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workbookProtection workbookAlgorithmName="SHA-512" workbookHashValue="XFNoYL3HxT29QmiZ/9p5FVcQfXBRZqMtTqIJyBmhpiFg5yTdGcE7+mrCG5AAFjAQ/3D9Tk+sGtXgkQz0A/Ss0A==" workbookSaltValue="IRzvKai/TEoWTbGXdyCcMw==" workbookSpinCount="100000" lockStructure="1"/>
  <bookViews>
    <workbookView xWindow="0" yWindow="0" windowWidth="24000" windowHeight="9435"/>
  </bookViews>
  <sheets>
    <sheet name="REPORTE" sheetId="17" r:id="rId1"/>
    <sheet name="CALIDAD" sheetId="8" state="hidden" r:id="rId2"/>
    <sheet name="GLP" sheetId="10" state="hidden" r:id="rId3"/>
    <sheet name="GE" sheetId="13" state="hidden" r:id="rId4"/>
    <sheet name="DO" sheetId="12" state="hidden" r:id="rId5"/>
    <sheet name="JF (GEB-GV)" sheetId="11" state="hidden" r:id="rId6"/>
    <sheet name="GP (GEB)" sheetId="16" state="hidden" r:id="rId7"/>
    <sheet name="GAV (GV)" sheetId="15" state="hidden" r:id="rId8"/>
    <sheet name="KE (GEB-GV)" sheetId="14" state="hidden" r:id="rId9"/>
    <sheet name="BACKUP" sheetId="18" state="hidden" r:id="rId10"/>
  </sheets>
  <definedNames>
    <definedName name="_xlnm.Print_Area" localSheetId="0">REPORTE!$A$1:$T$30</definedName>
    <definedName name="cuadro01">IF(CALIDAD!$E$7=1,glpge,IF(CALIDAD!$E$7=2,getv,IF(CALIDAD!$E$7=3,doge,IF(CALIDAD!$E$7=4,jfge,IF(CALIDAD!$E$7=5,kvc,IF(CALIDAD!$E$7=6,gp,gav))))))</definedName>
    <definedName name="cuadro02">IF(CALIDAD!$E$7=1,glptv,IF(CALIDAD!$E$7=2,geoc,IF(CALIDAD!$E$7=3,dopi,IF(CALIDAD!$E$7=4,jfpi,IF(CALIDAD!$E$7=5,kpi,IF(CALIDAD!$E$7=6,gp,gav))))))</definedName>
    <definedName name="cuadro03">IF(CALIDAD!$E$7=1,glprv,IF(CALIDAD!$E$7=2,geamb,IF(CALIDAD!$E$7=3,dovc,IF(CALIDAD!$E$7=4,jfcc,IF(CALIDAD!$E$7=5,kcs,IF(CALIDAD!$E$7=6,gp,gav))))))</definedName>
    <definedName name="cuadro04">IF(CALIDAD!$E$7=1,glpc2,IF(CALIDAD!$E$7=2,ges,IF(CALIDAD!$E$7=3,dode,IF(CALIDAD!$E$7=4,jfde,IF(CALIDAD!$E$7=5,kde,IF(CALIDAD!$E$7=6,gp,gav))))))</definedName>
    <definedName name="cuadro05">IF(CALIDAD!$E$7=2,gevl,IF(CALIDAD!$E$7=3,doic,IF(CALIDAD!$E$7=4,jfs,IF(CALIDAD!$E$7=5,ks,IF(CALIDAD!$E$7=6,gp,IF(CALIDAD!$E$7=7,gav,ERROR))))))</definedName>
    <definedName name="cuadro06">IF(CALIDAD!$E$7=2,gede,IF(CALIDAD!$E$7=3,dope,IF(CALIDAD!$E$7=4,jfpc,IF(CALIDAD!$E$7=6,gp,IF(CALIDAD!$E$7=7,gav,ERROR)))))</definedName>
    <definedName name="cuadro07">IF(CALIDAD!$E$7=3,doh2o,IF(CALIDAD!$E$7=6,gp,IF(CALIDAD!$E$7=7,gav,ERROR)))</definedName>
    <definedName name="cuadro08">IF(CALIDAD!$E$7=3,dos,IF(CALIDAD!$E$7=6,gp,IF(CALIDAD!$E$7=7,gav,ERROR)))</definedName>
    <definedName name="dode">CALIDAD!$AW$56:$BB$70</definedName>
    <definedName name="doge">CALIDAD!$AW$42:$BB$55</definedName>
    <definedName name="doh2o">CALIDAD!$BA$71:$BE$85</definedName>
    <definedName name="doic">CALIDAD!$BC$56:$BH$70</definedName>
    <definedName name="dope">CALIDAD!$BI$56:$BM$70</definedName>
    <definedName name="dopi">CALIDAD!$BC$42:$BH$55</definedName>
    <definedName name="dos">CALIDAD!$BF$71:$BK$85</definedName>
    <definedName name="dotodos">CALIDAD!$AW$42:$BM$85</definedName>
    <definedName name="dovc">CALIDAD!$BI$42:$BM$55</definedName>
    <definedName name="ERROR">CALIDAD!$H$71</definedName>
    <definedName name="gav">IF(CALIDAD!$D$7=2,CALIDAD!$EM$43:$EQ$56,ERROR)</definedName>
    <definedName name="geamb">CALIDAD!$AI$42:$AL$55</definedName>
    <definedName name="gede">CALIDAD!$AI$56:$AL$70</definedName>
    <definedName name="geoc">CALIDAD!$AC$42:$AH$55</definedName>
    <definedName name="ges">CALIDAD!$W$56:$AB$70</definedName>
    <definedName name="getodos">CALIDAD!$W$42:$AL$70</definedName>
    <definedName name="getv">CALIDAD!$W$42:$AB$55</definedName>
    <definedName name="gevl">CALIDAD!$AC$56:$AH$70</definedName>
    <definedName name="glpc2">CALIDAD!$O$56:$U$70</definedName>
    <definedName name="glpge">CALIDAD!$H$42:$N$55</definedName>
    <definedName name="glprv">CALIDAD!$H$56:$N$70</definedName>
    <definedName name="glptodos">CALIDAD!$H$42:$U$70</definedName>
    <definedName name="glptv">CALIDAD!$O$42:$U$55</definedName>
    <definedName name="gp">IF(CALIDAD!$D$7=1,CALIDAD!$DL$43:$DP$56,ERROR)</definedName>
    <definedName name="jfcc">IF(CALIDAD!$D$7=3,ERROR,CALIDAD!$CF$42:$CK$55)</definedName>
    <definedName name="jfde">IF(CALIDAD!$D$7=3,ERROR,CALIDAD!$BT$56:$BY$70)</definedName>
    <definedName name="jfge">IF(CALIDAD!$D$7=3,ERROR,CALIDAD!$BT$42:$BY$55)</definedName>
    <definedName name="jfpc">IF(CALIDAD!$D$7=3,ERROR,CALIDAD!$CF$56:$CK$70)</definedName>
    <definedName name="jfpi">IF(CALIDAD!$D$7=3,ERROR,CALIDAD!$BZ$42:$CE$55)</definedName>
    <definedName name="jfs">IF(CALIDAD!$D$7=3,ERROR,CALIDAD!$BZ$56:$CE$70)</definedName>
    <definedName name="jftodos">IF(CALIDAD!$D$7=3,ERROR,CALIDAD!$BT$42:$CK$70)</definedName>
    <definedName name="kcs">IF(CALIDAD!$D$7=3,ERROR,CALIDAD!$CZ$42:$DE$55)</definedName>
    <definedName name="kde">IF(CALIDAD!$D$7=3,ERROR,CALIDAD!$CP$56:$CU$70)</definedName>
    <definedName name="kpi">IF(CALIDAD!$D$7=3,ERROR,CALIDAD!$CT$42:$CY$55)</definedName>
    <definedName name="ks">IF(CALIDAD!$D$7=3,ERROR,CALIDAD!$CW$56:$DB$70)</definedName>
    <definedName name="ktodos">IF(CALIDAD!$D$7=3,ERROR,CALIDAD!$CN$42:$DE$70)</definedName>
    <definedName name="kvc">IF(CALIDAD!$D$7=3,ERROR,CALIDAD!$CN$42:$CS$55)</definedName>
    <definedName name="MiGrafico">IF(CALIDAD!$B$65=2,cuadro01,IF(CALIDAD!$B$65=3,cuadro02,IF(CALIDAD!$B$65=4,cuadro03,IF(CALIDAD!$B$65=5,cuadro04,IF(CALIDAD!$B$65=6,cuadro05,IF(CALIDAD!$B$65=7,cuadro06,IF(CALIDAD!$B$65=8,cuadro07,IF(CALIDAD!$B$65=9,cuadro08,TODOS))))))))</definedName>
    <definedName name="TODOS">IF(CALIDAD!$E$7=1,glptodos,IF(CALIDAD!$E$7=2,getodos,IF(CALIDAD!$E$7=3,dotodos,IF(CALIDAD!$E$7=4,jftodos,IF(CALIDAD!$E$7=5,ktodos,IF(CALIDAD!$E$7=6,gp,gav))))))</definedName>
  </definedNames>
  <calcPr calcId="152511"/>
</workbook>
</file>

<file path=xl/calcChain.xml><?xml version="1.0" encoding="utf-8"?>
<calcChain xmlns="http://schemas.openxmlformats.org/spreadsheetml/2006/main">
  <c r="CS1123" i="13" l="1"/>
  <c r="CG1126" i="12"/>
  <c r="CG1125" i="12"/>
  <c r="CG1124" i="12"/>
  <c r="CG1123" i="12"/>
  <c r="B43" i="8"/>
  <c r="D1090" i="10" l="1"/>
  <c r="D1091" i="10"/>
  <c r="D1092" i="10"/>
  <c r="D1093" i="10"/>
  <c r="D1094" i="10"/>
  <c r="D1095" i="10"/>
  <c r="D1096" i="10"/>
  <c r="D1097" i="10"/>
  <c r="D1098" i="10"/>
  <c r="D1099" i="10"/>
  <c r="BE1029" i="10" l="1"/>
  <c r="BE1028" i="10"/>
  <c r="BE1027" i="10"/>
  <c r="AL1027" i="16" l="1"/>
  <c r="AK1027" i="16"/>
  <c r="AJ1027" i="16"/>
  <c r="AI1027" i="16"/>
  <c r="AG1027" i="16"/>
  <c r="AD1027" i="16"/>
  <c r="AC1027" i="16"/>
  <c r="AA1027" i="16"/>
  <c r="Y1027" i="16"/>
  <c r="X1027" i="16"/>
  <c r="W1027" i="16"/>
  <c r="V1027" i="16"/>
  <c r="P1027" i="16"/>
  <c r="O1027" i="16"/>
  <c r="K1027" i="16"/>
  <c r="J1027" i="16"/>
  <c r="F1027" i="16"/>
  <c r="CG1029" i="12"/>
  <c r="CG1028" i="12"/>
  <c r="CG1027" i="12"/>
  <c r="DA1029" i="13"/>
  <c r="CS1029" i="13"/>
  <c r="DA1028" i="13"/>
  <c r="CS1028" i="13"/>
  <c r="DA1027" i="13"/>
  <c r="CS1027" i="13"/>
  <c r="BI1057" i="13"/>
  <c r="BI1056" i="13"/>
  <c r="BI1055" i="13"/>
  <c r="BI1054" i="13"/>
  <c r="BI1053" i="13"/>
  <c r="BI1052" i="13"/>
  <c r="BI1051" i="13"/>
  <c r="BI1050" i="13"/>
  <c r="BI1049" i="13"/>
  <c r="BI1048" i="13"/>
  <c r="BI1047" i="13"/>
  <c r="BI1046" i="13"/>
  <c r="BI1045" i="13"/>
  <c r="BI1044" i="13"/>
  <c r="BI1043" i="13"/>
  <c r="BI1042" i="13"/>
  <c r="BI1041" i="13"/>
  <c r="BI1040" i="13"/>
  <c r="BI1039" i="13"/>
  <c r="BI1038" i="13"/>
  <c r="BI1037" i="13"/>
  <c r="BI1036" i="13"/>
  <c r="BI1035" i="13"/>
  <c r="BI1034" i="13"/>
  <c r="BI1033" i="13"/>
  <c r="BI1032" i="13"/>
  <c r="BI1031" i="13"/>
  <c r="BI1030" i="13"/>
  <c r="BI1029" i="13"/>
  <c r="BI1028" i="13"/>
  <c r="BI1027" i="13"/>
  <c r="R1034" i="13"/>
  <c r="R1033" i="13"/>
  <c r="R1030" i="13"/>
  <c r="R1029" i="13"/>
  <c r="R1028" i="13"/>
  <c r="R1027" i="13"/>
  <c r="AI21" i="18" l="1"/>
  <c r="AH21" i="18"/>
  <c r="AG21" i="18"/>
  <c r="AF21" i="18"/>
  <c r="AE21" i="18"/>
  <c r="AD21" i="18"/>
  <c r="AC21" i="18"/>
  <c r="AB21" i="18"/>
  <c r="AD3" i="18"/>
  <c r="AI3" i="18"/>
  <c r="AG3" i="18"/>
  <c r="AH3" i="18"/>
  <c r="AF3" i="18"/>
  <c r="CG998" i="12"/>
  <c r="CG997" i="12"/>
  <c r="CG996" i="12"/>
  <c r="CG995" i="12"/>
  <c r="BI1025" i="13"/>
  <c r="BI1024" i="13"/>
  <c r="BI1023" i="13"/>
  <c r="BI1022" i="13"/>
  <c r="BI1021" i="13"/>
  <c r="BI1020" i="13"/>
  <c r="BI1019" i="13"/>
  <c r="BI1018" i="13"/>
  <c r="BI1017" i="13"/>
  <c r="BI1016" i="13"/>
  <c r="BI1015" i="13"/>
  <c r="BI1014" i="13"/>
  <c r="BI1013" i="13"/>
  <c r="BI1012" i="13"/>
  <c r="BI1011" i="13"/>
  <c r="BI1010" i="13"/>
  <c r="BI1009" i="13"/>
  <c r="BI1008" i="13"/>
  <c r="BI1007" i="13"/>
  <c r="BI1006" i="13"/>
  <c r="BI1005" i="13"/>
  <c r="BI1004" i="13"/>
  <c r="BI1003" i="13"/>
  <c r="BI1002" i="13"/>
  <c r="BI1001" i="13"/>
  <c r="BI1000" i="13"/>
  <c r="BI999" i="13"/>
  <c r="BI998" i="13"/>
  <c r="BI997" i="13"/>
  <c r="BI996" i="13"/>
  <c r="BI995" i="13"/>
  <c r="R1002" i="13"/>
  <c r="R1001" i="13"/>
  <c r="R998" i="13"/>
  <c r="R997" i="13"/>
  <c r="R996" i="13"/>
  <c r="R995" i="13"/>
  <c r="BE998" i="10"/>
  <c r="BE997" i="10"/>
  <c r="BE996" i="10"/>
  <c r="BE995" i="10"/>
  <c r="BA1410" i="14" l="1"/>
  <c r="AZ1410" i="14"/>
  <c r="AY1410" i="14"/>
  <c r="AX1410" i="14"/>
  <c r="AW1410" i="14"/>
  <c r="AV1410" i="14"/>
  <c r="AU1410" i="14"/>
  <c r="AT1410" i="14"/>
  <c r="AS1410" i="14"/>
  <c r="AR1410" i="14"/>
  <c r="AQ1410" i="14"/>
  <c r="AP1410" i="14"/>
  <c r="AO1410" i="14"/>
  <c r="AN1410" i="14"/>
  <c r="AM1410" i="14"/>
  <c r="AL1410" i="14"/>
  <c r="AK1410" i="14"/>
  <c r="AJ1410" i="14"/>
  <c r="AI1410" i="14"/>
  <c r="AH1410" i="14"/>
  <c r="AG1410" i="14"/>
  <c r="AF1410" i="14"/>
  <c r="AE1410" i="14"/>
  <c r="AD1410" i="14"/>
  <c r="AC1410" i="14"/>
  <c r="AB1410" i="14"/>
  <c r="AA1410" i="14"/>
  <c r="Z1410" i="14"/>
  <c r="Y1410" i="14"/>
  <c r="X1410" i="14"/>
  <c r="W1410" i="14"/>
  <c r="V1410" i="14"/>
  <c r="U1410" i="14"/>
  <c r="T1410" i="14"/>
  <c r="S1410" i="14"/>
  <c r="R1410" i="14"/>
  <c r="Q1410" i="14"/>
  <c r="P1410" i="14"/>
  <c r="O1410" i="14"/>
  <c r="N1410" i="14"/>
  <c r="M1410" i="14"/>
  <c r="L1410" i="14"/>
  <c r="K1410" i="14"/>
  <c r="J1410" i="14"/>
  <c r="I1410" i="14"/>
  <c r="H1410" i="14"/>
  <c r="G1410" i="14"/>
  <c r="F1410" i="14"/>
  <c r="E1410" i="14"/>
  <c r="BA1378" i="14"/>
  <c r="AZ1378" i="14"/>
  <c r="AY1378" i="14"/>
  <c r="AX1378" i="14"/>
  <c r="AW1378" i="14"/>
  <c r="AV1378" i="14"/>
  <c r="AU1378" i="14"/>
  <c r="AT1378" i="14"/>
  <c r="AS1378" i="14"/>
  <c r="AR1378" i="14"/>
  <c r="AQ1378" i="14"/>
  <c r="AP1378" i="14"/>
  <c r="AO1378" i="14"/>
  <c r="AN1378" i="14"/>
  <c r="AM1378" i="14"/>
  <c r="AL1378" i="14"/>
  <c r="AK1378" i="14"/>
  <c r="AJ1378" i="14"/>
  <c r="AI1378" i="14"/>
  <c r="AH1378" i="14"/>
  <c r="AG1378" i="14"/>
  <c r="AF1378" i="14"/>
  <c r="AE1378" i="14"/>
  <c r="AD1378" i="14"/>
  <c r="AC1378" i="14"/>
  <c r="AB1378" i="14"/>
  <c r="AA1378" i="14"/>
  <c r="Z1378" i="14"/>
  <c r="Y1378" i="14"/>
  <c r="X1378" i="14"/>
  <c r="W1378" i="14"/>
  <c r="V1378" i="14"/>
  <c r="U1378" i="14"/>
  <c r="T1378" i="14"/>
  <c r="S1378" i="14"/>
  <c r="R1378" i="14"/>
  <c r="Q1378" i="14"/>
  <c r="P1378" i="14"/>
  <c r="O1378" i="14"/>
  <c r="N1378" i="14"/>
  <c r="M1378" i="14"/>
  <c r="L1378" i="14"/>
  <c r="K1378" i="14"/>
  <c r="J1378" i="14"/>
  <c r="I1378" i="14"/>
  <c r="H1378" i="14"/>
  <c r="G1378" i="14"/>
  <c r="F1378" i="14"/>
  <c r="E1378" i="14"/>
  <c r="BA1346" i="14"/>
  <c r="AZ1346" i="14"/>
  <c r="AY1346" i="14"/>
  <c r="AX1346" i="14"/>
  <c r="AW1346" i="14"/>
  <c r="AV1346" i="14"/>
  <c r="AU1346" i="14"/>
  <c r="AT1346" i="14"/>
  <c r="AS1346" i="14"/>
  <c r="AR1346" i="14"/>
  <c r="AQ1346" i="14"/>
  <c r="AP1346" i="14"/>
  <c r="AO1346" i="14"/>
  <c r="AN1346" i="14"/>
  <c r="AM1346" i="14"/>
  <c r="AL1346" i="14"/>
  <c r="AK1346" i="14"/>
  <c r="AJ1346" i="14"/>
  <c r="AI1346" i="14"/>
  <c r="AH1346" i="14"/>
  <c r="AG1346" i="14"/>
  <c r="AF1346" i="14"/>
  <c r="AE1346" i="14"/>
  <c r="AD1346" i="14"/>
  <c r="AC1346" i="14"/>
  <c r="AB1346" i="14"/>
  <c r="AA1346" i="14"/>
  <c r="Z1346" i="14"/>
  <c r="Y1346" i="14"/>
  <c r="X1346" i="14"/>
  <c r="W1346" i="14"/>
  <c r="V1346" i="14"/>
  <c r="U1346" i="14"/>
  <c r="T1346" i="14"/>
  <c r="S1346" i="14"/>
  <c r="R1346" i="14"/>
  <c r="Q1346" i="14"/>
  <c r="P1346" i="14"/>
  <c r="O1346" i="14"/>
  <c r="N1346" i="14"/>
  <c r="M1346" i="14"/>
  <c r="L1346" i="14"/>
  <c r="K1346" i="14"/>
  <c r="J1346" i="14"/>
  <c r="I1346" i="14"/>
  <c r="H1346" i="14"/>
  <c r="G1346" i="14"/>
  <c r="F1346" i="14"/>
  <c r="E1346" i="14"/>
  <c r="BA1314" i="14"/>
  <c r="AZ1314" i="14"/>
  <c r="AY1314" i="14"/>
  <c r="AX1314" i="14"/>
  <c r="AW1314" i="14"/>
  <c r="AV1314" i="14"/>
  <c r="AU1314" i="14"/>
  <c r="AT1314" i="14"/>
  <c r="AS1314" i="14"/>
  <c r="AR1314" i="14"/>
  <c r="AQ1314" i="14"/>
  <c r="AP1314" i="14"/>
  <c r="AO1314" i="14"/>
  <c r="AN1314" i="14"/>
  <c r="AM1314" i="14"/>
  <c r="AL1314" i="14"/>
  <c r="AK1314" i="14"/>
  <c r="AJ1314" i="14"/>
  <c r="AI1314" i="14"/>
  <c r="AH1314" i="14"/>
  <c r="AG1314" i="14"/>
  <c r="AF1314" i="14"/>
  <c r="AE1314" i="14"/>
  <c r="AD1314" i="14"/>
  <c r="AC1314" i="14"/>
  <c r="AB1314" i="14"/>
  <c r="AA1314" i="14"/>
  <c r="Z1314" i="14"/>
  <c r="Y1314" i="14"/>
  <c r="X1314" i="14"/>
  <c r="W1314" i="14"/>
  <c r="V1314" i="14"/>
  <c r="U1314" i="14"/>
  <c r="T1314" i="14"/>
  <c r="S1314" i="14"/>
  <c r="R1314" i="14"/>
  <c r="Q1314" i="14"/>
  <c r="P1314" i="14"/>
  <c r="O1314" i="14"/>
  <c r="N1314" i="14"/>
  <c r="M1314" i="14"/>
  <c r="L1314" i="14"/>
  <c r="K1314" i="14"/>
  <c r="J1314" i="14"/>
  <c r="I1314" i="14"/>
  <c r="H1314" i="14"/>
  <c r="G1314" i="14"/>
  <c r="F1314" i="14"/>
  <c r="E1314" i="14"/>
  <c r="BA1282" i="14"/>
  <c r="AZ1282" i="14"/>
  <c r="AY1282" i="14"/>
  <c r="AX1282" i="14"/>
  <c r="AW1282" i="14"/>
  <c r="AV1282" i="14"/>
  <c r="AU1282" i="14"/>
  <c r="AT1282" i="14"/>
  <c r="AS1282" i="14"/>
  <c r="AR1282" i="14"/>
  <c r="AQ1282" i="14"/>
  <c r="AP1282" i="14"/>
  <c r="AO1282" i="14"/>
  <c r="AN1282" i="14"/>
  <c r="AM1282" i="14"/>
  <c r="AL1282" i="14"/>
  <c r="AK1282" i="14"/>
  <c r="AJ1282" i="14"/>
  <c r="AI1282" i="14"/>
  <c r="AH1282" i="14"/>
  <c r="AG1282" i="14"/>
  <c r="AF1282" i="14"/>
  <c r="AE1282" i="14"/>
  <c r="AD1282" i="14"/>
  <c r="AC1282" i="14"/>
  <c r="AB1282" i="14"/>
  <c r="AA1282" i="14"/>
  <c r="Z1282" i="14"/>
  <c r="Y1282" i="14"/>
  <c r="X1282" i="14"/>
  <c r="W1282" i="14"/>
  <c r="V1282" i="14"/>
  <c r="U1282" i="14"/>
  <c r="T1282" i="14"/>
  <c r="S1282" i="14"/>
  <c r="R1282" i="14"/>
  <c r="Q1282" i="14"/>
  <c r="P1282" i="14"/>
  <c r="O1282" i="14"/>
  <c r="N1282" i="14"/>
  <c r="M1282" i="14"/>
  <c r="L1282" i="14"/>
  <c r="K1282" i="14"/>
  <c r="J1282" i="14"/>
  <c r="I1282" i="14"/>
  <c r="H1282" i="14"/>
  <c r="G1282" i="14"/>
  <c r="F1282" i="14"/>
  <c r="E1282" i="14"/>
  <c r="BA1250" i="14"/>
  <c r="AZ1250" i="14"/>
  <c r="AY1250" i="14"/>
  <c r="AX1250" i="14"/>
  <c r="AW1250" i="14"/>
  <c r="AV1250" i="14"/>
  <c r="AU1250" i="14"/>
  <c r="AT1250" i="14"/>
  <c r="AS1250" i="14"/>
  <c r="AR1250" i="14"/>
  <c r="AQ1250" i="14"/>
  <c r="AP1250" i="14"/>
  <c r="AO1250" i="14"/>
  <c r="AN1250" i="14"/>
  <c r="AM1250" i="14"/>
  <c r="AL1250" i="14"/>
  <c r="AK1250" i="14"/>
  <c r="AJ1250" i="14"/>
  <c r="AI1250" i="14"/>
  <c r="AH1250" i="14"/>
  <c r="AG1250" i="14"/>
  <c r="AF1250" i="14"/>
  <c r="AE1250" i="14"/>
  <c r="AD1250" i="14"/>
  <c r="AC1250" i="14"/>
  <c r="AB1250" i="14"/>
  <c r="AA1250" i="14"/>
  <c r="Z1250" i="14"/>
  <c r="Y1250" i="14"/>
  <c r="X1250" i="14"/>
  <c r="W1250" i="14"/>
  <c r="V1250" i="14"/>
  <c r="U1250" i="14"/>
  <c r="T1250" i="14"/>
  <c r="S1250" i="14"/>
  <c r="R1250" i="14"/>
  <c r="Q1250" i="14"/>
  <c r="P1250" i="14"/>
  <c r="O1250" i="14"/>
  <c r="N1250" i="14"/>
  <c r="M1250" i="14"/>
  <c r="L1250" i="14"/>
  <c r="K1250" i="14"/>
  <c r="J1250" i="14"/>
  <c r="I1250" i="14"/>
  <c r="H1250" i="14"/>
  <c r="G1250" i="14"/>
  <c r="F1250" i="14"/>
  <c r="E1250" i="14"/>
  <c r="BA1218" i="14"/>
  <c r="AZ1218" i="14"/>
  <c r="AY1218" i="14"/>
  <c r="AX1218" i="14"/>
  <c r="AW1218" i="14"/>
  <c r="AV1218" i="14"/>
  <c r="AU1218" i="14"/>
  <c r="AT1218" i="14"/>
  <c r="AS1218" i="14"/>
  <c r="AR1218" i="14"/>
  <c r="AQ1218" i="14"/>
  <c r="AP1218" i="14"/>
  <c r="AO1218" i="14"/>
  <c r="AN1218" i="14"/>
  <c r="AM1218" i="14"/>
  <c r="AL1218" i="14"/>
  <c r="AK1218" i="14"/>
  <c r="AJ1218" i="14"/>
  <c r="AI1218" i="14"/>
  <c r="AH1218" i="14"/>
  <c r="AG1218" i="14"/>
  <c r="AF1218" i="14"/>
  <c r="AE1218" i="14"/>
  <c r="AD1218" i="14"/>
  <c r="AC1218" i="14"/>
  <c r="AB1218" i="14"/>
  <c r="AA1218" i="14"/>
  <c r="Z1218" i="14"/>
  <c r="Y1218" i="14"/>
  <c r="X1218" i="14"/>
  <c r="W1218" i="14"/>
  <c r="V1218" i="14"/>
  <c r="U1218" i="14"/>
  <c r="T1218" i="14"/>
  <c r="S1218" i="14"/>
  <c r="R1218" i="14"/>
  <c r="Q1218" i="14"/>
  <c r="P1218" i="14"/>
  <c r="O1218" i="14"/>
  <c r="N1218" i="14"/>
  <c r="M1218" i="14"/>
  <c r="L1218" i="14"/>
  <c r="K1218" i="14"/>
  <c r="J1218" i="14"/>
  <c r="I1218" i="14"/>
  <c r="H1218" i="14"/>
  <c r="G1218" i="14"/>
  <c r="F1218" i="14"/>
  <c r="E1218" i="14"/>
  <c r="BA1186" i="14"/>
  <c r="AZ1186" i="14"/>
  <c r="AY1186" i="14"/>
  <c r="AX1186" i="14"/>
  <c r="AW1186" i="14"/>
  <c r="AV1186" i="14"/>
  <c r="AU1186" i="14"/>
  <c r="AT1186" i="14"/>
  <c r="AS1186" i="14"/>
  <c r="AR1186" i="14"/>
  <c r="AQ1186" i="14"/>
  <c r="AP1186" i="14"/>
  <c r="AO1186" i="14"/>
  <c r="AN1186" i="14"/>
  <c r="AM1186" i="14"/>
  <c r="AL1186" i="14"/>
  <c r="AK1186" i="14"/>
  <c r="AJ1186" i="14"/>
  <c r="AI1186" i="14"/>
  <c r="AH1186" i="14"/>
  <c r="AG1186" i="14"/>
  <c r="AF1186" i="14"/>
  <c r="AE1186" i="14"/>
  <c r="AD1186" i="14"/>
  <c r="AC1186" i="14"/>
  <c r="AB1186" i="14"/>
  <c r="AA1186" i="14"/>
  <c r="Z1186" i="14"/>
  <c r="Y1186" i="14"/>
  <c r="X1186" i="14"/>
  <c r="W1186" i="14"/>
  <c r="V1186" i="14"/>
  <c r="U1186" i="14"/>
  <c r="T1186" i="14"/>
  <c r="S1186" i="14"/>
  <c r="R1186" i="14"/>
  <c r="Q1186" i="14"/>
  <c r="P1186" i="14"/>
  <c r="O1186" i="14"/>
  <c r="N1186" i="14"/>
  <c r="M1186" i="14"/>
  <c r="L1186" i="14"/>
  <c r="K1186" i="14"/>
  <c r="J1186" i="14"/>
  <c r="I1186" i="14"/>
  <c r="H1186" i="14"/>
  <c r="G1186" i="14"/>
  <c r="F1186" i="14"/>
  <c r="E1186" i="14"/>
  <c r="BA1154" i="14"/>
  <c r="AZ1154" i="14"/>
  <c r="AY1154" i="14"/>
  <c r="AX1154" i="14"/>
  <c r="AW1154" i="14"/>
  <c r="AV1154" i="14"/>
  <c r="AU1154" i="14"/>
  <c r="AT1154" i="14"/>
  <c r="AS1154" i="14"/>
  <c r="AR1154" i="14"/>
  <c r="AQ1154" i="14"/>
  <c r="AP1154" i="14"/>
  <c r="AO1154" i="14"/>
  <c r="AN1154" i="14"/>
  <c r="AM1154" i="14"/>
  <c r="AL1154" i="14"/>
  <c r="AK1154" i="14"/>
  <c r="AJ1154" i="14"/>
  <c r="AI1154" i="14"/>
  <c r="AH1154" i="14"/>
  <c r="AG1154" i="14"/>
  <c r="AF1154" i="14"/>
  <c r="AE1154" i="14"/>
  <c r="AD1154" i="14"/>
  <c r="AC1154" i="14"/>
  <c r="AB1154" i="14"/>
  <c r="AA1154" i="14"/>
  <c r="Z1154" i="14"/>
  <c r="Y1154" i="14"/>
  <c r="X1154" i="14"/>
  <c r="W1154" i="14"/>
  <c r="V1154" i="14"/>
  <c r="U1154" i="14"/>
  <c r="T1154" i="14"/>
  <c r="S1154" i="14"/>
  <c r="R1154" i="14"/>
  <c r="Q1154" i="14"/>
  <c r="P1154" i="14"/>
  <c r="O1154" i="14"/>
  <c r="N1154" i="14"/>
  <c r="M1154" i="14"/>
  <c r="L1154" i="14"/>
  <c r="K1154" i="14"/>
  <c r="J1154" i="14"/>
  <c r="I1154" i="14"/>
  <c r="H1154" i="14"/>
  <c r="G1154" i="14"/>
  <c r="F1154" i="14"/>
  <c r="E1154" i="14"/>
  <c r="BA1122" i="14"/>
  <c r="AZ1122" i="14"/>
  <c r="AY1122" i="14"/>
  <c r="AX1122" i="14"/>
  <c r="AW1122" i="14"/>
  <c r="AV1122" i="14"/>
  <c r="AU1122" i="14"/>
  <c r="AT1122" i="14"/>
  <c r="AS1122" i="14"/>
  <c r="AR1122" i="14"/>
  <c r="AQ1122" i="14"/>
  <c r="AP1122" i="14"/>
  <c r="AO1122" i="14"/>
  <c r="AN1122" i="14"/>
  <c r="AM1122" i="14"/>
  <c r="AL1122" i="14"/>
  <c r="AK1122" i="14"/>
  <c r="AJ1122" i="14"/>
  <c r="AI1122" i="14"/>
  <c r="AH1122" i="14"/>
  <c r="AG1122" i="14"/>
  <c r="AF1122" i="14"/>
  <c r="AE1122" i="14"/>
  <c r="AD1122" i="14"/>
  <c r="AC1122" i="14"/>
  <c r="AB1122" i="14"/>
  <c r="AA1122" i="14"/>
  <c r="Z1122" i="14"/>
  <c r="Y1122" i="14"/>
  <c r="X1122" i="14"/>
  <c r="W1122" i="14"/>
  <c r="V1122" i="14"/>
  <c r="U1122" i="14"/>
  <c r="T1122" i="14"/>
  <c r="S1122" i="14"/>
  <c r="R1122" i="14"/>
  <c r="Q1122" i="14"/>
  <c r="P1122" i="14"/>
  <c r="O1122" i="14"/>
  <c r="N1122" i="14"/>
  <c r="M1122" i="14"/>
  <c r="L1122" i="14"/>
  <c r="K1122" i="14"/>
  <c r="J1122" i="14"/>
  <c r="I1122" i="14"/>
  <c r="H1122" i="14"/>
  <c r="G1122" i="14"/>
  <c r="F1122" i="14"/>
  <c r="E1122" i="14"/>
  <c r="BA1090" i="14"/>
  <c r="AZ1090" i="14"/>
  <c r="AY1090" i="14"/>
  <c r="AX1090" i="14"/>
  <c r="AW1090" i="14"/>
  <c r="AV1090" i="14"/>
  <c r="AU1090" i="14"/>
  <c r="AT1090" i="14"/>
  <c r="AS1090" i="14"/>
  <c r="AR1090" i="14"/>
  <c r="AQ1090" i="14"/>
  <c r="AP1090" i="14"/>
  <c r="AO1090" i="14"/>
  <c r="AN1090" i="14"/>
  <c r="AM1090" i="14"/>
  <c r="AL1090" i="14"/>
  <c r="AK1090" i="14"/>
  <c r="AJ1090" i="14"/>
  <c r="AI1090" i="14"/>
  <c r="AH1090" i="14"/>
  <c r="AG1090" i="14"/>
  <c r="AF1090" i="14"/>
  <c r="AE1090" i="14"/>
  <c r="AD1090" i="14"/>
  <c r="AC1090" i="14"/>
  <c r="AB1090" i="14"/>
  <c r="AA1090" i="14"/>
  <c r="Z1090" i="14"/>
  <c r="Y1090" i="14"/>
  <c r="X1090" i="14"/>
  <c r="W1090" i="14"/>
  <c r="V1090" i="14"/>
  <c r="U1090" i="14"/>
  <c r="T1090" i="14"/>
  <c r="S1090" i="14"/>
  <c r="R1090" i="14"/>
  <c r="Q1090" i="14"/>
  <c r="P1090" i="14"/>
  <c r="O1090" i="14"/>
  <c r="N1090" i="14"/>
  <c r="M1090" i="14"/>
  <c r="L1090" i="14"/>
  <c r="K1090" i="14"/>
  <c r="J1090" i="14"/>
  <c r="I1090" i="14"/>
  <c r="H1090" i="14"/>
  <c r="G1090" i="14"/>
  <c r="F1090" i="14"/>
  <c r="E1090" i="14"/>
  <c r="BA1058" i="14"/>
  <c r="AZ1058" i="14"/>
  <c r="AY1058" i="14"/>
  <c r="AX1058" i="14"/>
  <c r="AW1058" i="14"/>
  <c r="AV1058" i="14"/>
  <c r="AU1058" i="14"/>
  <c r="AT1058" i="14"/>
  <c r="AS1058" i="14"/>
  <c r="AR1058" i="14"/>
  <c r="AQ1058" i="14"/>
  <c r="AP1058" i="14"/>
  <c r="AO1058" i="14"/>
  <c r="AN1058" i="14"/>
  <c r="AM1058" i="14"/>
  <c r="AL1058" i="14"/>
  <c r="AK1058" i="14"/>
  <c r="AJ1058" i="14"/>
  <c r="AI1058" i="14"/>
  <c r="AH1058" i="14"/>
  <c r="AG1058" i="14"/>
  <c r="AF1058" i="14"/>
  <c r="AE1058" i="14"/>
  <c r="AD1058" i="14"/>
  <c r="AC1058" i="14"/>
  <c r="AB1058" i="14"/>
  <c r="AA1058" i="14"/>
  <c r="Z1058" i="14"/>
  <c r="Y1058" i="14"/>
  <c r="X1058" i="14"/>
  <c r="W1058" i="14"/>
  <c r="V1058" i="14"/>
  <c r="U1058" i="14"/>
  <c r="T1058" i="14"/>
  <c r="S1058" i="14"/>
  <c r="R1058" i="14"/>
  <c r="Q1058" i="14"/>
  <c r="P1058" i="14"/>
  <c r="O1058" i="14"/>
  <c r="N1058" i="14"/>
  <c r="M1058" i="14"/>
  <c r="L1058" i="14"/>
  <c r="K1058" i="14"/>
  <c r="J1058" i="14"/>
  <c r="I1058" i="14"/>
  <c r="H1058" i="14"/>
  <c r="G1058" i="14"/>
  <c r="F1058" i="14"/>
  <c r="E1058" i="14"/>
  <c r="BA1026" i="14"/>
  <c r="AZ1026" i="14"/>
  <c r="AY1026" i="14"/>
  <c r="AX1026" i="14"/>
  <c r="AW1026" i="14"/>
  <c r="AV1026" i="14"/>
  <c r="AU1026" i="14"/>
  <c r="AT1026" i="14"/>
  <c r="AS1026" i="14"/>
  <c r="AR1026" i="14"/>
  <c r="AQ1026" i="14"/>
  <c r="AP1026" i="14"/>
  <c r="AO1026" i="14"/>
  <c r="AN1026" i="14"/>
  <c r="AM1026" i="14"/>
  <c r="AL1026" i="14"/>
  <c r="AK1026" i="14"/>
  <c r="AJ1026" i="14"/>
  <c r="AI1026" i="14"/>
  <c r="AH1026" i="14"/>
  <c r="AG1026" i="14"/>
  <c r="AF1026" i="14"/>
  <c r="AE1026" i="14"/>
  <c r="AD1026" i="14"/>
  <c r="AC1026" i="14"/>
  <c r="AB1026" i="14"/>
  <c r="AA1026" i="14"/>
  <c r="Z1026" i="14"/>
  <c r="Y1026" i="14"/>
  <c r="X1026" i="14"/>
  <c r="W1026" i="14"/>
  <c r="V1026" i="14"/>
  <c r="U1026" i="14"/>
  <c r="T1026" i="14"/>
  <c r="S1026" i="14"/>
  <c r="R1026" i="14"/>
  <c r="Q1026" i="14"/>
  <c r="P1026" i="14"/>
  <c r="O1026" i="14"/>
  <c r="N1026" i="14"/>
  <c r="M1026" i="14"/>
  <c r="L1026" i="14"/>
  <c r="K1026" i="14"/>
  <c r="J1026" i="14"/>
  <c r="I1026" i="14"/>
  <c r="H1026" i="14"/>
  <c r="G1026" i="14"/>
  <c r="F1026" i="14"/>
  <c r="E1026" i="14"/>
  <c r="D1027" i="14"/>
  <c r="D1028" i="14"/>
  <c r="D1029" i="14"/>
  <c r="D1030" i="14"/>
  <c r="D1031" i="14"/>
  <c r="D1032" i="14"/>
  <c r="D1033" i="14"/>
  <c r="D1034" i="14"/>
  <c r="D1035" i="14"/>
  <c r="D1036" i="14"/>
  <c r="D1037" i="14"/>
  <c r="D1038" i="14"/>
  <c r="D1039" i="14"/>
  <c r="D1040" i="14"/>
  <c r="D1041" i="14"/>
  <c r="D1042" i="14"/>
  <c r="D1043" i="14"/>
  <c r="D1044" i="14"/>
  <c r="D1045" i="14"/>
  <c r="D1046" i="14"/>
  <c r="D1047" i="14"/>
  <c r="D1048" i="14"/>
  <c r="D1049" i="14"/>
  <c r="D1050" i="14"/>
  <c r="D1051" i="14"/>
  <c r="D1052" i="14"/>
  <c r="D1053" i="14"/>
  <c r="D1054" i="14"/>
  <c r="D1055" i="14"/>
  <c r="D1056" i="14"/>
  <c r="D1057" i="14"/>
  <c r="D1059" i="14"/>
  <c r="D1060" i="14"/>
  <c r="D1061" i="14"/>
  <c r="D1062" i="14"/>
  <c r="D1063" i="14"/>
  <c r="D1064" i="14"/>
  <c r="D1065" i="14"/>
  <c r="D1066" i="14"/>
  <c r="D1067" i="14"/>
  <c r="D1068" i="14"/>
  <c r="D1069" i="14"/>
  <c r="D1070" i="14"/>
  <c r="D1071" i="14"/>
  <c r="D1072" i="14"/>
  <c r="D1073" i="14"/>
  <c r="D1074" i="14"/>
  <c r="D1075" i="14"/>
  <c r="D1076" i="14"/>
  <c r="D1077" i="14"/>
  <c r="D1078" i="14"/>
  <c r="D1079" i="14"/>
  <c r="D1080" i="14"/>
  <c r="D1081" i="14"/>
  <c r="D1082" i="14"/>
  <c r="D1083" i="14"/>
  <c r="D1084" i="14"/>
  <c r="D1085" i="14"/>
  <c r="D1086" i="14"/>
  <c r="D1087" i="14"/>
  <c r="D1088" i="14"/>
  <c r="D1089" i="14"/>
  <c r="D1091" i="14"/>
  <c r="D1092" i="14"/>
  <c r="D1093" i="14"/>
  <c r="D1094" i="14"/>
  <c r="D1095" i="14"/>
  <c r="D1096" i="14"/>
  <c r="D1097" i="14"/>
  <c r="D1098" i="14"/>
  <c r="D1099" i="14"/>
  <c r="D1100" i="14"/>
  <c r="D1101" i="14"/>
  <c r="D1102" i="14"/>
  <c r="D1103" i="14"/>
  <c r="D1104" i="14"/>
  <c r="D1105" i="14"/>
  <c r="D1106" i="14"/>
  <c r="D1107" i="14"/>
  <c r="D1108" i="14"/>
  <c r="D1109" i="14"/>
  <c r="D1110" i="14"/>
  <c r="D1111" i="14"/>
  <c r="D1112" i="14"/>
  <c r="D1113" i="14"/>
  <c r="D1114" i="14"/>
  <c r="D1115" i="14"/>
  <c r="D1116" i="14"/>
  <c r="D1117" i="14"/>
  <c r="D1118" i="14"/>
  <c r="D1119" i="14"/>
  <c r="D1120" i="14"/>
  <c r="D1121" i="14"/>
  <c r="D1123" i="14"/>
  <c r="D1124" i="14"/>
  <c r="D1125" i="14"/>
  <c r="D1126" i="14"/>
  <c r="D1127" i="14"/>
  <c r="D1128" i="14"/>
  <c r="D1129" i="14"/>
  <c r="D1130" i="14"/>
  <c r="D1131" i="14"/>
  <c r="D1132" i="14"/>
  <c r="D1133" i="14"/>
  <c r="D1134" i="14"/>
  <c r="D1135" i="14"/>
  <c r="D1136" i="14"/>
  <c r="D1137" i="14"/>
  <c r="D1138" i="14"/>
  <c r="D1139" i="14"/>
  <c r="D1140" i="14"/>
  <c r="D1141" i="14"/>
  <c r="D1142" i="14"/>
  <c r="D1143" i="14"/>
  <c r="D1144" i="14"/>
  <c r="D1145" i="14"/>
  <c r="D1146" i="14"/>
  <c r="D1147" i="14"/>
  <c r="D1148" i="14"/>
  <c r="D1149" i="14"/>
  <c r="D1150" i="14"/>
  <c r="D1151" i="14"/>
  <c r="D1152" i="14"/>
  <c r="D1153" i="14"/>
  <c r="D1155" i="14"/>
  <c r="D1156" i="14"/>
  <c r="D1157" i="14"/>
  <c r="D1158" i="14"/>
  <c r="D1159" i="14"/>
  <c r="D1160" i="14"/>
  <c r="D1161" i="14"/>
  <c r="D1162" i="14"/>
  <c r="D1163" i="14"/>
  <c r="D1164" i="14"/>
  <c r="D1165" i="14"/>
  <c r="D1166" i="14"/>
  <c r="D1167" i="14"/>
  <c r="D1168" i="14"/>
  <c r="D1169" i="14"/>
  <c r="D1170" i="14"/>
  <c r="D1171" i="14"/>
  <c r="D1172" i="14"/>
  <c r="D1173" i="14"/>
  <c r="D1174" i="14"/>
  <c r="D1175" i="14"/>
  <c r="D1176" i="14"/>
  <c r="D1177" i="14"/>
  <c r="D1178" i="14"/>
  <c r="D1179" i="14"/>
  <c r="D1180" i="14"/>
  <c r="D1181" i="14"/>
  <c r="D1182" i="14"/>
  <c r="D1183" i="14"/>
  <c r="D1184" i="14"/>
  <c r="D1185" i="14"/>
  <c r="D1187" i="14"/>
  <c r="D1188" i="14"/>
  <c r="D1189" i="14"/>
  <c r="D1190" i="14"/>
  <c r="D1191" i="14"/>
  <c r="D1192" i="14"/>
  <c r="D1193" i="14"/>
  <c r="D1194" i="14"/>
  <c r="D1195" i="14"/>
  <c r="D1196" i="14"/>
  <c r="D1197" i="14"/>
  <c r="D1198" i="14"/>
  <c r="D1199" i="14"/>
  <c r="D1200" i="14"/>
  <c r="D1201" i="14"/>
  <c r="D1202" i="14"/>
  <c r="D1203" i="14"/>
  <c r="D1204" i="14"/>
  <c r="D1205" i="14"/>
  <c r="D1206" i="14"/>
  <c r="D1207" i="14"/>
  <c r="D1208" i="14"/>
  <c r="D1209" i="14"/>
  <c r="D1210" i="14"/>
  <c r="D1211" i="14"/>
  <c r="D1212" i="14"/>
  <c r="D1213" i="14"/>
  <c r="D1214" i="14"/>
  <c r="D1215" i="14"/>
  <c r="D1216" i="14"/>
  <c r="D1217" i="14"/>
  <c r="D1219" i="14"/>
  <c r="D1220" i="14"/>
  <c r="D1221" i="14"/>
  <c r="D1222" i="14"/>
  <c r="D1223" i="14"/>
  <c r="D1224" i="14"/>
  <c r="D1225" i="14"/>
  <c r="D1226" i="14"/>
  <c r="D1227" i="14"/>
  <c r="D1228" i="14"/>
  <c r="D1229" i="14"/>
  <c r="D1230" i="14"/>
  <c r="D1231" i="14"/>
  <c r="D1232" i="14"/>
  <c r="D1233" i="14"/>
  <c r="D1234" i="14"/>
  <c r="D1235" i="14"/>
  <c r="D1236" i="14"/>
  <c r="D1237" i="14"/>
  <c r="D1238" i="14"/>
  <c r="D1239" i="14"/>
  <c r="D1240" i="14"/>
  <c r="D1241" i="14"/>
  <c r="D1242" i="14"/>
  <c r="D1243" i="14"/>
  <c r="D1244" i="14"/>
  <c r="D1245" i="14"/>
  <c r="D1246" i="14"/>
  <c r="D1247" i="14"/>
  <c r="D1248" i="14"/>
  <c r="D1249" i="14"/>
  <c r="D1251" i="14"/>
  <c r="D1252" i="14"/>
  <c r="D1253" i="14"/>
  <c r="D1254" i="14"/>
  <c r="D1255" i="14"/>
  <c r="D1256" i="14"/>
  <c r="D1257" i="14"/>
  <c r="D1258" i="14"/>
  <c r="D1259" i="14"/>
  <c r="D1260" i="14"/>
  <c r="D1261" i="14"/>
  <c r="D1262" i="14"/>
  <c r="D1263" i="14"/>
  <c r="D1264" i="14"/>
  <c r="D1265" i="14"/>
  <c r="D1266" i="14"/>
  <c r="D1267" i="14"/>
  <c r="D1268" i="14"/>
  <c r="D1269" i="14"/>
  <c r="D1270" i="14"/>
  <c r="D1271" i="14"/>
  <c r="D1272" i="14"/>
  <c r="D1273" i="14"/>
  <c r="D1274" i="14"/>
  <c r="D1275" i="14"/>
  <c r="D1276" i="14"/>
  <c r="D1277" i="14"/>
  <c r="D1278" i="14"/>
  <c r="D1279" i="14"/>
  <c r="D1280" i="14"/>
  <c r="D1281" i="14"/>
  <c r="D1283" i="14"/>
  <c r="D1284" i="14"/>
  <c r="D1285" i="14"/>
  <c r="D1286" i="14"/>
  <c r="D1287" i="14"/>
  <c r="D1288" i="14"/>
  <c r="D1289" i="14"/>
  <c r="D1290" i="14"/>
  <c r="D1291" i="14"/>
  <c r="D1292" i="14"/>
  <c r="D1293" i="14"/>
  <c r="D1294" i="14"/>
  <c r="D1295" i="14"/>
  <c r="D1296" i="14"/>
  <c r="D1297" i="14"/>
  <c r="D1298" i="14"/>
  <c r="D1299" i="14"/>
  <c r="D1300" i="14"/>
  <c r="D1301" i="14"/>
  <c r="D1302" i="14"/>
  <c r="D1303" i="14"/>
  <c r="D1304" i="14"/>
  <c r="D1305" i="14"/>
  <c r="D1306" i="14"/>
  <c r="D1307" i="14"/>
  <c r="D1308" i="14"/>
  <c r="D1309" i="14"/>
  <c r="D1310" i="14"/>
  <c r="D1311" i="14"/>
  <c r="D1312" i="14"/>
  <c r="D1313" i="14"/>
  <c r="D1315" i="14"/>
  <c r="D1316" i="14"/>
  <c r="D1317" i="14"/>
  <c r="D1318" i="14"/>
  <c r="D1319" i="14"/>
  <c r="D1320" i="14"/>
  <c r="D1321" i="14"/>
  <c r="D1322" i="14"/>
  <c r="D1323" i="14"/>
  <c r="D1324" i="14"/>
  <c r="D1325" i="14"/>
  <c r="D1326" i="14"/>
  <c r="D1327" i="14"/>
  <c r="D1328" i="14"/>
  <c r="D1329" i="14"/>
  <c r="D1330" i="14"/>
  <c r="D1331" i="14"/>
  <c r="D1332" i="14"/>
  <c r="D1333" i="14"/>
  <c r="D1334" i="14"/>
  <c r="D1335" i="14"/>
  <c r="D1336" i="14"/>
  <c r="D1337" i="14"/>
  <c r="D1338" i="14"/>
  <c r="D1339" i="14"/>
  <c r="D1340" i="14"/>
  <c r="D1341" i="14"/>
  <c r="D1342" i="14"/>
  <c r="D1343" i="14"/>
  <c r="D1344" i="14"/>
  <c r="D1345" i="14"/>
  <c r="D1347" i="14"/>
  <c r="D1348" i="14"/>
  <c r="D1349" i="14"/>
  <c r="D1350" i="14"/>
  <c r="D1351" i="14"/>
  <c r="D1352" i="14"/>
  <c r="D1353" i="14"/>
  <c r="D1354" i="14"/>
  <c r="D1355" i="14"/>
  <c r="D1356" i="14"/>
  <c r="D1357" i="14"/>
  <c r="D1358" i="14"/>
  <c r="D1359" i="14"/>
  <c r="D1360" i="14"/>
  <c r="D1361" i="14"/>
  <c r="D1362" i="14"/>
  <c r="D1363" i="14"/>
  <c r="D1364" i="14"/>
  <c r="D1365" i="14"/>
  <c r="D1366" i="14"/>
  <c r="D1367" i="14"/>
  <c r="D1368" i="14"/>
  <c r="D1369" i="14"/>
  <c r="D1370" i="14"/>
  <c r="D1371" i="14"/>
  <c r="D1372" i="14"/>
  <c r="D1373" i="14"/>
  <c r="D1374" i="14"/>
  <c r="D1375" i="14"/>
  <c r="D1376" i="14"/>
  <c r="D1377" i="14"/>
  <c r="D1379" i="14"/>
  <c r="D1380" i="14"/>
  <c r="D1381" i="14"/>
  <c r="D1382" i="14"/>
  <c r="D1383" i="14"/>
  <c r="D1384" i="14"/>
  <c r="D1385" i="14"/>
  <c r="D1386" i="14"/>
  <c r="D1387" i="14"/>
  <c r="D1388" i="14"/>
  <c r="D1389" i="14"/>
  <c r="D1390" i="14"/>
  <c r="D1391" i="14"/>
  <c r="D1392" i="14"/>
  <c r="D1393" i="14"/>
  <c r="D1394" i="14"/>
  <c r="D1395" i="14"/>
  <c r="D1396" i="14"/>
  <c r="D1397" i="14"/>
  <c r="D1398" i="14"/>
  <c r="D1399" i="14"/>
  <c r="D1400" i="14"/>
  <c r="D1401" i="14"/>
  <c r="D1402" i="14"/>
  <c r="D1403" i="14"/>
  <c r="D1404" i="14"/>
  <c r="D1405" i="14"/>
  <c r="D1406" i="14"/>
  <c r="D1407" i="14"/>
  <c r="D1408" i="14"/>
  <c r="D1409" i="14"/>
  <c r="A1395" i="14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B1380" i="14"/>
  <c r="B1381" i="14" s="1"/>
  <c r="B1382" i="14" s="1"/>
  <c r="B1383" i="14" s="1"/>
  <c r="B1384" i="14" s="1"/>
  <c r="B1385" i="14" s="1"/>
  <c r="B1386" i="14" s="1"/>
  <c r="B1387" i="14" s="1"/>
  <c r="B1388" i="14" s="1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99" i="14" s="1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379" i="14"/>
  <c r="A1379" i="14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66" i="14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B1354" i="14"/>
  <c r="B1355" i="14" s="1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66" i="14" s="1"/>
  <c r="B1367" i="14" s="1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47" i="14"/>
  <c r="B1348" i="14" s="1"/>
  <c r="B1349" i="14" s="1"/>
  <c r="B1350" i="14" s="1"/>
  <c r="B1351" i="14" s="1"/>
  <c r="B1352" i="14" s="1"/>
  <c r="B1353" i="14" s="1"/>
  <c r="A1347" i="14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B1316" i="14"/>
  <c r="B1317" i="14" s="1"/>
  <c r="B1318" i="14" s="1"/>
  <c r="B1319" i="14" s="1"/>
  <c r="B1320" i="14" s="1"/>
  <c r="B1321" i="14" s="1"/>
  <c r="B1322" i="14" s="1"/>
  <c r="B1323" i="14" s="1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33" i="14" s="1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44" i="14" s="1"/>
  <c r="B1315" i="14"/>
  <c r="A1315" i="14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B1283" i="14"/>
  <c r="B1284" i="14" s="1"/>
  <c r="B1285" i="14" s="1"/>
  <c r="B1286" i="14" s="1"/>
  <c r="B1287" i="14" s="1"/>
  <c r="B1288" i="14" s="1"/>
  <c r="B1289" i="14" s="1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300" i="14" s="1"/>
  <c r="B1301" i="14" s="1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11" i="14" s="1"/>
  <c r="B1312" i="14" s="1"/>
  <c r="A1283" i="14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B1257" i="14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67" i="14" s="1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78" i="14" s="1"/>
  <c r="B1279" i="14" s="1"/>
  <c r="B1280" i="14" s="1"/>
  <c r="A1252" i="14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B1251" i="14"/>
  <c r="B1252" i="14" s="1"/>
  <c r="B1253" i="14" s="1"/>
  <c r="B1254" i="14" s="1"/>
  <c r="B1255" i="14" s="1"/>
  <c r="B1256" i="14" s="1"/>
  <c r="A1251" i="14"/>
  <c r="B1221" i="14"/>
  <c r="B1222" i="14" s="1"/>
  <c r="B1223" i="14" s="1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34" i="14" s="1"/>
  <c r="B1235" i="14" s="1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45" i="14" s="1"/>
  <c r="B1246" i="14" s="1"/>
  <c r="B1247" i="14" s="1"/>
  <c r="B1248" i="14" s="1"/>
  <c r="B1219" i="14"/>
  <c r="B1220" i="14" s="1"/>
  <c r="A1219" i="14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191" i="14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B1188" i="14"/>
  <c r="B1189" i="14" s="1"/>
  <c r="B1190" i="14" s="1"/>
  <c r="B1191" i="14" s="1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201" i="14" s="1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212" i="14" s="1"/>
  <c r="B1213" i="14" s="1"/>
  <c r="B1214" i="14" s="1"/>
  <c r="B1215" i="14" s="1"/>
  <c r="B1216" i="14" s="1"/>
  <c r="A1188" i="14"/>
  <c r="A1189" i="14" s="1"/>
  <c r="A1190" i="14" s="1"/>
  <c r="B1187" i="14"/>
  <c r="A1187" i="14"/>
  <c r="B1157" i="14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79" i="14" s="1"/>
  <c r="B1180" i="14" s="1"/>
  <c r="B1181" i="14" s="1"/>
  <c r="B1182" i="14" s="1"/>
  <c r="B1183" i="14" s="1"/>
  <c r="B1184" i="14" s="1"/>
  <c r="A1157" i="14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B1155" i="14"/>
  <c r="B1156" i="14" s="1"/>
  <c r="A1155" i="14"/>
  <c r="A1156" i="14" s="1"/>
  <c r="A1124" i="14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B1123" i="14"/>
  <c r="B1124" i="14" s="1"/>
  <c r="B1125" i="14" s="1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35" i="14" s="1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46" i="14" s="1"/>
  <c r="B1147" i="14" s="1"/>
  <c r="B1148" i="14" s="1"/>
  <c r="B1149" i="14" s="1"/>
  <c r="B1150" i="14" s="1"/>
  <c r="B1151" i="14" s="1"/>
  <c r="B1152" i="14" s="1"/>
  <c r="A1123" i="14"/>
  <c r="B1093" i="14"/>
  <c r="B1094" i="14" s="1"/>
  <c r="B1095" i="14" s="1"/>
  <c r="B1096" i="14" s="1"/>
  <c r="B1097" i="14" s="1"/>
  <c r="B1098" i="14" s="1"/>
  <c r="B1099" i="14" s="1"/>
  <c r="B1100" i="14" s="1"/>
  <c r="B1101" i="14" s="1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13" i="14" s="1"/>
  <c r="B1114" i="14" s="1"/>
  <c r="B1115" i="14" s="1"/>
  <c r="B1116" i="14" s="1"/>
  <c r="B1117" i="14" s="1"/>
  <c r="B1118" i="14" s="1"/>
  <c r="B1119" i="14" s="1"/>
  <c r="B1120" i="14" s="1"/>
  <c r="B1091" i="14"/>
  <c r="B1092" i="14" s="1"/>
  <c r="A1091" i="14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B1068" i="14"/>
  <c r="B1069" i="14" s="1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80" i="14" s="1"/>
  <c r="B1081" i="14" s="1"/>
  <c r="B1082" i="14" s="1"/>
  <c r="B1083" i="14" s="1"/>
  <c r="B1084" i="14" s="1"/>
  <c r="B1085" i="14" s="1"/>
  <c r="B1086" i="14" s="1"/>
  <c r="B1087" i="14" s="1"/>
  <c r="B1088" i="14" s="1"/>
  <c r="B1060" i="14"/>
  <c r="B1061" i="14" s="1"/>
  <c r="B1062" i="14" s="1"/>
  <c r="B1063" i="14" s="1"/>
  <c r="B1064" i="14" s="1"/>
  <c r="B1065" i="14" s="1"/>
  <c r="B1066" i="14" s="1"/>
  <c r="B1067" i="14" s="1"/>
  <c r="A1060" i="14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B1059" i="14"/>
  <c r="A1059" i="14"/>
  <c r="B1027" i="14"/>
  <c r="B1028" i="14" s="1"/>
  <c r="B1029" i="14" s="1"/>
  <c r="B1030" i="14" s="1"/>
  <c r="B1031" i="14" s="1"/>
  <c r="B1032" i="14" s="1"/>
  <c r="B1033" i="14" s="1"/>
  <c r="B1034" i="14" s="1"/>
  <c r="B1035" i="14" s="1"/>
  <c r="B1036" i="14" s="1"/>
  <c r="B1037" i="14" s="1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47" i="14" s="1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A1027" i="14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L1410" i="15"/>
  <c r="AK1410" i="15"/>
  <c r="AJ1410" i="15"/>
  <c r="AI1410" i="15"/>
  <c r="AH1410" i="15"/>
  <c r="AG1410" i="15"/>
  <c r="AF1410" i="15"/>
  <c r="AE1410" i="15"/>
  <c r="AD1410" i="15"/>
  <c r="AC1410" i="15"/>
  <c r="AB1410" i="15"/>
  <c r="AA1410" i="15"/>
  <c r="Z1410" i="15"/>
  <c r="Y1410" i="15"/>
  <c r="X1410" i="15"/>
  <c r="W1410" i="15"/>
  <c r="V1410" i="15"/>
  <c r="U1410" i="15"/>
  <c r="T1410" i="15"/>
  <c r="S1410" i="15"/>
  <c r="R1410" i="15"/>
  <c r="Q1410" i="15"/>
  <c r="P1410" i="15"/>
  <c r="O1410" i="15"/>
  <c r="N1410" i="15"/>
  <c r="M1410" i="15"/>
  <c r="L1410" i="15"/>
  <c r="K1410" i="15"/>
  <c r="J1410" i="15"/>
  <c r="I1410" i="15"/>
  <c r="H1410" i="15"/>
  <c r="G1410" i="15"/>
  <c r="F1410" i="15"/>
  <c r="E1410" i="15"/>
  <c r="AL1378" i="15"/>
  <c r="AK1378" i="15"/>
  <c r="AJ1378" i="15"/>
  <c r="AI1378" i="15"/>
  <c r="AH1378" i="15"/>
  <c r="AG1378" i="15"/>
  <c r="AF1378" i="15"/>
  <c r="AE1378" i="15"/>
  <c r="AD1378" i="15"/>
  <c r="AC1378" i="15"/>
  <c r="AB1378" i="15"/>
  <c r="AA1378" i="15"/>
  <c r="Z1378" i="15"/>
  <c r="Y1378" i="15"/>
  <c r="X1378" i="15"/>
  <c r="W1378" i="15"/>
  <c r="V1378" i="15"/>
  <c r="U1378" i="15"/>
  <c r="T1378" i="15"/>
  <c r="S1378" i="15"/>
  <c r="R1378" i="15"/>
  <c r="Q1378" i="15"/>
  <c r="P1378" i="15"/>
  <c r="O1378" i="15"/>
  <c r="N1378" i="15"/>
  <c r="M1378" i="15"/>
  <c r="L1378" i="15"/>
  <c r="K1378" i="15"/>
  <c r="J1378" i="15"/>
  <c r="I1378" i="15"/>
  <c r="H1378" i="15"/>
  <c r="G1378" i="15"/>
  <c r="F1378" i="15"/>
  <c r="E1378" i="15"/>
  <c r="AL1346" i="15"/>
  <c r="AK1346" i="15"/>
  <c r="AJ1346" i="15"/>
  <c r="AI1346" i="15"/>
  <c r="AH1346" i="15"/>
  <c r="AG1346" i="15"/>
  <c r="AF1346" i="15"/>
  <c r="AE1346" i="15"/>
  <c r="AD1346" i="15"/>
  <c r="AC1346" i="15"/>
  <c r="AB1346" i="15"/>
  <c r="AA1346" i="15"/>
  <c r="Z1346" i="15"/>
  <c r="Y1346" i="15"/>
  <c r="X1346" i="15"/>
  <c r="W1346" i="15"/>
  <c r="V1346" i="15"/>
  <c r="U1346" i="15"/>
  <c r="T1346" i="15"/>
  <c r="S1346" i="15"/>
  <c r="R1346" i="15"/>
  <c r="Q1346" i="15"/>
  <c r="P1346" i="15"/>
  <c r="O1346" i="15"/>
  <c r="N1346" i="15"/>
  <c r="M1346" i="15"/>
  <c r="L1346" i="15"/>
  <c r="K1346" i="15"/>
  <c r="J1346" i="15"/>
  <c r="I1346" i="15"/>
  <c r="H1346" i="15"/>
  <c r="G1346" i="15"/>
  <c r="F1346" i="15"/>
  <c r="E1346" i="15"/>
  <c r="AL1314" i="15"/>
  <c r="AK1314" i="15"/>
  <c r="AJ1314" i="15"/>
  <c r="AI1314" i="15"/>
  <c r="AH1314" i="15"/>
  <c r="AG1314" i="15"/>
  <c r="AF1314" i="15"/>
  <c r="AE1314" i="15"/>
  <c r="AD1314" i="15"/>
  <c r="AC1314" i="15"/>
  <c r="AB1314" i="15"/>
  <c r="AA1314" i="15"/>
  <c r="Z1314" i="15"/>
  <c r="Y1314" i="15"/>
  <c r="X1314" i="15"/>
  <c r="W1314" i="15"/>
  <c r="V1314" i="15"/>
  <c r="U1314" i="15"/>
  <c r="T1314" i="15"/>
  <c r="S1314" i="15"/>
  <c r="R1314" i="15"/>
  <c r="Q1314" i="15"/>
  <c r="P1314" i="15"/>
  <c r="O1314" i="15"/>
  <c r="N1314" i="15"/>
  <c r="M1314" i="15"/>
  <c r="L1314" i="15"/>
  <c r="K1314" i="15"/>
  <c r="J1314" i="15"/>
  <c r="I1314" i="15"/>
  <c r="H1314" i="15"/>
  <c r="G1314" i="15"/>
  <c r="F1314" i="15"/>
  <c r="E1314" i="15"/>
  <c r="AL1282" i="15"/>
  <c r="AK1282" i="15"/>
  <c r="AJ1282" i="15"/>
  <c r="AI1282" i="15"/>
  <c r="AH1282" i="15"/>
  <c r="AG1282" i="15"/>
  <c r="AF1282" i="15"/>
  <c r="AE1282" i="15"/>
  <c r="AD1282" i="15"/>
  <c r="AC1282" i="15"/>
  <c r="AB1282" i="15"/>
  <c r="AA1282" i="15"/>
  <c r="Z1282" i="15"/>
  <c r="Y1282" i="15"/>
  <c r="X1282" i="15"/>
  <c r="W1282" i="15"/>
  <c r="V1282" i="15"/>
  <c r="U1282" i="15"/>
  <c r="T1282" i="15"/>
  <c r="S1282" i="15"/>
  <c r="R1282" i="15"/>
  <c r="Q1282" i="15"/>
  <c r="P1282" i="15"/>
  <c r="O1282" i="15"/>
  <c r="N1282" i="15"/>
  <c r="M1282" i="15"/>
  <c r="L1282" i="15"/>
  <c r="K1282" i="15"/>
  <c r="J1282" i="15"/>
  <c r="I1282" i="15"/>
  <c r="H1282" i="15"/>
  <c r="G1282" i="15"/>
  <c r="F1282" i="15"/>
  <c r="E1282" i="15"/>
  <c r="AL1250" i="15"/>
  <c r="AK1250" i="15"/>
  <c r="AJ1250" i="15"/>
  <c r="AI1250" i="15"/>
  <c r="AH1250" i="15"/>
  <c r="AG1250" i="15"/>
  <c r="AF1250" i="15"/>
  <c r="AE1250" i="15"/>
  <c r="AD1250" i="15"/>
  <c r="AC1250" i="15"/>
  <c r="AB1250" i="15"/>
  <c r="AA1250" i="15"/>
  <c r="Z1250" i="15"/>
  <c r="Y1250" i="15"/>
  <c r="X1250" i="15"/>
  <c r="W1250" i="15"/>
  <c r="V1250" i="15"/>
  <c r="U1250" i="15"/>
  <c r="T1250" i="15"/>
  <c r="S1250" i="15"/>
  <c r="R1250" i="15"/>
  <c r="Q1250" i="15"/>
  <c r="P1250" i="15"/>
  <c r="O1250" i="15"/>
  <c r="N1250" i="15"/>
  <c r="M1250" i="15"/>
  <c r="L1250" i="15"/>
  <c r="K1250" i="15"/>
  <c r="J1250" i="15"/>
  <c r="I1250" i="15"/>
  <c r="H1250" i="15"/>
  <c r="G1250" i="15"/>
  <c r="F1250" i="15"/>
  <c r="E1250" i="15"/>
  <c r="AL1218" i="15"/>
  <c r="AK1218" i="15"/>
  <c r="AJ1218" i="15"/>
  <c r="AI1218" i="15"/>
  <c r="AH1218" i="15"/>
  <c r="AG1218" i="15"/>
  <c r="AF1218" i="15"/>
  <c r="AE1218" i="15"/>
  <c r="AD1218" i="15"/>
  <c r="AC1218" i="15"/>
  <c r="AB1218" i="15"/>
  <c r="AA1218" i="15"/>
  <c r="Z1218" i="15"/>
  <c r="Y1218" i="15"/>
  <c r="X1218" i="15"/>
  <c r="W1218" i="15"/>
  <c r="V1218" i="15"/>
  <c r="U1218" i="15"/>
  <c r="T1218" i="15"/>
  <c r="S1218" i="15"/>
  <c r="R1218" i="15"/>
  <c r="Q1218" i="15"/>
  <c r="P1218" i="15"/>
  <c r="O1218" i="15"/>
  <c r="N1218" i="15"/>
  <c r="M1218" i="15"/>
  <c r="L1218" i="15"/>
  <c r="K1218" i="15"/>
  <c r="J1218" i="15"/>
  <c r="I1218" i="15"/>
  <c r="H1218" i="15"/>
  <c r="G1218" i="15"/>
  <c r="F1218" i="15"/>
  <c r="E1218" i="15"/>
  <c r="AL1186" i="15"/>
  <c r="AK1186" i="15"/>
  <c r="AJ1186" i="15"/>
  <c r="AI1186" i="15"/>
  <c r="AH1186" i="15"/>
  <c r="AG1186" i="15"/>
  <c r="AF1186" i="15"/>
  <c r="AE1186" i="15"/>
  <c r="AD1186" i="15"/>
  <c r="AC1186" i="15"/>
  <c r="AB1186" i="15"/>
  <c r="AA1186" i="15"/>
  <c r="Z1186" i="15"/>
  <c r="Y1186" i="15"/>
  <c r="X1186" i="15"/>
  <c r="W1186" i="15"/>
  <c r="V1186" i="15"/>
  <c r="U1186" i="15"/>
  <c r="T1186" i="15"/>
  <c r="S1186" i="15"/>
  <c r="R1186" i="15"/>
  <c r="Q1186" i="15"/>
  <c r="P1186" i="15"/>
  <c r="O1186" i="15"/>
  <c r="N1186" i="15"/>
  <c r="M1186" i="15"/>
  <c r="L1186" i="15"/>
  <c r="K1186" i="15"/>
  <c r="J1186" i="15"/>
  <c r="I1186" i="15"/>
  <c r="H1186" i="15"/>
  <c r="G1186" i="15"/>
  <c r="F1186" i="15"/>
  <c r="E1186" i="15"/>
  <c r="AL1154" i="15"/>
  <c r="AK1154" i="15"/>
  <c r="AJ1154" i="15"/>
  <c r="AI1154" i="15"/>
  <c r="AH1154" i="15"/>
  <c r="AG1154" i="15"/>
  <c r="AF1154" i="15"/>
  <c r="AE1154" i="15"/>
  <c r="AD1154" i="15"/>
  <c r="AC1154" i="15"/>
  <c r="AB1154" i="15"/>
  <c r="AA1154" i="15"/>
  <c r="Z1154" i="15"/>
  <c r="Y1154" i="15"/>
  <c r="X1154" i="15"/>
  <c r="W1154" i="15"/>
  <c r="V1154" i="15"/>
  <c r="U1154" i="15"/>
  <c r="T1154" i="15"/>
  <c r="S1154" i="15"/>
  <c r="R1154" i="15"/>
  <c r="Q1154" i="15"/>
  <c r="P1154" i="15"/>
  <c r="O1154" i="15"/>
  <c r="N1154" i="15"/>
  <c r="M1154" i="15"/>
  <c r="L1154" i="15"/>
  <c r="K1154" i="15"/>
  <c r="J1154" i="15"/>
  <c r="I1154" i="15"/>
  <c r="H1154" i="15"/>
  <c r="G1154" i="15"/>
  <c r="F1154" i="15"/>
  <c r="E1154" i="15"/>
  <c r="AL1122" i="15"/>
  <c r="AK1122" i="15"/>
  <c r="AJ1122" i="15"/>
  <c r="AI1122" i="15"/>
  <c r="AH1122" i="15"/>
  <c r="AG1122" i="15"/>
  <c r="AF1122" i="15"/>
  <c r="AE1122" i="15"/>
  <c r="AD1122" i="15"/>
  <c r="AC1122" i="15"/>
  <c r="AB1122" i="15"/>
  <c r="AA1122" i="15"/>
  <c r="Z1122" i="15"/>
  <c r="Y1122" i="15"/>
  <c r="X1122" i="15"/>
  <c r="W1122" i="15"/>
  <c r="V1122" i="15"/>
  <c r="U1122" i="15"/>
  <c r="T1122" i="15"/>
  <c r="S1122" i="15"/>
  <c r="R1122" i="15"/>
  <c r="Q1122" i="15"/>
  <c r="P1122" i="15"/>
  <c r="O1122" i="15"/>
  <c r="N1122" i="15"/>
  <c r="M1122" i="15"/>
  <c r="L1122" i="15"/>
  <c r="K1122" i="15"/>
  <c r="J1122" i="15"/>
  <c r="I1122" i="15"/>
  <c r="H1122" i="15"/>
  <c r="G1122" i="15"/>
  <c r="F1122" i="15"/>
  <c r="E1122" i="15"/>
  <c r="AL1090" i="15"/>
  <c r="AK1090" i="15"/>
  <c r="AJ1090" i="15"/>
  <c r="AI1090" i="15"/>
  <c r="AH1090" i="15"/>
  <c r="AG1090" i="15"/>
  <c r="AF1090" i="15"/>
  <c r="AE1090" i="15"/>
  <c r="AD1090" i="15"/>
  <c r="AC1090" i="15"/>
  <c r="AB1090" i="15"/>
  <c r="AA1090" i="15"/>
  <c r="Z1090" i="15"/>
  <c r="Y1090" i="15"/>
  <c r="X1090" i="15"/>
  <c r="W1090" i="15"/>
  <c r="V1090" i="15"/>
  <c r="U1090" i="15"/>
  <c r="T1090" i="15"/>
  <c r="S1090" i="15"/>
  <c r="R1090" i="15"/>
  <c r="Q1090" i="15"/>
  <c r="P1090" i="15"/>
  <c r="O1090" i="15"/>
  <c r="N1090" i="15"/>
  <c r="M1090" i="15"/>
  <c r="L1090" i="15"/>
  <c r="K1090" i="15"/>
  <c r="J1090" i="15"/>
  <c r="I1090" i="15"/>
  <c r="H1090" i="15"/>
  <c r="G1090" i="15"/>
  <c r="F1090" i="15"/>
  <c r="E1090" i="15"/>
  <c r="AL1058" i="15"/>
  <c r="AK1058" i="15"/>
  <c r="AJ1058" i="15"/>
  <c r="AI1058" i="15"/>
  <c r="AH1058" i="15"/>
  <c r="AG1058" i="15"/>
  <c r="AF1058" i="15"/>
  <c r="AE1058" i="15"/>
  <c r="AD1058" i="15"/>
  <c r="AC1058" i="15"/>
  <c r="AB1058" i="15"/>
  <c r="AA1058" i="15"/>
  <c r="Z1058" i="15"/>
  <c r="Y1058" i="15"/>
  <c r="X1058" i="15"/>
  <c r="W1058" i="15"/>
  <c r="V1058" i="15"/>
  <c r="U1058" i="15"/>
  <c r="T1058" i="15"/>
  <c r="S1058" i="15"/>
  <c r="R1058" i="15"/>
  <c r="Q1058" i="15"/>
  <c r="P1058" i="15"/>
  <c r="O1058" i="15"/>
  <c r="N1058" i="15"/>
  <c r="M1058" i="15"/>
  <c r="L1058" i="15"/>
  <c r="K1058" i="15"/>
  <c r="J1058" i="15"/>
  <c r="I1058" i="15"/>
  <c r="H1058" i="15"/>
  <c r="G1058" i="15"/>
  <c r="F1058" i="15"/>
  <c r="E1058" i="15"/>
  <c r="AL1026" i="15"/>
  <c r="AK1026" i="15"/>
  <c r="AJ1026" i="15"/>
  <c r="AI1026" i="15"/>
  <c r="AH1026" i="15"/>
  <c r="AG1026" i="15"/>
  <c r="AF1026" i="15"/>
  <c r="AE1026" i="15"/>
  <c r="AD1026" i="15"/>
  <c r="AC1026" i="15"/>
  <c r="AB1026" i="15"/>
  <c r="AA1026" i="15"/>
  <c r="Z1026" i="15"/>
  <c r="Y1026" i="15"/>
  <c r="X1026" i="15"/>
  <c r="W1026" i="15"/>
  <c r="V1026" i="15"/>
  <c r="U1026" i="15"/>
  <c r="T1026" i="15"/>
  <c r="S1026" i="15"/>
  <c r="R1026" i="15"/>
  <c r="Q1026" i="15"/>
  <c r="P1026" i="15"/>
  <c r="O1026" i="15"/>
  <c r="N1026" i="15"/>
  <c r="M1026" i="15"/>
  <c r="L1026" i="15"/>
  <c r="K1026" i="15"/>
  <c r="J1026" i="15"/>
  <c r="I1026" i="15"/>
  <c r="H1026" i="15"/>
  <c r="G1026" i="15"/>
  <c r="F1026" i="15"/>
  <c r="E1026" i="15"/>
  <c r="D1027" i="15"/>
  <c r="D1028" i="15"/>
  <c r="D1029" i="15"/>
  <c r="D1030" i="15"/>
  <c r="D1031" i="15"/>
  <c r="D1032" i="15"/>
  <c r="D1033" i="15"/>
  <c r="D1034" i="15"/>
  <c r="D1035" i="15"/>
  <c r="D1036" i="15"/>
  <c r="D1037" i="15"/>
  <c r="D1038" i="15"/>
  <c r="D1039" i="15"/>
  <c r="D1040" i="15"/>
  <c r="D1041" i="15"/>
  <c r="D1042" i="15"/>
  <c r="D1043" i="15"/>
  <c r="D1044" i="15"/>
  <c r="D1045" i="15"/>
  <c r="D1046" i="15"/>
  <c r="D1047" i="15"/>
  <c r="D1048" i="15"/>
  <c r="D1049" i="15"/>
  <c r="D1050" i="15"/>
  <c r="D1051" i="15"/>
  <c r="D1052" i="15"/>
  <c r="D1053" i="15"/>
  <c r="D1054" i="15"/>
  <c r="D1055" i="15"/>
  <c r="D1056" i="15"/>
  <c r="D1057" i="15"/>
  <c r="D1059" i="15"/>
  <c r="D1060" i="15"/>
  <c r="D1061" i="15"/>
  <c r="D1062" i="15"/>
  <c r="D1063" i="15"/>
  <c r="D1064" i="15"/>
  <c r="D1065" i="15"/>
  <c r="D1066" i="15"/>
  <c r="D1067" i="15"/>
  <c r="D1068" i="15"/>
  <c r="D1069" i="15"/>
  <c r="D1070" i="15"/>
  <c r="D1071" i="15"/>
  <c r="D1072" i="15"/>
  <c r="D1073" i="15"/>
  <c r="D1074" i="15"/>
  <c r="D1075" i="15"/>
  <c r="D1076" i="15"/>
  <c r="D1077" i="15"/>
  <c r="D1078" i="15"/>
  <c r="D1079" i="15"/>
  <c r="D1080" i="15"/>
  <c r="D1081" i="15"/>
  <c r="D1082" i="15"/>
  <c r="D1083" i="15"/>
  <c r="D1084" i="15"/>
  <c r="D1085" i="15"/>
  <c r="D1086" i="15"/>
  <c r="D1087" i="15"/>
  <c r="D1088" i="15"/>
  <c r="D1089" i="15"/>
  <c r="D1091" i="15"/>
  <c r="D1092" i="15"/>
  <c r="D1093" i="15"/>
  <c r="D1094" i="15"/>
  <c r="D1095" i="15"/>
  <c r="D1096" i="15"/>
  <c r="D1097" i="15"/>
  <c r="D1098" i="15"/>
  <c r="D1099" i="15"/>
  <c r="D1100" i="15"/>
  <c r="D1101" i="15"/>
  <c r="D1102" i="15"/>
  <c r="D1103" i="15"/>
  <c r="D1104" i="15"/>
  <c r="D1105" i="15"/>
  <c r="D1106" i="15"/>
  <c r="D1107" i="15"/>
  <c r="D1108" i="15"/>
  <c r="D1109" i="15"/>
  <c r="D1110" i="15"/>
  <c r="D1111" i="15"/>
  <c r="D1112" i="15"/>
  <c r="D1113" i="15"/>
  <c r="D1114" i="15"/>
  <c r="D1115" i="15"/>
  <c r="D1116" i="15"/>
  <c r="D1117" i="15"/>
  <c r="D1118" i="15"/>
  <c r="D1119" i="15"/>
  <c r="D1120" i="15"/>
  <c r="D1121" i="15"/>
  <c r="D1123" i="15"/>
  <c r="D1124" i="15"/>
  <c r="D1125" i="15"/>
  <c r="D1126" i="15"/>
  <c r="D1127" i="15"/>
  <c r="D1128" i="15"/>
  <c r="D1129" i="15"/>
  <c r="D1130" i="15"/>
  <c r="D1131" i="15"/>
  <c r="D1132" i="15"/>
  <c r="D1133" i="15"/>
  <c r="D1134" i="15"/>
  <c r="D1135" i="15"/>
  <c r="D1136" i="15"/>
  <c r="D1137" i="15"/>
  <c r="D1138" i="15"/>
  <c r="D1139" i="15"/>
  <c r="D1140" i="15"/>
  <c r="D1141" i="15"/>
  <c r="D1142" i="15"/>
  <c r="D1143" i="15"/>
  <c r="D1144" i="15"/>
  <c r="D1145" i="15"/>
  <c r="D1146" i="15"/>
  <c r="D1147" i="15"/>
  <c r="D1148" i="15"/>
  <c r="D1149" i="15"/>
  <c r="D1150" i="15"/>
  <c r="D1151" i="15"/>
  <c r="D1152" i="15"/>
  <c r="D1153" i="15"/>
  <c r="D1155" i="15"/>
  <c r="D1156" i="15"/>
  <c r="D1157" i="15"/>
  <c r="D1158" i="15"/>
  <c r="D1159" i="15"/>
  <c r="D1160" i="15"/>
  <c r="D1161" i="15"/>
  <c r="D1162" i="15"/>
  <c r="D1163" i="15"/>
  <c r="D1164" i="15"/>
  <c r="D1165" i="15"/>
  <c r="D1166" i="15"/>
  <c r="D1167" i="15"/>
  <c r="D1168" i="15"/>
  <c r="D1169" i="15"/>
  <c r="D1170" i="15"/>
  <c r="D1171" i="15"/>
  <c r="D1172" i="15"/>
  <c r="D1173" i="15"/>
  <c r="D1174" i="15"/>
  <c r="D1175" i="15"/>
  <c r="D1176" i="15"/>
  <c r="D1177" i="15"/>
  <c r="D1178" i="15"/>
  <c r="D1179" i="15"/>
  <c r="D1180" i="15"/>
  <c r="D1181" i="15"/>
  <c r="D1182" i="15"/>
  <c r="D1183" i="15"/>
  <c r="D1184" i="15"/>
  <c r="D1185" i="15"/>
  <c r="D1187" i="15"/>
  <c r="D1188" i="15"/>
  <c r="D1189" i="15"/>
  <c r="D1190" i="15"/>
  <c r="D1191" i="15"/>
  <c r="D1192" i="15"/>
  <c r="D1193" i="15"/>
  <c r="D1194" i="15"/>
  <c r="D1195" i="15"/>
  <c r="D1196" i="15"/>
  <c r="D1197" i="15"/>
  <c r="D1198" i="15"/>
  <c r="D1199" i="15"/>
  <c r="D1200" i="15"/>
  <c r="D1201" i="15"/>
  <c r="D1202" i="15"/>
  <c r="D1203" i="15"/>
  <c r="D1204" i="15"/>
  <c r="D1205" i="15"/>
  <c r="D1206" i="15"/>
  <c r="D1207" i="15"/>
  <c r="D1208" i="15"/>
  <c r="D1209" i="15"/>
  <c r="D1210" i="15"/>
  <c r="D1211" i="15"/>
  <c r="D1212" i="15"/>
  <c r="D1213" i="15"/>
  <c r="D1214" i="15"/>
  <c r="D1215" i="15"/>
  <c r="D1216" i="15"/>
  <c r="D1217" i="15"/>
  <c r="D1219" i="15"/>
  <c r="D1220" i="15"/>
  <c r="D1221" i="15"/>
  <c r="D1222" i="15"/>
  <c r="D1223" i="15"/>
  <c r="D1224" i="15"/>
  <c r="D1225" i="15"/>
  <c r="D1226" i="15"/>
  <c r="D1227" i="15"/>
  <c r="D1228" i="15"/>
  <c r="D1229" i="15"/>
  <c r="D1230" i="15"/>
  <c r="D1231" i="15"/>
  <c r="D1232" i="15"/>
  <c r="D1233" i="15"/>
  <c r="D1234" i="15"/>
  <c r="D1235" i="15"/>
  <c r="D1236" i="15"/>
  <c r="D1237" i="15"/>
  <c r="D1238" i="15"/>
  <c r="D1239" i="15"/>
  <c r="D1240" i="15"/>
  <c r="D1241" i="15"/>
  <c r="D1242" i="15"/>
  <c r="D1243" i="15"/>
  <c r="D1244" i="15"/>
  <c r="D1245" i="15"/>
  <c r="D1246" i="15"/>
  <c r="D1247" i="15"/>
  <c r="D1248" i="15"/>
  <c r="D1249" i="15"/>
  <c r="D1251" i="15"/>
  <c r="D1252" i="15"/>
  <c r="D1253" i="15"/>
  <c r="D1254" i="15"/>
  <c r="D1255" i="15"/>
  <c r="D1256" i="15"/>
  <c r="D1257" i="15"/>
  <c r="D1258" i="15"/>
  <c r="D1259" i="15"/>
  <c r="D1260" i="15"/>
  <c r="D1261" i="15"/>
  <c r="D1262" i="15"/>
  <c r="D1263" i="15"/>
  <c r="D1264" i="15"/>
  <c r="D1265" i="15"/>
  <c r="D1266" i="15"/>
  <c r="D1267" i="15"/>
  <c r="D1268" i="15"/>
  <c r="D1269" i="15"/>
  <c r="D1270" i="15"/>
  <c r="D1271" i="15"/>
  <c r="D1272" i="15"/>
  <c r="D1273" i="15"/>
  <c r="D1274" i="15"/>
  <c r="D1275" i="15"/>
  <c r="D1276" i="15"/>
  <c r="D1277" i="15"/>
  <c r="D1278" i="15"/>
  <c r="D1279" i="15"/>
  <c r="D1280" i="15"/>
  <c r="D1281" i="15"/>
  <c r="D1283" i="15"/>
  <c r="D1284" i="15"/>
  <c r="D1285" i="15"/>
  <c r="D1286" i="15"/>
  <c r="D1287" i="15"/>
  <c r="D1288" i="15"/>
  <c r="D1289" i="15"/>
  <c r="D1290" i="15"/>
  <c r="D1291" i="15"/>
  <c r="D1292" i="15"/>
  <c r="D1293" i="15"/>
  <c r="D1294" i="15"/>
  <c r="D1295" i="15"/>
  <c r="D1296" i="15"/>
  <c r="D1297" i="15"/>
  <c r="D1298" i="15"/>
  <c r="D1299" i="15"/>
  <c r="D1300" i="15"/>
  <c r="D1301" i="15"/>
  <c r="D1302" i="15"/>
  <c r="D1303" i="15"/>
  <c r="D1304" i="15"/>
  <c r="D1305" i="15"/>
  <c r="D1306" i="15"/>
  <c r="D1307" i="15"/>
  <c r="D1308" i="15"/>
  <c r="D1309" i="15"/>
  <c r="D1310" i="15"/>
  <c r="D1311" i="15"/>
  <c r="D1312" i="15"/>
  <c r="D1313" i="15"/>
  <c r="D1315" i="15"/>
  <c r="D1316" i="15"/>
  <c r="D1317" i="15"/>
  <c r="D1318" i="15"/>
  <c r="D1319" i="15"/>
  <c r="D1320" i="15"/>
  <c r="D1321" i="15"/>
  <c r="D1322" i="15"/>
  <c r="D1323" i="15"/>
  <c r="D1324" i="15"/>
  <c r="D1325" i="15"/>
  <c r="D1326" i="15"/>
  <c r="D1327" i="15"/>
  <c r="D1328" i="15"/>
  <c r="D1329" i="15"/>
  <c r="D1330" i="15"/>
  <c r="D1331" i="15"/>
  <c r="D1332" i="15"/>
  <c r="D1333" i="15"/>
  <c r="D1334" i="15"/>
  <c r="D1335" i="15"/>
  <c r="D1336" i="15"/>
  <c r="D1337" i="15"/>
  <c r="D1338" i="15"/>
  <c r="D1339" i="15"/>
  <c r="D1340" i="15"/>
  <c r="D1341" i="15"/>
  <c r="D1342" i="15"/>
  <c r="D1343" i="15"/>
  <c r="D1344" i="15"/>
  <c r="D1345" i="15"/>
  <c r="D1347" i="15"/>
  <c r="D1348" i="15"/>
  <c r="D1349" i="15"/>
  <c r="D1350" i="15"/>
  <c r="D1351" i="15"/>
  <c r="D1352" i="15"/>
  <c r="D1353" i="15"/>
  <c r="D1354" i="15"/>
  <c r="D1355" i="15"/>
  <c r="D1356" i="15"/>
  <c r="D1357" i="15"/>
  <c r="D1358" i="15"/>
  <c r="D1359" i="15"/>
  <c r="D1360" i="15"/>
  <c r="D1361" i="15"/>
  <c r="D1362" i="15"/>
  <c r="D1363" i="15"/>
  <c r="D1364" i="15"/>
  <c r="D1365" i="15"/>
  <c r="D1366" i="15"/>
  <c r="D1367" i="15"/>
  <c r="D1368" i="15"/>
  <c r="D1369" i="15"/>
  <c r="D1370" i="15"/>
  <c r="D1371" i="15"/>
  <c r="D1372" i="15"/>
  <c r="D1373" i="15"/>
  <c r="D1374" i="15"/>
  <c r="D1375" i="15"/>
  <c r="D1376" i="15"/>
  <c r="D1377" i="15"/>
  <c r="D1379" i="15"/>
  <c r="D1380" i="15"/>
  <c r="D1381" i="15"/>
  <c r="D1382" i="15"/>
  <c r="D1383" i="15"/>
  <c r="D1384" i="15"/>
  <c r="D1385" i="15"/>
  <c r="D1386" i="15"/>
  <c r="D1387" i="15"/>
  <c r="D1388" i="15"/>
  <c r="D1389" i="15"/>
  <c r="D1390" i="15"/>
  <c r="D1391" i="15"/>
  <c r="D1392" i="15"/>
  <c r="D1393" i="15"/>
  <c r="D1394" i="15"/>
  <c r="D1395" i="15"/>
  <c r="D1396" i="15"/>
  <c r="D1397" i="15"/>
  <c r="D1398" i="15"/>
  <c r="D1399" i="15"/>
  <c r="D1400" i="15"/>
  <c r="D1401" i="15"/>
  <c r="D1402" i="15"/>
  <c r="D1403" i="15"/>
  <c r="D1404" i="15"/>
  <c r="D1405" i="15"/>
  <c r="D1406" i="15"/>
  <c r="D1407" i="15"/>
  <c r="D1408" i="15"/>
  <c r="D1409" i="15"/>
  <c r="B1379" i="15"/>
  <c r="B1380" i="15" s="1"/>
  <c r="B1381" i="15" s="1"/>
  <c r="B1382" i="15" s="1"/>
  <c r="B1383" i="15" s="1"/>
  <c r="B1384" i="15" s="1"/>
  <c r="B1385" i="15" s="1"/>
  <c r="B1386" i="15" s="1"/>
  <c r="B1387" i="15" s="1"/>
  <c r="B1388" i="15" s="1"/>
  <c r="B1389" i="15" s="1"/>
  <c r="B1390" i="15" s="1"/>
  <c r="B1391" i="15" s="1"/>
  <c r="B1392" i="15" s="1"/>
  <c r="B1393" i="15" s="1"/>
  <c r="B1394" i="15" s="1"/>
  <c r="B1395" i="15" s="1"/>
  <c r="B1396" i="15" s="1"/>
  <c r="B1397" i="15" s="1"/>
  <c r="B1398" i="15" s="1"/>
  <c r="B1399" i="15" s="1"/>
  <c r="B1400" i="15" s="1"/>
  <c r="B1401" i="15" s="1"/>
  <c r="B1402" i="15" s="1"/>
  <c r="B1403" i="15" s="1"/>
  <c r="B1404" i="15" s="1"/>
  <c r="B1405" i="15" s="1"/>
  <c r="B1406" i="15" s="1"/>
  <c r="B1407" i="15" s="1"/>
  <c r="B1408" i="15" s="1"/>
  <c r="A1379" i="15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B1347" i="15"/>
  <c r="B1348" i="15" s="1"/>
  <c r="B1349" i="15" s="1"/>
  <c r="B1350" i="15" s="1"/>
  <c r="B1351" i="15" s="1"/>
  <c r="B1352" i="15" s="1"/>
  <c r="B1353" i="15" s="1"/>
  <c r="B1354" i="15" s="1"/>
  <c r="B1355" i="15" s="1"/>
  <c r="B1356" i="15" s="1"/>
  <c r="B1357" i="15" s="1"/>
  <c r="B1358" i="15" s="1"/>
  <c r="B1359" i="15" s="1"/>
  <c r="B1360" i="15" s="1"/>
  <c r="B1361" i="15" s="1"/>
  <c r="B1362" i="15" s="1"/>
  <c r="B1363" i="15" s="1"/>
  <c r="B1364" i="15" s="1"/>
  <c r="B1365" i="15" s="1"/>
  <c r="B1366" i="15" s="1"/>
  <c r="B1367" i="15" s="1"/>
  <c r="B1368" i="15" s="1"/>
  <c r="B1369" i="15" s="1"/>
  <c r="B1370" i="15" s="1"/>
  <c r="B1371" i="15" s="1"/>
  <c r="B1372" i="15" s="1"/>
  <c r="B1373" i="15" s="1"/>
  <c r="B1374" i="15" s="1"/>
  <c r="B1375" i="15" s="1"/>
  <c r="B1376" i="15" s="1"/>
  <c r="A1347" i="15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B1317" i="15"/>
  <c r="B1318" i="15" s="1"/>
  <c r="B1319" i="15" s="1"/>
  <c r="B1320" i="15" s="1"/>
  <c r="B1321" i="15" s="1"/>
  <c r="B1322" i="15" s="1"/>
  <c r="B1323" i="15" s="1"/>
  <c r="B1324" i="15" s="1"/>
  <c r="B1325" i="15" s="1"/>
  <c r="B1326" i="15" s="1"/>
  <c r="B1327" i="15" s="1"/>
  <c r="B1328" i="15" s="1"/>
  <c r="B1329" i="15" s="1"/>
  <c r="B1330" i="15" s="1"/>
  <c r="B1331" i="15" s="1"/>
  <c r="B1332" i="15" s="1"/>
  <c r="B1333" i="15" s="1"/>
  <c r="B1334" i="15" s="1"/>
  <c r="B1335" i="15" s="1"/>
  <c r="B1336" i="15" s="1"/>
  <c r="B1337" i="15" s="1"/>
  <c r="B1338" i="15" s="1"/>
  <c r="B1339" i="15" s="1"/>
  <c r="B1340" i="15" s="1"/>
  <c r="B1341" i="15" s="1"/>
  <c r="B1342" i="15" s="1"/>
  <c r="B1343" i="15" s="1"/>
  <c r="B1344" i="15" s="1"/>
  <c r="B1315" i="15"/>
  <c r="B1316" i="15" s="1"/>
  <c r="A1315" i="15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B1285" i="15"/>
  <c r="B1286" i="15" s="1"/>
  <c r="B1287" i="15" s="1"/>
  <c r="B1288" i="15" s="1"/>
  <c r="B1289" i="15" s="1"/>
  <c r="B1290" i="15" s="1"/>
  <c r="B1291" i="15" s="1"/>
  <c r="B1292" i="15" s="1"/>
  <c r="B1293" i="15" s="1"/>
  <c r="B1294" i="15" s="1"/>
  <c r="B1295" i="15" s="1"/>
  <c r="B1296" i="15" s="1"/>
  <c r="B1297" i="15" s="1"/>
  <c r="B1298" i="15" s="1"/>
  <c r="B1299" i="15" s="1"/>
  <c r="B1300" i="15" s="1"/>
  <c r="B1301" i="15" s="1"/>
  <c r="B1302" i="15" s="1"/>
  <c r="B1303" i="15" s="1"/>
  <c r="B1304" i="15" s="1"/>
  <c r="B1305" i="15" s="1"/>
  <c r="B1306" i="15" s="1"/>
  <c r="B1307" i="15" s="1"/>
  <c r="B1308" i="15" s="1"/>
  <c r="B1309" i="15" s="1"/>
  <c r="B1310" i="15" s="1"/>
  <c r="B1311" i="15" s="1"/>
  <c r="B1312" i="15" s="1"/>
  <c r="A1284" i="15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B1283" i="15"/>
  <c r="B1284" i="15" s="1"/>
  <c r="A1283" i="15"/>
  <c r="B1251" i="15"/>
  <c r="B1252" i="15" s="1"/>
  <c r="B1253" i="15" s="1"/>
  <c r="B1254" i="15" s="1"/>
  <c r="B1255" i="15" s="1"/>
  <c r="B1256" i="15" s="1"/>
  <c r="B1257" i="15" s="1"/>
  <c r="B1258" i="15" s="1"/>
  <c r="B1259" i="15" s="1"/>
  <c r="B1260" i="15" s="1"/>
  <c r="B1261" i="15" s="1"/>
  <c r="B1262" i="15" s="1"/>
  <c r="B1263" i="15" s="1"/>
  <c r="B1264" i="15" s="1"/>
  <c r="B1265" i="15" s="1"/>
  <c r="B1266" i="15" s="1"/>
  <c r="B1267" i="15" s="1"/>
  <c r="B1268" i="15" s="1"/>
  <c r="B1269" i="15" s="1"/>
  <c r="B1270" i="15" s="1"/>
  <c r="B1271" i="15" s="1"/>
  <c r="B1272" i="15" s="1"/>
  <c r="B1273" i="15" s="1"/>
  <c r="B1274" i="15" s="1"/>
  <c r="B1275" i="15" s="1"/>
  <c r="B1276" i="15" s="1"/>
  <c r="B1277" i="15" s="1"/>
  <c r="B1278" i="15" s="1"/>
  <c r="B1279" i="15" s="1"/>
  <c r="B1280" i="15" s="1"/>
  <c r="A1251" i="15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B1219" i="15"/>
  <c r="B1220" i="15" s="1"/>
  <c r="B1221" i="15" s="1"/>
  <c r="B1222" i="15" s="1"/>
  <c r="B1223" i="15" s="1"/>
  <c r="B1224" i="15" s="1"/>
  <c r="B1225" i="15" s="1"/>
  <c r="B1226" i="15" s="1"/>
  <c r="B1227" i="15" s="1"/>
  <c r="B1228" i="15" s="1"/>
  <c r="B1229" i="15" s="1"/>
  <c r="B1230" i="15" s="1"/>
  <c r="B1231" i="15" s="1"/>
  <c r="B1232" i="15" s="1"/>
  <c r="B1233" i="15" s="1"/>
  <c r="B1234" i="15" s="1"/>
  <c r="B1235" i="15" s="1"/>
  <c r="B1236" i="15" s="1"/>
  <c r="B1237" i="15" s="1"/>
  <c r="B1238" i="15" s="1"/>
  <c r="B1239" i="15" s="1"/>
  <c r="B1240" i="15" s="1"/>
  <c r="B1241" i="15" s="1"/>
  <c r="B1242" i="15" s="1"/>
  <c r="B1243" i="15" s="1"/>
  <c r="B1244" i="15" s="1"/>
  <c r="B1245" i="15" s="1"/>
  <c r="B1246" i="15" s="1"/>
  <c r="B1247" i="15" s="1"/>
  <c r="B1248" i="15" s="1"/>
  <c r="A1219" i="15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B1187" i="15"/>
  <c r="B1188" i="15" s="1"/>
  <c r="B1189" i="15" s="1"/>
  <c r="B1190" i="15" s="1"/>
  <c r="B1191" i="15" s="1"/>
  <c r="B1192" i="15" s="1"/>
  <c r="B1193" i="15" s="1"/>
  <c r="B1194" i="15" s="1"/>
  <c r="B1195" i="15" s="1"/>
  <c r="B1196" i="15" s="1"/>
  <c r="B1197" i="15" s="1"/>
  <c r="B1198" i="15" s="1"/>
  <c r="B1199" i="15" s="1"/>
  <c r="B1200" i="15" s="1"/>
  <c r="B1201" i="15" s="1"/>
  <c r="B1202" i="15" s="1"/>
  <c r="B1203" i="15" s="1"/>
  <c r="B1204" i="15" s="1"/>
  <c r="B1205" i="15" s="1"/>
  <c r="B1206" i="15" s="1"/>
  <c r="B1207" i="15" s="1"/>
  <c r="B1208" i="15" s="1"/>
  <c r="B1209" i="15" s="1"/>
  <c r="B1210" i="15" s="1"/>
  <c r="B1211" i="15" s="1"/>
  <c r="B1212" i="15" s="1"/>
  <c r="B1213" i="15" s="1"/>
  <c r="B1214" i="15" s="1"/>
  <c r="B1215" i="15" s="1"/>
  <c r="B1216" i="15" s="1"/>
  <c r="A1187" i="15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B1155" i="15"/>
  <c r="B1156" i="15" s="1"/>
  <c r="B1157" i="15" s="1"/>
  <c r="B1158" i="15" s="1"/>
  <c r="B1159" i="15" s="1"/>
  <c r="B1160" i="15" s="1"/>
  <c r="B1161" i="15" s="1"/>
  <c r="B1162" i="15" s="1"/>
  <c r="B1163" i="15" s="1"/>
  <c r="B1164" i="15" s="1"/>
  <c r="B1165" i="15" s="1"/>
  <c r="B1166" i="15" s="1"/>
  <c r="B1167" i="15" s="1"/>
  <c r="B1168" i="15" s="1"/>
  <c r="B1169" i="15" s="1"/>
  <c r="B1170" i="15" s="1"/>
  <c r="B1171" i="15" s="1"/>
  <c r="B1172" i="15" s="1"/>
  <c r="B1173" i="15" s="1"/>
  <c r="B1174" i="15" s="1"/>
  <c r="B1175" i="15" s="1"/>
  <c r="B1176" i="15" s="1"/>
  <c r="B1177" i="15" s="1"/>
  <c r="B1178" i="15" s="1"/>
  <c r="B1179" i="15" s="1"/>
  <c r="B1180" i="15" s="1"/>
  <c r="B1181" i="15" s="1"/>
  <c r="B1182" i="15" s="1"/>
  <c r="B1183" i="15" s="1"/>
  <c r="B1184" i="15" s="1"/>
  <c r="A1155" i="15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B1123" i="15"/>
  <c r="B1124" i="15" s="1"/>
  <c r="B1125" i="15" s="1"/>
  <c r="B1126" i="15" s="1"/>
  <c r="B1127" i="15" s="1"/>
  <c r="B1128" i="15" s="1"/>
  <c r="B1129" i="15" s="1"/>
  <c r="B1130" i="15" s="1"/>
  <c r="B1131" i="15" s="1"/>
  <c r="B1132" i="15" s="1"/>
  <c r="B1133" i="15" s="1"/>
  <c r="B1134" i="15" s="1"/>
  <c r="B1135" i="15" s="1"/>
  <c r="B1136" i="15" s="1"/>
  <c r="B1137" i="15" s="1"/>
  <c r="B1138" i="15" s="1"/>
  <c r="B1139" i="15" s="1"/>
  <c r="B1140" i="15" s="1"/>
  <c r="B1141" i="15" s="1"/>
  <c r="B1142" i="15" s="1"/>
  <c r="B1143" i="15" s="1"/>
  <c r="B1144" i="15" s="1"/>
  <c r="B1145" i="15" s="1"/>
  <c r="B1146" i="15" s="1"/>
  <c r="B1147" i="15" s="1"/>
  <c r="B1148" i="15" s="1"/>
  <c r="B1149" i="15" s="1"/>
  <c r="B1150" i="15" s="1"/>
  <c r="B1151" i="15" s="1"/>
  <c r="B1152" i="15" s="1"/>
  <c r="A1123" i="15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B1099" i="15"/>
  <c r="B1100" i="15" s="1"/>
  <c r="B1101" i="15" s="1"/>
  <c r="B1102" i="15" s="1"/>
  <c r="B1103" i="15" s="1"/>
  <c r="B1104" i="15" s="1"/>
  <c r="B1105" i="15" s="1"/>
  <c r="B1106" i="15" s="1"/>
  <c r="B1107" i="15" s="1"/>
  <c r="B1108" i="15" s="1"/>
  <c r="B1109" i="15" s="1"/>
  <c r="B1110" i="15" s="1"/>
  <c r="B1111" i="15" s="1"/>
  <c r="B1112" i="15" s="1"/>
  <c r="B1113" i="15" s="1"/>
  <c r="B1114" i="15" s="1"/>
  <c r="B1115" i="15" s="1"/>
  <c r="B1116" i="15" s="1"/>
  <c r="B1117" i="15" s="1"/>
  <c r="B1118" i="15" s="1"/>
  <c r="B1119" i="15" s="1"/>
  <c r="B1120" i="15" s="1"/>
  <c r="B1091" i="15"/>
  <c r="B1092" i="15" s="1"/>
  <c r="B1093" i="15" s="1"/>
  <c r="B1094" i="15" s="1"/>
  <c r="B1095" i="15" s="1"/>
  <c r="B1096" i="15" s="1"/>
  <c r="B1097" i="15" s="1"/>
  <c r="B1098" i="15" s="1"/>
  <c r="A1091" i="15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065" i="15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B1059" i="15"/>
  <c r="B1060" i="15" s="1"/>
  <c r="B1061" i="15" s="1"/>
  <c r="B1062" i="15" s="1"/>
  <c r="B1063" i="15" s="1"/>
  <c r="B1064" i="15" s="1"/>
  <c r="B1065" i="15" s="1"/>
  <c r="B1066" i="15" s="1"/>
  <c r="B1067" i="15" s="1"/>
  <c r="B1068" i="15" s="1"/>
  <c r="B1069" i="15" s="1"/>
  <c r="B1070" i="15" s="1"/>
  <c r="B1071" i="15" s="1"/>
  <c r="B1072" i="15" s="1"/>
  <c r="B1073" i="15" s="1"/>
  <c r="B1074" i="15" s="1"/>
  <c r="B1075" i="15" s="1"/>
  <c r="B1076" i="15" s="1"/>
  <c r="B1077" i="15" s="1"/>
  <c r="B1078" i="15" s="1"/>
  <c r="B1079" i="15" s="1"/>
  <c r="B1080" i="15" s="1"/>
  <c r="B1081" i="15" s="1"/>
  <c r="B1082" i="15" s="1"/>
  <c r="B1083" i="15" s="1"/>
  <c r="B1084" i="15" s="1"/>
  <c r="B1085" i="15" s="1"/>
  <c r="B1086" i="15" s="1"/>
  <c r="B1087" i="15" s="1"/>
  <c r="B1088" i="15" s="1"/>
  <c r="A1059" i="15"/>
  <c r="A1060" i="15" s="1"/>
  <c r="A1061" i="15" s="1"/>
  <c r="A1062" i="15" s="1"/>
  <c r="A1063" i="15" s="1"/>
  <c r="A1064" i="15" s="1"/>
  <c r="B1031" i="15"/>
  <c r="B1032" i="15" s="1"/>
  <c r="B1033" i="15" s="1"/>
  <c r="B1034" i="15" s="1"/>
  <c r="B1035" i="15" s="1"/>
  <c r="B1036" i="15" s="1"/>
  <c r="B1037" i="15" s="1"/>
  <c r="B1038" i="15" s="1"/>
  <c r="B1039" i="15" s="1"/>
  <c r="B1040" i="15" s="1"/>
  <c r="B1041" i="15" s="1"/>
  <c r="B1042" i="15" s="1"/>
  <c r="B1043" i="15" s="1"/>
  <c r="B1044" i="15" s="1"/>
  <c r="B1045" i="15" s="1"/>
  <c r="B1046" i="15" s="1"/>
  <c r="B1047" i="15" s="1"/>
  <c r="B1048" i="15" s="1"/>
  <c r="B1049" i="15" s="1"/>
  <c r="B1050" i="15" s="1"/>
  <c r="B1051" i="15" s="1"/>
  <c r="B1052" i="15" s="1"/>
  <c r="B1053" i="15" s="1"/>
  <c r="B1054" i="15" s="1"/>
  <c r="B1055" i="15" s="1"/>
  <c r="B1056" i="15" s="1"/>
  <c r="A1031" i="15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B1027" i="15"/>
  <c r="B1028" i="15" s="1"/>
  <c r="B1029" i="15" s="1"/>
  <c r="B1030" i="15" s="1"/>
  <c r="A1027" i="15"/>
  <c r="A1028" i="15" s="1"/>
  <c r="A1029" i="15" s="1"/>
  <c r="A1030" i="15" s="1"/>
  <c r="AL1410" i="16"/>
  <c r="AK1410" i="16"/>
  <c r="AJ1410" i="16"/>
  <c r="AI1410" i="16"/>
  <c r="AH1410" i="16"/>
  <c r="AG1410" i="16"/>
  <c r="AF1410" i="16"/>
  <c r="AE1410" i="16"/>
  <c r="AD1410" i="16"/>
  <c r="AC1410" i="16"/>
  <c r="AB1410" i="16"/>
  <c r="AA1410" i="16"/>
  <c r="Z1410" i="16"/>
  <c r="Y1410" i="16"/>
  <c r="X1410" i="16"/>
  <c r="W1410" i="16"/>
  <c r="V1410" i="16"/>
  <c r="U1410" i="16"/>
  <c r="T1410" i="16"/>
  <c r="S1410" i="16"/>
  <c r="R1410" i="16"/>
  <c r="Q1410" i="16"/>
  <c r="P1410" i="16"/>
  <c r="O1410" i="16"/>
  <c r="N1410" i="16"/>
  <c r="M1410" i="16"/>
  <c r="L1410" i="16"/>
  <c r="K1410" i="16"/>
  <c r="J1410" i="16"/>
  <c r="I1410" i="16"/>
  <c r="H1410" i="16"/>
  <c r="G1410" i="16"/>
  <c r="F1410" i="16"/>
  <c r="E1410" i="16"/>
  <c r="AL1378" i="16"/>
  <c r="AK1378" i="16"/>
  <c r="AJ1378" i="16"/>
  <c r="AI1378" i="16"/>
  <c r="AH1378" i="16"/>
  <c r="AG1378" i="16"/>
  <c r="AF1378" i="16"/>
  <c r="AE1378" i="16"/>
  <c r="AD1378" i="16"/>
  <c r="AC1378" i="16"/>
  <c r="AB1378" i="16"/>
  <c r="AA1378" i="16"/>
  <c r="Z1378" i="16"/>
  <c r="Y1378" i="16"/>
  <c r="X1378" i="16"/>
  <c r="W1378" i="16"/>
  <c r="V1378" i="16"/>
  <c r="U1378" i="16"/>
  <c r="T1378" i="16"/>
  <c r="S1378" i="16"/>
  <c r="R1378" i="16"/>
  <c r="Q1378" i="16"/>
  <c r="P1378" i="16"/>
  <c r="O1378" i="16"/>
  <c r="N1378" i="16"/>
  <c r="M1378" i="16"/>
  <c r="L1378" i="16"/>
  <c r="K1378" i="16"/>
  <c r="J1378" i="16"/>
  <c r="I1378" i="16"/>
  <c r="H1378" i="16"/>
  <c r="G1378" i="16"/>
  <c r="F1378" i="16"/>
  <c r="E1378" i="16"/>
  <c r="AL1346" i="16"/>
  <c r="AK1346" i="16"/>
  <c r="AJ1346" i="16"/>
  <c r="AI1346" i="16"/>
  <c r="AH1346" i="16"/>
  <c r="AG1346" i="16"/>
  <c r="AF1346" i="16"/>
  <c r="AE1346" i="16"/>
  <c r="AD1346" i="16"/>
  <c r="AC1346" i="16"/>
  <c r="AB1346" i="16"/>
  <c r="AA1346" i="16"/>
  <c r="Z1346" i="16"/>
  <c r="Y1346" i="16"/>
  <c r="X1346" i="16"/>
  <c r="W1346" i="16"/>
  <c r="V1346" i="16"/>
  <c r="U1346" i="16"/>
  <c r="T1346" i="16"/>
  <c r="S1346" i="16"/>
  <c r="R1346" i="16"/>
  <c r="Q1346" i="16"/>
  <c r="P1346" i="16"/>
  <c r="O1346" i="16"/>
  <c r="N1346" i="16"/>
  <c r="M1346" i="16"/>
  <c r="L1346" i="16"/>
  <c r="K1346" i="16"/>
  <c r="J1346" i="16"/>
  <c r="I1346" i="16"/>
  <c r="H1346" i="16"/>
  <c r="G1346" i="16"/>
  <c r="F1346" i="16"/>
  <c r="E1346" i="16"/>
  <c r="AL1314" i="16"/>
  <c r="AK1314" i="16"/>
  <c r="AJ1314" i="16"/>
  <c r="AI1314" i="16"/>
  <c r="AH1314" i="16"/>
  <c r="AG1314" i="16"/>
  <c r="AF1314" i="16"/>
  <c r="AE1314" i="16"/>
  <c r="AD1314" i="16"/>
  <c r="AC1314" i="16"/>
  <c r="AB1314" i="16"/>
  <c r="AA1314" i="16"/>
  <c r="Z1314" i="16"/>
  <c r="Y1314" i="16"/>
  <c r="X1314" i="16"/>
  <c r="W1314" i="16"/>
  <c r="V1314" i="16"/>
  <c r="U1314" i="16"/>
  <c r="T1314" i="16"/>
  <c r="S1314" i="16"/>
  <c r="R1314" i="16"/>
  <c r="Q1314" i="16"/>
  <c r="P1314" i="16"/>
  <c r="O1314" i="16"/>
  <c r="N1314" i="16"/>
  <c r="M1314" i="16"/>
  <c r="L1314" i="16"/>
  <c r="K1314" i="16"/>
  <c r="J1314" i="16"/>
  <c r="I1314" i="16"/>
  <c r="H1314" i="16"/>
  <c r="G1314" i="16"/>
  <c r="F1314" i="16"/>
  <c r="E1314" i="16"/>
  <c r="AL1282" i="16"/>
  <c r="AK1282" i="16"/>
  <c r="AJ1282" i="16"/>
  <c r="AI1282" i="16"/>
  <c r="AH1282" i="16"/>
  <c r="AG1282" i="16"/>
  <c r="AF1282" i="16"/>
  <c r="AE1282" i="16"/>
  <c r="AD1282" i="16"/>
  <c r="AC1282" i="16"/>
  <c r="AB1282" i="16"/>
  <c r="AA1282" i="16"/>
  <c r="Z1282" i="16"/>
  <c r="Y1282" i="16"/>
  <c r="X1282" i="16"/>
  <c r="W1282" i="16"/>
  <c r="V1282" i="16"/>
  <c r="U1282" i="16"/>
  <c r="T1282" i="16"/>
  <c r="S1282" i="16"/>
  <c r="R1282" i="16"/>
  <c r="Q1282" i="16"/>
  <c r="P1282" i="16"/>
  <c r="O1282" i="16"/>
  <c r="N1282" i="16"/>
  <c r="M1282" i="16"/>
  <c r="L1282" i="16"/>
  <c r="K1282" i="16"/>
  <c r="J1282" i="16"/>
  <c r="I1282" i="16"/>
  <c r="H1282" i="16"/>
  <c r="G1282" i="16"/>
  <c r="F1282" i="16"/>
  <c r="E1282" i="16"/>
  <c r="AL1250" i="16"/>
  <c r="AK1250" i="16"/>
  <c r="AJ1250" i="16"/>
  <c r="AI1250" i="16"/>
  <c r="AH1250" i="16"/>
  <c r="AG1250" i="16"/>
  <c r="AF1250" i="16"/>
  <c r="AE1250" i="16"/>
  <c r="AD1250" i="16"/>
  <c r="AC1250" i="16"/>
  <c r="AB1250" i="16"/>
  <c r="AA1250" i="16"/>
  <c r="Z1250" i="16"/>
  <c r="Y1250" i="16"/>
  <c r="X1250" i="16"/>
  <c r="W1250" i="16"/>
  <c r="V1250" i="16"/>
  <c r="U1250" i="16"/>
  <c r="T1250" i="16"/>
  <c r="S1250" i="16"/>
  <c r="R1250" i="16"/>
  <c r="Q1250" i="16"/>
  <c r="P1250" i="16"/>
  <c r="O1250" i="16"/>
  <c r="N1250" i="16"/>
  <c r="M1250" i="16"/>
  <c r="L1250" i="16"/>
  <c r="K1250" i="16"/>
  <c r="J1250" i="16"/>
  <c r="I1250" i="16"/>
  <c r="H1250" i="16"/>
  <c r="G1250" i="16"/>
  <c r="F1250" i="16"/>
  <c r="E1250" i="16"/>
  <c r="AL1218" i="16"/>
  <c r="AK1218" i="16"/>
  <c r="AJ1218" i="16"/>
  <c r="AI1218" i="16"/>
  <c r="AH1218" i="16"/>
  <c r="AG1218" i="16"/>
  <c r="AF1218" i="16"/>
  <c r="AE1218" i="16"/>
  <c r="AD1218" i="16"/>
  <c r="AC1218" i="16"/>
  <c r="AB1218" i="16"/>
  <c r="AA1218" i="16"/>
  <c r="Z1218" i="16"/>
  <c r="Y1218" i="16"/>
  <c r="X1218" i="16"/>
  <c r="W1218" i="16"/>
  <c r="V1218" i="16"/>
  <c r="U1218" i="16"/>
  <c r="T1218" i="16"/>
  <c r="S1218" i="16"/>
  <c r="R1218" i="16"/>
  <c r="Q1218" i="16"/>
  <c r="P1218" i="16"/>
  <c r="O1218" i="16"/>
  <c r="N1218" i="16"/>
  <c r="M1218" i="16"/>
  <c r="L1218" i="16"/>
  <c r="K1218" i="16"/>
  <c r="J1218" i="16"/>
  <c r="I1218" i="16"/>
  <c r="H1218" i="16"/>
  <c r="G1218" i="16"/>
  <c r="F1218" i="16"/>
  <c r="E1218" i="16"/>
  <c r="AL1186" i="16"/>
  <c r="AK1186" i="16"/>
  <c r="AJ1186" i="16"/>
  <c r="AI1186" i="16"/>
  <c r="AH1186" i="16"/>
  <c r="AG1186" i="16"/>
  <c r="AF1186" i="16"/>
  <c r="AE1186" i="16"/>
  <c r="AD1186" i="16"/>
  <c r="AC1186" i="16"/>
  <c r="AB1186" i="16"/>
  <c r="AA1186" i="16"/>
  <c r="Z1186" i="16"/>
  <c r="Y1186" i="16"/>
  <c r="X1186" i="16"/>
  <c r="W1186" i="16"/>
  <c r="V1186" i="16"/>
  <c r="U1186" i="16"/>
  <c r="T1186" i="16"/>
  <c r="S1186" i="16"/>
  <c r="R1186" i="16"/>
  <c r="Q1186" i="16"/>
  <c r="P1186" i="16"/>
  <c r="O1186" i="16"/>
  <c r="N1186" i="16"/>
  <c r="M1186" i="16"/>
  <c r="L1186" i="16"/>
  <c r="K1186" i="16"/>
  <c r="J1186" i="16"/>
  <c r="I1186" i="16"/>
  <c r="H1186" i="16"/>
  <c r="G1186" i="16"/>
  <c r="F1186" i="16"/>
  <c r="E1186" i="16"/>
  <c r="AL1154" i="16"/>
  <c r="AK1154" i="16"/>
  <c r="AJ1154" i="16"/>
  <c r="AI1154" i="16"/>
  <c r="AH1154" i="16"/>
  <c r="AG1154" i="16"/>
  <c r="AF1154" i="16"/>
  <c r="AE1154" i="16"/>
  <c r="AD1154" i="16"/>
  <c r="AC1154" i="16"/>
  <c r="AB1154" i="16"/>
  <c r="AA1154" i="16"/>
  <c r="Z1154" i="16"/>
  <c r="Y1154" i="16"/>
  <c r="X1154" i="16"/>
  <c r="W1154" i="16"/>
  <c r="V1154" i="16"/>
  <c r="U1154" i="16"/>
  <c r="T1154" i="16"/>
  <c r="S1154" i="16"/>
  <c r="R1154" i="16"/>
  <c r="Q1154" i="16"/>
  <c r="P1154" i="16"/>
  <c r="O1154" i="16"/>
  <c r="N1154" i="16"/>
  <c r="M1154" i="16"/>
  <c r="L1154" i="16"/>
  <c r="K1154" i="16"/>
  <c r="J1154" i="16"/>
  <c r="I1154" i="16"/>
  <c r="H1154" i="16"/>
  <c r="G1154" i="16"/>
  <c r="F1154" i="16"/>
  <c r="E1154" i="16"/>
  <c r="AL1122" i="16"/>
  <c r="AK1122" i="16"/>
  <c r="AJ1122" i="16"/>
  <c r="AI1122" i="16"/>
  <c r="AH1122" i="16"/>
  <c r="AG1122" i="16"/>
  <c r="AF1122" i="16"/>
  <c r="AE1122" i="16"/>
  <c r="AD1122" i="16"/>
  <c r="AC1122" i="16"/>
  <c r="AB1122" i="16"/>
  <c r="AA1122" i="16"/>
  <c r="Z1122" i="16"/>
  <c r="Y1122" i="16"/>
  <c r="X1122" i="16"/>
  <c r="W1122" i="16"/>
  <c r="V1122" i="16"/>
  <c r="U1122" i="16"/>
  <c r="T1122" i="16"/>
  <c r="S1122" i="16"/>
  <c r="R1122" i="16"/>
  <c r="Q1122" i="16"/>
  <c r="P1122" i="16"/>
  <c r="O1122" i="16"/>
  <c r="N1122" i="16"/>
  <c r="M1122" i="16"/>
  <c r="L1122" i="16"/>
  <c r="K1122" i="16"/>
  <c r="J1122" i="16"/>
  <c r="I1122" i="16"/>
  <c r="H1122" i="16"/>
  <c r="G1122" i="16"/>
  <c r="F1122" i="16"/>
  <c r="E1122" i="16"/>
  <c r="AL1090" i="16"/>
  <c r="AK1090" i="16"/>
  <c r="AJ1090" i="16"/>
  <c r="AI1090" i="16"/>
  <c r="AH1090" i="16"/>
  <c r="AG1090" i="16"/>
  <c r="AF1090" i="16"/>
  <c r="AE1090" i="16"/>
  <c r="AD1090" i="16"/>
  <c r="AC1090" i="16"/>
  <c r="AB1090" i="16"/>
  <c r="AA1090" i="16"/>
  <c r="Z1090" i="16"/>
  <c r="Y1090" i="16"/>
  <c r="X1090" i="16"/>
  <c r="W1090" i="16"/>
  <c r="V1090" i="16"/>
  <c r="U1090" i="16"/>
  <c r="T1090" i="16"/>
  <c r="S1090" i="16"/>
  <c r="R1090" i="16"/>
  <c r="Q1090" i="16"/>
  <c r="P1090" i="16"/>
  <c r="O1090" i="16"/>
  <c r="N1090" i="16"/>
  <c r="M1090" i="16"/>
  <c r="L1090" i="16"/>
  <c r="K1090" i="16"/>
  <c r="J1090" i="16"/>
  <c r="I1090" i="16"/>
  <c r="H1090" i="16"/>
  <c r="G1090" i="16"/>
  <c r="F1090" i="16"/>
  <c r="E1090" i="16"/>
  <c r="AL1058" i="16"/>
  <c r="AK1058" i="16"/>
  <c r="AJ1058" i="16"/>
  <c r="AI1058" i="16"/>
  <c r="AH1058" i="16"/>
  <c r="AG1058" i="16"/>
  <c r="AF1058" i="16"/>
  <c r="AE1058" i="16"/>
  <c r="AD1058" i="16"/>
  <c r="AC1058" i="16"/>
  <c r="AB1058" i="16"/>
  <c r="AA1058" i="16"/>
  <c r="Z1058" i="16"/>
  <c r="Y1058" i="16"/>
  <c r="X1058" i="16"/>
  <c r="W1058" i="16"/>
  <c r="V1058" i="16"/>
  <c r="U1058" i="16"/>
  <c r="T1058" i="16"/>
  <c r="S1058" i="16"/>
  <c r="R1058" i="16"/>
  <c r="Q1058" i="16"/>
  <c r="P1058" i="16"/>
  <c r="O1058" i="16"/>
  <c r="N1058" i="16"/>
  <c r="M1058" i="16"/>
  <c r="L1058" i="16"/>
  <c r="K1058" i="16"/>
  <c r="J1058" i="16"/>
  <c r="I1058" i="16"/>
  <c r="H1058" i="16"/>
  <c r="G1058" i="16"/>
  <c r="F1058" i="16"/>
  <c r="E1058" i="16"/>
  <c r="AL1026" i="16"/>
  <c r="AK1026" i="16"/>
  <c r="AJ1026" i="16"/>
  <c r="AI1026" i="16"/>
  <c r="AH1026" i="16"/>
  <c r="AG1026" i="16"/>
  <c r="AF1026" i="16"/>
  <c r="AE1026" i="16"/>
  <c r="AD1026" i="16"/>
  <c r="AC1026" i="16"/>
  <c r="AB1026" i="16"/>
  <c r="AA1026" i="16"/>
  <c r="Z1026" i="16"/>
  <c r="Y1026" i="16"/>
  <c r="X1026" i="16"/>
  <c r="W1026" i="16"/>
  <c r="V1026" i="16"/>
  <c r="U1026" i="16"/>
  <c r="T1026" i="16"/>
  <c r="S1026" i="16"/>
  <c r="R1026" i="16"/>
  <c r="Q1026" i="16"/>
  <c r="P1026" i="16"/>
  <c r="O1026" i="16"/>
  <c r="N1026" i="16"/>
  <c r="M1026" i="16"/>
  <c r="L1026" i="16"/>
  <c r="K1026" i="16"/>
  <c r="J1026" i="16"/>
  <c r="I1026" i="16"/>
  <c r="H1026" i="16"/>
  <c r="G1026" i="16"/>
  <c r="F1026" i="16"/>
  <c r="E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B1379" i="16"/>
  <c r="B1380" i="16" s="1"/>
  <c r="B1381" i="16" s="1"/>
  <c r="B1382" i="16" s="1"/>
  <c r="B1383" i="16" s="1"/>
  <c r="B1384" i="16" s="1"/>
  <c r="B1385" i="16" s="1"/>
  <c r="B1386" i="16" s="1"/>
  <c r="B1387" i="16" s="1"/>
  <c r="B1388" i="16" s="1"/>
  <c r="B1389" i="16" s="1"/>
  <c r="B1390" i="16" s="1"/>
  <c r="B1391" i="16" s="1"/>
  <c r="B1392" i="16" s="1"/>
  <c r="B1393" i="16" s="1"/>
  <c r="B1394" i="16" s="1"/>
  <c r="B1395" i="16" s="1"/>
  <c r="B1396" i="16" s="1"/>
  <c r="B1397" i="16" s="1"/>
  <c r="B1398" i="16" s="1"/>
  <c r="B1399" i="16" s="1"/>
  <c r="B1400" i="16" s="1"/>
  <c r="B1401" i="16" s="1"/>
  <c r="B1402" i="16" s="1"/>
  <c r="B1403" i="16" s="1"/>
  <c r="B1404" i="16" s="1"/>
  <c r="B1405" i="16" s="1"/>
  <c r="B1406" i="16" s="1"/>
  <c r="B1407" i="16" s="1"/>
  <c r="B1408" i="16" s="1"/>
  <c r="A1379" i="16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348" i="16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B1347" i="16"/>
  <c r="B1348" i="16" s="1"/>
  <c r="B1349" i="16" s="1"/>
  <c r="B1350" i="16" s="1"/>
  <c r="B1351" i="16" s="1"/>
  <c r="B1352" i="16" s="1"/>
  <c r="B1353" i="16" s="1"/>
  <c r="B1354" i="16" s="1"/>
  <c r="B1355" i="16" s="1"/>
  <c r="B1356" i="16" s="1"/>
  <c r="B1357" i="16" s="1"/>
  <c r="B1358" i="16" s="1"/>
  <c r="B1359" i="16" s="1"/>
  <c r="B1360" i="16" s="1"/>
  <c r="B1361" i="16" s="1"/>
  <c r="B1362" i="16" s="1"/>
  <c r="B1363" i="16" s="1"/>
  <c r="B1364" i="16" s="1"/>
  <c r="B1365" i="16" s="1"/>
  <c r="B1366" i="16" s="1"/>
  <c r="B1367" i="16" s="1"/>
  <c r="B1368" i="16" s="1"/>
  <c r="B1369" i="16" s="1"/>
  <c r="B1370" i="16" s="1"/>
  <c r="B1371" i="16" s="1"/>
  <c r="B1372" i="16" s="1"/>
  <c r="B1373" i="16" s="1"/>
  <c r="B1374" i="16" s="1"/>
  <c r="B1375" i="16" s="1"/>
  <c r="B1376" i="16" s="1"/>
  <c r="A1347" i="16"/>
  <c r="A1318" i="16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B1315" i="16"/>
  <c r="B1316" i="16" s="1"/>
  <c r="B1317" i="16" s="1"/>
  <c r="B1318" i="16" s="1"/>
  <c r="B1319" i="16" s="1"/>
  <c r="B1320" i="16" s="1"/>
  <c r="B1321" i="16" s="1"/>
  <c r="B1322" i="16" s="1"/>
  <c r="B1323" i="16" s="1"/>
  <c r="B1324" i="16" s="1"/>
  <c r="B1325" i="16" s="1"/>
  <c r="B1326" i="16" s="1"/>
  <c r="B1327" i="16" s="1"/>
  <c r="B1328" i="16" s="1"/>
  <c r="B1329" i="16" s="1"/>
  <c r="B1330" i="16" s="1"/>
  <c r="B1331" i="16" s="1"/>
  <c r="B1332" i="16" s="1"/>
  <c r="B1333" i="16" s="1"/>
  <c r="B1334" i="16" s="1"/>
  <c r="B1335" i="16" s="1"/>
  <c r="B1336" i="16" s="1"/>
  <c r="B1337" i="16" s="1"/>
  <c r="B1338" i="16" s="1"/>
  <c r="B1339" i="16" s="1"/>
  <c r="B1340" i="16" s="1"/>
  <c r="B1341" i="16" s="1"/>
  <c r="B1342" i="16" s="1"/>
  <c r="B1343" i="16" s="1"/>
  <c r="B1344" i="16" s="1"/>
  <c r="A1315" i="16"/>
  <c r="A1316" i="16" s="1"/>
  <c r="A1317" i="16" s="1"/>
  <c r="B1285" i="16"/>
  <c r="B1286" i="16" s="1"/>
  <c r="B1287" i="16" s="1"/>
  <c r="B1288" i="16" s="1"/>
  <c r="B1289" i="16" s="1"/>
  <c r="B1290" i="16" s="1"/>
  <c r="B1291" i="16" s="1"/>
  <c r="B1292" i="16" s="1"/>
  <c r="B1293" i="16" s="1"/>
  <c r="B1294" i="16" s="1"/>
  <c r="B1295" i="16" s="1"/>
  <c r="B1296" i="16" s="1"/>
  <c r="B1297" i="16" s="1"/>
  <c r="B1298" i="16" s="1"/>
  <c r="B1299" i="16" s="1"/>
  <c r="B1300" i="16" s="1"/>
  <c r="B1301" i="16" s="1"/>
  <c r="B1302" i="16" s="1"/>
  <c r="B1303" i="16" s="1"/>
  <c r="B1304" i="16" s="1"/>
  <c r="B1305" i="16" s="1"/>
  <c r="B1306" i="16" s="1"/>
  <c r="B1307" i="16" s="1"/>
  <c r="B1308" i="16" s="1"/>
  <c r="B1309" i="16" s="1"/>
  <c r="B1310" i="16" s="1"/>
  <c r="B1311" i="16" s="1"/>
  <c r="B1312" i="16" s="1"/>
  <c r="A1284" i="16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B1283" i="16"/>
  <c r="B1284" i="16" s="1"/>
  <c r="A1283" i="16"/>
  <c r="B1255" i="16"/>
  <c r="B1256" i="16" s="1"/>
  <c r="B1257" i="16" s="1"/>
  <c r="B1258" i="16" s="1"/>
  <c r="B1259" i="16" s="1"/>
  <c r="B1260" i="16" s="1"/>
  <c r="B1261" i="16" s="1"/>
  <c r="B1262" i="16" s="1"/>
  <c r="B1263" i="16" s="1"/>
  <c r="B1264" i="16" s="1"/>
  <c r="B1265" i="16" s="1"/>
  <c r="B1266" i="16" s="1"/>
  <c r="B1267" i="16" s="1"/>
  <c r="B1268" i="16" s="1"/>
  <c r="B1269" i="16" s="1"/>
  <c r="B1270" i="16" s="1"/>
  <c r="B1271" i="16" s="1"/>
  <c r="B1272" i="16" s="1"/>
  <c r="B1273" i="16" s="1"/>
  <c r="B1274" i="16" s="1"/>
  <c r="B1275" i="16" s="1"/>
  <c r="B1276" i="16" s="1"/>
  <c r="B1277" i="16" s="1"/>
  <c r="B1278" i="16" s="1"/>
  <c r="B1279" i="16" s="1"/>
  <c r="B1280" i="16" s="1"/>
  <c r="A1254" i="16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B1251" i="16"/>
  <c r="B1252" i="16" s="1"/>
  <c r="B1253" i="16" s="1"/>
  <c r="B1254" i="16" s="1"/>
  <c r="A1251" i="16"/>
  <c r="A1252" i="16" s="1"/>
  <c r="A1253" i="16" s="1"/>
  <c r="A1224" i="16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B1221" i="16"/>
  <c r="B1222" i="16" s="1"/>
  <c r="B1223" i="16" s="1"/>
  <c r="B1224" i="16" s="1"/>
  <c r="B1225" i="16" s="1"/>
  <c r="B1226" i="16" s="1"/>
  <c r="B1227" i="16" s="1"/>
  <c r="B1228" i="16" s="1"/>
  <c r="B1229" i="16" s="1"/>
  <c r="B1230" i="16" s="1"/>
  <c r="B1231" i="16" s="1"/>
  <c r="B1232" i="16" s="1"/>
  <c r="B1233" i="16" s="1"/>
  <c r="B1234" i="16" s="1"/>
  <c r="B1235" i="16" s="1"/>
  <c r="B1236" i="16" s="1"/>
  <c r="B1237" i="16" s="1"/>
  <c r="B1238" i="16" s="1"/>
  <c r="B1239" i="16" s="1"/>
  <c r="B1240" i="16" s="1"/>
  <c r="B1241" i="16" s="1"/>
  <c r="B1242" i="16" s="1"/>
  <c r="B1243" i="16" s="1"/>
  <c r="B1244" i="16" s="1"/>
  <c r="B1245" i="16" s="1"/>
  <c r="B1246" i="16" s="1"/>
  <c r="B1247" i="16" s="1"/>
  <c r="B1248" i="16" s="1"/>
  <c r="A1220" i="16"/>
  <c r="A1221" i="16" s="1"/>
  <c r="A1222" i="16" s="1"/>
  <c r="A1223" i="16" s="1"/>
  <c r="B1219" i="16"/>
  <c r="B1220" i="16" s="1"/>
  <c r="A1219" i="16"/>
  <c r="B1191" i="16"/>
  <c r="B1192" i="16" s="1"/>
  <c r="B1193" i="16" s="1"/>
  <c r="B1194" i="16" s="1"/>
  <c r="B1195" i="16" s="1"/>
  <c r="B1196" i="16" s="1"/>
  <c r="B1197" i="16" s="1"/>
  <c r="B1198" i="16" s="1"/>
  <c r="B1199" i="16" s="1"/>
  <c r="B1200" i="16" s="1"/>
  <c r="B1201" i="16" s="1"/>
  <c r="B1202" i="16" s="1"/>
  <c r="B1203" i="16" s="1"/>
  <c r="B1204" i="16" s="1"/>
  <c r="B1205" i="16" s="1"/>
  <c r="B1206" i="16" s="1"/>
  <c r="B1207" i="16" s="1"/>
  <c r="B1208" i="16" s="1"/>
  <c r="B1209" i="16" s="1"/>
  <c r="B1210" i="16" s="1"/>
  <c r="B1211" i="16" s="1"/>
  <c r="B1212" i="16" s="1"/>
  <c r="B1213" i="16" s="1"/>
  <c r="B1214" i="16" s="1"/>
  <c r="B1215" i="16" s="1"/>
  <c r="B1216" i="16" s="1"/>
  <c r="B1187" i="16"/>
  <c r="B1188" i="16" s="1"/>
  <c r="B1189" i="16" s="1"/>
  <c r="B1190" i="16" s="1"/>
  <c r="A1187" i="16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160" i="16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56" i="16"/>
  <c r="A1157" i="16" s="1"/>
  <c r="A1158" i="16" s="1"/>
  <c r="A1159" i="16" s="1"/>
  <c r="B1155" i="16"/>
  <c r="B1156" i="16" s="1"/>
  <c r="B1157" i="16" s="1"/>
  <c r="B1158" i="16" s="1"/>
  <c r="B1159" i="16" s="1"/>
  <c r="B1160" i="16" s="1"/>
  <c r="B1161" i="16" s="1"/>
  <c r="B1162" i="16" s="1"/>
  <c r="B1163" i="16" s="1"/>
  <c r="B1164" i="16" s="1"/>
  <c r="B1165" i="16" s="1"/>
  <c r="B1166" i="16" s="1"/>
  <c r="B1167" i="16" s="1"/>
  <c r="B1168" i="16" s="1"/>
  <c r="B1169" i="16" s="1"/>
  <c r="B1170" i="16" s="1"/>
  <c r="B1171" i="16" s="1"/>
  <c r="B1172" i="16" s="1"/>
  <c r="B1173" i="16" s="1"/>
  <c r="B1174" i="16" s="1"/>
  <c r="B1175" i="16" s="1"/>
  <c r="B1176" i="16" s="1"/>
  <c r="B1177" i="16" s="1"/>
  <c r="B1178" i="16" s="1"/>
  <c r="B1179" i="16" s="1"/>
  <c r="B1180" i="16" s="1"/>
  <c r="B1181" i="16" s="1"/>
  <c r="B1182" i="16" s="1"/>
  <c r="B1183" i="16" s="1"/>
  <c r="B1184" i="16" s="1"/>
  <c r="A1155" i="16"/>
  <c r="A1130" i="16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26" i="16"/>
  <c r="A1127" i="16" s="1"/>
  <c r="A1128" i="16" s="1"/>
  <c r="A1129" i="16" s="1"/>
  <c r="B1123" i="16"/>
  <c r="B1124" i="16" s="1"/>
  <c r="B1125" i="16" s="1"/>
  <c r="B1126" i="16" s="1"/>
  <c r="B1127" i="16" s="1"/>
  <c r="B1128" i="16" s="1"/>
  <c r="B1129" i="16" s="1"/>
  <c r="B1130" i="16" s="1"/>
  <c r="B1131" i="16" s="1"/>
  <c r="B1132" i="16" s="1"/>
  <c r="B1133" i="16" s="1"/>
  <c r="B1134" i="16" s="1"/>
  <c r="B1135" i="16" s="1"/>
  <c r="B1136" i="16" s="1"/>
  <c r="B1137" i="16" s="1"/>
  <c r="B1138" i="16" s="1"/>
  <c r="B1139" i="16" s="1"/>
  <c r="B1140" i="16" s="1"/>
  <c r="B1141" i="16" s="1"/>
  <c r="B1142" i="16" s="1"/>
  <c r="B1143" i="16" s="1"/>
  <c r="B1144" i="16" s="1"/>
  <c r="B1145" i="16" s="1"/>
  <c r="B1146" i="16" s="1"/>
  <c r="B1147" i="16" s="1"/>
  <c r="B1148" i="16" s="1"/>
  <c r="B1149" i="16" s="1"/>
  <c r="B1150" i="16" s="1"/>
  <c r="B1151" i="16" s="1"/>
  <c r="B1152" i="16" s="1"/>
  <c r="A1123" i="16"/>
  <c r="A1124" i="16" s="1"/>
  <c r="A1125" i="16" s="1"/>
  <c r="A1092" i="16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B1091" i="16"/>
  <c r="B1092" i="16" s="1"/>
  <c r="B1093" i="16" s="1"/>
  <c r="B1094" i="16" s="1"/>
  <c r="B1095" i="16" s="1"/>
  <c r="B1096" i="16" s="1"/>
  <c r="B1097" i="16" s="1"/>
  <c r="B1098" i="16" s="1"/>
  <c r="B1099" i="16" s="1"/>
  <c r="B1100" i="16" s="1"/>
  <c r="B1101" i="16" s="1"/>
  <c r="B1102" i="16" s="1"/>
  <c r="B1103" i="16" s="1"/>
  <c r="B1104" i="16" s="1"/>
  <c r="B1105" i="16" s="1"/>
  <c r="B1106" i="16" s="1"/>
  <c r="B1107" i="16" s="1"/>
  <c r="B1108" i="16" s="1"/>
  <c r="B1109" i="16" s="1"/>
  <c r="B1110" i="16" s="1"/>
  <c r="B1111" i="16" s="1"/>
  <c r="B1112" i="16" s="1"/>
  <c r="B1113" i="16" s="1"/>
  <c r="B1114" i="16" s="1"/>
  <c r="B1115" i="16" s="1"/>
  <c r="B1116" i="16" s="1"/>
  <c r="B1117" i="16" s="1"/>
  <c r="B1118" i="16" s="1"/>
  <c r="B1119" i="16" s="1"/>
  <c r="B1120" i="16" s="1"/>
  <c r="A1091" i="16"/>
  <c r="B1063" i="16"/>
  <c r="B1064" i="16" s="1"/>
  <c r="B1065" i="16" s="1"/>
  <c r="B1066" i="16" s="1"/>
  <c r="B1067" i="16" s="1"/>
  <c r="B1068" i="16" s="1"/>
  <c r="B1069" i="16" s="1"/>
  <c r="B1070" i="16" s="1"/>
  <c r="B1071" i="16" s="1"/>
  <c r="B1072" i="16" s="1"/>
  <c r="B1073" i="16" s="1"/>
  <c r="B1074" i="16" s="1"/>
  <c r="B1075" i="16" s="1"/>
  <c r="B1076" i="16" s="1"/>
  <c r="B1077" i="16" s="1"/>
  <c r="B1078" i="16" s="1"/>
  <c r="B1079" i="16" s="1"/>
  <c r="B1080" i="16" s="1"/>
  <c r="B1081" i="16" s="1"/>
  <c r="B1082" i="16" s="1"/>
  <c r="B1083" i="16" s="1"/>
  <c r="B1084" i="16" s="1"/>
  <c r="B1085" i="16" s="1"/>
  <c r="B1086" i="16" s="1"/>
  <c r="B1087" i="16" s="1"/>
  <c r="B1088" i="16" s="1"/>
  <c r="B1061" i="16"/>
  <c r="B1062" i="16" s="1"/>
  <c r="B1059" i="16"/>
  <c r="B1060" i="16" s="1"/>
  <c r="A1059" i="16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B1028" i="16"/>
  <c r="B1029" i="16" s="1"/>
  <c r="B1030" i="16" s="1"/>
  <c r="B1031" i="16" s="1"/>
  <c r="B1032" i="16" s="1"/>
  <c r="B1033" i="16" s="1"/>
  <c r="B1034" i="16" s="1"/>
  <c r="B1035" i="16" s="1"/>
  <c r="B1036" i="16" s="1"/>
  <c r="B1037" i="16" s="1"/>
  <c r="B1038" i="16" s="1"/>
  <c r="B1039" i="16" s="1"/>
  <c r="B1040" i="16" s="1"/>
  <c r="B1041" i="16" s="1"/>
  <c r="B1042" i="16" s="1"/>
  <c r="B1043" i="16" s="1"/>
  <c r="B1044" i="16" s="1"/>
  <c r="B1045" i="16" s="1"/>
  <c r="B1046" i="16" s="1"/>
  <c r="B1047" i="16" s="1"/>
  <c r="B1048" i="16" s="1"/>
  <c r="B1049" i="16" s="1"/>
  <c r="B1050" i="16" s="1"/>
  <c r="B1051" i="16" s="1"/>
  <c r="B1052" i="16" s="1"/>
  <c r="B1053" i="16" s="1"/>
  <c r="B1054" i="16" s="1"/>
  <c r="B1055" i="16" s="1"/>
  <c r="B1056" i="16" s="1"/>
  <c r="B1027" i="16"/>
  <c r="A1027" i="16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BV1410" i="11"/>
  <c r="BU1410" i="11"/>
  <c r="BT1410" i="11"/>
  <c r="BS1410" i="11"/>
  <c r="BR1410" i="11"/>
  <c r="BQ1410" i="11"/>
  <c r="BP1410" i="11"/>
  <c r="BO1410" i="11"/>
  <c r="BN1410" i="11"/>
  <c r="BM1410" i="11"/>
  <c r="BL1410" i="11"/>
  <c r="BK1410" i="11"/>
  <c r="BJ1410" i="11"/>
  <c r="BI1410" i="11"/>
  <c r="BH1410" i="11"/>
  <c r="BG1410" i="11"/>
  <c r="BF1410" i="11"/>
  <c r="BE1410" i="11"/>
  <c r="BD1410" i="11"/>
  <c r="BC1410" i="11"/>
  <c r="BB1410" i="11"/>
  <c r="BA1410" i="11"/>
  <c r="AZ1410" i="11"/>
  <c r="AY1410" i="11"/>
  <c r="AX1410" i="11"/>
  <c r="AW1410" i="11"/>
  <c r="AV1410" i="11"/>
  <c r="AU1410" i="11"/>
  <c r="AT1410" i="11"/>
  <c r="AS1410" i="11"/>
  <c r="AR1410" i="11"/>
  <c r="AQ1410" i="11"/>
  <c r="AP1410" i="11"/>
  <c r="AO1410" i="11"/>
  <c r="AN1410" i="11"/>
  <c r="AM1410" i="11"/>
  <c r="AL1410" i="11"/>
  <c r="AK1410" i="11"/>
  <c r="AJ1410" i="11"/>
  <c r="AI1410" i="11"/>
  <c r="AH1410" i="11"/>
  <c r="AG1410" i="11"/>
  <c r="AF1410" i="11"/>
  <c r="AE1410" i="11"/>
  <c r="AD1410" i="11"/>
  <c r="AC1410" i="11"/>
  <c r="AB1410" i="11"/>
  <c r="AA1410" i="11"/>
  <c r="Z1410" i="11"/>
  <c r="Y1410" i="11"/>
  <c r="X1410" i="11"/>
  <c r="W1410" i="11"/>
  <c r="V1410" i="11"/>
  <c r="U1410" i="11"/>
  <c r="T1410" i="11"/>
  <c r="S1410" i="11"/>
  <c r="R1410" i="11"/>
  <c r="Q1410" i="11"/>
  <c r="P1410" i="11"/>
  <c r="O1410" i="11"/>
  <c r="N1410" i="11"/>
  <c r="M1410" i="11"/>
  <c r="L1410" i="11"/>
  <c r="K1410" i="11"/>
  <c r="J1410" i="11"/>
  <c r="I1410" i="11"/>
  <c r="H1410" i="11"/>
  <c r="G1410" i="11"/>
  <c r="F1410" i="11"/>
  <c r="E1410" i="11"/>
  <c r="BV1378" i="11"/>
  <c r="BU1378" i="11"/>
  <c r="BT1378" i="11"/>
  <c r="BS1378" i="11"/>
  <c r="BR1378" i="11"/>
  <c r="BQ1378" i="11"/>
  <c r="BP1378" i="11"/>
  <c r="BO1378" i="11"/>
  <c r="BN1378" i="11"/>
  <c r="BM1378" i="11"/>
  <c r="BL1378" i="11"/>
  <c r="BK1378" i="11"/>
  <c r="BJ1378" i="11"/>
  <c r="BI1378" i="11"/>
  <c r="BH1378" i="11"/>
  <c r="BG1378" i="11"/>
  <c r="BF1378" i="11"/>
  <c r="BE1378" i="11"/>
  <c r="BD1378" i="11"/>
  <c r="BC1378" i="11"/>
  <c r="BB1378" i="11"/>
  <c r="BA1378" i="11"/>
  <c r="AZ1378" i="11"/>
  <c r="AY1378" i="11"/>
  <c r="AX1378" i="11"/>
  <c r="AW1378" i="11"/>
  <c r="AV1378" i="11"/>
  <c r="AU1378" i="11"/>
  <c r="AT1378" i="11"/>
  <c r="AS1378" i="11"/>
  <c r="AR1378" i="11"/>
  <c r="AQ1378" i="11"/>
  <c r="AP1378" i="11"/>
  <c r="AO1378" i="11"/>
  <c r="AN1378" i="11"/>
  <c r="AM1378" i="11"/>
  <c r="AL1378" i="11"/>
  <c r="AK1378" i="11"/>
  <c r="AJ1378" i="11"/>
  <c r="AI1378" i="11"/>
  <c r="AH1378" i="11"/>
  <c r="AG1378" i="11"/>
  <c r="AF1378" i="11"/>
  <c r="AE1378" i="11"/>
  <c r="AD1378" i="11"/>
  <c r="AC1378" i="11"/>
  <c r="AB1378" i="11"/>
  <c r="AA1378" i="11"/>
  <c r="Z1378" i="11"/>
  <c r="Y1378" i="11"/>
  <c r="X1378" i="11"/>
  <c r="W1378" i="11"/>
  <c r="V1378" i="11"/>
  <c r="U1378" i="11"/>
  <c r="T1378" i="11"/>
  <c r="S1378" i="11"/>
  <c r="R1378" i="11"/>
  <c r="Q1378" i="11"/>
  <c r="P1378" i="11"/>
  <c r="O1378" i="11"/>
  <c r="N1378" i="11"/>
  <c r="M1378" i="11"/>
  <c r="L1378" i="11"/>
  <c r="K1378" i="11"/>
  <c r="J1378" i="11"/>
  <c r="I1378" i="11"/>
  <c r="H1378" i="11"/>
  <c r="G1378" i="11"/>
  <c r="F1378" i="11"/>
  <c r="E1378" i="11"/>
  <c r="BV1346" i="11"/>
  <c r="BU1346" i="11"/>
  <c r="BT1346" i="11"/>
  <c r="BS1346" i="11"/>
  <c r="BR1346" i="11"/>
  <c r="BQ1346" i="11"/>
  <c r="BP1346" i="11"/>
  <c r="BO1346" i="11"/>
  <c r="BN1346" i="11"/>
  <c r="BM1346" i="11"/>
  <c r="BL1346" i="11"/>
  <c r="BK1346" i="11"/>
  <c r="BJ1346" i="11"/>
  <c r="BI1346" i="11"/>
  <c r="BH1346" i="11"/>
  <c r="BG1346" i="11"/>
  <c r="BF1346" i="11"/>
  <c r="BE1346" i="11"/>
  <c r="BD1346" i="11"/>
  <c r="BC1346" i="11"/>
  <c r="BB1346" i="11"/>
  <c r="BA1346" i="11"/>
  <c r="AZ1346" i="11"/>
  <c r="AY1346" i="11"/>
  <c r="AX1346" i="11"/>
  <c r="AW1346" i="11"/>
  <c r="AV1346" i="11"/>
  <c r="AU1346" i="11"/>
  <c r="AT1346" i="11"/>
  <c r="AS1346" i="11"/>
  <c r="AR1346" i="11"/>
  <c r="AQ1346" i="11"/>
  <c r="AP1346" i="11"/>
  <c r="AO1346" i="11"/>
  <c r="AN1346" i="11"/>
  <c r="AM1346" i="11"/>
  <c r="AL1346" i="11"/>
  <c r="AK1346" i="11"/>
  <c r="AJ1346" i="11"/>
  <c r="AI1346" i="11"/>
  <c r="AH1346" i="11"/>
  <c r="AG1346" i="11"/>
  <c r="AF1346" i="11"/>
  <c r="AE1346" i="11"/>
  <c r="AD1346" i="11"/>
  <c r="AC1346" i="11"/>
  <c r="AB1346" i="11"/>
  <c r="AA1346" i="11"/>
  <c r="Z1346" i="11"/>
  <c r="Y1346" i="11"/>
  <c r="X1346" i="11"/>
  <c r="W1346" i="11"/>
  <c r="V1346" i="11"/>
  <c r="U1346" i="11"/>
  <c r="T1346" i="11"/>
  <c r="S1346" i="11"/>
  <c r="R1346" i="11"/>
  <c r="Q1346" i="11"/>
  <c r="P1346" i="11"/>
  <c r="O1346" i="11"/>
  <c r="N1346" i="11"/>
  <c r="M1346" i="11"/>
  <c r="L1346" i="11"/>
  <c r="K1346" i="11"/>
  <c r="J1346" i="11"/>
  <c r="I1346" i="11"/>
  <c r="H1346" i="11"/>
  <c r="G1346" i="11"/>
  <c r="F1346" i="11"/>
  <c r="E1346" i="11"/>
  <c r="BV1314" i="11"/>
  <c r="BU1314" i="11"/>
  <c r="BT1314" i="11"/>
  <c r="BS1314" i="11"/>
  <c r="BR1314" i="11"/>
  <c r="BQ1314" i="11"/>
  <c r="BP1314" i="11"/>
  <c r="BO1314" i="11"/>
  <c r="BN1314" i="11"/>
  <c r="BM1314" i="11"/>
  <c r="BL1314" i="11"/>
  <c r="BK1314" i="11"/>
  <c r="BJ1314" i="11"/>
  <c r="BI1314" i="11"/>
  <c r="BH1314" i="11"/>
  <c r="BG1314" i="11"/>
  <c r="BF1314" i="11"/>
  <c r="BE1314" i="11"/>
  <c r="BD1314" i="11"/>
  <c r="BC1314" i="11"/>
  <c r="BB1314" i="11"/>
  <c r="BA1314" i="11"/>
  <c r="AZ1314" i="11"/>
  <c r="AY1314" i="11"/>
  <c r="AX1314" i="11"/>
  <c r="AW1314" i="11"/>
  <c r="AV1314" i="11"/>
  <c r="AU1314" i="11"/>
  <c r="AT1314" i="11"/>
  <c r="AS1314" i="11"/>
  <c r="AR1314" i="11"/>
  <c r="AQ1314" i="11"/>
  <c r="AP1314" i="11"/>
  <c r="AO1314" i="11"/>
  <c r="AN1314" i="11"/>
  <c r="AM1314" i="11"/>
  <c r="AL1314" i="11"/>
  <c r="AK1314" i="11"/>
  <c r="AJ1314" i="11"/>
  <c r="AI1314" i="11"/>
  <c r="AH1314" i="11"/>
  <c r="AG1314" i="11"/>
  <c r="AF1314" i="11"/>
  <c r="AE1314" i="11"/>
  <c r="AD1314" i="11"/>
  <c r="AC1314" i="11"/>
  <c r="AB1314" i="11"/>
  <c r="AA1314" i="11"/>
  <c r="Z1314" i="11"/>
  <c r="Y1314" i="11"/>
  <c r="X1314" i="11"/>
  <c r="W1314" i="11"/>
  <c r="V1314" i="11"/>
  <c r="U1314" i="11"/>
  <c r="T1314" i="11"/>
  <c r="S1314" i="11"/>
  <c r="R1314" i="11"/>
  <c r="Q1314" i="11"/>
  <c r="P1314" i="11"/>
  <c r="O1314" i="11"/>
  <c r="N1314" i="11"/>
  <c r="M1314" i="11"/>
  <c r="L1314" i="11"/>
  <c r="K1314" i="11"/>
  <c r="J1314" i="11"/>
  <c r="I1314" i="11"/>
  <c r="H1314" i="11"/>
  <c r="G1314" i="11"/>
  <c r="F1314" i="11"/>
  <c r="E1314" i="11"/>
  <c r="BV1282" i="11"/>
  <c r="BU1282" i="11"/>
  <c r="BT1282" i="11"/>
  <c r="BS1282" i="11"/>
  <c r="BR1282" i="11"/>
  <c r="BQ1282" i="11"/>
  <c r="BP1282" i="11"/>
  <c r="BO1282" i="11"/>
  <c r="BN1282" i="11"/>
  <c r="BM1282" i="11"/>
  <c r="BL1282" i="11"/>
  <c r="BK1282" i="11"/>
  <c r="BJ1282" i="11"/>
  <c r="BI1282" i="11"/>
  <c r="BH1282" i="11"/>
  <c r="BG1282" i="11"/>
  <c r="BF1282" i="11"/>
  <c r="BE1282" i="11"/>
  <c r="BD1282" i="11"/>
  <c r="BC1282" i="11"/>
  <c r="BB1282" i="11"/>
  <c r="BA1282" i="11"/>
  <c r="AZ1282" i="11"/>
  <c r="AY1282" i="11"/>
  <c r="AX1282" i="11"/>
  <c r="AW1282" i="11"/>
  <c r="AV1282" i="11"/>
  <c r="AU1282" i="11"/>
  <c r="AT1282" i="11"/>
  <c r="AS1282" i="11"/>
  <c r="AR1282" i="11"/>
  <c r="AQ1282" i="11"/>
  <c r="AP1282" i="11"/>
  <c r="AO1282" i="11"/>
  <c r="AN1282" i="11"/>
  <c r="AM1282" i="11"/>
  <c r="AL1282" i="11"/>
  <c r="AK1282" i="11"/>
  <c r="AJ1282" i="11"/>
  <c r="AI1282" i="11"/>
  <c r="AH1282" i="11"/>
  <c r="AG1282" i="11"/>
  <c r="AF1282" i="11"/>
  <c r="AE1282" i="11"/>
  <c r="AD1282" i="11"/>
  <c r="AC1282" i="11"/>
  <c r="AB1282" i="11"/>
  <c r="AA1282" i="11"/>
  <c r="Z1282" i="11"/>
  <c r="Y1282" i="11"/>
  <c r="X1282" i="11"/>
  <c r="W1282" i="11"/>
  <c r="V1282" i="11"/>
  <c r="U1282" i="11"/>
  <c r="T1282" i="11"/>
  <c r="S1282" i="11"/>
  <c r="R1282" i="11"/>
  <c r="Q1282" i="11"/>
  <c r="P1282" i="11"/>
  <c r="O1282" i="11"/>
  <c r="N1282" i="11"/>
  <c r="M1282" i="11"/>
  <c r="L1282" i="11"/>
  <c r="K1282" i="11"/>
  <c r="J1282" i="11"/>
  <c r="I1282" i="11"/>
  <c r="H1282" i="11"/>
  <c r="G1282" i="11"/>
  <c r="F1282" i="11"/>
  <c r="E1282" i="11"/>
  <c r="BV1250" i="11"/>
  <c r="BU1250" i="11"/>
  <c r="BT1250" i="11"/>
  <c r="BS1250" i="11"/>
  <c r="BR1250" i="11"/>
  <c r="BQ1250" i="11"/>
  <c r="BP1250" i="11"/>
  <c r="BO1250" i="11"/>
  <c r="BN1250" i="11"/>
  <c r="BM1250" i="11"/>
  <c r="BL1250" i="11"/>
  <c r="BK1250" i="11"/>
  <c r="BJ1250" i="11"/>
  <c r="BI1250" i="11"/>
  <c r="BH1250" i="11"/>
  <c r="BG1250" i="11"/>
  <c r="BF1250" i="11"/>
  <c r="BE1250" i="11"/>
  <c r="BD1250" i="11"/>
  <c r="BC1250" i="11"/>
  <c r="BB1250" i="11"/>
  <c r="BA1250" i="11"/>
  <c r="AZ1250" i="11"/>
  <c r="AY1250" i="11"/>
  <c r="AX1250" i="11"/>
  <c r="AW1250" i="11"/>
  <c r="AV1250" i="11"/>
  <c r="AU1250" i="11"/>
  <c r="AT1250" i="11"/>
  <c r="AS1250" i="11"/>
  <c r="AR1250" i="11"/>
  <c r="AQ1250" i="11"/>
  <c r="AP1250" i="11"/>
  <c r="AO1250" i="11"/>
  <c r="AN1250" i="11"/>
  <c r="AM1250" i="11"/>
  <c r="AL1250" i="11"/>
  <c r="AK1250" i="11"/>
  <c r="AJ1250" i="11"/>
  <c r="AI1250" i="11"/>
  <c r="AH1250" i="11"/>
  <c r="AG1250" i="11"/>
  <c r="AF1250" i="11"/>
  <c r="AE1250" i="11"/>
  <c r="AD1250" i="11"/>
  <c r="AC1250" i="11"/>
  <c r="AB1250" i="11"/>
  <c r="AA1250" i="11"/>
  <c r="Z1250" i="11"/>
  <c r="Y1250" i="11"/>
  <c r="X1250" i="11"/>
  <c r="W1250" i="11"/>
  <c r="V1250" i="11"/>
  <c r="U1250" i="11"/>
  <c r="T1250" i="11"/>
  <c r="S1250" i="11"/>
  <c r="R1250" i="11"/>
  <c r="Q1250" i="11"/>
  <c r="P1250" i="11"/>
  <c r="O1250" i="11"/>
  <c r="N1250" i="11"/>
  <c r="M1250" i="11"/>
  <c r="L1250" i="11"/>
  <c r="K1250" i="11"/>
  <c r="J1250" i="11"/>
  <c r="I1250" i="11"/>
  <c r="H1250" i="11"/>
  <c r="G1250" i="11"/>
  <c r="F1250" i="11"/>
  <c r="E1250" i="11"/>
  <c r="BV1218" i="11"/>
  <c r="BU1218" i="11"/>
  <c r="BT1218" i="11"/>
  <c r="BS1218" i="11"/>
  <c r="BR1218" i="11"/>
  <c r="BQ1218" i="11"/>
  <c r="BP1218" i="11"/>
  <c r="BO1218" i="11"/>
  <c r="BN1218" i="11"/>
  <c r="BM1218" i="11"/>
  <c r="BL1218" i="11"/>
  <c r="BK1218" i="11"/>
  <c r="BJ1218" i="11"/>
  <c r="BI1218" i="11"/>
  <c r="BH1218" i="11"/>
  <c r="BG1218" i="11"/>
  <c r="BF1218" i="11"/>
  <c r="BE1218" i="11"/>
  <c r="BD1218" i="11"/>
  <c r="BC1218" i="11"/>
  <c r="BB1218" i="11"/>
  <c r="BA1218" i="11"/>
  <c r="AZ1218" i="11"/>
  <c r="AY1218" i="11"/>
  <c r="AX1218" i="11"/>
  <c r="AW1218" i="11"/>
  <c r="AV1218" i="11"/>
  <c r="AU1218" i="11"/>
  <c r="AT1218" i="11"/>
  <c r="AS1218" i="11"/>
  <c r="AR1218" i="11"/>
  <c r="AQ1218" i="11"/>
  <c r="AP1218" i="11"/>
  <c r="AO1218" i="11"/>
  <c r="AN1218" i="11"/>
  <c r="AM1218" i="11"/>
  <c r="AL1218" i="11"/>
  <c r="AK1218" i="11"/>
  <c r="AJ1218" i="11"/>
  <c r="AI1218" i="11"/>
  <c r="AH1218" i="11"/>
  <c r="AG1218" i="11"/>
  <c r="AF1218" i="11"/>
  <c r="AE1218" i="11"/>
  <c r="AD1218" i="11"/>
  <c r="AC1218" i="11"/>
  <c r="AB1218" i="11"/>
  <c r="AA1218" i="11"/>
  <c r="Z1218" i="11"/>
  <c r="Y1218" i="11"/>
  <c r="X1218" i="11"/>
  <c r="W1218" i="11"/>
  <c r="V1218" i="11"/>
  <c r="U1218" i="11"/>
  <c r="T1218" i="11"/>
  <c r="S1218" i="11"/>
  <c r="R1218" i="11"/>
  <c r="Q1218" i="11"/>
  <c r="P1218" i="11"/>
  <c r="O1218" i="11"/>
  <c r="N1218" i="11"/>
  <c r="M1218" i="11"/>
  <c r="L1218" i="11"/>
  <c r="K1218" i="11"/>
  <c r="J1218" i="11"/>
  <c r="I1218" i="11"/>
  <c r="H1218" i="11"/>
  <c r="G1218" i="11"/>
  <c r="F1218" i="11"/>
  <c r="E1218" i="11"/>
  <c r="BV1186" i="11"/>
  <c r="BU1186" i="11"/>
  <c r="BT1186" i="11"/>
  <c r="BS1186" i="11"/>
  <c r="BR1186" i="11"/>
  <c r="BQ1186" i="11"/>
  <c r="BP1186" i="11"/>
  <c r="BO1186" i="11"/>
  <c r="BN1186" i="11"/>
  <c r="BM1186" i="11"/>
  <c r="BL1186" i="11"/>
  <c r="BK1186" i="11"/>
  <c r="BJ1186" i="11"/>
  <c r="BI1186" i="11"/>
  <c r="BH1186" i="11"/>
  <c r="BG1186" i="11"/>
  <c r="BF1186" i="11"/>
  <c r="BE1186" i="11"/>
  <c r="BD1186" i="11"/>
  <c r="BC1186" i="11"/>
  <c r="BB1186" i="11"/>
  <c r="BA1186" i="11"/>
  <c r="AZ1186" i="11"/>
  <c r="AY1186" i="11"/>
  <c r="AX1186" i="11"/>
  <c r="AW1186" i="11"/>
  <c r="AV1186" i="11"/>
  <c r="AU1186" i="11"/>
  <c r="AT1186" i="11"/>
  <c r="AS1186" i="11"/>
  <c r="AR1186" i="11"/>
  <c r="AQ1186" i="11"/>
  <c r="AP1186" i="11"/>
  <c r="AO1186" i="11"/>
  <c r="AN1186" i="11"/>
  <c r="AM1186" i="11"/>
  <c r="AL1186" i="11"/>
  <c r="AK1186" i="11"/>
  <c r="AJ1186" i="11"/>
  <c r="AI1186" i="11"/>
  <c r="AH1186" i="11"/>
  <c r="AG1186" i="11"/>
  <c r="AF1186" i="11"/>
  <c r="AE1186" i="11"/>
  <c r="AD1186" i="11"/>
  <c r="AC1186" i="11"/>
  <c r="AB1186" i="11"/>
  <c r="AA1186" i="11"/>
  <c r="Z1186" i="11"/>
  <c r="Y1186" i="11"/>
  <c r="X1186" i="11"/>
  <c r="W1186" i="11"/>
  <c r="V1186" i="11"/>
  <c r="U1186" i="11"/>
  <c r="T1186" i="11"/>
  <c r="S1186" i="11"/>
  <c r="R1186" i="11"/>
  <c r="Q1186" i="11"/>
  <c r="P1186" i="11"/>
  <c r="O1186" i="11"/>
  <c r="N1186" i="11"/>
  <c r="M1186" i="11"/>
  <c r="L1186" i="11"/>
  <c r="K1186" i="11"/>
  <c r="J1186" i="11"/>
  <c r="I1186" i="11"/>
  <c r="H1186" i="11"/>
  <c r="G1186" i="11"/>
  <c r="F1186" i="11"/>
  <c r="E1186" i="11"/>
  <c r="BV1154" i="11"/>
  <c r="BU1154" i="11"/>
  <c r="BT1154" i="11"/>
  <c r="BS1154" i="11"/>
  <c r="BR1154" i="11"/>
  <c r="BQ1154" i="11"/>
  <c r="BP1154" i="11"/>
  <c r="BO1154" i="11"/>
  <c r="BN1154" i="11"/>
  <c r="BM1154" i="11"/>
  <c r="BL1154" i="11"/>
  <c r="BK1154" i="11"/>
  <c r="BJ1154" i="11"/>
  <c r="BI1154" i="11"/>
  <c r="BH1154" i="11"/>
  <c r="BG1154" i="11"/>
  <c r="BF1154" i="11"/>
  <c r="BE1154" i="11"/>
  <c r="BD1154" i="11"/>
  <c r="BC1154" i="11"/>
  <c r="BB1154" i="11"/>
  <c r="BA1154" i="11"/>
  <c r="AZ1154" i="11"/>
  <c r="AY1154" i="11"/>
  <c r="AX1154" i="11"/>
  <c r="AW1154" i="11"/>
  <c r="AV1154" i="11"/>
  <c r="AU1154" i="11"/>
  <c r="AT1154" i="11"/>
  <c r="AS1154" i="11"/>
  <c r="AR1154" i="11"/>
  <c r="AQ1154" i="11"/>
  <c r="AP1154" i="11"/>
  <c r="AO1154" i="11"/>
  <c r="AN1154" i="11"/>
  <c r="AM1154" i="11"/>
  <c r="AL1154" i="11"/>
  <c r="AK1154" i="11"/>
  <c r="AJ1154" i="11"/>
  <c r="AI1154" i="11"/>
  <c r="AH1154" i="11"/>
  <c r="AG1154" i="11"/>
  <c r="AF1154" i="11"/>
  <c r="AE1154" i="11"/>
  <c r="AD1154" i="11"/>
  <c r="AC1154" i="11"/>
  <c r="AB1154" i="11"/>
  <c r="AA1154" i="11"/>
  <c r="Z1154" i="11"/>
  <c r="Y1154" i="11"/>
  <c r="X1154" i="11"/>
  <c r="W1154" i="11"/>
  <c r="V1154" i="11"/>
  <c r="U1154" i="11"/>
  <c r="T1154" i="11"/>
  <c r="S1154" i="11"/>
  <c r="R1154" i="11"/>
  <c r="Q1154" i="11"/>
  <c r="P1154" i="11"/>
  <c r="O1154" i="11"/>
  <c r="N1154" i="11"/>
  <c r="M1154" i="11"/>
  <c r="L1154" i="11"/>
  <c r="K1154" i="11"/>
  <c r="J1154" i="11"/>
  <c r="I1154" i="11"/>
  <c r="H1154" i="11"/>
  <c r="G1154" i="11"/>
  <c r="F1154" i="11"/>
  <c r="E1154" i="11"/>
  <c r="BV1122" i="11"/>
  <c r="BU1122" i="11"/>
  <c r="BT1122" i="11"/>
  <c r="BS1122" i="11"/>
  <c r="BR1122" i="11"/>
  <c r="BQ1122" i="11"/>
  <c r="BP1122" i="11"/>
  <c r="BO1122" i="11"/>
  <c r="BN1122" i="11"/>
  <c r="BM1122" i="11"/>
  <c r="BL1122" i="11"/>
  <c r="BK1122" i="11"/>
  <c r="BJ1122" i="11"/>
  <c r="BI1122" i="11"/>
  <c r="BH1122" i="11"/>
  <c r="BG1122" i="11"/>
  <c r="BF1122" i="11"/>
  <c r="BE1122" i="11"/>
  <c r="BD1122" i="11"/>
  <c r="BC1122" i="11"/>
  <c r="BB1122" i="11"/>
  <c r="BA1122" i="11"/>
  <c r="AZ1122" i="11"/>
  <c r="AY1122" i="11"/>
  <c r="AX1122" i="11"/>
  <c r="AW1122" i="11"/>
  <c r="AV1122" i="11"/>
  <c r="AU1122" i="11"/>
  <c r="AT1122" i="11"/>
  <c r="AS1122" i="11"/>
  <c r="AR1122" i="11"/>
  <c r="AQ1122" i="11"/>
  <c r="AP1122" i="11"/>
  <c r="AO1122" i="11"/>
  <c r="AN1122" i="11"/>
  <c r="AM1122" i="11"/>
  <c r="AL1122" i="11"/>
  <c r="AK1122" i="11"/>
  <c r="AJ1122" i="11"/>
  <c r="AI1122" i="11"/>
  <c r="AH1122" i="11"/>
  <c r="AG1122" i="11"/>
  <c r="AF1122" i="11"/>
  <c r="AE1122" i="11"/>
  <c r="AD1122" i="11"/>
  <c r="AC1122" i="11"/>
  <c r="AB1122" i="11"/>
  <c r="AA1122" i="11"/>
  <c r="Z1122" i="11"/>
  <c r="Y1122" i="11"/>
  <c r="X1122" i="11"/>
  <c r="W1122" i="11"/>
  <c r="V1122" i="11"/>
  <c r="U1122" i="11"/>
  <c r="T1122" i="11"/>
  <c r="S1122" i="11"/>
  <c r="R1122" i="11"/>
  <c r="Q1122" i="11"/>
  <c r="P1122" i="11"/>
  <c r="O1122" i="11"/>
  <c r="N1122" i="11"/>
  <c r="M1122" i="11"/>
  <c r="L1122" i="11"/>
  <c r="K1122" i="11"/>
  <c r="J1122" i="11"/>
  <c r="I1122" i="11"/>
  <c r="H1122" i="11"/>
  <c r="G1122" i="11"/>
  <c r="F1122" i="11"/>
  <c r="E1122" i="11"/>
  <c r="BV1090" i="11"/>
  <c r="BU1090" i="11"/>
  <c r="BT1090" i="11"/>
  <c r="BS1090" i="11"/>
  <c r="BR1090" i="11"/>
  <c r="BQ1090" i="11"/>
  <c r="BP1090" i="11"/>
  <c r="BO1090" i="11"/>
  <c r="BN1090" i="11"/>
  <c r="BM1090" i="11"/>
  <c r="BL1090" i="11"/>
  <c r="BK1090" i="11"/>
  <c r="BJ1090" i="11"/>
  <c r="BI1090" i="11"/>
  <c r="BH1090" i="11"/>
  <c r="BG1090" i="11"/>
  <c r="BF1090" i="11"/>
  <c r="BE1090" i="11"/>
  <c r="BD1090" i="11"/>
  <c r="BC1090" i="11"/>
  <c r="BB1090" i="11"/>
  <c r="BA1090" i="11"/>
  <c r="AZ1090" i="11"/>
  <c r="AY1090" i="11"/>
  <c r="AX1090" i="11"/>
  <c r="AW1090" i="11"/>
  <c r="AV1090" i="11"/>
  <c r="AU1090" i="11"/>
  <c r="AT1090" i="11"/>
  <c r="AS1090" i="11"/>
  <c r="AR1090" i="11"/>
  <c r="AQ1090" i="11"/>
  <c r="AP1090" i="11"/>
  <c r="AO1090" i="11"/>
  <c r="AN1090" i="11"/>
  <c r="AM1090" i="11"/>
  <c r="AL1090" i="11"/>
  <c r="AK1090" i="11"/>
  <c r="AJ1090" i="11"/>
  <c r="AI1090" i="11"/>
  <c r="AH1090" i="11"/>
  <c r="AG1090" i="11"/>
  <c r="AF1090" i="11"/>
  <c r="AE1090" i="11"/>
  <c r="AD1090" i="11"/>
  <c r="AC1090" i="11"/>
  <c r="AB1090" i="11"/>
  <c r="AA1090" i="11"/>
  <c r="Z1090" i="11"/>
  <c r="Y1090" i="11"/>
  <c r="X1090" i="11"/>
  <c r="W1090" i="11"/>
  <c r="V1090" i="11"/>
  <c r="U1090" i="11"/>
  <c r="T1090" i="11"/>
  <c r="S1090" i="11"/>
  <c r="R1090" i="11"/>
  <c r="Q1090" i="11"/>
  <c r="P1090" i="11"/>
  <c r="O1090" i="11"/>
  <c r="N1090" i="11"/>
  <c r="M1090" i="11"/>
  <c r="L1090" i="11"/>
  <c r="K1090" i="11"/>
  <c r="J1090" i="11"/>
  <c r="I1090" i="11"/>
  <c r="H1090" i="11"/>
  <c r="G1090" i="11"/>
  <c r="F1090" i="11"/>
  <c r="E1090" i="11"/>
  <c r="BV1058" i="11"/>
  <c r="BU1058" i="11"/>
  <c r="BT1058" i="11"/>
  <c r="BS1058" i="11"/>
  <c r="BR1058" i="11"/>
  <c r="BQ1058" i="11"/>
  <c r="BP1058" i="11"/>
  <c r="BO1058" i="11"/>
  <c r="BN1058" i="11"/>
  <c r="BM1058" i="11"/>
  <c r="BL1058" i="11"/>
  <c r="BK1058" i="11"/>
  <c r="BJ1058" i="11"/>
  <c r="BI1058" i="11"/>
  <c r="BH1058" i="11"/>
  <c r="BG1058" i="11"/>
  <c r="BF1058" i="11"/>
  <c r="BE1058" i="11"/>
  <c r="BD1058" i="11"/>
  <c r="BC1058" i="11"/>
  <c r="BB1058" i="11"/>
  <c r="BA1058" i="11"/>
  <c r="AZ1058" i="11"/>
  <c r="AY1058" i="11"/>
  <c r="AX1058" i="11"/>
  <c r="AW1058" i="11"/>
  <c r="AV1058" i="11"/>
  <c r="AU1058" i="11"/>
  <c r="AT1058" i="11"/>
  <c r="AS1058" i="11"/>
  <c r="AR1058" i="11"/>
  <c r="AQ1058" i="11"/>
  <c r="AP1058" i="11"/>
  <c r="AO1058" i="11"/>
  <c r="AN1058" i="11"/>
  <c r="AM1058" i="11"/>
  <c r="AL1058" i="11"/>
  <c r="AK1058" i="11"/>
  <c r="AJ1058" i="11"/>
  <c r="AI1058" i="11"/>
  <c r="AH1058" i="11"/>
  <c r="AG1058" i="11"/>
  <c r="AF1058" i="11"/>
  <c r="AE1058" i="11"/>
  <c r="AD1058" i="11"/>
  <c r="AC1058" i="11"/>
  <c r="AB1058" i="11"/>
  <c r="AA1058" i="11"/>
  <c r="Z1058" i="11"/>
  <c r="Y1058" i="11"/>
  <c r="X1058" i="11"/>
  <c r="W1058" i="11"/>
  <c r="V1058" i="11"/>
  <c r="U1058" i="11"/>
  <c r="T1058" i="11"/>
  <c r="S1058" i="11"/>
  <c r="R1058" i="11"/>
  <c r="Q1058" i="11"/>
  <c r="P1058" i="11"/>
  <c r="O1058" i="11"/>
  <c r="N1058" i="11"/>
  <c r="M1058" i="11"/>
  <c r="L1058" i="11"/>
  <c r="K1058" i="11"/>
  <c r="J1058" i="11"/>
  <c r="I1058" i="11"/>
  <c r="H1058" i="11"/>
  <c r="G1058" i="11"/>
  <c r="F1058" i="11"/>
  <c r="E1058" i="11"/>
  <c r="BV1026" i="11"/>
  <c r="BU1026" i="11"/>
  <c r="BT1026" i="11"/>
  <c r="BS1026" i="11"/>
  <c r="BR1026" i="11"/>
  <c r="BQ1026" i="11"/>
  <c r="BP1026" i="11"/>
  <c r="BO1026" i="11"/>
  <c r="BN1026" i="11"/>
  <c r="BM1026" i="11"/>
  <c r="BL1026" i="11"/>
  <c r="BK1026" i="11"/>
  <c r="BJ1026" i="11"/>
  <c r="BI1026" i="11"/>
  <c r="BH1026" i="11"/>
  <c r="BG1026" i="11"/>
  <c r="BF1026" i="11"/>
  <c r="BE1026" i="11"/>
  <c r="BD1026" i="11"/>
  <c r="BC1026" i="11"/>
  <c r="BB1026" i="11"/>
  <c r="BA1026" i="11"/>
  <c r="AZ1026" i="11"/>
  <c r="AY1026" i="11"/>
  <c r="AX1026" i="11"/>
  <c r="AW1026" i="11"/>
  <c r="AV1026" i="11"/>
  <c r="AU1026" i="11"/>
  <c r="AT1026" i="11"/>
  <c r="AS1026" i="11"/>
  <c r="AR1026" i="11"/>
  <c r="AQ1026" i="11"/>
  <c r="AP1026" i="11"/>
  <c r="AO1026" i="11"/>
  <c r="AN1026" i="11"/>
  <c r="AM1026" i="11"/>
  <c r="AL1026" i="11"/>
  <c r="AK1026" i="11"/>
  <c r="AJ1026" i="11"/>
  <c r="AI1026" i="11"/>
  <c r="AH1026" i="11"/>
  <c r="AG1026" i="11"/>
  <c r="AF1026" i="11"/>
  <c r="AE1026" i="11"/>
  <c r="AD1026" i="11"/>
  <c r="AC1026" i="11"/>
  <c r="AB1026" i="11"/>
  <c r="AA1026" i="11"/>
  <c r="Z1026" i="11"/>
  <c r="Y1026" i="11"/>
  <c r="X1026" i="11"/>
  <c r="W1026" i="11"/>
  <c r="V1026" i="11"/>
  <c r="U1026" i="11"/>
  <c r="T1026" i="11"/>
  <c r="S1026" i="11"/>
  <c r="R1026" i="11"/>
  <c r="Q1026" i="11"/>
  <c r="P1026" i="11"/>
  <c r="O1026" i="11"/>
  <c r="N1026" i="11"/>
  <c r="M1026" i="11"/>
  <c r="L1026" i="11"/>
  <c r="K1026" i="11"/>
  <c r="J1026" i="11"/>
  <c r="I1026" i="11"/>
  <c r="H1026" i="11"/>
  <c r="G1026" i="11"/>
  <c r="F1026" i="11"/>
  <c r="E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D1212" i="11"/>
  <c r="D1213" i="11"/>
  <c r="D1214" i="11"/>
  <c r="D1215" i="11"/>
  <c r="D1216" i="11"/>
  <c r="D1217" i="11"/>
  <c r="D1219" i="11"/>
  <c r="D1220" i="11"/>
  <c r="D1221" i="11"/>
  <c r="D1222" i="11"/>
  <c r="D1223" i="11"/>
  <c r="D1224" i="11"/>
  <c r="D1225" i="11"/>
  <c r="D1226" i="11"/>
  <c r="D1227" i="11"/>
  <c r="D1228" i="11"/>
  <c r="D1229" i="11"/>
  <c r="D1230" i="11"/>
  <c r="D1231" i="11"/>
  <c r="D1232" i="11"/>
  <c r="D1233" i="11"/>
  <c r="D1234" i="11"/>
  <c r="D1235" i="11"/>
  <c r="D1236" i="11"/>
  <c r="D1237" i="11"/>
  <c r="D1238" i="11"/>
  <c r="D1239" i="11"/>
  <c r="D1240" i="11"/>
  <c r="D1241" i="11"/>
  <c r="D1242" i="11"/>
  <c r="D1243" i="11"/>
  <c r="D1244" i="11"/>
  <c r="D1245" i="11"/>
  <c r="D1246" i="11"/>
  <c r="D1247" i="11"/>
  <c r="D1248" i="11"/>
  <c r="D1249" i="11"/>
  <c r="D1251" i="11"/>
  <c r="D1252" i="11"/>
  <c r="D1253" i="11"/>
  <c r="D1254" i="11"/>
  <c r="D1255" i="11"/>
  <c r="D1256" i="11"/>
  <c r="D1257" i="11"/>
  <c r="D1258" i="11"/>
  <c r="D1259" i="11"/>
  <c r="D1260" i="11"/>
  <c r="D1261" i="11"/>
  <c r="D1262" i="11"/>
  <c r="D1263" i="11"/>
  <c r="D1264" i="11"/>
  <c r="D1265" i="11"/>
  <c r="D1266" i="11"/>
  <c r="D1267" i="11"/>
  <c r="D1268" i="11"/>
  <c r="D1269" i="11"/>
  <c r="D1270" i="11"/>
  <c r="D1271" i="11"/>
  <c r="D1272" i="11"/>
  <c r="D1273" i="11"/>
  <c r="D1274" i="11"/>
  <c r="D1275" i="11"/>
  <c r="D1276" i="11"/>
  <c r="D1277" i="11"/>
  <c r="D1278" i="11"/>
  <c r="D1279" i="11"/>
  <c r="D1280" i="11"/>
  <c r="D1281" i="11"/>
  <c r="D1283" i="11"/>
  <c r="D1284" i="11"/>
  <c r="D1285" i="11"/>
  <c r="D1286" i="11"/>
  <c r="D1287" i="11"/>
  <c r="D1288" i="11"/>
  <c r="D1289" i="11"/>
  <c r="D1290" i="11"/>
  <c r="D1291" i="11"/>
  <c r="D1292" i="11"/>
  <c r="D1293" i="11"/>
  <c r="D1294" i="11"/>
  <c r="D1295" i="11"/>
  <c r="D1296" i="11"/>
  <c r="D1297" i="11"/>
  <c r="D1298" i="11"/>
  <c r="D1299" i="11"/>
  <c r="D1300" i="11"/>
  <c r="D1301" i="11"/>
  <c r="D1302" i="11"/>
  <c r="D1303" i="11"/>
  <c r="D1304" i="11"/>
  <c r="D1305" i="11"/>
  <c r="D1306" i="11"/>
  <c r="D1307" i="11"/>
  <c r="D1308" i="11"/>
  <c r="D1309" i="11"/>
  <c r="D1310" i="11"/>
  <c r="D1311" i="11"/>
  <c r="D1312" i="11"/>
  <c r="D1313" i="11"/>
  <c r="D1315" i="11"/>
  <c r="D1316" i="11"/>
  <c r="D1317" i="11"/>
  <c r="D1318" i="11"/>
  <c r="D1319" i="11"/>
  <c r="D1320" i="11"/>
  <c r="D1321" i="11"/>
  <c r="D1322" i="11"/>
  <c r="D1323" i="11"/>
  <c r="D1324" i="11"/>
  <c r="D1325" i="11"/>
  <c r="D1326" i="11"/>
  <c r="D1327" i="11"/>
  <c r="D1328" i="11"/>
  <c r="D1329" i="11"/>
  <c r="D1330" i="11"/>
  <c r="D1331" i="11"/>
  <c r="D1332" i="11"/>
  <c r="D1333" i="11"/>
  <c r="D1334" i="11"/>
  <c r="D1335" i="11"/>
  <c r="D1336" i="11"/>
  <c r="D1337" i="11"/>
  <c r="D1338" i="11"/>
  <c r="D1339" i="11"/>
  <c r="D1340" i="11"/>
  <c r="D1341" i="11"/>
  <c r="D1342" i="11"/>
  <c r="D1343" i="11"/>
  <c r="D1344" i="11"/>
  <c r="D1345" i="11"/>
  <c r="D1347" i="11"/>
  <c r="D1348" i="11"/>
  <c r="D1349" i="11"/>
  <c r="D1350" i="11"/>
  <c r="D1351" i="11"/>
  <c r="D1352" i="11"/>
  <c r="D1353" i="11"/>
  <c r="D1354" i="11"/>
  <c r="D1355" i="11"/>
  <c r="D1356" i="11"/>
  <c r="D1357" i="11"/>
  <c r="D1358" i="11"/>
  <c r="D1359" i="11"/>
  <c r="D1360" i="11"/>
  <c r="D1361" i="11"/>
  <c r="D1362" i="11"/>
  <c r="D1363" i="11"/>
  <c r="D1364" i="11"/>
  <c r="D1365" i="11"/>
  <c r="D1366" i="11"/>
  <c r="D1367" i="11"/>
  <c r="D1368" i="11"/>
  <c r="D1369" i="11"/>
  <c r="D1370" i="11"/>
  <c r="D1371" i="11"/>
  <c r="D1372" i="11"/>
  <c r="D1373" i="11"/>
  <c r="D1374" i="11"/>
  <c r="D1375" i="11"/>
  <c r="D1376" i="11"/>
  <c r="D1377" i="11"/>
  <c r="D1379" i="11"/>
  <c r="D1380" i="11"/>
  <c r="D1381" i="11"/>
  <c r="D1382" i="11"/>
  <c r="D1383" i="11"/>
  <c r="D1384" i="11"/>
  <c r="D1385" i="11"/>
  <c r="D1386" i="11"/>
  <c r="D1387" i="11"/>
  <c r="D1388" i="11"/>
  <c r="D1389" i="11"/>
  <c r="D1390" i="11"/>
  <c r="D1391" i="11"/>
  <c r="D1392" i="11"/>
  <c r="D1393" i="11"/>
  <c r="D1394" i="11"/>
  <c r="D1395" i="11"/>
  <c r="D1396" i="11"/>
  <c r="D1397" i="11"/>
  <c r="D1398" i="11"/>
  <c r="D1399" i="11"/>
  <c r="D1400" i="11"/>
  <c r="D1401" i="11"/>
  <c r="D1402" i="11"/>
  <c r="D1403" i="11"/>
  <c r="D1404" i="11"/>
  <c r="D1405" i="11"/>
  <c r="D1406" i="11"/>
  <c r="D1407" i="11"/>
  <c r="D1408" i="11"/>
  <c r="D1409" i="11"/>
  <c r="A1381" i="1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B1379" i="11"/>
  <c r="B1380" i="11" s="1"/>
  <c r="B1381" i="11" s="1"/>
  <c r="B1382" i="11" s="1"/>
  <c r="B1383" i="11" s="1"/>
  <c r="B1384" i="11" s="1"/>
  <c r="B1385" i="11" s="1"/>
  <c r="B1386" i="11" s="1"/>
  <c r="B1387" i="11" s="1"/>
  <c r="B1388" i="11" s="1"/>
  <c r="B1389" i="11" s="1"/>
  <c r="B1390" i="11" s="1"/>
  <c r="B1391" i="11" s="1"/>
  <c r="B1392" i="11" s="1"/>
  <c r="B1393" i="11" s="1"/>
  <c r="B1394" i="11" s="1"/>
  <c r="B1395" i="11" s="1"/>
  <c r="B1396" i="11" s="1"/>
  <c r="B1397" i="11" s="1"/>
  <c r="B1398" i="11" s="1"/>
  <c r="B1399" i="11" s="1"/>
  <c r="B1400" i="11" s="1"/>
  <c r="B1401" i="11" s="1"/>
  <c r="B1402" i="11" s="1"/>
  <c r="B1403" i="11" s="1"/>
  <c r="B1404" i="11" s="1"/>
  <c r="B1405" i="11" s="1"/>
  <c r="B1406" i="11" s="1"/>
  <c r="B1407" i="11" s="1"/>
  <c r="B1408" i="11" s="1"/>
  <c r="A1379" i="11"/>
  <c r="A1380" i="11" s="1"/>
  <c r="B1347" i="11"/>
  <c r="B1348" i="11" s="1"/>
  <c r="B1349" i="11" s="1"/>
  <c r="B1350" i="11" s="1"/>
  <c r="B1351" i="11" s="1"/>
  <c r="B1352" i="11" s="1"/>
  <c r="B1353" i="11" s="1"/>
  <c r="B1354" i="11" s="1"/>
  <c r="B1355" i="11" s="1"/>
  <c r="B1356" i="11" s="1"/>
  <c r="B1357" i="11" s="1"/>
  <c r="B1358" i="11" s="1"/>
  <c r="B1359" i="11" s="1"/>
  <c r="B1360" i="11" s="1"/>
  <c r="B1361" i="11" s="1"/>
  <c r="B1362" i="11" s="1"/>
  <c r="B1363" i="11" s="1"/>
  <c r="B1364" i="11" s="1"/>
  <c r="B1365" i="11" s="1"/>
  <c r="B1366" i="11" s="1"/>
  <c r="B1367" i="11" s="1"/>
  <c r="B1368" i="11" s="1"/>
  <c r="B1369" i="11" s="1"/>
  <c r="B1370" i="11" s="1"/>
  <c r="B1371" i="11" s="1"/>
  <c r="B1372" i="11" s="1"/>
  <c r="B1373" i="11" s="1"/>
  <c r="B1374" i="11" s="1"/>
  <c r="B1375" i="11" s="1"/>
  <c r="B1376" i="11" s="1"/>
  <c r="A1347" i="1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B1317" i="11"/>
  <c r="B1318" i="11" s="1"/>
  <c r="B1319" i="11" s="1"/>
  <c r="B1320" i="11" s="1"/>
  <c r="B1321" i="11" s="1"/>
  <c r="B1322" i="11" s="1"/>
  <c r="B1323" i="11" s="1"/>
  <c r="B1324" i="11" s="1"/>
  <c r="B1325" i="11" s="1"/>
  <c r="B1326" i="11" s="1"/>
  <c r="B1327" i="11" s="1"/>
  <c r="B1328" i="11" s="1"/>
  <c r="B1329" i="11" s="1"/>
  <c r="B1330" i="11" s="1"/>
  <c r="B1331" i="11" s="1"/>
  <c r="B1332" i="11" s="1"/>
  <c r="B1333" i="11" s="1"/>
  <c r="B1334" i="11" s="1"/>
  <c r="B1335" i="11" s="1"/>
  <c r="B1336" i="11" s="1"/>
  <c r="B1337" i="11" s="1"/>
  <c r="B1338" i="11" s="1"/>
  <c r="B1339" i="11" s="1"/>
  <c r="B1340" i="11" s="1"/>
  <c r="B1341" i="11" s="1"/>
  <c r="B1342" i="11" s="1"/>
  <c r="B1343" i="11" s="1"/>
  <c r="B1344" i="11" s="1"/>
  <c r="B1315" i="11"/>
  <c r="B1316" i="11" s="1"/>
  <c r="A1315" i="1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285" i="1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B1284" i="11"/>
  <c r="B1285" i="11" s="1"/>
  <c r="B1286" i="11" s="1"/>
  <c r="B1287" i="11" s="1"/>
  <c r="B1288" i="11" s="1"/>
  <c r="B1289" i="11" s="1"/>
  <c r="B1290" i="11" s="1"/>
  <c r="B1291" i="11" s="1"/>
  <c r="B1292" i="11" s="1"/>
  <c r="B1293" i="11" s="1"/>
  <c r="B1294" i="11" s="1"/>
  <c r="B1295" i="11" s="1"/>
  <c r="B1296" i="11" s="1"/>
  <c r="B1297" i="11" s="1"/>
  <c r="B1298" i="11" s="1"/>
  <c r="B1299" i="11" s="1"/>
  <c r="B1300" i="11" s="1"/>
  <c r="B1301" i="11" s="1"/>
  <c r="B1302" i="11" s="1"/>
  <c r="B1303" i="11" s="1"/>
  <c r="B1304" i="11" s="1"/>
  <c r="B1305" i="11" s="1"/>
  <c r="B1306" i="11" s="1"/>
  <c r="B1307" i="11" s="1"/>
  <c r="B1308" i="11" s="1"/>
  <c r="B1309" i="11" s="1"/>
  <c r="B1310" i="11" s="1"/>
  <c r="B1311" i="11" s="1"/>
  <c r="B1312" i="11" s="1"/>
  <c r="B1283" i="11"/>
  <c r="A1283" i="11"/>
  <c r="A1284" i="11" s="1"/>
  <c r="B1251" i="11"/>
  <c r="B1252" i="11" s="1"/>
  <c r="B1253" i="11" s="1"/>
  <c r="B1254" i="11" s="1"/>
  <c r="B1255" i="11" s="1"/>
  <c r="B1256" i="11" s="1"/>
  <c r="B1257" i="11" s="1"/>
  <c r="B1258" i="11" s="1"/>
  <c r="B1259" i="11" s="1"/>
  <c r="B1260" i="11" s="1"/>
  <c r="B1261" i="11" s="1"/>
  <c r="B1262" i="11" s="1"/>
  <c r="B1263" i="11" s="1"/>
  <c r="B1264" i="11" s="1"/>
  <c r="B1265" i="11" s="1"/>
  <c r="B1266" i="11" s="1"/>
  <c r="B1267" i="11" s="1"/>
  <c r="B1268" i="11" s="1"/>
  <c r="B1269" i="11" s="1"/>
  <c r="B1270" i="11" s="1"/>
  <c r="B1271" i="11" s="1"/>
  <c r="B1272" i="11" s="1"/>
  <c r="B1273" i="11" s="1"/>
  <c r="B1274" i="11" s="1"/>
  <c r="B1275" i="11" s="1"/>
  <c r="B1276" i="11" s="1"/>
  <c r="B1277" i="11" s="1"/>
  <c r="B1278" i="11" s="1"/>
  <c r="B1279" i="11" s="1"/>
  <c r="B1280" i="11" s="1"/>
  <c r="A1251" i="1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B1228" i="11"/>
  <c r="B1229" i="11" s="1"/>
  <c r="B1230" i="11" s="1"/>
  <c r="B1231" i="11" s="1"/>
  <c r="B1232" i="11" s="1"/>
  <c r="B1233" i="11" s="1"/>
  <c r="B1234" i="11" s="1"/>
  <c r="B1235" i="11" s="1"/>
  <c r="B1236" i="11" s="1"/>
  <c r="B1237" i="11" s="1"/>
  <c r="B1238" i="11" s="1"/>
  <c r="B1239" i="11" s="1"/>
  <c r="B1240" i="11" s="1"/>
  <c r="B1241" i="11" s="1"/>
  <c r="B1242" i="11" s="1"/>
  <c r="B1243" i="11" s="1"/>
  <c r="B1244" i="11" s="1"/>
  <c r="B1245" i="11" s="1"/>
  <c r="B1246" i="11" s="1"/>
  <c r="B1247" i="11" s="1"/>
  <c r="B1248" i="11" s="1"/>
  <c r="A1225" i="1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B1220" i="11"/>
  <c r="B1221" i="11" s="1"/>
  <c r="B1222" i="11" s="1"/>
  <c r="B1223" i="11" s="1"/>
  <c r="B1224" i="11" s="1"/>
  <c r="B1225" i="11" s="1"/>
  <c r="B1226" i="11" s="1"/>
  <c r="B1227" i="11" s="1"/>
  <c r="B1219" i="11"/>
  <c r="A1219" i="11"/>
  <c r="A1220" i="11" s="1"/>
  <c r="A1221" i="11" s="1"/>
  <c r="A1222" i="11" s="1"/>
  <c r="A1223" i="11" s="1"/>
  <c r="A1224" i="11" s="1"/>
  <c r="B1189" i="11"/>
  <c r="B1190" i="11" s="1"/>
  <c r="B1191" i="11" s="1"/>
  <c r="B1192" i="11" s="1"/>
  <c r="B1193" i="11" s="1"/>
  <c r="B1194" i="11" s="1"/>
  <c r="B1195" i="11" s="1"/>
  <c r="B1196" i="11" s="1"/>
  <c r="B1197" i="11" s="1"/>
  <c r="B1198" i="11" s="1"/>
  <c r="B1199" i="11" s="1"/>
  <c r="B1200" i="11" s="1"/>
  <c r="B1201" i="11" s="1"/>
  <c r="B1202" i="11" s="1"/>
  <c r="B1203" i="11" s="1"/>
  <c r="B1204" i="11" s="1"/>
  <c r="B1205" i="11" s="1"/>
  <c r="B1206" i="11" s="1"/>
  <c r="B1207" i="11" s="1"/>
  <c r="B1208" i="11" s="1"/>
  <c r="B1209" i="11" s="1"/>
  <c r="B1210" i="11" s="1"/>
  <c r="B1211" i="11" s="1"/>
  <c r="B1212" i="11" s="1"/>
  <c r="B1213" i="11" s="1"/>
  <c r="B1214" i="11" s="1"/>
  <c r="B1215" i="11" s="1"/>
  <c r="B1216" i="11" s="1"/>
  <c r="A1189" i="1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B1187" i="11"/>
  <c r="B1188" i="11" s="1"/>
  <c r="A1187" i="11"/>
  <c r="A1188" i="11" s="1"/>
  <c r="A1157" i="1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B1155" i="11"/>
  <c r="B1156" i="11" s="1"/>
  <c r="B1157" i="11" s="1"/>
  <c r="B1158" i="11" s="1"/>
  <c r="B1159" i="11" s="1"/>
  <c r="B1160" i="11" s="1"/>
  <c r="B1161" i="11" s="1"/>
  <c r="B1162" i="11" s="1"/>
  <c r="B1163" i="11" s="1"/>
  <c r="B1164" i="11" s="1"/>
  <c r="B1165" i="11" s="1"/>
  <c r="B1166" i="11" s="1"/>
  <c r="B1167" i="11" s="1"/>
  <c r="B1168" i="11" s="1"/>
  <c r="B1169" i="11" s="1"/>
  <c r="B1170" i="11" s="1"/>
  <c r="B1171" i="11" s="1"/>
  <c r="B1172" i="11" s="1"/>
  <c r="B1173" i="11" s="1"/>
  <c r="B1174" i="11" s="1"/>
  <c r="B1175" i="11" s="1"/>
  <c r="B1176" i="11" s="1"/>
  <c r="B1177" i="11" s="1"/>
  <c r="B1178" i="11" s="1"/>
  <c r="B1179" i="11" s="1"/>
  <c r="B1180" i="11" s="1"/>
  <c r="B1181" i="11" s="1"/>
  <c r="B1182" i="11" s="1"/>
  <c r="B1183" i="11" s="1"/>
  <c r="B1184" i="11" s="1"/>
  <c r="A1155" i="11"/>
  <c r="A1156" i="11" s="1"/>
  <c r="B1123" i="11"/>
  <c r="B1124" i="11" s="1"/>
  <c r="B1125" i="11" s="1"/>
  <c r="B1126" i="11" s="1"/>
  <c r="B1127" i="11" s="1"/>
  <c r="B1128" i="11" s="1"/>
  <c r="B1129" i="11" s="1"/>
  <c r="B1130" i="11" s="1"/>
  <c r="B1131" i="11" s="1"/>
  <c r="B1132" i="11" s="1"/>
  <c r="B1133" i="11" s="1"/>
  <c r="B1134" i="11" s="1"/>
  <c r="B1135" i="11" s="1"/>
  <c r="B1136" i="11" s="1"/>
  <c r="B1137" i="11" s="1"/>
  <c r="B1138" i="11" s="1"/>
  <c r="B1139" i="11" s="1"/>
  <c r="B1140" i="11" s="1"/>
  <c r="B1141" i="11" s="1"/>
  <c r="B1142" i="11" s="1"/>
  <c r="B1143" i="11" s="1"/>
  <c r="B1144" i="11" s="1"/>
  <c r="B1145" i="11" s="1"/>
  <c r="B1146" i="11" s="1"/>
  <c r="B1147" i="11" s="1"/>
  <c r="B1148" i="11" s="1"/>
  <c r="B1149" i="11" s="1"/>
  <c r="B1150" i="11" s="1"/>
  <c r="B1151" i="11" s="1"/>
  <c r="B1152" i="11" s="1"/>
  <c r="A1123" i="1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095" i="1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B1091" i="11"/>
  <c r="B1092" i="11" s="1"/>
  <c r="B1093" i="11" s="1"/>
  <c r="B1094" i="11" s="1"/>
  <c r="B1095" i="11" s="1"/>
  <c r="B1096" i="11" s="1"/>
  <c r="B1097" i="11" s="1"/>
  <c r="B1098" i="11" s="1"/>
  <c r="B1099" i="11" s="1"/>
  <c r="B1100" i="11" s="1"/>
  <c r="B1101" i="11" s="1"/>
  <c r="B1102" i="11" s="1"/>
  <c r="B1103" i="11" s="1"/>
  <c r="B1104" i="11" s="1"/>
  <c r="B1105" i="11" s="1"/>
  <c r="B1106" i="11" s="1"/>
  <c r="B1107" i="11" s="1"/>
  <c r="B1108" i="11" s="1"/>
  <c r="B1109" i="11" s="1"/>
  <c r="B1110" i="11" s="1"/>
  <c r="B1111" i="11" s="1"/>
  <c r="B1112" i="11" s="1"/>
  <c r="B1113" i="11" s="1"/>
  <c r="B1114" i="11" s="1"/>
  <c r="B1115" i="11" s="1"/>
  <c r="B1116" i="11" s="1"/>
  <c r="B1117" i="11" s="1"/>
  <c r="B1118" i="11" s="1"/>
  <c r="B1119" i="11" s="1"/>
  <c r="B1120" i="11" s="1"/>
  <c r="A1091" i="11"/>
  <c r="A1092" i="11" s="1"/>
  <c r="A1093" i="11" s="1"/>
  <c r="A1094" i="11" s="1"/>
  <c r="A1066" i="1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B1062" i="11"/>
  <c r="B1063" i="11" s="1"/>
  <c r="B1064" i="11" s="1"/>
  <c r="B1065" i="11" s="1"/>
  <c r="B1066" i="11" s="1"/>
  <c r="B1067" i="11" s="1"/>
  <c r="B1068" i="11" s="1"/>
  <c r="B1069" i="11" s="1"/>
  <c r="B1070" i="11" s="1"/>
  <c r="B1071" i="11" s="1"/>
  <c r="B1072" i="11" s="1"/>
  <c r="B1073" i="11" s="1"/>
  <c r="B1074" i="11" s="1"/>
  <c r="B1075" i="11" s="1"/>
  <c r="B1076" i="11" s="1"/>
  <c r="B1077" i="11" s="1"/>
  <c r="B1078" i="11" s="1"/>
  <c r="B1079" i="11" s="1"/>
  <c r="B1080" i="11" s="1"/>
  <c r="B1081" i="11" s="1"/>
  <c r="B1082" i="11" s="1"/>
  <c r="B1083" i="11" s="1"/>
  <c r="B1084" i="11" s="1"/>
  <c r="B1085" i="11" s="1"/>
  <c r="B1086" i="11" s="1"/>
  <c r="B1087" i="11" s="1"/>
  <c r="B1088" i="11" s="1"/>
  <c r="B1061" i="11"/>
  <c r="A1061" i="11"/>
  <c r="A1062" i="11" s="1"/>
  <c r="A1063" i="11" s="1"/>
  <c r="A1064" i="11" s="1"/>
  <c r="A1065" i="11" s="1"/>
  <c r="B1059" i="11"/>
  <c r="B1060" i="11" s="1"/>
  <c r="A1059" i="11"/>
  <c r="A1060" i="11" s="1"/>
  <c r="A1032" i="1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B1028" i="11"/>
  <c r="B1029" i="11" s="1"/>
  <c r="B1030" i="11" s="1"/>
  <c r="B1031" i="11" s="1"/>
  <c r="B1032" i="11" s="1"/>
  <c r="B1033" i="11" s="1"/>
  <c r="B1034" i="11" s="1"/>
  <c r="B1035" i="11" s="1"/>
  <c r="B1036" i="11" s="1"/>
  <c r="B1037" i="11" s="1"/>
  <c r="B1038" i="11" s="1"/>
  <c r="B1039" i="11" s="1"/>
  <c r="B1040" i="11" s="1"/>
  <c r="B1041" i="11" s="1"/>
  <c r="B1042" i="11" s="1"/>
  <c r="B1043" i="11" s="1"/>
  <c r="B1044" i="11" s="1"/>
  <c r="B1045" i="11" s="1"/>
  <c r="B1046" i="11" s="1"/>
  <c r="B1047" i="11" s="1"/>
  <c r="B1048" i="11" s="1"/>
  <c r="B1049" i="11" s="1"/>
  <c r="B1050" i="11" s="1"/>
  <c r="B1051" i="11" s="1"/>
  <c r="B1052" i="11" s="1"/>
  <c r="B1053" i="11" s="1"/>
  <c r="B1054" i="11" s="1"/>
  <c r="B1055" i="11" s="1"/>
  <c r="B1056" i="11" s="1"/>
  <c r="A1028" i="11"/>
  <c r="A1029" i="11" s="1"/>
  <c r="A1030" i="11" s="1"/>
  <c r="A1031" i="11" s="1"/>
  <c r="B1027" i="11"/>
  <c r="A1027" i="11"/>
  <c r="BV1410" i="12"/>
  <c r="BU1410" i="12"/>
  <c r="BT1410" i="12"/>
  <c r="BS1410" i="12"/>
  <c r="BR1410" i="12"/>
  <c r="BQ1410" i="12"/>
  <c r="BP1410" i="12"/>
  <c r="BO1410" i="12"/>
  <c r="BN1410" i="12"/>
  <c r="BM1410" i="12"/>
  <c r="BL1410" i="12"/>
  <c r="BK1410" i="12"/>
  <c r="BJ1410" i="12"/>
  <c r="BI1410" i="12"/>
  <c r="BH1410" i="12"/>
  <c r="BG1410" i="12"/>
  <c r="BF1410" i="12"/>
  <c r="BE1410" i="12"/>
  <c r="BD1410" i="12"/>
  <c r="BC1410" i="12"/>
  <c r="BB1410" i="12"/>
  <c r="BA1410" i="12"/>
  <c r="AZ1410" i="12"/>
  <c r="AY1410" i="12"/>
  <c r="AX1410" i="12"/>
  <c r="AW1410" i="12"/>
  <c r="AV1410" i="12"/>
  <c r="AU1410" i="12"/>
  <c r="AT1410" i="12"/>
  <c r="AS1410" i="12"/>
  <c r="AR1410" i="12"/>
  <c r="AQ1410" i="12"/>
  <c r="AP1410" i="12"/>
  <c r="AO1410" i="12"/>
  <c r="AN1410" i="12"/>
  <c r="AM1410" i="12"/>
  <c r="AL1410" i="12"/>
  <c r="AK1410" i="12"/>
  <c r="AJ1410" i="12"/>
  <c r="AI1410" i="12"/>
  <c r="AH1410" i="12"/>
  <c r="AG1410" i="12"/>
  <c r="AF1410" i="12"/>
  <c r="AE1410" i="12"/>
  <c r="AD1410" i="12"/>
  <c r="AC1410" i="12"/>
  <c r="AB1410" i="12"/>
  <c r="AA1410" i="12"/>
  <c r="Z1410" i="12"/>
  <c r="Y1410" i="12"/>
  <c r="X1410" i="12"/>
  <c r="W1410" i="12"/>
  <c r="V1410" i="12"/>
  <c r="U1410" i="12"/>
  <c r="T1410" i="12"/>
  <c r="S1410" i="12"/>
  <c r="R1410" i="12"/>
  <c r="Q1410" i="12"/>
  <c r="P1410" i="12"/>
  <c r="O1410" i="12"/>
  <c r="N1410" i="12"/>
  <c r="M1410" i="12"/>
  <c r="L1410" i="12"/>
  <c r="K1410" i="12"/>
  <c r="J1410" i="12"/>
  <c r="I1410" i="12"/>
  <c r="H1410" i="12"/>
  <c r="G1410" i="12"/>
  <c r="F1410" i="12"/>
  <c r="E1410" i="12"/>
  <c r="BV1378" i="12"/>
  <c r="BU1378" i="12"/>
  <c r="BT1378" i="12"/>
  <c r="BS1378" i="12"/>
  <c r="BR1378" i="12"/>
  <c r="BQ1378" i="12"/>
  <c r="BP1378" i="12"/>
  <c r="BO1378" i="12"/>
  <c r="BN1378" i="12"/>
  <c r="BM1378" i="12"/>
  <c r="BL1378" i="12"/>
  <c r="BK1378" i="12"/>
  <c r="BJ1378" i="12"/>
  <c r="BI1378" i="12"/>
  <c r="BH1378" i="12"/>
  <c r="BG1378" i="12"/>
  <c r="BF1378" i="12"/>
  <c r="BE1378" i="12"/>
  <c r="BD1378" i="12"/>
  <c r="BC1378" i="12"/>
  <c r="BB1378" i="12"/>
  <c r="BA1378" i="12"/>
  <c r="AZ1378" i="12"/>
  <c r="AY1378" i="12"/>
  <c r="AX1378" i="12"/>
  <c r="AW1378" i="12"/>
  <c r="AV1378" i="12"/>
  <c r="AU1378" i="12"/>
  <c r="AT1378" i="12"/>
  <c r="AS1378" i="12"/>
  <c r="AR1378" i="12"/>
  <c r="AQ1378" i="12"/>
  <c r="AP1378" i="12"/>
  <c r="AO1378" i="12"/>
  <c r="AN1378" i="12"/>
  <c r="AM1378" i="12"/>
  <c r="AL1378" i="12"/>
  <c r="AK1378" i="12"/>
  <c r="AJ1378" i="12"/>
  <c r="AI1378" i="12"/>
  <c r="AH1378" i="12"/>
  <c r="AG1378" i="12"/>
  <c r="AF1378" i="12"/>
  <c r="AE1378" i="12"/>
  <c r="AD1378" i="12"/>
  <c r="AC1378" i="12"/>
  <c r="AB1378" i="12"/>
  <c r="AA1378" i="12"/>
  <c r="Z1378" i="12"/>
  <c r="Y1378" i="12"/>
  <c r="X1378" i="12"/>
  <c r="W1378" i="12"/>
  <c r="V1378" i="12"/>
  <c r="U1378" i="12"/>
  <c r="T1378" i="12"/>
  <c r="S1378" i="12"/>
  <c r="R1378" i="12"/>
  <c r="Q1378" i="12"/>
  <c r="P1378" i="12"/>
  <c r="O1378" i="12"/>
  <c r="N1378" i="12"/>
  <c r="M1378" i="12"/>
  <c r="L1378" i="12"/>
  <c r="K1378" i="12"/>
  <c r="J1378" i="12"/>
  <c r="I1378" i="12"/>
  <c r="H1378" i="12"/>
  <c r="G1378" i="12"/>
  <c r="F1378" i="12"/>
  <c r="E1378" i="12"/>
  <c r="BV1346" i="12"/>
  <c r="BU1346" i="12"/>
  <c r="BT1346" i="12"/>
  <c r="BS1346" i="12"/>
  <c r="BR1346" i="12"/>
  <c r="BQ1346" i="12"/>
  <c r="BP1346" i="12"/>
  <c r="BO1346" i="12"/>
  <c r="BN1346" i="12"/>
  <c r="BM1346" i="12"/>
  <c r="BL1346" i="12"/>
  <c r="BK1346" i="12"/>
  <c r="BJ1346" i="12"/>
  <c r="BI1346" i="12"/>
  <c r="BH1346" i="12"/>
  <c r="BG1346" i="12"/>
  <c r="BF1346" i="12"/>
  <c r="BE1346" i="12"/>
  <c r="BD1346" i="12"/>
  <c r="BC1346" i="12"/>
  <c r="BB1346" i="12"/>
  <c r="BA1346" i="12"/>
  <c r="AZ1346" i="12"/>
  <c r="AY1346" i="12"/>
  <c r="AX1346" i="12"/>
  <c r="AW1346" i="12"/>
  <c r="AV1346" i="12"/>
  <c r="AU1346" i="12"/>
  <c r="AT1346" i="12"/>
  <c r="AS1346" i="12"/>
  <c r="AR1346" i="12"/>
  <c r="AQ1346" i="12"/>
  <c r="AP1346" i="12"/>
  <c r="AO1346" i="12"/>
  <c r="AN1346" i="12"/>
  <c r="AM1346" i="12"/>
  <c r="AL1346" i="12"/>
  <c r="AK1346" i="12"/>
  <c r="AJ1346" i="12"/>
  <c r="AI1346" i="12"/>
  <c r="AH1346" i="12"/>
  <c r="AG1346" i="12"/>
  <c r="AF1346" i="12"/>
  <c r="AE1346" i="12"/>
  <c r="AD1346" i="12"/>
  <c r="AC1346" i="12"/>
  <c r="AB1346" i="12"/>
  <c r="AA1346" i="12"/>
  <c r="Z1346" i="12"/>
  <c r="Y1346" i="12"/>
  <c r="X1346" i="12"/>
  <c r="W1346" i="12"/>
  <c r="V1346" i="12"/>
  <c r="U1346" i="12"/>
  <c r="T1346" i="12"/>
  <c r="S1346" i="12"/>
  <c r="R1346" i="12"/>
  <c r="Q1346" i="12"/>
  <c r="P1346" i="12"/>
  <c r="O1346" i="12"/>
  <c r="N1346" i="12"/>
  <c r="M1346" i="12"/>
  <c r="L1346" i="12"/>
  <c r="K1346" i="12"/>
  <c r="J1346" i="12"/>
  <c r="I1346" i="12"/>
  <c r="H1346" i="12"/>
  <c r="G1346" i="12"/>
  <c r="F1346" i="12"/>
  <c r="E1346" i="12"/>
  <c r="BV1314" i="12"/>
  <c r="BU1314" i="12"/>
  <c r="BT1314" i="12"/>
  <c r="BS1314" i="12"/>
  <c r="BR1314" i="12"/>
  <c r="BQ1314" i="12"/>
  <c r="BP1314" i="12"/>
  <c r="BO1314" i="12"/>
  <c r="BN1314" i="12"/>
  <c r="BM1314" i="12"/>
  <c r="BL1314" i="12"/>
  <c r="BK1314" i="12"/>
  <c r="BJ1314" i="12"/>
  <c r="BI1314" i="12"/>
  <c r="BH1314" i="12"/>
  <c r="BG1314" i="12"/>
  <c r="BF1314" i="12"/>
  <c r="BE1314" i="12"/>
  <c r="BD1314" i="12"/>
  <c r="BC1314" i="12"/>
  <c r="BB1314" i="12"/>
  <c r="BA1314" i="12"/>
  <c r="AZ1314" i="12"/>
  <c r="AY1314" i="12"/>
  <c r="AX1314" i="12"/>
  <c r="AW1314" i="12"/>
  <c r="AV1314" i="12"/>
  <c r="AU1314" i="12"/>
  <c r="AT1314" i="12"/>
  <c r="AS1314" i="12"/>
  <c r="AR1314" i="12"/>
  <c r="AQ1314" i="12"/>
  <c r="AP1314" i="12"/>
  <c r="AO1314" i="12"/>
  <c r="AN1314" i="12"/>
  <c r="AM1314" i="12"/>
  <c r="AL1314" i="12"/>
  <c r="AK1314" i="12"/>
  <c r="AJ1314" i="12"/>
  <c r="AI1314" i="12"/>
  <c r="AH1314" i="12"/>
  <c r="AG1314" i="12"/>
  <c r="AF1314" i="12"/>
  <c r="AE1314" i="12"/>
  <c r="AD1314" i="12"/>
  <c r="AC1314" i="12"/>
  <c r="AB1314" i="12"/>
  <c r="AA1314" i="12"/>
  <c r="Z1314" i="12"/>
  <c r="Y1314" i="12"/>
  <c r="X1314" i="12"/>
  <c r="W1314" i="12"/>
  <c r="V1314" i="12"/>
  <c r="U1314" i="12"/>
  <c r="T1314" i="12"/>
  <c r="S1314" i="12"/>
  <c r="R1314" i="12"/>
  <c r="Q1314" i="12"/>
  <c r="P1314" i="12"/>
  <c r="O1314" i="12"/>
  <c r="N1314" i="12"/>
  <c r="M1314" i="12"/>
  <c r="L1314" i="12"/>
  <c r="K1314" i="12"/>
  <c r="J1314" i="12"/>
  <c r="I1314" i="12"/>
  <c r="H1314" i="12"/>
  <c r="G1314" i="12"/>
  <c r="F1314" i="12"/>
  <c r="E1314" i="12"/>
  <c r="BV1282" i="12"/>
  <c r="BU1282" i="12"/>
  <c r="BT1282" i="12"/>
  <c r="BS1282" i="12"/>
  <c r="BR1282" i="12"/>
  <c r="BQ1282" i="12"/>
  <c r="BP1282" i="12"/>
  <c r="BO1282" i="12"/>
  <c r="BN1282" i="12"/>
  <c r="BM1282" i="12"/>
  <c r="BL1282" i="12"/>
  <c r="BK1282" i="12"/>
  <c r="BJ1282" i="12"/>
  <c r="BI1282" i="12"/>
  <c r="BH1282" i="12"/>
  <c r="BG1282" i="12"/>
  <c r="BF1282" i="12"/>
  <c r="BE1282" i="12"/>
  <c r="BD1282" i="12"/>
  <c r="BC1282" i="12"/>
  <c r="BB1282" i="12"/>
  <c r="BA1282" i="12"/>
  <c r="AZ1282" i="12"/>
  <c r="AY1282" i="12"/>
  <c r="AX1282" i="12"/>
  <c r="AW1282" i="12"/>
  <c r="AV1282" i="12"/>
  <c r="AU1282" i="12"/>
  <c r="AT1282" i="12"/>
  <c r="AS1282" i="12"/>
  <c r="AR1282" i="12"/>
  <c r="AQ1282" i="12"/>
  <c r="AP1282" i="12"/>
  <c r="AO1282" i="12"/>
  <c r="AN1282" i="12"/>
  <c r="AM1282" i="12"/>
  <c r="AL1282" i="12"/>
  <c r="AK1282" i="12"/>
  <c r="AJ1282" i="12"/>
  <c r="AI1282" i="12"/>
  <c r="AH1282" i="12"/>
  <c r="AG1282" i="12"/>
  <c r="AF1282" i="12"/>
  <c r="AE1282" i="12"/>
  <c r="AD1282" i="12"/>
  <c r="AC1282" i="12"/>
  <c r="AB1282" i="12"/>
  <c r="AA1282" i="12"/>
  <c r="Z1282" i="12"/>
  <c r="Y1282" i="12"/>
  <c r="X1282" i="12"/>
  <c r="W1282" i="12"/>
  <c r="V1282" i="12"/>
  <c r="U1282" i="12"/>
  <c r="T1282" i="12"/>
  <c r="S1282" i="12"/>
  <c r="R1282" i="12"/>
  <c r="Q1282" i="12"/>
  <c r="P1282" i="12"/>
  <c r="O1282" i="12"/>
  <c r="N1282" i="12"/>
  <c r="M1282" i="12"/>
  <c r="L1282" i="12"/>
  <c r="K1282" i="12"/>
  <c r="J1282" i="12"/>
  <c r="I1282" i="12"/>
  <c r="H1282" i="12"/>
  <c r="G1282" i="12"/>
  <c r="F1282" i="12"/>
  <c r="E1282" i="12"/>
  <c r="BV1250" i="12"/>
  <c r="BU1250" i="12"/>
  <c r="BT1250" i="12"/>
  <c r="BS1250" i="12"/>
  <c r="BR1250" i="12"/>
  <c r="BQ1250" i="12"/>
  <c r="BP1250" i="12"/>
  <c r="BO1250" i="12"/>
  <c r="BN1250" i="12"/>
  <c r="BM1250" i="12"/>
  <c r="BL1250" i="12"/>
  <c r="BK1250" i="12"/>
  <c r="BJ1250" i="12"/>
  <c r="BI1250" i="12"/>
  <c r="BH1250" i="12"/>
  <c r="BG1250" i="12"/>
  <c r="BF1250" i="12"/>
  <c r="BE1250" i="12"/>
  <c r="BD1250" i="12"/>
  <c r="BC1250" i="12"/>
  <c r="BB1250" i="12"/>
  <c r="BA1250" i="12"/>
  <c r="AZ1250" i="12"/>
  <c r="AY1250" i="12"/>
  <c r="AX1250" i="12"/>
  <c r="AW1250" i="12"/>
  <c r="AV1250" i="12"/>
  <c r="AU1250" i="12"/>
  <c r="AT1250" i="12"/>
  <c r="AS1250" i="12"/>
  <c r="AR1250" i="12"/>
  <c r="AQ1250" i="12"/>
  <c r="AP1250" i="12"/>
  <c r="AO1250" i="12"/>
  <c r="AN1250" i="12"/>
  <c r="AM1250" i="12"/>
  <c r="AL1250" i="12"/>
  <c r="AK1250" i="12"/>
  <c r="AJ1250" i="12"/>
  <c r="AI1250" i="12"/>
  <c r="AH1250" i="12"/>
  <c r="AG1250" i="12"/>
  <c r="AF1250" i="12"/>
  <c r="AE1250" i="12"/>
  <c r="AD1250" i="12"/>
  <c r="AC1250" i="12"/>
  <c r="AB1250" i="12"/>
  <c r="AA1250" i="12"/>
  <c r="Z1250" i="12"/>
  <c r="Y1250" i="12"/>
  <c r="X1250" i="12"/>
  <c r="W1250" i="12"/>
  <c r="V1250" i="12"/>
  <c r="U1250" i="12"/>
  <c r="T1250" i="12"/>
  <c r="S1250" i="12"/>
  <c r="R1250" i="12"/>
  <c r="Q1250" i="12"/>
  <c r="P1250" i="12"/>
  <c r="O1250" i="12"/>
  <c r="N1250" i="12"/>
  <c r="M1250" i="12"/>
  <c r="L1250" i="12"/>
  <c r="K1250" i="12"/>
  <c r="J1250" i="12"/>
  <c r="I1250" i="12"/>
  <c r="H1250" i="12"/>
  <c r="G1250" i="12"/>
  <c r="F1250" i="12"/>
  <c r="E1250" i="12"/>
  <c r="BV1218" i="12"/>
  <c r="BU1218" i="12"/>
  <c r="BT1218" i="12"/>
  <c r="BS1218" i="12"/>
  <c r="BR1218" i="12"/>
  <c r="BQ1218" i="12"/>
  <c r="BP1218" i="12"/>
  <c r="BO1218" i="12"/>
  <c r="BN1218" i="12"/>
  <c r="BM1218" i="12"/>
  <c r="BL1218" i="12"/>
  <c r="BK1218" i="12"/>
  <c r="BJ1218" i="12"/>
  <c r="BI1218" i="12"/>
  <c r="BH1218" i="12"/>
  <c r="BG1218" i="12"/>
  <c r="BF1218" i="12"/>
  <c r="BE1218" i="12"/>
  <c r="BD1218" i="12"/>
  <c r="BC1218" i="12"/>
  <c r="BB1218" i="12"/>
  <c r="BA1218" i="12"/>
  <c r="AZ1218" i="12"/>
  <c r="AY1218" i="12"/>
  <c r="AX1218" i="12"/>
  <c r="AW1218" i="12"/>
  <c r="AV1218" i="12"/>
  <c r="AU1218" i="12"/>
  <c r="AT1218" i="12"/>
  <c r="AS1218" i="12"/>
  <c r="AR1218" i="12"/>
  <c r="AQ1218" i="12"/>
  <c r="AP1218" i="12"/>
  <c r="AO1218" i="12"/>
  <c r="AN1218" i="12"/>
  <c r="AM1218" i="12"/>
  <c r="AL1218" i="12"/>
  <c r="AK1218" i="12"/>
  <c r="AJ1218" i="12"/>
  <c r="AI1218" i="12"/>
  <c r="AH1218" i="12"/>
  <c r="AG1218" i="12"/>
  <c r="AF1218" i="12"/>
  <c r="AE1218" i="12"/>
  <c r="AD1218" i="12"/>
  <c r="AC1218" i="12"/>
  <c r="AB1218" i="12"/>
  <c r="AA1218" i="12"/>
  <c r="Z1218" i="12"/>
  <c r="Y1218" i="12"/>
  <c r="X1218" i="12"/>
  <c r="W1218" i="12"/>
  <c r="V1218" i="12"/>
  <c r="U1218" i="12"/>
  <c r="T1218" i="12"/>
  <c r="S1218" i="12"/>
  <c r="R1218" i="12"/>
  <c r="Q1218" i="12"/>
  <c r="P1218" i="12"/>
  <c r="O1218" i="12"/>
  <c r="N1218" i="12"/>
  <c r="M1218" i="12"/>
  <c r="L1218" i="12"/>
  <c r="K1218" i="12"/>
  <c r="J1218" i="12"/>
  <c r="I1218" i="12"/>
  <c r="H1218" i="12"/>
  <c r="G1218" i="12"/>
  <c r="F1218" i="12"/>
  <c r="E1218" i="12"/>
  <c r="BV1186" i="12"/>
  <c r="BU1186" i="12"/>
  <c r="BT1186" i="12"/>
  <c r="BS1186" i="12"/>
  <c r="BR1186" i="12"/>
  <c r="BQ1186" i="12"/>
  <c r="BP1186" i="12"/>
  <c r="BO1186" i="12"/>
  <c r="BN1186" i="12"/>
  <c r="BM1186" i="12"/>
  <c r="BL1186" i="12"/>
  <c r="BK1186" i="12"/>
  <c r="BJ1186" i="12"/>
  <c r="BI1186" i="12"/>
  <c r="BH1186" i="12"/>
  <c r="BG1186" i="12"/>
  <c r="BF1186" i="12"/>
  <c r="BE1186" i="12"/>
  <c r="BD1186" i="12"/>
  <c r="BC1186" i="12"/>
  <c r="BB1186" i="12"/>
  <c r="BA1186" i="12"/>
  <c r="AZ1186" i="12"/>
  <c r="AY1186" i="12"/>
  <c r="AX1186" i="12"/>
  <c r="AW1186" i="12"/>
  <c r="AV1186" i="12"/>
  <c r="AU1186" i="12"/>
  <c r="AT1186" i="12"/>
  <c r="AS1186" i="12"/>
  <c r="AR1186" i="12"/>
  <c r="AQ1186" i="12"/>
  <c r="AP1186" i="12"/>
  <c r="AO1186" i="12"/>
  <c r="AN1186" i="12"/>
  <c r="AM1186" i="12"/>
  <c r="AL1186" i="12"/>
  <c r="AK1186" i="12"/>
  <c r="AJ1186" i="12"/>
  <c r="AI1186" i="12"/>
  <c r="AH1186" i="12"/>
  <c r="AG1186" i="12"/>
  <c r="AF1186" i="12"/>
  <c r="AE1186" i="12"/>
  <c r="AD1186" i="12"/>
  <c r="AC1186" i="12"/>
  <c r="AB1186" i="12"/>
  <c r="AA1186" i="12"/>
  <c r="Z1186" i="12"/>
  <c r="Y1186" i="12"/>
  <c r="X1186" i="12"/>
  <c r="W1186" i="12"/>
  <c r="V1186" i="12"/>
  <c r="U1186" i="12"/>
  <c r="T1186" i="12"/>
  <c r="S1186" i="12"/>
  <c r="R1186" i="12"/>
  <c r="Q1186" i="12"/>
  <c r="P1186" i="12"/>
  <c r="O1186" i="12"/>
  <c r="N1186" i="12"/>
  <c r="M1186" i="12"/>
  <c r="L1186" i="12"/>
  <c r="K1186" i="12"/>
  <c r="J1186" i="12"/>
  <c r="I1186" i="12"/>
  <c r="H1186" i="12"/>
  <c r="G1186" i="12"/>
  <c r="F1186" i="12"/>
  <c r="E1186" i="12"/>
  <c r="BV1154" i="12"/>
  <c r="BU1154" i="12"/>
  <c r="BT1154" i="12"/>
  <c r="BS1154" i="12"/>
  <c r="BR1154" i="12"/>
  <c r="BQ1154" i="12"/>
  <c r="BP1154" i="12"/>
  <c r="BO1154" i="12"/>
  <c r="BN1154" i="12"/>
  <c r="BM1154" i="12"/>
  <c r="BL1154" i="12"/>
  <c r="BK1154" i="12"/>
  <c r="BJ1154" i="12"/>
  <c r="BI1154" i="12"/>
  <c r="BH1154" i="12"/>
  <c r="BG1154" i="12"/>
  <c r="BF1154" i="12"/>
  <c r="BE1154" i="12"/>
  <c r="BD1154" i="12"/>
  <c r="BC1154" i="12"/>
  <c r="BB1154" i="12"/>
  <c r="BA1154" i="12"/>
  <c r="AZ1154" i="12"/>
  <c r="AY1154" i="12"/>
  <c r="AX1154" i="12"/>
  <c r="AW1154" i="12"/>
  <c r="AV1154" i="12"/>
  <c r="AU1154" i="12"/>
  <c r="AT1154" i="12"/>
  <c r="AS1154" i="12"/>
  <c r="AR1154" i="12"/>
  <c r="AQ1154" i="12"/>
  <c r="AP1154" i="12"/>
  <c r="AO1154" i="12"/>
  <c r="AN1154" i="12"/>
  <c r="AM1154" i="12"/>
  <c r="AL1154" i="12"/>
  <c r="AK1154" i="12"/>
  <c r="AJ1154" i="12"/>
  <c r="AI1154" i="12"/>
  <c r="AH1154" i="12"/>
  <c r="AG1154" i="12"/>
  <c r="AF1154" i="12"/>
  <c r="AE1154" i="12"/>
  <c r="AD1154" i="12"/>
  <c r="AC1154" i="12"/>
  <c r="AB1154" i="12"/>
  <c r="AA1154" i="12"/>
  <c r="Z1154" i="12"/>
  <c r="Y1154" i="12"/>
  <c r="X1154" i="12"/>
  <c r="W1154" i="12"/>
  <c r="V1154" i="12"/>
  <c r="U1154" i="12"/>
  <c r="T1154" i="12"/>
  <c r="S1154" i="12"/>
  <c r="R1154" i="12"/>
  <c r="Q1154" i="12"/>
  <c r="P1154" i="12"/>
  <c r="O1154" i="12"/>
  <c r="N1154" i="12"/>
  <c r="M1154" i="12"/>
  <c r="L1154" i="12"/>
  <c r="K1154" i="12"/>
  <c r="J1154" i="12"/>
  <c r="I1154" i="12"/>
  <c r="H1154" i="12"/>
  <c r="G1154" i="12"/>
  <c r="F1154" i="12"/>
  <c r="E1154" i="12"/>
  <c r="BV1122" i="12"/>
  <c r="BU1122" i="12"/>
  <c r="BT1122" i="12"/>
  <c r="BS1122" i="12"/>
  <c r="BR1122" i="12"/>
  <c r="BQ1122" i="12"/>
  <c r="BP1122" i="12"/>
  <c r="BO1122" i="12"/>
  <c r="BN1122" i="12"/>
  <c r="BM1122" i="12"/>
  <c r="BL1122" i="12"/>
  <c r="BK1122" i="12"/>
  <c r="BJ1122" i="12"/>
  <c r="BI1122" i="12"/>
  <c r="BH1122" i="12"/>
  <c r="BG1122" i="12"/>
  <c r="BF1122" i="12"/>
  <c r="BE1122" i="12"/>
  <c r="BD1122" i="12"/>
  <c r="BC1122" i="12"/>
  <c r="BB1122" i="12"/>
  <c r="BA1122" i="12"/>
  <c r="AZ1122" i="12"/>
  <c r="AY1122" i="12"/>
  <c r="AX1122" i="12"/>
  <c r="AW1122" i="12"/>
  <c r="AV1122" i="12"/>
  <c r="AU1122" i="12"/>
  <c r="AT1122" i="12"/>
  <c r="AS1122" i="12"/>
  <c r="AR1122" i="12"/>
  <c r="AQ1122" i="12"/>
  <c r="AP1122" i="12"/>
  <c r="AO1122" i="12"/>
  <c r="AN1122" i="12"/>
  <c r="AM1122" i="12"/>
  <c r="AL1122" i="12"/>
  <c r="AK1122" i="12"/>
  <c r="AJ1122" i="12"/>
  <c r="AI1122" i="12"/>
  <c r="AH1122" i="12"/>
  <c r="AG1122" i="12"/>
  <c r="AF1122" i="12"/>
  <c r="AE1122" i="12"/>
  <c r="AD1122" i="12"/>
  <c r="AC1122" i="12"/>
  <c r="AB1122" i="12"/>
  <c r="AA1122" i="12"/>
  <c r="Z1122" i="12"/>
  <c r="Y1122" i="12"/>
  <c r="X1122" i="12"/>
  <c r="W1122" i="12"/>
  <c r="V1122" i="12"/>
  <c r="U1122" i="12"/>
  <c r="T1122" i="12"/>
  <c r="S1122" i="12"/>
  <c r="R1122" i="12"/>
  <c r="Q1122" i="12"/>
  <c r="P1122" i="12"/>
  <c r="O1122" i="12"/>
  <c r="N1122" i="12"/>
  <c r="M1122" i="12"/>
  <c r="L1122" i="12"/>
  <c r="K1122" i="12"/>
  <c r="J1122" i="12"/>
  <c r="I1122" i="12"/>
  <c r="H1122" i="12"/>
  <c r="G1122" i="12"/>
  <c r="F1122" i="12"/>
  <c r="E1122" i="12"/>
  <c r="BV1090" i="12"/>
  <c r="BU1090" i="12"/>
  <c r="BT1090" i="12"/>
  <c r="BS1090" i="12"/>
  <c r="BR1090" i="12"/>
  <c r="BQ1090" i="12"/>
  <c r="BP1090" i="12"/>
  <c r="BO1090" i="12"/>
  <c r="BN1090" i="12"/>
  <c r="BM1090" i="12"/>
  <c r="BL1090" i="12"/>
  <c r="BK1090" i="12"/>
  <c r="BJ1090" i="12"/>
  <c r="BI1090" i="12"/>
  <c r="BH1090" i="12"/>
  <c r="BG1090" i="12"/>
  <c r="BF1090" i="12"/>
  <c r="BE1090" i="12"/>
  <c r="BD1090" i="12"/>
  <c r="BC1090" i="12"/>
  <c r="BB1090" i="12"/>
  <c r="BA1090" i="12"/>
  <c r="AZ1090" i="12"/>
  <c r="AY1090" i="12"/>
  <c r="AX1090" i="12"/>
  <c r="AW1090" i="12"/>
  <c r="AV1090" i="12"/>
  <c r="AU1090" i="12"/>
  <c r="AT1090" i="12"/>
  <c r="AS1090" i="12"/>
  <c r="AR1090" i="12"/>
  <c r="AQ1090" i="12"/>
  <c r="AP1090" i="12"/>
  <c r="AO1090" i="12"/>
  <c r="AN1090" i="12"/>
  <c r="AM1090" i="12"/>
  <c r="AL1090" i="12"/>
  <c r="AK1090" i="12"/>
  <c r="AJ1090" i="12"/>
  <c r="AI1090" i="12"/>
  <c r="AH1090" i="12"/>
  <c r="AG1090" i="12"/>
  <c r="AF1090" i="12"/>
  <c r="AE1090" i="12"/>
  <c r="AD1090" i="12"/>
  <c r="AC1090" i="12"/>
  <c r="AB1090" i="12"/>
  <c r="AA1090" i="12"/>
  <c r="Z1090" i="12"/>
  <c r="Y1090" i="12"/>
  <c r="X1090" i="12"/>
  <c r="W1090" i="12"/>
  <c r="V1090" i="12"/>
  <c r="U1090" i="12"/>
  <c r="T1090" i="12"/>
  <c r="S1090" i="12"/>
  <c r="R1090" i="12"/>
  <c r="Q1090" i="12"/>
  <c r="P1090" i="12"/>
  <c r="O1090" i="12"/>
  <c r="N1090" i="12"/>
  <c r="M1090" i="12"/>
  <c r="L1090" i="12"/>
  <c r="K1090" i="12"/>
  <c r="J1090" i="12"/>
  <c r="I1090" i="12"/>
  <c r="H1090" i="12"/>
  <c r="G1090" i="12"/>
  <c r="F1090" i="12"/>
  <c r="E1090" i="12"/>
  <c r="BV1058" i="12"/>
  <c r="BU1058" i="12"/>
  <c r="BT1058" i="12"/>
  <c r="BS1058" i="12"/>
  <c r="BR1058" i="12"/>
  <c r="BQ1058" i="12"/>
  <c r="BP1058" i="12"/>
  <c r="BO1058" i="12"/>
  <c r="BN1058" i="12"/>
  <c r="BM1058" i="12"/>
  <c r="BL1058" i="12"/>
  <c r="BK1058" i="12"/>
  <c r="BJ1058" i="12"/>
  <c r="BI1058" i="12"/>
  <c r="BH1058" i="12"/>
  <c r="BG1058" i="12"/>
  <c r="BF1058" i="12"/>
  <c r="BE1058" i="12"/>
  <c r="BD1058" i="12"/>
  <c r="BC1058" i="12"/>
  <c r="BB1058" i="12"/>
  <c r="BA1058" i="12"/>
  <c r="AZ1058" i="12"/>
  <c r="AY1058" i="12"/>
  <c r="AX1058" i="12"/>
  <c r="AW1058" i="12"/>
  <c r="AV1058" i="12"/>
  <c r="AU1058" i="12"/>
  <c r="AT1058" i="12"/>
  <c r="AS1058" i="12"/>
  <c r="AR1058" i="12"/>
  <c r="AQ1058" i="12"/>
  <c r="AP1058" i="12"/>
  <c r="AO1058" i="12"/>
  <c r="AN1058" i="12"/>
  <c r="AM1058" i="12"/>
  <c r="AL1058" i="12"/>
  <c r="AK1058" i="12"/>
  <c r="AJ1058" i="12"/>
  <c r="AI1058" i="12"/>
  <c r="AH1058" i="12"/>
  <c r="AG1058" i="12"/>
  <c r="AF1058" i="12"/>
  <c r="AE1058" i="12"/>
  <c r="AD1058" i="12"/>
  <c r="AC1058" i="12"/>
  <c r="AB1058" i="12"/>
  <c r="AA1058" i="12"/>
  <c r="Z1058" i="12"/>
  <c r="Y1058" i="12"/>
  <c r="X1058" i="12"/>
  <c r="W1058" i="12"/>
  <c r="V1058" i="12"/>
  <c r="U1058" i="12"/>
  <c r="T1058" i="12"/>
  <c r="S1058" i="12"/>
  <c r="R1058" i="12"/>
  <c r="Q1058" i="12"/>
  <c r="P1058" i="12"/>
  <c r="O1058" i="12"/>
  <c r="N1058" i="12"/>
  <c r="M1058" i="12"/>
  <c r="L1058" i="12"/>
  <c r="K1058" i="12"/>
  <c r="J1058" i="12"/>
  <c r="I1058" i="12"/>
  <c r="H1058" i="12"/>
  <c r="G1058" i="12"/>
  <c r="F1058" i="12"/>
  <c r="E1058" i="12"/>
  <c r="BV1026" i="12"/>
  <c r="BU1026" i="12"/>
  <c r="BT1026" i="12"/>
  <c r="BS1026" i="12"/>
  <c r="BR1026" i="12"/>
  <c r="BQ1026" i="12"/>
  <c r="BP1026" i="12"/>
  <c r="BO1026" i="12"/>
  <c r="BN1026" i="12"/>
  <c r="BM1026" i="12"/>
  <c r="BL1026" i="12"/>
  <c r="BK1026" i="12"/>
  <c r="BJ1026" i="12"/>
  <c r="BI1026" i="12"/>
  <c r="BH1026" i="12"/>
  <c r="BG1026" i="12"/>
  <c r="BF1026" i="12"/>
  <c r="BE1026" i="12"/>
  <c r="BD1026" i="12"/>
  <c r="BC1026" i="12"/>
  <c r="BB1026" i="12"/>
  <c r="BA1026" i="12"/>
  <c r="AZ1026" i="12"/>
  <c r="AY1026" i="12"/>
  <c r="AX1026" i="12"/>
  <c r="AW1026" i="12"/>
  <c r="AV1026" i="12"/>
  <c r="AU1026" i="12"/>
  <c r="AT1026" i="12"/>
  <c r="AS1026" i="12"/>
  <c r="AR1026" i="12"/>
  <c r="AQ1026" i="12"/>
  <c r="AP1026" i="12"/>
  <c r="AO1026" i="12"/>
  <c r="AN1026" i="12"/>
  <c r="AM1026" i="12"/>
  <c r="AL1026" i="12"/>
  <c r="AK1026" i="12"/>
  <c r="AJ1026" i="12"/>
  <c r="AI1026" i="12"/>
  <c r="AH1026" i="12"/>
  <c r="AG1026" i="12"/>
  <c r="AF1026" i="12"/>
  <c r="AE1026" i="12"/>
  <c r="AD1026" i="12"/>
  <c r="AC1026" i="12"/>
  <c r="AB1026" i="12"/>
  <c r="AA1026" i="12"/>
  <c r="Z1026" i="12"/>
  <c r="Y1026" i="12"/>
  <c r="X1026" i="12"/>
  <c r="W1026" i="12"/>
  <c r="V1026" i="12"/>
  <c r="U1026" i="12"/>
  <c r="T1026" i="12"/>
  <c r="S1026" i="12"/>
  <c r="R1026" i="12"/>
  <c r="Q1026" i="12"/>
  <c r="P1026" i="12"/>
  <c r="O1026" i="12"/>
  <c r="N1026" i="12"/>
  <c r="M1026" i="12"/>
  <c r="L1026" i="12"/>
  <c r="K1026" i="12"/>
  <c r="J1026" i="12"/>
  <c r="I1026" i="12"/>
  <c r="H1026" i="12"/>
  <c r="G1026" i="12"/>
  <c r="F1026" i="12"/>
  <c r="E1026" i="12"/>
  <c r="D1027" i="12"/>
  <c r="D1028" i="12"/>
  <c r="D1029" i="12"/>
  <c r="D1030" i="12"/>
  <c r="D1031" i="12"/>
  <c r="D1032" i="12"/>
  <c r="D1033" i="12"/>
  <c r="D1034" i="12"/>
  <c r="D1035" i="12"/>
  <c r="D1036" i="12"/>
  <c r="D1037" i="12"/>
  <c r="D1038" i="12"/>
  <c r="D1039" i="12"/>
  <c r="D1040" i="12"/>
  <c r="D1041" i="12"/>
  <c r="D1042" i="12"/>
  <c r="D1043" i="12"/>
  <c r="D1044" i="12"/>
  <c r="D1045" i="12"/>
  <c r="D1046" i="12"/>
  <c r="D1047" i="12"/>
  <c r="D1048" i="12"/>
  <c r="D1049" i="12"/>
  <c r="D1050" i="12"/>
  <c r="D1051" i="12"/>
  <c r="D1052" i="12"/>
  <c r="D1053" i="12"/>
  <c r="D1054" i="12"/>
  <c r="D1055" i="12"/>
  <c r="D1056" i="12"/>
  <c r="D1057" i="12"/>
  <c r="D1059" i="12"/>
  <c r="D1060" i="12"/>
  <c r="D1061" i="12"/>
  <c r="D1062" i="12"/>
  <c r="D1063" i="12"/>
  <c r="D1064" i="12"/>
  <c r="D1065" i="12"/>
  <c r="D1066" i="12"/>
  <c r="D1067" i="12"/>
  <c r="D1068" i="12"/>
  <c r="D1069" i="12"/>
  <c r="D1070" i="12"/>
  <c r="D1071" i="12"/>
  <c r="D1072" i="12"/>
  <c r="D1073" i="12"/>
  <c r="D1074" i="12"/>
  <c r="D1075" i="12"/>
  <c r="D1076" i="12"/>
  <c r="D1077" i="12"/>
  <c r="D1078" i="12"/>
  <c r="D1079" i="12"/>
  <c r="D1080" i="12"/>
  <c r="D1081" i="12"/>
  <c r="D1082" i="12"/>
  <c r="D1083" i="12"/>
  <c r="D1084" i="12"/>
  <c r="D1085" i="12"/>
  <c r="D1086" i="12"/>
  <c r="D1087" i="12"/>
  <c r="D1088" i="12"/>
  <c r="D1089" i="12"/>
  <c r="D1091" i="12"/>
  <c r="D1092" i="12"/>
  <c r="D1093" i="12"/>
  <c r="D1094" i="12"/>
  <c r="D1095" i="12"/>
  <c r="D1096" i="12"/>
  <c r="D1097" i="12"/>
  <c r="D1098" i="12"/>
  <c r="D1099" i="12"/>
  <c r="D1100" i="12"/>
  <c r="D1101" i="12"/>
  <c r="D1102" i="12"/>
  <c r="D1103" i="12"/>
  <c r="D1104" i="12"/>
  <c r="D1105" i="12"/>
  <c r="D1106" i="12"/>
  <c r="D1107" i="12"/>
  <c r="D1108" i="12"/>
  <c r="D1109" i="12"/>
  <c r="D1110" i="12"/>
  <c r="D1111" i="12"/>
  <c r="D1112" i="12"/>
  <c r="D1113" i="12"/>
  <c r="D1114" i="12"/>
  <c r="D1115" i="12"/>
  <c r="D1116" i="12"/>
  <c r="D1117" i="12"/>
  <c r="D1118" i="12"/>
  <c r="D1119" i="12"/>
  <c r="D1120" i="12"/>
  <c r="D1121" i="12"/>
  <c r="D1123" i="12"/>
  <c r="D1124" i="12"/>
  <c r="D1125" i="12"/>
  <c r="D1126" i="12"/>
  <c r="D1127" i="12"/>
  <c r="D1128" i="12"/>
  <c r="D1129" i="12"/>
  <c r="D1130" i="12"/>
  <c r="D1131" i="12"/>
  <c r="D1132" i="12"/>
  <c r="D1133" i="12"/>
  <c r="D1134" i="12"/>
  <c r="D1135" i="12"/>
  <c r="D1136" i="12"/>
  <c r="D1137" i="12"/>
  <c r="D1138" i="12"/>
  <c r="D1139" i="12"/>
  <c r="D1140" i="12"/>
  <c r="D1141" i="12"/>
  <c r="D1142" i="12"/>
  <c r="D1143" i="12"/>
  <c r="D1144" i="12"/>
  <c r="D1145" i="12"/>
  <c r="D1146" i="12"/>
  <c r="D1147" i="12"/>
  <c r="D1148" i="12"/>
  <c r="D1149" i="12"/>
  <c r="D1150" i="12"/>
  <c r="D1151" i="12"/>
  <c r="D1152" i="12"/>
  <c r="D1153" i="12"/>
  <c r="D1155" i="12"/>
  <c r="D1156" i="12"/>
  <c r="D1157" i="12"/>
  <c r="D1158" i="12"/>
  <c r="D1159" i="12"/>
  <c r="D1160" i="12"/>
  <c r="D1161" i="12"/>
  <c r="D1162" i="12"/>
  <c r="D1163" i="12"/>
  <c r="D1164" i="12"/>
  <c r="D1165" i="12"/>
  <c r="D1166" i="12"/>
  <c r="D1167" i="12"/>
  <c r="D1168" i="12"/>
  <c r="D1169" i="12"/>
  <c r="D1170" i="12"/>
  <c r="D1171" i="12"/>
  <c r="D1172" i="12"/>
  <c r="D1173" i="12"/>
  <c r="D1174" i="12"/>
  <c r="D1175" i="12"/>
  <c r="D1176" i="12"/>
  <c r="D1177" i="12"/>
  <c r="D1178" i="12"/>
  <c r="D1179" i="12"/>
  <c r="D1180" i="12"/>
  <c r="D1181" i="12"/>
  <c r="D1182" i="12"/>
  <c r="D1183" i="12"/>
  <c r="D1184" i="12"/>
  <c r="D1185" i="12"/>
  <c r="D1187" i="12"/>
  <c r="D1188" i="12"/>
  <c r="D1189" i="12"/>
  <c r="D1190" i="12"/>
  <c r="D1191" i="12"/>
  <c r="D1192" i="12"/>
  <c r="D1193" i="12"/>
  <c r="D1194" i="12"/>
  <c r="D1195" i="12"/>
  <c r="D1196" i="12"/>
  <c r="D1197" i="12"/>
  <c r="D1198" i="12"/>
  <c r="D1199" i="12"/>
  <c r="D1200" i="12"/>
  <c r="D1201" i="12"/>
  <c r="D1202" i="12"/>
  <c r="D1203" i="12"/>
  <c r="D1204" i="12"/>
  <c r="D1205" i="12"/>
  <c r="D1206" i="12"/>
  <c r="D1207" i="12"/>
  <c r="D1208" i="12"/>
  <c r="D1209" i="12"/>
  <c r="D1210" i="12"/>
  <c r="D1211" i="12"/>
  <c r="D1212" i="12"/>
  <c r="D1213" i="12"/>
  <c r="D1214" i="12"/>
  <c r="D1215" i="12"/>
  <c r="D1216" i="12"/>
  <c r="D1217" i="12"/>
  <c r="D1219" i="12"/>
  <c r="D1220" i="12"/>
  <c r="D1221" i="12"/>
  <c r="D1222" i="12"/>
  <c r="D1223" i="12"/>
  <c r="D1224" i="12"/>
  <c r="D1225" i="12"/>
  <c r="D1226" i="12"/>
  <c r="D1227" i="12"/>
  <c r="D1228" i="12"/>
  <c r="D1229" i="12"/>
  <c r="D1230" i="12"/>
  <c r="D1231" i="12"/>
  <c r="D1232" i="12"/>
  <c r="D1233" i="12"/>
  <c r="D1234" i="12"/>
  <c r="D1235" i="12"/>
  <c r="D1236" i="12"/>
  <c r="D1237" i="12"/>
  <c r="D1238" i="12"/>
  <c r="D1239" i="12"/>
  <c r="D1240" i="12"/>
  <c r="D1241" i="12"/>
  <c r="D1242" i="12"/>
  <c r="D1243" i="12"/>
  <c r="D1244" i="12"/>
  <c r="D1245" i="12"/>
  <c r="D1246" i="12"/>
  <c r="D1247" i="12"/>
  <c r="D1248" i="12"/>
  <c r="D1249" i="12"/>
  <c r="D1251" i="12"/>
  <c r="D1252" i="12"/>
  <c r="D1253" i="12"/>
  <c r="D1254" i="12"/>
  <c r="D1255" i="12"/>
  <c r="D1256" i="12"/>
  <c r="D1257" i="12"/>
  <c r="D1258" i="12"/>
  <c r="D1259" i="12"/>
  <c r="D1260" i="12"/>
  <c r="D1261" i="12"/>
  <c r="D1262" i="12"/>
  <c r="D1263" i="12"/>
  <c r="D1264" i="12"/>
  <c r="D1265" i="12"/>
  <c r="D1266" i="12"/>
  <c r="D1267" i="12"/>
  <c r="D1268" i="12"/>
  <c r="D1269" i="12"/>
  <c r="D1270" i="12"/>
  <c r="D1271" i="12"/>
  <c r="D1272" i="12"/>
  <c r="D1273" i="12"/>
  <c r="D1274" i="12"/>
  <c r="D1275" i="12"/>
  <c r="D1276" i="12"/>
  <c r="D1277" i="12"/>
  <c r="D1278" i="12"/>
  <c r="D1279" i="12"/>
  <c r="D1280" i="12"/>
  <c r="D1281" i="12"/>
  <c r="D1283" i="12"/>
  <c r="D1284" i="12"/>
  <c r="D1285" i="12"/>
  <c r="D1286" i="12"/>
  <c r="D1287" i="12"/>
  <c r="D1288" i="12"/>
  <c r="D1289" i="12"/>
  <c r="D1290" i="12"/>
  <c r="D1291" i="12"/>
  <c r="D1292" i="12"/>
  <c r="D1293" i="12"/>
  <c r="D1294" i="12"/>
  <c r="D1295" i="12"/>
  <c r="D1296" i="12"/>
  <c r="D1297" i="12"/>
  <c r="D1298" i="12"/>
  <c r="D1299" i="12"/>
  <c r="D1300" i="12"/>
  <c r="D1301" i="12"/>
  <c r="D1302" i="12"/>
  <c r="D1303" i="12"/>
  <c r="D1304" i="12"/>
  <c r="D1305" i="12"/>
  <c r="D1306" i="12"/>
  <c r="D1307" i="12"/>
  <c r="D1308" i="12"/>
  <c r="D1309" i="12"/>
  <c r="D1310" i="12"/>
  <c r="D1311" i="12"/>
  <c r="D1312" i="12"/>
  <c r="D1313" i="12"/>
  <c r="D1315" i="12"/>
  <c r="D1316" i="12"/>
  <c r="D1317" i="12"/>
  <c r="D1318" i="12"/>
  <c r="D1319" i="12"/>
  <c r="D1320" i="12"/>
  <c r="D1321" i="12"/>
  <c r="D1322" i="12"/>
  <c r="D1323" i="12"/>
  <c r="D1324" i="12"/>
  <c r="D1325" i="12"/>
  <c r="D1326" i="12"/>
  <c r="D1327" i="12"/>
  <c r="D1328" i="12"/>
  <c r="D1329" i="12"/>
  <c r="D1330" i="12"/>
  <c r="D1331" i="12"/>
  <c r="D1332" i="12"/>
  <c r="D1333" i="12"/>
  <c r="D1334" i="12"/>
  <c r="D1335" i="12"/>
  <c r="D1336" i="12"/>
  <c r="D1337" i="12"/>
  <c r="D1338" i="12"/>
  <c r="D1339" i="12"/>
  <c r="D1340" i="12"/>
  <c r="D1341" i="12"/>
  <c r="D1342" i="12"/>
  <c r="D1343" i="12"/>
  <c r="D1344" i="12"/>
  <c r="D1345" i="12"/>
  <c r="D1347" i="12"/>
  <c r="D1348" i="12"/>
  <c r="D1349" i="12"/>
  <c r="D1350" i="12"/>
  <c r="D1351" i="12"/>
  <c r="D1352" i="12"/>
  <c r="D1353" i="12"/>
  <c r="D1354" i="12"/>
  <c r="D1355" i="12"/>
  <c r="D1356" i="12"/>
  <c r="D1357" i="12"/>
  <c r="D1358" i="12"/>
  <c r="D1359" i="12"/>
  <c r="D1360" i="12"/>
  <c r="D1361" i="12"/>
  <c r="D1362" i="12"/>
  <c r="D1363" i="12"/>
  <c r="D1364" i="12"/>
  <c r="D1365" i="12"/>
  <c r="D1366" i="12"/>
  <c r="D1367" i="12"/>
  <c r="D1368" i="12"/>
  <c r="D1369" i="12"/>
  <c r="D1370" i="12"/>
  <c r="D1371" i="12"/>
  <c r="D1372" i="12"/>
  <c r="D1373" i="12"/>
  <c r="D1374" i="12"/>
  <c r="D1375" i="12"/>
  <c r="D1376" i="12"/>
  <c r="D1377" i="12"/>
  <c r="D1379" i="12"/>
  <c r="D1380" i="12"/>
  <c r="D1381" i="12"/>
  <c r="D1382" i="12"/>
  <c r="D1383" i="12"/>
  <c r="D1384" i="12"/>
  <c r="D1385" i="12"/>
  <c r="D1386" i="12"/>
  <c r="D1387" i="12"/>
  <c r="D1388" i="12"/>
  <c r="D1389" i="12"/>
  <c r="D1390" i="12"/>
  <c r="D1391" i="12"/>
  <c r="D1392" i="12"/>
  <c r="D1393" i="12"/>
  <c r="D1394" i="12"/>
  <c r="D1395" i="12"/>
  <c r="D1396" i="12"/>
  <c r="D1397" i="12"/>
  <c r="D1398" i="12"/>
  <c r="D1399" i="12"/>
  <c r="D1400" i="12"/>
  <c r="D1401" i="12"/>
  <c r="D1402" i="12"/>
  <c r="D1403" i="12"/>
  <c r="D1404" i="12"/>
  <c r="D1405" i="12"/>
  <c r="D1406" i="12"/>
  <c r="D1407" i="12"/>
  <c r="D1408" i="12"/>
  <c r="D1409" i="12"/>
  <c r="A1384" i="12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B1382" i="12"/>
  <c r="B1383" i="12" s="1"/>
  <c r="B1384" i="12" s="1"/>
  <c r="B1385" i="12" s="1"/>
  <c r="B1386" i="12" s="1"/>
  <c r="B1387" i="12" s="1"/>
  <c r="B1388" i="12" s="1"/>
  <c r="B1389" i="12" s="1"/>
  <c r="B1390" i="12" s="1"/>
  <c r="B1391" i="12" s="1"/>
  <c r="B1392" i="12" s="1"/>
  <c r="B1393" i="12" s="1"/>
  <c r="B1394" i="12" s="1"/>
  <c r="B1395" i="12" s="1"/>
  <c r="B1396" i="12" s="1"/>
  <c r="B1397" i="12" s="1"/>
  <c r="B1398" i="12" s="1"/>
  <c r="B1399" i="12" s="1"/>
  <c r="B1400" i="12" s="1"/>
  <c r="B1401" i="12" s="1"/>
  <c r="B1402" i="12" s="1"/>
  <c r="B1403" i="12" s="1"/>
  <c r="B1404" i="12" s="1"/>
  <c r="B1405" i="12" s="1"/>
  <c r="B1406" i="12" s="1"/>
  <c r="B1407" i="12" s="1"/>
  <c r="B1408" i="12" s="1"/>
  <c r="A1381" i="12"/>
  <c r="A1382" i="12" s="1"/>
  <c r="A1383" i="12" s="1"/>
  <c r="A1380" i="12"/>
  <c r="B1379" i="12"/>
  <c r="B1380" i="12" s="1"/>
  <c r="B1381" i="12" s="1"/>
  <c r="A1379" i="12"/>
  <c r="B1347" i="12"/>
  <c r="B1348" i="12" s="1"/>
  <c r="B1349" i="12" s="1"/>
  <c r="B1350" i="12" s="1"/>
  <c r="B1351" i="12" s="1"/>
  <c r="B1352" i="12" s="1"/>
  <c r="B1353" i="12" s="1"/>
  <c r="B1354" i="12" s="1"/>
  <c r="B1355" i="12" s="1"/>
  <c r="B1356" i="12" s="1"/>
  <c r="B1357" i="12" s="1"/>
  <c r="B1358" i="12" s="1"/>
  <c r="B1359" i="12" s="1"/>
  <c r="B1360" i="12" s="1"/>
  <c r="B1361" i="12" s="1"/>
  <c r="B1362" i="12" s="1"/>
  <c r="B1363" i="12" s="1"/>
  <c r="B1364" i="12" s="1"/>
  <c r="B1365" i="12" s="1"/>
  <c r="B1366" i="12" s="1"/>
  <c r="B1367" i="12" s="1"/>
  <c r="B1368" i="12" s="1"/>
  <c r="B1369" i="12" s="1"/>
  <c r="B1370" i="12" s="1"/>
  <c r="B1371" i="12" s="1"/>
  <c r="B1372" i="12" s="1"/>
  <c r="B1373" i="12" s="1"/>
  <c r="B1374" i="12" s="1"/>
  <c r="B1375" i="12" s="1"/>
  <c r="B1376" i="12" s="1"/>
  <c r="A1347" i="12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24" i="12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B1322" i="12"/>
  <c r="B1323" i="12" s="1"/>
  <c r="B1324" i="12" s="1"/>
  <c r="B1325" i="12" s="1"/>
  <c r="B1326" i="12" s="1"/>
  <c r="B1327" i="12" s="1"/>
  <c r="B1328" i="12" s="1"/>
  <c r="B1329" i="12" s="1"/>
  <c r="B1330" i="12" s="1"/>
  <c r="B1331" i="12" s="1"/>
  <c r="B1332" i="12" s="1"/>
  <c r="B1333" i="12" s="1"/>
  <c r="B1334" i="12" s="1"/>
  <c r="B1335" i="12" s="1"/>
  <c r="B1336" i="12" s="1"/>
  <c r="B1337" i="12" s="1"/>
  <c r="B1338" i="12" s="1"/>
  <c r="B1339" i="12" s="1"/>
  <c r="B1340" i="12" s="1"/>
  <c r="B1341" i="12" s="1"/>
  <c r="B1342" i="12" s="1"/>
  <c r="B1343" i="12" s="1"/>
  <c r="B1344" i="12" s="1"/>
  <c r="B1317" i="12"/>
  <c r="B1318" i="12" s="1"/>
  <c r="B1319" i="12" s="1"/>
  <c r="B1320" i="12" s="1"/>
  <c r="B1321" i="12" s="1"/>
  <c r="A1317" i="12"/>
  <c r="A1318" i="12" s="1"/>
  <c r="A1319" i="12" s="1"/>
  <c r="A1320" i="12" s="1"/>
  <c r="A1321" i="12" s="1"/>
  <c r="A1322" i="12" s="1"/>
  <c r="A1323" i="12" s="1"/>
  <c r="A1316" i="12"/>
  <c r="B1315" i="12"/>
  <c r="B1316" i="12" s="1"/>
  <c r="A1315" i="12"/>
  <c r="B1284" i="12"/>
  <c r="B1285" i="12" s="1"/>
  <c r="B1286" i="12" s="1"/>
  <c r="B1287" i="12" s="1"/>
  <c r="B1288" i="12" s="1"/>
  <c r="B1289" i="12" s="1"/>
  <c r="B1290" i="12" s="1"/>
  <c r="B1291" i="12" s="1"/>
  <c r="B1292" i="12" s="1"/>
  <c r="B1293" i="12" s="1"/>
  <c r="B1294" i="12" s="1"/>
  <c r="B1295" i="12" s="1"/>
  <c r="B1296" i="12" s="1"/>
  <c r="B1297" i="12" s="1"/>
  <c r="B1298" i="12" s="1"/>
  <c r="B1299" i="12" s="1"/>
  <c r="B1300" i="12" s="1"/>
  <c r="B1301" i="12" s="1"/>
  <c r="B1302" i="12" s="1"/>
  <c r="B1303" i="12" s="1"/>
  <c r="B1304" i="12" s="1"/>
  <c r="B1305" i="12" s="1"/>
  <c r="B1306" i="12" s="1"/>
  <c r="B1307" i="12" s="1"/>
  <c r="B1308" i="12" s="1"/>
  <c r="B1309" i="12" s="1"/>
  <c r="B1310" i="12" s="1"/>
  <c r="B1311" i="12" s="1"/>
  <c r="B1312" i="12" s="1"/>
  <c r="A1284" i="12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B1283" i="12"/>
  <c r="A1283" i="12"/>
  <c r="A1264" i="12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B1257" i="12"/>
  <c r="B1258" i="12" s="1"/>
  <c r="B1259" i="12" s="1"/>
  <c r="B1260" i="12" s="1"/>
  <c r="B1261" i="12" s="1"/>
  <c r="B1262" i="12" s="1"/>
  <c r="B1263" i="12" s="1"/>
  <c r="B1264" i="12" s="1"/>
  <c r="B1265" i="12" s="1"/>
  <c r="B1266" i="12" s="1"/>
  <c r="B1267" i="12" s="1"/>
  <c r="B1268" i="12" s="1"/>
  <c r="B1269" i="12" s="1"/>
  <c r="B1270" i="12" s="1"/>
  <c r="B1271" i="12" s="1"/>
  <c r="B1272" i="12" s="1"/>
  <c r="B1273" i="12" s="1"/>
  <c r="B1274" i="12" s="1"/>
  <c r="B1275" i="12" s="1"/>
  <c r="B1276" i="12" s="1"/>
  <c r="B1277" i="12" s="1"/>
  <c r="B1278" i="12" s="1"/>
  <c r="B1279" i="12" s="1"/>
  <c r="B1280" i="12" s="1"/>
  <c r="A1257" i="12"/>
  <c r="A1258" i="12" s="1"/>
  <c r="A1259" i="12" s="1"/>
  <c r="A1260" i="12" s="1"/>
  <c r="A1261" i="12" s="1"/>
  <c r="A1262" i="12" s="1"/>
  <c r="A1263" i="12" s="1"/>
  <c r="A1252" i="12"/>
  <c r="A1253" i="12" s="1"/>
  <c r="A1254" i="12" s="1"/>
  <c r="A1255" i="12" s="1"/>
  <c r="A1256" i="12" s="1"/>
  <c r="B1251" i="12"/>
  <c r="B1252" i="12" s="1"/>
  <c r="B1253" i="12" s="1"/>
  <c r="B1254" i="12" s="1"/>
  <c r="B1255" i="12" s="1"/>
  <c r="B1256" i="12" s="1"/>
  <c r="A1251" i="12"/>
  <c r="B1219" i="12"/>
  <c r="B1220" i="12" s="1"/>
  <c r="B1221" i="12" s="1"/>
  <c r="B1222" i="12" s="1"/>
  <c r="B1223" i="12" s="1"/>
  <c r="B1224" i="12" s="1"/>
  <c r="B1225" i="12" s="1"/>
  <c r="B1226" i="12" s="1"/>
  <c r="B1227" i="12" s="1"/>
  <c r="B1228" i="12" s="1"/>
  <c r="B1229" i="12" s="1"/>
  <c r="B1230" i="12" s="1"/>
  <c r="B1231" i="12" s="1"/>
  <c r="B1232" i="12" s="1"/>
  <c r="B1233" i="12" s="1"/>
  <c r="B1234" i="12" s="1"/>
  <c r="B1235" i="12" s="1"/>
  <c r="B1236" i="12" s="1"/>
  <c r="B1237" i="12" s="1"/>
  <c r="B1238" i="12" s="1"/>
  <c r="B1239" i="12" s="1"/>
  <c r="B1240" i="12" s="1"/>
  <c r="B1241" i="12" s="1"/>
  <c r="B1242" i="12" s="1"/>
  <c r="B1243" i="12" s="1"/>
  <c r="B1244" i="12" s="1"/>
  <c r="B1245" i="12" s="1"/>
  <c r="B1246" i="12" s="1"/>
  <c r="B1247" i="12" s="1"/>
  <c r="B1248" i="12" s="1"/>
  <c r="A1219" i="12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B1190" i="12"/>
  <c r="B1191" i="12" s="1"/>
  <c r="B1192" i="12" s="1"/>
  <c r="B1193" i="12" s="1"/>
  <c r="B1194" i="12" s="1"/>
  <c r="B1195" i="12" s="1"/>
  <c r="B1196" i="12" s="1"/>
  <c r="B1197" i="12" s="1"/>
  <c r="B1198" i="12" s="1"/>
  <c r="B1199" i="12" s="1"/>
  <c r="B1200" i="12" s="1"/>
  <c r="B1201" i="12" s="1"/>
  <c r="B1202" i="12" s="1"/>
  <c r="B1203" i="12" s="1"/>
  <c r="B1204" i="12" s="1"/>
  <c r="B1205" i="12" s="1"/>
  <c r="B1206" i="12" s="1"/>
  <c r="B1207" i="12" s="1"/>
  <c r="B1208" i="12" s="1"/>
  <c r="B1209" i="12" s="1"/>
  <c r="B1210" i="12" s="1"/>
  <c r="B1211" i="12" s="1"/>
  <c r="B1212" i="12" s="1"/>
  <c r="B1213" i="12" s="1"/>
  <c r="B1214" i="12" s="1"/>
  <c r="B1215" i="12" s="1"/>
  <c r="B1216" i="12" s="1"/>
  <c r="A1190" i="12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B1189" i="12"/>
  <c r="A1189" i="12"/>
  <c r="A1188" i="12"/>
  <c r="B1187" i="12"/>
  <c r="B1188" i="12" s="1"/>
  <c r="A1187" i="12"/>
  <c r="B1159" i="12"/>
  <c r="B1160" i="12" s="1"/>
  <c r="B1161" i="12" s="1"/>
  <c r="B1162" i="12" s="1"/>
  <c r="B1163" i="12" s="1"/>
  <c r="B1164" i="12" s="1"/>
  <c r="B1165" i="12" s="1"/>
  <c r="B1166" i="12" s="1"/>
  <c r="B1167" i="12" s="1"/>
  <c r="B1168" i="12" s="1"/>
  <c r="B1169" i="12" s="1"/>
  <c r="B1170" i="12" s="1"/>
  <c r="B1171" i="12" s="1"/>
  <c r="B1172" i="12" s="1"/>
  <c r="B1173" i="12" s="1"/>
  <c r="B1174" i="12" s="1"/>
  <c r="B1175" i="12" s="1"/>
  <c r="B1176" i="12" s="1"/>
  <c r="B1177" i="12" s="1"/>
  <c r="B1178" i="12" s="1"/>
  <c r="B1179" i="12" s="1"/>
  <c r="B1180" i="12" s="1"/>
  <c r="B1181" i="12" s="1"/>
  <c r="B1182" i="12" s="1"/>
  <c r="B1183" i="12" s="1"/>
  <c r="B1184" i="12" s="1"/>
  <c r="A1158" i="12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B1156" i="12"/>
  <c r="B1157" i="12" s="1"/>
  <c r="B1158" i="12" s="1"/>
  <c r="B1155" i="12"/>
  <c r="A1155" i="12"/>
  <c r="A1156" i="12" s="1"/>
  <c r="A1157" i="12" s="1"/>
  <c r="B1125" i="12"/>
  <c r="B1126" i="12" s="1"/>
  <c r="B1127" i="12" s="1"/>
  <c r="B1128" i="12" s="1"/>
  <c r="B1129" i="12" s="1"/>
  <c r="B1130" i="12" s="1"/>
  <c r="B1131" i="12" s="1"/>
  <c r="B1132" i="12" s="1"/>
  <c r="B1133" i="12" s="1"/>
  <c r="B1134" i="12" s="1"/>
  <c r="B1135" i="12" s="1"/>
  <c r="B1136" i="12" s="1"/>
  <c r="B1137" i="12" s="1"/>
  <c r="B1138" i="12" s="1"/>
  <c r="B1139" i="12" s="1"/>
  <c r="B1140" i="12" s="1"/>
  <c r="B1141" i="12" s="1"/>
  <c r="B1142" i="12" s="1"/>
  <c r="B1143" i="12" s="1"/>
  <c r="B1144" i="12" s="1"/>
  <c r="B1145" i="12" s="1"/>
  <c r="B1146" i="12" s="1"/>
  <c r="B1147" i="12" s="1"/>
  <c r="B1148" i="12" s="1"/>
  <c r="B1149" i="12" s="1"/>
  <c r="B1150" i="12" s="1"/>
  <c r="B1151" i="12" s="1"/>
  <c r="B1152" i="12" s="1"/>
  <c r="A1124" i="12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B1123" i="12"/>
  <c r="B1124" i="12" s="1"/>
  <c r="A1123" i="12"/>
  <c r="A1092" i="12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B1091" i="12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B1115" i="12" s="1"/>
  <c r="B1116" i="12" s="1"/>
  <c r="B1117" i="12" s="1"/>
  <c r="B1118" i="12" s="1"/>
  <c r="B1119" i="12" s="1"/>
  <c r="B1120" i="12" s="1"/>
  <c r="A1091" i="12"/>
  <c r="B1070" i="12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A1060" i="12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B1059" i="12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A1059" i="12"/>
  <c r="B1027" i="12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A1027" i="12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BV1410" i="13"/>
  <c r="BU1410" i="13"/>
  <c r="BT1410" i="13"/>
  <c r="BS1410" i="13"/>
  <c r="BR1410" i="13"/>
  <c r="BQ1410" i="13"/>
  <c r="BP1410" i="13"/>
  <c r="BO1410" i="13"/>
  <c r="BN1410" i="13"/>
  <c r="BM1410" i="13"/>
  <c r="BL1410" i="13"/>
  <c r="BK1410" i="13"/>
  <c r="BJ1410" i="13"/>
  <c r="BI1410" i="13"/>
  <c r="BH1410" i="13"/>
  <c r="BG1410" i="13"/>
  <c r="BF1410" i="13"/>
  <c r="BE1410" i="13"/>
  <c r="BD1410" i="13"/>
  <c r="BC1410" i="13"/>
  <c r="BB1410" i="13"/>
  <c r="BA1410" i="13"/>
  <c r="AZ1410" i="13"/>
  <c r="AY1410" i="13"/>
  <c r="AX1410" i="13"/>
  <c r="AW1410" i="13"/>
  <c r="AV1410" i="13"/>
  <c r="AU1410" i="13"/>
  <c r="AT1410" i="13"/>
  <c r="AS1410" i="13"/>
  <c r="AR1410" i="13"/>
  <c r="AQ1410" i="13"/>
  <c r="AP1410" i="13"/>
  <c r="AO1410" i="13"/>
  <c r="AN1410" i="13"/>
  <c r="AM1410" i="13"/>
  <c r="AL1410" i="13"/>
  <c r="AK1410" i="13"/>
  <c r="AJ1410" i="13"/>
  <c r="AI1410" i="13"/>
  <c r="AH1410" i="13"/>
  <c r="AG1410" i="13"/>
  <c r="AF1410" i="13"/>
  <c r="AE1410" i="13"/>
  <c r="AD1410" i="13"/>
  <c r="AC1410" i="13"/>
  <c r="AB1410" i="13"/>
  <c r="AA1410" i="13"/>
  <c r="Z1410" i="13"/>
  <c r="Y1410" i="13"/>
  <c r="X1410" i="13"/>
  <c r="W1410" i="13"/>
  <c r="V1410" i="13"/>
  <c r="U1410" i="13"/>
  <c r="T1410" i="13"/>
  <c r="S1410" i="13"/>
  <c r="R1410" i="13"/>
  <c r="Q1410" i="13"/>
  <c r="P1410" i="13"/>
  <c r="O1410" i="13"/>
  <c r="N1410" i="13"/>
  <c r="M1410" i="13"/>
  <c r="L1410" i="13"/>
  <c r="K1410" i="13"/>
  <c r="J1410" i="13"/>
  <c r="I1410" i="13"/>
  <c r="H1410" i="13"/>
  <c r="G1410" i="13"/>
  <c r="F1410" i="13"/>
  <c r="E1410" i="13"/>
  <c r="BV1378" i="13"/>
  <c r="BU1378" i="13"/>
  <c r="BT1378" i="13"/>
  <c r="BS1378" i="13"/>
  <c r="BR1378" i="13"/>
  <c r="BQ1378" i="13"/>
  <c r="BP1378" i="13"/>
  <c r="BO1378" i="13"/>
  <c r="BN1378" i="13"/>
  <c r="BM1378" i="13"/>
  <c r="BL1378" i="13"/>
  <c r="BK1378" i="13"/>
  <c r="BJ1378" i="13"/>
  <c r="BI1378" i="13"/>
  <c r="BH1378" i="13"/>
  <c r="BG1378" i="13"/>
  <c r="BF1378" i="13"/>
  <c r="BE1378" i="13"/>
  <c r="BD1378" i="13"/>
  <c r="BC1378" i="13"/>
  <c r="BB1378" i="13"/>
  <c r="BA1378" i="13"/>
  <c r="AZ1378" i="13"/>
  <c r="AY1378" i="13"/>
  <c r="AX1378" i="13"/>
  <c r="AW1378" i="13"/>
  <c r="AV1378" i="13"/>
  <c r="AU1378" i="13"/>
  <c r="AT1378" i="13"/>
  <c r="AS1378" i="13"/>
  <c r="AR1378" i="13"/>
  <c r="AQ1378" i="13"/>
  <c r="AP1378" i="13"/>
  <c r="AO1378" i="13"/>
  <c r="AN1378" i="13"/>
  <c r="AM1378" i="13"/>
  <c r="AL1378" i="13"/>
  <c r="AK1378" i="13"/>
  <c r="AJ1378" i="13"/>
  <c r="AI1378" i="13"/>
  <c r="AH1378" i="13"/>
  <c r="AG1378" i="13"/>
  <c r="AF1378" i="13"/>
  <c r="AE1378" i="13"/>
  <c r="AD1378" i="13"/>
  <c r="AC1378" i="13"/>
  <c r="AB1378" i="13"/>
  <c r="AA1378" i="13"/>
  <c r="Z1378" i="13"/>
  <c r="Y1378" i="13"/>
  <c r="X1378" i="13"/>
  <c r="W1378" i="13"/>
  <c r="V1378" i="13"/>
  <c r="U1378" i="13"/>
  <c r="T1378" i="13"/>
  <c r="S1378" i="13"/>
  <c r="R1378" i="13"/>
  <c r="Q1378" i="13"/>
  <c r="P1378" i="13"/>
  <c r="O1378" i="13"/>
  <c r="N1378" i="13"/>
  <c r="M1378" i="13"/>
  <c r="L1378" i="13"/>
  <c r="K1378" i="13"/>
  <c r="J1378" i="13"/>
  <c r="I1378" i="13"/>
  <c r="H1378" i="13"/>
  <c r="G1378" i="13"/>
  <c r="F1378" i="13"/>
  <c r="E1378" i="13"/>
  <c r="BV1346" i="13"/>
  <c r="BU1346" i="13"/>
  <c r="BT1346" i="13"/>
  <c r="BS1346" i="13"/>
  <c r="BR1346" i="13"/>
  <c r="BQ1346" i="13"/>
  <c r="BP1346" i="13"/>
  <c r="BO1346" i="13"/>
  <c r="BN1346" i="13"/>
  <c r="BM1346" i="13"/>
  <c r="BL1346" i="13"/>
  <c r="BK1346" i="13"/>
  <c r="BJ1346" i="13"/>
  <c r="BI1346" i="13"/>
  <c r="BH1346" i="13"/>
  <c r="BG1346" i="13"/>
  <c r="BF1346" i="13"/>
  <c r="BE1346" i="13"/>
  <c r="BD1346" i="13"/>
  <c r="BC1346" i="13"/>
  <c r="BB1346" i="13"/>
  <c r="BA1346" i="13"/>
  <c r="AZ1346" i="13"/>
  <c r="AY1346" i="13"/>
  <c r="AX1346" i="13"/>
  <c r="AW1346" i="13"/>
  <c r="AV1346" i="13"/>
  <c r="AU1346" i="13"/>
  <c r="AT1346" i="13"/>
  <c r="AS1346" i="13"/>
  <c r="AR1346" i="13"/>
  <c r="AQ1346" i="13"/>
  <c r="AP1346" i="13"/>
  <c r="AO1346" i="13"/>
  <c r="AN1346" i="13"/>
  <c r="AM1346" i="13"/>
  <c r="AL1346" i="13"/>
  <c r="AK1346" i="13"/>
  <c r="AJ1346" i="13"/>
  <c r="AI1346" i="13"/>
  <c r="AH1346" i="13"/>
  <c r="AG1346" i="13"/>
  <c r="AF1346" i="13"/>
  <c r="AE1346" i="13"/>
  <c r="AD1346" i="13"/>
  <c r="AC1346" i="13"/>
  <c r="AB1346" i="13"/>
  <c r="AA1346" i="13"/>
  <c r="Z1346" i="13"/>
  <c r="Y1346" i="13"/>
  <c r="X1346" i="13"/>
  <c r="W1346" i="13"/>
  <c r="V1346" i="13"/>
  <c r="U1346" i="13"/>
  <c r="T1346" i="13"/>
  <c r="S1346" i="13"/>
  <c r="R1346" i="13"/>
  <c r="Q1346" i="13"/>
  <c r="P1346" i="13"/>
  <c r="O1346" i="13"/>
  <c r="N1346" i="13"/>
  <c r="M1346" i="13"/>
  <c r="L1346" i="13"/>
  <c r="K1346" i="13"/>
  <c r="J1346" i="13"/>
  <c r="I1346" i="13"/>
  <c r="H1346" i="13"/>
  <c r="G1346" i="13"/>
  <c r="F1346" i="13"/>
  <c r="E1346" i="13"/>
  <c r="BV1314" i="13"/>
  <c r="BU1314" i="13"/>
  <c r="BT1314" i="13"/>
  <c r="BS1314" i="13"/>
  <c r="BR1314" i="13"/>
  <c r="BQ1314" i="13"/>
  <c r="BP1314" i="13"/>
  <c r="BO1314" i="13"/>
  <c r="BN1314" i="13"/>
  <c r="BM1314" i="13"/>
  <c r="BL1314" i="13"/>
  <c r="BK1314" i="13"/>
  <c r="BJ1314" i="13"/>
  <c r="BI1314" i="13"/>
  <c r="BH1314" i="13"/>
  <c r="BG1314" i="13"/>
  <c r="BF1314" i="13"/>
  <c r="BE1314" i="13"/>
  <c r="BD1314" i="13"/>
  <c r="BC1314" i="13"/>
  <c r="BB1314" i="13"/>
  <c r="BA1314" i="13"/>
  <c r="AZ1314" i="13"/>
  <c r="AY1314" i="13"/>
  <c r="AX1314" i="13"/>
  <c r="AW1314" i="13"/>
  <c r="AV1314" i="13"/>
  <c r="AU1314" i="13"/>
  <c r="AT1314" i="13"/>
  <c r="AS1314" i="13"/>
  <c r="AR1314" i="13"/>
  <c r="AQ1314" i="13"/>
  <c r="AP1314" i="13"/>
  <c r="AO1314" i="13"/>
  <c r="AN1314" i="13"/>
  <c r="AM1314" i="13"/>
  <c r="AL1314" i="13"/>
  <c r="AK1314" i="13"/>
  <c r="AJ1314" i="13"/>
  <c r="AI1314" i="13"/>
  <c r="AH1314" i="13"/>
  <c r="AG1314" i="13"/>
  <c r="AF1314" i="13"/>
  <c r="AE1314" i="13"/>
  <c r="AD1314" i="13"/>
  <c r="AC1314" i="13"/>
  <c r="AB1314" i="13"/>
  <c r="AA1314" i="13"/>
  <c r="Z1314" i="13"/>
  <c r="Y1314" i="13"/>
  <c r="X1314" i="13"/>
  <c r="W1314" i="13"/>
  <c r="V1314" i="13"/>
  <c r="U1314" i="13"/>
  <c r="T1314" i="13"/>
  <c r="S1314" i="13"/>
  <c r="R1314" i="13"/>
  <c r="Q1314" i="13"/>
  <c r="P1314" i="13"/>
  <c r="O1314" i="13"/>
  <c r="N1314" i="13"/>
  <c r="M1314" i="13"/>
  <c r="L1314" i="13"/>
  <c r="K1314" i="13"/>
  <c r="J1314" i="13"/>
  <c r="I1314" i="13"/>
  <c r="H1314" i="13"/>
  <c r="G1314" i="13"/>
  <c r="F1314" i="13"/>
  <c r="E1314" i="13"/>
  <c r="BV1282" i="13"/>
  <c r="BU1282" i="13"/>
  <c r="BT1282" i="13"/>
  <c r="BS1282" i="13"/>
  <c r="BR1282" i="13"/>
  <c r="BQ1282" i="13"/>
  <c r="BP1282" i="13"/>
  <c r="BO1282" i="13"/>
  <c r="BN1282" i="13"/>
  <c r="BM1282" i="13"/>
  <c r="BL1282" i="13"/>
  <c r="BK1282" i="13"/>
  <c r="BJ1282" i="13"/>
  <c r="BI1282" i="13"/>
  <c r="BH1282" i="13"/>
  <c r="BG1282" i="13"/>
  <c r="BF1282" i="13"/>
  <c r="BE1282" i="13"/>
  <c r="BD1282" i="13"/>
  <c r="BC1282" i="13"/>
  <c r="BB1282" i="13"/>
  <c r="BA1282" i="13"/>
  <c r="AZ1282" i="13"/>
  <c r="AY1282" i="13"/>
  <c r="AX1282" i="13"/>
  <c r="AW1282" i="13"/>
  <c r="AV1282" i="13"/>
  <c r="AU1282" i="13"/>
  <c r="AT1282" i="13"/>
  <c r="AS1282" i="13"/>
  <c r="AR1282" i="13"/>
  <c r="AQ1282" i="13"/>
  <c r="AP1282" i="13"/>
  <c r="AO1282" i="13"/>
  <c r="AN1282" i="13"/>
  <c r="AM1282" i="13"/>
  <c r="AL1282" i="13"/>
  <c r="AK1282" i="13"/>
  <c r="AJ1282" i="13"/>
  <c r="AI1282" i="13"/>
  <c r="AH1282" i="13"/>
  <c r="AG1282" i="13"/>
  <c r="AF1282" i="13"/>
  <c r="AE1282" i="13"/>
  <c r="AD1282" i="13"/>
  <c r="AC1282" i="13"/>
  <c r="AB1282" i="13"/>
  <c r="AA1282" i="13"/>
  <c r="Z1282" i="13"/>
  <c r="Y1282" i="13"/>
  <c r="X1282" i="13"/>
  <c r="W1282" i="13"/>
  <c r="V1282" i="13"/>
  <c r="U1282" i="13"/>
  <c r="T1282" i="13"/>
  <c r="S1282" i="13"/>
  <c r="R1282" i="13"/>
  <c r="Q1282" i="13"/>
  <c r="P1282" i="13"/>
  <c r="O1282" i="13"/>
  <c r="N1282" i="13"/>
  <c r="M1282" i="13"/>
  <c r="L1282" i="13"/>
  <c r="K1282" i="13"/>
  <c r="J1282" i="13"/>
  <c r="I1282" i="13"/>
  <c r="H1282" i="13"/>
  <c r="G1282" i="13"/>
  <c r="F1282" i="13"/>
  <c r="E1282" i="13"/>
  <c r="BV1250" i="13"/>
  <c r="BU1250" i="13"/>
  <c r="BT1250" i="13"/>
  <c r="BS1250" i="13"/>
  <c r="BR1250" i="13"/>
  <c r="BQ1250" i="13"/>
  <c r="BP1250" i="13"/>
  <c r="BO1250" i="13"/>
  <c r="BN1250" i="13"/>
  <c r="BM1250" i="13"/>
  <c r="BL1250" i="13"/>
  <c r="BK1250" i="13"/>
  <c r="BJ1250" i="13"/>
  <c r="BI1250" i="13"/>
  <c r="BH1250" i="13"/>
  <c r="BG1250" i="13"/>
  <c r="BF1250" i="13"/>
  <c r="BE1250" i="13"/>
  <c r="BD1250" i="13"/>
  <c r="BC1250" i="13"/>
  <c r="BB1250" i="13"/>
  <c r="BA1250" i="13"/>
  <c r="AZ1250" i="13"/>
  <c r="AY1250" i="13"/>
  <c r="AX1250" i="13"/>
  <c r="AW1250" i="13"/>
  <c r="AV1250" i="13"/>
  <c r="AU1250" i="13"/>
  <c r="AT1250" i="13"/>
  <c r="AS1250" i="13"/>
  <c r="AR1250" i="13"/>
  <c r="AQ1250" i="13"/>
  <c r="AP1250" i="13"/>
  <c r="AO1250" i="13"/>
  <c r="AN1250" i="13"/>
  <c r="AM1250" i="13"/>
  <c r="AL1250" i="13"/>
  <c r="AK1250" i="13"/>
  <c r="AJ1250" i="13"/>
  <c r="AI1250" i="13"/>
  <c r="AH1250" i="13"/>
  <c r="AG1250" i="13"/>
  <c r="AF1250" i="13"/>
  <c r="AE1250" i="13"/>
  <c r="AD1250" i="13"/>
  <c r="AC1250" i="13"/>
  <c r="AB1250" i="13"/>
  <c r="AA1250" i="13"/>
  <c r="Z1250" i="13"/>
  <c r="Y1250" i="13"/>
  <c r="X1250" i="13"/>
  <c r="W1250" i="13"/>
  <c r="V1250" i="13"/>
  <c r="U1250" i="13"/>
  <c r="T1250" i="13"/>
  <c r="S1250" i="13"/>
  <c r="R1250" i="13"/>
  <c r="Q1250" i="13"/>
  <c r="P1250" i="13"/>
  <c r="O1250" i="13"/>
  <c r="N1250" i="13"/>
  <c r="M1250" i="13"/>
  <c r="L1250" i="13"/>
  <c r="K1250" i="13"/>
  <c r="J1250" i="13"/>
  <c r="I1250" i="13"/>
  <c r="H1250" i="13"/>
  <c r="G1250" i="13"/>
  <c r="F1250" i="13"/>
  <c r="E1250" i="13"/>
  <c r="BV1218" i="13"/>
  <c r="BU1218" i="13"/>
  <c r="BT1218" i="13"/>
  <c r="BS1218" i="13"/>
  <c r="BR1218" i="13"/>
  <c r="BQ1218" i="13"/>
  <c r="BP1218" i="13"/>
  <c r="BO1218" i="13"/>
  <c r="BN1218" i="13"/>
  <c r="BM1218" i="13"/>
  <c r="BL1218" i="13"/>
  <c r="BK1218" i="13"/>
  <c r="BJ1218" i="13"/>
  <c r="BI1218" i="13"/>
  <c r="BH1218" i="13"/>
  <c r="BG1218" i="13"/>
  <c r="BF1218" i="13"/>
  <c r="BE1218" i="13"/>
  <c r="BD1218" i="13"/>
  <c r="BC1218" i="13"/>
  <c r="BB1218" i="13"/>
  <c r="BA1218" i="13"/>
  <c r="AZ1218" i="13"/>
  <c r="AY1218" i="13"/>
  <c r="AX1218" i="13"/>
  <c r="AW1218" i="13"/>
  <c r="AV1218" i="13"/>
  <c r="AU1218" i="13"/>
  <c r="AT1218" i="13"/>
  <c r="AS1218" i="13"/>
  <c r="AR1218" i="13"/>
  <c r="AQ1218" i="13"/>
  <c r="AP1218" i="13"/>
  <c r="AO1218" i="13"/>
  <c r="AN1218" i="13"/>
  <c r="AM1218" i="13"/>
  <c r="AL1218" i="13"/>
  <c r="AK1218" i="13"/>
  <c r="AJ1218" i="13"/>
  <c r="AI1218" i="13"/>
  <c r="AH1218" i="13"/>
  <c r="AG1218" i="13"/>
  <c r="AF1218" i="13"/>
  <c r="AE1218" i="13"/>
  <c r="AD1218" i="13"/>
  <c r="AC1218" i="13"/>
  <c r="AB1218" i="13"/>
  <c r="AA1218" i="13"/>
  <c r="Z1218" i="13"/>
  <c r="Y1218" i="13"/>
  <c r="X1218" i="13"/>
  <c r="W1218" i="13"/>
  <c r="V1218" i="13"/>
  <c r="U1218" i="13"/>
  <c r="T1218" i="13"/>
  <c r="S1218" i="13"/>
  <c r="R1218" i="13"/>
  <c r="Q1218" i="13"/>
  <c r="P1218" i="13"/>
  <c r="O1218" i="13"/>
  <c r="N1218" i="13"/>
  <c r="M1218" i="13"/>
  <c r="L1218" i="13"/>
  <c r="K1218" i="13"/>
  <c r="J1218" i="13"/>
  <c r="I1218" i="13"/>
  <c r="H1218" i="13"/>
  <c r="G1218" i="13"/>
  <c r="F1218" i="13"/>
  <c r="E1218" i="13"/>
  <c r="BV1186" i="13"/>
  <c r="BU1186" i="13"/>
  <c r="BT1186" i="13"/>
  <c r="BS1186" i="13"/>
  <c r="BR1186" i="13"/>
  <c r="BQ1186" i="13"/>
  <c r="BP1186" i="13"/>
  <c r="BO1186" i="13"/>
  <c r="BN1186" i="13"/>
  <c r="BM1186" i="13"/>
  <c r="BL1186" i="13"/>
  <c r="BK1186" i="13"/>
  <c r="BJ1186" i="13"/>
  <c r="BI1186" i="13"/>
  <c r="BH1186" i="13"/>
  <c r="BG1186" i="13"/>
  <c r="BF1186" i="13"/>
  <c r="BE1186" i="13"/>
  <c r="BD1186" i="13"/>
  <c r="BC1186" i="13"/>
  <c r="BB1186" i="13"/>
  <c r="BA1186" i="13"/>
  <c r="AZ1186" i="13"/>
  <c r="AY1186" i="13"/>
  <c r="AX1186" i="13"/>
  <c r="AW1186" i="13"/>
  <c r="AV1186" i="13"/>
  <c r="AU1186" i="13"/>
  <c r="AT1186" i="13"/>
  <c r="AS1186" i="13"/>
  <c r="AR1186" i="13"/>
  <c r="AQ1186" i="13"/>
  <c r="AP1186" i="13"/>
  <c r="AO1186" i="13"/>
  <c r="AN1186" i="13"/>
  <c r="AM1186" i="13"/>
  <c r="AL1186" i="13"/>
  <c r="AK1186" i="13"/>
  <c r="AJ1186" i="13"/>
  <c r="AI1186" i="13"/>
  <c r="AH1186" i="13"/>
  <c r="AG1186" i="13"/>
  <c r="AF1186" i="13"/>
  <c r="AE1186" i="13"/>
  <c r="AD1186" i="13"/>
  <c r="AC1186" i="13"/>
  <c r="AB1186" i="13"/>
  <c r="AA1186" i="13"/>
  <c r="Z1186" i="13"/>
  <c r="Y1186" i="13"/>
  <c r="X1186" i="13"/>
  <c r="W1186" i="13"/>
  <c r="V1186" i="13"/>
  <c r="U1186" i="13"/>
  <c r="T1186" i="13"/>
  <c r="S1186" i="13"/>
  <c r="R1186" i="13"/>
  <c r="Q1186" i="13"/>
  <c r="P1186" i="13"/>
  <c r="O1186" i="13"/>
  <c r="N1186" i="13"/>
  <c r="M1186" i="13"/>
  <c r="L1186" i="13"/>
  <c r="K1186" i="13"/>
  <c r="J1186" i="13"/>
  <c r="I1186" i="13"/>
  <c r="H1186" i="13"/>
  <c r="G1186" i="13"/>
  <c r="F1186" i="13"/>
  <c r="E1186" i="13"/>
  <c r="BV1154" i="13"/>
  <c r="BU1154" i="13"/>
  <c r="BT1154" i="13"/>
  <c r="BS1154" i="13"/>
  <c r="BR1154" i="13"/>
  <c r="BQ1154" i="13"/>
  <c r="BP1154" i="13"/>
  <c r="BO1154" i="13"/>
  <c r="BN1154" i="13"/>
  <c r="BM1154" i="13"/>
  <c r="BL1154" i="13"/>
  <c r="BK1154" i="13"/>
  <c r="BJ1154" i="13"/>
  <c r="BI1154" i="13"/>
  <c r="BH1154" i="13"/>
  <c r="BG1154" i="13"/>
  <c r="BF1154" i="13"/>
  <c r="BE1154" i="13"/>
  <c r="BD1154" i="13"/>
  <c r="BC1154" i="13"/>
  <c r="BB1154" i="13"/>
  <c r="BA1154" i="13"/>
  <c r="AZ1154" i="13"/>
  <c r="AY1154" i="13"/>
  <c r="AX1154" i="13"/>
  <c r="AW1154" i="13"/>
  <c r="AV1154" i="13"/>
  <c r="AU1154" i="13"/>
  <c r="AT1154" i="13"/>
  <c r="AS1154" i="13"/>
  <c r="AR1154" i="13"/>
  <c r="AQ1154" i="13"/>
  <c r="AP1154" i="13"/>
  <c r="AO1154" i="13"/>
  <c r="AN1154" i="13"/>
  <c r="AM1154" i="13"/>
  <c r="AL1154" i="13"/>
  <c r="AK1154" i="13"/>
  <c r="AJ1154" i="13"/>
  <c r="AI1154" i="13"/>
  <c r="AH1154" i="13"/>
  <c r="AG1154" i="13"/>
  <c r="AF1154" i="13"/>
  <c r="AE1154" i="13"/>
  <c r="AD1154" i="13"/>
  <c r="AC1154" i="13"/>
  <c r="AB1154" i="13"/>
  <c r="AA1154" i="13"/>
  <c r="Z1154" i="13"/>
  <c r="Y1154" i="13"/>
  <c r="X1154" i="13"/>
  <c r="W1154" i="13"/>
  <c r="V1154" i="13"/>
  <c r="U1154" i="13"/>
  <c r="T1154" i="13"/>
  <c r="S1154" i="13"/>
  <c r="R1154" i="13"/>
  <c r="Q1154" i="13"/>
  <c r="P1154" i="13"/>
  <c r="O1154" i="13"/>
  <c r="N1154" i="13"/>
  <c r="M1154" i="13"/>
  <c r="L1154" i="13"/>
  <c r="K1154" i="13"/>
  <c r="J1154" i="13"/>
  <c r="I1154" i="13"/>
  <c r="H1154" i="13"/>
  <c r="G1154" i="13"/>
  <c r="F1154" i="13"/>
  <c r="E1154" i="13"/>
  <c r="BV1122" i="13"/>
  <c r="BU1122" i="13"/>
  <c r="BT1122" i="13"/>
  <c r="BS1122" i="13"/>
  <c r="BR1122" i="13"/>
  <c r="BQ1122" i="13"/>
  <c r="BP1122" i="13"/>
  <c r="BO1122" i="13"/>
  <c r="BN1122" i="13"/>
  <c r="BM1122" i="13"/>
  <c r="BL1122" i="13"/>
  <c r="BK1122" i="13"/>
  <c r="BJ1122" i="13"/>
  <c r="BI1122" i="13"/>
  <c r="BH1122" i="13"/>
  <c r="BG1122" i="13"/>
  <c r="BF1122" i="13"/>
  <c r="BE1122" i="13"/>
  <c r="BD1122" i="13"/>
  <c r="BC1122" i="13"/>
  <c r="BB1122" i="13"/>
  <c r="BA1122" i="13"/>
  <c r="AZ1122" i="13"/>
  <c r="AY1122" i="13"/>
  <c r="AX1122" i="13"/>
  <c r="AW1122" i="13"/>
  <c r="AV1122" i="13"/>
  <c r="AU1122" i="13"/>
  <c r="AT1122" i="13"/>
  <c r="AS1122" i="13"/>
  <c r="AR1122" i="13"/>
  <c r="AQ1122" i="13"/>
  <c r="AP1122" i="13"/>
  <c r="AO1122" i="13"/>
  <c r="AN1122" i="13"/>
  <c r="AM1122" i="13"/>
  <c r="AL1122" i="13"/>
  <c r="AK1122" i="13"/>
  <c r="AJ1122" i="13"/>
  <c r="AI1122" i="13"/>
  <c r="AH1122" i="13"/>
  <c r="AG1122" i="13"/>
  <c r="AF1122" i="13"/>
  <c r="AE1122" i="13"/>
  <c r="AD1122" i="13"/>
  <c r="AC1122" i="13"/>
  <c r="AB1122" i="13"/>
  <c r="AA1122" i="13"/>
  <c r="Z1122" i="13"/>
  <c r="Y1122" i="13"/>
  <c r="X1122" i="13"/>
  <c r="W1122" i="13"/>
  <c r="V1122" i="13"/>
  <c r="U1122" i="13"/>
  <c r="T1122" i="13"/>
  <c r="S1122" i="13"/>
  <c r="R1122" i="13"/>
  <c r="Q1122" i="13"/>
  <c r="P1122" i="13"/>
  <c r="O1122" i="13"/>
  <c r="N1122" i="13"/>
  <c r="M1122" i="13"/>
  <c r="L1122" i="13"/>
  <c r="K1122" i="13"/>
  <c r="J1122" i="13"/>
  <c r="I1122" i="13"/>
  <c r="H1122" i="13"/>
  <c r="G1122" i="13"/>
  <c r="F1122" i="13"/>
  <c r="E1122" i="13"/>
  <c r="BV1090" i="13"/>
  <c r="BU1090" i="13"/>
  <c r="BT1090" i="13"/>
  <c r="BS1090" i="13"/>
  <c r="BR1090" i="13"/>
  <c r="BQ1090" i="13"/>
  <c r="BP1090" i="13"/>
  <c r="BO1090" i="13"/>
  <c r="BN1090" i="13"/>
  <c r="BM1090" i="13"/>
  <c r="BL1090" i="13"/>
  <c r="BK1090" i="13"/>
  <c r="BJ1090" i="13"/>
  <c r="BI1090" i="13"/>
  <c r="BH1090" i="13"/>
  <c r="BG1090" i="13"/>
  <c r="BF1090" i="13"/>
  <c r="BE1090" i="13"/>
  <c r="BD1090" i="13"/>
  <c r="BC1090" i="13"/>
  <c r="BB1090" i="13"/>
  <c r="BA1090" i="13"/>
  <c r="AZ1090" i="13"/>
  <c r="AY1090" i="13"/>
  <c r="AX1090" i="13"/>
  <c r="AW1090" i="13"/>
  <c r="AV1090" i="13"/>
  <c r="AU1090" i="13"/>
  <c r="AT1090" i="13"/>
  <c r="AS1090" i="13"/>
  <c r="AR1090" i="13"/>
  <c r="AQ1090" i="13"/>
  <c r="AP1090" i="13"/>
  <c r="AO1090" i="13"/>
  <c r="AN1090" i="13"/>
  <c r="AM1090" i="13"/>
  <c r="AL1090" i="13"/>
  <c r="AK1090" i="13"/>
  <c r="AJ1090" i="13"/>
  <c r="AI1090" i="13"/>
  <c r="AH1090" i="13"/>
  <c r="AG1090" i="13"/>
  <c r="AF1090" i="13"/>
  <c r="AE1090" i="13"/>
  <c r="AD1090" i="13"/>
  <c r="AC1090" i="13"/>
  <c r="AB1090" i="13"/>
  <c r="AA1090" i="13"/>
  <c r="Z1090" i="13"/>
  <c r="Y1090" i="13"/>
  <c r="X1090" i="13"/>
  <c r="W1090" i="13"/>
  <c r="V1090" i="13"/>
  <c r="U1090" i="13"/>
  <c r="T1090" i="13"/>
  <c r="S1090" i="13"/>
  <c r="R1090" i="13"/>
  <c r="Q1090" i="13"/>
  <c r="P1090" i="13"/>
  <c r="O1090" i="13"/>
  <c r="N1090" i="13"/>
  <c r="M1090" i="13"/>
  <c r="L1090" i="13"/>
  <c r="K1090" i="13"/>
  <c r="J1090" i="13"/>
  <c r="I1090" i="13"/>
  <c r="H1090" i="13"/>
  <c r="G1090" i="13"/>
  <c r="F1090" i="13"/>
  <c r="E1090" i="13"/>
  <c r="BV1058" i="13"/>
  <c r="BU1058" i="13"/>
  <c r="BT1058" i="13"/>
  <c r="BS1058" i="13"/>
  <c r="BR1058" i="13"/>
  <c r="BQ1058" i="13"/>
  <c r="BP1058" i="13"/>
  <c r="BO1058" i="13"/>
  <c r="BN1058" i="13"/>
  <c r="BM1058" i="13"/>
  <c r="BL1058" i="13"/>
  <c r="BK1058" i="13"/>
  <c r="BJ1058" i="13"/>
  <c r="BI1058" i="13"/>
  <c r="BH1058" i="13"/>
  <c r="BG1058" i="13"/>
  <c r="BF1058" i="13"/>
  <c r="BE1058" i="13"/>
  <c r="BD1058" i="13"/>
  <c r="BC1058" i="13"/>
  <c r="BB1058" i="13"/>
  <c r="BA1058" i="13"/>
  <c r="AZ1058" i="13"/>
  <c r="AY1058" i="13"/>
  <c r="AX1058" i="13"/>
  <c r="AW1058" i="13"/>
  <c r="AV1058" i="13"/>
  <c r="AU1058" i="13"/>
  <c r="AT1058" i="13"/>
  <c r="AS1058" i="13"/>
  <c r="AR1058" i="13"/>
  <c r="AQ1058" i="13"/>
  <c r="AP1058" i="13"/>
  <c r="AO1058" i="13"/>
  <c r="AN1058" i="13"/>
  <c r="AM1058" i="13"/>
  <c r="AL1058" i="13"/>
  <c r="AK1058" i="13"/>
  <c r="AJ1058" i="13"/>
  <c r="AI1058" i="13"/>
  <c r="AH1058" i="13"/>
  <c r="AG1058" i="13"/>
  <c r="AF1058" i="13"/>
  <c r="AE1058" i="13"/>
  <c r="AD1058" i="13"/>
  <c r="AC1058" i="13"/>
  <c r="AB1058" i="13"/>
  <c r="AA1058" i="13"/>
  <c r="Z1058" i="13"/>
  <c r="Y1058" i="13"/>
  <c r="X1058" i="13"/>
  <c r="W1058" i="13"/>
  <c r="V1058" i="13"/>
  <c r="U1058" i="13"/>
  <c r="T1058" i="13"/>
  <c r="S1058" i="13"/>
  <c r="R1058" i="13"/>
  <c r="Q1058" i="13"/>
  <c r="P1058" i="13"/>
  <c r="O1058" i="13"/>
  <c r="N1058" i="13"/>
  <c r="M1058" i="13"/>
  <c r="L1058" i="13"/>
  <c r="K1058" i="13"/>
  <c r="J1058" i="13"/>
  <c r="I1058" i="13"/>
  <c r="H1058" i="13"/>
  <c r="G1058" i="13"/>
  <c r="F1058" i="13"/>
  <c r="E1058" i="13"/>
  <c r="D1408" i="13"/>
  <c r="D1409" i="13"/>
  <c r="D1027" i="13"/>
  <c r="D1028" i="13"/>
  <c r="D1029" i="13"/>
  <c r="D1030" i="13"/>
  <c r="D1031" i="13"/>
  <c r="D1032" i="13"/>
  <c r="D1033" i="13"/>
  <c r="D1034" i="13"/>
  <c r="D1035" i="13"/>
  <c r="D1036" i="13"/>
  <c r="D1037" i="13"/>
  <c r="D1038" i="13"/>
  <c r="D1039" i="13"/>
  <c r="D1040" i="13"/>
  <c r="D1041" i="13"/>
  <c r="D1042" i="13"/>
  <c r="D1043" i="13"/>
  <c r="D1044" i="13"/>
  <c r="D1045" i="13"/>
  <c r="D1046" i="13"/>
  <c r="D1047" i="13"/>
  <c r="D1048" i="13"/>
  <c r="D1049" i="13"/>
  <c r="D1050" i="13"/>
  <c r="D1051" i="13"/>
  <c r="D1052" i="13"/>
  <c r="D1053" i="13"/>
  <c r="D1054" i="13"/>
  <c r="D1055" i="13"/>
  <c r="D1056" i="13"/>
  <c r="D1057" i="13"/>
  <c r="D1059" i="13"/>
  <c r="D1060" i="13"/>
  <c r="D1061" i="13"/>
  <c r="D1062" i="13"/>
  <c r="D1063" i="13"/>
  <c r="D1064" i="13"/>
  <c r="D1065" i="13"/>
  <c r="D1066" i="13"/>
  <c r="D1067" i="13"/>
  <c r="D1068" i="13"/>
  <c r="D1069" i="13"/>
  <c r="D1070" i="13"/>
  <c r="D1071" i="13"/>
  <c r="D1072" i="13"/>
  <c r="D1073" i="13"/>
  <c r="D1074" i="13"/>
  <c r="D1075" i="13"/>
  <c r="D1076" i="13"/>
  <c r="D1077" i="13"/>
  <c r="D1078" i="13"/>
  <c r="D1079" i="13"/>
  <c r="D1080" i="13"/>
  <c r="D1081" i="13"/>
  <c r="D1082" i="13"/>
  <c r="D1083" i="13"/>
  <c r="D1084" i="13"/>
  <c r="D1085" i="13"/>
  <c r="D1086" i="13"/>
  <c r="D1087" i="13"/>
  <c r="D1088" i="13"/>
  <c r="D1089" i="13"/>
  <c r="D1091" i="13"/>
  <c r="D1092" i="13"/>
  <c r="D1093" i="13"/>
  <c r="D1094" i="13"/>
  <c r="D1095" i="13"/>
  <c r="D1096" i="13"/>
  <c r="D1097" i="13"/>
  <c r="D1098" i="13"/>
  <c r="D1099" i="13"/>
  <c r="D1100" i="13"/>
  <c r="D1101" i="13"/>
  <c r="D1102" i="13"/>
  <c r="D1103" i="13"/>
  <c r="D1104" i="13"/>
  <c r="D1105" i="13"/>
  <c r="D1106" i="13"/>
  <c r="D1107" i="13"/>
  <c r="D1108" i="13"/>
  <c r="D1109" i="13"/>
  <c r="D1110" i="13"/>
  <c r="D1111" i="13"/>
  <c r="D1112" i="13"/>
  <c r="D1113" i="13"/>
  <c r="D1114" i="13"/>
  <c r="D1115" i="13"/>
  <c r="D1116" i="13"/>
  <c r="D1117" i="13"/>
  <c r="D1118" i="13"/>
  <c r="D1119" i="13"/>
  <c r="D1120" i="13"/>
  <c r="D1121" i="13"/>
  <c r="D1123" i="13"/>
  <c r="D1124" i="13"/>
  <c r="D1125" i="13"/>
  <c r="D1126" i="13"/>
  <c r="D1127" i="13"/>
  <c r="D1128" i="13"/>
  <c r="D1129" i="13"/>
  <c r="D1130" i="13"/>
  <c r="D1131" i="13"/>
  <c r="D1132" i="13"/>
  <c r="D1133" i="13"/>
  <c r="D1134" i="13"/>
  <c r="D1135" i="13"/>
  <c r="D1136" i="13"/>
  <c r="D1137" i="13"/>
  <c r="D1138" i="13"/>
  <c r="D1139" i="13"/>
  <c r="D1140" i="13"/>
  <c r="D1141" i="13"/>
  <c r="D1142" i="13"/>
  <c r="D1143" i="13"/>
  <c r="D1144" i="13"/>
  <c r="D1145" i="13"/>
  <c r="D1146" i="13"/>
  <c r="D1147" i="13"/>
  <c r="D1148" i="13"/>
  <c r="D1149" i="13"/>
  <c r="D1150" i="13"/>
  <c r="D1151" i="13"/>
  <c r="D1152" i="13"/>
  <c r="D1153" i="13"/>
  <c r="D1155" i="13"/>
  <c r="D1156" i="13"/>
  <c r="D1157" i="13"/>
  <c r="D1158" i="13"/>
  <c r="D1159" i="13"/>
  <c r="D1160" i="13"/>
  <c r="D1161" i="13"/>
  <c r="D1162" i="13"/>
  <c r="D1163" i="13"/>
  <c r="D1164" i="13"/>
  <c r="D1165" i="13"/>
  <c r="D1166" i="13"/>
  <c r="D1167" i="13"/>
  <c r="D1168" i="13"/>
  <c r="D1169" i="13"/>
  <c r="D1170" i="13"/>
  <c r="D1171" i="13"/>
  <c r="D1172" i="13"/>
  <c r="D1173" i="13"/>
  <c r="D1174" i="13"/>
  <c r="D1175" i="13"/>
  <c r="D1176" i="13"/>
  <c r="D1177" i="13"/>
  <c r="D1178" i="13"/>
  <c r="D1179" i="13"/>
  <c r="D1180" i="13"/>
  <c r="D1181" i="13"/>
  <c r="D1182" i="13"/>
  <c r="D1183" i="13"/>
  <c r="D1184" i="13"/>
  <c r="D1185" i="13"/>
  <c r="D1187" i="13"/>
  <c r="D1188" i="13"/>
  <c r="D1189" i="13"/>
  <c r="D1190" i="13"/>
  <c r="D1191" i="13"/>
  <c r="D1192" i="13"/>
  <c r="D1193" i="13"/>
  <c r="D1194" i="13"/>
  <c r="D1195" i="13"/>
  <c r="D1196" i="13"/>
  <c r="D1197" i="13"/>
  <c r="D1198" i="13"/>
  <c r="D1199" i="13"/>
  <c r="D1200" i="13"/>
  <c r="D1201" i="13"/>
  <c r="D1202" i="13"/>
  <c r="D1203" i="13"/>
  <c r="D1204" i="13"/>
  <c r="D1205" i="13"/>
  <c r="D1206" i="13"/>
  <c r="D1207" i="13"/>
  <c r="D1208" i="13"/>
  <c r="D1209" i="13"/>
  <c r="D1210" i="13"/>
  <c r="D1211" i="13"/>
  <c r="D1212" i="13"/>
  <c r="D1213" i="13"/>
  <c r="D1214" i="13"/>
  <c r="D1215" i="13"/>
  <c r="D1216" i="13"/>
  <c r="D1217" i="13"/>
  <c r="D1219" i="13"/>
  <c r="D1220" i="13"/>
  <c r="D1221" i="13"/>
  <c r="D1222" i="13"/>
  <c r="D1223" i="13"/>
  <c r="D1224" i="13"/>
  <c r="D1225" i="13"/>
  <c r="D1226" i="13"/>
  <c r="D1227" i="13"/>
  <c r="D1228" i="13"/>
  <c r="D1229" i="13"/>
  <c r="D1230" i="13"/>
  <c r="D1231" i="13"/>
  <c r="D1232" i="13"/>
  <c r="D1233" i="13"/>
  <c r="D1234" i="13"/>
  <c r="D1235" i="13"/>
  <c r="D1236" i="13"/>
  <c r="D1237" i="13"/>
  <c r="D1238" i="13"/>
  <c r="D1239" i="13"/>
  <c r="D1240" i="13"/>
  <c r="D1241" i="13"/>
  <c r="D1242" i="13"/>
  <c r="D1243" i="13"/>
  <c r="D1244" i="13"/>
  <c r="D1245" i="13"/>
  <c r="D1246" i="13"/>
  <c r="D1247" i="13"/>
  <c r="D1248" i="13"/>
  <c r="D1249" i="13"/>
  <c r="D1251" i="13"/>
  <c r="D1252" i="13"/>
  <c r="D1253" i="13"/>
  <c r="D1254" i="13"/>
  <c r="D1255" i="13"/>
  <c r="D1256" i="13"/>
  <c r="D1257" i="13"/>
  <c r="D1258" i="13"/>
  <c r="D1259" i="13"/>
  <c r="D1260" i="13"/>
  <c r="D1261" i="13"/>
  <c r="D1262" i="13"/>
  <c r="D1263" i="13"/>
  <c r="D1264" i="13"/>
  <c r="D1265" i="13"/>
  <c r="D1266" i="13"/>
  <c r="D1267" i="13"/>
  <c r="D1268" i="13"/>
  <c r="D1269" i="13"/>
  <c r="D1270" i="13"/>
  <c r="D1271" i="13"/>
  <c r="D1272" i="13"/>
  <c r="D1273" i="13"/>
  <c r="D1274" i="13"/>
  <c r="D1275" i="13"/>
  <c r="D1276" i="13"/>
  <c r="D1277" i="13"/>
  <c r="D1278" i="13"/>
  <c r="D1279" i="13"/>
  <c r="D1280" i="13"/>
  <c r="D1281" i="13"/>
  <c r="D1283" i="13"/>
  <c r="D1284" i="13"/>
  <c r="D1285" i="13"/>
  <c r="D1286" i="13"/>
  <c r="D1287" i="13"/>
  <c r="D1288" i="13"/>
  <c r="D1289" i="13"/>
  <c r="D1290" i="13"/>
  <c r="D1291" i="13"/>
  <c r="D1292" i="13"/>
  <c r="D1293" i="13"/>
  <c r="D1294" i="13"/>
  <c r="D1295" i="13"/>
  <c r="D1296" i="13"/>
  <c r="D1297" i="13"/>
  <c r="D1298" i="13"/>
  <c r="D1299" i="13"/>
  <c r="D1300" i="13"/>
  <c r="D1301" i="13"/>
  <c r="D1302" i="13"/>
  <c r="D1303" i="13"/>
  <c r="D1304" i="13"/>
  <c r="D1305" i="13"/>
  <c r="D1306" i="13"/>
  <c r="D1307" i="13"/>
  <c r="D1308" i="13"/>
  <c r="D1309" i="13"/>
  <c r="D1310" i="13"/>
  <c r="D1311" i="13"/>
  <c r="D1312" i="13"/>
  <c r="D1313" i="13"/>
  <c r="D1315" i="13"/>
  <c r="D1316" i="13"/>
  <c r="D1317" i="13"/>
  <c r="D1318" i="13"/>
  <c r="D1319" i="13"/>
  <c r="D1320" i="13"/>
  <c r="D1321" i="13"/>
  <c r="D1322" i="13"/>
  <c r="D1323" i="13"/>
  <c r="D1324" i="13"/>
  <c r="D1325" i="13"/>
  <c r="D1326" i="13"/>
  <c r="D1327" i="13"/>
  <c r="D1328" i="13"/>
  <c r="D1329" i="13"/>
  <c r="D1330" i="13"/>
  <c r="D1331" i="13"/>
  <c r="D1332" i="13"/>
  <c r="D1333" i="13"/>
  <c r="D1334" i="13"/>
  <c r="D1335" i="13"/>
  <c r="D1336" i="13"/>
  <c r="D1337" i="13"/>
  <c r="D1338" i="13"/>
  <c r="D1339" i="13"/>
  <c r="D1340" i="13"/>
  <c r="D1341" i="13"/>
  <c r="D1342" i="13"/>
  <c r="D1343" i="13"/>
  <c r="D1344" i="13"/>
  <c r="D1345" i="13"/>
  <c r="D1347" i="13"/>
  <c r="D1348" i="13"/>
  <c r="D1349" i="13"/>
  <c r="D1350" i="13"/>
  <c r="D1351" i="13"/>
  <c r="D1352" i="13"/>
  <c r="D1353" i="13"/>
  <c r="D1354" i="13"/>
  <c r="D1355" i="13"/>
  <c r="D1356" i="13"/>
  <c r="D1357" i="13"/>
  <c r="D1358" i="13"/>
  <c r="D1359" i="13"/>
  <c r="D1360" i="13"/>
  <c r="D1361" i="13"/>
  <c r="D1362" i="13"/>
  <c r="D1363" i="13"/>
  <c r="D1364" i="13"/>
  <c r="D1365" i="13"/>
  <c r="D1366" i="13"/>
  <c r="D1367" i="13"/>
  <c r="D1368" i="13"/>
  <c r="D1369" i="13"/>
  <c r="D1370" i="13"/>
  <c r="D1371" i="13"/>
  <c r="D1372" i="13"/>
  <c r="D1373" i="13"/>
  <c r="D1374" i="13"/>
  <c r="D1375" i="13"/>
  <c r="D1376" i="13"/>
  <c r="D1377" i="13"/>
  <c r="D1379" i="13"/>
  <c r="D1380" i="13"/>
  <c r="D1381" i="13"/>
  <c r="D1382" i="13"/>
  <c r="D1383" i="13"/>
  <c r="D1384" i="13"/>
  <c r="D1385" i="13"/>
  <c r="D1386" i="13"/>
  <c r="D1387" i="13"/>
  <c r="D1388" i="13"/>
  <c r="D1389" i="13"/>
  <c r="D1390" i="13"/>
  <c r="D1391" i="13"/>
  <c r="D1392" i="13"/>
  <c r="D1393" i="13"/>
  <c r="D1394" i="13"/>
  <c r="D1395" i="13"/>
  <c r="D1396" i="13"/>
  <c r="D1397" i="13"/>
  <c r="D1398" i="13"/>
  <c r="D1399" i="13"/>
  <c r="D1400" i="13"/>
  <c r="D1401" i="13"/>
  <c r="D1402" i="13"/>
  <c r="D1403" i="13"/>
  <c r="D1404" i="13"/>
  <c r="D1405" i="13"/>
  <c r="D1406" i="13"/>
  <c r="D1407" i="13"/>
  <c r="B1380" i="13"/>
  <c r="B1381" i="13" s="1"/>
  <c r="B1382" i="13" s="1"/>
  <c r="B1383" i="13" s="1"/>
  <c r="B1384" i="13" s="1"/>
  <c r="B1385" i="13" s="1"/>
  <c r="B1386" i="13" s="1"/>
  <c r="B1387" i="13" s="1"/>
  <c r="B1388" i="13" s="1"/>
  <c r="B1389" i="13" s="1"/>
  <c r="B1390" i="13" s="1"/>
  <c r="B1391" i="13" s="1"/>
  <c r="B1392" i="13" s="1"/>
  <c r="B1393" i="13" s="1"/>
  <c r="B1394" i="13" s="1"/>
  <c r="B1395" i="13" s="1"/>
  <c r="B1396" i="13" s="1"/>
  <c r="B1397" i="13" s="1"/>
  <c r="B1398" i="13" s="1"/>
  <c r="B1399" i="13" s="1"/>
  <c r="B1400" i="13" s="1"/>
  <c r="B1401" i="13" s="1"/>
  <c r="B1402" i="13" s="1"/>
  <c r="B1403" i="13" s="1"/>
  <c r="B1404" i="13" s="1"/>
  <c r="B1405" i="13" s="1"/>
  <c r="B1406" i="13" s="1"/>
  <c r="B1407" i="13" s="1"/>
  <c r="B1378" i="13"/>
  <c r="B1379" i="13" s="1"/>
  <c r="A1378" i="13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347" i="13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B1346" i="13"/>
  <c r="B1347" i="13" s="1"/>
  <c r="B1348" i="13" s="1"/>
  <c r="B1349" i="13" s="1"/>
  <c r="B1350" i="13" s="1"/>
  <c r="B1351" i="13" s="1"/>
  <c r="B1352" i="13" s="1"/>
  <c r="B1353" i="13" s="1"/>
  <c r="B1354" i="13" s="1"/>
  <c r="B1355" i="13" s="1"/>
  <c r="B1356" i="13" s="1"/>
  <c r="B1357" i="13" s="1"/>
  <c r="B1358" i="13" s="1"/>
  <c r="B1359" i="13" s="1"/>
  <c r="B1360" i="13" s="1"/>
  <c r="B1361" i="13" s="1"/>
  <c r="B1362" i="13" s="1"/>
  <c r="B1363" i="13" s="1"/>
  <c r="B1364" i="13" s="1"/>
  <c r="B1365" i="13" s="1"/>
  <c r="B1366" i="13" s="1"/>
  <c r="B1367" i="13" s="1"/>
  <c r="B1368" i="13" s="1"/>
  <c r="B1369" i="13" s="1"/>
  <c r="B1370" i="13" s="1"/>
  <c r="B1371" i="13" s="1"/>
  <c r="B1372" i="13" s="1"/>
  <c r="B1373" i="13" s="1"/>
  <c r="B1374" i="13" s="1"/>
  <c r="B1375" i="13" s="1"/>
  <c r="A1346" i="13"/>
  <c r="A1317" i="13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B1316" i="13"/>
  <c r="B1317" i="13" s="1"/>
  <c r="B1318" i="13" s="1"/>
  <c r="B1319" i="13" s="1"/>
  <c r="B1320" i="13" s="1"/>
  <c r="B1321" i="13" s="1"/>
  <c r="B1322" i="13" s="1"/>
  <c r="B1323" i="13" s="1"/>
  <c r="B1324" i="13" s="1"/>
  <c r="B1325" i="13" s="1"/>
  <c r="B1326" i="13" s="1"/>
  <c r="B1327" i="13" s="1"/>
  <c r="B1328" i="13" s="1"/>
  <c r="B1329" i="13" s="1"/>
  <c r="B1330" i="13" s="1"/>
  <c r="B1331" i="13" s="1"/>
  <c r="B1332" i="13" s="1"/>
  <c r="B1333" i="13" s="1"/>
  <c r="B1334" i="13" s="1"/>
  <c r="B1335" i="13" s="1"/>
  <c r="B1336" i="13" s="1"/>
  <c r="B1337" i="13" s="1"/>
  <c r="B1338" i="13" s="1"/>
  <c r="B1339" i="13" s="1"/>
  <c r="B1340" i="13" s="1"/>
  <c r="B1341" i="13" s="1"/>
  <c r="B1342" i="13" s="1"/>
  <c r="B1343" i="13" s="1"/>
  <c r="A1316" i="13"/>
  <c r="B1314" i="13"/>
  <c r="B1315" i="13" s="1"/>
  <c r="A1314" i="13"/>
  <c r="A1315" i="13" s="1"/>
  <c r="B1283" i="13"/>
  <c r="B1284" i="13" s="1"/>
  <c r="B1285" i="13" s="1"/>
  <c r="B1286" i="13" s="1"/>
  <c r="B1287" i="13" s="1"/>
  <c r="B1288" i="13" s="1"/>
  <c r="B1289" i="13" s="1"/>
  <c r="B1290" i="13" s="1"/>
  <c r="B1291" i="13" s="1"/>
  <c r="B1292" i="13" s="1"/>
  <c r="B1293" i="13" s="1"/>
  <c r="B1294" i="13" s="1"/>
  <c r="B1295" i="13" s="1"/>
  <c r="B1296" i="13" s="1"/>
  <c r="B1297" i="13" s="1"/>
  <c r="B1298" i="13" s="1"/>
  <c r="B1299" i="13" s="1"/>
  <c r="B1300" i="13" s="1"/>
  <c r="B1301" i="13" s="1"/>
  <c r="B1302" i="13" s="1"/>
  <c r="B1303" i="13" s="1"/>
  <c r="B1304" i="13" s="1"/>
  <c r="B1305" i="13" s="1"/>
  <c r="B1306" i="13" s="1"/>
  <c r="B1307" i="13" s="1"/>
  <c r="B1308" i="13" s="1"/>
  <c r="B1309" i="13" s="1"/>
  <c r="B1310" i="13" s="1"/>
  <c r="B1311" i="13" s="1"/>
  <c r="A1283" i="13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B1282" i="13"/>
  <c r="A1282" i="13"/>
  <c r="B1252" i="13"/>
  <c r="B1253" i="13" s="1"/>
  <c r="B1254" i="13" s="1"/>
  <c r="B1255" i="13" s="1"/>
  <c r="B1256" i="13" s="1"/>
  <c r="B1257" i="13" s="1"/>
  <c r="B1258" i="13" s="1"/>
  <c r="B1259" i="13" s="1"/>
  <c r="B1260" i="13" s="1"/>
  <c r="B1261" i="13" s="1"/>
  <c r="B1262" i="13" s="1"/>
  <c r="B1263" i="13" s="1"/>
  <c r="B1264" i="13" s="1"/>
  <c r="B1265" i="13" s="1"/>
  <c r="B1266" i="13" s="1"/>
  <c r="B1267" i="13" s="1"/>
  <c r="B1268" i="13" s="1"/>
  <c r="B1269" i="13" s="1"/>
  <c r="B1270" i="13" s="1"/>
  <c r="B1271" i="13" s="1"/>
  <c r="B1272" i="13" s="1"/>
  <c r="B1273" i="13" s="1"/>
  <c r="B1274" i="13" s="1"/>
  <c r="B1275" i="13" s="1"/>
  <c r="B1276" i="13" s="1"/>
  <c r="B1277" i="13" s="1"/>
  <c r="B1278" i="13" s="1"/>
  <c r="B1279" i="13" s="1"/>
  <c r="B1250" i="13"/>
  <c r="B1251" i="13" s="1"/>
  <c r="A1250" i="13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19" i="13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B1218" i="13"/>
  <c r="B1219" i="13" s="1"/>
  <c r="B1220" i="13" s="1"/>
  <c r="B1221" i="13" s="1"/>
  <c r="B1222" i="13" s="1"/>
  <c r="B1223" i="13" s="1"/>
  <c r="B1224" i="13" s="1"/>
  <c r="B1225" i="13" s="1"/>
  <c r="B1226" i="13" s="1"/>
  <c r="B1227" i="13" s="1"/>
  <c r="B1228" i="13" s="1"/>
  <c r="B1229" i="13" s="1"/>
  <c r="B1230" i="13" s="1"/>
  <c r="B1231" i="13" s="1"/>
  <c r="B1232" i="13" s="1"/>
  <c r="B1233" i="13" s="1"/>
  <c r="B1234" i="13" s="1"/>
  <c r="B1235" i="13" s="1"/>
  <c r="B1236" i="13" s="1"/>
  <c r="B1237" i="13" s="1"/>
  <c r="B1238" i="13" s="1"/>
  <c r="B1239" i="13" s="1"/>
  <c r="B1240" i="13" s="1"/>
  <c r="B1241" i="13" s="1"/>
  <c r="B1242" i="13" s="1"/>
  <c r="B1243" i="13" s="1"/>
  <c r="B1244" i="13" s="1"/>
  <c r="B1245" i="13" s="1"/>
  <c r="B1246" i="13" s="1"/>
  <c r="B1247" i="13" s="1"/>
  <c r="A1218" i="13"/>
  <c r="A1189" i="13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B1188" i="13"/>
  <c r="B1189" i="13" s="1"/>
  <c r="B1190" i="13" s="1"/>
  <c r="B1191" i="13" s="1"/>
  <c r="B1192" i="13" s="1"/>
  <c r="B1193" i="13" s="1"/>
  <c r="B1194" i="13" s="1"/>
  <c r="B1195" i="13" s="1"/>
  <c r="B1196" i="13" s="1"/>
  <c r="B1197" i="13" s="1"/>
  <c r="B1198" i="13" s="1"/>
  <c r="B1199" i="13" s="1"/>
  <c r="B1200" i="13" s="1"/>
  <c r="B1201" i="13" s="1"/>
  <c r="B1202" i="13" s="1"/>
  <c r="B1203" i="13" s="1"/>
  <c r="B1204" i="13" s="1"/>
  <c r="B1205" i="13" s="1"/>
  <c r="B1206" i="13" s="1"/>
  <c r="B1207" i="13" s="1"/>
  <c r="B1208" i="13" s="1"/>
  <c r="B1209" i="13" s="1"/>
  <c r="B1210" i="13" s="1"/>
  <c r="B1211" i="13" s="1"/>
  <c r="B1212" i="13" s="1"/>
  <c r="B1213" i="13" s="1"/>
  <c r="B1214" i="13" s="1"/>
  <c r="B1215" i="13" s="1"/>
  <c r="A1188" i="13"/>
  <c r="B1186" i="13"/>
  <c r="B1187" i="13" s="1"/>
  <c r="A1186" i="13"/>
  <c r="A1187" i="13" s="1"/>
  <c r="B1155" i="13"/>
  <c r="B1156" i="13" s="1"/>
  <c r="B1157" i="13" s="1"/>
  <c r="B1158" i="13" s="1"/>
  <c r="B1159" i="13" s="1"/>
  <c r="B1160" i="13" s="1"/>
  <c r="B1161" i="13" s="1"/>
  <c r="B1162" i="13" s="1"/>
  <c r="B1163" i="13" s="1"/>
  <c r="B1164" i="13" s="1"/>
  <c r="B1165" i="13" s="1"/>
  <c r="B1166" i="13" s="1"/>
  <c r="B1167" i="13" s="1"/>
  <c r="B1168" i="13" s="1"/>
  <c r="B1169" i="13" s="1"/>
  <c r="B1170" i="13" s="1"/>
  <c r="B1171" i="13" s="1"/>
  <c r="B1172" i="13" s="1"/>
  <c r="B1173" i="13" s="1"/>
  <c r="B1174" i="13" s="1"/>
  <c r="B1175" i="13" s="1"/>
  <c r="B1176" i="13" s="1"/>
  <c r="B1177" i="13" s="1"/>
  <c r="B1178" i="13" s="1"/>
  <c r="B1179" i="13" s="1"/>
  <c r="B1180" i="13" s="1"/>
  <c r="B1181" i="13" s="1"/>
  <c r="B1182" i="13" s="1"/>
  <c r="B1183" i="13" s="1"/>
  <c r="A1155" i="13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B1154" i="13"/>
  <c r="A1154" i="13"/>
  <c r="B1128" i="13"/>
  <c r="B1129" i="13" s="1"/>
  <c r="B1130" i="13" s="1"/>
  <c r="B1131" i="13" s="1"/>
  <c r="B1132" i="13" s="1"/>
  <c r="B1133" i="13" s="1"/>
  <c r="B1134" i="13" s="1"/>
  <c r="B1135" i="13" s="1"/>
  <c r="B1136" i="13" s="1"/>
  <c r="B1137" i="13" s="1"/>
  <c r="B1138" i="13" s="1"/>
  <c r="B1139" i="13" s="1"/>
  <c r="B1140" i="13" s="1"/>
  <c r="B1141" i="13" s="1"/>
  <c r="B1142" i="13" s="1"/>
  <c r="B1143" i="13" s="1"/>
  <c r="B1144" i="13" s="1"/>
  <c r="B1145" i="13" s="1"/>
  <c r="B1146" i="13" s="1"/>
  <c r="B1147" i="13" s="1"/>
  <c r="B1148" i="13" s="1"/>
  <c r="B1149" i="13" s="1"/>
  <c r="B1150" i="13" s="1"/>
  <c r="B1151" i="13" s="1"/>
  <c r="A1128" i="13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B1125" i="13"/>
  <c r="B1126" i="13" s="1"/>
  <c r="B1127" i="13" s="1"/>
  <c r="B1124" i="13"/>
  <c r="B1122" i="13"/>
  <c r="B1123" i="13" s="1"/>
  <c r="A1122" i="13"/>
  <c r="A1123" i="13" s="1"/>
  <c r="A1124" i="13" s="1"/>
  <c r="A1125" i="13" s="1"/>
  <c r="A1126" i="13" s="1"/>
  <c r="A1127" i="13" s="1"/>
  <c r="A1095" i="13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091" i="13"/>
  <c r="A1092" i="13" s="1"/>
  <c r="A1093" i="13" s="1"/>
  <c r="A1094" i="13" s="1"/>
  <c r="B1090" i="13"/>
  <c r="B1091" i="13" s="1"/>
  <c r="B1092" i="13" s="1"/>
  <c r="B1093" i="13" s="1"/>
  <c r="B1094" i="13" s="1"/>
  <c r="B1095" i="13" s="1"/>
  <c r="B1096" i="13" s="1"/>
  <c r="B1097" i="13" s="1"/>
  <c r="B1098" i="13" s="1"/>
  <c r="B1099" i="13" s="1"/>
  <c r="B1100" i="13" s="1"/>
  <c r="B1101" i="13" s="1"/>
  <c r="B1102" i="13" s="1"/>
  <c r="B1103" i="13" s="1"/>
  <c r="B1104" i="13" s="1"/>
  <c r="B1105" i="13" s="1"/>
  <c r="B1106" i="13" s="1"/>
  <c r="B1107" i="13" s="1"/>
  <c r="B1108" i="13" s="1"/>
  <c r="B1109" i="13" s="1"/>
  <c r="B1110" i="13" s="1"/>
  <c r="B1111" i="13" s="1"/>
  <c r="B1112" i="13" s="1"/>
  <c r="B1113" i="13" s="1"/>
  <c r="B1114" i="13" s="1"/>
  <c r="B1115" i="13" s="1"/>
  <c r="B1116" i="13" s="1"/>
  <c r="B1117" i="13" s="1"/>
  <c r="B1118" i="13" s="1"/>
  <c r="B1119" i="13" s="1"/>
  <c r="A1090" i="13"/>
  <c r="A1068" i="13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65" i="13"/>
  <c r="A1066" i="13" s="1"/>
  <c r="A1067" i="13" s="1"/>
  <c r="A1061" i="13"/>
  <c r="A1062" i="13" s="1"/>
  <c r="A1063" i="13" s="1"/>
  <c r="A1064" i="13" s="1"/>
  <c r="A1060" i="13"/>
  <c r="B1058" i="13"/>
  <c r="B1059" i="13" s="1"/>
  <c r="B1060" i="13" s="1"/>
  <c r="B1061" i="13" s="1"/>
  <c r="B1062" i="13" s="1"/>
  <c r="B1063" i="13" s="1"/>
  <c r="B1064" i="13" s="1"/>
  <c r="B1065" i="13" s="1"/>
  <c r="B1066" i="13" s="1"/>
  <c r="B1067" i="13" s="1"/>
  <c r="B1068" i="13" s="1"/>
  <c r="B1069" i="13" s="1"/>
  <c r="B1070" i="13" s="1"/>
  <c r="B1071" i="13" s="1"/>
  <c r="B1072" i="13" s="1"/>
  <c r="B1073" i="13" s="1"/>
  <c r="B1074" i="13" s="1"/>
  <c r="B1075" i="13" s="1"/>
  <c r="B1076" i="13" s="1"/>
  <c r="B1077" i="13" s="1"/>
  <c r="B1078" i="13" s="1"/>
  <c r="B1079" i="13" s="1"/>
  <c r="B1080" i="13" s="1"/>
  <c r="B1081" i="13" s="1"/>
  <c r="B1082" i="13" s="1"/>
  <c r="B1083" i="13" s="1"/>
  <c r="B1084" i="13" s="1"/>
  <c r="B1085" i="13" s="1"/>
  <c r="B1086" i="13" s="1"/>
  <c r="B1087" i="13" s="1"/>
  <c r="A1058" i="13"/>
  <c r="A1059" i="13" s="1"/>
  <c r="B1031" i="13"/>
  <c r="B1032" i="13" s="1"/>
  <c r="B1033" i="13" s="1"/>
  <c r="B1034" i="13" s="1"/>
  <c r="B1035" i="13" s="1"/>
  <c r="B1036" i="13" s="1"/>
  <c r="B1037" i="13" s="1"/>
  <c r="B1038" i="13" s="1"/>
  <c r="B1039" i="13" s="1"/>
  <c r="B1040" i="13" s="1"/>
  <c r="B1041" i="13" s="1"/>
  <c r="B1042" i="13" s="1"/>
  <c r="B1043" i="13" s="1"/>
  <c r="B1044" i="13" s="1"/>
  <c r="B1045" i="13" s="1"/>
  <c r="B1046" i="13" s="1"/>
  <c r="B1047" i="13" s="1"/>
  <c r="B1048" i="13" s="1"/>
  <c r="B1049" i="13" s="1"/>
  <c r="B1050" i="13" s="1"/>
  <c r="B1051" i="13" s="1"/>
  <c r="B1052" i="13" s="1"/>
  <c r="B1053" i="13" s="1"/>
  <c r="B1054" i="13" s="1"/>
  <c r="B1055" i="13" s="1"/>
  <c r="B1027" i="13"/>
  <c r="B1028" i="13" s="1"/>
  <c r="B1029" i="13" s="1"/>
  <c r="B1030" i="13" s="1"/>
  <c r="B1026" i="13"/>
  <c r="A1026" i="13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BU1409" i="10"/>
  <c r="BT1409" i="10"/>
  <c r="BS1409" i="10"/>
  <c r="BR1409" i="10"/>
  <c r="BQ1409" i="10"/>
  <c r="BP1409" i="10"/>
  <c r="BO1409" i="10"/>
  <c r="BN1409" i="10"/>
  <c r="BM1409" i="10"/>
  <c r="BL1409" i="10"/>
  <c r="BK1409" i="10"/>
  <c r="BJ1409" i="10"/>
  <c r="BI1409" i="10"/>
  <c r="BH1409" i="10"/>
  <c r="BG1409" i="10"/>
  <c r="BF1409" i="10"/>
  <c r="BE1409" i="10"/>
  <c r="BD1409" i="10"/>
  <c r="BC1409" i="10"/>
  <c r="BB1409" i="10"/>
  <c r="BA1409" i="10"/>
  <c r="AZ1409" i="10"/>
  <c r="AY1409" i="10"/>
  <c r="AX1409" i="10"/>
  <c r="AW1409" i="10"/>
  <c r="AV1409" i="10"/>
  <c r="AU1409" i="10"/>
  <c r="AT1409" i="10"/>
  <c r="AS1409" i="10"/>
  <c r="AR1409" i="10"/>
  <c r="AQ1409" i="10"/>
  <c r="AP1409" i="10"/>
  <c r="AO1409" i="10"/>
  <c r="AN1409" i="10"/>
  <c r="AM1409" i="10"/>
  <c r="AL1409" i="10"/>
  <c r="AK1409" i="10"/>
  <c r="AJ1409" i="10"/>
  <c r="AI1409" i="10"/>
  <c r="AH1409" i="10"/>
  <c r="AG1409" i="10"/>
  <c r="AF1409" i="10"/>
  <c r="AE1409" i="10"/>
  <c r="AD1409" i="10"/>
  <c r="AC1409" i="10"/>
  <c r="AB1409" i="10"/>
  <c r="AA1409" i="10"/>
  <c r="Z1409" i="10"/>
  <c r="Y1409" i="10"/>
  <c r="X1409" i="10"/>
  <c r="W1409" i="10"/>
  <c r="V1409" i="10"/>
  <c r="U1409" i="10"/>
  <c r="T1409" i="10"/>
  <c r="S1409" i="10"/>
  <c r="R1409" i="10"/>
  <c r="Q1409" i="10"/>
  <c r="P1409" i="10"/>
  <c r="O1409" i="10"/>
  <c r="N1409" i="10"/>
  <c r="M1409" i="10"/>
  <c r="L1409" i="10"/>
  <c r="K1409" i="10"/>
  <c r="J1409" i="10"/>
  <c r="I1409" i="10"/>
  <c r="H1409" i="10"/>
  <c r="G1409" i="10"/>
  <c r="F1409" i="10"/>
  <c r="E1409" i="10"/>
  <c r="BU1377" i="10"/>
  <c r="BT1377" i="10"/>
  <c r="BS1377" i="10"/>
  <c r="BR1377" i="10"/>
  <c r="BQ1377" i="10"/>
  <c r="BP1377" i="10"/>
  <c r="BO1377" i="10"/>
  <c r="BN1377" i="10"/>
  <c r="BM1377" i="10"/>
  <c r="BL1377" i="10"/>
  <c r="BK1377" i="10"/>
  <c r="BJ1377" i="10"/>
  <c r="BI1377" i="10"/>
  <c r="BH1377" i="10"/>
  <c r="BG1377" i="10"/>
  <c r="BF1377" i="10"/>
  <c r="BE1377" i="10"/>
  <c r="BD1377" i="10"/>
  <c r="BC1377" i="10"/>
  <c r="BB1377" i="10"/>
  <c r="BA1377" i="10"/>
  <c r="AZ1377" i="10"/>
  <c r="AY1377" i="10"/>
  <c r="AX1377" i="10"/>
  <c r="AW1377" i="10"/>
  <c r="AV1377" i="10"/>
  <c r="AU1377" i="10"/>
  <c r="AT1377" i="10"/>
  <c r="AS1377" i="10"/>
  <c r="AR1377" i="10"/>
  <c r="AQ1377" i="10"/>
  <c r="AP1377" i="10"/>
  <c r="AO1377" i="10"/>
  <c r="AN1377" i="10"/>
  <c r="AM1377" i="10"/>
  <c r="AL1377" i="10"/>
  <c r="AK1377" i="10"/>
  <c r="AJ1377" i="10"/>
  <c r="AI1377" i="10"/>
  <c r="AH1377" i="10"/>
  <c r="AG1377" i="10"/>
  <c r="AF1377" i="10"/>
  <c r="AE1377" i="10"/>
  <c r="AD1377" i="10"/>
  <c r="AC1377" i="10"/>
  <c r="AB1377" i="10"/>
  <c r="AA1377" i="10"/>
  <c r="Z1377" i="10"/>
  <c r="Y1377" i="10"/>
  <c r="X1377" i="10"/>
  <c r="W1377" i="10"/>
  <c r="V1377" i="10"/>
  <c r="U1377" i="10"/>
  <c r="T1377" i="10"/>
  <c r="S1377" i="10"/>
  <c r="R1377" i="10"/>
  <c r="Q1377" i="10"/>
  <c r="P1377" i="10"/>
  <c r="O1377" i="10"/>
  <c r="N1377" i="10"/>
  <c r="M1377" i="10"/>
  <c r="L1377" i="10"/>
  <c r="K1377" i="10"/>
  <c r="J1377" i="10"/>
  <c r="I1377" i="10"/>
  <c r="H1377" i="10"/>
  <c r="G1377" i="10"/>
  <c r="F1377" i="10"/>
  <c r="E1377" i="10"/>
  <c r="BU1345" i="10"/>
  <c r="BT1345" i="10"/>
  <c r="BS1345" i="10"/>
  <c r="BR1345" i="10"/>
  <c r="BQ1345" i="10"/>
  <c r="BP1345" i="10"/>
  <c r="BO1345" i="10"/>
  <c r="BN1345" i="10"/>
  <c r="BM1345" i="10"/>
  <c r="BL1345" i="10"/>
  <c r="BK1345" i="10"/>
  <c r="BJ1345" i="10"/>
  <c r="BI1345" i="10"/>
  <c r="BH1345" i="10"/>
  <c r="BG1345" i="10"/>
  <c r="BF1345" i="10"/>
  <c r="BE1345" i="10"/>
  <c r="BD1345" i="10"/>
  <c r="BC1345" i="10"/>
  <c r="BB1345" i="10"/>
  <c r="BA1345" i="10"/>
  <c r="AZ1345" i="10"/>
  <c r="AY1345" i="10"/>
  <c r="AX1345" i="10"/>
  <c r="AW1345" i="10"/>
  <c r="AV1345" i="10"/>
  <c r="AU1345" i="10"/>
  <c r="AT1345" i="10"/>
  <c r="AS1345" i="10"/>
  <c r="AR1345" i="10"/>
  <c r="AQ1345" i="10"/>
  <c r="AP1345" i="10"/>
  <c r="AO1345" i="10"/>
  <c r="AN1345" i="10"/>
  <c r="AM1345" i="10"/>
  <c r="AL1345" i="10"/>
  <c r="AK1345" i="10"/>
  <c r="AJ1345" i="10"/>
  <c r="AI1345" i="10"/>
  <c r="AH1345" i="10"/>
  <c r="AG1345" i="10"/>
  <c r="AF1345" i="10"/>
  <c r="AE1345" i="10"/>
  <c r="AD1345" i="10"/>
  <c r="AC1345" i="10"/>
  <c r="AB1345" i="10"/>
  <c r="AA1345" i="10"/>
  <c r="Z1345" i="10"/>
  <c r="Y1345" i="10"/>
  <c r="X1345" i="10"/>
  <c r="W1345" i="10"/>
  <c r="V1345" i="10"/>
  <c r="U1345" i="10"/>
  <c r="T1345" i="10"/>
  <c r="S1345" i="10"/>
  <c r="R1345" i="10"/>
  <c r="Q1345" i="10"/>
  <c r="P1345" i="10"/>
  <c r="O1345" i="10"/>
  <c r="N1345" i="10"/>
  <c r="M1345" i="10"/>
  <c r="L1345" i="10"/>
  <c r="K1345" i="10"/>
  <c r="J1345" i="10"/>
  <c r="I1345" i="10"/>
  <c r="H1345" i="10"/>
  <c r="G1345" i="10"/>
  <c r="F1345" i="10"/>
  <c r="E1345" i="10"/>
  <c r="BU1313" i="10"/>
  <c r="BT1313" i="10"/>
  <c r="BS1313" i="10"/>
  <c r="BR1313" i="10"/>
  <c r="BQ1313" i="10"/>
  <c r="BP1313" i="10"/>
  <c r="BO1313" i="10"/>
  <c r="BN1313" i="10"/>
  <c r="BM1313" i="10"/>
  <c r="BL1313" i="10"/>
  <c r="BK1313" i="10"/>
  <c r="BJ1313" i="10"/>
  <c r="BI1313" i="10"/>
  <c r="BH1313" i="10"/>
  <c r="BG1313" i="10"/>
  <c r="BF1313" i="10"/>
  <c r="BE1313" i="10"/>
  <c r="BD1313" i="10"/>
  <c r="BC1313" i="10"/>
  <c r="BB1313" i="10"/>
  <c r="BA1313" i="10"/>
  <c r="AZ1313" i="10"/>
  <c r="AY1313" i="10"/>
  <c r="AX1313" i="10"/>
  <c r="AW1313" i="10"/>
  <c r="AV1313" i="10"/>
  <c r="AU1313" i="10"/>
  <c r="AT1313" i="10"/>
  <c r="AS1313" i="10"/>
  <c r="AR1313" i="10"/>
  <c r="AQ1313" i="10"/>
  <c r="AP1313" i="10"/>
  <c r="AO1313" i="10"/>
  <c r="AN1313" i="10"/>
  <c r="AM1313" i="10"/>
  <c r="AL1313" i="10"/>
  <c r="AK1313" i="10"/>
  <c r="AJ1313" i="10"/>
  <c r="AI1313" i="10"/>
  <c r="AH1313" i="10"/>
  <c r="AG1313" i="10"/>
  <c r="AF1313" i="10"/>
  <c r="AE1313" i="10"/>
  <c r="AD1313" i="10"/>
  <c r="AC1313" i="10"/>
  <c r="AB1313" i="10"/>
  <c r="AA1313" i="10"/>
  <c r="Z1313" i="10"/>
  <c r="Y1313" i="10"/>
  <c r="X1313" i="10"/>
  <c r="W1313" i="10"/>
  <c r="V1313" i="10"/>
  <c r="U1313" i="10"/>
  <c r="T1313" i="10"/>
  <c r="S1313" i="10"/>
  <c r="R1313" i="10"/>
  <c r="Q1313" i="10"/>
  <c r="P1313" i="10"/>
  <c r="O1313" i="10"/>
  <c r="N1313" i="10"/>
  <c r="M1313" i="10"/>
  <c r="L1313" i="10"/>
  <c r="K1313" i="10"/>
  <c r="J1313" i="10"/>
  <c r="I1313" i="10"/>
  <c r="H1313" i="10"/>
  <c r="G1313" i="10"/>
  <c r="F1313" i="10"/>
  <c r="E1313" i="10"/>
  <c r="BU1281" i="10"/>
  <c r="BT1281" i="10"/>
  <c r="BS1281" i="10"/>
  <c r="BR1281" i="10"/>
  <c r="BQ1281" i="10"/>
  <c r="BP1281" i="10"/>
  <c r="BO1281" i="10"/>
  <c r="BN1281" i="10"/>
  <c r="BM1281" i="10"/>
  <c r="BL1281" i="10"/>
  <c r="BK1281" i="10"/>
  <c r="BJ1281" i="10"/>
  <c r="BI1281" i="10"/>
  <c r="BH1281" i="10"/>
  <c r="BG1281" i="10"/>
  <c r="BF1281" i="10"/>
  <c r="BE1281" i="10"/>
  <c r="BD1281" i="10"/>
  <c r="BC1281" i="10"/>
  <c r="BB1281" i="10"/>
  <c r="BA1281" i="10"/>
  <c r="AZ1281" i="10"/>
  <c r="AY1281" i="10"/>
  <c r="AX1281" i="10"/>
  <c r="AW1281" i="10"/>
  <c r="AV1281" i="10"/>
  <c r="AU1281" i="10"/>
  <c r="AT1281" i="10"/>
  <c r="AS1281" i="10"/>
  <c r="AR1281" i="10"/>
  <c r="AQ1281" i="10"/>
  <c r="AP1281" i="10"/>
  <c r="AO1281" i="10"/>
  <c r="AN1281" i="10"/>
  <c r="AM1281" i="10"/>
  <c r="AL1281" i="10"/>
  <c r="AK1281" i="10"/>
  <c r="AJ1281" i="10"/>
  <c r="AI1281" i="10"/>
  <c r="AH1281" i="10"/>
  <c r="AG1281" i="10"/>
  <c r="AF1281" i="10"/>
  <c r="AE1281" i="10"/>
  <c r="AD1281" i="10"/>
  <c r="AC1281" i="10"/>
  <c r="AB1281" i="10"/>
  <c r="AA1281" i="10"/>
  <c r="Z1281" i="10"/>
  <c r="Y1281" i="10"/>
  <c r="X1281" i="10"/>
  <c r="W1281" i="10"/>
  <c r="V1281" i="10"/>
  <c r="U1281" i="10"/>
  <c r="T1281" i="10"/>
  <c r="S1281" i="10"/>
  <c r="R1281" i="10"/>
  <c r="Q1281" i="10"/>
  <c r="P1281" i="10"/>
  <c r="O1281" i="10"/>
  <c r="N1281" i="10"/>
  <c r="M1281" i="10"/>
  <c r="L1281" i="10"/>
  <c r="K1281" i="10"/>
  <c r="J1281" i="10"/>
  <c r="I1281" i="10"/>
  <c r="H1281" i="10"/>
  <c r="G1281" i="10"/>
  <c r="F1281" i="10"/>
  <c r="E1281" i="10"/>
  <c r="BU1249" i="10"/>
  <c r="BT1249" i="10"/>
  <c r="BS1249" i="10"/>
  <c r="BR1249" i="10"/>
  <c r="BQ1249" i="10"/>
  <c r="BP1249" i="10"/>
  <c r="BO1249" i="10"/>
  <c r="BN1249" i="10"/>
  <c r="BM1249" i="10"/>
  <c r="BL1249" i="10"/>
  <c r="BK1249" i="10"/>
  <c r="BJ1249" i="10"/>
  <c r="BI1249" i="10"/>
  <c r="BH1249" i="10"/>
  <c r="BG1249" i="10"/>
  <c r="BF1249" i="10"/>
  <c r="BE1249" i="10"/>
  <c r="BD1249" i="10"/>
  <c r="BC1249" i="10"/>
  <c r="BB1249" i="10"/>
  <c r="BA1249" i="10"/>
  <c r="AZ1249" i="10"/>
  <c r="AY1249" i="10"/>
  <c r="AX1249" i="10"/>
  <c r="AW1249" i="10"/>
  <c r="AV1249" i="10"/>
  <c r="AU1249" i="10"/>
  <c r="AT1249" i="10"/>
  <c r="AS1249" i="10"/>
  <c r="AR1249" i="10"/>
  <c r="AQ1249" i="10"/>
  <c r="AP1249" i="10"/>
  <c r="AO1249" i="10"/>
  <c r="AN1249" i="10"/>
  <c r="AM1249" i="10"/>
  <c r="AL1249" i="10"/>
  <c r="AK1249" i="10"/>
  <c r="AJ1249" i="10"/>
  <c r="AI1249" i="10"/>
  <c r="AH1249" i="10"/>
  <c r="AG1249" i="10"/>
  <c r="AF1249" i="10"/>
  <c r="AE1249" i="10"/>
  <c r="AD1249" i="10"/>
  <c r="AC1249" i="10"/>
  <c r="AB1249" i="10"/>
  <c r="AA1249" i="10"/>
  <c r="Z1249" i="10"/>
  <c r="Y1249" i="10"/>
  <c r="X1249" i="10"/>
  <c r="W1249" i="10"/>
  <c r="V1249" i="10"/>
  <c r="U1249" i="10"/>
  <c r="T1249" i="10"/>
  <c r="S1249" i="10"/>
  <c r="R1249" i="10"/>
  <c r="Q1249" i="10"/>
  <c r="P1249" i="10"/>
  <c r="O1249" i="10"/>
  <c r="N1249" i="10"/>
  <c r="M1249" i="10"/>
  <c r="L1249" i="10"/>
  <c r="K1249" i="10"/>
  <c r="J1249" i="10"/>
  <c r="I1249" i="10"/>
  <c r="H1249" i="10"/>
  <c r="G1249" i="10"/>
  <c r="F1249" i="10"/>
  <c r="E1249" i="10"/>
  <c r="BU1217" i="10"/>
  <c r="BT1217" i="10"/>
  <c r="BS1217" i="10"/>
  <c r="BR1217" i="10"/>
  <c r="BQ1217" i="10"/>
  <c r="BP1217" i="10"/>
  <c r="BO1217" i="10"/>
  <c r="BN1217" i="10"/>
  <c r="BM1217" i="10"/>
  <c r="BL1217" i="10"/>
  <c r="BK1217" i="10"/>
  <c r="BJ1217" i="10"/>
  <c r="BI1217" i="10"/>
  <c r="BH1217" i="10"/>
  <c r="BG1217" i="10"/>
  <c r="BF1217" i="10"/>
  <c r="BE1217" i="10"/>
  <c r="BD1217" i="10"/>
  <c r="BC1217" i="10"/>
  <c r="BB1217" i="10"/>
  <c r="BA1217" i="10"/>
  <c r="AZ1217" i="10"/>
  <c r="AY1217" i="10"/>
  <c r="AX1217" i="10"/>
  <c r="AW1217" i="10"/>
  <c r="AV1217" i="10"/>
  <c r="AU1217" i="10"/>
  <c r="AT1217" i="10"/>
  <c r="AS1217" i="10"/>
  <c r="AR1217" i="10"/>
  <c r="AQ1217" i="10"/>
  <c r="AP1217" i="10"/>
  <c r="AO1217" i="10"/>
  <c r="AN1217" i="10"/>
  <c r="AM1217" i="10"/>
  <c r="AL1217" i="10"/>
  <c r="AK1217" i="10"/>
  <c r="AJ1217" i="10"/>
  <c r="AI1217" i="10"/>
  <c r="AH1217" i="10"/>
  <c r="AG1217" i="10"/>
  <c r="AF1217" i="10"/>
  <c r="AE1217" i="10"/>
  <c r="AD1217" i="10"/>
  <c r="AC1217" i="10"/>
  <c r="AB1217" i="10"/>
  <c r="AA1217" i="10"/>
  <c r="Z1217" i="10"/>
  <c r="Y1217" i="10"/>
  <c r="X1217" i="10"/>
  <c r="W1217" i="10"/>
  <c r="V1217" i="10"/>
  <c r="U1217" i="10"/>
  <c r="T1217" i="10"/>
  <c r="S1217" i="10"/>
  <c r="R1217" i="10"/>
  <c r="Q1217" i="10"/>
  <c r="P1217" i="10"/>
  <c r="O1217" i="10"/>
  <c r="N1217" i="10"/>
  <c r="M1217" i="10"/>
  <c r="L1217" i="10"/>
  <c r="K1217" i="10"/>
  <c r="J1217" i="10"/>
  <c r="I1217" i="10"/>
  <c r="H1217" i="10"/>
  <c r="G1217" i="10"/>
  <c r="F1217" i="10"/>
  <c r="E1217" i="10"/>
  <c r="BU1185" i="10"/>
  <c r="BT1185" i="10"/>
  <c r="BS1185" i="10"/>
  <c r="BR1185" i="10"/>
  <c r="BQ1185" i="10"/>
  <c r="BP1185" i="10"/>
  <c r="BO1185" i="10"/>
  <c r="BN1185" i="10"/>
  <c r="BM1185" i="10"/>
  <c r="BL1185" i="10"/>
  <c r="BK1185" i="10"/>
  <c r="BJ1185" i="10"/>
  <c r="BI1185" i="10"/>
  <c r="BH1185" i="10"/>
  <c r="BG1185" i="10"/>
  <c r="BF1185" i="10"/>
  <c r="BE1185" i="10"/>
  <c r="BD1185" i="10"/>
  <c r="BC1185" i="10"/>
  <c r="BB1185" i="10"/>
  <c r="BA1185" i="10"/>
  <c r="AZ1185" i="10"/>
  <c r="AY1185" i="10"/>
  <c r="AX1185" i="10"/>
  <c r="AW1185" i="10"/>
  <c r="AV1185" i="10"/>
  <c r="AU1185" i="10"/>
  <c r="AT1185" i="10"/>
  <c r="AS1185" i="10"/>
  <c r="AR1185" i="10"/>
  <c r="AQ1185" i="10"/>
  <c r="AP1185" i="10"/>
  <c r="AO1185" i="10"/>
  <c r="AN1185" i="10"/>
  <c r="AM1185" i="10"/>
  <c r="AL1185" i="10"/>
  <c r="AK1185" i="10"/>
  <c r="AJ1185" i="10"/>
  <c r="AI1185" i="10"/>
  <c r="AH1185" i="10"/>
  <c r="AG1185" i="10"/>
  <c r="AF1185" i="10"/>
  <c r="AE1185" i="10"/>
  <c r="AD1185" i="10"/>
  <c r="AC1185" i="10"/>
  <c r="AB1185" i="10"/>
  <c r="AA1185" i="10"/>
  <c r="Z1185" i="10"/>
  <c r="Y1185" i="10"/>
  <c r="X1185" i="10"/>
  <c r="W1185" i="10"/>
  <c r="V1185" i="10"/>
  <c r="U1185" i="10"/>
  <c r="T1185" i="10"/>
  <c r="S1185" i="10"/>
  <c r="R1185" i="10"/>
  <c r="Q1185" i="10"/>
  <c r="P1185" i="10"/>
  <c r="O1185" i="10"/>
  <c r="N1185" i="10"/>
  <c r="M1185" i="10"/>
  <c r="L1185" i="10"/>
  <c r="K1185" i="10"/>
  <c r="J1185" i="10"/>
  <c r="I1185" i="10"/>
  <c r="H1185" i="10"/>
  <c r="G1185" i="10"/>
  <c r="F1185" i="10"/>
  <c r="E1185" i="10"/>
  <c r="BU1153" i="10"/>
  <c r="BT1153" i="10"/>
  <c r="BS1153" i="10"/>
  <c r="BR1153" i="10"/>
  <c r="BQ1153" i="10"/>
  <c r="BP1153" i="10"/>
  <c r="BO1153" i="10"/>
  <c r="BN1153" i="10"/>
  <c r="BM1153" i="10"/>
  <c r="BL1153" i="10"/>
  <c r="BK1153" i="10"/>
  <c r="BJ1153" i="10"/>
  <c r="BI1153" i="10"/>
  <c r="BH1153" i="10"/>
  <c r="BG1153" i="10"/>
  <c r="BF1153" i="10"/>
  <c r="BE1153" i="10"/>
  <c r="BD1153" i="10"/>
  <c r="BC1153" i="10"/>
  <c r="BB1153" i="10"/>
  <c r="BA1153" i="10"/>
  <c r="AZ1153" i="10"/>
  <c r="AY1153" i="10"/>
  <c r="AX1153" i="10"/>
  <c r="AW1153" i="10"/>
  <c r="AV1153" i="10"/>
  <c r="AU1153" i="10"/>
  <c r="AT1153" i="10"/>
  <c r="AS1153" i="10"/>
  <c r="AR1153" i="10"/>
  <c r="AQ1153" i="10"/>
  <c r="AP1153" i="10"/>
  <c r="AO1153" i="10"/>
  <c r="AN1153" i="10"/>
  <c r="AM1153" i="10"/>
  <c r="AL1153" i="10"/>
  <c r="AK1153" i="10"/>
  <c r="AJ1153" i="10"/>
  <c r="AI1153" i="10"/>
  <c r="AH1153" i="10"/>
  <c r="AG1153" i="10"/>
  <c r="AF1153" i="10"/>
  <c r="AE1153" i="10"/>
  <c r="AD1153" i="10"/>
  <c r="AC1153" i="10"/>
  <c r="AB1153" i="10"/>
  <c r="AA1153" i="10"/>
  <c r="Z1153" i="10"/>
  <c r="Y1153" i="10"/>
  <c r="X1153" i="10"/>
  <c r="W1153" i="10"/>
  <c r="V1153" i="10"/>
  <c r="U1153" i="10"/>
  <c r="T1153" i="10"/>
  <c r="S1153" i="10"/>
  <c r="R1153" i="10"/>
  <c r="Q1153" i="10"/>
  <c r="P1153" i="10"/>
  <c r="O1153" i="10"/>
  <c r="N1153" i="10"/>
  <c r="M1153" i="10"/>
  <c r="L1153" i="10"/>
  <c r="K1153" i="10"/>
  <c r="J1153" i="10"/>
  <c r="I1153" i="10"/>
  <c r="H1153" i="10"/>
  <c r="G1153" i="10"/>
  <c r="F1153" i="10"/>
  <c r="E1153" i="10"/>
  <c r="BU1121" i="10"/>
  <c r="BT1121" i="10"/>
  <c r="BS1121" i="10"/>
  <c r="BR1121" i="10"/>
  <c r="BQ1121" i="10"/>
  <c r="BP1121" i="10"/>
  <c r="BO1121" i="10"/>
  <c r="BN1121" i="10"/>
  <c r="BM1121" i="10"/>
  <c r="BL1121" i="10"/>
  <c r="BK1121" i="10"/>
  <c r="BJ1121" i="10"/>
  <c r="BI1121" i="10"/>
  <c r="BH1121" i="10"/>
  <c r="BG1121" i="10"/>
  <c r="BF1121" i="10"/>
  <c r="BE1121" i="10"/>
  <c r="BD1121" i="10"/>
  <c r="BC1121" i="10"/>
  <c r="BB1121" i="10"/>
  <c r="BA1121" i="10"/>
  <c r="AZ1121" i="10"/>
  <c r="AY1121" i="10"/>
  <c r="AX1121" i="10"/>
  <c r="AW1121" i="10"/>
  <c r="AV1121" i="10"/>
  <c r="AU1121" i="10"/>
  <c r="AT1121" i="10"/>
  <c r="AS1121" i="10"/>
  <c r="AR1121" i="10"/>
  <c r="AQ1121" i="10"/>
  <c r="AP1121" i="10"/>
  <c r="AO1121" i="10"/>
  <c r="AN1121" i="10"/>
  <c r="AM1121" i="10"/>
  <c r="AL1121" i="10"/>
  <c r="AK1121" i="10"/>
  <c r="AJ1121" i="10"/>
  <c r="AI1121" i="10"/>
  <c r="AH1121" i="10"/>
  <c r="AG1121" i="10"/>
  <c r="AF1121" i="10"/>
  <c r="AE1121" i="10"/>
  <c r="AD1121" i="10"/>
  <c r="AC1121" i="10"/>
  <c r="AB1121" i="10"/>
  <c r="AA1121" i="10"/>
  <c r="Z1121" i="10"/>
  <c r="Y1121" i="10"/>
  <c r="X1121" i="10"/>
  <c r="W1121" i="10"/>
  <c r="V1121" i="10"/>
  <c r="U1121" i="10"/>
  <c r="T1121" i="10"/>
  <c r="S1121" i="10"/>
  <c r="R1121" i="10"/>
  <c r="Q1121" i="10"/>
  <c r="P1121" i="10"/>
  <c r="O1121" i="10"/>
  <c r="N1121" i="10"/>
  <c r="M1121" i="10"/>
  <c r="L1121" i="10"/>
  <c r="K1121" i="10"/>
  <c r="J1121" i="10"/>
  <c r="I1121" i="10"/>
  <c r="H1121" i="10"/>
  <c r="G1121" i="10"/>
  <c r="F1121" i="10"/>
  <c r="E1121" i="10"/>
  <c r="BU1089" i="10"/>
  <c r="BT1089" i="10"/>
  <c r="BS1089" i="10"/>
  <c r="BR1089" i="10"/>
  <c r="BQ1089" i="10"/>
  <c r="BP1089" i="10"/>
  <c r="BO1089" i="10"/>
  <c r="BN1089" i="10"/>
  <c r="BM1089" i="10"/>
  <c r="BL1089" i="10"/>
  <c r="BK1089" i="10"/>
  <c r="BJ1089" i="10"/>
  <c r="BI1089" i="10"/>
  <c r="BH1089" i="10"/>
  <c r="BG1089" i="10"/>
  <c r="BF1089" i="10"/>
  <c r="BE1089" i="10"/>
  <c r="BD1089" i="10"/>
  <c r="BC1089" i="10"/>
  <c r="BB1089" i="10"/>
  <c r="BA1089" i="10"/>
  <c r="AZ1089" i="10"/>
  <c r="AY1089" i="10"/>
  <c r="AX1089" i="10"/>
  <c r="AW1089" i="10"/>
  <c r="AV1089" i="10"/>
  <c r="AU1089" i="10"/>
  <c r="AT1089" i="10"/>
  <c r="AS1089" i="10"/>
  <c r="AR1089" i="10"/>
  <c r="AQ1089" i="10"/>
  <c r="AP1089" i="10"/>
  <c r="AO1089" i="10"/>
  <c r="AN1089" i="10"/>
  <c r="AM1089" i="10"/>
  <c r="AL1089" i="10"/>
  <c r="AK1089" i="10"/>
  <c r="AJ1089" i="10"/>
  <c r="AI1089" i="10"/>
  <c r="AH1089" i="10"/>
  <c r="AG1089" i="10"/>
  <c r="AF1089" i="10"/>
  <c r="AE1089" i="10"/>
  <c r="AD1089" i="10"/>
  <c r="AC1089" i="10"/>
  <c r="AB1089" i="10"/>
  <c r="AA1089" i="10"/>
  <c r="Z1089" i="10"/>
  <c r="Y1089" i="10"/>
  <c r="X1089" i="10"/>
  <c r="W1089" i="10"/>
  <c r="V1089" i="10"/>
  <c r="U1089" i="10"/>
  <c r="T1089" i="10"/>
  <c r="S1089" i="10"/>
  <c r="R1089" i="10"/>
  <c r="Q1089" i="10"/>
  <c r="P1089" i="10"/>
  <c r="O1089" i="10"/>
  <c r="N1089" i="10"/>
  <c r="M1089" i="10"/>
  <c r="L1089" i="10"/>
  <c r="K1089" i="10"/>
  <c r="J1089" i="10"/>
  <c r="I1089" i="10"/>
  <c r="H1089" i="10"/>
  <c r="G1089" i="10"/>
  <c r="F1089" i="10"/>
  <c r="E1089" i="10"/>
  <c r="D1058" i="10"/>
  <c r="D1122" i="10"/>
  <c r="D1154" i="10"/>
  <c r="D1156" i="10"/>
  <c r="D1157" i="10"/>
  <c r="D1186" i="10"/>
  <c r="D1218" i="10"/>
  <c r="D1250" i="10"/>
  <c r="D1282" i="10"/>
  <c r="D1314" i="10"/>
  <c r="D1319" i="10"/>
  <c r="D1321" i="10"/>
  <c r="D1322" i="10"/>
  <c r="D1327" i="10"/>
  <c r="D1329" i="10"/>
  <c r="D1330" i="10"/>
  <c r="D1335" i="10"/>
  <c r="D1337" i="10"/>
  <c r="D1338" i="10"/>
  <c r="D1343" i="10"/>
  <c r="D1346" i="10"/>
  <c r="D1378" i="10"/>
  <c r="D1410" i="10"/>
  <c r="B1381" i="10"/>
  <c r="B1379" i="10"/>
  <c r="B1380" i="10" s="1"/>
  <c r="A1379" i="10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B1347" i="10"/>
  <c r="B1348" i="10" s="1"/>
  <c r="A1347" i="10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B1315" i="10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D1344" i="10" s="1"/>
  <c r="A1315" i="10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B1283" i="10"/>
  <c r="A1283" i="10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B1251" i="10"/>
  <c r="A1251" i="10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B1219" i="10"/>
  <c r="A1219" i="10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189" i="10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B1187" i="10"/>
  <c r="A1187" i="10"/>
  <c r="A1188" i="10" s="1"/>
  <c r="B1155" i="10"/>
  <c r="B1156" i="10" s="1"/>
  <c r="B1157" i="10" s="1"/>
  <c r="B1158" i="10" s="1"/>
  <c r="A1155" i="10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B1123" i="10"/>
  <c r="B1124" i="10" s="1"/>
  <c r="B1125" i="10" s="1"/>
  <c r="A1123" i="10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B1093" i="10"/>
  <c r="B1091" i="10"/>
  <c r="B1092" i="10" s="1"/>
  <c r="A1091" i="10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B1061" i="10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59" i="10"/>
  <c r="B1060" i="10" s="1"/>
  <c r="A1059" i="10"/>
  <c r="A1060" i="10" s="1"/>
  <c r="A1061" i="10" s="1"/>
  <c r="A1062" i="10" s="1"/>
  <c r="A1063" i="10" s="1"/>
  <c r="A1064" i="10" s="1"/>
  <c r="A1065" i="10" s="1"/>
  <c r="A1028" i="10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B1027" i="10"/>
  <c r="A1027" i="10"/>
  <c r="D1027" i="10" l="1"/>
  <c r="B1028" i="10"/>
  <c r="B1220" i="10"/>
  <c r="D1219" i="10"/>
  <c r="B1349" i="10"/>
  <c r="D1348" i="10"/>
  <c r="A1066" i="10"/>
  <c r="D1065" i="10"/>
  <c r="B1252" i="10"/>
  <c r="D1251" i="10"/>
  <c r="D1060" i="10"/>
  <c r="B1159" i="10"/>
  <c r="D1158" i="10"/>
  <c r="B1088" i="10"/>
  <c r="B1382" i="10"/>
  <c r="D1381" i="10"/>
  <c r="B1188" i="10"/>
  <c r="D1187" i="10"/>
  <c r="D1379" i="10"/>
  <c r="D1347" i="10"/>
  <c r="D1124" i="10"/>
  <c r="B1126" i="10"/>
  <c r="D1125" i="10"/>
  <c r="B1284" i="10"/>
  <c r="D1283" i="10"/>
  <c r="D1380" i="10"/>
  <c r="B1094" i="10"/>
  <c r="D1123" i="10"/>
  <c r="D1336" i="10"/>
  <c r="D1328" i="10"/>
  <c r="D1320" i="10"/>
  <c r="D1155" i="10"/>
  <c r="D1064" i="10"/>
  <c r="D1063" i="10"/>
  <c r="D1342" i="10"/>
  <c r="D1334" i="10"/>
  <c r="D1326" i="10"/>
  <c r="D1318" i="10"/>
  <c r="D1062" i="10"/>
  <c r="D1341" i="10"/>
  <c r="D1333" i="10"/>
  <c r="D1325" i="10"/>
  <c r="D1317" i="10"/>
  <c r="D1061" i="10"/>
  <c r="D1340" i="10"/>
  <c r="D1332" i="10"/>
  <c r="D1324" i="10"/>
  <c r="D1316" i="10"/>
  <c r="D1339" i="10"/>
  <c r="D1331" i="10"/>
  <c r="D1323" i="10"/>
  <c r="D1315" i="10"/>
  <c r="D1059" i="10"/>
  <c r="B1383" i="10" l="1"/>
  <c r="D1382" i="10"/>
  <c r="B1350" i="10"/>
  <c r="D1349" i="10"/>
  <c r="A1067" i="10"/>
  <c r="D1066" i="10"/>
  <c r="B1095" i="10"/>
  <c r="B1160" i="10"/>
  <c r="D1159" i="10"/>
  <c r="B1221" i="10"/>
  <c r="D1220" i="10"/>
  <c r="B1189" i="10"/>
  <c r="D1188" i="10"/>
  <c r="B1029" i="10"/>
  <c r="D1028" i="10"/>
  <c r="B1127" i="10"/>
  <c r="D1126" i="10"/>
  <c r="B1285" i="10"/>
  <c r="D1284" i="10"/>
  <c r="D1252" i="10"/>
  <c r="B1253" i="10"/>
  <c r="B1030" i="10" l="1"/>
  <c r="D1029" i="10"/>
  <c r="A1068" i="10"/>
  <c r="D1067" i="10"/>
  <c r="B1286" i="10"/>
  <c r="D1285" i="10"/>
  <c r="B1351" i="10"/>
  <c r="D1350" i="10"/>
  <c r="B1128" i="10"/>
  <c r="D1127" i="10"/>
  <c r="B1161" i="10"/>
  <c r="D1160" i="10"/>
  <c r="B1096" i="10"/>
  <c r="B1254" i="10"/>
  <c r="D1253" i="10"/>
  <c r="B1190" i="10"/>
  <c r="D1189" i="10"/>
  <c r="B1222" i="10"/>
  <c r="D1221" i="10"/>
  <c r="B1384" i="10"/>
  <c r="D1383" i="10"/>
  <c r="B1255" i="10" l="1"/>
  <c r="D1254" i="10"/>
  <c r="B1287" i="10"/>
  <c r="D1286" i="10"/>
  <c r="B1223" i="10"/>
  <c r="D1222" i="10"/>
  <c r="B1162" i="10"/>
  <c r="D1161" i="10"/>
  <c r="A1069" i="10"/>
  <c r="D1068" i="10"/>
  <c r="B1352" i="10"/>
  <c r="D1351" i="10"/>
  <c r="B1385" i="10"/>
  <c r="D1384" i="10"/>
  <c r="B1097" i="10"/>
  <c r="B1191" i="10"/>
  <c r="D1190" i="10"/>
  <c r="B1129" i="10"/>
  <c r="D1128" i="10"/>
  <c r="B1031" i="10"/>
  <c r="D1030" i="10"/>
  <c r="B1098" i="10" l="1"/>
  <c r="B1032" i="10"/>
  <c r="D1031" i="10"/>
  <c r="B1386" i="10"/>
  <c r="D1385" i="10"/>
  <c r="B1130" i="10"/>
  <c r="D1129" i="10"/>
  <c r="B1353" i="10"/>
  <c r="D1352" i="10"/>
  <c r="B1288" i="10"/>
  <c r="D1287" i="10"/>
  <c r="B1163" i="10"/>
  <c r="D1162" i="10"/>
  <c r="B1224" i="10"/>
  <c r="D1223" i="10"/>
  <c r="B1192" i="10"/>
  <c r="D1191" i="10"/>
  <c r="A1070" i="10"/>
  <c r="D1069" i="10"/>
  <c r="B1256" i="10"/>
  <c r="D1255" i="10"/>
  <c r="B1131" i="10" l="1"/>
  <c r="D1130" i="10"/>
  <c r="B1289" i="10"/>
  <c r="D1288" i="10"/>
  <c r="B1033" i="10"/>
  <c r="D1032" i="10"/>
  <c r="B1257" i="10"/>
  <c r="D1256" i="10"/>
  <c r="B1225" i="10"/>
  <c r="D1224" i="10"/>
  <c r="B1164" i="10"/>
  <c r="D1163" i="10"/>
  <c r="B1387" i="10"/>
  <c r="D1386" i="10"/>
  <c r="A1071" i="10"/>
  <c r="D1070" i="10"/>
  <c r="B1193" i="10"/>
  <c r="D1192" i="10"/>
  <c r="B1354" i="10"/>
  <c r="D1353" i="10"/>
  <c r="B1099" i="10"/>
  <c r="A1072" i="10" l="1"/>
  <c r="D1071" i="10"/>
  <c r="B1290" i="10"/>
  <c r="D1289" i="10"/>
  <c r="B1258" i="10"/>
  <c r="D1257" i="10"/>
  <c r="B1034" i="10"/>
  <c r="D1033" i="10"/>
  <c r="B1100" i="10"/>
  <c r="B1388" i="10"/>
  <c r="D1387" i="10"/>
  <c r="B1355" i="10"/>
  <c r="D1354" i="10"/>
  <c r="B1165" i="10"/>
  <c r="D1164" i="10"/>
  <c r="B1194" i="10"/>
  <c r="D1193" i="10"/>
  <c r="B1226" i="10"/>
  <c r="D1225" i="10"/>
  <c r="B1132" i="10"/>
  <c r="D1131" i="10"/>
  <c r="B1166" i="10" l="1"/>
  <c r="D1165" i="10"/>
  <c r="B1133" i="10"/>
  <c r="D1132" i="10"/>
  <c r="B1356" i="10"/>
  <c r="D1355" i="10"/>
  <c r="B1259" i="10"/>
  <c r="D1258" i="10"/>
  <c r="B1035" i="10"/>
  <c r="D1034" i="10"/>
  <c r="D1226" i="10"/>
  <c r="B1227" i="10"/>
  <c r="B1389" i="10"/>
  <c r="D1388" i="10"/>
  <c r="B1291" i="10"/>
  <c r="D1290" i="10"/>
  <c r="B1195" i="10"/>
  <c r="D1194" i="10"/>
  <c r="B1101" i="10"/>
  <c r="D1100" i="10"/>
  <c r="A1073" i="10"/>
  <c r="D1072" i="10"/>
  <c r="B1357" i="10" l="1"/>
  <c r="D1356" i="10"/>
  <c r="B1390" i="10"/>
  <c r="D1389" i="10"/>
  <c r="B1102" i="10"/>
  <c r="D1101" i="10"/>
  <c r="B1134" i="10"/>
  <c r="D1133" i="10"/>
  <c r="B1292" i="10"/>
  <c r="D1291" i="10"/>
  <c r="B1260" i="10"/>
  <c r="D1259" i="10"/>
  <c r="A1074" i="10"/>
  <c r="D1073" i="10"/>
  <c r="B1228" i="10"/>
  <c r="D1227" i="10"/>
  <c r="B1196" i="10"/>
  <c r="D1195" i="10"/>
  <c r="B1036" i="10"/>
  <c r="D1035" i="10"/>
  <c r="B1167" i="10"/>
  <c r="D1166" i="10"/>
  <c r="B1229" i="10" l="1"/>
  <c r="D1228" i="10"/>
  <c r="B1135" i="10"/>
  <c r="D1134" i="10"/>
  <c r="B1168" i="10"/>
  <c r="D1167" i="10"/>
  <c r="A1075" i="10"/>
  <c r="D1074" i="10"/>
  <c r="B1103" i="10"/>
  <c r="D1102" i="10"/>
  <c r="B1037" i="10"/>
  <c r="D1036" i="10"/>
  <c r="B1261" i="10"/>
  <c r="D1260" i="10"/>
  <c r="B1391" i="10"/>
  <c r="D1390" i="10"/>
  <c r="B1197" i="10"/>
  <c r="D1196" i="10"/>
  <c r="B1293" i="10"/>
  <c r="D1292" i="10"/>
  <c r="B1358" i="10"/>
  <c r="D1357" i="10"/>
  <c r="B1169" i="10" l="1"/>
  <c r="D1168" i="10"/>
  <c r="B1359" i="10"/>
  <c r="D1358" i="10"/>
  <c r="B1136" i="10"/>
  <c r="D1135" i="10"/>
  <c r="A1076" i="10"/>
  <c r="D1075" i="10"/>
  <c r="B1392" i="10"/>
  <c r="D1391" i="10"/>
  <c r="B1262" i="10"/>
  <c r="D1261" i="10"/>
  <c r="B1294" i="10"/>
  <c r="D1293" i="10"/>
  <c r="B1038" i="10"/>
  <c r="D1037" i="10"/>
  <c r="B1198" i="10"/>
  <c r="D1197" i="10"/>
  <c r="B1104" i="10"/>
  <c r="D1103" i="10"/>
  <c r="B1230" i="10"/>
  <c r="D1229" i="10"/>
  <c r="B1039" i="10" l="1"/>
  <c r="D1038" i="10"/>
  <c r="B1231" i="10"/>
  <c r="D1230" i="10"/>
  <c r="B1295" i="10"/>
  <c r="D1294" i="10"/>
  <c r="B1105" i="10"/>
  <c r="D1104" i="10"/>
  <c r="B1263" i="10"/>
  <c r="D1262" i="10"/>
  <c r="B1360" i="10"/>
  <c r="D1359" i="10"/>
  <c r="B1137" i="10"/>
  <c r="D1136" i="10"/>
  <c r="A1077" i="10"/>
  <c r="D1076" i="10"/>
  <c r="B1199" i="10"/>
  <c r="D1198" i="10"/>
  <c r="B1393" i="10"/>
  <c r="D1392" i="10"/>
  <c r="B1170" i="10"/>
  <c r="D1169" i="10"/>
  <c r="B1106" i="10" l="1"/>
  <c r="D1105" i="10"/>
  <c r="A1078" i="10"/>
  <c r="D1077" i="10"/>
  <c r="B1171" i="10"/>
  <c r="D1170" i="10"/>
  <c r="B1394" i="10"/>
  <c r="D1393" i="10"/>
  <c r="B1361" i="10"/>
  <c r="D1360" i="10"/>
  <c r="B1232" i="10"/>
  <c r="D1231" i="10"/>
  <c r="B1138" i="10"/>
  <c r="D1137" i="10"/>
  <c r="B1296" i="10"/>
  <c r="D1295" i="10"/>
  <c r="B1200" i="10"/>
  <c r="D1199" i="10"/>
  <c r="B1264" i="10"/>
  <c r="D1263" i="10"/>
  <c r="B1040" i="10"/>
  <c r="D1039" i="10"/>
  <c r="B1297" i="10" l="1"/>
  <c r="D1296" i="10"/>
  <c r="B1395" i="10"/>
  <c r="D1394" i="10"/>
  <c r="B1139" i="10"/>
  <c r="D1138" i="10"/>
  <c r="B1041" i="10"/>
  <c r="D1040" i="10"/>
  <c r="B1172" i="10"/>
  <c r="D1171" i="10"/>
  <c r="B1233" i="10"/>
  <c r="D1232" i="10"/>
  <c r="A1079" i="10"/>
  <c r="D1078" i="10"/>
  <c r="B1265" i="10"/>
  <c r="D1264" i="10"/>
  <c r="B1201" i="10"/>
  <c r="D1200" i="10"/>
  <c r="B1362" i="10"/>
  <c r="D1361" i="10"/>
  <c r="B1107" i="10"/>
  <c r="D1106" i="10"/>
  <c r="B1266" i="10" l="1"/>
  <c r="D1265" i="10"/>
  <c r="B1042" i="10"/>
  <c r="D1041" i="10"/>
  <c r="A1080" i="10"/>
  <c r="D1079" i="10"/>
  <c r="B1108" i="10"/>
  <c r="D1107" i="10"/>
  <c r="B1363" i="10"/>
  <c r="D1362" i="10"/>
  <c r="B1234" i="10"/>
  <c r="D1233" i="10"/>
  <c r="B1396" i="10"/>
  <c r="D1395" i="10"/>
  <c r="B1140" i="10"/>
  <c r="D1139" i="10"/>
  <c r="B1202" i="10"/>
  <c r="D1201" i="10"/>
  <c r="B1173" i="10"/>
  <c r="D1172" i="10"/>
  <c r="B1298" i="10"/>
  <c r="D1297" i="10"/>
  <c r="B1141" i="10" l="1"/>
  <c r="D1140" i="10"/>
  <c r="B1299" i="10"/>
  <c r="D1298" i="10"/>
  <c r="A1081" i="10"/>
  <c r="D1080" i="10"/>
  <c r="B1174" i="10"/>
  <c r="D1173" i="10"/>
  <c r="B1235" i="10"/>
  <c r="D1234" i="10"/>
  <c r="B1043" i="10"/>
  <c r="D1042" i="10"/>
  <c r="B1109" i="10"/>
  <c r="D1108" i="10"/>
  <c r="B1397" i="10"/>
  <c r="D1396" i="10"/>
  <c r="B1203" i="10"/>
  <c r="D1202" i="10"/>
  <c r="B1364" i="10"/>
  <c r="D1363" i="10"/>
  <c r="B1267" i="10"/>
  <c r="D1266" i="10"/>
  <c r="B1175" i="10" l="1"/>
  <c r="D1174" i="10"/>
  <c r="B1110" i="10"/>
  <c r="D1109" i="10"/>
  <c r="A1082" i="10"/>
  <c r="D1081" i="10"/>
  <c r="B1398" i="10"/>
  <c r="D1397" i="10"/>
  <c r="B1365" i="10"/>
  <c r="D1364" i="10"/>
  <c r="B1044" i="10"/>
  <c r="D1043" i="10"/>
  <c r="B1300" i="10"/>
  <c r="D1299" i="10"/>
  <c r="B1268" i="10"/>
  <c r="D1267" i="10"/>
  <c r="B1204" i="10"/>
  <c r="D1203" i="10"/>
  <c r="B1236" i="10"/>
  <c r="D1235" i="10"/>
  <c r="B1142" i="10"/>
  <c r="D1141" i="10"/>
  <c r="B1269" i="10" l="1"/>
  <c r="D1268" i="10"/>
  <c r="B1399" i="10"/>
  <c r="D1398" i="10"/>
  <c r="B1143" i="10"/>
  <c r="D1142" i="10"/>
  <c r="A1083" i="10"/>
  <c r="D1082" i="10"/>
  <c r="B1301" i="10"/>
  <c r="D1300" i="10"/>
  <c r="B1237" i="10"/>
  <c r="D1236" i="10"/>
  <c r="B1045" i="10"/>
  <c r="D1044" i="10"/>
  <c r="B1111" i="10"/>
  <c r="D1110" i="10"/>
  <c r="B1205" i="10"/>
  <c r="D1204" i="10"/>
  <c r="B1366" i="10"/>
  <c r="D1365" i="10"/>
  <c r="B1176" i="10"/>
  <c r="D1175" i="10"/>
  <c r="A1084" i="10" l="1"/>
  <c r="D1083" i="10"/>
  <c r="B1046" i="10"/>
  <c r="D1045" i="10"/>
  <c r="B1367" i="10"/>
  <c r="D1366" i="10"/>
  <c r="B1144" i="10"/>
  <c r="D1143" i="10"/>
  <c r="B1112" i="10"/>
  <c r="D1111" i="10"/>
  <c r="B1177" i="10"/>
  <c r="D1176" i="10"/>
  <c r="B1238" i="10"/>
  <c r="D1237" i="10"/>
  <c r="B1400" i="10"/>
  <c r="D1399" i="10"/>
  <c r="B1206" i="10"/>
  <c r="D1205" i="10"/>
  <c r="B1302" i="10"/>
  <c r="D1301" i="10"/>
  <c r="B1270" i="10"/>
  <c r="D1269" i="10"/>
  <c r="B1401" i="10" l="1"/>
  <c r="D1400" i="10"/>
  <c r="B1271" i="10"/>
  <c r="D1270" i="10"/>
  <c r="B1239" i="10"/>
  <c r="D1238" i="10"/>
  <c r="B1368" i="10"/>
  <c r="D1367" i="10"/>
  <c r="B1303" i="10"/>
  <c r="D1302" i="10"/>
  <c r="B1178" i="10"/>
  <c r="D1177" i="10"/>
  <c r="B1047" i="10"/>
  <c r="D1046" i="10"/>
  <c r="B1145" i="10"/>
  <c r="D1144" i="10"/>
  <c r="B1207" i="10"/>
  <c r="D1206" i="10"/>
  <c r="B1113" i="10"/>
  <c r="D1112" i="10"/>
  <c r="A1085" i="10"/>
  <c r="D1084" i="10"/>
  <c r="B1146" i="10" l="1"/>
  <c r="D1145" i="10"/>
  <c r="B1369" i="10"/>
  <c r="D1368" i="10"/>
  <c r="B1240" i="10"/>
  <c r="D1239" i="10"/>
  <c r="A1086" i="10"/>
  <c r="D1085" i="10"/>
  <c r="B1114" i="10"/>
  <c r="D1113" i="10"/>
  <c r="B1179" i="10"/>
  <c r="D1178" i="10"/>
  <c r="B1272" i="10"/>
  <c r="D1271" i="10"/>
  <c r="B1048" i="10"/>
  <c r="D1047" i="10"/>
  <c r="B1208" i="10"/>
  <c r="D1207" i="10"/>
  <c r="B1304" i="10"/>
  <c r="D1303" i="10"/>
  <c r="B1402" i="10"/>
  <c r="D1401" i="10"/>
  <c r="B1241" i="10" l="1"/>
  <c r="D1240" i="10"/>
  <c r="B1403" i="10"/>
  <c r="D1402" i="10"/>
  <c r="B1273" i="10"/>
  <c r="D1272" i="10"/>
  <c r="B1305" i="10"/>
  <c r="D1304" i="10"/>
  <c r="B1180" i="10"/>
  <c r="D1179" i="10"/>
  <c r="B1370" i="10"/>
  <c r="D1369" i="10"/>
  <c r="B1049" i="10"/>
  <c r="D1048" i="10"/>
  <c r="A1087" i="10"/>
  <c r="D1086" i="10"/>
  <c r="B1209" i="10"/>
  <c r="D1208" i="10"/>
  <c r="B1115" i="10"/>
  <c r="D1114" i="10"/>
  <c r="B1147" i="10"/>
  <c r="D1146" i="10"/>
  <c r="B1274" i="10" l="1"/>
  <c r="D1273" i="10"/>
  <c r="B1050" i="10"/>
  <c r="D1049" i="10"/>
  <c r="B1116" i="10"/>
  <c r="D1115" i="10"/>
  <c r="B1371" i="10"/>
  <c r="D1370" i="10"/>
  <c r="B1404" i="10"/>
  <c r="D1403" i="10"/>
  <c r="A1088" i="10"/>
  <c r="D1088" i="10" s="1"/>
  <c r="D1087" i="10"/>
  <c r="B1306" i="10"/>
  <c r="D1305" i="10"/>
  <c r="B1148" i="10"/>
  <c r="D1147" i="10"/>
  <c r="B1210" i="10"/>
  <c r="D1209" i="10"/>
  <c r="B1181" i="10"/>
  <c r="D1180" i="10"/>
  <c r="B1242" i="10"/>
  <c r="D1241" i="10"/>
  <c r="B1149" i="10" l="1"/>
  <c r="D1148" i="10"/>
  <c r="B1372" i="10"/>
  <c r="D1371" i="10"/>
  <c r="B1243" i="10"/>
  <c r="D1242" i="10"/>
  <c r="B1117" i="10"/>
  <c r="D1116" i="10"/>
  <c r="B1051" i="10"/>
  <c r="D1050" i="10"/>
  <c r="B1307" i="10"/>
  <c r="D1306" i="10"/>
  <c r="B1182" i="10"/>
  <c r="D1181" i="10"/>
  <c r="B1211" i="10"/>
  <c r="D1210" i="10"/>
  <c r="B1405" i="10"/>
  <c r="D1404" i="10"/>
  <c r="B1275" i="10"/>
  <c r="D1274" i="10"/>
  <c r="B1212" i="10" l="1"/>
  <c r="D1211" i="10"/>
  <c r="B1118" i="10"/>
  <c r="D1117" i="10"/>
  <c r="B1183" i="10"/>
  <c r="D1182" i="10"/>
  <c r="B1244" i="10"/>
  <c r="D1243" i="10"/>
  <c r="B1276" i="10"/>
  <c r="D1275" i="10"/>
  <c r="B1308" i="10"/>
  <c r="D1307" i="10"/>
  <c r="B1373" i="10"/>
  <c r="D1372" i="10"/>
  <c r="B1406" i="10"/>
  <c r="D1405" i="10"/>
  <c r="B1052" i="10"/>
  <c r="D1051" i="10"/>
  <c r="B1150" i="10"/>
  <c r="D1149" i="10"/>
  <c r="B1407" i="10" l="1"/>
  <c r="D1406" i="10"/>
  <c r="B1245" i="10"/>
  <c r="D1244" i="10"/>
  <c r="B1374" i="10"/>
  <c r="D1373" i="10"/>
  <c r="B1151" i="10"/>
  <c r="D1150" i="10"/>
  <c r="B1309" i="10"/>
  <c r="D1308" i="10"/>
  <c r="B1119" i="10"/>
  <c r="D1118" i="10"/>
  <c r="B1184" i="10"/>
  <c r="D1184" i="10" s="1"/>
  <c r="D1183" i="10"/>
  <c r="B1053" i="10"/>
  <c r="D1052" i="10"/>
  <c r="B1277" i="10"/>
  <c r="D1276" i="10"/>
  <c r="B1213" i="10"/>
  <c r="D1212" i="10"/>
  <c r="B1375" i="10" l="1"/>
  <c r="D1374" i="10"/>
  <c r="B1054" i="10"/>
  <c r="D1053" i="10"/>
  <c r="B1152" i="10"/>
  <c r="D1152" i="10" s="1"/>
  <c r="D1151" i="10"/>
  <c r="B1120" i="10"/>
  <c r="D1120" i="10" s="1"/>
  <c r="D1119" i="10"/>
  <c r="B1246" i="10"/>
  <c r="D1245" i="10"/>
  <c r="B1214" i="10"/>
  <c r="D1213" i="10"/>
  <c r="B1278" i="10"/>
  <c r="D1277" i="10"/>
  <c r="B1310" i="10"/>
  <c r="D1309" i="10"/>
  <c r="B1408" i="10"/>
  <c r="D1408" i="10" s="1"/>
  <c r="D1407" i="10"/>
  <c r="B1055" i="10" l="1"/>
  <c r="D1054" i="10"/>
  <c r="B1311" i="10"/>
  <c r="D1310" i="10"/>
  <c r="B1279" i="10"/>
  <c r="D1278" i="10"/>
  <c r="B1215" i="10"/>
  <c r="D1214" i="10"/>
  <c r="B1247" i="10"/>
  <c r="D1246" i="10"/>
  <c r="B1376" i="10"/>
  <c r="D1376" i="10" s="1"/>
  <c r="D1375" i="10"/>
  <c r="B1216" i="10" l="1"/>
  <c r="D1216" i="10" s="1"/>
  <c r="D1215" i="10"/>
  <c r="B1280" i="10"/>
  <c r="D1280" i="10" s="1"/>
  <c r="D1279" i="10"/>
  <c r="B1312" i="10"/>
  <c r="D1312" i="10" s="1"/>
  <c r="D1311" i="10"/>
  <c r="B1248" i="10"/>
  <c r="D1248" i="10" s="1"/>
  <c r="D1247" i="10"/>
  <c r="B1056" i="10"/>
  <c r="D1056" i="10" s="1"/>
  <c r="D1055" i="10"/>
  <c r="C8" i="8" l="1"/>
  <c r="B40" i="8" l="1"/>
  <c r="B41" i="8"/>
  <c r="B42" i="8"/>
  <c r="B44" i="8"/>
  <c r="B49" i="8"/>
  <c r="B50" i="8"/>
  <c r="B47" i="8"/>
  <c r="B45" i="8"/>
  <c r="B51" i="8"/>
  <c r="B48" i="8"/>
  <c r="B46" i="8"/>
  <c r="BI991" i="13"/>
  <c r="BI990" i="13"/>
  <c r="BI989" i="13"/>
  <c r="BI988" i="13"/>
  <c r="BI987" i="13"/>
  <c r="BI986" i="13"/>
  <c r="BI985" i="13"/>
  <c r="BI984" i="13"/>
  <c r="BI983" i="13"/>
  <c r="BI982" i="13"/>
  <c r="BI981" i="13"/>
  <c r="BI980" i="13"/>
  <c r="BI979" i="13"/>
  <c r="BI978" i="13"/>
  <c r="BI977" i="13"/>
  <c r="BI976" i="13"/>
  <c r="BI974" i="13"/>
  <c r="BI973" i="13"/>
  <c r="BI972" i="13"/>
  <c r="BI971" i="13"/>
  <c r="BI970" i="13"/>
  <c r="BI969" i="13"/>
  <c r="BI968" i="13"/>
  <c r="BI967" i="13"/>
  <c r="BI966" i="13"/>
  <c r="BI965" i="13"/>
  <c r="R966" i="13"/>
  <c r="R965" i="13"/>
  <c r="R964" i="13"/>
  <c r="R963" i="13"/>
  <c r="CG966" i="12" l="1"/>
  <c r="CG965" i="12"/>
  <c r="CG964" i="12"/>
  <c r="CG963" i="12"/>
  <c r="CS966" i="13"/>
  <c r="CS965" i="13"/>
  <c r="CS964" i="13"/>
  <c r="CS963" i="13"/>
  <c r="BE966" i="10"/>
  <c r="BE965" i="10"/>
  <c r="BE964" i="10"/>
  <c r="BE963" i="10"/>
  <c r="B53" i="8" l="1"/>
  <c r="B79" i="8"/>
  <c r="B61" i="8"/>
  <c r="B60" i="8"/>
  <c r="B59" i="8"/>
  <c r="B58" i="8"/>
  <c r="B57" i="8"/>
  <c r="B56" i="8"/>
  <c r="B55" i="8"/>
  <c r="B54" i="8"/>
  <c r="D3" i="8"/>
  <c r="F25" i="17" l="1"/>
  <c r="F23" i="17"/>
  <c r="F21" i="17"/>
  <c r="F19" i="17"/>
  <c r="F17" i="17"/>
  <c r="F15" i="17"/>
  <c r="F13" i="17"/>
  <c r="F11" i="17"/>
  <c r="Z21" i="18" l="1"/>
  <c r="X21" i="18"/>
  <c r="W21" i="18"/>
  <c r="V21" i="18"/>
  <c r="U21" i="18"/>
  <c r="T21" i="18"/>
  <c r="S21" i="18"/>
  <c r="O21" i="18"/>
  <c r="L21" i="18"/>
  <c r="K21" i="18"/>
  <c r="G21" i="18"/>
  <c r="C21" i="18"/>
  <c r="D8" i="8" l="1"/>
  <c r="E46" i="8" s="1"/>
  <c r="E8" i="8"/>
  <c r="D41" i="8" l="1"/>
  <c r="E45" i="8"/>
  <c r="D1025" i="14" l="1"/>
  <c r="D1024" i="14"/>
  <c r="D1023" i="14"/>
  <c r="D1022" i="14"/>
  <c r="D1021" i="14"/>
  <c r="D1020" i="14"/>
  <c r="D1019" i="14"/>
  <c r="D1018" i="14"/>
  <c r="D1017" i="14"/>
  <c r="D1016" i="14"/>
  <c r="D1015" i="14"/>
  <c r="D1014" i="14"/>
  <c r="D1013" i="14"/>
  <c r="D1012" i="14"/>
  <c r="D1011" i="14"/>
  <c r="D1010" i="14"/>
  <c r="D1009" i="14"/>
  <c r="D1008" i="14"/>
  <c r="D1007" i="14"/>
  <c r="D1006" i="14"/>
  <c r="D1005" i="14"/>
  <c r="D1004" i="14"/>
  <c r="D1003" i="14"/>
  <c r="D1002" i="14"/>
  <c r="D1001" i="14"/>
  <c r="D1000" i="14"/>
  <c r="D999" i="14"/>
  <c r="D998" i="14"/>
  <c r="D997" i="14"/>
  <c r="D996" i="14"/>
  <c r="D995" i="14"/>
  <c r="D993" i="14"/>
  <c r="D992" i="14"/>
  <c r="D991" i="14"/>
  <c r="D990" i="14"/>
  <c r="D989" i="14"/>
  <c r="D988" i="14"/>
  <c r="D987" i="14"/>
  <c r="D986" i="14"/>
  <c r="D985" i="14"/>
  <c r="D984" i="14"/>
  <c r="D983" i="14"/>
  <c r="D982" i="14"/>
  <c r="D981" i="14"/>
  <c r="D980" i="14"/>
  <c r="D979" i="14"/>
  <c r="D978" i="14"/>
  <c r="D977" i="14"/>
  <c r="D976" i="14"/>
  <c r="D975" i="14"/>
  <c r="D974" i="14"/>
  <c r="D973" i="14"/>
  <c r="D972" i="14"/>
  <c r="D971" i="14"/>
  <c r="D970" i="14"/>
  <c r="D969" i="14"/>
  <c r="D968" i="14"/>
  <c r="D967" i="14"/>
  <c r="D966" i="14"/>
  <c r="D965" i="14"/>
  <c r="D964" i="14"/>
  <c r="D963" i="14"/>
  <c r="D961" i="14"/>
  <c r="D960" i="14"/>
  <c r="D959" i="14"/>
  <c r="D958" i="14"/>
  <c r="D957" i="14"/>
  <c r="D956" i="14"/>
  <c r="D955" i="14"/>
  <c r="D954" i="14"/>
  <c r="D953" i="14"/>
  <c r="D952" i="14"/>
  <c r="D951" i="14"/>
  <c r="D950" i="14"/>
  <c r="D949" i="14"/>
  <c r="D948" i="14"/>
  <c r="D947" i="14"/>
  <c r="D946" i="14"/>
  <c r="D945" i="14"/>
  <c r="D944" i="14"/>
  <c r="D943" i="14"/>
  <c r="D942" i="14"/>
  <c r="D941" i="14"/>
  <c r="D940" i="14"/>
  <c r="D939" i="14"/>
  <c r="D938" i="14"/>
  <c r="D937" i="14"/>
  <c r="D936" i="14"/>
  <c r="D935" i="14"/>
  <c r="D934" i="14"/>
  <c r="D933" i="14"/>
  <c r="D932" i="14"/>
  <c r="D931" i="14"/>
  <c r="D929" i="14"/>
  <c r="D928" i="14"/>
  <c r="D927" i="14"/>
  <c r="D926" i="14"/>
  <c r="D925" i="14"/>
  <c r="D924" i="14"/>
  <c r="D923" i="14"/>
  <c r="D922" i="14"/>
  <c r="D921" i="14"/>
  <c r="D920" i="14"/>
  <c r="D919" i="14"/>
  <c r="D918" i="14"/>
  <c r="D917" i="14"/>
  <c r="D916" i="14"/>
  <c r="D915" i="14"/>
  <c r="D914" i="14"/>
  <c r="D913" i="14"/>
  <c r="D912" i="14"/>
  <c r="D911" i="14"/>
  <c r="D910" i="14"/>
  <c r="D909" i="14"/>
  <c r="D908" i="14"/>
  <c r="D907" i="14"/>
  <c r="D906" i="14"/>
  <c r="D905" i="14"/>
  <c r="D904" i="14"/>
  <c r="D903" i="14"/>
  <c r="D902" i="14"/>
  <c r="D901" i="14"/>
  <c r="D900" i="14"/>
  <c r="D899" i="14"/>
  <c r="D897" i="14"/>
  <c r="D896" i="14"/>
  <c r="D895" i="14"/>
  <c r="D894" i="14"/>
  <c r="D893" i="14"/>
  <c r="D892" i="14"/>
  <c r="D891" i="14"/>
  <c r="D890" i="14"/>
  <c r="D889" i="14"/>
  <c r="D888" i="14"/>
  <c r="D887" i="14"/>
  <c r="D886" i="14"/>
  <c r="D885" i="14"/>
  <c r="D884" i="14"/>
  <c r="D883" i="14"/>
  <c r="D882" i="14"/>
  <c r="D881" i="14"/>
  <c r="D880" i="14"/>
  <c r="D879" i="14"/>
  <c r="D878" i="14"/>
  <c r="D877" i="14"/>
  <c r="D876" i="14"/>
  <c r="D875" i="14"/>
  <c r="D874" i="14"/>
  <c r="D873" i="14"/>
  <c r="D872" i="14"/>
  <c r="D871" i="14"/>
  <c r="D870" i="14"/>
  <c r="D869" i="14"/>
  <c r="D868" i="14"/>
  <c r="D867" i="14"/>
  <c r="D865" i="14"/>
  <c r="D864" i="14"/>
  <c r="D863" i="14"/>
  <c r="D862" i="14"/>
  <c r="D861" i="14"/>
  <c r="D860" i="14"/>
  <c r="D859" i="14"/>
  <c r="D858" i="14"/>
  <c r="D857" i="14"/>
  <c r="D856" i="14"/>
  <c r="D855" i="14"/>
  <c r="D854" i="14"/>
  <c r="D853" i="14"/>
  <c r="D852" i="14"/>
  <c r="D851" i="14"/>
  <c r="D850" i="14"/>
  <c r="D849" i="14"/>
  <c r="D848" i="14"/>
  <c r="D847" i="14"/>
  <c r="D846" i="14"/>
  <c r="D845" i="14"/>
  <c r="D844" i="14"/>
  <c r="D843" i="14"/>
  <c r="D842" i="14"/>
  <c r="D841" i="14"/>
  <c r="D840" i="14"/>
  <c r="D839" i="14"/>
  <c r="D838" i="14"/>
  <c r="D837" i="14"/>
  <c r="D836" i="14"/>
  <c r="D835" i="14"/>
  <c r="D833" i="14"/>
  <c r="D832" i="14"/>
  <c r="D831" i="14"/>
  <c r="D830" i="14"/>
  <c r="D829" i="14"/>
  <c r="D828" i="14"/>
  <c r="D827" i="14"/>
  <c r="D826" i="14"/>
  <c r="D825" i="14"/>
  <c r="D824" i="14"/>
  <c r="D823" i="14"/>
  <c r="D822" i="14"/>
  <c r="D821" i="14"/>
  <c r="D820" i="14"/>
  <c r="D819" i="14"/>
  <c r="D818" i="14"/>
  <c r="D817" i="14"/>
  <c r="D816" i="14"/>
  <c r="D815" i="14"/>
  <c r="D814" i="14"/>
  <c r="D813" i="14"/>
  <c r="D812" i="14"/>
  <c r="D811" i="14"/>
  <c r="D810" i="14"/>
  <c r="D809" i="14"/>
  <c r="D808" i="14"/>
  <c r="D807" i="14"/>
  <c r="D806" i="14"/>
  <c r="D805" i="14"/>
  <c r="D804" i="14"/>
  <c r="D803" i="14"/>
  <c r="D801" i="14"/>
  <c r="D800" i="14"/>
  <c r="D799" i="14"/>
  <c r="D798" i="14"/>
  <c r="D797" i="14"/>
  <c r="D796" i="14"/>
  <c r="D795" i="14"/>
  <c r="D794" i="14"/>
  <c r="D793" i="14"/>
  <c r="D792" i="14"/>
  <c r="D791" i="14"/>
  <c r="D790" i="14"/>
  <c r="D789" i="14"/>
  <c r="D788" i="14"/>
  <c r="D787" i="14"/>
  <c r="D786" i="14"/>
  <c r="D785" i="14"/>
  <c r="D784" i="14"/>
  <c r="D783" i="14"/>
  <c r="D782" i="14"/>
  <c r="D781" i="14"/>
  <c r="D780" i="14"/>
  <c r="D779" i="14"/>
  <c r="D778" i="14"/>
  <c r="D777" i="14"/>
  <c r="D776" i="14"/>
  <c r="D775" i="14"/>
  <c r="D774" i="14"/>
  <c r="D773" i="14"/>
  <c r="D772" i="14"/>
  <c r="D771" i="14"/>
  <c r="D769" i="14"/>
  <c r="D768" i="14"/>
  <c r="D767" i="14"/>
  <c r="D766" i="14"/>
  <c r="D765" i="14"/>
  <c r="D764" i="14"/>
  <c r="D763" i="14"/>
  <c r="D762" i="14"/>
  <c r="D761" i="14"/>
  <c r="D760" i="14"/>
  <c r="D759" i="14"/>
  <c r="D758" i="14"/>
  <c r="D757" i="14"/>
  <c r="D756" i="14"/>
  <c r="D755" i="14"/>
  <c r="D754" i="14"/>
  <c r="D753" i="14"/>
  <c r="D752" i="14"/>
  <c r="D751" i="14"/>
  <c r="D750" i="14"/>
  <c r="D749" i="14"/>
  <c r="D748" i="14"/>
  <c r="D747" i="14"/>
  <c r="D746" i="14"/>
  <c r="D745" i="14"/>
  <c r="D744" i="14"/>
  <c r="D743" i="14"/>
  <c r="D742" i="14"/>
  <c r="D741" i="14"/>
  <c r="D740" i="14"/>
  <c r="D739" i="14"/>
  <c r="D737" i="14"/>
  <c r="D736" i="14"/>
  <c r="D735" i="14"/>
  <c r="D734" i="14"/>
  <c r="D733" i="14"/>
  <c r="D732" i="14"/>
  <c r="D731" i="14"/>
  <c r="D730" i="14"/>
  <c r="D729" i="14"/>
  <c r="D728" i="14"/>
  <c r="D727" i="14"/>
  <c r="D726" i="14"/>
  <c r="D725" i="14"/>
  <c r="D724" i="14"/>
  <c r="D723" i="14"/>
  <c r="D722" i="14"/>
  <c r="D721" i="14"/>
  <c r="D720" i="14"/>
  <c r="D719" i="14"/>
  <c r="D718" i="14"/>
  <c r="D717" i="14"/>
  <c r="D716" i="14"/>
  <c r="D715" i="14"/>
  <c r="D714" i="14"/>
  <c r="D713" i="14"/>
  <c r="D712" i="14"/>
  <c r="D711" i="14"/>
  <c r="D710" i="14"/>
  <c r="D709" i="14"/>
  <c r="D708" i="14"/>
  <c r="D707" i="14"/>
  <c r="D705" i="14"/>
  <c r="D704" i="14"/>
  <c r="D703" i="14"/>
  <c r="D702" i="14"/>
  <c r="D701" i="14"/>
  <c r="D700" i="14"/>
  <c r="D699" i="14"/>
  <c r="D698" i="14"/>
  <c r="D697" i="14"/>
  <c r="D696" i="14"/>
  <c r="D695" i="14"/>
  <c r="D694" i="14"/>
  <c r="D693" i="14"/>
  <c r="D692" i="14"/>
  <c r="D691" i="14"/>
  <c r="D690" i="14"/>
  <c r="D689" i="14"/>
  <c r="D688" i="14"/>
  <c r="D687" i="14"/>
  <c r="D686" i="14"/>
  <c r="D685" i="14"/>
  <c r="D684" i="14"/>
  <c r="D683" i="14"/>
  <c r="D682" i="14"/>
  <c r="D681" i="14"/>
  <c r="D680" i="14"/>
  <c r="D679" i="14"/>
  <c r="D678" i="14"/>
  <c r="D677" i="14"/>
  <c r="D676" i="14"/>
  <c r="D675" i="14"/>
  <c r="D673" i="14"/>
  <c r="D672" i="14"/>
  <c r="D671" i="14"/>
  <c r="D670" i="14"/>
  <c r="D669" i="14"/>
  <c r="D668" i="14"/>
  <c r="D667" i="14"/>
  <c r="D666" i="14"/>
  <c r="D665" i="14"/>
  <c r="D664" i="14"/>
  <c r="D663" i="14"/>
  <c r="D662" i="14"/>
  <c r="D661" i="14"/>
  <c r="D660" i="14"/>
  <c r="D659" i="14"/>
  <c r="D658" i="14"/>
  <c r="D657" i="14"/>
  <c r="D656" i="14"/>
  <c r="D655" i="14"/>
  <c r="D654" i="14"/>
  <c r="D653" i="14"/>
  <c r="D652" i="14"/>
  <c r="D651" i="14"/>
  <c r="D650" i="14"/>
  <c r="D649" i="14"/>
  <c r="D648" i="14"/>
  <c r="D647" i="14"/>
  <c r="D646" i="14"/>
  <c r="D645" i="14"/>
  <c r="D644" i="14"/>
  <c r="D643" i="14"/>
  <c r="D641" i="14"/>
  <c r="D640" i="14"/>
  <c r="D639" i="14"/>
  <c r="D638" i="14"/>
  <c r="D637" i="14"/>
  <c r="D636" i="14"/>
  <c r="D635" i="14"/>
  <c r="D634" i="14"/>
  <c r="D633" i="14"/>
  <c r="D632" i="14"/>
  <c r="D631" i="14"/>
  <c r="D630" i="14"/>
  <c r="D629" i="14"/>
  <c r="D628" i="14"/>
  <c r="D627" i="14"/>
  <c r="D626" i="14"/>
  <c r="D625" i="14"/>
  <c r="D624" i="14"/>
  <c r="D623" i="14"/>
  <c r="D622" i="14"/>
  <c r="D621" i="14"/>
  <c r="D620" i="14"/>
  <c r="D619" i="14"/>
  <c r="D618" i="14"/>
  <c r="D617" i="14"/>
  <c r="D616" i="14"/>
  <c r="D615" i="14"/>
  <c r="D614" i="14"/>
  <c r="D613" i="14"/>
  <c r="D612" i="14"/>
  <c r="D611" i="14"/>
  <c r="D609" i="14"/>
  <c r="D608" i="14"/>
  <c r="D607" i="14"/>
  <c r="D606" i="14"/>
  <c r="D605" i="14"/>
  <c r="D604" i="14"/>
  <c r="D603" i="14"/>
  <c r="D602" i="14"/>
  <c r="D601" i="14"/>
  <c r="D600" i="14"/>
  <c r="D599" i="14"/>
  <c r="D598" i="14"/>
  <c r="D597" i="14"/>
  <c r="D596" i="14"/>
  <c r="D595" i="14"/>
  <c r="D594" i="14"/>
  <c r="D593" i="14"/>
  <c r="D592" i="14"/>
  <c r="D591" i="14"/>
  <c r="D590" i="14"/>
  <c r="D589" i="14"/>
  <c r="D588" i="14"/>
  <c r="D587" i="14"/>
  <c r="D586" i="14"/>
  <c r="D585" i="14"/>
  <c r="D584" i="14"/>
  <c r="D583" i="14"/>
  <c r="D582" i="14"/>
  <c r="D581" i="14"/>
  <c r="D580" i="14"/>
  <c r="D579" i="14"/>
  <c r="D577" i="14"/>
  <c r="D576" i="14"/>
  <c r="D575" i="14"/>
  <c r="D574" i="14"/>
  <c r="D573" i="14"/>
  <c r="D572" i="14"/>
  <c r="D571" i="14"/>
  <c r="D570" i="14"/>
  <c r="D569" i="14"/>
  <c r="D568" i="14"/>
  <c r="D567" i="14"/>
  <c r="D566" i="14"/>
  <c r="D565" i="14"/>
  <c r="D564" i="14"/>
  <c r="D563" i="14"/>
  <c r="D562" i="14"/>
  <c r="D561" i="14"/>
  <c r="D560" i="14"/>
  <c r="D559" i="14"/>
  <c r="D558" i="14"/>
  <c r="D557" i="14"/>
  <c r="D556" i="14"/>
  <c r="D555" i="14"/>
  <c r="D554" i="14"/>
  <c r="D553" i="14"/>
  <c r="D552" i="14"/>
  <c r="D551" i="14"/>
  <c r="D550" i="14"/>
  <c r="D549" i="14"/>
  <c r="D548" i="14"/>
  <c r="D547" i="14"/>
  <c r="D545" i="14"/>
  <c r="D544" i="14"/>
  <c r="D543" i="14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995" i="15"/>
  <c r="D963" i="15"/>
  <c r="D931" i="15"/>
  <c r="D899" i="15"/>
  <c r="D867" i="15"/>
  <c r="D835" i="15"/>
  <c r="D803" i="15"/>
  <c r="D771" i="15"/>
  <c r="D739" i="15"/>
  <c r="D707" i="15"/>
  <c r="D675" i="15"/>
  <c r="D643" i="15"/>
  <c r="D611" i="15"/>
  <c r="D579" i="15"/>
  <c r="D547" i="15"/>
  <c r="D515" i="15"/>
  <c r="D483" i="15"/>
  <c r="D451" i="15"/>
  <c r="D419" i="15"/>
  <c r="D387" i="15"/>
  <c r="D355" i="15"/>
  <c r="D323" i="15"/>
  <c r="D291" i="15"/>
  <c r="D259" i="15"/>
  <c r="D227" i="15"/>
  <c r="D195" i="15"/>
  <c r="D163" i="15"/>
  <c r="D131" i="15"/>
  <c r="D99" i="15"/>
  <c r="D67" i="15"/>
  <c r="D35" i="15"/>
  <c r="D3" i="15"/>
  <c r="D995" i="16"/>
  <c r="D963" i="16"/>
  <c r="D931" i="16"/>
  <c r="D899" i="16"/>
  <c r="D867" i="16"/>
  <c r="D835" i="16"/>
  <c r="D803" i="16"/>
  <c r="D771" i="16"/>
  <c r="D739" i="16"/>
  <c r="D707" i="16"/>
  <c r="D675" i="16"/>
  <c r="D643" i="16"/>
  <c r="D611" i="16"/>
  <c r="D579" i="16"/>
  <c r="D547" i="16"/>
  <c r="D515" i="16"/>
  <c r="D483" i="16"/>
  <c r="D451" i="16"/>
  <c r="D419" i="16"/>
  <c r="D387" i="16"/>
  <c r="D355" i="16"/>
  <c r="D323" i="16"/>
  <c r="D291" i="16"/>
  <c r="D259" i="16"/>
  <c r="D227" i="16"/>
  <c r="D195" i="16"/>
  <c r="D163" i="16"/>
  <c r="D131" i="16"/>
  <c r="D99" i="16"/>
  <c r="D67" i="16"/>
  <c r="D35" i="16"/>
  <c r="D3" i="16"/>
  <c r="D1025" i="11"/>
  <c r="D1024" i="11"/>
  <c r="D1023" i="11"/>
  <c r="D1022" i="11"/>
  <c r="D1021" i="11"/>
  <c r="D1020" i="11"/>
  <c r="D1019" i="11"/>
  <c r="D1018" i="11"/>
  <c r="D1017" i="11"/>
  <c r="D1016" i="11"/>
  <c r="D1015" i="11"/>
  <c r="D1014" i="11"/>
  <c r="D1013" i="11"/>
  <c r="D1012" i="11"/>
  <c r="D1011" i="11"/>
  <c r="D1010" i="11"/>
  <c r="D1009" i="11"/>
  <c r="D1008" i="11"/>
  <c r="D1007" i="11"/>
  <c r="D1006" i="11"/>
  <c r="D1005" i="11"/>
  <c r="D1004" i="11"/>
  <c r="D1003" i="11"/>
  <c r="D1002" i="11"/>
  <c r="D1001" i="11"/>
  <c r="D1000" i="11"/>
  <c r="D999" i="11"/>
  <c r="D998" i="11"/>
  <c r="D997" i="11"/>
  <c r="D996" i="11"/>
  <c r="D995" i="11"/>
  <c r="D993" i="11"/>
  <c r="D992" i="11"/>
  <c r="D991" i="11"/>
  <c r="D990" i="11"/>
  <c r="D989" i="11"/>
  <c r="D988" i="11"/>
  <c r="D987" i="11"/>
  <c r="D986" i="11"/>
  <c r="D985" i="11"/>
  <c r="D984" i="11"/>
  <c r="D983" i="11"/>
  <c r="D982" i="11"/>
  <c r="D981" i="11"/>
  <c r="D980" i="11"/>
  <c r="D979" i="11"/>
  <c r="D978" i="11"/>
  <c r="D977" i="11"/>
  <c r="D976" i="11"/>
  <c r="D975" i="11"/>
  <c r="D974" i="11"/>
  <c r="D973" i="11"/>
  <c r="D972" i="11"/>
  <c r="D971" i="11"/>
  <c r="D970" i="11"/>
  <c r="D969" i="11"/>
  <c r="D968" i="11"/>
  <c r="D967" i="11"/>
  <c r="D966" i="11"/>
  <c r="D965" i="11"/>
  <c r="D964" i="11"/>
  <c r="D963" i="11"/>
  <c r="D961" i="11"/>
  <c r="D960" i="11"/>
  <c r="D959" i="11"/>
  <c r="D958" i="11"/>
  <c r="D957" i="11"/>
  <c r="D956" i="11"/>
  <c r="D955" i="11"/>
  <c r="D954" i="11"/>
  <c r="D953" i="11"/>
  <c r="D952" i="11"/>
  <c r="D951" i="11"/>
  <c r="D950" i="11"/>
  <c r="D949" i="11"/>
  <c r="D948" i="11"/>
  <c r="D947" i="11"/>
  <c r="D946" i="11"/>
  <c r="D945" i="11"/>
  <c r="D944" i="11"/>
  <c r="D943" i="11"/>
  <c r="D942" i="11"/>
  <c r="D941" i="11"/>
  <c r="D940" i="11"/>
  <c r="D939" i="11"/>
  <c r="D938" i="11"/>
  <c r="D937" i="11"/>
  <c r="D936" i="11"/>
  <c r="D935" i="11"/>
  <c r="D934" i="11"/>
  <c r="D933" i="11"/>
  <c r="D932" i="11"/>
  <c r="D931" i="11"/>
  <c r="D929" i="11"/>
  <c r="D928" i="11"/>
  <c r="D927" i="11"/>
  <c r="D926" i="11"/>
  <c r="D925" i="11"/>
  <c r="D924" i="11"/>
  <c r="D923" i="11"/>
  <c r="D922" i="11"/>
  <c r="D921" i="11"/>
  <c r="D920" i="11"/>
  <c r="D919" i="11"/>
  <c r="D918" i="11"/>
  <c r="D917" i="11"/>
  <c r="D916" i="11"/>
  <c r="D915" i="11"/>
  <c r="D914" i="11"/>
  <c r="D913" i="11"/>
  <c r="D912" i="11"/>
  <c r="D911" i="11"/>
  <c r="D910" i="11"/>
  <c r="D909" i="11"/>
  <c r="D908" i="11"/>
  <c r="D907" i="11"/>
  <c r="D906" i="11"/>
  <c r="D905" i="11"/>
  <c r="D904" i="11"/>
  <c r="D903" i="11"/>
  <c r="D902" i="11"/>
  <c r="D901" i="11"/>
  <c r="D900" i="11"/>
  <c r="D899" i="11"/>
  <c r="D897" i="11"/>
  <c r="D896" i="11"/>
  <c r="D895" i="11"/>
  <c r="D894" i="11"/>
  <c r="D893" i="11"/>
  <c r="D892" i="11"/>
  <c r="D891" i="11"/>
  <c r="D890" i="11"/>
  <c r="D889" i="11"/>
  <c r="D888" i="11"/>
  <c r="D887" i="11"/>
  <c r="D886" i="11"/>
  <c r="D885" i="11"/>
  <c r="D884" i="11"/>
  <c r="D883" i="11"/>
  <c r="D882" i="11"/>
  <c r="D881" i="11"/>
  <c r="D880" i="11"/>
  <c r="D879" i="11"/>
  <c r="D878" i="11"/>
  <c r="D877" i="11"/>
  <c r="D876" i="11"/>
  <c r="D875" i="11"/>
  <c r="D874" i="11"/>
  <c r="D873" i="11"/>
  <c r="D872" i="11"/>
  <c r="D871" i="11"/>
  <c r="D870" i="11"/>
  <c r="D869" i="11"/>
  <c r="D868" i="11"/>
  <c r="D867" i="11"/>
  <c r="D865" i="11"/>
  <c r="D864" i="11"/>
  <c r="D863" i="11"/>
  <c r="D862" i="11"/>
  <c r="D861" i="11"/>
  <c r="D860" i="11"/>
  <c r="D859" i="11"/>
  <c r="D858" i="11"/>
  <c r="D857" i="11"/>
  <c r="D856" i="11"/>
  <c r="D855" i="11"/>
  <c r="D854" i="11"/>
  <c r="D853" i="11"/>
  <c r="D852" i="11"/>
  <c r="D851" i="11"/>
  <c r="D850" i="11"/>
  <c r="D849" i="11"/>
  <c r="D848" i="11"/>
  <c r="D847" i="11"/>
  <c r="D846" i="11"/>
  <c r="D845" i="11"/>
  <c r="D844" i="11"/>
  <c r="D843" i="11"/>
  <c r="D842" i="11"/>
  <c r="D841" i="11"/>
  <c r="D840" i="11"/>
  <c r="D839" i="11"/>
  <c r="D838" i="11"/>
  <c r="D837" i="11"/>
  <c r="D836" i="11"/>
  <c r="D835" i="11"/>
  <c r="D833" i="11"/>
  <c r="D832" i="11"/>
  <c r="D831" i="11"/>
  <c r="D830" i="11"/>
  <c r="D829" i="11"/>
  <c r="D828" i="11"/>
  <c r="D827" i="11"/>
  <c r="D826" i="11"/>
  <c r="D825" i="11"/>
  <c r="D824" i="11"/>
  <c r="D823" i="11"/>
  <c r="D822" i="11"/>
  <c r="D821" i="11"/>
  <c r="D820" i="11"/>
  <c r="D819" i="11"/>
  <c r="D818" i="11"/>
  <c r="D817" i="11"/>
  <c r="D816" i="11"/>
  <c r="D815" i="11"/>
  <c r="D814" i="11"/>
  <c r="D813" i="11"/>
  <c r="D812" i="11"/>
  <c r="D811" i="11"/>
  <c r="D810" i="11"/>
  <c r="D809" i="11"/>
  <c r="D808" i="11"/>
  <c r="D807" i="11"/>
  <c r="D806" i="11"/>
  <c r="D805" i="11"/>
  <c r="D804" i="11"/>
  <c r="D803" i="11"/>
  <c r="D801" i="11"/>
  <c r="D800" i="11"/>
  <c r="D799" i="11"/>
  <c r="D798" i="11"/>
  <c r="D797" i="11"/>
  <c r="D796" i="11"/>
  <c r="D795" i="11"/>
  <c r="D794" i="11"/>
  <c r="D793" i="11"/>
  <c r="D792" i="11"/>
  <c r="D791" i="11"/>
  <c r="D790" i="11"/>
  <c r="D789" i="11"/>
  <c r="D788" i="11"/>
  <c r="D787" i="11"/>
  <c r="D786" i="11"/>
  <c r="D785" i="11"/>
  <c r="D784" i="11"/>
  <c r="D783" i="11"/>
  <c r="D782" i="11"/>
  <c r="D781" i="11"/>
  <c r="D780" i="11"/>
  <c r="D779" i="11"/>
  <c r="D778" i="11"/>
  <c r="D777" i="11"/>
  <c r="D776" i="11"/>
  <c r="D775" i="11"/>
  <c r="D774" i="11"/>
  <c r="D773" i="11"/>
  <c r="D772" i="11"/>
  <c r="D771" i="11"/>
  <c r="D769" i="11"/>
  <c r="D768" i="11"/>
  <c r="D767" i="11"/>
  <c r="D766" i="11"/>
  <c r="D765" i="11"/>
  <c r="D764" i="11"/>
  <c r="D763" i="11"/>
  <c r="D762" i="11"/>
  <c r="D761" i="11"/>
  <c r="D760" i="11"/>
  <c r="D759" i="11"/>
  <c r="D758" i="11"/>
  <c r="D757" i="11"/>
  <c r="D756" i="11"/>
  <c r="D755" i="11"/>
  <c r="D754" i="11"/>
  <c r="D753" i="11"/>
  <c r="D752" i="11"/>
  <c r="D751" i="11"/>
  <c r="D750" i="11"/>
  <c r="D749" i="11"/>
  <c r="D748" i="11"/>
  <c r="D747" i="11"/>
  <c r="D746" i="11"/>
  <c r="D745" i="11"/>
  <c r="D744" i="11"/>
  <c r="D743" i="11"/>
  <c r="D742" i="11"/>
  <c r="D741" i="11"/>
  <c r="D740" i="11"/>
  <c r="D739" i="11"/>
  <c r="D737" i="11"/>
  <c r="D736" i="11"/>
  <c r="D735" i="11"/>
  <c r="D734" i="11"/>
  <c r="D733" i="11"/>
  <c r="D732" i="11"/>
  <c r="D731" i="11"/>
  <c r="D730" i="11"/>
  <c r="D729" i="11"/>
  <c r="D728" i="11"/>
  <c r="D727" i="11"/>
  <c r="D726" i="11"/>
  <c r="D725" i="11"/>
  <c r="D724" i="11"/>
  <c r="D723" i="11"/>
  <c r="D722" i="11"/>
  <c r="D721" i="11"/>
  <c r="D720" i="11"/>
  <c r="D719" i="11"/>
  <c r="D718" i="11"/>
  <c r="D717" i="11"/>
  <c r="D716" i="11"/>
  <c r="D715" i="11"/>
  <c r="D714" i="11"/>
  <c r="D713" i="11"/>
  <c r="D712" i="11"/>
  <c r="D711" i="11"/>
  <c r="D710" i="11"/>
  <c r="D709" i="11"/>
  <c r="D708" i="11"/>
  <c r="D707" i="11"/>
  <c r="D705" i="11"/>
  <c r="D704" i="11"/>
  <c r="D703" i="11"/>
  <c r="D702" i="11"/>
  <c r="D701" i="11"/>
  <c r="D700" i="11"/>
  <c r="D699" i="11"/>
  <c r="D698" i="11"/>
  <c r="D697" i="11"/>
  <c r="D696" i="11"/>
  <c r="D695" i="11"/>
  <c r="D694" i="11"/>
  <c r="D693" i="11"/>
  <c r="D692" i="11"/>
  <c r="D691" i="11"/>
  <c r="D690" i="11"/>
  <c r="D689" i="11"/>
  <c r="D688" i="11"/>
  <c r="D687" i="11"/>
  <c r="D686" i="11"/>
  <c r="D685" i="11"/>
  <c r="D684" i="11"/>
  <c r="D683" i="11"/>
  <c r="D682" i="11"/>
  <c r="D681" i="11"/>
  <c r="D680" i="11"/>
  <c r="D679" i="11"/>
  <c r="D678" i="11"/>
  <c r="D677" i="11"/>
  <c r="D676" i="11"/>
  <c r="D675" i="11"/>
  <c r="D673" i="11"/>
  <c r="D672" i="11"/>
  <c r="D671" i="11"/>
  <c r="D670" i="11"/>
  <c r="D669" i="11"/>
  <c r="D668" i="11"/>
  <c r="D667" i="11"/>
  <c r="D666" i="11"/>
  <c r="D665" i="11"/>
  <c r="D664" i="11"/>
  <c r="D663" i="11"/>
  <c r="D662" i="11"/>
  <c r="D661" i="11"/>
  <c r="D660" i="11"/>
  <c r="D659" i="11"/>
  <c r="D658" i="11"/>
  <c r="D657" i="11"/>
  <c r="D656" i="11"/>
  <c r="D655" i="11"/>
  <c r="D654" i="11"/>
  <c r="D653" i="11"/>
  <c r="D652" i="11"/>
  <c r="D651" i="11"/>
  <c r="D650" i="11"/>
  <c r="D649" i="11"/>
  <c r="D648" i="11"/>
  <c r="D647" i="11"/>
  <c r="D646" i="11"/>
  <c r="D645" i="11"/>
  <c r="D644" i="11"/>
  <c r="D643" i="11"/>
  <c r="D641" i="11"/>
  <c r="D640" i="11"/>
  <c r="D639" i="11"/>
  <c r="D638" i="11"/>
  <c r="D637" i="11"/>
  <c r="D636" i="11"/>
  <c r="D635" i="11"/>
  <c r="D634" i="11"/>
  <c r="D633" i="11"/>
  <c r="D632" i="11"/>
  <c r="D631" i="11"/>
  <c r="D630" i="11"/>
  <c r="D629" i="11"/>
  <c r="D628" i="11"/>
  <c r="D627" i="11"/>
  <c r="D626" i="11"/>
  <c r="D625" i="11"/>
  <c r="D624" i="11"/>
  <c r="D623" i="11"/>
  <c r="D622" i="11"/>
  <c r="D621" i="11"/>
  <c r="D620" i="11"/>
  <c r="D619" i="11"/>
  <c r="D618" i="11"/>
  <c r="D617" i="11"/>
  <c r="D616" i="11"/>
  <c r="D615" i="11"/>
  <c r="D614" i="11"/>
  <c r="D613" i="11"/>
  <c r="D612" i="11"/>
  <c r="D611" i="11"/>
  <c r="D609" i="11"/>
  <c r="D608" i="11"/>
  <c r="D607" i="11"/>
  <c r="D606" i="11"/>
  <c r="D605" i="11"/>
  <c r="D604" i="11"/>
  <c r="D603" i="11"/>
  <c r="D602" i="11"/>
  <c r="D601" i="11"/>
  <c r="D600" i="11"/>
  <c r="D599" i="11"/>
  <c r="D598" i="11"/>
  <c r="D597" i="11"/>
  <c r="D596" i="11"/>
  <c r="D595" i="11"/>
  <c r="D594" i="11"/>
  <c r="D593" i="11"/>
  <c r="D592" i="11"/>
  <c r="D591" i="11"/>
  <c r="D590" i="11"/>
  <c r="D589" i="11"/>
  <c r="D588" i="11"/>
  <c r="D587" i="11"/>
  <c r="D586" i="11"/>
  <c r="D585" i="11"/>
  <c r="D584" i="11"/>
  <c r="D583" i="11"/>
  <c r="D582" i="11"/>
  <c r="D581" i="11"/>
  <c r="D580" i="11"/>
  <c r="D579" i="11"/>
  <c r="D577" i="11"/>
  <c r="D576" i="11"/>
  <c r="D575" i="11"/>
  <c r="D574" i="11"/>
  <c r="D573" i="11"/>
  <c r="D572" i="11"/>
  <c r="D571" i="11"/>
  <c r="D570" i="11"/>
  <c r="D569" i="11"/>
  <c r="D568" i="11"/>
  <c r="D567" i="11"/>
  <c r="D566" i="11"/>
  <c r="D565" i="11"/>
  <c r="D564" i="11"/>
  <c r="D563" i="11"/>
  <c r="D562" i="11"/>
  <c r="D561" i="11"/>
  <c r="D560" i="11"/>
  <c r="D559" i="11"/>
  <c r="D558" i="11"/>
  <c r="D557" i="11"/>
  <c r="D556" i="11"/>
  <c r="D555" i="11"/>
  <c r="D554" i="11"/>
  <c r="D553" i="11"/>
  <c r="D552" i="11"/>
  <c r="D551" i="11"/>
  <c r="D550" i="11"/>
  <c r="D549" i="11"/>
  <c r="D548" i="11"/>
  <c r="D547" i="11"/>
  <c r="D545" i="11"/>
  <c r="D544" i="11"/>
  <c r="D543" i="11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3" i="11"/>
  <c r="D1025" i="12"/>
  <c r="D1024" i="12"/>
  <c r="D1023" i="12"/>
  <c r="D1022" i="12"/>
  <c r="D1021" i="12"/>
  <c r="D1020" i="12"/>
  <c r="D1019" i="12"/>
  <c r="D1018" i="12"/>
  <c r="D1017" i="12"/>
  <c r="D1016" i="12"/>
  <c r="D1015" i="12"/>
  <c r="D1014" i="12"/>
  <c r="D1013" i="12"/>
  <c r="D1012" i="12"/>
  <c r="D1011" i="12"/>
  <c r="D1010" i="12"/>
  <c r="D1009" i="12"/>
  <c r="D1008" i="12"/>
  <c r="D1007" i="12"/>
  <c r="D1006" i="12"/>
  <c r="D1005" i="12"/>
  <c r="D1004" i="12"/>
  <c r="D1003" i="12"/>
  <c r="D1002" i="12"/>
  <c r="D1001" i="12"/>
  <c r="D1000" i="12"/>
  <c r="D999" i="12"/>
  <c r="D998" i="12"/>
  <c r="D997" i="12"/>
  <c r="D996" i="12"/>
  <c r="D995" i="12"/>
  <c r="D993" i="12"/>
  <c r="D992" i="12"/>
  <c r="D991" i="12"/>
  <c r="D990" i="12"/>
  <c r="D989" i="12"/>
  <c r="D988" i="12"/>
  <c r="D987" i="12"/>
  <c r="D986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70" i="12"/>
  <c r="D969" i="12"/>
  <c r="D968" i="12"/>
  <c r="D967" i="12"/>
  <c r="D966" i="12"/>
  <c r="D965" i="12"/>
  <c r="D964" i="12"/>
  <c r="D963" i="12"/>
  <c r="D961" i="12"/>
  <c r="D960" i="12"/>
  <c r="D959" i="12"/>
  <c r="D958" i="12"/>
  <c r="D957" i="12"/>
  <c r="D956" i="12"/>
  <c r="D955" i="12"/>
  <c r="D954" i="12"/>
  <c r="D953" i="12"/>
  <c r="D952" i="12"/>
  <c r="D951" i="12"/>
  <c r="D950" i="12"/>
  <c r="D949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29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6" i="12"/>
  <c r="D915" i="12"/>
  <c r="D914" i="12"/>
  <c r="D913" i="12"/>
  <c r="D912" i="12"/>
  <c r="D911" i="12"/>
  <c r="D910" i="12"/>
  <c r="D909" i="12"/>
  <c r="D908" i="12"/>
  <c r="D907" i="12"/>
  <c r="D906" i="12"/>
  <c r="D905" i="12"/>
  <c r="D904" i="12"/>
  <c r="D903" i="12"/>
  <c r="D902" i="12"/>
  <c r="D901" i="12"/>
  <c r="D900" i="12"/>
  <c r="D899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1" i="12"/>
  <c r="D880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7" i="12"/>
  <c r="D806" i="12"/>
  <c r="D805" i="12"/>
  <c r="D804" i="12"/>
  <c r="D803" i="12"/>
  <c r="D801" i="12"/>
  <c r="D800" i="12"/>
  <c r="D799" i="12"/>
  <c r="D798" i="12"/>
  <c r="D797" i="12"/>
  <c r="D796" i="12"/>
  <c r="D795" i="12"/>
  <c r="D794" i="12"/>
  <c r="D793" i="12"/>
  <c r="D792" i="12"/>
  <c r="D791" i="12"/>
  <c r="D790" i="12"/>
  <c r="D789" i="12"/>
  <c r="D788" i="12"/>
  <c r="D787" i="12"/>
  <c r="D786" i="12"/>
  <c r="D785" i="12"/>
  <c r="D784" i="12"/>
  <c r="D783" i="12"/>
  <c r="D782" i="12"/>
  <c r="D781" i="12"/>
  <c r="D780" i="12"/>
  <c r="D779" i="12"/>
  <c r="D778" i="12"/>
  <c r="D777" i="12"/>
  <c r="D776" i="12"/>
  <c r="D775" i="12"/>
  <c r="D774" i="12"/>
  <c r="D773" i="12"/>
  <c r="D772" i="12"/>
  <c r="D771" i="12"/>
  <c r="D769" i="12"/>
  <c r="D768" i="12"/>
  <c r="D767" i="12"/>
  <c r="D766" i="12"/>
  <c r="D765" i="12"/>
  <c r="D764" i="12"/>
  <c r="D763" i="12"/>
  <c r="D762" i="12"/>
  <c r="D761" i="12"/>
  <c r="D760" i="12"/>
  <c r="D759" i="12"/>
  <c r="D758" i="12"/>
  <c r="D757" i="12"/>
  <c r="D756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7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3" i="12"/>
  <c r="D672" i="12"/>
  <c r="D671" i="12"/>
  <c r="D670" i="12"/>
  <c r="D669" i="12"/>
  <c r="D668" i="12"/>
  <c r="D667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3" i="12"/>
  <c r="D641" i="12"/>
  <c r="D640" i="12"/>
  <c r="D639" i="12"/>
  <c r="D638" i="12"/>
  <c r="D637" i="12"/>
  <c r="D636" i="12"/>
  <c r="D635" i="12"/>
  <c r="D634" i="12"/>
  <c r="D633" i="12"/>
  <c r="D632" i="12"/>
  <c r="D631" i="12"/>
  <c r="D630" i="12"/>
  <c r="D629" i="12"/>
  <c r="D628" i="12"/>
  <c r="D627" i="12"/>
  <c r="D626" i="12"/>
  <c r="D625" i="12"/>
  <c r="D624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1025" i="13"/>
  <c r="D1024" i="13"/>
  <c r="D1023" i="13"/>
  <c r="D1022" i="13"/>
  <c r="D1021" i="13"/>
  <c r="D1020" i="13"/>
  <c r="D1019" i="13"/>
  <c r="D1018" i="13"/>
  <c r="D1017" i="13"/>
  <c r="D1016" i="13"/>
  <c r="D1015" i="13"/>
  <c r="D1014" i="13"/>
  <c r="D1013" i="13"/>
  <c r="D1012" i="13"/>
  <c r="D1011" i="13"/>
  <c r="D1010" i="13"/>
  <c r="D1009" i="13"/>
  <c r="D1008" i="13"/>
  <c r="D1007" i="13"/>
  <c r="D1006" i="13"/>
  <c r="D1005" i="13"/>
  <c r="D1004" i="13"/>
  <c r="D1003" i="13"/>
  <c r="D1002" i="13"/>
  <c r="D1001" i="13"/>
  <c r="D1000" i="13"/>
  <c r="D999" i="13"/>
  <c r="D998" i="13"/>
  <c r="D997" i="13"/>
  <c r="D996" i="13"/>
  <c r="D995" i="13"/>
  <c r="D993" i="13"/>
  <c r="D992" i="13"/>
  <c r="D991" i="13"/>
  <c r="D990" i="13"/>
  <c r="D989" i="13"/>
  <c r="D988" i="13"/>
  <c r="D987" i="13"/>
  <c r="D986" i="13"/>
  <c r="D985" i="13"/>
  <c r="D984" i="13"/>
  <c r="D983" i="13"/>
  <c r="D982" i="13"/>
  <c r="D981" i="13"/>
  <c r="D980" i="13"/>
  <c r="D979" i="13"/>
  <c r="D978" i="13"/>
  <c r="D977" i="13"/>
  <c r="D976" i="13"/>
  <c r="D975" i="13"/>
  <c r="D974" i="13"/>
  <c r="D973" i="13"/>
  <c r="D972" i="13"/>
  <c r="D971" i="13"/>
  <c r="D970" i="13"/>
  <c r="D969" i="13"/>
  <c r="D968" i="13"/>
  <c r="D967" i="13"/>
  <c r="D966" i="13"/>
  <c r="D965" i="13"/>
  <c r="D964" i="13"/>
  <c r="D963" i="13"/>
  <c r="D961" i="13"/>
  <c r="D960" i="13"/>
  <c r="D959" i="13"/>
  <c r="D958" i="13"/>
  <c r="D957" i="13"/>
  <c r="D956" i="13"/>
  <c r="D955" i="13"/>
  <c r="D954" i="13"/>
  <c r="D953" i="13"/>
  <c r="D952" i="13"/>
  <c r="D951" i="13"/>
  <c r="D950" i="13"/>
  <c r="D949" i="13"/>
  <c r="D948" i="13"/>
  <c r="D947" i="13"/>
  <c r="D946" i="13"/>
  <c r="D945" i="13"/>
  <c r="D944" i="13"/>
  <c r="D943" i="13"/>
  <c r="D942" i="13"/>
  <c r="D941" i="13"/>
  <c r="D940" i="13"/>
  <c r="D939" i="13"/>
  <c r="D938" i="13"/>
  <c r="D937" i="13"/>
  <c r="D936" i="13"/>
  <c r="D935" i="13"/>
  <c r="D934" i="13"/>
  <c r="D933" i="13"/>
  <c r="D932" i="13"/>
  <c r="D931" i="13"/>
  <c r="D929" i="13"/>
  <c r="D928" i="13"/>
  <c r="D927" i="13"/>
  <c r="D926" i="13"/>
  <c r="D925" i="13"/>
  <c r="D924" i="13"/>
  <c r="D923" i="13"/>
  <c r="D922" i="13"/>
  <c r="D921" i="13"/>
  <c r="D920" i="13"/>
  <c r="D919" i="13"/>
  <c r="D918" i="13"/>
  <c r="D917" i="13"/>
  <c r="D916" i="13"/>
  <c r="D915" i="13"/>
  <c r="D914" i="13"/>
  <c r="D913" i="13"/>
  <c r="D912" i="13"/>
  <c r="D911" i="13"/>
  <c r="D910" i="13"/>
  <c r="D909" i="13"/>
  <c r="D908" i="13"/>
  <c r="D907" i="13"/>
  <c r="D906" i="13"/>
  <c r="D905" i="13"/>
  <c r="D904" i="13"/>
  <c r="D903" i="13"/>
  <c r="D902" i="13"/>
  <c r="D901" i="13"/>
  <c r="D900" i="13"/>
  <c r="D899" i="13"/>
  <c r="D897" i="13"/>
  <c r="D896" i="13"/>
  <c r="D895" i="13"/>
  <c r="D894" i="13"/>
  <c r="D893" i="13"/>
  <c r="D892" i="13"/>
  <c r="D891" i="13"/>
  <c r="D890" i="13"/>
  <c r="D889" i="13"/>
  <c r="D888" i="13"/>
  <c r="D887" i="13"/>
  <c r="D886" i="13"/>
  <c r="D885" i="13"/>
  <c r="D884" i="13"/>
  <c r="D883" i="13"/>
  <c r="D882" i="13"/>
  <c r="D881" i="13"/>
  <c r="D880" i="13"/>
  <c r="D879" i="13"/>
  <c r="D878" i="13"/>
  <c r="D877" i="13"/>
  <c r="D876" i="13"/>
  <c r="D875" i="13"/>
  <c r="D874" i="13"/>
  <c r="D873" i="13"/>
  <c r="D872" i="13"/>
  <c r="D871" i="13"/>
  <c r="D870" i="13"/>
  <c r="D869" i="13"/>
  <c r="D868" i="13"/>
  <c r="D867" i="13"/>
  <c r="D865" i="13"/>
  <c r="D864" i="13"/>
  <c r="D863" i="13"/>
  <c r="D862" i="13"/>
  <c r="D861" i="13"/>
  <c r="D860" i="13"/>
  <c r="D859" i="13"/>
  <c r="D858" i="13"/>
  <c r="D857" i="13"/>
  <c r="D856" i="13"/>
  <c r="D855" i="13"/>
  <c r="D854" i="13"/>
  <c r="D853" i="13"/>
  <c r="D852" i="13"/>
  <c r="D851" i="13"/>
  <c r="D850" i="13"/>
  <c r="D849" i="13"/>
  <c r="D848" i="13"/>
  <c r="D847" i="13"/>
  <c r="D846" i="13"/>
  <c r="D845" i="13"/>
  <c r="D844" i="13"/>
  <c r="D843" i="13"/>
  <c r="D842" i="13"/>
  <c r="D841" i="13"/>
  <c r="D840" i="13"/>
  <c r="D839" i="13"/>
  <c r="D838" i="13"/>
  <c r="D837" i="13"/>
  <c r="D836" i="13"/>
  <c r="D835" i="13"/>
  <c r="D833" i="13"/>
  <c r="D832" i="13"/>
  <c r="D831" i="13"/>
  <c r="D830" i="13"/>
  <c r="D829" i="13"/>
  <c r="D828" i="13"/>
  <c r="D827" i="13"/>
  <c r="D826" i="13"/>
  <c r="D825" i="13"/>
  <c r="D824" i="13"/>
  <c r="D823" i="13"/>
  <c r="D822" i="13"/>
  <c r="D821" i="13"/>
  <c r="D820" i="13"/>
  <c r="D819" i="13"/>
  <c r="D818" i="13"/>
  <c r="D817" i="13"/>
  <c r="D816" i="13"/>
  <c r="D815" i="13"/>
  <c r="D814" i="13"/>
  <c r="D813" i="13"/>
  <c r="D812" i="13"/>
  <c r="D811" i="13"/>
  <c r="D810" i="13"/>
  <c r="D809" i="13"/>
  <c r="D808" i="13"/>
  <c r="D807" i="13"/>
  <c r="D806" i="13"/>
  <c r="D805" i="13"/>
  <c r="D804" i="13"/>
  <c r="D803" i="13"/>
  <c r="D801" i="13"/>
  <c r="D800" i="13"/>
  <c r="D799" i="13"/>
  <c r="D798" i="13"/>
  <c r="D797" i="13"/>
  <c r="D796" i="13"/>
  <c r="D795" i="13"/>
  <c r="D794" i="13"/>
  <c r="D793" i="13"/>
  <c r="D792" i="13"/>
  <c r="D791" i="13"/>
  <c r="D790" i="13"/>
  <c r="D789" i="13"/>
  <c r="D788" i="13"/>
  <c r="D787" i="13"/>
  <c r="D786" i="13"/>
  <c r="D785" i="13"/>
  <c r="D784" i="13"/>
  <c r="D783" i="13"/>
  <c r="D782" i="13"/>
  <c r="D781" i="13"/>
  <c r="D780" i="13"/>
  <c r="D779" i="13"/>
  <c r="D778" i="13"/>
  <c r="D777" i="13"/>
  <c r="D776" i="13"/>
  <c r="D775" i="13"/>
  <c r="D774" i="13"/>
  <c r="D773" i="13"/>
  <c r="D772" i="13"/>
  <c r="D771" i="13"/>
  <c r="D769" i="13"/>
  <c r="D768" i="13"/>
  <c r="D767" i="13"/>
  <c r="D766" i="13"/>
  <c r="D765" i="13"/>
  <c r="D764" i="13"/>
  <c r="D763" i="13"/>
  <c r="D762" i="13"/>
  <c r="D761" i="13"/>
  <c r="D760" i="13"/>
  <c r="D759" i="13"/>
  <c r="D758" i="13"/>
  <c r="D757" i="13"/>
  <c r="D756" i="13"/>
  <c r="D755" i="13"/>
  <c r="D754" i="13"/>
  <c r="D753" i="13"/>
  <c r="D752" i="13"/>
  <c r="D751" i="13"/>
  <c r="D750" i="13"/>
  <c r="D749" i="13"/>
  <c r="D748" i="13"/>
  <c r="D747" i="13"/>
  <c r="D746" i="13"/>
  <c r="D745" i="13"/>
  <c r="D744" i="13"/>
  <c r="D743" i="13"/>
  <c r="D742" i="13"/>
  <c r="D741" i="13"/>
  <c r="D740" i="13"/>
  <c r="D739" i="13"/>
  <c r="D737" i="13"/>
  <c r="D736" i="13"/>
  <c r="D735" i="13"/>
  <c r="D734" i="13"/>
  <c r="D733" i="13"/>
  <c r="D732" i="13"/>
  <c r="D731" i="13"/>
  <c r="D730" i="13"/>
  <c r="D729" i="13"/>
  <c r="D728" i="13"/>
  <c r="D727" i="13"/>
  <c r="D726" i="13"/>
  <c r="D725" i="13"/>
  <c r="D724" i="13"/>
  <c r="D723" i="13"/>
  <c r="D722" i="13"/>
  <c r="D721" i="13"/>
  <c r="D720" i="13"/>
  <c r="D719" i="13"/>
  <c r="D718" i="13"/>
  <c r="D717" i="13"/>
  <c r="D716" i="13"/>
  <c r="D715" i="13"/>
  <c r="D714" i="13"/>
  <c r="D713" i="13"/>
  <c r="D712" i="13"/>
  <c r="D711" i="13"/>
  <c r="D710" i="13"/>
  <c r="D709" i="13"/>
  <c r="D708" i="13"/>
  <c r="D707" i="13"/>
  <c r="D705" i="13"/>
  <c r="D704" i="13"/>
  <c r="D703" i="13"/>
  <c r="D702" i="13"/>
  <c r="D701" i="13"/>
  <c r="D700" i="13"/>
  <c r="D699" i="13"/>
  <c r="D698" i="13"/>
  <c r="D697" i="13"/>
  <c r="D696" i="13"/>
  <c r="D695" i="13"/>
  <c r="D694" i="13"/>
  <c r="D693" i="13"/>
  <c r="D692" i="13"/>
  <c r="D691" i="13"/>
  <c r="D690" i="13"/>
  <c r="D689" i="13"/>
  <c r="D688" i="13"/>
  <c r="D687" i="13"/>
  <c r="D686" i="13"/>
  <c r="D685" i="13"/>
  <c r="D684" i="13"/>
  <c r="D683" i="13"/>
  <c r="D682" i="13"/>
  <c r="D681" i="13"/>
  <c r="D680" i="13"/>
  <c r="D679" i="13"/>
  <c r="D678" i="13"/>
  <c r="D677" i="13"/>
  <c r="D676" i="13"/>
  <c r="D675" i="13"/>
  <c r="D673" i="13"/>
  <c r="D672" i="13"/>
  <c r="D671" i="13"/>
  <c r="D670" i="13"/>
  <c r="D669" i="13"/>
  <c r="D668" i="13"/>
  <c r="D667" i="13"/>
  <c r="D666" i="13"/>
  <c r="D665" i="13"/>
  <c r="D664" i="13"/>
  <c r="D663" i="13"/>
  <c r="D662" i="13"/>
  <c r="D661" i="13"/>
  <c r="D660" i="13"/>
  <c r="D659" i="13"/>
  <c r="D658" i="13"/>
  <c r="D657" i="13"/>
  <c r="D656" i="13"/>
  <c r="D655" i="13"/>
  <c r="D654" i="13"/>
  <c r="D653" i="13"/>
  <c r="D652" i="13"/>
  <c r="D651" i="13"/>
  <c r="D650" i="13"/>
  <c r="D649" i="13"/>
  <c r="D648" i="13"/>
  <c r="D647" i="13"/>
  <c r="D646" i="13"/>
  <c r="D645" i="13"/>
  <c r="D644" i="13"/>
  <c r="D643" i="13"/>
  <c r="D641" i="13"/>
  <c r="D640" i="13"/>
  <c r="D639" i="13"/>
  <c r="D638" i="13"/>
  <c r="D637" i="13"/>
  <c r="D636" i="13"/>
  <c r="D635" i="13"/>
  <c r="D634" i="13"/>
  <c r="D633" i="13"/>
  <c r="D632" i="13"/>
  <c r="D631" i="13"/>
  <c r="D630" i="13"/>
  <c r="D629" i="13"/>
  <c r="D628" i="13"/>
  <c r="D627" i="13"/>
  <c r="D626" i="13"/>
  <c r="D625" i="13"/>
  <c r="D624" i="13"/>
  <c r="D623" i="13"/>
  <c r="D622" i="13"/>
  <c r="D621" i="13"/>
  <c r="D620" i="13"/>
  <c r="D619" i="13"/>
  <c r="D618" i="13"/>
  <c r="D617" i="13"/>
  <c r="D616" i="13"/>
  <c r="D615" i="13"/>
  <c r="D614" i="13"/>
  <c r="D613" i="13"/>
  <c r="D612" i="13"/>
  <c r="D611" i="13"/>
  <c r="D609" i="13"/>
  <c r="D608" i="13"/>
  <c r="D607" i="13"/>
  <c r="D606" i="13"/>
  <c r="D605" i="13"/>
  <c r="D604" i="13"/>
  <c r="D603" i="13"/>
  <c r="D602" i="13"/>
  <c r="D601" i="13"/>
  <c r="D600" i="13"/>
  <c r="D599" i="13"/>
  <c r="D598" i="13"/>
  <c r="D597" i="13"/>
  <c r="D596" i="13"/>
  <c r="D595" i="13"/>
  <c r="D594" i="13"/>
  <c r="D593" i="13"/>
  <c r="D592" i="13"/>
  <c r="D591" i="13"/>
  <c r="D590" i="13"/>
  <c r="D589" i="13"/>
  <c r="D588" i="13"/>
  <c r="D587" i="13"/>
  <c r="D586" i="13"/>
  <c r="D585" i="13"/>
  <c r="D584" i="13"/>
  <c r="D583" i="13"/>
  <c r="D582" i="13"/>
  <c r="D581" i="13"/>
  <c r="D580" i="13"/>
  <c r="D579" i="13"/>
  <c r="D577" i="13"/>
  <c r="D576" i="13"/>
  <c r="D575" i="13"/>
  <c r="D574" i="13"/>
  <c r="D573" i="13"/>
  <c r="D572" i="13"/>
  <c r="D571" i="13"/>
  <c r="D570" i="13"/>
  <c r="D569" i="13"/>
  <c r="D568" i="13"/>
  <c r="D567" i="13"/>
  <c r="D566" i="13"/>
  <c r="D565" i="13"/>
  <c r="D564" i="13"/>
  <c r="D563" i="13"/>
  <c r="D562" i="13"/>
  <c r="D561" i="13"/>
  <c r="D560" i="13"/>
  <c r="D559" i="13"/>
  <c r="D558" i="13"/>
  <c r="D557" i="13"/>
  <c r="D556" i="13"/>
  <c r="D555" i="13"/>
  <c r="D554" i="13"/>
  <c r="D553" i="13"/>
  <c r="D552" i="13"/>
  <c r="D551" i="13"/>
  <c r="D550" i="13"/>
  <c r="D549" i="13"/>
  <c r="D548" i="13"/>
  <c r="D547" i="13"/>
  <c r="D545" i="13"/>
  <c r="D544" i="13"/>
  <c r="D543" i="13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3" i="13"/>
  <c r="D995" i="10"/>
  <c r="D963" i="10"/>
  <c r="D931" i="10"/>
  <c r="D899" i="10"/>
  <c r="D867" i="10"/>
  <c r="D835" i="10"/>
  <c r="D803" i="10"/>
  <c r="D771" i="10"/>
  <c r="D739" i="10"/>
  <c r="D707" i="10"/>
  <c r="D675" i="10"/>
  <c r="D643" i="10"/>
  <c r="D611" i="10"/>
  <c r="D579" i="10"/>
  <c r="D547" i="10"/>
  <c r="D515" i="10"/>
  <c r="D483" i="10"/>
  <c r="D451" i="10"/>
  <c r="D419" i="10"/>
  <c r="D387" i="10"/>
  <c r="D355" i="10"/>
  <c r="D323" i="10"/>
  <c r="D291" i="10"/>
  <c r="D259" i="10"/>
  <c r="D227" i="10"/>
  <c r="D195" i="10"/>
  <c r="D163" i="10"/>
  <c r="D131" i="10"/>
  <c r="D99" i="10"/>
  <c r="D67" i="10"/>
  <c r="D35" i="10"/>
  <c r="D3" i="10"/>
  <c r="CS933" i="13" l="1"/>
  <c r="CS932" i="13"/>
  <c r="CS931" i="13" l="1"/>
  <c r="CS934" i="13"/>
  <c r="DA933" i="13"/>
  <c r="DA932" i="13"/>
  <c r="DA931" i="13"/>
  <c r="BI951" i="13"/>
  <c r="BI950" i="13"/>
  <c r="BI949" i="13"/>
  <c r="BI948" i="13"/>
  <c r="BI947" i="13"/>
  <c r="BI946" i="13"/>
  <c r="BI945" i="13"/>
  <c r="BI944" i="13"/>
  <c r="BI943" i="13"/>
  <c r="BI942" i="13"/>
  <c r="BI941" i="13"/>
  <c r="BI940" i="13"/>
  <c r="BI939" i="13"/>
  <c r="BI938" i="13"/>
  <c r="BI937" i="13"/>
  <c r="BI936" i="13"/>
  <c r="BI935" i="13"/>
  <c r="BI934" i="13"/>
  <c r="BI933" i="13"/>
  <c r="R938" i="13"/>
  <c r="R937" i="13"/>
  <c r="R934" i="13"/>
  <c r="R933" i="13"/>
  <c r="R932" i="13"/>
  <c r="R931" i="13"/>
  <c r="BE934" i="10"/>
  <c r="BE933" i="10"/>
  <c r="BE932" i="10"/>
  <c r="BE931" i="10"/>
  <c r="CS902" i="13" l="1"/>
  <c r="CS901" i="13"/>
  <c r="CS900" i="13"/>
  <c r="CS899" i="13"/>
  <c r="B8" i="8" l="1"/>
  <c r="G8" i="8" l="1"/>
  <c r="EZ8" i="8" s="1"/>
  <c r="E43" i="8"/>
  <c r="AT66" i="14"/>
  <c r="DF8" i="8" l="1"/>
  <c r="DG8" i="8" s="1"/>
  <c r="DO45" i="8" s="1"/>
  <c r="DX8" i="8"/>
  <c r="DM49" i="8" s="1"/>
  <c r="EQ8" i="8"/>
  <c r="EN54" i="8" s="1"/>
  <c r="DY8" i="8"/>
  <c r="EB8" i="8" s="1"/>
  <c r="DP51" i="8" s="1"/>
  <c r="DH8" i="8"/>
  <c r="DM46" i="8" s="1"/>
  <c r="ER8" i="8"/>
  <c r="EN55" i="8" s="1"/>
  <c r="DK8" i="8"/>
  <c r="DL8" i="8" s="1"/>
  <c r="DP47" i="8" s="1"/>
  <c r="DZ8" i="8"/>
  <c r="EC8" i="8" s="1"/>
  <c r="EO8" i="8"/>
  <c r="ET8" i="8" s="1"/>
  <c r="EQ52" i="8" s="1"/>
  <c r="DO8" i="8"/>
  <c r="DM53" i="8" s="1"/>
  <c r="EE8" i="8"/>
  <c r="ES8" i="8"/>
  <c r="EN56" i="8" s="1"/>
  <c r="DP8" i="8"/>
  <c r="DM54" i="8" s="1"/>
  <c r="EF8" i="8"/>
  <c r="EN45" i="8" s="1"/>
  <c r="EM8" i="8"/>
  <c r="EN8" i="8" s="1"/>
  <c r="EP48" i="8" s="1"/>
  <c r="DE8" i="8"/>
  <c r="DL52" i="8" s="1"/>
  <c r="DM8" i="8"/>
  <c r="DN8" i="8" s="1"/>
  <c r="EP8" i="8"/>
  <c r="EN53" i="8" s="1"/>
  <c r="DQ8" i="8"/>
  <c r="DV8" i="8" s="1"/>
  <c r="DP55" i="8" s="1"/>
  <c r="EI8" i="8"/>
  <c r="EJ8" i="8" s="1"/>
  <c r="EQ46" i="8" s="1"/>
  <c r="EY8" i="8"/>
  <c r="FA8" i="8" s="1"/>
  <c r="EQ49" i="8" s="1"/>
  <c r="DR8" i="8"/>
  <c r="DW8" i="8" s="1"/>
  <c r="DP56" i="8" s="1"/>
  <c r="EK8" i="8"/>
  <c r="EL8" i="8" s="1"/>
  <c r="EP47" i="8" s="1"/>
  <c r="FB8" i="8"/>
  <c r="EQ50" i="8" s="1"/>
  <c r="EN50" i="8"/>
  <c r="CG870" i="12"/>
  <c r="CG869" i="12"/>
  <c r="CG868" i="12"/>
  <c r="CG867" i="12"/>
  <c r="DA870" i="13"/>
  <c r="CS870" i="13"/>
  <c r="DA869" i="13"/>
  <c r="CS869" i="13"/>
  <c r="DA868" i="13"/>
  <c r="CS868" i="13"/>
  <c r="DA867" i="13"/>
  <c r="CS867" i="13"/>
  <c r="BI879" i="13"/>
  <c r="BI877" i="13"/>
  <c r="BI876" i="13"/>
  <c r="BI875" i="13"/>
  <c r="BI874" i="13"/>
  <c r="BI873" i="13"/>
  <c r="BI872" i="13"/>
  <c r="BI871" i="13"/>
  <c r="BI870" i="13"/>
  <c r="BI869" i="13"/>
  <c r="BE870" i="10"/>
  <c r="BE869" i="10"/>
  <c r="BE868" i="10"/>
  <c r="BE867" i="10"/>
  <c r="EA8" i="8" l="1"/>
  <c r="DP49" i="8" s="1"/>
  <c r="DM50" i="8"/>
  <c r="DS8" i="8"/>
  <c r="DP53" i="8" s="1"/>
  <c r="DJ8" i="8"/>
  <c r="DP46" i="8" s="1"/>
  <c r="DM51" i="8"/>
  <c r="EN46" i="8"/>
  <c r="EN52" i="8"/>
  <c r="EU8" i="8"/>
  <c r="EP53" i="8" s="1"/>
  <c r="EN47" i="8"/>
  <c r="EN48" i="8"/>
  <c r="DM47" i="8"/>
  <c r="DM48" i="8"/>
  <c r="DI8" i="8"/>
  <c r="DO46" i="8" s="1"/>
  <c r="DM45" i="8"/>
  <c r="EX8" i="8"/>
  <c r="EQ56" i="8" s="1"/>
  <c r="EV8" i="8"/>
  <c r="EQ54" i="8" s="1"/>
  <c r="DM56" i="8"/>
  <c r="DT8" i="8"/>
  <c r="DO54" i="8" s="1"/>
  <c r="EW8" i="8"/>
  <c r="EQ55" i="8" s="1"/>
  <c r="DM55" i="8"/>
  <c r="DU8" i="8"/>
  <c r="DP54" i="8" s="1"/>
  <c r="EG8" i="8"/>
  <c r="EP45" i="8" s="1"/>
  <c r="EN49" i="8"/>
  <c r="EH8" i="8"/>
  <c r="EQ45" i="8" s="1"/>
  <c r="DP50" i="8"/>
  <c r="DC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E4" i="8" l="1"/>
  <c r="BU4" i="8"/>
  <c r="BV4" i="8"/>
  <c r="BW4" i="8"/>
  <c r="BX4" i="8"/>
  <c r="BY4" i="8"/>
  <c r="CH4" i="8"/>
  <c r="CI4" i="8"/>
  <c r="CJ4" i="8"/>
  <c r="BZ4" i="8"/>
  <c r="CA4" i="8"/>
  <c r="CK4" i="8"/>
  <c r="CL4" i="8"/>
  <c r="CF4" i="8"/>
  <c r="CG4" i="8"/>
  <c r="CB4" i="8"/>
  <c r="CC4" i="8"/>
  <c r="CD4" i="8"/>
  <c r="BT4" i="8"/>
  <c r="BI4" i="8"/>
  <c r="BI3" i="8" s="1"/>
  <c r="AX4" i="8"/>
  <c r="AX3" i="8" s="1"/>
  <c r="AY4" i="8"/>
  <c r="AY3" i="8" s="1"/>
  <c r="AZ4" i="8"/>
  <c r="AZ3" i="8" s="1"/>
  <c r="BA4" i="8"/>
  <c r="BA3" i="8" s="1"/>
  <c r="BB4" i="8"/>
  <c r="BB3" i="8" s="1"/>
  <c r="BC4" i="8"/>
  <c r="BC3" i="8" s="1"/>
  <c r="BD4" i="8"/>
  <c r="BD3" i="8" s="1"/>
  <c r="BE4" i="8"/>
  <c r="BE3" i="8" s="1"/>
  <c r="BM4" i="8"/>
  <c r="BM3" i="8" s="1"/>
  <c r="BN4" i="8"/>
  <c r="BN3" i="8" s="1"/>
  <c r="BO4" i="8"/>
  <c r="BO3" i="8" s="1"/>
  <c r="BP4" i="8"/>
  <c r="BP3" i="8" s="1"/>
  <c r="BQ4" i="8"/>
  <c r="BQ3" i="8" s="1"/>
  <c r="BR4" i="8"/>
  <c r="BR3" i="8" s="1"/>
  <c r="BJ4" i="8"/>
  <c r="BJ3" i="8" s="1"/>
  <c r="BK4" i="8"/>
  <c r="BK3" i="8" s="1"/>
  <c r="BL4" i="8"/>
  <c r="BL3" i="8" s="1"/>
  <c r="BF4" i="8"/>
  <c r="BF3" i="8" s="1"/>
  <c r="BG4" i="8"/>
  <c r="BG3" i="8" s="1"/>
  <c r="BH4" i="8"/>
  <c r="BH3" i="8" s="1"/>
  <c r="AW4" i="8"/>
  <c r="AW3" i="8" s="1"/>
  <c r="AE4" i="8"/>
  <c r="AE3" i="8" s="1"/>
  <c r="AF4" i="8"/>
  <c r="AF3" i="8" s="1"/>
  <c r="AA4" i="8"/>
  <c r="AA3" i="8" s="1"/>
  <c r="AB4" i="8"/>
  <c r="AB3" i="8" s="1"/>
  <c r="X4" i="8"/>
  <c r="X3" i="8" s="1"/>
  <c r="Y4" i="8"/>
  <c r="Y3" i="8" s="1"/>
  <c r="Z4" i="8"/>
  <c r="Z3" i="8" s="1"/>
  <c r="AC4" i="8"/>
  <c r="AC3" i="8" s="1"/>
  <c r="AD4" i="8"/>
  <c r="AD3" i="8" s="1"/>
  <c r="AG4" i="8"/>
  <c r="AG3" i="8" s="1"/>
  <c r="AH4" i="8"/>
  <c r="AH3" i="8" s="1"/>
  <c r="AI4" i="8"/>
  <c r="AI3" i="8" s="1"/>
  <c r="AJ4" i="8"/>
  <c r="AJ3" i="8" s="1"/>
  <c r="AK4" i="8"/>
  <c r="AK3" i="8" s="1"/>
  <c r="AL4" i="8"/>
  <c r="AL3" i="8" s="1"/>
  <c r="AM4" i="8"/>
  <c r="AM3" i="8" s="1"/>
  <c r="AN4" i="8"/>
  <c r="AN3" i="8" s="1"/>
  <c r="AO4" i="8"/>
  <c r="AO3" i="8" s="1"/>
  <c r="AP4" i="8"/>
  <c r="AP3" i="8" s="1"/>
  <c r="AQ4" i="8"/>
  <c r="AQ3" i="8" s="1"/>
  <c r="AR4" i="8"/>
  <c r="AR3" i="8" s="1"/>
  <c r="AS4" i="8"/>
  <c r="AS3" i="8" s="1"/>
  <c r="AT4" i="8"/>
  <c r="AT3" i="8" s="1"/>
  <c r="AU4" i="8"/>
  <c r="AU3" i="8" s="1"/>
  <c r="W4" i="8"/>
  <c r="W3" i="8" s="1"/>
  <c r="D40" i="8" l="1"/>
  <c r="D42" i="8"/>
  <c r="CG838" i="12" l="1"/>
  <c r="CG837" i="12"/>
  <c r="CG836" i="12"/>
  <c r="CG835" i="12"/>
  <c r="CG806" i="12"/>
  <c r="CG805" i="12"/>
  <c r="CG804" i="12"/>
  <c r="CG803" i="12"/>
  <c r="BI849" i="13"/>
  <c r="BI848" i="13"/>
  <c r="BI847" i="13"/>
  <c r="BI843" i="13"/>
  <c r="BI842" i="13"/>
  <c r="CS838" i="13"/>
  <c r="BI838" i="13"/>
  <c r="R838" i="13"/>
  <c r="CS837" i="13"/>
  <c r="R837" i="13"/>
  <c r="CS836" i="13"/>
  <c r="CS835" i="13"/>
  <c r="R835" i="13"/>
  <c r="BI816" i="13"/>
  <c r="BI815" i="13"/>
  <c r="BI814" i="13"/>
  <c r="BI813" i="13"/>
  <c r="BI812" i="13"/>
  <c r="BI811" i="13"/>
  <c r="BI810" i="13"/>
  <c r="R810" i="13"/>
  <c r="R809" i="13"/>
  <c r="BI808" i="13"/>
  <c r="CS806" i="13"/>
  <c r="BI806" i="13"/>
  <c r="R806" i="13"/>
  <c r="CS805" i="13"/>
  <c r="BI805" i="13"/>
  <c r="R805" i="13"/>
  <c r="CS804" i="13"/>
  <c r="R804" i="13"/>
  <c r="CS803" i="13"/>
  <c r="R803" i="13"/>
  <c r="CS774" i="13"/>
  <c r="CS773" i="13"/>
  <c r="CS772" i="13"/>
  <c r="CS771" i="13"/>
  <c r="CS742" i="13"/>
  <c r="CS741" i="13"/>
  <c r="CS740" i="13"/>
  <c r="CS739" i="13"/>
  <c r="CS710" i="13"/>
  <c r="CS709" i="13"/>
  <c r="CS708" i="13"/>
  <c r="CS707" i="13"/>
  <c r="CS678" i="13"/>
  <c r="CS677" i="13"/>
  <c r="CS676" i="13"/>
  <c r="CS675" i="13"/>
  <c r="CS646" i="13"/>
  <c r="CS645" i="13"/>
  <c r="CS644" i="13"/>
  <c r="CS643" i="13"/>
  <c r="CS614" i="13"/>
  <c r="CS613" i="13"/>
  <c r="CS612" i="13"/>
  <c r="CS611" i="13"/>
  <c r="CS582" i="13"/>
  <c r="CS581" i="13"/>
  <c r="CS580" i="13"/>
  <c r="CS579" i="13"/>
  <c r="CS550" i="13"/>
  <c r="CS549" i="13"/>
  <c r="CS548" i="13"/>
  <c r="CS547" i="13"/>
  <c r="CS518" i="13"/>
  <c r="CS517" i="13"/>
  <c r="CS516" i="13"/>
  <c r="CS515" i="13"/>
  <c r="CS486" i="13"/>
  <c r="CS485" i="13"/>
  <c r="CS484" i="13"/>
  <c r="CS483" i="13"/>
  <c r="CS454" i="13"/>
  <c r="CS453" i="13"/>
  <c r="CS452" i="13"/>
  <c r="CS451" i="13"/>
  <c r="CS422" i="13"/>
  <c r="CS421" i="13"/>
  <c r="CS420" i="13"/>
  <c r="CS419" i="13"/>
  <c r="CS390" i="13"/>
  <c r="CS389" i="13"/>
  <c r="CS388" i="13"/>
  <c r="CS387" i="13"/>
  <c r="CS358" i="13"/>
  <c r="CS357" i="13"/>
  <c r="CS356" i="13"/>
  <c r="CS355" i="13"/>
  <c r="CS325" i="13"/>
  <c r="CS324" i="13"/>
  <c r="CS323" i="13"/>
  <c r="CS294" i="13"/>
  <c r="CS293" i="13"/>
  <c r="CS292" i="13"/>
  <c r="CS291" i="13"/>
  <c r="CS262" i="13"/>
  <c r="CS261" i="13"/>
  <c r="CS260" i="13"/>
  <c r="CS259" i="13"/>
  <c r="CS230" i="13"/>
  <c r="CS229" i="13"/>
  <c r="CS228" i="13"/>
  <c r="CS227" i="13"/>
  <c r="CS198" i="13"/>
  <c r="CS197" i="13"/>
  <c r="CS196" i="13"/>
  <c r="CS195" i="13"/>
  <c r="CS166" i="13"/>
  <c r="CS165" i="13"/>
  <c r="CS164" i="13"/>
  <c r="CS163" i="13"/>
  <c r="CS134" i="13"/>
  <c r="CS133" i="13"/>
  <c r="CS132" i="13"/>
  <c r="CS131" i="13"/>
  <c r="CS102" i="13"/>
  <c r="CS101" i="13"/>
  <c r="CS100" i="13"/>
  <c r="CS99" i="13"/>
  <c r="CS70" i="13"/>
  <c r="CS69" i="13"/>
  <c r="CS68" i="13"/>
  <c r="CS67" i="13"/>
  <c r="CS38" i="13"/>
  <c r="CS37" i="13"/>
  <c r="CS36" i="13"/>
  <c r="CS35" i="13"/>
  <c r="CS6" i="13"/>
  <c r="CS5" i="13"/>
  <c r="CS4" i="13"/>
  <c r="CS3" i="13"/>
  <c r="BE838" i="10"/>
  <c r="BE837" i="10"/>
  <c r="BE836" i="10"/>
  <c r="BE835" i="10"/>
  <c r="BE806" i="10"/>
  <c r="BE805" i="10"/>
  <c r="BE804" i="10"/>
  <c r="BE803" i="10"/>
  <c r="BE774" i="10"/>
  <c r="BE773" i="10"/>
  <c r="BE772" i="10"/>
  <c r="BE771" i="10"/>
  <c r="BE742" i="10"/>
  <c r="BE741" i="10"/>
  <c r="BE740" i="10"/>
  <c r="BE739" i="10"/>
  <c r="BE710" i="10"/>
  <c r="BE709" i="10"/>
  <c r="BE708" i="10"/>
  <c r="BE707" i="10"/>
  <c r="BE678" i="10"/>
  <c r="BE677" i="10"/>
  <c r="BE676" i="10"/>
  <c r="BE675" i="10"/>
  <c r="BE646" i="10"/>
  <c r="BE645" i="10"/>
  <c r="BE644" i="10"/>
  <c r="BE643" i="10"/>
  <c r="BE614" i="10"/>
  <c r="BE613" i="10"/>
  <c r="BE612" i="10"/>
  <c r="BE611" i="10"/>
  <c r="BE582" i="10"/>
  <c r="BE581" i="10"/>
  <c r="BE580" i="10"/>
  <c r="BE579" i="10"/>
  <c r="BE550" i="10"/>
  <c r="BE549" i="10"/>
  <c r="BE548" i="10"/>
  <c r="BE547" i="10"/>
  <c r="BE518" i="10"/>
  <c r="BE517" i="10"/>
  <c r="BE516" i="10"/>
  <c r="BE515" i="10"/>
  <c r="BE486" i="10"/>
  <c r="BE485" i="10"/>
  <c r="BE484" i="10"/>
  <c r="BE483" i="10"/>
  <c r="BE453" i="10"/>
  <c r="BE452" i="10"/>
  <c r="BE451" i="10"/>
  <c r="BE422" i="10"/>
  <c r="BE421" i="10"/>
  <c r="BE420" i="10"/>
  <c r="BE419" i="10"/>
  <c r="BE390" i="10"/>
  <c r="BE389" i="10"/>
  <c r="BE388" i="10"/>
  <c r="BE387" i="10"/>
  <c r="BE358" i="10"/>
  <c r="BE357" i="10"/>
  <c r="BE356" i="10"/>
  <c r="BE355" i="10"/>
  <c r="BE325" i="10"/>
  <c r="BE324" i="10"/>
  <c r="BE323" i="10"/>
  <c r="BE294" i="10"/>
  <c r="BE293" i="10"/>
  <c r="BE292" i="10"/>
  <c r="BE291" i="10"/>
  <c r="BE262" i="10"/>
  <c r="BE261" i="10"/>
  <c r="BE260" i="10"/>
  <c r="BE259" i="10"/>
  <c r="BE230" i="10"/>
  <c r="BE229" i="10"/>
  <c r="BE228" i="10"/>
  <c r="BE227" i="10"/>
  <c r="BE198" i="10"/>
  <c r="BE197" i="10"/>
  <c r="BE196" i="10"/>
  <c r="BE195" i="10"/>
  <c r="BE166" i="10"/>
  <c r="BE165" i="10"/>
  <c r="BE164" i="10"/>
  <c r="BE163" i="10"/>
  <c r="BE134" i="10"/>
  <c r="BE133" i="10"/>
  <c r="BE132" i="10"/>
  <c r="BE131" i="10"/>
  <c r="BE102" i="10"/>
  <c r="BE101" i="10"/>
  <c r="BE100" i="10"/>
  <c r="BE99" i="10"/>
  <c r="BE70" i="10"/>
  <c r="BE69" i="10"/>
  <c r="BE68" i="10"/>
  <c r="BE67" i="10"/>
  <c r="BE38" i="10"/>
  <c r="BE37" i="10"/>
  <c r="BE36" i="10"/>
  <c r="BE35" i="10"/>
  <c r="BE6" i="10"/>
  <c r="BE5" i="10"/>
  <c r="BE4" i="10"/>
  <c r="BE3" i="10"/>
  <c r="BV1025" i="16" l="1"/>
  <c r="BU1025" i="16"/>
  <c r="BT1025" i="16"/>
  <c r="BS1025" i="16"/>
  <c r="BR1025" i="16"/>
  <c r="BQ1025" i="16"/>
  <c r="BP1025" i="16"/>
  <c r="BO1025" i="16"/>
  <c r="BN1025" i="16"/>
  <c r="BM1025" i="16"/>
  <c r="BL1025" i="16"/>
  <c r="BK1025" i="16"/>
  <c r="BJ1025" i="16"/>
  <c r="BI1025" i="16"/>
  <c r="BH1025" i="16"/>
  <c r="BG1025" i="16"/>
  <c r="BF1025" i="16"/>
  <c r="BE1025" i="16"/>
  <c r="BD1025" i="16"/>
  <c r="BC1025" i="16"/>
  <c r="BB1025" i="16"/>
  <c r="BA1025" i="16"/>
  <c r="AZ1025" i="16"/>
  <c r="AY1025" i="16"/>
  <c r="AX1025" i="16"/>
  <c r="AW1025" i="16"/>
  <c r="AV1025" i="16"/>
  <c r="AU1025" i="16"/>
  <c r="AT1025" i="16"/>
  <c r="AS1025" i="16"/>
  <c r="AR1025" i="16"/>
  <c r="AQ1025" i="16"/>
  <c r="AP1025" i="16"/>
  <c r="AO1025" i="16"/>
  <c r="AN1025" i="16"/>
  <c r="AM1025" i="16"/>
  <c r="A1001" i="16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B995" i="16"/>
  <c r="A995" i="16"/>
  <c r="A996" i="16" s="1"/>
  <c r="A997" i="16" s="1"/>
  <c r="A998" i="16" s="1"/>
  <c r="A999" i="16" s="1"/>
  <c r="A1000" i="16" s="1"/>
  <c r="BV993" i="16"/>
  <c r="BU993" i="16"/>
  <c r="BT993" i="16"/>
  <c r="BS993" i="16"/>
  <c r="BR993" i="16"/>
  <c r="BQ993" i="16"/>
  <c r="BP993" i="16"/>
  <c r="BO993" i="16"/>
  <c r="BN993" i="16"/>
  <c r="BM993" i="16"/>
  <c r="BL993" i="16"/>
  <c r="BK993" i="16"/>
  <c r="BJ993" i="16"/>
  <c r="BI993" i="16"/>
  <c r="BH993" i="16"/>
  <c r="BG993" i="16"/>
  <c r="BF993" i="16"/>
  <c r="BE993" i="16"/>
  <c r="BD993" i="16"/>
  <c r="BC993" i="16"/>
  <c r="BB993" i="16"/>
  <c r="BA993" i="16"/>
  <c r="AZ993" i="16"/>
  <c r="AY993" i="16"/>
  <c r="AX993" i="16"/>
  <c r="AW993" i="16"/>
  <c r="AV993" i="16"/>
  <c r="AU993" i="16"/>
  <c r="AT993" i="16"/>
  <c r="AS993" i="16"/>
  <c r="AR993" i="16"/>
  <c r="AQ993" i="16"/>
  <c r="AP993" i="16"/>
  <c r="AO993" i="16"/>
  <c r="AN993" i="16"/>
  <c r="AM993" i="16"/>
  <c r="AL994" i="16"/>
  <c r="AK994" i="16"/>
  <c r="AJ994" i="16"/>
  <c r="AI994" i="16"/>
  <c r="AH994" i="16"/>
  <c r="AG994" i="16"/>
  <c r="AF994" i="16"/>
  <c r="AE994" i="16"/>
  <c r="AD994" i="16"/>
  <c r="AC994" i="16"/>
  <c r="AB994" i="16"/>
  <c r="AA994" i="16"/>
  <c r="Z994" i="16"/>
  <c r="Y994" i="16"/>
  <c r="X994" i="16"/>
  <c r="W994" i="16"/>
  <c r="V994" i="16"/>
  <c r="U994" i="16"/>
  <c r="T994" i="16"/>
  <c r="S994" i="16"/>
  <c r="R994" i="16"/>
  <c r="Q994" i="16"/>
  <c r="P994" i="16"/>
  <c r="O994" i="16"/>
  <c r="N994" i="16"/>
  <c r="M994" i="16"/>
  <c r="L994" i="16"/>
  <c r="K994" i="16"/>
  <c r="J994" i="16"/>
  <c r="I994" i="16"/>
  <c r="H994" i="16"/>
  <c r="G994" i="16"/>
  <c r="F994" i="16"/>
  <c r="E994" i="16"/>
  <c r="B963" i="16"/>
  <c r="A963" i="16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BV961" i="16"/>
  <c r="BU961" i="16"/>
  <c r="BT961" i="16"/>
  <c r="BS961" i="16"/>
  <c r="BR961" i="16"/>
  <c r="BQ961" i="16"/>
  <c r="BP961" i="16"/>
  <c r="BO961" i="16"/>
  <c r="BN961" i="16"/>
  <c r="BM961" i="16"/>
  <c r="BL961" i="16"/>
  <c r="BK961" i="16"/>
  <c r="BJ961" i="16"/>
  <c r="BI961" i="16"/>
  <c r="BH961" i="16"/>
  <c r="BG961" i="16"/>
  <c r="BF961" i="16"/>
  <c r="BE961" i="16"/>
  <c r="BD961" i="16"/>
  <c r="BC961" i="16"/>
  <c r="BB961" i="16"/>
  <c r="BA961" i="16"/>
  <c r="AZ961" i="16"/>
  <c r="AY961" i="16"/>
  <c r="AX961" i="16"/>
  <c r="AW961" i="16"/>
  <c r="AV961" i="16"/>
  <c r="AU961" i="16"/>
  <c r="AT961" i="16"/>
  <c r="AS961" i="16"/>
  <c r="AR961" i="16"/>
  <c r="AQ961" i="16"/>
  <c r="AP961" i="16"/>
  <c r="AO961" i="16"/>
  <c r="AN961" i="16"/>
  <c r="AM961" i="16"/>
  <c r="AL962" i="16"/>
  <c r="AK962" i="16"/>
  <c r="AJ962" i="16"/>
  <c r="AI962" i="16"/>
  <c r="AH962" i="16"/>
  <c r="AG962" i="16"/>
  <c r="AF962" i="16"/>
  <c r="AE962" i="16"/>
  <c r="AD962" i="16"/>
  <c r="AC962" i="16"/>
  <c r="AB962" i="16"/>
  <c r="AA962" i="16"/>
  <c r="Z962" i="16"/>
  <c r="Y962" i="16"/>
  <c r="X962" i="16"/>
  <c r="W962" i="16"/>
  <c r="V962" i="16"/>
  <c r="U962" i="16"/>
  <c r="T962" i="16"/>
  <c r="S962" i="16"/>
  <c r="R962" i="16"/>
  <c r="Q962" i="16"/>
  <c r="P962" i="16"/>
  <c r="O962" i="16"/>
  <c r="N962" i="16"/>
  <c r="M962" i="16"/>
  <c r="L962" i="16"/>
  <c r="K962" i="16"/>
  <c r="J962" i="16"/>
  <c r="I962" i="16"/>
  <c r="H962" i="16"/>
  <c r="G962" i="16"/>
  <c r="F962" i="16"/>
  <c r="E962" i="16"/>
  <c r="A932" i="16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B931" i="16"/>
  <c r="A931" i="16"/>
  <c r="BV929" i="16"/>
  <c r="BU929" i="16"/>
  <c r="BT929" i="16"/>
  <c r="BS929" i="16"/>
  <c r="BR929" i="16"/>
  <c r="BQ929" i="16"/>
  <c r="BP929" i="16"/>
  <c r="BO929" i="16"/>
  <c r="BN929" i="16"/>
  <c r="BM929" i="16"/>
  <c r="BL929" i="16"/>
  <c r="BK929" i="16"/>
  <c r="BJ929" i="16"/>
  <c r="BI929" i="16"/>
  <c r="BH929" i="16"/>
  <c r="BG929" i="16"/>
  <c r="BF929" i="16"/>
  <c r="BE929" i="16"/>
  <c r="BD929" i="16"/>
  <c r="BC929" i="16"/>
  <c r="BB929" i="16"/>
  <c r="BA929" i="16"/>
  <c r="AZ929" i="16"/>
  <c r="AY929" i="16"/>
  <c r="AX929" i="16"/>
  <c r="AW929" i="16"/>
  <c r="AV929" i="16"/>
  <c r="AU929" i="16"/>
  <c r="AT929" i="16"/>
  <c r="AS929" i="16"/>
  <c r="AR929" i="16"/>
  <c r="AQ929" i="16"/>
  <c r="AP929" i="16"/>
  <c r="AO929" i="16"/>
  <c r="AN929" i="16"/>
  <c r="AM929" i="16"/>
  <c r="AL930" i="16"/>
  <c r="AK930" i="16"/>
  <c r="AJ930" i="16"/>
  <c r="AI930" i="16"/>
  <c r="AH930" i="16"/>
  <c r="AG930" i="16"/>
  <c r="AF930" i="16"/>
  <c r="AE930" i="16"/>
  <c r="AD930" i="16"/>
  <c r="AC930" i="16"/>
  <c r="AB930" i="16"/>
  <c r="AA930" i="16"/>
  <c r="Z930" i="16"/>
  <c r="Y930" i="16"/>
  <c r="X930" i="16"/>
  <c r="W930" i="16"/>
  <c r="V930" i="16"/>
  <c r="U930" i="16"/>
  <c r="T930" i="16"/>
  <c r="S930" i="16"/>
  <c r="R930" i="16"/>
  <c r="Q930" i="16"/>
  <c r="P930" i="16"/>
  <c r="O930" i="16"/>
  <c r="N930" i="16"/>
  <c r="M930" i="16"/>
  <c r="L930" i="16"/>
  <c r="K930" i="16"/>
  <c r="J930" i="16"/>
  <c r="I930" i="16"/>
  <c r="H930" i="16"/>
  <c r="G930" i="16"/>
  <c r="F930" i="16"/>
  <c r="E930" i="16"/>
  <c r="B899" i="16"/>
  <c r="A899" i="16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BV897" i="16"/>
  <c r="BU897" i="16"/>
  <c r="BT897" i="16"/>
  <c r="BS897" i="16"/>
  <c r="BR897" i="16"/>
  <c r="BQ897" i="16"/>
  <c r="BP897" i="16"/>
  <c r="BO897" i="16"/>
  <c r="BN897" i="16"/>
  <c r="BM897" i="16"/>
  <c r="BL897" i="16"/>
  <c r="BK897" i="16"/>
  <c r="BJ897" i="16"/>
  <c r="BI897" i="16"/>
  <c r="BH897" i="16"/>
  <c r="BG897" i="16"/>
  <c r="BF897" i="16"/>
  <c r="BE897" i="16"/>
  <c r="BD897" i="16"/>
  <c r="BC897" i="16"/>
  <c r="BB897" i="16"/>
  <c r="BA897" i="16"/>
  <c r="AZ897" i="16"/>
  <c r="AY897" i="16"/>
  <c r="AX897" i="16"/>
  <c r="AW897" i="16"/>
  <c r="AV897" i="16"/>
  <c r="AU897" i="16"/>
  <c r="AT897" i="16"/>
  <c r="AS897" i="16"/>
  <c r="AR897" i="16"/>
  <c r="AQ897" i="16"/>
  <c r="AP897" i="16"/>
  <c r="AO897" i="16"/>
  <c r="AN897" i="16"/>
  <c r="AM897" i="16"/>
  <c r="AL898" i="16"/>
  <c r="AK898" i="16"/>
  <c r="AJ898" i="16"/>
  <c r="AI898" i="16"/>
  <c r="AH898" i="16"/>
  <c r="AG898" i="16"/>
  <c r="AF898" i="16"/>
  <c r="AE898" i="16"/>
  <c r="AD898" i="16"/>
  <c r="AC898" i="16"/>
  <c r="AB898" i="16"/>
  <c r="AA898" i="16"/>
  <c r="Z898" i="16"/>
  <c r="Y898" i="16"/>
  <c r="X898" i="16"/>
  <c r="W898" i="16"/>
  <c r="V898" i="16"/>
  <c r="U898" i="16"/>
  <c r="T898" i="16"/>
  <c r="S898" i="16"/>
  <c r="R898" i="16"/>
  <c r="Q898" i="16"/>
  <c r="P898" i="16"/>
  <c r="O898" i="16"/>
  <c r="N898" i="16"/>
  <c r="M898" i="16"/>
  <c r="L898" i="16"/>
  <c r="K898" i="16"/>
  <c r="J898" i="16"/>
  <c r="I898" i="16"/>
  <c r="H898" i="16"/>
  <c r="G898" i="16"/>
  <c r="F898" i="16"/>
  <c r="E898" i="16"/>
  <c r="B867" i="16"/>
  <c r="B868" i="16" s="1"/>
  <c r="A867" i="16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BV865" i="16"/>
  <c r="BU865" i="16"/>
  <c r="BT865" i="16"/>
  <c r="BS865" i="16"/>
  <c r="BR865" i="16"/>
  <c r="BQ865" i="16"/>
  <c r="BP865" i="16"/>
  <c r="BO865" i="16"/>
  <c r="BN865" i="16"/>
  <c r="BM865" i="16"/>
  <c r="BL865" i="16"/>
  <c r="BK865" i="16"/>
  <c r="BJ865" i="16"/>
  <c r="BI865" i="16"/>
  <c r="BH865" i="16"/>
  <c r="BG865" i="16"/>
  <c r="BF865" i="16"/>
  <c r="BE865" i="16"/>
  <c r="BD865" i="16"/>
  <c r="BC865" i="16"/>
  <c r="BB865" i="16"/>
  <c r="BA865" i="16"/>
  <c r="AZ865" i="16"/>
  <c r="AY865" i="16"/>
  <c r="AX865" i="16"/>
  <c r="AW865" i="16"/>
  <c r="AV865" i="16"/>
  <c r="AU865" i="16"/>
  <c r="AT865" i="16"/>
  <c r="AS865" i="16"/>
  <c r="AR865" i="16"/>
  <c r="AQ865" i="16"/>
  <c r="AP865" i="16"/>
  <c r="AO865" i="16"/>
  <c r="AN865" i="16"/>
  <c r="AM865" i="16"/>
  <c r="AL866" i="16"/>
  <c r="AK866" i="16"/>
  <c r="AJ866" i="16"/>
  <c r="AI866" i="16"/>
  <c r="AH866" i="16"/>
  <c r="AG866" i="16"/>
  <c r="AF866" i="16"/>
  <c r="AE866" i="16"/>
  <c r="AD866" i="16"/>
  <c r="AC866" i="16"/>
  <c r="AB866" i="16"/>
  <c r="AA866" i="16"/>
  <c r="Z866" i="16"/>
  <c r="Y866" i="16"/>
  <c r="X866" i="16"/>
  <c r="W866" i="16"/>
  <c r="V866" i="16"/>
  <c r="U866" i="16"/>
  <c r="T866" i="16"/>
  <c r="S866" i="16"/>
  <c r="R866" i="16"/>
  <c r="Q866" i="16"/>
  <c r="P866" i="16"/>
  <c r="O866" i="16"/>
  <c r="N866" i="16"/>
  <c r="M866" i="16"/>
  <c r="L866" i="16"/>
  <c r="K866" i="16"/>
  <c r="J866" i="16"/>
  <c r="I866" i="16"/>
  <c r="H866" i="16"/>
  <c r="G866" i="16"/>
  <c r="F866" i="16"/>
  <c r="E866" i="16"/>
  <c r="B835" i="16"/>
  <c r="A835" i="16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BV833" i="16"/>
  <c r="BU833" i="16"/>
  <c r="BT833" i="16"/>
  <c r="BS833" i="16"/>
  <c r="BR833" i="16"/>
  <c r="BQ833" i="16"/>
  <c r="BP833" i="16"/>
  <c r="BO833" i="16"/>
  <c r="BN833" i="16"/>
  <c r="BM833" i="16"/>
  <c r="BL833" i="16"/>
  <c r="BK833" i="16"/>
  <c r="BJ833" i="16"/>
  <c r="BI833" i="16"/>
  <c r="BH833" i="16"/>
  <c r="BG833" i="16"/>
  <c r="BF833" i="16"/>
  <c r="BE833" i="16"/>
  <c r="BD833" i="16"/>
  <c r="BC833" i="16"/>
  <c r="BB833" i="16"/>
  <c r="BA833" i="16"/>
  <c r="AZ833" i="16"/>
  <c r="AY833" i="16"/>
  <c r="AX833" i="16"/>
  <c r="AW833" i="16"/>
  <c r="AV833" i="16"/>
  <c r="AU833" i="16"/>
  <c r="AT833" i="16"/>
  <c r="AS833" i="16"/>
  <c r="AR833" i="16"/>
  <c r="AQ833" i="16"/>
  <c r="AP833" i="16"/>
  <c r="AO833" i="16"/>
  <c r="AN833" i="16"/>
  <c r="AM833" i="16"/>
  <c r="AL834" i="16"/>
  <c r="AK834" i="16"/>
  <c r="AJ834" i="16"/>
  <c r="AI834" i="16"/>
  <c r="AH834" i="16"/>
  <c r="AG834" i="16"/>
  <c r="AF834" i="16"/>
  <c r="AE834" i="16"/>
  <c r="AD834" i="16"/>
  <c r="AC834" i="16"/>
  <c r="AB834" i="16"/>
  <c r="AA834" i="16"/>
  <c r="Z834" i="16"/>
  <c r="Y834" i="16"/>
  <c r="X834" i="16"/>
  <c r="W834" i="16"/>
  <c r="V834" i="16"/>
  <c r="U834" i="16"/>
  <c r="T834" i="16"/>
  <c r="S834" i="16"/>
  <c r="R834" i="16"/>
  <c r="Q834" i="16"/>
  <c r="P834" i="16"/>
  <c r="O834" i="16"/>
  <c r="N834" i="16"/>
  <c r="M834" i="16"/>
  <c r="L834" i="16"/>
  <c r="K834" i="16"/>
  <c r="J834" i="16"/>
  <c r="I834" i="16"/>
  <c r="H834" i="16"/>
  <c r="G834" i="16"/>
  <c r="F834" i="16"/>
  <c r="E834" i="16"/>
  <c r="B803" i="16"/>
  <c r="A803" i="16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BV801" i="16"/>
  <c r="BU801" i="16"/>
  <c r="BT801" i="16"/>
  <c r="BS801" i="16"/>
  <c r="BR801" i="16"/>
  <c r="BQ801" i="16"/>
  <c r="BP801" i="16"/>
  <c r="BO801" i="16"/>
  <c r="BN801" i="16"/>
  <c r="BM801" i="16"/>
  <c r="BL801" i="16"/>
  <c r="BK801" i="16"/>
  <c r="BJ801" i="16"/>
  <c r="BI801" i="16"/>
  <c r="BH801" i="16"/>
  <c r="BG801" i="16"/>
  <c r="BF801" i="16"/>
  <c r="BE801" i="16"/>
  <c r="BD801" i="16"/>
  <c r="BC801" i="16"/>
  <c r="BB801" i="16"/>
  <c r="BA801" i="16"/>
  <c r="AZ801" i="16"/>
  <c r="AY801" i="16"/>
  <c r="AX801" i="16"/>
  <c r="AW801" i="16"/>
  <c r="AV801" i="16"/>
  <c r="AU801" i="16"/>
  <c r="AT801" i="16"/>
  <c r="AS801" i="16"/>
  <c r="AR801" i="16"/>
  <c r="AQ801" i="16"/>
  <c r="AP801" i="16"/>
  <c r="AO801" i="16"/>
  <c r="AN801" i="16"/>
  <c r="AM801" i="16"/>
  <c r="AL802" i="16"/>
  <c r="AK802" i="16"/>
  <c r="AJ802" i="16"/>
  <c r="AI802" i="16"/>
  <c r="AH802" i="16"/>
  <c r="AG802" i="16"/>
  <c r="AF802" i="16"/>
  <c r="AE802" i="16"/>
  <c r="AD802" i="16"/>
  <c r="AC802" i="16"/>
  <c r="AB802" i="16"/>
  <c r="AA802" i="16"/>
  <c r="Z802" i="16"/>
  <c r="Y802" i="16"/>
  <c r="X802" i="16"/>
  <c r="W802" i="16"/>
  <c r="V802" i="16"/>
  <c r="U802" i="16"/>
  <c r="T802" i="16"/>
  <c r="S802" i="16"/>
  <c r="R802" i="16"/>
  <c r="Q802" i="16"/>
  <c r="P802" i="16"/>
  <c r="O802" i="16"/>
  <c r="N802" i="16"/>
  <c r="M802" i="16"/>
  <c r="L802" i="16"/>
  <c r="K802" i="16"/>
  <c r="J802" i="16"/>
  <c r="I802" i="16"/>
  <c r="H802" i="16"/>
  <c r="G802" i="16"/>
  <c r="F802" i="16"/>
  <c r="E802" i="16"/>
  <c r="B771" i="16"/>
  <c r="A771" i="16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BV769" i="16"/>
  <c r="BU769" i="16"/>
  <c r="BT769" i="16"/>
  <c r="BS769" i="16"/>
  <c r="BR769" i="16"/>
  <c r="BQ769" i="16"/>
  <c r="BP769" i="16"/>
  <c r="BO769" i="16"/>
  <c r="BN769" i="16"/>
  <c r="BM769" i="16"/>
  <c r="BL769" i="16"/>
  <c r="BK769" i="16"/>
  <c r="BJ769" i="16"/>
  <c r="BI769" i="16"/>
  <c r="BH769" i="16"/>
  <c r="BG769" i="16"/>
  <c r="BF769" i="16"/>
  <c r="BE769" i="16"/>
  <c r="BD769" i="16"/>
  <c r="BC769" i="16"/>
  <c r="BB769" i="16"/>
  <c r="BA769" i="16"/>
  <c r="AZ769" i="16"/>
  <c r="AY769" i="16"/>
  <c r="AX769" i="16"/>
  <c r="AW769" i="16"/>
  <c r="AV769" i="16"/>
  <c r="AU769" i="16"/>
  <c r="AT769" i="16"/>
  <c r="AS769" i="16"/>
  <c r="AR769" i="16"/>
  <c r="AQ769" i="16"/>
  <c r="AP769" i="16"/>
  <c r="AO769" i="16"/>
  <c r="AN769" i="16"/>
  <c r="AM769" i="16"/>
  <c r="AL770" i="16"/>
  <c r="AK770" i="16"/>
  <c r="AJ770" i="16"/>
  <c r="AI770" i="16"/>
  <c r="AH770" i="16"/>
  <c r="AG770" i="16"/>
  <c r="AF770" i="16"/>
  <c r="AE770" i="16"/>
  <c r="AD770" i="16"/>
  <c r="AC770" i="16"/>
  <c r="AB770" i="16"/>
  <c r="AA770" i="16"/>
  <c r="Z770" i="16"/>
  <c r="Y770" i="16"/>
  <c r="X770" i="16"/>
  <c r="W770" i="16"/>
  <c r="V770" i="16"/>
  <c r="U770" i="16"/>
  <c r="T770" i="16"/>
  <c r="S770" i="16"/>
  <c r="R770" i="16"/>
  <c r="Q770" i="16"/>
  <c r="P770" i="16"/>
  <c r="O770" i="16"/>
  <c r="N770" i="16"/>
  <c r="M770" i="16"/>
  <c r="L770" i="16"/>
  <c r="K770" i="16"/>
  <c r="J770" i="16"/>
  <c r="I770" i="16"/>
  <c r="H770" i="16"/>
  <c r="G770" i="16"/>
  <c r="F770" i="16"/>
  <c r="E770" i="16"/>
  <c r="B739" i="16"/>
  <c r="B740" i="16" s="1"/>
  <c r="A739" i="16"/>
  <c r="BV737" i="16"/>
  <c r="BU737" i="16"/>
  <c r="BT737" i="16"/>
  <c r="BS737" i="16"/>
  <c r="BR737" i="16"/>
  <c r="BQ737" i="16"/>
  <c r="BP737" i="16"/>
  <c r="BO737" i="16"/>
  <c r="BN737" i="16"/>
  <c r="BM737" i="16"/>
  <c r="BL737" i="16"/>
  <c r="BK737" i="16"/>
  <c r="BJ737" i="16"/>
  <c r="BI737" i="16"/>
  <c r="BH737" i="16"/>
  <c r="BG737" i="16"/>
  <c r="BF737" i="16"/>
  <c r="BE737" i="16"/>
  <c r="BD737" i="16"/>
  <c r="BC737" i="16"/>
  <c r="BB737" i="16"/>
  <c r="BA737" i="16"/>
  <c r="AZ737" i="16"/>
  <c r="AY737" i="16"/>
  <c r="AX737" i="16"/>
  <c r="AW737" i="16"/>
  <c r="AV737" i="16"/>
  <c r="AU737" i="16"/>
  <c r="AT737" i="16"/>
  <c r="AS737" i="16"/>
  <c r="AR737" i="16"/>
  <c r="AQ737" i="16"/>
  <c r="AP737" i="16"/>
  <c r="AO737" i="16"/>
  <c r="AN737" i="16"/>
  <c r="AM737" i="16"/>
  <c r="AL738" i="16"/>
  <c r="AK738" i="16"/>
  <c r="AJ738" i="16"/>
  <c r="AI738" i="16"/>
  <c r="AH738" i="16"/>
  <c r="AG738" i="16"/>
  <c r="AF738" i="16"/>
  <c r="AE738" i="16"/>
  <c r="AD738" i="16"/>
  <c r="AC738" i="16"/>
  <c r="AB738" i="16"/>
  <c r="AA738" i="16"/>
  <c r="Z738" i="16"/>
  <c r="Y738" i="16"/>
  <c r="X738" i="16"/>
  <c r="W738" i="16"/>
  <c r="V738" i="16"/>
  <c r="U738" i="16"/>
  <c r="T738" i="16"/>
  <c r="S738" i="16"/>
  <c r="R738" i="16"/>
  <c r="Q738" i="16"/>
  <c r="P738" i="16"/>
  <c r="O738" i="16"/>
  <c r="N738" i="16"/>
  <c r="M738" i="16"/>
  <c r="L738" i="16"/>
  <c r="K738" i="16"/>
  <c r="J738" i="16"/>
  <c r="I738" i="16"/>
  <c r="H738" i="16"/>
  <c r="G738" i="16"/>
  <c r="F738" i="16"/>
  <c r="E738" i="16"/>
  <c r="B707" i="16"/>
  <c r="A707" i="16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BV705" i="16"/>
  <c r="BU705" i="16"/>
  <c r="BT705" i="16"/>
  <c r="BS705" i="16"/>
  <c r="BR705" i="16"/>
  <c r="BQ705" i="16"/>
  <c r="BP705" i="16"/>
  <c r="BO705" i="16"/>
  <c r="BN705" i="16"/>
  <c r="BM705" i="16"/>
  <c r="BL705" i="16"/>
  <c r="BK705" i="16"/>
  <c r="BJ705" i="16"/>
  <c r="BI705" i="16"/>
  <c r="BH705" i="16"/>
  <c r="BG705" i="16"/>
  <c r="BF705" i="16"/>
  <c r="BE705" i="16"/>
  <c r="BD705" i="16"/>
  <c r="BC705" i="16"/>
  <c r="BB705" i="16"/>
  <c r="BA705" i="16"/>
  <c r="AZ705" i="16"/>
  <c r="AY705" i="16"/>
  <c r="AX705" i="16"/>
  <c r="AW705" i="16"/>
  <c r="AV705" i="16"/>
  <c r="AU705" i="16"/>
  <c r="AT705" i="16"/>
  <c r="AS705" i="16"/>
  <c r="AR705" i="16"/>
  <c r="AQ705" i="16"/>
  <c r="AP705" i="16"/>
  <c r="AO705" i="16"/>
  <c r="AN705" i="16"/>
  <c r="AM705" i="16"/>
  <c r="AL706" i="16"/>
  <c r="AK706" i="16"/>
  <c r="AJ706" i="16"/>
  <c r="AI706" i="16"/>
  <c r="AH706" i="16"/>
  <c r="AG706" i="16"/>
  <c r="AF706" i="16"/>
  <c r="AE706" i="16"/>
  <c r="AD706" i="16"/>
  <c r="AC706" i="16"/>
  <c r="AB706" i="16"/>
  <c r="AA706" i="16"/>
  <c r="Z706" i="16"/>
  <c r="Y706" i="16"/>
  <c r="X706" i="16"/>
  <c r="W706" i="16"/>
  <c r="V706" i="16"/>
  <c r="U706" i="16"/>
  <c r="T706" i="16"/>
  <c r="S706" i="16"/>
  <c r="R706" i="16"/>
  <c r="Q706" i="16"/>
  <c r="P706" i="16"/>
  <c r="O706" i="16"/>
  <c r="N706" i="16"/>
  <c r="M706" i="16"/>
  <c r="L706" i="16"/>
  <c r="K706" i="16"/>
  <c r="J706" i="16"/>
  <c r="I706" i="16"/>
  <c r="H706" i="16"/>
  <c r="G706" i="16"/>
  <c r="F706" i="16"/>
  <c r="E706" i="16"/>
  <c r="B675" i="16"/>
  <c r="A675" i="16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BV673" i="16"/>
  <c r="BU673" i="16"/>
  <c r="BT673" i="16"/>
  <c r="BS673" i="16"/>
  <c r="BR673" i="16"/>
  <c r="BQ673" i="16"/>
  <c r="BP673" i="16"/>
  <c r="BO673" i="16"/>
  <c r="BN673" i="16"/>
  <c r="BM673" i="16"/>
  <c r="BL673" i="16"/>
  <c r="BK673" i="16"/>
  <c r="BJ673" i="16"/>
  <c r="BI673" i="16"/>
  <c r="BH673" i="16"/>
  <c r="BG673" i="16"/>
  <c r="BF673" i="16"/>
  <c r="BE673" i="16"/>
  <c r="BD673" i="16"/>
  <c r="BC673" i="16"/>
  <c r="BB673" i="16"/>
  <c r="BA673" i="16"/>
  <c r="AZ673" i="16"/>
  <c r="AY673" i="16"/>
  <c r="AX673" i="16"/>
  <c r="AW673" i="16"/>
  <c r="AV673" i="16"/>
  <c r="AU673" i="16"/>
  <c r="AT673" i="16"/>
  <c r="AS673" i="16"/>
  <c r="AR673" i="16"/>
  <c r="AQ673" i="16"/>
  <c r="AP673" i="16"/>
  <c r="AO673" i="16"/>
  <c r="AN673" i="16"/>
  <c r="AM673" i="16"/>
  <c r="AL674" i="16"/>
  <c r="AK674" i="16"/>
  <c r="AJ674" i="16"/>
  <c r="AI674" i="16"/>
  <c r="AH674" i="16"/>
  <c r="AG674" i="16"/>
  <c r="AF674" i="16"/>
  <c r="AE674" i="16"/>
  <c r="AD674" i="16"/>
  <c r="AC674" i="16"/>
  <c r="AB674" i="16"/>
  <c r="AA674" i="16"/>
  <c r="Z674" i="16"/>
  <c r="Y674" i="16"/>
  <c r="X674" i="16"/>
  <c r="W674" i="16"/>
  <c r="V674" i="16"/>
  <c r="U674" i="16"/>
  <c r="T674" i="16"/>
  <c r="S674" i="16"/>
  <c r="R674" i="16"/>
  <c r="Q674" i="16"/>
  <c r="P674" i="16"/>
  <c r="O674" i="16"/>
  <c r="N674" i="16"/>
  <c r="M674" i="16"/>
  <c r="L674" i="16"/>
  <c r="K674" i="16"/>
  <c r="J674" i="16"/>
  <c r="I674" i="16"/>
  <c r="H674" i="16"/>
  <c r="G674" i="16"/>
  <c r="F674" i="16"/>
  <c r="E674" i="16"/>
  <c r="B643" i="16"/>
  <c r="A643" i="16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BV641" i="16"/>
  <c r="BU641" i="16"/>
  <c r="BT641" i="16"/>
  <c r="BS641" i="16"/>
  <c r="BR641" i="16"/>
  <c r="BQ641" i="16"/>
  <c r="BP641" i="16"/>
  <c r="BO641" i="16"/>
  <c r="BN641" i="16"/>
  <c r="BM641" i="16"/>
  <c r="BL641" i="16"/>
  <c r="BK641" i="16"/>
  <c r="BJ641" i="16"/>
  <c r="BI641" i="16"/>
  <c r="BH641" i="16"/>
  <c r="BG641" i="16"/>
  <c r="BF641" i="16"/>
  <c r="BE641" i="16"/>
  <c r="BD641" i="16"/>
  <c r="BC641" i="16"/>
  <c r="BB641" i="16"/>
  <c r="BA641" i="16"/>
  <c r="AZ641" i="16"/>
  <c r="AY641" i="16"/>
  <c r="AX641" i="16"/>
  <c r="AW641" i="16"/>
  <c r="AV641" i="16"/>
  <c r="AU641" i="16"/>
  <c r="AT641" i="16"/>
  <c r="AS641" i="16"/>
  <c r="AR641" i="16"/>
  <c r="AQ641" i="16"/>
  <c r="AP641" i="16"/>
  <c r="AO641" i="16"/>
  <c r="AN641" i="16"/>
  <c r="AM641" i="16"/>
  <c r="AL642" i="16"/>
  <c r="AK642" i="16"/>
  <c r="AJ642" i="16"/>
  <c r="AI642" i="16"/>
  <c r="AH642" i="16"/>
  <c r="AG642" i="16"/>
  <c r="AF642" i="16"/>
  <c r="AE642" i="16"/>
  <c r="AD642" i="16"/>
  <c r="AC642" i="16"/>
  <c r="AB642" i="16"/>
  <c r="AA642" i="16"/>
  <c r="Z642" i="16"/>
  <c r="Y642" i="16"/>
  <c r="X642" i="16"/>
  <c r="W642" i="16"/>
  <c r="V642" i="16"/>
  <c r="U642" i="16"/>
  <c r="T642" i="16"/>
  <c r="S642" i="16"/>
  <c r="R642" i="16"/>
  <c r="Q642" i="16"/>
  <c r="P642" i="16"/>
  <c r="O642" i="16"/>
  <c r="N642" i="16"/>
  <c r="M642" i="16"/>
  <c r="L642" i="16"/>
  <c r="K642" i="16"/>
  <c r="J642" i="16"/>
  <c r="I642" i="16"/>
  <c r="H642" i="16"/>
  <c r="G642" i="16"/>
  <c r="F642" i="16"/>
  <c r="E642" i="16"/>
  <c r="B611" i="16"/>
  <c r="A611" i="16"/>
  <c r="BV609" i="16"/>
  <c r="BU609" i="16"/>
  <c r="BT609" i="16"/>
  <c r="BS609" i="16"/>
  <c r="BR609" i="16"/>
  <c r="BQ609" i="16"/>
  <c r="BP609" i="16"/>
  <c r="BO609" i="16"/>
  <c r="BN609" i="16"/>
  <c r="BM609" i="16"/>
  <c r="BL609" i="16"/>
  <c r="BK609" i="16"/>
  <c r="BJ609" i="16"/>
  <c r="BI609" i="16"/>
  <c r="BH609" i="16"/>
  <c r="BG609" i="16"/>
  <c r="BF609" i="16"/>
  <c r="BE609" i="16"/>
  <c r="BD609" i="16"/>
  <c r="BC609" i="16"/>
  <c r="BB609" i="16"/>
  <c r="BA609" i="16"/>
  <c r="AZ609" i="16"/>
  <c r="AY609" i="16"/>
  <c r="AX609" i="16"/>
  <c r="AW609" i="16"/>
  <c r="AV609" i="16"/>
  <c r="AU609" i="16"/>
  <c r="AT609" i="16"/>
  <c r="AS609" i="16"/>
  <c r="AR609" i="16"/>
  <c r="AQ609" i="16"/>
  <c r="AP609" i="16"/>
  <c r="AO609" i="16"/>
  <c r="AN609" i="16"/>
  <c r="AM609" i="16"/>
  <c r="AL610" i="16"/>
  <c r="AK610" i="16"/>
  <c r="AJ610" i="16"/>
  <c r="AI610" i="16"/>
  <c r="AH610" i="16"/>
  <c r="AG610" i="16"/>
  <c r="AF610" i="16"/>
  <c r="AE610" i="16"/>
  <c r="AD610" i="16"/>
  <c r="AC610" i="16"/>
  <c r="AB610" i="16"/>
  <c r="AA610" i="16"/>
  <c r="Z610" i="16"/>
  <c r="Y610" i="16"/>
  <c r="X610" i="16"/>
  <c r="W610" i="16"/>
  <c r="V610" i="16"/>
  <c r="U610" i="16"/>
  <c r="T610" i="16"/>
  <c r="S610" i="16"/>
  <c r="R610" i="16"/>
  <c r="Q610" i="16"/>
  <c r="P610" i="16"/>
  <c r="O610" i="16"/>
  <c r="N610" i="16"/>
  <c r="M610" i="16"/>
  <c r="L610" i="16"/>
  <c r="K610" i="16"/>
  <c r="J610" i="16"/>
  <c r="I610" i="16"/>
  <c r="H610" i="16"/>
  <c r="G610" i="16"/>
  <c r="F610" i="16"/>
  <c r="E610" i="16"/>
  <c r="B579" i="16"/>
  <c r="A579" i="16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BV577" i="16"/>
  <c r="BU577" i="16"/>
  <c r="BT577" i="16"/>
  <c r="BS577" i="16"/>
  <c r="BR577" i="16"/>
  <c r="BQ577" i="16"/>
  <c r="BP577" i="16"/>
  <c r="BO577" i="16"/>
  <c r="BN577" i="16"/>
  <c r="BM577" i="16"/>
  <c r="BL577" i="16"/>
  <c r="BK577" i="16"/>
  <c r="BJ577" i="16"/>
  <c r="BI577" i="16"/>
  <c r="BH577" i="16"/>
  <c r="BG577" i="16"/>
  <c r="BF577" i="16"/>
  <c r="BE577" i="16"/>
  <c r="BD577" i="16"/>
  <c r="BC577" i="16"/>
  <c r="BB577" i="16"/>
  <c r="BA577" i="16"/>
  <c r="AZ577" i="16"/>
  <c r="AY577" i="16"/>
  <c r="AX577" i="16"/>
  <c r="AW577" i="16"/>
  <c r="AV577" i="16"/>
  <c r="AU577" i="16"/>
  <c r="AT577" i="16"/>
  <c r="AS577" i="16"/>
  <c r="AR577" i="16"/>
  <c r="AQ577" i="16"/>
  <c r="AP577" i="16"/>
  <c r="AO577" i="16"/>
  <c r="AN577" i="16"/>
  <c r="AM577" i="16"/>
  <c r="AL578" i="16"/>
  <c r="AK578" i="16"/>
  <c r="AJ578" i="16"/>
  <c r="AI578" i="16"/>
  <c r="AH578" i="16"/>
  <c r="AG578" i="16"/>
  <c r="AF578" i="16"/>
  <c r="AE578" i="16"/>
  <c r="AD578" i="16"/>
  <c r="AC578" i="16"/>
  <c r="AB578" i="16"/>
  <c r="AA578" i="16"/>
  <c r="Z578" i="16"/>
  <c r="Y578" i="16"/>
  <c r="X578" i="16"/>
  <c r="W578" i="16"/>
  <c r="V578" i="16"/>
  <c r="U578" i="16"/>
  <c r="T578" i="16"/>
  <c r="S578" i="16"/>
  <c r="R578" i="16"/>
  <c r="Q578" i="16"/>
  <c r="P578" i="16"/>
  <c r="O578" i="16"/>
  <c r="N578" i="16"/>
  <c r="M578" i="16"/>
  <c r="L578" i="16"/>
  <c r="K578" i="16"/>
  <c r="J578" i="16"/>
  <c r="I578" i="16"/>
  <c r="H578" i="16"/>
  <c r="G578" i="16"/>
  <c r="F578" i="16"/>
  <c r="E578" i="16"/>
  <c r="B547" i="16"/>
  <c r="A547" i="16"/>
  <c r="BV545" i="16"/>
  <c r="BU545" i="16"/>
  <c r="BT545" i="16"/>
  <c r="BS545" i="16"/>
  <c r="BR545" i="16"/>
  <c r="BQ545" i="16"/>
  <c r="BP545" i="16"/>
  <c r="BO545" i="16"/>
  <c r="BN545" i="16"/>
  <c r="BM545" i="16"/>
  <c r="BL545" i="16"/>
  <c r="BK545" i="16"/>
  <c r="BJ545" i="16"/>
  <c r="BI545" i="16"/>
  <c r="BH545" i="16"/>
  <c r="BG545" i="16"/>
  <c r="BF545" i="16"/>
  <c r="BE545" i="16"/>
  <c r="BD545" i="16"/>
  <c r="BC545" i="16"/>
  <c r="BB545" i="16"/>
  <c r="BA545" i="16"/>
  <c r="AZ545" i="16"/>
  <c r="AY545" i="16"/>
  <c r="AX545" i="16"/>
  <c r="AW545" i="16"/>
  <c r="AV545" i="16"/>
  <c r="AU545" i="16"/>
  <c r="AT545" i="16"/>
  <c r="AS545" i="16"/>
  <c r="AR545" i="16"/>
  <c r="AQ545" i="16"/>
  <c r="AP545" i="16"/>
  <c r="AO545" i="16"/>
  <c r="AN545" i="16"/>
  <c r="AM545" i="16"/>
  <c r="AL546" i="16"/>
  <c r="AK546" i="16"/>
  <c r="AJ546" i="16"/>
  <c r="AI546" i="16"/>
  <c r="AH546" i="16"/>
  <c r="AG546" i="16"/>
  <c r="AF546" i="16"/>
  <c r="AE546" i="16"/>
  <c r="AD546" i="16"/>
  <c r="AC546" i="16"/>
  <c r="AB546" i="16"/>
  <c r="AA546" i="16"/>
  <c r="Z546" i="16"/>
  <c r="Y546" i="16"/>
  <c r="X546" i="16"/>
  <c r="W546" i="16"/>
  <c r="V546" i="16"/>
  <c r="U546" i="16"/>
  <c r="T546" i="16"/>
  <c r="S546" i="16"/>
  <c r="R546" i="16"/>
  <c r="Q546" i="16"/>
  <c r="P546" i="16"/>
  <c r="O546" i="16"/>
  <c r="N546" i="16"/>
  <c r="M546" i="16"/>
  <c r="L546" i="16"/>
  <c r="K546" i="16"/>
  <c r="J546" i="16"/>
  <c r="I546" i="16"/>
  <c r="H546" i="16"/>
  <c r="G546" i="16"/>
  <c r="F546" i="16"/>
  <c r="E546" i="16"/>
  <c r="B515" i="16"/>
  <c r="A515" i="16"/>
  <c r="A516" i="16" s="1"/>
  <c r="BV513" i="16"/>
  <c r="BU513" i="16"/>
  <c r="BT513" i="16"/>
  <c r="BS513" i="16"/>
  <c r="BR513" i="16"/>
  <c r="BQ513" i="16"/>
  <c r="BP513" i="16"/>
  <c r="BO513" i="16"/>
  <c r="BN513" i="16"/>
  <c r="BM513" i="16"/>
  <c r="BL513" i="16"/>
  <c r="BK513" i="16"/>
  <c r="BJ513" i="16"/>
  <c r="BI513" i="16"/>
  <c r="BH513" i="16"/>
  <c r="BG513" i="16"/>
  <c r="BF513" i="16"/>
  <c r="BE513" i="16"/>
  <c r="BD513" i="16"/>
  <c r="BC513" i="16"/>
  <c r="BB513" i="16"/>
  <c r="BA513" i="16"/>
  <c r="AZ513" i="16"/>
  <c r="AY513" i="16"/>
  <c r="AX513" i="16"/>
  <c r="AW513" i="16"/>
  <c r="AV513" i="16"/>
  <c r="AU513" i="16"/>
  <c r="AT513" i="16"/>
  <c r="AS513" i="16"/>
  <c r="AR513" i="16"/>
  <c r="AQ513" i="16"/>
  <c r="AP513" i="16"/>
  <c r="AO513" i="16"/>
  <c r="AN513" i="16"/>
  <c r="AM513" i="16"/>
  <c r="AL514" i="16"/>
  <c r="AK514" i="16"/>
  <c r="AJ514" i="16"/>
  <c r="AI514" i="16"/>
  <c r="AH514" i="16"/>
  <c r="AG514" i="16"/>
  <c r="AF514" i="16"/>
  <c r="AE514" i="16"/>
  <c r="AD514" i="16"/>
  <c r="AC514" i="16"/>
  <c r="AB514" i="16"/>
  <c r="AA514" i="16"/>
  <c r="Z514" i="16"/>
  <c r="Y514" i="16"/>
  <c r="X514" i="16"/>
  <c r="W514" i="16"/>
  <c r="V514" i="16"/>
  <c r="U514" i="16"/>
  <c r="T514" i="16"/>
  <c r="S514" i="16"/>
  <c r="R514" i="16"/>
  <c r="Q514" i="16"/>
  <c r="P514" i="16"/>
  <c r="O514" i="16"/>
  <c r="N514" i="16"/>
  <c r="M514" i="16"/>
  <c r="L514" i="16"/>
  <c r="K514" i="16"/>
  <c r="J514" i="16"/>
  <c r="I514" i="16"/>
  <c r="H514" i="16"/>
  <c r="G514" i="16"/>
  <c r="F514" i="16"/>
  <c r="E514" i="16"/>
  <c r="B483" i="16"/>
  <c r="D484" i="16" s="1"/>
  <c r="A483" i="16"/>
  <c r="BV481" i="16"/>
  <c r="BU481" i="16"/>
  <c r="BT481" i="16"/>
  <c r="BS481" i="16"/>
  <c r="BR481" i="16"/>
  <c r="BQ481" i="16"/>
  <c r="BP481" i="16"/>
  <c r="BO481" i="16"/>
  <c r="BN481" i="16"/>
  <c r="BM481" i="16"/>
  <c r="BL481" i="16"/>
  <c r="BK481" i="16"/>
  <c r="BJ481" i="16"/>
  <c r="BI481" i="16"/>
  <c r="BH481" i="16"/>
  <c r="BG481" i="16"/>
  <c r="BF481" i="16"/>
  <c r="BE481" i="16"/>
  <c r="BD481" i="16"/>
  <c r="BC481" i="16"/>
  <c r="BB481" i="16"/>
  <c r="BA481" i="16"/>
  <c r="AZ481" i="16"/>
  <c r="AY481" i="16"/>
  <c r="AX481" i="16"/>
  <c r="AW481" i="16"/>
  <c r="AV481" i="16"/>
  <c r="AU481" i="16"/>
  <c r="AT481" i="16"/>
  <c r="AS481" i="16"/>
  <c r="AR481" i="16"/>
  <c r="AQ481" i="16"/>
  <c r="AP481" i="16"/>
  <c r="AO481" i="16"/>
  <c r="AN481" i="16"/>
  <c r="AM481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B451" i="16"/>
  <c r="D452" i="16" s="1"/>
  <c r="A451" i="16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BV449" i="16"/>
  <c r="BU449" i="16"/>
  <c r="BT449" i="16"/>
  <c r="BS449" i="16"/>
  <c r="BR449" i="16"/>
  <c r="BQ449" i="16"/>
  <c r="BP449" i="16"/>
  <c r="BO449" i="16"/>
  <c r="BN449" i="16"/>
  <c r="BM449" i="16"/>
  <c r="BL449" i="16"/>
  <c r="BK449" i="16"/>
  <c r="BJ449" i="16"/>
  <c r="BI449" i="16"/>
  <c r="BH449" i="16"/>
  <c r="BG449" i="16"/>
  <c r="BF449" i="16"/>
  <c r="BE449" i="16"/>
  <c r="BD449" i="16"/>
  <c r="BC449" i="16"/>
  <c r="BB449" i="16"/>
  <c r="BA449" i="16"/>
  <c r="AZ449" i="16"/>
  <c r="AY449" i="16"/>
  <c r="AX449" i="16"/>
  <c r="AW449" i="16"/>
  <c r="AV449" i="16"/>
  <c r="AU449" i="16"/>
  <c r="AT449" i="16"/>
  <c r="AS449" i="16"/>
  <c r="AR449" i="16"/>
  <c r="AQ449" i="16"/>
  <c r="AP449" i="16"/>
  <c r="AO449" i="16"/>
  <c r="AN449" i="16"/>
  <c r="AM449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B419" i="16"/>
  <c r="B420" i="16" s="1"/>
  <c r="B421" i="16" s="1"/>
  <c r="A419" i="16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BV417" i="16"/>
  <c r="BU417" i="16"/>
  <c r="BT417" i="16"/>
  <c r="BS417" i="16"/>
  <c r="BR417" i="16"/>
  <c r="BQ417" i="16"/>
  <c r="BP417" i="16"/>
  <c r="BO417" i="16"/>
  <c r="BN417" i="16"/>
  <c r="BM417" i="16"/>
  <c r="BL417" i="16"/>
  <c r="BK417" i="16"/>
  <c r="BJ417" i="16"/>
  <c r="BI417" i="16"/>
  <c r="BH417" i="16"/>
  <c r="BG417" i="16"/>
  <c r="BF417" i="16"/>
  <c r="BE417" i="16"/>
  <c r="BD417" i="16"/>
  <c r="BC417" i="16"/>
  <c r="BB417" i="16"/>
  <c r="BA417" i="16"/>
  <c r="AZ417" i="16"/>
  <c r="AY417" i="16"/>
  <c r="AX417" i="16"/>
  <c r="AW417" i="16"/>
  <c r="AV417" i="16"/>
  <c r="AU417" i="16"/>
  <c r="AT417" i="16"/>
  <c r="AS417" i="16"/>
  <c r="AR417" i="16"/>
  <c r="AQ417" i="16"/>
  <c r="AP417" i="16"/>
  <c r="AO417" i="16"/>
  <c r="AN417" i="16"/>
  <c r="AM417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B387" i="16"/>
  <c r="B388" i="16" s="1"/>
  <c r="A387" i="16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BV385" i="16"/>
  <c r="BU385" i="16"/>
  <c r="BT385" i="16"/>
  <c r="BS385" i="16"/>
  <c r="BR385" i="16"/>
  <c r="BQ385" i="16"/>
  <c r="BP385" i="16"/>
  <c r="BO385" i="16"/>
  <c r="BN385" i="16"/>
  <c r="BM385" i="16"/>
  <c r="BL385" i="16"/>
  <c r="BK385" i="16"/>
  <c r="BJ385" i="16"/>
  <c r="BI385" i="16"/>
  <c r="BH385" i="16"/>
  <c r="BG385" i="16"/>
  <c r="BF385" i="16"/>
  <c r="BE385" i="16"/>
  <c r="BD385" i="16"/>
  <c r="BC385" i="16"/>
  <c r="BB385" i="16"/>
  <c r="BA385" i="16"/>
  <c r="AZ385" i="16"/>
  <c r="AY385" i="16"/>
  <c r="AX385" i="16"/>
  <c r="AW385" i="16"/>
  <c r="AV385" i="16"/>
  <c r="AU385" i="16"/>
  <c r="AT385" i="16"/>
  <c r="AS385" i="16"/>
  <c r="AR385" i="16"/>
  <c r="AQ385" i="16"/>
  <c r="AP385" i="16"/>
  <c r="AO385" i="16"/>
  <c r="AN385" i="16"/>
  <c r="AM385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B355" i="16"/>
  <c r="A355" i="16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BV353" i="16"/>
  <c r="BU353" i="16"/>
  <c r="BT353" i="16"/>
  <c r="BS353" i="16"/>
  <c r="BR353" i="16"/>
  <c r="BQ353" i="16"/>
  <c r="BP353" i="16"/>
  <c r="BO353" i="16"/>
  <c r="BN353" i="16"/>
  <c r="BM353" i="16"/>
  <c r="BL353" i="16"/>
  <c r="BK353" i="16"/>
  <c r="BJ353" i="16"/>
  <c r="BI353" i="16"/>
  <c r="BH353" i="16"/>
  <c r="BG353" i="16"/>
  <c r="BF353" i="16"/>
  <c r="BE353" i="16"/>
  <c r="BD353" i="16"/>
  <c r="BC353" i="16"/>
  <c r="BB353" i="16"/>
  <c r="BA353" i="16"/>
  <c r="AZ353" i="16"/>
  <c r="AY353" i="16"/>
  <c r="AX353" i="16"/>
  <c r="AW353" i="16"/>
  <c r="AV353" i="16"/>
  <c r="AU353" i="16"/>
  <c r="AT353" i="16"/>
  <c r="AS353" i="16"/>
  <c r="AR353" i="16"/>
  <c r="AQ353" i="16"/>
  <c r="AP353" i="16"/>
  <c r="AO353" i="16"/>
  <c r="AN353" i="16"/>
  <c r="AM353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B323" i="16"/>
  <c r="A323" i="16"/>
  <c r="BV321" i="16"/>
  <c r="BU321" i="16"/>
  <c r="BT321" i="16"/>
  <c r="BS321" i="16"/>
  <c r="BR321" i="16"/>
  <c r="BQ321" i="16"/>
  <c r="BP321" i="16"/>
  <c r="BO321" i="16"/>
  <c r="BN321" i="16"/>
  <c r="BM321" i="16"/>
  <c r="BL321" i="16"/>
  <c r="BK321" i="16"/>
  <c r="BJ321" i="16"/>
  <c r="BI321" i="16"/>
  <c r="BH321" i="16"/>
  <c r="BG321" i="16"/>
  <c r="BF321" i="16"/>
  <c r="BE321" i="16"/>
  <c r="BD321" i="16"/>
  <c r="BC321" i="16"/>
  <c r="BB321" i="16"/>
  <c r="BA321" i="16"/>
  <c r="AZ321" i="16"/>
  <c r="AY321" i="16"/>
  <c r="AX321" i="16"/>
  <c r="AW321" i="16"/>
  <c r="AV321" i="16"/>
  <c r="AU321" i="16"/>
  <c r="AT321" i="16"/>
  <c r="AS321" i="16"/>
  <c r="AR321" i="16"/>
  <c r="AQ321" i="16"/>
  <c r="AP321" i="16"/>
  <c r="AO321" i="16"/>
  <c r="AN321" i="16"/>
  <c r="AM321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B291" i="16"/>
  <c r="A291" i="16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BV289" i="16"/>
  <c r="BU289" i="16"/>
  <c r="BT289" i="16"/>
  <c r="BS289" i="16"/>
  <c r="BR289" i="16"/>
  <c r="BQ289" i="16"/>
  <c r="BP289" i="16"/>
  <c r="BO289" i="16"/>
  <c r="BN289" i="16"/>
  <c r="BM289" i="16"/>
  <c r="BL289" i="16"/>
  <c r="BK289" i="16"/>
  <c r="BJ289" i="16"/>
  <c r="BI289" i="16"/>
  <c r="BH289" i="16"/>
  <c r="BG289" i="16"/>
  <c r="BF289" i="16"/>
  <c r="BE289" i="16"/>
  <c r="BD289" i="16"/>
  <c r="BC289" i="16"/>
  <c r="BB289" i="16"/>
  <c r="BA289" i="16"/>
  <c r="AZ289" i="16"/>
  <c r="AY289" i="16"/>
  <c r="AX289" i="16"/>
  <c r="AW289" i="16"/>
  <c r="AV289" i="16"/>
  <c r="AU289" i="16"/>
  <c r="AT289" i="16"/>
  <c r="AS289" i="16"/>
  <c r="AR289" i="16"/>
  <c r="AQ289" i="16"/>
  <c r="AP289" i="16"/>
  <c r="AO289" i="16"/>
  <c r="AN289" i="16"/>
  <c r="AM289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B259" i="16"/>
  <c r="A259" i="16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BV257" i="16"/>
  <c r="BU257" i="16"/>
  <c r="BT257" i="16"/>
  <c r="BS257" i="16"/>
  <c r="BR257" i="16"/>
  <c r="BQ257" i="16"/>
  <c r="BP257" i="16"/>
  <c r="BO257" i="16"/>
  <c r="BN257" i="16"/>
  <c r="BM257" i="16"/>
  <c r="BL257" i="16"/>
  <c r="BK257" i="16"/>
  <c r="BJ257" i="16"/>
  <c r="BI257" i="16"/>
  <c r="BH257" i="16"/>
  <c r="BG257" i="16"/>
  <c r="BF257" i="16"/>
  <c r="BE257" i="16"/>
  <c r="BD257" i="16"/>
  <c r="BC257" i="16"/>
  <c r="BB257" i="16"/>
  <c r="BA257" i="16"/>
  <c r="AZ257" i="16"/>
  <c r="AY257" i="16"/>
  <c r="AX257" i="16"/>
  <c r="AW257" i="16"/>
  <c r="AV257" i="16"/>
  <c r="AU257" i="16"/>
  <c r="AT257" i="16"/>
  <c r="AS257" i="16"/>
  <c r="AR257" i="16"/>
  <c r="AQ257" i="16"/>
  <c r="AP257" i="16"/>
  <c r="AO257" i="16"/>
  <c r="AN257" i="16"/>
  <c r="AM257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B227" i="16"/>
  <c r="A227" i="16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BV225" i="16"/>
  <c r="BU225" i="16"/>
  <c r="BT225" i="16"/>
  <c r="BS225" i="16"/>
  <c r="BR225" i="16"/>
  <c r="BQ225" i="16"/>
  <c r="BP225" i="16"/>
  <c r="BO225" i="16"/>
  <c r="BN225" i="16"/>
  <c r="BM225" i="16"/>
  <c r="BL225" i="16"/>
  <c r="BK225" i="16"/>
  <c r="BJ225" i="16"/>
  <c r="BI225" i="16"/>
  <c r="BH225" i="16"/>
  <c r="BG225" i="16"/>
  <c r="BF225" i="16"/>
  <c r="BE225" i="16"/>
  <c r="BD225" i="16"/>
  <c r="BC225" i="16"/>
  <c r="BB225" i="16"/>
  <c r="BA225" i="16"/>
  <c r="AZ225" i="16"/>
  <c r="AY225" i="16"/>
  <c r="AX225" i="16"/>
  <c r="AW225" i="16"/>
  <c r="AV225" i="16"/>
  <c r="AU225" i="16"/>
  <c r="AT225" i="16"/>
  <c r="AS225" i="16"/>
  <c r="AR225" i="16"/>
  <c r="AQ225" i="16"/>
  <c r="AP225" i="16"/>
  <c r="AO225" i="16"/>
  <c r="AN225" i="16"/>
  <c r="AM225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B195" i="16"/>
  <c r="A195" i="16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BV193" i="16"/>
  <c r="BU193" i="16"/>
  <c r="BT193" i="16"/>
  <c r="BS193" i="16"/>
  <c r="BR193" i="16"/>
  <c r="BQ193" i="16"/>
  <c r="BP193" i="16"/>
  <c r="BO193" i="16"/>
  <c r="BN193" i="16"/>
  <c r="BM193" i="16"/>
  <c r="BL193" i="16"/>
  <c r="BK193" i="16"/>
  <c r="BJ193" i="16"/>
  <c r="BI193" i="16"/>
  <c r="BH193" i="16"/>
  <c r="BG193" i="16"/>
  <c r="BF193" i="16"/>
  <c r="BE193" i="16"/>
  <c r="BD193" i="16"/>
  <c r="BC193" i="16"/>
  <c r="BB193" i="16"/>
  <c r="BA193" i="16"/>
  <c r="AZ193" i="16"/>
  <c r="AY193" i="16"/>
  <c r="AX193" i="16"/>
  <c r="AW193" i="16"/>
  <c r="AV193" i="16"/>
  <c r="AU193" i="16"/>
  <c r="AT193" i="16"/>
  <c r="AS193" i="16"/>
  <c r="AR193" i="16"/>
  <c r="AQ193" i="16"/>
  <c r="AP193" i="16"/>
  <c r="AO193" i="16"/>
  <c r="AN193" i="16"/>
  <c r="AM193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B163" i="16"/>
  <c r="A163" i="16"/>
  <c r="BV161" i="16"/>
  <c r="BU161" i="16"/>
  <c r="BT161" i="16"/>
  <c r="BS161" i="16"/>
  <c r="BR161" i="16"/>
  <c r="BQ161" i="16"/>
  <c r="BP161" i="16"/>
  <c r="BO161" i="16"/>
  <c r="BN161" i="16"/>
  <c r="BM161" i="16"/>
  <c r="BL161" i="16"/>
  <c r="BK161" i="16"/>
  <c r="BJ161" i="16"/>
  <c r="BI161" i="16"/>
  <c r="BH161" i="16"/>
  <c r="BG161" i="16"/>
  <c r="BF161" i="16"/>
  <c r="BE161" i="16"/>
  <c r="BD161" i="16"/>
  <c r="BC161" i="16"/>
  <c r="BB161" i="16"/>
  <c r="BA161" i="16"/>
  <c r="AZ161" i="16"/>
  <c r="AY161" i="16"/>
  <c r="AX161" i="16"/>
  <c r="AW161" i="16"/>
  <c r="AV161" i="16"/>
  <c r="AU161" i="16"/>
  <c r="AT161" i="16"/>
  <c r="AS161" i="16"/>
  <c r="AR161" i="16"/>
  <c r="AQ161" i="16"/>
  <c r="AP161" i="16"/>
  <c r="AO161" i="16"/>
  <c r="AN161" i="16"/>
  <c r="AM161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B131" i="16"/>
  <c r="A131" i="16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BV129" i="16"/>
  <c r="BU129" i="16"/>
  <c r="BT129" i="16"/>
  <c r="BS129" i="16"/>
  <c r="BR129" i="16"/>
  <c r="BQ129" i="16"/>
  <c r="BP129" i="16"/>
  <c r="BO129" i="16"/>
  <c r="BN129" i="16"/>
  <c r="BM129" i="16"/>
  <c r="BL129" i="16"/>
  <c r="BK129" i="16"/>
  <c r="BJ129" i="16"/>
  <c r="BI129" i="16"/>
  <c r="BH129" i="16"/>
  <c r="BG129" i="16"/>
  <c r="BF129" i="16"/>
  <c r="BE129" i="16"/>
  <c r="BD129" i="16"/>
  <c r="BC129" i="16"/>
  <c r="BB129" i="16"/>
  <c r="BA129" i="16"/>
  <c r="AZ129" i="16"/>
  <c r="AY129" i="16"/>
  <c r="AX129" i="16"/>
  <c r="AW129" i="16"/>
  <c r="AV129" i="16"/>
  <c r="AU129" i="16"/>
  <c r="AT129" i="16"/>
  <c r="AS129" i="16"/>
  <c r="AR129" i="16"/>
  <c r="AQ129" i="16"/>
  <c r="AP129" i="16"/>
  <c r="AO129" i="16"/>
  <c r="AN129" i="16"/>
  <c r="AM129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B99" i="16"/>
  <c r="A99" i="16"/>
  <c r="A100" i="16" s="1"/>
  <c r="BV97" i="16"/>
  <c r="BU97" i="16"/>
  <c r="BT97" i="16"/>
  <c r="BS97" i="16"/>
  <c r="BR97" i="16"/>
  <c r="BQ97" i="16"/>
  <c r="BP97" i="16"/>
  <c r="BO97" i="16"/>
  <c r="BN97" i="16"/>
  <c r="BM97" i="16"/>
  <c r="BL97" i="16"/>
  <c r="BK97" i="16"/>
  <c r="BJ97" i="16"/>
  <c r="BI97" i="16"/>
  <c r="BH97" i="16"/>
  <c r="BG97" i="16"/>
  <c r="BF97" i="16"/>
  <c r="BE97" i="16"/>
  <c r="BD97" i="16"/>
  <c r="BC97" i="16"/>
  <c r="BB97" i="16"/>
  <c r="BA97" i="16"/>
  <c r="AZ97" i="16"/>
  <c r="AY97" i="16"/>
  <c r="AX97" i="16"/>
  <c r="AW97" i="16"/>
  <c r="AV97" i="16"/>
  <c r="AU97" i="16"/>
  <c r="AT97" i="16"/>
  <c r="AS97" i="16"/>
  <c r="AR97" i="16"/>
  <c r="AQ97" i="16"/>
  <c r="AP97" i="16"/>
  <c r="AO97" i="16"/>
  <c r="AN97" i="16"/>
  <c r="AM97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B67" i="16"/>
  <c r="A67" i="16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BV65" i="16"/>
  <c r="BU65" i="16"/>
  <c r="BT65" i="16"/>
  <c r="BS65" i="16"/>
  <c r="BR65" i="16"/>
  <c r="BQ65" i="16"/>
  <c r="BP65" i="16"/>
  <c r="BO65" i="16"/>
  <c r="BN65" i="16"/>
  <c r="BM65" i="16"/>
  <c r="BL65" i="16"/>
  <c r="BK65" i="16"/>
  <c r="BJ65" i="16"/>
  <c r="BI65" i="16"/>
  <c r="BH65" i="16"/>
  <c r="BG65" i="16"/>
  <c r="BF65" i="16"/>
  <c r="BE65" i="16"/>
  <c r="BD65" i="16"/>
  <c r="BC65" i="16"/>
  <c r="BB65" i="16"/>
  <c r="BA65" i="16"/>
  <c r="AZ65" i="16"/>
  <c r="AY65" i="16"/>
  <c r="AX65" i="16"/>
  <c r="AW65" i="16"/>
  <c r="AV65" i="16"/>
  <c r="AU65" i="16"/>
  <c r="AT65" i="16"/>
  <c r="AS65" i="16"/>
  <c r="AR65" i="16"/>
  <c r="AQ65" i="16"/>
  <c r="AP65" i="16"/>
  <c r="AO65" i="16"/>
  <c r="AN65" i="16"/>
  <c r="AM65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B35" i="16"/>
  <c r="B36" i="16" s="1"/>
  <c r="A35" i="16"/>
  <c r="A36" i="16" s="1"/>
  <c r="A37" i="16" s="1"/>
  <c r="BV33" i="16"/>
  <c r="BU33" i="16"/>
  <c r="BT33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B3" i="16"/>
  <c r="A3" i="16"/>
  <c r="A4" i="16" s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BV1025" i="15"/>
  <c r="BU1025" i="15"/>
  <c r="BT1025" i="15"/>
  <c r="BS1025" i="15"/>
  <c r="BR1025" i="15"/>
  <c r="BQ1025" i="15"/>
  <c r="BP1025" i="15"/>
  <c r="BO1025" i="15"/>
  <c r="BN1025" i="15"/>
  <c r="BM1025" i="15"/>
  <c r="BL1025" i="15"/>
  <c r="BK1025" i="15"/>
  <c r="BJ1025" i="15"/>
  <c r="BI1025" i="15"/>
  <c r="BH1025" i="15"/>
  <c r="BG1025" i="15"/>
  <c r="BF1025" i="15"/>
  <c r="BE1025" i="15"/>
  <c r="BD1025" i="15"/>
  <c r="BC1025" i="15"/>
  <c r="BB1025" i="15"/>
  <c r="BA1025" i="15"/>
  <c r="AZ1025" i="15"/>
  <c r="AY1025" i="15"/>
  <c r="AX1025" i="15"/>
  <c r="AW1025" i="15"/>
  <c r="AV1025" i="15"/>
  <c r="AU1025" i="15"/>
  <c r="AT1025" i="15"/>
  <c r="AS1025" i="15"/>
  <c r="AR1025" i="15"/>
  <c r="AQ1025" i="15"/>
  <c r="AP1025" i="15"/>
  <c r="AO1025" i="15"/>
  <c r="AN1025" i="15"/>
  <c r="AM1025" i="15"/>
  <c r="B995" i="15"/>
  <c r="A995" i="15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BV993" i="15"/>
  <c r="BU993" i="15"/>
  <c r="BT993" i="15"/>
  <c r="BS993" i="15"/>
  <c r="BR993" i="15"/>
  <c r="BQ993" i="15"/>
  <c r="BP993" i="15"/>
  <c r="BO993" i="15"/>
  <c r="BN993" i="15"/>
  <c r="BM993" i="15"/>
  <c r="BL993" i="15"/>
  <c r="BK993" i="15"/>
  <c r="BJ993" i="15"/>
  <c r="BI993" i="15"/>
  <c r="BH993" i="15"/>
  <c r="BG993" i="15"/>
  <c r="BF993" i="15"/>
  <c r="BE993" i="15"/>
  <c r="BD993" i="15"/>
  <c r="BC993" i="15"/>
  <c r="BB993" i="15"/>
  <c r="BA993" i="15"/>
  <c r="AZ993" i="15"/>
  <c r="AY993" i="15"/>
  <c r="AX993" i="15"/>
  <c r="AW993" i="15"/>
  <c r="AV993" i="15"/>
  <c r="AU993" i="15"/>
  <c r="AT993" i="15"/>
  <c r="AS993" i="15"/>
  <c r="AR993" i="15"/>
  <c r="AQ993" i="15"/>
  <c r="AP993" i="15"/>
  <c r="AO993" i="15"/>
  <c r="AN993" i="15"/>
  <c r="AM993" i="15"/>
  <c r="AL994" i="15"/>
  <c r="AK994" i="15"/>
  <c r="AJ994" i="15"/>
  <c r="AI994" i="15"/>
  <c r="AH994" i="15"/>
  <c r="AG994" i="15"/>
  <c r="AF994" i="15"/>
  <c r="AE994" i="15"/>
  <c r="AD994" i="15"/>
  <c r="AC994" i="15"/>
  <c r="AB994" i="15"/>
  <c r="AA994" i="15"/>
  <c r="Z994" i="15"/>
  <c r="Y994" i="15"/>
  <c r="X994" i="15"/>
  <c r="W994" i="15"/>
  <c r="V994" i="15"/>
  <c r="U994" i="15"/>
  <c r="T994" i="15"/>
  <c r="S994" i="15"/>
  <c r="R994" i="15"/>
  <c r="Q994" i="15"/>
  <c r="P994" i="15"/>
  <c r="O994" i="15"/>
  <c r="N994" i="15"/>
  <c r="M994" i="15"/>
  <c r="L994" i="15"/>
  <c r="K994" i="15"/>
  <c r="J994" i="15"/>
  <c r="I994" i="15"/>
  <c r="H994" i="15"/>
  <c r="G994" i="15"/>
  <c r="F994" i="15"/>
  <c r="E994" i="15"/>
  <c r="A975" i="15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B963" i="15"/>
  <c r="D964" i="15" s="1"/>
  <c r="A963" i="15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BV961" i="15"/>
  <c r="BU961" i="15"/>
  <c r="BT961" i="15"/>
  <c r="BS961" i="15"/>
  <c r="BR961" i="15"/>
  <c r="BQ961" i="15"/>
  <c r="BP961" i="15"/>
  <c r="BO961" i="15"/>
  <c r="BN961" i="15"/>
  <c r="BM961" i="15"/>
  <c r="BL961" i="15"/>
  <c r="BK961" i="15"/>
  <c r="BJ961" i="15"/>
  <c r="BI961" i="15"/>
  <c r="BH961" i="15"/>
  <c r="BG961" i="15"/>
  <c r="BF961" i="15"/>
  <c r="BE961" i="15"/>
  <c r="BD961" i="15"/>
  <c r="BC961" i="15"/>
  <c r="BB961" i="15"/>
  <c r="BA961" i="15"/>
  <c r="AZ961" i="15"/>
  <c r="AY961" i="15"/>
  <c r="AX961" i="15"/>
  <c r="AW961" i="15"/>
  <c r="AV961" i="15"/>
  <c r="AU961" i="15"/>
  <c r="AT961" i="15"/>
  <c r="AS961" i="15"/>
  <c r="AR961" i="15"/>
  <c r="AQ961" i="15"/>
  <c r="AP961" i="15"/>
  <c r="AO961" i="15"/>
  <c r="AN961" i="15"/>
  <c r="AM961" i="15"/>
  <c r="AL962" i="15"/>
  <c r="AK962" i="15"/>
  <c r="AJ962" i="15"/>
  <c r="AI962" i="15"/>
  <c r="AH962" i="15"/>
  <c r="AG962" i="15"/>
  <c r="AF962" i="15"/>
  <c r="AE962" i="15"/>
  <c r="AD962" i="15"/>
  <c r="AC962" i="15"/>
  <c r="AB962" i="15"/>
  <c r="AA962" i="15"/>
  <c r="Z962" i="15"/>
  <c r="Y962" i="15"/>
  <c r="X962" i="15"/>
  <c r="W962" i="15"/>
  <c r="V962" i="15"/>
  <c r="U962" i="15"/>
  <c r="T962" i="15"/>
  <c r="S962" i="15"/>
  <c r="R962" i="15"/>
  <c r="Q962" i="15"/>
  <c r="P962" i="15"/>
  <c r="O962" i="15"/>
  <c r="N962" i="15"/>
  <c r="M962" i="15"/>
  <c r="L962" i="15"/>
  <c r="K962" i="15"/>
  <c r="J962" i="15"/>
  <c r="I962" i="15"/>
  <c r="H962" i="15"/>
  <c r="G962" i="15"/>
  <c r="F962" i="15"/>
  <c r="E962" i="15"/>
  <c r="A932" i="15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B931" i="15"/>
  <c r="A931" i="15"/>
  <c r="BV929" i="15"/>
  <c r="BU929" i="15"/>
  <c r="BT929" i="15"/>
  <c r="BS929" i="15"/>
  <c r="BR929" i="15"/>
  <c r="BQ929" i="15"/>
  <c r="BP929" i="15"/>
  <c r="BO929" i="15"/>
  <c r="BN929" i="15"/>
  <c r="BM929" i="15"/>
  <c r="BL929" i="15"/>
  <c r="BK929" i="15"/>
  <c r="BJ929" i="15"/>
  <c r="BI929" i="15"/>
  <c r="BH929" i="15"/>
  <c r="BG929" i="15"/>
  <c r="BF929" i="15"/>
  <c r="BE929" i="15"/>
  <c r="BD929" i="15"/>
  <c r="BC929" i="15"/>
  <c r="BB929" i="15"/>
  <c r="BA929" i="15"/>
  <c r="AZ929" i="15"/>
  <c r="AY929" i="15"/>
  <c r="AX929" i="15"/>
  <c r="AW929" i="15"/>
  <c r="AV929" i="15"/>
  <c r="AU929" i="15"/>
  <c r="AT929" i="15"/>
  <c r="AS929" i="15"/>
  <c r="AR929" i="15"/>
  <c r="AQ929" i="15"/>
  <c r="AP929" i="15"/>
  <c r="AO929" i="15"/>
  <c r="AN929" i="15"/>
  <c r="AM929" i="15"/>
  <c r="AL930" i="15"/>
  <c r="AK930" i="15"/>
  <c r="AJ930" i="15"/>
  <c r="AI930" i="15"/>
  <c r="AH930" i="15"/>
  <c r="AG930" i="15"/>
  <c r="AF930" i="15"/>
  <c r="AE930" i="15"/>
  <c r="AD930" i="15"/>
  <c r="AC930" i="15"/>
  <c r="AB930" i="15"/>
  <c r="AA930" i="15"/>
  <c r="Z930" i="15"/>
  <c r="Y930" i="15"/>
  <c r="X930" i="15"/>
  <c r="W930" i="15"/>
  <c r="V930" i="15"/>
  <c r="U930" i="15"/>
  <c r="T930" i="15"/>
  <c r="S930" i="15"/>
  <c r="R930" i="15"/>
  <c r="Q930" i="15"/>
  <c r="P930" i="15"/>
  <c r="O930" i="15"/>
  <c r="N930" i="15"/>
  <c r="M930" i="15"/>
  <c r="L930" i="15"/>
  <c r="K930" i="15"/>
  <c r="J930" i="15"/>
  <c r="I930" i="15"/>
  <c r="H930" i="15"/>
  <c r="G930" i="15"/>
  <c r="F930" i="15"/>
  <c r="E930" i="15"/>
  <c r="B900" i="15"/>
  <c r="B899" i="15"/>
  <c r="A899" i="15"/>
  <c r="BV897" i="15"/>
  <c r="BU897" i="15"/>
  <c r="BT897" i="15"/>
  <c r="BS897" i="15"/>
  <c r="BR897" i="15"/>
  <c r="BQ897" i="15"/>
  <c r="BP897" i="15"/>
  <c r="BO897" i="15"/>
  <c r="BN897" i="15"/>
  <c r="BM897" i="15"/>
  <c r="BL897" i="15"/>
  <c r="BK897" i="15"/>
  <c r="BJ897" i="15"/>
  <c r="BI897" i="15"/>
  <c r="BH897" i="15"/>
  <c r="BG897" i="15"/>
  <c r="BF897" i="15"/>
  <c r="BE897" i="15"/>
  <c r="BD897" i="15"/>
  <c r="BC897" i="15"/>
  <c r="BB897" i="15"/>
  <c r="BA897" i="15"/>
  <c r="AZ897" i="15"/>
  <c r="AY897" i="15"/>
  <c r="AX897" i="15"/>
  <c r="AW897" i="15"/>
  <c r="AV897" i="15"/>
  <c r="AU897" i="15"/>
  <c r="AT897" i="15"/>
  <c r="AS897" i="15"/>
  <c r="AR897" i="15"/>
  <c r="AQ897" i="15"/>
  <c r="AP897" i="15"/>
  <c r="AO897" i="15"/>
  <c r="AN897" i="15"/>
  <c r="AM897" i="15"/>
  <c r="AL898" i="15"/>
  <c r="AK898" i="15"/>
  <c r="AJ898" i="15"/>
  <c r="AI898" i="15"/>
  <c r="AH898" i="15"/>
  <c r="AG898" i="15"/>
  <c r="AF898" i="15"/>
  <c r="AE898" i="15"/>
  <c r="AD898" i="15"/>
  <c r="AC898" i="15"/>
  <c r="AB898" i="15"/>
  <c r="AA898" i="15"/>
  <c r="Z898" i="15"/>
  <c r="Y898" i="15"/>
  <c r="X898" i="15"/>
  <c r="W898" i="15"/>
  <c r="V898" i="15"/>
  <c r="U898" i="15"/>
  <c r="T898" i="15"/>
  <c r="S898" i="15"/>
  <c r="R898" i="15"/>
  <c r="Q898" i="15"/>
  <c r="P898" i="15"/>
  <c r="O898" i="15"/>
  <c r="N898" i="15"/>
  <c r="M898" i="15"/>
  <c r="L898" i="15"/>
  <c r="K898" i="15"/>
  <c r="J898" i="15"/>
  <c r="I898" i="15"/>
  <c r="H898" i="15"/>
  <c r="G898" i="15"/>
  <c r="F898" i="15"/>
  <c r="E898" i="15"/>
  <c r="B867" i="15"/>
  <c r="A867" i="15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BV865" i="15"/>
  <c r="BU865" i="15"/>
  <c r="BT865" i="15"/>
  <c r="BS865" i="15"/>
  <c r="BR865" i="15"/>
  <c r="BQ865" i="15"/>
  <c r="BP865" i="15"/>
  <c r="BO865" i="15"/>
  <c r="BN865" i="15"/>
  <c r="BM865" i="15"/>
  <c r="BL865" i="15"/>
  <c r="BK865" i="15"/>
  <c r="BJ865" i="15"/>
  <c r="BI865" i="15"/>
  <c r="BH865" i="15"/>
  <c r="BG865" i="15"/>
  <c r="BF865" i="15"/>
  <c r="BE865" i="15"/>
  <c r="BD865" i="15"/>
  <c r="BC865" i="15"/>
  <c r="BB865" i="15"/>
  <c r="BA865" i="15"/>
  <c r="AZ865" i="15"/>
  <c r="AY865" i="15"/>
  <c r="AX865" i="15"/>
  <c r="AW865" i="15"/>
  <c r="AV865" i="15"/>
  <c r="AU865" i="15"/>
  <c r="AT865" i="15"/>
  <c r="AS865" i="15"/>
  <c r="AR865" i="15"/>
  <c r="AQ865" i="15"/>
  <c r="AP865" i="15"/>
  <c r="AO865" i="15"/>
  <c r="AN865" i="15"/>
  <c r="AM865" i="15"/>
  <c r="AL866" i="15"/>
  <c r="AK866" i="15"/>
  <c r="AJ866" i="15"/>
  <c r="AI866" i="15"/>
  <c r="AH866" i="15"/>
  <c r="AG866" i="15"/>
  <c r="AF866" i="15"/>
  <c r="AE866" i="15"/>
  <c r="AD866" i="15"/>
  <c r="AC866" i="15"/>
  <c r="AB866" i="15"/>
  <c r="AA866" i="15"/>
  <c r="Z866" i="15"/>
  <c r="Y866" i="15"/>
  <c r="X866" i="15"/>
  <c r="W866" i="15"/>
  <c r="V866" i="15"/>
  <c r="U866" i="15"/>
  <c r="T866" i="15"/>
  <c r="S866" i="15"/>
  <c r="R866" i="15"/>
  <c r="Q866" i="15"/>
  <c r="P866" i="15"/>
  <c r="O866" i="15"/>
  <c r="N866" i="15"/>
  <c r="M866" i="15"/>
  <c r="L866" i="15"/>
  <c r="K866" i="15"/>
  <c r="J866" i="15"/>
  <c r="I866" i="15"/>
  <c r="H866" i="15"/>
  <c r="G866" i="15"/>
  <c r="F866" i="15"/>
  <c r="E866" i="15"/>
  <c r="A837" i="15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B836" i="15"/>
  <c r="B835" i="15"/>
  <c r="D836" i="15" s="1"/>
  <c r="A835" i="15"/>
  <c r="A836" i="15" s="1"/>
  <c r="BV833" i="15"/>
  <c r="BU833" i="15"/>
  <c r="BT833" i="15"/>
  <c r="BS833" i="15"/>
  <c r="BR833" i="15"/>
  <c r="BQ833" i="15"/>
  <c r="BP833" i="15"/>
  <c r="BO833" i="15"/>
  <c r="BN833" i="15"/>
  <c r="BM833" i="15"/>
  <c r="BL833" i="15"/>
  <c r="BK833" i="15"/>
  <c r="BJ833" i="15"/>
  <c r="BI833" i="15"/>
  <c r="BH833" i="15"/>
  <c r="BG833" i="15"/>
  <c r="BF833" i="15"/>
  <c r="BE833" i="15"/>
  <c r="BD833" i="15"/>
  <c r="BC833" i="15"/>
  <c r="BB833" i="15"/>
  <c r="BA833" i="15"/>
  <c r="AZ833" i="15"/>
  <c r="AY833" i="15"/>
  <c r="AX833" i="15"/>
  <c r="AW833" i="15"/>
  <c r="AV833" i="15"/>
  <c r="AU833" i="15"/>
  <c r="AT833" i="15"/>
  <c r="AS833" i="15"/>
  <c r="AR833" i="15"/>
  <c r="AQ833" i="15"/>
  <c r="AP833" i="15"/>
  <c r="AO833" i="15"/>
  <c r="AN833" i="15"/>
  <c r="AM833" i="15"/>
  <c r="AL834" i="15"/>
  <c r="AK834" i="15"/>
  <c r="AJ834" i="15"/>
  <c r="AI834" i="15"/>
  <c r="AH834" i="15"/>
  <c r="AG834" i="15"/>
  <c r="AF834" i="15"/>
  <c r="AE834" i="15"/>
  <c r="AD834" i="15"/>
  <c r="AC834" i="15"/>
  <c r="AB834" i="15"/>
  <c r="AA834" i="15"/>
  <c r="Z834" i="15"/>
  <c r="Y834" i="15"/>
  <c r="X834" i="15"/>
  <c r="W834" i="15"/>
  <c r="V834" i="15"/>
  <c r="U834" i="15"/>
  <c r="T834" i="15"/>
  <c r="S834" i="15"/>
  <c r="R834" i="15"/>
  <c r="Q834" i="15"/>
  <c r="P834" i="15"/>
  <c r="O834" i="15"/>
  <c r="N834" i="15"/>
  <c r="M834" i="15"/>
  <c r="L834" i="15"/>
  <c r="K834" i="15"/>
  <c r="J834" i="15"/>
  <c r="I834" i="15"/>
  <c r="H834" i="15"/>
  <c r="G834" i="15"/>
  <c r="F834" i="15"/>
  <c r="E834" i="15"/>
  <c r="B803" i="15"/>
  <c r="A803" i="15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BV801" i="15"/>
  <c r="BU801" i="15"/>
  <c r="BT801" i="15"/>
  <c r="BS801" i="15"/>
  <c r="BR801" i="15"/>
  <c r="BQ801" i="15"/>
  <c r="BP801" i="15"/>
  <c r="BO801" i="15"/>
  <c r="BN801" i="15"/>
  <c r="BM801" i="15"/>
  <c r="BL801" i="15"/>
  <c r="BK801" i="15"/>
  <c r="BJ801" i="15"/>
  <c r="BI801" i="15"/>
  <c r="BH801" i="15"/>
  <c r="BG801" i="15"/>
  <c r="BF801" i="15"/>
  <c r="BE801" i="15"/>
  <c r="BD801" i="15"/>
  <c r="BC801" i="15"/>
  <c r="BB801" i="15"/>
  <c r="BA801" i="15"/>
  <c r="AZ801" i="15"/>
  <c r="AY801" i="15"/>
  <c r="AX801" i="15"/>
  <c r="AW801" i="15"/>
  <c r="AV801" i="15"/>
  <c r="AU801" i="15"/>
  <c r="AT801" i="15"/>
  <c r="AS801" i="15"/>
  <c r="AR801" i="15"/>
  <c r="AQ801" i="15"/>
  <c r="AP801" i="15"/>
  <c r="AO801" i="15"/>
  <c r="AN801" i="15"/>
  <c r="AM801" i="15"/>
  <c r="AL802" i="15"/>
  <c r="AK802" i="15"/>
  <c r="AJ802" i="15"/>
  <c r="AI802" i="15"/>
  <c r="AH802" i="15"/>
  <c r="AG802" i="15"/>
  <c r="AF802" i="15"/>
  <c r="AE802" i="15"/>
  <c r="AD802" i="15"/>
  <c r="AC802" i="15"/>
  <c r="AB802" i="15"/>
  <c r="AA802" i="15"/>
  <c r="Z802" i="15"/>
  <c r="Y802" i="15"/>
  <c r="X802" i="15"/>
  <c r="W802" i="15"/>
  <c r="V802" i="15"/>
  <c r="U802" i="15"/>
  <c r="T802" i="15"/>
  <c r="S802" i="15"/>
  <c r="R802" i="15"/>
  <c r="Q802" i="15"/>
  <c r="P802" i="15"/>
  <c r="O802" i="15"/>
  <c r="N802" i="15"/>
  <c r="M802" i="15"/>
  <c r="L802" i="15"/>
  <c r="K802" i="15"/>
  <c r="J802" i="15"/>
  <c r="I802" i="15"/>
  <c r="H802" i="15"/>
  <c r="G802" i="15"/>
  <c r="F802" i="15"/>
  <c r="E802" i="15"/>
  <c r="B771" i="15"/>
  <c r="D772" i="15" s="1"/>
  <c r="A771" i="15"/>
  <c r="BV769" i="15"/>
  <c r="BU769" i="15"/>
  <c r="BT769" i="15"/>
  <c r="BS769" i="15"/>
  <c r="BR769" i="15"/>
  <c r="BQ769" i="15"/>
  <c r="BP769" i="15"/>
  <c r="BO769" i="15"/>
  <c r="BN769" i="15"/>
  <c r="BM769" i="15"/>
  <c r="BL769" i="15"/>
  <c r="BK769" i="15"/>
  <c r="BJ769" i="15"/>
  <c r="BI769" i="15"/>
  <c r="BH769" i="15"/>
  <c r="BG769" i="15"/>
  <c r="BF769" i="15"/>
  <c r="BE769" i="15"/>
  <c r="BD769" i="15"/>
  <c r="BC769" i="15"/>
  <c r="BB769" i="15"/>
  <c r="BA769" i="15"/>
  <c r="AZ769" i="15"/>
  <c r="AY769" i="15"/>
  <c r="AX769" i="15"/>
  <c r="AW769" i="15"/>
  <c r="AV769" i="15"/>
  <c r="AU769" i="15"/>
  <c r="AT769" i="15"/>
  <c r="AS769" i="15"/>
  <c r="AR769" i="15"/>
  <c r="AQ769" i="15"/>
  <c r="AP769" i="15"/>
  <c r="AO769" i="15"/>
  <c r="AN769" i="15"/>
  <c r="AM769" i="15"/>
  <c r="AL770" i="15"/>
  <c r="AK770" i="15"/>
  <c r="AJ770" i="15"/>
  <c r="AI770" i="15"/>
  <c r="AH770" i="15"/>
  <c r="AG770" i="15"/>
  <c r="AF770" i="15"/>
  <c r="AE770" i="15"/>
  <c r="AD770" i="15"/>
  <c r="AC770" i="15"/>
  <c r="AB770" i="15"/>
  <c r="AA770" i="15"/>
  <c r="Z770" i="15"/>
  <c r="Y770" i="15"/>
  <c r="X770" i="15"/>
  <c r="W770" i="15"/>
  <c r="V770" i="15"/>
  <c r="U770" i="15"/>
  <c r="T770" i="15"/>
  <c r="S770" i="15"/>
  <c r="R770" i="15"/>
  <c r="Q770" i="15"/>
  <c r="P770" i="15"/>
  <c r="O770" i="15"/>
  <c r="N770" i="15"/>
  <c r="M770" i="15"/>
  <c r="L770" i="15"/>
  <c r="K770" i="15"/>
  <c r="J770" i="15"/>
  <c r="I770" i="15"/>
  <c r="H770" i="15"/>
  <c r="G770" i="15"/>
  <c r="F770" i="15"/>
  <c r="E770" i="15"/>
  <c r="B739" i="15"/>
  <c r="A739" i="15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BV737" i="15"/>
  <c r="BU737" i="15"/>
  <c r="BT737" i="15"/>
  <c r="BS737" i="15"/>
  <c r="BR737" i="15"/>
  <c r="BQ737" i="15"/>
  <c r="BP737" i="15"/>
  <c r="BO737" i="15"/>
  <c r="BN737" i="15"/>
  <c r="BM737" i="15"/>
  <c r="BL737" i="15"/>
  <c r="BK737" i="15"/>
  <c r="BJ737" i="15"/>
  <c r="BI737" i="15"/>
  <c r="BH737" i="15"/>
  <c r="BG737" i="15"/>
  <c r="BF737" i="15"/>
  <c r="BE737" i="15"/>
  <c r="BD737" i="15"/>
  <c r="BC737" i="15"/>
  <c r="BB737" i="15"/>
  <c r="BA737" i="15"/>
  <c r="AZ737" i="15"/>
  <c r="AY737" i="15"/>
  <c r="AX737" i="15"/>
  <c r="AW737" i="15"/>
  <c r="AV737" i="15"/>
  <c r="AU737" i="15"/>
  <c r="AT737" i="15"/>
  <c r="AS737" i="15"/>
  <c r="AR737" i="15"/>
  <c r="AQ737" i="15"/>
  <c r="AP737" i="15"/>
  <c r="AO737" i="15"/>
  <c r="AN737" i="15"/>
  <c r="AM737" i="15"/>
  <c r="AL738" i="15"/>
  <c r="AK738" i="15"/>
  <c r="AJ738" i="15"/>
  <c r="AI738" i="15"/>
  <c r="AH738" i="15"/>
  <c r="AG738" i="15"/>
  <c r="AF738" i="15"/>
  <c r="AE738" i="15"/>
  <c r="AD738" i="15"/>
  <c r="AC738" i="15"/>
  <c r="AB738" i="15"/>
  <c r="AA738" i="15"/>
  <c r="Z738" i="15"/>
  <c r="Y738" i="15"/>
  <c r="X738" i="15"/>
  <c r="W738" i="15"/>
  <c r="V738" i="15"/>
  <c r="U738" i="15"/>
  <c r="T738" i="15"/>
  <c r="S738" i="15"/>
  <c r="R738" i="15"/>
  <c r="Q738" i="15"/>
  <c r="P738" i="15"/>
  <c r="O738" i="15"/>
  <c r="N738" i="15"/>
  <c r="M738" i="15"/>
  <c r="L738" i="15"/>
  <c r="K738" i="15"/>
  <c r="J738" i="15"/>
  <c r="I738" i="15"/>
  <c r="H738" i="15"/>
  <c r="G738" i="15"/>
  <c r="F738" i="15"/>
  <c r="E738" i="15"/>
  <c r="B707" i="15"/>
  <c r="A707" i="15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BV705" i="15"/>
  <c r="BU705" i="15"/>
  <c r="BT705" i="15"/>
  <c r="BS705" i="15"/>
  <c r="BR705" i="15"/>
  <c r="BQ705" i="15"/>
  <c r="BP705" i="15"/>
  <c r="BO705" i="15"/>
  <c r="BN705" i="15"/>
  <c r="BM705" i="15"/>
  <c r="BL705" i="15"/>
  <c r="BK705" i="15"/>
  <c r="BJ705" i="15"/>
  <c r="BI705" i="15"/>
  <c r="BH705" i="15"/>
  <c r="BG705" i="15"/>
  <c r="BF705" i="15"/>
  <c r="BE705" i="15"/>
  <c r="BD705" i="15"/>
  <c r="BC705" i="15"/>
  <c r="BB705" i="15"/>
  <c r="BA705" i="15"/>
  <c r="AZ705" i="15"/>
  <c r="AY705" i="15"/>
  <c r="AX705" i="15"/>
  <c r="AW705" i="15"/>
  <c r="AV705" i="15"/>
  <c r="AU705" i="15"/>
  <c r="AT705" i="15"/>
  <c r="AS705" i="15"/>
  <c r="AR705" i="15"/>
  <c r="AQ705" i="15"/>
  <c r="AP705" i="15"/>
  <c r="AO705" i="15"/>
  <c r="AN705" i="15"/>
  <c r="AM705" i="15"/>
  <c r="AL706" i="15"/>
  <c r="AK706" i="15"/>
  <c r="AJ706" i="15"/>
  <c r="AI706" i="15"/>
  <c r="AH706" i="15"/>
  <c r="AG706" i="15"/>
  <c r="AF706" i="15"/>
  <c r="AE706" i="15"/>
  <c r="AD706" i="15"/>
  <c r="AC706" i="15"/>
  <c r="AB706" i="15"/>
  <c r="AA706" i="15"/>
  <c r="Z706" i="15"/>
  <c r="Y706" i="15"/>
  <c r="X706" i="15"/>
  <c r="W706" i="15"/>
  <c r="V706" i="15"/>
  <c r="U706" i="15"/>
  <c r="T706" i="15"/>
  <c r="S706" i="15"/>
  <c r="R706" i="15"/>
  <c r="Q706" i="15"/>
  <c r="P706" i="15"/>
  <c r="O706" i="15"/>
  <c r="N706" i="15"/>
  <c r="M706" i="15"/>
  <c r="L706" i="15"/>
  <c r="K706" i="15"/>
  <c r="J706" i="15"/>
  <c r="I706" i="15"/>
  <c r="H706" i="15"/>
  <c r="G706" i="15"/>
  <c r="F706" i="15"/>
  <c r="E706" i="15"/>
  <c r="A680" i="15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676" i="15"/>
  <c r="A677" i="15" s="1"/>
  <c r="A678" i="15" s="1"/>
  <c r="A679" i="15" s="1"/>
  <c r="B675" i="15"/>
  <c r="A675" i="15"/>
  <c r="BV673" i="15"/>
  <c r="BU673" i="15"/>
  <c r="BT673" i="15"/>
  <c r="BS673" i="15"/>
  <c r="BR673" i="15"/>
  <c r="BQ673" i="15"/>
  <c r="BP673" i="15"/>
  <c r="BO673" i="15"/>
  <c r="BN673" i="15"/>
  <c r="BM673" i="15"/>
  <c r="BL673" i="15"/>
  <c r="BK673" i="15"/>
  <c r="BJ673" i="15"/>
  <c r="BI673" i="15"/>
  <c r="BH673" i="15"/>
  <c r="BG673" i="15"/>
  <c r="BF673" i="15"/>
  <c r="BE673" i="15"/>
  <c r="BD673" i="15"/>
  <c r="BC673" i="15"/>
  <c r="BB673" i="15"/>
  <c r="BA673" i="15"/>
  <c r="AZ673" i="15"/>
  <c r="AY673" i="15"/>
  <c r="AX673" i="15"/>
  <c r="AW673" i="15"/>
  <c r="AV673" i="15"/>
  <c r="AU673" i="15"/>
  <c r="AT673" i="15"/>
  <c r="AS673" i="15"/>
  <c r="AR673" i="15"/>
  <c r="AQ673" i="15"/>
  <c r="AP673" i="15"/>
  <c r="AO673" i="15"/>
  <c r="AN673" i="15"/>
  <c r="AM673" i="15"/>
  <c r="AL674" i="15"/>
  <c r="AK674" i="15"/>
  <c r="AJ674" i="15"/>
  <c r="AI674" i="15"/>
  <c r="AH674" i="15"/>
  <c r="AG674" i="15"/>
  <c r="AF674" i="15"/>
  <c r="AE674" i="15"/>
  <c r="AD674" i="15"/>
  <c r="AC674" i="15"/>
  <c r="AB674" i="15"/>
  <c r="AA674" i="15"/>
  <c r="Z674" i="15"/>
  <c r="Y674" i="15"/>
  <c r="X674" i="15"/>
  <c r="W674" i="15"/>
  <c r="V674" i="15"/>
  <c r="U674" i="15"/>
  <c r="T674" i="15"/>
  <c r="S674" i="15"/>
  <c r="R674" i="15"/>
  <c r="Q674" i="15"/>
  <c r="P674" i="15"/>
  <c r="O674" i="15"/>
  <c r="N674" i="15"/>
  <c r="M674" i="15"/>
  <c r="L674" i="15"/>
  <c r="K674" i="15"/>
  <c r="J674" i="15"/>
  <c r="I674" i="15"/>
  <c r="H674" i="15"/>
  <c r="G674" i="15"/>
  <c r="F674" i="15"/>
  <c r="E674" i="15"/>
  <c r="B644" i="15"/>
  <c r="B643" i="15"/>
  <c r="A643" i="15"/>
  <c r="BV641" i="15"/>
  <c r="BU641" i="15"/>
  <c r="BT641" i="15"/>
  <c r="BS641" i="15"/>
  <c r="BR641" i="15"/>
  <c r="BQ641" i="15"/>
  <c r="BP641" i="15"/>
  <c r="BO641" i="15"/>
  <c r="BN641" i="15"/>
  <c r="BM641" i="15"/>
  <c r="BL641" i="15"/>
  <c r="BK641" i="15"/>
  <c r="BJ641" i="15"/>
  <c r="BI641" i="15"/>
  <c r="BH641" i="15"/>
  <c r="BG641" i="15"/>
  <c r="BF641" i="15"/>
  <c r="BE641" i="15"/>
  <c r="BD641" i="15"/>
  <c r="BC641" i="15"/>
  <c r="BB641" i="15"/>
  <c r="BA641" i="15"/>
  <c r="AZ641" i="15"/>
  <c r="AY641" i="15"/>
  <c r="AX641" i="15"/>
  <c r="AW641" i="15"/>
  <c r="AV641" i="15"/>
  <c r="AU641" i="15"/>
  <c r="AT641" i="15"/>
  <c r="AS641" i="15"/>
  <c r="AR641" i="15"/>
  <c r="AQ641" i="15"/>
  <c r="AP641" i="15"/>
  <c r="AO641" i="15"/>
  <c r="AN641" i="15"/>
  <c r="AM641" i="15"/>
  <c r="AL642" i="15"/>
  <c r="AK642" i="15"/>
  <c r="AJ642" i="15"/>
  <c r="AI642" i="15"/>
  <c r="AH642" i="15"/>
  <c r="AG642" i="15"/>
  <c r="AF642" i="15"/>
  <c r="AE642" i="15"/>
  <c r="AD642" i="15"/>
  <c r="AC642" i="15"/>
  <c r="AB642" i="15"/>
  <c r="AA642" i="15"/>
  <c r="Z642" i="15"/>
  <c r="Y642" i="15"/>
  <c r="X642" i="15"/>
  <c r="W642" i="15"/>
  <c r="V642" i="15"/>
  <c r="U642" i="15"/>
  <c r="T642" i="15"/>
  <c r="S642" i="15"/>
  <c r="R642" i="15"/>
  <c r="Q642" i="15"/>
  <c r="P642" i="15"/>
  <c r="O642" i="15"/>
  <c r="N642" i="15"/>
  <c r="M642" i="15"/>
  <c r="L642" i="15"/>
  <c r="K642" i="15"/>
  <c r="J642" i="15"/>
  <c r="I642" i="15"/>
  <c r="H642" i="15"/>
  <c r="G642" i="15"/>
  <c r="F642" i="15"/>
  <c r="E642" i="15"/>
  <c r="A614" i="15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B611" i="15"/>
  <c r="D612" i="15" s="1"/>
  <c r="A611" i="15"/>
  <c r="A612" i="15" s="1"/>
  <c r="A613" i="15" s="1"/>
  <c r="BV609" i="15"/>
  <c r="BU609" i="15"/>
  <c r="BT609" i="15"/>
  <c r="BS609" i="15"/>
  <c r="BR609" i="15"/>
  <c r="BQ609" i="15"/>
  <c r="BP609" i="15"/>
  <c r="BO609" i="15"/>
  <c r="BN609" i="15"/>
  <c r="BM609" i="15"/>
  <c r="BL609" i="15"/>
  <c r="BK609" i="15"/>
  <c r="BJ609" i="15"/>
  <c r="BI609" i="15"/>
  <c r="BH609" i="15"/>
  <c r="BG609" i="15"/>
  <c r="BF609" i="15"/>
  <c r="BE609" i="15"/>
  <c r="BD609" i="15"/>
  <c r="BC609" i="15"/>
  <c r="BB609" i="15"/>
  <c r="BA609" i="15"/>
  <c r="AZ609" i="15"/>
  <c r="AY609" i="15"/>
  <c r="AX609" i="15"/>
  <c r="AW609" i="15"/>
  <c r="AV609" i="15"/>
  <c r="AU609" i="15"/>
  <c r="AT609" i="15"/>
  <c r="AS609" i="15"/>
  <c r="AR609" i="15"/>
  <c r="AQ609" i="15"/>
  <c r="AP609" i="15"/>
  <c r="AO609" i="15"/>
  <c r="AN609" i="15"/>
  <c r="AM609" i="15"/>
  <c r="AL610" i="15"/>
  <c r="AK610" i="15"/>
  <c r="AJ610" i="15"/>
  <c r="AI610" i="15"/>
  <c r="AH610" i="15"/>
  <c r="AG610" i="15"/>
  <c r="AF610" i="15"/>
  <c r="AE610" i="15"/>
  <c r="AD610" i="15"/>
  <c r="AC610" i="15"/>
  <c r="AB610" i="15"/>
  <c r="AA610" i="15"/>
  <c r="Z610" i="15"/>
  <c r="Y610" i="15"/>
  <c r="X610" i="15"/>
  <c r="W610" i="15"/>
  <c r="V610" i="15"/>
  <c r="U610" i="15"/>
  <c r="T610" i="15"/>
  <c r="S610" i="15"/>
  <c r="R610" i="15"/>
  <c r="Q610" i="15"/>
  <c r="P610" i="15"/>
  <c r="O610" i="15"/>
  <c r="N610" i="15"/>
  <c r="M610" i="15"/>
  <c r="L610" i="15"/>
  <c r="K610" i="15"/>
  <c r="J610" i="15"/>
  <c r="I610" i="15"/>
  <c r="H610" i="15"/>
  <c r="G610" i="15"/>
  <c r="F610" i="15"/>
  <c r="E610" i="15"/>
  <c r="B579" i="15"/>
  <c r="A579" i="15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BV577" i="15"/>
  <c r="BU577" i="15"/>
  <c r="BT577" i="15"/>
  <c r="BS577" i="15"/>
  <c r="BR577" i="15"/>
  <c r="BQ577" i="15"/>
  <c r="BP577" i="15"/>
  <c r="BO577" i="15"/>
  <c r="BN577" i="15"/>
  <c r="BM577" i="15"/>
  <c r="BL577" i="15"/>
  <c r="BK577" i="15"/>
  <c r="BJ577" i="15"/>
  <c r="BI577" i="15"/>
  <c r="BH577" i="15"/>
  <c r="BG577" i="15"/>
  <c r="BF577" i="15"/>
  <c r="BE577" i="15"/>
  <c r="BD577" i="15"/>
  <c r="BC577" i="15"/>
  <c r="BB577" i="15"/>
  <c r="BA577" i="15"/>
  <c r="AZ577" i="15"/>
  <c r="AY577" i="15"/>
  <c r="AX577" i="15"/>
  <c r="AW577" i="15"/>
  <c r="AV577" i="15"/>
  <c r="AU577" i="15"/>
  <c r="AT577" i="15"/>
  <c r="AS577" i="15"/>
  <c r="AR577" i="15"/>
  <c r="AQ577" i="15"/>
  <c r="AP577" i="15"/>
  <c r="AO577" i="15"/>
  <c r="AN577" i="15"/>
  <c r="AM577" i="15"/>
  <c r="AL578" i="15"/>
  <c r="AK578" i="15"/>
  <c r="AJ578" i="15"/>
  <c r="AI578" i="15"/>
  <c r="AH578" i="15"/>
  <c r="AG578" i="15"/>
  <c r="AF578" i="15"/>
  <c r="AE578" i="15"/>
  <c r="AD578" i="15"/>
  <c r="AC578" i="15"/>
  <c r="AB578" i="15"/>
  <c r="AA578" i="15"/>
  <c r="Z578" i="15"/>
  <c r="Y578" i="15"/>
  <c r="X578" i="15"/>
  <c r="W578" i="15"/>
  <c r="V578" i="15"/>
  <c r="U578" i="15"/>
  <c r="T578" i="15"/>
  <c r="S578" i="15"/>
  <c r="R578" i="15"/>
  <c r="Q578" i="15"/>
  <c r="P578" i="15"/>
  <c r="O578" i="15"/>
  <c r="N578" i="15"/>
  <c r="M578" i="15"/>
  <c r="L578" i="15"/>
  <c r="K578" i="15"/>
  <c r="J578" i="15"/>
  <c r="I578" i="15"/>
  <c r="H578" i="15"/>
  <c r="G578" i="15"/>
  <c r="F578" i="15"/>
  <c r="E578" i="15"/>
  <c r="A548" i="15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B547" i="15"/>
  <c r="A547" i="15"/>
  <c r="BV545" i="15"/>
  <c r="BU545" i="15"/>
  <c r="BT545" i="15"/>
  <c r="BS545" i="15"/>
  <c r="BR545" i="15"/>
  <c r="BQ545" i="15"/>
  <c r="BP545" i="15"/>
  <c r="BO545" i="15"/>
  <c r="BN545" i="15"/>
  <c r="BM545" i="15"/>
  <c r="BL545" i="15"/>
  <c r="BK545" i="15"/>
  <c r="BJ545" i="15"/>
  <c r="BI545" i="15"/>
  <c r="BH545" i="15"/>
  <c r="BG545" i="15"/>
  <c r="BF545" i="15"/>
  <c r="BE545" i="15"/>
  <c r="BD545" i="15"/>
  <c r="BC545" i="15"/>
  <c r="BB545" i="15"/>
  <c r="BA545" i="15"/>
  <c r="AZ545" i="15"/>
  <c r="AY545" i="15"/>
  <c r="AX545" i="15"/>
  <c r="AW545" i="15"/>
  <c r="AV545" i="15"/>
  <c r="AU545" i="15"/>
  <c r="AT545" i="15"/>
  <c r="AS545" i="15"/>
  <c r="AR545" i="15"/>
  <c r="AQ545" i="15"/>
  <c r="AP545" i="15"/>
  <c r="AO545" i="15"/>
  <c r="AN545" i="15"/>
  <c r="AM545" i="15"/>
  <c r="AL546" i="15"/>
  <c r="AK546" i="15"/>
  <c r="AJ546" i="15"/>
  <c r="AI546" i="15"/>
  <c r="AH546" i="15"/>
  <c r="AG546" i="15"/>
  <c r="AF546" i="15"/>
  <c r="AE546" i="15"/>
  <c r="AD546" i="15"/>
  <c r="AC546" i="15"/>
  <c r="AB546" i="15"/>
  <c r="AA546" i="15"/>
  <c r="Z546" i="15"/>
  <c r="Y546" i="15"/>
  <c r="X546" i="15"/>
  <c r="W546" i="15"/>
  <c r="V546" i="15"/>
  <c r="U546" i="15"/>
  <c r="T546" i="15"/>
  <c r="S546" i="15"/>
  <c r="R546" i="15"/>
  <c r="Q546" i="15"/>
  <c r="P546" i="15"/>
  <c r="O546" i="15"/>
  <c r="N546" i="15"/>
  <c r="M546" i="15"/>
  <c r="L546" i="15"/>
  <c r="K546" i="15"/>
  <c r="J546" i="15"/>
  <c r="I546" i="15"/>
  <c r="H546" i="15"/>
  <c r="G546" i="15"/>
  <c r="F546" i="15"/>
  <c r="E546" i="15"/>
  <c r="B516" i="15"/>
  <c r="B515" i="15"/>
  <c r="A515" i="15"/>
  <c r="BV513" i="15"/>
  <c r="BU513" i="15"/>
  <c r="BT513" i="15"/>
  <c r="BS513" i="15"/>
  <c r="BR513" i="15"/>
  <c r="BQ513" i="15"/>
  <c r="BP513" i="15"/>
  <c r="BO513" i="15"/>
  <c r="BN513" i="15"/>
  <c r="BM513" i="15"/>
  <c r="BL513" i="15"/>
  <c r="BK513" i="15"/>
  <c r="BJ513" i="15"/>
  <c r="BI513" i="15"/>
  <c r="BH513" i="15"/>
  <c r="BG513" i="15"/>
  <c r="BF513" i="15"/>
  <c r="BE513" i="15"/>
  <c r="BD513" i="15"/>
  <c r="BC513" i="15"/>
  <c r="BB513" i="15"/>
  <c r="BA513" i="15"/>
  <c r="AZ513" i="15"/>
  <c r="AY513" i="15"/>
  <c r="AX513" i="15"/>
  <c r="AW513" i="15"/>
  <c r="AV513" i="15"/>
  <c r="AU513" i="15"/>
  <c r="AT513" i="15"/>
  <c r="AS513" i="15"/>
  <c r="AR513" i="15"/>
  <c r="AQ513" i="15"/>
  <c r="AP513" i="15"/>
  <c r="AO513" i="15"/>
  <c r="AN513" i="15"/>
  <c r="AM513" i="15"/>
  <c r="AL514" i="15"/>
  <c r="AK514" i="15"/>
  <c r="AJ514" i="15"/>
  <c r="AI514" i="15"/>
  <c r="AH514" i="15"/>
  <c r="AG514" i="15"/>
  <c r="AF514" i="15"/>
  <c r="AE514" i="15"/>
  <c r="AD514" i="15"/>
  <c r="AC514" i="15"/>
  <c r="AB514" i="15"/>
  <c r="AA514" i="15"/>
  <c r="Z514" i="15"/>
  <c r="Y514" i="15"/>
  <c r="X514" i="15"/>
  <c r="W514" i="15"/>
  <c r="V514" i="15"/>
  <c r="U514" i="15"/>
  <c r="T514" i="15"/>
  <c r="S514" i="15"/>
  <c r="R514" i="15"/>
  <c r="Q514" i="15"/>
  <c r="P514" i="15"/>
  <c r="O514" i="15"/>
  <c r="N514" i="15"/>
  <c r="M514" i="15"/>
  <c r="L514" i="15"/>
  <c r="K514" i="15"/>
  <c r="J514" i="15"/>
  <c r="I514" i="15"/>
  <c r="H514" i="15"/>
  <c r="G514" i="15"/>
  <c r="F514" i="15"/>
  <c r="E514" i="15"/>
  <c r="B483" i="15"/>
  <c r="D484" i="15" s="1"/>
  <c r="A483" i="15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BV481" i="15"/>
  <c r="BU481" i="15"/>
  <c r="BT481" i="15"/>
  <c r="BS481" i="15"/>
  <c r="BR481" i="15"/>
  <c r="BQ481" i="15"/>
  <c r="BP481" i="15"/>
  <c r="BO481" i="15"/>
  <c r="BN481" i="15"/>
  <c r="BM481" i="15"/>
  <c r="BL481" i="15"/>
  <c r="BK481" i="15"/>
  <c r="BJ481" i="15"/>
  <c r="BI481" i="15"/>
  <c r="BH481" i="15"/>
  <c r="BG481" i="15"/>
  <c r="BF481" i="15"/>
  <c r="BE481" i="15"/>
  <c r="BD481" i="15"/>
  <c r="BC481" i="15"/>
  <c r="BB481" i="15"/>
  <c r="BA481" i="15"/>
  <c r="AZ481" i="15"/>
  <c r="AY481" i="15"/>
  <c r="AX481" i="15"/>
  <c r="AW481" i="15"/>
  <c r="AV481" i="15"/>
  <c r="AU481" i="15"/>
  <c r="AT481" i="15"/>
  <c r="AS481" i="15"/>
  <c r="AR481" i="15"/>
  <c r="AQ481" i="15"/>
  <c r="AP481" i="15"/>
  <c r="AO481" i="15"/>
  <c r="AN481" i="15"/>
  <c r="AM481" i="15"/>
  <c r="AL482" i="15"/>
  <c r="AK482" i="15"/>
  <c r="AJ482" i="15"/>
  <c r="AI482" i="15"/>
  <c r="AH482" i="15"/>
  <c r="AG482" i="15"/>
  <c r="AF482" i="15"/>
  <c r="AE482" i="15"/>
  <c r="AD482" i="15"/>
  <c r="AC482" i="15"/>
  <c r="AB482" i="15"/>
  <c r="AA482" i="15"/>
  <c r="Z482" i="15"/>
  <c r="Y482" i="15"/>
  <c r="X482" i="15"/>
  <c r="W482" i="15"/>
  <c r="V482" i="15"/>
  <c r="U482" i="15"/>
  <c r="T482" i="15"/>
  <c r="S482" i="15"/>
  <c r="R482" i="15"/>
  <c r="Q482" i="15"/>
  <c r="P482" i="15"/>
  <c r="O482" i="15"/>
  <c r="N482" i="15"/>
  <c r="M482" i="15"/>
  <c r="L482" i="15"/>
  <c r="K482" i="15"/>
  <c r="J482" i="15"/>
  <c r="I482" i="15"/>
  <c r="H482" i="15"/>
  <c r="G482" i="15"/>
  <c r="F482" i="15"/>
  <c r="E482" i="15"/>
  <c r="B451" i="15"/>
  <c r="D452" i="15" s="1"/>
  <c r="A451" i="15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BV449" i="15"/>
  <c r="BU449" i="15"/>
  <c r="BT449" i="15"/>
  <c r="BS449" i="15"/>
  <c r="BR449" i="15"/>
  <c r="BQ449" i="15"/>
  <c r="BP449" i="15"/>
  <c r="BO449" i="15"/>
  <c r="BN449" i="15"/>
  <c r="BM449" i="15"/>
  <c r="BL449" i="15"/>
  <c r="BK449" i="15"/>
  <c r="BJ449" i="15"/>
  <c r="BI449" i="15"/>
  <c r="BH449" i="15"/>
  <c r="BG449" i="15"/>
  <c r="BF449" i="15"/>
  <c r="BE449" i="15"/>
  <c r="BD449" i="15"/>
  <c r="BC449" i="15"/>
  <c r="BB449" i="15"/>
  <c r="BA449" i="15"/>
  <c r="AZ449" i="15"/>
  <c r="AY449" i="15"/>
  <c r="AX449" i="15"/>
  <c r="AW449" i="15"/>
  <c r="AV449" i="15"/>
  <c r="AU449" i="15"/>
  <c r="AT449" i="15"/>
  <c r="AS449" i="15"/>
  <c r="AR449" i="15"/>
  <c r="AQ449" i="15"/>
  <c r="AP449" i="15"/>
  <c r="AO449" i="15"/>
  <c r="AN449" i="15"/>
  <c r="AM449" i="15"/>
  <c r="AL450" i="15"/>
  <c r="AK450" i="15"/>
  <c r="AJ450" i="15"/>
  <c r="AI450" i="15"/>
  <c r="AH450" i="15"/>
  <c r="AG450" i="15"/>
  <c r="AF450" i="15"/>
  <c r="AE450" i="15"/>
  <c r="AD450" i="15"/>
  <c r="AC450" i="15"/>
  <c r="AB450" i="15"/>
  <c r="AA450" i="15"/>
  <c r="Z450" i="15"/>
  <c r="Y450" i="15"/>
  <c r="X450" i="15"/>
  <c r="W450" i="15"/>
  <c r="V450" i="15"/>
  <c r="U450" i="15"/>
  <c r="T450" i="15"/>
  <c r="S450" i="15"/>
  <c r="R450" i="15"/>
  <c r="Q450" i="15"/>
  <c r="P450" i="15"/>
  <c r="O450" i="15"/>
  <c r="N450" i="15"/>
  <c r="M450" i="15"/>
  <c r="L450" i="15"/>
  <c r="K450" i="15"/>
  <c r="J450" i="15"/>
  <c r="I450" i="15"/>
  <c r="H450" i="15"/>
  <c r="G450" i="15"/>
  <c r="F450" i="15"/>
  <c r="E450" i="15"/>
  <c r="B419" i="15"/>
  <c r="A419" i="15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BV417" i="15"/>
  <c r="BU417" i="15"/>
  <c r="BT417" i="15"/>
  <c r="BS417" i="15"/>
  <c r="BR417" i="15"/>
  <c r="BQ417" i="15"/>
  <c r="BP417" i="15"/>
  <c r="BO417" i="15"/>
  <c r="BN417" i="15"/>
  <c r="BM417" i="15"/>
  <c r="BL417" i="15"/>
  <c r="BK417" i="15"/>
  <c r="BJ417" i="15"/>
  <c r="BI417" i="15"/>
  <c r="BH417" i="15"/>
  <c r="BG417" i="15"/>
  <c r="BF417" i="15"/>
  <c r="BE417" i="15"/>
  <c r="BD417" i="15"/>
  <c r="BC417" i="15"/>
  <c r="BB417" i="15"/>
  <c r="BA417" i="15"/>
  <c r="AZ417" i="15"/>
  <c r="AY417" i="15"/>
  <c r="AX417" i="15"/>
  <c r="AW417" i="15"/>
  <c r="AV417" i="15"/>
  <c r="AU417" i="15"/>
  <c r="AT417" i="15"/>
  <c r="AS417" i="15"/>
  <c r="AR417" i="15"/>
  <c r="AQ417" i="15"/>
  <c r="AP417" i="15"/>
  <c r="AO417" i="15"/>
  <c r="AN417" i="15"/>
  <c r="AM417" i="15"/>
  <c r="AL418" i="15"/>
  <c r="AK418" i="15"/>
  <c r="AJ418" i="15"/>
  <c r="AI418" i="15"/>
  <c r="AH418" i="15"/>
  <c r="AG418" i="15"/>
  <c r="AF418" i="15"/>
  <c r="AE418" i="15"/>
  <c r="AD418" i="15"/>
  <c r="AC418" i="15"/>
  <c r="AB418" i="15"/>
  <c r="AA418" i="15"/>
  <c r="Z418" i="15"/>
  <c r="Y418" i="15"/>
  <c r="X418" i="15"/>
  <c r="W418" i="15"/>
  <c r="V418" i="15"/>
  <c r="U418" i="15"/>
  <c r="T418" i="15"/>
  <c r="S418" i="15"/>
  <c r="R418" i="15"/>
  <c r="Q418" i="15"/>
  <c r="P418" i="15"/>
  <c r="O418" i="15"/>
  <c r="N418" i="15"/>
  <c r="M418" i="15"/>
  <c r="L418" i="15"/>
  <c r="K418" i="15"/>
  <c r="J418" i="15"/>
  <c r="I418" i="15"/>
  <c r="H418" i="15"/>
  <c r="G418" i="15"/>
  <c r="F418" i="15"/>
  <c r="E418" i="15"/>
  <c r="B389" i="15"/>
  <c r="B388" i="15"/>
  <c r="A388" i="15"/>
  <c r="A389" i="15" s="1"/>
  <c r="A390" i="15" s="1"/>
  <c r="B387" i="15"/>
  <c r="D388" i="15" s="1"/>
  <c r="A387" i="15"/>
  <c r="BV385" i="15"/>
  <c r="BU385" i="15"/>
  <c r="BT385" i="15"/>
  <c r="BS385" i="15"/>
  <c r="BR385" i="15"/>
  <c r="BQ385" i="15"/>
  <c r="BP385" i="15"/>
  <c r="BO385" i="15"/>
  <c r="BN385" i="15"/>
  <c r="BM385" i="15"/>
  <c r="BL385" i="15"/>
  <c r="BK385" i="15"/>
  <c r="BJ385" i="15"/>
  <c r="BI385" i="15"/>
  <c r="BH385" i="15"/>
  <c r="BG385" i="15"/>
  <c r="BF385" i="15"/>
  <c r="BE385" i="15"/>
  <c r="BD385" i="15"/>
  <c r="BC385" i="15"/>
  <c r="BB385" i="15"/>
  <c r="BA385" i="15"/>
  <c r="AZ385" i="15"/>
  <c r="AY385" i="15"/>
  <c r="AX385" i="15"/>
  <c r="AW385" i="15"/>
  <c r="AV385" i="15"/>
  <c r="AU385" i="15"/>
  <c r="AT385" i="15"/>
  <c r="AS385" i="15"/>
  <c r="AR385" i="15"/>
  <c r="AQ385" i="15"/>
  <c r="AP385" i="15"/>
  <c r="AO385" i="15"/>
  <c r="AN385" i="15"/>
  <c r="AM385" i="15"/>
  <c r="AL386" i="15"/>
  <c r="AK386" i="15"/>
  <c r="AJ386" i="15"/>
  <c r="AI386" i="15"/>
  <c r="AH386" i="15"/>
  <c r="AG386" i="15"/>
  <c r="AF386" i="15"/>
  <c r="AE386" i="15"/>
  <c r="AD386" i="15"/>
  <c r="AC386" i="15"/>
  <c r="AB386" i="15"/>
  <c r="AA386" i="15"/>
  <c r="Z386" i="15"/>
  <c r="Y386" i="15"/>
  <c r="X386" i="15"/>
  <c r="W386" i="15"/>
  <c r="V386" i="15"/>
  <c r="U386" i="15"/>
  <c r="T386" i="15"/>
  <c r="S386" i="15"/>
  <c r="R386" i="15"/>
  <c r="Q386" i="15"/>
  <c r="P386" i="15"/>
  <c r="O386" i="15"/>
  <c r="N386" i="15"/>
  <c r="M386" i="15"/>
  <c r="L386" i="15"/>
  <c r="K386" i="15"/>
  <c r="J386" i="15"/>
  <c r="I386" i="15"/>
  <c r="H386" i="15"/>
  <c r="G386" i="15"/>
  <c r="F386" i="15"/>
  <c r="E386" i="15"/>
  <c r="B355" i="15"/>
  <c r="D356" i="15" s="1"/>
  <c r="A355" i="15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BV353" i="15"/>
  <c r="BU353" i="15"/>
  <c r="BT353" i="15"/>
  <c r="BS353" i="15"/>
  <c r="BR353" i="15"/>
  <c r="BQ353" i="15"/>
  <c r="BP353" i="15"/>
  <c r="BO353" i="15"/>
  <c r="BN353" i="15"/>
  <c r="BM353" i="15"/>
  <c r="BL353" i="15"/>
  <c r="BK353" i="15"/>
  <c r="BJ353" i="15"/>
  <c r="BI353" i="15"/>
  <c r="BH353" i="15"/>
  <c r="BG353" i="15"/>
  <c r="BF353" i="15"/>
  <c r="BE353" i="15"/>
  <c r="BD353" i="15"/>
  <c r="BC353" i="15"/>
  <c r="BB353" i="15"/>
  <c r="BA353" i="15"/>
  <c r="AZ353" i="15"/>
  <c r="AY353" i="15"/>
  <c r="AX353" i="15"/>
  <c r="AW353" i="15"/>
  <c r="AV353" i="15"/>
  <c r="AU353" i="15"/>
  <c r="AT353" i="15"/>
  <c r="AS353" i="15"/>
  <c r="AR353" i="15"/>
  <c r="AQ353" i="15"/>
  <c r="AP353" i="15"/>
  <c r="AO353" i="15"/>
  <c r="AN353" i="15"/>
  <c r="AM353" i="15"/>
  <c r="AL354" i="15"/>
  <c r="AK354" i="15"/>
  <c r="AJ354" i="15"/>
  <c r="AI354" i="15"/>
  <c r="AH354" i="15"/>
  <c r="AG354" i="15"/>
  <c r="AF354" i="15"/>
  <c r="AE354" i="15"/>
  <c r="AD354" i="15"/>
  <c r="AC354" i="15"/>
  <c r="AB354" i="15"/>
  <c r="AA354" i="15"/>
  <c r="Z354" i="15"/>
  <c r="Y354" i="15"/>
  <c r="X354" i="15"/>
  <c r="W354" i="15"/>
  <c r="V354" i="15"/>
  <c r="U354" i="15"/>
  <c r="T354" i="15"/>
  <c r="S354" i="15"/>
  <c r="R354" i="15"/>
  <c r="Q354" i="15"/>
  <c r="P354" i="15"/>
  <c r="O354" i="15"/>
  <c r="N354" i="15"/>
  <c r="M354" i="15"/>
  <c r="L354" i="15"/>
  <c r="K354" i="15"/>
  <c r="J354" i="15"/>
  <c r="I354" i="15"/>
  <c r="H354" i="15"/>
  <c r="G354" i="15"/>
  <c r="F354" i="15"/>
  <c r="E354" i="15"/>
  <c r="B323" i="15"/>
  <c r="D324" i="15" s="1"/>
  <c r="A323" i="15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BV321" i="15"/>
  <c r="BU321" i="15"/>
  <c r="BT321" i="15"/>
  <c r="BS321" i="15"/>
  <c r="BR321" i="15"/>
  <c r="BQ321" i="15"/>
  <c r="BP321" i="15"/>
  <c r="BO321" i="15"/>
  <c r="BN321" i="15"/>
  <c r="BM321" i="15"/>
  <c r="BL321" i="15"/>
  <c r="BK321" i="15"/>
  <c r="BJ321" i="15"/>
  <c r="BI321" i="15"/>
  <c r="BH321" i="15"/>
  <c r="BG321" i="15"/>
  <c r="BF321" i="15"/>
  <c r="BE321" i="15"/>
  <c r="BD321" i="15"/>
  <c r="BC321" i="15"/>
  <c r="BB321" i="15"/>
  <c r="BA321" i="15"/>
  <c r="AZ321" i="15"/>
  <c r="AY321" i="15"/>
  <c r="AX321" i="15"/>
  <c r="AW321" i="15"/>
  <c r="AV321" i="15"/>
  <c r="AU321" i="15"/>
  <c r="AT321" i="15"/>
  <c r="AS321" i="15"/>
  <c r="AR321" i="15"/>
  <c r="AQ321" i="15"/>
  <c r="AP321" i="15"/>
  <c r="AO321" i="15"/>
  <c r="AN321" i="15"/>
  <c r="AM321" i="15"/>
  <c r="AL322" i="15"/>
  <c r="AK322" i="15"/>
  <c r="AJ322" i="15"/>
  <c r="AI322" i="15"/>
  <c r="AH322" i="15"/>
  <c r="AG322" i="15"/>
  <c r="AF322" i="15"/>
  <c r="AE322" i="15"/>
  <c r="AD322" i="15"/>
  <c r="AC322" i="15"/>
  <c r="AB322" i="15"/>
  <c r="AA322" i="15"/>
  <c r="Z322" i="15"/>
  <c r="Y322" i="15"/>
  <c r="X322" i="15"/>
  <c r="W322" i="15"/>
  <c r="V322" i="15"/>
  <c r="U322" i="15"/>
  <c r="T322" i="15"/>
  <c r="S322" i="15"/>
  <c r="R322" i="15"/>
  <c r="Q322" i="15"/>
  <c r="P322" i="15"/>
  <c r="O322" i="15"/>
  <c r="N322" i="15"/>
  <c r="M322" i="15"/>
  <c r="L322" i="15"/>
  <c r="K322" i="15"/>
  <c r="J322" i="15"/>
  <c r="I322" i="15"/>
  <c r="H322" i="15"/>
  <c r="G322" i="15"/>
  <c r="F322" i="15"/>
  <c r="E322" i="15"/>
  <c r="A292" i="15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B291" i="15"/>
  <c r="A291" i="15"/>
  <c r="BV289" i="15"/>
  <c r="BU289" i="15"/>
  <c r="BT289" i="15"/>
  <c r="BS289" i="15"/>
  <c r="BR289" i="15"/>
  <c r="BQ289" i="15"/>
  <c r="BP289" i="15"/>
  <c r="BO289" i="15"/>
  <c r="BN289" i="15"/>
  <c r="BM289" i="15"/>
  <c r="BL289" i="15"/>
  <c r="BK289" i="15"/>
  <c r="BJ289" i="15"/>
  <c r="BI289" i="15"/>
  <c r="BH289" i="15"/>
  <c r="BG289" i="15"/>
  <c r="BF289" i="15"/>
  <c r="BE289" i="15"/>
  <c r="BD289" i="15"/>
  <c r="BC289" i="15"/>
  <c r="BB289" i="15"/>
  <c r="BA289" i="15"/>
  <c r="AZ289" i="15"/>
  <c r="AY289" i="15"/>
  <c r="AX289" i="15"/>
  <c r="AW289" i="15"/>
  <c r="AV289" i="15"/>
  <c r="AU289" i="15"/>
  <c r="AT289" i="15"/>
  <c r="AS289" i="15"/>
  <c r="AR289" i="15"/>
  <c r="AQ289" i="15"/>
  <c r="AP289" i="15"/>
  <c r="AO289" i="15"/>
  <c r="AN289" i="15"/>
  <c r="AM289" i="15"/>
  <c r="AL290" i="15"/>
  <c r="AK290" i="15"/>
  <c r="AJ290" i="15"/>
  <c r="AI290" i="15"/>
  <c r="AH290" i="15"/>
  <c r="AG290" i="15"/>
  <c r="AF290" i="15"/>
  <c r="AE290" i="15"/>
  <c r="AD290" i="15"/>
  <c r="AC290" i="15"/>
  <c r="AB290" i="15"/>
  <c r="AA290" i="15"/>
  <c r="Z290" i="15"/>
  <c r="Y290" i="15"/>
  <c r="X290" i="15"/>
  <c r="W290" i="15"/>
  <c r="V290" i="15"/>
  <c r="U290" i="15"/>
  <c r="T290" i="15"/>
  <c r="S290" i="15"/>
  <c r="R290" i="15"/>
  <c r="Q290" i="15"/>
  <c r="P290" i="15"/>
  <c r="O290" i="15"/>
  <c r="N290" i="15"/>
  <c r="M290" i="15"/>
  <c r="L290" i="15"/>
  <c r="K290" i="15"/>
  <c r="J290" i="15"/>
  <c r="I290" i="15"/>
  <c r="H290" i="15"/>
  <c r="G290" i="15"/>
  <c r="F290" i="15"/>
  <c r="E290" i="15"/>
  <c r="A260" i="15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B259" i="15"/>
  <c r="D260" i="15" s="1"/>
  <c r="A259" i="15"/>
  <c r="BV257" i="15"/>
  <c r="BU257" i="15"/>
  <c r="BT257" i="15"/>
  <c r="BS257" i="15"/>
  <c r="BR257" i="15"/>
  <c r="BQ257" i="15"/>
  <c r="BP257" i="15"/>
  <c r="BO257" i="15"/>
  <c r="BN257" i="15"/>
  <c r="BM257" i="15"/>
  <c r="BL257" i="15"/>
  <c r="BK257" i="15"/>
  <c r="BJ257" i="15"/>
  <c r="BI257" i="15"/>
  <c r="BH257" i="15"/>
  <c r="BG257" i="15"/>
  <c r="BF257" i="15"/>
  <c r="BE257" i="15"/>
  <c r="BD257" i="15"/>
  <c r="BC257" i="15"/>
  <c r="BB257" i="15"/>
  <c r="BA257" i="15"/>
  <c r="AZ257" i="15"/>
  <c r="AY257" i="15"/>
  <c r="AX257" i="15"/>
  <c r="AW257" i="15"/>
  <c r="AV257" i="15"/>
  <c r="AU257" i="15"/>
  <c r="AT257" i="15"/>
  <c r="AS257" i="15"/>
  <c r="AR257" i="15"/>
  <c r="AQ257" i="15"/>
  <c r="AP257" i="15"/>
  <c r="AO257" i="15"/>
  <c r="AN257" i="15"/>
  <c r="AM257" i="15"/>
  <c r="AL258" i="15"/>
  <c r="AK258" i="15"/>
  <c r="AJ258" i="15"/>
  <c r="AI258" i="15"/>
  <c r="AH258" i="15"/>
  <c r="AG258" i="15"/>
  <c r="AF258" i="15"/>
  <c r="AE258" i="15"/>
  <c r="AD258" i="15"/>
  <c r="AC258" i="15"/>
  <c r="AB258" i="15"/>
  <c r="AA258" i="15"/>
  <c r="Z258" i="15"/>
  <c r="Y258" i="15"/>
  <c r="X258" i="15"/>
  <c r="W258" i="15"/>
  <c r="V258" i="15"/>
  <c r="U258" i="15"/>
  <c r="T258" i="15"/>
  <c r="S258" i="15"/>
  <c r="R258" i="15"/>
  <c r="Q258" i="15"/>
  <c r="P258" i="15"/>
  <c r="O258" i="15"/>
  <c r="N258" i="15"/>
  <c r="M258" i="15"/>
  <c r="L258" i="15"/>
  <c r="K258" i="15"/>
  <c r="J258" i="15"/>
  <c r="I258" i="15"/>
  <c r="H258" i="15"/>
  <c r="G258" i="15"/>
  <c r="F258" i="15"/>
  <c r="E258" i="15"/>
  <c r="B228" i="15"/>
  <c r="B227" i="15"/>
  <c r="A227" i="15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BV225" i="15"/>
  <c r="BU225" i="15"/>
  <c r="BT225" i="15"/>
  <c r="BS225" i="15"/>
  <c r="BR225" i="15"/>
  <c r="BQ225" i="15"/>
  <c r="BP225" i="15"/>
  <c r="BO225" i="15"/>
  <c r="BN225" i="15"/>
  <c r="BM225" i="15"/>
  <c r="BL225" i="15"/>
  <c r="BK225" i="15"/>
  <c r="BJ225" i="15"/>
  <c r="BI225" i="15"/>
  <c r="BH225" i="15"/>
  <c r="BG225" i="15"/>
  <c r="BF225" i="15"/>
  <c r="BE225" i="15"/>
  <c r="BD225" i="15"/>
  <c r="BC225" i="15"/>
  <c r="BB225" i="15"/>
  <c r="BA225" i="15"/>
  <c r="AZ225" i="15"/>
  <c r="AY225" i="15"/>
  <c r="AX225" i="15"/>
  <c r="AW225" i="15"/>
  <c r="AV225" i="15"/>
  <c r="AU225" i="15"/>
  <c r="AT225" i="15"/>
  <c r="AS225" i="15"/>
  <c r="AR225" i="15"/>
  <c r="AQ225" i="15"/>
  <c r="AP225" i="15"/>
  <c r="AO225" i="15"/>
  <c r="AN225" i="15"/>
  <c r="AM225" i="15"/>
  <c r="AL226" i="15"/>
  <c r="AK226" i="15"/>
  <c r="AJ226" i="15"/>
  <c r="AI226" i="15"/>
  <c r="AH226" i="15"/>
  <c r="AG226" i="15"/>
  <c r="AF226" i="15"/>
  <c r="AE226" i="15"/>
  <c r="AD226" i="15"/>
  <c r="AC226" i="15"/>
  <c r="AB226" i="15"/>
  <c r="AA226" i="15"/>
  <c r="Z226" i="15"/>
  <c r="Y226" i="15"/>
  <c r="X226" i="15"/>
  <c r="W226" i="15"/>
  <c r="V226" i="15"/>
  <c r="U226" i="15"/>
  <c r="T226" i="15"/>
  <c r="S226" i="15"/>
  <c r="R226" i="15"/>
  <c r="Q226" i="15"/>
  <c r="P226" i="15"/>
  <c r="O226" i="15"/>
  <c r="N226" i="15"/>
  <c r="M226" i="15"/>
  <c r="L226" i="15"/>
  <c r="K226" i="15"/>
  <c r="J226" i="15"/>
  <c r="I226" i="15"/>
  <c r="H226" i="15"/>
  <c r="G226" i="15"/>
  <c r="F226" i="15"/>
  <c r="E226" i="15"/>
  <c r="B195" i="15"/>
  <c r="D196" i="15" s="1"/>
  <c r="A195" i="15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BV193" i="15"/>
  <c r="BU193" i="15"/>
  <c r="BT193" i="15"/>
  <c r="BS193" i="15"/>
  <c r="BR193" i="15"/>
  <c r="BQ193" i="15"/>
  <c r="BP193" i="15"/>
  <c r="BO193" i="15"/>
  <c r="BN193" i="15"/>
  <c r="BM193" i="15"/>
  <c r="BL193" i="15"/>
  <c r="BK193" i="15"/>
  <c r="BJ193" i="15"/>
  <c r="BI193" i="15"/>
  <c r="BH193" i="15"/>
  <c r="BG193" i="15"/>
  <c r="BF193" i="15"/>
  <c r="BE193" i="15"/>
  <c r="BD193" i="15"/>
  <c r="BC193" i="15"/>
  <c r="BB193" i="15"/>
  <c r="BA193" i="15"/>
  <c r="AZ193" i="15"/>
  <c r="AY193" i="15"/>
  <c r="AX193" i="15"/>
  <c r="AW193" i="15"/>
  <c r="AV193" i="15"/>
  <c r="AU193" i="15"/>
  <c r="AT193" i="15"/>
  <c r="AS193" i="15"/>
  <c r="AR193" i="15"/>
  <c r="AQ193" i="15"/>
  <c r="AP193" i="15"/>
  <c r="AO193" i="15"/>
  <c r="AN193" i="15"/>
  <c r="AM193" i="15"/>
  <c r="AL194" i="15"/>
  <c r="AK194" i="15"/>
  <c r="AJ194" i="15"/>
  <c r="AI194" i="15"/>
  <c r="AH194" i="15"/>
  <c r="AG194" i="15"/>
  <c r="AF194" i="15"/>
  <c r="AE194" i="15"/>
  <c r="AD194" i="15"/>
  <c r="AC194" i="15"/>
  <c r="AB194" i="15"/>
  <c r="AA194" i="15"/>
  <c r="Z194" i="15"/>
  <c r="Y194" i="15"/>
  <c r="X194" i="15"/>
  <c r="W194" i="15"/>
  <c r="V194" i="15"/>
  <c r="U194" i="15"/>
  <c r="T194" i="15"/>
  <c r="S194" i="15"/>
  <c r="R194" i="15"/>
  <c r="Q194" i="15"/>
  <c r="P194" i="15"/>
  <c r="O194" i="15"/>
  <c r="N194" i="15"/>
  <c r="M194" i="15"/>
  <c r="L194" i="15"/>
  <c r="K194" i="15"/>
  <c r="J194" i="15"/>
  <c r="I194" i="15"/>
  <c r="H194" i="15"/>
  <c r="G194" i="15"/>
  <c r="F194" i="15"/>
  <c r="E194" i="15"/>
  <c r="A164" i="15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B163" i="15"/>
  <c r="A163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K161" i="15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X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2" i="15"/>
  <c r="AK162" i="15"/>
  <c r="AJ162" i="15"/>
  <c r="AI162" i="15"/>
  <c r="AH162" i="15"/>
  <c r="AG162" i="15"/>
  <c r="AF162" i="15"/>
  <c r="AE162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B131" i="15"/>
  <c r="D132" i="15" s="1"/>
  <c r="A131" i="15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BV129" i="15"/>
  <c r="BU129" i="15"/>
  <c r="BT129" i="15"/>
  <c r="BS129" i="15"/>
  <c r="BR129" i="15"/>
  <c r="BQ129" i="15"/>
  <c r="BP129" i="15"/>
  <c r="BO129" i="15"/>
  <c r="BN129" i="15"/>
  <c r="BM129" i="15"/>
  <c r="BL129" i="15"/>
  <c r="BK129" i="15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B100" i="15"/>
  <c r="B99" i="15"/>
  <c r="A99" i="15"/>
  <c r="BV97" i="15"/>
  <c r="BU97" i="15"/>
  <c r="BT97" i="15"/>
  <c r="BS97" i="15"/>
  <c r="BR97" i="15"/>
  <c r="BQ97" i="15"/>
  <c r="BP97" i="15"/>
  <c r="BO97" i="15"/>
  <c r="BN97" i="15"/>
  <c r="BM97" i="15"/>
  <c r="BL97" i="15"/>
  <c r="BK97" i="15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AX97" i="15"/>
  <c r="AW97" i="15"/>
  <c r="AV97" i="15"/>
  <c r="AU97" i="15"/>
  <c r="AT97" i="15"/>
  <c r="AS97" i="15"/>
  <c r="AR97" i="15"/>
  <c r="AQ97" i="15"/>
  <c r="AP97" i="15"/>
  <c r="AO97" i="15"/>
  <c r="AN97" i="15"/>
  <c r="AM97" i="15"/>
  <c r="AL98" i="15"/>
  <c r="AK98" i="15"/>
  <c r="AJ98" i="15"/>
  <c r="AI98" i="15"/>
  <c r="AH98" i="15"/>
  <c r="AG98" i="15"/>
  <c r="AF98" i="15"/>
  <c r="AE98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B67" i="15"/>
  <c r="A67" i="15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BV65" i="15"/>
  <c r="BU65" i="15"/>
  <c r="BT65" i="15"/>
  <c r="BS65" i="15"/>
  <c r="BR65" i="15"/>
  <c r="BQ65" i="15"/>
  <c r="BP65" i="15"/>
  <c r="BO65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AN65" i="15"/>
  <c r="AM65" i="15"/>
  <c r="AL66" i="15"/>
  <c r="AK66" i="15"/>
  <c r="AJ66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A36" i="15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B35" i="15"/>
  <c r="A35" i="15"/>
  <c r="BV33" i="15"/>
  <c r="BU33" i="15"/>
  <c r="BT33" i="15"/>
  <c r="BS33" i="15"/>
  <c r="BR33" i="15"/>
  <c r="BQ33" i="15"/>
  <c r="BP33" i="15"/>
  <c r="BO33" i="15"/>
  <c r="BN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L34" i="15"/>
  <c r="AK34" i="15"/>
  <c r="AJ34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B4" i="15"/>
  <c r="D5" i="15" s="1"/>
  <c r="B3" i="15"/>
  <c r="D4" i="15" s="1"/>
  <c r="A3" i="15"/>
  <c r="A4" i="15" s="1"/>
  <c r="A5" i="15" s="1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BB1025" i="14"/>
  <c r="B995" i="14"/>
  <c r="A995" i="14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BB993" i="14"/>
  <c r="BA994" i="14"/>
  <c r="AZ994" i="14"/>
  <c r="AY994" i="14"/>
  <c r="AX994" i="14"/>
  <c r="AW994" i="14"/>
  <c r="AV994" i="14"/>
  <c r="AU994" i="14"/>
  <c r="AT994" i="14"/>
  <c r="AS994" i="14"/>
  <c r="AR994" i="14"/>
  <c r="AQ994" i="14"/>
  <c r="AP994" i="14"/>
  <c r="AO994" i="14"/>
  <c r="AN994" i="14"/>
  <c r="AM994" i="14"/>
  <c r="AL994" i="14"/>
  <c r="AK994" i="14"/>
  <c r="AJ994" i="14"/>
  <c r="AI994" i="14"/>
  <c r="AH994" i="14"/>
  <c r="AG994" i="14"/>
  <c r="AF994" i="14"/>
  <c r="AE994" i="14"/>
  <c r="AD994" i="14"/>
  <c r="AC994" i="14"/>
  <c r="AB994" i="14"/>
  <c r="AA994" i="14"/>
  <c r="Z994" i="14"/>
  <c r="Y994" i="14"/>
  <c r="X994" i="14"/>
  <c r="W994" i="14"/>
  <c r="V994" i="14"/>
  <c r="U994" i="14"/>
  <c r="T994" i="14"/>
  <c r="S994" i="14"/>
  <c r="R994" i="14"/>
  <c r="Q994" i="14"/>
  <c r="P994" i="14"/>
  <c r="O994" i="14"/>
  <c r="N994" i="14"/>
  <c r="M994" i="14"/>
  <c r="L994" i="14"/>
  <c r="K994" i="14"/>
  <c r="J994" i="14"/>
  <c r="I994" i="14"/>
  <c r="H994" i="14"/>
  <c r="G994" i="14"/>
  <c r="F994" i="14"/>
  <c r="E994" i="14"/>
  <c r="B963" i="14"/>
  <c r="A963" i="14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BB961" i="14"/>
  <c r="BA962" i="14"/>
  <c r="AZ962" i="14"/>
  <c r="AY962" i="14"/>
  <c r="AX962" i="14"/>
  <c r="AW962" i="14"/>
  <c r="AV962" i="14"/>
  <c r="AU962" i="14"/>
  <c r="AT962" i="14"/>
  <c r="AS962" i="14"/>
  <c r="AR962" i="14"/>
  <c r="AQ962" i="14"/>
  <c r="AP962" i="14"/>
  <c r="AO962" i="14"/>
  <c r="AN962" i="14"/>
  <c r="AM962" i="14"/>
  <c r="AL962" i="14"/>
  <c r="AK962" i="14"/>
  <c r="AJ962" i="14"/>
  <c r="AI962" i="14"/>
  <c r="AH962" i="14"/>
  <c r="AG962" i="14"/>
  <c r="AF962" i="14"/>
  <c r="AE962" i="14"/>
  <c r="AD962" i="14"/>
  <c r="AC962" i="14"/>
  <c r="AB962" i="14"/>
  <c r="AA962" i="14"/>
  <c r="Z962" i="14"/>
  <c r="Y962" i="14"/>
  <c r="X962" i="14"/>
  <c r="W962" i="14"/>
  <c r="V962" i="14"/>
  <c r="U962" i="14"/>
  <c r="T962" i="14"/>
  <c r="S962" i="14"/>
  <c r="R962" i="14"/>
  <c r="Q962" i="14"/>
  <c r="P962" i="14"/>
  <c r="O962" i="14"/>
  <c r="N962" i="14"/>
  <c r="M962" i="14"/>
  <c r="L962" i="14"/>
  <c r="K962" i="14"/>
  <c r="J962" i="14"/>
  <c r="I962" i="14"/>
  <c r="H962" i="14"/>
  <c r="G962" i="14"/>
  <c r="F962" i="14"/>
  <c r="E962" i="14"/>
  <c r="B931" i="14"/>
  <c r="A931" i="14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BB929" i="14"/>
  <c r="BA930" i="14"/>
  <c r="AZ930" i="14"/>
  <c r="AY930" i="14"/>
  <c r="AX930" i="14"/>
  <c r="AW930" i="14"/>
  <c r="AV930" i="14"/>
  <c r="AU930" i="14"/>
  <c r="AT930" i="14"/>
  <c r="AS930" i="14"/>
  <c r="AR930" i="14"/>
  <c r="AQ930" i="14"/>
  <c r="AP930" i="14"/>
  <c r="AO930" i="14"/>
  <c r="AN930" i="14"/>
  <c r="AM930" i="14"/>
  <c r="AL930" i="14"/>
  <c r="AK930" i="14"/>
  <c r="AJ930" i="14"/>
  <c r="AI930" i="14"/>
  <c r="AH930" i="14"/>
  <c r="AG930" i="14"/>
  <c r="AF930" i="14"/>
  <c r="AE930" i="14"/>
  <c r="AD930" i="14"/>
  <c r="AC930" i="14"/>
  <c r="AB930" i="14"/>
  <c r="AA930" i="14"/>
  <c r="Z930" i="14"/>
  <c r="Y930" i="14"/>
  <c r="X930" i="14"/>
  <c r="W930" i="14"/>
  <c r="V930" i="14"/>
  <c r="U930" i="14"/>
  <c r="T930" i="14"/>
  <c r="S930" i="14"/>
  <c r="R930" i="14"/>
  <c r="Q930" i="14"/>
  <c r="P930" i="14"/>
  <c r="O930" i="14"/>
  <c r="N930" i="14"/>
  <c r="M930" i="14"/>
  <c r="L930" i="14"/>
  <c r="K930" i="14"/>
  <c r="J930" i="14"/>
  <c r="I930" i="14"/>
  <c r="H930" i="14"/>
  <c r="G930" i="14"/>
  <c r="F930" i="14"/>
  <c r="E930" i="14"/>
  <c r="B899" i="14"/>
  <c r="A899" i="14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BB897" i="14"/>
  <c r="BA898" i="14"/>
  <c r="AZ898" i="14"/>
  <c r="AY898" i="14"/>
  <c r="AX898" i="14"/>
  <c r="AW898" i="14"/>
  <c r="AV898" i="14"/>
  <c r="AU898" i="14"/>
  <c r="AT898" i="14"/>
  <c r="AS898" i="14"/>
  <c r="AR898" i="14"/>
  <c r="AQ898" i="14"/>
  <c r="AP898" i="14"/>
  <c r="AO898" i="14"/>
  <c r="AN898" i="14"/>
  <c r="AM898" i="14"/>
  <c r="AL898" i="14"/>
  <c r="AK898" i="14"/>
  <c r="AJ898" i="14"/>
  <c r="AI898" i="14"/>
  <c r="AH898" i="14"/>
  <c r="AG898" i="14"/>
  <c r="AF898" i="14"/>
  <c r="AE898" i="14"/>
  <c r="AD898" i="14"/>
  <c r="AC898" i="14"/>
  <c r="AB898" i="14"/>
  <c r="AA898" i="14"/>
  <c r="Z898" i="14"/>
  <c r="Y898" i="14"/>
  <c r="X898" i="14"/>
  <c r="W898" i="14"/>
  <c r="V898" i="14"/>
  <c r="U898" i="14"/>
  <c r="T898" i="14"/>
  <c r="S898" i="14"/>
  <c r="R898" i="14"/>
  <c r="Q898" i="14"/>
  <c r="P898" i="14"/>
  <c r="O898" i="14"/>
  <c r="N898" i="14"/>
  <c r="M898" i="14"/>
  <c r="L898" i="14"/>
  <c r="K898" i="14"/>
  <c r="J898" i="14"/>
  <c r="I898" i="14"/>
  <c r="H898" i="14"/>
  <c r="G898" i="14"/>
  <c r="F898" i="14"/>
  <c r="E898" i="14"/>
  <c r="B867" i="14"/>
  <c r="A867" i="14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BB865" i="14"/>
  <c r="BA866" i="14"/>
  <c r="AZ866" i="14"/>
  <c r="AY866" i="14"/>
  <c r="AX866" i="14"/>
  <c r="AW866" i="14"/>
  <c r="AV866" i="14"/>
  <c r="AU866" i="14"/>
  <c r="AT866" i="14"/>
  <c r="AS866" i="14"/>
  <c r="AR866" i="14"/>
  <c r="AQ866" i="14"/>
  <c r="AP866" i="14"/>
  <c r="AO866" i="14"/>
  <c r="AN866" i="14"/>
  <c r="AM866" i="14"/>
  <c r="AL866" i="14"/>
  <c r="AK866" i="14"/>
  <c r="AJ866" i="14"/>
  <c r="AI866" i="14"/>
  <c r="AH866" i="14"/>
  <c r="AG866" i="14"/>
  <c r="AF866" i="14"/>
  <c r="AE866" i="14"/>
  <c r="AD866" i="14"/>
  <c r="AC866" i="14"/>
  <c r="AB866" i="14"/>
  <c r="AA866" i="14"/>
  <c r="Z866" i="14"/>
  <c r="Y866" i="14"/>
  <c r="X866" i="14"/>
  <c r="W866" i="14"/>
  <c r="V866" i="14"/>
  <c r="U866" i="14"/>
  <c r="T866" i="14"/>
  <c r="S866" i="14"/>
  <c r="R866" i="14"/>
  <c r="Q866" i="14"/>
  <c r="P866" i="14"/>
  <c r="O866" i="14"/>
  <c r="N866" i="14"/>
  <c r="M866" i="14"/>
  <c r="L866" i="14"/>
  <c r="K866" i="14"/>
  <c r="J866" i="14"/>
  <c r="I866" i="14"/>
  <c r="H866" i="14"/>
  <c r="G866" i="14"/>
  <c r="F866" i="14"/>
  <c r="E866" i="14"/>
  <c r="B835" i="14"/>
  <c r="A835" i="14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BB833" i="14"/>
  <c r="BA834" i="14"/>
  <c r="AZ834" i="14"/>
  <c r="AY834" i="14"/>
  <c r="AX834" i="14"/>
  <c r="AW834" i="14"/>
  <c r="AV834" i="14"/>
  <c r="AU834" i="14"/>
  <c r="AT834" i="14"/>
  <c r="AS834" i="14"/>
  <c r="AR834" i="14"/>
  <c r="AQ834" i="14"/>
  <c r="AP834" i="14"/>
  <c r="AO834" i="14"/>
  <c r="AN834" i="14"/>
  <c r="AM834" i="14"/>
  <c r="AL834" i="14"/>
  <c r="AK834" i="14"/>
  <c r="AJ834" i="14"/>
  <c r="AI834" i="14"/>
  <c r="AH834" i="14"/>
  <c r="AG834" i="14"/>
  <c r="AF834" i="14"/>
  <c r="AE834" i="14"/>
  <c r="AD834" i="14"/>
  <c r="AC834" i="14"/>
  <c r="AB834" i="14"/>
  <c r="AA834" i="14"/>
  <c r="Z834" i="14"/>
  <c r="Y834" i="14"/>
  <c r="X834" i="14"/>
  <c r="W834" i="14"/>
  <c r="V834" i="14"/>
  <c r="U834" i="14"/>
  <c r="T834" i="14"/>
  <c r="S834" i="14"/>
  <c r="R834" i="14"/>
  <c r="Q834" i="14"/>
  <c r="P834" i="14"/>
  <c r="O834" i="14"/>
  <c r="N834" i="14"/>
  <c r="M834" i="14"/>
  <c r="L834" i="14"/>
  <c r="K834" i="14"/>
  <c r="J834" i="14"/>
  <c r="I834" i="14"/>
  <c r="H834" i="14"/>
  <c r="G834" i="14"/>
  <c r="F834" i="14"/>
  <c r="E834" i="14"/>
  <c r="B803" i="14"/>
  <c r="A803" i="14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BB801" i="14"/>
  <c r="BA802" i="14"/>
  <c r="AZ802" i="14"/>
  <c r="AY802" i="14"/>
  <c r="AX802" i="14"/>
  <c r="AW802" i="14"/>
  <c r="AV802" i="14"/>
  <c r="AU802" i="14"/>
  <c r="AT802" i="14"/>
  <c r="AS802" i="14"/>
  <c r="AR802" i="14"/>
  <c r="AQ802" i="14"/>
  <c r="AP802" i="14"/>
  <c r="AO802" i="14"/>
  <c r="AN802" i="14"/>
  <c r="AM802" i="14"/>
  <c r="AL802" i="14"/>
  <c r="AK802" i="14"/>
  <c r="AJ802" i="14"/>
  <c r="AI802" i="14"/>
  <c r="AH802" i="14"/>
  <c r="AG802" i="14"/>
  <c r="AF802" i="14"/>
  <c r="AE802" i="14"/>
  <c r="AD802" i="14"/>
  <c r="AC802" i="14"/>
  <c r="AB802" i="14"/>
  <c r="AA802" i="14"/>
  <c r="Z802" i="14"/>
  <c r="Y802" i="14"/>
  <c r="X802" i="14"/>
  <c r="W802" i="14"/>
  <c r="V802" i="14"/>
  <c r="U802" i="14"/>
  <c r="T802" i="14"/>
  <c r="S802" i="14"/>
  <c r="R802" i="14"/>
  <c r="Q802" i="14"/>
  <c r="P802" i="14"/>
  <c r="O802" i="14"/>
  <c r="N802" i="14"/>
  <c r="M802" i="14"/>
  <c r="L802" i="14"/>
  <c r="K802" i="14"/>
  <c r="J802" i="14"/>
  <c r="I802" i="14"/>
  <c r="H802" i="14"/>
  <c r="G802" i="14"/>
  <c r="F802" i="14"/>
  <c r="E802" i="14"/>
  <c r="B771" i="14"/>
  <c r="A771" i="14"/>
  <c r="BB769" i="14"/>
  <c r="BA770" i="14"/>
  <c r="AZ770" i="14"/>
  <c r="AY770" i="14"/>
  <c r="AX770" i="14"/>
  <c r="AW770" i="14"/>
  <c r="AV770" i="14"/>
  <c r="AU770" i="14"/>
  <c r="AT770" i="14"/>
  <c r="AS770" i="14"/>
  <c r="AR770" i="14"/>
  <c r="AQ770" i="14"/>
  <c r="AP770" i="14"/>
  <c r="AO770" i="14"/>
  <c r="AN770" i="14"/>
  <c r="AM770" i="14"/>
  <c r="AL770" i="14"/>
  <c r="AK770" i="14"/>
  <c r="AJ770" i="14"/>
  <c r="AI770" i="14"/>
  <c r="AH770" i="14"/>
  <c r="AG770" i="14"/>
  <c r="AF770" i="14"/>
  <c r="AE770" i="14"/>
  <c r="AD770" i="14"/>
  <c r="AC770" i="14"/>
  <c r="AB770" i="14"/>
  <c r="AA770" i="14"/>
  <c r="Z770" i="14"/>
  <c r="Y770" i="14"/>
  <c r="X770" i="14"/>
  <c r="W770" i="14"/>
  <c r="V770" i="14"/>
  <c r="U770" i="14"/>
  <c r="T770" i="14"/>
  <c r="S770" i="14"/>
  <c r="R770" i="14"/>
  <c r="Q770" i="14"/>
  <c r="P770" i="14"/>
  <c r="O770" i="14"/>
  <c r="N770" i="14"/>
  <c r="M770" i="14"/>
  <c r="L770" i="14"/>
  <c r="K770" i="14"/>
  <c r="J770" i="14"/>
  <c r="I770" i="14"/>
  <c r="H770" i="14"/>
  <c r="G770" i="14"/>
  <c r="F770" i="14"/>
  <c r="E770" i="14"/>
  <c r="B739" i="14"/>
  <c r="A739" i="14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BB737" i="14"/>
  <c r="BA738" i="14"/>
  <c r="AZ738" i="14"/>
  <c r="AY738" i="14"/>
  <c r="AX738" i="14"/>
  <c r="AW738" i="14"/>
  <c r="AV738" i="14"/>
  <c r="AU738" i="14"/>
  <c r="AT738" i="14"/>
  <c r="AS738" i="14"/>
  <c r="AR738" i="14"/>
  <c r="AQ738" i="14"/>
  <c r="AP738" i="14"/>
  <c r="AO738" i="14"/>
  <c r="AN738" i="14"/>
  <c r="AM738" i="14"/>
  <c r="AL738" i="14"/>
  <c r="AK738" i="14"/>
  <c r="AJ738" i="14"/>
  <c r="AI738" i="14"/>
  <c r="AH738" i="14"/>
  <c r="AG738" i="14"/>
  <c r="AF738" i="14"/>
  <c r="AE738" i="14"/>
  <c r="AD738" i="14"/>
  <c r="AC738" i="14"/>
  <c r="AB738" i="14"/>
  <c r="AA738" i="14"/>
  <c r="Z738" i="14"/>
  <c r="Y738" i="14"/>
  <c r="X738" i="14"/>
  <c r="W738" i="14"/>
  <c r="V738" i="14"/>
  <c r="U738" i="14"/>
  <c r="T738" i="14"/>
  <c r="S738" i="14"/>
  <c r="R738" i="14"/>
  <c r="Q738" i="14"/>
  <c r="P738" i="14"/>
  <c r="O738" i="14"/>
  <c r="N738" i="14"/>
  <c r="M738" i="14"/>
  <c r="L738" i="14"/>
  <c r="K738" i="14"/>
  <c r="J738" i="14"/>
  <c r="I738" i="14"/>
  <c r="H738" i="14"/>
  <c r="G738" i="14"/>
  <c r="F738" i="14"/>
  <c r="E738" i="14"/>
  <c r="B707" i="14"/>
  <c r="A707" i="14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BB705" i="14"/>
  <c r="BA706" i="14"/>
  <c r="AZ706" i="14"/>
  <c r="AY706" i="14"/>
  <c r="AX706" i="14"/>
  <c r="AW706" i="14"/>
  <c r="AV706" i="14"/>
  <c r="AU706" i="14"/>
  <c r="AT706" i="14"/>
  <c r="AS706" i="14"/>
  <c r="AR706" i="14"/>
  <c r="AQ706" i="14"/>
  <c r="AP706" i="14"/>
  <c r="AO706" i="14"/>
  <c r="AN706" i="14"/>
  <c r="AM706" i="14"/>
  <c r="AL706" i="14"/>
  <c r="AK706" i="14"/>
  <c r="AJ706" i="14"/>
  <c r="AI706" i="14"/>
  <c r="AH706" i="14"/>
  <c r="AG706" i="14"/>
  <c r="AF706" i="14"/>
  <c r="AE706" i="14"/>
  <c r="AD706" i="14"/>
  <c r="AC706" i="14"/>
  <c r="AB706" i="14"/>
  <c r="AA706" i="14"/>
  <c r="Z706" i="14"/>
  <c r="Y706" i="14"/>
  <c r="X706" i="14"/>
  <c r="W706" i="14"/>
  <c r="V706" i="14"/>
  <c r="U706" i="14"/>
  <c r="T706" i="14"/>
  <c r="S706" i="14"/>
  <c r="R706" i="14"/>
  <c r="Q706" i="14"/>
  <c r="P706" i="14"/>
  <c r="O706" i="14"/>
  <c r="N706" i="14"/>
  <c r="M706" i="14"/>
  <c r="L706" i="14"/>
  <c r="K706" i="14"/>
  <c r="J706" i="14"/>
  <c r="I706" i="14"/>
  <c r="H706" i="14"/>
  <c r="G706" i="14"/>
  <c r="F706" i="14"/>
  <c r="E706" i="14"/>
  <c r="B675" i="14"/>
  <c r="A675" i="14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BB673" i="14"/>
  <c r="BA674" i="14"/>
  <c r="AZ674" i="14"/>
  <c r="AY674" i="14"/>
  <c r="AX674" i="14"/>
  <c r="AW674" i="14"/>
  <c r="AV674" i="14"/>
  <c r="AU674" i="14"/>
  <c r="AT674" i="14"/>
  <c r="AS674" i="14"/>
  <c r="AR674" i="14"/>
  <c r="AQ674" i="14"/>
  <c r="AP674" i="14"/>
  <c r="AO674" i="14"/>
  <c r="AN674" i="14"/>
  <c r="AM674" i="14"/>
  <c r="AL674" i="14"/>
  <c r="AK674" i="14"/>
  <c r="AJ674" i="14"/>
  <c r="AI674" i="14"/>
  <c r="AH674" i="14"/>
  <c r="AG674" i="14"/>
  <c r="AF674" i="14"/>
  <c r="AE674" i="14"/>
  <c r="AD674" i="14"/>
  <c r="AC674" i="14"/>
  <c r="AB674" i="14"/>
  <c r="AA674" i="14"/>
  <c r="Z674" i="14"/>
  <c r="Y674" i="14"/>
  <c r="X674" i="14"/>
  <c r="W674" i="14"/>
  <c r="V674" i="14"/>
  <c r="U674" i="14"/>
  <c r="T674" i="14"/>
  <c r="S674" i="14"/>
  <c r="R674" i="14"/>
  <c r="Q674" i="14"/>
  <c r="P674" i="14"/>
  <c r="O674" i="14"/>
  <c r="N674" i="14"/>
  <c r="M674" i="14"/>
  <c r="L674" i="14"/>
  <c r="K674" i="14"/>
  <c r="J674" i="14"/>
  <c r="I674" i="14"/>
  <c r="H674" i="14"/>
  <c r="G674" i="14"/>
  <c r="F674" i="14"/>
  <c r="E674" i="14"/>
  <c r="B643" i="14"/>
  <c r="A643" i="14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BB641" i="14"/>
  <c r="BA642" i="14"/>
  <c r="AZ642" i="14"/>
  <c r="AY642" i="14"/>
  <c r="AX642" i="14"/>
  <c r="AW642" i="14"/>
  <c r="AV642" i="14"/>
  <c r="AU642" i="14"/>
  <c r="AT642" i="14"/>
  <c r="AS642" i="14"/>
  <c r="AR642" i="14"/>
  <c r="AQ642" i="14"/>
  <c r="AP642" i="14"/>
  <c r="AO642" i="14"/>
  <c r="AN642" i="14"/>
  <c r="AM642" i="14"/>
  <c r="AL642" i="14"/>
  <c r="AK642" i="14"/>
  <c r="AJ642" i="14"/>
  <c r="AI642" i="14"/>
  <c r="AH642" i="14"/>
  <c r="AG642" i="14"/>
  <c r="AF642" i="14"/>
  <c r="AE642" i="14"/>
  <c r="AD642" i="14"/>
  <c r="AC642" i="14"/>
  <c r="AB642" i="14"/>
  <c r="AA642" i="14"/>
  <c r="Z642" i="14"/>
  <c r="Y642" i="14"/>
  <c r="X642" i="14"/>
  <c r="W642" i="14"/>
  <c r="V642" i="14"/>
  <c r="U642" i="14"/>
  <c r="T642" i="14"/>
  <c r="S642" i="14"/>
  <c r="R642" i="14"/>
  <c r="Q642" i="14"/>
  <c r="P642" i="14"/>
  <c r="O642" i="14"/>
  <c r="N642" i="14"/>
  <c r="M642" i="14"/>
  <c r="L642" i="14"/>
  <c r="K642" i="14"/>
  <c r="J642" i="14"/>
  <c r="I642" i="14"/>
  <c r="H642" i="14"/>
  <c r="G642" i="14"/>
  <c r="F642" i="14"/>
  <c r="E642" i="14"/>
  <c r="B611" i="14"/>
  <c r="A611" i="14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BB609" i="14"/>
  <c r="BA610" i="14"/>
  <c r="AZ610" i="14"/>
  <c r="AY610" i="14"/>
  <c r="AX610" i="14"/>
  <c r="AW610" i="14"/>
  <c r="AV610" i="14"/>
  <c r="AU610" i="14"/>
  <c r="AT610" i="14"/>
  <c r="AS610" i="14"/>
  <c r="AR610" i="14"/>
  <c r="AQ610" i="14"/>
  <c r="AP610" i="14"/>
  <c r="AO610" i="14"/>
  <c r="AN610" i="14"/>
  <c r="AM610" i="14"/>
  <c r="AL610" i="14"/>
  <c r="AK610" i="14"/>
  <c r="AJ610" i="14"/>
  <c r="AI610" i="14"/>
  <c r="AH610" i="14"/>
  <c r="AG610" i="14"/>
  <c r="AF610" i="14"/>
  <c r="AE610" i="14"/>
  <c r="AD610" i="14"/>
  <c r="AC610" i="14"/>
  <c r="AB610" i="14"/>
  <c r="AA610" i="14"/>
  <c r="Z610" i="14"/>
  <c r="Y610" i="14"/>
  <c r="X610" i="14"/>
  <c r="W610" i="14"/>
  <c r="V610" i="14"/>
  <c r="U610" i="14"/>
  <c r="T610" i="14"/>
  <c r="S610" i="14"/>
  <c r="R610" i="14"/>
  <c r="Q610" i="14"/>
  <c r="P610" i="14"/>
  <c r="O610" i="14"/>
  <c r="N610" i="14"/>
  <c r="M610" i="14"/>
  <c r="L610" i="14"/>
  <c r="K610" i="14"/>
  <c r="J610" i="14"/>
  <c r="I610" i="14"/>
  <c r="H610" i="14"/>
  <c r="G610" i="14"/>
  <c r="F610" i="14"/>
  <c r="E610" i="14"/>
  <c r="B579" i="14"/>
  <c r="A579" i="14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BB577" i="14"/>
  <c r="BA578" i="14"/>
  <c r="AZ578" i="14"/>
  <c r="AY578" i="14"/>
  <c r="AX578" i="14"/>
  <c r="AW578" i="14"/>
  <c r="AV578" i="14"/>
  <c r="AU578" i="14"/>
  <c r="AT578" i="14"/>
  <c r="AS578" i="14"/>
  <c r="AR578" i="14"/>
  <c r="AQ578" i="14"/>
  <c r="AP578" i="14"/>
  <c r="AO578" i="14"/>
  <c r="AN578" i="14"/>
  <c r="AM578" i="14"/>
  <c r="AL578" i="14"/>
  <c r="AK578" i="14"/>
  <c r="AJ578" i="14"/>
  <c r="AI578" i="14"/>
  <c r="AH578" i="14"/>
  <c r="AG578" i="14"/>
  <c r="AF578" i="14"/>
  <c r="AE578" i="14"/>
  <c r="AD578" i="14"/>
  <c r="AC578" i="14"/>
  <c r="AB578" i="14"/>
  <c r="AA578" i="14"/>
  <c r="Z578" i="14"/>
  <c r="Y578" i="14"/>
  <c r="X578" i="14"/>
  <c r="W578" i="14"/>
  <c r="V578" i="14"/>
  <c r="U578" i="14"/>
  <c r="T578" i="14"/>
  <c r="S578" i="14"/>
  <c r="R578" i="14"/>
  <c r="Q578" i="14"/>
  <c r="P578" i="14"/>
  <c r="O578" i="14"/>
  <c r="N578" i="14"/>
  <c r="M578" i="14"/>
  <c r="L578" i="14"/>
  <c r="K578" i="14"/>
  <c r="J578" i="14"/>
  <c r="I578" i="14"/>
  <c r="H578" i="14"/>
  <c r="G578" i="14"/>
  <c r="F578" i="14"/>
  <c r="E578" i="14"/>
  <c r="B547" i="14"/>
  <c r="A547" i="14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BB545" i="14"/>
  <c r="BA546" i="14"/>
  <c r="AZ546" i="14"/>
  <c r="AY546" i="14"/>
  <c r="AX546" i="14"/>
  <c r="AW546" i="14"/>
  <c r="AV546" i="14"/>
  <c r="AU546" i="14"/>
  <c r="AT546" i="14"/>
  <c r="AS546" i="14"/>
  <c r="AR546" i="14"/>
  <c r="AQ546" i="14"/>
  <c r="AP546" i="14"/>
  <c r="AO546" i="14"/>
  <c r="AN546" i="14"/>
  <c r="AM546" i="14"/>
  <c r="AL546" i="14"/>
  <c r="AK546" i="14"/>
  <c r="AJ546" i="14"/>
  <c r="AI546" i="14"/>
  <c r="AH546" i="14"/>
  <c r="AG546" i="14"/>
  <c r="AF546" i="14"/>
  <c r="AE546" i="14"/>
  <c r="AD546" i="14"/>
  <c r="AC546" i="14"/>
  <c r="AB546" i="14"/>
  <c r="AA546" i="14"/>
  <c r="Z546" i="14"/>
  <c r="Y546" i="14"/>
  <c r="X546" i="14"/>
  <c r="W546" i="14"/>
  <c r="V546" i="14"/>
  <c r="U546" i="14"/>
  <c r="T546" i="14"/>
  <c r="S546" i="14"/>
  <c r="R546" i="14"/>
  <c r="Q546" i="14"/>
  <c r="P546" i="14"/>
  <c r="O546" i="14"/>
  <c r="N546" i="14"/>
  <c r="M546" i="14"/>
  <c r="L546" i="14"/>
  <c r="K546" i="14"/>
  <c r="J546" i="14"/>
  <c r="I546" i="14"/>
  <c r="H546" i="14"/>
  <c r="G546" i="14"/>
  <c r="F546" i="14"/>
  <c r="E546" i="14"/>
  <c r="B515" i="14"/>
  <c r="A515" i="14"/>
  <c r="BB513" i="14"/>
  <c r="BA514" i="14"/>
  <c r="AZ514" i="14"/>
  <c r="AY514" i="14"/>
  <c r="AX514" i="14"/>
  <c r="AW514" i="14"/>
  <c r="AV514" i="14"/>
  <c r="AU514" i="14"/>
  <c r="AT514" i="14"/>
  <c r="AS514" i="14"/>
  <c r="AR514" i="14"/>
  <c r="AQ514" i="14"/>
  <c r="AP514" i="14"/>
  <c r="AO514" i="14"/>
  <c r="AN514" i="14"/>
  <c r="AM514" i="14"/>
  <c r="AL514" i="14"/>
  <c r="AK514" i="14"/>
  <c r="AJ514" i="14"/>
  <c r="AI514" i="14"/>
  <c r="AH514" i="14"/>
  <c r="AG514" i="14"/>
  <c r="AF514" i="14"/>
  <c r="AE514" i="14"/>
  <c r="AD514" i="14"/>
  <c r="AC514" i="14"/>
  <c r="AB514" i="14"/>
  <c r="AA514" i="14"/>
  <c r="Z514" i="14"/>
  <c r="Y514" i="14"/>
  <c r="X514" i="14"/>
  <c r="W514" i="14"/>
  <c r="V514" i="14"/>
  <c r="U514" i="14"/>
  <c r="T514" i="14"/>
  <c r="S514" i="14"/>
  <c r="R514" i="14"/>
  <c r="Q514" i="14"/>
  <c r="P514" i="14"/>
  <c r="O514" i="14"/>
  <c r="N514" i="14"/>
  <c r="M514" i="14"/>
  <c r="L514" i="14"/>
  <c r="K514" i="14"/>
  <c r="J514" i="14"/>
  <c r="I514" i="14"/>
  <c r="H514" i="14"/>
  <c r="G514" i="14"/>
  <c r="F514" i="14"/>
  <c r="E514" i="14"/>
  <c r="B483" i="14"/>
  <c r="A483" i="14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BB481" i="14"/>
  <c r="BA482" i="14"/>
  <c r="AZ482" i="14"/>
  <c r="AY482" i="14"/>
  <c r="AX482" i="14"/>
  <c r="AW482" i="14"/>
  <c r="AV482" i="14"/>
  <c r="AU482" i="14"/>
  <c r="AT482" i="14"/>
  <c r="AS482" i="14"/>
  <c r="AR482" i="14"/>
  <c r="AQ482" i="14"/>
  <c r="AP482" i="14"/>
  <c r="AO482" i="14"/>
  <c r="AN482" i="14"/>
  <c r="AM482" i="14"/>
  <c r="AL482" i="14"/>
  <c r="AK482" i="14"/>
  <c r="AJ482" i="14"/>
  <c r="AI482" i="14"/>
  <c r="AH482" i="14"/>
  <c r="AG482" i="14"/>
  <c r="AF482" i="14"/>
  <c r="AE482" i="14"/>
  <c r="AD482" i="14"/>
  <c r="AC482" i="14"/>
  <c r="AB482" i="14"/>
  <c r="AA482" i="14"/>
  <c r="Z482" i="14"/>
  <c r="Y482" i="14"/>
  <c r="X482" i="14"/>
  <c r="W482" i="14"/>
  <c r="V482" i="14"/>
  <c r="U482" i="14"/>
  <c r="T482" i="14"/>
  <c r="S482" i="14"/>
  <c r="R482" i="14"/>
  <c r="Q482" i="14"/>
  <c r="P482" i="14"/>
  <c r="O482" i="14"/>
  <c r="N482" i="14"/>
  <c r="M482" i="14"/>
  <c r="L482" i="14"/>
  <c r="K482" i="14"/>
  <c r="J482" i="14"/>
  <c r="I482" i="14"/>
  <c r="H482" i="14"/>
  <c r="G482" i="14"/>
  <c r="F482" i="14"/>
  <c r="E482" i="14"/>
  <c r="B451" i="14"/>
  <c r="A451" i="14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BB449" i="14"/>
  <c r="BA450" i="14"/>
  <c r="AZ450" i="14"/>
  <c r="AY450" i="14"/>
  <c r="AX450" i="14"/>
  <c r="AW450" i="14"/>
  <c r="AV450" i="14"/>
  <c r="AU450" i="14"/>
  <c r="AT450" i="14"/>
  <c r="AS450" i="14"/>
  <c r="AR450" i="14"/>
  <c r="AQ450" i="14"/>
  <c r="AP450" i="14"/>
  <c r="AO450" i="14"/>
  <c r="AN450" i="14"/>
  <c r="AM450" i="14"/>
  <c r="AL450" i="14"/>
  <c r="AK450" i="14"/>
  <c r="AJ450" i="14"/>
  <c r="AI450" i="14"/>
  <c r="AH450" i="14"/>
  <c r="AG450" i="14"/>
  <c r="AF450" i="14"/>
  <c r="AE450" i="14"/>
  <c r="AD450" i="14"/>
  <c r="AC450" i="14"/>
  <c r="AB450" i="14"/>
  <c r="AA450" i="14"/>
  <c r="Z450" i="14"/>
  <c r="Y450" i="14"/>
  <c r="X450" i="14"/>
  <c r="W450" i="14"/>
  <c r="V450" i="14"/>
  <c r="U450" i="14"/>
  <c r="T450" i="14"/>
  <c r="S450" i="14"/>
  <c r="R450" i="14"/>
  <c r="Q450" i="14"/>
  <c r="P450" i="14"/>
  <c r="O450" i="14"/>
  <c r="N450" i="14"/>
  <c r="M450" i="14"/>
  <c r="L450" i="14"/>
  <c r="K450" i="14"/>
  <c r="J450" i="14"/>
  <c r="I450" i="14"/>
  <c r="H450" i="14"/>
  <c r="G450" i="14"/>
  <c r="F450" i="14"/>
  <c r="E450" i="14"/>
  <c r="B419" i="14"/>
  <c r="A419" i="14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BB417" i="14"/>
  <c r="BA418" i="14"/>
  <c r="AZ418" i="14"/>
  <c r="AY418" i="14"/>
  <c r="AX418" i="14"/>
  <c r="AW418" i="14"/>
  <c r="AV418" i="14"/>
  <c r="AU418" i="14"/>
  <c r="AT418" i="14"/>
  <c r="AS418" i="14"/>
  <c r="AR418" i="14"/>
  <c r="AQ418" i="14"/>
  <c r="AP418" i="14"/>
  <c r="AO418" i="14"/>
  <c r="AN418" i="14"/>
  <c r="AM418" i="14"/>
  <c r="AL418" i="14"/>
  <c r="AK418" i="14"/>
  <c r="AJ418" i="14"/>
  <c r="AI418" i="14"/>
  <c r="AH418" i="14"/>
  <c r="AG418" i="14"/>
  <c r="AF418" i="14"/>
  <c r="AE418" i="14"/>
  <c r="AD418" i="14"/>
  <c r="AC418" i="14"/>
  <c r="AB418" i="14"/>
  <c r="AA418" i="14"/>
  <c r="Z418" i="14"/>
  <c r="Y418" i="14"/>
  <c r="X418" i="14"/>
  <c r="W418" i="14"/>
  <c r="V418" i="14"/>
  <c r="U418" i="14"/>
  <c r="T418" i="14"/>
  <c r="S418" i="14"/>
  <c r="R418" i="14"/>
  <c r="Q418" i="14"/>
  <c r="P418" i="14"/>
  <c r="O418" i="14"/>
  <c r="N418" i="14"/>
  <c r="M418" i="14"/>
  <c r="L418" i="14"/>
  <c r="K418" i="14"/>
  <c r="J418" i="14"/>
  <c r="I418" i="14"/>
  <c r="H418" i="14"/>
  <c r="G418" i="14"/>
  <c r="F418" i="14"/>
  <c r="E418" i="14"/>
  <c r="B387" i="14"/>
  <c r="A387" i="14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BB385" i="14"/>
  <c r="BA386" i="14"/>
  <c r="AZ386" i="14"/>
  <c r="AY386" i="14"/>
  <c r="AX386" i="14"/>
  <c r="AW386" i="14"/>
  <c r="AV386" i="14"/>
  <c r="AU386" i="14"/>
  <c r="AT386" i="14"/>
  <c r="AS386" i="14"/>
  <c r="AR386" i="14"/>
  <c r="AQ386" i="14"/>
  <c r="AP386" i="14"/>
  <c r="AO386" i="14"/>
  <c r="AN386" i="14"/>
  <c r="AM386" i="14"/>
  <c r="AL386" i="14"/>
  <c r="AK386" i="14"/>
  <c r="AJ386" i="14"/>
  <c r="AI386" i="14"/>
  <c r="AH386" i="14"/>
  <c r="AG386" i="14"/>
  <c r="AF386" i="14"/>
  <c r="AE386" i="14"/>
  <c r="AD386" i="14"/>
  <c r="AC386" i="14"/>
  <c r="AB386" i="14"/>
  <c r="AA386" i="14"/>
  <c r="Z386" i="14"/>
  <c r="Y386" i="14"/>
  <c r="X386" i="14"/>
  <c r="W386" i="14"/>
  <c r="V386" i="14"/>
  <c r="U386" i="14"/>
  <c r="T386" i="14"/>
  <c r="S386" i="14"/>
  <c r="R386" i="14"/>
  <c r="Q386" i="14"/>
  <c r="P386" i="14"/>
  <c r="O386" i="14"/>
  <c r="N386" i="14"/>
  <c r="M386" i="14"/>
  <c r="L386" i="14"/>
  <c r="K386" i="14"/>
  <c r="J386" i="14"/>
  <c r="I386" i="14"/>
  <c r="H386" i="14"/>
  <c r="G386" i="14"/>
  <c r="F386" i="14"/>
  <c r="E386" i="14"/>
  <c r="B355" i="14"/>
  <c r="A355" i="14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BB353" i="14"/>
  <c r="BA354" i="14"/>
  <c r="AZ354" i="14"/>
  <c r="AY354" i="14"/>
  <c r="AX354" i="14"/>
  <c r="AW354" i="14"/>
  <c r="AV354" i="14"/>
  <c r="AU354" i="14"/>
  <c r="AT354" i="14"/>
  <c r="AS354" i="14"/>
  <c r="AR354" i="14"/>
  <c r="AQ354" i="14"/>
  <c r="AP354" i="14"/>
  <c r="AO354" i="14"/>
  <c r="AN354" i="14"/>
  <c r="AM354" i="14"/>
  <c r="AL354" i="14"/>
  <c r="AK354" i="14"/>
  <c r="AJ354" i="14"/>
  <c r="AI354" i="14"/>
  <c r="AH354" i="14"/>
  <c r="AG354" i="14"/>
  <c r="AF354" i="14"/>
  <c r="AE354" i="14"/>
  <c r="AD354" i="14"/>
  <c r="AC354" i="14"/>
  <c r="AB354" i="14"/>
  <c r="AA354" i="14"/>
  <c r="Z354" i="14"/>
  <c r="Y354" i="14"/>
  <c r="X354" i="14"/>
  <c r="W354" i="14"/>
  <c r="V354" i="14"/>
  <c r="U354" i="14"/>
  <c r="T354" i="14"/>
  <c r="S354" i="14"/>
  <c r="R354" i="14"/>
  <c r="Q354" i="14"/>
  <c r="P354" i="14"/>
  <c r="O354" i="14"/>
  <c r="N354" i="14"/>
  <c r="M354" i="14"/>
  <c r="L354" i="14"/>
  <c r="K354" i="14"/>
  <c r="J354" i="14"/>
  <c r="I354" i="14"/>
  <c r="H354" i="14"/>
  <c r="G354" i="14"/>
  <c r="F354" i="14"/>
  <c r="E354" i="14"/>
  <c r="B323" i="14"/>
  <c r="A323" i="14"/>
  <c r="BB321" i="14"/>
  <c r="BA322" i="14"/>
  <c r="AZ322" i="14"/>
  <c r="AY322" i="14"/>
  <c r="AX322" i="14"/>
  <c r="AW322" i="14"/>
  <c r="AV322" i="14"/>
  <c r="AU322" i="14"/>
  <c r="AT322" i="14"/>
  <c r="AS322" i="14"/>
  <c r="AR322" i="14"/>
  <c r="AQ322" i="14"/>
  <c r="AP322" i="14"/>
  <c r="AO322" i="14"/>
  <c r="AN322" i="14"/>
  <c r="AM322" i="14"/>
  <c r="AL322" i="14"/>
  <c r="AK322" i="14"/>
  <c r="AJ322" i="14"/>
  <c r="AI322" i="14"/>
  <c r="AH322" i="14"/>
  <c r="AG322" i="14"/>
  <c r="AF322" i="14"/>
  <c r="AE322" i="14"/>
  <c r="AD322" i="14"/>
  <c r="AC322" i="14"/>
  <c r="AB322" i="14"/>
  <c r="AA322" i="14"/>
  <c r="Z322" i="14"/>
  <c r="Y322" i="14"/>
  <c r="X322" i="14"/>
  <c r="W322" i="14"/>
  <c r="V322" i="14"/>
  <c r="U322" i="14"/>
  <c r="T322" i="14"/>
  <c r="S322" i="14"/>
  <c r="R322" i="14"/>
  <c r="Q322" i="14"/>
  <c r="P322" i="14"/>
  <c r="O322" i="14"/>
  <c r="N322" i="14"/>
  <c r="M322" i="14"/>
  <c r="L322" i="14"/>
  <c r="K322" i="14"/>
  <c r="J322" i="14"/>
  <c r="I322" i="14"/>
  <c r="H322" i="14"/>
  <c r="G322" i="14"/>
  <c r="F322" i="14"/>
  <c r="E322" i="14"/>
  <c r="B291" i="14"/>
  <c r="A291" i="14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BB289" i="14"/>
  <c r="BA290" i="14"/>
  <c r="AZ290" i="14"/>
  <c r="AY290" i="14"/>
  <c r="AX290" i="14"/>
  <c r="AW290" i="14"/>
  <c r="AV290" i="14"/>
  <c r="AU290" i="14"/>
  <c r="AT290" i="14"/>
  <c r="AS290" i="14"/>
  <c r="AR290" i="14"/>
  <c r="AQ290" i="14"/>
  <c r="AP290" i="14"/>
  <c r="AO290" i="14"/>
  <c r="AN290" i="14"/>
  <c r="AM290" i="14"/>
  <c r="AL290" i="14"/>
  <c r="AK290" i="14"/>
  <c r="AJ290" i="14"/>
  <c r="AI290" i="14"/>
  <c r="AH290" i="14"/>
  <c r="AG290" i="14"/>
  <c r="AF290" i="14"/>
  <c r="AE290" i="14"/>
  <c r="AD290" i="14"/>
  <c r="AC290" i="14"/>
  <c r="AB290" i="14"/>
  <c r="AA290" i="14"/>
  <c r="Z290" i="14"/>
  <c r="Y290" i="14"/>
  <c r="X290" i="14"/>
  <c r="W290" i="14"/>
  <c r="V290" i="14"/>
  <c r="U290" i="14"/>
  <c r="T290" i="14"/>
  <c r="S290" i="14"/>
  <c r="R290" i="14"/>
  <c r="Q290" i="14"/>
  <c r="P290" i="14"/>
  <c r="O290" i="14"/>
  <c r="N290" i="14"/>
  <c r="M290" i="14"/>
  <c r="L290" i="14"/>
  <c r="K290" i="14"/>
  <c r="J290" i="14"/>
  <c r="I290" i="14"/>
  <c r="H290" i="14"/>
  <c r="G290" i="14"/>
  <c r="F290" i="14"/>
  <c r="E290" i="14"/>
  <c r="B259" i="14"/>
  <c r="A259" i="14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BB257" i="14"/>
  <c r="BA258" i="14"/>
  <c r="AZ258" i="14"/>
  <c r="AY258" i="14"/>
  <c r="AX258" i="14"/>
  <c r="AW258" i="14"/>
  <c r="AV258" i="14"/>
  <c r="AU258" i="14"/>
  <c r="AT258" i="14"/>
  <c r="AS258" i="14"/>
  <c r="AR258" i="14"/>
  <c r="AQ258" i="14"/>
  <c r="AP258" i="14"/>
  <c r="AO258" i="14"/>
  <c r="AN258" i="14"/>
  <c r="AM258" i="14"/>
  <c r="AL258" i="14"/>
  <c r="AK258" i="14"/>
  <c r="AJ258" i="14"/>
  <c r="AI258" i="14"/>
  <c r="AH258" i="14"/>
  <c r="AG258" i="14"/>
  <c r="AF258" i="14"/>
  <c r="AE258" i="14"/>
  <c r="AD258" i="14"/>
  <c r="AC258" i="14"/>
  <c r="AB258" i="14"/>
  <c r="AA258" i="14"/>
  <c r="Z258" i="14"/>
  <c r="Y258" i="14"/>
  <c r="X258" i="14"/>
  <c r="W258" i="14"/>
  <c r="V258" i="14"/>
  <c r="U258" i="14"/>
  <c r="T258" i="14"/>
  <c r="S258" i="14"/>
  <c r="R258" i="14"/>
  <c r="Q258" i="14"/>
  <c r="P258" i="14"/>
  <c r="O258" i="14"/>
  <c r="N258" i="14"/>
  <c r="M258" i="14"/>
  <c r="L258" i="14"/>
  <c r="K258" i="14"/>
  <c r="J258" i="14"/>
  <c r="I258" i="14"/>
  <c r="H258" i="14"/>
  <c r="G258" i="14"/>
  <c r="F258" i="14"/>
  <c r="E258" i="14"/>
  <c r="B227" i="14"/>
  <c r="A227" i="14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BB225" i="14"/>
  <c r="BA226" i="14"/>
  <c r="AZ226" i="14"/>
  <c r="AY226" i="14"/>
  <c r="AX226" i="14"/>
  <c r="AW226" i="14"/>
  <c r="AV226" i="14"/>
  <c r="AU226" i="14"/>
  <c r="AT226" i="14"/>
  <c r="AS226" i="14"/>
  <c r="AR226" i="14"/>
  <c r="AQ226" i="14"/>
  <c r="AP226" i="14"/>
  <c r="AO226" i="14"/>
  <c r="AN226" i="14"/>
  <c r="AM226" i="14"/>
  <c r="AL226" i="14"/>
  <c r="AK226" i="14"/>
  <c r="AJ226" i="14"/>
  <c r="AI226" i="14"/>
  <c r="AH226" i="14"/>
  <c r="AG226" i="14"/>
  <c r="AF226" i="14"/>
  <c r="AE226" i="14"/>
  <c r="AD226" i="14"/>
  <c r="AC226" i="14"/>
  <c r="AB226" i="14"/>
  <c r="AA226" i="14"/>
  <c r="Z226" i="14"/>
  <c r="Y226" i="14"/>
  <c r="X226" i="14"/>
  <c r="W226" i="14"/>
  <c r="V226" i="14"/>
  <c r="U226" i="14"/>
  <c r="T226" i="14"/>
  <c r="S226" i="14"/>
  <c r="R226" i="14"/>
  <c r="Q226" i="14"/>
  <c r="P226" i="14"/>
  <c r="O226" i="14"/>
  <c r="N226" i="14"/>
  <c r="M226" i="14"/>
  <c r="L226" i="14"/>
  <c r="K226" i="14"/>
  <c r="J226" i="14"/>
  <c r="I226" i="14"/>
  <c r="H226" i="14"/>
  <c r="G226" i="14"/>
  <c r="F226" i="14"/>
  <c r="E226" i="14"/>
  <c r="B195" i="14"/>
  <c r="A195" i="14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BB193" i="14"/>
  <c r="BA194" i="14"/>
  <c r="AZ194" i="14"/>
  <c r="AY194" i="14"/>
  <c r="AX194" i="14"/>
  <c r="AW194" i="14"/>
  <c r="AV194" i="14"/>
  <c r="AU194" i="14"/>
  <c r="AT194" i="14"/>
  <c r="AS194" i="14"/>
  <c r="AR194" i="14"/>
  <c r="AQ194" i="14"/>
  <c r="AP194" i="14"/>
  <c r="AO194" i="14"/>
  <c r="AN194" i="14"/>
  <c r="AM194" i="14"/>
  <c r="AL194" i="14"/>
  <c r="AK194" i="14"/>
  <c r="AJ194" i="14"/>
  <c r="AI194" i="14"/>
  <c r="AH194" i="14"/>
  <c r="AG194" i="14"/>
  <c r="AF194" i="14"/>
  <c r="AE194" i="14"/>
  <c r="AD194" i="14"/>
  <c r="AC194" i="14"/>
  <c r="AB194" i="14"/>
  <c r="AA194" i="14"/>
  <c r="Z194" i="14"/>
  <c r="Y194" i="14"/>
  <c r="X194" i="14"/>
  <c r="W194" i="14"/>
  <c r="V194" i="14"/>
  <c r="U194" i="14"/>
  <c r="T194" i="14"/>
  <c r="S194" i="14"/>
  <c r="R194" i="14"/>
  <c r="Q194" i="14"/>
  <c r="P194" i="14"/>
  <c r="O194" i="14"/>
  <c r="N194" i="14"/>
  <c r="M194" i="14"/>
  <c r="L194" i="14"/>
  <c r="K194" i="14"/>
  <c r="J194" i="14"/>
  <c r="I194" i="14"/>
  <c r="H194" i="14"/>
  <c r="G194" i="14"/>
  <c r="F194" i="14"/>
  <c r="E194" i="14"/>
  <c r="B163" i="14"/>
  <c r="A163" i="14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BB161" i="14"/>
  <c r="BA162" i="14"/>
  <c r="AZ162" i="14"/>
  <c r="AY162" i="14"/>
  <c r="AX162" i="14"/>
  <c r="AW162" i="14"/>
  <c r="AV162" i="14"/>
  <c r="AU162" i="14"/>
  <c r="AT162" i="14"/>
  <c r="AS162" i="14"/>
  <c r="AR162" i="14"/>
  <c r="AQ162" i="14"/>
  <c r="AP162" i="14"/>
  <c r="AO162" i="14"/>
  <c r="AN162" i="14"/>
  <c r="AM162" i="14"/>
  <c r="AL162" i="14"/>
  <c r="AK162" i="14"/>
  <c r="AJ162" i="14"/>
  <c r="AI162" i="14"/>
  <c r="AH162" i="14"/>
  <c r="AG162" i="14"/>
  <c r="AF162" i="14"/>
  <c r="AE162" i="14"/>
  <c r="AD162" i="14"/>
  <c r="AC162" i="14"/>
  <c r="AB162" i="14"/>
  <c r="AA162" i="14"/>
  <c r="Z162" i="14"/>
  <c r="Y162" i="14"/>
  <c r="X162" i="14"/>
  <c r="W162" i="14"/>
  <c r="V162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B131" i="14"/>
  <c r="A131" i="14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BB129" i="14"/>
  <c r="BA130" i="14"/>
  <c r="AZ130" i="14"/>
  <c r="AY130" i="14"/>
  <c r="AX130" i="14"/>
  <c r="AW130" i="14"/>
  <c r="AV130" i="14"/>
  <c r="AU130" i="14"/>
  <c r="AT130" i="14"/>
  <c r="AS130" i="14"/>
  <c r="AR130" i="14"/>
  <c r="AQ130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B99" i="14"/>
  <c r="A99" i="14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BB97" i="14"/>
  <c r="BA98" i="14"/>
  <c r="AZ98" i="14"/>
  <c r="AY98" i="14"/>
  <c r="AX98" i="14"/>
  <c r="AW98" i="14"/>
  <c r="AV98" i="14"/>
  <c r="AU98" i="14"/>
  <c r="AT98" i="14"/>
  <c r="AS98" i="14"/>
  <c r="AR98" i="14"/>
  <c r="AQ98" i="14"/>
  <c r="AP98" i="14"/>
  <c r="AO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B67" i="14"/>
  <c r="A67" i="14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BB65" i="14"/>
  <c r="BA66" i="14"/>
  <c r="AZ66" i="14"/>
  <c r="AY66" i="14"/>
  <c r="AX66" i="14"/>
  <c r="AW66" i="14"/>
  <c r="AV66" i="14"/>
  <c r="AU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B35" i="14"/>
  <c r="A35" i="14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BB33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B3" i="14"/>
  <c r="A3" i="14"/>
  <c r="A4" i="14" s="1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BV1026" i="13"/>
  <c r="BU1026" i="13"/>
  <c r="BT1026" i="13"/>
  <c r="BS1026" i="13"/>
  <c r="BR1026" i="13"/>
  <c r="BQ1026" i="13"/>
  <c r="BP1026" i="13"/>
  <c r="BO1026" i="13"/>
  <c r="BN1026" i="13"/>
  <c r="BM1026" i="13"/>
  <c r="BL1026" i="13"/>
  <c r="BK1026" i="13"/>
  <c r="BJ1026" i="13"/>
  <c r="BI1026" i="13"/>
  <c r="BH1026" i="13"/>
  <c r="BG1026" i="13"/>
  <c r="BF1026" i="13"/>
  <c r="BE1026" i="13"/>
  <c r="BD1026" i="13"/>
  <c r="BC1026" i="13"/>
  <c r="BB1026" i="13"/>
  <c r="BA1026" i="13"/>
  <c r="AZ1026" i="13"/>
  <c r="AY1026" i="13"/>
  <c r="AX1026" i="13"/>
  <c r="AW1026" i="13"/>
  <c r="AV1026" i="13"/>
  <c r="AU1026" i="13"/>
  <c r="AT1026" i="13"/>
  <c r="AS1026" i="13"/>
  <c r="AR1026" i="13"/>
  <c r="AQ1026" i="13"/>
  <c r="AP1026" i="13"/>
  <c r="AO1026" i="13"/>
  <c r="AN1026" i="13"/>
  <c r="AM1026" i="13"/>
  <c r="AL1026" i="13"/>
  <c r="AK1026" i="13"/>
  <c r="AJ1026" i="13"/>
  <c r="AI1026" i="13"/>
  <c r="AH1026" i="13"/>
  <c r="AG1026" i="13"/>
  <c r="AF1026" i="13"/>
  <c r="AE1026" i="13"/>
  <c r="AD1026" i="13"/>
  <c r="AC1026" i="13"/>
  <c r="AB1026" i="13"/>
  <c r="AA1026" i="13"/>
  <c r="Z1026" i="13"/>
  <c r="Y1026" i="13"/>
  <c r="X1026" i="13"/>
  <c r="W1026" i="13"/>
  <c r="V1026" i="13"/>
  <c r="U1026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B994" i="13"/>
  <c r="A994" i="13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BV994" i="13"/>
  <c r="BU994" i="13"/>
  <c r="BT994" i="13"/>
  <c r="BS994" i="13"/>
  <c r="BR994" i="13"/>
  <c r="BQ994" i="13"/>
  <c r="BP994" i="13"/>
  <c r="BO994" i="13"/>
  <c r="BN994" i="13"/>
  <c r="BM994" i="13"/>
  <c r="BL994" i="13"/>
  <c r="BK994" i="13"/>
  <c r="BJ994" i="13"/>
  <c r="BI994" i="13"/>
  <c r="BH994" i="13"/>
  <c r="BG994" i="13"/>
  <c r="BF994" i="13"/>
  <c r="BE994" i="13"/>
  <c r="BD994" i="13"/>
  <c r="BC994" i="13"/>
  <c r="BB994" i="13"/>
  <c r="BA994" i="13"/>
  <c r="AZ994" i="13"/>
  <c r="AY994" i="13"/>
  <c r="AX994" i="13"/>
  <c r="AW994" i="13"/>
  <c r="AV994" i="13"/>
  <c r="AU994" i="13"/>
  <c r="AT994" i="13"/>
  <c r="AS994" i="13"/>
  <c r="AR994" i="13"/>
  <c r="AQ994" i="13"/>
  <c r="AP994" i="13"/>
  <c r="AO994" i="13"/>
  <c r="AN994" i="13"/>
  <c r="AM994" i="13"/>
  <c r="AL994" i="13"/>
  <c r="AK994" i="13"/>
  <c r="AJ994" i="13"/>
  <c r="AI994" i="13"/>
  <c r="AH994" i="13"/>
  <c r="AG994" i="13"/>
  <c r="AF994" i="13"/>
  <c r="AE994" i="13"/>
  <c r="AD994" i="13"/>
  <c r="AC994" i="13"/>
  <c r="AB994" i="13"/>
  <c r="AA994" i="13"/>
  <c r="Z994" i="13"/>
  <c r="Y994" i="13"/>
  <c r="X994" i="13"/>
  <c r="W994" i="13"/>
  <c r="V994" i="13"/>
  <c r="U994" i="13"/>
  <c r="T994" i="13"/>
  <c r="S994" i="13"/>
  <c r="R994" i="13"/>
  <c r="Q994" i="13"/>
  <c r="P994" i="13"/>
  <c r="O994" i="13"/>
  <c r="N994" i="13"/>
  <c r="M994" i="13"/>
  <c r="L994" i="13"/>
  <c r="K994" i="13"/>
  <c r="J994" i="13"/>
  <c r="I994" i="13"/>
  <c r="H994" i="13"/>
  <c r="G994" i="13"/>
  <c r="F994" i="13"/>
  <c r="E994" i="13"/>
  <c r="B962" i="13"/>
  <c r="A962" i="13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BV962" i="13"/>
  <c r="BU962" i="13"/>
  <c r="BT962" i="13"/>
  <c r="BS962" i="13"/>
  <c r="BR962" i="13"/>
  <c r="BQ962" i="13"/>
  <c r="BP962" i="13"/>
  <c r="BO962" i="13"/>
  <c r="BN962" i="13"/>
  <c r="BM962" i="13"/>
  <c r="BL962" i="13"/>
  <c r="BK962" i="13"/>
  <c r="BJ962" i="13"/>
  <c r="BI962" i="13"/>
  <c r="BH962" i="13"/>
  <c r="BG962" i="13"/>
  <c r="BF962" i="13"/>
  <c r="BE962" i="13"/>
  <c r="BD962" i="13"/>
  <c r="BC962" i="13"/>
  <c r="BB962" i="13"/>
  <c r="BA962" i="13"/>
  <c r="AZ962" i="13"/>
  <c r="AY962" i="13"/>
  <c r="AX962" i="13"/>
  <c r="AW962" i="13"/>
  <c r="AV962" i="13"/>
  <c r="AU962" i="13"/>
  <c r="AT962" i="13"/>
  <c r="AS962" i="13"/>
  <c r="AR962" i="13"/>
  <c r="AQ962" i="13"/>
  <c r="AP962" i="13"/>
  <c r="AO962" i="13"/>
  <c r="AN962" i="13"/>
  <c r="AM962" i="13"/>
  <c r="AL962" i="13"/>
  <c r="AK962" i="13"/>
  <c r="AJ962" i="13"/>
  <c r="AI962" i="13"/>
  <c r="AH962" i="13"/>
  <c r="AG962" i="13"/>
  <c r="AF962" i="13"/>
  <c r="AE962" i="13"/>
  <c r="AD962" i="13"/>
  <c r="AC962" i="13"/>
  <c r="AB962" i="13"/>
  <c r="AA962" i="13"/>
  <c r="Z962" i="13"/>
  <c r="Y962" i="13"/>
  <c r="X962" i="13"/>
  <c r="W962" i="13"/>
  <c r="V962" i="13"/>
  <c r="U962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B930" i="13"/>
  <c r="A930" i="13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BV930" i="13"/>
  <c r="BU930" i="13"/>
  <c r="BT930" i="13"/>
  <c r="BS930" i="13"/>
  <c r="BR930" i="13"/>
  <c r="BQ930" i="13"/>
  <c r="BP930" i="13"/>
  <c r="BO930" i="13"/>
  <c r="BN930" i="13"/>
  <c r="BM930" i="13"/>
  <c r="BL930" i="13"/>
  <c r="BK930" i="13"/>
  <c r="BJ930" i="13"/>
  <c r="BI930" i="13"/>
  <c r="BH930" i="13"/>
  <c r="BG930" i="13"/>
  <c r="BF930" i="13"/>
  <c r="BE930" i="13"/>
  <c r="BD930" i="13"/>
  <c r="BC930" i="13"/>
  <c r="BB930" i="13"/>
  <c r="BA930" i="13"/>
  <c r="AZ930" i="13"/>
  <c r="AY930" i="13"/>
  <c r="AX930" i="13"/>
  <c r="AW930" i="13"/>
  <c r="AV930" i="13"/>
  <c r="AU930" i="13"/>
  <c r="AT930" i="13"/>
  <c r="AS930" i="13"/>
  <c r="AR930" i="13"/>
  <c r="AQ930" i="13"/>
  <c r="AP930" i="13"/>
  <c r="AO930" i="13"/>
  <c r="AN930" i="13"/>
  <c r="AM930" i="13"/>
  <c r="AL930" i="13"/>
  <c r="AK930" i="13"/>
  <c r="AJ930" i="13"/>
  <c r="AI930" i="13"/>
  <c r="AH930" i="13"/>
  <c r="AG930" i="13"/>
  <c r="AF930" i="13"/>
  <c r="AE930" i="13"/>
  <c r="AD930" i="13"/>
  <c r="AC930" i="13"/>
  <c r="AB930" i="13"/>
  <c r="AA930" i="13"/>
  <c r="Z930" i="13"/>
  <c r="Y930" i="13"/>
  <c r="X930" i="13"/>
  <c r="W930" i="13"/>
  <c r="V930" i="13"/>
  <c r="U930" i="13"/>
  <c r="T930" i="13"/>
  <c r="S930" i="13"/>
  <c r="R930" i="13"/>
  <c r="Q930" i="13"/>
  <c r="P930" i="13"/>
  <c r="O930" i="13"/>
  <c r="N930" i="13"/>
  <c r="M930" i="13"/>
  <c r="L930" i="13"/>
  <c r="K930" i="13"/>
  <c r="J930" i="13"/>
  <c r="I930" i="13"/>
  <c r="H930" i="13"/>
  <c r="G930" i="13"/>
  <c r="F930" i="13"/>
  <c r="E930" i="13"/>
  <c r="B898" i="13"/>
  <c r="A898" i="13"/>
  <c r="A899" i="13" s="1"/>
  <c r="BV898" i="13"/>
  <c r="BU898" i="13"/>
  <c r="BT898" i="13"/>
  <c r="BS898" i="13"/>
  <c r="BR898" i="13"/>
  <c r="BQ898" i="13"/>
  <c r="BP898" i="13"/>
  <c r="BO898" i="13"/>
  <c r="BN898" i="13"/>
  <c r="BM898" i="13"/>
  <c r="BL898" i="13"/>
  <c r="BK898" i="13"/>
  <c r="BJ898" i="13"/>
  <c r="BI898" i="13"/>
  <c r="BH898" i="13"/>
  <c r="BG898" i="13"/>
  <c r="BF898" i="13"/>
  <c r="BE898" i="13"/>
  <c r="BD898" i="13"/>
  <c r="BC898" i="13"/>
  <c r="BB898" i="13"/>
  <c r="BA898" i="13"/>
  <c r="AZ898" i="13"/>
  <c r="AY898" i="13"/>
  <c r="AX898" i="13"/>
  <c r="AW898" i="13"/>
  <c r="AV898" i="13"/>
  <c r="AU898" i="13"/>
  <c r="AT898" i="13"/>
  <c r="AS898" i="13"/>
  <c r="AR898" i="13"/>
  <c r="AQ898" i="13"/>
  <c r="AP898" i="13"/>
  <c r="AO898" i="13"/>
  <c r="AN898" i="13"/>
  <c r="AM898" i="13"/>
  <c r="AL898" i="13"/>
  <c r="AK898" i="13"/>
  <c r="AJ898" i="13"/>
  <c r="AI898" i="13"/>
  <c r="AH898" i="13"/>
  <c r="AG898" i="13"/>
  <c r="AF898" i="13"/>
  <c r="AE898" i="13"/>
  <c r="AD898" i="13"/>
  <c r="AC898" i="13"/>
  <c r="AB898" i="13"/>
  <c r="AA898" i="13"/>
  <c r="Z898" i="13"/>
  <c r="Y898" i="13"/>
  <c r="X898" i="13"/>
  <c r="W898" i="13"/>
  <c r="V898" i="13"/>
  <c r="U898" i="13"/>
  <c r="T898" i="13"/>
  <c r="S898" i="13"/>
  <c r="R898" i="13"/>
  <c r="Q898" i="13"/>
  <c r="P898" i="13"/>
  <c r="O898" i="13"/>
  <c r="N898" i="13"/>
  <c r="M898" i="13"/>
  <c r="L898" i="13"/>
  <c r="K898" i="13"/>
  <c r="J898" i="13"/>
  <c r="I898" i="13"/>
  <c r="H898" i="13"/>
  <c r="G898" i="13"/>
  <c r="F898" i="13"/>
  <c r="E898" i="13"/>
  <c r="B866" i="13"/>
  <c r="A866" i="13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BV866" i="13"/>
  <c r="BU866" i="13"/>
  <c r="BT866" i="13"/>
  <c r="BS866" i="13"/>
  <c r="BR866" i="13"/>
  <c r="BQ866" i="13"/>
  <c r="BP866" i="13"/>
  <c r="BO866" i="13"/>
  <c r="BN866" i="13"/>
  <c r="BM866" i="13"/>
  <c r="BL866" i="13"/>
  <c r="BK866" i="13"/>
  <c r="BJ866" i="13"/>
  <c r="BI866" i="13"/>
  <c r="BH866" i="13"/>
  <c r="BG866" i="13"/>
  <c r="BF866" i="13"/>
  <c r="BE866" i="13"/>
  <c r="BD866" i="13"/>
  <c r="BC866" i="13"/>
  <c r="BB866" i="13"/>
  <c r="BA866" i="13"/>
  <c r="AZ866" i="13"/>
  <c r="AY866" i="13"/>
  <c r="AX866" i="13"/>
  <c r="AW866" i="13"/>
  <c r="AV866" i="13"/>
  <c r="AU866" i="13"/>
  <c r="AT866" i="13"/>
  <c r="AS866" i="13"/>
  <c r="AR866" i="13"/>
  <c r="AQ866" i="13"/>
  <c r="AP866" i="13"/>
  <c r="AO866" i="13"/>
  <c r="AN866" i="13"/>
  <c r="AM866" i="13"/>
  <c r="AL866" i="13"/>
  <c r="AK866" i="13"/>
  <c r="AJ866" i="13"/>
  <c r="AI866" i="13"/>
  <c r="AH866" i="13"/>
  <c r="AG866" i="13"/>
  <c r="AF866" i="13"/>
  <c r="AE866" i="13"/>
  <c r="AD866" i="13"/>
  <c r="AC866" i="13"/>
  <c r="AB866" i="13"/>
  <c r="AA866" i="13"/>
  <c r="Z866" i="13"/>
  <c r="Y866" i="13"/>
  <c r="X866" i="13"/>
  <c r="W866" i="13"/>
  <c r="V866" i="13"/>
  <c r="U866" i="13"/>
  <c r="T866" i="13"/>
  <c r="S866" i="13"/>
  <c r="R866" i="13"/>
  <c r="Q866" i="13"/>
  <c r="P866" i="13"/>
  <c r="O866" i="13"/>
  <c r="N866" i="13"/>
  <c r="M866" i="13"/>
  <c r="L866" i="13"/>
  <c r="K866" i="13"/>
  <c r="J866" i="13"/>
  <c r="I866" i="13"/>
  <c r="H866" i="13"/>
  <c r="G866" i="13"/>
  <c r="F866" i="13"/>
  <c r="E866" i="13"/>
  <c r="B834" i="13"/>
  <c r="A834" i="13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BV834" i="13"/>
  <c r="BU834" i="13"/>
  <c r="BT834" i="13"/>
  <c r="BS834" i="13"/>
  <c r="BR834" i="13"/>
  <c r="BQ834" i="13"/>
  <c r="BP834" i="13"/>
  <c r="BO834" i="13"/>
  <c r="BN834" i="13"/>
  <c r="BM834" i="13"/>
  <c r="BL834" i="13"/>
  <c r="BK834" i="13"/>
  <c r="BJ834" i="13"/>
  <c r="BI834" i="13"/>
  <c r="BH834" i="13"/>
  <c r="BG834" i="13"/>
  <c r="BF834" i="13"/>
  <c r="BE834" i="13"/>
  <c r="BD834" i="13"/>
  <c r="BC834" i="13"/>
  <c r="BB834" i="13"/>
  <c r="BA834" i="13"/>
  <c r="AZ834" i="13"/>
  <c r="AY834" i="13"/>
  <c r="AX834" i="13"/>
  <c r="AW834" i="13"/>
  <c r="AV834" i="13"/>
  <c r="AU834" i="13"/>
  <c r="AT834" i="13"/>
  <c r="AS834" i="13"/>
  <c r="AR834" i="13"/>
  <c r="AQ834" i="13"/>
  <c r="AP834" i="13"/>
  <c r="AO834" i="13"/>
  <c r="AN834" i="13"/>
  <c r="AM834" i="13"/>
  <c r="AL834" i="13"/>
  <c r="AK834" i="13"/>
  <c r="AJ834" i="13"/>
  <c r="AI834" i="13"/>
  <c r="AH834" i="13"/>
  <c r="AG834" i="13"/>
  <c r="AF834" i="13"/>
  <c r="AE834" i="13"/>
  <c r="AD834" i="13"/>
  <c r="AC834" i="13"/>
  <c r="AB834" i="13"/>
  <c r="AA834" i="13"/>
  <c r="Z834" i="13"/>
  <c r="Y834" i="13"/>
  <c r="X834" i="13"/>
  <c r="W834" i="13"/>
  <c r="V834" i="13"/>
  <c r="U834" i="13"/>
  <c r="T834" i="13"/>
  <c r="S834" i="13"/>
  <c r="R834" i="13"/>
  <c r="Q834" i="13"/>
  <c r="P834" i="13"/>
  <c r="O834" i="13"/>
  <c r="N834" i="13"/>
  <c r="M834" i="13"/>
  <c r="L834" i="13"/>
  <c r="K834" i="13"/>
  <c r="J834" i="13"/>
  <c r="I834" i="13"/>
  <c r="H834" i="13"/>
  <c r="G834" i="13"/>
  <c r="F834" i="13"/>
  <c r="E834" i="13"/>
  <c r="B802" i="13"/>
  <c r="A802" i="13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BV802" i="13"/>
  <c r="BU802" i="13"/>
  <c r="BT802" i="13"/>
  <c r="BS802" i="13"/>
  <c r="BR802" i="13"/>
  <c r="BQ802" i="13"/>
  <c r="BP802" i="13"/>
  <c r="BO802" i="13"/>
  <c r="BN802" i="13"/>
  <c r="BM802" i="13"/>
  <c r="BL802" i="13"/>
  <c r="BK802" i="13"/>
  <c r="BJ802" i="13"/>
  <c r="BI802" i="13"/>
  <c r="BH802" i="13"/>
  <c r="BG802" i="13"/>
  <c r="BF802" i="13"/>
  <c r="BE802" i="13"/>
  <c r="BD802" i="13"/>
  <c r="BC802" i="13"/>
  <c r="BB802" i="13"/>
  <c r="BA802" i="13"/>
  <c r="AZ802" i="13"/>
  <c r="AY802" i="13"/>
  <c r="AX802" i="13"/>
  <c r="AW802" i="13"/>
  <c r="AV802" i="13"/>
  <c r="AU802" i="13"/>
  <c r="AT802" i="13"/>
  <c r="AS802" i="13"/>
  <c r="AR802" i="13"/>
  <c r="AQ802" i="13"/>
  <c r="AP802" i="13"/>
  <c r="AO802" i="13"/>
  <c r="AN802" i="13"/>
  <c r="AM802" i="13"/>
  <c r="AL802" i="13"/>
  <c r="AK802" i="13"/>
  <c r="AJ802" i="13"/>
  <c r="AI802" i="13"/>
  <c r="AH802" i="13"/>
  <c r="AG802" i="13"/>
  <c r="AF802" i="13"/>
  <c r="AE802" i="13"/>
  <c r="AD802" i="13"/>
  <c r="AC802" i="13"/>
  <c r="AB802" i="13"/>
  <c r="AA802" i="13"/>
  <c r="Z802" i="13"/>
  <c r="Y802" i="13"/>
  <c r="X802" i="13"/>
  <c r="W802" i="13"/>
  <c r="V802" i="13"/>
  <c r="U802" i="13"/>
  <c r="T802" i="13"/>
  <c r="S802" i="13"/>
  <c r="R802" i="13"/>
  <c r="Q802" i="13"/>
  <c r="P802" i="13"/>
  <c r="O802" i="13"/>
  <c r="N802" i="13"/>
  <c r="M802" i="13"/>
  <c r="L802" i="13"/>
  <c r="K802" i="13"/>
  <c r="J802" i="13"/>
  <c r="I802" i="13"/>
  <c r="H802" i="13"/>
  <c r="G802" i="13"/>
  <c r="F802" i="13"/>
  <c r="E802" i="13"/>
  <c r="B770" i="13"/>
  <c r="A770" i="13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BV770" i="13"/>
  <c r="BU770" i="13"/>
  <c r="BT770" i="13"/>
  <c r="BS770" i="13"/>
  <c r="BR770" i="13"/>
  <c r="BQ770" i="13"/>
  <c r="BP770" i="13"/>
  <c r="BO770" i="13"/>
  <c r="BN770" i="13"/>
  <c r="BM770" i="13"/>
  <c r="BL770" i="13"/>
  <c r="BK770" i="13"/>
  <c r="BJ770" i="13"/>
  <c r="BI770" i="13"/>
  <c r="BH770" i="13"/>
  <c r="BG770" i="13"/>
  <c r="BF770" i="13"/>
  <c r="BE770" i="13"/>
  <c r="BD770" i="13"/>
  <c r="BC770" i="13"/>
  <c r="BB770" i="13"/>
  <c r="BA770" i="13"/>
  <c r="AZ770" i="13"/>
  <c r="AY770" i="13"/>
  <c r="AX770" i="13"/>
  <c r="AW770" i="13"/>
  <c r="AV770" i="13"/>
  <c r="AU770" i="13"/>
  <c r="AT770" i="13"/>
  <c r="AS770" i="13"/>
  <c r="AR770" i="13"/>
  <c r="AQ770" i="13"/>
  <c r="AP770" i="13"/>
  <c r="AO770" i="13"/>
  <c r="AN770" i="13"/>
  <c r="AM770" i="13"/>
  <c r="AL770" i="13"/>
  <c r="AK770" i="13"/>
  <c r="AJ770" i="13"/>
  <c r="AI770" i="13"/>
  <c r="AH770" i="13"/>
  <c r="AG770" i="13"/>
  <c r="AF770" i="13"/>
  <c r="AE770" i="13"/>
  <c r="AD770" i="13"/>
  <c r="AC770" i="13"/>
  <c r="AB770" i="13"/>
  <c r="AA770" i="13"/>
  <c r="Z770" i="13"/>
  <c r="Y770" i="13"/>
  <c r="X770" i="13"/>
  <c r="W770" i="13"/>
  <c r="V770" i="13"/>
  <c r="U770" i="13"/>
  <c r="T770" i="13"/>
  <c r="S770" i="13"/>
  <c r="R770" i="13"/>
  <c r="Q770" i="13"/>
  <c r="P770" i="13"/>
  <c r="O770" i="13"/>
  <c r="N770" i="13"/>
  <c r="M770" i="13"/>
  <c r="L770" i="13"/>
  <c r="K770" i="13"/>
  <c r="J770" i="13"/>
  <c r="I770" i="13"/>
  <c r="H770" i="13"/>
  <c r="G770" i="13"/>
  <c r="F770" i="13"/>
  <c r="E770" i="13"/>
  <c r="B738" i="13"/>
  <c r="A738" i="13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BV738" i="13"/>
  <c r="BU738" i="13"/>
  <c r="BT738" i="13"/>
  <c r="BS738" i="13"/>
  <c r="BR738" i="13"/>
  <c r="BQ738" i="13"/>
  <c r="BP738" i="13"/>
  <c r="BO738" i="13"/>
  <c r="BN738" i="13"/>
  <c r="BM738" i="13"/>
  <c r="BL738" i="13"/>
  <c r="BK738" i="13"/>
  <c r="BJ738" i="13"/>
  <c r="BI738" i="13"/>
  <c r="BH738" i="13"/>
  <c r="BG738" i="13"/>
  <c r="BF738" i="13"/>
  <c r="BE738" i="13"/>
  <c r="BD738" i="13"/>
  <c r="BC738" i="13"/>
  <c r="BB738" i="13"/>
  <c r="BA738" i="13"/>
  <c r="AZ738" i="13"/>
  <c r="AY738" i="13"/>
  <c r="AX738" i="13"/>
  <c r="AW738" i="13"/>
  <c r="AV738" i="13"/>
  <c r="AU738" i="13"/>
  <c r="AT738" i="13"/>
  <c r="AS738" i="13"/>
  <c r="AR738" i="13"/>
  <c r="AQ738" i="13"/>
  <c r="AP738" i="13"/>
  <c r="AO738" i="13"/>
  <c r="AN738" i="13"/>
  <c r="AM738" i="13"/>
  <c r="AL738" i="13"/>
  <c r="AK738" i="13"/>
  <c r="AJ738" i="13"/>
  <c r="AI738" i="13"/>
  <c r="AH738" i="13"/>
  <c r="AG738" i="13"/>
  <c r="AF738" i="13"/>
  <c r="AE738" i="13"/>
  <c r="AD738" i="13"/>
  <c r="AC738" i="13"/>
  <c r="AB738" i="13"/>
  <c r="AA738" i="13"/>
  <c r="Z738" i="13"/>
  <c r="Y738" i="13"/>
  <c r="X738" i="13"/>
  <c r="W738" i="13"/>
  <c r="V738" i="13"/>
  <c r="U738" i="13"/>
  <c r="T738" i="13"/>
  <c r="S738" i="13"/>
  <c r="R738" i="13"/>
  <c r="Q738" i="13"/>
  <c r="P738" i="13"/>
  <c r="O738" i="13"/>
  <c r="N738" i="13"/>
  <c r="M738" i="13"/>
  <c r="L738" i="13"/>
  <c r="K738" i="13"/>
  <c r="J738" i="13"/>
  <c r="I738" i="13"/>
  <c r="H738" i="13"/>
  <c r="G738" i="13"/>
  <c r="F738" i="13"/>
  <c r="E738" i="13"/>
  <c r="B706" i="13"/>
  <c r="A706" i="13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BV706" i="13"/>
  <c r="BU706" i="13"/>
  <c r="BT706" i="13"/>
  <c r="BS706" i="13"/>
  <c r="BR706" i="13"/>
  <c r="BQ706" i="13"/>
  <c r="BP706" i="13"/>
  <c r="BO706" i="13"/>
  <c r="BN706" i="13"/>
  <c r="BM706" i="13"/>
  <c r="BL706" i="13"/>
  <c r="BK706" i="13"/>
  <c r="BJ706" i="13"/>
  <c r="BI706" i="13"/>
  <c r="BH706" i="13"/>
  <c r="BG706" i="13"/>
  <c r="BF706" i="13"/>
  <c r="BE706" i="13"/>
  <c r="BD706" i="13"/>
  <c r="BC706" i="13"/>
  <c r="BB706" i="13"/>
  <c r="BA706" i="13"/>
  <c r="AZ706" i="13"/>
  <c r="AY706" i="13"/>
  <c r="AX706" i="13"/>
  <c r="AW706" i="13"/>
  <c r="AV706" i="13"/>
  <c r="AU706" i="13"/>
  <c r="AT706" i="13"/>
  <c r="AS706" i="13"/>
  <c r="AR706" i="13"/>
  <c r="AQ706" i="13"/>
  <c r="AP706" i="13"/>
  <c r="AO706" i="13"/>
  <c r="AN706" i="13"/>
  <c r="AM706" i="13"/>
  <c r="AL706" i="13"/>
  <c r="AK706" i="13"/>
  <c r="AJ706" i="13"/>
  <c r="AI706" i="13"/>
  <c r="AH706" i="13"/>
  <c r="AG706" i="13"/>
  <c r="AF706" i="13"/>
  <c r="AE706" i="13"/>
  <c r="AD706" i="13"/>
  <c r="AC706" i="13"/>
  <c r="AB706" i="13"/>
  <c r="AA706" i="13"/>
  <c r="Z706" i="13"/>
  <c r="Y706" i="13"/>
  <c r="X706" i="13"/>
  <c r="W706" i="13"/>
  <c r="V706" i="13"/>
  <c r="U706" i="13"/>
  <c r="T706" i="13"/>
  <c r="S706" i="13"/>
  <c r="R706" i="13"/>
  <c r="Q706" i="13"/>
  <c r="P706" i="13"/>
  <c r="O706" i="13"/>
  <c r="N706" i="13"/>
  <c r="M706" i="13"/>
  <c r="L706" i="13"/>
  <c r="K706" i="13"/>
  <c r="J706" i="13"/>
  <c r="I706" i="13"/>
  <c r="H706" i="13"/>
  <c r="G706" i="13"/>
  <c r="F706" i="13"/>
  <c r="E706" i="13"/>
  <c r="B674" i="13"/>
  <c r="A674" i="13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BV674" i="13"/>
  <c r="BU674" i="13"/>
  <c r="BT674" i="13"/>
  <c r="BS674" i="13"/>
  <c r="BR674" i="13"/>
  <c r="BQ674" i="13"/>
  <c r="BP674" i="13"/>
  <c r="BO674" i="13"/>
  <c r="BN674" i="13"/>
  <c r="BM674" i="13"/>
  <c r="BL674" i="13"/>
  <c r="BK674" i="13"/>
  <c r="BJ674" i="13"/>
  <c r="BI674" i="13"/>
  <c r="BH674" i="13"/>
  <c r="BG674" i="13"/>
  <c r="BF674" i="13"/>
  <c r="BE674" i="13"/>
  <c r="BD674" i="13"/>
  <c r="BC674" i="13"/>
  <c r="BB674" i="13"/>
  <c r="BA674" i="13"/>
  <c r="AZ674" i="13"/>
  <c r="AY674" i="13"/>
  <c r="AX674" i="13"/>
  <c r="AW674" i="13"/>
  <c r="AV674" i="13"/>
  <c r="AU674" i="13"/>
  <c r="AT674" i="13"/>
  <c r="AS674" i="13"/>
  <c r="AR674" i="13"/>
  <c r="AQ674" i="13"/>
  <c r="AP674" i="13"/>
  <c r="AO674" i="13"/>
  <c r="AN674" i="13"/>
  <c r="AM674" i="13"/>
  <c r="AL674" i="13"/>
  <c r="AK674" i="13"/>
  <c r="AJ674" i="13"/>
  <c r="AI674" i="13"/>
  <c r="AH674" i="13"/>
  <c r="AG674" i="13"/>
  <c r="AF674" i="13"/>
  <c r="AE674" i="13"/>
  <c r="AD674" i="13"/>
  <c r="AC674" i="13"/>
  <c r="AB674" i="13"/>
  <c r="AA674" i="13"/>
  <c r="Z674" i="13"/>
  <c r="Y674" i="13"/>
  <c r="X674" i="13"/>
  <c r="W674" i="13"/>
  <c r="V674" i="13"/>
  <c r="U67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B642" i="13"/>
  <c r="A642" i="13"/>
  <c r="BV642" i="13"/>
  <c r="BU642" i="13"/>
  <c r="BT642" i="13"/>
  <c r="BS642" i="13"/>
  <c r="BR642" i="13"/>
  <c r="BQ642" i="13"/>
  <c r="BP642" i="13"/>
  <c r="BO642" i="13"/>
  <c r="BN642" i="13"/>
  <c r="BM642" i="13"/>
  <c r="BL642" i="13"/>
  <c r="BK642" i="13"/>
  <c r="BJ642" i="13"/>
  <c r="BI642" i="13"/>
  <c r="BH642" i="13"/>
  <c r="BG642" i="13"/>
  <c r="BF642" i="13"/>
  <c r="BE642" i="13"/>
  <c r="BD642" i="13"/>
  <c r="BC642" i="13"/>
  <c r="BB642" i="13"/>
  <c r="BA642" i="13"/>
  <c r="AZ642" i="13"/>
  <c r="AY642" i="13"/>
  <c r="AX642" i="13"/>
  <c r="AW642" i="13"/>
  <c r="AV642" i="13"/>
  <c r="AU642" i="13"/>
  <c r="AT642" i="13"/>
  <c r="AS642" i="13"/>
  <c r="AR642" i="13"/>
  <c r="AQ642" i="13"/>
  <c r="AP642" i="13"/>
  <c r="AO642" i="13"/>
  <c r="AN642" i="13"/>
  <c r="AM642" i="13"/>
  <c r="AL642" i="13"/>
  <c r="AK642" i="13"/>
  <c r="AJ642" i="13"/>
  <c r="AI642" i="13"/>
  <c r="AH642" i="13"/>
  <c r="AG642" i="13"/>
  <c r="AF642" i="13"/>
  <c r="AE642" i="13"/>
  <c r="AD642" i="13"/>
  <c r="AC642" i="13"/>
  <c r="AB642" i="13"/>
  <c r="AA642" i="13"/>
  <c r="Z642" i="13"/>
  <c r="Y642" i="13"/>
  <c r="X642" i="13"/>
  <c r="W642" i="13"/>
  <c r="V642" i="13"/>
  <c r="U642" i="13"/>
  <c r="T642" i="13"/>
  <c r="S642" i="13"/>
  <c r="R642" i="13"/>
  <c r="Q642" i="13"/>
  <c r="P642" i="13"/>
  <c r="O642" i="13"/>
  <c r="N642" i="13"/>
  <c r="M642" i="13"/>
  <c r="L642" i="13"/>
  <c r="K642" i="13"/>
  <c r="J642" i="13"/>
  <c r="I642" i="13"/>
  <c r="H642" i="13"/>
  <c r="G642" i="13"/>
  <c r="F642" i="13"/>
  <c r="E642" i="13"/>
  <c r="B610" i="13"/>
  <c r="A610" i="13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BV610" i="13"/>
  <c r="BU610" i="13"/>
  <c r="BT610" i="13"/>
  <c r="BS610" i="13"/>
  <c r="BR610" i="13"/>
  <c r="BQ610" i="13"/>
  <c r="BP610" i="13"/>
  <c r="BO610" i="13"/>
  <c r="BN610" i="13"/>
  <c r="BM610" i="13"/>
  <c r="BL610" i="13"/>
  <c r="BK610" i="13"/>
  <c r="BJ610" i="13"/>
  <c r="BI610" i="13"/>
  <c r="BH610" i="13"/>
  <c r="BG610" i="13"/>
  <c r="BF610" i="13"/>
  <c r="BE610" i="13"/>
  <c r="BD610" i="13"/>
  <c r="BC610" i="13"/>
  <c r="BB610" i="13"/>
  <c r="BA610" i="13"/>
  <c r="AZ610" i="13"/>
  <c r="AY610" i="13"/>
  <c r="AX610" i="13"/>
  <c r="AW610" i="13"/>
  <c r="AV610" i="13"/>
  <c r="AU610" i="13"/>
  <c r="AT610" i="13"/>
  <c r="AS610" i="13"/>
  <c r="AR610" i="13"/>
  <c r="AQ610" i="13"/>
  <c r="AP610" i="13"/>
  <c r="AO610" i="13"/>
  <c r="AN610" i="13"/>
  <c r="AM610" i="13"/>
  <c r="AL610" i="13"/>
  <c r="AK610" i="13"/>
  <c r="AJ610" i="13"/>
  <c r="AI610" i="13"/>
  <c r="AH610" i="13"/>
  <c r="AG610" i="13"/>
  <c r="AF610" i="13"/>
  <c r="AE610" i="13"/>
  <c r="AD610" i="13"/>
  <c r="AC610" i="13"/>
  <c r="AB610" i="13"/>
  <c r="AA610" i="13"/>
  <c r="Z610" i="13"/>
  <c r="Y610" i="13"/>
  <c r="X610" i="13"/>
  <c r="W610" i="13"/>
  <c r="V610" i="13"/>
  <c r="U610" i="13"/>
  <c r="T610" i="13"/>
  <c r="S610" i="13"/>
  <c r="R610" i="13"/>
  <c r="Q610" i="13"/>
  <c r="P610" i="13"/>
  <c r="O610" i="13"/>
  <c r="N610" i="13"/>
  <c r="M610" i="13"/>
  <c r="L610" i="13"/>
  <c r="K610" i="13"/>
  <c r="J610" i="13"/>
  <c r="I610" i="13"/>
  <c r="H610" i="13"/>
  <c r="G610" i="13"/>
  <c r="F610" i="13"/>
  <c r="E610" i="13"/>
  <c r="B578" i="13"/>
  <c r="A578" i="13"/>
  <c r="BV578" i="13"/>
  <c r="BU578" i="13"/>
  <c r="BT578" i="13"/>
  <c r="BS578" i="13"/>
  <c r="BR578" i="13"/>
  <c r="BQ578" i="13"/>
  <c r="BP578" i="13"/>
  <c r="BO578" i="13"/>
  <c r="BN578" i="13"/>
  <c r="BM578" i="13"/>
  <c r="BL578" i="13"/>
  <c r="BK578" i="13"/>
  <c r="BJ578" i="13"/>
  <c r="BI578" i="13"/>
  <c r="BH578" i="13"/>
  <c r="BG578" i="13"/>
  <c r="BF578" i="13"/>
  <c r="BE578" i="13"/>
  <c r="BD578" i="13"/>
  <c r="BC578" i="13"/>
  <c r="BB578" i="13"/>
  <c r="BA578" i="13"/>
  <c r="AZ578" i="13"/>
  <c r="AY578" i="13"/>
  <c r="AX578" i="13"/>
  <c r="AW578" i="13"/>
  <c r="AV578" i="13"/>
  <c r="AU578" i="13"/>
  <c r="AT578" i="13"/>
  <c r="AS578" i="13"/>
  <c r="AR578" i="13"/>
  <c r="AQ578" i="13"/>
  <c r="AP578" i="13"/>
  <c r="AO578" i="13"/>
  <c r="AN578" i="13"/>
  <c r="AM578" i="13"/>
  <c r="AL578" i="13"/>
  <c r="AK578" i="13"/>
  <c r="AJ578" i="13"/>
  <c r="AI578" i="13"/>
  <c r="AH578" i="13"/>
  <c r="AG578" i="13"/>
  <c r="AF578" i="13"/>
  <c r="AE578" i="13"/>
  <c r="AD578" i="13"/>
  <c r="AC578" i="13"/>
  <c r="AB578" i="13"/>
  <c r="AA578" i="13"/>
  <c r="Z578" i="13"/>
  <c r="Y578" i="13"/>
  <c r="X578" i="13"/>
  <c r="W578" i="13"/>
  <c r="V578" i="13"/>
  <c r="U578" i="13"/>
  <c r="T578" i="13"/>
  <c r="S578" i="13"/>
  <c r="R578" i="13"/>
  <c r="Q578" i="13"/>
  <c r="P578" i="13"/>
  <c r="O578" i="13"/>
  <c r="N578" i="13"/>
  <c r="M578" i="13"/>
  <c r="L578" i="13"/>
  <c r="K578" i="13"/>
  <c r="J578" i="13"/>
  <c r="I578" i="13"/>
  <c r="H578" i="13"/>
  <c r="G578" i="13"/>
  <c r="F578" i="13"/>
  <c r="E578" i="13"/>
  <c r="B546" i="13"/>
  <c r="A546" i="13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BV546" i="13"/>
  <c r="BU546" i="13"/>
  <c r="BT546" i="13"/>
  <c r="BS546" i="13"/>
  <c r="BR546" i="13"/>
  <c r="BQ546" i="13"/>
  <c r="BP546" i="13"/>
  <c r="BO546" i="13"/>
  <c r="BN546" i="13"/>
  <c r="BM546" i="13"/>
  <c r="BL546" i="13"/>
  <c r="BK546" i="13"/>
  <c r="BJ546" i="13"/>
  <c r="BI546" i="13"/>
  <c r="BH546" i="13"/>
  <c r="BG546" i="13"/>
  <c r="BF546" i="13"/>
  <c r="BE546" i="13"/>
  <c r="BD546" i="13"/>
  <c r="BC546" i="13"/>
  <c r="BB546" i="13"/>
  <c r="BA546" i="13"/>
  <c r="AZ546" i="13"/>
  <c r="AY546" i="13"/>
  <c r="AX546" i="13"/>
  <c r="AW546" i="13"/>
  <c r="AV546" i="13"/>
  <c r="AU546" i="13"/>
  <c r="AT546" i="13"/>
  <c r="AS546" i="13"/>
  <c r="AR546" i="13"/>
  <c r="AQ546" i="13"/>
  <c r="AP546" i="13"/>
  <c r="AO546" i="13"/>
  <c r="AN546" i="13"/>
  <c r="AM546" i="13"/>
  <c r="AL546" i="13"/>
  <c r="AK546" i="13"/>
  <c r="AJ546" i="13"/>
  <c r="AI546" i="13"/>
  <c r="AH546" i="13"/>
  <c r="AG546" i="13"/>
  <c r="AF546" i="13"/>
  <c r="AE546" i="13"/>
  <c r="AD546" i="13"/>
  <c r="AC546" i="13"/>
  <c r="AB546" i="13"/>
  <c r="AA546" i="13"/>
  <c r="Z546" i="13"/>
  <c r="Y546" i="13"/>
  <c r="X546" i="13"/>
  <c r="W546" i="13"/>
  <c r="V546" i="13"/>
  <c r="U546" i="13"/>
  <c r="T546" i="13"/>
  <c r="S546" i="13"/>
  <c r="R546" i="13"/>
  <c r="Q546" i="13"/>
  <c r="P546" i="13"/>
  <c r="O546" i="13"/>
  <c r="N546" i="13"/>
  <c r="M546" i="13"/>
  <c r="L546" i="13"/>
  <c r="K546" i="13"/>
  <c r="J546" i="13"/>
  <c r="I546" i="13"/>
  <c r="H546" i="13"/>
  <c r="G546" i="13"/>
  <c r="F546" i="13"/>
  <c r="E546" i="13"/>
  <c r="B514" i="13"/>
  <c r="A514" i="13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BV514" i="13"/>
  <c r="BU514" i="13"/>
  <c r="BT514" i="13"/>
  <c r="BS514" i="13"/>
  <c r="BR514" i="13"/>
  <c r="BQ514" i="13"/>
  <c r="BP514" i="13"/>
  <c r="BO514" i="13"/>
  <c r="BN514" i="13"/>
  <c r="BM514" i="13"/>
  <c r="BL514" i="13"/>
  <c r="BK514" i="13"/>
  <c r="BJ514" i="13"/>
  <c r="BI514" i="13"/>
  <c r="BH514" i="13"/>
  <c r="BG514" i="13"/>
  <c r="BF514" i="13"/>
  <c r="BE514" i="13"/>
  <c r="BD514" i="13"/>
  <c r="BC514" i="13"/>
  <c r="BB514" i="13"/>
  <c r="BA514" i="13"/>
  <c r="AZ514" i="13"/>
  <c r="AY514" i="13"/>
  <c r="AX514" i="13"/>
  <c r="AW514" i="13"/>
  <c r="AV514" i="13"/>
  <c r="AU514" i="13"/>
  <c r="AT514" i="13"/>
  <c r="AS514" i="13"/>
  <c r="AR514" i="13"/>
  <c r="AQ514" i="13"/>
  <c r="AP514" i="13"/>
  <c r="AO514" i="13"/>
  <c r="AN514" i="13"/>
  <c r="AM514" i="13"/>
  <c r="AL514" i="13"/>
  <c r="AK514" i="13"/>
  <c r="AJ514" i="13"/>
  <c r="AI514" i="13"/>
  <c r="AH514" i="13"/>
  <c r="AG514" i="13"/>
  <c r="AF514" i="13"/>
  <c r="AE514" i="13"/>
  <c r="AD514" i="13"/>
  <c r="AC514" i="13"/>
  <c r="AB514" i="13"/>
  <c r="AA514" i="13"/>
  <c r="Z514" i="13"/>
  <c r="Y514" i="13"/>
  <c r="X514" i="13"/>
  <c r="W514" i="13"/>
  <c r="V514" i="13"/>
  <c r="U514" i="13"/>
  <c r="T514" i="13"/>
  <c r="S514" i="13"/>
  <c r="R514" i="13"/>
  <c r="Q514" i="13"/>
  <c r="P514" i="13"/>
  <c r="O514" i="13"/>
  <c r="N514" i="13"/>
  <c r="M514" i="13"/>
  <c r="L514" i="13"/>
  <c r="K514" i="13"/>
  <c r="J514" i="13"/>
  <c r="I514" i="13"/>
  <c r="H514" i="13"/>
  <c r="G514" i="13"/>
  <c r="F514" i="13"/>
  <c r="E514" i="13"/>
  <c r="B482" i="13"/>
  <c r="A482" i="13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BV482" i="13"/>
  <c r="BU482" i="13"/>
  <c r="BT482" i="13"/>
  <c r="BS482" i="13"/>
  <c r="BR482" i="13"/>
  <c r="BQ482" i="13"/>
  <c r="BP482" i="13"/>
  <c r="BO482" i="13"/>
  <c r="BN482" i="13"/>
  <c r="BM482" i="13"/>
  <c r="BL482" i="13"/>
  <c r="BK482" i="13"/>
  <c r="BJ482" i="13"/>
  <c r="BI482" i="13"/>
  <c r="BH482" i="13"/>
  <c r="BG482" i="13"/>
  <c r="BF482" i="13"/>
  <c r="BE482" i="13"/>
  <c r="BD482" i="13"/>
  <c r="BC482" i="13"/>
  <c r="BB482" i="13"/>
  <c r="BA482" i="13"/>
  <c r="AZ482" i="13"/>
  <c r="AY482" i="13"/>
  <c r="AX482" i="13"/>
  <c r="AW482" i="13"/>
  <c r="AV482" i="13"/>
  <c r="AU482" i="13"/>
  <c r="AT482" i="13"/>
  <c r="AS482" i="13"/>
  <c r="AR482" i="13"/>
  <c r="AQ482" i="13"/>
  <c r="AP482" i="13"/>
  <c r="AO482" i="13"/>
  <c r="AN482" i="13"/>
  <c r="AM482" i="13"/>
  <c r="AL482" i="13"/>
  <c r="AK482" i="13"/>
  <c r="AJ482" i="13"/>
  <c r="AI482" i="13"/>
  <c r="AH482" i="13"/>
  <c r="AG482" i="13"/>
  <c r="AF482" i="13"/>
  <c r="AE482" i="13"/>
  <c r="AD482" i="13"/>
  <c r="AC482" i="13"/>
  <c r="AB482" i="13"/>
  <c r="AA482" i="13"/>
  <c r="Z482" i="13"/>
  <c r="Y482" i="13"/>
  <c r="X482" i="13"/>
  <c r="W482" i="13"/>
  <c r="V482" i="13"/>
  <c r="U482" i="13"/>
  <c r="T482" i="13"/>
  <c r="S482" i="13"/>
  <c r="R482" i="13"/>
  <c r="Q482" i="13"/>
  <c r="P482" i="13"/>
  <c r="O482" i="13"/>
  <c r="N482" i="13"/>
  <c r="M482" i="13"/>
  <c r="L482" i="13"/>
  <c r="K482" i="13"/>
  <c r="J482" i="13"/>
  <c r="I482" i="13"/>
  <c r="H482" i="13"/>
  <c r="G482" i="13"/>
  <c r="F482" i="13"/>
  <c r="E482" i="13"/>
  <c r="B450" i="13"/>
  <c r="A450" i="13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BV450" i="13"/>
  <c r="BU450" i="13"/>
  <c r="BT450" i="13"/>
  <c r="BS450" i="13"/>
  <c r="BR450" i="13"/>
  <c r="BQ450" i="13"/>
  <c r="BP450" i="13"/>
  <c r="BO450" i="13"/>
  <c r="BN450" i="13"/>
  <c r="BM450" i="13"/>
  <c r="BL450" i="13"/>
  <c r="BK450" i="13"/>
  <c r="BJ450" i="13"/>
  <c r="BI450" i="13"/>
  <c r="BH450" i="13"/>
  <c r="BG450" i="13"/>
  <c r="BF450" i="13"/>
  <c r="BE450" i="13"/>
  <c r="BD450" i="13"/>
  <c r="BC450" i="13"/>
  <c r="BB450" i="13"/>
  <c r="BA450" i="13"/>
  <c r="AZ450" i="13"/>
  <c r="AY450" i="13"/>
  <c r="AX450" i="13"/>
  <c r="AW450" i="13"/>
  <c r="AV450" i="13"/>
  <c r="AU450" i="13"/>
  <c r="AT450" i="13"/>
  <c r="AS450" i="13"/>
  <c r="AR450" i="13"/>
  <c r="AQ450" i="13"/>
  <c r="AP450" i="13"/>
  <c r="AO450" i="13"/>
  <c r="AN450" i="13"/>
  <c r="AM450" i="13"/>
  <c r="AL450" i="13"/>
  <c r="AK450" i="13"/>
  <c r="AJ450" i="13"/>
  <c r="AI450" i="13"/>
  <c r="AH450" i="13"/>
  <c r="AG450" i="13"/>
  <c r="AF450" i="13"/>
  <c r="AE450" i="13"/>
  <c r="AD450" i="13"/>
  <c r="AC450" i="13"/>
  <c r="AB450" i="13"/>
  <c r="AA450" i="13"/>
  <c r="Z450" i="13"/>
  <c r="Y450" i="13"/>
  <c r="X450" i="13"/>
  <c r="W450" i="13"/>
  <c r="V450" i="13"/>
  <c r="U450" i="13"/>
  <c r="T450" i="13"/>
  <c r="S450" i="13"/>
  <c r="R450" i="13"/>
  <c r="Q450" i="13"/>
  <c r="P450" i="13"/>
  <c r="O450" i="13"/>
  <c r="N450" i="13"/>
  <c r="M450" i="13"/>
  <c r="L450" i="13"/>
  <c r="K450" i="13"/>
  <c r="J450" i="13"/>
  <c r="I450" i="13"/>
  <c r="H450" i="13"/>
  <c r="G450" i="13"/>
  <c r="F450" i="13"/>
  <c r="E450" i="13"/>
  <c r="B418" i="13"/>
  <c r="A418" i="13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BV418" i="13"/>
  <c r="BU418" i="13"/>
  <c r="BT418" i="13"/>
  <c r="BS418" i="13"/>
  <c r="BR418" i="13"/>
  <c r="BQ418" i="13"/>
  <c r="BP418" i="13"/>
  <c r="BO418" i="13"/>
  <c r="BN418" i="13"/>
  <c r="BM418" i="13"/>
  <c r="BL418" i="13"/>
  <c r="BK418" i="13"/>
  <c r="BJ418" i="13"/>
  <c r="BI418" i="13"/>
  <c r="BH418" i="13"/>
  <c r="BG418" i="13"/>
  <c r="BF418" i="13"/>
  <c r="BE418" i="13"/>
  <c r="BD418" i="13"/>
  <c r="BC418" i="13"/>
  <c r="BB418" i="13"/>
  <c r="BA418" i="13"/>
  <c r="AZ418" i="13"/>
  <c r="AY418" i="13"/>
  <c r="AX418" i="13"/>
  <c r="AW418" i="13"/>
  <c r="AV418" i="13"/>
  <c r="AU418" i="13"/>
  <c r="AT418" i="13"/>
  <c r="AS418" i="13"/>
  <c r="AR418" i="13"/>
  <c r="AQ418" i="13"/>
  <c r="AP418" i="13"/>
  <c r="AO418" i="13"/>
  <c r="AN418" i="13"/>
  <c r="AM418" i="13"/>
  <c r="AL418" i="13"/>
  <c r="AK418" i="13"/>
  <c r="AJ418" i="13"/>
  <c r="AI418" i="13"/>
  <c r="AH418" i="13"/>
  <c r="AG418" i="13"/>
  <c r="AF418" i="13"/>
  <c r="AE418" i="13"/>
  <c r="AD418" i="13"/>
  <c r="AC418" i="13"/>
  <c r="AB418" i="13"/>
  <c r="AA418" i="13"/>
  <c r="Z418" i="13"/>
  <c r="Y418" i="13"/>
  <c r="X418" i="13"/>
  <c r="W418" i="13"/>
  <c r="V418" i="13"/>
  <c r="U418" i="13"/>
  <c r="T418" i="13"/>
  <c r="S418" i="13"/>
  <c r="R418" i="13"/>
  <c r="Q418" i="13"/>
  <c r="P418" i="13"/>
  <c r="O418" i="13"/>
  <c r="N418" i="13"/>
  <c r="M418" i="13"/>
  <c r="L418" i="13"/>
  <c r="K418" i="13"/>
  <c r="J418" i="13"/>
  <c r="I418" i="13"/>
  <c r="H418" i="13"/>
  <c r="G418" i="13"/>
  <c r="F418" i="13"/>
  <c r="E418" i="13"/>
  <c r="B386" i="13"/>
  <c r="A386" i="13"/>
  <c r="BV386" i="13"/>
  <c r="BU386" i="13"/>
  <c r="BT386" i="13"/>
  <c r="BS386" i="13"/>
  <c r="BR386" i="13"/>
  <c r="BQ386" i="13"/>
  <c r="BP386" i="13"/>
  <c r="BO386" i="13"/>
  <c r="BN386" i="13"/>
  <c r="BM386" i="13"/>
  <c r="BL386" i="13"/>
  <c r="BK386" i="13"/>
  <c r="BJ386" i="13"/>
  <c r="BI386" i="13"/>
  <c r="BH386" i="13"/>
  <c r="BG386" i="13"/>
  <c r="BF386" i="13"/>
  <c r="BE386" i="13"/>
  <c r="BD386" i="13"/>
  <c r="BC386" i="13"/>
  <c r="BB386" i="13"/>
  <c r="BA386" i="13"/>
  <c r="AZ386" i="13"/>
  <c r="AY386" i="13"/>
  <c r="AX386" i="13"/>
  <c r="AW386" i="13"/>
  <c r="AV386" i="13"/>
  <c r="AU386" i="13"/>
  <c r="AT386" i="13"/>
  <c r="AS386" i="13"/>
  <c r="AR386" i="13"/>
  <c r="AQ386" i="13"/>
  <c r="AP386" i="13"/>
  <c r="AO386" i="13"/>
  <c r="AN386" i="13"/>
  <c r="AM386" i="13"/>
  <c r="AL386" i="13"/>
  <c r="AK386" i="13"/>
  <c r="AJ386" i="13"/>
  <c r="AI386" i="13"/>
  <c r="AH386" i="13"/>
  <c r="AG386" i="13"/>
  <c r="AF386" i="13"/>
  <c r="AE386" i="13"/>
  <c r="AD386" i="13"/>
  <c r="AC386" i="13"/>
  <c r="AB386" i="13"/>
  <c r="AA386" i="13"/>
  <c r="Z386" i="13"/>
  <c r="Y386" i="13"/>
  <c r="X386" i="13"/>
  <c r="W386" i="13"/>
  <c r="V386" i="13"/>
  <c r="U386" i="13"/>
  <c r="T386" i="13"/>
  <c r="S386" i="13"/>
  <c r="R386" i="13"/>
  <c r="Q386" i="13"/>
  <c r="P386" i="13"/>
  <c r="O386" i="13"/>
  <c r="N386" i="13"/>
  <c r="M386" i="13"/>
  <c r="L386" i="13"/>
  <c r="K386" i="13"/>
  <c r="J386" i="13"/>
  <c r="I386" i="13"/>
  <c r="H386" i="13"/>
  <c r="G386" i="13"/>
  <c r="F386" i="13"/>
  <c r="E386" i="13"/>
  <c r="B354" i="13"/>
  <c r="A354" i="13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BV354" i="13"/>
  <c r="BU354" i="13"/>
  <c r="BT354" i="13"/>
  <c r="BS354" i="13"/>
  <c r="BR354" i="13"/>
  <c r="BQ354" i="13"/>
  <c r="BP354" i="13"/>
  <c r="BO354" i="13"/>
  <c r="BN354" i="13"/>
  <c r="BM354" i="13"/>
  <c r="BL354" i="13"/>
  <c r="BK354" i="13"/>
  <c r="BJ354" i="13"/>
  <c r="BI354" i="13"/>
  <c r="BH354" i="13"/>
  <c r="BG354" i="13"/>
  <c r="BF354" i="13"/>
  <c r="BE354" i="13"/>
  <c r="BD354" i="13"/>
  <c r="BC354" i="13"/>
  <c r="BB354" i="13"/>
  <c r="BA354" i="13"/>
  <c r="AZ354" i="13"/>
  <c r="AY354" i="13"/>
  <c r="AX354" i="13"/>
  <c r="AW354" i="13"/>
  <c r="AV354" i="13"/>
  <c r="AU354" i="13"/>
  <c r="AT354" i="13"/>
  <c r="AS354" i="13"/>
  <c r="AR354" i="13"/>
  <c r="AQ354" i="13"/>
  <c r="AP354" i="13"/>
  <c r="AO354" i="13"/>
  <c r="AN354" i="13"/>
  <c r="AM354" i="13"/>
  <c r="AL354" i="13"/>
  <c r="AK354" i="13"/>
  <c r="AJ354" i="13"/>
  <c r="AI354" i="13"/>
  <c r="AH354" i="13"/>
  <c r="AG354" i="13"/>
  <c r="AF354" i="13"/>
  <c r="AE354" i="13"/>
  <c r="AD354" i="13"/>
  <c r="AC354" i="13"/>
  <c r="AB354" i="13"/>
  <c r="AA354" i="13"/>
  <c r="Z354" i="13"/>
  <c r="Y354" i="13"/>
  <c r="X354" i="13"/>
  <c r="W354" i="13"/>
  <c r="V354" i="13"/>
  <c r="U354" i="13"/>
  <c r="T354" i="13"/>
  <c r="S354" i="13"/>
  <c r="R354" i="13"/>
  <c r="Q354" i="13"/>
  <c r="P354" i="13"/>
  <c r="O354" i="13"/>
  <c r="N354" i="13"/>
  <c r="M354" i="13"/>
  <c r="L354" i="13"/>
  <c r="K354" i="13"/>
  <c r="J354" i="13"/>
  <c r="I354" i="13"/>
  <c r="H354" i="13"/>
  <c r="G354" i="13"/>
  <c r="F354" i="13"/>
  <c r="E354" i="13"/>
  <c r="B322" i="13"/>
  <c r="A322" i="13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BV322" i="13"/>
  <c r="BU322" i="13"/>
  <c r="BT322" i="13"/>
  <c r="BS322" i="13"/>
  <c r="BR322" i="13"/>
  <c r="BQ322" i="13"/>
  <c r="BP322" i="13"/>
  <c r="BO322" i="13"/>
  <c r="BN322" i="13"/>
  <c r="BM322" i="13"/>
  <c r="BL322" i="13"/>
  <c r="BK322" i="13"/>
  <c r="BJ322" i="13"/>
  <c r="BI322" i="13"/>
  <c r="BH322" i="13"/>
  <c r="BG322" i="13"/>
  <c r="BF322" i="13"/>
  <c r="BE322" i="13"/>
  <c r="BD322" i="13"/>
  <c r="BC322" i="13"/>
  <c r="BB322" i="13"/>
  <c r="BA322" i="13"/>
  <c r="AZ322" i="13"/>
  <c r="AY322" i="13"/>
  <c r="AX322" i="13"/>
  <c r="AW322" i="13"/>
  <c r="AV322" i="13"/>
  <c r="AU322" i="13"/>
  <c r="AT322" i="13"/>
  <c r="AS322" i="13"/>
  <c r="AR322" i="13"/>
  <c r="AQ322" i="13"/>
  <c r="AP322" i="13"/>
  <c r="AO322" i="13"/>
  <c r="AN322" i="13"/>
  <c r="AM322" i="13"/>
  <c r="AL322" i="13"/>
  <c r="AK322" i="13"/>
  <c r="AJ322" i="13"/>
  <c r="AI322" i="13"/>
  <c r="AH322" i="13"/>
  <c r="AG322" i="13"/>
  <c r="AF322" i="13"/>
  <c r="AE322" i="13"/>
  <c r="AD322" i="13"/>
  <c r="AC322" i="13"/>
  <c r="AB322" i="13"/>
  <c r="AA322" i="13"/>
  <c r="Z322" i="13"/>
  <c r="Y322" i="13"/>
  <c r="X322" i="13"/>
  <c r="W322" i="13"/>
  <c r="V322" i="13"/>
  <c r="U322" i="13"/>
  <c r="T322" i="13"/>
  <c r="S322" i="13"/>
  <c r="R322" i="13"/>
  <c r="Q322" i="13"/>
  <c r="P322" i="13"/>
  <c r="O322" i="13"/>
  <c r="N322" i="13"/>
  <c r="M322" i="13"/>
  <c r="L322" i="13"/>
  <c r="K322" i="13"/>
  <c r="J322" i="13"/>
  <c r="I322" i="13"/>
  <c r="H322" i="13"/>
  <c r="G322" i="13"/>
  <c r="F322" i="13"/>
  <c r="E322" i="13"/>
  <c r="B290" i="13"/>
  <c r="A290" i="13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BV290" i="13"/>
  <c r="BU290" i="13"/>
  <c r="BT290" i="13"/>
  <c r="BS290" i="13"/>
  <c r="BR290" i="13"/>
  <c r="BQ290" i="13"/>
  <c r="BP290" i="13"/>
  <c r="BO290" i="13"/>
  <c r="BN290" i="13"/>
  <c r="BM290" i="13"/>
  <c r="BL290" i="13"/>
  <c r="BK290" i="13"/>
  <c r="BJ290" i="13"/>
  <c r="BI290" i="13"/>
  <c r="BH290" i="13"/>
  <c r="BG290" i="13"/>
  <c r="BF290" i="13"/>
  <c r="BE290" i="13"/>
  <c r="BD290" i="13"/>
  <c r="BC290" i="13"/>
  <c r="BB290" i="13"/>
  <c r="BA290" i="13"/>
  <c r="AZ290" i="13"/>
  <c r="AY290" i="13"/>
  <c r="AX290" i="13"/>
  <c r="AW290" i="13"/>
  <c r="AV290" i="13"/>
  <c r="AU290" i="13"/>
  <c r="AT290" i="13"/>
  <c r="AS290" i="13"/>
  <c r="AR290" i="13"/>
  <c r="AQ290" i="13"/>
  <c r="AP290" i="13"/>
  <c r="AO290" i="13"/>
  <c r="AN290" i="13"/>
  <c r="AM290" i="13"/>
  <c r="AL290" i="13"/>
  <c r="AK290" i="13"/>
  <c r="AJ290" i="13"/>
  <c r="AI290" i="13"/>
  <c r="AH290" i="13"/>
  <c r="AG290" i="13"/>
  <c r="AF290" i="13"/>
  <c r="AE290" i="13"/>
  <c r="AD290" i="13"/>
  <c r="AC290" i="13"/>
  <c r="AB290" i="13"/>
  <c r="AA290" i="13"/>
  <c r="Z290" i="13"/>
  <c r="Y290" i="13"/>
  <c r="X290" i="13"/>
  <c r="W290" i="13"/>
  <c r="V290" i="13"/>
  <c r="U290" i="13"/>
  <c r="T290" i="13"/>
  <c r="S290" i="13"/>
  <c r="R290" i="13"/>
  <c r="Q290" i="13"/>
  <c r="P290" i="13"/>
  <c r="O290" i="13"/>
  <c r="N290" i="13"/>
  <c r="M290" i="13"/>
  <c r="L290" i="13"/>
  <c r="K290" i="13"/>
  <c r="J290" i="13"/>
  <c r="I290" i="13"/>
  <c r="H290" i="13"/>
  <c r="G290" i="13"/>
  <c r="F290" i="13"/>
  <c r="E290" i="13"/>
  <c r="B258" i="13"/>
  <c r="A258" i="13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BV258" i="13"/>
  <c r="BU258" i="13"/>
  <c r="BT258" i="13"/>
  <c r="BS258" i="13"/>
  <c r="BR258" i="13"/>
  <c r="BQ258" i="13"/>
  <c r="BP258" i="13"/>
  <c r="BO258" i="13"/>
  <c r="BN258" i="13"/>
  <c r="BM258" i="13"/>
  <c r="BL258" i="13"/>
  <c r="BK258" i="13"/>
  <c r="BJ258" i="13"/>
  <c r="BI258" i="13"/>
  <c r="BH258" i="13"/>
  <c r="BG258" i="13"/>
  <c r="BF258" i="13"/>
  <c r="BE258" i="13"/>
  <c r="BD258" i="13"/>
  <c r="BC258" i="13"/>
  <c r="BB258" i="13"/>
  <c r="BA258" i="13"/>
  <c r="AZ258" i="13"/>
  <c r="AY258" i="13"/>
  <c r="AX258" i="13"/>
  <c r="AW258" i="13"/>
  <c r="AV258" i="13"/>
  <c r="AU258" i="13"/>
  <c r="AT258" i="13"/>
  <c r="AS258" i="13"/>
  <c r="AR258" i="13"/>
  <c r="AQ258" i="13"/>
  <c r="AP258" i="13"/>
  <c r="AO258" i="13"/>
  <c r="AN258" i="13"/>
  <c r="AM258" i="13"/>
  <c r="AL258" i="13"/>
  <c r="AK258" i="13"/>
  <c r="AJ258" i="13"/>
  <c r="AI258" i="13"/>
  <c r="AH258" i="13"/>
  <c r="AG258" i="13"/>
  <c r="AF258" i="13"/>
  <c r="AE258" i="13"/>
  <c r="AD258" i="13"/>
  <c r="AC258" i="13"/>
  <c r="AB258" i="13"/>
  <c r="AA258" i="13"/>
  <c r="Z258" i="13"/>
  <c r="Y258" i="13"/>
  <c r="X258" i="13"/>
  <c r="W258" i="13"/>
  <c r="V258" i="13"/>
  <c r="U258" i="13"/>
  <c r="T258" i="13"/>
  <c r="S258" i="13"/>
  <c r="R258" i="13"/>
  <c r="Q258" i="13"/>
  <c r="P258" i="13"/>
  <c r="O258" i="13"/>
  <c r="N258" i="13"/>
  <c r="M258" i="13"/>
  <c r="L258" i="13"/>
  <c r="K258" i="13"/>
  <c r="J258" i="13"/>
  <c r="I258" i="13"/>
  <c r="H258" i="13"/>
  <c r="G258" i="13"/>
  <c r="F258" i="13"/>
  <c r="E258" i="13"/>
  <c r="B226" i="13"/>
  <c r="A226" i="13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BV226" i="13"/>
  <c r="BU226" i="13"/>
  <c r="BT226" i="13"/>
  <c r="BS226" i="13"/>
  <c r="BR226" i="13"/>
  <c r="BQ226" i="13"/>
  <c r="BP226" i="13"/>
  <c r="BO226" i="13"/>
  <c r="BN226" i="13"/>
  <c r="BM226" i="13"/>
  <c r="BL226" i="13"/>
  <c r="BK226" i="13"/>
  <c r="BJ226" i="13"/>
  <c r="BI226" i="13"/>
  <c r="BH226" i="13"/>
  <c r="BG226" i="13"/>
  <c r="BF226" i="13"/>
  <c r="BE226" i="13"/>
  <c r="BD226" i="13"/>
  <c r="BC226" i="13"/>
  <c r="BB226" i="13"/>
  <c r="BA226" i="13"/>
  <c r="AZ226" i="13"/>
  <c r="AY226" i="13"/>
  <c r="AX226" i="13"/>
  <c r="AW226" i="13"/>
  <c r="AV226" i="13"/>
  <c r="AU226" i="13"/>
  <c r="AT226" i="13"/>
  <c r="AS226" i="13"/>
  <c r="AR226" i="13"/>
  <c r="AQ226" i="13"/>
  <c r="AP226" i="13"/>
  <c r="AO226" i="13"/>
  <c r="AN226" i="13"/>
  <c r="AM226" i="13"/>
  <c r="AL226" i="13"/>
  <c r="AK226" i="13"/>
  <c r="AJ226" i="13"/>
  <c r="AI226" i="13"/>
  <c r="AH226" i="13"/>
  <c r="AG226" i="13"/>
  <c r="AF226" i="13"/>
  <c r="AE226" i="13"/>
  <c r="AD226" i="13"/>
  <c r="AC226" i="13"/>
  <c r="AB226" i="13"/>
  <c r="AA226" i="13"/>
  <c r="Z226" i="13"/>
  <c r="Y226" i="13"/>
  <c r="X226" i="13"/>
  <c r="W226" i="13"/>
  <c r="V226" i="13"/>
  <c r="U226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B194" i="13"/>
  <c r="A194" i="13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BV194" i="13"/>
  <c r="BU194" i="13"/>
  <c r="BT194" i="13"/>
  <c r="BS194" i="13"/>
  <c r="BR194" i="13"/>
  <c r="BQ194" i="13"/>
  <c r="BP194" i="13"/>
  <c r="BO194" i="13"/>
  <c r="BN194" i="13"/>
  <c r="BM194" i="13"/>
  <c r="BL194" i="13"/>
  <c r="BK194" i="13"/>
  <c r="BJ194" i="13"/>
  <c r="BI194" i="13"/>
  <c r="BH194" i="13"/>
  <c r="BG194" i="13"/>
  <c r="BF194" i="13"/>
  <c r="BE194" i="13"/>
  <c r="BD194" i="13"/>
  <c r="BC194" i="13"/>
  <c r="BB194" i="13"/>
  <c r="BA194" i="13"/>
  <c r="AZ194" i="13"/>
  <c r="AY194" i="13"/>
  <c r="AX194" i="13"/>
  <c r="AW194" i="13"/>
  <c r="AV194" i="13"/>
  <c r="AU194" i="13"/>
  <c r="AT194" i="13"/>
  <c r="AS194" i="13"/>
  <c r="AR194" i="13"/>
  <c r="AQ194" i="13"/>
  <c r="AP194" i="13"/>
  <c r="AO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AA194" i="13"/>
  <c r="Z194" i="13"/>
  <c r="Y194" i="13"/>
  <c r="X194" i="13"/>
  <c r="W194" i="13"/>
  <c r="V194" i="13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G194" i="13"/>
  <c r="F194" i="13"/>
  <c r="E194" i="13"/>
  <c r="B162" i="13"/>
  <c r="A162" i="13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BV162" i="13"/>
  <c r="BU162" i="13"/>
  <c r="BT162" i="13"/>
  <c r="BS162" i="13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AY162" i="13"/>
  <c r="AX162" i="13"/>
  <c r="AW162" i="13"/>
  <c r="AV162" i="13"/>
  <c r="AU162" i="13"/>
  <c r="AT162" i="13"/>
  <c r="AS162" i="13"/>
  <c r="AR162" i="13"/>
  <c r="AQ162" i="13"/>
  <c r="AP162" i="13"/>
  <c r="AO162" i="13"/>
  <c r="AN162" i="13"/>
  <c r="AM162" i="13"/>
  <c r="AL162" i="13"/>
  <c r="AK162" i="13"/>
  <c r="AJ162" i="13"/>
  <c r="AI162" i="13"/>
  <c r="AH162" i="13"/>
  <c r="AG162" i="13"/>
  <c r="AF162" i="13"/>
  <c r="AE162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B130" i="13"/>
  <c r="A130" i="13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BV130" i="13"/>
  <c r="BU130" i="13"/>
  <c r="BT130" i="13"/>
  <c r="BS130" i="13"/>
  <c r="BR130" i="13"/>
  <c r="BQ130" i="13"/>
  <c r="BP130" i="13"/>
  <c r="BO130" i="13"/>
  <c r="BN130" i="13"/>
  <c r="BM130" i="13"/>
  <c r="BL130" i="13"/>
  <c r="BK130" i="13"/>
  <c r="BJ130" i="13"/>
  <c r="BI130" i="13"/>
  <c r="BH130" i="13"/>
  <c r="BG130" i="13"/>
  <c r="BF130" i="13"/>
  <c r="BE130" i="13"/>
  <c r="BD130" i="13"/>
  <c r="BC130" i="13"/>
  <c r="BB130" i="13"/>
  <c r="BA130" i="13"/>
  <c r="AZ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B98" i="13"/>
  <c r="A98" i="13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BV98" i="13"/>
  <c r="BU98" i="13"/>
  <c r="BT98" i="13"/>
  <c r="BS98" i="13"/>
  <c r="BR98" i="13"/>
  <c r="BQ98" i="13"/>
  <c r="BP98" i="13"/>
  <c r="BO98" i="13"/>
  <c r="BN98" i="13"/>
  <c r="BM98" i="13"/>
  <c r="BL98" i="13"/>
  <c r="BK98" i="13"/>
  <c r="BJ98" i="13"/>
  <c r="BI98" i="13"/>
  <c r="BH98" i="13"/>
  <c r="BG98" i="13"/>
  <c r="BF98" i="13"/>
  <c r="BE98" i="13"/>
  <c r="BD98" i="13"/>
  <c r="BC98" i="13"/>
  <c r="BB98" i="13"/>
  <c r="BA98" i="13"/>
  <c r="AZ98" i="13"/>
  <c r="AY98" i="13"/>
  <c r="AX98" i="13"/>
  <c r="AW98" i="13"/>
  <c r="AV98" i="13"/>
  <c r="AU98" i="13"/>
  <c r="AT98" i="13"/>
  <c r="AS98" i="13"/>
  <c r="AR98" i="13"/>
  <c r="AQ98" i="13"/>
  <c r="AP98" i="13"/>
  <c r="AO98" i="13"/>
  <c r="AN98" i="13"/>
  <c r="AM98" i="13"/>
  <c r="AL98" i="13"/>
  <c r="AK98" i="13"/>
  <c r="AJ98" i="13"/>
  <c r="AI98" i="13"/>
  <c r="AH98" i="13"/>
  <c r="AG98" i="13"/>
  <c r="AF98" i="13"/>
  <c r="AE98" i="13"/>
  <c r="AD98" i="13"/>
  <c r="AC98" i="13"/>
  <c r="AB98" i="13"/>
  <c r="AA98" i="13"/>
  <c r="Z98" i="13"/>
  <c r="Y98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B66" i="13"/>
  <c r="A66" i="13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BV66" i="13"/>
  <c r="BU66" i="13"/>
  <c r="BT66" i="13"/>
  <c r="BS66" i="13"/>
  <c r="BR66" i="13"/>
  <c r="BQ66" i="13"/>
  <c r="BP66" i="13"/>
  <c r="BO66" i="13"/>
  <c r="BN66" i="13"/>
  <c r="BM66" i="13"/>
  <c r="BL66" i="13"/>
  <c r="BK66" i="13"/>
  <c r="BJ66" i="13"/>
  <c r="BI66" i="13"/>
  <c r="BH66" i="13"/>
  <c r="BG66" i="13"/>
  <c r="BF66" i="13"/>
  <c r="BE66" i="13"/>
  <c r="BD66" i="13"/>
  <c r="BC66" i="13"/>
  <c r="BB66" i="13"/>
  <c r="BA66" i="13"/>
  <c r="AZ66" i="13"/>
  <c r="AY66" i="13"/>
  <c r="AX66" i="13"/>
  <c r="AW66" i="13"/>
  <c r="AV66" i="13"/>
  <c r="AU66" i="13"/>
  <c r="AT66" i="13"/>
  <c r="AS66" i="13"/>
  <c r="AR66" i="13"/>
  <c r="AQ66" i="13"/>
  <c r="AP66" i="13"/>
  <c r="AO66" i="13"/>
  <c r="AN66" i="13"/>
  <c r="AM66" i="13"/>
  <c r="AL66" i="13"/>
  <c r="AK66" i="13"/>
  <c r="AJ66" i="13"/>
  <c r="AI66" i="13"/>
  <c r="AH66" i="13"/>
  <c r="AG66" i="13"/>
  <c r="AF66" i="13"/>
  <c r="AE66" i="13"/>
  <c r="AD66" i="13"/>
  <c r="AC66" i="13"/>
  <c r="AB66" i="13"/>
  <c r="AA66" i="13"/>
  <c r="Z66" i="13"/>
  <c r="Y66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B34" i="13"/>
  <c r="A34" i="13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BV34" i="13"/>
  <c r="BU34" i="13"/>
  <c r="BT34" i="13"/>
  <c r="BS34" i="13"/>
  <c r="BR34" i="13"/>
  <c r="BQ34" i="13"/>
  <c r="BP34" i="13"/>
  <c r="BO34" i="13"/>
  <c r="BN34" i="13"/>
  <c r="BM34" i="13"/>
  <c r="BL34" i="13"/>
  <c r="BK34" i="13"/>
  <c r="BJ34" i="13"/>
  <c r="BI34" i="13"/>
  <c r="BH34" i="13"/>
  <c r="BG34" i="13"/>
  <c r="BF34" i="13"/>
  <c r="BE34" i="13"/>
  <c r="BD34" i="13"/>
  <c r="BC34" i="13"/>
  <c r="BB34" i="13"/>
  <c r="BA34" i="13"/>
  <c r="AZ34" i="13"/>
  <c r="AY34" i="13"/>
  <c r="AX34" i="13"/>
  <c r="AW34" i="13"/>
  <c r="AV34" i="13"/>
  <c r="AU34" i="13"/>
  <c r="AT34" i="13"/>
  <c r="AS34" i="13"/>
  <c r="AR34" i="13"/>
  <c r="AQ34" i="13"/>
  <c r="AP34" i="13"/>
  <c r="AO34" i="13"/>
  <c r="AN34" i="13"/>
  <c r="AM34" i="13"/>
  <c r="AL34" i="13"/>
  <c r="AK34" i="13"/>
  <c r="AJ34" i="13"/>
  <c r="AI34" i="13"/>
  <c r="AH34" i="13"/>
  <c r="AG34" i="13"/>
  <c r="AF34" i="13"/>
  <c r="AE34" i="13"/>
  <c r="AD34" i="13"/>
  <c r="AC34" i="13"/>
  <c r="AB34" i="13"/>
  <c r="AA34" i="13"/>
  <c r="Z34" i="13"/>
  <c r="Y34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B2" i="13"/>
  <c r="A2" i="13"/>
  <c r="A3" i="13" s="1"/>
  <c r="A4" i="13" s="1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B995" i="12"/>
  <c r="A995" i="12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BV994" i="12"/>
  <c r="BU994" i="12"/>
  <c r="BT994" i="12"/>
  <c r="BS994" i="12"/>
  <c r="BR994" i="12"/>
  <c r="BQ994" i="12"/>
  <c r="BP994" i="12"/>
  <c r="BO994" i="12"/>
  <c r="BN994" i="12"/>
  <c r="BM994" i="12"/>
  <c r="BL994" i="12"/>
  <c r="BK994" i="12"/>
  <c r="BJ994" i="12"/>
  <c r="BI994" i="12"/>
  <c r="BH994" i="12"/>
  <c r="BG994" i="12"/>
  <c r="BF994" i="12"/>
  <c r="BE994" i="12"/>
  <c r="BD994" i="12"/>
  <c r="BC994" i="12"/>
  <c r="BB994" i="12"/>
  <c r="BA994" i="12"/>
  <c r="AZ994" i="12"/>
  <c r="AY994" i="12"/>
  <c r="AX994" i="12"/>
  <c r="AW994" i="12"/>
  <c r="AV994" i="12"/>
  <c r="AU994" i="12"/>
  <c r="AT994" i="12"/>
  <c r="AS994" i="12"/>
  <c r="AR994" i="12"/>
  <c r="AQ994" i="12"/>
  <c r="AP994" i="12"/>
  <c r="AO994" i="12"/>
  <c r="AN994" i="12"/>
  <c r="AM994" i="12"/>
  <c r="AL994" i="12"/>
  <c r="AK994" i="12"/>
  <c r="AJ994" i="12"/>
  <c r="AI994" i="12"/>
  <c r="AH994" i="12"/>
  <c r="AG994" i="12"/>
  <c r="AF994" i="12"/>
  <c r="AE994" i="12"/>
  <c r="AD994" i="12"/>
  <c r="AC994" i="12"/>
  <c r="AB994" i="12"/>
  <c r="AA994" i="12"/>
  <c r="Z994" i="12"/>
  <c r="Y994" i="12"/>
  <c r="X994" i="12"/>
  <c r="W994" i="12"/>
  <c r="V994" i="12"/>
  <c r="U994" i="12"/>
  <c r="T994" i="12"/>
  <c r="S994" i="12"/>
  <c r="R994" i="12"/>
  <c r="Q994" i="12"/>
  <c r="P994" i="12"/>
  <c r="O994" i="12"/>
  <c r="N994" i="12"/>
  <c r="M994" i="12"/>
  <c r="L994" i="12"/>
  <c r="K994" i="12"/>
  <c r="J994" i="12"/>
  <c r="I994" i="12"/>
  <c r="H994" i="12"/>
  <c r="G994" i="12"/>
  <c r="F994" i="12"/>
  <c r="E994" i="12"/>
  <c r="B963" i="12"/>
  <c r="A963" i="12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BV962" i="12"/>
  <c r="BU962" i="12"/>
  <c r="BT962" i="12"/>
  <c r="BS962" i="12"/>
  <c r="BR962" i="12"/>
  <c r="BQ962" i="12"/>
  <c r="BP962" i="12"/>
  <c r="BO962" i="12"/>
  <c r="BN962" i="12"/>
  <c r="BM962" i="12"/>
  <c r="BL962" i="12"/>
  <c r="BK962" i="12"/>
  <c r="BJ962" i="12"/>
  <c r="BI962" i="12"/>
  <c r="BH962" i="12"/>
  <c r="BG962" i="12"/>
  <c r="BF962" i="12"/>
  <c r="BE962" i="12"/>
  <c r="BD962" i="12"/>
  <c r="BC962" i="12"/>
  <c r="BB962" i="12"/>
  <c r="BA962" i="12"/>
  <c r="AZ962" i="12"/>
  <c r="AY962" i="12"/>
  <c r="AX962" i="12"/>
  <c r="AW962" i="12"/>
  <c r="AV962" i="12"/>
  <c r="AU962" i="12"/>
  <c r="AT962" i="12"/>
  <c r="AS962" i="12"/>
  <c r="AR962" i="12"/>
  <c r="AQ962" i="12"/>
  <c r="AP962" i="12"/>
  <c r="AO962" i="12"/>
  <c r="AN962" i="12"/>
  <c r="AM962" i="12"/>
  <c r="AL962" i="12"/>
  <c r="AK962" i="12"/>
  <c r="AJ962" i="12"/>
  <c r="AI962" i="12"/>
  <c r="AH962" i="12"/>
  <c r="AG962" i="12"/>
  <c r="AF962" i="12"/>
  <c r="AE962" i="12"/>
  <c r="AD962" i="12"/>
  <c r="AC962" i="12"/>
  <c r="AB962" i="12"/>
  <c r="AA962" i="12"/>
  <c r="Z962" i="12"/>
  <c r="Y962" i="12"/>
  <c r="X962" i="12"/>
  <c r="W962" i="12"/>
  <c r="V962" i="12"/>
  <c r="U962" i="12"/>
  <c r="T962" i="12"/>
  <c r="S962" i="12"/>
  <c r="R962" i="12"/>
  <c r="Q962" i="12"/>
  <c r="P962" i="12"/>
  <c r="O962" i="12"/>
  <c r="N962" i="12"/>
  <c r="M962" i="12"/>
  <c r="L962" i="12"/>
  <c r="K962" i="12"/>
  <c r="J962" i="12"/>
  <c r="I962" i="12"/>
  <c r="H962" i="12"/>
  <c r="G962" i="12"/>
  <c r="F962" i="12"/>
  <c r="E962" i="12"/>
  <c r="B931" i="12"/>
  <c r="A931" i="12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BV930" i="12"/>
  <c r="BU930" i="12"/>
  <c r="BT930" i="12"/>
  <c r="BS930" i="12"/>
  <c r="BR930" i="12"/>
  <c r="BQ930" i="12"/>
  <c r="BP930" i="12"/>
  <c r="BO930" i="12"/>
  <c r="BN930" i="12"/>
  <c r="BM930" i="12"/>
  <c r="BL930" i="12"/>
  <c r="BK930" i="12"/>
  <c r="BJ930" i="12"/>
  <c r="BI930" i="12"/>
  <c r="BH930" i="12"/>
  <c r="BF930" i="12"/>
  <c r="BE930" i="12"/>
  <c r="BD930" i="12"/>
  <c r="BC930" i="12"/>
  <c r="BB930" i="12"/>
  <c r="BA930" i="12"/>
  <c r="AZ930" i="12"/>
  <c r="AY930" i="12"/>
  <c r="AX930" i="12"/>
  <c r="AW930" i="12"/>
  <c r="AV930" i="12"/>
  <c r="AU930" i="12"/>
  <c r="AT930" i="12"/>
  <c r="AS930" i="12"/>
  <c r="AR930" i="12"/>
  <c r="AQ930" i="12"/>
  <c r="AP930" i="12"/>
  <c r="AO930" i="12"/>
  <c r="AN930" i="12"/>
  <c r="AM930" i="12"/>
  <c r="AL930" i="12"/>
  <c r="AK930" i="12"/>
  <c r="AJ930" i="12"/>
  <c r="AI930" i="12"/>
  <c r="AH930" i="12"/>
  <c r="AG930" i="12"/>
  <c r="AF930" i="12"/>
  <c r="AE930" i="12"/>
  <c r="AD930" i="12"/>
  <c r="AC930" i="12"/>
  <c r="AB930" i="12"/>
  <c r="AA930" i="12"/>
  <c r="Z930" i="12"/>
  <c r="Y930" i="12"/>
  <c r="X930" i="12"/>
  <c r="W930" i="12"/>
  <c r="V930" i="12"/>
  <c r="U930" i="12"/>
  <c r="T930" i="12"/>
  <c r="S930" i="12"/>
  <c r="R930" i="12"/>
  <c r="Q930" i="12"/>
  <c r="P930" i="12"/>
  <c r="O930" i="12"/>
  <c r="N930" i="12"/>
  <c r="M930" i="12"/>
  <c r="L930" i="12"/>
  <c r="K930" i="12"/>
  <c r="J930" i="12"/>
  <c r="I930" i="12"/>
  <c r="H930" i="12"/>
  <c r="G930" i="12"/>
  <c r="F930" i="12"/>
  <c r="E930" i="12"/>
  <c r="B900" i="12"/>
  <c r="B899" i="12"/>
  <c r="A899" i="12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BV898" i="12"/>
  <c r="BU898" i="12"/>
  <c r="BT898" i="12"/>
  <c r="BS898" i="12"/>
  <c r="BR898" i="12"/>
  <c r="BQ898" i="12"/>
  <c r="BP898" i="12"/>
  <c r="BO898" i="12"/>
  <c r="BN898" i="12"/>
  <c r="BM898" i="12"/>
  <c r="BL898" i="12"/>
  <c r="BK898" i="12"/>
  <c r="BJ898" i="12"/>
  <c r="BI898" i="12"/>
  <c r="BH898" i="12"/>
  <c r="BG898" i="12"/>
  <c r="BF898" i="12"/>
  <c r="BE898" i="12"/>
  <c r="BD898" i="12"/>
  <c r="BC898" i="12"/>
  <c r="BB898" i="12"/>
  <c r="BA898" i="12"/>
  <c r="AZ898" i="12"/>
  <c r="AY898" i="12"/>
  <c r="AX898" i="12"/>
  <c r="AW898" i="12"/>
  <c r="AV898" i="12"/>
  <c r="AU898" i="12"/>
  <c r="AT898" i="12"/>
  <c r="AS898" i="12"/>
  <c r="AR898" i="12"/>
  <c r="AQ898" i="12"/>
  <c r="AP898" i="12"/>
  <c r="AO898" i="12"/>
  <c r="AN898" i="12"/>
  <c r="AM898" i="12"/>
  <c r="AL898" i="12"/>
  <c r="AK898" i="12"/>
  <c r="AJ898" i="12"/>
  <c r="AI898" i="12"/>
  <c r="AH898" i="12"/>
  <c r="AG898" i="12"/>
  <c r="AF898" i="12"/>
  <c r="AE898" i="12"/>
  <c r="AD898" i="12"/>
  <c r="AC898" i="12"/>
  <c r="AB898" i="12"/>
  <c r="AA898" i="12"/>
  <c r="Z898" i="12"/>
  <c r="Y898" i="12"/>
  <c r="X898" i="12"/>
  <c r="W898" i="12"/>
  <c r="V898" i="12"/>
  <c r="U898" i="12"/>
  <c r="T898" i="12"/>
  <c r="S898" i="12"/>
  <c r="R898" i="12"/>
  <c r="Q898" i="12"/>
  <c r="P898" i="12"/>
  <c r="O898" i="12"/>
  <c r="N898" i="12"/>
  <c r="M898" i="12"/>
  <c r="L898" i="12"/>
  <c r="K898" i="12"/>
  <c r="J898" i="12"/>
  <c r="I898" i="12"/>
  <c r="H898" i="12"/>
  <c r="G898" i="12"/>
  <c r="F898" i="12"/>
  <c r="E898" i="12"/>
  <c r="B868" i="12"/>
  <c r="B867" i="12"/>
  <c r="A867" i="12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BV866" i="12"/>
  <c r="BU866" i="12"/>
  <c r="BT866" i="12"/>
  <c r="BS866" i="12"/>
  <c r="BR866" i="12"/>
  <c r="BQ866" i="12"/>
  <c r="BP866" i="12"/>
  <c r="BO866" i="12"/>
  <c r="BN866" i="12"/>
  <c r="BM866" i="12"/>
  <c r="BL866" i="12"/>
  <c r="BK866" i="12"/>
  <c r="BJ866" i="12"/>
  <c r="BI866" i="12"/>
  <c r="BH866" i="12"/>
  <c r="BG866" i="12"/>
  <c r="BF866" i="12"/>
  <c r="BE866" i="12"/>
  <c r="BD866" i="12"/>
  <c r="BC866" i="12"/>
  <c r="BB866" i="12"/>
  <c r="BA866" i="12"/>
  <c r="AZ866" i="12"/>
  <c r="AY866" i="12"/>
  <c r="AX866" i="12"/>
  <c r="AW866" i="12"/>
  <c r="AV866" i="12"/>
  <c r="AU866" i="12"/>
  <c r="AT866" i="12"/>
  <c r="AS866" i="12"/>
  <c r="AR866" i="12"/>
  <c r="AQ866" i="12"/>
  <c r="AP866" i="12"/>
  <c r="AO866" i="12"/>
  <c r="AN866" i="12"/>
  <c r="AM866" i="12"/>
  <c r="AL866" i="12"/>
  <c r="AK866" i="12"/>
  <c r="AJ866" i="12"/>
  <c r="AI866" i="12"/>
  <c r="AH866" i="12"/>
  <c r="AG866" i="12"/>
  <c r="AF866" i="12"/>
  <c r="AE866" i="12"/>
  <c r="AD866" i="12"/>
  <c r="AC866" i="12"/>
  <c r="AB866" i="12"/>
  <c r="AA866" i="12"/>
  <c r="Z866" i="12"/>
  <c r="Y866" i="12"/>
  <c r="X866" i="12"/>
  <c r="W866" i="12"/>
  <c r="V866" i="12"/>
  <c r="U866" i="12"/>
  <c r="T866" i="12"/>
  <c r="S866" i="12"/>
  <c r="R866" i="12"/>
  <c r="Q866" i="12"/>
  <c r="P866" i="12"/>
  <c r="O866" i="12"/>
  <c r="N866" i="12"/>
  <c r="M866" i="12"/>
  <c r="L866" i="12"/>
  <c r="K866" i="12"/>
  <c r="J866" i="12"/>
  <c r="I866" i="12"/>
  <c r="H866" i="12"/>
  <c r="G866" i="12"/>
  <c r="F866" i="12"/>
  <c r="E866" i="12"/>
  <c r="B836" i="12"/>
  <c r="A836" i="12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B835" i="12"/>
  <c r="A835" i="12"/>
  <c r="BV834" i="12"/>
  <c r="BU834" i="12"/>
  <c r="BT834" i="12"/>
  <c r="BS834" i="12"/>
  <c r="BR834" i="12"/>
  <c r="BQ834" i="12"/>
  <c r="BP834" i="12"/>
  <c r="BO834" i="12"/>
  <c r="BN834" i="12"/>
  <c r="BM834" i="12"/>
  <c r="BL834" i="12"/>
  <c r="BK834" i="12"/>
  <c r="BJ834" i="12"/>
  <c r="BI834" i="12"/>
  <c r="BH834" i="12"/>
  <c r="BG834" i="12"/>
  <c r="BF834" i="12"/>
  <c r="BE834" i="12"/>
  <c r="BD834" i="12"/>
  <c r="BC834" i="12"/>
  <c r="BB834" i="12"/>
  <c r="BA834" i="12"/>
  <c r="AZ834" i="12"/>
  <c r="AY834" i="12"/>
  <c r="AX834" i="12"/>
  <c r="AW834" i="12"/>
  <c r="AV834" i="12"/>
  <c r="AU834" i="12"/>
  <c r="AT834" i="12"/>
  <c r="AS834" i="12"/>
  <c r="AR834" i="12"/>
  <c r="AQ834" i="12"/>
  <c r="AP834" i="12"/>
  <c r="AO834" i="12"/>
  <c r="AN834" i="12"/>
  <c r="AM834" i="12"/>
  <c r="AL834" i="12"/>
  <c r="AK834" i="12"/>
  <c r="AJ834" i="12"/>
  <c r="AI834" i="12"/>
  <c r="AH834" i="12"/>
  <c r="AG834" i="12"/>
  <c r="AF834" i="12"/>
  <c r="AE834" i="12"/>
  <c r="AD834" i="12"/>
  <c r="AC834" i="12"/>
  <c r="AB834" i="12"/>
  <c r="AA834" i="12"/>
  <c r="Z834" i="12"/>
  <c r="Y834" i="12"/>
  <c r="X834" i="12"/>
  <c r="W834" i="12"/>
  <c r="V834" i="12"/>
  <c r="U834" i="12"/>
  <c r="T834" i="12"/>
  <c r="S834" i="12"/>
  <c r="R834" i="12"/>
  <c r="Q834" i="12"/>
  <c r="P834" i="12"/>
  <c r="O834" i="12"/>
  <c r="N834" i="12"/>
  <c r="M834" i="12"/>
  <c r="L834" i="12"/>
  <c r="K834" i="12"/>
  <c r="J834" i="12"/>
  <c r="I834" i="12"/>
  <c r="H834" i="12"/>
  <c r="G834" i="12"/>
  <c r="F834" i="12"/>
  <c r="E834" i="12"/>
  <c r="A804" i="12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B803" i="12"/>
  <c r="A803" i="12"/>
  <c r="BV802" i="12"/>
  <c r="BU802" i="12"/>
  <c r="BT802" i="12"/>
  <c r="BS802" i="12"/>
  <c r="BR802" i="12"/>
  <c r="BQ802" i="12"/>
  <c r="BP802" i="12"/>
  <c r="BO802" i="12"/>
  <c r="BN802" i="12"/>
  <c r="BM802" i="12"/>
  <c r="BL802" i="12"/>
  <c r="BK802" i="12"/>
  <c r="BJ802" i="12"/>
  <c r="BI802" i="12"/>
  <c r="BH802" i="12"/>
  <c r="BG802" i="12"/>
  <c r="BF802" i="12"/>
  <c r="BE802" i="12"/>
  <c r="BD802" i="12"/>
  <c r="BC802" i="12"/>
  <c r="BB802" i="12"/>
  <c r="BA802" i="12"/>
  <c r="AZ802" i="12"/>
  <c r="AY802" i="12"/>
  <c r="AX802" i="12"/>
  <c r="AW802" i="12"/>
  <c r="AV802" i="12"/>
  <c r="AU802" i="12"/>
  <c r="AT802" i="12"/>
  <c r="AS802" i="12"/>
  <c r="AR802" i="12"/>
  <c r="AQ802" i="12"/>
  <c r="AP802" i="12"/>
  <c r="AO802" i="12"/>
  <c r="AN802" i="12"/>
  <c r="AM802" i="12"/>
  <c r="AL802" i="12"/>
  <c r="AK802" i="12"/>
  <c r="AJ802" i="12"/>
  <c r="AI802" i="12"/>
  <c r="AH802" i="12"/>
  <c r="AG802" i="12"/>
  <c r="AF802" i="12"/>
  <c r="AE802" i="12"/>
  <c r="AD802" i="12"/>
  <c r="AC802" i="12"/>
  <c r="AB802" i="12"/>
  <c r="AA802" i="12"/>
  <c r="Z802" i="12"/>
  <c r="Y802" i="12"/>
  <c r="X802" i="12"/>
  <c r="W802" i="12"/>
  <c r="V802" i="12"/>
  <c r="U802" i="12"/>
  <c r="T802" i="12"/>
  <c r="S802" i="12"/>
  <c r="R802" i="12"/>
  <c r="Q802" i="12"/>
  <c r="P802" i="12"/>
  <c r="O802" i="12"/>
  <c r="N802" i="12"/>
  <c r="M802" i="12"/>
  <c r="L802" i="12"/>
  <c r="K802" i="12"/>
  <c r="J802" i="12"/>
  <c r="I802" i="12"/>
  <c r="H802" i="12"/>
  <c r="G802" i="12"/>
  <c r="F802" i="12"/>
  <c r="E802" i="12"/>
  <c r="A779" i="12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B771" i="12"/>
  <c r="A771" i="12"/>
  <c r="A772" i="12" s="1"/>
  <c r="A773" i="12" s="1"/>
  <c r="A774" i="12" s="1"/>
  <c r="A775" i="12" s="1"/>
  <c r="A776" i="12" s="1"/>
  <c r="A777" i="12" s="1"/>
  <c r="A778" i="12" s="1"/>
  <c r="BV770" i="12"/>
  <c r="BU770" i="12"/>
  <c r="BT770" i="12"/>
  <c r="BS770" i="12"/>
  <c r="BR770" i="12"/>
  <c r="BQ770" i="12"/>
  <c r="BP770" i="12"/>
  <c r="BO770" i="12"/>
  <c r="BN770" i="12"/>
  <c r="BM770" i="12"/>
  <c r="BL770" i="12"/>
  <c r="BK770" i="12"/>
  <c r="BJ770" i="12"/>
  <c r="BI770" i="12"/>
  <c r="BH770" i="12"/>
  <c r="BG770" i="12"/>
  <c r="BF770" i="12"/>
  <c r="BE770" i="12"/>
  <c r="BD770" i="12"/>
  <c r="BC770" i="12"/>
  <c r="BB770" i="12"/>
  <c r="BA770" i="12"/>
  <c r="AZ770" i="12"/>
  <c r="AY770" i="12"/>
  <c r="AX770" i="12"/>
  <c r="AW770" i="12"/>
  <c r="AV770" i="12"/>
  <c r="AU770" i="12"/>
  <c r="AT770" i="12"/>
  <c r="AS770" i="12"/>
  <c r="AR770" i="12"/>
  <c r="AQ770" i="12"/>
  <c r="AP770" i="12"/>
  <c r="AO770" i="12"/>
  <c r="AN770" i="12"/>
  <c r="AM770" i="12"/>
  <c r="AL770" i="12"/>
  <c r="AK770" i="12"/>
  <c r="AJ770" i="12"/>
  <c r="AI770" i="12"/>
  <c r="AH770" i="12"/>
  <c r="AG770" i="12"/>
  <c r="AF770" i="12"/>
  <c r="AE770" i="12"/>
  <c r="AD770" i="12"/>
  <c r="AC770" i="12"/>
  <c r="AB770" i="12"/>
  <c r="AA770" i="12"/>
  <c r="Z770" i="12"/>
  <c r="Y770" i="12"/>
  <c r="X770" i="12"/>
  <c r="W770" i="12"/>
  <c r="V770" i="12"/>
  <c r="U770" i="12"/>
  <c r="T770" i="12"/>
  <c r="S770" i="12"/>
  <c r="R770" i="12"/>
  <c r="Q770" i="12"/>
  <c r="P770" i="12"/>
  <c r="O770" i="12"/>
  <c r="N770" i="12"/>
  <c r="M770" i="12"/>
  <c r="L770" i="12"/>
  <c r="K770" i="12"/>
  <c r="J770" i="12"/>
  <c r="I770" i="12"/>
  <c r="H770" i="12"/>
  <c r="G770" i="12"/>
  <c r="F770" i="12"/>
  <c r="E770" i="12"/>
  <c r="B740" i="12"/>
  <c r="B739" i="12"/>
  <c r="A739" i="12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BV738" i="12"/>
  <c r="BU738" i="12"/>
  <c r="BT738" i="12"/>
  <c r="BS738" i="12"/>
  <c r="BR738" i="12"/>
  <c r="BQ738" i="12"/>
  <c r="BP738" i="12"/>
  <c r="BO738" i="12"/>
  <c r="BN738" i="12"/>
  <c r="BM738" i="12"/>
  <c r="BL738" i="12"/>
  <c r="BK738" i="12"/>
  <c r="BJ738" i="12"/>
  <c r="BI738" i="12"/>
  <c r="BH738" i="12"/>
  <c r="BG738" i="12"/>
  <c r="BF738" i="12"/>
  <c r="BE738" i="12"/>
  <c r="BD738" i="12"/>
  <c r="BC738" i="12"/>
  <c r="BB738" i="12"/>
  <c r="BA738" i="12"/>
  <c r="AZ738" i="12"/>
  <c r="AY738" i="12"/>
  <c r="AX738" i="12"/>
  <c r="AW738" i="12"/>
  <c r="AV738" i="12"/>
  <c r="AU738" i="12"/>
  <c r="AT738" i="12"/>
  <c r="AS738" i="12"/>
  <c r="AR738" i="12"/>
  <c r="AQ738" i="12"/>
  <c r="AP738" i="12"/>
  <c r="AO738" i="12"/>
  <c r="AN738" i="12"/>
  <c r="AM738" i="12"/>
  <c r="AL738" i="12"/>
  <c r="AK738" i="12"/>
  <c r="AJ738" i="12"/>
  <c r="AI738" i="12"/>
  <c r="AH738" i="12"/>
  <c r="AG738" i="12"/>
  <c r="AF738" i="12"/>
  <c r="AE738" i="12"/>
  <c r="AD738" i="12"/>
  <c r="AC738" i="12"/>
  <c r="AB738" i="12"/>
  <c r="AA738" i="12"/>
  <c r="Z738" i="12"/>
  <c r="Y738" i="12"/>
  <c r="X738" i="12"/>
  <c r="W738" i="12"/>
  <c r="V738" i="12"/>
  <c r="U738" i="12"/>
  <c r="T738" i="12"/>
  <c r="S738" i="12"/>
  <c r="R738" i="12"/>
  <c r="Q738" i="12"/>
  <c r="P738" i="12"/>
  <c r="O738" i="12"/>
  <c r="N738" i="12"/>
  <c r="M738" i="12"/>
  <c r="L738" i="12"/>
  <c r="K738" i="12"/>
  <c r="J738" i="12"/>
  <c r="I738" i="12"/>
  <c r="H738" i="12"/>
  <c r="G738" i="12"/>
  <c r="F738" i="12"/>
  <c r="E738" i="12"/>
  <c r="B708" i="12"/>
  <c r="B707" i="12"/>
  <c r="A707" i="12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BV706" i="12"/>
  <c r="BU706" i="12"/>
  <c r="BT706" i="12"/>
  <c r="BS706" i="12"/>
  <c r="BR706" i="12"/>
  <c r="BQ706" i="12"/>
  <c r="BP706" i="12"/>
  <c r="BO706" i="12"/>
  <c r="BN706" i="12"/>
  <c r="BM706" i="12"/>
  <c r="BL706" i="12"/>
  <c r="BK706" i="12"/>
  <c r="BJ706" i="12"/>
  <c r="BI706" i="12"/>
  <c r="BH706" i="12"/>
  <c r="BG706" i="12"/>
  <c r="BF706" i="12"/>
  <c r="BE706" i="12"/>
  <c r="BD706" i="12"/>
  <c r="BC706" i="12"/>
  <c r="BB706" i="12"/>
  <c r="BA706" i="12"/>
  <c r="AZ706" i="12"/>
  <c r="AY706" i="12"/>
  <c r="AX706" i="12"/>
  <c r="AW706" i="12"/>
  <c r="AV706" i="12"/>
  <c r="AU706" i="12"/>
  <c r="AT706" i="12"/>
  <c r="AS706" i="12"/>
  <c r="AR706" i="12"/>
  <c r="AQ706" i="12"/>
  <c r="AP706" i="12"/>
  <c r="AO706" i="12"/>
  <c r="AN706" i="12"/>
  <c r="AM706" i="12"/>
  <c r="AL706" i="12"/>
  <c r="AK706" i="12"/>
  <c r="AJ706" i="12"/>
  <c r="AI706" i="12"/>
  <c r="AH706" i="12"/>
  <c r="AG706" i="12"/>
  <c r="AF706" i="12"/>
  <c r="AE706" i="12"/>
  <c r="AD706" i="12"/>
  <c r="AC706" i="12"/>
  <c r="AB706" i="12"/>
  <c r="AA706" i="12"/>
  <c r="Z706" i="12"/>
  <c r="Y706" i="12"/>
  <c r="X706" i="12"/>
  <c r="W706" i="12"/>
  <c r="V706" i="12"/>
  <c r="U706" i="12"/>
  <c r="T706" i="12"/>
  <c r="S706" i="12"/>
  <c r="R706" i="12"/>
  <c r="Q706" i="12"/>
  <c r="P706" i="12"/>
  <c r="O706" i="12"/>
  <c r="N706" i="12"/>
  <c r="M706" i="12"/>
  <c r="L706" i="12"/>
  <c r="K706" i="12"/>
  <c r="J706" i="12"/>
  <c r="I706" i="12"/>
  <c r="H706" i="12"/>
  <c r="G706" i="12"/>
  <c r="F706" i="12"/>
  <c r="E706" i="12"/>
  <c r="B675" i="12"/>
  <c r="A675" i="12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BV674" i="12"/>
  <c r="BU674" i="12"/>
  <c r="BT674" i="12"/>
  <c r="BS674" i="12"/>
  <c r="BR674" i="12"/>
  <c r="BQ674" i="12"/>
  <c r="BP674" i="12"/>
  <c r="BO674" i="12"/>
  <c r="BN674" i="12"/>
  <c r="BM674" i="12"/>
  <c r="BL674" i="12"/>
  <c r="BK674" i="12"/>
  <c r="BJ674" i="12"/>
  <c r="BI674" i="12"/>
  <c r="BH674" i="12"/>
  <c r="BG674" i="12"/>
  <c r="BF674" i="12"/>
  <c r="BE674" i="12"/>
  <c r="BD674" i="12"/>
  <c r="BC674" i="12"/>
  <c r="BB674" i="12"/>
  <c r="BA674" i="12"/>
  <c r="AZ674" i="12"/>
  <c r="AY674" i="12"/>
  <c r="AX674" i="12"/>
  <c r="AW674" i="12"/>
  <c r="AV674" i="12"/>
  <c r="AU674" i="12"/>
  <c r="AT674" i="12"/>
  <c r="AS674" i="12"/>
  <c r="AR674" i="12"/>
  <c r="AQ674" i="12"/>
  <c r="AP674" i="12"/>
  <c r="AO674" i="12"/>
  <c r="AN674" i="12"/>
  <c r="AM674" i="12"/>
  <c r="AL674" i="12"/>
  <c r="AK674" i="12"/>
  <c r="AJ674" i="12"/>
  <c r="AI674" i="12"/>
  <c r="AH674" i="12"/>
  <c r="AG674" i="12"/>
  <c r="AF674" i="12"/>
  <c r="AE674" i="12"/>
  <c r="AD674" i="12"/>
  <c r="AC674" i="12"/>
  <c r="AB674" i="12"/>
  <c r="AA674" i="12"/>
  <c r="Z674" i="12"/>
  <c r="Y674" i="12"/>
  <c r="X674" i="12"/>
  <c r="W674" i="12"/>
  <c r="V674" i="12"/>
  <c r="U674" i="12"/>
  <c r="T674" i="12"/>
  <c r="S674" i="12"/>
  <c r="R674" i="12"/>
  <c r="Q674" i="12"/>
  <c r="P674" i="12"/>
  <c r="O674" i="12"/>
  <c r="N674" i="12"/>
  <c r="M674" i="12"/>
  <c r="L674" i="12"/>
  <c r="K674" i="12"/>
  <c r="J674" i="12"/>
  <c r="I674" i="12"/>
  <c r="H674" i="12"/>
  <c r="G674" i="12"/>
  <c r="F674" i="12"/>
  <c r="E674" i="12"/>
  <c r="A644" i="12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B643" i="12"/>
  <c r="A643" i="12"/>
  <c r="BV642" i="12"/>
  <c r="BU642" i="12"/>
  <c r="BT642" i="12"/>
  <c r="BS642" i="12"/>
  <c r="BR642" i="12"/>
  <c r="BQ642" i="12"/>
  <c r="BP642" i="12"/>
  <c r="BO642" i="12"/>
  <c r="BN642" i="12"/>
  <c r="BM642" i="12"/>
  <c r="BL642" i="12"/>
  <c r="BK642" i="12"/>
  <c r="BJ642" i="12"/>
  <c r="BI642" i="12"/>
  <c r="BH642" i="12"/>
  <c r="BG642" i="12"/>
  <c r="BF642" i="12"/>
  <c r="BE642" i="12"/>
  <c r="BD642" i="12"/>
  <c r="BC642" i="12"/>
  <c r="BB642" i="12"/>
  <c r="BA642" i="12"/>
  <c r="AZ642" i="12"/>
  <c r="AY642" i="12"/>
  <c r="AX642" i="12"/>
  <c r="AW642" i="12"/>
  <c r="AV642" i="12"/>
  <c r="AU642" i="12"/>
  <c r="AT642" i="12"/>
  <c r="AS642" i="12"/>
  <c r="AR642" i="12"/>
  <c r="AQ642" i="12"/>
  <c r="AP642" i="12"/>
  <c r="AO642" i="12"/>
  <c r="AN642" i="12"/>
  <c r="AM642" i="12"/>
  <c r="AL642" i="12"/>
  <c r="AK642" i="12"/>
  <c r="AJ642" i="12"/>
  <c r="AI642" i="12"/>
  <c r="AH642" i="12"/>
  <c r="AG642" i="12"/>
  <c r="AF642" i="12"/>
  <c r="AE642" i="12"/>
  <c r="AD642" i="12"/>
  <c r="AC642" i="12"/>
  <c r="AB642" i="12"/>
  <c r="AA642" i="12"/>
  <c r="Z642" i="12"/>
  <c r="Y642" i="12"/>
  <c r="X642" i="12"/>
  <c r="W642" i="12"/>
  <c r="V642" i="12"/>
  <c r="U642" i="12"/>
  <c r="T642" i="12"/>
  <c r="S642" i="12"/>
  <c r="R642" i="12"/>
  <c r="Q642" i="12"/>
  <c r="P642" i="12"/>
  <c r="O642" i="12"/>
  <c r="N642" i="12"/>
  <c r="M642" i="12"/>
  <c r="L642" i="12"/>
  <c r="K642" i="12"/>
  <c r="J642" i="12"/>
  <c r="I642" i="12"/>
  <c r="H642" i="12"/>
  <c r="G642" i="12"/>
  <c r="F642" i="12"/>
  <c r="E642" i="12"/>
  <c r="A615" i="12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12" i="12"/>
  <c r="A613" i="12" s="1"/>
  <c r="A614" i="12" s="1"/>
  <c r="B611" i="12"/>
  <c r="A611" i="12"/>
  <c r="BV610" i="12"/>
  <c r="BU610" i="12"/>
  <c r="BT610" i="12"/>
  <c r="BS610" i="12"/>
  <c r="BR610" i="12"/>
  <c r="BQ610" i="12"/>
  <c r="BP610" i="12"/>
  <c r="BO610" i="12"/>
  <c r="BN610" i="12"/>
  <c r="BM610" i="12"/>
  <c r="BL610" i="12"/>
  <c r="BK610" i="12"/>
  <c r="BJ610" i="12"/>
  <c r="BI610" i="12"/>
  <c r="BH610" i="12"/>
  <c r="BG610" i="12"/>
  <c r="BF610" i="12"/>
  <c r="BE610" i="12"/>
  <c r="BD610" i="12"/>
  <c r="BC610" i="12"/>
  <c r="BB610" i="12"/>
  <c r="BA610" i="12"/>
  <c r="AZ610" i="12"/>
  <c r="AY610" i="12"/>
  <c r="AX610" i="12"/>
  <c r="AW610" i="12"/>
  <c r="AV610" i="12"/>
  <c r="AU610" i="12"/>
  <c r="AT610" i="12"/>
  <c r="AS610" i="12"/>
  <c r="AR610" i="12"/>
  <c r="AQ610" i="12"/>
  <c r="AP610" i="12"/>
  <c r="AO610" i="12"/>
  <c r="AN610" i="12"/>
  <c r="AM610" i="12"/>
  <c r="AL610" i="12"/>
  <c r="AK610" i="12"/>
  <c r="AJ610" i="12"/>
  <c r="AI610" i="12"/>
  <c r="AH610" i="12"/>
  <c r="AG610" i="12"/>
  <c r="AF610" i="12"/>
  <c r="AE610" i="12"/>
  <c r="AD610" i="12"/>
  <c r="AC610" i="12"/>
  <c r="AB610" i="12"/>
  <c r="AA610" i="12"/>
  <c r="Z610" i="12"/>
  <c r="Y610" i="12"/>
  <c r="X610" i="12"/>
  <c r="W610" i="12"/>
  <c r="V610" i="12"/>
  <c r="U610" i="12"/>
  <c r="T610" i="12"/>
  <c r="S610" i="12"/>
  <c r="R610" i="12"/>
  <c r="Q610" i="12"/>
  <c r="P610" i="12"/>
  <c r="O610" i="12"/>
  <c r="N610" i="12"/>
  <c r="M610" i="12"/>
  <c r="L610" i="12"/>
  <c r="K610" i="12"/>
  <c r="J610" i="12"/>
  <c r="I610" i="12"/>
  <c r="H610" i="12"/>
  <c r="G610" i="12"/>
  <c r="F610" i="12"/>
  <c r="E610" i="12"/>
  <c r="B579" i="12"/>
  <c r="A579" i="12"/>
  <c r="BV578" i="12"/>
  <c r="BU578" i="12"/>
  <c r="BT578" i="12"/>
  <c r="BS578" i="12"/>
  <c r="BR578" i="12"/>
  <c r="BQ578" i="12"/>
  <c r="BP578" i="12"/>
  <c r="BO578" i="12"/>
  <c r="BN578" i="12"/>
  <c r="BM578" i="12"/>
  <c r="BL578" i="12"/>
  <c r="BK578" i="12"/>
  <c r="BJ578" i="12"/>
  <c r="BI578" i="12"/>
  <c r="BH578" i="12"/>
  <c r="BG578" i="12"/>
  <c r="BF578" i="12"/>
  <c r="BE578" i="12"/>
  <c r="BD578" i="12"/>
  <c r="BC578" i="12"/>
  <c r="BB578" i="12"/>
  <c r="BA578" i="12"/>
  <c r="AZ578" i="12"/>
  <c r="AY578" i="12"/>
  <c r="AX578" i="12"/>
  <c r="AW578" i="12"/>
  <c r="AV578" i="12"/>
  <c r="AU578" i="12"/>
  <c r="AT578" i="12"/>
  <c r="AS578" i="12"/>
  <c r="AR578" i="12"/>
  <c r="AQ578" i="12"/>
  <c r="AP578" i="12"/>
  <c r="AO578" i="12"/>
  <c r="AN578" i="12"/>
  <c r="AM578" i="12"/>
  <c r="AL578" i="12"/>
  <c r="AK578" i="12"/>
  <c r="AJ578" i="12"/>
  <c r="AI578" i="12"/>
  <c r="AH578" i="12"/>
  <c r="AG578" i="12"/>
  <c r="AF578" i="12"/>
  <c r="AE578" i="12"/>
  <c r="AD578" i="12"/>
  <c r="AC578" i="12"/>
  <c r="AB578" i="12"/>
  <c r="AA578" i="12"/>
  <c r="Z578" i="12"/>
  <c r="Y578" i="12"/>
  <c r="X578" i="12"/>
  <c r="W578" i="12"/>
  <c r="V578" i="12"/>
  <c r="U578" i="12"/>
  <c r="T578" i="12"/>
  <c r="S578" i="12"/>
  <c r="R578" i="12"/>
  <c r="Q578" i="12"/>
  <c r="P578" i="12"/>
  <c r="O578" i="12"/>
  <c r="N578" i="12"/>
  <c r="M578" i="12"/>
  <c r="L578" i="12"/>
  <c r="K578" i="12"/>
  <c r="J578" i="12"/>
  <c r="I578" i="12"/>
  <c r="H578" i="12"/>
  <c r="G578" i="12"/>
  <c r="F578" i="12"/>
  <c r="E578" i="12"/>
  <c r="A551" i="12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48" i="12"/>
  <c r="A549" i="12" s="1"/>
  <c r="A550" i="12" s="1"/>
  <c r="B547" i="12"/>
  <c r="B548" i="12" s="1"/>
  <c r="A547" i="12"/>
  <c r="BV546" i="12"/>
  <c r="BU546" i="12"/>
  <c r="BT546" i="12"/>
  <c r="BS546" i="12"/>
  <c r="BR546" i="12"/>
  <c r="BQ546" i="12"/>
  <c r="BP546" i="12"/>
  <c r="BO546" i="12"/>
  <c r="BN546" i="12"/>
  <c r="BM546" i="12"/>
  <c r="BL546" i="12"/>
  <c r="BK546" i="12"/>
  <c r="BJ546" i="12"/>
  <c r="BI546" i="12"/>
  <c r="BH546" i="12"/>
  <c r="BG546" i="12"/>
  <c r="BF546" i="12"/>
  <c r="BE546" i="12"/>
  <c r="BD546" i="12"/>
  <c r="BC546" i="12"/>
  <c r="BB546" i="12"/>
  <c r="BA546" i="12"/>
  <c r="AZ546" i="12"/>
  <c r="AY546" i="12"/>
  <c r="AX546" i="12"/>
  <c r="AW546" i="12"/>
  <c r="AV546" i="12"/>
  <c r="AU546" i="12"/>
  <c r="AT546" i="12"/>
  <c r="AS546" i="12"/>
  <c r="AR546" i="12"/>
  <c r="AQ546" i="12"/>
  <c r="AP546" i="12"/>
  <c r="AO546" i="12"/>
  <c r="AN546" i="12"/>
  <c r="AM546" i="12"/>
  <c r="AL546" i="12"/>
  <c r="AK546" i="12"/>
  <c r="AJ546" i="12"/>
  <c r="AI546" i="12"/>
  <c r="AH546" i="12"/>
  <c r="AG546" i="12"/>
  <c r="AF546" i="12"/>
  <c r="AE546" i="12"/>
  <c r="AD546" i="12"/>
  <c r="AC546" i="12"/>
  <c r="AB546" i="12"/>
  <c r="AA546" i="12"/>
  <c r="Z546" i="12"/>
  <c r="Y546" i="12"/>
  <c r="X546" i="12"/>
  <c r="W546" i="12"/>
  <c r="V546" i="12"/>
  <c r="U546" i="12"/>
  <c r="T546" i="12"/>
  <c r="S546" i="12"/>
  <c r="R546" i="12"/>
  <c r="Q546" i="12"/>
  <c r="P546" i="12"/>
  <c r="O546" i="12"/>
  <c r="N546" i="12"/>
  <c r="M546" i="12"/>
  <c r="L546" i="12"/>
  <c r="K546" i="12"/>
  <c r="J546" i="12"/>
  <c r="I546" i="12"/>
  <c r="H546" i="12"/>
  <c r="G546" i="12"/>
  <c r="F546" i="12"/>
  <c r="E546" i="12"/>
  <c r="B515" i="12"/>
  <c r="A515" i="12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BV514" i="12"/>
  <c r="BU514" i="12"/>
  <c r="BT514" i="12"/>
  <c r="BS514" i="12"/>
  <c r="BR514" i="12"/>
  <c r="BQ514" i="12"/>
  <c r="BP514" i="12"/>
  <c r="BO514" i="12"/>
  <c r="BN514" i="12"/>
  <c r="BM514" i="12"/>
  <c r="BL514" i="12"/>
  <c r="BK514" i="12"/>
  <c r="BJ514" i="12"/>
  <c r="BI514" i="12"/>
  <c r="BH514" i="12"/>
  <c r="BG514" i="12"/>
  <c r="BF514" i="12"/>
  <c r="BE514" i="12"/>
  <c r="BD514" i="12"/>
  <c r="BC514" i="12"/>
  <c r="BB514" i="12"/>
  <c r="BA514" i="12"/>
  <c r="AZ514" i="12"/>
  <c r="AY514" i="12"/>
  <c r="AX514" i="12"/>
  <c r="AW514" i="12"/>
  <c r="AV514" i="12"/>
  <c r="AU514" i="12"/>
  <c r="AT514" i="12"/>
  <c r="AS514" i="12"/>
  <c r="AR514" i="12"/>
  <c r="AQ514" i="12"/>
  <c r="AP514" i="12"/>
  <c r="AO514" i="12"/>
  <c r="AN514" i="12"/>
  <c r="AM514" i="12"/>
  <c r="AL514" i="12"/>
  <c r="AK514" i="12"/>
  <c r="AJ514" i="12"/>
  <c r="AI514" i="12"/>
  <c r="AH514" i="12"/>
  <c r="AG514" i="12"/>
  <c r="AF514" i="12"/>
  <c r="AE514" i="12"/>
  <c r="AD514" i="12"/>
  <c r="AC514" i="12"/>
  <c r="AB514" i="12"/>
  <c r="AA514" i="12"/>
  <c r="Z514" i="12"/>
  <c r="Y514" i="12"/>
  <c r="X514" i="12"/>
  <c r="W514" i="12"/>
  <c r="V514" i="12"/>
  <c r="U514" i="12"/>
  <c r="T514" i="12"/>
  <c r="S514" i="12"/>
  <c r="R514" i="12"/>
  <c r="Q514" i="12"/>
  <c r="P514" i="12"/>
  <c r="O514" i="12"/>
  <c r="N514" i="12"/>
  <c r="M514" i="12"/>
  <c r="L514" i="12"/>
  <c r="K514" i="12"/>
  <c r="J514" i="12"/>
  <c r="I514" i="12"/>
  <c r="H514" i="12"/>
  <c r="G514" i="12"/>
  <c r="F514" i="12"/>
  <c r="E514" i="12"/>
  <c r="B484" i="12"/>
  <c r="B485" i="12" s="1"/>
  <c r="B483" i="12"/>
  <c r="A483" i="12"/>
  <c r="BV482" i="12"/>
  <c r="BU482" i="12"/>
  <c r="BT482" i="12"/>
  <c r="BS482" i="12"/>
  <c r="BR482" i="12"/>
  <c r="BQ482" i="12"/>
  <c r="BP482" i="12"/>
  <c r="BO482" i="12"/>
  <c r="BN482" i="12"/>
  <c r="BM482" i="12"/>
  <c r="BL482" i="12"/>
  <c r="BK482" i="12"/>
  <c r="BJ482" i="12"/>
  <c r="BI482" i="12"/>
  <c r="BH482" i="12"/>
  <c r="BG482" i="12"/>
  <c r="BF482" i="12"/>
  <c r="BE482" i="12"/>
  <c r="BD482" i="12"/>
  <c r="BC482" i="12"/>
  <c r="BB482" i="12"/>
  <c r="BA482" i="12"/>
  <c r="AZ482" i="12"/>
  <c r="AY482" i="12"/>
  <c r="AX482" i="12"/>
  <c r="AW482" i="12"/>
  <c r="AV482" i="12"/>
  <c r="AU482" i="12"/>
  <c r="AT482" i="12"/>
  <c r="AS482" i="12"/>
  <c r="AR482" i="12"/>
  <c r="AQ482" i="12"/>
  <c r="AP482" i="12"/>
  <c r="AO482" i="12"/>
  <c r="AN482" i="12"/>
  <c r="AM482" i="12"/>
  <c r="AL482" i="12"/>
  <c r="AK482" i="12"/>
  <c r="AJ482" i="12"/>
  <c r="AI482" i="12"/>
  <c r="AH482" i="12"/>
  <c r="AG482" i="12"/>
  <c r="AF482" i="12"/>
  <c r="AE482" i="12"/>
  <c r="AD482" i="12"/>
  <c r="AC482" i="12"/>
  <c r="AB482" i="12"/>
  <c r="AA482" i="12"/>
  <c r="Z482" i="12"/>
  <c r="Y482" i="12"/>
  <c r="X482" i="12"/>
  <c r="W482" i="12"/>
  <c r="V482" i="12"/>
  <c r="U482" i="12"/>
  <c r="T482" i="12"/>
  <c r="S482" i="12"/>
  <c r="R482" i="12"/>
  <c r="Q482" i="12"/>
  <c r="P482" i="12"/>
  <c r="O482" i="12"/>
  <c r="N482" i="12"/>
  <c r="M482" i="12"/>
  <c r="L482" i="12"/>
  <c r="K482" i="12"/>
  <c r="J482" i="12"/>
  <c r="I482" i="12"/>
  <c r="H482" i="12"/>
  <c r="G482" i="12"/>
  <c r="F482" i="12"/>
  <c r="E482" i="12"/>
  <c r="A462" i="12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B451" i="12"/>
  <c r="A451" i="12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BV450" i="12"/>
  <c r="BU450" i="12"/>
  <c r="BT450" i="12"/>
  <c r="BS450" i="12"/>
  <c r="BR450" i="12"/>
  <c r="BQ450" i="12"/>
  <c r="BP450" i="12"/>
  <c r="BO450" i="12"/>
  <c r="BN450" i="12"/>
  <c r="BM450" i="12"/>
  <c r="BL450" i="12"/>
  <c r="BK450" i="12"/>
  <c r="BJ450" i="12"/>
  <c r="BI450" i="12"/>
  <c r="BH450" i="12"/>
  <c r="BG450" i="12"/>
  <c r="BF450" i="12"/>
  <c r="BE450" i="12"/>
  <c r="BD450" i="12"/>
  <c r="BC450" i="12"/>
  <c r="BB450" i="12"/>
  <c r="BA450" i="12"/>
  <c r="AZ450" i="12"/>
  <c r="AY450" i="12"/>
  <c r="AX450" i="12"/>
  <c r="AW450" i="12"/>
  <c r="AV450" i="12"/>
  <c r="AU450" i="12"/>
  <c r="AT450" i="12"/>
  <c r="AS450" i="12"/>
  <c r="AR450" i="12"/>
  <c r="AQ450" i="12"/>
  <c r="AP450" i="12"/>
  <c r="AO450" i="12"/>
  <c r="AN450" i="12"/>
  <c r="AM450" i="12"/>
  <c r="AL450" i="12"/>
  <c r="AK450" i="12"/>
  <c r="AJ450" i="12"/>
  <c r="AI450" i="12"/>
  <c r="AH450" i="12"/>
  <c r="AG450" i="12"/>
  <c r="AF450" i="12"/>
  <c r="AE450" i="12"/>
  <c r="AD450" i="12"/>
  <c r="AC450" i="12"/>
  <c r="AB450" i="12"/>
  <c r="AA450" i="12"/>
  <c r="Z450" i="12"/>
  <c r="Y450" i="12"/>
  <c r="X450" i="12"/>
  <c r="W450" i="12"/>
  <c r="V450" i="12"/>
  <c r="U450" i="12"/>
  <c r="T450" i="12"/>
  <c r="S450" i="12"/>
  <c r="R450" i="12"/>
  <c r="Q450" i="12"/>
  <c r="P450" i="12"/>
  <c r="O450" i="12"/>
  <c r="N450" i="12"/>
  <c r="M450" i="12"/>
  <c r="L450" i="12"/>
  <c r="K450" i="12"/>
  <c r="J450" i="12"/>
  <c r="I450" i="12"/>
  <c r="H450" i="12"/>
  <c r="G450" i="12"/>
  <c r="F450" i="12"/>
  <c r="E450" i="12"/>
  <c r="B419" i="12"/>
  <c r="A419" i="12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BV418" i="12"/>
  <c r="BU418" i="12"/>
  <c r="BT418" i="12"/>
  <c r="BS418" i="12"/>
  <c r="BR418" i="12"/>
  <c r="BQ418" i="12"/>
  <c r="BP418" i="12"/>
  <c r="BO418" i="12"/>
  <c r="BN418" i="12"/>
  <c r="BM418" i="12"/>
  <c r="BL418" i="12"/>
  <c r="BK418" i="12"/>
  <c r="BJ418" i="12"/>
  <c r="BI418" i="12"/>
  <c r="BH418" i="12"/>
  <c r="BG418" i="12"/>
  <c r="BF418" i="12"/>
  <c r="BE418" i="12"/>
  <c r="BD418" i="12"/>
  <c r="BC418" i="12"/>
  <c r="BB418" i="12"/>
  <c r="BA418" i="12"/>
  <c r="AZ418" i="12"/>
  <c r="AY418" i="12"/>
  <c r="AX418" i="12"/>
  <c r="AW418" i="12"/>
  <c r="AV418" i="12"/>
  <c r="AU418" i="12"/>
  <c r="AT418" i="12"/>
  <c r="AS418" i="12"/>
  <c r="AR418" i="12"/>
  <c r="AQ418" i="12"/>
  <c r="AP418" i="12"/>
  <c r="AO418" i="12"/>
  <c r="AN418" i="12"/>
  <c r="AM418" i="12"/>
  <c r="AL418" i="12"/>
  <c r="AK418" i="12"/>
  <c r="AJ418" i="12"/>
  <c r="AI418" i="12"/>
  <c r="AH418" i="12"/>
  <c r="AG418" i="12"/>
  <c r="AF418" i="12"/>
  <c r="AE418" i="12"/>
  <c r="AD418" i="12"/>
  <c r="AC418" i="12"/>
  <c r="AB418" i="12"/>
  <c r="AA418" i="12"/>
  <c r="Z418" i="12"/>
  <c r="Y418" i="12"/>
  <c r="X418" i="12"/>
  <c r="W418" i="12"/>
  <c r="V418" i="12"/>
  <c r="U418" i="12"/>
  <c r="T418" i="12"/>
  <c r="S418" i="12"/>
  <c r="R418" i="12"/>
  <c r="Q418" i="12"/>
  <c r="P418" i="12"/>
  <c r="O418" i="12"/>
  <c r="N418" i="12"/>
  <c r="M418" i="12"/>
  <c r="L418" i="12"/>
  <c r="K418" i="12"/>
  <c r="J418" i="12"/>
  <c r="I418" i="12"/>
  <c r="H418" i="12"/>
  <c r="G418" i="12"/>
  <c r="F418" i="12"/>
  <c r="E418" i="12"/>
  <c r="B388" i="12"/>
  <c r="A388" i="12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B387" i="12"/>
  <c r="A387" i="12"/>
  <c r="BV386" i="12"/>
  <c r="BU386" i="12"/>
  <c r="BT386" i="12"/>
  <c r="BS386" i="12"/>
  <c r="BR386" i="12"/>
  <c r="BQ386" i="12"/>
  <c r="BP386" i="12"/>
  <c r="BO386" i="12"/>
  <c r="BN386" i="12"/>
  <c r="BM386" i="12"/>
  <c r="BL386" i="12"/>
  <c r="BK386" i="12"/>
  <c r="BJ386" i="12"/>
  <c r="BI386" i="12"/>
  <c r="BH386" i="12"/>
  <c r="BG386" i="12"/>
  <c r="BF386" i="12"/>
  <c r="BE386" i="12"/>
  <c r="BD386" i="12"/>
  <c r="BC386" i="12"/>
  <c r="BB386" i="12"/>
  <c r="BA386" i="12"/>
  <c r="AZ386" i="12"/>
  <c r="AY386" i="12"/>
  <c r="AX386" i="12"/>
  <c r="AW386" i="12"/>
  <c r="AV386" i="12"/>
  <c r="AU386" i="12"/>
  <c r="AT386" i="12"/>
  <c r="AS386" i="12"/>
  <c r="AR386" i="12"/>
  <c r="AQ386" i="12"/>
  <c r="AP386" i="12"/>
  <c r="AO386" i="12"/>
  <c r="AN386" i="12"/>
  <c r="AM386" i="12"/>
  <c r="AL386" i="12"/>
  <c r="AK386" i="12"/>
  <c r="AJ386" i="12"/>
  <c r="AI386" i="12"/>
  <c r="AH386" i="12"/>
  <c r="AG386" i="12"/>
  <c r="AF386" i="12"/>
  <c r="AE386" i="12"/>
  <c r="AD386" i="12"/>
  <c r="AC386" i="12"/>
  <c r="AB386" i="12"/>
  <c r="AA386" i="12"/>
  <c r="Z386" i="12"/>
  <c r="Y386" i="12"/>
  <c r="X386" i="12"/>
  <c r="W386" i="12"/>
  <c r="V386" i="12"/>
  <c r="U386" i="12"/>
  <c r="T386" i="12"/>
  <c r="S386" i="12"/>
  <c r="R386" i="12"/>
  <c r="Q386" i="12"/>
  <c r="P386" i="12"/>
  <c r="O386" i="12"/>
  <c r="N386" i="12"/>
  <c r="M386" i="12"/>
  <c r="L386" i="12"/>
  <c r="K386" i="12"/>
  <c r="J386" i="12"/>
  <c r="I386" i="12"/>
  <c r="H386" i="12"/>
  <c r="G386" i="12"/>
  <c r="F386" i="12"/>
  <c r="E386" i="12"/>
  <c r="B355" i="12"/>
  <c r="A355" i="12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BV354" i="12"/>
  <c r="BU354" i="12"/>
  <c r="BT354" i="12"/>
  <c r="BS354" i="12"/>
  <c r="BR354" i="12"/>
  <c r="BQ354" i="12"/>
  <c r="BP354" i="12"/>
  <c r="BO354" i="12"/>
  <c r="BN354" i="12"/>
  <c r="BM354" i="12"/>
  <c r="BL354" i="12"/>
  <c r="BK354" i="12"/>
  <c r="BJ354" i="12"/>
  <c r="BI354" i="12"/>
  <c r="BH354" i="12"/>
  <c r="BG354" i="12"/>
  <c r="BF354" i="12"/>
  <c r="BE354" i="12"/>
  <c r="BD354" i="12"/>
  <c r="BC354" i="12"/>
  <c r="BB354" i="12"/>
  <c r="BA354" i="12"/>
  <c r="AZ354" i="12"/>
  <c r="AY354" i="12"/>
  <c r="AX354" i="12"/>
  <c r="AW354" i="12"/>
  <c r="AV354" i="12"/>
  <c r="AU354" i="12"/>
  <c r="AT354" i="12"/>
  <c r="AS354" i="12"/>
  <c r="AR354" i="12"/>
  <c r="AQ354" i="12"/>
  <c r="AP354" i="12"/>
  <c r="AO354" i="12"/>
  <c r="AN354" i="12"/>
  <c r="AM354" i="12"/>
  <c r="AL354" i="12"/>
  <c r="AK354" i="12"/>
  <c r="AJ354" i="12"/>
  <c r="AI354" i="12"/>
  <c r="AH354" i="12"/>
  <c r="AG354" i="12"/>
  <c r="AF354" i="12"/>
  <c r="AE354" i="12"/>
  <c r="AD354" i="12"/>
  <c r="AC354" i="12"/>
  <c r="AB354" i="12"/>
  <c r="AA354" i="12"/>
  <c r="Z354" i="12"/>
  <c r="Y354" i="12"/>
  <c r="X354" i="12"/>
  <c r="W354" i="12"/>
  <c r="V354" i="12"/>
  <c r="U354" i="12"/>
  <c r="T354" i="12"/>
  <c r="S354" i="12"/>
  <c r="R354" i="12"/>
  <c r="Q354" i="12"/>
  <c r="P354" i="12"/>
  <c r="O354" i="12"/>
  <c r="N354" i="12"/>
  <c r="M354" i="12"/>
  <c r="L354" i="12"/>
  <c r="K354" i="12"/>
  <c r="J354" i="12"/>
  <c r="I354" i="12"/>
  <c r="H354" i="12"/>
  <c r="G354" i="12"/>
  <c r="F354" i="12"/>
  <c r="E354" i="12"/>
  <c r="B323" i="12"/>
  <c r="A323" i="12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BV322" i="12"/>
  <c r="BU322" i="12"/>
  <c r="BT322" i="12"/>
  <c r="BS322" i="12"/>
  <c r="BR322" i="12"/>
  <c r="BQ322" i="12"/>
  <c r="BP322" i="12"/>
  <c r="BO322" i="12"/>
  <c r="BN322" i="12"/>
  <c r="BM322" i="12"/>
  <c r="BL322" i="12"/>
  <c r="BK322" i="12"/>
  <c r="BJ322" i="12"/>
  <c r="BI322" i="12"/>
  <c r="BH322" i="12"/>
  <c r="BG322" i="12"/>
  <c r="BF322" i="12"/>
  <c r="BE322" i="12"/>
  <c r="BD322" i="12"/>
  <c r="BC322" i="12"/>
  <c r="BB322" i="12"/>
  <c r="BA322" i="12"/>
  <c r="AZ322" i="12"/>
  <c r="AY322" i="12"/>
  <c r="AX322" i="12"/>
  <c r="AW322" i="12"/>
  <c r="AV322" i="12"/>
  <c r="AU322" i="12"/>
  <c r="AT322" i="12"/>
  <c r="AS322" i="12"/>
  <c r="AR322" i="12"/>
  <c r="AQ322" i="12"/>
  <c r="AP322" i="12"/>
  <c r="AO322" i="12"/>
  <c r="AN322" i="12"/>
  <c r="AM322" i="12"/>
  <c r="AL322" i="12"/>
  <c r="AK322" i="12"/>
  <c r="AJ322" i="12"/>
  <c r="AI322" i="12"/>
  <c r="AH322" i="12"/>
  <c r="AG322" i="12"/>
  <c r="AF322" i="12"/>
  <c r="AE322" i="12"/>
  <c r="AD322" i="12"/>
  <c r="AC322" i="12"/>
  <c r="AB322" i="12"/>
  <c r="AA322" i="12"/>
  <c r="Z322" i="12"/>
  <c r="Y322" i="12"/>
  <c r="X322" i="12"/>
  <c r="W322" i="12"/>
  <c r="V322" i="12"/>
  <c r="U322" i="12"/>
  <c r="T322" i="12"/>
  <c r="S322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B291" i="12"/>
  <c r="A291" i="12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BV290" i="12"/>
  <c r="BU290" i="12"/>
  <c r="BT290" i="12"/>
  <c r="BS290" i="12"/>
  <c r="BR290" i="12"/>
  <c r="BQ290" i="12"/>
  <c r="BP290" i="12"/>
  <c r="BO290" i="12"/>
  <c r="BN290" i="12"/>
  <c r="BM290" i="12"/>
  <c r="BL290" i="12"/>
  <c r="BK290" i="12"/>
  <c r="BJ290" i="12"/>
  <c r="BI290" i="12"/>
  <c r="BH290" i="12"/>
  <c r="BG290" i="12"/>
  <c r="BF290" i="12"/>
  <c r="BE290" i="12"/>
  <c r="BD290" i="12"/>
  <c r="BC290" i="12"/>
  <c r="BB290" i="12"/>
  <c r="BA290" i="12"/>
  <c r="AZ290" i="12"/>
  <c r="AY290" i="12"/>
  <c r="AX290" i="12"/>
  <c r="AW290" i="12"/>
  <c r="AV290" i="12"/>
  <c r="AU290" i="12"/>
  <c r="AT290" i="12"/>
  <c r="AS290" i="12"/>
  <c r="AR290" i="12"/>
  <c r="AQ290" i="12"/>
  <c r="AP290" i="12"/>
  <c r="AO290" i="12"/>
  <c r="AN290" i="12"/>
  <c r="AM290" i="12"/>
  <c r="AL290" i="12"/>
  <c r="AK290" i="12"/>
  <c r="AJ290" i="12"/>
  <c r="AI290" i="12"/>
  <c r="AH290" i="12"/>
  <c r="AG290" i="12"/>
  <c r="AF290" i="12"/>
  <c r="AE290" i="12"/>
  <c r="AD290" i="12"/>
  <c r="AC290" i="12"/>
  <c r="AB290" i="12"/>
  <c r="AA290" i="12"/>
  <c r="Z290" i="12"/>
  <c r="Y290" i="12"/>
  <c r="X290" i="12"/>
  <c r="W290" i="12"/>
  <c r="V290" i="12"/>
  <c r="U290" i="12"/>
  <c r="T290" i="12"/>
  <c r="S290" i="12"/>
  <c r="R290" i="12"/>
  <c r="Q290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A264" i="12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B260" i="12"/>
  <c r="B259" i="12"/>
  <c r="A259" i="12"/>
  <c r="A260" i="12" s="1"/>
  <c r="A261" i="12" s="1"/>
  <c r="A262" i="12" s="1"/>
  <c r="A263" i="12" s="1"/>
  <c r="BV258" i="12"/>
  <c r="BU258" i="12"/>
  <c r="BT258" i="12"/>
  <c r="BS258" i="12"/>
  <c r="BR258" i="12"/>
  <c r="BQ258" i="12"/>
  <c r="BP258" i="12"/>
  <c r="BO258" i="12"/>
  <c r="BN258" i="12"/>
  <c r="BM258" i="12"/>
  <c r="BL258" i="12"/>
  <c r="BK258" i="12"/>
  <c r="BJ258" i="12"/>
  <c r="BI258" i="12"/>
  <c r="BH258" i="12"/>
  <c r="BG258" i="12"/>
  <c r="BF258" i="12"/>
  <c r="BE258" i="12"/>
  <c r="BD258" i="12"/>
  <c r="BC258" i="12"/>
  <c r="BB258" i="12"/>
  <c r="BA258" i="12"/>
  <c r="AZ258" i="12"/>
  <c r="AY258" i="12"/>
  <c r="AX258" i="12"/>
  <c r="AW258" i="12"/>
  <c r="AV258" i="12"/>
  <c r="AU258" i="12"/>
  <c r="AT258" i="12"/>
  <c r="AS258" i="12"/>
  <c r="AR258" i="12"/>
  <c r="AQ258" i="12"/>
  <c r="AP258" i="12"/>
  <c r="AO258" i="12"/>
  <c r="AN258" i="12"/>
  <c r="AM258" i="12"/>
  <c r="AL258" i="12"/>
  <c r="AK258" i="12"/>
  <c r="AJ258" i="12"/>
  <c r="AI258" i="12"/>
  <c r="AH258" i="12"/>
  <c r="AG258" i="12"/>
  <c r="AF258" i="12"/>
  <c r="AE258" i="12"/>
  <c r="AD258" i="12"/>
  <c r="AC258" i="12"/>
  <c r="AB258" i="12"/>
  <c r="AA258" i="12"/>
  <c r="Z258" i="12"/>
  <c r="Y258" i="12"/>
  <c r="X258" i="12"/>
  <c r="W258" i="12"/>
  <c r="V258" i="12"/>
  <c r="U258" i="12"/>
  <c r="T258" i="12"/>
  <c r="S258" i="12"/>
  <c r="R258" i="12"/>
  <c r="Q258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B227" i="12"/>
  <c r="A227" i="12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BV226" i="12"/>
  <c r="BU226" i="12"/>
  <c r="BT226" i="12"/>
  <c r="BS226" i="12"/>
  <c r="BR226" i="12"/>
  <c r="BQ226" i="12"/>
  <c r="BP226" i="12"/>
  <c r="BO226" i="12"/>
  <c r="BN226" i="12"/>
  <c r="BM226" i="12"/>
  <c r="BL226" i="12"/>
  <c r="BK226" i="12"/>
  <c r="BJ226" i="12"/>
  <c r="BI226" i="12"/>
  <c r="BH226" i="12"/>
  <c r="BG226" i="12"/>
  <c r="BF226" i="12"/>
  <c r="BE226" i="12"/>
  <c r="BD226" i="12"/>
  <c r="BC226" i="12"/>
  <c r="BB226" i="12"/>
  <c r="BA226" i="12"/>
  <c r="AZ226" i="12"/>
  <c r="AY226" i="12"/>
  <c r="AX226" i="12"/>
  <c r="AW226" i="12"/>
  <c r="AV226" i="12"/>
  <c r="AU226" i="12"/>
  <c r="AT226" i="12"/>
  <c r="AS226" i="12"/>
  <c r="AR226" i="12"/>
  <c r="AQ226" i="12"/>
  <c r="AP226" i="12"/>
  <c r="AO226" i="12"/>
  <c r="AN226" i="12"/>
  <c r="AM226" i="12"/>
  <c r="AL226" i="12"/>
  <c r="AK226" i="12"/>
  <c r="AJ226" i="12"/>
  <c r="AI226" i="12"/>
  <c r="AH226" i="12"/>
  <c r="AG226" i="12"/>
  <c r="AF226" i="12"/>
  <c r="AE226" i="12"/>
  <c r="AD226" i="12"/>
  <c r="AC226" i="12"/>
  <c r="AB226" i="12"/>
  <c r="AA226" i="12"/>
  <c r="Z226" i="12"/>
  <c r="Y226" i="12"/>
  <c r="X226" i="12"/>
  <c r="W226" i="12"/>
  <c r="V226" i="12"/>
  <c r="U226" i="12"/>
  <c r="T226" i="12"/>
  <c r="S226" i="12"/>
  <c r="R226" i="12"/>
  <c r="Q226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A197" i="12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B195" i="12"/>
  <c r="A195" i="12"/>
  <c r="A196" i="12" s="1"/>
  <c r="BV194" i="12"/>
  <c r="BU194" i="12"/>
  <c r="BT194" i="12"/>
  <c r="BS194" i="12"/>
  <c r="BR194" i="12"/>
  <c r="BQ194" i="12"/>
  <c r="BP194" i="12"/>
  <c r="BO194" i="12"/>
  <c r="BN194" i="12"/>
  <c r="BM194" i="12"/>
  <c r="BL194" i="12"/>
  <c r="BK194" i="12"/>
  <c r="BJ194" i="12"/>
  <c r="BI194" i="12"/>
  <c r="BH194" i="12"/>
  <c r="BG194" i="12"/>
  <c r="BF194" i="12"/>
  <c r="BE194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B163" i="12"/>
  <c r="A163" i="12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BV162" i="12"/>
  <c r="BU162" i="12"/>
  <c r="BT162" i="12"/>
  <c r="BS162" i="12"/>
  <c r="BR162" i="12"/>
  <c r="BQ162" i="12"/>
  <c r="BP162" i="12"/>
  <c r="BO162" i="12"/>
  <c r="BN162" i="12"/>
  <c r="BM162" i="12"/>
  <c r="BL162" i="12"/>
  <c r="BK162" i="12"/>
  <c r="BJ162" i="12"/>
  <c r="BI162" i="12"/>
  <c r="BH162" i="12"/>
  <c r="BG162" i="12"/>
  <c r="BF162" i="12"/>
  <c r="BE162" i="12"/>
  <c r="BD162" i="12"/>
  <c r="BC162" i="12"/>
  <c r="BB162" i="12"/>
  <c r="BA162" i="12"/>
  <c r="AZ162" i="12"/>
  <c r="AY162" i="12"/>
  <c r="AX162" i="12"/>
  <c r="AW162" i="12"/>
  <c r="AV162" i="12"/>
  <c r="AU162" i="12"/>
  <c r="AT162" i="12"/>
  <c r="AS162" i="12"/>
  <c r="AR162" i="12"/>
  <c r="AQ162" i="12"/>
  <c r="AP162" i="12"/>
  <c r="AO162" i="12"/>
  <c r="AN162" i="12"/>
  <c r="AM162" i="12"/>
  <c r="AL162" i="12"/>
  <c r="AK162" i="12"/>
  <c r="AJ162" i="12"/>
  <c r="AI162" i="12"/>
  <c r="AH162" i="12"/>
  <c r="AG162" i="12"/>
  <c r="AF162" i="12"/>
  <c r="AE162" i="12"/>
  <c r="AD162" i="12"/>
  <c r="AC162" i="12"/>
  <c r="AB162" i="12"/>
  <c r="AA162" i="12"/>
  <c r="Z162" i="12"/>
  <c r="Y162" i="12"/>
  <c r="X162" i="12"/>
  <c r="W162" i="12"/>
  <c r="V162" i="12"/>
  <c r="U162" i="12"/>
  <c r="T162" i="12"/>
  <c r="S162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A133" i="12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B131" i="12"/>
  <c r="A131" i="12"/>
  <c r="A132" i="12" s="1"/>
  <c r="BV130" i="12"/>
  <c r="BU130" i="12"/>
  <c r="BT130" i="12"/>
  <c r="BS130" i="12"/>
  <c r="BR130" i="12"/>
  <c r="BQ130" i="12"/>
  <c r="BP130" i="12"/>
  <c r="BO130" i="12"/>
  <c r="BN130" i="12"/>
  <c r="BM130" i="12"/>
  <c r="BL130" i="12"/>
  <c r="BK130" i="12"/>
  <c r="BJ130" i="12"/>
  <c r="BI130" i="12"/>
  <c r="BH130" i="12"/>
  <c r="BG130" i="12"/>
  <c r="BF130" i="12"/>
  <c r="BE130" i="12"/>
  <c r="BD130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B99" i="12"/>
  <c r="A99" i="12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BB98" i="12"/>
  <c r="BA98" i="12"/>
  <c r="AZ98" i="12"/>
  <c r="AY98" i="12"/>
  <c r="AX98" i="12"/>
  <c r="AW98" i="12"/>
  <c r="AV98" i="12"/>
  <c r="AU98" i="12"/>
  <c r="AT98" i="12"/>
  <c r="AS98" i="12"/>
  <c r="AR98" i="12"/>
  <c r="AQ98" i="12"/>
  <c r="AP98" i="12"/>
  <c r="AO98" i="12"/>
  <c r="AN98" i="12"/>
  <c r="AM98" i="12"/>
  <c r="AL98" i="12"/>
  <c r="AK98" i="12"/>
  <c r="AJ98" i="12"/>
  <c r="AI98" i="12"/>
  <c r="AH98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B68" i="12"/>
  <c r="A68" i="12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B67" i="12"/>
  <c r="A67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BB66" i="12"/>
  <c r="BA66" i="12"/>
  <c r="AZ66" i="12"/>
  <c r="AY66" i="12"/>
  <c r="AX66" i="12"/>
  <c r="AW66" i="12"/>
  <c r="AV66" i="12"/>
  <c r="AU66" i="12"/>
  <c r="AT66" i="12"/>
  <c r="AS66" i="12"/>
  <c r="AR66" i="12"/>
  <c r="AQ66" i="12"/>
  <c r="AP66" i="12"/>
  <c r="AO66" i="12"/>
  <c r="AN66" i="12"/>
  <c r="AM66" i="12"/>
  <c r="AL66" i="12"/>
  <c r="AK66" i="12"/>
  <c r="AJ66" i="12"/>
  <c r="AI66" i="12"/>
  <c r="AH66" i="12"/>
  <c r="AG66" i="12"/>
  <c r="AF66" i="12"/>
  <c r="AE66" i="12"/>
  <c r="AD66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A37" i="12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36" i="12"/>
  <c r="B35" i="12"/>
  <c r="A35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BB34" i="12"/>
  <c r="BA34" i="12"/>
  <c r="AZ34" i="12"/>
  <c r="AY34" i="12"/>
  <c r="AX34" i="12"/>
  <c r="AW34" i="12"/>
  <c r="AV34" i="12"/>
  <c r="AU34" i="12"/>
  <c r="AT34" i="12"/>
  <c r="AS34" i="12"/>
  <c r="AR34" i="12"/>
  <c r="AQ34" i="12"/>
  <c r="AP34" i="12"/>
  <c r="AO34" i="12"/>
  <c r="AN34" i="12"/>
  <c r="AM34" i="12"/>
  <c r="AL34" i="12"/>
  <c r="AK34" i="12"/>
  <c r="AJ34" i="12"/>
  <c r="AI34" i="12"/>
  <c r="AH34" i="12"/>
  <c r="AG34" i="12"/>
  <c r="AF34" i="12"/>
  <c r="AE34" i="12"/>
  <c r="AD34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B4" i="12"/>
  <c r="B3" i="12"/>
  <c r="A3" i="12"/>
  <c r="A4" i="12" s="1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B164" i="15" l="1"/>
  <c r="D165" i="15" s="1"/>
  <c r="D164" i="15"/>
  <c r="B292" i="15"/>
  <c r="D293" i="15" s="1"/>
  <c r="D292" i="15"/>
  <c r="B452" i="15"/>
  <c r="B837" i="15"/>
  <c r="D837" i="15"/>
  <c r="D68" i="15"/>
  <c r="D100" i="15"/>
  <c r="D389" i="15"/>
  <c r="B612" i="15"/>
  <c r="D613" i="15" s="1"/>
  <c r="D708" i="15"/>
  <c r="D740" i="15"/>
  <c r="D868" i="15"/>
  <c r="B964" i="15"/>
  <c r="D965" i="15" s="1"/>
  <c r="B390" i="15"/>
  <c r="D390" i="15"/>
  <c r="D228" i="15"/>
  <c r="B484" i="15"/>
  <c r="D516" i="15"/>
  <c r="D644" i="15"/>
  <c r="B772" i="15"/>
  <c r="D804" i="15"/>
  <c r="D900" i="15"/>
  <c r="D996" i="15"/>
  <c r="B420" i="15"/>
  <c r="D420" i="15"/>
  <c r="B132" i="15"/>
  <c r="D229" i="15"/>
  <c r="D517" i="15"/>
  <c r="B548" i="15"/>
  <c r="D549" i="15" s="1"/>
  <c r="D548" i="15"/>
  <c r="B676" i="15"/>
  <c r="D676" i="15"/>
  <c r="B932" i="15"/>
  <c r="D932" i="15"/>
  <c r="B36" i="15"/>
  <c r="D37" i="15" s="1"/>
  <c r="D36" i="15"/>
  <c r="B580" i="15"/>
  <c r="D580" i="15"/>
  <c r="B260" i="15"/>
  <c r="B356" i="15"/>
  <c r="D357" i="15" s="1"/>
  <c r="D100" i="16"/>
  <c r="D228" i="16"/>
  <c r="D356" i="16"/>
  <c r="B356" i="16"/>
  <c r="B357" i="16" s="1"/>
  <c r="D358" i="16" s="1"/>
  <c r="B484" i="16"/>
  <c r="B485" i="16" s="1"/>
  <c r="B486" i="16" s="1"/>
  <c r="D580" i="16"/>
  <c r="D612" i="16"/>
  <c r="D676" i="16"/>
  <c r="D932" i="16"/>
  <c r="D68" i="16"/>
  <c r="D804" i="16"/>
  <c r="D164" i="16"/>
  <c r="D422" i="16"/>
  <c r="B100" i="16"/>
  <c r="D132" i="16"/>
  <c r="D260" i="16"/>
  <c r="B516" i="16"/>
  <c r="D516" i="16"/>
  <c r="B612" i="16"/>
  <c r="D708" i="16"/>
  <c r="B996" i="16"/>
  <c r="D997" i="16" s="1"/>
  <c r="D996" i="16"/>
  <c r="D4" i="16"/>
  <c r="B260" i="16"/>
  <c r="D261" i="16" s="1"/>
  <c r="B548" i="16"/>
  <c r="D548" i="16"/>
  <c r="D644" i="16"/>
  <c r="B708" i="16"/>
  <c r="D740" i="16"/>
  <c r="D836" i="16"/>
  <c r="D868" i="16"/>
  <c r="B932" i="16"/>
  <c r="D869" i="16"/>
  <c r="D36" i="16"/>
  <c r="D292" i="16"/>
  <c r="D388" i="16"/>
  <c r="B580" i="16"/>
  <c r="D581" i="16" s="1"/>
  <c r="B644" i="16"/>
  <c r="D645" i="16" s="1"/>
  <c r="B741" i="16"/>
  <c r="D964" i="16"/>
  <c r="D37" i="16"/>
  <c r="D389" i="16"/>
  <c r="B452" i="16"/>
  <c r="B869" i="16"/>
  <c r="D870" i="16" s="1"/>
  <c r="D900" i="16"/>
  <c r="B164" i="16"/>
  <c r="B196" i="16"/>
  <c r="D197" i="16" s="1"/>
  <c r="D196" i="16"/>
  <c r="D324" i="16"/>
  <c r="D420" i="16"/>
  <c r="B772" i="16"/>
  <c r="D773" i="16" s="1"/>
  <c r="D772" i="16"/>
  <c r="D421" i="16"/>
  <c r="B37" i="16"/>
  <c r="B324" i="16"/>
  <c r="B325" i="16" s="1"/>
  <c r="B900" i="16"/>
  <c r="D901" i="16" s="1"/>
  <c r="B196" i="14"/>
  <c r="B388" i="14"/>
  <c r="B452" i="14"/>
  <c r="B516" i="14"/>
  <c r="B580" i="14"/>
  <c r="B708" i="14"/>
  <c r="B932" i="14"/>
  <c r="B228" i="14"/>
  <c r="B772" i="14"/>
  <c r="B836" i="14"/>
  <c r="B644" i="14"/>
  <c r="B420" i="14"/>
  <c r="B676" i="14"/>
  <c r="B804" i="14"/>
  <c r="B900" i="14"/>
  <c r="B964" i="14"/>
  <c r="B4" i="14"/>
  <c r="B132" i="14"/>
  <c r="B197" i="14"/>
  <c r="B260" i="14"/>
  <c r="B324" i="14"/>
  <c r="B36" i="14"/>
  <c r="B100" i="14"/>
  <c r="B164" i="14"/>
  <c r="B486" i="12"/>
  <c r="B261" i="12"/>
  <c r="B356" i="12"/>
  <c r="B709" i="12"/>
  <c r="B389" i="12"/>
  <c r="B516" i="12"/>
  <c r="B837" i="12"/>
  <c r="B964" i="12"/>
  <c r="B580" i="12"/>
  <c r="B228" i="12"/>
  <c r="B5" i="12"/>
  <c r="B164" i="12"/>
  <c r="B100" i="12"/>
  <c r="B420" i="12"/>
  <c r="B676" i="12"/>
  <c r="B869" i="12"/>
  <c r="B932" i="12"/>
  <c r="B36" i="12"/>
  <c r="B132" i="12"/>
  <c r="B196" i="12"/>
  <c r="B324" i="12"/>
  <c r="B612" i="12"/>
  <c r="B931" i="13"/>
  <c r="B707" i="13"/>
  <c r="B708" i="13" s="1"/>
  <c r="B291" i="13"/>
  <c r="B771" i="13"/>
  <c r="B131" i="13"/>
  <c r="B163" i="13"/>
  <c r="B803" i="13"/>
  <c r="B899" i="13"/>
  <c r="B995" i="13"/>
  <c r="B195" i="13"/>
  <c r="B579" i="13"/>
  <c r="B3" i="13"/>
  <c r="B227" i="13"/>
  <c r="B483" i="13"/>
  <c r="B611" i="13"/>
  <c r="B35" i="13"/>
  <c r="B259" i="13"/>
  <c r="B355" i="13"/>
  <c r="B387" i="13"/>
  <c r="B643" i="13"/>
  <c r="B867" i="13"/>
  <c r="B67" i="13"/>
  <c r="B99" i="13"/>
  <c r="B419" i="13"/>
  <c r="B515" i="13"/>
  <c r="B739" i="13"/>
  <c r="B612" i="14"/>
  <c r="B356" i="14"/>
  <c r="B37" i="14"/>
  <c r="A324" i="14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100" i="15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B292" i="14"/>
  <c r="B484" i="14"/>
  <c r="A516" i="14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B517" i="14"/>
  <c r="B68" i="14"/>
  <c r="A772" i="14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B548" i="14"/>
  <c r="B740" i="14"/>
  <c r="B37" i="15"/>
  <c r="D38" i="15" s="1"/>
  <c r="B868" i="14"/>
  <c r="A900" i="15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B5" i="15"/>
  <c r="D6" i="15" s="1"/>
  <c r="B996" i="14"/>
  <c r="A772" i="15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B68" i="15"/>
  <c r="D69" i="15" s="1"/>
  <c r="B165" i="15"/>
  <c r="D166" i="15" s="1"/>
  <c r="B196" i="15"/>
  <c r="D197" i="15" s="1"/>
  <c r="A391" i="15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B101" i="15"/>
  <c r="D102" i="15" s="1"/>
  <c r="B293" i="15"/>
  <c r="D294" i="15" s="1"/>
  <c r="B868" i="15"/>
  <c r="D869" i="15" s="1"/>
  <c r="B613" i="15"/>
  <c r="D614" i="15" s="1"/>
  <c r="B229" i="15"/>
  <c r="D230" i="15" s="1"/>
  <c r="B324" i="15"/>
  <c r="D325" i="15" s="1"/>
  <c r="B517" i="15"/>
  <c r="B549" i="15"/>
  <c r="D550" i="15" s="1"/>
  <c r="B773" i="15"/>
  <c r="D774" i="15" s="1"/>
  <c r="B804" i="15"/>
  <c r="D805" i="15" s="1"/>
  <c r="B708" i="15"/>
  <c r="D709" i="15" s="1"/>
  <c r="A516" i="15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644" i="15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B645" i="15"/>
  <c r="D646" i="15" s="1"/>
  <c r="A38" i="16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B740" i="15"/>
  <c r="D741" i="15" s="1"/>
  <c r="B901" i="15"/>
  <c r="B996" i="15"/>
  <c r="D997" i="15" s="1"/>
  <c r="B68" i="16"/>
  <c r="D69" i="16" s="1"/>
  <c r="A740" i="16"/>
  <c r="A741" i="16" s="1"/>
  <c r="A101" i="16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64" i="16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B132" i="16"/>
  <c r="D133" i="16" s="1"/>
  <c r="B4" i="16"/>
  <c r="D5" i="16" s="1"/>
  <c r="B165" i="16"/>
  <c r="B261" i="16"/>
  <c r="D262" i="16" s="1"/>
  <c r="B389" i="16"/>
  <c r="D390" i="16" s="1"/>
  <c r="B292" i="16"/>
  <c r="D293" i="16" s="1"/>
  <c r="B422" i="16"/>
  <c r="D423" i="16" s="1"/>
  <c r="A484" i="16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B228" i="16"/>
  <c r="D229" i="16" s="1"/>
  <c r="A324" i="16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548" i="16"/>
  <c r="A612" i="16"/>
  <c r="A517" i="16"/>
  <c r="B804" i="16"/>
  <c r="D805" i="16" s="1"/>
  <c r="B645" i="16"/>
  <c r="D646" i="16" s="1"/>
  <c r="B676" i="16"/>
  <c r="D677" i="16" s="1"/>
  <c r="B773" i="16"/>
  <c r="D774" i="16" s="1"/>
  <c r="B870" i="16"/>
  <c r="D871" i="16" s="1"/>
  <c r="B901" i="16"/>
  <c r="D902" i="16" s="1"/>
  <c r="B836" i="16"/>
  <c r="D837" i="16" s="1"/>
  <c r="B964" i="16"/>
  <c r="D965" i="16" s="1"/>
  <c r="B260" i="13"/>
  <c r="B292" i="13"/>
  <c r="B323" i="13"/>
  <c r="A387" i="13"/>
  <c r="A388" i="13" s="1"/>
  <c r="B451" i="13"/>
  <c r="A643" i="13"/>
  <c r="B547" i="13"/>
  <c r="A579" i="13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B835" i="13"/>
  <c r="A900" i="13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B963" i="13"/>
  <c r="B675" i="13"/>
  <c r="B262" i="12"/>
  <c r="B69" i="12"/>
  <c r="B772" i="12"/>
  <c r="B197" i="12"/>
  <c r="B357" i="12"/>
  <c r="B804" i="12"/>
  <c r="A484" i="12"/>
  <c r="A485" i="12" s="1"/>
  <c r="B644" i="12"/>
  <c r="B292" i="12"/>
  <c r="B390" i="12"/>
  <c r="B452" i="12"/>
  <c r="B549" i="12"/>
  <c r="B613" i="12"/>
  <c r="A580" i="12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B487" i="12"/>
  <c r="B741" i="12"/>
  <c r="B996" i="12"/>
  <c r="B838" i="12"/>
  <c r="B901" i="12"/>
  <c r="B965" i="12"/>
  <c r="A996" i="1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B995" i="11"/>
  <c r="A995" i="11"/>
  <c r="BV994" i="11"/>
  <c r="BU994" i="11"/>
  <c r="BT994" i="11"/>
  <c r="BS994" i="11"/>
  <c r="BR994" i="11"/>
  <c r="BQ994" i="11"/>
  <c r="BP994" i="11"/>
  <c r="BO994" i="11"/>
  <c r="BN994" i="11"/>
  <c r="BM994" i="11"/>
  <c r="BL994" i="11"/>
  <c r="BK994" i="11"/>
  <c r="BJ994" i="11"/>
  <c r="BI994" i="11"/>
  <c r="BH994" i="11"/>
  <c r="BG994" i="11"/>
  <c r="BF994" i="11"/>
  <c r="BE994" i="11"/>
  <c r="BD994" i="11"/>
  <c r="BC994" i="11"/>
  <c r="BB994" i="11"/>
  <c r="BA994" i="11"/>
  <c r="AZ994" i="11"/>
  <c r="AY994" i="11"/>
  <c r="AX994" i="11"/>
  <c r="AW994" i="11"/>
  <c r="AV994" i="11"/>
  <c r="AU994" i="11"/>
  <c r="AT994" i="11"/>
  <c r="AS994" i="11"/>
  <c r="AR994" i="11"/>
  <c r="AQ994" i="11"/>
  <c r="AP994" i="11"/>
  <c r="AO994" i="11"/>
  <c r="AN994" i="11"/>
  <c r="AM994" i="11"/>
  <c r="AL994" i="11"/>
  <c r="AK994" i="11"/>
  <c r="AJ994" i="11"/>
  <c r="AI994" i="11"/>
  <c r="AH994" i="11"/>
  <c r="AG994" i="11"/>
  <c r="AF994" i="11"/>
  <c r="AE994" i="11"/>
  <c r="AD994" i="11"/>
  <c r="AC994" i="11"/>
  <c r="AB994" i="11"/>
  <c r="AA994" i="11"/>
  <c r="Z994" i="11"/>
  <c r="Y994" i="11"/>
  <c r="X994" i="11"/>
  <c r="W994" i="11"/>
  <c r="V994" i="11"/>
  <c r="U994" i="11"/>
  <c r="T994" i="11"/>
  <c r="S994" i="11"/>
  <c r="R994" i="11"/>
  <c r="Q994" i="11"/>
  <c r="P994" i="11"/>
  <c r="O994" i="11"/>
  <c r="N994" i="11"/>
  <c r="M994" i="11"/>
  <c r="L994" i="11"/>
  <c r="K994" i="11"/>
  <c r="J994" i="11"/>
  <c r="I994" i="11"/>
  <c r="H994" i="11"/>
  <c r="G994" i="11"/>
  <c r="F994" i="11"/>
  <c r="E994" i="11"/>
  <c r="B963" i="11"/>
  <c r="A963" i="1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BV962" i="11"/>
  <c r="BU962" i="11"/>
  <c r="BT962" i="11"/>
  <c r="BS962" i="11"/>
  <c r="BR962" i="11"/>
  <c r="BQ962" i="11"/>
  <c r="BP962" i="11"/>
  <c r="BO962" i="11"/>
  <c r="BN962" i="11"/>
  <c r="BM962" i="11"/>
  <c r="BL962" i="11"/>
  <c r="BK962" i="11"/>
  <c r="BJ962" i="11"/>
  <c r="BI962" i="11"/>
  <c r="BH962" i="11"/>
  <c r="BG962" i="11"/>
  <c r="BF962" i="11"/>
  <c r="BE962" i="11"/>
  <c r="BD962" i="11"/>
  <c r="BC962" i="11"/>
  <c r="BB962" i="11"/>
  <c r="BA962" i="11"/>
  <c r="AZ962" i="11"/>
  <c r="AY962" i="11"/>
  <c r="AX962" i="11"/>
  <c r="AW962" i="11"/>
  <c r="AV962" i="11"/>
  <c r="AU962" i="11"/>
  <c r="AT962" i="11"/>
  <c r="AS962" i="11"/>
  <c r="AR962" i="11"/>
  <c r="AQ962" i="11"/>
  <c r="AP962" i="11"/>
  <c r="AO962" i="11"/>
  <c r="AN962" i="11"/>
  <c r="AM962" i="11"/>
  <c r="AL962" i="11"/>
  <c r="AK962" i="11"/>
  <c r="AJ962" i="11"/>
  <c r="AI962" i="11"/>
  <c r="AH962" i="11"/>
  <c r="AG962" i="11"/>
  <c r="AF962" i="11"/>
  <c r="AE962" i="11"/>
  <c r="AD962" i="11"/>
  <c r="AC962" i="11"/>
  <c r="AB962" i="11"/>
  <c r="AA962" i="11"/>
  <c r="Z962" i="11"/>
  <c r="Y962" i="11"/>
  <c r="X962" i="11"/>
  <c r="W962" i="11"/>
  <c r="V962" i="11"/>
  <c r="U962" i="11"/>
  <c r="T962" i="11"/>
  <c r="S962" i="11"/>
  <c r="R962" i="11"/>
  <c r="Q962" i="11"/>
  <c r="P962" i="11"/>
  <c r="O962" i="11"/>
  <c r="N962" i="11"/>
  <c r="M962" i="11"/>
  <c r="L962" i="11"/>
  <c r="K962" i="11"/>
  <c r="J962" i="11"/>
  <c r="I962" i="11"/>
  <c r="H962" i="11"/>
  <c r="G962" i="11"/>
  <c r="F962" i="11"/>
  <c r="E962" i="11"/>
  <c r="B933" i="11"/>
  <c r="B932" i="11"/>
  <c r="B931" i="11"/>
  <c r="A931" i="1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BV930" i="11"/>
  <c r="BU930" i="11"/>
  <c r="BT930" i="11"/>
  <c r="BS930" i="11"/>
  <c r="BR930" i="11"/>
  <c r="BQ930" i="11"/>
  <c r="BP930" i="11"/>
  <c r="BO930" i="11"/>
  <c r="BN930" i="11"/>
  <c r="BM930" i="11"/>
  <c r="BL930" i="11"/>
  <c r="BK930" i="11"/>
  <c r="BJ930" i="11"/>
  <c r="BI930" i="11"/>
  <c r="BH930" i="11"/>
  <c r="BG930" i="11"/>
  <c r="BF930" i="11"/>
  <c r="BE930" i="11"/>
  <c r="BD930" i="11"/>
  <c r="BC930" i="11"/>
  <c r="BB930" i="11"/>
  <c r="BA930" i="11"/>
  <c r="AZ930" i="11"/>
  <c r="AY930" i="11"/>
  <c r="AX930" i="11"/>
  <c r="AW930" i="11"/>
  <c r="AV930" i="11"/>
  <c r="AU930" i="11"/>
  <c r="AT930" i="11"/>
  <c r="AS930" i="11"/>
  <c r="AR930" i="11"/>
  <c r="AQ930" i="11"/>
  <c r="AP930" i="11"/>
  <c r="AO930" i="11"/>
  <c r="AN930" i="11"/>
  <c r="AM930" i="11"/>
  <c r="AL930" i="11"/>
  <c r="AK930" i="11"/>
  <c r="AJ930" i="11"/>
  <c r="AI930" i="11"/>
  <c r="AH930" i="11"/>
  <c r="AG930" i="11"/>
  <c r="AF930" i="11"/>
  <c r="AE930" i="11"/>
  <c r="AD930" i="11"/>
  <c r="AC930" i="11"/>
  <c r="AB930" i="11"/>
  <c r="AA930" i="11"/>
  <c r="Z930" i="11"/>
  <c r="Y930" i="11"/>
  <c r="X930" i="11"/>
  <c r="W930" i="11"/>
  <c r="V930" i="11"/>
  <c r="U930" i="11"/>
  <c r="T930" i="11"/>
  <c r="S930" i="11"/>
  <c r="R930" i="11"/>
  <c r="Q930" i="11"/>
  <c r="P930" i="11"/>
  <c r="O930" i="11"/>
  <c r="N930" i="11"/>
  <c r="M930" i="11"/>
  <c r="L930" i="11"/>
  <c r="K930" i="11"/>
  <c r="J930" i="11"/>
  <c r="I930" i="11"/>
  <c r="H930" i="11"/>
  <c r="G930" i="11"/>
  <c r="F930" i="11"/>
  <c r="E930" i="11"/>
  <c r="B900" i="11"/>
  <c r="B899" i="11"/>
  <c r="A899" i="1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BV898" i="11"/>
  <c r="BU898" i="11"/>
  <c r="BT898" i="11"/>
  <c r="BS898" i="11"/>
  <c r="BR898" i="11"/>
  <c r="BQ898" i="11"/>
  <c r="BP898" i="11"/>
  <c r="BO898" i="11"/>
  <c r="BN898" i="11"/>
  <c r="BM898" i="11"/>
  <c r="BL898" i="11"/>
  <c r="BK898" i="11"/>
  <c r="BJ898" i="11"/>
  <c r="BI898" i="11"/>
  <c r="BH898" i="11"/>
  <c r="BG898" i="11"/>
  <c r="BF898" i="11"/>
  <c r="BE898" i="11"/>
  <c r="BD898" i="11"/>
  <c r="BC898" i="11"/>
  <c r="BB898" i="11"/>
  <c r="BA898" i="11"/>
  <c r="AZ898" i="11"/>
  <c r="AY898" i="11"/>
  <c r="AX898" i="11"/>
  <c r="AW898" i="11"/>
  <c r="AV898" i="11"/>
  <c r="AU898" i="11"/>
  <c r="AT898" i="11"/>
  <c r="AS898" i="11"/>
  <c r="AR898" i="11"/>
  <c r="AQ898" i="11"/>
  <c r="AP898" i="11"/>
  <c r="AO898" i="11"/>
  <c r="AN898" i="11"/>
  <c r="AM898" i="11"/>
  <c r="AL898" i="11"/>
  <c r="AK898" i="11"/>
  <c r="AJ898" i="11"/>
  <c r="AI898" i="11"/>
  <c r="AH898" i="11"/>
  <c r="AG898" i="11"/>
  <c r="AF898" i="11"/>
  <c r="AE898" i="11"/>
  <c r="AD898" i="11"/>
  <c r="AC898" i="11"/>
  <c r="AB898" i="11"/>
  <c r="AA898" i="11"/>
  <c r="Z898" i="11"/>
  <c r="Y898" i="11"/>
  <c r="X898" i="11"/>
  <c r="W898" i="11"/>
  <c r="V898" i="11"/>
  <c r="U898" i="11"/>
  <c r="T898" i="11"/>
  <c r="S898" i="11"/>
  <c r="R898" i="11"/>
  <c r="Q898" i="11"/>
  <c r="P898" i="11"/>
  <c r="O898" i="11"/>
  <c r="N898" i="11"/>
  <c r="M898" i="11"/>
  <c r="L898" i="11"/>
  <c r="K898" i="11"/>
  <c r="J898" i="11"/>
  <c r="I898" i="11"/>
  <c r="H898" i="11"/>
  <c r="G898" i="11"/>
  <c r="F898" i="11"/>
  <c r="E898" i="11"/>
  <c r="B867" i="11"/>
  <c r="A867" i="1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BV866" i="11"/>
  <c r="BU866" i="11"/>
  <c r="BT866" i="11"/>
  <c r="BS866" i="11"/>
  <c r="BR866" i="11"/>
  <c r="BQ866" i="11"/>
  <c r="BP866" i="11"/>
  <c r="BO866" i="11"/>
  <c r="BN866" i="11"/>
  <c r="BM866" i="11"/>
  <c r="BL866" i="11"/>
  <c r="BK866" i="11"/>
  <c r="BJ866" i="11"/>
  <c r="BI866" i="11"/>
  <c r="BH866" i="11"/>
  <c r="BG866" i="11"/>
  <c r="BF866" i="11"/>
  <c r="BE866" i="11"/>
  <c r="BD866" i="11"/>
  <c r="BC866" i="11"/>
  <c r="BB866" i="11"/>
  <c r="BA866" i="11"/>
  <c r="AZ866" i="11"/>
  <c r="AY866" i="11"/>
  <c r="AX866" i="11"/>
  <c r="AW866" i="11"/>
  <c r="AV866" i="11"/>
  <c r="AU866" i="11"/>
  <c r="AT866" i="11"/>
  <c r="AS866" i="11"/>
  <c r="AR866" i="11"/>
  <c r="AQ866" i="11"/>
  <c r="AP866" i="11"/>
  <c r="AO866" i="11"/>
  <c r="AN866" i="11"/>
  <c r="AM866" i="11"/>
  <c r="AL866" i="11"/>
  <c r="AK866" i="11"/>
  <c r="AJ866" i="11"/>
  <c r="AI866" i="11"/>
  <c r="AH866" i="11"/>
  <c r="AG866" i="11"/>
  <c r="AF866" i="11"/>
  <c r="AE866" i="11"/>
  <c r="AD866" i="11"/>
  <c r="AC866" i="11"/>
  <c r="AB866" i="11"/>
  <c r="AA866" i="11"/>
  <c r="Z866" i="11"/>
  <c r="Y866" i="11"/>
  <c r="X866" i="11"/>
  <c r="W866" i="11"/>
  <c r="V866" i="11"/>
  <c r="U866" i="11"/>
  <c r="T866" i="11"/>
  <c r="S866" i="11"/>
  <c r="R866" i="11"/>
  <c r="Q866" i="11"/>
  <c r="P866" i="11"/>
  <c r="O866" i="11"/>
  <c r="N866" i="11"/>
  <c r="M866" i="11"/>
  <c r="L866" i="11"/>
  <c r="K866" i="11"/>
  <c r="J866" i="11"/>
  <c r="I866" i="11"/>
  <c r="H866" i="11"/>
  <c r="G866" i="11"/>
  <c r="F866" i="11"/>
  <c r="E866" i="11"/>
  <c r="B835" i="11"/>
  <c r="A835" i="1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BV834" i="11"/>
  <c r="BU834" i="11"/>
  <c r="BT834" i="11"/>
  <c r="BS834" i="11"/>
  <c r="BR834" i="11"/>
  <c r="BQ834" i="11"/>
  <c r="BP834" i="11"/>
  <c r="BO834" i="11"/>
  <c r="BN834" i="11"/>
  <c r="BM834" i="11"/>
  <c r="BL834" i="11"/>
  <c r="BK834" i="11"/>
  <c r="BJ834" i="11"/>
  <c r="BI834" i="11"/>
  <c r="BH834" i="11"/>
  <c r="BG834" i="11"/>
  <c r="BF834" i="11"/>
  <c r="BE834" i="11"/>
  <c r="BD834" i="11"/>
  <c r="BC834" i="11"/>
  <c r="BB834" i="11"/>
  <c r="BA834" i="11"/>
  <c r="AZ834" i="11"/>
  <c r="AY834" i="11"/>
  <c r="AX834" i="11"/>
  <c r="AW834" i="11"/>
  <c r="AV834" i="11"/>
  <c r="AU834" i="11"/>
  <c r="AT834" i="11"/>
  <c r="AS834" i="11"/>
  <c r="AR834" i="11"/>
  <c r="AQ834" i="11"/>
  <c r="AP834" i="11"/>
  <c r="AO834" i="11"/>
  <c r="AN834" i="11"/>
  <c r="AM834" i="11"/>
  <c r="AL834" i="11"/>
  <c r="AK834" i="11"/>
  <c r="AJ834" i="11"/>
  <c r="AI834" i="11"/>
  <c r="AH834" i="11"/>
  <c r="AG834" i="11"/>
  <c r="AF834" i="11"/>
  <c r="AE834" i="11"/>
  <c r="AD834" i="11"/>
  <c r="AC834" i="11"/>
  <c r="AB834" i="11"/>
  <c r="AA834" i="11"/>
  <c r="Z834" i="11"/>
  <c r="Y834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A804" i="11"/>
  <c r="A805" i="11" s="1"/>
  <c r="B803" i="11"/>
  <c r="A803" i="11"/>
  <c r="BV802" i="11"/>
  <c r="BU802" i="11"/>
  <c r="BT802" i="11"/>
  <c r="BS802" i="11"/>
  <c r="BR802" i="11"/>
  <c r="BQ802" i="11"/>
  <c r="BP802" i="11"/>
  <c r="BO802" i="11"/>
  <c r="BN802" i="11"/>
  <c r="BM802" i="11"/>
  <c r="BL802" i="11"/>
  <c r="BK802" i="11"/>
  <c r="BJ802" i="11"/>
  <c r="BI802" i="11"/>
  <c r="BH802" i="11"/>
  <c r="BG802" i="11"/>
  <c r="BF802" i="11"/>
  <c r="BE802" i="11"/>
  <c r="BD802" i="11"/>
  <c r="BC802" i="11"/>
  <c r="BB802" i="11"/>
  <c r="BA802" i="11"/>
  <c r="AZ802" i="11"/>
  <c r="AY802" i="11"/>
  <c r="AX802" i="11"/>
  <c r="AW802" i="11"/>
  <c r="AV802" i="11"/>
  <c r="AU802" i="11"/>
  <c r="AT802" i="11"/>
  <c r="AS802" i="11"/>
  <c r="AR802" i="11"/>
  <c r="AQ802" i="11"/>
  <c r="AP802" i="11"/>
  <c r="AO802" i="11"/>
  <c r="AN802" i="11"/>
  <c r="AM802" i="11"/>
  <c r="AL802" i="11"/>
  <c r="AK802" i="11"/>
  <c r="AJ802" i="11"/>
  <c r="AI802" i="11"/>
  <c r="AH802" i="11"/>
  <c r="AG802" i="11"/>
  <c r="AF802" i="11"/>
  <c r="AE802" i="11"/>
  <c r="AD802" i="11"/>
  <c r="AC802" i="11"/>
  <c r="AB802" i="11"/>
  <c r="AA802" i="11"/>
  <c r="Z802" i="11"/>
  <c r="Y802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B772" i="11"/>
  <c r="B771" i="11"/>
  <c r="A771" i="11"/>
  <c r="A772" i="11" s="1"/>
  <c r="BV770" i="11"/>
  <c r="BU770" i="11"/>
  <c r="BT770" i="11"/>
  <c r="BS770" i="11"/>
  <c r="BR770" i="11"/>
  <c r="BQ770" i="11"/>
  <c r="BP770" i="11"/>
  <c r="BO770" i="11"/>
  <c r="BN770" i="11"/>
  <c r="BM770" i="11"/>
  <c r="BL770" i="11"/>
  <c r="BK770" i="11"/>
  <c r="BJ770" i="11"/>
  <c r="BI770" i="11"/>
  <c r="BH770" i="11"/>
  <c r="BG770" i="11"/>
  <c r="BF770" i="11"/>
  <c r="BE770" i="11"/>
  <c r="BD770" i="11"/>
  <c r="BC770" i="11"/>
  <c r="BB770" i="11"/>
  <c r="BA770" i="11"/>
  <c r="AZ770" i="11"/>
  <c r="AY770" i="11"/>
  <c r="AX770" i="11"/>
  <c r="AW770" i="11"/>
  <c r="AV770" i="11"/>
  <c r="AU770" i="11"/>
  <c r="AT770" i="11"/>
  <c r="AS770" i="11"/>
  <c r="AR770" i="11"/>
  <c r="AQ770" i="11"/>
  <c r="AP770" i="11"/>
  <c r="AO770" i="11"/>
  <c r="AN770" i="11"/>
  <c r="AM770" i="11"/>
  <c r="AL770" i="11"/>
  <c r="AK770" i="11"/>
  <c r="AJ770" i="11"/>
  <c r="AI770" i="11"/>
  <c r="AH770" i="11"/>
  <c r="AG770" i="11"/>
  <c r="AF770" i="11"/>
  <c r="AE770" i="11"/>
  <c r="AD770" i="11"/>
  <c r="AC770" i="11"/>
  <c r="AB770" i="11"/>
  <c r="AA770" i="11"/>
  <c r="Z770" i="11"/>
  <c r="Y770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B739" i="11"/>
  <c r="A739" i="1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BV738" i="11"/>
  <c r="BU738" i="11"/>
  <c r="BT738" i="11"/>
  <c r="BS738" i="11"/>
  <c r="BR738" i="11"/>
  <c r="BQ738" i="11"/>
  <c r="BP738" i="11"/>
  <c r="BO738" i="11"/>
  <c r="BN738" i="11"/>
  <c r="BM738" i="11"/>
  <c r="BL738" i="11"/>
  <c r="BK738" i="11"/>
  <c r="BJ738" i="11"/>
  <c r="BI738" i="11"/>
  <c r="BH738" i="11"/>
  <c r="BG738" i="11"/>
  <c r="BF738" i="11"/>
  <c r="BE738" i="11"/>
  <c r="BD738" i="11"/>
  <c r="BC738" i="11"/>
  <c r="BB738" i="11"/>
  <c r="BA738" i="11"/>
  <c r="AZ738" i="11"/>
  <c r="AY738" i="11"/>
  <c r="AX738" i="11"/>
  <c r="AW738" i="11"/>
  <c r="AV738" i="11"/>
  <c r="AU738" i="11"/>
  <c r="AT738" i="11"/>
  <c r="AS738" i="11"/>
  <c r="AR738" i="11"/>
  <c r="AQ738" i="11"/>
  <c r="AP738" i="11"/>
  <c r="AO738" i="11"/>
  <c r="AN738" i="11"/>
  <c r="AM738" i="11"/>
  <c r="AL738" i="11"/>
  <c r="AK738" i="11"/>
  <c r="AJ738" i="11"/>
  <c r="AI738" i="11"/>
  <c r="AH738" i="11"/>
  <c r="AG738" i="11"/>
  <c r="AF738" i="11"/>
  <c r="AE738" i="11"/>
  <c r="AD738" i="11"/>
  <c r="AC738" i="11"/>
  <c r="AB738" i="11"/>
  <c r="AA738" i="11"/>
  <c r="Z738" i="11"/>
  <c r="Y738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A708" i="11"/>
  <c r="B707" i="11"/>
  <c r="A707" i="11"/>
  <c r="BV706" i="11"/>
  <c r="BU706" i="11"/>
  <c r="BT706" i="11"/>
  <c r="BS706" i="11"/>
  <c r="BR706" i="11"/>
  <c r="BQ706" i="11"/>
  <c r="BP706" i="11"/>
  <c r="BO706" i="11"/>
  <c r="BN706" i="11"/>
  <c r="BM706" i="11"/>
  <c r="BL706" i="11"/>
  <c r="BK706" i="11"/>
  <c r="BJ706" i="11"/>
  <c r="BI706" i="11"/>
  <c r="BH706" i="11"/>
  <c r="BG706" i="11"/>
  <c r="BF706" i="11"/>
  <c r="BE706" i="11"/>
  <c r="BD706" i="11"/>
  <c r="BC706" i="11"/>
  <c r="BB706" i="11"/>
  <c r="BA706" i="11"/>
  <c r="AZ706" i="11"/>
  <c r="AY706" i="11"/>
  <c r="AX706" i="11"/>
  <c r="AW706" i="11"/>
  <c r="AV706" i="11"/>
  <c r="AU706" i="11"/>
  <c r="AT706" i="11"/>
  <c r="AS706" i="11"/>
  <c r="AR706" i="11"/>
  <c r="AQ706" i="11"/>
  <c r="AP706" i="11"/>
  <c r="AO706" i="11"/>
  <c r="AN706" i="11"/>
  <c r="AM706" i="11"/>
  <c r="AL706" i="11"/>
  <c r="AK706" i="11"/>
  <c r="AJ706" i="11"/>
  <c r="AI706" i="11"/>
  <c r="AH706" i="11"/>
  <c r="AG706" i="11"/>
  <c r="AF706" i="11"/>
  <c r="AE706" i="11"/>
  <c r="AD706" i="11"/>
  <c r="AC706" i="11"/>
  <c r="AB706" i="11"/>
  <c r="AA706" i="11"/>
  <c r="Z706" i="11"/>
  <c r="Y706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A680" i="1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B675" i="11"/>
  <c r="A675" i="11"/>
  <c r="A676" i="11" s="1"/>
  <c r="A677" i="11" s="1"/>
  <c r="A678" i="11" s="1"/>
  <c r="A679" i="11" s="1"/>
  <c r="BV674" i="11"/>
  <c r="BU674" i="11"/>
  <c r="BT674" i="11"/>
  <c r="BS674" i="11"/>
  <c r="BR674" i="11"/>
  <c r="BQ674" i="11"/>
  <c r="BP674" i="11"/>
  <c r="BO674" i="11"/>
  <c r="BN674" i="11"/>
  <c r="BM674" i="11"/>
  <c r="BL674" i="11"/>
  <c r="BK674" i="11"/>
  <c r="BJ674" i="11"/>
  <c r="BI674" i="11"/>
  <c r="BH674" i="11"/>
  <c r="BG674" i="11"/>
  <c r="BF674" i="11"/>
  <c r="BE674" i="11"/>
  <c r="BD674" i="11"/>
  <c r="BC674" i="11"/>
  <c r="BB674" i="11"/>
  <c r="BA674" i="11"/>
  <c r="AZ674" i="11"/>
  <c r="AY674" i="11"/>
  <c r="AX674" i="11"/>
  <c r="AW674" i="11"/>
  <c r="AV674" i="11"/>
  <c r="AU674" i="11"/>
  <c r="AT674" i="11"/>
  <c r="AS674" i="11"/>
  <c r="AR674" i="11"/>
  <c r="AQ674" i="11"/>
  <c r="AP674" i="11"/>
  <c r="AO674" i="11"/>
  <c r="AN674" i="11"/>
  <c r="AM674" i="11"/>
  <c r="AL674" i="11"/>
  <c r="AK674" i="11"/>
  <c r="AJ674" i="11"/>
  <c r="AI674" i="11"/>
  <c r="AH674" i="11"/>
  <c r="AG674" i="11"/>
  <c r="AF674" i="11"/>
  <c r="AE674" i="11"/>
  <c r="AD674" i="11"/>
  <c r="AC674" i="11"/>
  <c r="AB674" i="11"/>
  <c r="AA674" i="11"/>
  <c r="Z674" i="11"/>
  <c r="Y674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B643" i="11"/>
  <c r="A643" i="1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BV642" i="11"/>
  <c r="BU642" i="11"/>
  <c r="BT642" i="11"/>
  <c r="BS642" i="11"/>
  <c r="BR642" i="11"/>
  <c r="BQ642" i="11"/>
  <c r="BP642" i="11"/>
  <c r="BO642" i="11"/>
  <c r="BN642" i="11"/>
  <c r="BM642" i="11"/>
  <c r="BL642" i="11"/>
  <c r="BK642" i="11"/>
  <c r="BJ642" i="11"/>
  <c r="BI642" i="11"/>
  <c r="BH642" i="11"/>
  <c r="BG642" i="11"/>
  <c r="BF642" i="11"/>
  <c r="BE642" i="11"/>
  <c r="BD642" i="11"/>
  <c r="BC642" i="11"/>
  <c r="BB642" i="11"/>
  <c r="BA642" i="11"/>
  <c r="AZ642" i="11"/>
  <c r="AY642" i="11"/>
  <c r="AX642" i="11"/>
  <c r="AW642" i="11"/>
  <c r="AV642" i="11"/>
  <c r="AU642" i="11"/>
  <c r="AT642" i="11"/>
  <c r="AS642" i="11"/>
  <c r="AR642" i="11"/>
  <c r="AQ642" i="11"/>
  <c r="AP642" i="11"/>
  <c r="AO642" i="11"/>
  <c r="AN642" i="11"/>
  <c r="AM642" i="11"/>
  <c r="AL642" i="11"/>
  <c r="AK642" i="11"/>
  <c r="AJ642" i="11"/>
  <c r="AI642" i="11"/>
  <c r="AH642" i="11"/>
  <c r="AG642" i="11"/>
  <c r="AF642" i="11"/>
  <c r="AE642" i="11"/>
  <c r="AD642" i="11"/>
  <c r="AC642" i="11"/>
  <c r="AB642" i="11"/>
  <c r="AA642" i="11"/>
  <c r="Z642" i="11"/>
  <c r="Y642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B611" i="11"/>
  <c r="A611" i="11"/>
  <c r="A612" i="11" s="1"/>
  <c r="A613" i="11" s="1"/>
  <c r="BV610" i="11"/>
  <c r="BU610" i="11"/>
  <c r="BT610" i="11"/>
  <c r="BS610" i="11"/>
  <c r="BR610" i="11"/>
  <c r="BQ610" i="11"/>
  <c r="BP610" i="11"/>
  <c r="BO610" i="11"/>
  <c r="BN610" i="11"/>
  <c r="BM610" i="11"/>
  <c r="BL610" i="11"/>
  <c r="BK610" i="11"/>
  <c r="BJ610" i="11"/>
  <c r="BI610" i="11"/>
  <c r="BH610" i="11"/>
  <c r="BG610" i="11"/>
  <c r="BF610" i="11"/>
  <c r="BE610" i="11"/>
  <c r="BD610" i="11"/>
  <c r="BC610" i="11"/>
  <c r="BB610" i="11"/>
  <c r="BA610" i="11"/>
  <c r="AZ610" i="11"/>
  <c r="AY610" i="11"/>
  <c r="AX610" i="11"/>
  <c r="AW610" i="11"/>
  <c r="AV610" i="11"/>
  <c r="AU610" i="11"/>
  <c r="AT610" i="11"/>
  <c r="AS610" i="11"/>
  <c r="AR610" i="11"/>
  <c r="AQ610" i="11"/>
  <c r="AP610" i="11"/>
  <c r="AO610" i="11"/>
  <c r="AN610" i="11"/>
  <c r="AM610" i="11"/>
  <c r="AL610" i="11"/>
  <c r="AK610" i="11"/>
  <c r="AJ610" i="11"/>
  <c r="AI610" i="11"/>
  <c r="AH610" i="11"/>
  <c r="AG610" i="11"/>
  <c r="AF610" i="11"/>
  <c r="AE610" i="11"/>
  <c r="AD610" i="11"/>
  <c r="AC610" i="11"/>
  <c r="AB610" i="11"/>
  <c r="AA610" i="11"/>
  <c r="Z610" i="11"/>
  <c r="Y610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B579" i="11"/>
  <c r="A579" i="1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BV578" i="11"/>
  <c r="BU578" i="11"/>
  <c r="BT578" i="11"/>
  <c r="BS578" i="11"/>
  <c r="BR578" i="11"/>
  <c r="BQ578" i="11"/>
  <c r="BP578" i="11"/>
  <c r="BO578" i="11"/>
  <c r="BN578" i="11"/>
  <c r="BM578" i="11"/>
  <c r="BL578" i="11"/>
  <c r="BK578" i="11"/>
  <c r="BJ578" i="11"/>
  <c r="BI578" i="11"/>
  <c r="BH578" i="11"/>
  <c r="BG578" i="11"/>
  <c r="BF578" i="11"/>
  <c r="BE578" i="11"/>
  <c r="BD578" i="11"/>
  <c r="BC578" i="11"/>
  <c r="BB578" i="11"/>
  <c r="BA578" i="11"/>
  <c r="AZ578" i="11"/>
  <c r="AY578" i="11"/>
  <c r="AX578" i="11"/>
  <c r="AW578" i="11"/>
  <c r="AV578" i="11"/>
  <c r="AU578" i="11"/>
  <c r="AT578" i="11"/>
  <c r="AS578" i="11"/>
  <c r="AR578" i="11"/>
  <c r="AQ578" i="11"/>
  <c r="AP578" i="11"/>
  <c r="AO578" i="11"/>
  <c r="AN578" i="11"/>
  <c r="AM578" i="11"/>
  <c r="AL578" i="11"/>
  <c r="AK578" i="11"/>
  <c r="AJ578" i="11"/>
  <c r="AI578" i="11"/>
  <c r="AH578" i="11"/>
  <c r="AG578" i="11"/>
  <c r="AF578" i="11"/>
  <c r="AE578" i="11"/>
  <c r="AD578" i="11"/>
  <c r="AC578" i="11"/>
  <c r="AB578" i="11"/>
  <c r="AA578" i="11"/>
  <c r="Z578" i="11"/>
  <c r="Y578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B547" i="11"/>
  <c r="A547" i="1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BV546" i="11"/>
  <c r="BU546" i="11"/>
  <c r="BT546" i="11"/>
  <c r="BS546" i="11"/>
  <c r="BR546" i="11"/>
  <c r="BQ546" i="11"/>
  <c r="BP546" i="11"/>
  <c r="BO546" i="11"/>
  <c r="BN546" i="11"/>
  <c r="BM546" i="11"/>
  <c r="BL546" i="11"/>
  <c r="BK546" i="11"/>
  <c r="BJ546" i="11"/>
  <c r="BI546" i="11"/>
  <c r="BH546" i="11"/>
  <c r="BG546" i="11"/>
  <c r="BF546" i="11"/>
  <c r="BE546" i="11"/>
  <c r="BD546" i="11"/>
  <c r="BC546" i="11"/>
  <c r="BB546" i="11"/>
  <c r="BA546" i="11"/>
  <c r="AZ546" i="11"/>
  <c r="AY546" i="11"/>
  <c r="AX546" i="11"/>
  <c r="AW546" i="11"/>
  <c r="AV546" i="11"/>
  <c r="AU546" i="11"/>
  <c r="AT546" i="11"/>
  <c r="AS546" i="11"/>
  <c r="AR546" i="11"/>
  <c r="AQ546" i="11"/>
  <c r="AP546" i="11"/>
  <c r="AO546" i="11"/>
  <c r="AN546" i="11"/>
  <c r="AM546" i="11"/>
  <c r="AL546" i="11"/>
  <c r="AK546" i="11"/>
  <c r="AJ546" i="11"/>
  <c r="AI546" i="11"/>
  <c r="AH546" i="11"/>
  <c r="AG546" i="11"/>
  <c r="AF546" i="11"/>
  <c r="AE546" i="11"/>
  <c r="AD546" i="11"/>
  <c r="AC546" i="11"/>
  <c r="AB546" i="11"/>
  <c r="AA546" i="11"/>
  <c r="Z546" i="11"/>
  <c r="Y546" i="11"/>
  <c r="X546" i="11"/>
  <c r="W546" i="11"/>
  <c r="V546" i="11"/>
  <c r="U546" i="11"/>
  <c r="T546" i="11"/>
  <c r="S546" i="11"/>
  <c r="R546" i="11"/>
  <c r="Q546" i="11"/>
  <c r="P546" i="11"/>
  <c r="O546" i="11"/>
  <c r="N546" i="11"/>
  <c r="M546" i="11"/>
  <c r="L546" i="11"/>
  <c r="K546" i="11"/>
  <c r="J546" i="11"/>
  <c r="I546" i="11"/>
  <c r="H546" i="11"/>
  <c r="G546" i="11"/>
  <c r="F546" i="11"/>
  <c r="E546" i="11"/>
  <c r="A516" i="1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B515" i="11"/>
  <c r="A515" i="11"/>
  <c r="BV514" i="11"/>
  <c r="BU514" i="11"/>
  <c r="BT514" i="11"/>
  <c r="BS514" i="11"/>
  <c r="BR514" i="11"/>
  <c r="BQ514" i="11"/>
  <c r="BP514" i="11"/>
  <c r="BO514" i="11"/>
  <c r="BN514" i="11"/>
  <c r="BM514" i="11"/>
  <c r="BL514" i="11"/>
  <c r="BK514" i="11"/>
  <c r="BJ514" i="11"/>
  <c r="BI514" i="11"/>
  <c r="BH514" i="11"/>
  <c r="BG514" i="11"/>
  <c r="BF514" i="11"/>
  <c r="BE514" i="11"/>
  <c r="BD514" i="11"/>
  <c r="BC514" i="11"/>
  <c r="BB514" i="11"/>
  <c r="BA514" i="11"/>
  <c r="AZ514" i="11"/>
  <c r="AY514" i="11"/>
  <c r="AX514" i="11"/>
  <c r="AW514" i="11"/>
  <c r="AV514" i="11"/>
  <c r="AU514" i="11"/>
  <c r="AT514" i="11"/>
  <c r="AS514" i="11"/>
  <c r="AR514" i="11"/>
  <c r="AQ514" i="11"/>
  <c r="AP514" i="11"/>
  <c r="AO514" i="11"/>
  <c r="AN514" i="11"/>
  <c r="AM514" i="11"/>
  <c r="AL514" i="11"/>
  <c r="AK514" i="11"/>
  <c r="AJ514" i="11"/>
  <c r="AI514" i="11"/>
  <c r="AH514" i="11"/>
  <c r="AG514" i="11"/>
  <c r="AF514" i="11"/>
  <c r="AE514" i="11"/>
  <c r="AD514" i="11"/>
  <c r="AC514" i="11"/>
  <c r="AB514" i="11"/>
  <c r="AA514" i="11"/>
  <c r="Z514" i="11"/>
  <c r="Y514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B483" i="11"/>
  <c r="A483" i="1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BV482" i="11"/>
  <c r="BU482" i="11"/>
  <c r="BT482" i="11"/>
  <c r="BS482" i="11"/>
  <c r="BR482" i="11"/>
  <c r="BQ482" i="11"/>
  <c r="BP482" i="11"/>
  <c r="BO482" i="11"/>
  <c r="BN482" i="11"/>
  <c r="BM482" i="11"/>
  <c r="BL482" i="11"/>
  <c r="BK482" i="11"/>
  <c r="BJ482" i="11"/>
  <c r="BI482" i="11"/>
  <c r="BH482" i="11"/>
  <c r="BG482" i="11"/>
  <c r="BF482" i="11"/>
  <c r="BE482" i="11"/>
  <c r="BD482" i="11"/>
  <c r="BC482" i="11"/>
  <c r="BB482" i="11"/>
  <c r="BA482" i="11"/>
  <c r="AZ482" i="11"/>
  <c r="AY482" i="11"/>
  <c r="AX482" i="11"/>
  <c r="AW482" i="11"/>
  <c r="AV482" i="11"/>
  <c r="AU482" i="11"/>
  <c r="AT482" i="11"/>
  <c r="AS482" i="11"/>
  <c r="AR482" i="11"/>
  <c r="AQ482" i="11"/>
  <c r="AP482" i="11"/>
  <c r="AO482" i="11"/>
  <c r="AN482" i="11"/>
  <c r="AM482" i="11"/>
  <c r="AL482" i="11"/>
  <c r="AK482" i="11"/>
  <c r="AJ482" i="11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B451" i="11"/>
  <c r="A451" i="11"/>
  <c r="A452" i="11" s="1"/>
  <c r="BV450" i="11"/>
  <c r="BU450" i="11"/>
  <c r="BT450" i="11"/>
  <c r="BS450" i="11"/>
  <c r="BR450" i="11"/>
  <c r="BQ450" i="11"/>
  <c r="BP450" i="11"/>
  <c r="BO450" i="11"/>
  <c r="BN450" i="11"/>
  <c r="BM450" i="11"/>
  <c r="BL450" i="11"/>
  <c r="BK450" i="11"/>
  <c r="BJ450" i="11"/>
  <c r="BI450" i="11"/>
  <c r="BH450" i="11"/>
  <c r="BG450" i="11"/>
  <c r="BF450" i="11"/>
  <c r="BE450" i="11"/>
  <c r="BD450" i="11"/>
  <c r="BC450" i="11"/>
  <c r="BB450" i="11"/>
  <c r="BA450" i="11"/>
  <c r="AZ450" i="11"/>
  <c r="AY450" i="11"/>
  <c r="AX450" i="11"/>
  <c r="AW450" i="11"/>
  <c r="AV450" i="11"/>
  <c r="AU450" i="11"/>
  <c r="AT450" i="11"/>
  <c r="AS450" i="11"/>
  <c r="AR450" i="11"/>
  <c r="AQ450" i="11"/>
  <c r="AP450" i="11"/>
  <c r="AO450" i="11"/>
  <c r="AN450" i="11"/>
  <c r="AM450" i="11"/>
  <c r="AL450" i="11"/>
  <c r="AK450" i="11"/>
  <c r="AJ450" i="11"/>
  <c r="AI450" i="11"/>
  <c r="AH450" i="11"/>
  <c r="AG450" i="11"/>
  <c r="AF450" i="11"/>
  <c r="AE450" i="11"/>
  <c r="AD450" i="11"/>
  <c r="AC450" i="11"/>
  <c r="AB450" i="11"/>
  <c r="AA450" i="11"/>
  <c r="Z450" i="11"/>
  <c r="Y450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A421" i="1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B419" i="11"/>
  <c r="A419" i="11"/>
  <c r="A420" i="11" s="1"/>
  <c r="BV418" i="11"/>
  <c r="BU418" i="11"/>
  <c r="BT418" i="11"/>
  <c r="BS418" i="11"/>
  <c r="BR418" i="11"/>
  <c r="BQ418" i="11"/>
  <c r="BP418" i="11"/>
  <c r="BO418" i="11"/>
  <c r="BN418" i="11"/>
  <c r="BM418" i="11"/>
  <c r="BL418" i="11"/>
  <c r="BK418" i="11"/>
  <c r="BJ418" i="11"/>
  <c r="BI418" i="11"/>
  <c r="BH418" i="11"/>
  <c r="BG418" i="11"/>
  <c r="BF418" i="11"/>
  <c r="BE418" i="11"/>
  <c r="BD418" i="11"/>
  <c r="BC418" i="11"/>
  <c r="BB418" i="11"/>
  <c r="BA418" i="11"/>
  <c r="AZ418" i="11"/>
  <c r="AY418" i="11"/>
  <c r="AX418" i="11"/>
  <c r="AW418" i="11"/>
  <c r="AV418" i="11"/>
  <c r="AU418" i="11"/>
  <c r="AT418" i="11"/>
  <c r="AS418" i="11"/>
  <c r="AR418" i="11"/>
  <c r="AQ418" i="11"/>
  <c r="AP418" i="11"/>
  <c r="AO418" i="11"/>
  <c r="AN418" i="11"/>
  <c r="AM418" i="11"/>
  <c r="AL418" i="11"/>
  <c r="AK418" i="11"/>
  <c r="AJ418" i="11"/>
  <c r="AI418" i="11"/>
  <c r="AH418" i="11"/>
  <c r="AG418" i="11"/>
  <c r="AF418" i="11"/>
  <c r="AE418" i="11"/>
  <c r="AD418" i="11"/>
  <c r="AC418" i="11"/>
  <c r="AB418" i="11"/>
  <c r="AA418" i="11"/>
  <c r="Z418" i="11"/>
  <c r="Y418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B387" i="11"/>
  <c r="A387" i="1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BV386" i="11"/>
  <c r="BU386" i="11"/>
  <c r="BT386" i="11"/>
  <c r="BS386" i="11"/>
  <c r="BR386" i="11"/>
  <c r="BQ386" i="11"/>
  <c r="BP386" i="11"/>
  <c r="BO386" i="11"/>
  <c r="BN386" i="11"/>
  <c r="BM386" i="11"/>
  <c r="BL386" i="11"/>
  <c r="BK386" i="11"/>
  <c r="BJ386" i="11"/>
  <c r="BI386" i="11"/>
  <c r="BH386" i="11"/>
  <c r="BG386" i="11"/>
  <c r="BF386" i="11"/>
  <c r="BE386" i="11"/>
  <c r="BD386" i="11"/>
  <c r="BC386" i="11"/>
  <c r="BB386" i="11"/>
  <c r="BA386" i="11"/>
  <c r="AZ386" i="11"/>
  <c r="AY386" i="11"/>
  <c r="AX386" i="11"/>
  <c r="AW386" i="11"/>
  <c r="AV386" i="11"/>
  <c r="AU386" i="11"/>
  <c r="AT386" i="11"/>
  <c r="AS386" i="11"/>
  <c r="AR386" i="11"/>
  <c r="AQ386" i="11"/>
  <c r="AP386" i="11"/>
  <c r="AO386" i="11"/>
  <c r="AN386" i="11"/>
  <c r="AM386" i="11"/>
  <c r="AL386" i="11"/>
  <c r="AK386" i="11"/>
  <c r="AJ386" i="11"/>
  <c r="AI386" i="11"/>
  <c r="AH386" i="11"/>
  <c r="AG386" i="11"/>
  <c r="AF386" i="11"/>
  <c r="AE386" i="11"/>
  <c r="AD386" i="11"/>
  <c r="AC386" i="11"/>
  <c r="AB386" i="11"/>
  <c r="AA386" i="11"/>
  <c r="Z386" i="11"/>
  <c r="Y386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A368" i="1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B355" i="11"/>
  <c r="A355" i="1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BV354" i="11"/>
  <c r="BU354" i="11"/>
  <c r="BT354" i="11"/>
  <c r="BS354" i="11"/>
  <c r="BR354" i="11"/>
  <c r="BQ354" i="11"/>
  <c r="BP354" i="11"/>
  <c r="BO354" i="11"/>
  <c r="BN354" i="11"/>
  <c r="BM354" i="11"/>
  <c r="BL354" i="11"/>
  <c r="BK354" i="11"/>
  <c r="BJ354" i="11"/>
  <c r="BI354" i="11"/>
  <c r="BH354" i="11"/>
  <c r="BG354" i="11"/>
  <c r="BF354" i="11"/>
  <c r="BE354" i="11"/>
  <c r="BD354" i="11"/>
  <c r="BC354" i="11"/>
  <c r="BB354" i="11"/>
  <c r="BA354" i="11"/>
  <c r="AZ354" i="11"/>
  <c r="AY354" i="11"/>
  <c r="AX354" i="11"/>
  <c r="AW354" i="11"/>
  <c r="AV354" i="11"/>
  <c r="AU354" i="11"/>
  <c r="AT354" i="11"/>
  <c r="AS354" i="11"/>
  <c r="AR354" i="11"/>
  <c r="AQ354" i="11"/>
  <c r="AP354" i="11"/>
  <c r="AO354" i="11"/>
  <c r="AN354" i="11"/>
  <c r="AM354" i="11"/>
  <c r="AL354" i="11"/>
  <c r="AK354" i="11"/>
  <c r="AJ354" i="11"/>
  <c r="AI354" i="11"/>
  <c r="AH354" i="11"/>
  <c r="AG354" i="11"/>
  <c r="AF354" i="11"/>
  <c r="AE354" i="11"/>
  <c r="AD354" i="11"/>
  <c r="AC354" i="11"/>
  <c r="AB354" i="11"/>
  <c r="AA354" i="11"/>
  <c r="Z354" i="11"/>
  <c r="Y354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B323" i="11"/>
  <c r="A323" i="1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BV322" i="11"/>
  <c r="BU322" i="11"/>
  <c r="BT322" i="11"/>
  <c r="BS322" i="11"/>
  <c r="BR322" i="11"/>
  <c r="BQ322" i="11"/>
  <c r="BP322" i="11"/>
  <c r="BO322" i="11"/>
  <c r="BN322" i="11"/>
  <c r="BM322" i="11"/>
  <c r="BL322" i="11"/>
  <c r="BK322" i="11"/>
  <c r="BJ322" i="11"/>
  <c r="BI322" i="11"/>
  <c r="BH322" i="11"/>
  <c r="BG322" i="11"/>
  <c r="BF322" i="11"/>
  <c r="BE322" i="11"/>
  <c r="BD322" i="11"/>
  <c r="BC322" i="11"/>
  <c r="BB322" i="11"/>
  <c r="BA322" i="11"/>
  <c r="AZ322" i="11"/>
  <c r="AY322" i="11"/>
  <c r="AX322" i="11"/>
  <c r="AW322" i="11"/>
  <c r="AV322" i="11"/>
  <c r="AU322" i="11"/>
  <c r="AT322" i="11"/>
  <c r="AS322" i="11"/>
  <c r="AR322" i="11"/>
  <c r="AQ322" i="11"/>
  <c r="AP322" i="11"/>
  <c r="AO322" i="11"/>
  <c r="AN322" i="11"/>
  <c r="AM322" i="11"/>
  <c r="AL322" i="11"/>
  <c r="AK322" i="11"/>
  <c r="AJ322" i="11"/>
  <c r="AI322" i="11"/>
  <c r="AH322" i="11"/>
  <c r="AG322" i="11"/>
  <c r="AF322" i="11"/>
  <c r="AE322" i="11"/>
  <c r="AD322" i="11"/>
  <c r="AC322" i="11"/>
  <c r="AB322" i="11"/>
  <c r="AA322" i="11"/>
  <c r="Z322" i="11"/>
  <c r="Y322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B292" i="11"/>
  <c r="B291" i="11"/>
  <c r="A291" i="1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BV290" i="11"/>
  <c r="BU290" i="11"/>
  <c r="BT290" i="11"/>
  <c r="BS290" i="11"/>
  <c r="BR290" i="11"/>
  <c r="BQ290" i="11"/>
  <c r="BP290" i="11"/>
  <c r="BO290" i="11"/>
  <c r="BN290" i="11"/>
  <c r="BM290" i="11"/>
  <c r="BL290" i="11"/>
  <c r="BK290" i="11"/>
  <c r="BJ290" i="11"/>
  <c r="BI290" i="11"/>
  <c r="BH290" i="11"/>
  <c r="BG290" i="11"/>
  <c r="BF290" i="11"/>
  <c r="BE290" i="11"/>
  <c r="BD290" i="11"/>
  <c r="BC290" i="11"/>
  <c r="BB290" i="11"/>
  <c r="BA290" i="11"/>
  <c r="AZ290" i="11"/>
  <c r="AY290" i="11"/>
  <c r="AX290" i="11"/>
  <c r="AW290" i="11"/>
  <c r="AV290" i="11"/>
  <c r="AU290" i="11"/>
  <c r="AT290" i="11"/>
  <c r="AS290" i="11"/>
  <c r="AR290" i="11"/>
  <c r="AQ290" i="11"/>
  <c r="AP290" i="11"/>
  <c r="AO290" i="11"/>
  <c r="AN290" i="11"/>
  <c r="AM290" i="11"/>
  <c r="AL290" i="11"/>
  <c r="AK290" i="11"/>
  <c r="AJ290" i="11"/>
  <c r="AI290" i="11"/>
  <c r="AH290" i="11"/>
  <c r="AG290" i="11"/>
  <c r="AF290" i="11"/>
  <c r="AE290" i="11"/>
  <c r="AD290" i="11"/>
  <c r="AC290" i="11"/>
  <c r="AB290" i="11"/>
  <c r="AA290" i="11"/>
  <c r="Z290" i="11"/>
  <c r="Y290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B259" i="11"/>
  <c r="A259" i="1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BV258" i="11"/>
  <c r="BU258" i="11"/>
  <c r="BT258" i="11"/>
  <c r="BS258" i="11"/>
  <c r="BR258" i="11"/>
  <c r="BQ258" i="11"/>
  <c r="BP258" i="11"/>
  <c r="BO258" i="11"/>
  <c r="BN258" i="11"/>
  <c r="BM258" i="11"/>
  <c r="BL258" i="11"/>
  <c r="BK258" i="11"/>
  <c r="BJ258" i="11"/>
  <c r="BI258" i="11"/>
  <c r="BH258" i="11"/>
  <c r="BG258" i="11"/>
  <c r="BF258" i="11"/>
  <c r="BE258" i="11"/>
  <c r="BD258" i="11"/>
  <c r="BC258" i="11"/>
  <c r="BB258" i="11"/>
  <c r="BA258" i="11"/>
  <c r="AZ258" i="11"/>
  <c r="AY258" i="11"/>
  <c r="AX258" i="11"/>
  <c r="AW258" i="11"/>
  <c r="AV258" i="11"/>
  <c r="AU258" i="11"/>
  <c r="AT258" i="11"/>
  <c r="AS258" i="11"/>
  <c r="AR258" i="11"/>
  <c r="AQ258" i="11"/>
  <c r="AP258" i="11"/>
  <c r="AO258" i="11"/>
  <c r="AN258" i="11"/>
  <c r="AM258" i="11"/>
  <c r="AL258" i="11"/>
  <c r="AK258" i="11"/>
  <c r="AJ258" i="11"/>
  <c r="AI258" i="11"/>
  <c r="AH258" i="11"/>
  <c r="AG258" i="11"/>
  <c r="AF258" i="11"/>
  <c r="AE258" i="11"/>
  <c r="AD258" i="11"/>
  <c r="AC258" i="11"/>
  <c r="AB258" i="11"/>
  <c r="AA258" i="11"/>
  <c r="Z258" i="11"/>
  <c r="Y258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A229" i="1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28" i="11"/>
  <c r="B227" i="11"/>
  <c r="A227" i="11"/>
  <c r="BV226" i="11"/>
  <c r="BU226" i="11"/>
  <c r="BT226" i="11"/>
  <c r="BS226" i="11"/>
  <c r="BR226" i="11"/>
  <c r="BQ226" i="11"/>
  <c r="BP226" i="11"/>
  <c r="BO226" i="11"/>
  <c r="BN226" i="11"/>
  <c r="BM226" i="11"/>
  <c r="BL226" i="11"/>
  <c r="BK226" i="11"/>
  <c r="BJ226" i="11"/>
  <c r="BI226" i="11"/>
  <c r="BH226" i="11"/>
  <c r="BG226" i="11"/>
  <c r="BF226" i="11"/>
  <c r="BE226" i="11"/>
  <c r="BD226" i="11"/>
  <c r="BC226" i="11"/>
  <c r="BB226" i="11"/>
  <c r="BA226" i="11"/>
  <c r="AZ226" i="11"/>
  <c r="AY226" i="11"/>
  <c r="AX226" i="11"/>
  <c r="AW226" i="11"/>
  <c r="AV226" i="11"/>
  <c r="AU226" i="11"/>
  <c r="AT226" i="11"/>
  <c r="AS226" i="11"/>
  <c r="AR226" i="11"/>
  <c r="AQ226" i="11"/>
  <c r="AP226" i="11"/>
  <c r="AO226" i="11"/>
  <c r="AN226" i="11"/>
  <c r="AM226" i="11"/>
  <c r="AL226" i="11"/>
  <c r="AK226" i="11"/>
  <c r="AJ226" i="11"/>
  <c r="AI226" i="11"/>
  <c r="AH226" i="11"/>
  <c r="AG226" i="11"/>
  <c r="AF226" i="11"/>
  <c r="AE226" i="11"/>
  <c r="AD226" i="11"/>
  <c r="AC226" i="11"/>
  <c r="AB226" i="11"/>
  <c r="AA226" i="11"/>
  <c r="Z226" i="11"/>
  <c r="Y226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B195" i="11"/>
  <c r="A195" i="11"/>
  <c r="A196" i="11" s="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B163" i="11"/>
  <c r="A163" i="11"/>
  <c r="BV162" i="11"/>
  <c r="BU162" i="11"/>
  <c r="BT162" i="11"/>
  <c r="BS162" i="11"/>
  <c r="BR162" i="11"/>
  <c r="BQ162" i="11"/>
  <c r="BP162" i="11"/>
  <c r="BO162" i="11"/>
  <c r="BN162" i="11"/>
  <c r="BM162" i="11"/>
  <c r="BL162" i="11"/>
  <c r="BK162" i="11"/>
  <c r="BJ162" i="11"/>
  <c r="BI162" i="11"/>
  <c r="BH162" i="11"/>
  <c r="BG162" i="11"/>
  <c r="BF162" i="11"/>
  <c r="BE162" i="11"/>
  <c r="BD162" i="11"/>
  <c r="BC162" i="11"/>
  <c r="BB162" i="11"/>
  <c r="BA162" i="11"/>
  <c r="AZ162" i="11"/>
  <c r="AY162" i="11"/>
  <c r="AX162" i="11"/>
  <c r="AW162" i="11"/>
  <c r="AV162" i="11"/>
  <c r="AU162" i="11"/>
  <c r="AT162" i="11"/>
  <c r="AS162" i="11"/>
  <c r="AR162" i="11"/>
  <c r="AQ162" i="11"/>
  <c r="AP162" i="11"/>
  <c r="AO162" i="11"/>
  <c r="AN162" i="11"/>
  <c r="AM162" i="11"/>
  <c r="AL162" i="11"/>
  <c r="AK162" i="11"/>
  <c r="AJ162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A140" i="1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B131" i="11"/>
  <c r="A131" i="11"/>
  <c r="A132" i="11" s="1"/>
  <c r="A133" i="11" s="1"/>
  <c r="A134" i="11" s="1"/>
  <c r="A135" i="11" s="1"/>
  <c r="A136" i="11" s="1"/>
  <c r="A137" i="11" s="1"/>
  <c r="A138" i="11" s="1"/>
  <c r="A139" i="11" s="1"/>
  <c r="BV130" i="11"/>
  <c r="BU130" i="11"/>
  <c r="BT130" i="11"/>
  <c r="BS130" i="11"/>
  <c r="BR130" i="11"/>
  <c r="BQ130" i="11"/>
  <c r="BP130" i="11"/>
  <c r="BO130" i="11"/>
  <c r="BN130" i="11"/>
  <c r="BM130" i="11"/>
  <c r="BL130" i="11"/>
  <c r="BK130" i="11"/>
  <c r="BJ130" i="11"/>
  <c r="BI130" i="11"/>
  <c r="BH130" i="11"/>
  <c r="BG130" i="11"/>
  <c r="BF130" i="11"/>
  <c r="BE130" i="11"/>
  <c r="BD130" i="11"/>
  <c r="BC130" i="11"/>
  <c r="BB130" i="11"/>
  <c r="BA130" i="11"/>
  <c r="AZ130" i="11"/>
  <c r="AY130" i="11"/>
  <c r="AX130" i="11"/>
  <c r="AW130" i="11"/>
  <c r="AV130" i="11"/>
  <c r="AU130" i="11"/>
  <c r="AT130" i="11"/>
  <c r="AS130" i="11"/>
  <c r="AR130" i="11"/>
  <c r="AQ130" i="11"/>
  <c r="AP130" i="11"/>
  <c r="AO130" i="11"/>
  <c r="AN130" i="11"/>
  <c r="AM130" i="11"/>
  <c r="AL130" i="11"/>
  <c r="AK130" i="11"/>
  <c r="AJ130" i="11"/>
  <c r="AI130" i="11"/>
  <c r="AH130" i="11"/>
  <c r="AG130" i="11"/>
  <c r="AF130" i="11"/>
  <c r="AE130" i="11"/>
  <c r="AD130" i="11"/>
  <c r="AC130" i="11"/>
  <c r="AB130" i="11"/>
  <c r="AA130" i="11"/>
  <c r="Z130" i="11"/>
  <c r="Y130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B99" i="11"/>
  <c r="A99" i="1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BV98" i="11"/>
  <c r="BU98" i="11"/>
  <c r="BT98" i="11"/>
  <c r="BS98" i="11"/>
  <c r="BR98" i="11"/>
  <c r="BQ98" i="11"/>
  <c r="BP98" i="11"/>
  <c r="BO98" i="11"/>
  <c r="BN98" i="11"/>
  <c r="BM98" i="11"/>
  <c r="BL98" i="11"/>
  <c r="BK98" i="11"/>
  <c r="BJ98" i="11"/>
  <c r="BI98" i="11"/>
  <c r="BH98" i="11"/>
  <c r="BG98" i="11"/>
  <c r="BF98" i="11"/>
  <c r="BE98" i="11"/>
  <c r="BD98" i="11"/>
  <c r="BC98" i="11"/>
  <c r="BB98" i="11"/>
  <c r="BA98" i="11"/>
  <c r="AZ98" i="11"/>
  <c r="AY98" i="11"/>
  <c r="AX98" i="11"/>
  <c r="AW98" i="11"/>
  <c r="AV98" i="11"/>
  <c r="AU98" i="11"/>
  <c r="AT98" i="11"/>
  <c r="AS98" i="11"/>
  <c r="AR98" i="11"/>
  <c r="AQ98" i="11"/>
  <c r="AP98" i="11"/>
  <c r="AO98" i="11"/>
  <c r="AN98" i="11"/>
  <c r="AM98" i="11"/>
  <c r="AL98" i="11"/>
  <c r="AK98" i="11"/>
  <c r="AJ98" i="11"/>
  <c r="AI98" i="11"/>
  <c r="AH98" i="11"/>
  <c r="AG98" i="11"/>
  <c r="AF98" i="11"/>
  <c r="AE98" i="11"/>
  <c r="AD98" i="11"/>
  <c r="AC98" i="11"/>
  <c r="AB98" i="11"/>
  <c r="AA98" i="11"/>
  <c r="Z98" i="11"/>
  <c r="Y98" i="11"/>
  <c r="X98" i="11"/>
  <c r="W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B67" i="11"/>
  <c r="A67" i="1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BV66" i="11"/>
  <c r="BU66" i="11"/>
  <c r="BT66" i="11"/>
  <c r="BS66" i="11"/>
  <c r="BR66" i="11"/>
  <c r="BQ66" i="11"/>
  <c r="BP66" i="11"/>
  <c r="BO66" i="11"/>
  <c r="BN66" i="11"/>
  <c r="BM66" i="11"/>
  <c r="BL66" i="11"/>
  <c r="BK66" i="11"/>
  <c r="BJ66" i="11"/>
  <c r="BI66" i="11"/>
  <c r="BH66" i="11"/>
  <c r="BG66" i="11"/>
  <c r="BF66" i="11"/>
  <c r="BE66" i="11"/>
  <c r="BD66" i="11"/>
  <c r="BC66" i="11"/>
  <c r="BB66" i="11"/>
  <c r="BA66" i="11"/>
  <c r="AZ66" i="11"/>
  <c r="AY66" i="11"/>
  <c r="AX66" i="11"/>
  <c r="AW66" i="11"/>
  <c r="AV66" i="11"/>
  <c r="AU66" i="11"/>
  <c r="AT66" i="11"/>
  <c r="AS66" i="11"/>
  <c r="AR66" i="11"/>
  <c r="AQ66" i="11"/>
  <c r="AP66" i="11"/>
  <c r="AO66" i="11"/>
  <c r="AN66" i="11"/>
  <c r="AM66" i="11"/>
  <c r="AL66" i="11"/>
  <c r="AK66" i="11"/>
  <c r="AJ66" i="11"/>
  <c r="AI66" i="11"/>
  <c r="AH66" i="11"/>
  <c r="AG66" i="11"/>
  <c r="AF66" i="11"/>
  <c r="AE66" i="11"/>
  <c r="AD66" i="11"/>
  <c r="AC66" i="11"/>
  <c r="AB66" i="11"/>
  <c r="AA66" i="11"/>
  <c r="Z66" i="11"/>
  <c r="Y66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A36" i="1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B35" i="11"/>
  <c r="A35" i="11"/>
  <c r="BV34" i="11"/>
  <c r="BU34" i="11"/>
  <c r="BT34" i="11"/>
  <c r="BS34" i="11"/>
  <c r="BR34" i="11"/>
  <c r="BQ34" i="11"/>
  <c r="BP34" i="11"/>
  <c r="BO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B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O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B3" i="11"/>
  <c r="A3" i="11"/>
  <c r="BV1025" i="10"/>
  <c r="BU1026" i="10"/>
  <c r="BU1057" i="10" s="1"/>
  <c r="BT1026" i="10"/>
  <c r="BT1057" i="10" s="1"/>
  <c r="BS1026" i="10"/>
  <c r="BS1057" i="10" s="1"/>
  <c r="BR1026" i="10"/>
  <c r="BR1057" i="10" s="1"/>
  <c r="BQ1026" i="10"/>
  <c r="BQ1057" i="10" s="1"/>
  <c r="BP1026" i="10"/>
  <c r="BP1057" i="10" s="1"/>
  <c r="BO1026" i="10"/>
  <c r="BO1057" i="10" s="1"/>
  <c r="BN1026" i="10"/>
  <c r="BN1057" i="10" s="1"/>
  <c r="BM1026" i="10"/>
  <c r="BM1057" i="10" s="1"/>
  <c r="BL1026" i="10"/>
  <c r="BL1057" i="10" s="1"/>
  <c r="BK1026" i="10"/>
  <c r="BK1057" i="10" s="1"/>
  <c r="BJ1026" i="10"/>
  <c r="BJ1057" i="10" s="1"/>
  <c r="BI1026" i="10"/>
  <c r="BI1057" i="10" s="1"/>
  <c r="BH1026" i="10"/>
  <c r="BH1057" i="10" s="1"/>
  <c r="BG1026" i="10"/>
  <c r="BG1057" i="10" s="1"/>
  <c r="BF1026" i="10"/>
  <c r="BF1057" i="10" s="1"/>
  <c r="BE1026" i="10"/>
  <c r="BE1057" i="10" s="1"/>
  <c r="BD1026" i="10"/>
  <c r="BD1057" i="10" s="1"/>
  <c r="BC1026" i="10"/>
  <c r="BC1057" i="10" s="1"/>
  <c r="BB1026" i="10"/>
  <c r="BB1057" i="10" s="1"/>
  <c r="BA1026" i="10"/>
  <c r="BA1057" i="10" s="1"/>
  <c r="AZ1026" i="10"/>
  <c r="AZ1057" i="10" s="1"/>
  <c r="AY1026" i="10"/>
  <c r="AY1057" i="10" s="1"/>
  <c r="AX1026" i="10"/>
  <c r="AX1057" i="10" s="1"/>
  <c r="AW1026" i="10"/>
  <c r="AW1057" i="10" s="1"/>
  <c r="AV1026" i="10"/>
  <c r="AV1057" i="10" s="1"/>
  <c r="AU1026" i="10"/>
  <c r="AU1057" i="10" s="1"/>
  <c r="AT1026" i="10"/>
  <c r="AT1057" i="10" s="1"/>
  <c r="AS1026" i="10"/>
  <c r="AS1057" i="10" s="1"/>
  <c r="AR1026" i="10"/>
  <c r="AR1057" i="10" s="1"/>
  <c r="AQ1026" i="10"/>
  <c r="AQ1057" i="10" s="1"/>
  <c r="AP1026" i="10"/>
  <c r="AP1057" i="10" s="1"/>
  <c r="AO1026" i="10"/>
  <c r="AO1057" i="10" s="1"/>
  <c r="AN1026" i="10"/>
  <c r="AN1057" i="10" s="1"/>
  <c r="AM1026" i="10"/>
  <c r="AM1057" i="10" s="1"/>
  <c r="AL1026" i="10"/>
  <c r="AL1057" i="10" s="1"/>
  <c r="AK1026" i="10"/>
  <c r="AK1057" i="10" s="1"/>
  <c r="AJ1026" i="10"/>
  <c r="AJ1057" i="10" s="1"/>
  <c r="AI1026" i="10"/>
  <c r="AI1057" i="10" s="1"/>
  <c r="AH1026" i="10"/>
  <c r="AH1057" i="10" s="1"/>
  <c r="AG1026" i="10"/>
  <c r="AG1057" i="10" s="1"/>
  <c r="AF1026" i="10"/>
  <c r="AF1057" i="10" s="1"/>
  <c r="AE1026" i="10"/>
  <c r="AE1057" i="10" s="1"/>
  <c r="AD1026" i="10"/>
  <c r="AD1057" i="10" s="1"/>
  <c r="AC1026" i="10"/>
  <c r="AC1057" i="10" s="1"/>
  <c r="AB1026" i="10"/>
  <c r="AB1057" i="10" s="1"/>
  <c r="AA1026" i="10"/>
  <c r="AA1057" i="10" s="1"/>
  <c r="Z1026" i="10"/>
  <c r="Z1057" i="10" s="1"/>
  <c r="Y1026" i="10"/>
  <c r="Y1057" i="10" s="1"/>
  <c r="X1026" i="10"/>
  <c r="X1057" i="10" s="1"/>
  <c r="W1026" i="10"/>
  <c r="W1057" i="10" s="1"/>
  <c r="V1026" i="10"/>
  <c r="V1057" i="10" s="1"/>
  <c r="U1026" i="10"/>
  <c r="U1057" i="10" s="1"/>
  <c r="T1026" i="10"/>
  <c r="T1057" i="10" s="1"/>
  <c r="S1026" i="10"/>
  <c r="S1057" i="10" s="1"/>
  <c r="R1026" i="10"/>
  <c r="R1057" i="10" s="1"/>
  <c r="Q1026" i="10"/>
  <c r="Q1057" i="10" s="1"/>
  <c r="P1026" i="10"/>
  <c r="P1057" i="10" s="1"/>
  <c r="O1026" i="10"/>
  <c r="O1057" i="10" s="1"/>
  <c r="N1026" i="10"/>
  <c r="N1057" i="10" s="1"/>
  <c r="M1026" i="10"/>
  <c r="M1057" i="10" s="1"/>
  <c r="L1026" i="10"/>
  <c r="L1057" i="10" s="1"/>
  <c r="K1026" i="10"/>
  <c r="K1057" i="10" s="1"/>
  <c r="J1026" i="10"/>
  <c r="J1057" i="10" s="1"/>
  <c r="I1026" i="10"/>
  <c r="I1057" i="10" s="1"/>
  <c r="H1026" i="10"/>
  <c r="H1057" i="10" s="1"/>
  <c r="G1026" i="10"/>
  <c r="G1057" i="10" s="1"/>
  <c r="F1026" i="10"/>
  <c r="F1057" i="10" s="1"/>
  <c r="E1026" i="10"/>
  <c r="E1057" i="10" s="1"/>
  <c r="BV993" i="10"/>
  <c r="BU994" i="10"/>
  <c r="BT994" i="10"/>
  <c r="BS994" i="10"/>
  <c r="BR994" i="10"/>
  <c r="BQ994" i="10"/>
  <c r="BP994" i="10"/>
  <c r="BO994" i="10"/>
  <c r="BN994" i="10"/>
  <c r="BM994" i="10"/>
  <c r="BL994" i="10"/>
  <c r="BK994" i="10"/>
  <c r="BJ994" i="10"/>
  <c r="BI994" i="10"/>
  <c r="BH994" i="10"/>
  <c r="BG994" i="10"/>
  <c r="BF994" i="10"/>
  <c r="BE994" i="10"/>
  <c r="BD994" i="10"/>
  <c r="BC994" i="10"/>
  <c r="BB994" i="10"/>
  <c r="BA994" i="10"/>
  <c r="AZ994" i="10"/>
  <c r="AY994" i="10"/>
  <c r="AX994" i="10"/>
  <c r="AW994" i="10"/>
  <c r="AV994" i="10"/>
  <c r="AU994" i="10"/>
  <c r="AT994" i="10"/>
  <c r="AS994" i="10"/>
  <c r="AR994" i="10"/>
  <c r="AQ994" i="10"/>
  <c r="AP994" i="10"/>
  <c r="AO994" i="10"/>
  <c r="AN994" i="10"/>
  <c r="AM994" i="10"/>
  <c r="AL994" i="10"/>
  <c r="AK994" i="10"/>
  <c r="AJ994" i="10"/>
  <c r="AI994" i="10"/>
  <c r="AH994" i="10"/>
  <c r="AG994" i="10"/>
  <c r="AF994" i="10"/>
  <c r="AE994" i="10"/>
  <c r="AD994" i="10"/>
  <c r="AC994" i="10"/>
  <c r="AB994" i="10"/>
  <c r="AA994" i="10"/>
  <c r="Z994" i="10"/>
  <c r="Y994" i="10"/>
  <c r="X994" i="10"/>
  <c r="W994" i="10"/>
  <c r="V994" i="10"/>
  <c r="U994" i="10"/>
  <c r="T994" i="10"/>
  <c r="S994" i="10"/>
  <c r="R994" i="10"/>
  <c r="Q994" i="10"/>
  <c r="P994" i="10"/>
  <c r="O994" i="10"/>
  <c r="N994" i="10"/>
  <c r="M994" i="10"/>
  <c r="L994" i="10"/>
  <c r="K994" i="10"/>
  <c r="J994" i="10"/>
  <c r="I994" i="10"/>
  <c r="H994" i="10"/>
  <c r="G994" i="10"/>
  <c r="F994" i="10"/>
  <c r="E994" i="10"/>
  <c r="BV961" i="10"/>
  <c r="BU962" i="10"/>
  <c r="BT962" i="10"/>
  <c r="BS962" i="10"/>
  <c r="BR962" i="10"/>
  <c r="BQ962" i="10"/>
  <c r="BP962" i="10"/>
  <c r="BO962" i="10"/>
  <c r="BN962" i="10"/>
  <c r="BM962" i="10"/>
  <c r="BL962" i="10"/>
  <c r="BK962" i="10"/>
  <c r="BJ962" i="10"/>
  <c r="BI962" i="10"/>
  <c r="BH962" i="10"/>
  <c r="BG962" i="10"/>
  <c r="BF962" i="10"/>
  <c r="BE962" i="10"/>
  <c r="BD962" i="10"/>
  <c r="BC962" i="10"/>
  <c r="BB962" i="10"/>
  <c r="BA962" i="10"/>
  <c r="AZ962" i="10"/>
  <c r="AY962" i="10"/>
  <c r="AX962" i="10"/>
  <c r="AW962" i="10"/>
  <c r="AV962" i="10"/>
  <c r="AU962" i="10"/>
  <c r="AT962" i="10"/>
  <c r="AS962" i="10"/>
  <c r="AR962" i="10"/>
  <c r="AQ962" i="10"/>
  <c r="AP962" i="10"/>
  <c r="AO962" i="10"/>
  <c r="AN962" i="10"/>
  <c r="AM962" i="10"/>
  <c r="AL962" i="10"/>
  <c r="AK962" i="10"/>
  <c r="AJ962" i="10"/>
  <c r="AI962" i="10"/>
  <c r="AH962" i="10"/>
  <c r="AG962" i="10"/>
  <c r="AF962" i="10"/>
  <c r="AE962" i="10"/>
  <c r="AD962" i="10"/>
  <c r="AC962" i="10"/>
  <c r="AB962" i="10"/>
  <c r="AA962" i="10"/>
  <c r="Z962" i="10"/>
  <c r="Y962" i="10"/>
  <c r="X962" i="10"/>
  <c r="W962" i="10"/>
  <c r="V962" i="10"/>
  <c r="U962" i="10"/>
  <c r="T962" i="10"/>
  <c r="S962" i="10"/>
  <c r="R962" i="10"/>
  <c r="Q962" i="10"/>
  <c r="P962" i="10"/>
  <c r="O962" i="10"/>
  <c r="N962" i="10"/>
  <c r="M962" i="10"/>
  <c r="L962" i="10"/>
  <c r="K962" i="10"/>
  <c r="J962" i="10"/>
  <c r="I962" i="10"/>
  <c r="H962" i="10"/>
  <c r="G962" i="10"/>
  <c r="F962" i="10"/>
  <c r="E962" i="10"/>
  <c r="BV929" i="10"/>
  <c r="BU930" i="10"/>
  <c r="BT930" i="10"/>
  <c r="BS930" i="10"/>
  <c r="BR930" i="10"/>
  <c r="BQ930" i="10"/>
  <c r="BP930" i="10"/>
  <c r="BO930" i="10"/>
  <c r="BN930" i="10"/>
  <c r="BM930" i="10"/>
  <c r="BL930" i="10"/>
  <c r="BK930" i="10"/>
  <c r="BJ930" i="10"/>
  <c r="BI930" i="10"/>
  <c r="BH930" i="10"/>
  <c r="BG930" i="10"/>
  <c r="BF930" i="10"/>
  <c r="BE930" i="10"/>
  <c r="BD930" i="10"/>
  <c r="BC930" i="10"/>
  <c r="BB930" i="10"/>
  <c r="BA930" i="10"/>
  <c r="AZ930" i="10"/>
  <c r="AY930" i="10"/>
  <c r="AX930" i="10"/>
  <c r="AW930" i="10"/>
  <c r="AV930" i="10"/>
  <c r="AU930" i="10"/>
  <c r="AT930" i="10"/>
  <c r="AS930" i="10"/>
  <c r="AR930" i="10"/>
  <c r="AQ930" i="10"/>
  <c r="AP930" i="10"/>
  <c r="AO930" i="10"/>
  <c r="AN930" i="10"/>
  <c r="AM930" i="10"/>
  <c r="AL930" i="10"/>
  <c r="AK930" i="10"/>
  <c r="AJ930" i="10"/>
  <c r="AI930" i="10"/>
  <c r="AH930" i="10"/>
  <c r="AG930" i="10"/>
  <c r="AF930" i="10"/>
  <c r="AE930" i="10"/>
  <c r="AD930" i="10"/>
  <c r="AC930" i="10"/>
  <c r="AB930" i="10"/>
  <c r="AA930" i="10"/>
  <c r="Z930" i="10"/>
  <c r="Y930" i="10"/>
  <c r="X930" i="10"/>
  <c r="W930" i="10"/>
  <c r="V930" i="10"/>
  <c r="U930" i="10"/>
  <c r="T930" i="10"/>
  <c r="S930" i="10"/>
  <c r="R930" i="10"/>
  <c r="Q930" i="10"/>
  <c r="P930" i="10"/>
  <c r="O930" i="10"/>
  <c r="N930" i="10"/>
  <c r="M930" i="10"/>
  <c r="L930" i="10"/>
  <c r="K930" i="10"/>
  <c r="J930" i="10"/>
  <c r="I930" i="10"/>
  <c r="H930" i="10"/>
  <c r="G930" i="10"/>
  <c r="F930" i="10"/>
  <c r="E930" i="10"/>
  <c r="BV897" i="10"/>
  <c r="BU898" i="10"/>
  <c r="BT898" i="10"/>
  <c r="BS898" i="10"/>
  <c r="BR898" i="10"/>
  <c r="BQ898" i="10"/>
  <c r="BP898" i="10"/>
  <c r="BO898" i="10"/>
  <c r="BN898" i="10"/>
  <c r="BM898" i="10"/>
  <c r="BL898" i="10"/>
  <c r="BK898" i="10"/>
  <c r="BJ898" i="10"/>
  <c r="BI898" i="10"/>
  <c r="BH898" i="10"/>
  <c r="BG898" i="10"/>
  <c r="BF898" i="10"/>
  <c r="BE898" i="10"/>
  <c r="BD898" i="10"/>
  <c r="BC898" i="10"/>
  <c r="BB898" i="10"/>
  <c r="BA898" i="10"/>
  <c r="AZ898" i="10"/>
  <c r="AY898" i="10"/>
  <c r="AX898" i="10"/>
  <c r="AW898" i="10"/>
  <c r="AV898" i="10"/>
  <c r="AU898" i="10"/>
  <c r="AT898" i="10"/>
  <c r="AS898" i="10"/>
  <c r="AR898" i="10"/>
  <c r="AQ898" i="10"/>
  <c r="AP898" i="10"/>
  <c r="AO898" i="10"/>
  <c r="AN898" i="10"/>
  <c r="AM898" i="10"/>
  <c r="AL898" i="10"/>
  <c r="AK898" i="10"/>
  <c r="AJ898" i="10"/>
  <c r="AI898" i="10"/>
  <c r="AH898" i="10"/>
  <c r="AG898" i="10"/>
  <c r="AF898" i="10"/>
  <c r="AE898" i="10"/>
  <c r="AD898" i="10"/>
  <c r="AC898" i="10"/>
  <c r="AB898" i="10"/>
  <c r="AA898" i="10"/>
  <c r="Z898" i="10"/>
  <c r="Y898" i="10"/>
  <c r="X898" i="10"/>
  <c r="W898" i="10"/>
  <c r="V898" i="10"/>
  <c r="U898" i="10"/>
  <c r="T898" i="10"/>
  <c r="S898" i="10"/>
  <c r="R898" i="10"/>
  <c r="Q898" i="10"/>
  <c r="P898" i="10"/>
  <c r="O898" i="10"/>
  <c r="N898" i="10"/>
  <c r="M898" i="10"/>
  <c r="L898" i="10"/>
  <c r="K898" i="10"/>
  <c r="J898" i="10"/>
  <c r="I898" i="10"/>
  <c r="H898" i="10"/>
  <c r="G898" i="10"/>
  <c r="F898" i="10"/>
  <c r="E898" i="10"/>
  <c r="BV865" i="10"/>
  <c r="BU866" i="10"/>
  <c r="BT866" i="10"/>
  <c r="BS866" i="10"/>
  <c r="BR866" i="10"/>
  <c r="BQ866" i="10"/>
  <c r="BP866" i="10"/>
  <c r="BO866" i="10"/>
  <c r="BN866" i="10"/>
  <c r="BM866" i="10"/>
  <c r="BL866" i="10"/>
  <c r="BK866" i="10"/>
  <c r="BJ866" i="10"/>
  <c r="BI866" i="10"/>
  <c r="BH866" i="10"/>
  <c r="BG866" i="10"/>
  <c r="BF866" i="10"/>
  <c r="BE866" i="10"/>
  <c r="BD866" i="10"/>
  <c r="BC866" i="10"/>
  <c r="BB866" i="10"/>
  <c r="BA866" i="10"/>
  <c r="AZ866" i="10"/>
  <c r="AY866" i="10"/>
  <c r="AX866" i="10"/>
  <c r="AW866" i="10"/>
  <c r="AV866" i="10"/>
  <c r="AU866" i="10"/>
  <c r="AT866" i="10"/>
  <c r="AS866" i="10"/>
  <c r="AR866" i="10"/>
  <c r="AQ866" i="10"/>
  <c r="AP866" i="10"/>
  <c r="AO866" i="10"/>
  <c r="AN866" i="10"/>
  <c r="AM866" i="10"/>
  <c r="AL866" i="10"/>
  <c r="AK866" i="10"/>
  <c r="AJ866" i="10"/>
  <c r="AI866" i="10"/>
  <c r="AH866" i="10"/>
  <c r="AG866" i="10"/>
  <c r="AF866" i="10"/>
  <c r="AE866" i="10"/>
  <c r="AD866" i="10"/>
  <c r="AC866" i="10"/>
  <c r="AB866" i="10"/>
  <c r="AA866" i="10"/>
  <c r="Z866" i="10"/>
  <c r="Y866" i="10"/>
  <c r="X866" i="10"/>
  <c r="W866" i="10"/>
  <c r="V866" i="10"/>
  <c r="U866" i="10"/>
  <c r="T866" i="10"/>
  <c r="S866" i="10"/>
  <c r="R866" i="10"/>
  <c r="Q866" i="10"/>
  <c r="P866" i="10"/>
  <c r="O866" i="10"/>
  <c r="N866" i="10"/>
  <c r="M866" i="10"/>
  <c r="L866" i="10"/>
  <c r="K866" i="10"/>
  <c r="J866" i="10"/>
  <c r="I866" i="10"/>
  <c r="H866" i="10"/>
  <c r="G866" i="10"/>
  <c r="F866" i="10"/>
  <c r="E866" i="10"/>
  <c r="BV833" i="10"/>
  <c r="BU834" i="10"/>
  <c r="BT834" i="10"/>
  <c r="BS834" i="10"/>
  <c r="BR834" i="10"/>
  <c r="BQ834" i="10"/>
  <c r="BP834" i="10"/>
  <c r="BO834" i="10"/>
  <c r="BN834" i="10"/>
  <c r="BM834" i="10"/>
  <c r="BL834" i="10"/>
  <c r="BK834" i="10"/>
  <c r="BJ834" i="10"/>
  <c r="BI834" i="10"/>
  <c r="BH834" i="10"/>
  <c r="BG834" i="10"/>
  <c r="BF834" i="10"/>
  <c r="BE834" i="10"/>
  <c r="BD834" i="10"/>
  <c r="BC834" i="10"/>
  <c r="BB834" i="10"/>
  <c r="BA834" i="10"/>
  <c r="AZ834" i="10"/>
  <c r="AY834" i="10"/>
  <c r="AX834" i="10"/>
  <c r="AW834" i="10"/>
  <c r="AV834" i="10"/>
  <c r="AU834" i="10"/>
  <c r="AT834" i="10"/>
  <c r="AS834" i="10"/>
  <c r="AR834" i="10"/>
  <c r="AQ834" i="10"/>
  <c r="AP834" i="10"/>
  <c r="AO834" i="10"/>
  <c r="AN834" i="10"/>
  <c r="AM834" i="10"/>
  <c r="AL834" i="10"/>
  <c r="AK834" i="10"/>
  <c r="AJ834" i="10"/>
  <c r="AI834" i="10"/>
  <c r="AH834" i="10"/>
  <c r="AG834" i="10"/>
  <c r="AF834" i="10"/>
  <c r="AE834" i="10"/>
  <c r="AD834" i="10"/>
  <c r="AC834" i="10"/>
  <c r="AB834" i="10"/>
  <c r="AA834" i="10"/>
  <c r="Z834" i="10"/>
  <c r="Y834" i="10"/>
  <c r="X834" i="10"/>
  <c r="W834" i="10"/>
  <c r="V834" i="10"/>
  <c r="U834" i="10"/>
  <c r="T834" i="10"/>
  <c r="S834" i="10"/>
  <c r="R834" i="10"/>
  <c r="Q834" i="10"/>
  <c r="P834" i="10"/>
  <c r="O834" i="10"/>
  <c r="N834" i="10"/>
  <c r="M834" i="10"/>
  <c r="L834" i="10"/>
  <c r="K834" i="10"/>
  <c r="J834" i="10"/>
  <c r="I834" i="10"/>
  <c r="H834" i="10"/>
  <c r="G834" i="10"/>
  <c r="F834" i="10"/>
  <c r="E834" i="10"/>
  <c r="BV801" i="10"/>
  <c r="BU802" i="10"/>
  <c r="BT802" i="10"/>
  <c r="BS802" i="10"/>
  <c r="BR802" i="10"/>
  <c r="BQ802" i="10"/>
  <c r="BP802" i="10"/>
  <c r="BO802" i="10"/>
  <c r="BN802" i="10"/>
  <c r="BM802" i="10"/>
  <c r="BL802" i="10"/>
  <c r="BK802" i="10"/>
  <c r="BJ802" i="10"/>
  <c r="BI802" i="10"/>
  <c r="BH802" i="10"/>
  <c r="BG802" i="10"/>
  <c r="BF802" i="10"/>
  <c r="BE802" i="10"/>
  <c r="BD802" i="10"/>
  <c r="BC802" i="10"/>
  <c r="BB802" i="10"/>
  <c r="BA802" i="10"/>
  <c r="AZ802" i="10"/>
  <c r="AY802" i="10"/>
  <c r="AX802" i="10"/>
  <c r="AW802" i="10"/>
  <c r="AV802" i="10"/>
  <c r="AU802" i="10"/>
  <c r="AT802" i="10"/>
  <c r="AS802" i="10"/>
  <c r="AR802" i="10"/>
  <c r="AQ802" i="10"/>
  <c r="AP802" i="10"/>
  <c r="AO802" i="10"/>
  <c r="AN802" i="10"/>
  <c r="AM802" i="10"/>
  <c r="AL802" i="10"/>
  <c r="AK802" i="10"/>
  <c r="AJ802" i="10"/>
  <c r="AI802" i="10"/>
  <c r="AH802" i="10"/>
  <c r="AG802" i="10"/>
  <c r="AF802" i="10"/>
  <c r="AE802" i="10"/>
  <c r="AD802" i="10"/>
  <c r="AC802" i="10"/>
  <c r="AB802" i="10"/>
  <c r="AA802" i="10"/>
  <c r="Z802" i="10"/>
  <c r="Y802" i="10"/>
  <c r="X802" i="10"/>
  <c r="W802" i="10"/>
  <c r="V802" i="10"/>
  <c r="U802" i="10"/>
  <c r="T802" i="10"/>
  <c r="S802" i="10"/>
  <c r="R802" i="10"/>
  <c r="Q802" i="10"/>
  <c r="P802" i="10"/>
  <c r="O802" i="10"/>
  <c r="N802" i="10"/>
  <c r="M802" i="10"/>
  <c r="L802" i="10"/>
  <c r="K802" i="10"/>
  <c r="J802" i="10"/>
  <c r="I802" i="10"/>
  <c r="H802" i="10"/>
  <c r="G802" i="10"/>
  <c r="F802" i="10"/>
  <c r="E802" i="10"/>
  <c r="BV769" i="10"/>
  <c r="BU770" i="10"/>
  <c r="BT770" i="10"/>
  <c r="BS770" i="10"/>
  <c r="BR770" i="10"/>
  <c r="BQ770" i="10"/>
  <c r="BP770" i="10"/>
  <c r="BO770" i="10"/>
  <c r="BN770" i="10"/>
  <c r="BM770" i="10"/>
  <c r="BL770" i="10"/>
  <c r="BK770" i="10"/>
  <c r="BJ770" i="10"/>
  <c r="BI770" i="10"/>
  <c r="BH770" i="10"/>
  <c r="BG770" i="10"/>
  <c r="BF770" i="10"/>
  <c r="BE770" i="10"/>
  <c r="BD770" i="10"/>
  <c r="BC770" i="10"/>
  <c r="BB770" i="10"/>
  <c r="BA770" i="10"/>
  <c r="AZ770" i="10"/>
  <c r="AY770" i="10"/>
  <c r="AX770" i="10"/>
  <c r="AW770" i="10"/>
  <c r="AV770" i="10"/>
  <c r="AU770" i="10"/>
  <c r="AT770" i="10"/>
  <c r="AS770" i="10"/>
  <c r="AR770" i="10"/>
  <c r="AQ770" i="10"/>
  <c r="AP770" i="10"/>
  <c r="AO770" i="10"/>
  <c r="AN770" i="10"/>
  <c r="AM770" i="10"/>
  <c r="AL770" i="10"/>
  <c r="AK770" i="10"/>
  <c r="AJ770" i="10"/>
  <c r="AI770" i="10"/>
  <c r="AH770" i="10"/>
  <c r="AG770" i="10"/>
  <c r="AF770" i="10"/>
  <c r="AE770" i="10"/>
  <c r="AD770" i="10"/>
  <c r="AC770" i="10"/>
  <c r="AB770" i="10"/>
  <c r="AA770" i="10"/>
  <c r="Z770" i="10"/>
  <c r="Y770" i="10"/>
  <c r="X770" i="10"/>
  <c r="W770" i="10"/>
  <c r="V770" i="10"/>
  <c r="U770" i="10"/>
  <c r="T770" i="10"/>
  <c r="S770" i="10"/>
  <c r="R770" i="10"/>
  <c r="Q770" i="10"/>
  <c r="P770" i="10"/>
  <c r="O770" i="10"/>
  <c r="N770" i="10"/>
  <c r="M770" i="10"/>
  <c r="L770" i="10"/>
  <c r="K770" i="10"/>
  <c r="J770" i="10"/>
  <c r="I770" i="10"/>
  <c r="H770" i="10"/>
  <c r="G770" i="10"/>
  <c r="F770" i="10"/>
  <c r="E770" i="10"/>
  <c r="BV737" i="10"/>
  <c r="BU738" i="10"/>
  <c r="BT738" i="10"/>
  <c r="BS738" i="10"/>
  <c r="BR738" i="10"/>
  <c r="BQ738" i="10"/>
  <c r="BP738" i="10"/>
  <c r="BO738" i="10"/>
  <c r="BN738" i="10"/>
  <c r="BM738" i="10"/>
  <c r="BL738" i="10"/>
  <c r="BK738" i="10"/>
  <c r="BJ738" i="10"/>
  <c r="BI738" i="10"/>
  <c r="BH738" i="10"/>
  <c r="BG738" i="10"/>
  <c r="BF738" i="10"/>
  <c r="BE738" i="10"/>
  <c r="BD738" i="10"/>
  <c r="BC738" i="10"/>
  <c r="BB738" i="10"/>
  <c r="BA738" i="10"/>
  <c r="AZ738" i="10"/>
  <c r="AY738" i="10"/>
  <c r="AX738" i="10"/>
  <c r="AW738" i="10"/>
  <c r="AV738" i="10"/>
  <c r="AU738" i="10"/>
  <c r="AT738" i="10"/>
  <c r="AS738" i="10"/>
  <c r="AR738" i="10"/>
  <c r="AQ738" i="10"/>
  <c r="AP738" i="10"/>
  <c r="AO738" i="10"/>
  <c r="AN738" i="10"/>
  <c r="AM738" i="10"/>
  <c r="AL738" i="10"/>
  <c r="AK738" i="10"/>
  <c r="AJ738" i="10"/>
  <c r="AI738" i="10"/>
  <c r="AH738" i="10"/>
  <c r="AG738" i="10"/>
  <c r="AF738" i="10"/>
  <c r="AE738" i="10"/>
  <c r="AD738" i="10"/>
  <c r="AC738" i="10"/>
  <c r="AB738" i="10"/>
  <c r="AA738" i="10"/>
  <c r="Z738" i="10"/>
  <c r="Y738" i="10"/>
  <c r="X738" i="10"/>
  <c r="W738" i="10"/>
  <c r="V738" i="10"/>
  <c r="U738" i="10"/>
  <c r="T738" i="10"/>
  <c r="S738" i="10"/>
  <c r="R738" i="10"/>
  <c r="Q738" i="10"/>
  <c r="P738" i="10"/>
  <c r="O738" i="10"/>
  <c r="N738" i="10"/>
  <c r="M738" i="10"/>
  <c r="L738" i="10"/>
  <c r="K738" i="10"/>
  <c r="J738" i="10"/>
  <c r="I738" i="10"/>
  <c r="H738" i="10"/>
  <c r="G738" i="10"/>
  <c r="F738" i="10"/>
  <c r="E738" i="10"/>
  <c r="BV705" i="10"/>
  <c r="BU706" i="10"/>
  <c r="BT706" i="10"/>
  <c r="BS706" i="10"/>
  <c r="BR706" i="10"/>
  <c r="BQ706" i="10"/>
  <c r="BP706" i="10"/>
  <c r="BO706" i="10"/>
  <c r="BN706" i="10"/>
  <c r="BM706" i="10"/>
  <c r="BL706" i="10"/>
  <c r="BK706" i="10"/>
  <c r="BJ706" i="10"/>
  <c r="BI706" i="10"/>
  <c r="BH706" i="10"/>
  <c r="BG706" i="10"/>
  <c r="BF706" i="10"/>
  <c r="BE706" i="10"/>
  <c r="BD706" i="10"/>
  <c r="BC706" i="10"/>
  <c r="BB706" i="10"/>
  <c r="BA706" i="10"/>
  <c r="AZ706" i="10"/>
  <c r="AY706" i="10"/>
  <c r="AX706" i="10"/>
  <c r="AW706" i="10"/>
  <c r="AV706" i="10"/>
  <c r="AU706" i="10"/>
  <c r="AT706" i="10"/>
  <c r="AS706" i="10"/>
  <c r="AR706" i="10"/>
  <c r="AQ706" i="10"/>
  <c r="AP706" i="10"/>
  <c r="AO706" i="10"/>
  <c r="AN706" i="10"/>
  <c r="AM706" i="10"/>
  <c r="AL706" i="10"/>
  <c r="AK706" i="10"/>
  <c r="AJ706" i="10"/>
  <c r="AI706" i="10"/>
  <c r="AH706" i="10"/>
  <c r="AG706" i="10"/>
  <c r="AF706" i="10"/>
  <c r="AE706" i="10"/>
  <c r="AD706" i="10"/>
  <c r="AC706" i="10"/>
  <c r="AB706" i="10"/>
  <c r="AA706" i="10"/>
  <c r="Z706" i="10"/>
  <c r="Y706" i="10"/>
  <c r="X706" i="10"/>
  <c r="W706" i="10"/>
  <c r="V706" i="10"/>
  <c r="U706" i="10"/>
  <c r="T706" i="10"/>
  <c r="S706" i="10"/>
  <c r="R706" i="10"/>
  <c r="Q706" i="10"/>
  <c r="P706" i="10"/>
  <c r="O706" i="10"/>
  <c r="N706" i="10"/>
  <c r="M706" i="10"/>
  <c r="L706" i="10"/>
  <c r="K706" i="10"/>
  <c r="J706" i="10"/>
  <c r="I706" i="10"/>
  <c r="H706" i="10"/>
  <c r="G706" i="10"/>
  <c r="F706" i="10"/>
  <c r="E706" i="10"/>
  <c r="BV673" i="10"/>
  <c r="BU674" i="10"/>
  <c r="BT674" i="10"/>
  <c r="BS674" i="10"/>
  <c r="BR674" i="10"/>
  <c r="BQ674" i="10"/>
  <c r="BP674" i="10"/>
  <c r="BO674" i="10"/>
  <c r="BN674" i="10"/>
  <c r="BM674" i="10"/>
  <c r="BL674" i="10"/>
  <c r="BK674" i="10"/>
  <c r="BJ674" i="10"/>
  <c r="BI674" i="10"/>
  <c r="BH674" i="10"/>
  <c r="BG674" i="10"/>
  <c r="BF674" i="10"/>
  <c r="BE674" i="10"/>
  <c r="BD674" i="10"/>
  <c r="BC674" i="10"/>
  <c r="BB674" i="10"/>
  <c r="BA674" i="10"/>
  <c r="AZ674" i="10"/>
  <c r="AY674" i="10"/>
  <c r="AX674" i="10"/>
  <c r="AW674" i="10"/>
  <c r="AV674" i="10"/>
  <c r="AU674" i="10"/>
  <c r="AT674" i="10"/>
  <c r="AS674" i="10"/>
  <c r="AR674" i="10"/>
  <c r="AQ674" i="10"/>
  <c r="AP674" i="10"/>
  <c r="AO674" i="10"/>
  <c r="AN674" i="10"/>
  <c r="AM674" i="10"/>
  <c r="AL674" i="10"/>
  <c r="AK674" i="10"/>
  <c r="AJ674" i="10"/>
  <c r="AI674" i="10"/>
  <c r="AH674" i="10"/>
  <c r="AG674" i="10"/>
  <c r="AF674" i="10"/>
  <c r="AE674" i="10"/>
  <c r="AD674" i="10"/>
  <c r="AC674" i="10"/>
  <c r="AB674" i="10"/>
  <c r="AA674" i="10"/>
  <c r="Z674" i="10"/>
  <c r="Y674" i="10"/>
  <c r="X674" i="10"/>
  <c r="W674" i="10"/>
  <c r="V674" i="10"/>
  <c r="U674" i="10"/>
  <c r="T674" i="10"/>
  <c r="S674" i="10"/>
  <c r="R674" i="10"/>
  <c r="Q674" i="10"/>
  <c r="P674" i="10"/>
  <c r="O674" i="10"/>
  <c r="N674" i="10"/>
  <c r="M674" i="10"/>
  <c r="L674" i="10"/>
  <c r="K674" i="10"/>
  <c r="J674" i="10"/>
  <c r="I674" i="10"/>
  <c r="H674" i="10"/>
  <c r="G674" i="10"/>
  <c r="F674" i="10"/>
  <c r="E674" i="10"/>
  <c r="BV641" i="10"/>
  <c r="BU642" i="10"/>
  <c r="BT642" i="10"/>
  <c r="BS642" i="10"/>
  <c r="BR642" i="10"/>
  <c r="BQ642" i="10"/>
  <c r="BP642" i="10"/>
  <c r="BO642" i="10"/>
  <c r="BN642" i="10"/>
  <c r="BM642" i="10"/>
  <c r="BL642" i="10"/>
  <c r="BK642" i="10"/>
  <c r="BJ642" i="10"/>
  <c r="BI642" i="10"/>
  <c r="BH642" i="10"/>
  <c r="BG642" i="10"/>
  <c r="BF642" i="10"/>
  <c r="BE642" i="10"/>
  <c r="BD642" i="10"/>
  <c r="BC642" i="10"/>
  <c r="BB642" i="10"/>
  <c r="BA642" i="10"/>
  <c r="AZ642" i="10"/>
  <c r="AY642" i="10"/>
  <c r="AX642" i="10"/>
  <c r="AW642" i="10"/>
  <c r="AV642" i="10"/>
  <c r="AU642" i="10"/>
  <c r="AT642" i="10"/>
  <c r="AS642" i="10"/>
  <c r="AR642" i="10"/>
  <c r="AQ642" i="10"/>
  <c r="AP642" i="10"/>
  <c r="AO642" i="10"/>
  <c r="AN642" i="10"/>
  <c r="AM642" i="10"/>
  <c r="AL642" i="10"/>
  <c r="AK642" i="10"/>
  <c r="AJ642" i="10"/>
  <c r="AI642" i="10"/>
  <c r="AH642" i="10"/>
  <c r="AG642" i="10"/>
  <c r="AF642" i="10"/>
  <c r="AE642" i="10"/>
  <c r="AD642" i="10"/>
  <c r="AC642" i="10"/>
  <c r="AB642" i="10"/>
  <c r="AA642" i="10"/>
  <c r="Z642" i="10"/>
  <c r="Y642" i="10"/>
  <c r="X642" i="10"/>
  <c r="W642" i="10"/>
  <c r="V642" i="10"/>
  <c r="U642" i="10"/>
  <c r="T642" i="10"/>
  <c r="S642" i="10"/>
  <c r="R642" i="10"/>
  <c r="Q642" i="10"/>
  <c r="P642" i="10"/>
  <c r="O642" i="10"/>
  <c r="N642" i="10"/>
  <c r="M642" i="10"/>
  <c r="L642" i="10"/>
  <c r="K642" i="10"/>
  <c r="J642" i="10"/>
  <c r="I642" i="10"/>
  <c r="H642" i="10"/>
  <c r="G642" i="10"/>
  <c r="F642" i="10"/>
  <c r="E642" i="10"/>
  <c r="BV609" i="10"/>
  <c r="BU610" i="10"/>
  <c r="BT610" i="10"/>
  <c r="BS610" i="10"/>
  <c r="BR610" i="10"/>
  <c r="BQ610" i="10"/>
  <c r="BP610" i="10"/>
  <c r="BO610" i="10"/>
  <c r="BN610" i="10"/>
  <c r="BM610" i="10"/>
  <c r="BL610" i="10"/>
  <c r="BK610" i="10"/>
  <c r="BJ610" i="10"/>
  <c r="BI610" i="10"/>
  <c r="BH610" i="10"/>
  <c r="BG610" i="10"/>
  <c r="BF610" i="10"/>
  <c r="BE610" i="10"/>
  <c r="BD610" i="10"/>
  <c r="BC610" i="10"/>
  <c r="BB610" i="10"/>
  <c r="BA610" i="10"/>
  <c r="AZ610" i="10"/>
  <c r="AY610" i="10"/>
  <c r="AX610" i="10"/>
  <c r="AW610" i="10"/>
  <c r="AV610" i="10"/>
  <c r="AU610" i="10"/>
  <c r="AT610" i="10"/>
  <c r="AS610" i="10"/>
  <c r="AR610" i="10"/>
  <c r="AQ610" i="10"/>
  <c r="AP610" i="10"/>
  <c r="AO610" i="10"/>
  <c r="AN610" i="10"/>
  <c r="AM610" i="10"/>
  <c r="AL610" i="10"/>
  <c r="AK610" i="10"/>
  <c r="AJ610" i="10"/>
  <c r="AI610" i="10"/>
  <c r="AH610" i="10"/>
  <c r="AG610" i="10"/>
  <c r="AF610" i="10"/>
  <c r="AE610" i="10"/>
  <c r="AD610" i="10"/>
  <c r="AC610" i="10"/>
  <c r="AB610" i="10"/>
  <c r="AA610" i="10"/>
  <c r="Z610" i="10"/>
  <c r="Y610" i="10"/>
  <c r="X610" i="10"/>
  <c r="W610" i="10"/>
  <c r="V610" i="10"/>
  <c r="U610" i="10"/>
  <c r="T610" i="10"/>
  <c r="S610" i="10"/>
  <c r="R610" i="10"/>
  <c r="Q610" i="10"/>
  <c r="P610" i="10"/>
  <c r="O610" i="10"/>
  <c r="N610" i="10"/>
  <c r="M610" i="10"/>
  <c r="L610" i="10"/>
  <c r="K610" i="10"/>
  <c r="J610" i="10"/>
  <c r="I610" i="10"/>
  <c r="H610" i="10"/>
  <c r="G610" i="10"/>
  <c r="F610" i="10"/>
  <c r="E610" i="10"/>
  <c r="BV577" i="10"/>
  <c r="BU578" i="10"/>
  <c r="BT578" i="10"/>
  <c r="BS578" i="10"/>
  <c r="BR578" i="10"/>
  <c r="BQ578" i="10"/>
  <c r="BP578" i="10"/>
  <c r="BO578" i="10"/>
  <c r="BN578" i="10"/>
  <c r="BM578" i="10"/>
  <c r="BL578" i="10"/>
  <c r="BK578" i="10"/>
  <c r="BJ578" i="10"/>
  <c r="BI578" i="10"/>
  <c r="BH578" i="10"/>
  <c r="BG578" i="10"/>
  <c r="BF578" i="10"/>
  <c r="BE578" i="10"/>
  <c r="BD578" i="10"/>
  <c r="BC578" i="10"/>
  <c r="BB578" i="10"/>
  <c r="BA578" i="10"/>
  <c r="AZ578" i="10"/>
  <c r="AY578" i="10"/>
  <c r="AX578" i="10"/>
  <c r="AW578" i="10"/>
  <c r="AV578" i="10"/>
  <c r="AU578" i="10"/>
  <c r="AT578" i="10"/>
  <c r="AS578" i="10"/>
  <c r="AR578" i="10"/>
  <c r="AQ578" i="10"/>
  <c r="AP578" i="10"/>
  <c r="AO578" i="10"/>
  <c r="AN578" i="10"/>
  <c r="AM578" i="10"/>
  <c r="AL578" i="10"/>
  <c r="AK578" i="10"/>
  <c r="AJ578" i="10"/>
  <c r="AI578" i="10"/>
  <c r="AH578" i="10"/>
  <c r="AG578" i="10"/>
  <c r="AF578" i="10"/>
  <c r="AE578" i="10"/>
  <c r="AD578" i="10"/>
  <c r="AC578" i="10"/>
  <c r="AB578" i="10"/>
  <c r="AA578" i="10"/>
  <c r="Z578" i="10"/>
  <c r="Y578" i="10"/>
  <c r="X578" i="10"/>
  <c r="W578" i="10"/>
  <c r="V578" i="10"/>
  <c r="U578" i="10"/>
  <c r="T578" i="10"/>
  <c r="S578" i="10"/>
  <c r="R578" i="10"/>
  <c r="Q578" i="10"/>
  <c r="P578" i="10"/>
  <c r="O578" i="10"/>
  <c r="N578" i="10"/>
  <c r="M578" i="10"/>
  <c r="L578" i="10"/>
  <c r="K578" i="10"/>
  <c r="J578" i="10"/>
  <c r="I578" i="10"/>
  <c r="H578" i="10"/>
  <c r="G578" i="10"/>
  <c r="F578" i="10"/>
  <c r="E578" i="10"/>
  <c r="BV545" i="10"/>
  <c r="BU546" i="10"/>
  <c r="BT546" i="10"/>
  <c r="BS546" i="10"/>
  <c r="BR546" i="10"/>
  <c r="BQ546" i="10"/>
  <c r="BP546" i="10"/>
  <c r="BO546" i="10"/>
  <c r="BN546" i="10"/>
  <c r="BM546" i="10"/>
  <c r="BL546" i="10"/>
  <c r="BK546" i="10"/>
  <c r="BJ546" i="10"/>
  <c r="BI546" i="10"/>
  <c r="BH546" i="10"/>
  <c r="BG546" i="10"/>
  <c r="BF546" i="10"/>
  <c r="BE546" i="10"/>
  <c r="BD546" i="10"/>
  <c r="BC546" i="10"/>
  <c r="BB546" i="10"/>
  <c r="BA546" i="10"/>
  <c r="AZ546" i="10"/>
  <c r="AY546" i="10"/>
  <c r="AX546" i="10"/>
  <c r="AW546" i="10"/>
  <c r="AV546" i="10"/>
  <c r="AU546" i="10"/>
  <c r="AT546" i="10"/>
  <c r="AS546" i="10"/>
  <c r="AR546" i="10"/>
  <c r="AQ546" i="10"/>
  <c r="AP546" i="10"/>
  <c r="AO546" i="10"/>
  <c r="AN546" i="10"/>
  <c r="AM546" i="10"/>
  <c r="AL546" i="10"/>
  <c r="AK546" i="10"/>
  <c r="AJ546" i="10"/>
  <c r="AI546" i="10"/>
  <c r="AH546" i="10"/>
  <c r="AG546" i="10"/>
  <c r="AF546" i="10"/>
  <c r="AE546" i="10"/>
  <c r="AD546" i="10"/>
  <c r="AC546" i="10"/>
  <c r="AB546" i="10"/>
  <c r="AA546" i="10"/>
  <c r="Z546" i="10"/>
  <c r="Y546" i="10"/>
  <c r="X546" i="10"/>
  <c r="W546" i="10"/>
  <c r="V546" i="10"/>
  <c r="U546" i="10"/>
  <c r="T546" i="10"/>
  <c r="S546" i="10"/>
  <c r="R546" i="10"/>
  <c r="Q546" i="10"/>
  <c r="P546" i="10"/>
  <c r="O546" i="10"/>
  <c r="N546" i="10"/>
  <c r="M546" i="10"/>
  <c r="L546" i="10"/>
  <c r="K546" i="10"/>
  <c r="J546" i="10"/>
  <c r="I546" i="10"/>
  <c r="H546" i="10"/>
  <c r="G546" i="10"/>
  <c r="F546" i="10"/>
  <c r="E546" i="10"/>
  <c r="BV513" i="10"/>
  <c r="BU514" i="10"/>
  <c r="BT514" i="10"/>
  <c r="BS514" i="10"/>
  <c r="BR514" i="10"/>
  <c r="BQ514" i="10"/>
  <c r="BP514" i="10"/>
  <c r="BO514" i="10"/>
  <c r="BN514" i="10"/>
  <c r="BM514" i="10"/>
  <c r="BL514" i="10"/>
  <c r="BK514" i="10"/>
  <c r="BJ514" i="10"/>
  <c r="BI514" i="10"/>
  <c r="BH514" i="10"/>
  <c r="BG514" i="10"/>
  <c r="BF514" i="10"/>
  <c r="BE514" i="10"/>
  <c r="BD514" i="10"/>
  <c r="BC514" i="10"/>
  <c r="BB514" i="10"/>
  <c r="BA514" i="10"/>
  <c r="AZ514" i="10"/>
  <c r="AY514" i="10"/>
  <c r="AX514" i="10"/>
  <c r="AW514" i="10"/>
  <c r="AV514" i="10"/>
  <c r="AU514" i="10"/>
  <c r="AT514" i="10"/>
  <c r="AS514" i="10"/>
  <c r="AR514" i="10"/>
  <c r="AQ514" i="10"/>
  <c r="AP514" i="10"/>
  <c r="AO514" i="10"/>
  <c r="AN514" i="10"/>
  <c r="AM514" i="10"/>
  <c r="AL514" i="10"/>
  <c r="AK514" i="10"/>
  <c r="AJ514" i="10"/>
  <c r="AI514" i="10"/>
  <c r="AH514" i="10"/>
  <c r="AG514" i="10"/>
  <c r="AF514" i="10"/>
  <c r="AE514" i="10"/>
  <c r="AD514" i="10"/>
  <c r="AC514" i="10"/>
  <c r="AB514" i="10"/>
  <c r="AA514" i="10"/>
  <c r="Z514" i="10"/>
  <c r="Y514" i="10"/>
  <c r="X514" i="10"/>
  <c r="W514" i="10"/>
  <c r="V514" i="10"/>
  <c r="U514" i="10"/>
  <c r="T514" i="10"/>
  <c r="S514" i="10"/>
  <c r="R514" i="10"/>
  <c r="Q514" i="10"/>
  <c r="P514" i="10"/>
  <c r="O514" i="10"/>
  <c r="N514" i="10"/>
  <c r="M514" i="10"/>
  <c r="L514" i="10"/>
  <c r="K514" i="10"/>
  <c r="J514" i="10"/>
  <c r="I514" i="10"/>
  <c r="H514" i="10"/>
  <c r="G514" i="10"/>
  <c r="F514" i="10"/>
  <c r="E514" i="10"/>
  <c r="BV481" i="10"/>
  <c r="BU482" i="10"/>
  <c r="BT482" i="10"/>
  <c r="BS482" i="10"/>
  <c r="BR482" i="10"/>
  <c r="BQ482" i="10"/>
  <c r="BP482" i="10"/>
  <c r="BO482" i="10"/>
  <c r="BN482" i="10"/>
  <c r="BM482" i="10"/>
  <c r="BL482" i="10"/>
  <c r="BK482" i="10"/>
  <c r="BJ482" i="10"/>
  <c r="BI482" i="10"/>
  <c r="BH482" i="10"/>
  <c r="BG482" i="10"/>
  <c r="BF482" i="10"/>
  <c r="BE482" i="10"/>
  <c r="BD482" i="10"/>
  <c r="BC482" i="10"/>
  <c r="BB482" i="10"/>
  <c r="BA482" i="10"/>
  <c r="AZ482" i="10"/>
  <c r="AY482" i="10"/>
  <c r="AX482" i="10"/>
  <c r="AW482" i="10"/>
  <c r="AV482" i="10"/>
  <c r="AU482" i="10"/>
  <c r="AT482" i="10"/>
  <c r="AS482" i="10"/>
  <c r="AR482" i="10"/>
  <c r="AQ482" i="10"/>
  <c r="AP482" i="10"/>
  <c r="AO482" i="10"/>
  <c r="AN482" i="10"/>
  <c r="AM482" i="10"/>
  <c r="AL482" i="10"/>
  <c r="AK482" i="10"/>
  <c r="AJ482" i="10"/>
  <c r="AI482" i="10"/>
  <c r="AH482" i="10"/>
  <c r="AG482" i="10"/>
  <c r="AF482" i="10"/>
  <c r="AE482" i="10"/>
  <c r="AD482" i="10"/>
  <c r="AC482" i="10"/>
  <c r="AB482" i="10"/>
  <c r="AA482" i="10"/>
  <c r="Z482" i="10"/>
  <c r="Y482" i="10"/>
  <c r="X482" i="10"/>
  <c r="W482" i="10"/>
  <c r="V482" i="10"/>
  <c r="U482" i="10"/>
  <c r="T482" i="10"/>
  <c r="S482" i="10"/>
  <c r="R482" i="10"/>
  <c r="Q482" i="10"/>
  <c r="P482" i="10"/>
  <c r="O482" i="10"/>
  <c r="N482" i="10"/>
  <c r="M482" i="10"/>
  <c r="L482" i="10"/>
  <c r="K482" i="10"/>
  <c r="J482" i="10"/>
  <c r="I482" i="10"/>
  <c r="H482" i="10"/>
  <c r="G482" i="10"/>
  <c r="F482" i="10"/>
  <c r="E482" i="10"/>
  <c r="BV449" i="10"/>
  <c r="BU450" i="10"/>
  <c r="BT450" i="10"/>
  <c r="BS450" i="10"/>
  <c r="BR450" i="10"/>
  <c r="BQ450" i="10"/>
  <c r="BP450" i="10"/>
  <c r="BO450" i="10"/>
  <c r="BN450" i="10"/>
  <c r="BM450" i="10"/>
  <c r="BL450" i="10"/>
  <c r="BK450" i="10"/>
  <c r="BJ450" i="10"/>
  <c r="BI450" i="10"/>
  <c r="BH450" i="10"/>
  <c r="BG450" i="10"/>
  <c r="BF450" i="10"/>
  <c r="BE450" i="10"/>
  <c r="BD450" i="10"/>
  <c r="BC450" i="10"/>
  <c r="BB450" i="10"/>
  <c r="BA450" i="10"/>
  <c r="AZ450" i="10"/>
  <c r="AY450" i="10"/>
  <c r="AX450" i="10"/>
  <c r="AW450" i="10"/>
  <c r="AV450" i="10"/>
  <c r="AU450" i="10"/>
  <c r="AT450" i="10"/>
  <c r="AS450" i="10"/>
  <c r="AR450" i="10"/>
  <c r="AQ450" i="10"/>
  <c r="AP450" i="10"/>
  <c r="AO450" i="10"/>
  <c r="AN450" i="10"/>
  <c r="AM450" i="10"/>
  <c r="AL450" i="10"/>
  <c r="AK450" i="10"/>
  <c r="AJ450" i="10"/>
  <c r="AI450" i="10"/>
  <c r="AH450" i="10"/>
  <c r="AG450" i="10"/>
  <c r="AF450" i="10"/>
  <c r="AE450" i="10"/>
  <c r="AD450" i="10"/>
  <c r="AC450" i="10"/>
  <c r="AB450" i="10"/>
  <c r="AA450" i="10"/>
  <c r="Z450" i="10"/>
  <c r="Y450" i="10"/>
  <c r="X450" i="10"/>
  <c r="W450" i="10"/>
  <c r="V450" i="10"/>
  <c r="U450" i="10"/>
  <c r="T450" i="10"/>
  <c r="S450" i="10"/>
  <c r="R450" i="10"/>
  <c r="Q450" i="10"/>
  <c r="P450" i="10"/>
  <c r="O450" i="10"/>
  <c r="N450" i="10"/>
  <c r="M450" i="10"/>
  <c r="L450" i="10"/>
  <c r="K450" i="10"/>
  <c r="J450" i="10"/>
  <c r="I450" i="10"/>
  <c r="H450" i="10"/>
  <c r="G450" i="10"/>
  <c r="F450" i="10"/>
  <c r="E450" i="10"/>
  <c r="BV417" i="10"/>
  <c r="BU418" i="10"/>
  <c r="BT418" i="10"/>
  <c r="BS418" i="10"/>
  <c r="BR418" i="10"/>
  <c r="BQ418" i="10"/>
  <c r="BP418" i="10"/>
  <c r="BO418" i="10"/>
  <c r="BN418" i="10"/>
  <c r="BM418" i="10"/>
  <c r="BL418" i="10"/>
  <c r="BK418" i="10"/>
  <c r="BJ418" i="10"/>
  <c r="BI418" i="10"/>
  <c r="BH418" i="10"/>
  <c r="BG418" i="10"/>
  <c r="BF418" i="10"/>
  <c r="BE418" i="10"/>
  <c r="BD418" i="10"/>
  <c r="BC418" i="10"/>
  <c r="BB418" i="10"/>
  <c r="BA418" i="10"/>
  <c r="AZ418" i="10"/>
  <c r="AY418" i="10"/>
  <c r="AX418" i="10"/>
  <c r="AW418" i="10"/>
  <c r="AV418" i="10"/>
  <c r="AU418" i="10"/>
  <c r="AT418" i="10"/>
  <c r="AS418" i="10"/>
  <c r="AR418" i="10"/>
  <c r="AQ418" i="10"/>
  <c r="AP418" i="10"/>
  <c r="AO418" i="10"/>
  <c r="AN418" i="10"/>
  <c r="AM418" i="10"/>
  <c r="AL418" i="10"/>
  <c r="AK418" i="10"/>
  <c r="AJ418" i="10"/>
  <c r="AI418" i="10"/>
  <c r="AH418" i="10"/>
  <c r="AG418" i="10"/>
  <c r="AF418" i="10"/>
  <c r="AE418" i="10"/>
  <c r="AD418" i="10"/>
  <c r="AC418" i="10"/>
  <c r="AB418" i="10"/>
  <c r="AA418" i="10"/>
  <c r="Z418" i="10"/>
  <c r="Y418" i="10"/>
  <c r="X418" i="10"/>
  <c r="W418" i="10"/>
  <c r="V418" i="10"/>
  <c r="U418" i="10"/>
  <c r="T418" i="10"/>
  <c r="S418" i="10"/>
  <c r="R418" i="10"/>
  <c r="Q418" i="10"/>
  <c r="P418" i="10"/>
  <c r="O418" i="10"/>
  <c r="N418" i="10"/>
  <c r="M418" i="10"/>
  <c r="L418" i="10"/>
  <c r="K418" i="10"/>
  <c r="J418" i="10"/>
  <c r="I418" i="10"/>
  <c r="H418" i="10"/>
  <c r="G418" i="10"/>
  <c r="F418" i="10"/>
  <c r="E418" i="10"/>
  <c r="BV385" i="10"/>
  <c r="BU386" i="10"/>
  <c r="BT386" i="10"/>
  <c r="BS386" i="10"/>
  <c r="BR386" i="10"/>
  <c r="BQ386" i="10"/>
  <c r="BP386" i="10"/>
  <c r="BO386" i="10"/>
  <c r="BN386" i="10"/>
  <c r="BM386" i="10"/>
  <c r="BL386" i="10"/>
  <c r="BK386" i="10"/>
  <c r="BJ386" i="10"/>
  <c r="BI386" i="10"/>
  <c r="BH386" i="10"/>
  <c r="BG386" i="10"/>
  <c r="BF386" i="10"/>
  <c r="BE386" i="10"/>
  <c r="BD386" i="10"/>
  <c r="BC386" i="10"/>
  <c r="BB386" i="10"/>
  <c r="BA386" i="10"/>
  <c r="AZ386" i="10"/>
  <c r="AY386" i="10"/>
  <c r="AX386" i="10"/>
  <c r="AW386" i="10"/>
  <c r="AV386" i="10"/>
  <c r="AU386" i="10"/>
  <c r="AT386" i="10"/>
  <c r="AS386" i="10"/>
  <c r="AR386" i="10"/>
  <c r="AQ386" i="10"/>
  <c r="AP386" i="10"/>
  <c r="AO386" i="10"/>
  <c r="AN386" i="10"/>
  <c r="AM386" i="10"/>
  <c r="AL386" i="10"/>
  <c r="AK386" i="10"/>
  <c r="AJ386" i="10"/>
  <c r="AI386" i="10"/>
  <c r="AH386" i="10"/>
  <c r="AG386" i="10"/>
  <c r="AF386" i="10"/>
  <c r="AE386" i="10"/>
  <c r="AD386" i="10"/>
  <c r="AC386" i="10"/>
  <c r="AB386" i="10"/>
  <c r="AA386" i="10"/>
  <c r="Z386" i="10"/>
  <c r="Y386" i="10"/>
  <c r="X386" i="10"/>
  <c r="W386" i="10"/>
  <c r="V386" i="10"/>
  <c r="U386" i="10"/>
  <c r="T386" i="10"/>
  <c r="S386" i="10"/>
  <c r="R386" i="10"/>
  <c r="Q386" i="10"/>
  <c r="P386" i="10"/>
  <c r="O386" i="10"/>
  <c r="N386" i="10"/>
  <c r="M386" i="10"/>
  <c r="L386" i="10"/>
  <c r="K386" i="10"/>
  <c r="J386" i="10"/>
  <c r="I386" i="10"/>
  <c r="H386" i="10"/>
  <c r="G386" i="10"/>
  <c r="F386" i="10"/>
  <c r="E386" i="10"/>
  <c r="BV353" i="10"/>
  <c r="BU354" i="10"/>
  <c r="BT354" i="10"/>
  <c r="BS354" i="10"/>
  <c r="BR354" i="10"/>
  <c r="BQ354" i="10"/>
  <c r="BP354" i="10"/>
  <c r="BO354" i="10"/>
  <c r="BN354" i="10"/>
  <c r="BM354" i="10"/>
  <c r="BL354" i="10"/>
  <c r="BK354" i="10"/>
  <c r="BJ354" i="10"/>
  <c r="BI354" i="10"/>
  <c r="BH354" i="10"/>
  <c r="BG354" i="10"/>
  <c r="BF354" i="10"/>
  <c r="BE354" i="10"/>
  <c r="BD354" i="10"/>
  <c r="BC354" i="10"/>
  <c r="BB354" i="10"/>
  <c r="BA354" i="10"/>
  <c r="AZ354" i="10"/>
  <c r="AY354" i="10"/>
  <c r="AX354" i="10"/>
  <c r="AW354" i="10"/>
  <c r="AV354" i="10"/>
  <c r="AU354" i="10"/>
  <c r="AT354" i="10"/>
  <c r="AS354" i="10"/>
  <c r="AR354" i="10"/>
  <c r="AQ354" i="10"/>
  <c r="AP354" i="10"/>
  <c r="AO354" i="10"/>
  <c r="AN354" i="10"/>
  <c r="AM354" i="10"/>
  <c r="AL354" i="10"/>
  <c r="AK354" i="10"/>
  <c r="AJ354" i="10"/>
  <c r="AI354" i="10"/>
  <c r="AH354" i="10"/>
  <c r="AG354" i="10"/>
  <c r="AF354" i="10"/>
  <c r="AE354" i="10"/>
  <c r="AD354" i="10"/>
  <c r="AC354" i="10"/>
  <c r="AB354" i="10"/>
  <c r="AA354" i="10"/>
  <c r="Z354" i="10"/>
  <c r="Y354" i="10"/>
  <c r="X354" i="10"/>
  <c r="W354" i="10"/>
  <c r="V354" i="10"/>
  <c r="U354" i="10"/>
  <c r="T354" i="10"/>
  <c r="S354" i="10"/>
  <c r="R354" i="10"/>
  <c r="Q354" i="10"/>
  <c r="P354" i="10"/>
  <c r="O354" i="10"/>
  <c r="N354" i="10"/>
  <c r="M354" i="10"/>
  <c r="L354" i="10"/>
  <c r="K354" i="10"/>
  <c r="J354" i="10"/>
  <c r="I354" i="10"/>
  <c r="H354" i="10"/>
  <c r="G354" i="10"/>
  <c r="F354" i="10"/>
  <c r="E354" i="10"/>
  <c r="BV321" i="10"/>
  <c r="BU322" i="10"/>
  <c r="BT322" i="10"/>
  <c r="BS322" i="10"/>
  <c r="BR322" i="10"/>
  <c r="BQ322" i="10"/>
  <c r="BP322" i="10"/>
  <c r="BO322" i="10"/>
  <c r="BN322" i="10"/>
  <c r="BM322" i="10"/>
  <c r="BL322" i="10"/>
  <c r="BK322" i="10"/>
  <c r="BJ322" i="10"/>
  <c r="BI322" i="10"/>
  <c r="BH322" i="10"/>
  <c r="BG322" i="10"/>
  <c r="BF322" i="10"/>
  <c r="BE322" i="10"/>
  <c r="BD322" i="10"/>
  <c r="BC322" i="10"/>
  <c r="BB322" i="10"/>
  <c r="BA322" i="10"/>
  <c r="AZ322" i="10"/>
  <c r="AY322" i="10"/>
  <c r="AX322" i="10"/>
  <c r="AW322" i="10"/>
  <c r="AV322" i="10"/>
  <c r="AU322" i="10"/>
  <c r="AT322" i="10"/>
  <c r="AS322" i="10"/>
  <c r="AR322" i="10"/>
  <c r="AQ322" i="10"/>
  <c r="AP322" i="10"/>
  <c r="AO322" i="10"/>
  <c r="AN322" i="10"/>
  <c r="AM322" i="10"/>
  <c r="AL322" i="10"/>
  <c r="AK322" i="10"/>
  <c r="AJ322" i="10"/>
  <c r="AI322" i="10"/>
  <c r="AH322" i="10"/>
  <c r="AG322" i="10"/>
  <c r="AF322" i="10"/>
  <c r="AE322" i="10"/>
  <c r="AD322" i="10"/>
  <c r="AC322" i="10"/>
  <c r="AB322" i="10"/>
  <c r="AA322" i="10"/>
  <c r="Z322" i="10"/>
  <c r="Y322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BV289" i="10"/>
  <c r="BU290" i="10"/>
  <c r="BT290" i="10"/>
  <c r="BS290" i="10"/>
  <c r="BR290" i="10"/>
  <c r="BQ290" i="10"/>
  <c r="BP290" i="10"/>
  <c r="BO290" i="10"/>
  <c r="BN290" i="10"/>
  <c r="BM290" i="10"/>
  <c r="BL290" i="10"/>
  <c r="BK290" i="10"/>
  <c r="BJ290" i="10"/>
  <c r="BI290" i="10"/>
  <c r="BH290" i="10"/>
  <c r="BG290" i="10"/>
  <c r="BF290" i="10"/>
  <c r="BE290" i="10"/>
  <c r="BD290" i="10"/>
  <c r="BC290" i="10"/>
  <c r="BB290" i="10"/>
  <c r="BA290" i="10"/>
  <c r="AZ290" i="10"/>
  <c r="AY290" i="10"/>
  <c r="AX290" i="10"/>
  <c r="AW290" i="10"/>
  <c r="AV290" i="10"/>
  <c r="AU290" i="10"/>
  <c r="AT290" i="10"/>
  <c r="AS290" i="10"/>
  <c r="AR290" i="10"/>
  <c r="AQ290" i="10"/>
  <c r="AP290" i="10"/>
  <c r="AO290" i="10"/>
  <c r="AN290" i="10"/>
  <c r="AM290" i="10"/>
  <c r="AL290" i="10"/>
  <c r="AK290" i="10"/>
  <c r="AJ290" i="10"/>
  <c r="AI290" i="10"/>
  <c r="AH290" i="10"/>
  <c r="AG290" i="10"/>
  <c r="AF290" i="10"/>
  <c r="AE290" i="10"/>
  <c r="AD290" i="10"/>
  <c r="AC290" i="10"/>
  <c r="AB290" i="10"/>
  <c r="AA290" i="10"/>
  <c r="Z290" i="10"/>
  <c r="Y290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BV257" i="10"/>
  <c r="BU258" i="10"/>
  <c r="BT258" i="10"/>
  <c r="BS258" i="10"/>
  <c r="BR258" i="10"/>
  <c r="BQ258" i="10"/>
  <c r="BP258" i="10"/>
  <c r="BO258" i="10"/>
  <c r="BN258" i="10"/>
  <c r="BM258" i="10"/>
  <c r="BL258" i="10"/>
  <c r="BK258" i="10"/>
  <c r="BJ258" i="10"/>
  <c r="BI258" i="10"/>
  <c r="BH258" i="10"/>
  <c r="BG258" i="10"/>
  <c r="BF258" i="10"/>
  <c r="BE258" i="10"/>
  <c r="BD258" i="10"/>
  <c r="BC258" i="10"/>
  <c r="BB258" i="10"/>
  <c r="BA258" i="10"/>
  <c r="AZ258" i="10"/>
  <c r="AY258" i="10"/>
  <c r="AX258" i="10"/>
  <c r="AW258" i="10"/>
  <c r="AV258" i="10"/>
  <c r="AU258" i="10"/>
  <c r="AT258" i="10"/>
  <c r="AS258" i="10"/>
  <c r="AR258" i="10"/>
  <c r="AQ258" i="10"/>
  <c r="AP258" i="10"/>
  <c r="AO258" i="10"/>
  <c r="AN258" i="10"/>
  <c r="AM258" i="10"/>
  <c r="AL258" i="10"/>
  <c r="AK258" i="10"/>
  <c r="AJ258" i="10"/>
  <c r="AI258" i="10"/>
  <c r="AH258" i="10"/>
  <c r="AG258" i="10"/>
  <c r="AF258" i="10"/>
  <c r="AE258" i="10"/>
  <c r="AD258" i="10"/>
  <c r="AC258" i="10"/>
  <c r="AB258" i="10"/>
  <c r="AA258" i="10"/>
  <c r="Z258" i="10"/>
  <c r="Y258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BV225" i="10"/>
  <c r="BU226" i="10"/>
  <c r="BT226" i="10"/>
  <c r="BS226" i="10"/>
  <c r="BR226" i="10"/>
  <c r="BQ226" i="10"/>
  <c r="BP226" i="10"/>
  <c r="BO226" i="10"/>
  <c r="BN226" i="10"/>
  <c r="BM226" i="10"/>
  <c r="BL226" i="10"/>
  <c r="BK226" i="10"/>
  <c r="BJ226" i="10"/>
  <c r="BI226" i="10"/>
  <c r="BH226" i="10"/>
  <c r="BG226" i="10"/>
  <c r="BF226" i="10"/>
  <c r="BE226" i="10"/>
  <c r="BD226" i="10"/>
  <c r="BC226" i="10"/>
  <c r="BB226" i="10"/>
  <c r="BA226" i="10"/>
  <c r="AZ226" i="10"/>
  <c r="AY226" i="10"/>
  <c r="AX226" i="10"/>
  <c r="AW226" i="10"/>
  <c r="AV226" i="10"/>
  <c r="AU226" i="10"/>
  <c r="AT226" i="10"/>
  <c r="AS226" i="10"/>
  <c r="AR226" i="10"/>
  <c r="AQ226" i="10"/>
  <c r="AP226" i="10"/>
  <c r="AO226" i="10"/>
  <c r="AN226" i="10"/>
  <c r="AM226" i="10"/>
  <c r="AL226" i="10"/>
  <c r="AK226" i="10"/>
  <c r="AJ226" i="10"/>
  <c r="AI226" i="10"/>
  <c r="AH226" i="10"/>
  <c r="AG226" i="10"/>
  <c r="AF226" i="10"/>
  <c r="AE226" i="10"/>
  <c r="AD226" i="10"/>
  <c r="AC226" i="10"/>
  <c r="AB226" i="10"/>
  <c r="Z226" i="10"/>
  <c r="Y226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BV193" i="10"/>
  <c r="BU194" i="10"/>
  <c r="BT194" i="10"/>
  <c r="BS194" i="10"/>
  <c r="BR194" i="10"/>
  <c r="BQ194" i="10"/>
  <c r="BP194" i="10"/>
  <c r="BO194" i="10"/>
  <c r="BN194" i="10"/>
  <c r="BM194" i="10"/>
  <c r="BL194" i="10"/>
  <c r="BK194" i="10"/>
  <c r="BJ194" i="10"/>
  <c r="BI194" i="10"/>
  <c r="BH194" i="10"/>
  <c r="BG194" i="10"/>
  <c r="BF194" i="10"/>
  <c r="BE194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AH194" i="10"/>
  <c r="AG194" i="10"/>
  <c r="AF194" i="10"/>
  <c r="AE194" i="10"/>
  <c r="AD194" i="10"/>
  <c r="AC194" i="10"/>
  <c r="AB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BV161" i="10"/>
  <c r="BU162" i="10"/>
  <c r="BT162" i="10"/>
  <c r="BS162" i="10"/>
  <c r="BR162" i="10"/>
  <c r="BQ162" i="10"/>
  <c r="BP162" i="10"/>
  <c r="BO162" i="10"/>
  <c r="BN162" i="10"/>
  <c r="BM162" i="10"/>
  <c r="BL162" i="10"/>
  <c r="BK162" i="10"/>
  <c r="BJ162" i="10"/>
  <c r="BI162" i="10"/>
  <c r="BH162" i="10"/>
  <c r="BG162" i="10"/>
  <c r="BF162" i="10"/>
  <c r="BE162" i="10"/>
  <c r="BD162" i="10"/>
  <c r="BC162" i="10"/>
  <c r="BB162" i="10"/>
  <c r="BA162" i="10"/>
  <c r="AZ162" i="10"/>
  <c r="AY162" i="10"/>
  <c r="AX162" i="10"/>
  <c r="AW162" i="10"/>
  <c r="AV162" i="10"/>
  <c r="AU162" i="10"/>
  <c r="AT162" i="10"/>
  <c r="AS162" i="10"/>
  <c r="AR162" i="10"/>
  <c r="AQ162" i="10"/>
  <c r="AP162" i="10"/>
  <c r="AO162" i="10"/>
  <c r="AN162" i="10"/>
  <c r="AM162" i="10"/>
  <c r="AL162" i="10"/>
  <c r="AK162" i="10"/>
  <c r="AJ162" i="10"/>
  <c r="AI162" i="10"/>
  <c r="AH162" i="10"/>
  <c r="AG162" i="10"/>
  <c r="AF162" i="10"/>
  <c r="AE162" i="10"/>
  <c r="AD162" i="10"/>
  <c r="AC162" i="10"/>
  <c r="AB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BV129" i="10"/>
  <c r="BU130" i="10"/>
  <c r="BT130" i="10"/>
  <c r="BS130" i="10"/>
  <c r="BR130" i="10"/>
  <c r="BQ130" i="10"/>
  <c r="BP130" i="10"/>
  <c r="BO130" i="10"/>
  <c r="BN130" i="10"/>
  <c r="BM130" i="10"/>
  <c r="BL130" i="10"/>
  <c r="BK130" i="10"/>
  <c r="BJ130" i="10"/>
  <c r="BI130" i="10"/>
  <c r="BH130" i="10"/>
  <c r="BG130" i="10"/>
  <c r="BF130" i="10"/>
  <c r="BE130" i="10"/>
  <c r="BD130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BV97" i="10"/>
  <c r="BU98" i="10"/>
  <c r="BT98" i="10"/>
  <c r="BS98" i="10"/>
  <c r="BR98" i="10"/>
  <c r="BQ98" i="10"/>
  <c r="BP98" i="10"/>
  <c r="BO98" i="10"/>
  <c r="BN98" i="10"/>
  <c r="BM98" i="10"/>
  <c r="BL98" i="10"/>
  <c r="BK98" i="10"/>
  <c r="BJ98" i="10"/>
  <c r="BI98" i="10"/>
  <c r="BH98" i="10"/>
  <c r="BG98" i="10"/>
  <c r="BF98" i="10"/>
  <c r="BE98" i="10"/>
  <c r="BD98" i="10"/>
  <c r="BC98" i="10"/>
  <c r="BB98" i="10"/>
  <c r="BA98" i="10"/>
  <c r="AZ98" i="10"/>
  <c r="AY98" i="10"/>
  <c r="AX98" i="10"/>
  <c r="AW98" i="10"/>
  <c r="AV98" i="10"/>
  <c r="AU98" i="10"/>
  <c r="AT98" i="10"/>
  <c r="AS98" i="10"/>
  <c r="AR98" i="10"/>
  <c r="AQ98" i="10"/>
  <c r="AP98" i="10"/>
  <c r="AO98" i="10"/>
  <c r="AN98" i="10"/>
  <c r="AM98" i="10"/>
  <c r="AL98" i="10"/>
  <c r="AK98" i="10"/>
  <c r="AJ98" i="10"/>
  <c r="AI98" i="10"/>
  <c r="AH98" i="10"/>
  <c r="AG98" i="10"/>
  <c r="AF98" i="10"/>
  <c r="AE98" i="10"/>
  <c r="AD98" i="10"/>
  <c r="AC98" i="10"/>
  <c r="AB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BV65" i="10"/>
  <c r="BU66" i="10"/>
  <c r="BT66" i="10"/>
  <c r="BS66" i="10"/>
  <c r="BR66" i="10"/>
  <c r="BQ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B995" i="10"/>
  <c r="A995" i="10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B963" i="10"/>
  <c r="A963" i="10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B931" i="10"/>
  <c r="A931" i="10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B899" i="10"/>
  <c r="A899" i="10"/>
  <c r="B867" i="10"/>
  <c r="A867" i="10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B835" i="10"/>
  <c r="A835" i="10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B803" i="10"/>
  <c r="D804" i="10" s="1"/>
  <c r="A803" i="10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B771" i="10"/>
  <c r="A771" i="10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B739" i="10"/>
  <c r="A739" i="10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B707" i="10"/>
  <c r="A707" i="10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B675" i="10"/>
  <c r="A675" i="10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B643" i="10"/>
  <c r="A643" i="10"/>
  <c r="A644" i="10" s="1"/>
  <c r="B611" i="10"/>
  <c r="A611" i="10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B579" i="10"/>
  <c r="A579" i="10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B547" i="10"/>
  <c r="D548" i="10" s="1"/>
  <c r="A547" i="10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B515" i="10"/>
  <c r="A515" i="10"/>
  <c r="A516" i="10" s="1"/>
  <c r="B483" i="10"/>
  <c r="A483" i="10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B451" i="10"/>
  <c r="D452" i="10" s="1"/>
  <c r="A451" i="10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B419" i="10"/>
  <c r="A419" i="10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B387" i="10"/>
  <c r="A387" i="10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B355" i="10"/>
  <c r="A355" i="10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B323" i="10"/>
  <c r="A323" i="10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B291" i="10"/>
  <c r="A291" i="10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B259" i="10"/>
  <c r="A259" i="10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30" i="10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B227" i="10"/>
  <c r="A227" i="10"/>
  <c r="A228" i="10" s="1"/>
  <c r="A229" i="10" s="1"/>
  <c r="B195" i="10"/>
  <c r="D196" i="10" s="1"/>
  <c r="A195" i="10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B163" i="10"/>
  <c r="A163" i="10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B131" i="10"/>
  <c r="A131" i="10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B99" i="10"/>
  <c r="A99" i="10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B67" i="10"/>
  <c r="A67" i="10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B35" i="10"/>
  <c r="A35" i="10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BV33" i="10"/>
  <c r="BU34" i="10"/>
  <c r="BT34" i="10"/>
  <c r="BS34" i="10"/>
  <c r="BR34" i="10"/>
  <c r="BQ34" i="10"/>
  <c r="BP34" i="10"/>
  <c r="BO34" i="10"/>
  <c r="BN34" i="10"/>
  <c r="BM34" i="10"/>
  <c r="BL34" i="10"/>
  <c r="BK34" i="10"/>
  <c r="BJ34" i="10"/>
  <c r="BI34" i="10"/>
  <c r="BH34" i="10"/>
  <c r="BG34" i="10"/>
  <c r="BF34" i="10"/>
  <c r="BD34" i="10"/>
  <c r="BC34" i="10"/>
  <c r="BB34" i="10"/>
  <c r="BA34" i="10"/>
  <c r="AZ34" i="10"/>
  <c r="AY34" i="10"/>
  <c r="AX34" i="10"/>
  <c r="AW34" i="10"/>
  <c r="AV34" i="10"/>
  <c r="AU34" i="10"/>
  <c r="AT34" i="10"/>
  <c r="AS34" i="10"/>
  <c r="AR34" i="10"/>
  <c r="AQ34" i="10"/>
  <c r="AP34" i="10"/>
  <c r="AO34" i="10"/>
  <c r="AN34" i="10"/>
  <c r="AM34" i="10"/>
  <c r="AL34" i="10"/>
  <c r="AK34" i="10"/>
  <c r="AJ34" i="10"/>
  <c r="AI34" i="10"/>
  <c r="AH34" i="10"/>
  <c r="AG34" i="10"/>
  <c r="AF34" i="10"/>
  <c r="AE34" i="10"/>
  <c r="AD34" i="10"/>
  <c r="AC34" i="10"/>
  <c r="AB34" i="10"/>
  <c r="AA34" i="10"/>
  <c r="Z34" i="10"/>
  <c r="Y34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B3" i="10"/>
  <c r="A3" i="10"/>
  <c r="A4" i="10" s="1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B324" i="10" l="1"/>
  <c r="D325" i="10" s="1"/>
  <c r="D324" i="10"/>
  <c r="D484" i="10"/>
  <c r="B260" i="10"/>
  <c r="D261" i="10" s="1"/>
  <c r="D260" i="10"/>
  <c r="B36" i="10"/>
  <c r="D37" i="10" s="1"/>
  <c r="D36" i="10"/>
  <c r="D164" i="10"/>
  <c r="B388" i="10"/>
  <c r="D389" i="10" s="1"/>
  <c r="D388" i="10"/>
  <c r="B516" i="10"/>
  <c r="D516" i="10"/>
  <c r="B868" i="10"/>
  <c r="D868" i="10"/>
  <c r="B996" i="10"/>
  <c r="D997" i="10" s="1"/>
  <c r="D996" i="10"/>
  <c r="B932" i="10"/>
  <c r="D933" i="10" s="1"/>
  <c r="D932" i="10"/>
  <c r="B708" i="10"/>
  <c r="D709" i="10" s="1"/>
  <c r="D708" i="10"/>
  <c r="B132" i="10"/>
  <c r="D133" i="10" s="1"/>
  <c r="D132" i="10"/>
  <c r="B612" i="10"/>
  <c r="D613" i="10" s="1"/>
  <c r="D612" i="10"/>
  <c r="B964" i="10"/>
  <c r="D965" i="10" s="1"/>
  <c r="D964" i="10"/>
  <c r="D740" i="10"/>
  <c r="B4" i="10"/>
  <c r="D5" i="10" s="1"/>
  <c r="D4" i="10"/>
  <c r="B644" i="10"/>
  <c r="D644" i="10"/>
  <c r="B772" i="10"/>
  <c r="D773" i="10" s="1"/>
  <c r="D772" i="10"/>
  <c r="B836" i="10"/>
  <c r="D837" i="10" s="1"/>
  <c r="D836" i="10"/>
  <c r="B356" i="10"/>
  <c r="D357" i="10" s="1"/>
  <c r="D356" i="10"/>
  <c r="B68" i="10"/>
  <c r="D69" i="10" s="1"/>
  <c r="D68" i="10"/>
  <c r="B292" i="10"/>
  <c r="D293" i="10" s="1"/>
  <c r="D292" i="10"/>
  <c r="B420" i="10"/>
  <c r="D421" i="10" s="1"/>
  <c r="D420" i="10"/>
  <c r="B900" i="10"/>
  <c r="D900" i="10"/>
  <c r="B100" i="10"/>
  <c r="D101" i="10" s="1"/>
  <c r="D100" i="10"/>
  <c r="B228" i="10"/>
  <c r="D229" i="10" s="1"/>
  <c r="D228" i="10"/>
  <c r="B580" i="10"/>
  <c r="D581" i="10" s="1"/>
  <c r="D580" i="10"/>
  <c r="B676" i="10"/>
  <c r="D677" i="10" s="1"/>
  <c r="D676" i="10"/>
  <c r="B391" i="15"/>
  <c r="D391" i="15"/>
  <c r="D933" i="15"/>
  <c r="B933" i="15"/>
  <c r="D773" i="15"/>
  <c r="B838" i="15"/>
  <c r="D838" i="15"/>
  <c r="D901" i="15"/>
  <c r="D133" i="15"/>
  <c r="B133" i="15"/>
  <c r="B453" i="15"/>
  <c r="D453" i="15"/>
  <c r="B965" i="15"/>
  <c r="D966" i="15" s="1"/>
  <c r="D261" i="15"/>
  <c r="B261" i="15"/>
  <c r="D677" i="15"/>
  <c r="B677" i="15"/>
  <c r="D421" i="15"/>
  <c r="B421" i="15"/>
  <c r="B485" i="15"/>
  <c r="D485" i="15"/>
  <c r="D518" i="15"/>
  <c r="B357" i="15"/>
  <c r="D358" i="15" s="1"/>
  <c r="B581" i="15"/>
  <c r="D581" i="15"/>
  <c r="D645" i="15"/>
  <c r="D101" i="15"/>
  <c r="D902" i="15"/>
  <c r="B997" i="16"/>
  <c r="D998" i="16" s="1"/>
  <c r="D357" i="16"/>
  <c r="D326" i="16"/>
  <c r="B581" i="16"/>
  <c r="D582" i="16" s="1"/>
  <c r="D741" i="16"/>
  <c r="D325" i="16"/>
  <c r="D517" i="16"/>
  <c r="B517" i="16"/>
  <c r="B38" i="16"/>
  <c r="D38" i="16"/>
  <c r="D165" i="16"/>
  <c r="B933" i="16"/>
  <c r="D933" i="16"/>
  <c r="D742" i="16"/>
  <c r="B742" i="16"/>
  <c r="B197" i="16"/>
  <c r="D198" i="16" s="1"/>
  <c r="D549" i="16"/>
  <c r="B549" i="16"/>
  <c r="D453" i="16"/>
  <c r="B453" i="16"/>
  <c r="B709" i="16"/>
  <c r="D709" i="16"/>
  <c r="B101" i="16"/>
  <c r="D101" i="16"/>
  <c r="B358" i="16"/>
  <c r="D359" i="16" s="1"/>
  <c r="D485" i="16"/>
  <c r="D613" i="16"/>
  <c r="B613" i="16"/>
  <c r="D486" i="16"/>
  <c r="D487" i="16"/>
  <c r="D166" i="16"/>
  <c r="B261" i="14"/>
  <c r="B453" i="14"/>
  <c r="B645" i="14"/>
  <c r="B677" i="14"/>
  <c r="B933" i="14"/>
  <c r="B5" i="14"/>
  <c r="B389" i="14"/>
  <c r="B901" i="14"/>
  <c r="B198" i="14"/>
  <c r="B165" i="14"/>
  <c r="B965" i="14"/>
  <c r="B101" i="14"/>
  <c r="B357" i="14"/>
  <c r="B581" i="14"/>
  <c r="B773" i="14"/>
  <c r="B805" i="14"/>
  <c r="B421" i="14"/>
  <c r="B229" i="14"/>
  <c r="B709" i="14"/>
  <c r="B325" i="14"/>
  <c r="B837" i="14"/>
  <c r="B133" i="14"/>
  <c r="B164" i="11"/>
  <c r="B36" i="11"/>
  <c r="B100" i="11"/>
  <c r="B196" i="11"/>
  <c r="B356" i="11"/>
  <c r="B388" i="11"/>
  <c r="B228" i="11"/>
  <c r="B676" i="11"/>
  <c r="B996" i="11"/>
  <c r="B773" i="11"/>
  <c r="B804" i="11"/>
  <c r="B901" i="11"/>
  <c r="B548" i="11"/>
  <c r="B4" i="11"/>
  <c r="B580" i="11"/>
  <c r="B708" i="11"/>
  <c r="B612" i="11"/>
  <c r="B740" i="11"/>
  <c r="B260" i="11"/>
  <c r="B452" i="11"/>
  <c r="B324" i="11"/>
  <c r="B484" i="11"/>
  <c r="B964" i="11"/>
  <c r="B37" i="12"/>
  <c r="B421" i="12"/>
  <c r="B101" i="12"/>
  <c r="B933" i="12"/>
  <c r="B325" i="12"/>
  <c r="B870" i="12"/>
  <c r="B165" i="12"/>
  <c r="B581" i="12"/>
  <c r="B710" i="12"/>
  <c r="B6" i="12"/>
  <c r="B677" i="12"/>
  <c r="B517" i="12"/>
  <c r="B133" i="12"/>
  <c r="B229" i="12"/>
  <c r="B868" i="13"/>
  <c r="B196" i="13"/>
  <c r="B709" i="13"/>
  <c r="B36" i="13"/>
  <c r="B932" i="13"/>
  <c r="B132" i="13"/>
  <c r="B772" i="13"/>
  <c r="B484" i="13"/>
  <c r="B100" i="13"/>
  <c r="B356" i="13"/>
  <c r="B4" i="13"/>
  <c r="B516" i="13"/>
  <c r="B644" i="13"/>
  <c r="B804" i="13"/>
  <c r="B388" i="13"/>
  <c r="B612" i="13"/>
  <c r="B420" i="13"/>
  <c r="B68" i="13"/>
  <c r="B996" i="13"/>
  <c r="B580" i="13"/>
  <c r="B164" i="13"/>
  <c r="B228" i="13"/>
  <c r="B900" i="13"/>
  <c r="B740" i="13"/>
  <c r="B613" i="14"/>
  <c r="B646" i="16"/>
  <c r="D647" i="16" s="1"/>
  <c r="B965" i="16"/>
  <c r="D966" i="16" s="1"/>
  <c r="B166" i="16"/>
  <c r="D167" i="16" s="1"/>
  <c r="B614" i="15"/>
  <c r="D615" i="15" s="1"/>
  <c r="B294" i="15"/>
  <c r="D295" i="15" s="1"/>
  <c r="B454" i="14"/>
  <c r="B902" i="16"/>
  <c r="D903" i="16" s="1"/>
  <c r="A549" i="16"/>
  <c r="B423" i="16"/>
  <c r="D424" i="16" s="1"/>
  <c r="A742" i="16"/>
  <c r="B646" i="15"/>
  <c r="D647" i="15" s="1"/>
  <c r="B774" i="15"/>
  <c r="D775" i="15" s="1"/>
  <c r="B38" i="15"/>
  <c r="D39" i="15" s="1"/>
  <c r="B390" i="14"/>
  <c r="B293" i="14"/>
  <c r="B582" i="16"/>
  <c r="D583" i="16" s="1"/>
  <c r="A613" i="16"/>
  <c r="B133" i="16"/>
  <c r="D134" i="16" s="1"/>
  <c r="B709" i="15"/>
  <c r="D710" i="15" s="1"/>
  <c r="B518" i="15"/>
  <c r="D519" i="15" s="1"/>
  <c r="B997" i="14"/>
  <c r="B549" i="14"/>
  <c r="B646" i="14"/>
  <c r="B262" i="14"/>
  <c r="B262" i="16"/>
  <c r="D263" i="16" s="1"/>
  <c r="B805" i="15"/>
  <c r="D806" i="15" s="1"/>
  <c r="B869" i="15"/>
  <c r="D870" i="15" s="1"/>
  <c r="B6" i="15"/>
  <c r="D7" i="15" s="1"/>
  <c r="B678" i="14"/>
  <c r="B69" i="14"/>
  <c r="B871" i="16"/>
  <c r="D872" i="16" s="1"/>
  <c r="B805" i="16"/>
  <c r="D806" i="16" s="1"/>
  <c r="B293" i="16"/>
  <c r="D294" i="16" s="1"/>
  <c r="B69" i="16"/>
  <c r="D70" i="16" s="1"/>
  <c r="B741" i="15"/>
  <c r="D742" i="15" s="1"/>
  <c r="B550" i="15"/>
  <c r="D551" i="15" s="1"/>
  <c r="B197" i="15"/>
  <c r="D198" i="15" s="1"/>
  <c r="B358" i="15"/>
  <c r="D359" i="15" s="1"/>
  <c r="B518" i="14"/>
  <c r="B485" i="14"/>
  <c r="B837" i="16"/>
  <c r="D838" i="16" s="1"/>
  <c r="B326" i="16"/>
  <c r="D327" i="16" s="1"/>
  <c r="B966" i="15"/>
  <c r="D967" i="15" s="1"/>
  <c r="B902" i="14"/>
  <c r="B38" i="14"/>
  <c r="B774" i="16"/>
  <c r="D775" i="16" s="1"/>
  <c r="A518" i="16"/>
  <c r="B229" i="16"/>
  <c r="D230" i="16" s="1"/>
  <c r="B390" i="16"/>
  <c r="D391" i="16" s="1"/>
  <c r="B5" i="16"/>
  <c r="D6" i="16" s="1"/>
  <c r="B997" i="15"/>
  <c r="D998" i="15" s="1"/>
  <c r="B325" i="15"/>
  <c r="D326" i="15" s="1"/>
  <c r="B102" i="15"/>
  <c r="D103" i="15" s="1"/>
  <c r="B166" i="15"/>
  <c r="D167" i="15" s="1"/>
  <c r="B199" i="14"/>
  <c r="B998" i="16"/>
  <c r="D999" i="16" s="1"/>
  <c r="B677" i="16"/>
  <c r="D678" i="16" s="1"/>
  <c r="B487" i="16"/>
  <c r="D488" i="16" s="1"/>
  <c r="B359" i="16"/>
  <c r="D360" i="16" s="1"/>
  <c r="B902" i="15"/>
  <c r="D903" i="15" s="1"/>
  <c r="B230" i="15"/>
  <c r="D231" i="15" s="1"/>
  <c r="B69" i="15"/>
  <c r="D70" i="15" s="1"/>
  <c r="B869" i="14"/>
  <c r="B741" i="14"/>
  <c r="B676" i="13"/>
  <c r="B964" i="13"/>
  <c r="B836" i="13"/>
  <c r="A644" i="13"/>
  <c r="B133" i="13"/>
  <c r="B293" i="13"/>
  <c r="B324" i="13"/>
  <c r="B452" i="13"/>
  <c r="B197" i="13"/>
  <c r="B869" i="13"/>
  <c r="A389" i="13"/>
  <c r="B37" i="13"/>
  <c r="B548" i="13"/>
  <c r="B710" i="13"/>
  <c r="B261" i="13"/>
  <c r="B488" i="12"/>
  <c r="B550" i="12"/>
  <c r="B645" i="12"/>
  <c r="B453" i="12"/>
  <c r="B966" i="12"/>
  <c r="B902" i="12"/>
  <c r="B997" i="12"/>
  <c r="A486" i="12"/>
  <c r="B358" i="12"/>
  <c r="B70" i="12"/>
  <c r="B263" i="12"/>
  <c r="B614" i="12"/>
  <c r="B198" i="12"/>
  <c r="B293" i="12"/>
  <c r="B742" i="12"/>
  <c r="B391" i="12"/>
  <c r="B805" i="12"/>
  <c r="B839" i="12"/>
  <c r="B773" i="12"/>
  <c r="B37" i="11"/>
  <c r="B68" i="11"/>
  <c r="A164" i="11"/>
  <c r="A165" i="11" s="1"/>
  <c r="A197" i="1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B261" i="11"/>
  <c r="B293" i="11"/>
  <c r="B132" i="11"/>
  <c r="A453" i="11"/>
  <c r="A454" i="11" s="1"/>
  <c r="B357" i="11"/>
  <c r="A806" i="1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B389" i="11"/>
  <c r="B420" i="11"/>
  <c r="B774" i="11"/>
  <c r="B516" i="11"/>
  <c r="A614" i="1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709" i="1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B677" i="11"/>
  <c r="B644" i="11"/>
  <c r="A773" i="1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B836" i="11"/>
  <c r="B902" i="11"/>
  <c r="B934" i="11"/>
  <c r="B997" i="11"/>
  <c r="B868" i="11"/>
  <c r="A645" i="10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BE34" i="10"/>
  <c r="B837" i="10"/>
  <c r="B164" i="10"/>
  <c r="D165" i="10" s="1"/>
  <c r="B548" i="10"/>
  <c r="B196" i="10"/>
  <c r="D197" i="10" s="1"/>
  <c r="B933" i="10"/>
  <c r="D934" i="10" s="1"/>
  <c r="B5" i="10"/>
  <c r="B997" i="10"/>
  <c r="B261" i="10"/>
  <c r="D262" i="10" s="1"/>
  <c r="B37" i="10"/>
  <c r="D38" i="10" s="1"/>
  <c r="B69" i="10"/>
  <c r="D70" i="10" s="1"/>
  <c r="B101" i="10"/>
  <c r="D102" i="10" s="1"/>
  <c r="B229" i="10"/>
  <c r="D230" i="10" s="1"/>
  <c r="B421" i="10"/>
  <c r="D422" i="10" s="1"/>
  <c r="B165" i="10"/>
  <c r="D166" i="10" s="1"/>
  <c r="B452" i="10"/>
  <c r="D453" i="10" s="1"/>
  <c r="B357" i="10"/>
  <c r="D358" i="10" s="1"/>
  <c r="B484" i="10"/>
  <c r="D485" i="10" s="1"/>
  <c r="A517" i="10"/>
  <c r="B293" i="10"/>
  <c r="D294" i="10" s="1"/>
  <c r="B325" i="10"/>
  <c r="D326" i="10" s="1"/>
  <c r="B389" i="10"/>
  <c r="D390" i="10" s="1"/>
  <c r="B709" i="10"/>
  <c r="D710" i="10" s="1"/>
  <c r="B581" i="10"/>
  <c r="D582" i="10" s="1"/>
  <c r="A900" i="10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B901" i="10"/>
  <c r="D902" i="10" s="1"/>
  <c r="B740" i="10"/>
  <c r="D741" i="10" s="1"/>
  <c r="B773" i="10"/>
  <c r="D774" i="10" s="1"/>
  <c r="B677" i="10"/>
  <c r="D678" i="10" s="1"/>
  <c r="B804" i="10"/>
  <c r="D805" i="10" s="1"/>
  <c r="B965" i="10"/>
  <c r="D966" i="10" s="1"/>
  <c r="B998" i="10" l="1"/>
  <c r="D998" i="10"/>
  <c r="B6" i="10"/>
  <c r="D6" i="10"/>
  <c r="B645" i="10"/>
  <c r="D645" i="10"/>
  <c r="D901" i="10"/>
  <c r="B869" i="10"/>
  <c r="D869" i="10"/>
  <c r="B549" i="10"/>
  <c r="D549" i="10"/>
  <c r="B517" i="10"/>
  <c r="D517" i="10"/>
  <c r="B613" i="10"/>
  <c r="D614" i="10" s="1"/>
  <c r="B133" i="10"/>
  <c r="D134" i="10" s="1"/>
  <c r="B838" i="10"/>
  <c r="D839" i="10" s="1"/>
  <c r="D838" i="10"/>
  <c r="D262" i="15"/>
  <c r="B262" i="15"/>
  <c r="D582" i="15"/>
  <c r="B582" i="15"/>
  <c r="D839" i="15"/>
  <c r="B839" i="15"/>
  <c r="D678" i="15"/>
  <c r="B678" i="15"/>
  <c r="B486" i="15"/>
  <c r="D486" i="15"/>
  <c r="D934" i="15"/>
  <c r="B934" i="15"/>
  <c r="B392" i="15"/>
  <c r="D392" i="15"/>
  <c r="D422" i="15"/>
  <c r="B422" i="15"/>
  <c r="D454" i="15"/>
  <c r="B454" i="15"/>
  <c r="D134" i="15"/>
  <c r="B134" i="15"/>
  <c r="B198" i="16"/>
  <c r="D199" i="16" s="1"/>
  <c r="D454" i="16"/>
  <c r="B454" i="16"/>
  <c r="D550" i="16"/>
  <c r="B550" i="16"/>
  <c r="B518" i="16"/>
  <c r="D518" i="16"/>
  <c r="B710" i="16"/>
  <c r="D710" i="16"/>
  <c r="D934" i="16"/>
  <c r="B934" i="16"/>
  <c r="D39" i="16"/>
  <c r="B39" i="16"/>
  <c r="D102" i="16"/>
  <c r="B102" i="16"/>
  <c r="B743" i="16"/>
  <c r="D743" i="16"/>
  <c r="D614" i="16"/>
  <c r="B614" i="16"/>
  <c r="B6" i="14"/>
  <c r="B134" i="14"/>
  <c r="B934" i="14"/>
  <c r="B422" i="14"/>
  <c r="B806" i="14"/>
  <c r="B966" i="14"/>
  <c r="B102" i="14"/>
  <c r="B582" i="14"/>
  <c r="B230" i="14"/>
  <c r="B326" i="14"/>
  <c r="B166" i="14"/>
  <c r="B774" i="14"/>
  <c r="B838" i="14"/>
  <c r="B710" i="14"/>
  <c r="B358" i="14"/>
  <c r="B229" i="11"/>
  <c r="B5" i="11"/>
  <c r="B101" i="11"/>
  <c r="B709" i="11"/>
  <c r="B965" i="11"/>
  <c r="B741" i="11"/>
  <c r="B581" i="11"/>
  <c r="B805" i="11"/>
  <c r="B325" i="11"/>
  <c r="B485" i="11"/>
  <c r="B613" i="11"/>
  <c r="B197" i="11"/>
  <c r="B453" i="11"/>
  <c r="B549" i="11"/>
  <c r="B165" i="11"/>
  <c r="B934" i="12"/>
  <c r="B582" i="12"/>
  <c r="B38" i="12"/>
  <c r="B678" i="12"/>
  <c r="B102" i="12"/>
  <c r="B166" i="12"/>
  <c r="B230" i="12"/>
  <c r="B7" i="12"/>
  <c r="B871" i="12"/>
  <c r="B134" i="12"/>
  <c r="B422" i="12"/>
  <c r="B518" i="12"/>
  <c r="B711" i="12"/>
  <c r="B326" i="12"/>
  <c r="B485" i="13"/>
  <c r="B933" i="13"/>
  <c r="B613" i="13"/>
  <c r="B773" i="13"/>
  <c r="B421" i="13"/>
  <c r="B357" i="13"/>
  <c r="B101" i="13"/>
  <c r="B5" i="13"/>
  <c r="B389" i="13"/>
  <c r="B741" i="13"/>
  <c r="B805" i="13"/>
  <c r="B901" i="13"/>
  <c r="B997" i="13"/>
  <c r="B69" i="13"/>
  <c r="B645" i="13"/>
  <c r="B581" i="13"/>
  <c r="B229" i="13"/>
  <c r="B517" i="13"/>
  <c r="B165" i="13"/>
  <c r="B614" i="14"/>
  <c r="B839" i="14"/>
  <c r="B583" i="16"/>
  <c r="D584" i="16" s="1"/>
  <c r="A550" i="16"/>
  <c r="B70" i="15"/>
  <c r="D71" i="15" s="1"/>
  <c r="B488" i="16"/>
  <c r="D489" i="16" s="1"/>
  <c r="B103" i="14"/>
  <c r="B326" i="15"/>
  <c r="D327" i="15" s="1"/>
  <c r="B391" i="16"/>
  <c r="D392" i="16" s="1"/>
  <c r="B838" i="16"/>
  <c r="D839" i="16" s="1"/>
  <c r="B198" i="15"/>
  <c r="D199" i="15" s="1"/>
  <c r="B870" i="15"/>
  <c r="D871" i="15" s="1"/>
  <c r="B134" i="16"/>
  <c r="D135" i="16" s="1"/>
  <c r="B711" i="14"/>
  <c r="B615" i="15"/>
  <c r="D616" i="15" s="1"/>
  <c r="B966" i="16"/>
  <c r="D967" i="16" s="1"/>
  <c r="B486" i="14"/>
  <c r="B231" i="15"/>
  <c r="D232" i="15" s="1"/>
  <c r="B903" i="14"/>
  <c r="B70" i="14"/>
  <c r="B263" i="16"/>
  <c r="D264" i="16" s="1"/>
  <c r="B647" i="14"/>
  <c r="B998" i="14"/>
  <c r="B39" i="15"/>
  <c r="D40" i="15" s="1"/>
  <c r="B903" i="16"/>
  <c r="D904" i="16" s="1"/>
  <c r="B199" i="16"/>
  <c r="D200" i="16" s="1"/>
  <c r="B167" i="15"/>
  <c r="D168" i="15" s="1"/>
  <c r="B775" i="16"/>
  <c r="D776" i="16" s="1"/>
  <c r="B999" i="16"/>
  <c r="D1000" i="16" s="1"/>
  <c r="B7" i="14"/>
  <c r="B135" i="14"/>
  <c r="B550" i="14"/>
  <c r="B935" i="14"/>
  <c r="A743" i="16"/>
  <c r="B647" i="16"/>
  <c r="D648" i="16" s="1"/>
  <c r="B678" i="16"/>
  <c r="D679" i="16" s="1"/>
  <c r="B230" i="16"/>
  <c r="D231" i="16" s="1"/>
  <c r="B551" i="15"/>
  <c r="D552" i="15" s="1"/>
  <c r="B742" i="14"/>
  <c r="B903" i="15"/>
  <c r="D904" i="15" s="1"/>
  <c r="B103" i="15"/>
  <c r="D104" i="15" s="1"/>
  <c r="B998" i="15"/>
  <c r="D999" i="15" s="1"/>
  <c r="A519" i="16"/>
  <c r="B967" i="15"/>
  <c r="D968" i="15" s="1"/>
  <c r="B519" i="14"/>
  <c r="B742" i="15"/>
  <c r="D743" i="15" s="1"/>
  <c r="B806" i="16"/>
  <c r="D807" i="16" s="1"/>
  <c r="B806" i="15"/>
  <c r="D807" i="15" s="1"/>
  <c r="B455" i="14"/>
  <c r="B295" i="15"/>
  <c r="D296" i="15" s="1"/>
  <c r="B167" i="16"/>
  <c r="D168" i="16" s="1"/>
  <c r="B647" i="15"/>
  <c r="D648" i="15" s="1"/>
  <c r="B870" i="14"/>
  <c r="B6" i="16"/>
  <c r="D7" i="16" s="1"/>
  <c r="B359" i="15"/>
  <c r="D360" i="15" s="1"/>
  <c r="B70" i="16"/>
  <c r="D71" i="16" s="1"/>
  <c r="B679" i="14"/>
  <c r="B263" i="14"/>
  <c r="B710" i="15"/>
  <c r="D711" i="15" s="1"/>
  <c r="A614" i="16"/>
  <c r="B294" i="14"/>
  <c r="B775" i="15"/>
  <c r="D776" i="15" s="1"/>
  <c r="B424" i="16"/>
  <c r="D425" i="16" s="1"/>
  <c r="B294" i="16"/>
  <c r="D295" i="16" s="1"/>
  <c r="B519" i="15"/>
  <c r="D520" i="15" s="1"/>
  <c r="B360" i="16"/>
  <c r="D361" i="16" s="1"/>
  <c r="B200" i="14"/>
  <c r="B775" i="14"/>
  <c r="B39" i="14"/>
  <c r="B327" i="16"/>
  <c r="D328" i="16" s="1"/>
  <c r="B872" i="16"/>
  <c r="D873" i="16" s="1"/>
  <c r="B7" i="15"/>
  <c r="D8" i="15" s="1"/>
  <c r="B391" i="14"/>
  <c r="B294" i="13"/>
  <c r="B549" i="13"/>
  <c r="A645" i="13"/>
  <c r="B614" i="13"/>
  <c r="B325" i="13"/>
  <c r="B837" i="13"/>
  <c r="B711" i="13"/>
  <c r="B262" i="13"/>
  <c r="B486" i="13"/>
  <c r="B102" i="13"/>
  <c r="B6" i="13"/>
  <c r="B198" i="13"/>
  <c r="B965" i="13"/>
  <c r="B38" i="13"/>
  <c r="B934" i="13"/>
  <c r="A390" i="13"/>
  <c r="B870" i="13"/>
  <c r="B453" i="13"/>
  <c r="B134" i="13"/>
  <c r="B677" i="13"/>
  <c r="B264" i="12"/>
  <c r="B454" i="12"/>
  <c r="B489" i="12"/>
  <c r="B392" i="12"/>
  <c r="A487" i="12"/>
  <c r="B840" i="12"/>
  <c r="B71" i="12"/>
  <c r="B903" i="12"/>
  <c r="B646" i="12"/>
  <c r="B743" i="12"/>
  <c r="B615" i="12"/>
  <c r="B967" i="12"/>
  <c r="B998" i="12"/>
  <c r="B551" i="12"/>
  <c r="B199" i="12"/>
  <c r="B774" i="12"/>
  <c r="B806" i="12"/>
  <c r="B294" i="12"/>
  <c r="B359" i="12"/>
  <c r="B869" i="11"/>
  <c r="B903" i="11"/>
  <c r="B837" i="11"/>
  <c r="B358" i="11"/>
  <c r="B69" i="11"/>
  <c r="B517" i="11"/>
  <c r="B294" i="11"/>
  <c r="B645" i="11"/>
  <c r="B390" i="11"/>
  <c r="B326" i="11"/>
  <c r="B421" i="11"/>
  <c r="B38" i="11"/>
  <c r="B678" i="11"/>
  <c r="A455" i="11"/>
  <c r="B262" i="11"/>
  <c r="B935" i="11"/>
  <c r="B775" i="11"/>
  <c r="A166" i="11"/>
  <c r="B998" i="11"/>
  <c r="B133" i="11"/>
  <c r="B197" i="10"/>
  <c r="D198" i="10" s="1"/>
  <c r="B934" i="10"/>
  <c r="D935" i="10" s="1"/>
  <c r="B326" i="10"/>
  <c r="D327" i="10" s="1"/>
  <c r="B70" i="10"/>
  <c r="D71" i="10" s="1"/>
  <c r="B294" i="10"/>
  <c r="D295" i="10" s="1"/>
  <c r="B805" i="10"/>
  <c r="D806" i="10" s="1"/>
  <c r="B38" i="10"/>
  <c r="D39" i="10" s="1"/>
  <c r="B774" i="10"/>
  <c r="D775" i="10" s="1"/>
  <c r="B358" i="10"/>
  <c r="D359" i="10" s="1"/>
  <c r="B741" i="10"/>
  <c r="D742" i="10" s="1"/>
  <c r="A518" i="10"/>
  <c r="B166" i="10"/>
  <c r="D167" i="10" s="1"/>
  <c r="B102" i="10"/>
  <c r="D103" i="10" s="1"/>
  <c r="B262" i="10"/>
  <c r="D263" i="10" s="1"/>
  <c r="B485" i="10"/>
  <c r="D486" i="10" s="1"/>
  <c r="B678" i="10"/>
  <c r="D679" i="10" s="1"/>
  <c r="B710" i="10"/>
  <c r="D711" i="10" s="1"/>
  <c r="B422" i="10"/>
  <c r="D423" i="10" s="1"/>
  <c r="B582" i="10"/>
  <c r="D583" i="10" s="1"/>
  <c r="B966" i="10"/>
  <c r="D967" i="10" s="1"/>
  <c r="B902" i="10"/>
  <c r="D903" i="10" s="1"/>
  <c r="B390" i="10"/>
  <c r="D391" i="10" s="1"/>
  <c r="B453" i="10"/>
  <c r="D454" i="10" s="1"/>
  <c r="B230" i="10"/>
  <c r="D231" i="10" s="1"/>
  <c r="D646" i="10" l="1"/>
  <c r="B646" i="10"/>
  <c r="B839" i="10"/>
  <c r="B870" i="10"/>
  <c r="D870" i="10"/>
  <c r="B134" i="10"/>
  <c r="D135" i="10" s="1"/>
  <c r="B614" i="10"/>
  <c r="D615" i="10" s="1"/>
  <c r="B518" i="10"/>
  <c r="D518" i="10"/>
  <c r="B7" i="10"/>
  <c r="D7" i="10"/>
  <c r="D550" i="10"/>
  <c r="B550" i="10"/>
  <c r="B999" i="10"/>
  <c r="D999" i="10"/>
  <c r="D840" i="15"/>
  <c r="B840" i="15"/>
  <c r="D679" i="15"/>
  <c r="B679" i="15"/>
  <c r="D393" i="15"/>
  <c r="B393" i="15"/>
  <c r="B487" i="15"/>
  <c r="D487" i="15"/>
  <c r="D135" i="15"/>
  <c r="B135" i="15"/>
  <c r="D935" i="15"/>
  <c r="B935" i="15"/>
  <c r="D583" i="15"/>
  <c r="B583" i="15"/>
  <c r="D423" i="15"/>
  <c r="B423" i="15"/>
  <c r="D455" i="15"/>
  <c r="B455" i="15"/>
  <c r="D263" i="15"/>
  <c r="B263" i="15"/>
  <c r="D744" i="16"/>
  <c r="B744" i="16"/>
  <c r="B711" i="16"/>
  <c r="D711" i="16"/>
  <c r="D103" i="16"/>
  <c r="B103" i="16"/>
  <c r="D519" i="16"/>
  <c r="B519" i="16"/>
  <c r="D40" i="16"/>
  <c r="B40" i="16"/>
  <c r="D551" i="16"/>
  <c r="B551" i="16"/>
  <c r="D615" i="16"/>
  <c r="B615" i="16"/>
  <c r="D935" i="16"/>
  <c r="B935" i="16"/>
  <c r="D455" i="16"/>
  <c r="B455" i="16"/>
  <c r="B167" i="14"/>
  <c r="B967" i="14"/>
  <c r="B359" i="14"/>
  <c r="B327" i="14"/>
  <c r="B807" i="14"/>
  <c r="B423" i="14"/>
  <c r="B231" i="14"/>
  <c r="B583" i="14"/>
  <c r="B806" i="11"/>
  <c r="B166" i="11"/>
  <c r="B710" i="11"/>
  <c r="B6" i="11"/>
  <c r="B614" i="11"/>
  <c r="B550" i="11"/>
  <c r="B198" i="11"/>
  <c r="B582" i="11"/>
  <c r="B102" i="11"/>
  <c r="B742" i="11"/>
  <c r="B486" i="11"/>
  <c r="B454" i="11"/>
  <c r="B966" i="11"/>
  <c r="B230" i="11"/>
  <c r="B679" i="12"/>
  <c r="B135" i="12"/>
  <c r="B231" i="12"/>
  <c r="B327" i="12"/>
  <c r="B167" i="12"/>
  <c r="B583" i="12"/>
  <c r="B712" i="12"/>
  <c r="B872" i="12"/>
  <c r="B103" i="12"/>
  <c r="B935" i="12"/>
  <c r="B423" i="12"/>
  <c r="B39" i="12"/>
  <c r="B519" i="12"/>
  <c r="B8" i="12"/>
  <c r="B358" i="13"/>
  <c r="B774" i="13"/>
  <c r="B422" i="13"/>
  <c r="B646" i="13"/>
  <c r="B902" i="13"/>
  <c r="B70" i="13"/>
  <c r="B742" i="13"/>
  <c r="B582" i="13"/>
  <c r="B806" i="13"/>
  <c r="B166" i="13"/>
  <c r="B518" i="13"/>
  <c r="B230" i="13"/>
  <c r="B998" i="13"/>
  <c r="B390" i="13"/>
  <c r="B615" i="14"/>
  <c r="B136" i="14"/>
  <c r="B967" i="16"/>
  <c r="D968" i="16" s="1"/>
  <c r="B392" i="16"/>
  <c r="D393" i="16" s="1"/>
  <c r="B201" i="14"/>
  <c r="B295" i="16"/>
  <c r="D296" i="16" s="1"/>
  <c r="B711" i="15"/>
  <c r="D712" i="15" s="1"/>
  <c r="B360" i="15"/>
  <c r="D361" i="15" s="1"/>
  <c r="B871" i="14"/>
  <c r="B456" i="14"/>
  <c r="B743" i="15"/>
  <c r="D744" i="15" s="1"/>
  <c r="B999" i="15"/>
  <c r="D1000" i="15" s="1"/>
  <c r="B552" i="15"/>
  <c r="D553" i="15" s="1"/>
  <c r="A744" i="16"/>
  <c r="B1000" i="16"/>
  <c r="D1001" i="16" s="1"/>
  <c r="B200" i="16"/>
  <c r="D201" i="16" s="1"/>
  <c r="B71" i="14"/>
  <c r="B135" i="16"/>
  <c r="D136" i="16" s="1"/>
  <c r="B199" i="15"/>
  <c r="D200" i="15" s="1"/>
  <c r="B71" i="15"/>
  <c r="D72" i="15" s="1"/>
  <c r="B873" i="16"/>
  <c r="D874" i="16" s="1"/>
  <c r="B328" i="16"/>
  <c r="D329" i="16" s="1"/>
  <c r="B361" i="16"/>
  <c r="D362" i="16" s="1"/>
  <c r="B776" i="15"/>
  <c r="D777" i="15" s="1"/>
  <c r="B264" i="14"/>
  <c r="B648" i="15"/>
  <c r="D649" i="15" s="1"/>
  <c r="B104" i="15"/>
  <c r="D105" i="15" s="1"/>
  <c r="B231" i="16"/>
  <c r="D232" i="16" s="1"/>
  <c r="B776" i="16"/>
  <c r="D777" i="16" s="1"/>
  <c r="B999" i="14"/>
  <c r="B487" i="14"/>
  <c r="B616" i="15"/>
  <c r="D617" i="15" s="1"/>
  <c r="B839" i="16"/>
  <c r="D840" i="16" s="1"/>
  <c r="B327" i="15"/>
  <c r="D328" i="15" s="1"/>
  <c r="A551" i="16"/>
  <c r="B40" i="14"/>
  <c r="B807" i="15"/>
  <c r="D808" i="15" s="1"/>
  <c r="B968" i="15"/>
  <c r="D969" i="15" s="1"/>
  <c r="B679" i="16"/>
  <c r="D680" i="16" s="1"/>
  <c r="B8" i="14"/>
  <c r="B520" i="14"/>
  <c r="B936" i="14"/>
  <c r="B295" i="14"/>
  <c r="B680" i="14"/>
  <c r="B7" i="16"/>
  <c r="D8" i="16" s="1"/>
  <c r="B168" i="16"/>
  <c r="D169" i="16" s="1"/>
  <c r="B904" i="15"/>
  <c r="D905" i="15" s="1"/>
  <c r="B168" i="15"/>
  <c r="D169" i="15" s="1"/>
  <c r="B904" i="16"/>
  <c r="D905" i="16" s="1"/>
  <c r="B648" i="14"/>
  <c r="B904" i="14"/>
  <c r="B104" i="14"/>
  <c r="B584" i="16"/>
  <c r="D585" i="16" s="1"/>
  <c r="B296" i="15"/>
  <c r="D297" i="15" s="1"/>
  <c r="B807" i="16"/>
  <c r="D808" i="16" s="1"/>
  <c r="B712" i="14"/>
  <c r="B489" i="16"/>
  <c r="D490" i="16" s="1"/>
  <c r="B425" i="16"/>
  <c r="D426" i="16" s="1"/>
  <c r="B71" i="16"/>
  <c r="D72" i="16" s="1"/>
  <c r="B392" i="14"/>
  <c r="B8" i="15"/>
  <c r="D9" i="15" s="1"/>
  <c r="B776" i="14"/>
  <c r="B520" i="15"/>
  <c r="D521" i="15" s="1"/>
  <c r="A615" i="16"/>
  <c r="A520" i="16"/>
  <c r="B743" i="14"/>
  <c r="B648" i="16"/>
  <c r="D649" i="16" s="1"/>
  <c r="B551" i="14"/>
  <c r="B40" i="15"/>
  <c r="D41" i="15" s="1"/>
  <c r="B264" i="16"/>
  <c r="D265" i="16" s="1"/>
  <c r="B232" i="15"/>
  <c r="D233" i="15" s="1"/>
  <c r="B871" i="15"/>
  <c r="D872" i="15" s="1"/>
  <c r="B840" i="14"/>
  <c r="B615" i="13"/>
  <c r="B775" i="13"/>
  <c r="B199" i="13"/>
  <c r="B712" i="13"/>
  <c r="B7" i="13"/>
  <c r="A391" i="13"/>
  <c r="B871" i="13"/>
  <c r="B678" i="13"/>
  <c r="B935" i="13"/>
  <c r="B39" i="13"/>
  <c r="B103" i="13"/>
  <c r="B487" i="13"/>
  <c r="B359" i="13"/>
  <c r="B550" i="13"/>
  <c r="B263" i="13"/>
  <c r="B326" i="13"/>
  <c r="B454" i="13"/>
  <c r="B838" i="13"/>
  <c r="B966" i="13"/>
  <c r="B135" i="13"/>
  <c r="A646" i="13"/>
  <c r="B295" i="13"/>
  <c r="B360" i="12"/>
  <c r="B265" i="12"/>
  <c r="B295" i="12"/>
  <c r="B744" i="12"/>
  <c r="B72" i="12"/>
  <c r="B393" i="12"/>
  <c r="B200" i="12"/>
  <c r="B904" i="12"/>
  <c r="B455" i="12"/>
  <c r="B616" i="12"/>
  <c r="A488" i="12"/>
  <c r="B647" i="12"/>
  <c r="B807" i="12"/>
  <c r="B552" i="12"/>
  <c r="B775" i="12"/>
  <c r="B999" i="12"/>
  <c r="B968" i="12"/>
  <c r="B841" i="12"/>
  <c r="B490" i="12"/>
  <c r="B295" i="11"/>
  <c r="B999" i="11"/>
  <c r="B422" i="11"/>
  <c r="B391" i="11"/>
  <c r="B776" i="11"/>
  <c r="B263" i="11"/>
  <c r="A167" i="11"/>
  <c r="B70" i="11"/>
  <c r="B134" i="11"/>
  <c r="B936" i="11"/>
  <c r="A456" i="11"/>
  <c r="B679" i="11"/>
  <c r="B904" i="11"/>
  <c r="B518" i="11"/>
  <c r="B646" i="11"/>
  <c r="B838" i="11"/>
  <c r="B39" i="11"/>
  <c r="B327" i="11"/>
  <c r="B359" i="11"/>
  <c r="B870" i="11"/>
  <c r="B935" i="10"/>
  <c r="D936" i="10" s="1"/>
  <c r="B198" i="10"/>
  <c r="D199" i="10" s="1"/>
  <c r="B967" i="10"/>
  <c r="D968" i="10" s="1"/>
  <c r="B39" i="10"/>
  <c r="D40" i="10" s="1"/>
  <c r="B679" i="10"/>
  <c r="D680" i="10" s="1"/>
  <c r="B71" i="10"/>
  <c r="D72" i="10" s="1"/>
  <c r="B167" i="10"/>
  <c r="D168" i="10" s="1"/>
  <c r="B742" i="10"/>
  <c r="D743" i="10" s="1"/>
  <c r="B423" i="10"/>
  <c r="D424" i="10" s="1"/>
  <c r="B454" i="10"/>
  <c r="D455" i="10" s="1"/>
  <c r="B486" i="10"/>
  <c r="D487" i="10" s="1"/>
  <c r="B359" i="10"/>
  <c r="D360" i="10" s="1"/>
  <c r="B295" i="10"/>
  <c r="D296" i="10" s="1"/>
  <c r="B327" i="10"/>
  <c r="D328" i="10" s="1"/>
  <c r="B103" i="10"/>
  <c r="D104" i="10" s="1"/>
  <c r="B231" i="10"/>
  <c r="D232" i="10" s="1"/>
  <c r="B711" i="10"/>
  <c r="D712" i="10" s="1"/>
  <c r="B775" i="10"/>
  <c r="D776" i="10" s="1"/>
  <c r="B583" i="10"/>
  <c r="D584" i="10" s="1"/>
  <c r="B391" i="10"/>
  <c r="D392" i="10" s="1"/>
  <c r="B903" i="10"/>
  <c r="D904" i="10" s="1"/>
  <c r="B263" i="10"/>
  <c r="D264" i="10" s="1"/>
  <c r="A519" i="10"/>
  <c r="B806" i="10"/>
  <c r="D807" i="10" s="1"/>
  <c r="D519" i="10" l="1"/>
  <c r="B519" i="10"/>
  <c r="B615" i="10"/>
  <c r="D616" i="10" s="1"/>
  <c r="D551" i="10"/>
  <c r="B551" i="10"/>
  <c r="D871" i="10"/>
  <c r="B871" i="10"/>
  <c r="D840" i="10"/>
  <c r="B840" i="10"/>
  <c r="B135" i="10"/>
  <c r="D136" i="10" s="1"/>
  <c r="D8" i="10"/>
  <c r="B8" i="10"/>
  <c r="D647" i="10"/>
  <c r="B647" i="10"/>
  <c r="D1000" i="10"/>
  <c r="B1000" i="10"/>
  <c r="D488" i="15"/>
  <c r="B488" i="15"/>
  <c r="D584" i="15"/>
  <c r="B584" i="15"/>
  <c r="D394" i="15"/>
  <c r="B394" i="15"/>
  <c r="D424" i="15"/>
  <c r="B424" i="15"/>
  <c r="D264" i="15"/>
  <c r="B264" i="15"/>
  <c r="D936" i="15"/>
  <c r="B936" i="15"/>
  <c r="D680" i="15"/>
  <c r="B680" i="15"/>
  <c r="D456" i="15"/>
  <c r="B456" i="15"/>
  <c r="D136" i="15"/>
  <c r="B136" i="15"/>
  <c r="D841" i="15"/>
  <c r="B841" i="15"/>
  <c r="D616" i="16"/>
  <c r="B616" i="16"/>
  <c r="D104" i="16"/>
  <c r="B104" i="16"/>
  <c r="D520" i="16"/>
  <c r="B520" i="16"/>
  <c r="D552" i="16"/>
  <c r="B552" i="16"/>
  <c r="D712" i="16"/>
  <c r="B712" i="16"/>
  <c r="D936" i="16"/>
  <c r="B936" i="16"/>
  <c r="D456" i="16"/>
  <c r="B456" i="16"/>
  <c r="D41" i="16"/>
  <c r="B41" i="16"/>
  <c r="B745" i="16"/>
  <c r="D745" i="16"/>
  <c r="B584" i="14"/>
  <c r="B328" i="14"/>
  <c r="B424" i="14"/>
  <c r="B968" i="14"/>
  <c r="B360" i="14"/>
  <c r="B168" i="14"/>
  <c r="B232" i="14"/>
  <c r="B808" i="14"/>
  <c r="B583" i="11"/>
  <c r="B487" i="11"/>
  <c r="B711" i="11"/>
  <c r="B231" i="11"/>
  <c r="B743" i="11"/>
  <c r="B551" i="11"/>
  <c r="B167" i="11"/>
  <c r="B7" i="11"/>
  <c r="B455" i="11"/>
  <c r="B199" i="11"/>
  <c r="B967" i="11"/>
  <c r="B103" i="11"/>
  <c r="B615" i="11"/>
  <c r="B807" i="11"/>
  <c r="B873" i="12"/>
  <c r="B328" i="12"/>
  <c r="B424" i="12"/>
  <c r="B713" i="12"/>
  <c r="B9" i="12"/>
  <c r="B936" i="12"/>
  <c r="B584" i="12"/>
  <c r="B136" i="12"/>
  <c r="B232" i="12"/>
  <c r="B520" i="12"/>
  <c r="B104" i="12"/>
  <c r="B168" i="12"/>
  <c r="B680" i="12"/>
  <c r="B40" i="12"/>
  <c r="B423" i="13"/>
  <c r="B583" i="13"/>
  <c r="B71" i="13"/>
  <c r="B743" i="13"/>
  <c r="B391" i="13"/>
  <c r="B519" i="13"/>
  <c r="B999" i="13"/>
  <c r="B807" i="13"/>
  <c r="B903" i="13"/>
  <c r="B647" i="13"/>
  <c r="B167" i="13"/>
  <c r="B231" i="13"/>
  <c r="B616" i="14"/>
  <c r="B552" i="14"/>
  <c r="B1000" i="15"/>
  <c r="D1001" i="15" s="1"/>
  <c r="B841" i="14"/>
  <c r="B777" i="14"/>
  <c r="B426" i="16"/>
  <c r="D427" i="16" s="1"/>
  <c r="B680" i="16"/>
  <c r="D681" i="16" s="1"/>
  <c r="B41" i="14"/>
  <c r="B840" i="16"/>
  <c r="D841" i="16" s="1"/>
  <c r="B649" i="15"/>
  <c r="D650" i="15" s="1"/>
  <c r="B362" i="16"/>
  <c r="D363" i="16" s="1"/>
  <c r="B201" i="16"/>
  <c r="D202" i="16" s="1"/>
  <c r="B713" i="14"/>
  <c r="B1000" i="14"/>
  <c r="B329" i="16"/>
  <c r="D330" i="16" s="1"/>
  <c r="B1001" i="16"/>
  <c r="D1002" i="16" s="1"/>
  <c r="B712" i="15"/>
  <c r="D713" i="15" s="1"/>
  <c r="B393" i="16"/>
  <c r="D394" i="16" s="1"/>
  <c r="B905" i="16"/>
  <c r="D906" i="16" s="1"/>
  <c r="B872" i="15"/>
  <c r="D873" i="15" s="1"/>
  <c r="B41" i="15"/>
  <c r="D42" i="15" s="1"/>
  <c r="A616" i="16"/>
  <c r="B9" i="15"/>
  <c r="D10" i="15" s="1"/>
  <c r="B808" i="16"/>
  <c r="D809" i="16" s="1"/>
  <c r="B169" i="15"/>
  <c r="D170" i="15" s="1"/>
  <c r="B8" i="16"/>
  <c r="D9" i="16" s="1"/>
  <c r="B969" i="15"/>
  <c r="D970" i="15" s="1"/>
  <c r="B232" i="16"/>
  <c r="D233" i="16" s="1"/>
  <c r="B265" i="14"/>
  <c r="B874" i="16"/>
  <c r="D875" i="16" s="1"/>
  <c r="B744" i="15"/>
  <c r="D745" i="15" s="1"/>
  <c r="B649" i="16"/>
  <c r="D650" i="16" s="1"/>
  <c r="B744" i="14"/>
  <c r="B490" i="16"/>
  <c r="D491" i="16" s="1"/>
  <c r="B905" i="14"/>
  <c r="B681" i="14"/>
  <c r="B617" i="15"/>
  <c r="D618" i="15" s="1"/>
  <c r="B105" i="15"/>
  <c r="D106" i="15" s="1"/>
  <c r="B777" i="15"/>
  <c r="D778" i="15" s="1"/>
  <c r="B457" i="14"/>
  <c r="B296" i="16"/>
  <c r="D297" i="16" s="1"/>
  <c r="B169" i="16"/>
  <c r="D170" i="16" s="1"/>
  <c r="B136" i="16"/>
  <c r="D137" i="16" s="1"/>
  <c r="B393" i="14"/>
  <c r="B297" i="15"/>
  <c r="D298" i="15" s="1"/>
  <c r="B937" i="14"/>
  <c r="B808" i="15"/>
  <c r="D809" i="15" s="1"/>
  <c r="A552" i="16"/>
  <c r="B72" i="15"/>
  <c r="D73" i="15" s="1"/>
  <c r="B72" i="14"/>
  <c r="A745" i="16"/>
  <c r="B968" i="16"/>
  <c r="D969" i="16" s="1"/>
  <c r="B233" i="15"/>
  <c r="D234" i="15" s="1"/>
  <c r="B649" i="14"/>
  <c r="B905" i="15"/>
  <c r="D906" i="15" s="1"/>
  <c r="B296" i="14"/>
  <c r="B521" i="14"/>
  <c r="B328" i="15"/>
  <c r="D329" i="15" s="1"/>
  <c r="B200" i="15"/>
  <c r="D201" i="15" s="1"/>
  <c r="B202" i="14"/>
  <c r="B265" i="16"/>
  <c r="D266" i="16" s="1"/>
  <c r="B105" i="14"/>
  <c r="B361" i="15"/>
  <c r="D362" i="15" s="1"/>
  <c r="B521" i="15"/>
  <c r="D522" i="15" s="1"/>
  <c r="A521" i="16"/>
  <c r="B72" i="16"/>
  <c r="D73" i="16" s="1"/>
  <c r="B585" i="16"/>
  <c r="D586" i="16" s="1"/>
  <c r="B9" i="14"/>
  <c r="B488" i="14"/>
  <c r="B777" i="16"/>
  <c r="D778" i="16" s="1"/>
  <c r="B553" i="15"/>
  <c r="D554" i="15" s="1"/>
  <c r="B872" i="14"/>
  <c r="B137" i="14"/>
  <c r="B488" i="13"/>
  <c r="B679" i="13"/>
  <c r="B8" i="13"/>
  <c r="B967" i="13"/>
  <c r="B264" i="13"/>
  <c r="B776" i="13"/>
  <c r="B104" i="13"/>
  <c r="B40" i="13"/>
  <c r="B424" i="13"/>
  <c r="B455" i="13"/>
  <c r="B551" i="13"/>
  <c r="B872" i="13"/>
  <c r="B584" i="13"/>
  <c r="B713" i="13"/>
  <c r="B136" i="13"/>
  <c r="B839" i="13"/>
  <c r="B360" i="13"/>
  <c r="B296" i="13"/>
  <c r="A647" i="13"/>
  <c r="B327" i="13"/>
  <c r="B936" i="13"/>
  <c r="A392" i="13"/>
  <c r="B200" i="13"/>
  <c r="B616" i="13"/>
  <c r="B842" i="12"/>
  <c r="B491" i="12"/>
  <c r="B1000" i="12"/>
  <c r="B905" i="12"/>
  <c r="B808" i="12"/>
  <c r="B617" i="12"/>
  <c r="B73" i="12"/>
  <c r="B745" i="12"/>
  <c r="B648" i="12"/>
  <c r="B201" i="12"/>
  <c r="B456" i="12"/>
  <c r="B266" i="12"/>
  <c r="B394" i="12"/>
  <c r="B969" i="12"/>
  <c r="B776" i="12"/>
  <c r="B553" i="12"/>
  <c r="A489" i="12"/>
  <c r="B296" i="12"/>
  <c r="B361" i="12"/>
  <c r="B328" i="11"/>
  <c r="B647" i="11"/>
  <c r="B905" i="11"/>
  <c r="B937" i="11"/>
  <c r="A168" i="11"/>
  <c r="B777" i="11"/>
  <c r="B1000" i="11"/>
  <c r="B680" i="11"/>
  <c r="B392" i="11"/>
  <c r="B871" i="11"/>
  <c r="B135" i="11"/>
  <c r="B296" i="11"/>
  <c r="B519" i="11"/>
  <c r="B360" i="11"/>
  <c r="B40" i="11"/>
  <c r="B839" i="11"/>
  <c r="A457" i="11"/>
  <c r="B71" i="11"/>
  <c r="B264" i="11"/>
  <c r="B423" i="11"/>
  <c r="B199" i="10"/>
  <c r="D200" i="10" s="1"/>
  <c r="B936" i="10"/>
  <c r="D937" i="10" s="1"/>
  <c r="B232" i="10"/>
  <c r="D233" i="10" s="1"/>
  <c r="B776" i="10"/>
  <c r="D777" i="10" s="1"/>
  <c r="B487" i="10"/>
  <c r="D488" i="10" s="1"/>
  <c r="B168" i="10"/>
  <c r="D169" i="10" s="1"/>
  <c r="B455" i="10"/>
  <c r="D456" i="10" s="1"/>
  <c r="B72" i="10"/>
  <c r="D73" i="10" s="1"/>
  <c r="B40" i="10"/>
  <c r="D41" i="10" s="1"/>
  <c r="B743" i="10"/>
  <c r="D744" i="10" s="1"/>
  <c r="B360" i="10"/>
  <c r="D361" i="10" s="1"/>
  <c r="B680" i="10"/>
  <c r="D681" i="10" s="1"/>
  <c r="B104" i="10"/>
  <c r="D105" i="10" s="1"/>
  <c r="B136" i="10"/>
  <c r="D137" i="10" s="1"/>
  <c r="A520" i="10"/>
  <c r="B712" i="10"/>
  <c r="D713" i="10" s="1"/>
  <c r="B328" i="10"/>
  <c r="D329" i="10" s="1"/>
  <c r="B424" i="10"/>
  <c r="D425" i="10" s="1"/>
  <c r="B807" i="10"/>
  <c r="D808" i="10" s="1"/>
  <c r="B904" i="10"/>
  <c r="D905" i="10" s="1"/>
  <c r="B392" i="10"/>
  <c r="D393" i="10" s="1"/>
  <c r="B264" i="10"/>
  <c r="D265" i="10" s="1"/>
  <c r="B584" i="10"/>
  <c r="D585" i="10" s="1"/>
  <c r="B296" i="10"/>
  <c r="D297" i="10" s="1"/>
  <c r="B968" i="10"/>
  <c r="D969" i="10" s="1"/>
  <c r="D1001" i="10" l="1"/>
  <c r="B1001" i="10"/>
  <c r="D648" i="10"/>
  <c r="B648" i="10"/>
  <c r="D552" i="10"/>
  <c r="B552" i="10"/>
  <c r="D9" i="10"/>
  <c r="B9" i="10"/>
  <c r="D872" i="10"/>
  <c r="B872" i="10"/>
  <c r="B616" i="10"/>
  <c r="D617" i="10" s="1"/>
  <c r="D520" i="10"/>
  <c r="B520" i="10"/>
  <c r="D841" i="10"/>
  <c r="B841" i="10"/>
  <c r="D457" i="15"/>
  <c r="B457" i="15"/>
  <c r="D681" i="15"/>
  <c r="B681" i="15"/>
  <c r="D395" i="15"/>
  <c r="B395" i="15"/>
  <c r="D842" i="15"/>
  <c r="B842" i="15"/>
  <c r="D937" i="15"/>
  <c r="B937" i="15"/>
  <c r="D585" i="15"/>
  <c r="B585" i="15"/>
  <c r="D425" i="15"/>
  <c r="B425" i="15"/>
  <c r="D137" i="15"/>
  <c r="B137" i="15"/>
  <c r="D265" i="15"/>
  <c r="B265" i="15"/>
  <c r="D489" i="15"/>
  <c r="B489" i="15"/>
  <c r="D457" i="16"/>
  <c r="B457" i="16"/>
  <c r="D521" i="16"/>
  <c r="B521" i="16"/>
  <c r="B746" i="16"/>
  <c r="D746" i="16"/>
  <c r="D42" i="16"/>
  <c r="B42" i="16"/>
  <c r="D937" i="16"/>
  <c r="B937" i="16"/>
  <c r="D105" i="16"/>
  <c r="B105" i="16"/>
  <c r="D553" i="16"/>
  <c r="B553" i="16"/>
  <c r="D713" i="16"/>
  <c r="B713" i="16"/>
  <c r="D617" i="16"/>
  <c r="B617" i="16"/>
  <c r="B809" i="14"/>
  <c r="B969" i="14"/>
  <c r="B169" i="14"/>
  <c r="B329" i="14"/>
  <c r="B233" i="14"/>
  <c r="B361" i="14"/>
  <c r="B585" i="14"/>
  <c r="B425" i="14"/>
  <c r="B712" i="11"/>
  <c r="B808" i="11"/>
  <c r="B200" i="11"/>
  <c r="B552" i="11"/>
  <c r="B488" i="11"/>
  <c r="B232" i="11"/>
  <c r="B104" i="11"/>
  <c r="B968" i="11"/>
  <c r="B616" i="11"/>
  <c r="B744" i="11"/>
  <c r="B584" i="11"/>
  <c r="B8" i="11"/>
  <c r="B168" i="11"/>
  <c r="B456" i="11"/>
  <c r="B329" i="12"/>
  <c r="B425" i="12"/>
  <c r="B41" i="12"/>
  <c r="B937" i="12"/>
  <c r="B233" i="12"/>
  <c r="B874" i="12"/>
  <c r="B105" i="12"/>
  <c r="B585" i="12"/>
  <c r="B521" i="12"/>
  <c r="B681" i="12"/>
  <c r="B10" i="12"/>
  <c r="B169" i="12"/>
  <c r="B137" i="12"/>
  <c r="B714" i="12"/>
  <c r="B904" i="13"/>
  <c r="B648" i="13"/>
  <c r="B520" i="13"/>
  <c r="B232" i="13"/>
  <c r="B808" i="13"/>
  <c r="B744" i="13"/>
  <c r="B392" i="13"/>
  <c r="B168" i="13"/>
  <c r="B1000" i="13"/>
  <c r="B72" i="13"/>
  <c r="B617" i="14"/>
  <c r="B297" i="16"/>
  <c r="D298" i="16" s="1"/>
  <c r="B233" i="16"/>
  <c r="D234" i="16" s="1"/>
  <c r="B9" i="16"/>
  <c r="D10" i="16" s="1"/>
  <c r="B873" i="15"/>
  <c r="D874" i="15" s="1"/>
  <c r="B906" i="16"/>
  <c r="D907" i="16" s="1"/>
  <c r="B650" i="15"/>
  <c r="D651" i="15" s="1"/>
  <c r="B138" i="14"/>
  <c r="B778" i="16"/>
  <c r="D779" i="16" s="1"/>
  <c r="B73" i="16"/>
  <c r="D74" i="16" s="1"/>
  <c r="B362" i="15"/>
  <c r="D363" i="15" s="1"/>
  <c r="B203" i="14"/>
  <c r="B297" i="14"/>
  <c r="B234" i="15"/>
  <c r="D235" i="15" s="1"/>
  <c r="B73" i="15"/>
  <c r="D74" i="15" s="1"/>
  <c r="B938" i="14"/>
  <c r="B650" i="16"/>
  <c r="D651" i="16" s="1"/>
  <c r="B681" i="16"/>
  <c r="D682" i="16" s="1"/>
  <c r="B489" i="14"/>
  <c r="B745" i="15"/>
  <c r="D746" i="15" s="1"/>
  <c r="A522" i="16"/>
  <c r="B329" i="15"/>
  <c r="D330" i="15" s="1"/>
  <c r="B906" i="15"/>
  <c r="D907" i="15" s="1"/>
  <c r="B969" i="16"/>
  <c r="D970" i="16" s="1"/>
  <c r="A553" i="16"/>
  <c r="B298" i="15"/>
  <c r="D299" i="15" s="1"/>
  <c r="B458" i="14"/>
  <c r="B906" i="14"/>
  <c r="B170" i="15"/>
  <c r="D171" i="15" s="1"/>
  <c r="B394" i="16"/>
  <c r="D395" i="16" s="1"/>
  <c r="B714" i="14"/>
  <c r="B842" i="14"/>
  <c r="B201" i="15"/>
  <c r="D202" i="15" s="1"/>
  <c r="B10" i="15"/>
  <c r="D11" i="15" s="1"/>
  <c r="B554" i="15"/>
  <c r="D555" i="15" s="1"/>
  <c r="B106" i="14"/>
  <c r="B394" i="14"/>
  <c r="B137" i="16"/>
  <c r="D138" i="16" s="1"/>
  <c r="B873" i="14"/>
  <c r="B330" i="16"/>
  <c r="D331" i="16" s="1"/>
  <c r="B10" i="14"/>
  <c r="B650" i="14"/>
  <c r="A746" i="16"/>
  <c r="B809" i="15"/>
  <c r="D810" i="15" s="1"/>
  <c r="B618" i="15"/>
  <c r="D619" i="15" s="1"/>
  <c r="B491" i="16"/>
  <c r="D492" i="16" s="1"/>
  <c r="B875" i="16"/>
  <c r="D876" i="16" s="1"/>
  <c r="B970" i="15"/>
  <c r="D971" i="15" s="1"/>
  <c r="A617" i="16"/>
  <c r="B713" i="15"/>
  <c r="D714" i="15" s="1"/>
  <c r="B1001" i="14"/>
  <c r="B202" i="16"/>
  <c r="D203" i="16" s="1"/>
  <c r="B841" i="16"/>
  <c r="D842" i="16" s="1"/>
  <c r="B427" i="16"/>
  <c r="D428" i="16" s="1"/>
  <c r="B1001" i="15"/>
  <c r="D1002" i="15" s="1"/>
  <c r="B106" i="15"/>
  <c r="D107" i="15" s="1"/>
  <c r="B522" i="15"/>
  <c r="D523" i="15" s="1"/>
  <c r="B73" i="14"/>
  <c r="B778" i="15"/>
  <c r="D779" i="15" s="1"/>
  <c r="B682" i="14"/>
  <c r="B42" i="15"/>
  <c r="D43" i="15" s="1"/>
  <c r="B778" i="14"/>
  <c r="B586" i="16"/>
  <c r="D587" i="16" s="1"/>
  <c r="B266" i="16"/>
  <c r="D267" i="16" s="1"/>
  <c r="B522" i="14"/>
  <c r="B170" i="16"/>
  <c r="D171" i="16" s="1"/>
  <c r="B745" i="14"/>
  <c r="B266" i="14"/>
  <c r="B809" i="16"/>
  <c r="D810" i="16" s="1"/>
  <c r="B1002" i="16"/>
  <c r="D1003" i="16" s="1"/>
  <c r="B363" i="16"/>
  <c r="D364" i="16" s="1"/>
  <c r="B42" i="14"/>
  <c r="B553" i="14"/>
  <c r="B297" i="13"/>
  <c r="A393" i="13"/>
  <c r="B361" i="13"/>
  <c r="B585" i="13"/>
  <c r="B456" i="13"/>
  <c r="B41" i="13"/>
  <c r="B968" i="13"/>
  <c r="B9" i="13"/>
  <c r="B937" i="13"/>
  <c r="B137" i="13"/>
  <c r="B328" i="13"/>
  <c r="B873" i="13"/>
  <c r="B425" i="13"/>
  <c r="B105" i="13"/>
  <c r="B265" i="13"/>
  <c r="B680" i="13"/>
  <c r="B840" i="13"/>
  <c r="B777" i="13"/>
  <c r="B617" i="13"/>
  <c r="B714" i="13"/>
  <c r="B489" i="13"/>
  <c r="B201" i="13"/>
  <c r="A648" i="13"/>
  <c r="B552" i="13"/>
  <c r="B618" i="12"/>
  <c r="B297" i="12"/>
  <c r="B267" i="12"/>
  <c r="B1001" i="12"/>
  <c r="B970" i="12"/>
  <c r="B746" i="12"/>
  <c r="B809" i="12"/>
  <c r="B457" i="12"/>
  <c r="B777" i="12"/>
  <c r="B649" i="12"/>
  <c r="A490" i="12"/>
  <c r="B492" i="12"/>
  <c r="B395" i="12"/>
  <c r="B74" i="12"/>
  <c r="B843" i="12"/>
  <c r="B906" i="12"/>
  <c r="B362" i="12"/>
  <c r="B554" i="12"/>
  <c r="B202" i="12"/>
  <c r="B265" i="11"/>
  <c r="B41" i="11"/>
  <c r="B297" i="11"/>
  <c r="B778" i="11"/>
  <c r="B648" i="11"/>
  <c r="B681" i="11"/>
  <c r="B872" i="11"/>
  <c r="B1001" i="11"/>
  <c r="B72" i="11"/>
  <c r="B361" i="11"/>
  <c r="B136" i="11"/>
  <c r="A169" i="11"/>
  <c r="B393" i="11"/>
  <c r="B938" i="11"/>
  <c r="B329" i="11"/>
  <c r="A458" i="11"/>
  <c r="B840" i="11"/>
  <c r="B906" i="11"/>
  <c r="B424" i="11"/>
  <c r="B520" i="11"/>
  <c r="B937" i="10"/>
  <c r="D938" i="10" s="1"/>
  <c r="B200" i="10"/>
  <c r="D201" i="10" s="1"/>
  <c r="B393" i="10"/>
  <c r="D394" i="10" s="1"/>
  <c r="B585" i="10"/>
  <c r="D586" i="10" s="1"/>
  <c r="B265" i="10"/>
  <c r="D266" i="10" s="1"/>
  <c r="B905" i="10"/>
  <c r="D906" i="10" s="1"/>
  <c r="B425" i="10"/>
  <c r="D426" i="10" s="1"/>
  <c r="B137" i="10"/>
  <c r="D138" i="10" s="1"/>
  <c r="B713" i="10"/>
  <c r="D714" i="10" s="1"/>
  <c r="B361" i="10"/>
  <c r="D362" i="10" s="1"/>
  <c r="A521" i="10"/>
  <c r="B456" i="10"/>
  <c r="D457" i="10" s="1"/>
  <c r="B777" i="10"/>
  <c r="D778" i="10" s="1"/>
  <c r="B681" i="10"/>
  <c r="D682" i="10" s="1"/>
  <c r="B488" i="10"/>
  <c r="D489" i="10" s="1"/>
  <c r="B297" i="10"/>
  <c r="D298" i="10" s="1"/>
  <c r="B329" i="10"/>
  <c r="D330" i="10" s="1"/>
  <c r="B105" i="10"/>
  <c r="D106" i="10" s="1"/>
  <c r="B169" i="10"/>
  <c r="D170" i="10" s="1"/>
  <c r="B233" i="10"/>
  <c r="D234" i="10" s="1"/>
  <c r="B808" i="10"/>
  <c r="D809" i="10" s="1"/>
  <c r="B41" i="10"/>
  <c r="D42" i="10" s="1"/>
  <c r="B73" i="10"/>
  <c r="D74" i="10" s="1"/>
  <c r="B969" i="10"/>
  <c r="D970" i="10" s="1"/>
  <c r="B744" i="10"/>
  <c r="D745" i="10" s="1"/>
  <c r="D553" i="10" l="1"/>
  <c r="B553" i="10"/>
  <c r="D10" i="10"/>
  <c r="B10" i="10"/>
  <c r="D842" i="10"/>
  <c r="B842" i="10"/>
  <c r="D521" i="10"/>
  <c r="B521" i="10"/>
  <c r="D649" i="10"/>
  <c r="B649" i="10"/>
  <c r="B617" i="10"/>
  <c r="D618" i="10" s="1"/>
  <c r="D873" i="10"/>
  <c r="B873" i="10"/>
  <c r="D1002" i="10"/>
  <c r="B1002" i="10"/>
  <c r="D138" i="15"/>
  <c r="B138" i="15"/>
  <c r="D843" i="15"/>
  <c r="B843" i="15"/>
  <c r="D426" i="15"/>
  <c r="B426" i="15"/>
  <c r="D396" i="15"/>
  <c r="B396" i="15"/>
  <c r="D490" i="15"/>
  <c r="B490" i="15"/>
  <c r="D586" i="15"/>
  <c r="B586" i="15"/>
  <c r="D682" i="15"/>
  <c r="B682" i="15"/>
  <c r="D266" i="15"/>
  <c r="B266" i="15"/>
  <c r="D938" i="15"/>
  <c r="B938" i="15"/>
  <c r="D458" i="15"/>
  <c r="B458" i="15"/>
  <c r="D554" i="16"/>
  <c r="B554" i="16"/>
  <c r="D747" i="16"/>
  <c r="B747" i="16"/>
  <c r="D714" i="16"/>
  <c r="B714" i="16"/>
  <c r="D106" i="16"/>
  <c r="B106" i="16"/>
  <c r="D43" i="16"/>
  <c r="B43" i="16"/>
  <c r="D522" i="16"/>
  <c r="B522" i="16"/>
  <c r="D618" i="16"/>
  <c r="B618" i="16"/>
  <c r="D938" i="16"/>
  <c r="B938" i="16"/>
  <c r="D458" i="16"/>
  <c r="B458" i="16"/>
  <c r="B426" i="14"/>
  <c r="B330" i="14"/>
  <c r="B362" i="14"/>
  <c r="B970" i="14"/>
  <c r="B234" i="14"/>
  <c r="B810" i="14"/>
  <c r="B586" i="14"/>
  <c r="B170" i="14"/>
  <c r="B9" i="11"/>
  <c r="B969" i="11"/>
  <c r="B553" i="11"/>
  <c r="B585" i="11"/>
  <c r="B201" i="11"/>
  <c r="B457" i="11"/>
  <c r="B745" i="11"/>
  <c r="B233" i="11"/>
  <c r="B809" i="11"/>
  <c r="B105" i="11"/>
  <c r="B169" i="11"/>
  <c r="B617" i="11"/>
  <c r="B489" i="11"/>
  <c r="B713" i="11"/>
  <c r="B586" i="12"/>
  <c r="B938" i="12"/>
  <c r="B715" i="12"/>
  <c r="B42" i="12"/>
  <c r="B682" i="12"/>
  <c r="B875" i="12"/>
  <c r="B426" i="12"/>
  <c r="B138" i="12"/>
  <c r="B11" i="12"/>
  <c r="B522" i="12"/>
  <c r="B234" i="12"/>
  <c r="B330" i="12"/>
  <c r="B106" i="12"/>
  <c r="B170" i="12"/>
  <c r="B169" i="13"/>
  <c r="B233" i="13"/>
  <c r="B73" i="13"/>
  <c r="B745" i="13"/>
  <c r="B649" i="13"/>
  <c r="B521" i="13"/>
  <c r="B1001" i="13"/>
  <c r="B809" i="13"/>
  <c r="B905" i="13"/>
  <c r="B393" i="13"/>
  <c r="B618" i="14"/>
  <c r="B746" i="14"/>
  <c r="B587" i="16"/>
  <c r="D588" i="16" s="1"/>
  <c r="B43" i="15"/>
  <c r="D44" i="15" s="1"/>
  <c r="B523" i="15"/>
  <c r="D524" i="15" s="1"/>
  <c r="B428" i="16"/>
  <c r="D429" i="16" s="1"/>
  <c r="B714" i="15"/>
  <c r="D715" i="15" s="1"/>
  <c r="B331" i="16"/>
  <c r="D332" i="16" s="1"/>
  <c r="B395" i="14"/>
  <c r="B843" i="14"/>
  <c r="A554" i="16"/>
  <c r="A523" i="16"/>
  <c r="B682" i="16"/>
  <c r="D683" i="16" s="1"/>
  <c r="B651" i="16"/>
  <c r="D652" i="16" s="1"/>
  <c r="B74" i="15"/>
  <c r="D75" i="15" s="1"/>
  <c r="B363" i="15"/>
  <c r="D364" i="15" s="1"/>
  <c r="B523" i="14"/>
  <c r="B683" i="14"/>
  <c r="B842" i="16"/>
  <c r="D843" i="16" s="1"/>
  <c r="B876" i="16"/>
  <c r="D877" i="16" s="1"/>
  <c r="B810" i="15"/>
  <c r="D811" i="15" s="1"/>
  <c r="B11" i="15"/>
  <c r="D12" i="15" s="1"/>
  <c r="B970" i="16"/>
  <c r="D971" i="16" s="1"/>
  <c r="B746" i="15"/>
  <c r="D747" i="15" s="1"/>
  <c r="B10" i="16"/>
  <c r="D11" i="16" s="1"/>
  <c r="B171" i="16"/>
  <c r="D172" i="16" s="1"/>
  <c r="B107" i="14"/>
  <c r="B715" i="14"/>
  <c r="B907" i="14"/>
  <c r="B234" i="16"/>
  <c r="D235" i="16" s="1"/>
  <c r="B492" i="16"/>
  <c r="D493" i="16" s="1"/>
  <c r="B11" i="14"/>
  <c r="B907" i="15"/>
  <c r="D908" i="15" s="1"/>
  <c r="B810" i="16"/>
  <c r="D811" i="16" s="1"/>
  <c r="B651" i="15"/>
  <c r="D652" i="15" s="1"/>
  <c r="B364" i="16"/>
  <c r="D365" i="16" s="1"/>
  <c r="B779" i="14"/>
  <c r="B779" i="15"/>
  <c r="D780" i="15" s="1"/>
  <c r="B107" i="15"/>
  <c r="D108" i="15" s="1"/>
  <c r="B203" i="16"/>
  <c r="D204" i="16" s="1"/>
  <c r="A618" i="16"/>
  <c r="A747" i="16"/>
  <c r="B874" i="14"/>
  <c r="B395" i="16"/>
  <c r="D396" i="16" s="1"/>
  <c r="B459" i="14"/>
  <c r="B298" i="14"/>
  <c r="B779" i="16"/>
  <c r="D780" i="16" s="1"/>
  <c r="B907" i="16"/>
  <c r="D908" i="16" s="1"/>
  <c r="B298" i="16"/>
  <c r="D299" i="16" s="1"/>
  <c r="B554" i="14"/>
  <c r="B267" i="16"/>
  <c r="D268" i="16" s="1"/>
  <c r="B1002" i="15"/>
  <c r="D1003" i="15" s="1"/>
  <c r="B1002" i="14"/>
  <c r="B555" i="15"/>
  <c r="D556" i="15" s="1"/>
  <c r="B171" i="15"/>
  <c r="D172" i="15" s="1"/>
  <c r="B299" i="15"/>
  <c r="D300" i="15" s="1"/>
  <c r="B330" i="15"/>
  <c r="D331" i="15" s="1"/>
  <c r="B939" i="14"/>
  <c r="B139" i="14"/>
  <c r="B971" i="15"/>
  <c r="D972" i="15" s="1"/>
  <c r="B235" i="15"/>
  <c r="D236" i="15" s="1"/>
  <c r="B74" i="16"/>
  <c r="D75" i="16" s="1"/>
  <c r="B43" i="14"/>
  <c r="B1003" i="16"/>
  <c r="D1004" i="16" s="1"/>
  <c r="B267" i="14"/>
  <c r="B74" i="14"/>
  <c r="B619" i="15"/>
  <c r="D620" i="15" s="1"/>
  <c r="B651" i="14"/>
  <c r="B138" i="16"/>
  <c r="D139" i="16" s="1"/>
  <c r="B202" i="15"/>
  <c r="D203" i="15" s="1"/>
  <c r="B490" i="14"/>
  <c r="B204" i="14"/>
  <c r="B874" i="15"/>
  <c r="D875" i="15" s="1"/>
  <c r="A649" i="13"/>
  <c r="B329" i="13"/>
  <c r="B715" i="13"/>
  <c r="B778" i="13"/>
  <c r="B106" i="13"/>
  <c r="B362" i="13"/>
  <c r="B426" i="13"/>
  <c r="B42" i="13"/>
  <c r="B266" i="13"/>
  <c r="B202" i="13"/>
  <c r="B490" i="13"/>
  <c r="B841" i="13"/>
  <c r="B138" i="13"/>
  <c r="B938" i="13"/>
  <c r="A394" i="13"/>
  <c r="B969" i="13"/>
  <c r="B457" i="13"/>
  <c r="B586" i="13"/>
  <c r="B553" i="13"/>
  <c r="B618" i="13"/>
  <c r="B681" i="13"/>
  <c r="B874" i="13"/>
  <c r="B10" i="13"/>
  <c r="B298" i="13"/>
  <c r="B203" i="12"/>
  <c r="B363" i="12"/>
  <c r="B396" i="12"/>
  <c r="A491" i="12"/>
  <c r="B778" i="12"/>
  <c r="B907" i="12"/>
  <c r="B493" i="12"/>
  <c r="B458" i="12"/>
  <c r="B268" i="12"/>
  <c r="B844" i="12"/>
  <c r="B298" i="12"/>
  <c r="B810" i="12"/>
  <c r="B971" i="12"/>
  <c r="B555" i="12"/>
  <c r="B650" i="12"/>
  <c r="B75" i="12"/>
  <c r="B747" i="12"/>
  <c r="B1002" i="12"/>
  <c r="B619" i="12"/>
  <c r="B330" i="11"/>
  <c r="B73" i="11"/>
  <c r="B521" i="11"/>
  <c r="B939" i="11"/>
  <c r="A170" i="11"/>
  <c r="B682" i="11"/>
  <c r="B298" i="11"/>
  <c r="B137" i="11"/>
  <c r="B425" i="11"/>
  <c r="B841" i="11"/>
  <c r="A459" i="11"/>
  <c r="B394" i="11"/>
  <c r="B1002" i="11"/>
  <c r="B649" i="11"/>
  <c r="B42" i="11"/>
  <c r="B907" i="11"/>
  <c r="B873" i="11"/>
  <c r="B779" i="11"/>
  <c r="B362" i="11"/>
  <c r="B266" i="11"/>
  <c r="B201" i="10"/>
  <c r="D202" i="10" s="1"/>
  <c r="B938" i="10"/>
  <c r="D939" i="10" s="1"/>
  <c r="B298" i="10"/>
  <c r="D299" i="10" s="1"/>
  <c r="B138" i="10"/>
  <c r="D139" i="10" s="1"/>
  <c r="B586" i="10"/>
  <c r="D587" i="10" s="1"/>
  <c r="B234" i="10"/>
  <c r="D235" i="10" s="1"/>
  <c r="B426" i="10"/>
  <c r="D427" i="10" s="1"/>
  <c r="B970" i="10"/>
  <c r="D971" i="10" s="1"/>
  <c r="B42" i="10"/>
  <c r="D43" i="10" s="1"/>
  <c r="B106" i="10"/>
  <c r="D107" i="10" s="1"/>
  <c r="B489" i="10"/>
  <c r="D490" i="10" s="1"/>
  <c r="B457" i="10"/>
  <c r="D458" i="10" s="1"/>
  <c r="B362" i="10"/>
  <c r="D363" i="10" s="1"/>
  <c r="B74" i="10"/>
  <c r="D75" i="10" s="1"/>
  <c r="B809" i="10"/>
  <c r="D810" i="10" s="1"/>
  <c r="B714" i="10"/>
  <c r="D715" i="10" s="1"/>
  <c r="A522" i="10"/>
  <c r="B266" i="10"/>
  <c r="D267" i="10" s="1"/>
  <c r="B778" i="10"/>
  <c r="D779" i="10" s="1"/>
  <c r="B170" i="10"/>
  <c r="D171" i="10" s="1"/>
  <c r="B745" i="10"/>
  <c r="D746" i="10" s="1"/>
  <c r="B330" i="10"/>
  <c r="D331" i="10" s="1"/>
  <c r="B682" i="10"/>
  <c r="D683" i="10" s="1"/>
  <c r="B906" i="10"/>
  <c r="D907" i="10" s="1"/>
  <c r="B394" i="10"/>
  <c r="D395" i="10" s="1"/>
  <c r="B618" i="10" l="1"/>
  <c r="D619" i="10" s="1"/>
  <c r="D522" i="10"/>
  <c r="B522" i="10"/>
  <c r="D1003" i="10"/>
  <c r="B1003" i="10"/>
  <c r="D874" i="10"/>
  <c r="B874" i="10"/>
  <c r="D11" i="10"/>
  <c r="B11" i="10"/>
  <c r="D843" i="10"/>
  <c r="B843" i="10"/>
  <c r="D650" i="10"/>
  <c r="B650" i="10"/>
  <c r="D554" i="10"/>
  <c r="B554" i="10"/>
  <c r="D267" i="15"/>
  <c r="B267" i="15"/>
  <c r="D397" i="15"/>
  <c r="B397" i="15"/>
  <c r="D683" i="15"/>
  <c r="B683" i="15"/>
  <c r="D427" i="15"/>
  <c r="B427" i="15"/>
  <c r="D459" i="15"/>
  <c r="B459" i="15"/>
  <c r="D587" i="15"/>
  <c r="B587" i="15"/>
  <c r="D844" i="15"/>
  <c r="B844" i="15"/>
  <c r="D939" i="15"/>
  <c r="B939" i="15"/>
  <c r="D491" i="15"/>
  <c r="B491" i="15"/>
  <c r="D139" i="15"/>
  <c r="B139" i="15"/>
  <c r="D619" i="16"/>
  <c r="B619" i="16"/>
  <c r="D715" i="16"/>
  <c r="B715" i="16"/>
  <c r="D939" i="16"/>
  <c r="B939" i="16"/>
  <c r="D107" i="16"/>
  <c r="B107" i="16"/>
  <c r="D523" i="16"/>
  <c r="B523" i="16"/>
  <c r="D748" i="16"/>
  <c r="B748" i="16"/>
  <c r="D459" i="16"/>
  <c r="B459" i="16"/>
  <c r="D44" i="16"/>
  <c r="B44" i="16"/>
  <c r="D555" i="16"/>
  <c r="B555" i="16"/>
  <c r="B811" i="14"/>
  <c r="B235" i="14"/>
  <c r="B171" i="14"/>
  <c r="B971" i="14"/>
  <c r="B587" i="14"/>
  <c r="B363" i="14"/>
  <c r="B331" i="14"/>
  <c r="B427" i="14"/>
  <c r="B618" i="11"/>
  <c r="B746" i="11"/>
  <c r="B554" i="11"/>
  <c r="B234" i="11"/>
  <c r="B714" i="11"/>
  <c r="B106" i="11"/>
  <c r="B458" i="11"/>
  <c r="B970" i="11"/>
  <c r="B586" i="11"/>
  <c r="B490" i="11"/>
  <c r="B810" i="11"/>
  <c r="B202" i="11"/>
  <c r="B10" i="11"/>
  <c r="B170" i="11"/>
  <c r="B139" i="12"/>
  <c r="B43" i="12"/>
  <c r="B427" i="12"/>
  <c r="B716" i="12"/>
  <c r="B171" i="12"/>
  <c r="B523" i="12"/>
  <c r="B876" i="12"/>
  <c r="B939" i="12"/>
  <c r="B235" i="12"/>
  <c r="B107" i="12"/>
  <c r="B12" i="12"/>
  <c r="B683" i="12"/>
  <c r="B587" i="12"/>
  <c r="B331" i="12"/>
  <c r="B810" i="13"/>
  <c r="B746" i="13"/>
  <c r="B1002" i="13"/>
  <c r="B394" i="13"/>
  <c r="B522" i="13"/>
  <c r="B234" i="13"/>
  <c r="B906" i="13"/>
  <c r="B650" i="13"/>
  <c r="B170" i="13"/>
  <c r="B74" i="13"/>
  <c r="B619" i="14"/>
  <c r="B172" i="15"/>
  <c r="D173" i="15" s="1"/>
  <c r="B844" i="14"/>
  <c r="B236" i="15"/>
  <c r="D237" i="15" s="1"/>
  <c r="B140" i="14"/>
  <c r="B1003" i="15"/>
  <c r="D1004" i="15" s="1"/>
  <c r="B555" i="14"/>
  <c r="B875" i="14"/>
  <c r="B108" i="15"/>
  <c r="D109" i="15" s="1"/>
  <c r="B235" i="16"/>
  <c r="D236" i="16" s="1"/>
  <c r="B172" i="16"/>
  <c r="D173" i="16" s="1"/>
  <c r="B747" i="15"/>
  <c r="D748" i="15" s="1"/>
  <c r="B524" i="14"/>
  <c r="B652" i="16"/>
  <c r="D653" i="16" s="1"/>
  <c r="B524" i="15"/>
  <c r="D525" i="15" s="1"/>
  <c r="B491" i="14"/>
  <c r="B299" i="14"/>
  <c r="B620" i="15"/>
  <c r="D621" i="15" s="1"/>
  <c r="B1004" i="16"/>
  <c r="D1005" i="16" s="1"/>
  <c r="B268" i="16"/>
  <c r="D269" i="16" s="1"/>
  <c r="B396" i="16"/>
  <c r="D397" i="16" s="1"/>
  <c r="B493" i="16"/>
  <c r="D494" i="16" s="1"/>
  <c r="B44" i="15"/>
  <c r="D45" i="15" s="1"/>
  <c r="B652" i="14"/>
  <c r="B460" i="14"/>
  <c r="B365" i="16"/>
  <c r="D366" i="16" s="1"/>
  <c r="B875" i="15"/>
  <c r="D876" i="15" s="1"/>
  <c r="B203" i="15"/>
  <c r="D204" i="15" s="1"/>
  <c r="B940" i="14"/>
  <c r="B556" i="15"/>
  <c r="D557" i="15" s="1"/>
  <c r="B299" i="16"/>
  <c r="D300" i="16" s="1"/>
  <c r="A748" i="16"/>
  <c r="B780" i="15"/>
  <c r="D781" i="15" s="1"/>
  <c r="B652" i="15"/>
  <c r="D653" i="15" s="1"/>
  <c r="B908" i="14"/>
  <c r="B11" i="16"/>
  <c r="D12" i="16" s="1"/>
  <c r="B971" i="16"/>
  <c r="D972" i="16" s="1"/>
  <c r="B811" i="15"/>
  <c r="D812" i="15" s="1"/>
  <c r="B683" i="16"/>
  <c r="D684" i="16" s="1"/>
  <c r="B268" i="14"/>
  <c r="B12" i="14"/>
  <c r="B843" i="16"/>
  <c r="D844" i="16" s="1"/>
  <c r="B205" i="14"/>
  <c r="B44" i="14"/>
  <c r="B877" i="16"/>
  <c r="D878" i="16" s="1"/>
  <c r="B396" i="14"/>
  <c r="B588" i="16"/>
  <c r="D589" i="16" s="1"/>
  <c r="B811" i="16"/>
  <c r="D812" i="16" s="1"/>
  <c r="B780" i="16"/>
  <c r="D781" i="16" s="1"/>
  <c r="B204" i="16"/>
  <c r="D205" i="16" s="1"/>
  <c r="B75" i="15"/>
  <c r="D76" i="15" s="1"/>
  <c r="B429" i="16"/>
  <c r="D430" i="16" s="1"/>
  <c r="B139" i="16"/>
  <c r="D140" i="16" s="1"/>
  <c r="B75" i="14"/>
  <c r="B972" i="15"/>
  <c r="D973" i="15" s="1"/>
  <c r="B331" i="15"/>
  <c r="D332" i="15" s="1"/>
  <c r="B908" i="16"/>
  <c r="D909" i="16" s="1"/>
  <c r="A619" i="16"/>
  <c r="B780" i="14"/>
  <c r="B716" i="14"/>
  <c r="B12" i="15"/>
  <c r="D13" i="15" s="1"/>
  <c r="B684" i="14"/>
  <c r="B364" i="15"/>
  <c r="D365" i="15" s="1"/>
  <c r="A524" i="16"/>
  <c r="B715" i="15"/>
  <c r="D716" i="15" s="1"/>
  <c r="B75" i="16"/>
  <c r="D76" i="16" s="1"/>
  <c r="B300" i="15"/>
  <c r="D301" i="15" s="1"/>
  <c r="B1003" i="14"/>
  <c r="B908" i="15"/>
  <c r="D909" i="15" s="1"/>
  <c r="B108" i="14"/>
  <c r="A555" i="16"/>
  <c r="B332" i="16"/>
  <c r="D333" i="16" s="1"/>
  <c r="B747" i="14"/>
  <c r="B139" i="13"/>
  <c r="B427" i="13"/>
  <c r="B107" i="13"/>
  <c r="B299" i="13"/>
  <c r="A395" i="13"/>
  <c r="B458" i="13"/>
  <c r="B363" i="13"/>
  <c r="B779" i="13"/>
  <c r="B875" i="13"/>
  <c r="B970" i="13"/>
  <c r="B203" i="13"/>
  <c r="B330" i="13"/>
  <c r="B554" i="13"/>
  <c r="B842" i="13"/>
  <c r="B716" i="13"/>
  <c r="B682" i="13"/>
  <c r="B267" i="13"/>
  <c r="B11" i="13"/>
  <c r="B491" i="13"/>
  <c r="B587" i="13"/>
  <c r="B619" i="13"/>
  <c r="B939" i="13"/>
  <c r="B43" i="13"/>
  <c r="A650" i="13"/>
  <c r="B972" i="12"/>
  <c r="B299" i="12"/>
  <c r="B494" i="12"/>
  <c r="B748" i="12"/>
  <c r="B1003" i="12"/>
  <c r="B76" i="12"/>
  <c r="B269" i="12"/>
  <c r="A492" i="12"/>
  <c r="B397" i="12"/>
  <c r="B845" i="12"/>
  <c r="B364" i="12"/>
  <c r="B811" i="12"/>
  <c r="B908" i="12"/>
  <c r="B651" i="12"/>
  <c r="B459" i="12"/>
  <c r="B556" i="12"/>
  <c r="B779" i="12"/>
  <c r="B620" i="12"/>
  <c r="B204" i="12"/>
  <c r="B650" i="11"/>
  <c r="B842" i="11"/>
  <c r="B299" i="11"/>
  <c r="B940" i="11"/>
  <c r="B780" i="11"/>
  <c r="B908" i="11"/>
  <c r="B1003" i="11"/>
  <c r="B426" i="11"/>
  <c r="B683" i="11"/>
  <c r="B74" i="11"/>
  <c r="B395" i="11"/>
  <c r="B331" i="11"/>
  <c r="B267" i="11"/>
  <c r="B874" i="11"/>
  <c r="B363" i="11"/>
  <c r="B43" i="11"/>
  <c r="A460" i="11"/>
  <c r="B138" i="11"/>
  <c r="A171" i="11"/>
  <c r="B522" i="11"/>
  <c r="B939" i="10"/>
  <c r="D940" i="10" s="1"/>
  <c r="B202" i="10"/>
  <c r="D203" i="10" s="1"/>
  <c r="B907" i="10"/>
  <c r="D908" i="10" s="1"/>
  <c r="B779" i="10"/>
  <c r="D780" i="10" s="1"/>
  <c r="B715" i="10"/>
  <c r="D716" i="10" s="1"/>
  <c r="B107" i="10"/>
  <c r="D108" i="10" s="1"/>
  <c r="B139" i="10"/>
  <c r="D140" i="10" s="1"/>
  <c r="B619" i="10"/>
  <c r="D620" i="10" s="1"/>
  <c r="B746" i="10"/>
  <c r="D747" i="10" s="1"/>
  <c r="B267" i="10"/>
  <c r="D268" i="10" s="1"/>
  <c r="B810" i="10"/>
  <c r="D811" i="10" s="1"/>
  <c r="B363" i="10"/>
  <c r="D364" i="10" s="1"/>
  <c r="B427" i="10"/>
  <c r="D428" i="10" s="1"/>
  <c r="B683" i="10"/>
  <c r="D684" i="10" s="1"/>
  <c r="A523" i="10"/>
  <c r="B458" i="10"/>
  <c r="D459" i="10" s="1"/>
  <c r="B971" i="10"/>
  <c r="D972" i="10" s="1"/>
  <c r="B235" i="10"/>
  <c r="D236" i="10" s="1"/>
  <c r="B299" i="10"/>
  <c r="D300" i="10" s="1"/>
  <c r="B43" i="10"/>
  <c r="D44" i="10" s="1"/>
  <c r="B395" i="10"/>
  <c r="D396" i="10" s="1"/>
  <c r="B331" i="10"/>
  <c r="D332" i="10" s="1"/>
  <c r="B171" i="10"/>
  <c r="D172" i="10" s="1"/>
  <c r="B75" i="10"/>
  <c r="D76" i="10" s="1"/>
  <c r="B490" i="10"/>
  <c r="D491" i="10" s="1"/>
  <c r="B587" i="10"/>
  <c r="D588" i="10" s="1"/>
  <c r="D875" i="10" l="1"/>
  <c r="B875" i="10"/>
  <c r="D1004" i="10"/>
  <c r="B1004" i="10"/>
  <c r="D555" i="10"/>
  <c r="B555" i="10"/>
  <c r="D651" i="10"/>
  <c r="B651" i="10"/>
  <c r="D844" i="10"/>
  <c r="B844" i="10"/>
  <c r="D523" i="10"/>
  <c r="B523" i="10"/>
  <c r="D12" i="10"/>
  <c r="B12" i="10"/>
  <c r="D940" i="15"/>
  <c r="B940" i="15"/>
  <c r="D428" i="15"/>
  <c r="B428" i="15"/>
  <c r="D845" i="15"/>
  <c r="B845" i="15"/>
  <c r="D684" i="15"/>
  <c r="B684" i="15"/>
  <c r="D140" i="15"/>
  <c r="B140" i="15"/>
  <c r="D588" i="15"/>
  <c r="B588" i="15"/>
  <c r="D398" i="15"/>
  <c r="B398" i="15"/>
  <c r="D492" i="15"/>
  <c r="B492" i="15"/>
  <c r="D460" i="15"/>
  <c r="B460" i="15"/>
  <c r="D268" i="15"/>
  <c r="B268" i="15"/>
  <c r="D45" i="16"/>
  <c r="B45" i="16"/>
  <c r="D460" i="16"/>
  <c r="B460" i="16"/>
  <c r="D749" i="16"/>
  <c r="B749" i="16"/>
  <c r="D716" i="16"/>
  <c r="B716" i="16"/>
  <c r="D108" i="16"/>
  <c r="B108" i="16"/>
  <c r="D940" i="16"/>
  <c r="B940" i="16"/>
  <c r="D556" i="16"/>
  <c r="B556" i="16"/>
  <c r="D524" i="16"/>
  <c r="B524" i="16"/>
  <c r="D620" i="16"/>
  <c r="B620" i="16"/>
  <c r="B588" i="14"/>
  <c r="B812" i="14"/>
  <c r="B428" i="14"/>
  <c r="B972" i="14"/>
  <c r="B332" i="14"/>
  <c r="B172" i="14"/>
  <c r="B364" i="14"/>
  <c r="B236" i="14"/>
  <c r="B971" i="11"/>
  <c r="B171" i="11"/>
  <c r="B491" i="11"/>
  <c r="B107" i="11"/>
  <c r="B747" i="11"/>
  <c r="B203" i="11"/>
  <c r="B811" i="11"/>
  <c r="B555" i="11"/>
  <c r="B11" i="11"/>
  <c r="B587" i="11"/>
  <c r="B715" i="11"/>
  <c r="B619" i="11"/>
  <c r="B235" i="11"/>
  <c r="B459" i="11"/>
  <c r="B684" i="12"/>
  <c r="B940" i="12"/>
  <c r="B717" i="12"/>
  <c r="B13" i="12"/>
  <c r="B877" i="12"/>
  <c r="B428" i="12"/>
  <c r="B332" i="12"/>
  <c r="B108" i="12"/>
  <c r="B524" i="12"/>
  <c r="B44" i="12"/>
  <c r="B588" i="12"/>
  <c r="B236" i="12"/>
  <c r="B172" i="12"/>
  <c r="B140" i="12"/>
  <c r="B1003" i="13"/>
  <c r="B651" i="13"/>
  <c r="B395" i="13"/>
  <c r="B907" i="13"/>
  <c r="B75" i="13"/>
  <c r="B235" i="13"/>
  <c r="B747" i="13"/>
  <c r="B171" i="13"/>
  <c r="B523" i="13"/>
  <c r="B811" i="13"/>
  <c r="B620" i="14"/>
  <c r="A749" i="16"/>
  <c r="B748" i="14"/>
  <c r="B301" i="15"/>
  <c r="D302" i="15" s="1"/>
  <c r="B365" i="15"/>
  <c r="D366" i="15" s="1"/>
  <c r="B589" i="16"/>
  <c r="D590" i="16" s="1"/>
  <c r="B204" i="15"/>
  <c r="D205" i="15" s="1"/>
  <c r="B653" i="14"/>
  <c r="B621" i="15"/>
  <c r="D622" i="15" s="1"/>
  <c r="B12" i="16"/>
  <c r="D13" i="16" s="1"/>
  <c r="B685" i="14"/>
  <c r="B781" i="14"/>
  <c r="B909" i="16"/>
  <c r="D910" i="16" s="1"/>
  <c r="B973" i="15"/>
  <c r="D974" i="15" s="1"/>
  <c r="B76" i="15"/>
  <c r="D77" i="15" s="1"/>
  <c r="B300" i="16"/>
  <c r="D301" i="16" s="1"/>
  <c r="B876" i="15"/>
  <c r="D877" i="15" s="1"/>
  <c r="B300" i="14"/>
  <c r="B556" i="14"/>
  <c r="B333" i="16"/>
  <c r="D334" i="16" s="1"/>
  <c r="B909" i="15"/>
  <c r="D910" i="15" s="1"/>
  <c r="B76" i="16"/>
  <c r="D77" i="16" s="1"/>
  <c r="B781" i="16"/>
  <c r="D782" i="16" s="1"/>
  <c r="B397" i="14"/>
  <c r="B206" i="14"/>
  <c r="B909" i="14"/>
  <c r="B45" i="15"/>
  <c r="D46" i="15" s="1"/>
  <c r="B269" i="16"/>
  <c r="D270" i="16" s="1"/>
  <c r="B653" i="16"/>
  <c r="D654" i="16" s="1"/>
  <c r="B236" i="16"/>
  <c r="D237" i="16" s="1"/>
  <c r="B1004" i="15"/>
  <c r="D1005" i="15" s="1"/>
  <c r="B845" i="14"/>
  <c r="B332" i="15"/>
  <c r="D333" i="15" s="1"/>
  <c r="B716" i="15"/>
  <c r="D717" i="15" s="1"/>
  <c r="B13" i="15"/>
  <c r="D14" i="15" s="1"/>
  <c r="B494" i="16"/>
  <c r="D495" i="16" s="1"/>
  <c r="B525" i="14"/>
  <c r="B269" i="14"/>
  <c r="B173" i="16"/>
  <c r="D174" i="16" s="1"/>
  <c r="A556" i="16"/>
  <c r="A620" i="16"/>
  <c r="B76" i="14"/>
  <c r="B878" i="16"/>
  <c r="D879" i="16" s="1"/>
  <c r="B844" i="16"/>
  <c r="D845" i="16" s="1"/>
  <c r="B812" i="15"/>
  <c r="D813" i="15" s="1"/>
  <c r="B653" i="15"/>
  <c r="D654" i="15" s="1"/>
  <c r="B557" i="15"/>
  <c r="D558" i="15" s="1"/>
  <c r="B366" i="16"/>
  <c r="D367" i="16" s="1"/>
  <c r="B492" i="14"/>
  <c r="B109" i="15"/>
  <c r="D110" i="15" s="1"/>
  <c r="B141" i="14"/>
  <c r="B430" i="16"/>
  <c r="D431" i="16" s="1"/>
  <c r="B684" i="16"/>
  <c r="D685" i="16" s="1"/>
  <c r="B972" i="16"/>
  <c r="D973" i="16" s="1"/>
  <c r="B525" i="15"/>
  <c r="D526" i="15" s="1"/>
  <c r="B748" i="15"/>
  <c r="D749" i="15" s="1"/>
  <c r="B876" i="14"/>
  <c r="B45" i="14"/>
  <c r="B109" i="14"/>
  <c r="B1004" i="14"/>
  <c r="A525" i="16"/>
  <c r="B717" i="14"/>
  <c r="B140" i="16"/>
  <c r="D141" i="16" s="1"/>
  <c r="B205" i="16"/>
  <c r="D206" i="16" s="1"/>
  <c r="B812" i="16"/>
  <c r="D813" i="16" s="1"/>
  <c r="B13" i="14"/>
  <c r="B781" i="15"/>
  <c r="D782" i="15" s="1"/>
  <c r="B941" i="14"/>
  <c r="B461" i="14"/>
  <c r="B397" i="16"/>
  <c r="D398" i="16" s="1"/>
  <c r="B1005" i="16"/>
  <c r="D1006" i="16" s="1"/>
  <c r="B237" i="15"/>
  <c r="D238" i="15" s="1"/>
  <c r="B173" i="15"/>
  <c r="D174" i="15" s="1"/>
  <c r="B331" i="13"/>
  <c r="B588" i="13"/>
  <c r="B717" i="13"/>
  <c r="B44" i="13"/>
  <c r="B780" i="13"/>
  <c r="B940" i="13"/>
  <c r="B204" i="13"/>
  <c r="B364" i="13"/>
  <c r="B428" i="13"/>
  <c r="B108" i="13"/>
  <c r="B492" i="13"/>
  <c r="B268" i="13"/>
  <c r="B971" i="13"/>
  <c r="A651" i="13"/>
  <c r="B843" i="13"/>
  <c r="A396" i="13"/>
  <c r="B620" i="13"/>
  <c r="B555" i="13"/>
  <c r="B876" i="13"/>
  <c r="B12" i="13"/>
  <c r="B683" i="13"/>
  <c r="B459" i="13"/>
  <c r="B300" i="13"/>
  <c r="B140" i="13"/>
  <c r="B621" i="12"/>
  <c r="B365" i="12"/>
  <c r="B460" i="12"/>
  <c r="B846" i="12"/>
  <c r="B495" i="12"/>
  <c r="B270" i="12"/>
  <c r="B780" i="12"/>
  <c r="B652" i="12"/>
  <c r="B1004" i="12"/>
  <c r="B300" i="12"/>
  <c r="B557" i="12"/>
  <c r="B398" i="12"/>
  <c r="B205" i="12"/>
  <c r="B909" i="12"/>
  <c r="B77" i="12"/>
  <c r="B812" i="12"/>
  <c r="A493" i="12"/>
  <c r="B749" i="12"/>
  <c r="B973" i="12"/>
  <c r="B523" i="11"/>
  <c r="B44" i="11"/>
  <c r="B268" i="11"/>
  <c r="B909" i="11"/>
  <c r="B843" i="11"/>
  <c r="B75" i="11"/>
  <c r="B651" i="11"/>
  <c r="A172" i="11"/>
  <c r="B332" i="11"/>
  <c r="B684" i="11"/>
  <c r="B781" i="11"/>
  <c r="B941" i="11"/>
  <c r="B139" i="11"/>
  <c r="B364" i="11"/>
  <c r="B427" i="11"/>
  <c r="B1004" i="11"/>
  <c r="B300" i="11"/>
  <c r="A461" i="11"/>
  <c r="B875" i="11"/>
  <c r="B396" i="11"/>
  <c r="B203" i="10"/>
  <c r="D204" i="10" s="1"/>
  <c r="B940" i="10"/>
  <c r="D941" i="10" s="1"/>
  <c r="B588" i="10"/>
  <c r="D589" i="10" s="1"/>
  <c r="B44" i="10"/>
  <c r="D45" i="10" s="1"/>
  <c r="B459" i="10"/>
  <c r="D460" i="10" s="1"/>
  <c r="B684" i="10"/>
  <c r="D685" i="10" s="1"/>
  <c r="B811" i="10"/>
  <c r="D812" i="10" s="1"/>
  <c r="B140" i="10"/>
  <c r="D141" i="10" s="1"/>
  <c r="B780" i="10"/>
  <c r="D781" i="10" s="1"/>
  <c r="B268" i="10"/>
  <c r="D269" i="10" s="1"/>
  <c r="B108" i="10"/>
  <c r="D109" i="10" s="1"/>
  <c r="B428" i="10"/>
  <c r="D429" i="10" s="1"/>
  <c r="B300" i="10"/>
  <c r="D301" i="10" s="1"/>
  <c r="B332" i="10"/>
  <c r="D333" i="10" s="1"/>
  <c r="B491" i="10"/>
  <c r="D492" i="10" s="1"/>
  <c r="B236" i="10"/>
  <c r="D237" i="10" s="1"/>
  <c r="A524" i="10"/>
  <c r="B747" i="10"/>
  <c r="D748" i="10" s="1"/>
  <c r="B908" i="10"/>
  <c r="D909" i="10" s="1"/>
  <c r="B172" i="10"/>
  <c r="D173" i="10" s="1"/>
  <c r="B396" i="10"/>
  <c r="D397" i="10" s="1"/>
  <c r="B716" i="10"/>
  <c r="D717" i="10" s="1"/>
  <c r="B76" i="10"/>
  <c r="D77" i="10" s="1"/>
  <c r="B972" i="10"/>
  <c r="D973" i="10" s="1"/>
  <c r="B364" i="10"/>
  <c r="D365" i="10" s="1"/>
  <c r="B620" i="10"/>
  <c r="D621" i="10" s="1"/>
  <c r="D524" i="10" l="1"/>
  <c r="B524" i="10"/>
  <c r="D1005" i="10"/>
  <c r="B1005" i="10"/>
  <c r="D652" i="10"/>
  <c r="B652" i="10"/>
  <c r="D556" i="10"/>
  <c r="B556" i="10"/>
  <c r="D845" i="10"/>
  <c r="B845" i="10"/>
  <c r="D876" i="10"/>
  <c r="B876" i="10"/>
  <c r="D13" i="10"/>
  <c r="B13" i="10"/>
  <c r="D493" i="15"/>
  <c r="B493" i="15"/>
  <c r="D685" i="15"/>
  <c r="B685" i="15"/>
  <c r="D399" i="15"/>
  <c r="B399" i="15"/>
  <c r="D846" i="15"/>
  <c r="B846" i="15"/>
  <c r="D269" i="15"/>
  <c r="B269" i="15"/>
  <c r="D589" i="15"/>
  <c r="B589" i="15"/>
  <c r="D429" i="15"/>
  <c r="B429" i="15"/>
  <c r="D461" i="15"/>
  <c r="B461" i="15"/>
  <c r="D141" i="15"/>
  <c r="B141" i="15"/>
  <c r="D941" i="15"/>
  <c r="B941" i="15"/>
  <c r="D525" i="16"/>
  <c r="B525" i="16"/>
  <c r="D557" i="16"/>
  <c r="B557" i="16"/>
  <c r="D750" i="16"/>
  <c r="B750" i="16"/>
  <c r="D717" i="16"/>
  <c r="B717" i="16"/>
  <c r="D941" i="16"/>
  <c r="B941" i="16"/>
  <c r="D461" i="16"/>
  <c r="B461" i="16"/>
  <c r="D621" i="16"/>
  <c r="B621" i="16"/>
  <c r="D109" i="16"/>
  <c r="B109" i="16"/>
  <c r="D46" i="16"/>
  <c r="B46" i="16"/>
  <c r="B429" i="14"/>
  <c r="B237" i="14"/>
  <c r="B973" i="14"/>
  <c r="B333" i="14"/>
  <c r="B173" i="14"/>
  <c r="B813" i="14"/>
  <c r="B365" i="14"/>
  <c r="B589" i="14"/>
  <c r="B460" i="11"/>
  <c r="B620" i="11"/>
  <c r="B556" i="11"/>
  <c r="B108" i="11"/>
  <c r="B716" i="11"/>
  <c r="B812" i="11"/>
  <c r="B492" i="11"/>
  <c r="B588" i="11"/>
  <c r="B172" i="11"/>
  <c r="B236" i="11"/>
  <c r="B12" i="11"/>
  <c r="B748" i="11"/>
  <c r="B972" i="11"/>
  <c r="B204" i="11"/>
  <c r="B589" i="12"/>
  <c r="B333" i="12"/>
  <c r="B718" i="12"/>
  <c r="B941" i="12"/>
  <c r="B45" i="12"/>
  <c r="B429" i="12"/>
  <c r="B173" i="12"/>
  <c r="B525" i="12"/>
  <c r="B878" i="12"/>
  <c r="B685" i="12"/>
  <c r="B141" i="12"/>
  <c r="B237" i="12"/>
  <c r="B109" i="12"/>
  <c r="B14" i="12"/>
  <c r="B172" i="13"/>
  <c r="B908" i="13"/>
  <c r="B396" i="13"/>
  <c r="B812" i="13"/>
  <c r="B236" i="13"/>
  <c r="B652" i="13"/>
  <c r="B524" i="13"/>
  <c r="B76" i="13"/>
  <c r="B1004" i="13"/>
  <c r="B748" i="13"/>
  <c r="B621" i="14"/>
  <c r="B462" i="14"/>
  <c r="B110" i="14"/>
  <c r="B526" i="15"/>
  <c r="D527" i="15" s="1"/>
  <c r="B654" i="16"/>
  <c r="D655" i="16" s="1"/>
  <c r="B557" i="14"/>
  <c r="B13" i="16"/>
  <c r="D14" i="16" s="1"/>
  <c r="B270" i="16"/>
  <c r="D271" i="16" s="1"/>
  <c r="B174" i="15"/>
  <c r="D175" i="15" s="1"/>
  <c r="B431" i="16"/>
  <c r="D432" i="16" s="1"/>
  <c r="B813" i="15"/>
  <c r="D814" i="15" s="1"/>
  <c r="B270" i="14"/>
  <c r="B526" i="14"/>
  <c r="B717" i="15"/>
  <c r="D718" i="15" s="1"/>
  <c r="B207" i="14"/>
  <c r="B301" i="16"/>
  <c r="D302" i="16" s="1"/>
  <c r="B974" i="15"/>
  <c r="D975" i="15" s="1"/>
  <c r="B590" i="16"/>
  <c r="D591" i="16" s="1"/>
  <c r="B302" i="15"/>
  <c r="D303" i="15" s="1"/>
  <c r="B910" i="16"/>
  <c r="D911" i="16" s="1"/>
  <c r="B238" i="15"/>
  <c r="D239" i="15" s="1"/>
  <c r="B942" i="14"/>
  <c r="B813" i="16"/>
  <c r="D814" i="16" s="1"/>
  <c r="B973" i="16"/>
  <c r="D974" i="16" s="1"/>
  <c r="B367" i="16"/>
  <c r="D368" i="16" s="1"/>
  <c r="B77" i="14"/>
  <c r="B495" i="16"/>
  <c r="D496" i="16" s="1"/>
  <c r="B910" i="15"/>
  <c r="D911" i="15" s="1"/>
  <c r="B622" i="15"/>
  <c r="D623" i="15" s="1"/>
  <c r="B142" i="14"/>
  <c r="B398" i="14"/>
  <c r="B206" i="16"/>
  <c r="D207" i="16" s="1"/>
  <c r="B685" i="16"/>
  <c r="D686" i="16" s="1"/>
  <c r="B558" i="15"/>
  <c r="D559" i="15" s="1"/>
  <c r="B1005" i="15"/>
  <c r="D1006" i="15" s="1"/>
  <c r="B301" i="14"/>
  <c r="B749" i="14"/>
  <c r="B46" i="14"/>
  <c r="B1006" i="16"/>
  <c r="D1007" i="16" s="1"/>
  <c r="B782" i="15"/>
  <c r="D783" i="15" s="1"/>
  <c r="A526" i="16"/>
  <c r="B877" i="14"/>
  <c r="B110" i="15"/>
  <c r="D111" i="15" s="1"/>
  <c r="B879" i="16"/>
  <c r="D880" i="16" s="1"/>
  <c r="A557" i="16"/>
  <c r="B46" i="15"/>
  <c r="D47" i="15" s="1"/>
  <c r="B782" i="16"/>
  <c r="D783" i="16" s="1"/>
  <c r="B782" i="14"/>
  <c r="B654" i="14"/>
  <c r="B366" i="15"/>
  <c r="D367" i="15" s="1"/>
  <c r="B1005" i="14"/>
  <c r="B749" i="15"/>
  <c r="D750" i="15" s="1"/>
  <c r="B654" i="15"/>
  <c r="D655" i="15" s="1"/>
  <c r="B174" i="16"/>
  <c r="D175" i="16" s="1"/>
  <c r="B333" i="15"/>
  <c r="D334" i="15" s="1"/>
  <c r="B910" i="14"/>
  <c r="B77" i="15"/>
  <c r="D78" i="15" s="1"/>
  <c r="B718" i="14"/>
  <c r="B845" i="16"/>
  <c r="D846" i="16" s="1"/>
  <c r="B846" i="14"/>
  <c r="B398" i="16"/>
  <c r="D399" i="16" s="1"/>
  <c r="B14" i="14"/>
  <c r="B141" i="16"/>
  <c r="D142" i="16" s="1"/>
  <c r="B493" i="14"/>
  <c r="A621" i="16"/>
  <c r="B14" i="15"/>
  <c r="D15" i="15" s="1"/>
  <c r="B237" i="16"/>
  <c r="D238" i="16" s="1"/>
  <c r="B77" i="16"/>
  <c r="D78" i="16" s="1"/>
  <c r="B334" i="16"/>
  <c r="D335" i="16" s="1"/>
  <c r="B877" i="15"/>
  <c r="D878" i="15" s="1"/>
  <c r="B686" i="14"/>
  <c r="B205" i="15"/>
  <c r="D206" i="15" s="1"/>
  <c r="A750" i="16"/>
  <c r="B877" i="13"/>
  <c r="A397" i="13"/>
  <c r="A652" i="13"/>
  <c r="B493" i="13"/>
  <c r="B365" i="13"/>
  <c r="B941" i="13"/>
  <c r="B718" i="13"/>
  <c r="B556" i="13"/>
  <c r="B781" i="13"/>
  <c r="B13" i="13"/>
  <c r="B45" i="13"/>
  <c r="B141" i="13"/>
  <c r="B621" i="13"/>
  <c r="B844" i="13"/>
  <c r="B972" i="13"/>
  <c r="B109" i="13"/>
  <c r="B589" i="13"/>
  <c r="B205" i="13"/>
  <c r="B269" i="13"/>
  <c r="B429" i="13"/>
  <c r="B460" i="13"/>
  <c r="B684" i="13"/>
  <c r="B301" i="13"/>
  <c r="B332" i="13"/>
  <c r="B271" i="12"/>
  <c r="B206" i="12"/>
  <c r="A494" i="12"/>
  <c r="B1005" i="12"/>
  <c r="B910" i="12"/>
  <c r="B653" i="12"/>
  <c r="B78" i="12"/>
  <c r="B750" i="12"/>
  <c r="B301" i="12"/>
  <c r="B847" i="12"/>
  <c r="B366" i="12"/>
  <c r="B813" i="12"/>
  <c r="B558" i="12"/>
  <c r="B974" i="12"/>
  <c r="B399" i="12"/>
  <c r="B781" i="12"/>
  <c r="B496" i="12"/>
  <c r="B461" i="12"/>
  <c r="B622" i="12"/>
  <c r="B876" i="11"/>
  <c r="B76" i="11"/>
  <c r="B365" i="11"/>
  <c r="B333" i="11"/>
  <c r="B269" i="11"/>
  <c r="B140" i="11"/>
  <c r="B844" i="11"/>
  <c r="A462" i="11"/>
  <c r="B1005" i="11"/>
  <c r="B428" i="11"/>
  <c r="B782" i="11"/>
  <c r="A173" i="11"/>
  <c r="B45" i="11"/>
  <c r="B685" i="11"/>
  <c r="B652" i="11"/>
  <c r="B910" i="11"/>
  <c r="B524" i="11"/>
  <c r="B301" i="11"/>
  <c r="B397" i="11"/>
  <c r="B942" i="11"/>
  <c r="B941" i="10"/>
  <c r="D942" i="10" s="1"/>
  <c r="B204" i="10"/>
  <c r="D205" i="10" s="1"/>
  <c r="B460" i="10"/>
  <c r="D461" i="10" s="1"/>
  <c r="B621" i="10"/>
  <c r="D622" i="10" s="1"/>
  <c r="B717" i="10"/>
  <c r="D718" i="10" s="1"/>
  <c r="A525" i="10"/>
  <c r="B301" i="10"/>
  <c r="D302" i="10" s="1"/>
  <c r="B781" i="10"/>
  <c r="D782" i="10" s="1"/>
  <c r="B141" i="10"/>
  <c r="D142" i="10" s="1"/>
  <c r="B173" i="10"/>
  <c r="D174" i="10" s="1"/>
  <c r="B365" i="10"/>
  <c r="D366" i="10" s="1"/>
  <c r="B909" i="10"/>
  <c r="D910" i="10" s="1"/>
  <c r="B237" i="10"/>
  <c r="D238" i="10" s="1"/>
  <c r="B109" i="10"/>
  <c r="D110" i="10" s="1"/>
  <c r="B45" i="10"/>
  <c r="D46" i="10" s="1"/>
  <c r="B973" i="10"/>
  <c r="D974" i="10" s="1"/>
  <c r="B397" i="10"/>
  <c r="D398" i="10" s="1"/>
  <c r="B492" i="10"/>
  <c r="D493" i="10" s="1"/>
  <c r="B429" i="10"/>
  <c r="D430" i="10" s="1"/>
  <c r="B269" i="10"/>
  <c r="D270" i="10" s="1"/>
  <c r="B812" i="10"/>
  <c r="D813" i="10" s="1"/>
  <c r="B589" i="10"/>
  <c r="D590" i="10" s="1"/>
  <c r="B748" i="10"/>
  <c r="D749" i="10" s="1"/>
  <c r="B77" i="10"/>
  <c r="D78" i="10" s="1"/>
  <c r="B333" i="10"/>
  <c r="D334" i="10" s="1"/>
  <c r="B685" i="10"/>
  <c r="D686" i="10" s="1"/>
  <c r="D557" i="10" l="1"/>
  <c r="B557" i="10"/>
  <c r="D14" i="10"/>
  <c r="B14" i="10"/>
  <c r="D877" i="10"/>
  <c r="B877" i="10"/>
  <c r="D1006" i="10"/>
  <c r="B1006" i="10"/>
  <c r="D653" i="10"/>
  <c r="B653" i="10"/>
  <c r="D846" i="10"/>
  <c r="B846" i="10"/>
  <c r="D525" i="10"/>
  <c r="B525" i="10"/>
  <c r="D462" i="15"/>
  <c r="B462" i="15"/>
  <c r="D847" i="15"/>
  <c r="B847" i="15"/>
  <c r="D430" i="15"/>
  <c r="B430" i="15"/>
  <c r="D400" i="15"/>
  <c r="B400" i="15"/>
  <c r="D942" i="15"/>
  <c r="B942" i="15"/>
  <c r="D590" i="15"/>
  <c r="B590" i="15"/>
  <c r="D686" i="15"/>
  <c r="B686" i="15"/>
  <c r="D142" i="15"/>
  <c r="B142" i="15"/>
  <c r="D270" i="15"/>
  <c r="B270" i="15"/>
  <c r="D494" i="15"/>
  <c r="B494" i="15"/>
  <c r="D718" i="16"/>
  <c r="B718" i="16"/>
  <c r="D622" i="16"/>
  <c r="B622" i="16"/>
  <c r="D462" i="16"/>
  <c r="B462" i="16"/>
  <c r="D558" i="16"/>
  <c r="B558" i="16"/>
  <c r="D110" i="16"/>
  <c r="B110" i="16"/>
  <c r="D751" i="16"/>
  <c r="B751" i="16"/>
  <c r="D47" i="16"/>
  <c r="B47" i="16"/>
  <c r="D942" i="16"/>
  <c r="B942" i="16"/>
  <c r="D526" i="16"/>
  <c r="B526" i="16"/>
  <c r="B366" i="14"/>
  <c r="B974" i="14"/>
  <c r="B334" i="14"/>
  <c r="B238" i="14"/>
  <c r="B590" i="14"/>
  <c r="B174" i="14"/>
  <c r="B430" i="14"/>
  <c r="B814" i="14"/>
  <c r="B557" i="11"/>
  <c r="B237" i="11"/>
  <c r="B749" i="11"/>
  <c r="B589" i="11"/>
  <c r="B109" i="11"/>
  <c r="B813" i="11"/>
  <c r="B621" i="11"/>
  <c r="B205" i="11"/>
  <c r="B493" i="11"/>
  <c r="B973" i="11"/>
  <c r="B173" i="11"/>
  <c r="B717" i="11"/>
  <c r="B461" i="11"/>
  <c r="B13" i="11"/>
  <c r="B174" i="12"/>
  <c r="B942" i="12"/>
  <c r="B719" i="12"/>
  <c r="B15" i="12"/>
  <c r="B686" i="12"/>
  <c r="B430" i="12"/>
  <c r="B142" i="12"/>
  <c r="B334" i="12"/>
  <c r="B110" i="12"/>
  <c r="B879" i="12"/>
  <c r="B46" i="12"/>
  <c r="B590" i="12"/>
  <c r="B238" i="12"/>
  <c r="B526" i="12"/>
  <c r="B77" i="13"/>
  <c r="B813" i="13"/>
  <c r="B525" i="13"/>
  <c r="B397" i="13"/>
  <c r="B749" i="13"/>
  <c r="B653" i="13"/>
  <c r="B909" i="13"/>
  <c r="B1005" i="13"/>
  <c r="B237" i="13"/>
  <c r="B173" i="13"/>
  <c r="B622" i="14"/>
  <c r="B783" i="16"/>
  <c r="D784" i="16" s="1"/>
  <c r="B814" i="16"/>
  <c r="D815" i="16" s="1"/>
  <c r="B271" i="14"/>
  <c r="B335" i="16"/>
  <c r="D336" i="16" s="1"/>
  <c r="A751" i="16"/>
  <c r="A622" i="16"/>
  <c r="B334" i="15"/>
  <c r="D335" i="15" s="1"/>
  <c r="B367" i="15"/>
  <c r="D368" i="15" s="1"/>
  <c r="A558" i="16"/>
  <c r="B47" i="14"/>
  <c r="B1006" i="15"/>
  <c r="D1007" i="15" s="1"/>
  <c r="B686" i="16"/>
  <c r="D687" i="16" s="1"/>
  <c r="B302" i="16"/>
  <c r="D303" i="16" s="1"/>
  <c r="B14" i="16"/>
  <c r="D15" i="16" s="1"/>
  <c r="B111" i="14"/>
  <c r="B814" i="15"/>
  <c r="D815" i="15" s="1"/>
  <c r="B206" i="15"/>
  <c r="D207" i="15" s="1"/>
  <c r="B399" i="16"/>
  <c r="D400" i="16" s="1"/>
  <c r="B750" i="15"/>
  <c r="D751" i="15" s="1"/>
  <c r="B655" i="14"/>
  <c r="A527" i="16"/>
  <c r="B750" i="14"/>
  <c r="B911" i="15"/>
  <c r="D912" i="15" s="1"/>
  <c r="B943" i="14"/>
  <c r="B303" i="15"/>
  <c r="D304" i="15" s="1"/>
  <c r="B208" i="14"/>
  <c r="B719" i="14"/>
  <c r="B207" i="16"/>
  <c r="D208" i="16" s="1"/>
  <c r="B78" i="14"/>
  <c r="B687" i="14"/>
  <c r="B494" i="14"/>
  <c r="B847" i="14"/>
  <c r="B111" i="15"/>
  <c r="D112" i="15" s="1"/>
  <c r="B783" i="15"/>
  <c r="D784" i="15" s="1"/>
  <c r="B399" i="14"/>
  <c r="B368" i="16"/>
  <c r="D369" i="16" s="1"/>
  <c r="B175" i="15"/>
  <c r="D176" i="15" s="1"/>
  <c r="B880" i="16"/>
  <c r="D881" i="16" s="1"/>
  <c r="B238" i="16"/>
  <c r="D239" i="16" s="1"/>
  <c r="B78" i="15"/>
  <c r="D79" i="15" s="1"/>
  <c r="B175" i="16"/>
  <c r="D176" i="16" s="1"/>
  <c r="B783" i="14"/>
  <c r="B623" i="15"/>
  <c r="D624" i="15" s="1"/>
  <c r="B239" i="15"/>
  <c r="D240" i="15" s="1"/>
  <c r="B591" i="16"/>
  <c r="D592" i="16" s="1"/>
  <c r="B718" i="15"/>
  <c r="D719" i="15" s="1"/>
  <c r="B463" i="14"/>
  <c r="B878" i="15"/>
  <c r="D879" i="15" s="1"/>
  <c r="B15" i="15"/>
  <c r="D16" i="15" s="1"/>
  <c r="B878" i="14"/>
  <c r="B1007" i="16"/>
  <c r="D1008" i="16" s="1"/>
  <c r="B559" i="15"/>
  <c r="D560" i="15" s="1"/>
  <c r="B143" i="14"/>
  <c r="B432" i="16"/>
  <c r="D433" i="16" s="1"/>
  <c r="B271" i="16"/>
  <c r="D272" i="16" s="1"/>
  <c r="B655" i="16"/>
  <c r="D656" i="16" s="1"/>
  <c r="B15" i="14"/>
  <c r="B78" i="16"/>
  <c r="D79" i="16" s="1"/>
  <c r="B47" i="15"/>
  <c r="D48" i="15" s="1"/>
  <c r="B558" i="14"/>
  <c r="B142" i="16"/>
  <c r="D143" i="16" s="1"/>
  <c r="B846" i="16"/>
  <c r="D847" i="16" s="1"/>
  <c r="B911" i="14"/>
  <c r="B655" i="15"/>
  <c r="D656" i="15" s="1"/>
  <c r="B1006" i="14"/>
  <c r="B302" i="14"/>
  <c r="B496" i="16"/>
  <c r="D497" i="16" s="1"/>
  <c r="B974" i="16"/>
  <c r="D975" i="16" s="1"/>
  <c r="B911" i="16"/>
  <c r="D912" i="16" s="1"/>
  <c r="B975" i="15"/>
  <c r="D976" i="15" s="1"/>
  <c r="B527" i="14"/>
  <c r="B527" i="15"/>
  <c r="D528" i="15" s="1"/>
  <c r="B461" i="13"/>
  <c r="B622" i="13"/>
  <c r="B494" i="13"/>
  <c r="B782" i="13"/>
  <c r="B302" i="13"/>
  <c r="B430" i="13"/>
  <c r="B942" i="13"/>
  <c r="B206" i="13"/>
  <c r="B719" i="13"/>
  <c r="B333" i="13"/>
  <c r="B973" i="13"/>
  <c r="B46" i="13"/>
  <c r="A398" i="13"/>
  <c r="B110" i="13"/>
  <c r="A653" i="13"/>
  <c r="B685" i="13"/>
  <c r="B845" i="13"/>
  <c r="B557" i="13"/>
  <c r="B142" i="13"/>
  <c r="B270" i="13"/>
  <c r="B590" i="13"/>
  <c r="B14" i="13"/>
  <c r="B366" i="13"/>
  <c r="B878" i="13"/>
  <c r="B462" i="12"/>
  <c r="B400" i="12"/>
  <c r="B559" i="12"/>
  <c r="B654" i="12"/>
  <c r="B1006" i="12"/>
  <c r="B302" i="12"/>
  <c r="B848" i="12"/>
  <c r="B497" i="12"/>
  <c r="B911" i="12"/>
  <c r="A495" i="12"/>
  <c r="B975" i="12"/>
  <c r="B751" i="12"/>
  <c r="B782" i="12"/>
  <c r="B367" i="12"/>
  <c r="B207" i="12"/>
  <c r="B623" i="12"/>
  <c r="B814" i="12"/>
  <c r="B79" i="12"/>
  <c r="B272" i="12"/>
  <c r="B46" i="11"/>
  <c r="B77" i="11"/>
  <c r="B334" i="11"/>
  <c r="B911" i="11"/>
  <c r="B398" i="11"/>
  <c r="A174" i="11"/>
  <c r="A463" i="11"/>
  <c r="B1006" i="11"/>
  <c r="B653" i="11"/>
  <c r="B943" i="11"/>
  <c r="B302" i="11"/>
  <c r="B366" i="11"/>
  <c r="B270" i="11"/>
  <c r="B686" i="11"/>
  <c r="B783" i="11"/>
  <c r="B141" i="11"/>
  <c r="B877" i="11"/>
  <c r="B429" i="11"/>
  <c r="B525" i="11"/>
  <c r="B845" i="11"/>
  <c r="B205" i="10"/>
  <c r="D206" i="10" s="1"/>
  <c r="B942" i="10"/>
  <c r="D943" i="10" s="1"/>
  <c r="B493" i="10"/>
  <c r="D494" i="10" s="1"/>
  <c r="B910" i="10"/>
  <c r="D911" i="10" s="1"/>
  <c r="B174" i="10"/>
  <c r="D175" i="10" s="1"/>
  <c r="B590" i="10"/>
  <c r="D591" i="10" s="1"/>
  <c r="A526" i="10"/>
  <c r="B686" i="10"/>
  <c r="D687" i="10" s="1"/>
  <c r="B78" i="10"/>
  <c r="D79" i="10" s="1"/>
  <c r="B813" i="10"/>
  <c r="D814" i="10" s="1"/>
  <c r="B110" i="10"/>
  <c r="D111" i="10" s="1"/>
  <c r="B142" i="10"/>
  <c r="D143" i="10" s="1"/>
  <c r="B718" i="10"/>
  <c r="D719" i="10" s="1"/>
  <c r="B270" i="10"/>
  <c r="D271" i="10" s="1"/>
  <c r="B398" i="10"/>
  <c r="D399" i="10" s="1"/>
  <c r="B366" i="10"/>
  <c r="D367" i="10" s="1"/>
  <c r="B46" i="10"/>
  <c r="D47" i="10" s="1"/>
  <c r="B782" i="10"/>
  <c r="D783" i="10" s="1"/>
  <c r="B622" i="10"/>
  <c r="D623" i="10" s="1"/>
  <c r="B334" i="10"/>
  <c r="D335" i="10" s="1"/>
  <c r="B974" i="10"/>
  <c r="D975" i="10" s="1"/>
  <c r="B238" i="10"/>
  <c r="D239" i="10" s="1"/>
  <c r="B302" i="10"/>
  <c r="D303" i="10" s="1"/>
  <c r="B749" i="10"/>
  <c r="D750" i="10" s="1"/>
  <c r="B430" i="10"/>
  <c r="D431" i="10" s="1"/>
  <c r="B461" i="10"/>
  <c r="D462" i="10" s="1"/>
  <c r="D526" i="10" l="1"/>
  <c r="B526" i="10"/>
  <c r="D878" i="10"/>
  <c r="B878" i="10"/>
  <c r="D1007" i="10"/>
  <c r="B1007" i="10"/>
  <c r="D847" i="10"/>
  <c r="B847" i="10"/>
  <c r="D15" i="10"/>
  <c r="B15" i="10"/>
  <c r="D654" i="10"/>
  <c r="B654" i="10"/>
  <c r="D558" i="10"/>
  <c r="B558" i="10"/>
  <c r="D143" i="15"/>
  <c r="B143" i="15"/>
  <c r="D401" i="15"/>
  <c r="B401" i="15"/>
  <c r="D687" i="15"/>
  <c r="B687" i="15"/>
  <c r="D431" i="15"/>
  <c r="B431" i="15"/>
  <c r="D495" i="15"/>
  <c r="B495" i="15"/>
  <c r="D591" i="15"/>
  <c r="B591" i="15"/>
  <c r="D848" i="15"/>
  <c r="B848" i="15"/>
  <c r="D271" i="15"/>
  <c r="B271" i="15"/>
  <c r="D943" i="15"/>
  <c r="B943" i="15"/>
  <c r="D463" i="15"/>
  <c r="B463" i="15"/>
  <c r="D943" i="16"/>
  <c r="B943" i="16"/>
  <c r="D48" i="16"/>
  <c r="B48" i="16"/>
  <c r="D463" i="16"/>
  <c r="B463" i="16"/>
  <c r="D752" i="16"/>
  <c r="B752" i="16"/>
  <c r="D623" i="16"/>
  <c r="B623" i="16"/>
  <c r="D559" i="16"/>
  <c r="B559" i="16"/>
  <c r="D527" i="16"/>
  <c r="B527" i="16"/>
  <c r="D111" i="16"/>
  <c r="B111" i="16"/>
  <c r="D719" i="16"/>
  <c r="B719" i="16"/>
  <c r="B175" i="14"/>
  <c r="B367" i="14"/>
  <c r="B815" i="14"/>
  <c r="B239" i="14"/>
  <c r="B591" i="14"/>
  <c r="B431" i="14"/>
  <c r="B335" i="14"/>
  <c r="B975" i="14"/>
  <c r="B174" i="11"/>
  <c r="B718" i="11"/>
  <c r="B206" i="11"/>
  <c r="B590" i="11"/>
  <c r="B14" i="11"/>
  <c r="B974" i="11"/>
  <c r="B814" i="11"/>
  <c r="B238" i="11"/>
  <c r="B750" i="11"/>
  <c r="B622" i="11"/>
  <c r="B462" i="11"/>
  <c r="B494" i="11"/>
  <c r="B110" i="11"/>
  <c r="B558" i="11"/>
  <c r="B335" i="12"/>
  <c r="B16" i="12"/>
  <c r="B47" i="12"/>
  <c r="B143" i="12"/>
  <c r="B720" i="12"/>
  <c r="B527" i="12"/>
  <c r="B880" i="12"/>
  <c r="B431" i="12"/>
  <c r="B943" i="12"/>
  <c r="B239" i="12"/>
  <c r="B111" i="12"/>
  <c r="B687" i="12"/>
  <c r="B175" i="12"/>
  <c r="B591" i="12"/>
  <c r="B910" i="13"/>
  <c r="B1006" i="13"/>
  <c r="B398" i="13"/>
  <c r="B526" i="13"/>
  <c r="B174" i="13"/>
  <c r="B654" i="13"/>
  <c r="B814" i="13"/>
  <c r="B238" i="13"/>
  <c r="B750" i="13"/>
  <c r="B78" i="13"/>
  <c r="B623" i="14"/>
  <c r="B912" i="14"/>
  <c r="B400" i="16"/>
  <c r="D401" i="16" s="1"/>
  <c r="B815" i="15"/>
  <c r="D816" i="15" s="1"/>
  <c r="B368" i="15"/>
  <c r="D369" i="15" s="1"/>
  <c r="B528" i="15"/>
  <c r="D529" i="15" s="1"/>
  <c r="B1007" i="14"/>
  <c r="B143" i="16"/>
  <c r="D144" i="16" s="1"/>
  <c r="B16" i="14"/>
  <c r="B1008" i="16"/>
  <c r="D1009" i="16" s="1"/>
  <c r="B879" i="15"/>
  <c r="D880" i="15" s="1"/>
  <c r="B592" i="16"/>
  <c r="D593" i="16" s="1"/>
  <c r="B176" i="16"/>
  <c r="D177" i="16" s="1"/>
  <c r="B112" i="15"/>
  <c r="D113" i="15" s="1"/>
  <c r="B688" i="14"/>
  <c r="B912" i="15"/>
  <c r="D913" i="15" s="1"/>
  <c r="B656" i="14"/>
  <c r="B303" i="16"/>
  <c r="D304" i="16" s="1"/>
  <c r="B687" i="16"/>
  <c r="D688" i="16" s="1"/>
  <c r="A752" i="16"/>
  <c r="B975" i="16"/>
  <c r="D976" i="16" s="1"/>
  <c r="B528" i="14"/>
  <c r="B209" i="14"/>
  <c r="B656" i="16"/>
  <c r="D657" i="16" s="1"/>
  <c r="B497" i="16"/>
  <c r="D498" i="16" s="1"/>
  <c r="B656" i="15"/>
  <c r="D657" i="15" s="1"/>
  <c r="B559" i="14"/>
  <c r="B879" i="14"/>
  <c r="B464" i="14"/>
  <c r="B240" i="15"/>
  <c r="D241" i="15" s="1"/>
  <c r="B79" i="15"/>
  <c r="D80" i="15" s="1"/>
  <c r="B881" i="16"/>
  <c r="D882" i="16" s="1"/>
  <c r="B369" i="16"/>
  <c r="D370" i="16" s="1"/>
  <c r="B79" i="14"/>
  <c r="B751" i="15"/>
  <c r="D752" i="15" s="1"/>
  <c r="B112" i="14"/>
  <c r="B1007" i="15"/>
  <c r="D1008" i="15" s="1"/>
  <c r="B336" i="16"/>
  <c r="D337" i="16" s="1"/>
  <c r="B815" i="16"/>
  <c r="D816" i="16" s="1"/>
  <c r="B303" i="14"/>
  <c r="B433" i="16"/>
  <c r="D434" i="16" s="1"/>
  <c r="B976" i="15"/>
  <c r="D977" i="15" s="1"/>
  <c r="B144" i="14"/>
  <c r="B304" i="15"/>
  <c r="D305" i="15" s="1"/>
  <c r="B48" i="14"/>
  <c r="B719" i="15"/>
  <c r="D720" i="15" s="1"/>
  <c r="B720" i="14"/>
  <c r="B944" i="14"/>
  <c r="B48" i="15"/>
  <c r="D49" i="15" s="1"/>
  <c r="B239" i="16"/>
  <c r="D240" i="16" s="1"/>
  <c r="B400" i="14"/>
  <c r="B848" i="14"/>
  <c r="B208" i="16"/>
  <c r="D209" i="16" s="1"/>
  <c r="B751" i="14"/>
  <c r="B207" i="15"/>
  <c r="D208" i="15" s="1"/>
  <c r="B335" i="15"/>
  <c r="D336" i="15" s="1"/>
  <c r="B79" i="16"/>
  <c r="D80" i="16" s="1"/>
  <c r="B912" i="16"/>
  <c r="D913" i="16" s="1"/>
  <c r="B847" i="16"/>
  <c r="D848" i="16" s="1"/>
  <c r="B272" i="16"/>
  <c r="D273" i="16" s="1"/>
  <c r="B560" i="15"/>
  <c r="D561" i="15" s="1"/>
  <c r="B16" i="15"/>
  <c r="D17" i="15" s="1"/>
  <c r="B624" i="15"/>
  <c r="D625" i="15" s="1"/>
  <c r="B784" i="14"/>
  <c r="B176" i="15"/>
  <c r="D177" i="15" s="1"/>
  <c r="B784" i="15"/>
  <c r="D785" i="15" s="1"/>
  <c r="B495" i="14"/>
  <c r="A528" i="16"/>
  <c r="B15" i="16"/>
  <c r="D16" i="16" s="1"/>
  <c r="A559" i="16"/>
  <c r="A623" i="16"/>
  <c r="B272" i="14"/>
  <c r="B784" i="16"/>
  <c r="D785" i="16" s="1"/>
  <c r="B15" i="13"/>
  <c r="B720" i="13"/>
  <c r="B431" i="13"/>
  <c r="B558" i="13"/>
  <c r="A654" i="13"/>
  <c r="B47" i="13"/>
  <c r="B207" i="13"/>
  <c r="B974" i="13"/>
  <c r="B783" i="13"/>
  <c r="B303" i="13"/>
  <c r="B271" i="13"/>
  <c r="B846" i="13"/>
  <c r="B111" i="13"/>
  <c r="B943" i="13"/>
  <c r="B623" i="13"/>
  <c r="B334" i="13"/>
  <c r="B462" i="13"/>
  <c r="B591" i="13"/>
  <c r="B879" i="13"/>
  <c r="B367" i="13"/>
  <c r="B143" i="13"/>
  <c r="B686" i="13"/>
  <c r="A399" i="13"/>
  <c r="B495" i="13"/>
  <c r="B655" i="12"/>
  <c r="B80" i="12"/>
  <c r="B815" i="12"/>
  <c r="B624" i="12"/>
  <c r="B976" i="12"/>
  <c r="B783" i="12"/>
  <c r="B303" i="12"/>
  <c r="B560" i="12"/>
  <c r="B208" i="12"/>
  <c r="A496" i="12"/>
  <c r="B498" i="12"/>
  <c r="B401" i="12"/>
  <c r="B273" i="12"/>
  <c r="B368" i="12"/>
  <c r="B849" i="12"/>
  <c r="B752" i="12"/>
  <c r="B912" i="12"/>
  <c r="B1007" i="12"/>
  <c r="B463" i="12"/>
  <c r="B78" i="11"/>
  <c r="B367" i="11"/>
  <c r="B303" i="11"/>
  <c r="B1007" i="11"/>
  <c r="B912" i="11"/>
  <c r="B784" i="11"/>
  <c r="A464" i="11"/>
  <c r="B335" i="11"/>
  <c r="B944" i="11"/>
  <c r="B878" i="11"/>
  <c r="B526" i="11"/>
  <c r="B430" i="11"/>
  <c r="B846" i="11"/>
  <c r="B47" i="11"/>
  <c r="B142" i="11"/>
  <c r="B687" i="11"/>
  <c r="A175" i="11"/>
  <c r="B271" i="11"/>
  <c r="B654" i="11"/>
  <c r="B399" i="11"/>
  <c r="B943" i="10"/>
  <c r="D944" i="10" s="1"/>
  <c r="B206" i="10"/>
  <c r="D207" i="10" s="1"/>
  <c r="B143" i="10"/>
  <c r="D144" i="10" s="1"/>
  <c r="B687" i="10"/>
  <c r="D688" i="10" s="1"/>
  <c r="B783" i="10"/>
  <c r="D784" i="10" s="1"/>
  <c r="B47" i="10"/>
  <c r="D48" i="10" s="1"/>
  <c r="B911" i="10"/>
  <c r="D912" i="10" s="1"/>
  <c r="B623" i="10"/>
  <c r="D624" i="10" s="1"/>
  <c r="B750" i="10"/>
  <c r="D751" i="10" s="1"/>
  <c r="B975" i="10"/>
  <c r="D976" i="10" s="1"/>
  <c r="B111" i="10"/>
  <c r="D112" i="10" s="1"/>
  <c r="A527" i="10"/>
  <c r="B303" i="10"/>
  <c r="D304" i="10" s="1"/>
  <c r="B399" i="10"/>
  <c r="D400" i="10" s="1"/>
  <c r="B79" i="10"/>
  <c r="D80" i="10" s="1"/>
  <c r="B271" i="10"/>
  <c r="D272" i="10" s="1"/>
  <c r="B431" i="10"/>
  <c r="D432" i="10" s="1"/>
  <c r="B239" i="10"/>
  <c r="D240" i="10" s="1"/>
  <c r="B175" i="10"/>
  <c r="D176" i="10" s="1"/>
  <c r="B719" i="10"/>
  <c r="D720" i="10" s="1"/>
  <c r="B814" i="10"/>
  <c r="D815" i="10" s="1"/>
  <c r="B591" i="10"/>
  <c r="D592" i="10" s="1"/>
  <c r="B462" i="10"/>
  <c r="D463" i="10" s="1"/>
  <c r="B335" i="10"/>
  <c r="D336" i="10" s="1"/>
  <c r="B367" i="10"/>
  <c r="D368" i="10" s="1"/>
  <c r="B494" i="10"/>
  <c r="D495" i="10" s="1"/>
  <c r="D1008" i="10" l="1"/>
  <c r="B1008" i="10"/>
  <c r="D655" i="10"/>
  <c r="B655" i="10"/>
  <c r="D879" i="10"/>
  <c r="B879" i="10"/>
  <c r="D16" i="10"/>
  <c r="B16" i="10"/>
  <c r="D527" i="10"/>
  <c r="B527" i="10"/>
  <c r="D848" i="10"/>
  <c r="B848" i="10"/>
  <c r="D559" i="10"/>
  <c r="B559" i="10"/>
  <c r="D272" i="15"/>
  <c r="B272" i="15"/>
  <c r="D432" i="15"/>
  <c r="B432" i="15"/>
  <c r="D849" i="15"/>
  <c r="B849" i="15"/>
  <c r="D688" i="15"/>
  <c r="B688" i="15"/>
  <c r="D464" i="15"/>
  <c r="B464" i="15"/>
  <c r="D592" i="15"/>
  <c r="B592" i="15"/>
  <c r="D402" i="15"/>
  <c r="B402" i="15"/>
  <c r="D944" i="15"/>
  <c r="B944" i="15"/>
  <c r="D496" i="15"/>
  <c r="B496" i="15"/>
  <c r="D144" i="15"/>
  <c r="B144" i="15"/>
  <c r="D753" i="16"/>
  <c r="B753" i="16"/>
  <c r="D112" i="16"/>
  <c r="B112" i="16"/>
  <c r="D528" i="16"/>
  <c r="B528" i="16"/>
  <c r="D464" i="16"/>
  <c r="B464" i="16"/>
  <c r="D560" i="16"/>
  <c r="B560" i="16"/>
  <c r="D49" i="16"/>
  <c r="B49" i="16"/>
  <c r="D720" i="16"/>
  <c r="B720" i="16"/>
  <c r="D624" i="16"/>
  <c r="B624" i="16"/>
  <c r="D944" i="16"/>
  <c r="B944" i="16"/>
  <c r="B336" i="14"/>
  <c r="B976" i="14"/>
  <c r="B240" i="14"/>
  <c r="B816" i="14"/>
  <c r="B432" i="14"/>
  <c r="B368" i="14"/>
  <c r="B592" i="14"/>
  <c r="B176" i="14"/>
  <c r="B463" i="11"/>
  <c r="B559" i="11"/>
  <c r="B623" i="11"/>
  <c r="B975" i="11"/>
  <c r="B719" i="11"/>
  <c r="B591" i="11"/>
  <c r="B815" i="11"/>
  <c r="B495" i="11"/>
  <c r="B207" i="11"/>
  <c r="B111" i="11"/>
  <c r="B751" i="11"/>
  <c r="B15" i="11"/>
  <c r="B175" i="11"/>
  <c r="B239" i="11"/>
  <c r="B432" i="12"/>
  <c r="B144" i="12"/>
  <c r="B112" i="12"/>
  <c r="B881" i="12"/>
  <c r="B48" i="12"/>
  <c r="B592" i="12"/>
  <c r="B240" i="12"/>
  <c r="B528" i="12"/>
  <c r="B17" i="12"/>
  <c r="B176" i="12"/>
  <c r="B944" i="12"/>
  <c r="B721" i="12"/>
  <c r="B336" i="12"/>
  <c r="B688" i="12"/>
  <c r="B239" i="13"/>
  <c r="B527" i="13"/>
  <c r="B815" i="13"/>
  <c r="B399" i="13"/>
  <c r="B79" i="13"/>
  <c r="B655" i="13"/>
  <c r="B1007" i="13"/>
  <c r="B751" i="13"/>
  <c r="B175" i="13"/>
  <c r="B911" i="13"/>
  <c r="B624" i="14"/>
  <c r="B785" i="15"/>
  <c r="D786" i="15" s="1"/>
  <c r="B625" i="15"/>
  <c r="D626" i="15" s="1"/>
  <c r="B208" i="15"/>
  <c r="D209" i="15" s="1"/>
  <c r="B849" i="14"/>
  <c r="B304" i="14"/>
  <c r="B1008" i="15"/>
  <c r="D1009" i="15" s="1"/>
  <c r="B465" i="14"/>
  <c r="B688" i="16"/>
  <c r="D689" i="16" s="1"/>
  <c r="B369" i="15"/>
  <c r="D370" i="15" s="1"/>
  <c r="B689" i="14"/>
  <c r="B785" i="16"/>
  <c r="D786" i="16" s="1"/>
  <c r="B16" i="16"/>
  <c r="D17" i="16" s="1"/>
  <c r="B848" i="16"/>
  <c r="D849" i="16" s="1"/>
  <c r="B49" i="15"/>
  <c r="D50" i="15" s="1"/>
  <c r="B721" i="14"/>
  <c r="B145" i="14"/>
  <c r="B882" i="16"/>
  <c r="D883" i="16" s="1"/>
  <c r="B560" i="14"/>
  <c r="B657" i="16"/>
  <c r="D658" i="16" s="1"/>
  <c r="B177" i="16"/>
  <c r="D178" i="16" s="1"/>
  <c r="B17" i="14"/>
  <c r="B80" i="15"/>
  <c r="D81" i="15" s="1"/>
  <c r="B657" i="15"/>
  <c r="D658" i="15" s="1"/>
  <c r="B273" i="14"/>
  <c r="B177" i="15"/>
  <c r="D178" i="15" s="1"/>
  <c r="B17" i="15"/>
  <c r="D18" i="15" s="1"/>
  <c r="B401" i="14"/>
  <c r="B720" i="15"/>
  <c r="D721" i="15" s="1"/>
  <c r="B305" i="15"/>
  <c r="D306" i="15" s="1"/>
  <c r="B977" i="15"/>
  <c r="D978" i="15" s="1"/>
  <c r="B816" i="16"/>
  <c r="D817" i="16" s="1"/>
  <c r="B80" i="14"/>
  <c r="B880" i="14"/>
  <c r="B976" i="16"/>
  <c r="D977" i="16" s="1"/>
  <c r="B304" i="16"/>
  <c r="D305" i="16" s="1"/>
  <c r="B593" i="16"/>
  <c r="D594" i="16" s="1"/>
  <c r="B144" i="16"/>
  <c r="D145" i="16" s="1"/>
  <c r="B816" i="15"/>
  <c r="D817" i="15" s="1"/>
  <c r="B336" i="15"/>
  <c r="D337" i="15" s="1"/>
  <c r="B752" i="14"/>
  <c r="B434" i="16"/>
  <c r="D435" i="16" s="1"/>
  <c r="B498" i="16"/>
  <c r="D499" i="16" s="1"/>
  <c r="B210" i="14"/>
  <c r="B657" i="14"/>
  <c r="B113" i="15"/>
  <c r="D114" i="15" s="1"/>
  <c r="B1008" i="14"/>
  <c r="A624" i="16"/>
  <c r="A529" i="16"/>
  <c r="B561" i="15"/>
  <c r="D562" i="15" s="1"/>
  <c r="B913" i="16"/>
  <c r="D914" i="16" s="1"/>
  <c r="B240" i="16"/>
  <c r="D241" i="16" s="1"/>
  <c r="B337" i="16"/>
  <c r="D338" i="16" s="1"/>
  <c r="B113" i="14"/>
  <c r="B880" i="15"/>
  <c r="D881" i="15" s="1"/>
  <c r="B401" i="16"/>
  <c r="D402" i="16" s="1"/>
  <c r="B785" i="14"/>
  <c r="B49" i="14"/>
  <c r="B752" i="15"/>
  <c r="D753" i="15" s="1"/>
  <c r="B241" i="15"/>
  <c r="D242" i="15" s="1"/>
  <c r="B529" i="14"/>
  <c r="B1009" i="16"/>
  <c r="D1010" i="16" s="1"/>
  <c r="B529" i="15"/>
  <c r="D530" i="15" s="1"/>
  <c r="B913" i="14"/>
  <c r="A560" i="16"/>
  <c r="B496" i="14"/>
  <c r="B273" i="16"/>
  <c r="D274" i="16" s="1"/>
  <c r="B80" i="16"/>
  <c r="D81" i="16" s="1"/>
  <c r="B209" i="16"/>
  <c r="D210" i="16" s="1"/>
  <c r="B945" i="14"/>
  <c r="B370" i="16"/>
  <c r="D371" i="16" s="1"/>
  <c r="A753" i="16"/>
  <c r="B913" i="15"/>
  <c r="D914" i="15" s="1"/>
  <c r="B335" i="13"/>
  <c r="B721" i="13"/>
  <c r="A400" i="13"/>
  <c r="B880" i="13"/>
  <c r="B559" i="13"/>
  <c r="B624" i="13"/>
  <c r="B944" i="13"/>
  <c r="B304" i="13"/>
  <c r="B208" i="13"/>
  <c r="B496" i="13"/>
  <c r="B144" i="13"/>
  <c r="B784" i="13"/>
  <c r="B112" i="13"/>
  <c r="B48" i="13"/>
  <c r="B272" i="13"/>
  <c r="B687" i="13"/>
  <c r="B368" i="13"/>
  <c r="B463" i="13"/>
  <c r="B847" i="13"/>
  <c r="B16" i="13"/>
  <c r="B592" i="13"/>
  <c r="B975" i="13"/>
  <c r="A655" i="13"/>
  <c r="B432" i="13"/>
  <c r="B1008" i="12"/>
  <c r="B850" i="12"/>
  <c r="B402" i="12"/>
  <c r="B784" i="12"/>
  <c r="B561" i="12"/>
  <c r="B625" i="12"/>
  <c r="B209" i="12"/>
  <c r="B816" i="12"/>
  <c r="B913" i="12"/>
  <c r="B369" i="12"/>
  <c r="B304" i="12"/>
  <c r="B753" i="12"/>
  <c r="B977" i="12"/>
  <c r="B81" i="12"/>
  <c r="B499" i="12"/>
  <c r="B464" i="12"/>
  <c r="B274" i="12"/>
  <c r="A497" i="12"/>
  <c r="B656" i="12"/>
  <c r="B527" i="11"/>
  <c r="B785" i="11"/>
  <c r="B655" i="11"/>
  <c r="B272" i="11"/>
  <c r="B304" i="11"/>
  <c r="B688" i="11"/>
  <c r="B368" i="11"/>
  <c r="B847" i="11"/>
  <c r="B879" i="11"/>
  <c r="B143" i="11"/>
  <c r="B945" i="11"/>
  <c r="B336" i="11"/>
  <c r="B913" i="11"/>
  <c r="B400" i="11"/>
  <c r="A176" i="11"/>
  <c r="B48" i="11"/>
  <c r="B431" i="11"/>
  <c r="A465" i="11"/>
  <c r="B1008" i="11"/>
  <c r="B79" i="11"/>
  <c r="B207" i="10"/>
  <c r="D208" i="10" s="1"/>
  <c r="B944" i="10"/>
  <c r="D945" i="10" s="1"/>
  <c r="B976" i="10"/>
  <c r="D977" i="10" s="1"/>
  <c r="B688" i="10"/>
  <c r="D689" i="10" s="1"/>
  <c r="B112" i="10"/>
  <c r="D113" i="10" s="1"/>
  <c r="B48" i="10"/>
  <c r="D49" i="10" s="1"/>
  <c r="B144" i="10"/>
  <c r="D145" i="10" s="1"/>
  <c r="B592" i="10"/>
  <c r="D593" i="10" s="1"/>
  <c r="B272" i="10"/>
  <c r="D273" i="10" s="1"/>
  <c r="B80" i="10"/>
  <c r="D81" i="10" s="1"/>
  <c r="B336" i="10"/>
  <c r="D337" i="10" s="1"/>
  <c r="B815" i="10"/>
  <c r="D816" i="10" s="1"/>
  <c r="B240" i="10"/>
  <c r="D241" i="10" s="1"/>
  <c r="A528" i="10"/>
  <c r="B912" i="10"/>
  <c r="D913" i="10" s="1"/>
  <c r="B720" i="10"/>
  <c r="D721" i="10" s="1"/>
  <c r="B432" i="10"/>
  <c r="D433" i="10" s="1"/>
  <c r="B400" i="10"/>
  <c r="D401" i="10" s="1"/>
  <c r="B624" i="10"/>
  <c r="D625" i="10" s="1"/>
  <c r="B368" i="10"/>
  <c r="D369" i="10" s="1"/>
  <c r="B176" i="10"/>
  <c r="D177" i="10" s="1"/>
  <c r="B751" i="10"/>
  <c r="D752" i="10" s="1"/>
  <c r="B463" i="10"/>
  <c r="D464" i="10" s="1"/>
  <c r="B495" i="10"/>
  <c r="D496" i="10" s="1"/>
  <c r="B304" i="10"/>
  <c r="D305" i="10" s="1"/>
  <c r="B784" i="10"/>
  <c r="D785" i="10" s="1"/>
  <c r="D560" i="10" l="1"/>
  <c r="B560" i="10"/>
  <c r="D849" i="10"/>
  <c r="B849" i="10"/>
  <c r="D656" i="10"/>
  <c r="B656" i="10"/>
  <c r="D17" i="10"/>
  <c r="B17" i="10"/>
  <c r="D528" i="10"/>
  <c r="B528" i="10"/>
  <c r="D1009" i="10"/>
  <c r="B1009" i="10"/>
  <c r="D880" i="10"/>
  <c r="B880" i="10"/>
  <c r="D850" i="15"/>
  <c r="B850" i="15"/>
  <c r="D145" i="15"/>
  <c r="B145" i="15"/>
  <c r="D593" i="15"/>
  <c r="B593" i="15"/>
  <c r="D433" i="15"/>
  <c r="B433" i="15"/>
  <c r="D403" i="15"/>
  <c r="B403" i="15"/>
  <c r="D945" i="15"/>
  <c r="B945" i="15"/>
  <c r="D497" i="15"/>
  <c r="B497" i="15"/>
  <c r="D465" i="15"/>
  <c r="B465" i="15"/>
  <c r="D273" i="15"/>
  <c r="B273" i="15"/>
  <c r="D689" i="15"/>
  <c r="B689" i="15"/>
  <c r="D721" i="16"/>
  <c r="B721" i="16"/>
  <c r="D529" i="16"/>
  <c r="B529" i="16"/>
  <c r="D50" i="16"/>
  <c r="B50" i="16"/>
  <c r="D113" i="16"/>
  <c r="B113" i="16"/>
  <c r="D625" i="16"/>
  <c r="B625" i="16"/>
  <c r="D465" i="16"/>
  <c r="B465" i="16"/>
  <c r="D945" i="16"/>
  <c r="B945" i="16"/>
  <c r="D561" i="16"/>
  <c r="B561" i="16"/>
  <c r="D754" i="16"/>
  <c r="B754" i="16"/>
  <c r="B817" i="14"/>
  <c r="B593" i="14"/>
  <c r="B241" i="14"/>
  <c r="B369" i="14"/>
  <c r="B977" i="14"/>
  <c r="B177" i="14"/>
  <c r="B433" i="14"/>
  <c r="B337" i="14"/>
  <c r="B16" i="11"/>
  <c r="B496" i="11"/>
  <c r="B976" i="11"/>
  <c r="B816" i="11"/>
  <c r="B240" i="11"/>
  <c r="B112" i="11"/>
  <c r="B592" i="11"/>
  <c r="B560" i="11"/>
  <c r="B752" i="11"/>
  <c r="B624" i="11"/>
  <c r="B176" i="11"/>
  <c r="B208" i="11"/>
  <c r="B720" i="11"/>
  <c r="B464" i="11"/>
  <c r="B722" i="12"/>
  <c r="B529" i="12"/>
  <c r="B882" i="12"/>
  <c r="B945" i="12"/>
  <c r="B241" i="12"/>
  <c r="B113" i="12"/>
  <c r="B689" i="12"/>
  <c r="B177" i="12"/>
  <c r="B593" i="12"/>
  <c r="B145" i="12"/>
  <c r="B337" i="12"/>
  <c r="B18" i="12"/>
  <c r="B49" i="12"/>
  <c r="B433" i="12"/>
  <c r="B752" i="13"/>
  <c r="B400" i="13"/>
  <c r="B1008" i="13"/>
  <c r="B912" i="13"/>
  <c r="B656" i="13"/>
  <c r="B528" i="13"/>
  <c r="B816" i="13"/>
  <c r="B176" i="13"/>
  <c r="B80" i="13"/>
  <c r="B240" i="13"/>
  <c r="B625" i="14"/>
  <c r="B371" i="16"/>
  <c r="D372" i="16" s="1"/>
  <c r="B753" i="15"/>
  <c r="D754" i="15" s="1"/>
  <c r="B145" i="16"/>
  <c r="D146" i="16" s="1"/>
  <c r="B881" i="14"/>
  <c r="B690" i="14"/>
  <c r="A561" i="16"/>
  <c r="B1010" i="16"/>
  <c r="D1011" i="16" s="1"/>
  <c r="A625" i="16"/>
  <c r="B211" i="14"/>
  <c r="B435" i="16"/>
  <c r="D436" i="16" s="1"/>
  <c r="B337" i="15"/>
  <c r="D338" i="15" s="1"/>
  <c r="B306" i="15"/>
  <c r="D307" i="15" s="1"/>
  <c r="B274" i="14"/>
  <c r="B146" i="14"/>
  <c r="B466" i="14"/>
  <c r="B850" i="14"/>
  <c r="B114" i="14"/>
  <c r="B499" i="16"/>
  <c r="D500" i="16" s="1"/>
  <c r="B81" i="14"/>
  <c r="B18" i="15"/>
  <c r="D19" i="15" s="1"/>
  <c r="B209" i="15"/>
  <c r="D210" i="15" s="1"/>
  <c r="B914" i="15"/>
  <c r="D915" i="15" s="1"/>
  <c r="B81" i="16"/>
  <c r="D82" i="16" s="1"/>
  <c r="B530" i="14"/>
  <c r="B402" i="16"/>
  <c r="D403" i="16" s="1"/>
  <c r="B1009" i="14"/>
  <c r="B594" i="16"/>
  <c r="D595" i="16" s="1"/>
  <c r="B721" i="15"/>
  <c r="D722" i="15" s="1"/>
  <c r="B658" i="16"/>
  <c r="D659" i="16" s="1"/>
  <c r="B849" i="16"/>
  <c r="D850" i="16" s="1"/>
  <c r="B370" i="15"/>
  <c r="D371" i="15" s="1"/>
  <c r="B881" i="15"/>
  <c r="D882" i="15" s="1"/>
  <c r="B338" i="16"/>
  <c r="D339" i="16" s="1"/>
  <c r="B562" i="15"/>
  <c r="D563" i="15" s="1"/>
  <c r="B114" i="15"/>
  <c r="D115" i="15" s="1"/>
  <c r="B305" i="16"/>
  <c r="D306" i="16" s="1"/>
  <c r="B658" i="15"/>
  <c r="D659" i="15" s="1"/>
  <c r="B17" i="16"/>
  <c r="D18" i="16" s="1"/>
  <c r="B210" i="16"/>
  <c r="D211" i="16" s="1"/>
  <c r="B914" i="16"/>
  <c r="D915" i="16" s="1"/>
  <c r="A754" i="16"/>
  <c r="B274" i="16"/>
  <c r="D275" i="16" s="1"/>
  <c r="B914" i="14"/>
  <c r="B50" i="14"/>
  <c r="B817" i="16"/>
  <c r="D818" i="16" s="1"/>
  <c r="B178" i="15"/>
  <c r="D179" i="15" s="1"/>
  <c r="B18" i="14"/>
  <c r="B561" i="14"/>
  <c r="B722" i="14"/>
  <c r="B1009" i="15"/>
  <c r="D1010" i="15" s="1"/>
  <c r="B626" i="15"/>
  <c r="D627" i="15" s="1"/>
  <c r="B786" i="14"/>
  <c r="B530" i="15"/>
  <c r="D531" i="15" s="1"/>
  <c r="B402" i="14"/>
  <c r="B786" i="16"/>
  <c r="D787" i="16" s="1"/>
  <c r="B305" i="14"/>
  <c r="B786" i="15"/>
  <c r="D787" i="15" s="1"/>
  <c r="B241" i="16"/>
  <c r="D242" i="16" s="1"/>
  <c r="B946" i="14"/>
  <c r="B497" i="14"/>
  <c r="B242" i="15"/>
  <c r="D243" i="15" s="1"/>
  <c r="A530" i="16"/>
  <c r="B658" i="14"/>
  <c r="B753" i="14"/>
  <c r="B817" i="15"/>
  <c r="D818" i="15" s="1"/>
  <c r="B977" i="16"/>
  <c r="D978" i="16" s="1"/>
  <c r="B978" i="15"/>
  <c r="D979" i="15" s="1"/>
  <c r="B81" i="15"/>
  <c r="D82" i="15" s="1"/>
  <c r="B178" i="16"/>
  <c r="D179" i="16" s="1"/>
  <c r="B883" i="16"/>
  <c r="D884" i="16" s="1"/>
  <c r="B50" i="15"/>
  <c r="D51" i="15" s="1"/>
  <c r="B689" i="16"/>
  <c r="D690" i="16" s="1"/>
  <c r="B848" i="13"/>
  <c r="B113" i="13"/>
  <c r="B976" i="13"/>
  <c r="B688" i="13"/>
  <c r="B625" i="13"/>
  <c r="B881" i="13"/>
  <c r="B305" i="13"/>
  <c r="B722" i="13"/>
  <c r="B273" i="13"/>
  <c r="B433" i="13"/>
  <c r="B593" i="13"/>
  <c r="B369" i="13"/>
  <c r="B497" i="13"/>
  <c r="B560" i="13"/>
  <c r="B464" i="13"/>
  <c r="B145" i="13"/>
  <c r="B209" i="13"/>
  <c r="B785" i="13"/>
  <c r="B945" i="13"/>
  <c r="A401" i="13"/>
  <c r="A656" i="13"/>
  <c r="B17" i="13"/>
  <c r="B49" i="13"/>
  <c r="B336" i="13"/>
  <c r="B465" i="12"/>
  <c r="B914" i="12"/>
  <c r="B626" i="12"/>
  <c r="B403" i="12"/>
  <c r="A498" i="12"/>
  <c r="B305" i="12"/>
  <c r="B817" i="12"/>
  <c r="B851" i="12"/>
  <c r="B275" i="12"/>
  <c r="B500" i="12"/>
  <c r="B562" i="12"/>
  <c r="B785" i="12"/>
  <c r="B1009" i="12"/>
  <c r="B82" i="12"/>
  <c r="B657" i="12"/>
  <c r="B978" i="12"/>
  <c r="B754" i="12"/>
  <c r="B370" i="12"/>
  <c r="B210" i="12"/>
  <c r="B337" i="11"/>
  <c r="B305" i="11"/>
  <c r="A177" i="11"/>
  <c r="B946" i="11"/>
  <c r="A466" i="11"/>
  <c r="B369" i="11"/>
  <c r="B528" i="11"/>
  <c r="B786" i="11"/>
  <c r="B432" i="11"/>
  <c r="B880" i="11"/>
  <c r="B273" i="11"/>
  <c r="B689" i="11"/>
  <c r="B49" i="11"/>
  <c r="B914" i="11"/>
  <c r="B848" i="11"/>
  <c r="B656" i="11"/>
  <c r="B80" i="11"/>
  <c r="B401" i="11"/>
  <c r="B1009" i="11"/>
  <c r="B144" i="11"/>
  <c r="B945" i="10"/>
  <c r="D946" i="10" s="1"/>
  <c r="B208" i="10"/>
  <c r="D209" i="10" s="1"/>
  <c r="B177" i="10"/>
  <c r="D178" i="10" s="1"/>
  <c r="B433" i="10"/>
  <c r="D434" i="10" s="1"/>
  <c r="B241" i="10"/>
  <c r="D242" i="10" s="1"/>
  <c r="B337" i="10"/>
  <c r="D338" i="10" s="1"/>
  <c r="B401" i="10"/>
  <c r="D402" i="10" s="1"/>
  <c r="B145" i="10"/>
  <c r="D146" i="10" s="1"/>
  <c r="B496" i="10"/>
  <c r="D497" i="10" s="1"/>
  <c r="B49" i="10"/>
  <c r="D50" i="10" s="1"/>
  <c r="B689" i="10"/>
  <c r="D690" i="10" s="1"/>
  <c r="B785" i="10"/>
  <c r="D786" i="10" s="1"/>
  <c r="B81" i="10"/>
  <c r="D82" i="10" s="1"/>
  <c r="A529" i="10"/>
  <c r="B305" i="10"/>
  <c r="D306" i="10" s="1"/>
  <c r="B369" i="10"/>
  <c r="D370" i="10" s="1"/>
  <c r="B816" i="10"/>
  <c r="D817" i="10" s="1"/>
  <c r="B273" i="10"/>
  <c r="D274" i="10" s="1"/>
  <c r="B113" i="10"/>
  <c r="D114" i="10" s="1"/>
  <c r="B977" i="10"/>
  <c r="D978" i="10" s="1"/>
  <c r="B913" i="10"/>
  <c r="D914" i="10" s="1"/>
  <c r="B752" i="10"/>
  <c r="D753" i="10" s="1"/>
  <c r="B625" i="10"/>
  <c r="D626" i="10" s="1"/>
  <c r="B593" i="10"/>
  <c r="D594" i="10" s="1"/>
  <c r="B464" i="10"/>
  <c r="D465" i="10" s="1"/>
  <c r="B721" i="10"/>
  <c r="D722" i="10" s="1"/>
  <c r="D1010" i="10" l="1"/>
  <c r="B1010" i="10"/>
  <c r="D850" i="10"/>
  <c r="B850" i="10"/>
  <c r="D881" i="10"/>
  <c r="B881" i="10"/>
  <c r="D657" i="10"/>
  <c r="B657" i="10"/>
  <c r="D529" i="10"/>
  <c r="B529" i="10"/>
  <c r="D561" i="10"/>
  <c r="B561" i="10"/>
  <c r="D18" i="10"/>
  <c r="B18" i="10"/>
  <c r="D498" i="15"/>
  <c r="B498" i="15"/>
  <c r="D594" i="15"/>
  <c r="B594" i="15"/>
  <c r="D690" i="15"/>
  <c r="B690" i="15"/>
  <c r="D946" i="15"/>
  <c r="B946" i="15"/>
  <c r="D146" i="15"/>
  <c r="B146" i="15"/>
  <c r="D466" i="15"/>
  <c r="B466" i="15"/>
  <c r="D434" i="15"/>
  <c r="B434" i="15"/>
  <c r="D274" i="15"/>
  <c r="B274" i="15"/>
  <c r="D404" i="15"/>
  <c r="B404" i="15"/>
  <c r="D851" i="15"/>
  <c r="B851" i="15"/>
  <c r="D946" i="16"/>
  <c r="B946" i="16"/>
  <c r="D51" i="16"/>
  <c r="B51" i="16"/>
  <c r="D562" i="16"/>
  <c r="B562" i="16"/>
  <c r="D114" i="16"/>
  <c r="B114" i="16"/>
  <c r="D466" i="16"/>
  <c r="B466" i="16"/>
  <c r="D530" i="16"/>
  <c r="B530" i="16"/>
  <c r="D755" i="16"/>
  <c r="B755" i="16"/>
  <c r="D626" i="16"/>
  <c r="B626" i="16"/>
  <c r="D722" i="16"/>
  <c r="B722" i="16"/>
  <c r="B338" i="14"/>
  <c r="B370" i="14"/>
  <c r="B434" i="14"/>
  <c r="B242" i="14"/>
  <c r="B178" i="14"/>
  <c r="B594" i="14"/>
  <c r="B978" i="14"/>
  <c r="B818" i="14"/>
  <c r="B209" i="11"/>
  <c r="B561" i="11"/>
  <c r="B817" i="11"/>
  <c r="B977" i="11"/>
  <c r="B465" i="11"/>
  <c r="B625" i="11"/>
  <c r="B113" i="11"/>
  <c r="B497" i="11"/>
  <c r="B177" i="11"/>
  <c r="B721" i="11"/>
  <c r="B753" i="11"/>
  <c r="B241" i="11"/>
  <c r="B17" i="11"/>
  <c r="B593" i="11"/>
  <c r="B338" i="12"/>
  <c r="B690" i="12"/>
  <c r="B883" i="12"/>
  <c r="B434" i="12"/>
  <c r="B146" i="12"/>
  <c r="B114" i="12"/>
  <c r="B530" i="12"/>
  <c r="B50" i="12"/>
  <c r="B594" i="12"/>
  <c r="B242" i="12"/>
  <c r="B723" i="12"/>
  <c r="B19" i="12"/>
  <c r="B178" i="12"/>
  <c r="B946" i="12"/>
  <c r="B177" i="13"/>
  <c r="B913" i="13"/>
  <c r="B1009" i="13"/>
  <c r="B241" i="13"/>
  <c r="B529" i="13"/>
  <c r="B401" i="13"/>
  <c r="B81" i="13"/>
  <c r="B657" i="13"/>
  <c r="B753" i="13"/>
  <c r="B817" i="13"/>
  <c r="B626" i="14"/>
  <c r="B818" i="15"/>
  <c r="D819" i="15" s="1"/>
  <c r="B562" i="14"/>
  <c r="B115" i="14"/>
  <c r="B147" i="14"/>
  <c r="B690" i="16"/>
  <c r="D691" i="16" s="1"/>
  <c r="B82" i="15"/>
  <c r="D83" i="15" s="1"/>
  <c r="B787" i="15"/>
  <c r="D788" i="15" s="1"/>
  <c r="B787" i="14"/>
  <c r="B818" i="16"/>
  <c r="D819" i="16" s="1"/>
  <c r="B51" i="14"/>
  <c r="B115" i="15"/>
  <c r="D116" i="15" s="1"/>
  <c r="B595" i="16"/>
  <c r="D596" i="16" s="1"/>
  <c r="B531" i="14"/>
  <c r="B212" i="14"/>
  <c r="B146" i="16"/>
  <c r="D147" i="16" s="1"/>
  <c r="B754" i="14"/>
  <c r="B18" i="16"/>
  <c r="D19" i="16" s="1"/>
  <c r="B659" i="16"/>
  <c r="D660" i="16" s="1"/>
  <c r="B19" i="15"/>
  <c r="D20" i="15" s="1"/>
  <c r="A626" i="16"/>
  <c r="B691" i="14"/>
  <c r="B51" i="15"/>
  <c r="D52" i="15" s="1"/>
  <c r="A755" i="16"/>
  <c r="B82" i="16"/>
  <c r="D83" i="16" s="1"/>
  <c r="B979" i="15"/>
  <c r="D980" i="15" s="1"/>
  <c r="B1010" i="15"/>
  <c r="D1011" i="15" s="1"/>
  <c r="B179" i="15"/>
  <c r="D180" i="15" s="1"/>
  <c r="B915" i="14"/>
  <c r="B659" i="15"/>
  <c r="D660" i="15" s="1"/>
  <c r="B1010" i="14"/>
  <c r="B915" i="15"/>
  <c r="D916" i="15" s="1"/>
  <c r="B338" i="15"/>
  <c r="D339" i="15" s="1"/>
  <c r="B82" i="14"/>
  <c r="B851" i="14"/>
  <c r="B1011" i="16"/>
  <c r="D1012" i="16" s="1"/>
  <c r="B754" i="15"/>
  <c r="D755" i="15" s="1"/>
  <c r="B563" i="15"/>
  <c r="D564" i="15" s="1"/>
  <c r="B307" i="15"/>
  <c r="D308" i="15" s="1"/>
  <c r="B627" i="15"/>
  <c r="D628" i="15" s="1"/>
  <c r="B884" i="16"/>
  <c r="D885" i="16" s="1"/>
  <c r="B659" i="14"/>
  <c r="B531" i="15"/>
  <c r="D532" i="15" s="1"/>
  <c r="B915" i="16"/>
  <c r="D916" i="16" s="1"/>
  <c r="B179" i="16"/>
  <c r="D180" i="16" s="1"/>
  <c r="B947" i="14"/>
  <c r="B723" i="14"/>
  <c r="B850" i="16"/>
  <c r="D851" i="16" s="1"/>
  <c r="B243" i="15"/>
  <c r="D244" i="15" s="1"/>
  <c r="B19" i="14"/>
  <c r="B306" i="14"/>
  <c r="B498" i="14"/>
  <c r="B787" i="16"/>
  <c r="D788" i="16" s="1"/>
  <c r="B339" i="16"/>
  <c r="D340" i="16" s="1"/>
  <c r="B371" i="15"/>
  <c r="D372" i="15" s="1"/>
  <c r="B978" i="16"/>
  <c r="D979" i="16" s="1"/>
  <c r="A531" i="16"/>
  <c r="B242" i="16"/>
  <c r="D243" i="16" s="1"/>
  <c r="B403" i="14"/>
  <c r="B275" i="16"/>
  <c r="D276" i="16" s="1"/>
  <c r="B211" i="16"/>
  <c r="D212" i="16" s="1"/>
  <c r="B306" i="16"/>
  <c r="D307" i="16" s="1"/>
  <c r="B882" i="15"/>
  <c r="D883" i="15" s="1"/>
  <c r="B722" i="15"/>
  <c r="D723" i="15" s="1"/>
  <c r="B403" i="16"/>
  <c r="D404" i="16" s="1"/>
  <c r="B210" i="15"/>
  <c r="D211" i="15" s="1"/>
  <c r="B500" i="16"/>
  <c r="D501" i="16" s="1"/>
  <c r="B467" i="14"/>
  <c r="B275" i="14"/>
  <c r="B436" i="16"/>
  <c r="D437" i="16" s="1"/>
  <c r="A562" i="16"/>
  <c r="B882" i="14"/>
  <c r="B372" i="16"/>
  <c r="D373" i="16" s="1"/>
  <c r="B50" i="13"/>
  <c r="A402" i="13"/>
  <c r="B274" i="13"/>
  <c r="B977" i="13"/>
  <c r="B786" i="13"/>
  <c r="B370" i="13"/>
  <c r="B723" i="13"/>
  <c r="B626" i="13"/>
  <c r="B210" i="13"/>
  <c r="B594" i="13"/>
  <c r="B306" i="13"/>
  <c r="B465" i="13"/>
  <c r="B882" i="13"/>
  <c r="B337" i="13"/>
  <c r="B18" i="13"/>
  <c r="B561" i="13"/>
  <c r="B114" i="13"/>
  <c r="B434" i="13"/>
  <c r="A657" i="13"/>
  <c r="B946" i="13"/>
  <c r="B146" i="13"/>
  <c r="B498" i="13"/>
  <c r="B689" i="13"/>
  <c r="B849" i="13"/>
  <c r="B658" i="12"/>
  <c r="B371" i="12"/>
  <c r="B501" i="12"/>
  <c r="A499" i="12"/>
  <c r="B755" i="12"/>
  <c r="B83" i="12"/>
  <c r="B563" i="12"/>
  <c r="B276" i="12"/>
  <c r="B818" i="12"/>
  <c r="B404" i="12"/>
  <c r="B1010" i="12"/>
  <c r="B852" i="12"/>
  <c r="B306" i="12"/>
  <c r="B627" i="12"/>
  <c r="B979" i="12"/>
  <c r="B211" i="12"/>
  <c r="B786" i="12"/>
  <c r="B915" i="12"/>
  <c r="B466" i="12"/>
  <c r="B145" i="11"/>
  <c r="B915" i="11"/>
  <c r="B433" i="11"/>
  <c r="A178" i="11"/>
  <c r="B1010" i="11"/>
  <c r="B50" i="11"/>
  <c r="B787" i="11"/>
  <c r="B370" i="11"/>
  <c r="B306" i="11"/>
  <c r="B657" i="11"/>
  <c r="B402" i="11"/>
  <c r="B690" i="11"/>
  <c r="A467" i="11"/>
  <c r="B881" i="11"/>
  <c r="B81" i="11"/>
  <c r="B849" i="11"/>
  <c r="B274" i="11"/>
  <c r="B529" i="11"/>
  <c r="B947" i="11"/>
  <c r="B338" i="11"/>
  <c r="B209" i="10"/>
  <c r="D210" i="10" s="1"/>
  <c r="B946" i="10"/>
  <c r="D947" i="10" s="1"/>
  <c r="B465" i="10"/>
  <c r="D466" i="10" s="1"/>
  <c r="B626" i="10"/>
  <c r="D627" i="10" s="1"/>
  <c r="B114" i="10"/>
  <c r="D115" i="10" s="1"/>
  <c r="B306" i="10"/>
  <c r="D307" i="10" s="1"/>
  <c r="B178" i="10"/>
  <c r="D179" i="10" s="1"/>
  <c r="B786" i="10"/>
  <c r="D787" i="10" s="1"/>
  <c r="B497" i="10"/>
  <c r="D498" i="10" s="1"/>
  <c r="B753" i="10"/>
  <c r="D754" i="10" s="1"/>
  <c r="B274" i="10"/>
  <c r="D275" i="10" s="1"/>
  <c r="B338" i="10"/>
  <c r="D339" i="10" s="1"/>
  <c r="B817" i="10"/>
  <c r="D818" i="10" s="1"/>
  <c r="B690" i="10"/>
  <c r="D691" i="10" s="1"/>
  <c r="B914" i="10"/>
  <c r="D915" i="10" s="1"/>
  <c r="A530" i="10"/>
  <c r="B146" i="10"/>
  <c r="D147" i="10" s="1"/>
  <c r="B242" i="10"/>
  <c r="D243" i="10" s="1"/>
  <c r="B434" i="10"/>
  <c r="D435" i="10" s="1"/>
  <c r="B722" i="10"/>
  <c r="D723" i="10" s="1"/>
  <c r="B594" i="10"/>
  <c r="D595" i="10" s="1"/>
  <c r="B978" i="10"/>
  <c r="D979" i="10" s="1"/>
  <c r="B370" i="10"/>
  <c r="D371" i="10" s="1"/>
  <c r="B82" i="10"/>
  <c r="D83" i="10" s="1"/>
  <c r="B50" i="10"/>
  <c r="D51" i="10" s="1"/>
  <c r="B402" i="10"/>
  <c r="D403" i="10" s="1"/>
  <c r="D658" i="10" l="1"/>
  <c r="B658" i="10"/>
  <c r="D882" i="10"/>
  <c r="B882" i="10"/>
  <c r="D562" i="10"/>
  <c r="B562" i="10"/>
  <c r="D851" i="10"/>
  <c r="B851" i="10"/>
  <c r="D19" i="10"/>
  <c r="B19" i="10"/>
  <c r="D530" i="10"/>
  <c r="B530" i="10"/>
  <c r="D1011" i="10"/>
  <c r="B1011" i="10"/>
  <c r="D275" i="15"/>
  <c r="B275" i="15"/>
  <c r="D947" i="15"/>
  <c r="B947" i="15"/>
  <c r="D435" i="15"/>
  <c r="B435" i="15"/>
  <c r="D691" i="15"/>
  <c r="B691" i="15"/>
  <c r="D595" i="15"/>
  <c r="B595" i="15"/>
  <c r="D405" i="15"/>
  <c r="B405" i="15"/>
  <c r="D147" i="15"/>
  <c r="B147" i="15"/>
  <c r="D499" i="15"/>
  <c r="B499" i="15"/>
  <c r="D852" i="15"/>
  <c r="B852" i="15"/>
  <c r="D467" i="15"/>
  <c r="B467" i="15"/>
  <c r="D115" i="16"/>
  <c r="B115" i="16"/>
  <c r="D756" i="16"/>
  <c r="B756" i="16"/>
  <c r="D531" i="16"/>
  <c r="B531" i="16"/>
  <c r="D52" i="16"/>
  <c r="B52" i="16"/>
  <c r="D627" i="16"/>
  <c r="B627" i="16"/>
  <c r="D563" i="16"/>
  <c r="B563" i="16"/>
  <c r="D723" i="16"/>
  <c r="B723" i="16"/>
  <c r="D467" i="16"/>
  <c r="B467" i="16"/>
  <c r="D947" i="16"/>
  <c r="B947" i="16"/>
  <c r="B243" i="14"/>
  <c r="B435" i="14"/>
  <c r="B595" i="14"/>
  <c r="B371" i="14"/>
  <c r="B179" i="14"/>
  <c r="B339" i="14"/>
  <c r="B819" i="14"/>
  <c r="B979" i="14"/>
  <c r="B242" i="11"/>
  <c r="B754" i="11"/>
  <c r="B114" i="11"/>
  <c r="B818" i="11"/>
  <c r="B594" i="11"/>
  <c r="B722" i="11"/>
  <c r="B626" i="11"/>
  <c r="B562" i="11"/>
  <c r="B978" i="11"/>
  <c r="B18" i="11"/>
  <c r="B178" i="11"/>
  <c r="B466" i="11"/>
  <c r="B210" i="11"/>
  <c r="B498" i="11"/>
  <c r="B51" i="12"/>
  <c r="B435" i="12"/>
  <c r="B724" i="12"/>
  <c r="B947" i="12"/>
  <c r="B531" i="12"/>
  <c r="B243" i="12"/>
  <c r="B115" i="12"/>
  <c r="B691" i="12"/>
  <c r="B179" i="12"/>
  <c r="B884" i="12"/>
  <c r="B595" i="12"/>
  <c r="B147" i="12"/>
  <c r="B339" i="12"/>
  <c r="B20" i="12"/>
  <c r="B82" i="13"/>
  <c r="B1010" i="13"/>
  <c r="B818" i="13"/>
  <c r="B402" i="13"/>
  <c r="B914" i="13"/>
  <c r="B658" i="13"/>
  <c r="B242" i="13"/>
  <c r="B754" i="13"/>
  <c r="B530" i="13"/>
  <c r="B178" i="13"/>
  <c r="B627" i="14"/>
  <c r="B276" i="14"/>
  <c r="B404" i="16"/>
  <c r="D405" i="16" s="1"/>
  <c r="B404" i="14"/>
  <c r="B307" i="14"/>
  <c r="B660" i="14"/>
  <c r="B1012" i="16"/>
  <c r="D1013" i="16" s="1"/>
  <c r="B83" i="15"/>
  <c r="D84" i="15" s="1"/>
  <c r="B883" i="14"/>
  <c r="B243" i="16"/>
  <c r="D244" i="16" s="1"/>
  <c r="B916" i="15"/>
  <c r="D917" i="15" s="1"/>
  <c r="B373" i="16"/>
  <c r="D374" i="16" s="1"/>
  <c r="B212" i="16"/>
  <c r="D213" i="16" s="1"/>
  <c r="B372" i="15"/>
  <c r="D373" i="15" s="1"/>
  <c r="B916" i="16"/>
  <c r="D917" i="16" s="1"/>
  <c r="B564" i="15"/>
  <c r="D565" i="15" s="1"/>
  <c r="B339" i="15"/>
  <c r="D340" i="15" s="1"/>
  <c r="B660" i="15"/>
  <c r="D661" i="15" s="1"/>
  <c r="B980" i="15"/>
  <c r="D981" i="15" s="1"/>
  <c r="A627" i="16"/>
  <c r="B19" i="16"/>
  <c r="D20" i="16" s="1"/>
  <c r="B116" i="15"/>
  <c r="D117" i="15" s="1"/>
  <c r="B788" i="14"/>
  <c r="B723" i="15"/>
  <c r="D724" i="15" s="1"/>
  <c r="B20" i="14"/>
  <c r="B501" i="16"/>
  <c r="D502" i="16" s="1"/>
  <c r="B628" i="15"/>
  <c r="D629" i="15" s="1"/>
  <c r="B852" i="14"/>
  <c r="B180" i="15"/>
  <c r="D181" i="15" s="1"/>
  <c r="B596" i="16"/>
  <c r="D597" i="16" s="1"/>
  <c r="B52" i="14"/>
  <c r="B724" i="14"/>
  <c r="B691" i="16"/>
  <c r="D692" i="16" s="1"/>
  <c r="A563" i="16"/>
  <c r="B883" i="15"/>
  <c r="D884" i="15" s="1"/>
  <c r="A532" i="16"/>
  <c r="B788" i="16"/>
  <c r="D789" i="16" s="1"/>
  <c r="B244" i="15"/>
  <c r="D245" i="15" s="1"/>
  <c r="B948" i="14"/>
  <c r="B532" i="15"/>
  <c r="D533" i="15" s="1"/>
  <c r="B755" i="15"/>
  <c r="D756" i="15" s="1"/>
  <c r="B1011" i="14"/>
  <c r="A756" i="16"/>
  <c r="B52" i="15"/>
  <c r="D53" i="15" s="1"/>
  <c r="B20" i="15"/>
  <c r="D21" i="15" s="1"/>
  <c r="B147" i="16"/>
  <c r="D148" i="16" s="1"/>
  <c r="B788" i="15"/>
  <c r="D789" i="15" s="1"/>
  <c r="B116" i="14"/>
  <c r="B468" i="14"/>
  <c r="B340" i="16"/>
  <c r="D341" i="16" s="1"/>
  <c r="B885" i="16"/>
  <c r="D886" i="16" s="1"/>
  <c r="B916" i="14"/>
  <c r="B532" i="14"/>
  <c r="B148" i="14"/>
  <c r="B437" i="16"/>
  <c r="D438" i="16" s="1"/>
  <c r="B499" i="14"/>
  <c r="B851" i="16"/>
  <c r="D852" i="16" s="1"/>
  <c r="B83" i="16"/>
  <c r="D84" i="16" s="1"/>
  <c r="B213" i="14"/>
  <c r="B276" i="16"/>
  <c r="D277" i="16" s="1"/>
  <c r="B755" i="14"/>
  <c r="B563" i="14"/>
  <c r="B211" i="15"/>
  <c r="D212" i="15" s="1"/>
  <c r="B307" i="16"/>
  <c r="D308" i="16" s="1"/>
  <c r="B979" i="16"/>
  <c r="D980" i="16" s="1"/>
  <c r="B180" i="16"/>
  <c r="D181" i="16" s="1"/>
  <c r="B308" i="15"/>
  <c r="D309" i="15" s="1"/>
  <c r="B83" i="14"/>
  <c r="B1011" i="15"/>
  <c r="D1012" i="15" s="1"/>
  <c r="B692" i="14"/>
  <c r="B660" i="16"/>
  <c r="D661" i="16" s="1"/>
  <c r="B819" i="16"/>
  <c r="D820" i="16" s="1"/>
  <c r="B819" i="15"/>
  <c r="D820" i="15" s="1"/>
  <c r="A658" i="13"/>
  <c r="B595" i="13"/>
  <c r="B627" i="13"/>
  <c r="B787" i="13"/>
  <c r="B499" i="13"/>
  <c r="B435" i="13"/>
  <c r="B562" i="13"/>
  <c r="B724" i="13"/>
  <c r="B883" i="13"/>
  <c r="B211" i="13"/>
  <c r="B850" i="13"/>
  <c r="B147" i="13"/>
  <c r="B19" i="13"/>
  <c r="B466" i="13"/>
  <c r="B371" i="13"/>
  <c r="B978" i="13"/>
  <c r="A403" i="13"/>
  <c r="B115" i="13"/>
  <c r="B275" i="13"/>
  <c r="B690" i="13"/>
  <c r="B947" i="13"/>
  <c r="B338" i="13"/>
  <c r="B307" i="13"/>
  <c r="B51" i="13"/>
  <c r="B916" i="12"/>
  <c r="B212" i="12"/>
  <c r="B564" i="12"/>
  <c r="B853" i="12"/>
  <c r="A500" i="12"/>
  <c r="B372" i="12"/>
  <c r="B277" i="12"/>
  <c r="B405" i="12"/>
  <c r="B980" i="12"/>
  <c r="B628" i="12"/>
  <c r="B84" i="12"/>
  <c r="B659" i="12"/>
  <c r="B502" i="12"/>
  <c r="B307" i="12"/>
  <c r="B467" i="12"/>
  <c r="B787" i="12"/>
  <c r="B1011" i="12"/>
  <c r="B819" i="12"/>
  <c r="B756" i="12"/>
  <c r="B530" i="11"/>
  <c r="B882" i="11"/>
  <c r="B691" i="11"/>
  <c r="B658" i="11"/>
  <c r="B307" i="11"/>
  <c r="B51" i="11"/>
  <c r="B434" i="11"/>
  <c r="B850" i="11"/>
  <c r="B1011" i="11"/>
  <c r="B916" i="11"/>
  <c r="B339" i="11"/>
  <c r="B403" i="11"/>
  <c r="B371" i="11"/>
  <c r="B82" i="11"/>
  <c r="A468" i="11"/>
  <c r="B146" i="11"/>
  <c r="B948" i="11"/>
  <c r="B275" i="11"/>
  <c r="B788" i="11"/>
  <c r="A179" i="11"/>
  <c r="B947" i="10"/>
  <c r="D948" i="10" s="1"/>
  <c r="B210" i="10"/>
  <c r="D211" i="10" s="1"/>
  <c r="B339" i="10"/>
  <c r="D340" i="10" s="1"/>
  <c r="B403" i="10"/>
  <c r="D404" i="10" s="1"/>
  <c r="B595" i="10"/>
  <c r="D596" i="10" s="1"/>
  <c r="B179" i="10"/>
  <c r="D180" i="10" s="1"/>
  <c r="B83" i="10"/>
  <c r="D84" i="10" s="1"/>
  <c r="B723" i="10"/>
  <c r="D724" i="10" s="1"/>
  <c r="B147" i="10"/>
  <c r="D148" i="10" s="1"/>
  <c r="B691" i="10"/>
  <c r="D692" i="10" s="1"/>
  <c r="B627" i="10"/>
  <c r="D628" i="10" s="1"/>
  <c r="B307" i="10"/>
  <c r="D308" i="10" s="1"/>
  <c r="B754" i="10"/>
  <c r="D755" i="10" s="1"/>
  <c r="B979" i="10"/>
  <c r="D980" i="10" s="1"/>
  <c r="B915" i="10"/>
  <c r="D916" i="10" s="1"/>
  <c r="B787" i="10"/>
  <c r="D788" i="10" s="1"/>
  <c r="B51" i="10"/>
  <c r="D52" i="10" s="1"/>
  <c r="B243" i="10"/>
  <c r="D244" i="10" s="1"/>
  <c r="B115" i="10"/>
  <c r="D116" i="10" s="1"/>
  <c r="B371" i="10"/>
  <c r="D372" i="10" s="1"/>
  <c r="B435" i="10"/>
  <c r="D436" i="10" s="1"/>
  <c r="A531" i="10"/>
  <c r="B818" i="10"/>
  <c r="D819" i="10" s="1"/>
  <c r="B275" i="10"/>
  <c r="D276" i="10" s="1"/>
  <c r="B498" i="10"/>
  <c r="D499" i="10" s="1"/>
  <c r="B466" i="10"/>
  <c r="D467" i="10" s="1"/>
  <c r="D852" i="10" l="1"/>
  <c r="B852" i="10"/>
  <c r="D531" i="10"/>
  <c r="B531" i="10"/>
  <c r="D883" i="10"/>
  <c r="B883" i="10"/>
  <c r="D563" i="10"/>
  <c r="B563" i="10"/>
  <c r="D20" i="10"/>
  <c r="B20" i="10"/>
  <c r="D659" i="10"/>
  <c r="B659" i="10"/>
  <c r="D1012" i="10"/>
  <c r="B1012" i="10"/>
  <c r="D148" i="15"/>
  <c r="B148" i="15"/>
  <c r="D436" i="15"/>
  <c r="B436" i="15"/>
  <c r="D500" i="15"/>
  <c r="B500" i="15"/>
  <c r="D468" i="15"/>
  <c r="B468" i="15"/>
  <c r="D406" i="15"/>
  <c r="B406" i="15"/>
  <c r="D948" i="15"/>
  <c r="B948" i="15"/>
  <c r="D853" i="15"/>
  <c r="B853" i="15"/>
  <c r="D596" i="15"/>
  <c r="B596" i="15"/>
  <c r="D276" i="15"/>
  <c r="B276" i="15"/>
  <c r="D692" i="15"/>
  <c r="B692" i="15"/>
  <c r="D724" i="16"/>
  <c r="B724" i="16"/>
  <c r="D532" i="16"/>
  <c r="B532" i="16"/>
  <c r="D468" i="16"/>
  <c r="B468" i="16"/>
  <c r="D564" i="16"/>
  <c r="B564" i="16"/>
  <c r="D757" i="16"/>
  <c r="B757" i="16"/>
  <c r="D53" i="16"/>
  <c r="B53" i="16"/>
  <c r="D948" i="16"/>
  <c r="B948" i="16"/>
  <c r="D628" i="16"/>
  <c r="B628" i="16"/>
  <c r="D116" i="16"/>
  <c r="B116" i="16"/>
  <c r="B180" i="14"/>
  <c r="B244" i="14"/>
  <c r="B980" i="14"/>
  <c r="B372" i="14"/>
  <c r="B820" i="14"/>
  <c r="B596" i="14"/>
  <c r="B340" i="14"/>
  <c r="B436" i="14"/>
  <c r="B19" i="11"/>
  <c r="B467" i="11"/>
  <c r="B563" i="11"/>
  <c r="B819" i="11"/>
  <c r="B179" i="11"/>
  <c r="B627" i="11"/>
  <c r="B115" i="11"/>
  <c r="B723" i="11"/>
  <c r="B499" i="11"/>
  <c r="B211" i="11"/>
  <c r="B979" i="11"/>
  <c r="B595" i="11"/>
  <c r="B243" i="11"/>
  <c r="B755" i="11"/>
  <c r="B692" i="12"/>
  <c r="B116" i="12"/>
  <c r="B21" i="12"/>
  <c r="B725" i="12"/>
  <c r="B885" i="12"/>
  <c r="B244" i="12"/>
  <c r="B436" i="12"/>
  <c r="B596" i="12"/>
  <c r="B340" i="12"/>
  <c r="B180" i="12"/>
  <c r="B532" i="12"/>
  <c r="B52" i="12"/>
  <c r="B948" i="12"/>
  <c r="B148" i="12"/>
  <c r="B243" i="13"/>
  <c r="B819" i="13"/>
  <c r="B179" i="13"/>
  <c r="B659" i="13"/>
  <c r="B1011" i="13"/>
  <c r="B403" i="13"/>
  <c r="B531" i="13"/>
  <c r="B915" i="13"/>
  <c r="B83" i="13"/>
  <c r="B755" i="13"/>
  <c r="B628" i="14"/>
  <c r="B820" i="16"/>
  <c r="D821" i="16" s="1"/>
  <c r="B500" i="14"/>
  <c r="B341" i="16"/>
  <c r="D342" i="16" s="1"/>
  <c r="B789" i="16"/>
  <c r="D790" i="16" s="1"/>
  <c r="B597" i="16"/>
  <c r="D598" i="16" s="1"/>
  <c r="B502" i="16"/>
  <c r="D503" i="16" s="1"/>
  <c r="B724" i="15"/>
  <c r="D725" i="15" s="1"/>
  <c r="B213" i="16"/>
  <c r="D214" i="16" s="1"/>
  <c r="B820" i="15"/>
  <c r="D821" i="15" s="1"/>
  <c r="B308" i="16"/>
  <c r="D309" i="16" s="1"/>
  <c r="B214" i="14"/>
  <c r="B53" i="15"/>
  <c r="D54" i="15" s="1"/>
  <c r="A564" i="16"/>
  <c r="B565" i="15"/>
  <c r="D566" i="15" s="1"/>
  <c r="B917" i="15"/>
  <c r="D918" i="15" s="1"/>
  <c r="B308" i="14"/>
  <c r="B692" i="16"/>
  <c r="D693" i="16" s="1"/>
  <c r="B374" i="16"/>
  <c r="D375" i="16" s="1"/>
  <c r="B1012" i="15"/>
  <c r="D1013" i="15" s="1"/>
  <c r="B84" i="16"/>
  <c r="D85" i="16" s="1"/>
  <c r="B917" i="14"/>
  <c r="B469" i="14"/>
  <c r="B789" i="15"/>
  <c r="D790" i="15" s="1"/>
  <c r="A757" i="16"/>
  <c r="A533" i="16"/>
  <c r="B181" i="15"/>
  <c r="D182" i="15" s="1"/>
  <c r="B20" i="16"/>
  <c r="D21" i="16" s="1"/>
  <c r="B405" i="14"/>
  <c r="B661" i="16"/>
  <c r="D662" i="16" s="1"/>
  <c r="B438" i="16"/>
  <c r="D439" i="16" s="1"/>
  <c r="B789" i="14"/>
  <c r="B884" i="14"/>
  <c r="B309" i="15"/>
  <c r="D310" i="15" s="1"/>
  <c r="B533" i="14"/>
  <c r="B84" i="14"/>
  <c r="B181" i="16"/>
  <c r="D182" i="16" s="1"/>
  <c r="B564" i="14"/>
  <c r="B148" i="16"/>
  <c r="D149" i="16" s="1"/>
  <c r="B949" i="14"/>
  <c r="B725" i="14"/>
  <c r="B853" i="14"/>
  <c r="A628" i="16"/>
  <c r="B661" i="15"/>
  <c r="D662" i="15" s="1"/>
  <c r="B1013" i="16"/>
  <c r="D1014" i="16" s="1"/>
  <c r="B405" i="16"/>
  <c r="D406" i="16" s="1"/>
  <c r="B756" i="15"/>
  <c r="D757" i="15" s="1"/>
  <c r="B212" i="15"/>
  <c r="D213" i="15" s="1"/>
  <c r="B981" i="15"/>
  <c r="D982" i="15" s="1"/>
  <c r="B244" i="16"/>
  <c r="D245" i="16" s="1"/>
  <c r="B980" i="16"/>
  <c r="D981" i="16" s="1"/>
  <c r="B756" i="14"/>
  <c r="B21" i="15"/>
  <c r="D22" i="15" s="1"/>
  <c r="B884" i="15"/>
  <c r="D885" i="15" s="1"/>
  <c r="B629" i="15"/>
  <c r="D630" i="15" s="1"/>
  <c r="B373" i="15"/>
  <c r="D374" i="15" s="1"/>
  <c r="B661" i="14"/>
  <c r="B533" i="15"/>
  <c r="D534" i="15" s="1"/>
  <c r="B917" i="16"/>
  <c r="D918" i="16" s="1"/>
  <c r="B84" i="15"/>
  <c r="D85" i="15" s="1"/>
  <c r="B693" i="14"/>
  <c r="B277" i="16"/>
  <c r="D278" i="16" s="1"/>
  <c r="B852" i="16"/>
  <c r="D853" i="16" s="1"/>
  <c r="B149" i="14"/>
  <c r="B886" i="16"/>
  <c r="D887" i="16" s="1"/>
  <c r="B117" i="14"/>
  <c r="B1012" i="14"/>
  <c r="B245" i="15"/>
  <c r="D246" i="15" s="1"/>
  <c r="B53" i="14"/>
  <c r="B21" i="14"/>
  <c r="B117" i="15"/>
  <c r="D118" i="15" s="1"/>
  <c r="B340" i="15"/>
  <c r="D341" i="15" s="1"/>
  <c r="B277" i="14"/>
  <c r="B467" i="13"/>
  <c r="B725" i="13"/>
  <c r="B563" i="13"/>
  <c r="B788" i="13"/>
  <c r="B276" i="13"/>
  <c r="B308" i="13"/>
  <c r="B339" i="13"/>
  <c r="B948" i="13"/>
  <c r="B628" i="13"/>
  <c r="B20" i="13"/>
  <c r="B52" i="13"/>
  <c r="B116" i="13"/>
  <c r="B372" i="13"/>
  <c r="B148" i="13"/>
  <c r="B212" i="13"/>
  <c r="B436" i="13"/>
  <c r="A659" i="13"/>
  <c r="B979" i="13"/>
  <c r="B851" i="13"/>
  <c r="B884" i="13"/>
  <c r="B691" i="13"/>
  <c r="A404" i="13"/>
  <c r="B500" i="13"/>
  <c r="B596" i="13"/>
  <c r="B373" i="12"/>
  <c r="B757" i="12"/>
  <c r="B503" i="12"/>
  <c r="B629" i="12"/>
  <c r="B406" i="12"/>
  <c r="B1012" i="12"/>
  <c r="B468" i="12"/>
  <c r="B660" i="12"/>
  <c r="B213" i="12"/>
  <c r="B565" i="12"/>
  <c r="B820" i="12"/>
  <c r="B981" i="12"/>
  <c r="B308" i="12"/>
  <c r="B85" i="12"/>
  <c r="B917" i="12"/>
  <c r="B788" i="12"/>
  <c r="A501" i="12"/>
  <c r="B278" i="12"/>
  <c r="B854" i="12"/>
  <c r="B917" i="11"/>
  <c r="B435" i="11"/>
  <c r="B372" i="11"/>
  <c r="B692" i="11"/>
  <c r="B404" i="11"/>
  <c r="B1012" i="11"/>
  <c r="B52" i="11"/>
  <c r="B883" i="11"/>
  <c r="B851" i="11"/>
  <c r="A180" i="11"/>
  <c r="B949" i="11"/>
  <c r="A469" i="11"/>
  <c r="B308" i="11"/>
  <c r="B276" i="11"/>
  <c r="B659" i="11"/>
  <c r="B531" i="11"/>
  <c r="B789" i="11"/>
  <c r="B147" i="11"/>
  <c r="B83" i="11"/>
  <c r="B340" i="11"/>
  <c r="B211" i="10"/>
  <c r="D212" i="10" s="1"/>
  <c r="B948" i="10"/>
  <c r="D949" i="10" s="1"/>
  <c r="B724" i="10"/>
  <c r="D725" i="10" s="1"/>
  <c r="A532" i="10"/>
  <c r="B788" i="10"/>
  <c r="D789" i="10" s="1"/>
  <c r="B308" i="10"/>
  <c r="D309" i="10" s="1"/>
  <c r="B916" i="10"/>
  <c r="D917" i="10" s="1"/>
  <c r="B84" i="10"/>
  <c r="D85" i="10" s="1"/>
  <c r="B404" i="10"/>
  <c r="D405" i="10" s="1"/>
  <c r="B372" i="10"/>
  <c r="D373" i="10" s="1"/>
  <c r="B980" i="10"/>
  <c r="D981" i="10" s="1"/>
  <c r="B116" i="10"/>
  <c r="D117" i="10" s="1"/>
  <c r="B436" i="10"/>
  <c r="D437" i="10" s="1"/>
  <c r="B499" i="10"/>
  <c r="D500" i="10" s="1"/>
  <c r="B244" i="10"/>
  <c r="D245" i="10" s="1"/>
  <c r="B276" i="10"/>
  <c r="D277" i="10" s="1"/>
  <c r="B692" i="10"/>
  <c r="D693" i="10" s="1"/>
  <c r="B180" i="10"/>
  <c r="D181" i="10" s="1"/>
  <c r="B148" i="10"/>
  <c r="D149" i="10" s="1"/>
  <c r="B467" i="10"/>
  <c r="D468" i="10" s="1"/>
  <c r="B819" i="10"/>
  <c r="D820" i="10" s="1"/>
  <c r="B52" i="10"/>
  <c r="D53" i="10" s="1"/>
  <c r="B755" i="10"/>
  <c r="D756" i="10" s="1"/>
  <c r="B628" i="10"/>
  <c r="D629" i="10" s="1"/>
  <c r="B596" i="10"/>
  <c r="D597" i="10" s="1"/>
  <c r="B340" i="10"/>
  <c r="D341" i="10" s="1"/>
  <c r="B9" i="8"/>
  <c r="D884" i="10" l="1"/>
  <c r="B884" i="10"/>
  <c r="D660" i="10"/>
  <c r="B660" i="10"/>
  <c r="D532" i="10"/>
  <c r="B532" i="10"/>
  <c r="D21" i="10"/>
  <c r="B21" i="10"/>
  <c r="D853" i="10"/>
  <c r="B853" i="10"/>
  <c r="D564" i="10"/>
  <c r="B564" i="10"/>
  <c r="D1013" i="10"/>
  <c r="B1013" i="10"/>
  <c r="D597" i="15"/>
  <c r="B597" i="15"/>
  <c r="D469" i="15"/>
  <c r="B469" i="15"/>
  <c r="D854" i="15"/>
  <c r="B854" i="15"/>
  <c r="D693" i="15"/>
  <c r="B693" i="15"/>
  <c r="D949" i="15"/>
  <c r="B949" i="15"/>
  <c r="D437" i="15"/>
  <c r="B437" i="15"/>
  <c r="D501" i="15"/>
  <c r="B501" i="15"/>
  <c r="D277" i="15"/>
  <c r="B277" i="15"/>
  <c r="D407" i="15"/>
  <c r="B407" i="15"/>
  <c r="D149" i="15"/>
  <c r="B149" i="15"/>
  <c r="D629" i="16"/>
  <c r="B629" i="16"/>
  <c r="D949" i="16"/>
  <c r="B949" i="16"/>
  <c r="D533" i="16"/>
  <c r="B533" i="16"/>
  <c r="D565" i="16"/>
  <c r="B565" i="16"/>
  <c r="D469" i="16"/>
  <c r="B469" i="16"/>
  <c r="D54" i="16"/>
  <c r="B54" i="16"/>
  <c r="D117" i="16"/>
  <c r="B117" i="16"/>
  <c r="D758" i="16"/>
  <c r="B758" i="16"/>
  <c r="D725" i="16"/>
  <c r="B725" i="16"/>
  <c r="E44" i="8"/>
  <c r="K6" i="8"/>
  <c r="CX6" i="8"/>
  <c r="CP6" i="8"/>
  <c r="DC6" i="8"/>
  <c r="CW6" i="8"/>
  <c r="CO6" i="8"/>
  <c r="CZ6" i="8"/>
  <c r="CT6" i="8"/>
  <c r="DB6" i="8"/>
  <c r="CV6" i="8"/>
  <c r="CN6" i="8"/>
  <c r="CN8" i="8" s="1"/>
  <c r="DA6" i="8"/>
  <c r="CU6" i="8"/>
  <c r="CS6" i="8"/>
  <c r="CR6" i="8"/>
  <c r="CY6" i="8"/>
  <c r="CQ6" i="8"/>
  <c r="B373" i="14"/>
  <c r="B597" i="14"/>
  <c r="B245" i="14"/>
  <c r="B821" i="14"/>
  <c r="B181" i="14"/>
  <c r="B437" i="14"/>
  <c r="B341" i="14"/>
  <c r="B981" i="14"/>
  <c r="CE6" i="8"/>
  <c r="CJ6" i="8"/>
  <c r="CD6" i="8"/>
  <c r="BV6" i="8"/>
  <c r="BK6" i="8"/>
  <c r="BE6" i="8"/>
  <c r="AW6" i="8"/>
  <c r="AN6" i="8"/>
  <c r="Z6" i="8"/>
  <c r="AE6" i="8"/>
  <c r="Q6" i="8"/>
  <c r="CB6" i="8"/>
  <c r="BR6" i="8"/>
  <c r="AT6" i="8"/>
  <c r="X6" i="8"/>
  <c r="S6" i="8"/>
  <c r="CF6" i="8"/>
  <c r="BP6" i="8"/>
  <c r="T6" i="8"/>
  <c r="BG6" i="8"/>
  <c r="AQ6" i="8"/>
  <c r="R6" i="8"/>
  <c r="BW6" i="8"/>
  <c r="AG6" i="8"/>
  <c r="CI6" i="8"/>
  <c r="CC6" i="8"/>
  <c r="BU6" i="8"/>
  <c r="BJ6" i="8"/>
  <c r="BD6" i="8"/>
  <c r="AU6" i="8"/>
  <c r="AM6" i="8"/>
  <c r="Y6" i="8"/>
  <c r="W6" i="8"/>
  <c r="P6" i="8"/>
  <c r="BT6" i="8"/>
  <c r="BC6" i="8"/>
  <c r="AL6" i="8"/>
  <c r="U6" i="8"/>
  <c r="L6" i="8"/>
  <c r="BZ6" i="8"/>
  <c r="AR6" i="8"/>
  <c r="BO6" i="8"/>
  <c r="J6" i="8"/>
  <c r="BL6" i="8"/>
  <c r="CH6" i="8"/>
  <c r="O6" i="8"/>
  <c r="BA6" i="8"/>
  <c r="AC6" i="8"/>
  <c r="CL6" i="8"/>
  <c r="AZ6" i="8"/>
  <c r="AI6" i="8"/>
  <c r="I6" i="8"/>
  <c r="AX6" i="8"/>
  <c r="AF6" i="8"/>
  <c r="CG6" i="8"/>
  <c r="CA6" i="8"/>
  <c r="BI6" i="8"/>
  <c r="BQ6" i="8"/>
  <c r="BB6" i="8"/>
  <c r="AS6" i="8"/>
  <c r="AK6" i="8"/>
  <c r="AD6" i="8"/>
  <c r="BH6" i="8"/>
  <c r="AJ6" i="8"/>
  <c r="BY6" i="8"/>
  <c r="AB6" i="8"/>
  <c r="AO6" i="8"/>
  <c r="CK6" i="8"/>
  <c r="BX6" i="8"/>
  <c r="BF6" i="8"/>
  <c r="BN6" i="8"/>
  <c r="AY6" i="8"/>
  <c r="AP6" i="8"/>
  <c r="AH6" i="8"/>
  <c r="AA6" i="8"/>
  <c r="N6" i="8"/>
  <c r="BM6" i="8"/>
  <c r="M6" i="8"/>
  <c r="B980" i="11"/>
  <c r="B116" i="11"/>
  <c r="B564" i="11"/>
  <c r="B820" i="11"/>
  <c r="B756" i="11"/>
  <c r="B212" i="11"/>
  <c r="B628" i="11"/>
  <c r="B468" i="11"/>
  <c r="B724" i="11"/>
  <c r="B244" i="11"/>
  <c r="B500" i="11"/>
  <c r="B180" i="11"/>
  <c r="B20" i="11"/>
  <c r="B596" i="11"/>
  <c r="B533" i="12"/>
  <c r="B437" i="12"/>
  <c r="B22" i="12"/>
  <c r="B149" i="12"/>
  <c r="B181" i="12"/>
  <c r="B245" i="12"/>
  <c r="B117" i="12"/>
  <c r="B949" i="12"/>
  <c r="B341" i="12"/>
  <c r="B886" i="12"/>
  <c r="B693" i="12"/>
  <c r="B53" i="12"/>
  <c r="B597" i="12"/>
  <c r="B726" i="12"/>
  <c r="E9" i="8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E38" i="8" s="1"/>
  <c r="B916" i="13"/>
  <c r="B660" i="13"/>
  <c r="B532" i="13"/>
  <c r="B180" i="13"/>
  <c r="B756" i="13"/>
  <c r="B404" i="13"/>
  <c r="B820" i="13"/>
  <c r="B84" i="13"/>
  <c r="B1012" i="13"/>
  <c r="B244" i="13"/>
  <c r="D9" i="8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D38" i="8" s="1"/>
  <c r="B629" i="14"/>
  <c r="B534" i="15"/>
  <c r="D535" i="15" s="1"/>
  <c r="B565" i="14"/>
  <c r="B662" i="16"/>
  <c r="D663" i="16" s="1"/>
  <c r="B375" i="16"/>
  <c r="D376" i="16" s="1"/>
  <c r="B790" i="16"/>
  <c r="D791" i="16" s="1"/>
  <c r="B278" i="14"/>
  <c r="B22" i="14"/>
  <c r="B278" i="16"/>
  <c r="D279" i="16" s="1"/>
  <c r="B374" i="15"/>
  <c r="D375" i="15" s="1"/>
  <c r="B22" i="15"/>
  <c r="D23" i="15" s="1"/>
  <c r="B534" i="14"/>
  <c r="B790" i="15"/>
  <c r="D791" i="15" s="1"/>
  <c r="B85" i="16"/>
  <c r="D86" i="16" s="1"/>
  <c r="A565" i="16"/>
  <c r="B757" i="15"/>
  <c r="D758" i="15" s="1"/>
  <c r="B918" i="15"/>
  <c r="D919" i="15" s="1"/>
  <c r="B54" i="14"/>
  <c r="B887" i="16"/>
  <c r="D888" i="16" s="1"/>
  <c r="B245" i="16"/>
  <c r="D246" i="16" s="1"/>
  <c r="B854" i="14"/>
  <c r="B149" i="16"/>
  <c r="D150" i="16" s="1"/>
  <c r="B310" i="15"/>
  <c r="D311" i="15" s="1"/>
  <c r="B406" i="14"/>
  <c r="B182" i="15"/>
  <c r="D183" i="15" s="1"/>
  <c r="B309" i="16"/>
  <c r="D310" i="16" s="1"/>
  <c r="B725" i="15"/>
  <c r="D726" i="15" s="1"/>
  <c r="B342" i="16"/>
  <c r="D343" i="16" s="1"/>
  <c r="B470" i="14"/>
  <c r="B54" i="15"/>
  <c r="D55" i="15" s="1"/>
  <c r="B341" i="15"/>
  <c r="D342" i="15" s="1"/>
  <c r="B246" i="15"/>
  <c r="D247" i="15" s="1"/>
  <c r="B85" i="15"/>
  <c r="D86" i="15" s="1"/>
  <c r="B630" i="15"/>
  <c r="D631" i="15" s="1"/>
  <c r="B662" i="15"/>
  <c r="D663" i="15" s="1"/>
  <c r="B85" i="14"/>
  <c r="B21" i="16"/>
  <c r="D22" i="16" s="1"/>
  <c r="B918" i="14"/>
  <c r="B1013" i="15"/>
  <c r="D1014" i="15" s="1"/>
  <c r="B566" i="15"/>
  <c r="D567" i="15" s="1"/>
  <c r="B694" i="14"/>
  <c r="B757" i="14"/>
  <c r="B182" i="16"/>
  <c r="D183" i="16" s="1"/>
  <c r="B693" i="16"/>
  <c r="D694" i="16" s="1"/>
  <c r="B150" i="14"/>
  <c r="B662" i="14"/>
  <c r="B981" i="16"/>
  <c r="D982" i="16" s="1"/>
  <c r="B982" i="15"/>
  <c r="D983" i="15" s="1"/>
  <c r="B406" i="16"/>
  <c r="D407" i="16" s="1"/>
  <c r="B726" i="14"/>
  <c r="B885" i="14"/>
  <c r="B439" i="16"/>
  <c r="D440" i="16" s="1"/>
  <c r="A534" i="16"/>
  <c r="B821" i="15"/>
  <c r="D822" i="15" s="1"/>
  <c r="B503" i="16"/>
  <c r="D504" i="16" s="1"/>
  <c r="B501" i="14"/>
  <c r="B118" i="14"/>
  <c r="B1013" i="14"/>
  <c r="B950" i="14"/>
  <c r="B309" i="14"/>
  <c r="B118" i="15"/>
  <c r="D119" i="15" s="1"/>
  <c r="B853" i="16"/>
  <c r="D854" i="16" s="1"/>
  <c r="B918" i="16"/>
  <c r="D919" i="16" s="1"/>
  <c r="B885" i="15"/>
  <c r="D886" i="15" s="1"/>
  <c r="B213" i="15"/>
  <c r="D214" i="15" s="1"/>
  <c r="B1014" i="16"/>
  <c r="D1015" i="16" s="1"/>
  <c r="A629" i="16"/>
  <c r="B790" i="14"/>
  <c r="A758" i="16"/>
  <c r="B215" i="14"/>
  <c r="B214" i="16"/>
  <c r="D215" i="16" s="1"/>
  <c r="B598" i="16"/>
  <c r="D599" i="16" s="1"/>
  <c r="B821" i="16"/>
  <c r="D822" i="16" s="1"/>
  <c r="B340" i="13"/>
  <c r="B726" i="13"/>
  <c r="B21" i="13"/>
  <c r="A405" i="13"/>
  <c r="B885" i="13"/>
  <c r="B980" i="13"/>
  <c r="B149" i="13"/>
  <c r="B309" i="13"/>
  <c r="B564" i="13"/>
  <c r="B468" i="13"/>
  <c r="B692" i="13"/>
  <c r="B597" i="13"/>
  <c r="B852" i="13"/>
  <c r="A660" i="13"/>
  <c r="B373" i="13"/>
  <c r="B629" i="13"/>
  <c r="B277" i="13"/>
  <c r="B213" i="13"/>
  <c r="B789" i="13"/>
  <c r="B437" i="13"/>
  <c r="B53" i="13"/>
  <c r="B501" i="13"/>
  <c r="B117" i="13"/>
  <c r="B949" i="13"/>
  <c r="B855" i="12"/>
  <c r="B279" i="12"/>
  <c r="B821" i="12"/>
  <c r="B758" i="12"/>
  <c r="B918" i="12"/>
  <c r="B661" i="12"/>
  <c r="B407" i="12"/>
  <c r="B789" i="12"/>
  <c r="A502" i="12"/>
  <c r="B86" i="12"/>
  <c r="B982" i="12"/>
  <c r="B566" i="12"/>
  <c r="B469" i="12"/>
  <c r="B630" i="12"/>
  <c r="B214" i="12"/>
  <c r="B374" i="12"/>
  <c r="B309" i="12"/>
  <c r="B1013" i="12"/>
  <c r="B504" i="12"/>
  <c r="B84" i="11"/>
  <c r="B532" i="11"/>
  <c r="B277" i="11"/>
  <c r="B693" i="11"/>
  <c r="B950" i="11"/>
  <c r="A181" i="11"/>
  <c r="B884" i="11"/>
  <c r="B1013" i="11"/>
  <c r="B373" i="11"/>
  <c r="B436" i="11"/>
  <c r="B148" i="11"/>
  <c r="B309" i="11"/>
  <c r="B790" i="11"/>
  <c r="B852" i="11"/>
  <c r="B405" i="11"/>
  <c r="B660" i="11"/>
  <c r="B341" i="11"/>
  <c r="A470" i="11"/>
  <c r="B53" i="11"/>
  <c r="B918" i="11"/>
  <c r="B949" i="10"/>
  <c r="D950" i="10" s="1"/>
  <c r="B212" i="10"/>
  <c r="D213" i="10" s="1"/>
  <c r="B597" i="10"/>
  <c r="D598" i="10" s="1"/>
  <c r="B629" i="10"/>
  <c r="D630" i="10" s="1"/>
  <c r="B85" i="10"/>
  <c r="D86" i="10" s="1"/>
  <c r="A533" i="10"/>
  <c r="B437" i="10"/>
  <c r="D438" i="10" s="1"/>
  <c r="B117" i="10"/>
  <c r="D118" i="10" s="1"/>
  <c r="B820" i="10"/>
  <c r="D821" i="10" s="1"/>
  <c r="B405" i="10"/>
  <c r="D406" i="10" s="1"/>
  <c r="B468" i="10"/>
  <c r="D469" i="10" s="1"/>
  <c r="B245" i="10"/>
  <c r="D246" i="10" s="1"/>
  <c r="B149" i="10"/>
  <c r="D150" i="10" s="1"/>
  <c r="B981" i="10"/>
  <c r="D982" i="10" s="1"/>
  <c r="B917" i="10"/>
  <c r="D918" i="10" s="1"/>
  <c r="B725" i="10"/>
  <c r="D726" i="10" s="1"/>
  <c r="B277" i="10"/>
  <c r="D278" i="10" s="1"/>
  <c r="B789" i="10"/>
  <c r="D790" i="10" s="1"/>
  <c r="B181" i="10"/>
  <c r="D182" i="10" s="1"/>
  <c r="B756" i="10"/>
  <c r="D757" i="10" s="1"/>
  <c r="B693" i="10"/>
  <c r="D694" i="10" s="1"/>
  <c r="B500" i="10"/>
  <c r="D501" i="10" s="1"/>
  <c r="B341" i="10"/>
  <c r="D342" i="10" s="1"/>
  <c r="B53" i="10"/>
  <c r="D54" i="10" s="1"/>
  <c r="B373" i="10"/>
  <c r="D374" i="10" s="1"/>
  <c r="B309" i="10"/>
  <c r="D310" i="10" s="1"/>
  <c r="F9" i="8"/>
  <c r="D661" i="10" l="1"/>
  <c r="B661" i="10"/>
  <c r="D533" i="10"/>
  <c r="B533" i="10"/>
  <c r="D854" i="10"/>
  <c r="B854" i="10"/>
  <c r="D885" i="10"/>
  <c r="B885" i="10"/>
  <c r="D22" i="10"/>
  <c r="B22" i="10"/>
  <c r="D1014" i="10"/>
  <c r="B1014" i="10"/>
  <c r="D565" i="10"/>
  <c r="B565" i="10"/>
  <c r="D278" i="15"/>
  <c r="B278" i="15"/>
  <c r="D694" i="15"/>
  <c r="B694" i="15"/>
  <c r="D502" i="15"/>
  <c r="B502" i="15"/>
  <c r="D855" i="15"/>
  <c r="B855" i="15"/>
  <c r="D150" i="15"/>
  <c r="B150" i="15"/>
  <c r="D438" i="15"/>
  <c r="B438" i="15"/>
  <c r="D470" i="15"/>
  <c r="B470" i="15"/>
  <c r="D408" i="15"/>
  <c r="B408" i="15"/>
  <c r="D950" i="15"/>
  <c r="B950" i="15"/>
  <c r="D598" i="15"/>
  <c r="B598" i="15"/>
  <c r="D566" i="16"/>
  <c r="B566" i="16"/>
  <c r="D55" i="16"/>
  <c r="B55" i="16"/>
  <c r="D950" i="16"/>
  <c r="B950" i="16"/>
  <c r="D118" i="16"/>
  <c r="B118" i="16"/>
  <c r="D726" i="16"/>
  <c r="B726" i="16"/>
  <c r="D470" i="16"/>
  <c r="B470" i="16"/>
  <c r="D630" i="16"/>
  <c r="B630" i="16"/>
  <c r="D759" i="16"/>
  <c r="B759" i="16"/>
  <c r="D534" i="16"/>
  <c r="B534" i="16"/>
  <c r="B982" i="14"/>
  <c r="B342" i="14"/>
  <c r="B438" i="14"/>
  <c r="B598" i="14"/>
  <c r="B822" i="14"/>
  <c r="B246" i="14"/>
  <c r="B182" i="14"/>
  <c r="B374" i="14"/>
  <c r="B469" i="11"/>
  <c r="B501" i="11"/>
  <c r="B629" i="11"/>
  <c r="B565" i="11"/>
  <c r="B821" i="11"/>
  <c r="B597" i="11"/>
  <c r="B245" i="11"/>
  <c r="B213" i="11"/>
  <c r="B117" i="11"/>
  <c r="B21" i="11"/>
  <c r="B725" i="11"/>
  <c r="B757" i="11"/>
  <c r="B981" i="11"/>
  <c r="B181" i="11"/>
  <c r="B950" i="12"/>
  <c r="B150" i="12"/>
  <c r="B694" i="12"/>
  <c r="B118" i="12"/>
  <c r="B23" i="12"/>
  <c r="B727" i="12"/>
  <c r="B887" i="12"/>
  <c r="B246" i="12"/>
  <c r="B438" i="12"/>
  <c r="B598" i="12"/>
  <c r="B342" i="12"/>
  <c r="B182" i="12"/>
  <c r="B534" i="12"/>
  <c r="B54" i="12"/>
  <c r="B85" i="13"/>
  <c r="B181" i="13"/>
  <c r="B821" i="13"/>
  <c r="B533" i="13"/>
  <c r="B245" i="13"/>
  <c r="B405" i="13"/>
  <c r="B661" i="13"/>
  <c r="B1013" i="13"/>
  <c r="B757" i="13"/>
  <c r="B917" i="13"/>
  <c r="B630" i="14"/>
  <c r="B151" i="14"/>
  <c r="B150" i="16"/>
  <c r="D151" i="16" s="1"/>
  <c r="B566" i="14"/>
  <c r="B791" i="14"/>
  <c r="B214" i="15"/>
  <c r="D215" i="15" s="1"/>
  <c r="B119" i="14"/>
  <c r="A535" i="16"/>
  <c r="B1014" i="15"/>
  <c r="D1015" i="15" s="1"/>
  <c r="B247" i="15"/>
  <c r="D248" i="15" s="1"/>
  <c r="B791" i="15"/>
  <c r="D792" i="15" s="1"/>
  <c r="B376" i="16"/>
  <c r="D377" i="16" s="1"/>
  <c r="B502" i="14"/>
  <c r="B407" i="14"/>
  <c r="B855" i="14"/>
  <c r="B23" i="15"/>
  <c r="D24" i="15" s="1"/>
  <c r="B279" i="14"/>
  <c r="B407" i="16"/>
  <c r="D408" i="16" s="1"/>
  <c r="B695" i="14"/>
  <c r="B888" i="16"/>
  <c r="D889" i="16" s="1"/>
  <c r="B23" i="14"/>
  <c r="B599" i="16"/>
  <c r="D600" i="16" s="1"/>
  <c r="B119" i="15"/>
  <c r="D120" i="15" s="1"/>
  <c r="B440" i="16"/>
  <c r="D441" i="16" s="1"/>
  <c r="B983" i="15"/>
  <c r="D984" i="15" s="1"/>
  <c r="B694" i="16"/>
  <c r="D695" i="16" s="1"/>
  <c r="B919" i="14"/>
  <c r="B663" i="15"/>
  <c r="D664" i="15" s="1"/>
  <c r="B342" i="15"/>
  <c r="D343" i="15" s="1"/>
  <c r="B343" i="16"/>
  <c r="D344" i="16" s="1"/>
  <c r="B55" i="14"/>
  <c r="A566" i="16"/>
  <c r="B535" i="14"/>
  <c r="B183" i="15"/>
  <c r="D184" i="15" s="1"/>
  <c r="B886" i="15"/>
  <c r="D887" i="15" s="1"/>
  <c r="B886" i="14"/>
  <c r="B567" i="15"/>
  <c r="D568" i="15" s="1"/>
  <c r="B22" i="16"/>
  <c r="D23" i="16" s="1"/>
  <c r="B663" i="16"/>
  <c r="D664" i="16" s="1"/>
  <c r="B822" i="16"/>
  <c r="D823" i="16" s="1"/>
  <c r="B310" i="14"/>
  <c r="B951" i="14"/>
  <c r="B504" i="16"/>
  <c r="D505" i="16" s="1"/>
  <c r="B982" i="16"/>
  <c r="D983" i="16" s="1"/>
  <c r="B183" i="16"/>
  <c r="D184" i="16" s="1"/>
  <c r="B631" i="15"/>
  <c r="D632" i="15" s="1"/>
  <c r="B55" i="15"/>
  <c r="D56" i="15" s="1"/>
  <c r="B726" i="15"/>
  <c r="D727" i="15" s="1"/>
  <c r="B246" i="16"/>
  <c r="D247" i="16" s="1"/>
  <c r="B919" i="15"/>
  <c r="D920" i="15" s="1"/>
  <c r="B375" i="15"/>
  <c r="D376" i="15" s="1"/>
  <c r="B791" i="16"/>
  <c r="D792" i="16" s="1"/>
  <c r="B1015" i="16"/>
  <c r="D1016" i="16" s="1"/>
  <c r="B727" i="14"/>
  <c r="B86" i="14"/>
  <c r="B86" i="16"/>
  <c r="D87" i="16" s="1"/>
  <c r="B854" i="16"/>
  <c r="D855" i="16" s="1"/>
  <c r="B215" i="16"/>
  <c r="D216" i="16" s="1"/>
  <c r="A630" i="16"/>
  <c r="B822" i="15"/>
  <c r="D823" i="15" s="1"/>
  <c r="B216" i="14"/>
  <c r="A759" i="16"/>
  <c r="B919" i="16"/>
  <c r="D920" i="16" s="1"/>
  <c r="B1014" i="14"/>
  <c r="B663" i="14"/>
  <c r="B758" i="14"/>
  <c r="B86" i="15"/>
  <c r="D87" i="15" s="1"/>
  <c r="B471" i="14"/>
  <c r="B310" i="16"/>
  <c r="D311" i="16" s="1"/>
  <c r="B311" i="15"/>
  <c r="D312" i="15" s="1"/>
  <c r="B758" i="15"/>
  <c r="D759" i="15" s="1"/>
  <c r="B279" i="16"/>
  <c r="D280" i="16" s="1"/>
  <c r="B535" i="15"/>
  <c r="D536" i="15" s="1"/>
  <c r="B790" i="13"/>
  <c r="B278" i="13"/>
  <c r="B853" i="13"/>
  <c r="B981" i="13"/>
  <c r="B727" i="13"/>
  <c r="B118" i="13"/>
  <c r="B565" i="13"/>
  <c r="B214" i="13"/>
  <c r="B630" i="13"/>
  <c r="B598" i="13"/>
  <c r="B886" i="13"/>
  <c r="B341" i="13"/>
  <c r="B438" i="13"/>
  <c r="B693" i="13"/>
  <c r="B310" i="13"/>
  <c r="B502" i="13"/>
  <c r="B374" i="13"/>
  <c r="A406" i="13"/>
  <c r="B950" i="13"/>
  <c r="B469" i="13"/>
  <c r="B54" i="13"/>
  <c r="A661" i="13"/>
  <c r="B150" i="13"/>
  <c r="B22" i="13"/>
  <c r="B631" i="12"/>
  <c r="B790" i="12"/>
  <c r="B1014" i="12"/>
  <c r="B375" i="12"/>
  <c r="B87" i="12"/>
  <c r="B919" i="12"/>
  <c r="B822" i="12"/>
  <c r="B215" i="12"/>
  <c r="B470" i="12"/>
  <c r="B310" i="12"/>
  <c r="B567" i="12"/>
  <c r="B280" i="12"/>
  <c r="A503" i="12"/>
  <c r="B408" i="12"/>
  <c r="B983" i="12"/>
  <c r="B505" i="12"/>
  <c r="B662" i="12"/>
  <c r="B759" i="12"/>
  <c r="B856" i="12"/>
  <c r="B791" i="11"/>
  <c r="B661" i="11"/>
  <c r="B1014" i="11"/>
  <c r="B149" i="11"/>
  <c r="B885" i="11"/>
  <c r="B951" i="11"/>
  <c r="B54" i="11"/>
  <c r="B278" i="11"/>
  <c r="B437" i="11"/>
  <c r="B919" i="11"/>
  <c r="B406" i="11"/>
  <c r="A182" i="11"/>
  <c r="B533" i="11"/>
  <c r="B310" i="11"/>
  <c r="B374" i="11"/>
  <c r="B342" i="11"/>
  <c r="A471" i="11"/>
  <c r="B853" i="11"/>
  <c r="B694" i="11"/>
  <c r="B85" i="11"/>
  <c r="B213" i="10"/>
  <c r="D214" i="10" s="1"/>
  <c r="B950" i="10"/>
  <c r="D951" i="10" s="1"/>
  <c r="B790" i="10"/>
  <c r="D791" i="10" s="1"/>
  <c r="B246" i="10"/>
  <c r="D247" i="10" s="1"/>
  <c r="B86" i="10"/>
  <c r="D87" i="10" s="1"/>
  <c r="B406" i="10"/>
  <c r="D407" i="10" s="1"/>
  <c r="B310" i="10"/>
  <c r="D311" i="10" s="1"/>
  <c r="B918" i="10"/>
  <c r="D919" i="10" s="1"/>
  <c r="A534" i="10"/>
  <c r="B54" i="10"/>
  <c r="D55" i="10" s="1"/>
  <c r="B757" i="10"/>
  <c r="D758" i="10" s="1"/>
  <c r="B630" i="10"/>
  <c r="D631" i="10" s="1"/>
  <c r="B374" i="10"/>
  <c r="D375" i="10" s="1"/>
  <c r="B342" i="10"/>
  <c r="D343" i="10" s="1"/>
  <c r="B501" i="10"/>
  <c r="D502" i="10" s="1"/>
  <c r="B182" i="10"/>
  <c r="D183" i="10" s="1"/>
  <c r="B821" i="10"/>
  <c r="D822" i="10" s="1"/>
  <c r="B694" i="10"/>
  <c r="D695" i="10" s="1"/>
  <c r="B118" i="10"/>
  <c r="D119" i="10" s="1"/>
  <c r="B278" i="10"/>
  <c r="D279" i="10" s="1"/>
  <c r="B982" i="10"/>
  <c r="D983" i="10" s="1"/>
  <c r="B469" i="10"/>
  <c r="D470" i="10" s="1"/>
  <c r="B726" i="10"/>
  <c r="D727" i="10" s="1"/>
  <c r="B150" i="10"/>
  <c r="D151" i="10" s="1"/>
  <c r="B438" i="10"/>
  <c r="D439" i="10" s="1"/>
  <c r="B598" i="10"/>
  <c r="D599" i="10" s="1"/>
  <c r="F10" i="8"/>
  <c r="B10" i="8"/>
  <c r="D534" i="10" l="1"/>
  <c r="B534" i="10"/>
  <c r="D1015" i="10"/>
  <c r="B1015" i="10"/>
  <c r="D23" i="10"/>
  <c r="B23" i="10"/>
  <c r="D566" i="10"/>
  <c r="B566" i="10"/>
  <c r="D662" i="10"/>
  <c r="B662" i="10"/>
  <c r="D855" i="10"/>
  <c r="B855" i="10"/>
  <c r="D886" i="10"/>
  <c r="B886" i="10"/>
  <c r="D409" i="15"/>
  <c r="B409" i="15"/>
  <c r="D856" i="15"/>
  <c r="B856" i="15"/>
  <c r="D471" i="15"/>
  <c r="B471" i="15"/>
  <c r="D503" i="15"/>
  <c r="B503" i="15"/>
  <c r="D599" i="15"/>
  <c r="B599" i="15"/>
  <c r="D439" i="15"/>
  <c r="B439" i="15"/>
  <c r="D695" i="15"/>
  <c r="B695" i="15"/>
  <c r="D951" i="15"/>
  <c r="B951" i="15"/>
  <c r="D151" i="15"/>
  <c r="B151" i="15"/>
  <c r="D279" i="15"/>
  <c r="B279" i="15"/>
  <c r="D119" i="16"/>
  <c r="B119" i="16"/>
  <c r="D760" i="16"/>
  <c r="B760" i="16"/>
  <c r="D631" i="16"/>
  <c r="B631" i="16"/>
  <c r="D951" i="16"/>
  <c r="B951" i="16"/>
  <c r="D471" i="16"/>
  <c r="B471" i="16"/>
  <c r="D56" i="16"/>
  <c r="B56" i="16"/>
  <c r="D535" i="16"/>
  <c r="B535" i="16"/>
  <c r="D727" i="16"/>
  <c r="B727" i="16"/>
  <c r="D567" i="16"/>
  <c r="B567" i="16"/>
  <c r="B183" i="14"/>
  <c r="B599" i="14"/>
  <c r="B439" i="14"/>
  <c r="B247" i="14"/>
  <c r="B343" i="14"/>
  <c r="B375" i="14"/>
  <c r="B823" i="14"/>
  <c r="B983" i="14"/>
  <c r="B758" i="11"/>
  <c r="B214" i="11"/>
  <c r="B566" i="11"/>
  <c r="B726" i="11"/>
  <c r="B246" i="11"/>
  <c r="B630" i="11"/>
  <c r="B182" i="11"/>
  <c r="B22" i="11"/>
  <c r="B598" i="11"/>
  <c r="B502" i="11"/>
  <c r="B982" i="11"/>
  <c r="B118" i="11"/>
  <c r="B822" i="11"/>
  <c r="B470" i="11"/>
  <c r="B343" i="12"/>
  <c r="B888" i="12"/>
  <c r="B695" i="12"/>
  <c r="B55" i="12"/>
  <c r="B599" i="12"/>
  <c r="B728" i="12"/>
  <c r="B151" i="12"/>
  <c r="B535" i="12"/>
  <c r="B439" i="12"/>
  <c r="B24" i="12"/>
  <c r="B951" i="12"/>
  <c r="B183" i="12"/>
  <c r="B247" i="12"/>
  <c r="B119" i="12"/>
  <c r="B1014" i="13"/>
  <c r="B534" i="13"/>
  <c r="B662" i="13"/>
  <c r="B822" i="13"/>
  <c r="B918" i="13"/>
  <c r="B406" i="13"/>
  <c r="B182" i="13"/>
  <c r="B758" i="13"/>
  <c r="B246" i="13"/>
  <c r="B86" i="13"/>
  <c r="B631" i="14"/>
  <c r="B441" i="16"/>
  <c r="D442" i="16" s="1"/>
  <c r="B696" i="14"/>
  <c r="B536" i="15"/>
  <c r="D537" i="15" s="1"/>
  <c r="B759" i="15"/>
  <c r="D760" i="15" s="1"/>
  <c r="B87" i="15"/>
  <c r="D88" i="15" s="1"/>
  <c r="B1015" i="14"/>
  <c r="B217" i="14"/>
  <c r="B855" i="16"/>
  <c r="D856" i="16" s="1"/>
  <c r="B87" i="14"/>
  <c r="B184" i="16"/>
  <c r="D185" i="16" s="1"/>
  <c r="B311" i="14"/>
  <c r="B568" i="15"/>
  <c r="D569" i="15" s="1"/>
  <c r="B184" i="15"/>
  <c r="D185" i="15" s="1"/>
  <c r="A567" i="16"/>
  <c r="B664" i="15"/>
  <c r="D665" i="15" s="1"/>
  <c r="B24" i="15"/>
  <c r="D25" i="15" s="1"/>
  <c r="B503" i="14"/>
  <c r="B377" i="16"/>
  <c r="D378" i="16" s="1"/>
  <c r="B248" i="15"/>
  <c r="D249" i="15" s="1"/>
  <c r="B120" i="14"/>
  <c r="B567" i="14"/>
  <c r="B792" i="16"/>
  <c r="D793" i="16" s="1"/>
  <c r="B983" i="16"/>
  <c r="D984" i="16" s="1"/>
  <c r="B408" i="16"/>
  <c r="D409" i="16" s="1"/>
  <c r="B887" i="14"/>
  <c r="B920" i="14"/>
  <c r="B600" i="16"/>
  <c r="D601" i="16" s="1"/>
  <c r="B856" i="14"/>
  <c r="B87" i="16"/>
  <c r="D88" i="16" s="1"/>
  <c r="B376" i="15"/>
  <c r="D377" i="15" s="1"/>
  <c r="B56" i="15"/>
  <c r="D57" i="15" s="1"/>
  <c r="B505" i="16"/>
  <c r="D506" i="16" s="1"/>
  <c r="B823" i="16"/>
  <c r="D824" i="16" s="1"/>
  <c r="B344" i="16"/>
  <c r="D345" i="16" s="1"/>
  <c r="B312" i="15"/>
  <c r="D313" i="15" s="1"/>
  <c r="B823" i="15"/>
  <c r="D824" i="15" s="1"/>
  <c r="B727" i="15"/>
  <c r="D728" i="15" s="1"/>
  <c r="B56" i="14"/>
  <c r="B311" i="16"/>
  <c r="D312" i="16" s="1"/>
  <c r="B759" i="14"/>
  <c r="B920" i="16"/>
  <c r="D921" i="16" s="1"/>
  <c r="A631" i="16"/>
  <c r="B887" i="15"/>
  <c r="D888" i="15" s="1"/>
  <c r="B695" i="16"/>
  <c r="D696" i="16" s="1"/>
  <c r="B120" i="15"/>
  <c r="D121" i="15" s="1"/>
  <c r="B24" i="14"/>
  <c r="B408" i="14"/>
  <c r="B792" i="15"/>
  <c r="D793" i="15" s="1"/>
  <c r="B1015" i="15"/>
  <c r="D1016" i="15" s="1"/>
  <c r="B215" i="15"/>
  <c r="D216" i="15" s="1"/>
  <c r="B151" i="16"/>
  <c r="D152" i="16" s="1"/>
  <c r="B952" i="14"/>
  <c r="B536" i="14"/>
  <c r="B984" i="15"/>
  <c r="D985" i="15" s="1"/>
  <c r="B152" i="14"/>
  <c r="B247" i="16"/>
  <c r="D248" i="16" s="1"/>
  <c r="B728" i="14"/>
  <c r="B280" i="16"/>
  <c r="D281" i="16" s="1"/>
  <c r="B472" i="14"/>
  <c r="B664" i="14"/>
  <c r="A760" i="16"/>
  <c r="B216" i="16"/>
  <c r="D217" i="16" s="1"/>
  <c r="B1016" i="16"/>
  <c r="D1017" i="16" s="1"/>
  <c r="B920" i="15"/>
  <c r="D921" i="15" s="1"/>
  <c r="B632" i="15"/>
  <c r="D633" i="15" s="1"/>
  <c r="B664" i="16"/>
  <c r="D665" i="16" s="1"/>
  <c r="B23" i="16"/>
  <c r="D24" i="16" s="1"/>
  <c r="B343" i="15"/>
  <c r="D344" i="15" s="1"/>
  <c r="B889" i="16"/>
  <c r="D890" i="16" s="1"/>
  <c r="B280" i="14"/>
  <c r="A536" i="16"/>
  <c r="B792" i="14"/>
  <c r="A662" i="13"/>
  <c r="B375" i="13"/>
  <c r="B439" i="13"/>
  <c r="B631" i="13"/>
  <c r="B854" i="13"/>
  <c r="B503" i="13"/>
  <c r="B342" i="13"/>
  <c r="B311" i="13"/>
  <c r="B215" i="13"/>
  <c r="B119" i="13"/>
  <c r="B279" i="13"/>
  <c r="B23" i="13"/>
  <c r="B887" i="13"/>
  <c r="B791" i="13"/>
  <c r="B55" i="13"/>
  <c r="B951" i="13"/>
  <c r="B694" i="13"/>
  <c r="B566" i="13"/>
  <c r="B728" i="13"/>
  <c r="B470" i="13"/>
  <c r="B599" i="13"/>
  <c r="B982" i="13"/>
  <c r="B151" i="13"/>
  <c r="A407" i="13"/>
  <c r="B506" i="12"/>
  <c r="B984" i="12"/>
  <c r="B823" i="12"/>
  <c r="B1015" i="12"/>
  <c r="B760" i="12"/>
  <c r="B471" i="12"/>
  <c r="B920" i="12"/>
  <c r="B663" i="12"/>
  <c r="B409" i="12"/>
  <c r="B568" i="12"/>
  <c r="B216" i="12"/>
  <c r="B88" i="12"/>
  <c r="B791" i="12"/>
  <c r="B376" i="12"/>
  <c r="B281" i="12"/>
  <c r="B857" i="12"/>
  <c r="A504" i="12"/>
  <c r="B311" i="12"/>
  <c r="B632" i="12"/>
  <c r="B407" i="11"/>
  <c r="B343" i="11"/>
  <c r="B534" i="11"/>
  <c r="B279" i="11"/>
  <c r="B886" i="11"/>
  <c r="B854" i="11"/>
  <c r="B375" i="11"/>
  <c r="B150" i="11"/>
  <c r="B86" i="11"/>
  <c r="B55" i="11"/>
  <c r="A472" i="11"/>
  <c r="B311" i="11"/>
  <c r="A183" i="11"/>
  <c r="B920" i="11"/>
  <c r="B1015" i="11"/>
  <c r="B438" i="11"/>
  <c r="B695" i="11"/>
  <c r="B952" i="11"/>
  <c r="B662" i="11"/>
  <c r="B792" i="11"/>
  <c r="B951" i="10"/>
  <c r="D952" i="10" s="1"/>
  <c r="B214" i="10"/>
  <c r="D215" i="10" s="1"/>
  <c r="B470" i="10"/>
  <c r="D471" i="10" s="1"/>
  <c r="B375" i="10"/>
  <c r="D376" i="10" s="1"/>
  <c r="B983" i="10"/>
  <c r="D984" i="10" s="1"/>
  <c r="B87" i="10"/>
  <c r="D88" i="10" s="1"/>
  <c r="B727" i="10"/>
  <c r="D728" i="10" s="1"/>
  <c r="B279" i="10"/>
  <c r="D280" i="10" s="1"/>
  <c r="B247" i="10"/>
  <c r="D248" i="10" s="1"/>
  <c r="B822" i="10"/>
  <c r="D823" i="10" s="1"/>
  <c r="B343" i="10"/>
  <c r="D344" i="10" s="1"/>
  <c r="B758" i="10"/>
  <c r="D759" i="10" s="1"/>
  <c r="B311" i="10"/>
  <c r="D312" i="10" s="1"/>
  <c r="B439" i="10"/>
  <c r="D440" i="10" s="1"/>
  <c r="B599" i="10"/>
  <c r="D600" i="10" s="1"/>
  <c r="B502" i="10"/>
  <c r="D503" i="10" s="1"/>
  <c r="A535" i="10"/>
  <c r="B151" i="10"/>
  <c r="D152" i="10" s="1"/>
  <c r="B695" i="10"/>
  <c r="D696" i="10" s="1"/>
  <c r="B631" i="10"/>
  <c r="D632" i="10" s="1"/>
  <c r="B919" i="10"/>
  <c r="D920" i="10" s="1"/>
  <c r="B119" i="10"/>
  <c r="D120" i="10" s="1"/>
  <c r="B183" i="10"/>
  <c r="D184" i="10" s="1"/>
  <c r="B55" i="10"/>
  <c r="D56" i="10" s="1"/>
  <c r="B407" i="10"/>
  <c r="D408" i="10" s="1"/>
  <c r="B791" i="10"/>
  <c r="D792" i="10" s="1"/>
  <c r="F11" i="8"/>
  <c r="B11" i="8"/>
  <c r="D856" i="10" l="1"/>
  <c r="B856" i="10"/>
  <c r="D1016" i="10"/>
  <c r="B1016" i="10"/>
  <c r="D567" i="10"/>
  <c r="B567" i="10"/>
  <c r="D887" i="10"/>
  <c r="B887" i="10"/>
  <c r="D663" i="10"/>
  <c r="B663" i="10"/>
  <c r="D535" i="10"/>
  <c r="B535" i="10"/>
  <c r="D24" i="10"/>
  <c r="B24" i="10"/>
  <c r="D696" i="15"/>
  <c r="B696" i="15"/>
  <c r="D952" i="15"/>
  <c r="B952" i="15"/>
  <c r="D504" i="15"/>
  <c r="B504" i="15"/>
  <c r="D280" i="15"/>
  <c r="B280" i="15"/>
  <c r="D440" i="15"/>
  <c r="B440" i="15"/>
  <c r="D857" i="15"/>
  <c r="B857" i="15"/>
  <c r="D152" i="15"/>
  <c r="B152" i="15"/>
  <c r="D600" i="15"/>
  <c r="B600" i="15"/>
  <c r="D410" i="15"/>
  <c r="B410" i="15"/>
  <c r="D472" i="15"/>
  <c r="B472" i="15"/>
  <c r="D536" i="16"/>
  <c r="B536" i="16"/>
  <c r="D632" i="16"/>
  <c r="B632" i="16"/>
  <c r="D952" i="16"/>
  <c r="B952" i="16"/>
  <c r="D57" i="16"/>
  <c r="B57" i="16"/>
  <c r="D761" i="16"/>
  <c r="B761" i="16"/>
  <c r="D728" i="16"/>
  <c r="B728" i="16"/>
  <c r="D568" i="16"/>
  <c r="B568" i="16"/>
  <c r="D472" i="16"/>
  <c r="B472" i="16"/>
  <c r="D120" i="16"/>
  <c r="B120" i="16"/>
  <c r="B344" i="14"/>
  <c r="B248" i="14"/>
  <c r="B824" i="14"/>
  <c r="B184" i="14"/>
  <c r="B984" i="14"/>
  <c r="B440" i="14"/>
  <c r="B376" i="14"/>
  <c r="B600" i="14"/>
  <c r="B183" i="11"/>
  <c r="B567" i="11"/>
  <c r="B471" i="11"/>
  <c r="B503" i="11"/>
  <c r="B631" i="11"/>
  <c r="B215" i="11"/>
  <c r="B119" i="11"/>
  <c r="B727" i="11"/>
  <c r="B823" i="11"/>
  <c r="B599" i="11"/>
  <c r="B247" i="11"/>
  <c r="B759" i="11"/>
  <c r="B23" i="11"/>
  <c r="B983" i="11"/>
  <c r="B536" i="12"/>
  <c r="B56" i="12"/>
  <c r="B952" i="12"/>
  <c r="B152" i="12"/>
  <c r="B696" i="12"/>
  <c r="B120" i="12"/>
  <c r="B25" i="12"/>
  <c r="B729" i="12"/>
  <c r="B889" i="12"/>
  <c r="B248" i="12"/>
  <c r="B440" i="12"/>
  <c r="B600" i="12"/>
  <c r="B344" i="12"/>
  <c r="B184" i="12"/>
  <c r="B183" i="13"/>
  <c r="B663" i="13"/>
  <c r="B823" i="13"/>
  <c r="B87" i="13"/>
  <c r="B407" i="13"/>
  <c r="B535" i="13"/>
  <c r="B247" i="13"/>
  <c r="B919" i="13"/>
  <c r="B1015" i="13"/>
  <c r="B759" i="13"/>
  <c r="B632" i="14"/>
  <c r="B1017" i="16"/>
  <c r="D1018" i="16" s="1"/>
  <c r="B1016" i="14"/>
  <c r="B281" i="14"/>
  <c r="B24" i="16"/>
  <c r="D25" i="16" s="1"/>
  <c r="B985" i="15"/>
  <c r="D986" i="15" s="1"/>
  <c r="B152" i="16"/>
  <c r="D153" i="16" s="1"/>
  <c r="B824" i="15"/>
  <c r="D825" i="15" s="1"/>
  <c r="B824" i="16"/>
  <c r="D825" i="16" s="1"/>
  <c r="B88" i="16"/>
  <c r="D89" i="16" s="1"/>
  <c r="B409" i="16"/>
  <c r="D410" i="16" s="1"/>
  <c r="B568" i="14"/>
  <c r="B504" i="14"/>
  <c r="B185" i="15"/>
  <c r="D186" i="15" s="1"/>
  <c r="B697" i="14"/>
  <c r="B473" i="14"/>
  <c r="B921" i="14"/>
  <c r="B537" i="14"/>
  <c r="B696" i="16"/>
  <c r="D697" i="16" s="1"/>
  <c r="A537" i="16"/>
  <c r="B890" i="16"/>
  <c r="D891" i="16" s="1"/>
  <c r="B665" i="16"/>
  <c r="D666" i="16" s="1"/>
  <c r="B217" i="16"/>
  <c r="D218" i="16" s="1"/>
  <c r="B281" i="16"/>
  <c r="D282" i="16" s="1"/>
  <c r="B153" i="14"/>
  <c r="B409" i="14"/>
  <c r="A632" i="16"/>
  <c r="B313" i="15"/>
  <c r="D314" i="15" s="1"/>
  <c r="B506" i="16"/>
  <c r="D507" i="16" s="1"/>
  <c r="B984" i="16"/>
  <c r="D985" i="16" s="1"/>
  <c r="B121" i="14"/>
  <c r="B25" i="15"/>
  <c r="D26" i="15" s="1"/>
  <c r="B569" i="15"/>
  <c r="D570" i="15" s="1"/>
  <c r="B88" i="14"/>
  <c r="B88" i="15"/>
  <c r="D89" i="15" s="1"/>
  <c r="B793" i="14"/>
  <c r="B248" i="16"/>
  <c r="D249" i="16" s="1"/>
  <c r="B216" i="15"/>
  <c r="D217" i="15" s="1"/>
  <c r="B857" i="14"/>
  <c r="B344" i="15"/>
  <c r="D345" i="15" s="1"/>
  <c r="B633" i="15"/>
  <c r="D634" i="15" s="1"/>
  <c r="B57" i="14"/>
  <c r="B57" i="15"/>
  <c r="D58" i="15" s="1"/>
  <c r="B793" i="16"/>
  <c r="D794" i="16" s="1"/>
  <c r="B249" i="15"/>
  <c r="D250" i="15" s="1"/>
  <c r="B665" i="15"/>
  <c r="D666" i="15" s="1"/>
  <c r="B312" i="14"/>
  <c r="B442" i="16"/>
  <c r="D443" i="16" s="1"/>
  <c r="B121" i="15"/>
  <c r="D122" i="15" s="1"/>
  <c r="B312" i="16"/>
  <c r="D313" i="16" s="1"/>
  <c r="A761" i="16"/>
  <c r="B953" i="14"/>
  <c r="B1016" i="15"/>
  <c r="D1017" i="15" s="1"/>
  <c r="B921" i="16"/>
  <c r="D922" i="16" s="1"/>
  <c r="B345" i="16"/>
  <c r="D346" i="16" s="1"/>
  <c r="B601" i="16"/>
  <c r="D602" i="16" s="1"/>
  <c r="B888" i="14"/>
  <c r="B856" i="16"/>
  <c r="D857" i="16" s="1"/>
  <c r="B760" i="15"/>
  <c r="D761" i="15" s="1"/>
  <c r="B665" i="14"/>
  <c r="B793" i="15"/>
  <c r="D794" i="15" s="1"/>
  <c r="B760" i="14"/>
  <c r="B728" i="15"/>
  <c r="D729" i="15" s="1"/>
  <c r="B377" i="15"/>
  <c r="D378" i="15" s="1"/>
  <c r="B218" i="14"/>
  <c r="B537" i="15"/>
  <c r="D538" i="15" s="1"/>
  <c r="B921" i="15"/>
  <c r="D922" i="15" s="1"/>
  <c r="B729" i="14"/>
  <c r="B25" i="14"/>
  <c r="B888" i="15"/>
  <c r="D889" i="15" s="1"/>
  <c r="B378" i="16"/>
  <c r="D379" i="16" s="1"/>
  <c r="A568" i="16"/>
  <c r="B185" i="16"/>
  <c r="D186" i="16" s="1"/>
  <c r="B792" i="13"/>
  <c r="B343" i="13"/>
  <c r="B376" i="13"/>
  <c r="B152" i="13"/>
  <c r="B729" i="13"/>
  <c r="B56" i="13"/>
  <c r="B216" i="13"/>
  <c r="B440" i="13"/>
  <c r="B24" i="13"/>
  <c r="B855" i="13"/>
  <c r="B983" i="13"/>
  <c r="B567" i="13"/>
  <c r="B312" i="13"/>
  <c r="B504" i="13"/>
  <c r="B695" i="13"/>
  <c r="A408" i="13"/>
  <c r="B600" i="13"/>
  <c r="B280" i="13"/>
  <c r="B471" i="13"/>
  <c r="B952" i="13"/>
  <c r="B888" i="13"/>
  <c r="B120" i="13"/>
  <c r="B632" i="13"/>
  <c r="A663" i="13"/>
  <c r="B858" i="12"/>
  <c r="B1016" i="12"/>
  <c r="B312" i="12"/>
  <c r="B569" i="12"/>
  <c r="B664" i="12"/>
  <c r="A505" i="12"/>
  <c r="B824" i="12"/>
  <c r="B985" i="12"/>
  <c r="B507" i="12"/>
  <c r="B410" i="12"/>
  <c r="B282" i="12"/>
  <c r="B377" i="12"/>
  <c r="B89" i="12"/>
  <c r="B761" i="12"/>
  <c r="B792" i="12"/>
  <c r="B921" i="12"/>
  <c r="B633" i="12"/>
  <c r="B217" i="12"/>
  <c r="B472" i="12"/>
  <c r="B696" i="11"/>
  <c r="B376" i="11"/>
  <c r="B1016" i="11"/>
  <c r="B312" i="11"/>
  <c r="B344" i="11"/>
  <c r="B953" i="11"/>
  <c r="B439" i="11"/>
  <c r="A473" i="11"/>
  <c r="B855" i="11"/>
  <c r="B887" i="11"/>
  <c r="B793" i="11"/>
  <c r="B921" i="11"/>
  <c r="B56" i="11"/>
  <c r="B151" i="11"/>
  <c r="B280" i="11"/>
  <c r="B535" i="11"/>
  <c r="B408" i="11"/>
  <c r="B663" i="11"/>
  <c r="A184" i="11"/>
  <c r="B87" i="11"/>
  <c r="B215" i="10"/>
  <c r="D216" i="10" s="1"/>
  <c r="B952" i="10"/>
  <c r="D953" i="10" s="1"/>
  <c r="B152" i="10"/>
  <c r="D153" i="10" s="1"/>
  <c r="B759" i="10"/>
  <c r="D760" i="10" s="1"/>
  <c r="B88" i="10"/>
  <c r="D89" i="10" s="1"/>
  <c r="B408" i="10"/>
  <c r="D409" i="10" s="1"/>
  <c r="B248" i="10"/>
  <c r="D249" i="10" s="1"/>
  <c r="B376" i="10"/>
  <c r="D377" i="10" s="1"/>
  <c r="B56" i="10"/>
  <c r="D57" i="10" s="1"/>
  <c r="B920" i="10"/>
  <c r="D921" i="10" s="1"/>
  <c r="A536" i="10"/>
  <c r="B600" i="10"/>
  <c r="D601" i="10" s="1"/>
  <c r="B344" i="10"/>
  <c r="D345" i="10" s="1"/>
  <c r="B440" i="10"/>
  <c r="D441" i="10" s="1"/>
  <c r="B471" i="10"/>
  <c r="D472" i="10" s="1"/>
  <c r="B184" i="10"/>
  <c r="D185" i="10" s="1"/>
  <c r="B632" i="10"/>
  <c r="D633" i="10" s="1"/>
  <c r="B503" i="10"/>
  <c r="D504" i="10" s="1"/>
  <c r="B823" i="10"/>
  <c r="D824" i="10" s="1"/>
  <c r="B280" i="10"/>
  <c r="D281" i="10" s="1"/>
  <c r="B984" i="10"/>
  <c r="D985" i="10" s="1"/>
  <c r="B792" i="10"/>
  <c r="D793" i="10" s="1"/>
  <c r="B120" i="10"/>
  <c r="D121" i="10" s="1"/>
  <c r="B696" i="10"/>
  <c r="D697" i="10" s="1"/>
  <c r="B312" i="10"/>
  <c r="D313" i="10" s="1"/>
  <c r="B728" i="10"/>
  <c r="D729" i="10" s="1"/>
  <c r="F12" i="8"/>
  <c r="B12" i="8"/>
  <c r="D568" i="10" l="1"/>
  <c r="B568" i="10"/>
  <c r="D1017" i="10"/>
  <c r="B1017" i="10"/>
  <c r="D25" i="10"/>
  <c r="B25" i="10"/>
  <c r="D664" i="10"/>
  <c r="B664" i="10"/>
  <c r="D857" i="10"/>
  <c r="B857" i="10"/>
  <c r="D536" i="10"/>
  <c r="B536" i="10"/>
  <c r="D888" i="10"/>
  <c r="B888" i="10"/>
  <c r="D601" i="15"/>
  <c r="B601" i="15"/>
  <c r="D281" i="15"/>
  <c r="B281" i="15"/>
  <c r="D153" i="15"/>
  <c r="B153" i="15"/>
  <c r="D505" i="15"/>
  <c r="B505" i="15"/>
  <c r="D473" i="15"/>
  <c r="B473" i="15"/>
  <c r="D858" i="15"/>
  <c r="B858" i="15"/>
  <c r="D953" i="15"/>
  <c r="B953" i="15"/>
  <c r="D411" i="15"/>
  <c r="B411" i="15"/>
  <c r="D441" i="15"/>
  <c r="B441" i="15"/>
  <c r="D697" i="15"/>
  <c r="B697" i="15"/>
  <c r="D729" i="16"/>
  <c r="B729" i="16"/>
  <c r="D633" i="16"/>
  <c r="B633" i="16"/>
  <c r="D473" i="16"/>
  <c r="B473" i="16"/>
  <c r="D58" i="16"/>
  <c r="B58" i="16"/>
  <c r="D569" i="16"/>
  <c r="B569" i="16"/>
  <c r="D953" i="16"/>
  <c r="B953" i="16"/>
  <c r="D121" i="16"/>
  <c r="B121" i="16"/>
  <c r="D762" i="16"/>
  <c r="B762" i="16"/>
  <c r="D537" i="16"/>
  <c r="B537" i="16"/>
  <c r="B377" i="14"/>
  <c r="B825" i="14"/>
  <c r="B601" i="14"/>
  <c r="B441" i="14"/>
  <c r="B249" i="14"/>
  <c r="B185" i="14"/>
  <c r="B985" i="14"/>
  <c r="B345" i="14"/>
  <c r="B248" i="11"/>
  <c r="B120" i="11"/>
  <c r="B472" i="11"/>
  <c r="B984" i="11"/>
  <c r="B600" i="11"/>
  <c r="B216" i="11"/>
  <c r="B568" i="11"/>
  <c r="B760" i="11"/>
  <c r="B504" i="11"/>
  <c r="B24" i="11"/>
  <c r="B824" i="11"/>
  <c r="B632" i="11"/>
  <c r="B184" i="11"/>
  <c r="B728" i="11"/>
  <c r="B441" i="12"/>
  <c r="B26" i="12"/>
  <c r="B953" i="12"/>
  <c r="B185" i="12"/>
  <c r="B249" i="12"/>
  <c r="B121" i="12"/>
  <c r="B57" i="12"/>
  <c r="B345" i="12"/>
  <c r="B890" i="12"/>
  <c r="B697" i="12"/>
  <c r="B537" i="12"/>
  <c r="B601" i="12"/>
  <c r="B730" i="12"/>
  <c r="B153" i="12"/>
  <c r="B920" i="13"/>
  <c r="B88" i="13"/>
  <c r="B664" i="13"/>
  <c r="B760" i="13"/>
  <c r="B248" i="13"/>
  <c r="B824" i="13"/>
  <c r="B536" i="13"/>
  <c r="B1016" i="13"/>
  <c r="B408" i="13"/>
  <c r="B184" i="13"/>
  <c r="B633" i="14"/>
  <c r="B313" i="14"/>
  <c r="B122" i="14"/>
  <c r="B507" i="16"/>
  <c r="D508" i="16" s="1"/>
  <c r="B891" i="16"/>
  <c r="D892" i="16" s="1"/>
  <c r="B153" i="16"/>
  <c r="D154" i="16" s="1"/>
  <c r="B26" i="14"/>
  <c r="B666" i="14"/>
  <c r="B602" i="16"/>
  <c r="D603" i="16" s="1"/>
  <c r="B954" i="14"/>
  <c r="B345" i="15"/>
  <c r="D346" i="15" s="1"/>
  <c r="B89" i="15"/>
  <c r="D90" i="15" s="1"/>
  <c r="B154" i="14"/>
  <c r="B922" i="14"/>
  <c r="B505" i="14"/>
  <c r="B89" i="16"/>
  <c r="D90" i="16" s="1"/>
  <c r="B1017" i="14"/>
  <c r="B761" i="15"/>
  <c r="D762" i="15" s="1"/>
  <c r="B313" i="16"/>
  <c r="D314" i="16" s="1"/>
  <c r="B186" i="16"/>
  <c r="D187" i="16" s="1"/>
  <c r="B761" i="14"/>
  <c r="B249" i="16"/>
  <c r="D250" i="16" s="1"/>
  <c r="B985" i="16"/>
  <c r="D986" i="16" s="1"/>
  <c r="B314" i="15"/>
  <c r="D315" i="15" s="1"/>
  <c r="B282" i="16"/>
  <c r="D283" i="16" s="1"/>
  <c r="A538" i="16"/>
  <c r="B474" i="14"/>
  <c r="B569" i="14"/>
  <c r="B825" i="16"/>
  <c r="D826" i="16" s="1"/>
  <c r="B986" i="15"/>
  <c r="D987" i="15" s="1"/>
  <c r="B857" i="16"/>
  <c r="D858" i="16" s="1"/>
  <c r="B122" i="15"/>
  <c r="D123" i="15" s="1"/>
  <c r="B794" i="14"/>
  <c r="B570" i="15"/>
  <c r="D571" i="15" s="1"/>
  <c r="B697" i="16"/>
  <c r="D698" i="16" s="1"/>
  <c r="B698" i="14"/>
  <c r="B25" i="16"/>
  <c r="D26" i="16" s="1"/>
  <c r="B217" i="15"/>
  <c r="D218" i="15" s="1"/>
  <c r="B89" i="14"/>
  <c r="A569" i="16"/>
  <c r="B730" i="14"/>
  <c r="A762" i="16"/>
  <c r="B250" i="15"/>
  <c r="D251" i="15" s="1"/>
  <c r="B58" i="15"/>
  <c r="D59" i="15" s="1"/>
  <c r="B858" i="14"/>
  <c r="A633" i="16"/>
  <c r="B218" i="16"/>
  <c r="D219" i="16" s="1"/>
  <c r="B410" i="16"/>
  <c r="D411" i="16" s="1"/>
  <c r="B825" i="15"/>
  <c r="D826" i="15" s="1"/>
  <c r="B729" i="15"/>
  <c r="D730" i="15" s="1"/>
  <c r="B794" i="15"/>
  <c r="D795" i="15" s="1"/>
  <c r="B889" i="15"/>
  <c r="D890" i="15" s="1"/>
  <c r="B889" i="14"/>
  <c r="B26" i="15"/>
  <c r="D27" i="15" s="1"/>
  <c r="B410" i="14"/>
  <c r="B346" i="16"/>
  <c r="D347" i="16" s="1"/>
  <c r="B666" i="15"/>
  <c r="D667" i="15" s="1"/>
  <c r="B538" i="15"/>
  <c r="D539" i="15" s="1"/>
  <c r="B922" i="16"/>
  <c r="D923" i="16" s="1"/>
  <c r="B379" i="16"/>
  <c r="D380" i="16" s="1"/>
  <c r="B922" i="15"/>
  <c r="D923" i="15" s="1"/>
  <c r="B219" i="14"/>
  <c r="B378" i="15"/>
  <c r="D379" i="15" s="1"/>
  <c r="B1017" i="15"/>
  <c r="D1018" i="15" s="1"/>
  <c r="B443" i="16"/>
  <c r="D444" i="16" s="1"/>
  <c r="B794" i="16"/>
  <c r="D795" i="16" s="1"/>
  <c r="B58" i="14"/>
  <c r="B634" i="15"/>
  <c r="D635" i="15" s="1"/>
  <c r="B666" i="16"/>
  <c r="D667" i="16" s="1"/>
  <c r="B538" i="14"/>
  <c r="B186" i="15"/>
  <c r="D187" i="15" s="1"/>
  <c r="B282" i="14"/>
  <c r="B1018" i="16"/>
  <c r="D1019" i="16" s="1"/>
  <c r="B121" i="13"/>
  <c r="B472" i="13"/>
  <c r="B601" i="13"/>
  <c r="B984" i="13"/>
  <c r="B25" i="13"/>
  <c r="B153" i="13"/>
  <c r="B313" i="13"/>
  <c r="B889" i="13"/>
  <c r="A409" i="13"/>
  <c r="B441" i="13"/>
  <c r="B377" i="13"/>
  <c r="B953" i="13"/>
  <c r="A664" i="13"/>
  <c r="B696" i="13"/>
  <c r="B57" i="13"/>
  <c r="B344" i="13"/>
  <c r="B281" i="13"/>
  <c r="B856" i="13"/>
  <c r="B730" i="13"/>
  <c r="B633" i="13"/>
  <c r="B505" i="13"/>
  <c r="B568" i="13"/>
  <c r="B217" i="13"/>
  <c r="B793" i="13"/>
  <c r="B922" i="12"/>
  <c r="B283" i="12"/>
  <c r="B825" i="12"/>
  <c r="B313" i="12"/>
  <c r="B473" i="12"/>
  <c r="B411" i="12"/>
  <c r="B1017" i="12"/>
  <c r="B665" i="12"/>
  <c r="B90" i="12"/>
  <c r="B570" i="12"/>
  <c r="B218" i="12"/>
  <c r="B793" i="12"/>
  <c r="B508" i="12"/>
  <c r="B634" i="12"/>
  <c r="B762" i="12"/>
  <c r="B859" i="12"/>
  <c r="B378" i="12"/>
  <c r="B986" i="12"/>
  <c r="A506" i="12"/>
  <c r="B281" i="11"/>
  <c r="B345" i="11"/>
  <c r="B152" i="11"/>
  <c r="B888" i="11"/>
  <c r="B440" i="11"/>
  <c r="B922" i="11"/>
  <c r="B664" i="11"/>
  <c r="B57" i="11"/>
  <c r="B856" i="11"/>
  <c r="B954" i="11"/>
  <c r="B313" i="11"/>
  <c r="B536" i="11"/>
  <c r="B377" i="11"/>
  <c r="B1017" i="11"/>
  <c r="B697" i="11"/>
  <c r="B88" i="11"/>
  <c r="A185" i="11"/>
  <c r="B409" i="11"/>
  <c r="B794" i="11"/>
  <c r="A474" i="11"/>
  <c r="B953" i="10"/>
  <c r="D954" i="10" s="1"/>
  <c r="B216" i="10"/>
  <c r="D217" i="10" s="1"/>
  <c r="B409" i="10"/>
  <c r="D410" i="10" s="1"/>
  <c r="B185" i="10"/>
  <c r="D186" i="10" s="1"/>
  <c r="B89" i="10"/>
  <c r="D90" i="10" s="1"/>
  <c r="B729" i="10"/>
  <c r="D730" i="10" s="1"/>
  <c r="B121" i="10"/>
  <c r="D122" i="10" s="1"/>
  <c r="B824" i="10"/>
  <c r="D825" i="10" s="1"/>
  <c r="B345" i="10"/>
  <c r="D346" i="10" s="1"/>
  <c r="A537" i="10"/>
  <c r="B281" i="10"/>
  <c r="D282" i="10" s="1"/>
  <c r="B921" i="10"/>
  <c r="D922" i="10" s="1"/>
  <c r="B472" i="10"/>
  <c r="D473" i="10" s="1"/>
  <c r="B760" i="10"/>
  <c r="D761" i="10" s="1"/>
  <c r="B249" i="10"/>
  <c r="D250" i="10" s="1"/>
  <c r="B697" i="10"/>
  <c r="D698" i="10" s="1"/>
  <c r="B313" i="10"/>
  <c r="D314" i="10" s="1"/>
  <c r="B441" i="10"/>
  <c r="D442" i="10" s="1"/>
  <c r="B153" i="10"/>
  <c r="D154" i="10" s="1"/>
  <c r="B985" i="10"/>
  <c r="D986" i="10" s="1"/>
  <c r="B377" i="10"/>
  <c r="D378" i="10" s="1"/>
  <c r="B633" i="10"/>
  <c r="D634" i="10" s="1"/>
  <c r="B793" i="10"/>
  <c r="D794" i="10" s="1"/>
  <c r="B504" i="10"/>
  <c r="D505" i="10" s="1"/>
  <c r="B601" i="10"/>
  <c r="D602" i="10" s="1"/>
  <c r="B57" i="10"/>
  <c r="D58" i="10" s="1"/>
  <c r="F13" i="8"/>
  <c r="B13" i="8"/>
  <c r="D665" i="10" l="1"/>
  <c r="B665" i="10"/>
  <c r="D889" i="10"/>
  <c r="B889" i="10"/>
  <c r="D537" i="10"/>
  <c r="B537" i="10"/>
  <c r="D858" i="10"/>
  <c r="B858" i="10"/>
  <c r="D569" i="10"/>
  <c r="B569" i="10"/>
  <c r="D26" i="10"/>
  <c r="B26" i="10"/>
  <c r="D1018" i="10"/>
  <c r="B1018" i="10"/>
  <c r="D412" i="15"/>
  <c r="B412" i="15"/>
  <c r="D506" i="15"/>
  <c r="B506" i="15"/>
  <c r="D698" i="15"/>
  <c r="B698" i="15"/>
  <c r="D859" i="15"/>
  <c r="B859" i="15"/>
  <c r="D282" i="15"/>
  <c r="B282" i="15"/>
  <c r="D954" i="15"/>
  <c r="B954" i="15"/>
  <c r="D442" i="15"/>
  <c r="B442" i="15"/>
  <c r="D474" i="15"/>
  <c r="B474" i="15"/>
  <c r="D602" i="15"/>
  <c r="B602" i="15"/>
  <c r="D154" i="15"/>
  <c r="B154" i="15"/>
  <c r="D763" i="16"/>
  <c r="B763" i="16"/>
  <c r="D122" i="16"/>
  <c r="B122" i="16"/>
  <c r="D474" i="16"/>
  <c r="B474" i="16"/>
  <c r="D59" i="16"/>
  <c r="B59" i="16"/>
  <c r="D954" i="16"/>
  <c r="B954" i="16"/>
  <c r="D634" i="16"/>
  <c r="B634" i="16"/>
  <c r="D538" i="16"/>
  <c r="B538" i="16"/>
  <c r="D570" i="16"/>
  <c r="B570" i="16"/>
  <c r="D730" i="16"/>
  <c r="B730" i="16"/>
  <c r="B346" i="14"/>
  <c r="B986" i="14"/>
  <c r="B602" i="14"/>
  <c r="B186" i="14"/>
  <c r="B826" i="14"/>
  <c r="B442" i="14"/>
  <c r="B250" i="14"/>
  <c r="B378" i="14"/>
  <c r="B633" i="11"/>
  <c r="B761" i="11"/>
  <c r="B985" i="11"/>
  <c r="B569" i="11"/>
  <c r="B729" i="11"/>
  <c r="B25" i="11"/>
  <c r="B217" i="11"/>
  <c r="B121" i="11"/>
  <c r="B473" i="11"/>
  <c r="B185" i="11"/>
  <c r="B505" i="11"/>
  <c r="B601" i="11"/>
  <c r="B249" i="11"/>
  <c r="B825" i="11"/>
  <c r="B954" i="12"/>
  <c r="B154" i="12"/>
  <c r="B698" i="12"/>
  <c r="B122" i="12"/>
  <c r="B27" i="12"/>
  <c r="B58" i="12"/>
  <c r="B731" i="12"/>
  <c r="B891" i="12"/>
  <c r="B250" i="12"/>
  <c r="B442" i="12"/>
  <c r="B538" i="12"/>
  <c r="B602" i="12"/>
  <c r="B346" i="12"/>
  <c r="B186" i="12"/>
  <c r="B825" i="13"/>
  <c r="B1017" i="13"/>
  <c r="B761" i="13"/>
  <c r="B537" i="13"/>
  <c r="B665" i="13"/>
  <c r="B185" i="13"/>
  <c r="B89" i="13"/>
  <c r="B409" i="13"/>
  <c r="B249" i="13"/>
  <c r="B921" i="13"/>
  <c r="B634" i="14"/>
  <c r="B26" i="16"/>
  <c r="D27" i="16" s="1"/>
  <c r="B1018" i="14"/>
  <c r="B155" i="14"/>
  <c r="B1019" i="16"/>
  <c r="D1020" i="16" s="1"/>
  <c r="B539" i="14"/>
  <c r="B444" i="16"/>
  <c r="D445" i="16" s="1"/>
  <c r="B220" i="14"/>
  <c r="B539" i="15"/>
  <c r="D540" i="15" s="1"/>
  <c r="B27" i="15"/>
  <c r="D28" i="15" s="1"/>
  <c r="B795" i="15"/>
  <c r="D796" i="15" s="1"/>
  <c r="B826" i="15"/>
  <c r="D827" i="15" s="1"/>
  <c r="B859" i="14"/>
  <c r="A763" i="16"/>
  <c r="B90" i="14"/>
  <c r="B987" i="15"/>
  <c r="D988" i="15" s="1"/>
  <c r="A539" i="16"/>
  <c r="B250" i="16"/>
  <c r="D251" i="16" s="1"/>
  <c r="B892" i="16"/>
  <c r="D893" i="16" s="1"/>
  <c r="B283" i="14"/>
  <c r="B1018" i="15"/>
  <c r="D1019" i="15" s="1"/>
  <c r="B283" i="16"/>
  <c r="D284" i="16" s="1"/>
  <c r="B90" i="16"/>
  <c r="D91" i="16" s="1"/>
  <c r="B508" i="16"/>
  <c r="D509" i="16" s="1"/>
  <c r="B27" i="14"/>
  <c r="B923" i="15"/>
  <c r="D924" i="15" s="1"/>
  <c r="B667" i="16"/>
  <c r="D668" i="16" s="1"/>
  <c r="B635" i="15"/>
  <c r="D636" i="15" s="1"/>
  <c r="B411" i="16"/>
  <c r="D412" i="16" s="1"/>
  <c r="B699" i="14"/>
  <c r="B795" i="14"/>
  <c r="B826" i="16"/>
  <c r="D827" i="16" s="1"/>
  <c r="B90" i="15"/>
  <c r="D91" i="15" s="1"/>
  <c r="B603" i="16"/>
  <c r="D604" i="16" s="1"/>
  <c r="B571" i="15"/>
  <c r="D572" i="15" s="1"/>
  <c r="B955" i="14"/>
  <c r="B380" i="16"/>
  <c r="D381" i="16" s="1"/>
  <c r="B667" i="15"/>
  <c r="D668" i="15" s="1"/>
  <c r="B731" i="14"/>
  <c r="B570" i="14"/>
  <c r="B315" i="15"/>
  <c r="D316" i="15" s="1"/>
  <c r="B346" i="15"/>
  <c r="D347" i="15" s="1"/>
  <c r="B123" i="14"/>
  <c r="B890" i="14"/>
  <c r="B123" i="15"/>
  <c r="D124" i="15" s="1"/>
  <c r="B314" i="16"/>
  <c r="D315" i="16" s="1"/>
  <c r="B506" i="14"/>
  <c r="B667" i="14"/>
  <c r="B347" i="16"/>
  <c r="D348" i="16" s="1"/>
  <c r="B251" i="15"/>
  <c r="D252" i="15" s="1"/>
  <c r="B858" i="16"/>
  <c r="D859" i="16" s="1"/>
  <c r="B187" i="16"/>
  <c r="D188" i="16" s="1"/>
  <c r="B923" i="14"/>
  <c r="B59" i="14"/>
  <c r="B219" i="16"/>
  <c r="D220" i="16" s="1"/>
  <c r="B59" i="15"/>
  <c r="D60" i="15" s="1"/>
  <c r="B218" i="15"/>
  <c r="D219" i="15" s="1"/>
  <c r="B698" i="16"/>
  <c r="D699" i="16" s="1"/>
  <c r="B187" i="15"/>
  <c r="D188" i="15" s="1"/>
  <c r="B795" i="16"/>
  <c r="D796" i="16" s="1"/>
  <c r="B379" i="15"/>
  <c r="D380" i="15" s="1"/>
  <c r="B923" i="16"/>
  <c r="D924" i="16" s="1"/>
  <c r="B411" i="14"/>
  <c r="B890" i="15"/>
  <c r="D891" i="15" s="1"/>
  <c r="B730" i="15"/>
  <c r="D731" i="15" s="1"/>
  <c r="A634" i="16"/>
  <c r="A570" i="16"/>
  <c r="B475" i="14"/>
  <c r="B986" i="16"/>
  <c r="D987" i="16" s="1"/>
  <c r="B762" i="14"/>
  <c r="B762" i="15"/>
  <c r="D763" i="15" s="1"/>
  <c r="B154" i="16"/>
  <c r="D155" i="16" s="1"/>
  <c r="B314" i="14"/>
  <c r="B569" i="13"/>
  <c r="B731" i="13"/>
  <c r="B345" i="13"/>
  <c r="B954" i="13"/>
  <c r="A410" i="13"/>
  <c r="B154" i="13"/>
  <c r="B58" i="13"/>
  <c r="B602" i="13"/>
  <c r="B857" i="13"/>
  <c r="B697" i="13"/>
  <c r="B378" i="13"/>
  <c r="B794" i="13"/>
  <c r="B634" i="13"/>
  <c r="B282" i="13"/>
  <c r="A665" i="13"/>
  <c r="B890" i="13"/>
  <c r="B26" i="13"/>
  <c r="B473" i="13"/>
  <c r="B218" i="13"/>
  <c r="B442" i="13"/>
  <c r="B506" i="13"/>
  <c r="B314" i="13"/>
  <c r="B985" i="13"/>
  <c r="B122" i="13"/>
  <c r="B666" i="12"/>
  <c r="A507" i="12"/>
  <c r="B860" i="12"/>
  <c r="B219" i="12"/>
  <c r="B412" i="12"/>
  <c r="B314" i="12"/>
  <c r="B987" i="12"/>
  <c r="B571" i="12"/>
  <c r="B379" i="12"/>
  <c r="B763" i="12"/>
  <c r="B509" i="12"/>
  <c r="B91" i="12"/>
  <c r="B826" i="12"/>
  <c r="B284" i="12"/>
  <c r="B635" i="12"/>
  <c r="B794" i="12"/>
  <c r="B1018" i="12"/>
  <c r="B474" i="12"/>
  <c r="B923" i="12"/>
  <c r="B89" i="11"/>
  <c r="B665" i="11"/>
  <c r="B795" i="11"/>
  <c r="B378" i="11"/>
  <c r="B314" i="11"/>
  <c r="B441" i="11"/>
  <c r="B346" i="11"/>
  <c r="B955" i="11"/>
  <c r="B698" i="11"/>
  <c r="B889" i="11"/>
  <c r="B1018" i="11"/>
  <c r="B410" i="11"/>
  <c r="B857" i="11"/>
  <c r="B923" i="11"/>
  <c r="B153" i="11"/>
  <c r="B282" i="11"/>
  <c r="A475" i="11"/>
  <c r="A186" i="11"/>
  <c r="B537" i="11"/>
  <c r="B58" i="11"/>
  <c r="B217" i="10"/>
  <c r="D218" i="10" s="1"/>
  <c r="B954" i="10"/>
  <c r="D955" i="10" s="1"/>
  <c r="B58" i="10"/>
  <c r="D59" i="10" s="1"/>
  <c r="B794" i="10"/>
  <c r="D795" i="10" s="1"/>
  <c r="B154" i="10"/>
  <c r="D155" i="10" s="1"/>
  <c r="B282" i="10"/>
  <c r="D283" i="10" s="1"/>
  <c r="B346" i="10"/>
  <c r="D347" i="10" s="1"/>
  <c r="B90" i="10"/>
  <c r="D91" i="10" s="1"/>
  <c r="B825" i="10"/>
  <c r="D826" i="10" s="1"/>
  <c r="B602" i="10"/>
  <c r="D603" i="10" s="1"/>
  <c r="B442" i="10"/>
  <c r="D443" i="10" s="1"/>
  <c r="B250" i="10"/>
  <c r="D251" i="10" s="1"/>
  <c r="B473" i="10"/>
  <c r="D474" i="10" s="1"/>
  <c r="A538" i="10"/>
  <c r="B186" i="10"/>
  <c r="D187" i="10" s="1"/>
  <c r="B634" i="10"/>
  <c r="D635" i="10" s="1"/>
  <c r="B505" i="10"/>
  <c r="D506" i="10" s="1"/>
  <c r="B378" i="10"/>
  <c r="D379" i="10" s="1"/>
  <c r="B314" i="10"/>
  <c r="D315" i="10" s="1"/>
  <c r="B122" i="10"/>
  <c r="D123" i="10" s="1"/>
  <c r="B730" i="10"/>
  <c r="D731" i="10" s="1"/>
  <c r="B698" i="10"/>
  <c r="D699" i="10" s="1"/>
  <c r="B986" i="10"/>
  <c r="D987" i="10" s="1"/>
  <c r="B761" i="10"/>
  <c r="D762" i="10" s="1"/>
  <c r="B922" i="10"/>
  <c r="D923" i="10" s="1"/>
  <c r="B410" i="10"/>
  <c r="D411" i="10" s="1"/>
  <c r="F14" i="8"/>
  <c r="B14" i="8"/>
  <c r="D1019" i="10" l="1"/>
  <c r="B1019" i="10"/>
  <c r="D27" i="10"/>
  <c r="B27" i="10"/>
  <c r="D890" i="10"/>
  <c r="B890" i="10"/>
  <c r="D538" i="10"/>
  <c r="B538" i="10"/>
  <c r="D570" i="10"/>
  <c r="B570" i="10"/>
  <c r="D666" i="10"/>
  <c r="B666" i="10"/>
  <c r="D859" i="10"/>
  <c r="B859" i="10"/>
  <c r="D475" i="15"/>
  <c r="B475" i="15"/>
  <c r="D860" i="15"/>
  <c r="B860" i="15"/>
  <c r="D443" i="15"/>
  <c r="B443" i="15"/>
  <c r="D699" i="15"/>
  <c r="B699" i="15"/>
  <c r="D155" i="15"/>
  <c r="B155" i="15"/>
  <c r="D955" i="15"/>
  <c r="B955" i="15"/>
  <c r="D507" i="15"/>
  <c r="B507" i="15"/>
  <c r="D603" i="15"/>
  <c r="B603" i="15"/>
  <c r="D283" i="15"/>
  <c r="B283" i="15"/>
  <c r="D413" i="15"/>
  <c r="B413" i="15"/>
  <c r="D539" i="16"/>
  <c r="B539" i="16"/>
  <c r="D475" i="16"/>
  <c r="B475" i="16"/>
  <c r="D60" i="16"/>
  <c r="B60" i="16"/>
  <c r="D635" i="16"/>
  <c r="B635" i="16"/>
  <c r="D123" i="16"/>
  <c r="B123" i="16"/>
  <c r="D571" i="16"/>
  <c r="B571" i="16"/>
  <c r="D731" i="16"/>
  <c r="B731" i="16"/>
  <c r="D955" i="16"/>
  <c r="B955" i="16"/>
  <c r="D764" i="16"/>
  <c r="B764" i="16"/>
  <c r="B187" i="14"/>
  <c r="B251" i="14"/>
  <c r="B443" i="14"/>
  <c r="B987" i="14"/>
  <c r="B379" i="14"/>
  <c r="B603" i="14"/>
  <c r="B827" i="14"/>
  <c r="B347" i="14"/>
  <c r="B570" i="11"/>
  <c r="B602" i="11"/>
  <c r="B826" i="11"/>
  <c r="B186" i="11"/>
  <c r="B26" i="11"/>
  <c r="B762" i="11"/>
  <c r="B506" i="11"/>
  <c r="B218" i="11"/>
  <c r="B250" i="11"/>
  <c r="B474" i="11"/>
  <c r="B730" i="11"/>
  <c r="B634" i="11"/>
  <c r="B122" i="11"/>
  <c r="B986" i="11"/>
  <c r="B892" i="12"/>
  <c r="B123" i="12"/>
  <c r="B539" i="12"/>
  <c r="B732" i="12"/>
  <c r="B699" i="12"/>
  <c r="B187" i="12"/>
  <c r="B443" i="12"/>
  <c r="B59" i="12"/>
  <c r="B155" i="12"/>
  <c r="B347" i="12"/>
  <c r="B251" i="12"/>
  <c r="B28" i="12"/>
  <c r="B955" i="12"/>
  <c r="B603" i="12"/>
  <c r="B410" i="13"/>
  <c r="B538" i="13"/>
  <c r="B90" i="13"/>
  <c r="B762" i="13"/>
  <c r="B922" i="13"/>
  <c r="B186" i="13"/>
  <c r="B1018" i="13"/>
  <c r="B250" i="13"/>
  <c r="B666" i="13"/>
  <c r="B826" i="13"/>
  <c r="B635" i="14"/>
  <c r="B252" i="15"/>
  <c r="D253" i="15" s="1"/>
  <c r="B315" i="16"/>
  <c r="D316" i="16" s="1"/>
  <c r="B124" i="14"/>
  <c r="B316" i="15"/>
  <c r="D317" i="15" s="1"/>
  <c r="B924" i="15"/>
  <c r="D925" i="15" s="1"/>
  <c r="B221" i="14"/>
  <c r="B1020" i="16"/>
  <c r="D1021" i="16" s="1"/>
  <c r="B315" i="14"/>
  <c r="B380" i="15"/>
  <c r="D381" i="15" s="1"/>
  <c r="B699" i="16"/>
  <c r="D700" i="16" s="1"/>
  <c r="B604" i="16"/>
  <c r="D605" i="16" s="1"/>
  <c r="B827" i="16"/>
  <c r="D828" i="16" s="1"/>
  <c r="B412" i="16"/>
  <c r="D413" i="16" s="1"/>
  <c r="B28" i="14"/>
  <c r="B1019" i="15"/>
  <c r="D1020" i="15" s="1"/>
  <c r="B91" i="14"/>
  <c r="B796" i="15"/>
  <c r="D797" i="15" s="1"/>
  <c r="B924" i="16"/>
  <c r="D925" i="16" s="1"/>
  <c r="B668" i="14"/>
  <c r="B91" i="15"/>
  <c r="D92" i="15" s="1"/>
  <c r="B636" i="15"/>
  <c r="D637" i="15" s="1"/>
  <c r="B251" i="16"/>
  <c r="D252" i="16" s="1"/>
  <c r="A764" i="16"/>
  <c r="B28" i="15"/>
  <c r="D29" i="15" s="1"/>
  <c r="B156" i="14"/>
  <c r="B763" i="15"/>
  <c r="D764" i="15" s="1"/>
  <c r="B924" i="14"/>
  <c r="B155" i="16"/>
  <c r="D156" i="16" s="1"/>
  <c r="B763" i="14"/>
  <c r="B891" i="15"/>
  <c r="D892" i="15" s="1"/>
  <c r="B796" i="16"/>
  <c r="D797" i="16" s="1"/>
  <c r="B219" i="15"/>
  <c r="D220" i="15" s="1"/>
  <c r="B188" i="16"/>
  <c r="D189" i="16" s="1"/>
  <c r="B124" i="15"/>
  <c r="D125" i="15" s="1"/>
  <c r="B347" i="15"/>
  <c r="D348" i="15" s="1"/>
  <c r="B732" i="14"/>
  <c r="B796" i="14"/>
  <c r="B509" i="16"/>
  <c r="D510" i="16" s="1"/>
  <c r="B860" i="14"/>
  <c r="B731" i="15"/>
  <c r="D732" i="15" s="1"/>
  <c r="B348" i="16"/>
  <c r="D349" i="16" s="1"/>
  <c r="B412" i="14"/>
  <c r="B859" i="16"/>
  <c r="D860" i="16" s="1"/>
  <c r="B507" i="14"/>
  <c r="B893" i="16"/>
  <c r="D894" i="16" s="1"/>
  <c r="A540" i="16"/>
  <c r="B1019" i="14"/>
  <c r="B60" i="15"/>
  <c r="D61" i="15" s="1"/>
  <c r="B891" i="14"/>
  <c r="B668" i="15"/>
  <c r="D669" i="15" s="1"/>
  <c r="B956" i="14"/>
  <c r="B700" i="14"/>
  <c r="B668" i="16"/>
  <c r="D669" i="16" s="1"/>
  <c r="A635" i="16"/>
  <c r="B571" i="14"/>
  <c r="B284" i="16"/>
  <c r="D285" i="16" s="1"/>
  <c r="B284" i="14"/>
  <c r="B445" i="16"/>
  <c r="D446" i="16" s="1"/>
  <c r="B987" i="16"/>
  <c r="D988" i="16" s="1"/>
  <c r="A571" i="16"/>
  <c r="B476" i="14"/>
  <c r="B188" i="15"/>
  <c r="D189" i="15" s="1"/>
  <c r="B220" i="16"/>
  <c r="D221" i="16" s="1"/>
  <c r="B60" i="14"/>
  <c r="B381" i="16"/>
  <c r="D382" i="16" s="1"/>
  <c r="B572" i="15"/>
  <c r="D573" i="15" s="1"/>
  <c r="B91" i="16"/>
  <c r="D92" i="16" s="1"/>
  <c r="B988" i="15"/>
  <c r="D989" i="15" s="1"/>
  <c r="B827" i="15"/>
  <c r="D828" i="15" s="1"/>
  <c r="B540" i="15"/>
  <c r="D541" i="15" s="1"/>
  <c r="B540" i="14"/>
  <c r="B27" i="16"/>
  <c r="D28" i="16" s="1"/>
  <c r="B635" i="13"/>
  <c r="B698" i="13"/>
  <c r="B315" i="13"/>
  <c r="B346" i="13"/>
  <c r="B507" i="13"/>
  <c r="B474" i="13"/>
  <c r="B795" i="13"/>
  <c r="B858" i="13"/>
  <c r="B155" i="13"/>
  <c r="B732" i="13"/>
  <c r="A666" i="13"/>
  <c r="B123" i="13"/>
  <c r="B27" i="13"/>
  <c r="B570" i="13"/>
  <c r="B379" i="13"/>
  <c r="B59" i="13"/>
  <c r="B443" i="13"/>
  <c r="B603" i="13"/>
  <c r="A411" i="13"/>
  <c r="B986" i="13"/>
  <c r="B219" i="13"/>
  <c r="B891" i="13"/>
  <c r="B283" i="13"/>
  <c r="B955" i="13"/>
  <c r="B572" i="12"/>
  <c r="B475" i="12"/>
  <c r="B636" i="12"/>
  <c r="B827" i="12"/>
  <c r="B861" i="12"/>
  <c r="B315" i="12"/>
  <c r="B510" i="12"/>
  <c r="B1019" i="12"/>
  <c r="B764" i="12"/>
  <c r="A508" i="12"/>
  <c r="B413" i="12"/>
  <c r="B380" i="12"/>
  <c r="B667" i="12"/>
  <c r="B988" i="12"/>
  <c r="B924" i="12"/>
  <c r="B795" i="12"/>
  <c r="B285" i="12"/>
  <c r="B92" i="12"/>
  <c r="B220" i="12"/>
  <c r="B411" i="11"/>
  <c r="B347" i="11"/>
  <c r="B796" i="11"/>
  <c r="A187" i="11"/>
  <c r="A476" i="11"/>
  <c r="B154" i="11"/>
  <c r="B699" i="11"/>
  <c r="B442" i="11"/>
  <c r="B59" i="11"/>
  <c r="B924" i="11"/>
  <c r="B890" i="11"/>
  <c r="B315" i="11"/>
  <c r="B666" i="11"/>
  <c r="B379" i="11"/>
  <c r="B538" i="11"/>
  <c r="B283" i="11"/>
  <c r="B858" i="11"/>
  <c r="B1019" i="11"/>
  <c r="B956" i="11"/>
  <c r="B90" i="11"/>
  <c r="B955" i="10"/>
  <c r="D956" i="10" s="1"/>
  <c r="B218" i="10"/>
  <c r="D219" i="10" s="1"/>
  <c r="B506" i="10"/>
  <c r="D507" i="10" s="1"/>
  <c r="B923" i="10"/>
  <c r="D924" i="10" s="1"/>
  <c r="B251" i="10"/>
  <c r="D252" i="10" s="1"/>
  <c r="B155" i="10"/>
  <c r="D156" i="10" s="1"/>
  <c r="B987" i="10"/>
  <c r="D988" i="10" s="1"/>
  <c r="B474" i="10"/>
  <c r="D475" i="10" s="1"/>
  <c r="B635" i="10"/>
  <c r="D636" i="10" s="1"/>
  <c r="B91" i="10"/>
  <c r="D92" i="10" s="1"/>
  <c r="B762" i="10"/>
  <c r="D763" i="10" s="1"/>
  <c r="B699" i="10"/>
  <c r="D700" i="10" s="1"/>
  <c r="B315" i="10"/>
  <c r="D316" i="10" s="1"/>
  <c r="B187" i="10"/>
  <c r="D188" i="10" s="1"/>
  <c r="B443" i="10"/>
  <c r="D444" i="10" s="1"/>
  <c r="B347" i="10"/>
  <c r="D348" i="10" s="1"/>
  <c r="B795" i="10"/>
  <c r="D796" i="10" s="1"/>
  <c r="B826" i="10"/>
  <c r="D827" i="10" s="1"/>
  <c r="B411" i="10"/>
  <c r="D412" i="10" s="1"/>
  <c r="B731" i="10"/>
  <c r="D732" i="10" s="1"/>
  <c r="B123" i="10"/>
  <c r="D124" i="10" s="1"/>
  <c r="B379" i="10"/>
  <c r="D380" i="10" s="1"/>
  <c r="A539" i="10"/>
  <c r="B603" i="10"/>
  <c r="D604" i="10" s="1"/>
  <c r="B283" i="10"/>
  <c r="D284" i="10" s="1"/>
  <c r="B59" i="10"/>
  <c r="D60" i="10" s="1"/>
  <c r="F15" i="8"/>
  <c r="B15" i="8"/>
  <c r="D539" i="10" l="1"/>
  <c r="B539" i="10"/>
  <c r="D891" i="10"/>
  <c r="B891" i="10"/>
  <c r="D860" i="10"/>
  <c r="B860" i="10"/>
  <c r="D667" i="10"/>
  <c r="B667" i="10"/>
  <c r="D571" i="10"/>
  <c r="B571" i="10"/>
  <c r="D1020" i="10"/>
  <c r="B1020" i="10"/>
  <c r="D28" i="10"/>
  <c r="B28" i="10"/>
  <c r="D604" i="15"/>
  <c r="B604" i="15"/>
  <c r="D700" i="15"/>
  <c r="B700" i="15"/>
  <c r="D414" i="15"/>
  <c r="B414" i="15"/>
  <c r="D956" i="15"/>
  <c r="B956" i="15"/>
  <c r="D861" i="15"/>
  <c r="B861" i="15"/>
  <c r="D508" i="15"/>
  <c r="B508" i="15"/>
  <c r="D444" i="15"/>
  <c r="B444" i="15"/>
  <c r="D284" i="15"/>
  <c r="B284" i="15"/>
  <c r="D156" i="15"/>
  <c r="B156" i="15"/>
  <c r="D476" i="15"/>
  <c r="B476" i="15"/>
  <c r="D956" i="16"/>
  <c r="B956" i="16"/>
  <c r="D61" i="16"/>
  <c r="B61" i="16"/>
  <c r="D572" i="16"/>
  <c r="B572" i="16"/>
  <c r="D476" i="16"/>
  <c r="B476" i="16"/>
  <c r="D636" i="16"/>
  <c r="B636" i="16"/>
  <c r="D732" i="16"/>
  <c r="B732" i="16"/>
  <c r="D765" i="16"/>
  <c r="B765" i="16"/>
  <c r="D124" i="16"/>
  <c r="B124" i="16"/>
  <c r="D540" i="16"/>
  <c r="B540" i="16"/>
  <c r="B988" i="14"/>
  <c r="B828" i="14"/>
  <c r="B604" i="14"/>
  <c r="B252" i="14"/>
  <c r="B348" i="14"/>
  <c r="B444" i="14"/>
  <c r="B380" i="14"/>
  <c r="B188" i="14"/>
  <c r="B763" i="11"/>
  <c r="B635" i="11"/>
  <c r="B219" i="11"/>
  <c r="B187" i="11"/>
  <c r="B731" i="11"/>
  <c r="B507" i="11"/>
  <c r="B827" i="11"/>
  <c r="B603" i="11"/>
  <c r="B987" i="11"/>
  <c r="B123" i="11"/>
  <c r="B251" i="11"/>
  <c r="B27" i="11"/>
  <c r="B571" i="11"/>
  <c r="B475" i="11"/>
  <c r="B60" i="12"/>
  <c r="B733" i="12"/>
  <c r="B444" i="12"/>
  <c r="B540" i="12"/>
  <c r="B604" i="12"/>
  <c r="B252" i="12"/>
  <c r="B348" i="12"/>
  <c r="B188" i="12"/>
  <c r="B124" i="12"/>
  <c r="B956" i="12"/>
  <c r="B156" i="12"/>
  <c r="B700" i="12"/>
  <c r="B893" i="12"/>
  <c r="B29" i="12"/>
  <c r="B763" i="13"/>
  <c r="B1019" i="13"/>
  <c r="B91" i="13"/>
  <c r="B251" i="13"/>
  <c r="B827" i="13"/>
  <c r="B187" i="13"/>
  <c r="B539" i="13"/>
  <c r="B667" i="13"/>
  <c r="B923" i="13"/>
  <c r="B411" i="13"/>
  <c r="B636" i="14"/>
  <c r="B989" i="15"/>
  <c r="D990" i="15" s="1"/>
  <c r="B892" i="14"/>
  <c r="A541" i="16"/>
  <c r="B349" i="16"/>
  <c r="D350" i="16" s="1"/>
  <c r="B828" i="15"/>
  <c r="D829" i="15" s="1"/>
  <c r="B988" i="16"/>
  <c r="D989" i="16" s="1"/>
  <c r="B797" i="14"/>
  <c r="B125" i="15"/>
  <c r="D126" i="15" s="1"/>
  <c r="B764" i="15"/>
  <c r="D765" i="15" s="1"/>
  <c r="B925" i="16"/>
  <c r="D926" i="16" s="1"/>
  <c r="B317" i="15"/>
  <c r="D318" i="15" s="1"/>
  <c r="B446" i="16"/>
  <c r="D447" i="16" s="1"/>
  <c r="B925" i="14"/>
  <c r="B92" i="14"/>
  <c r="B316" i="16"/>
  <c r="D317" i="16" s="1"/>
  <c r="B541" i="15"/>
  <c r="D542" i="15" s="1"/>
  <c r="B92" i="16"/>
  <c r="D93" i="16" s="1"/>
  <c r="B573" i="15"/>
  <c r="D574" i="15" s="1"/>
  <c r="B189" i="15"/>
  <c r="D190" i="15" s="1"/>
  <c r="B285" i="16"/>
  <c r="D286" i="16" s="1"/>
  <c r="B669" i="15"/>
  <c r="D670" i="15" s="1"/>
  <c r="B797" i="16"/>
  <c r="D798" i="16" s="1"/>
  <c r="B156" i="16"/>
  <c r="D157" i="16" s="1"/>
  <c r="B252" i="16"/>
  <c r="D253" i="16" s="1"/>
  <c r="B29" i="14"/>
  <c r="B1021" i="16"/>
  <c r="D1022" i="16" s="1"/>
  <c r="B701" i="14"/>
  <c r="B637" i="15"/>
  <c r="D638" i="15" s="1"/>
  <c r="B797" i="15"/>
  <c r="D798" i="15" s="1"/>
  <c r="B700" i="16"/>
  <c r="D701" i="16" s="1"/>
  <c r="B28" i="16"/>
  <c r="D29" i="16" s="1"/>
  <c r="B382" i="16"/>
  <c r="D383" i="16" s="1"/>
  <c r="B477" i="14"/>
  <c r="A636" i="16"/>
  <c r="B413" i="14"/>
  <c r="B861" i="14"/>
  <c r="B189" i="16"/>
  <c r="D190" i="16" s="1"/>
  <c r="B892" i="15"/>
  <c r="D893" i="15" s="1"/>
  <c r="B157" i="14"/>
  <c r="B413" i="16"/>
  <c r="D414" i="16" s="1"/>
  <c r="B222" i="14"/>
  <c r="B125" i="14"/>
  <c r="B541" i="14"/>
  <c r="B508" i="14"/>
  <c r="B510" i="16"/>
  <c r="D511" i="16" s="1"/>
  <c r="B29" i="15"/>
  <c r="D30" i="15" s="1"/>
  <c r="B92" i="15"/>
  <c r="D93" i="15" s="1"/>
  <c r="B381" i="15"/>
  <c r="D382" i="15" s="1"/>
  <c r="B732" i="15"/>
  <c r="D733" i="15" s="1"/>
  <c r="B220" i="15"/>
  <c r="D221" i="15" s="1"/>
  <c r="B764" i="14"/>
  <c r="B669" i="14"/>
  <c r="B605" i="16"/>
  <c r="D606" i="16" s="1"/>
  <c r="B61" i="14"/>
  <c r="B572" i="14"/>
  <c r="B61" i="15"/>
  <c r="D62" i="15" s="1"/>
  <c r="B733" i="14"/>
  <c r="B828" i="16"/>
  <c r="D829" i="16" s="1"/>
  <c r="B221" i="16"/>
  <c r="D222" i="16" s="1"/>
  <c r="A572" i="16"/>
  <c r="B285" i="14"/>
  <c r="B669" i="16"/>
  <c r="D670" i="16" s="1"/>
  <c r="B957" i="14"/>
  <c r="B1020" i="14"/>
  <c r="B894" i="16"/>
  <c r="D895" i="16" s="1"/>
  <c r="B860" i="16"/>
  <c r="D861" i="16" s="1"/>
  <c r="B348" i="15"/>
  <c r="D349" i="15" s="1"/>
  <c r="A765" i="16"/>
  <c r="B1020" i="15"/>
  <c r="D1021" i="15" s="1"/>
  <c r="B316" i="14"/>
  <c r="B925" i="15"/>
  <c r="D926" i="15" s="1"/>
  <c r="B253" i="15"/>
  <c r="D254" i="15" s="1"/>
  <c r="B859" i="13"/>
  <c r="B892" i="13"/>
  <c r="B571" i="13"/>
  <c r="A412" i="13"/>
  <c r="B444" i="13"/>
  <c r="A667" i="13"/>
  <c r="B796" i="13"/>
  <c r="B699" i="13"/>
  <c r="B124" i="13"/>
  <c r="B636" i="13"/>
  <c r="B987" i="13"/>
  <c r="B380" i="13"/>
  <c r="B347" i="13"/>
  <c r="B220" i="13"/>
  <c r="B604" i="13"/>
  <c r="B475" i="13"/>
  <c r="B956" i="13"/>
  <c r="B60" i="13"/>
  <c r="B284" i="13"/>
  <c r="B28" i="13"/>
  <c r="B733" i="13"/>
  <c r="B156" i="13"/>
  <c r="B508" i="13"/>
  <c r="B316" i="13"/>
  <c r="B668" i="12"/>
  <c r="B414" i="12"/>
  <c r="B828" i="12"/>
  <c r="B93" i="12"/>
  <c r="B381" i="12"/>
  <c r="B925" i="12"/>
  <c r="B316" i="12"/>
  <c r="A509" i="12"/>
  <c r="B862" i="12"/>
  <c r="B637" i="12"/>
  <c r="B1020" i="12"/>
  <c r="B765" i="12"/>
  <c r="B286" i="12"/>
  <c r="B989" i="12"/>
  <c r="B476" i="12"/>
  <c r="B573" i="12"/>
  <c r="B221" i="12"/>
  <c r="B796" i="12"/>
  <c r="B511" i="12"/>
  <c r="B539" i="11"/>
  <c r="B925" i="11"/>
  <c r="B316" i="11"/>
  <c r="B443" i="11"/>
  <c r="A477" i="11"/>
  <c r="B797" i="11"/>
  <c r="B1020" i="11"/>
  <c r="B380" i="11"/>
  <c r="B700" i="11"/>
  <c r="B348" i="11"/>
  <c r="B859" i="11"/>
  <c r="B891" i="11"/>
  <c r="B60" i="11"/>
  <c r="B91" i="11"/>
  <c r="B412" i="11"/>
  <c r="B284" i="11"/>
  <c r="B667" i="11"/>
  <c r="B155" i="11"/>
  <c r="B957" i="11"/>
  <c r="A188" i="11"/>
  <c r="B219" i="10"/>
  <c r="D220" i="10" s="1"/>
  <c r="B956" i="10"/>
  <c r="D957" i="10" s="1"/>
  <c r="B284" i="10"/>
  <c r="D285" i="10" s="1"/>
  <c r="B124" i="10"/>
  <c r="D125" i="10" s="1"/>
  <c r="B444" i="10"/>
  <c r="D445" i="10" s="1"/>
  <c r="B827" i="10"/>
  <c r="D828" i="10" s="1"/>
  <c r="B700" i="10"/>
  <c r="D701" i="10" s="1"/>
  <c r="B156" i="10"/>
  <c r="D157" i="10" s="1"/>
  <c r="B188" i="10"/>
  <c r="D189" i="10" s="1"/>
  <c r="B763" i="10"/>
  <c r="D764" i="10" s="1"/>
  <c r="B475" i="10"/>
  <c r="D476" i="10" s="1"/>
  <c r="B252" i="10"/>
  <c r="D253" i="10" s="1"/>
  <c r="B507" i="10"/>
  <c r="D508" i="10" s="1"/>
  <c r="B732" i="10"/>
  <c r="D733" i="10" s="1"/>
  <c r="A540" i="10"/>
  <c r="B796" i="10"/>
  <c r="D797" i="10" s="1"/>
  <c r="B316" i="10"/>
  <c r="D317" i="10" s="1"/>
  <c r="B92" i="10"/>
  <c r="D93" i="10" s="1"/>
  <c r="B604" i="10"/>
  <c r="D605" i="10" s="1"/>
  <c r="B412" i="10"/>
  <c r="D413" i="10" s="1"/>
  <c r="B348" i="10"/>
  <c r="D349" i="10" s="1"/>
  <c r="B60" i="10"/>
  <c r="D61" i="10" s="1"/>
  <c r="B380" i="10"/>
  <c r="D381" i="10" s="1"/>
  <c r="B636" i="10"/>
  <c r="D637" i="10" s="1"/>
  <c r="B988" i="10"/>
  <c r="D989" i="10" s="1"/>
  <c r="B924" i="10"/>
  <c r="D925" i="10" s="1"/>
  <c r="F16" i="8"/>
  <c r="B16" i="8"/>
  <c r="D668" i="10" l="1"/>
  <c r="B668" i="10"/>
  <c r="D861" i="10"/>
  <c r="B861" i="10"/>
  <c r="D1021" i="10"/>
  <c r="B1021" i="10"/>
  <c r="D892" i="10"/>
  <c r="B892" i="10"/>
  <c r="D572" i="10"/>
  <c r="B572" i="10"/>
  <c r="D540" i="10"/>
  <c r="B540" i="10"/>
  <c r="D29" i="10"/>
  <c r="B29" i="10"/>
  <c r="D285" i="15"/>
  <c r="B285" i="15"/>
  <c r="D957" i="15"/>
  <c r="B957" i="15"/>
  <c r="D477" i="15"/>
  <c r="B477" i="15"/>
  <c r="D509" i="15"/>
  <c r="B509" i="15"/>
  <c r="D701" i="15"/>
  <c r="B701" i="15"/>
  <c r="D415" i="15"/>
  <c r="B415" i="15"/>
  <c r="D445" i="15"/>
  <c r="B445" i="15"/>
  <c r="D157" i="15"/>
  <c r="B157" i="15"/>
  <c r="D862" i="15"/>
  <c r="B862" i="15"/>
  <c r="D605" i="15"/>
  <c r="B605" i="15"/>
  <c r="D766" i="16"/>
  <c r="B766" i="16"/>
  <c r="D573" i="16"/>
  <c r="B573" i="16"/>
  <c r="D477" i="16"/>
  <c r="B477" i="16"/>
  <c r="D733" i="16"/>
  <c r="B733" i="16"/>
  <c r="D62" i="16"/>
  <c r="B62" i="16"/>
  <c r="D125" i="16"/>
  <c r="B125" i="16"/>
  <c r="D541" i="16"/>
  <c r="B541" i="16"/>
  <c r="D637" i="16"/>
  <c r="B637" i="16"/>
  <c r="D957" i="16"/>
  <c r="B957" i="16"/>
  <c r="B189" i="14"/>
  <c r="B381" i="14"/>
  <c r="B605" i="14"/>
  <c r="B253" i="14"/>
  <c r="B445" i="14"/>
  <c r="B829" i="14"/>
  <c r="B349" i="14"/>
  <c r="B989" i="14"/>
  <c r="B28" i="11"/>
  <c r="B828" i="11"/>
  <c r="B476" i="11"/>
  <c r="B124" i="11"/>
  <c r="B508" i="11"/>
  <c r="B636" i="11"/>
  <c r="B188" i="11"/>
  <c r="B252" i="11"/>
  <c r="B220" i="11"/>
  <c r="B572" i="11"/>
  <c r="B988" i="11"/>
  <c r="B732" i="11"/>
  <c r="B764" i="11"/>
  <c r="B604" i="11"/>
  <c r="B189" i="12"/>
  <c r="B541" i="12"/>
  <c r="B349" i="12"/>
  <c r="B445" i="12"/>
  <c r="B30" i="12"/>
  <c r="B957" i="12"/>
  <c r="B253" i="12"/>
  <c r="B734" i="12"/>
  <c r="B157" i="12"/>
  <c r="B894" i="12"/>
  <c r="B125" i="12"/>
  <c r="B605" i="12"/>
  <c r="B61" i="12"/>
  <c r="B701" i="12"/>
  <c r="B668" i="13"/>
  <c r="B252" i="13"/>
  <c r="B540" i="13"/>
  <c r="B92" i="13"/>
  <c r="B412" i="13"/>
  <c r="B188" i="13"/>
  <c r="B1020" i="13"/>
  <c r="B924" i="13"/>
  <c r="B828" i="13"/>
  <c r="B764" i="13"/>
  <c r="B637" i="14"/>
  <c r="B317" i="14"/>
  <c r="B958" i="14"/>
  <c r="B511" i="16"/>
  <c r="D512" i="16" s="1"/>
  <c r="B926" i="14"/>
  <c r="B222" i="16"/>
  <c r="D223" i="16" s="1"/>
  <c r="B734" i="14"/>
  <c r="B606" i="16"/>
  <c r="D607" i="16" s="1"/>
  <c r="B221" i="15"/>
  <c r="D222" i="15" s="1"/>
  <c r="B382" i="15"/>
  <c r="D383" i="15" s="1"/>
  <c r="B223" i="14"/>
  <c r="B701" i="16"/>
  <c r="D702" i="16" s="1"/>
  <c r="B702" i="14"/>
  <c r="B253" i="16"/>
  <c r="D254" i="16" s="1"/>
  <c r="B286" i="16"/>
  <c r="D287" i="16" s="1"/>
  <c r="B926" i="16"/>
  <c r="D927" i="16" s="1"/>
  <c r="B190" i="16"/>
  <c r="D191" i="16" s="1"/>
  <c r="B350" i="16"/>
  <c r="D351" i="16" s="1"/>
  <c r="B1021" i="15"/>
  <c r="D1022" i="15" s="1"/>
  <c r="B670" i="16"/>
  <c r="D671" i="16" s="1"/>
  <c r="B62" i="15"/>
  <c r="D63" i="15" s="1"/>
  <c r="B733" i="15"/>
  <c r="D734" i="15" s="1"/>
  <c r="B93" i="15"/>
  <c r="D94" i="15" s="1"/>
  <c r="B383" i="16"/>
  <c r="D384" i="16" s="1"/>
  <c r="B542" i="15"/>
  <c r="D543" i="15" s="1"/>
  <c r="B765" i="15"/>
  <c r="D766" i="15" s="1"/>
  <c r="B478" i="14"/>
  <c r="B861" i="16"/>
  <c r="D862" i="16" s="1"/>
  <c r="B670" i="14"/>
  <c r="B509" i="14"/>
  <c r="B414" i="16"/>
  <c r="D415" i="16" s="1"/>
  <c r="B798" i="15"/>
  <c r="D799" i="15" s="1"/>
  <c r="B1022" i="16"/>
  <c r="D1023" i="16" s="1"/>
  <c r="B157" i="16"/>
  <c r="D158" i="16" s="1"/>
  <c r="B190" i="15"/>
  <c r="D191" i="15" s="1"/>
  <c r="B447" i="16"/>
  <c r="D448" i="16" s="1"/>
  <c r="A542" i="16"/>
  <c r="B893" i="14"/>
  <c r="B254" i="15"/>
  <c r="D255" i="15" s="1"/>
  <c r="B573" i="14"/>
  <c r="B638" i="15"/>
  <c r="D639" i="15" s="1"/>
  <c r="B670" i="15"/>
  <c r="D671" i="15" s="1"/>
  <c r="B989" i="16"/>
  <c r="D990" i="16" s="1"/>
  <c r="B895" i="16"/>
  <c r="D896" i="16" s="1"/>
  <c r="B542" i="14"/>
  <c r="B862" i="14"/>
  <c r="A637" i="16"/>
  <c r="B574" i="15"/>
  <c r="D575" i="15" s="1"/>
  <c r="B317" i="16"/>
  <c r="D318" i="16" s="1"/>
  <c r="B126" i="15"/>
  <c r="D127" i="15" s="1"/>
  <c r="B349" i="15"/>
  <c r="D350" i="15" s="1"/>
  <c r="B1021" i="14"/>
  <c r="B765" i="14"/>
  <c r="B126" i="14"/>
  <c r="B29" i="16"/>
  <c r="D30" i="16" s="1"/>
  <c r="B93" i="14"/>
  <c r="A766" i="16"/>
  <c r="B286" i="14"/>
  <c r="B30" i="15"/>
  <c r="D31" i="15" s="1"/>
  <c r="B158" i="14"/>
  <c r="B798" i="16"/>
  <c r="D799" i="16" s="1"/>
  <c r="B926" i="15"/>
  <c r="D927" i="15" s="1"/>
  <c r="A573" i="16"/>
  <c r="B829" i="16"/>
  <c r="D830" i="16" s="1"/>
  <c r="B62" i="14"/>
  <c r="B893" i="15"/>
  <c r="D894" i="15" s="1"/>
  <c r="B414" i="14"/>
  <c r="B30" i="14"/>
  <c r="B93" i="16"/>
  <c r="D94" i="16" s="1"/>
  <c r="B318" i="15"/>
  <c r="D319" i="15" s="1"/>
  <c r="B798" i="14"/>
  <c r="B829" i="15"/>
  <c r="D830" i="15" s="1"/>
  <c r="B990" i="15"/>
  <c r="D991" i="15" s="1"/>
  <c r="B509" i="13"/>
  <c r="B476" i="13"/>
  <c r="B381" i="13"/>
  <c r="B125" i="13"/>
  <c r="B797" i="13"/>
  <c r="B572" i="13"/>
  <c r="B157" i="13"/>
  <c r="B285" i="13"/>
  <c r="B605" i="13"/>
  <c r="B988" i="13"/>
  <c r="A668" i="13"/>
  <c r="B893" i="13"/>
  <c r="B221" i="13"/>
  <c r="B700" i="13"/>
  <c r="B445" i="13"/>
  <c r="B734" i="13"/>
  <c r="B61" i="13"/>
  <c r="B637" i="13"/>
  <c r="B317" i="13"/>
  <c r="B348" i="13"/>
  <c r="B29" i="13"/>
  <c r="B957" i="13"/>
  <c r="A413" i="13"/>
  <c r="B860" i="13"/>
  <c r="B638" i="12"/>
  <c r="B415" i="12"/>
  <c r="B287" i="12"/>
  <c r="B926" i="12"/>
  <c r="B766" i="12"/>
  <c r="B222" i="12"/>
  <c r="B94" i="12"/>
  <c r="B477" i="12"/>
  <c r="A510" i="12"/>
  <c r="B797" i="12"/>
  <c r="B382" i="12"/>
  <c r="B1021" i="12"/>
  <c r="B863" i="12"/>
  <c r="B669" i="12"/>
  <c r="B829" i="12"/>
  <c r="B512" i="12"/>
  <c r="B574" i="12"/>
  <c r="B990" i="12"/>
  <c r="B317" i="12"/>
  <c r="B317" i="11"/>
  <c r="B156" i="11"/>
  <c r="B61" i="11"/>
  <c r="B349" i="11"/>
  <c r="B381" i="11"/>
  <c r="B798" i="11"/>
  <c r="B668" i="11"/>
  <c r="B892" i="11"/>
  <c r="B926" i="11"/>
  <c r="B958" i="11"/>
  <c r="B92" i="11"/>
  <c r="B701" i="11"/>
  <c r="B540" i="11"/>
  <c r="B285" i="11"/>
  <c r="A478" i="11"/>
  <c r="B860" i="11"/>
  <c r="A189" i="11"/>
  <c r="B413" i="11"/>
  <c r="B1021" i="11"/>
  <c r="B444" i="11"/>
  <c r="B957" i="10"/>
  <c r="D958" i="10" s="1"/>
  <c r="B220" i="10"/>
  <c r="D221" i="10" s="1"/>
  <c r="B797" i="10"/>
  <c r="D798" i="10" s="1"/>
  <c r="B764" i="10"/>
  <c r="D765" i="10" s="1"/>
  <c r="B989" i="10"/>
  <c r="D990" i="10" s="1"/>
  <c r="B157" i="10"/>
  <c r="D158" i="10" s="1"/>
  <c r="B605" i="10"/>
  <c r="D606" i="10" s="1"/>
  <c r="A541" i="10"/>
  <c r="B189" i="10"/>
  <c r="D190" i="10" s="1"/>
  <c r="B445" i="10"/>
  <c r="D446" i="10" s="1"/>
  <c r="B701" i="10"/>
  <c r="D702" i="10" s="1"/>
  <c r="B637" i="10"/>
  <c r="D638" i="10" s="1"/>
  <c r="B381" i="10"/>
  <c r="D382" i="10" s="1"/>
  <c r="B349" i="10"/>
  <c r="D350" i="10" s="1"/>
  <c r="B93" i="10"/>
  <c r="D94" i="10" s="1"/>
  <c r="B733" i="10"/>
  <c r="D734" i="10" s="1"/>
  <c r="B253" i="10"/>
  <c r="D254" i="10" s="1"/>
  <c r="B125" i="10"/>
  <c r="D126" i="10" s="1"/>
  <c r="B476" i="10"/>
  <c r="D477" i="10" s="1"/>
  <c r="B828" i="10"/>
  <c r="D829" i="10" s="1"/>
  <c r="B925" i="10"/>
  <c r="D926" i="10" s="1"/>
  <c r="B61" i="10"/>
  <c r="D62" i="10" s="1"/>
  <c r="B413" i="10"/>
  <c r="D414" i="10" s="1"/>
  <c r="B317" i="10"/>
  <c r="D318" i="10" s="1"/>
  <c r="B508" i="10"/>
  <c r="D509" i="10" s="1"/>
  <c r="B285" i="10"/>
  <c r="D286" i="10" s="1"/>
  <c r="F17" i="8"/>
  <c r="B17" i="8"/>
  <c r="D893" i="10" l="1"/>
  <c r="B893" i="10"/>
  <c r="D30" i="10"/>
  <c r="B30" i="10"/>
  <c r="D1022" i="10"/>
  <c r="B1022" i="10"/>
  <c r="D862" i="10"/>
  <c r="B862" i="10"/>
  <c r="D541" i="10"/>
  <c r="B541" i="10"/>
  <c r="D573" i="10"/>
  <c r="B573" i="10"/>
  <c r="D669" i="10"/>
  <c r="B669" i="10"/>
  <c r="D158" i="15"/>
  <c r="B158" i="15"/>
  <c r="D510" i="15"/>
  <c r="B510" i="15"/>
  <c r="D478" i="15"/>
  <c r="B478" i="15"/>
  <c r="D606" i="15"/>
  <c r="B606" i="15"/>
  <c r="D416" i="15"/>
  <c r="B416" i="15"/>
  <c r="D417" i="15" s="1"/>
  <c r="D958" i="15"/>
  <c r="B958" i="15"/>
  <c r="D446" i="15"/>
  <c r="B446" i="15"/>
  <c r="D863" i="15"/>
  <c r="B863" i="15"/>
  <c r="D702" i="15"/>
  <c r="B702" i="15"/>
  <c r="D286" i="15"/>
  <c r="B286" i="15"/>
  <c r="D638" i="16"/>
  <c r="B638" i="16"/>
  <c r="D734" i="16"/>
  <c r="B734" i="16"/>
  <c r="D542" i="16"/>
  <c r="B542" i="16"/>
  <c r="D478" i="16"/>
  <c r="B478" i="16"/>
  <c r="D126" i="16"/>
  <c r="B126" i="16"/>
  <c r="D574" i="16"/>
  <c r="B574" i="16"/>
  <c r="D958" i="16"/>
  <c r="B958" i="16"/>
  <c r="D63" i="16"/>
  <c r="B63" i="16"/>
  <c r="D767" i="16"/>
  <c r="B767" i="16"/>
  <c r="B350" i="14"/>
  <c r="B606" i="14"/>
  <c r="B990" i="14"/>
  <c r="B830" i="14"/>
  <c r="B446" i="14"/>
  <c r="B190" i="14"/>
  <c r="B254" i="14"/>
  <c r="B382" i="14"/>
  <c r="B733" i="11"/>
  <c r="B989" i="11"/>
  <c r="B189" i="11"/>
  <c r="B477" i="11"/>
  <c r="B125" i="11"/>
  <c r="B605" i="11"/>
  <c r="B829" i="11"/>
  <c r="B253" i="11"/>
  <c r="B573" i="11"/>
  <c r="B765" i="11"/>
  <c r="B221" i="11"/>
  <c r="B509" i="11"/>
  <c r="B29" i="11"/>
  <c r="B637" i="11"/>
  <c r="B606" i="12"/>
  <c r="B126" i="12"/>
  <c r="B254" i="12"/>
  <c r="B350" i="12"/>
  <c r="B702" i="12"/>
  <c r="B895" i="12"/>
  <c r="B958" i="12"/>
  <c r="B542" i="12"/>
  <c r="B735" i="12"/>
  <c r="B62" i="12"/>
  <c r="B158" i="12"/>
  <c r="B31" i="12"/>
  <c r="B190" i="12"/>
  <c r="B446" i="12"/>
  <c r="B1021" i="13"/>
  <c r="B253" i="13"/>
  <c r="B925" i="13"/>
  <c r="B93" i="13"/>
  <c r="B189" i="13"/>
  <c r="B829" i="13"/>
  <c r="B413" i="13"/>
  <c r="B669" i="13"/>
  <c r="B541" i="13"/>
  <c r="B765" i="13"/>
  <c r="B638" i="14"/>
  <c r="B1022" i="14"/>
  <c r="B94" i="16"/>
  <c r="D95" i="16" s="1"/>
  <c r="B94" i="14"/>
  <c r="B127" i="14"/>
  <c r="B575" i="15"/>
  <c r="D576" i="15" s="1"/>
  <c r="B894" i="14"/>
  <c r="B991" i="15"/>
  <c r="D992" i="15" s="1"/>
  <c r="A574" i="16"/>
  <c r="B415" i="16"/>
  <c r="D416" i="16" s="1"/>
  <c r="B766" i="15"/>
  <c r="D767" i="15" s="1"/>
  <c r="B191" i="16"/>
  <c r="D192" i="16" s="1"/>
  <c r="B254" i="16"/>
  <c r="D255" i="16" s="1"/>
  <c r="B224" i="14"/>
  <c r="B30" i="16"/>
  <c r="D31" i="16" s="1"/>
  <c r="B894" i="15"/>
  <c r="D895" i="15" s="1"/>
  <c r="B31" i="15"/>
  <c r="D32" i="15" s="1"/>
  <c r="B863" i="14"/>
  <c r="B830" i="15"/>
  <c r="D831" i="15" s="1"/>
  <c r="B287" i="14"/>
  <c r="B574" i="14"/>
  <c r="B158" i="16"/>
  <c r="D159" i="16" s="1"/>
  <c r="B671" i="16"/>
  <c r="D672" i="16" s="1"/>
  <c r="B703" i="14"/>
  <c r="B63" i="14"/>
  <c r="B927" i="15"/>
  <c r="D928" i="15" s="1"/>
  <c r="B766" i="14"/>
  <c r="B127" i="15"/>
  <c r="D128" i="15" s="1"/>
  <c r="B543" i="14"/>
  <c r="B990" i="16"/>
  <c r="D991" i="16" s="1"/>
  <c r="A543" i="16"/>
  <c r="B510" i="14"/>
  <c r="B543" i="15"/>
  <c r="D544" i="15" s="1"/>
  <c r="B94" i="15"/>
  <c r="D95" i="15" s="1"/>
  <c r="B383" i="15"/>
  <c r="D384" i="15" s="1"/>
  <c r="B223" i="16"/>
  <c r="D224" i="16" s="1"/>
  <c r="B512" i="16"/>
  <c r="D513" i="16" s="1"/>
  <c r="B735" i="14"/>
  <c r="B31" i="14"/>
  <c r="B799" i="16"/>
  <c r="D800" i="16" s="1"/>
  <c r="B448" i="16"/>
  <c r="D449" i="16" s="1"/>
  <c r="B1023" i="16"/>
  <c r="D1024" i="16" s="1"/>
  <c r="B384" i="16"/>
  <c r="D385" i="16" s="1"/>
  <c r="B959" i="14"/>
  <c r="B479" i="14"/>
  <c r="B415" i="14"/>
  <c r="B159" i="14"/>
  <c r="B896" i="16"/>
  <c r="D897" i="16" s="1"/>
  <c r="B191" i="15"/>
  <c r="D192" i="15" s="1"/>
  <c r="B799" i="15"/>
  <c r="D800" i="15" s="1"/>
  <c r="B351" i="16"/>
  <c r="D352" i="16" s="1"/>
  <c r="B287" i="16"/>
  <c r="D288" i="16" s="1"/>
  <c r="B318" i="14"/>
  <c r="B799" i="14"/>
  <c r="A767" i="16"/>
  <c r="B671" i="15"/>
  <c r="D672" i="15" s="1"/>
  <c r="B671" i="14"/>
  <c r="B734" i="15"/>
  <c r="D735" i="15" s="1"/>
  <c r="B1022" i="15"/>
  <c r="D1023" i="15" s="1"/>
  <c r="B927" i="16"/>
  <c r="D928" i="16" s="1"/>
  <c r="B702" i="16"/>
  <c r="D703" i="16" s="1"/>
  <c r="B222" i="15"/>
  <c r="D223" i="15" s="1"/>
  <c r="B830" i="16"/>
  <c r="D831" i="16" s="1"/>
  <c r="B319" i="15"/>
  <c r="D320" i="15" s="1"/>
  <c r="B350" i="15"/>
  <c r="D351" i="15" s="1"/>
  <c r="B318" i="16"/>
  <c r="D319" i="16" s="1"/>
  <c r="A638" i="16"/>
  <c r="B639" i="15"/>
  <c r="D640" i="15" s="1"/>
  <c r="B255" i="15"/>
  <c r="D256" i="15" s="1"/>
  <c r="B862" i="16"/>
  <c r="D863" i="16" s="1"/>
  <c r="B63" i="15"/>
  <c r="D64" i="15" s="1"/>
  <c r="B607" i="16"/>
  <c r="D608" i="16" s="1"/>
  <c r="B927" i="14"/>
  <c r="B861" i="13"/>
  <c r="B958" i="13"/>
  <c r="B318" i="13"/>
  <c r="B222" i="13"/>
  <c r="B989" i="13"/>
  <c r="B158" i="13"/>
  <c r="B382" i="13"/>
  <c r="B573" i="13"/>
  <c r="B477" i="13"/>
  <c r="B701" i="13"/>
  <c r="A414" i="13"/>
  <c r="B30" i="13"/>
  <c r="B638" i="13"/>
  <c r="B894" i="13"/>
  <c r="B606" i="13"/>
  <c r="B446" i="13"/>
  <c r="B798" i="13"/>
  <c r="B510" i="13"/>
  <c r="B735" i="13"/>
  <c r="B349" i="13"/>
  <c r="B62" i="13"/>
  <c r="A669" i="13"/>
  <c r="B286" i="13"/>
  <c r="B126" i="13"/>
  <c r="B1022" i="12"/>
  <c r="A511" i="12"/>
  <c r="B223" i="12"/>
  <c r="B416" i="12"/>
  <c r="B575" i="12"/>
  <c r="B670" i="12"/>
  <c r="B767" i="12"/>
  <c r="B478" i="12"/>
  <c r="B318" i="12"/>
  <c r="B639" i="12"/>
  <c r="B830" i="12"/>
  <c r="B383" i="12"/>
  <c r="B95" i="12"/>
  <c r="B927" i="12"/>
  <c r="B991" i="12"/>
  <c r="B288" i="12"/>
  <c r="B864" i="12"/>
  <c r="B798" i="12"/>
  <c r="B799" i="11"/>
  <c r="B157" i="11"/>
  <c r="B1022" i="11"/>
  <c r="B927" i="11"/>
  <c r="B669" i="11"/>
  <c r="B382" i="11"/>
  <c r="B318" i="11"/>
  <c r="A190" i="11"/>
  <c r="B286" i="11"/>
  <c r="B702" i="11"/>
  <c r="B893" i="11"/>
  <c r="B350" i="11"/>
  <c r="B861" i="11"/>
  <c r="B93" i="11"/>
  <c r="B445" i="11"/>
  <c r="B959" i="11"/>
  <c r="B414" i="11"/>
  <c r="A479" i="11"/>
  <c r="B541" i="11"/>
  <c r="B62" i="11"/>
  <c r="B221" i="10"/>
  <c r="D222" i="10" s="1"/>
  <c r="B958" i="10"/>
  <c r="D959" i="10" s="1"/>
  <c r="B62" i="10"/>
  <c r="D63" i="10" s="1"/>
  <c r="B509" i="10"/>
  <c r="D510" i="10" s="1"/>
  <c r="B926" i="10"/>
  <c r="D927" i="10" s="1"/>
  <c r="B350" i="10"/>
  <c r="D351" i="10" s="1"/>
  <c r="B990" i="10"/>
  <c r="D991" i="10" s="1"/>
  <c r="B94" i="10"/>
  <c r="D95" i="10" s="1"/>
  <c r="B126" i="10"/>
  <c r="D127" i="10" s="1"/>
  <c r="A542" i="10"/>
  <c r="B158" i="10"/>
  <c r="D159" i="10" s="1"/>
  <c r="B382" i="10"/>
  <c r="D383" i="10" s="1"/>
  <c r="B765" i="10"/>
  <c r="D766" i="10" s="1"/>
  <c r="B829" i="10"/>
  <c r="D830" i="10" s="1"/>
  <c r="B446" i="10"/>
  <c r="D447" i="10" s="1"/>
  <c r="B606" i="10"/>
  <c r="D607" i="10" s="1"/>
  <c r="B190" i="10"/>
  <c r="D191" i="10" s="1"/>
  <c r="B286" i="10"/>
  <c r="D287" i="10" s="1"/>
  <c r="B414" i="10"/>
  <c r="D415" i="10" s="1"/>
  <c r="B702" i="10"/>
  <c r="D703" i="10" s="1"/>
  <c r="B318" i="10"/>
  <c r="D319" i="10" s="1"/>
  <c r="B254" i="10"/>
  <c r="D255" i="10" s="1"/>
  <c r="B477" i="10"/>
  <c r="D478" i="10" s="1"/>
  <c r="B734" i="10"/>
  <c r="D735" i="10" s="1"/>
  <c r="B638" i="10"/>
  <c r="D639" i="10" s="1"/>
  <c r="B798" i="10"/>
  <c r="D799" i="10" s="1"/>
  <c r="F18" i="8"/>
  <c r="B18" i="8"/>
  <c r="D670" i="10" l="1"/>
  <c r="B670" i="10"/>
  <c r="D1023" i="10"/>
  <c r="B1023" i="10"/>
  <c r="D574" i="10"/>
  <c r="B574" i="10"/>
  <c r="D31" i="10"/>
  <c r="B31" i="10"/>
  <c r="D542" i="10"/>
  <c r="B542" i="10"/>
  <c r="D894" i="10"/>
  <c r="B894" i="10"/>
  <c r="D863" i="10"/>
  <c r="B863" i="10"/>
  <c r="D607" i="15"/>
  <c r="B607" i="15"/>
  <c r="D287" i="15"/>
  <c r="B287" i="15"/>
  <c r="D959" i="15"/>
  <c r="B959" i="15"/>
  <c r="D511" i="15"/>
  <c r="B511" i="15"/>
  <c r="D447" i="15"/>
  <c r="B447" i="15"/>
  <c r="D703" i="15"/>
  <c r="B703" i="15"/>
  <c r="D159" i="15"/>
  <c r="B159" i="15"/>
  <c r="D864" i="15"/>
  <c r="B864" i="15"/>
  <c r="D865" i="15" s="1"/>
  <c r="D479" i="15"/>
  <c r="B479" i="15"/>
  <c r="D479" i="16"/>
  <c r="B479" i="16"/>
  <c r="D959" i="16"/>
  <c r="B959" i="16"/>
  <c r="D543" i="16"/>
  <c r="B543" i="16"/>
  <c r="D64" i="16"/>
  <c r="B64" i="16"/>
  <c r="D65" i="16" s="1"/>
  <c r="D575" i="16"/>
  <c r="B575" i="16"/>
  <c r="D735" i="16"/>
  <c r="B735" i="16"/>
  <c r="D768" i="16"/>
  <c r="B768" i="16"/>
  <c r="D127" i="16"/>
  <c r="B127" i="16"/>
  <c r="D639" i="16"/>
  <c r="B639" i="16"/>
  <c r="B383" i="14"/>
  <c r="B991" i="14"/>
  <c r="B255" i="14"/>
  <c r="B191" i="14"/>
  <c r="B607" i="14"/>
  <c r="B831" i="14"/>
  <c r="B447" i="14"/>
  <c r="B351" i="14"/>
  <c r="B478" i="11"/>
  <c r="B222" i="11"/>
  <c r="B254" i="11"/>
  <c r="B830" i="11"/>
  <c r="B638" i="11"/>
  <c r="B766" i="11"/>
  <c r="B606" i="11"/>
  <c r="B990" i="11"/>
  <c r="B510" i="11"/>
  <c r="B190" i="11"/>
  <c r="B30" i="11"/>
  <c r="B574" i="11"/>
  <c r="B126" i="11"/>
  <c r="B734" i="11"/>
  <c r="B351" i="12"/>
  <c r="B255" i="12"/>
  <c r="B63" i="12"/>
  <c r="B543" i="12"/>
  <c r="B159" i="12"/>
  <c r="B959" i="12"/>
  <c r="B447" i="12"/>
  <c r="B896" i="12"/>
  <c r="B127" i="12"/>
  <c r="B191" i="12"/>
  <c r="B736" i="12"/>
  <c r="B703" i="12"/>
  <c r="B607" i="12"/>
  <c r="B32" i="12"/>
  <c r="B414" i="13"/>
  <c r="B670" i="13"/>
  <c r="B94" i="13"/>
  <c r="B542" i="13"/>
  <c r="B190" i="13"/>
  <c r="B1022" i="13"/>
  <c r="B926" i="13"/>
  <c r="B766" i="13"/>
  <c r="B830" i="13"/>
  <c r="B254" i="13"/>
  <c r="B639" i="14"/>
  <c r="B608" i="16"/>
  <c r="D609" i="16" s="1"/>
  <c r="B640" i="15"/>
  <c r="D641" i="15" s="1"/>
  <c r="B703" i="16"/>
  <c r="D704" i="16" s="1"/>
  <c r="B319" i="14"/>
  <c r="B224" i="16"/>
  <c r="D225" i="16" s="1"/>
  <c r="B544" i="15"/>
  <c r="D545" i="15" s="1"/>
  <c r="B928" i="15"/>
  <c r="D929" i="15" s="1"/>
  <c r="B255" i="16"/>
  <c r="D256" i="16" s="1"/>
  <c r="B64" i="15"/>
  <c r="D65" i="15" s="1"/>
  <c r="B320" i="15"/>
  <c r="D321" i="15" s="1"/>
  <c r="B384" i="15"/>
  <c r="D385" i="15" s="1"/>
  <c r="B672" i="16"/>
  <c r="D673" i="16" s="1"/>
  <c r="B32" i="15"/>
  <c r="D33" i="15" s="1"/>
  <c r="A575" i="16"/>
  <c r="B128" i="14"/>
  <c r="B928" i="16"/>
  <c r="D929" i="16" s="1"/>
  <c r="B32" i="14"/>
  <c r="B992" i="15"/>
  <c r="D993" i="15" s="1"/>
  <c r="B736" i="14"/>
  <c r="B159" i="16"/>
  <c r="D160" i="16" s="1"/>
  <c r="B895" i="15"/>
  <c r="D896" i="15" s="1"/>
  <c r="B192" i="16"/>
  <c r="D193" i="16" s="1"/>
  <c r="B95" i="14"/>
  <c r="B416" i="14"/>
  <c r="B831" i="15"/>
  <c r="D832" i="15" s="1"/>
  <c r="B863" i="16"/>
  <c r="D864" i="16" s="1"/>
  <c r="B319" i="16"/>
  <c r="D320" i="16" s="1"/>
  <c r="B831" i="16"/>
  <c r="D832" i="16" s="1"/>
  <c r="B1023" i="15"/>
  <c r="D1024" i="15" s="1"/>
  <c r="A768" i="16"/>
  <c r="B288" i="16"/>
  <c r="D289" i="16" s="1"/>
  <c r="B192" i="15"/>
  <c r="D193" i="15" s="1"/>
  <c r="B480" i="14"/>
  <c r="B1024" i="16"/>
  <c r="D1025" i="16" s="1"/>
  <c r="A544" i="16"/>
  <c r="B767" i="14"/>
  <c r="B64" i="14"/>
  <c r="B95" i="16"/>
  <c r="D96" i="16" s="1"/>
  <c r="B800" i="16"/>
  <c r="D801" i="16" s="1"/>
  <c r="A639" i="16"/>
  <c r="B800" i="15"/>
  <c r="D801" i="15" s="1"/>
  <c r="B735" i="15"/>
  <c r="D736" i="15" s="1"/>
  <c r="B960" i="14"/>
  <c r="B991" i="16"/>
  <c r="D992" i="16" s="1"/>
  <c r="B575" i="14"/>
  <c r="B31" i="16"/>
  <c r="D32" i="16" s="1"/>
  <c r="B895" i="14"/>
  <c r="B672" i="14"/>
  <c r="B256" i="15"/>
  <c r="D257" i="15" s="1"/>
  <c r="B800" i="14"/>
  <c r="B95" i="15"/>
  <c r="D96" i="15" s="1"/>
  <c r="B672" i="15"/>
  <c r="D673" i="15" s="1"/>
  <c r="B511" i="14"/>
  <c r="B128" i="15"/>
  <c r="D129" i="15" s="1"/>
  <c r="B416" i="16"/>
  <c r="D417" i="16" s="1"/>
  <c r="B928" i="14"/>
  <c r="B351" i="15"/>
  <c r="D352" i="15" s="1"/>
  <c r="B223" i="15"/>
  <c r="D224" i="15" s="1"/>
  <c r="B352" i="16"/>
  <c r="D353" i="16" s="1"/>
  <c r="B160" i="14"/>
  <c r="B544" i="14"/>
  <c r="B704" i="14"/>
  <c r="B288" i="14"/>
  <c r="B864" i="14"/>
  <c r="B767" i="15"/>
  <c r="D768" i="15" s="1"/>
  <c r="B576" i="15"/>
  <c r="D577" i="15" s="1"/>
  <c r="B1023" i="14"/>
  <c r="B511" i="13"/>
  <c r="A415" i="13"/>
  <c r="B223" i="13"/>
  <c r="B63" i="13"/>
  <c r="B895" i="13"/>
  <c r="B350" i="13"/>
  <c r="B799" i="13"/>
  <c r="B702" i="13"/>
  <c r="B383" i="13"/>
  <c r="B319" i="13"/>
  <c r="B478" i="13"/>
  <c r="B607" i="13"/>
  <c r="B287" i="13"/>
  <c r="B447" i="13"/>
  <c r="B639" i="13"/>
  <c r="B159" i="13"/>
  <c r="B959" i="13"/>
  <c r="B127" i="13"/>
  <c r="A670" i="13"/>
  <c r="B31" i="13"/>
  <c r="B990" i="13"/>
  <c r="B574" i="13"/>
  <c r="B862" i="13"/>
  <c r="B928" i="12"/>
  <c r="B640" i="12"/>
  <c r="B768" i="12"/>
  <c r="B671" i="12"/>
  <c r="B96" i="12"/>
  <c r="B224" i="12"/>
  <c r="B319" i="12"/>
  <c r="B576" i="12"/>
  <c r="A512" i="12"/>
  <c r="B799" i="12"/>
  <c r="B384" i="12"/>
  <c r="B992" i="12"/>
  <c r="B831" i="12"/>
  <c r="B479" i="12"/>
  <c r="B1023" i="12"/>
  <c r="B1023" i="11"/>
  <c r="B319" i="11"/>
  <c r="B703" i="11"/>
  <c r="B383" i="11"/>
  <c r="B928" i="11"/>
  <c r="B158" i="11"/>
  <c r="B94" i="11"/>
  <c r="B415" i="11"/>
  <c r="B542" i="11"/>
  <c r="B960" i="11"/>
  <c r="B351" i="11"/>
  <c r="B287" i="11"/>
  <c r="B670" i="11"/>
  <c r="B63" i="11"/>
  <c r="B894" i="11"/>
  <c r="B800" i="11"/>
  <c r="A480" i="11"/>
  <c r="B446" i="11"/>
  <c r="B862" i="11"/>
  <c r="A191" i="11"/>
  <c r="B959" i="10"/>
  <c r="D960" i="10" s="1"/>
  <c r="B222" i="10"/>
  <c r="D223" i="10" s="1"/>
  <c r="B127" i="10"/>
  <c r="D128" i="10" s="1"/>
  <c r="B478" i="10"/>
  <c r="D479" i="10" s="1"/>
  <c r="B766" i="10"/>
  <c r="D767" i="10" s="1"/>
  <c r="B255" i="10"/>
  <c r="D256" i="10" s="1"/>
  <c r="B607" i="10"/>
  <c r="D608" i="10" s="1"/>
  <c r="B319" i="10"/>
  <c r="D320" i="10" s="1"/>
  <c r="B287" i="10"/>
  <c r="D288" i="10" s="1"/>
  <c r="B447" i="10"/>
  <c r="D448" i="10" s="1"/>
  <c r="B159" i="10"/>
  <c r="D160" i="10" s="1"/>
  <c r="B95" i="10"/>
  <c r="D96" i="10" s="1"/>
  <c r="B927" i="10"/>
  <c r="D928" i="10" s="1"/>
  <c r="B415" i="10"/>
  <c r="D416" i="10" s="1"/>
  <c r="B383" i="10"/>
  <c r="D384" i="10" s="1"/>
  <c r="B735" i="10"/>
  <c r="D736" i="10" s="1"/>
  <c r="B703" i="10"/>
  <c r="D704" i="10" s="1"/>
  <c r="B351" i="10"/>
  <c r="D352" i="10" s="1"/>
  <c r="B639" i="10"/>
  <c r="D640" i="10" s="1"/>
  <c r="B799" i="10"/>
  <c r="D800" i="10" s="1"/>
  <c r="B191" i="10"/>
  <c r="D192" i="10" s="1"/>
  <c r="B830" i="10"/>
  <c r="D831" i="10" s="1"/>
  <c r="A543" i="10"/>
  <c r="B991" i="10"/>
  <c r="D992" i="10" s="1"/>
  <c r="B510" i="10"/>
  <c r="D511" i="10" s="1"/>
  <c r="B63" i="10"/>
  <c r="D64" i="10" s="1"/>
  <c r="F19" i="8"/>
  <c r="B19" i="8"/>
  <c r="D32" i="10" l="1"/>
  <c r="B32" i="10"/>
  <c r="D33" i="10" s="1"/>
  <c r="D864" i="10"/>
  <c r="B864" i="10"/>
  <c r="D865" i="10" s="1"/>
  <c r="D575" i="10"/>
  <c r="B575" i="10"/>
  <c r="D895" i="10"/>
  <c r="B895" i="10"/>
  <c r="D1024" i="10"/>
  <c r="B1024" i="10"/>
  <c r="D1025" i="10" s="1"/>
  <c r="D543" i="10"/>
  <c r="B543" i="10"/>
  <c r="D671" i="10"/>
  <c r="B671" i="10"/>
  <c r="D512" i="15"/>
  <c r="B512" i="15"/>
  <c r="D513" i="15" s="1"/>
  <c r="D704" i="15"/>
  <c r="B704" i="15"/>
  <c r="D705" i="15" s="1"/>
  <c r="D288" i="15"/>
  <c r="B288" i="15"/>
  <c r="D289" i="15" s="1"/>
  <c r="D160" i="15"/>
  <c r="B160" i="15"/>
  <c r="D161" i="15" s="1"/>
  <c r="D480" i="15"/>
  <c r="B480" i="15"/>
  <c r="D481" i="15" s="1"/>
  <c r="D448" i="15"/>
  <c r="B448" i="15"/>
  <c r="D449" i="15" s="1"/>
  <c r="D608" i="15"/>
  <c r="B608" i="15"/>
  <c r="D609" i="15" s="1"/>
  <c r="D960" i="15"/>
  <c r="B960" i="15"/>
  <c r="D961" i="15" s="1"/>
  <c r="D128" i="16"/>
  <c r="B128" i="16"/>
  <c r="D129" i="16" s="1"/>
  <c r="D769" i="16"/>
  <c r="D544" i="16"/>
  <c r="B544" i="16"/>
  <c r="D545" i="16" s="1"/>
  <c r="D736" i="16"/>
  <c r="B736" i="16"/>
  <c r="D737" i="16" s="1"/>
  <c r="D960" i="16"/>
  <c r="B960" i="16"/>
  <c r="D961" i="16" s="1"/>
  <c r="D640" i="16"/>
  <c r="B640" i="16"/>
  <c r="D576" i="16"/>
  <c r="B576" i="16"/>
  <c r="D480" i="16"/>
  <c r="B480" i="16"/>
  <c r="D481" i="16" s="1"/>
  <c r="B192" i="14"/>
  <c r="B256" i="14"/>
  <c r="B832" i="14"/>
  <c r="B608" i="14"/>
  <c r="B384" i="14"/>
  <c r="B352" i="14"/>
  <c r="B448" i="14"/>
  <c r="B992" i="14"/>
  <c r="B767" i="11"/>
  <c r="B575" i="11"/>
  <c r="B991" i="11"/>
  <c r="B831" i="11"/>
  <c r="B735" i="11"/>
  <c r="B191" i="11"/>
  <c r="B31" i="11"/>
  <c r="B607" i="11"/>
  <c r="B255" i="11"/>
  <c r="B223" i="11"/>
  <c r="B127" i="11"/>
  <c r="B511" i="11"/>
  <c r="B639" i="11"/>
  <c r="B479" i="11"/>
  <c r="B704" i="12"/>
  <c r="B544" i="12"/>
  <c r="B448" i="12"/>
  <c r="B64" i="12"/>
  <c r="B192" i="12"/>
  <c r="B960" i="12"/>
  <c r="B256" i="12"/>
  <c r="B608" i="12"/>
  <c r="B128" i="12"/>
  <c r="B160" i="12"/>
  <c r="B352" i="12"/>
  <c r="B255" i="13"/>
  <c r="B767" i="13"/>
  <c r="B543" i="13"/>
  <c r="B927" i="13"/>
  <c r="B95" i="13"/>
  <c r="B1023" i="13"/>
  <c r="B831" i="13"/>
  <c r="B191" i="13"/>
  <c r="B415" i="13"/>
  <c r="B671" i="13"/>
  <c r="B640" i="14"/>
  <c r="B96" i="15"/>
  <c r="D97" i="15" s="1"/>
  <c r="B832" i="16"/>
  <c r="D833" i="16" s="1"/>
  <c r="B160" i="16"/>
  <c r="D161" i="16" s="1"/>
  <c r="B256" i="16"/>
  <c r="D257" i="16" s="1"/>
  <c r="B320" i="14"/>
  <c r="B896" i="14"/>
  <c r="B320" i="16"/>
  <c r="D321" i="16" s="1"/>
  <c r="B1024" i="14"/>
  <c r="B736" i="15"/>
  <c r="D737" i="15" s="1"/>
  <c r="B704" i="16"/>
  <c r="D705" i="16" s="1"/>
  <c r="B32" i="16"/>
  <c r="D33" i="16" s="1"/>
  <c r="B96" i="16"/>
  <c r="D97" i="16" s="1"/>
  <c r="B768" i="15"/>
  <c r="D769" i="15" s="1"/>
  <c r="B352" i="15"/>
  <c r="D353" i="15" s="1"/>
  <c r="B864" i="16"/>
  <c r="D865" i="16" s="1"/>
  <c r="A576" i="16"/>
  <c r="B512" i="14"/>
  <c r="B576" i="14"/>
  <c r="B1024" i="15"/>
  <c r="D1025" i="15" s="1"/>
  <c r="B832" i="15"/>
  <c r="D833" i="15" s="1"/>
  <c r="B896" i="15"/>
  <c r="D897" i="15" s="1"/>
  <c r="B224" i="15"/>
  <c r="D225" i="15" s="1"/>
  <c r="B96" i="14"/>
  <c r="B992" i="16"/>
  <c r="D993" i="16" s="1"/>
  <c r="A640" i="16"/>
  <c r="B768" i="14"/>
  <c r="A671" i="13"/>
  <c r="B479" i="13"/>
  <c r="B703" i="13"/>
  <c r="B575" i="13"/>
  <c r="B351" i="13"/>
  <c r="B863" i="13"/>
  <c r="B991" i="13"/>
  <c r="B672" i="12"/>
  <c r="B1024" i="12"/>
  <c r="B320" i="12"/>
  <c r="B800" i="12"/>
  <c r="B480" i="12"/>
  <c r="B832" i="12"/>
  <c r="B895" i="11"/>
  <c r="B159" i="11"/>
  <c r="A192" i="11"/>
  <c r="B64" i="11"/>
  <c r="B288" i="11"/>
  <c r="B320" i="11"/>
  <c r="B416" i="11"/>
  <c r="B384" i="11"/>
  <c r="B863" i="11"/>
  <c r="B671" i="11"/>
  <c r="B352" i="11"/>
  <c r="B704" i="11"/>
  <c r="B1024" i="11"/>
  <c r="B447" i="11"/>
  <c r="B95" i="11"/>
  <c r="B543" i="11"/>
  <c r="B223" i="10"/>
  <c r="D224" i="10" s="1"/>
  <c r="B960" i="10"/>
  <c r="D961" i="10" s="1"/>
  <c r="B992" i="10"/>
  <c r="D993" i="10" s="1"/>
  <c r="B736" i="10"/>
  <c r="D737" i="10" s="1"/>
  <c r="B320" i="10"/>
  <c r="D321" i="10" s="1"/>
  <c r="B767" i="10"/>
  <c r="D768" i="10" s="1"/>
  <c r="B831" i="10"/>
  <c r="D832" i="10" s="1"/>
  <c r="B448" i="10"/>
  <c r="D449" i="10" s="1"/>
  <c r="B608" i="10"/>
  <c r="D609" i="10" s="1"/>
  <c r="B64" i="10"/>
  <c r="D65" i="10" s="1"/>
  <c r="B352" i="10"/>
  <c r="D353" i="10" s="1"/>
  <c r="B416" i="10"/>
  <c r="D417" i="10" s="1"/>
  <c r="B479" i="10"/>
  <c r="D480" i="10" s="1"/>
  <c r="B640" i="10"/>
  <c r="D641" i="10" s="1"/>
  <c r="A544" i="10"/>
  <c r="B256" i="10"/>
  <c r="D257" i="10" s="1"/>
  <c r="B511" i="10"/>
  <c r="D512" i="10" s="1"/>
  <c r="B192" i="10"/>
  <c r="D193" i="10" s="1"/>
  <c r="B704" i="10"/>
  <c r="D705" i="10" s="1"/>
  <c r="B928" i="10"/>
  <c r="D929" i="10" s="1"/>
  <c r="B288" i="10"/>
  <c r="D289" i="10" s="1"/>
  <c r="B128" i="10"/>
  <c r="D129" i="10" s="1"/>
  <c r="B160" i="10"/>
  <c r="D161" i="10" s="1"/>
  <c r="B384" i="10"/>
  <c r="D385" i="10" s="1"/>
  <c r="B800" i="10"/>
  <c r="D801" i="10" s="1"/>
  <c r="B96" i="10"/>
  <c r="D97" i="10" s="1"/>
  <c r="F20" i="8"/>
  <c r="B20" i="8"/>
  <c r="D896" i="10" l="1"/>
  <c r="B896" i="10"/>
  <c r="D897" i="10" s="1"/>
  <c r="D672" i="10"/>
  <c r="B672" i="10"/>
  <c r="D673" i="10" s="1"/>
  <c r="D576" i="10"/>
  <c r="B576" i="10"/>
  <c r="D577" i="10" s="1"/>
  <c r="D544" i="10"/>
  <c r="B544" i="10"/>
  <c r="D545" i="10" s="1"/>
  <c r="I8" i="8"/>
  <c r="D577" i="16"/>
  <c r="D641" i="16"/>
  <c r="B128" i="11"/>
  <c r="B512" i="11"/>
  <c r="B608" i="11"/>
  <c r="B832" i="11"/>
  <c r="B480" i="11"/>
  <c r="B224" i="11"/>
  <c r="B192" i="11"/>
  <c r="B576" i="11"/>
  <c r="B32" i="11"/>
  <c r="B640" i="11"/>
  <c r="B256" i="11"/>
  <c r="B736" i="11"/>
  <c r="B768" i="11"/>
  <c r="B992" i="11"/>
  <c r="B544" i="11"/>
  <c r="B96" i="11"/>
  <c r="B448" i="11"/>
  <c r="B672" i="11"/>
  <c r="B160" i="11"/>
  <c r="B864" i="11"/>
  <c r="B896" i="11"/>
  <c r="B224" i="10"/>
  <c r="D225" i="10" s="1"/>
  <c r="B768" i="10"/>
  <c r="D769" i="10" s="1"/>
  <c r="B512" i="10"/>
  <c r="D513" i="10" s="1"/>
  <c r="B480" i="10"/>
  <c r="D481" i="10" s="1"/>
  <c r="B832" i="10"/>
  <c r="D833" i="10" s="1"/>
  <c r="F21" i="8"/>
  <c r="B21" i="8"/>
  <c r="F22" i="8" l="1"/>
  <c r="B22" i="8"/>
  <c r="F23" i="8" l="1"/>
  <c r="B23" i="8"/>
  <c r="F24" i="8" l="1"/>
  <c r="B24" i="8"/>
  <c r="F25" i="8" l="1"/>
  <c r="B25" i="8"/>
  <c r="F26" i="8" l="1"/>
  <c r="B26" i="8"/>
  <c r="F27" i="8" l="1"/>
  <c r="B27" i="8"/>
  <c r="F28" i="8" l="1"/>
  <c r="B28" i="8"/>
  <c r="F29" i="8" l="1"/>
  <c r="B29" i="8"/>
  <c r="F30" i="8" l="1"/>
  <c r="B30" i="8"/>
  <c r="F31" i="8" l="1"/>
  <c r="B31" i="8"/>
  <c r="F32" i="8" l="1"/>
  <c r="B32" i="8"/>
  <c r="F33" i="8" l="1"/>
  <c r="B33" i="8"/>
  <c r="F34" i="8" l="1"/>
  <c r="B34" i="8"/>
  <c r="F35" i="8" l="1"/>
  <c r="B35" i="8"/>
  <c r="F36" i="8" l="1"/>
  <c r="B36" i="8"/>
  <c r="F37" i="8" l="1"/>
  <c r="B37" i="8"/>
  <c r="F38" i="8" l="1"/>
  <c r="B38" i="8"/>
  <c r="CR8" i="8"/>
  <c r="C9" i="8"/>
  <c r="G9" i="8" s="1"/>
  <c r="EP9" i="8" l="1"/>
  <c r="EQ9" i="8"/>
  <c r="EV9" i="8" s="1"/>
  <c r="EE9" i="8"/>
  <c r="ER9" i="8"/>
  <c r="EF9" i="8"/>
  <c r="ES9" i="8"/>
  <c r="EI9" i="8"/>
  <c r="EJ9" i="8" s="1"/>
  <c r="EK9" i="8"/>
  <c r="EL9" i="8" s="1"/>
  <c r="EY9" i="8"/>
  <c r="FA9" i="8" s="1"/>
  <c r="EM9" i="8"/>
  <c r="EN9" i="8" s="1"/>
  <c r="EZ9" i="8"/>
  <c r="FB9" i="8" s="1"/>
  <c r="EO9" i="8"/>
  <c r="ET9" i="8" s="1"/>
  <c r="DE9" i="8"/>
  <c r="DR9" i="8"/>
  <c r="DF9" i="8"/>
  <c r="DX9" i="8"/>
  <c r="DH9" i="8"/>
  <c r="DY9" i="8"/>
  <c r="DK9" i="8"/>
  <c r="DZ9" i="8"/>
  <c r="DQ9" i="8"/>
  <c r="DM9" i="8"/>
  <c r="DO9" i="8"/>
  <c r="DP9" i="8"/>
  <c r="C10" i="8"/>
  <c r="BM8" i="8"/>
  <c r="CY9" i="8"/>
  <c r="CR9" i="8"/>
  <c r="BK9" i="8"/>
  <c r="CH9" i="8"/>
  <c r="BX9" i="8"/>
  <c r="X9" i="8"/>
  <c r="BJ9" i="8"/>
  <c r="L9" i="8"/>
  <c r="BB9" i="8"/>
  <c r="CK9" i="8"/>
  <c r="AX9" i="8"/>
  <c r="K9" i="8"/>
  <c r="CO9" i="8"/>
  <c r="Q9" i="8"/>
  <c r="AW9" i="8"/>
  <c r="AD9" i="8"/>
  <c r="CC9" i="8"/>
  <c r="BV9" i="8"/>
  <c r="BM9" i="8"/>
  <c r="T9" i="8"/>
  <c r="BY9" i="8"/>
  <c r="BC9" i="8"/>
  <c r="CZ9" i="8"/>
  <c r="DA9" i="8"/>
  <c r="CP9" i="8"/>
  <c r="U9" i="8"/>
  <c r="CE9" i="8"/>
  <c r="AN9" i="8"/>
  <c r="AJ9" i="8"/>
  <c r="CD9" i="8"/>
  <c r="BA9" i="8"/>
  <c r="AP9" i="8"/>
  <c r="CS9" i="8"/>
  <c r="CT9" i="8"/>
  <c r="AE9" i="8"/>
  <c r="R9" i="8"/>
  <c r="BD9" i="8"/>
  <c r="AC9" i="8"/>
  <c r="CQ9" i="8"/>
  <c r="BO9" i="8"/>
  <c r="AM9" i="8"/>
  <c r="AK9" i="8"/>
  <c r="AS9" i="8"/>
  <c r="AH9" i="8"/>
  <c r="P9" i="8"/>
  <c r="CG9" i="8"/>
  <c r="DC9" i="8"/>
  <c r="N9" i="8"/>
  <c r="BG9" i="8"/>
  <c r="CW9" i="8"/>
  <c r="CX9" i="8"/>
  <c r="BP9" i="8"/>
  <c r="BI9" i="8"/>
  <c r="CI9" i="8"/>
  <c r="AR9" i="8"/>
  <c r="AA9" i="8"/>
  <c r="I9" i="8"/>
  <c r="BL9" i="8"/>
  <c r="DB9" i="8"/>
  <c r="AB9" i="8"/>
  <c r="AZ9" i="8"/>
  <c r="CU9" i="8"/>
  <c r="J9" i="8"/>
  <c r="CA9" i="8"/>
  <c r="BH9" i="8"/>
  <c r="AG9" i="8"/>
  <c r="AQ9" i="8"/>
  <c r="Y9" i="8"/>
  <c r="M9" i="8"/>
  <c r="AT9" i="8"/>
  <c r="O9" i="8"/>
  <c r="CV9" i="8"/>
  <c r="CN9" i="8"/>
  <c r="BT9" i="8"/>
  <c r="CF9" i="8"/>
  <c r="CL9" i="8"/>
  <c r="BN9" i="8"/>
  <c r="BU9" i="8"/>
  <c r="AI9" i="8"/>
  <c r="BF9" i="8"/>
  <c r="BW9" i="8"/>
  <c r="S9" i="8"/>
  <c r="AL9" i="8"/>
  <c r="W9" i="8"/>
  <c r="Z9" i="8"/>
  <c r="CB9" i="8"/>
  <c r="BQ9" i="8"/>
  <c r="AU9" i="8"/>
  <c r="BR9" i="8"/>
  <c r="CJ9" i="8"/>
  <c r="AF9" i="8"/>
  <c r="AO9" i="8"/>
  <c r="AY9" i="8"/>
  <c r="BE9" i="8"/>
  <c r="BZ9" i="8"/>
  <c r="DC8" i="8"/>
  <c r="DB8" i="8"/>
  <c r="BG8" i="8"/>
  <c r="BZ8" i="8"/>
  <c r="CQ8" i="8"/>
  <c r="AW8" i="8"/>
  <c r="U8" i="8"/>
  <c r="CJ8" i="8"/>
  <c r="CW8" i="8"/>
  <c r="BJ8" i="8"/>
  <c r="BY8" i="8"/>
  <c r="AJ8" i="8"/>
  <c r="AQ8" i="8"/>
  <c r="M8" i="8"/>
  <c r="CV8" i="8"/>
  <c r="CL8" i="8"/>
  <c r="AB8" i="8"/>
  <c r="BA8" i="8"/>
  <c r="BQ8" i="8"/>
  <c r="AE8" i="8"/>
  <c r="CX8" i="8"/>
  <c r="AS8" i="8"/>
  <c r="BN8" i="8"/>
  <c r="Z8" i="8"/>
  <c r="BK8" i="8"/>
  <c r="X8" i="8"/>
  <c r="T8" i="8"/>
  <c r="BT8" i="8"/>
  <c r="CG8" i="8"/>
  <c r="CA8" i="8"/>
  <c r="BO8" i="8"/>
  <c r="S8" i="8"/>
  <c r="AH8" i="8"/>
  <c r="BC8" i="8"/>
  <c r="AI8" i="8"/>
  <c r="CF8" i="8"/>
  <c r="AY8" i="8"/>
  <c r="CB8" i="8"/>
  <c r="N8" i="8"/>
  <c r="BP8" i="8"/>
  <c r="BX8" i="8"/>
  <c r="CP8" i="8"/>
  <c r="AA8" i="8"/>
  <c r="AM8" i="8"/>
  <c r="AK8" i="8"/>
  <c r="CY8" i="8"/>
  <c r="P8" i="8"/>
  <c r="CT8" i="8"/>
  <c r="CO8" i="8"/>
  <c r="DA8" i="8"/>
  <c r="AO8" i="8"/>
  <c r="BE8" i="8"/>
  <c r="AU8" i="8"/>
  <c r="O8" i="8"/>
  <c r="CH8" i="8"/>
  <c r="AR8" i="8"/>
  <c r="L8" i="8"/>
  <c r="CE8" i="8"/>
  <c r="BD8" i="8"/>
  <c r="R8" i="8"/>
  <c r="CK8" i="8"/>
  <c r="CI8" i="8"/>
  <c r="BL8" i="8"/>
  <c r="AL8" i="8"/>
  <c r="BU8" i="8"/>
  <c r="BI8" i="8"/>
  <c r="BR8" i="8"/>
  <c r="AT8" i="8"/>
  <c r="BF8" i="8"/>
  <c r="AD8" i="8"/>
  <c r="CU8" i="8"/>
  <c r="AG8" i="8"/>
  <c r="BH8" i="8"/>
  <c r="W8" i="8"/>
  <c r="AZ8" i="8"/>
  <c r="AP8" i="8"/>
  <c r="AF8" i="8"/>
  <c r="BB8" i="8"/>
  <c r="Q8" i="8"/>
  <c r="CC8" i="8"/>
  <c r="CZ8" i="8"/>
  <c r="K8" i="8"/>
  <c r="Y8" i="8"/>
  <c r="J8" i="8"/>
  <c r="AN8" i="8"/>
  <c r="AC8" i="8"/>
  <c r="BW8" i="8"/>
  <c r="CD8" i="8"/>
  <c r="CS8" i="8"/>
  <c r="BV8" i="8"/>
  <c r="AX8" i="8"/>
  <c r="EG9" i="8" l="1"/>
  <c r="EH9" i="8"/>
  <c r="EW9" i="8"/>
  <c r="EX9" i="8"/>
  <c r="EU9" i="8"/>
  <c r="DU9" i="8"/>
  <c r="DT9" i="8"/>
  <c r="EA9" i="8"/>
  <c r="DG9" i="8"/>
  <c r="DN9" i="8"/>
  <c r="DW9" i="8"/>
  <c r="DS9" i="8"/>
  <c r="DV9" i="8"/>
  <c r="EC9" i="8"/>
  <c r="DL9" i="8"/>
  <c r="G10" i="8"/>
  <c r="CF10" i="8" s="1"/>
  <c r="EB9" i="8"/>
  <c r="DI9" i="8"/>
  <c r="DJ9" i="8"/>
  <c r="C11" i="8"/>
  <c r="CT10" i="8" l="1"/>
  <c r="BK10" i="8"/>
  <c r="BP10" i="8"/>
  <c r="AD10" i="8"/>
  <c r="BO10" i="8"/>
  <c r="AL10" i="8"/>
  <c r="BW10" i="8"/>
  <c r="Q10" i="8"/>
  <c r="CN10" i="8"/>
  <c r="AC10" i="8"/>
  <c r="AR10" i="8"/>
  <c r="AM10" i="8"/>
  <c r="BJ10" i="8"/>
  <c r="O10" i="8"/>
  <c r="CR10" i="8"/>
  <c r="AZ10" i="8"/>
  <c r="BY10" i="8"/>
  <c r="S10" i="8"/>
  <c r="CK10" i="8"/>
  <c r="CH10" i="8"/>
  <c r="AF10" i="8"/>
  <c r="U10" i="8"/>
  <c r="BD10" i="8"/>
  <c r="BF10" i="8"/>
  <c r="N10" i="8"/>
  <c r="CC10" i="8"/>
  <c r="CD10" i="8"/>
  <c r="BI10" i="8"/>
  <c r="AI10" i="8"/>
  <c r="L10" i="8"/>
  <c r="J10" i="8"/>
  <c r="K10" i="8"/>
  <c r="AK10" i="8"/>
  <c r="AN10" i="8"/>
  <c r="Z10" i="8"/>
  <c r="CJ10" i="8"/>
  <c r="BQ10" i="8"/>
  <c r="AU10" i="8"/>
  <c r="CL10" i="8"/>
  <c r="CO10" i="8"/>
  <c r="CB10" i="8"/>
  <c r="DC10" i="8"/>
  <c r="DA10" i="8"/>
  <c r="BV10" i="8"/>
  <c r="I10" i="8"/>
  <c r="CZ10" i="8"/>
  <c r="M10" i="8"/>
  <c r="BX10" i="8"/>
  <c r="Y10" i="8"/>
  <c r="BA10" i="8"/>
  <c r="BM10" i="8"/>
  <c r="BZ10" i="8"/>
  <c r="BB10" i="8"/>
  <c r="BR10" i="8"/>
  <c r="BG10" i="8"/>
  <c r="CP10" i="8"/>
  <c r="X10" i="8"/>
  <c r="BL10" i="8"/>
  <c r="EF10" i="8"/>
  <c r="ES10" i="8"/>
  <c r="EI10" i="8"/>
  <c r="EJ10" i="8" s="1"/>
  <c r="EY10" i="8"/>
  <c r="FA10" i="8" s="1"/>
  <c r="EK10" i="8"/>
  <c r="EL10" i="8" s="1"/>
  <c r="EZ10" i="8"/>
  <c r="FB10" i="8" s="1"/>
  <c r="EM10" i="8"/>
  <c r="EN10" i="8" s="1"/>
  <c r="EO10" i="8"/>
  <c r="ET10" i="8" s="1"/>
  <c r="EE10" i="8"/>
  <c r="EP10" i="8"/>
  <c r="EQ10" i="8"/>
  <c r="EV10" i="8" s="1"/>
  <c r="ER10" i="8"/>
  <c r="AP10" i="8"/>
  <c r="AH10" i="8"/>
  <c r="BT10" i="8"/>
  <c r="DB10" i="8"/>
  <c r="T10" i="8"/>
  <c r="BU10" i="8"/>
  <c r="AW10" i="8"/>
  <c r="CX10" i="8"/>
  <c r="W10" i="8"/>
  <c r="AE10" i="8"/>
  <c r="BC10" i="8"/>
  <c r="AB10" i="8"/>
  <c r="CU10" i="8"/>
  <c r="CY10" i="8"/>
  <c r="AG10" i="8"/>
  <c r="P10" i="8"/>
  <c r="CG10" i="8"/>
  <c r="BH10" i="8"/>
  <c r="BN10" i="8"/>
  <c r="AO10" i="8"/>
  <c r="CQ10" i="8"/>
  <c r="BE10" i="8"/>
  <c r="AQ10" i="8"/>
  <c r="AJ10" i="8"/>
  <c r="AT10" i="8"/>
  <c r="AX10" i="8"/>
  <c r="CW10" i="8"/>
  <c r="CV10" i="8"/>
  <c r="R10" i="8"/>
  <c r="AY10" i="8"/>
  <c r="CI10" i="8"/>
  <c r="AA10" i="8"/>
  <c r="CA10" i="8"/>
  <c r="CE10" i="8"/>
  <c r="AS10" i="8"/>
  <c r="G11" i="8"/>
  <c r="BF11" i="8" s="1"/>
  <c r="DM10" i="8"/>
  <c r="DO10" i="8"/>
  <c r="DP10" i="8"/>
  <c r="DQ10" i="8"/>
  <c r="DE10" i="8"/>
  <c r="DR10" i="8"/>
  <c r="DZ10" i="8"/>
  <c r="DF10" i="8"/>
  <c r="DX10" i="8"/>
  <c r="DH10" i="8"/>
  <c r="DY10" i="8"/>
  <c r="DK10" i="8"/>
  <c r="CS10" i="8"/>
  <c r="C12" i="8"/>
  <c r="G12" i="8" s="1"/>
  <c r="K11" i="8" l="1"/>
  <c r="CW11" i="8"/>
  <c r="M11" i="8"/>
  <c r="CF11" i="8"/>
  <c r="EO11" i="8"/>
  <c r="ET11" i="8" s="1"/>
  <c r="EZ11" i="8"/>
  <c r="FB11" i="8" s="1"/>
  <c r="EP11" i="8"/>
  <c r="EU11" i="8" s="1"/>
  <c r="EQ11" i="8"/>
  <c r="EV11" i="8" s="1"/>
  <c r="EE11" i="8"/>
  <c r="ER11" i="8"/>
  <c r="EF11" i="8"/>
  <c r="ES11" i="8"/>
  <c r="EI11" i="8"/>
  <c r="EJ11" i="8" s="1"/>
  <c r="EK11" i="8"/>
  <c r="EL11" i="8" s="1"/>
  <c r="EM11" i="8"/>
  <c r="EN11" i="8" s="1"/>
  <c r="EY11" i="8"/>
  <c r="FA11" i="8" s="1"/>
  <c r="EP12" i="8"/>
  <c r="EU12" i="8" s="1"/>
  <c r="EE12" i="8"/>
  <c r="EQ12" i="8"/>
  <c r="EV12" i="8" s="1"/>
  <c r="EF12" i="8"/>
  <c r="ER12" i="8"/>
  <c r="ES12" i="8"/>
  <c r="EI12" i="8"/>
  <c r="EJ12" i="8" s="1"/>
  <c r="EY12" i="8"/>
  <c r="FA12" i="8" s="1"/>
  <c r="EK12" i="8"/>
  <c r="EL12" i="8" s="1"/>
  <c r="EZ12" i="8"/>
  <c r="FB12" i="8" s="1"/>
  <c r="EM12" i="8"/>
  <c r="EN12" i="8" s="1"/>
  <c r="EO12" i="8"/>
  <c r="ET12" i="8" s="1"/>
  <c r="EW10" i="8"/>
  <c r="EX10" i="8"/>
  <c r="EU10" i="8"/>
  <c r="EG10" i="8"/>
  <c r="EH10" i="8"/>
  <c r="CR11" i="8"/>
  <c r="BC11" i="8"/>
  <c r="I11" i="8"/>
  <c r="BE11" i="8"/>
  <c r="AC11" i="8"/>
  <c r="CE11" i="8"/>
  <c r="CS11" i="8"/>
  <c r="AW11" i="8"/>
  <c r="P11" i="8"/>
  <c r="AB11" i="8"/>
  <c r="AO11" i="8"/>
  <c r="BH11" i="8"/>
  <c r="AL11" i="8"/>
  <c r="CT11" i="8"/>
  <c r="AD11" i="8"/>
  <c r="AE11" i="8"/>
  <c r="BG11" i="8"/>
  <c r="Y11" i="8"/>
  <c r="CU11" i="8"/>
  <c r="BA11" i="8"/>
  <c r="BI11" i="8"/>
  <c r="CH11" i="8"/>
  <c r="BJ11" i="8"/>
  <c r="DA11" i="8"/>
  <c r="Z11" i="8"/>
  <c r="AR11" i="8"/>
  <c r="Q11" i="8"/>
  <c r="AX11" i="8"/>
  <c r="U11" i="8"/>
  <c r="BZ11" i="8"/>
  <c r="BP11" i="8"/>
  <c r="AA11" i="8"/>
  <c r="DB11" i="8"/>
  <c r="CK11" i="8"/>
  <c r="CY11" i="8"/>
  <c r="BY11" i="8"/>
  <c r="CV11" i="8"/>
  <c r="AQ11" i="8"/>
  <c r="CQ11" i="8"/>
  <c r="AP11" i="8"/>
  <c r="AK11" i="8"/>
  <c r="L11" i="8"/>
  <c r="CD11" i="8"/>
  <c r="AN11" i="8"/>
  <c r="AH11" i="8"/>
  <c r="T11" i="8"/>
  <c r="AT11" i="8"/>
  <c r="CZ11" i="8"/>
  <c r="CJ11" i="8"/>
  <c r="BD11" i="8"/>
  <c r="AF11" i="8"/>
  <c r="BV11" i="8"/>
  <c r="AU11" i="8"/>
  <c r="BW11" i="8"/>
  <c r="CX11" i="8"/>
  <c r="CP11" i="8"/>
  <c r="CA11" i="8"/>
  <c r="S11" i="8"/>
  <c r="CO11" i="8"/>
  <c r="BX11" i="8"/>
  <c r="AS11" i="8"/>
  <c r="AM11" i="8"/>
  <c r="CI11" i="8"/>
  <c r="AZ11" i="8"/>
  <c r="BM11" i="8"/>
  <c r="BL11" i="8"/>
  <c r="BN11" i="8"/>
  <c r="AG11" i="8"/>
  <c r="BO11" i="8"/>
  <c r="CC11" i="8"/>
  <c r="J11" i="8"/>
  <c r="BB11" i="8"/>
  <c r="O11" i="8"/>
  <c r="BK11" i="8"/>
  <c r="DC11" i="8"/>
  <c r="BR11" i="8"/>
  <c r="X11" i="8"/>
  <c r="BT11" i="8"/>
  <c r="CL11" i="8"/>
  <c r="BQ11" i="8"/>
  <c r="CB11" i="8"/>
  <c r="CG11" i="8"/>
  <c r="R11" i="8"/>
  <c r="AI11" i="8"/>
  <c r="CN11" i="8"/>
  <c r="BU11" i="8"/>
  <c r="AJ11" i="8"/>
  <c r="W11" i="8"/>
  <c r="N11" i="8"/>
  <c r="DG10" i="8"/>
  <c r="DI10" i="8"/>
  <c r="DJ10" i="8"/>
  <c r="EC10" i="8"/>
  <c r="DN10" i="8"/>
  <c r="DW10" i="8"/>
  <c r="EA10" i="8"/>
  <c r="DL10" i="8"/>
  <c r="DV10" i="8"/>
  <c r="DE11" i="8"/>
  <c r="DR11" i="8"/>
  <c r="DW11" i="8" s="1"/>
  <c r="DK11" i="8"/>
  <c r="DL11" i="8" s="1"/>
  <c r="DQ11" i="8"/>
  <c r="DV11" i="8" s="1"/>
  <c r="DF11" i="8"/>
  <c r="DG11" i="8" s="1"/>
  <c r="DX11" i="8"/>
  <c r="EA11" i="8" s="1"/>
  <c r="DH11" i="8"/>
  <c r="DY11" i="8"/>
  <c r="EB11" i="8" s="1"/>
  <c r="DZ11" i="8"/>
  <c r="EC11" i="8" s="1"/>
  <c r="DM11" i="8"/>
  <c r="DN11" i="8" s="1"/>
  <c r="DO11" i="8"/>
  <c r="DS11" i="8" s="1"/>
  <c r="DP11" i="8"/>
  <c r="DS10" i="8"/>
  <c r="DM12" i="8"/>
  <c r="DN12" i="8" s="1"/>
  <c r="DO12" i="8"/>
  <c r="DS12" i="8" s="1"/>
  <c r="DK12" i="8"/>
  <c r="DL12" i="8" s="1"/>
  <c r="DP12" i="8"/>
  <c r="DQ12" i="8"/>
  <c r="DV12" i="8" s="1"/>
  <c r="DZ12" i="8"/>
  <c r="EC12" i="8" s="1"/>
  <c r="DE12" i="8"/>
  <c r="DR12" i="8"/>
  <c r="DW12" i="8" s="1"/>
  <c r="DF12" i="8"/>
  <c r="DG12" i="8" s="1"/>
  <c r="DX12" i="8"/>
  <c r="EA12" i="8" s="1"/>
  <c r="DH12" i="8"/>
  <c r="DY12" i="8"/>
  <c r="EB12" i="8" s="1"/>
  <c r="EB10" i="8"/>
  <c r="DT10" i="8"/>
  <c r="DU10" i="8"/>
  <c r="AY11" i="8"/>
  <c r="C13" i="8"/>
  <c r="G13" i="8" s="1"/>
  <c r="M13" i="8" s="1"/>
  <c r="EG11" i="8" l="1"/>
  <c r="EH11" i="8"/>
  <c r="EH12" i="8"/>
  <c r="EG12" i="8"/>
  <c r="EW11" i="8"/>
  <c r="EX11" i="8"/>
  <c r="EI13" i="8"/>
  <c r="EJ13" i="8" s="1"/>
  <c r="ES13" i="8"/>
  <c r="EY13" i="8"/>
  <c r="FA13" i="8" s="1"/>
  <c r="EK13" i="8"/>
  <c r="EL13" i="8" s="1"/>
  <c r="EZ13" i="8"/>
  <c r="FB13" i="8" s="1"/>
  <c r="EM13" i="8"/>
  <c r="EN13" i="8" s="1"/>
  <c r="EO13" i="8"/>
  <c r="ET13" i="8" s="1"/>
  <c r="EP13" i="8"/>
  <c r="EE13" i="8"/>
  <c r="EQ13" i="8"/>
  <c r="EV13" i="8" s="1"/>
  <c r="EF13" i="8"/>
  <c r="ER13" i="8"/>
  <c r="EW12" i="8"/>
  <c r="EX12" i="8"/>
  <c r="DJ12" i="8"/>
  <c r="DI12" i="8"/>
  <c r="DT11" i="8"/>
  <c r="DU11" i="8"/>
  <c r="DJ11" i="8"/>
  <c r="DI11" i="8"/>
  <c r="DE13" i="8"/>
  <c r="DR13" i="8"/>
  <c r="DW13" i="8" s="1"/>
  <c r="DF13" i="8"/>
  <c r="DG13" i="8" s="1"/>
  <c r="DX13" i="8"/>
  <c r="EA13" i="8" s="1"/>
  <c r="DH13" i="8"/>
  <c r="DY13" i="8"/>
  <c r="DK13" i="8"/>
  <c r="DL13" i="8" s="1"/>
  <c r="DZ13" i="8"/>
  <c r="EC13" i="8" s="1"/>
  <c r="DM13" i="8"/>
  <c r="DN13" i="8" s="1"/>
  <c r="DO13" i="8"/>
  <c r="DS13" i="8" s="1"/>
  <c r="DP13" i="8"/>
  <c r="DQ13" i="8"/>
  <c r="DV13" i="8" s="1"/>
  <c r="DT12" i="8"/>
  <c r="DU12" i="8"/>
  <c r="C14" i="8"/>
  <c r="G14" i="8" s="1"/>
  <c r="AG12" i="8"/>
  <c r="CB12" i="8"/>
  <c r="BP12" i="8"/>
  <c r="CE12" i="8"/>
  <c r="AC12" i="8"/>
  <c r="AM12" i="8"/>
  <c r="BF12" i="8"/>
  <c r="AT12" i="8"/>
  <c r="CH12" i="8"/>
  <c r="CZ12" i="8"/>
  <c r="CS12" i="8"/>
  <c r="AS12" i="8"/>
  <c r="CR12" i="8"/>
  <c r="CF12" i="8"/>
  <c r="AW12" i="8"/>
  <c r="CO12" i="8"/>
  <c r="Z12" i="8"/>
  <c r="BJ12" i="8"/>
  <c r="AF12" i="8"/>
  <c r="BO12" i="8"/>
  <c r="CV12" i="8"/>
  <c r="BN12" i="8"/>
  <c r="S12" i="8"/>
  <c r="AP12" i="8"/>
  <c r="BZ12" i="8"/>
  <c r="AO12" i="8"/>
  <c r="AD12" i="8"/>
  <c r="BD12" i="8"/>
  <c r="BV12" i="8"/>
  <c r="BT12" i="8"/>
  <c r="K12" i="8"/>
  <c r="BR12" i="8"/>
  <c r="AI12" i="8"/>
  <c r="N12" i="8"/>
  <c r="R12" i="8"/>
  <c r="AU12" i="8"/>
  <c r="BK12" i="8"/>
  <c r="U12" i="8"/>
  <c r="BB12" i="8"/>
  <c r="CL12" i="8"/>
  <c r="T12" i="8"/>
  <c r="DC12" i="8"/>
  <c r="CJ12" i="8"/>
  <c r="BW12" i="8"/>
  <c r="BQ12" i="8"/>
  <c r="CD12" i="8"/>
  <c r="AR12" i="8"/>
  <c r="AJ12" i="8"/>
  <c r="AN12" i="8"/>
  <c r="BX12" i="8"/>
  <c r="O12" i="8"/>
  <c r="BL12" i="8"/>
  <c r="L12" i="8"/>
  <c r="CI12" i="8"/>
  <c r="CC12" i="8"/>
  <c r="CW12" i="8"/>
  <c r="AK12" i="8"/>
  <c r="CX12" i="8"/>
  <c r="AZ12" i="8"/>
  <c r="BG12" i="8"/>
  <c r="AA12" i="8"/>
  <c r="W12" i="8"/>
  <c r="BI12" i="8"/>
  <c r="AY12" i="8"/>
  <c r="CN12" i="8"/>
  <c r="DA12" i="8"/>
  <c r="AH12" i="8"/>
  <c r="AE12" i="8"/>
  <c r="BM12" i="8"/>
  <c r="BY12" i="8"/>
  <c r="AB12" i="8"/>
  <c r="BH12" i="8"/>
  <c r="CQ12" i="8"/>
  <c r="P12" i="8"/>
  <c r="I12" i="8"/>
  <c r="CY12" i="8"/>
  <c r="X12" i="8"/>
  <c r="BA12" i="8"/>
  <c r="DB12" i="8"/>
  <c r="CT12" i="8"/>
  <c r="CA12" i="8"/>
  <c r="J12" i="8"/>
  <c r="AX12" i="8"/>
  <c r="BE12" i="8"/>
  <c r="CP12" i="8"/>
  <c r="CG12" i="8"/>
  <c r="Y12" i="8"/>
  <c r="BU12" i="8"/>
  <c r="CU12" i="8"/>
  <c r="CK12" i="8"/>
  <c r="AL12" i="8"/>
  <c r="M12" i="8"/>
  <c r="AQ12" i="8"/>
  <c r="Q12" i="8"/>
  <c r="BC12" i="8"/>
  <c r="EU13" i="8" l="1"/>
  <c r="EO14" i="8"/>
  <c r="ET14" i="8" s="1"/>
  <c r="EP14" i="8"/>
  <c r="EU14" i="8" s="1"/>
  <c r="EQ14" i="8"/>
  <c r="EV14" i="8" s="1"/>
  <c r="EE14" i="8"/>
  <c r="ER14" i="8"/>
  <c r="EF14" i="8"/>
  <c r="ES14" i="8"/>
  <c r="EI14" i="8"/>
  <c r="EJ14" i="8" s="1"/>
  <c r="EY14" i="8"/>
  <c r="FA14" i="8" s="1"/>
  <c r="EM14" i="8"/>
  <c r="EN14" i="8" s="1"/>
  <c r="EK14" i="8"/>
  <c r="EL14" i="8" s="1"/>
  <c r="EZ14" i="8"/>
  <c r="FB14" i="8" s="1"/>
  <c r="EW13" i="8"/>
  <c r="EX13" i="8"/>
  <c r="EG13" i="8"/>
  <c r="EH13" i="8"/>
  <c r="DM14" i="8"/>
  <c r="DZ14" i="8"/>
  <c r="EC14" i="8" s="1"/>
  <c r="DO14" i="8"/>
  <c r="DP14" i="8"/>
  <c r="DQ14" i="8"/>
  <c r="DK14" i="8"/>
  <c r="DE14" i="8"/>
  <c r="DR14" i="8"/>
  <c r="DW14" i="8" s="1"/>
  <c r="DF14" i="8"/>
  <c r="DX14" i="8"/>
  <c r="DH14" i="8"/>
  <c r="DY14" i="8"/>
  <c r="EB14" i="8" s="1"/>
  <c r="EB13" i="8"/>
  <c r="DI13" i="8"/>
  <c r="DJ13" i="8"/>
  <c r="DT13" i="8"/>
  <c r="DU13" i="8"/>
  <c r="BJ13" i="8"/>
  <c r="DC13" i="8"/>
  <c r="T13" i="8"/>
  <c r="Y13" i="8"/>
  <c r="AT13" i="8"/>
  <c r="AR13" i="8"/>
  <c r="CV13" i="8"/>
  <c r="BI13" i="8"/>
  <c r="AJ13" i="8"/>
  <c r="BV13" i="8"/>
  <c r="CJ13" i="8"/>
  <c r="AP13" i="8"/>
  <c r="BO13" i="8"/>
  <c r="U13" i="8"/>
  <c r="AX13" i="8"/>
  <c r="AG13" i="8"/>
  <c r="CS13" i="8"/>
  <c r="W13" i="8"/>
  <c r="BP13" i="8"/>
  <c r="BX13" i="8"/>
  <c r="CE13" i="8"/>
  <c r="Q13" i="8"/>
  <c r="CL13" i="8"/>
  <c r="CA13" i="8"/>
  <c r="CR13" i="8"/>
  <c r="CQ13" i="8"/>
  <c r="BF13" i="8"/>
  <c r="AM13" i="8"/>
  <c r="CT13" i="8"/>
  <c r="BE13" i="8"/>
  <c r="AO13" i="8"/>
  <c r="CX13" i="8"/>
  <c r="AL13" i="8"/>
  <c r="BL13" i="8"/>
  <c r="CH13" i="8"/>
  <c r="AN13" i="8"/>
  <c r="AZ13" i="8"/>
  <c r="BM13" i="8"/>
  <c r="CU13" i="8"/>
  <c r="BY13" i="8"/>
  <c r="AS13" i="8"/>
  <c r="AU13" i="8"/>
  <c r="BB13" i="8"/>
  <c r="BK13" i="8"/>
  <c r="L13" i="8"/>
  <c r="CC13" i="8"/>
  <c r="CG13" i="8"/>
  <c r="DA13" i="8"/>
  <c r="CW13" i="8"/>
  <c r="P13" i="8"/>
  <c r="AD13" i="8"/>
  <c r="BR13" i="8"/>
  <c r="AF13" i="8"/>
  <c r="CZ13" i="8"/>
  <c r="BZ13" i="8"/>
  <c r="CN13" i="8"/>
  <c r="BQ13" i="8"/>
  <c r="AQ13" i="8"/>
  <c r="Z13" i="8"/>
  <c r="BW13" i="8"/>
  <c r="CB13" i="8"/>
  <c r="AW13" i="8"/>
  <c r="CF13" i="8"/>
  <c r="O13" i="8"/>
  <c r="BA13" i="8"/>
  <c r="BC13" i="8"/>
  <c r="AH13" i="8"/>
  <c r="AE13" i="8"/>
  <c r="BG13" i="8"/>
  <c r="CO13" i="8"/>
  <c r="J13" i="8"/>
  <c r="CK13" i="8"/>
  <c r="AI13" i="8"/>
  <c r="AK13" i="8"/>
  <c r="X13" i="8"/>
  <c r="DB13" i="8"/>
  <c r="CD13" i="8"/>
  <c r="CP13" i="8"/>
  <c r="K13" i="8"/>
  <c r="AY13" i="8"/>
  <c r="BH13" i="8"/>
  <c r="AB13" i="8"/>
  <c r="AC13" i="8"/>
  <c r="BT13" i="8"/>
  <c r="CI13" i="8"/>
  <c r="CY13" i="8"/>
  <c r="BU13" i="8"/>
  <c r="N13" i="8"/>
  <c r="S13" i="8"/>
  <c r="BN13" i="8"/>
  <c r="AA13" i="8"/>
  <c r="BD13" i="8"/>
  <c r="R13" i="8"/>
  <c r="I13" i="8"/>
  <c r="C15" i="8"/>
  <c r="G15" i="8" s="1"/>
  <c r="EG14" i="8" l="1"/>
  <c r="EH14" i="8"/>
  <c r="EW14" i="8"/>
  <c r="EX14" i="8"/>
  <c r="EF15" i="8"/>
  <c r="ES15" i="8"/>
  <c r="EI15" i="8"/>
  <c r="EJ15" i="8" s="1"/>
  <c r="EY15" i="8"/>
  <c r="FA15" i="8" s="1"/>
  <c r="EK15" i="8"/>
  <c r="EL15" i="8" s="1"/>
  <c r="EZ15" i="8"/>
  <c r="FB15" i="8" s="1"/>
  <c r="EM15" i="8"/>
  <c r="EN15" i="8" s="1"/>
  <c r="EO15" i="8"/>
  <c r="ET15" i="8" s="1"/>
  <c r="EP15" i="8"/>
  <c r="EU15" i="8" s="1"/>
  <c r="EQ15" i="8"/>
  <c r="EV15" i="8" s="1"/>
  <c r="EE15" i="8"/>
  <c r="ER15" i="8"/>
  <c r="DT14" i="8"/>
  <c r="DU14" i="8"/>
  <c r="DI14" i="8"/>
  <c r="DJ14" i="8"/>
  <c r="DE15" i="8"/>
  <c r="DR15" i="8"/>
  <c r="DW15" i="8" s="1"/>
  <c r="DK15" i="8"/>
  <c r="DL15" i="8" s="1"/>
  <c r="DF15" i="8"/>
  <c r="DG15" i="8" s="1"/>
  <c r="DX15" i="8"/>
  <c r="EA15" i="8" s="1"/>
  <c r="DH15" i="8"/>
  <c r="DY15" i="8"/>
  <c r="EB15" i="8" s="1"/>
  <c r="DZ15" i="8"/>
  <c r="DM15" i="8"/>
  <c r="DN15" i="8" s="1"/>
  <c r="DQ15" i="8"/>
  <c r="DV15" i="8" s="1"/>
  <c r="DO15" i="8"/>
  <c r="DS15" i="8" s="1"/>
  <c r="DP15" i="8"/>
  <c r="EA14" i="8"/>
  <c r="DS14" i="8"/>
  <c r="DG14" i="8"/>
  <c r="DN14" i="8"/>
  <c r="DL14" i="8"/>
  <c r="DV14" i="8"/>
  <c r="C16" i="8"/>
  <c r="G16" i="8" s="1"/>
  <c r="CC14" i="8"/>
  <c r="CP14" i="8"/>
  <c r="AH14" i="8"/>
  <c r="BA14" i="8"/>
  <c r="AA14" i="8"/>
  <c r="AN14" i="8"/>
  <c r="BI14" i="8"/>
  <c r="AR14" i="8"/>
  <c r="CK14" i="8"/>
  <c r="CO14" i="8"/>
  <c r="AW14" i="8"/>
  <c r="AC14" i="8"/>
  <c r="N14" i="8"/>
  <c r="W14" i="8"/>
  <c r="BT14" i="8"/>
  <c r="M14" i="8"/>
  <c r="BL14" i="8"/>
  <c r="AQ14" i="8"/>
  <c r="CT14" i="8"/>
  <c r="BU14" i="8"/>
  <c r="L14" i="8"/>
  <c r="DA14" i="8"/>
  <c r="BY14" i="8"/>
  <c r="BV14" i="8"/>
  <c r="CL14" i="8"/>
  <c r="AE14" i="8"/>
  <c r="CG14" i="8"/>
  <c r="CA14" i="8"/>
  <c r="BD14" i="8"/>
  <c r="Q14" i="8"/>
  <c r="BK14" i="8"/>
  <c r="AL14" i="8"/>
  <c r="AI14" i="8"/>
  <c r="AG14" i="8"/>
  <c r="P14" i="8"/>
  <c r="CH14" i="8"/>
  <c r="BN14" i="8"/>
  <c r="AT14" i="8"/>
  <c r="I14" i="8"/>
  <c r="R14" i="8"/>
  <c r="DC14" i="8"/>
  <c r="AX14" i="8"/>
  <c r="CW14" i="8"/>
  <c r="CI14" i="8"/>
  <c r="AD14" i="8"/>
  <c r="AS14" i="8"/>
  <c r="AF14" i="8"/>
  <c r="CN14" i="8"/>
  <c r="CQ14" i="8"/>
  <c r="O14" i="8"/>
  <c r="J14" i="8"/>
  <c r="CZ14" i="8"/>
  <c r="BZ14" i="8"/>
  <c r="DB14" i="8"/>
  <c r="CD14" i="8"/>
  <c r="BP14" i="8"/>
  <c r="CJ14" i="8"/>
  <c r="BO14" i="8"/>
  <c r="AO14" i="8"/>
  <c r="AJ14" i="8"/>
  <c r="T14" i="8"/>
  <c r="BM14" i="8"/>
  <c r="BW14" i="8"/>
  <c r="CR14" i="8"/>
  <c r="AP14" i="8"/>
  <c r="Y14" i="8"/>
  <c r="Z14" i="8"/>
  <c r="X14" i="8"/>
  <c r="AM14" i="8"/>
  <c r="BE14" i="8"/>
  <c r="BJ14" i="8"/>
  <c r="CS14" i="8"/>
  <c r="CU14" i="8"/>
  <c r="CY14" i="8"/>
  <c r="BC14" i="8"/>
  <c r="K14" i="8"/>
  <c r="CE14" i="8"/>
  <c r="BR14" i="8"/>
  <c r="BG14" i="8"/>
  <c r="BB14" i="8"/>
  <c r="AK14" i="8"/>
  <c r="BH14" i="8"/>
  <c r="BX14" i="8"/>
  <c r="S14" i="8"/>
  <c r="BQ14" i="8"/>
  <c r="U14" i="8"/>
  <c r="AB14" i="8"/>
  <c r="AY14" i="8"/>
  <c r="BF14" i="8"/>
  <c r="AU14" i="8"/>
  <c r="CF14" i="8"/>
  <c r="CB14" i="8"/>
  <c r="AZ14" i="8"/>
  <c r="CV14" i="8"/>
  <c r="CX14" i="8"/>
  <c r="EO16" i="8" l="1"/>
  <c r="ET16" i="8" s="1"/>
  <c r="EP16" i="8"/>
  <c r="EU16" i="8" s="1"/>
  <c r="EQ16" i="8"/>
  <c r="EV16" i="8" s="1"/>
  <c r="EE16" i="8"/>
  <c r="ER16" i="8"/>
  <c r="EF16" i="8"/>
  <c r="ES16" i="8"/>
  <c r="EI16" i="8"/>
  <c r="EJ16" i="8" s="1"/>
  <c r="EK16" i="8"/>
  <c r="EL16" i="8" s="1"/>
  <c r="EY16" i="8"/>
  <c r="FA16" i="8" s="1"/>
  <c r="EM16" i="8"/>
  <c r="EN16" i="8" s="1"/>
  <c r="EZ16" i="8"/>
  <c r="FB16" i="8" s="1"/>
  <c r="EG15" i="8"/>
  <c r="EH15" i="8"/>
  <c r="EW15" i="8"/>
  <c r="EX15" i="8"/>
  <c r="EC15" i="8"/>
  <c r="DM16" i="8"/>
  <c r="DN16" i="8" s="1"/>
  <c r="DO16" i="8"/>
  <c r="DS16" i="8" s="1"/>
  <c r="DQ16" i="8"/>
  <c r="DV16" i="8" s="1"/>
  <c r="DP16" i="8"/>
  <c r="DK16" i="8"/>
  <c r="DL16" i="8" s="1"/>
  <c r="DE16" i="8"/>
  <c r="DR16" i="8"/>
  <c r="DW16" i="8" s="1"/>
  <c r="DF16" i="8"/>
  <c r="DG16" i="8" s="1"/>
  <c r="DX16" i="8"/>
  <c r="EA16" i="8" s="1"/>
  <c r="DH16" i="8"/>
  <c r="DY16" i="8"/>
  <c r="EB16" i="8" s="1"/>
  <c r="DZ16" i="8"/>
  <c r="EC16" i="8" s="1"/>
  <c r="DI15" i="8"/>
  <c r="DJ15" i="8"/>
  <c r="DT15" i="8"/>
  <c r="DU15" i="8"/>
  <c r="C17" i="8"/>
  <c r="G17" i="8" s="1"/>
  <c r="W15" i="8"/>
  <c r="AD15" i="8"/>
  <c r="O15" i="8"/>
  <c r="CI15" i="8"/>
  <c r="AL15" i="8"/>
  <c r="CD15" i="8"/>
  <c r="AB15" i="8"/>
  <c r="AT15" i="8"/>
  <c r="CQ15" i="8"/>
  <c r="AG15" i="8"/>
  <c r="CW15" i="8"/>
  <c r="P15" i="8"/>
  <c r="CT15" i="8"/>
  <c r="U15" i="8"/>
  <c r="CA15" i="8"/>
  <c r="AZ15" i="8"/>
  <c r="CH15" i="8"/>
  <c r="AC15" i="8"/>
  <c r="DA15" i="8"/>
  <c r="AI15" i="8"/>
  <c r="BH15" i="8"/>
  <c r="CU15" i="8"/>
  <c r="R15" i="8"/>
  <c r="CZ15" i="8"/>
  <c r="BA15" i="8"/>
  <c r="BR15" i="8"/>
  <c r="Q15" i="8"/>
  <c r="BX15" i="8"/>
  <c r="CE15" i="8"/>
  <c r="CY15" i="8"/>
  <c r="AX15" i="8"/>
  <c r="CR15" i="8"/>
  <c r="AE15" i="8"/>
  <c r="L15" i="8"/>
  <c r="BP15" i="8"/>
  <c r="AS15" i="8"/>
  <c r="DB15" i="8"/>
  <c r="CS15" i="8"/>
  <c r="AF15" i="8"/>
  <c r="CP15" i="8"/>
  <c r="CX15" i="8"/>
  <c r="X15" i="8"/>
  <c r="BM15" i="8"/>
  <c r="CJ15" i="8"/>
  <c r="BQ15" i="8"/>
  <c r="BY15" i="8"/>
  <c r="DC15" i="8"/>
  <c r="BJ15" i="8"/>
  <c r="AR15" i="8"/>
  <c r="I15" i="8"/>
  <c r="BD15" i="8"/>
  <c r="AJ15" i="8"/>
  <c r="AP15" i="8"/>
  <c r="BK15" i="8"/>
  <c r="T15" i="8"/>
  <c r="BB15" i="8"/>
  <c r="CL15" i="8"/>
  <c r="J15" i="8"/>
  <c r="AW15" i="8"/>
  <c r="BI15" i="8"/>
  <c r="CB15" i="8"/>
  <c r="M15" i="8"/>
  <c r="CV15" i="8"/>
  <c r="BF15" i="8"/>
  <c r="BC15" i="8"/>
  <c r="AA15" i="8"/>
  <c r="AO15" i="8"/>
  <c r="Z15" i="8"/>
  <c r="BV15" i="8"/>
  <c r="AN15" i="8"/>
  <c r="N15" i="8"/>
  <c r="BL15" i="8"/>
  <c r="AH15" i="8"/>
  <c r="AQ15" i="8"/>
  <c r="BN15" i="8"/>
  <c r="CN15" i="8"/>
  <c r="BG15" i="8"/>
  <c r="AM15" i="8"/>
  <c r="BU15" i="8"/>
  <c r="CG15" i="8"/>
  <c r="S15" i="8"/>
  <c r="CO15" i="8"/>
  <c r="AK15" i="8"/>
  <c r="CK15" i="8"/>
  <c r="BT15" i="8"/>
  <c r="BW15" i="8"/>
  <c r="K15" i="8"/>
  <c r="CF15" i="8"/>
  <c r="Y15" i="8"/>
  <c r="BZ15" i="8"/>
  <c r="BE15" i="8"/>
  <c r="AY15" i="8"/>
  <c r="AU15" i="8"/>
  <c r="BO15" i="8"/>
  <c r="CC15" i="8"/>
  <c r="EE17" i="8" l="1"/>
  <c r="ER17" i="8"/>
  <c r="EF17" i="8"/>
  <c r="ES17" i="8"/>
  <c r="EI17" i="8"/>
  <c r="EJ17" i="8" s="1"/>
  <c r="EK17" i="8"/>
  <c r="EL17" i="8" s="1"/>
  <c r="EY17" i="8"/>
  <c r="FA17" i="8" s="1"/>
  <c r="EM17" i="8"/>
  <c r="EN17" i="8" s="1"/>
  <c r="EZ17" i="8"/>
  <c r="FB17" i="8" s="1"/>
  <c r="EO17" i="8"/>
  <c r="ET17" i="8" s="1"/>
  <c r="EP17" i="8"/>
  <c r="EU17" i="8" s="1"/>
  <c r="EQ17" i="8"/>
  <c r="EV17" i="8" s="1"/>
  <c r="EG16" i="8"/>
  <c r="EH16" i="8"/>
  <c r="EW16" i="8"/>
  <c r="EX16" i="8"/>
  <c r="DU16" i="8"/>
  <c r="DT16" i="8"/>
  <c r="DI16" i="8"/>
  <c r="DJ16" i="8"/>
  <c r="DE17" i="8"/>
  <c r="DR17" i="8"/>
  <c r="DW17" i="8" s="1"/>
  <c r="DZ17" i="8"/>
  <c r="EC17" i="8" s="1"/>
  <c r="DF17" i="8"/>
  <c r="DG17" i="8" s="1"/>
  <c r="DX17" i="8"/>
  <c r="EA17" i="8" s="1"/>
  <c r="DQ17" i="8"/>
  <c r="DV17" i="8" s="1"/>
  <c r="DH17" i="8"/>
  <c r="DY17" i="8"/>
  <c r="EB17" i="8" s="1"/>
  <c r="DK17" i="8"/>
  <c r="DL17" i="8" s="1"/>
  <c r="DM17" i="8"/>
  <c r="DN17" i="8" s="1"/>
  <c r="DO17" i="8"/>
  <c r="DS17" i="8" s="1"/>
  <c r="DP17" i="8"/>
  <c r="K16" i="8"/>
  <c r="AA16" i="8"/>
  <c r="AE16" i="8"/>
  <c r="CP16" i="8"/>
  <c r="BM16" i="8"/>
  <c r="U16" i="8"/>
  <c r="BX16" i="8"/>
  <c r="BW16" i="8"/>
  <c r="BG16" i="8"/>
  <c r="M16" i="8"/>
  <c r="L16" i="8"/>
  <c r="T16" i="8"/>
  <c r="CX16" i="8"/>
  <c r="AU16" i="8"/>
  <c r="CQ16" i="8"/>
  <c r="DB16" i="8"/>
  <c r="AI16" i="8"/>
  <c r="CY16" i="8"/>
  <c r="CI16" i="8"/>
  <c r="AP16" i="8"/>
  <c r="CG16" i="8"/>
  <c r="BC16" i="8"/>
  <c r="BA16" i="8"/>
  <c r="CC16" i="8"/>
  <c r="R16" i="8"/>
  <c r="X16" i="8"/>
  <c r="BZ16" i="8"/>
  <c r="BT16" i="8"/>
  <c r="AH16" i="8"/>
  <c r="CL16" i="8"/>
  <c r="CW16" i="8"/>
  <c r="AS16" i="8"/>
  <c r="DA16" i="8"/>
  <c r="BE16" i="8"/>
  <c r="BK16" i="8"/>
  <c r="BI16" i="8"/>
  <c r="BV16" i="8"/>
  <c r="AM16" i="8"/>
  <c r="CT16" i="8"/>
  <c r="CU16" i="8"/>
  <c r="AW16" i="8"/>
  <c r="BP16" i="8"/>
  <c r="CA16" i="8"/>
  <c r="Q16" i="8"/>
  <c r="CO16" i="8"/>
  <c r="BH16" i="8"/>
  <c r="CB16" i="8"/>
  <c r="CH16" i="8"/>
  <c r="N16" i="8"/>
  <c r="CR16" i="8"/>
  <c r="BJ16" i="8"/>
  <c r="AX16" i="8"/>
  <c r="CD16" i="8"/>
  <c r="BQ16" i="8"/>
  <c r="J16" i="8"/>
  <c r="DC16" i="8"/>
  <c r="AN16" i="8"/>
  <c r="W16" i="8"/>
  <c r="AK16" i="8"/>
  <c r="BY16" i="8"/>
  <c r="CJ16" i="8"/>
  <c r="AF16" i="8"/>
  <c r="O16" i="8"/>
  <c r="AT16" i="8"/>
  <c r="P16" i="8"/>
  <c r="CN16" i="8"/>
  <c r="CF16" i="8"/>
  <c r="Y16" i="8"/>
  <c r="AQ16" i="8"/>
  <c r="Z16" i="8"/>
  <c r="CS16" i="8"/>
  <c r="AJ16" i="8"/>
  <c r="BF16" i="8"/>
  <c r="BD16" i="8"/>
  <c r="CE16" i="8"/>
  <c r="BB16" i="8"/>
  <c r="S16" i="8"/>
  <c r="AZ16" i="8"/>
  <c r="BR16" i="8"/>
  <c r="BL16" i="8"/>
  <c r="AG16" i="8"/>
  <c r="AC16" i="8"/>
  <c r="AB16" i="8"/>
  <c r="CK16" i="8"/>
  <c r="I16" i="8"/>
  <c r="CZ16" i="8"/>
  <c r="AY16" i="8"/>
  <c r="BN16" i="8"/>
  <c r="AR16" i="8"/>
  <c r="AD16" i="8"/>
  <c r="CV16" i="8"/>
  <c r="BO16" i="8"/>
  <c r="BU16" i="8"/>
  <c r="AL16" i="8"/>
  <c r="AO16" i="8"/>
  <c r="C18" i="8"/>
  <c r="G18" i="8" s="1"/>
  <c r="EK18" i="8" l="1"/>
  <c r="EL18" i="8" s="1"/>
  <c r="EY18" i="8"/>
  <c r="FA18" i="8" s="1"/>
  <c r="EM18" i="8"/>
  <c r="EN18" i="8" s="1"/>
  <c r="EZ18" i="8"/>
  <c r="FB18" i="8" s="1"/>
  <c r="EO18" i="8"/>
  <c r="ET18" i="8" s="1"/>
  <c r="EP18" i="8"/>
  <c r="EU18" i="8" s="1"/>
  <c r="ES18" i="8"/>
  <c r="EE18" i="8"/>
  <c r="EQ18" i="8"/>
  <c r="EV18" i="8" s="1"/>
  <c r="EI18" i="8"/>
  <c r="EJ18" i="8" s="1"/>
  <c r="EF18" i="8"/>
  <c r="ER18" i="8"/>
  <c r="EH17" i="8"/>
  <c r="EG17" i="8"/>
  <c r="EW17" i="8"/>
  <c r="EX17" i="8"/>
  <c r="DU17" i="8"/>
  <c r="DT17" i="8"/>
  <c r="DM18" i="8"/>
  <c r="DN18" i="8" s="1"/>
  <c r="DZ18" i="8"/>
  <c r="EC18" i="8" s="1"/>
  <c r="DK18" i="8"/>
  <c r="DL18" i="8" s="1"/>
  <c r="DO18" i="8"/>
  <c r="DS18" i="8" s="1"/>
  <c r="DP18" i="8"/>
  <c r="DQ18" i="8"/>
  <c r="DV18" i="8" s="1"/>
  <c r="DE18" i="8"/>
  <c r="DR18" i="8"/>
  <c r="DW18" i="8" s="1"/>
  <c r="DH18" i="8"/>
  <c r="DF18" i="8"/>
  <c r="DG18" i="8" s="1"/>
  <c r="DX18" i="8"/>
  <c r="EA18" i="8" s="1"/>
  <c r="DY18" i="8"/>
  <c r="EB18" i="8" s="1"/>
  <c r="DJ17" i="8"/>
  <c r="DI17" i="8"/>
  <c r="BR17" i="8"/>
  <c r="AT17" i="8"/>
  <c r="DA17" i="8"/>
  <c r="CN17" i="8"/>
  <c r="CB17" i="8"/>
  <c r="CV17" i="8"/>
  <c r="N17" i="8"/>
  <c r="CY17" i="8"/>
  <c r="J17" i="8"/>
  <c r="AS17" i="8"/>
  <c r="CT17" i="8"/>
  <c r="AK17" i="8"/>
  <c r="BD17" i="8"/>
  <c r="AO17" i="8"/>
  <c r="AN17" i="8"/>
  <c r="BL17" i="8"/>
  <c r="BW17" i="8"/>
  <c r="M17" i="8"/>
  <c r="BX17" i="8"/>
  <c r="AW17" i="8"/>
  <c r="CK17" i="8"/>
  <c r="L17" i="8"/>
  <c r="BH17" i="8"/>
  <c r="CA17" i="8"/>
  <c r="BF17" i="8"/>
  <c r="CQ17" i="8"/>
  <c r="AA17" i="8"/>
  <c r="BU17" i="8"/>
  <c r="AB17" i="8"/>
  <c r="T17" i="8"/>
  <c r="BY17" i="8"/>
  <c r="BV17" i="8"/>
  <c r="BI17" i="8"/>
  <c r="BC17" i="8"/>
  <c r="AR17" i="8"/>
  <c r="BE17" i="8"/>
  <c r="CU17" i="8"/>
  <c r="CW17" i="8"/>
  <c r="DB17" i="8"/>
  <c r="S17" i="8"/>
  <c r="AG17" i="8"/>
  <c r="CI17" i="8"/>
  <c r="CH17" i="8"/>
  <c r="BO17" i="8"/>
  <c r="AE17" i="8"/>
  <c r="AU17" i="8"/>
  <c r="BG17" i="8"/>
  <c r="AP17" i="8"/>
  <c r="O17" i="8"/>
  <c r="BK17" i="8"/>
  <c r="W17" i="8"/>
  <c r="Y17" i="8"/>
  <c r="CO17" i="8"/>
  <c r="CC17" i="8"/>
  <c r="AH17" i="8"/>
  <c r="BZ17" i="8"/>
  <c r="CJ17" i="8"/>
  <c r="I17" i="8"/>
  <c r="DC17" i="8"/>
  <c r="AC17" i="8"/>
  <c r="BB17" i="8"/>
  <c r="P17" i="8"/>
  <c r="CG17" i="8"/>
  <c r="AM17" i="8"/>
  <c r="BM17" i="8"/>
  <c r="BT17" i="8"/>
  <c r="CX17" i="8"/>
  <c r="BN17" i="8"/>
  <c r="BQ17" i="8"/>
  <c r="AD17" i="8"/>
  <c r="X17" i="8"/>
  <c r="CZ17" i="8"/>
  <c r="CP17" i="8"/>
  <c r="Q17" i="8"/>
  <c r="AY17" i="8"/>
  <c r="BA17" i="8"/>
  <c r="K17" i="8"/>
  <c r="AJ17" i="8"/>
  <c r="AI17" i="8"/>
  <c r="CD17" i="8"/>
  <c r="Z17" i="8"/>
  <c r="AZ17" i="8"/>
  <c r="CS17" i="8"/>
  <c r="BP17" i="8"/>
  <c r="BJ17" i="8"/>
  <c r="U17" i="8"/>
  <c r="R17" i="8"/>
  <c r="AF17" i="8"/>
  <c r="CF17" i="8"/>
  <c r="CR17" i="8"/>
  <c r="CL17" i="8"/>
  <c r="AL17" i="8"/>
  <c r="AX17" i="8"/>
  <c r="CE17" i="8"/>
  <c r="AQ17" i="8"/>
  <c r="C19" i="8"/>
  <c r="G19" i="8" s="1"/>
  <c r="EO19" i="8" l="1"/>
  <c r="ET19" i="8" s="1"/>
  <c r="EP19" i="8"/>
  <c r="EU19" i="8" s="1"/>
  <c r="EQ19" i="8"/>
  <c r="EV19" i="8" s="1"/>
  <c r="EE19" i="8"/>
  <c r="ER19" i="8"/>
  <c r="EF19" i="8"/>
  <c r="ES19" i="8"/>
  <c r="EI19" i="8"/>
  <c r="EJ19" i="8" s="1"/>
  <c r="EY19" i="8"/>
  <c r="FA19" i="8" s="1"/>
  <c r="EK19" i="8"/>
  <c r="EL19" i="8" s="1"/>
  <c r="EZ19" i="8"/>
  <c r="FB19" i="8" s="1"/>
  <c r="EM19" i="8"/>
  <c r="EN19" i="8" s="1"/>
  <c r="EW18" i="8"/>
  <c r="EX18" i="8"/>
  <c r="EG18" i="8"/>
  <c r="EH18" i="8"/>
  <c r="DT18" i="8"/>
  <c r="DU18" i="8"/>
  <c r="DI18" i="8"/>
  <c r="DJ18" i="8"/>
  <c r="DP19" i="8"/>
  <c r="DX19" i="8"/>
  <c r="EA19" i="8" s="1"/>
  <c r="DE19" i="8"/>
  <c r="DQ19" i="8"/>
  <c r="DV19" i="8" s="1"/>
  <c r="DF19" i="8"/>
  <c r="DG19" i="8" s="1"/>
  <c r="DR19" i="8"/>
  <c r="DW19" i="8" s="1"/>
  <c r="DH19" i="8"/>
  <c r="DK19" i="8"/>
  <c r="DL19" i="8" s="1"/>
  <c r="DY19" i="8"/>
  <c r="EB19" i="8" s="1"/>
  <c r="DO19" i="8"/>
  <c r="DS19" i="8" s="1"/>
  <c r="DM19" i="8"/>
  <c r="DN19" i="8" s="1"/>
  <c r="DZ19" i="8"/>
  <c r="EC19" i="8" s="1"/>
  <c r="C20" i="8"/>
  <c r="G20" i="8" s="1"/>
  <c r="AH18" i="8"/>
  <c r="CT18" i="8"/>
  <c r="BX18" i="8"/>
  <c r="O18" i="8"/>
  <c r="CK18" i="8"/>
  <c r="BG18" i="8"/>
  <c r="CH18" i="8"/>
  <c r="K18" i="8"/>
  <c r="AK18" i="8"/>
  <c r="BU18" i="8"/>
  <c r="L18" i="8"/>
  <c r="CD18" i="8"/>
  <c r="W18" i="8"/>
  <c r="CP18" i="8"/>
  <c r="Z18" i="8"/>
  <c r="BT18" i="8"/>
  <c r="CF18" i="8"/>
  <c r="BH18" i="8"/>
  <c r="U18" i="8"/>
  <c r="AO18" i="8"/>
  <c r="T18" i="8"/>
  <c r="CC18" i="8"/>
  <c r="CX18" i="8"/>
  <c r="I18" i="8"/>
  <c r="CN18" i="8"/>
  <c r="CW18" i="8"/>
  <c r="N18" i="8"/>
  <c r="BL18" i="8"/>
  <c r="BD18" i="8"/>
  <c r="AA18" i="8"/>
  <c r="BW18" i="8"/>
  <c r="X18" i="8"/>
  <c r="BK18" i="8"/>
  <c r="BB18" i="8"/>
  <c r="BV18" i="8"/>
  <c r="CE18" i="8"/>
  <c r="BJ18" i="8"/>
  <c r="BZ18" i="8"/>
  <c r="Q18" i="8"/>
  <c r="CQ18" i="8"/>
  <c r="DC18" i="8"/>
  <c r="Y18" i="8"/>
  <c r="BI18" i="8"/>
  <c r="CY18" i="8"/>
  <c r="CL18" i="8"/>
  <c r="AM18" i="8"/>
  <c r="CO18" i="8"/>
  <c r="AB18" i="8"/>
  <c r="AT18" i="8"/>
  <c r="AR18" i="8"/>
  <c r="DA18" i="8"/>
  <c r="P18" i="8"/>
  <c r="AP18" i="8"/>
  <c r="CI18" i="8"/>
  <c r="BM18" i="8"/>
  <c r="CV18" i="8"/>
  <c r="AN18" i="8"/>
  <c r="CB18" i="8"/>
  <c r="S18" i="8"/>
  <c r="BO18" i="8"/>
  <c r="CJ18" i="8"/>
  <c r="BR18" i="8"/>
  <c r="AW18" i="8"/>
  <c r="BN18" i="8"/>
  <c r="CS18" i="8"/>
  <c r="CA18" i="8"/>
  <c r="BQ18" i="8"/>
  <c r="BA18" i="8"/>
  <c r="CZ18" i="8"/>
  <c r="AX18" i="8"/>
  <c r="R18" i="8"/>
  <c r="AQ18" i="8"/>
  <c r="BE18" i="8"/>
  <c r="AJ18" i="8"/>
  <c r="BF18" i="8"/>
  <c r="AC18" i="8"/>
  <c r="BP18" i="8"/>
  <c r="AL18" i="8"/>
  <c r="AU18" i="8"/>
  <c r="M18" i="8"/>
  <c r="AI18" i="8"/>
  <c r="AD18" i="8"/>
  <c r="J18" i="8"/>
  <c r="CU18" i="8"/>
  <c r="AE18" i="8"/>
  <c r="DB18" i="8"/>
  <c r="BY18" i="8"/>
  <c r="AG18" i="8"/>
  <c r="AS18" i="8"/>
  <c r="BC18" i="8"/>
  <c r="AF18" i="8"/>
  <c r="CG18" i="8"/>
  <c r="AZ18" i="8"/>
  <c r="AY18" i="8"/>
  <c r="CR18" i="8"/>
  <c r="EF20" i="8" l="1"/>
  <c r="ES20" i="8"/>
  <c r="EI20" i="8"/>
  <c r="EJ20" i="8" s="1"/>
  <c r="EY20" i="8"/>
  <c r="FA20" i="8" s="1"/>
  <c r="EK20" i="8"/>
  <c r="EL20" i="8" s="1"/>
  <c r="EZ20" i="8"/>
  <c r="FB20" i="8" s="1"/>
  <c r="EM20" i="8"/>
  <c r="EN20" i="8" s="1"/>
  <c r="EO20" i="8"/>
  <c r="ET20" i="8" s="1"/>
  <c r="EP20" i="8"/>
  <c r="EU20" i="8" s="1"/>
  <c r="EE20" i="8"/>
  <c r="EQ20" i="8"/>
  <c r="EV20" i="8" s="1"/>
  <c r="ER20" i="8"/>
  <c r="EG19" i="8"/>
  <c r="EH19" i="8"/>
  <c r="EW19" i="8"/>
  <c r="EX19" i="8"/>
  <c r="DH20" i="8"/>
  <c r="DY20" i="8"/>
  <c r="EB20" i="8" s="1"/>
  <c r="DK20" i="8"/>
  <c r="DL20" i="8" s="1"/>
  <c r="DZ20" i="8"/>
  <c r="EC20" i="8" s="1"/>
  <c r="DX20" i="8"/>
  <c r="EA20" i="8" s="1"/>
  <c r="DM20" i="8"/>
  <c r="DN20" i="8" s="1"/>
  <c r="DO20" i="8"/>
  <c r="DS20" i="8" s="1"/>
  <c r="DF20" i="8"/>
  <c r="DG20" i="8" s="1"/>
  <c r="DP20" i="8"/>
  <c r="DQ20" i="8"/>
  <c r="DV20" i="8" s="1"/>
  <c r="DE20" i="8"/>
  <c r="DR20" i="8"/>
  <c r="DW20" i="8" s="1"/>
  <c r="DT19" i="8"/>
  <c r="DU19" i="8"/>
  <c r="DI19" i="8"/>
  <c r="DJ19" i="8"/>
  <c r="C21" i="8"/>
  <c r="G21" i="8" s="1"/>
  <c r="BF19" i="8"/>
  <c r="CF19" i="8"/>
  <c r="AB19" i="8"/>
  <c r="BW19" i="8"/>
  <c r="BQ19" i="8"/>
  <c r="BM19" i="8"/>
  <c r="Y19" i="8"/>
  <c r="P19" i="8"/>
  <c r="BX19" i="8"/>
  <c r="AZ19" i="8"/>
  <c r="Q19" i="8"/>
  <c r="AM19" i="8"/>
  <c r="AP19" i="8"/>
  <c r="AH19" i="8"/>
  <c r="BI19" i="8"/>
  <c r="S19" i="8"/>
  <c r="AW19" i="8"/>
  <c r="U19" i="8"/>
  <c r="AC19" i="8"/>
  <c r="BY19" i="8"/>
  <c r="AS19" i="8"/>
  <c r="CH19" i="8"/>
  <c r="R19" i="8"/>
  <c r="CY19" i="8"/>
  <c r="BV19" i="8"/>
  <c r="CJ19" i="8"/>
  <c r="AK19" i="8"/>
  <c r="CA19" i="8"/>
  <c r="BA19" i="8"/>
  <c r="AG19" i="8"/>
  <c r="DA19" i="8"/>
  <c r="AO19" i="8"/>
  <c r="CP19" i="8"/>
  <c r="BD19" i="8"/>
  <c r="CL19" i="8"/>
  <c r="AE19" i="8"/>
  <c r="AR19" i="8"/>
  <c r="O19" i="8"/>
  <c r="CK19" i="8"/>
  <c r="CX19" i="8"/>
  <c r="BH19" i="8"/>
  <c r="BT19" i="8"/>
  <c r="X19" i="8"/>
  <c r="CO19" i="8"/>
  <c r="AX19" i="8"/>
  <c r="BN19" i="8"/>
  <c r="CT19" i="8"/>
  <c r="BG19" i="8"/>
  <c r="M19" i="8"/>
  <c r="L19" i="8"/>
  <c r="BL19" i="8"/>
  <c r="CB19" i="8"/>
  <c r="Z19" i="8"/>
  <c r="AU19" i="8"/>
  <c r="W19" i="8"/>
  <c r="N19" i="8"/>
  <c r="CQ19" i="8"/>
  <c r="CI19" i="8"/>
  <c r="BR19" i="8"/>
  <c r="BJ19" i="8"/>
  <c r="AD19" i="8"/>
  <c r="AF19" i="8"/>
  <c r="BK19" i="8"/>
  <c r="CE19" i="8"/>
  <c r="K19" i="8"/>
  <c r="CU19" i="8"/>
  <c r="BP19" i="8"/>
  <c r="AJ19" i="8"/>
  <c r="BB19" i="8"/>
  <c r="AN19" i="8"/>
  <c r="AY19" i="8"/>
  <c r="CZ19" i="8"/>
  <c r="BC19" i="8"/>
  <c r="AI19" i="8"/>
  <c r="CV19" i="8"/>
  <c r="CN19" i="8"/>
  <c r="CW19" i="8"/>
  <c r="DB19" i="8"/>
  <c r="AL19" i="8"/>
  <c r="AQ19" i="8"/>
  <c r="BO19" i="8"/>
  <c r="T19" i="8"/>
  <c r="AT19" i="8"/>
  <c r="J19" i="8"/>
  <c r="CC19" i="8"/>
  <c r="BE19" i="8"/>
  <c r="AA19" i="8"/>
  <c r="DC19" i="8"/>
  <c r="CG19" i="8"/>
  <c r="CR19" i="8"/>
  <c r="CD19" i="8"/>
  <c r="BU19" i="8"/>
  <c r="CS19" i="8"/>
  <c r="I19" i="8"/>
  <c r="BZ19" i="8"/>
  <c r="EO21" i="8" l="1"/>
  <c r="ET21" i="8" s="1"/>
  <c r="ER21" i="8"/>
  <c r="EP21" i="8"/>
  <c r="EU21" i="8" s="1"/>
  <c r="EQ21" i="8"/>
  <c r="EV21" i="8" s="1"/>
  <c r="EE21" i="8"/>
  <c r="EF21" i="8"/>
  <c r="ES21" i="8"/>
  <c r="EM21" i="8"/>
  <c r="EN21" i="8" s="1"/>
  <c r="EI21" i="8"/>
  <c r="EJ21" i="8" s="1"/>
  <c r="EY21" i="8"/>
  <c r="FA21" i="8" s="1"/>
  <c r="EK21" i="8"/>
  <c r="EL21" i="8" s="1"/>
  <c r="EZ21" i="8"/>
  <c r="FB21" i="8" s="1"/>
  <c r="EW20" i="8"/>
  <c r="EX20" i="8"/>
  <c r="EG20" i="8"/>
  <c r="EH20" i="8"/>
  <c r="DT20" i="8"/>
  <c r="DU20" i="8"/>
  <c r="DJ20" i="8"/>
  <c r="DI20" i="8"/>
  <c r="DP21" i="8"/>
  <c r="DX21" i="8"/>
  <c r="EA21" i="8" s="1"/>
  <c r="DQ21" i="8"/>
  <c r="DV21" i="8" s="1"/>
  <c r="DF21" i="8"/>
  <c r="DG21" i="8" s="1"/>
  <c r="DE21" i="8"/>
  <c r="DR21" i="8"/>
  <c r="DW21" i="8" s="1"/>
  <c r="DH21" i="8"/>
  <c r="DY21" i="8"/>
  <c r="EB21" i="8" s="1"/>
  <c r="DM21" i="8"/>
  <c r="DN21" i="8" s="1"/>
  <c r="DK21" i="8"/>
  <c r="DL21" i="8" s="1"/>
  <c r="DZ21" i="8"/>
  <c r="EC21" i="8" s="1"/>
  <c r="DO21" i="8"/>
  <c r="DS21" i="8" s="1"/>
  <c r="C22" i="8"/>
  <c r="G22" i="8" s="1"/>
  <c r="AZ20" i="8"/>
  <c r="BR20" i="8"/>
  <c r="K20" i="8"/>
  <c r="CA20" i="8"/>
  <c r="CR20" i="8"/>
  <c r="BF20" i="8"/>
  <c r="J20" i="8"/>
  <c r="Z20" i="8"/>
  <c r="AX20" i="8"/>
  <c r="AJ20" i="8"/>
  <c r="AK20" i="8"/>
  <c r="S20" i="8"/>
  <c r="AT20" i="8"/>
  <c r="BU20" i="8"/>
  <c r="BJ20" i="8"/>
  <c r="T20" i="8"/>
  <c r="CD20" i="8"/>
  <c r="AR20" i="8"/>
  <c r="CQ20" i="8"/>
  <c r="AP20" i="8"/>
  <c r="R20" i="8"/>
  <c r="AE20" i="8"/>
  <c r="N20" i="8"/>
  <c r="AS20" i="8"/>
  <c r="BT20" i="8"/>
  <c r="CJ20" i="8"/>
  <c r="BV20" i="8"/>
  <c r="AF20" i="8"/>
  <c r="AC20" i="8"/>
  <c r="AN20" i="8"/>
  <c r="L20" i="8"/>
  <c r="CX20" i="8"/>
  <c r="I20" i="8"/>
  <c r="CT20" i="8"/>
  <c r="AY20" i="8"/>
  <c r="AU20" i="8"/>
  <c r="CL20" i="8"/>
  <c r="BI20" i="8"/>
  <c r="AD20" i="8"/>
  <c r="P20" i="8"/>
  <c r="CY20" i="8"/>
  <c r="AM20" i="8"/>
  <c r="BK20" i="8"/>
  <c r="BW20" i="8"/>
  <c r="W20" i="8"/>
  <c r="DC20" i="8"/>
  <c r="BD20" i="8"/>
  <c r="CO20" i="8"/>
  <c r="BH20" i="8"/>
  <c r="AH20" i="8"/>
  <c r="BQ20" i="8"/>
  <c r="Q20" i="8"/>
  <c r="AQ20" i="8"/>
  <c r="BL20" i="8"/>
  <c r="M20" i="8"/>
  <c r="CC20" i="8"/>
  <c r="BN20" i="8"/>
  <c r="CI20" i="8"/>
  <c r="O20" i="8"/>
  <c r="BP20" i="8"/>
  <c r="BO20" i="8"/>
  <c r="U20" i="8"/>
  <c r="CK20" i="8"/>
  <c r="BG20" i="8"/>
  <c r="DA20" i="8"/>
  <c r="CP20" i="8"/>
  <c r="CH20" i="8"/>
  <c r="AI20" i="8"/>
  <c r="CG20" i="8"/>
  <c r="BA20" i="8"/>
  <c r="CE20" i="8"/>
  <c r="AW20" i="8"/>
  <c r="CW20" i="8"/>
  <c r="CV20" i="8"/>
  <c r="CB20" i="8"/>
  <c r="AL20" i="8"/>
  <c r="CZ20" i="8"/>
  <c r="BC20" i="8"/>
  <c r="X20" i="8"/>
  <c r="BY20" i="8"/>
  <c r="DB20" i="8"/>
  <c r="AG20" i="8"/>
  <c r="AA20" i="8"/>
  <c r="BM20" i="8"/>
  <c r="BX20" i="8"/>
  <c r="CF20" i="8"/>
  <c r="BB20" i="8"/>
  <c r="AB20" i="8"/>
  <c r="CU20" i="8"/>
  <c r="BZ20" i="8"/>
  <c r="Y20" i="8"/>
  <c r="AO20" i="8"/>
  <c r="CS20" i="8"/>
  <c r="BE20" i="8"/>
  <c r="CN20" i="8"/>
  <c r="EF22" i="8" l="1"/>
  <c r="ES22" i="8"/>
  <c r="EI22" i="8"/>
  <c r="EJ22" i="8" s="1"/>
  <c r="EY22" i="8"/>
  <c r="FA22" i="8" s="1"/>
  <c r="EM22" i="8"/>
  <c r="EN22" i="8" s="1"/>
  <c r="EK22" i="8"/>
  <c r="EL22" i="8" s="1"/>
  <c r="EZ22" i="8"/>
  <c r="FB22" i="8" s="1"/>
  <c r="EO22" i="8"/>
  <c r="ET22" i="8" s="1"/>
  <c r="EP22" i="8"/>
  <c r="EU22" i="8" s="1"/>
  <c r="EE22" i="8"/>
  <c r="EQ22" i="8"/>
  <c r="EV22" i="8" s="1"/>
  <c r="ER22" i="8"/>
  <c r="EG21" i="8"/>
  <c r="EH21" i="8"/>
  <c r="EW21" i="8"/>
  <c r="EX21" i="8"/>
  <c r="DI21" i="8"/>
  <c r="DJ21" i="8"/>
  <c r="DH22" i="8"/>
  <c r="DY22" i="8"/>
  <c r="EB22" i="8" s="1"/>
  <c r="DK22" i="8"/>
  <c r="DL22" i="8" s="1"/>
  <c r="DZ22" i="8"/>
  <c r="EC22" i="8" s="1"/>
  <c r="DM22" i="8"/>
  <c r="DN22" i="8" s="1"/>
  <c r="DO22" i="8"/>
  <c r="DS22" i="8" s="1"/>
  <c r="DX22" i="8"/>
  <c r="EA22" i="8" s="1"/>
  <c r="DP22" i="8"/>
  <c r="DR22" i="8"/>
  <c r="DW22" i="8" s="1"/>
  <c r="DF22" i="8"/>
  <c r="DG22" i="8" s="1"/>
  <c r="DQ22" i="8"/>
  <c r="DV22" i="8" s="1"/>
  <c r="DE22" i="8"/>
  <c r="DT21" i="8"/>
  <c r="DU21" i="8"/>
  <c r="R21" i="8"/>
  <c r="BJ21" i="8"/>
  <c r="K21" i="8"/>
  <c r="AX21" i="8"/>
  <c r="L21" i="8"/>
  <c r="I21" i="8"/>
  <c r="CG21" i="8"/>
  <c r="CU21" i="8"/>
  <c r="AF21" i="8"/>
  <c r="Y21" i="8"/>
  <c r="CK21" i="8"/>
  <c r="CO21" i="8"/>
  <c r="AH21" i="8"/>
  <c r="CT21" i="8"/>
  <c r="AA21" i="8"/>
  <c r="CC21" i="8"/>
  <c r="CF21" i="8"/>
  <c r="Z21" i="8"/>
  <c r="W21" i="8"/>
  <c r="BZ21" i="8"/>
  <c r="AP21" i="8"/>
  <c r="BM21" i="8"/>
  <c r="AJ21" i="8"/>
  <c r="CW21" i="8"/>
  <c r="CH21" i="8"/>
  <c r="BV21" i="8"/>
  <c r="BD21" i="8"/>
  <c r="CJ21" i="8"/>
  <c r="BY21" i="8"/>
  <c r="CY21" i="8"/>
  <c r="AL21" i="8"/>
  <c r="CX21" i="8"/>
  <c r="U21" i="8"/>
  <c r="AK21" i="8"/>
  <c r="AQ21" i="8"/>
  <c r="AS21" i="8"/>
  <c r="CB21" i="8"/>
  <c r="AU21" i="8"/>
  <c r="BN21" i="8"/>
  <c r="AZ21" i="8"/>
  <c r="BW21" i="8"/>
  <c r="BG21" i="8"/>
  <c r="CL21" i="8"/>
  <c r="CV21" i="8"/>
  <c r="CE21" i="8"/>
  <c r="AM21" i="8"/>
  <c r="AG21" i="8"/>
  <c r="AT21" i="8"/>
  <c r="Q21" i="8"/>
  <c r="AD21" i="8"/>
  <c r="CI21" i="8"/>
  <c r="M21" i="8"/>
  <c r="P21" i="8"/>
  <c r="AR21" i="8"/>
  <c r="AE21" i="8"/>
  <c r="AC21" i="8"/>
  <c r="BB21" i="8"/>
  <c r="AN21" i="8"/>
  <c r="AI21" i="8"/>
  <c r="CA21" i="8"/>
  <c r="CN21" i="8"/>
  <c r="BL21" i="8"/>
  <c r="N21" i="8"/>
  <c r="CZ21" i="8"/>
  <c r="BH21" i="8"/>
  <c r="BO21" i="8"/>
  <c r="BX21" i="8"/>
  <c r="CR21" i="8"/>
  <c r="AO21" i="8"/>
  <c r="X21" i="8"/>
  <c r="BI21" i="8"/>
  <c r="CS21" i="8"/>
  <c r="BC21" i="8"/>
  <c r="AW21" i="8"/>
  <c r="BE21" i="8"/>
  <c r="BK21" i="8"/>
  <c r="BF21" i="8"/>
  <c r="AY21" i="8"/>
  <c r="DB21" i="8"/>
  <c r="BR21" i="8"/>
  <c r="T21" i="8"/>
  <c r="BA21" i="8"/>
  <c r="BQ21" i="8"/>
  <c r="J21" i="8"/>
  <c r="S21" i="8"/>
  <c r="DC21" i="8"/>
  <c r="BT21" i="8"/>
  <c r="CP21" i="8"/>
  <c r="AB21" i="8"/>
  <c r="BP21" i="8"/>
  <c r="CD21" i="8"/>
  <c r="BU21" i="8"/>
  <c r="DA21" i="8"/>
  <c r="O21" i="8"/>
  <c r="CQ21" i="8"/>
  <c r="C23" i="8"/>
  <c r="G23" i="8" s="1"/>
  <c r="EO23" i="8" l="1"/>
  <c r="ET23" i="8" s="1"/>
  <c r="EP23" i="8"/>
  <c r="EU23" i="8" s="1"/>
  <c r="EQ23" i="8"/>
  <c r="EV23" i="8" s="1"/>
  <c r="ER23" i="8"/>
  <c r="EE23" i="8"/>
  <c r="EF23" i="8"/>
  <c r="ES23" i="8"/>
  <c r="EM23" i="8"/>
  <c r="EN23" i="8" s="1"/>
  <c r="EI23" i="8"/>
  <c r="EJ23" i="8" s="1"/>
  <c r="EY23" i="8"/>
  <c r="FA23" i="8" s="1"/>
  <c r="EK23" i="8"/>
  <c r="EL23" i="8" s="1"/>
  <c r="EZ23" i="8"/>
  <c r="FB23" i="8" s="1"/>
  <c r="EW22" i="8"/>
  <c r="EX22" i="8"/>
  <c r="EG22" i="8"/>
  <c r="EH22" i="8"/>
  <c r="DT22" i="8"/>
  <c r="DU22" i="8"/>
  <c r="DI22" i="8"/>
  <c r="DJ22" i="8"/>
  <c r="DP23" i="8"/>
  <c r="DX23" i="8"/>
  <c r="EA23" i="8" s="1"/>
  <c r="DQ23" i="8"/>
  <c r="DV23" i="8" s="1"/>
  <c r="DF23" i="8"/>
  <c r="DG23" i="8" s="1"/>
  <c r="DO23" i="8"/>
  <c r="DS23" i="8" s="1"/>
  <c r="DE23" i="8"/>
  <c r="DR23" i="8"/>
  <c r="DW23" i="8" s="1"/>
  <c r="DH23" i="8"/>
  <c r="DY23" i="8"/>
  <c r="EB23" i="8" s="1"/>
  <c r="DK23" i="8"/>
  <c r="DL23" i="8" s="1"/>
  <c r="DZ23" i="8"/>
  <c r="EC23" i="8" s="1"/>
  <c r="DM23" i="8"/>
  <c r="DN23" i="8" s="1"/>
  <c r="C24" i="8"/>
  <c r="G24" i="8" s="1"/>
  <c r="AF22" i="8"/>
  <c r="AZ22" i="8"/>
  <c r="U22" i="8"/>
  <c r="P22" i="8"/>
  <c r="AO22" i="8"/>
  <c r="AE22" i="8"/>
  <c r="AK22" i="8"/>
  <c r="AJ22" i="8"/>
  <c r="T22" i="8"/>
  <c r="CI22" i="8"/>
  <c r="BP22" i="8"/>
  <c r="CD22" i="8"/>
  <c r="AX22" i="8"/>
  <c r="AW22" i="8"/>
  <c r="K22" i="8"/>
  <c r="O22" i="8"/>
  <c r="BW22" i="8"/>
  <c r="R22" i="8"/>
  <c r="CW22" i="8"/>
  <c r="AT22" i="8"/>
  <c r="BY22" i="8"/>
  <c r="I22" i="8"/>
  <c r="CX22" i="8"/>
  <c r="BZ22" i="8"/>
  <c r="BK22" i="8"/>
  <c r="DB22" i="8"/>
  <c r="CU22" i="8"/>
  <c r="CB22" i="8"/>
  <c r="CP22" i="8"/>
  <c r="AL22" i="8"/>
  <c r="AQ22" i="8"/>
  <c r="CA22" i="8"/>
  <c r="BD22" i="8"/>
  <c r="BV22" i="8"/>
  <c r="BO22" i="8"/>
  <c r="CR22" i="8"/>
  <c r="AP22" i="8"/>
  <c r="CK22" i="8"/>
  <c r="AU22" i="8"/>
  <c r="BH22" i="8"/>
  <c r="M22" i="8"/>
  <c r="L22" i="8"/>
  <c r="BB22" i="8"/>
  <c r="BN22" i="8"/>
  <c r="Z22" i="8"/>
  <c r="DA22" i="8"/>
  <c r="W22" i="8"/>
  <c r="CH22" i="8"/>
  <c r="BL22" i="8"/>
  <c r="BX22" i="8"/>
  <c r="CG22" i="8"/>
  <c r="AI22" i="8"/>
  <c r="BE22" i="8"/>
  <c r="CO22" i="8"/>
  <c r="AM22" i="8"/>
  <c r="BM22" i="8"/>
  <c r="BF22" i="8"/>
  <c r="Y22" i="8"/>
  <c r="AS22" i="8"/>
  <c r="AA22" i="8"/>
  <c r="CL22" i="8"/>
  <c r="BR22" i="8"/>
  <c r="BG22" i="8"/>
  <c r="CN22" i="8"/>
  <c r="BI22" i="8"/>
  <c r="CQ22" i="8"/>
  <c r="AC22" i="8"/>
  <c r="AG22" i="8"/>
  <c r="BA22" i="8"/>
  <c r="J22" i="8"/>
  <c r="BC22" i="8"/>
  <c r="CZ22" i="8"/>
  <c r="BU22" i="8"/>
  <c r="BJ22" i="8"/>
  <c r="CY22" i="8"/>
  <c r="AH22" i="8"/>
  <c r="BQ22" i="8"/>
  <c r="AY22" i="8"/>
  <c r="CS22" i="8"/>
  <c r="DC22" i="8"/>
  <c r="CT22" i="8"/>
  <c r="BT22" i="8"/>
  <c r="N22" i="8"/>
  <c r="CE22" i="8"/>
  <c r="CJ22" i="8"/>
  <c r="CC22" i="8"/>
  <c r="Q22" i="8"/>
  <c r="AR22" i="8"/>
  <c r="X22" i="8"/>
  <c r="CV22" i="8"/>
  <c r="AN22" i="8"/>
  <c r="AD22" i="8"/>
  <c r="AB22" i="8"/>
  <c r="CF22" i="8"/>
  <c r="S22" i="8"/>
  <c r="EF24" i="8" l="1"/>
  <c r="EQ24" i="8"/>
  <c r="EV24" i="8" s="1"/>
  <c r="ER24" i="8"/>
  <c r="ES24" i="8"/>
  <c r="EI24" i="8"/>
  <c r="EJ24" i="8" s="1"/>
  <c r="EK24" i="8"/>
  <c r="EL24" i="8" s="1"/>
  <c r="EY24" i="8"/>
  <c r="FA24" i="8" s="1"/>
  <c r="EM24" i="8"/>
  <c r="EN24" i="8" s="1"/>
  <c r="EZ24" i="8"/>
  <c r="FB24" i="8" s="1"/>
  <c r="EE24" i="8"/>
  <c r="EO24" i="8"/>
  <c r="ET24" i="8" s="1"/>
  <c r="EP24" i="8"/>
  <c r="EU24" i="8" s="1"/>
  <c r="EG23" i="8"/>
  <c r="EH23" i="8"/>
  <c r="EW23" i="8"/>
  <c r="EX23" i="8"/>
  <c r="DH24" i="8"/>
  <c r="DY24" i="8"/>
  <c r="EB24" i="8" s="1"/>
  <c r="DK24" i="8"/>
  <c r="DL24" i="8" s="1"/>
  <c r="DZ24" i="8"/>
  <c r="EC24" i="8" s="1"/>
  <c r="DM24" i="8"/>
  <c r="DN24" i="8" s="1"/>
  <c r="DO24" i="8"/>
  <c r="DS24" i="8" s="1"/>
  <c r="DP24" i="8"/>
  <c r="DE24" i="8"/>
  <c r="DX24" i="8"/>
  <c r="EA24" i="8" s="1"/>
  <c r="DQ24" i="8"/>
  <c r="DV24" i="8" s="1"/>
  <c r="DR24" i="8"/>
  <c r="DW24" i="8" s="1"/>
  <c r="DF24" i="8"/>
  <c r="DG24" i="8" s="1"/>
  <c r="DU23" i="8"/>
  <c r="DT23" i="8"/>
  <c r="DI23" i="8"/>
  <c r="DJ23" i="8"/>
  <c r="C25" i="8"/>
  <c r="G25" i="8" s="1"/>
  <c r="DA23" i="8"/>
  <c r="O23" i="8"/>
  <c r="BG23" i="8"/>
  <c r="CO23" i="8"/>
  <c r="Z23" i="8"/>
  <c r="CJ23" i="8"/>
  <c r="BM23" i="8"/>
  <c r="AI23" i="8"/>
  <c r="BJ23" i="8"/>
  <c r="AC23" i="8"/>
  <c r="CS23" i="8"/>
  <c r="CD23" i="8"/>
  <c r="CH23" i="8"/>
  <c r="AL23" i="8"/>
  <c r="DC23" i="8"/>
  <c r="BO23" i="8"/>
  <c r="BV23" i="8"/>
  <c r="BK23" i="8"/>
  <c r="L23" i="8"/>
  <c r="AN23" i="8"/>
  <c r="AO23" i="8"/>
  <c r="M23" i="8"/>
  <c r="Q23" i="8"/>
  <c r="CA23" i="8"/>
  <c r="BX23" i="8"/>
  <c r="CC23" i="8"/>
  <c r="BQ23" i="8"/>
  <c r="AQ23" i="8"/>
  <c r="BZ23" i="8"/>
  <c r="CU23" i="8"/>
  <c r="BW23" i="8"/>
  <c r="Y23" i="8"/>
  <c r="AU23" i="8"/>
  <c r="BN23" i="8"/>
  <c r="X23" i="8"/>
  <c r="AR23" i="8"/>
  <c r="BB23" i="8"/>
  <c r="CG23" i="8"/>
  <c r="BD23" i="8"/>
  <c r="K23" i="8"/>
  <c r="AE23" i="8"/>
  <c r="BE23" i="8"/>
  <c r="DB23" i="8"/>
  <c r="BF23" i="8"/>
  <c r="J23" i="8"/>
  <c r="I23" i="8"/>
  <c r="CI23" i="8"/>
  <c r="CV23" i="8"/>
  <c r="T23" i="8"/>
  <c r="BY23" i="8"/>
  <c r="AF23" i="8"/>
  <c r="CE23" i="8"/>
  <c r="BH23" i="8"/>
  <c r="AA23" i="8"/>
  <c r="AM23" i="8"/>
  <c r="BP23" i="8"/>
  <c r="R23" i="8"/>
  <c r="CW23" i="8"/>
  <c r="AB23" i="8"/>
  <c r="CK23" i="8"/>
  <c r="AD23" i="8"/>
  <c r="BL23" i="8"/>
  <c r="S23" i="8"/>
  <c r="AS23" i="8"/>
  <c r="N23" i="8"/>
  <c r="BC23" i="8"/>
  <c r="BU23" i="8"/>
  <c r="AJ23" i="8"/>
  <c r="AT23" i="8"/>
  <c r="P23" i="8"/>
  <c r="AH23" i="8"/>
  <c r="CX23" i="8"/>
  <c r="CN23" i="8"/>
  <c r="CL23" i="8"/>
  <c r="CQ23" i="8"/>
  <c r="AG23" i="8"/>
  <c r="AX23" i="8"/>
  <c r="AK23" i="8"/>
  <c r="CZ23" i="8"/>
  <c r="AW23" i="8"/>
  <c r="CY23" i="8"/>
  <c r="CF23" i="8"/>
  <c r="AP23" i="8"/>
  <c r="BA23" i="8"/>
  <c r="CT23" i="8"/>
  <c r="AZ23" i="8"/>
  <c r="W23" i="8"/>
  <c r="BR23" i="8"/>
  <c r="CP23" i="8"/>
  <c r="CB23" i="8"/>
  <c r="BI23" i="8"/>
  <c r="U23" i="8"/>
  <c r="BT23" i="8"/>
  <c r="AY23" i="8"/>
  <c r="CR23" i="8"/>
  <c r="ES25" i="8" l="1"/>
  <c r="EI25" i="8"/>
  <c r="EJ25" i="8" s="1"/>
  <c r="EY25" i="8"/>
  <c r="FA25" i="8" s="1"/>
  <c r="EM25" i="8"/>
  <c r="EN25" i="8" s="1"/>
  <c r="EK25" i="8"/>
  <c r="EL25" i="8" s="1"/>
  <c r="EZ25" i="8"/>
  <c r="FB25" i="8" s="1"/>
  <c r="EO25" i="8"/>
  <c r="ET25" i="8" s="1"/>
  <c r="EF25" i="8"/>
  <c r="EP25" i="8"/>
  <c r="EU25" i="8" s="1"/>
  <c r="ER25" i="8"/>
  <c r="EE25" i="8"/>
  <c r="EQ25" i="8"/>
  <c r="EV25" i="8" s="1"/>
  <c r="EX24" i="8"/>
  <c r="EW24" i="8"/>
  <c r="EG24" i="8"/>
  <c r="EH24" i="8"/>
  <c r="DI24" i="8"/>
  <c r="DJ24" i="8"/>
  <c r="DO25" i="8"/>
  <c r="DS25" i="8" s="1"/>
  <c r="DR25" i="8"/>
  <c r="DW25" i="8" s="1"/>
  <c r="DM25" i="8"/>
  <c r="DN25" i="8" s="1"/>
  <c r="DP25" i="8"/>
  <c r="DE25" i="8"/>
  <c r="DQ25" i="8"/>
  <c r="DV25" i="8" s="1"/>
  <c r="DF25" i="8"/>
  <c r="DG25" i="8" s="1"/>
  <c r="DX25" i="8"/>
  <c r="EA25" i="8" s="1"/>
  <c r="DZ25" i="8"/>
  <c r="EC25" i="8" s="1"/>
  <c r="DH25" i="8"/>
  <c r="DY25" i="8"/>
  <c r="EB25" i="8" s="1"/>
  <c r="DK25" i="8"/>
  <c r="DL25" i="8" s="1"/>
  <c r="DT24" i="8"/>
  <c r="DU24" i="8"/>
  <c r="AE24" i="8"/>
  <c r="CW24" i="8"/>
  <c r="BQ24" i="8"/>
  <c r="AJ24" i="8"/>
  <c r="CP24" i="8"/>
  <c r="BT24" i="8"/>
  <c r="BJ24" i="8"/>
  <c r="J24" i="8"/>
  <c r="W24" i="8"/>
  <c r="DB24" i="8"/>
  <c r="BG24" i="8"/>
  <c r="AR24" i="8"/>
  <c r="BP24" i="8"/>
  <c r="BF24" i="8"/>
  <c r="AT24" i="8"/>
  <c r="CL24" i="8"/>
  <c r="AB24" i="8"/>
  <c r="CT24" i="8"/>
  <c r="CB24" i="8"/>
  <c r="BK24" i="8"/>
  <c r="M24" i="8"/>
  <c r="CU24" i="8"/>
  <c r="CJ24" i="8"/>
  <c r="K24" i="8"/>
  <c r="AP24" i="8"/>
  <c r="AO24" i="8"/>
  <c r="Z24" i="8"/>
  <c r="AI24" i="8"/>
  <c r="AF24" i="8"/>
  <c r="AH24" i="8"/>
  <c r="BM24" i="8"/>
  <c r="AC24" i="8"/>
  <c r="BE24" i="8"/>
  <c r="DC24" i="8"/>
  <c r="CD24" i="8"/>
  <c r="I24" i="8"/>
  <c r="BD24" i="8"/>
  <c r="CK24" i="8"/>
  <c r="AD24" i="8"/>
  <c r="CS24" i="8"/>
  <c r="BB24" i="8"/>
  <c r="CH24" i="8"/>
  <c r="AM24" i="8"/>
  <c r="BO24" i="8"/>
  <c r="AS24" i="8"/>
  <c r="BW24" i="8"/>
  <c r="BV24" i="8"/>
  <c r="BX24" i="8"/>
  <c r="BC24" i="8"/>
  <c r="BZ24" i="8"/>
  <c r="CQ24" i="8"/>
  <c r="O24" i="8"/>
  <c r="P24" i="8"/>
  <c r="BA24" i="8"/>
  <c r="AU24" i="8"/>
  <c r="AN24" i="8"/>
  <c r="CZ24" i="8"/>
  <c r="CF24" i="8"/>
  <c r="BU24" i="8"/>
  <c r="BI24" i="8"/>
  <c r="AW24" i="8"/>
  <c r="T24" i="8"/>
  <c r="DA24" i="8"/>
  <c r="L24" i="8"/>
  <c r="CI24" i="8"/>
  <c r="BN24" i="8"/>
  <c r="CY24" i="8"/>
  <c r="N24" i="8"/>
  <c r="R24" i="8"/>
  <c r="Y24" i="8"/>
  <c r="AK24" i="8"/>
  <c r="AQ24" i="8"/>
  <c r="AX24" i="8"/>
  <c r="BR24" i="8"/>
  <c r="CN24" i="8"/>
  <c r="CR24" i="8"/>
  <c r="Q24" i="8"/>
  <c r="X24" i="8"/>
  <c r="CA24" i="8"/>
  <c r="AG24" i="8"/>
  <c r="AY24" i="8"/>
  <c r="AA24" i="8"/>
  <c r="BH24" i="8"/>
  <c r="CO24" i="8"/>
  <c r="CE24" i="8"/>
  <c r="S24" i="8"/>
  <c r="BL24" i="8"/>
  <c r="AL24" i="8"/>
  <c r="U24" i="8"/>
  <c r="CX24" i="8"/>
  <c r="CV24" i="8"/>
  <c r="AZ24" i="8"/>
  <c r="CG24" i="8"/>
  <c r="BY24" i="8"/>
  <c r="CC24" i="8"/>
  <c r="C26" i="8"/>
  <c r="G26" i="8" s="1"/>
  <c r="EH25" i="8" l="1"/>
  <c r="EG25" i="8"/>
  <c r="EM26" i="8"/>
  <c r="EN26" i="8" s="1"/>
  <c r="EO26" i="8"/>
  <c r="ET26" i="8" s="1"/>
  <c r="EP26" i="8"/>
  <c r="EU26" i="8" s="1"/>
  <c r="EQ26" i="8"/>
  <c r="EV26" i="8" s="1"/>
  <c r="EE26" i="8"/>
  <c r="EF26" i="8"/>
  <c r="ER26" i="8"/>
  <c r="EZ26" i="8"/>
  <c r="FB26" i="8" s="1"/>
  <c r="EI26" i="8"/>
  <c r="EJ26" i="8" s="1"/>
  <c r="ES26" i="8"/>
  <c r="EY26" i="8"/>
  <c r="FA26" i="8" s="1"/>
  <c r="EK26" i="8"/>
  <c r="EL26" i="8" s="1"/>
  <c r="EW25" i="8"/>
  <c r="EX25" i="8"/>
  <c r="DI25" i="8"/>
  <c r="DJ25" i="8"/>
  <c r="DF26" i="8"/>
  <c r="DG26" i="8" s="1"/>
  <c r="DX26" i="8"/>
  <c r="EA26" i="8" s="1"/>
  <c r="DH26" i="8"/>
  <c r="DY26" i="8"/>
  <c r="EB26" i="8" s="1"/>
  <c r="DE26" i="8"/>
  <c r="DK26" i="8"/>
  <c r="DL26" i="8" s="1"/>
  <c r="DZ26" i="8"/>
  <c r="EC26" i="8" s="1"/>
  <c r="DM26" i="8"/>
  <c r="DN26" i="8" s="1"/>
  <c r="DR26" i="8"/>
  <c r="DW26" i="8" s="1"/>
  <c r="DO26" i="8"/>
  <c r="DS26" i="8" s="1"/>
  <c r="DP26" i="8"/>
  <c r="DQ26" i="8"/>
  <c r="DV26" i="8" s="1"/>
  <c r="DT25" i="8"/>
  <c r="DU25" i="8"/>
  <c r="C27" i="8"/>
  <c r="G27" i="8" s="1"/>
  <c r="AW25" i="8"/>
  <c r="BA25" i="8"/>
  <c r="DC25" i="8"/>
  <c r="CY25" i="8"/>
  <c r="BR25" i="8"/>
  <c r="CZ25" i="8"/>
  <c r="BG25" i="8"/>
  <c r="P25" i="8"/>
  <c r="U25" i="8"/>
  <c r="AX25" i="8"/>
  <c r="BH25" i="8"/>
  <c r="L25" i="8"/>
  <c r="CT25" i="8"/>
  <c r="AH25" i="8"/>
  <c r="CC25" i="8"/>
  <c r="R25" i="8"/>
  <c r="AL25" i="8"/>
  <c r="BC25" i="8"/>
  <c r="CS25" i="8"/>
  <c r="AA25" i="8"/>
  <c r="AU25" i="8"/>
  <c r="CL25" i="8"/>
  <c r="BO25" i="8"/>
  <c r="CO25" i="8"/>
  <c r="BE25" i="8"/>
  <c r="BW25" i="8"/>
  <c r="AD25" i="8"/>
  <c r="BB25" i="8"/>
  <c r="BD25" i="8"/>
  <c r="BM25" i="8"/>
  <c r="AC25" i="8"/>
  <c r="DA25" i="8"/>
  <c r="AP25" i="8"/>
  <c r="AR25" i="8"/>
  <c r="AJ25" i="8"/>
  <c r="CG25" i="8"/>
  <c r="T25" i="8"/>
  <c r="BX25" i="8"/>
  <c r="J25" i="8"/>
  <c r="CB25" i="8"/>
  <c r="CQ25" i="8"/>
  <c r="AT25" i="8"/>
  <c r="CU25" i="8"/>
  <c r="AS25" i="8"/>
  <c r="W25" i="8"/>
  <c r="CE25" i="8"/>
  <c r="AK25" i="8"/>
  <c r="CV25" i="8"/>
  <c r="Z25" i="8"/>
  <c r="BF25" i="8"/>
  <c r="BZ25" i="8"/>
  <c r="Y25" i="8"/>
  <c r="CK25" i="8"/>
  <c r="AZ25" i="8"/>
  <c r="AM25" i="8"/>
  <c r="BK25" i="8"/>
  <c r="AG25" i="8"/>
  <c r="CF25" i="8"/>
  <c r="CI25" i="8"/>
  <c r="BY25" i="8"/>
  <c r="BI25" i="8"/>
  <c r="AF25" i="8"/>
  <c r="CJ25" i="8"/>
  <c r="CW25" i="8"/>
  <c r="CN25" i="8"/>
  <c r="BL25" i="8"/>
  <c r="BP25" i="8"/>
  <c r="BJ25" i="8"/>
  <c r="BT25" i="8"/>
  <c r="DB25" i="8"/>
  <c r="AI25" i="8"/>
  <c r="I25" i="8"/>
  <c r="BQ25" i="8"/>
  <c r="BU25" i="8"/>
  <c r="K25" i="8"/>
  <c r="AY25" i="8"/>
  <c r="CH25" i="8"/>
  <c r="CR25" i="8"/>
  <c r="Q25" i="8"/>
  <c r="CA25" i="8"/>
  <c r="AB25" i="8"/>
  <c r="BN25" i="8"/>
  <c r="CX25" i="8"/>
  <c r="CP25" i="8"/>
  <c r="M25" i="8"/>
  <c r="O25" i="8"/>
  <c r="N25" i="8"/>
  <c r="AO25" i="8"/>
  <c r="S25" i="8"/>
  <c r="AN25" i="8"/>
  <c r="AE25" i="8"/>
  <c r="X25" i="8"/>
  <c r="AQ25" i="8"/>
  <c r="BV25" i="8"/>
  <c r="CD25" i="8"/>
  <c r="EG26" i="8" l="1"/>
  <c r="EH26" i="8"/>
  <c r="EE27" i="8"/>
  <c r="ER27" i="8"/>
  <c r="EF27" i="8"/>
  <c r="EY27" i="8"/>
  <c r="FA27" i="8" s="1"/>
  <c r="ES27" i="8"/>
  <c r="EK27" i="8"/>
  <c r="EL27" i="8" s="1"/>
  <c r="EI27" i="8"/>
  <c r="EJ27" i="8" s="1"/>
  <c r="EM27" i="8"/>
  <c r="EN27" i="8" s="1"/>
  <c r="EZ27" i="8"/>
  <c r="FB27" i="8" s="1"/>
  <c r="EO27" i="8"/>
  <c r="ET27" i="8" s="1"/>
  <c r="EQ27" i="8"/>
  <c r="EV27" i="8" s="1"/>
  <c r="EP27" i="8"/>
  <c r="EU27" i="8" s="1"/>
  <c r="EW26" i="8"/>
  <c r="EX26" i="8"/>
  <c r="DO27" i="8"/>
  <c r="DS27" i="8" s="1"/>
  <c r="DR27" i="8"/>
  <c r="DW27" i="8" s="1"/>
  <c r="DP27" i="8"/>
  <c r="DE27" i="8"/>
  <c r="DQ27" i="8"/>
  <c r="DV27" i="8" s="1"/>
  <c r="DF27" i="8"/>
  <c r="DG27" i="8" s="1"/>
  <c r="DX27" i="8"/>
  <c r="EA27" i="8" s="1"/>
  <c r="DK27" i="8"/>
  <c r="DL27" i="8" s="1"/>
  <c r="DM27" i="8"/>
  <c r="DN27" i="8" s="1"/>
  <c r="DH27" i="8"/>
  <c r="DY27" i="8"/>
  <c r="EB27" i="8" s="1"/>
  <c r="DZ27" i="8"/>
  <c r="EC27" i="8" s="1"/>
  <c r="DT26" i="8"/>
  <c r="DU26" i="8"/>
  <c r="DI26" i="8"/>
  <c r="DJ26" i="8"/>
  <c r="C28" i="8"/>
  <c r="G28" i="8" s="1"/>
  <c r="BU26" i="8"/>
  <c r="AI26" i="8"/>
  <c r="CW26" i="8"/>
  <c r="AP26" i="8"/>
  <c r="AA26" i="8"/>
  <c r="DC26" i="8"/>
  <c r="W26" i="8"/>
  <c r="BO26" i="8"/>
  <c r="AX26" i="8"/>
  <c r="CE26" i="8"/>
  <c r="AT26" i="8"/>
  <c r="BN26" i="8"/>
  <c r="AJ26" i="8"/>
  <c r="CK26" i="8"/>
  <c r="BJ26" i="8"/>
  <c r="AS26" i="8"/>
  <c r="AC26" i="8"/>
  <c r="BE26" i="8"/>
  <c r="AN26" i="8"/>
  <c r="K26" i="8"/>
  <c r="AF26" i="8"/>
  <c r="BY26" i="8"/>
  <c r="U26" i="8"/>
  <c r="M26" i="8"/>
  <c r="AK26" i="8"/>
  <c r="CD26" i="8"/>
  <c r="BD26" i="8"/>
  <c r="AD26" i="8"/>
  <c r="BX26" i="8"/>
  <c r="BK26" i="8"/>
  <c r="CS26" i="8"/>
  <c r="CX26" i="8"/>
  <c r="BA26" i="8"/>
  <c r="BM26" i="8"/>
  <c r="DA26" i="8"/>
  <c r="AH26" i="8"/>
  <c r="CZ26" i="8"/>
  <c r="CL26" i="8"/>
  <c r="BG26" i="8"/>
  <c r="BF26" i="8"/>
  <c r="BV26" i="8"/>
  <c r="N26" i="8"/>
  <c r="AE26" i="8"/>
  <c r="AR26" i="8"/>
  <c r="X26" i="8"/>
  <c r="BH26" i="8"/>
  <c r="BB26" i="8"/>
  <c r="CA26" i="8"/>
  <c r="CG26" i="8"/>
  <c r="AW26" i="8"/>
  <c r="CO26" i="8"/>
  <c r="CQ26" i="8"/>
  <c r="O26" i="8"/>
  <c r="CH26" i="8"/>
  <c r="J26" i="8"/>
  <c r="DB26" i="8"/>
  <c r="CR26" i="8"/>
  <c r="BP26" i="8"/>
  <c r="AU26" i="8"/>
  <c r="CN26" i="8"/>
  <c r="BI26" i="8"/>
  <c r="CF26" i="8"/>
  <c r="CJ26" i="8"/>
  <c r="T26" i="8"/>
  <c r="AZ26" i="8"/>
  <c r="BQ26" i="8"/>
  <c r="CU26" i="8"/>
  <c r="CV26" i="8"/>
  <c r="BC26" i="8"/>
  <c r="BL26" i="8"/>
  <c r="BR26" i="8"/>
  <c r="AM26" i="8"/>
  <c r="R26" i="8"/>
  <c r="I26" i="8"/>
  <c r="CY26" i="8"/>
  <c r="AO26" i="8"/>
  <c r="L26" i="8"/>
  <c r="BT26" i="8"/>
  <c r="CC26" i="8"/>
  <c r="Y26" i="8"/>
  <c r="BZ26" i="8"/>
  <c r="Z26" i="8"/>
  <c r="AL26" i="8"/>
  <c r="AB26" i="8"/>
  <c r="BW26" i="8"/>
  <c r="S26" i="8"/>
  <c r="CP26" i="8"/>
  <c r="P26" i="8"/>
  <c r="AQ26" i="8"/>
  <c r="CI26" i="8"/>
  <c r="Q26" i="8"/>
  <c r="CB26" i="8"/>
  <c r="CT26" i="8"/>
  <c r="AG26" i="8"/>
  <c r="AY26" i="8"/>
  <c r="EI28" i="8" l="1"/>
  <c r="EJ28" i="8" s="1"/>
  <c r="EY28" i="8"/>
  <c r="FA28" i="8" s="1"/>
  <c r="EK28" i="8"/>
  <c r="EL28" i="8" s="1"/>
  <c r="EZ28" i="8"/>
  <c r="FB28" i="8" s="1"/>
  <c r="EM28" i="8"/>
  <c r="EN28" i="8" s="1"/>
  <c r="EO28" i="8"/>
  <c r="ET28" i="8" s="1"/>
  <c r="EP28" i="8"/>
  <c r="EU28" i="8" s="1"/>
  <c r="EF28" i="8"/>
  <c r="EQ28" i="8"/>
  <c r="EV28" i="8" s="1"/>
  <c r="EE28" i="8"/>
  <c r="ER28" i="8"/>
  <c r="ES28" i="8"/>
  <c r="EG27" i="8"/>
  <c r="EH27" i="8"/>
  <c r="EW27" i="8"/>
  <c r="EX27" i="8"/>
  <c r="DI27" i="8"/>
  <c r="DJ27" i="8"/>
  <c r="DF28" i="8"/>
  <c r="DG28" i="8" s="1"/>
  <c r="DX28" i="8"/>
  <c r="EA28" i="8" s="1"/>
  <c r="DH28" i="8"/>
  <c r="DY28" i="8"/>
  <c r="EB28" i="8" s="1"/>
  <c r="DR28" i="8"/>
  <c r="DW28" i="8" s="1"/>
  <c r="DK28" i="8"/>
  <c r="DL28" i="8" s="1"/>
  <c r="DZ28" i="8"/>
  <c r="EC28" i="8" s="1"/>
  <c r="DM28" i="8"/>
  <c r="DN28" i="8" s="1"/>
  <c r="DO28" i="8"/>
  <c r="DS28" i="8" s="1"/>
  <c r="DQ28" i="8"/>
  <c r="DV28" i="8" s="1"/>
  <c r="DP28" i="8"/>
  <c r="DE28" i="8"/>
  <c r="DU27" i="8"/>
  <c r="DT27" i="8"/>
  <c r="C29" i="8"/>
  <c r="G29" i="8" s="1"/>
  <c r="BH27" i="8"/>
  <c r="CK27" i="8"/>
  <c r="AQ27" i="8"/>
  <c r="CV27" i="8"/>
  <c r="CN27" i="8"/>
  <c r="BR27" i="8"/>
  <c r="CQ27" i="8"/>
  <c r="BW27" i="8"/>
  <c r="BZ27" i="8"/>
  <c r="AF27" i="8"/>
  <c r="CT27" i="8"/>
  <c r="BL27" i="8"/>
  <c r="AT27" i="8"/>
  <c r="BN27" i="8"/>
  <c r="T27" i="8"/>
  <c r="N27" i="8"/>
  <c r="BA27" i="8"/>
  <c r="AR27" i="8"/>
  <c r="CW27" i="8"/>
  <c r="CP27" i="8"/>
  <c r="W27" i="8"/>
  <c r="BK27" i="8"/>
  <c r="BC27" i="8"/>
  <c r="I27" i="8"/>
  <c r="R27" i="8"/>
  <c r="CJ27" i="8"/>
  <c r="BF27" i="8"/>
  <c r="AZ27" i="8"/>
  <c r="AB27" i="8"/>
  <c r="S27" i="8"/>
  <c r="BE27" i="8"/>
  <c r="CY27" i="8"/>
  <c r="CI27" i="8"/>
  <c r="CC27" i="8"/>
  <c r="CL27" i="8"/>
  <c r="CB27" i="8"/>
  <c r="K27" i="8"/>
  <c r="CF27" i="8"/>
  <c r="CD27" i="8"/>
  <c r="J27" i="8"/>
  <c r="CG27" i="8"/>
  <c r="BO27" i="8"/>
  <c r="Z27" i="8"/>
  <c r="AL27" i="8"/>
  <c r="X27" i="8"/>
  <c r="CO27" i="8"/>
  <c r="U27" i="8"/>
  <c r="AK27" i="8"/>
  <c r="AW27" i="8"/>
  <c r="AJ27" i="8"/>
  <c r="CH27" i="8"/>
  <c r="AG27" i="8"/>
  <c r="M27" i="8"/>
  <c r="CR27" i="8"/>
  <c r="AX27" i="8"/>
  <c r="AD27" i="8"/>
  <c r="DC27" i="8"/>
  <c r="CE27" i="8"/>
  <c r="BM27" i="8"/>
  <c r="BY27" i="8"/>
  <c r="CA27" i="8"/>
  <c r="AM27" i="8"/>
  <c r="Y27" i="8"/>
  <c r="AE27" i="8"/>
  <c r="L27" i="8"/>
  <c r="BU27" i="8"/>
  <c r="CS27" i="8"/>
  <c r="P27" i="8"/>
  <c r="Q27" i="8"/>
  <c r="BX27" i="8"/>
  <c r="CU27" i="8"/>
  <c r="AY27" i="8"/>
  <c r="BP27" i="8"/>
  <c r="BI27" i="8"/>
  <c r="CZ27" i="8"/>
  <c r="DB27" i="8"/>
  <c r="AI27" i="8"/>
  <c r="O27" i="8"/>
  <c r="AH27" i="8"/>
  <c r="BB27" i="8"/>
  <c r="BJ27" i="8"/>
  <c r="BG27" i="8"/>
  <c r="BD27" i="8"/>
  <c r="AC27" i="8"/>
  <c r="AU27" i="8"/>
  <c r="AA27" i="8"/>
  <c r="CX27" i="8"/>
  <c r="DA27" i="8"/>
  <c r="BT27" i="8"/>
  <c r="AS27" i="8"/>
  <c r="BQ27" i="8"/>
  <c r="BV27" i="8"/>
  <c r="AO27" i="8"/>
  <c r="AN27" i="8"/>
  <c r="AP27" i="8"/>
  <c r="EG28" i="8" l="1"/>
  <c r="EH28" i="8"/>
  <c r="EO29" i="8"/>
  <c r="ET29" i="8" s="1"/>
  <c r="EP29" i="8"/>
  <c r="EU29" i="8" s="1"/>
  <c r="EF29" i="8"/>
  <c r="EE29" i="8"/>
  <c r="EQ29" i="8"/>
  <c r="EV29" i="8" s="1"/>
  <c r="ER29" i="8"/>
  <c r="EI29" i="8"/>
  <c r="EJ29" i="8" s="1"/>
  <c r="ES29" i="8"/>
  <c r="EY29" i="8"/>
  <c r="FA29" i="8" s="1"/>
  <c r="EM29" i="8"/>
  <c r="EN29" i="8" s="1"/>
  <c r="EK29" i="8"/>
  <c r="EL29" i="8" s="1"/>
  <c r="EZ29" i="8"/>
  <c r="FB29" i="8" s="1"/>
  <c r="EW28" i="8"/>
  <c r="EX28" i="8"/>
  <c r="DO29" i="8"/>
  <c r="DS29" i="8" s="1"/>
  <c r="DR29" i="8"/>
  <c r="DW29" i="8" s="1"/>
  <c r="DM29" i="8"/>
  <c r="DN29" i="8" s="1"/>
  <c r="DP29" i="8"/>
  <c r="DE29" i="8"/>
  <c r="DQ29" i="8"/>
  <c r="DV29" i="8" s="1"/>
  <c r="DF29" i="8"/>
  <c r="DG29" i="8" s="1"/>
  <c r="DX29" i="8"/>
  <c r="EA29" i="8" s="1"/>
  <c r="DZ29" i="8"/>
  <c r="EC29" i="8" s="1"/>
  <c r="DH29" i="8"/>
  <c r="DY29" i="8"/>
  <c r="EB29" i="8" s="1"/>
  <c r="DK29" i="8"/>
  <c r="DL29" i="8" s="1"/>
  <c r="DT28" i="8"/>
  <c r="DU28" i="8"/>
  <c r="DJ28" i="8"/>
  <c r="DI28" i="8"/>
  <c r="C30" i="8"/>
  <c r="G30" i="8" s="1"/>
  <c r="P28" i="8"/>
  <c r="AF28" i="8"/>
  <c r="AN28" i="8"/>
  <c r="DC28" i="8"/>
  <c r="BA28" i="8"/>
  <c r="CV28" i="8"/>
  <c r="BV28" i="8"/>
  <c r="BP28" i="8"/>
  <c r="AZ28" i="8"/>
  <c r="Q28" i="8"/>
  <c r="CP28" i="8"/>
  <c r="BU28" i="8"/>
  <c r="AS28" i="8"/>
  <c r="W28" i="8"/>
  <c r="CF28" i="8"/>
  <c r="BD28" i="8"/>
  <c r="AB28" i="8"/>
  <c r="CD28" i="8"/>
  <c r="BQ28" i="8"/>
  <c r="AX28" i="8"/>
  <c r="AD28" i="8"/>
  <c r="BB28" i="8"/>
  <c r="U28" i="8"/>
  <c r="M28" i="8"/>
  <c r="BK28" i="8"/>
  <c r="BH28" i="8"/>
  <c r="BR28" i="8"/>
  <c r="AJ28" i="8"/>
  <c r="CQ28" i="8"/>
  <c r="CU28" i="8"/>
  <c r="AY28" i="8"/>
  <c r="BJ28" i="8"/>
  <c r="CH28" i="8"/>
  <c r="BW28" i="8"/>
  <c r="T28" i="8"/>
  <c r="AG28" i="8"/>
  <c r="CJ28" i="8"/>
  <c r="S28" i="8"/>
  <c r="CL28" i="8"/>
  <c r="I28" i="8"/>
  <c r="AA28" i="8"/>
  <c r="BT28" i="8"/>
  <c r="AK28" i="8"/>
  <c r="X28" i="8"/>
  <c r="AI28" i="8"/>
  <c r="CZ28" i="8"/>
  <c r="BO28" i="8"/>
  <c r="CY28" i="8"/>
  <c r="AH28" i="8"/>
  <c r="AO28" i="8"/>
  <c r="N28" i="8"/>
  <c r="AC28" i="8"/>
  <c r="CS28" i="8"/>
  <c r="K28" i="8"/>
  <c r="AT28" i="8"/>
  <c r="CG28" i="8"/>
  <c r="CK28" i="8"/>
  <c r="CN28" i="8"/>
  <c r="L28" i="8"/>
  <c r="Y28" i="8"/>
  <c r="CO28" i="8"/>
  <c r="AR28" i="8"/>
  <c r="Z28" i="8"/>
  <c r="BL28" i="8"/>
  <c r="CT28" i="8"/>
  <c r="BZ28" i="8"/>
  <c r="CA28" i="8"/>
  <c r="BC28" i="8"/>
  <c r="CW28" i="8"/>
  <c r="AU28" i="8"/>
  <c r="AM28" i="8"/>
  <c r="CR28" i="8"/>
  <c r="AE28" i="8"/>
  <c r="BX28" i="8"/>
  <c r="J28" i="8"/>
  <c r="BI28" i="8"/>
  <c r="AP28" i="8"/>
  <c r="BF28" i="8"/>
  <c r="AW28" i="8"/>
  <c r="BY28" i="8"/>
  <c r="BE28" i="8"/>
  <c r="CE28" i="8"/>
  <c r="BM28" i="8"/>
  <c r="CC28" i="8"/>
  <c r="O28" i="8"/>
  <c r="DA28" i="8"/>
  <c r="BG28" i="8"/>
  <c r="AQ28" i="8"/>
  <c r="CI28" i="8"/>
  <c r="CX28" i="8"/>
  <c r="BN28" i="8"/>
  <c r="AL28" i="8"/>
  <c r="CB28" i="8"/>
  <c r="DB28" i="8"/>
  <c r="R28" i="8"/>
  <c r="EW29" i="8" l="1"/>
  <c r="EX29" i="8"/>
  <c r="EF30" i="8"/>
  <c r="ER30" i="8"/>
  <c r="EI30" i="8"/>
  <c r="EJ30" i="8" s="1"/>
  <c r="ES30" i="8"/>
  <c r="EZ30" i="8"/>
  <c r="FB30" i="8" s="1"/>
  <c r="EK30" i="8"/>
  <c r="EL30" i="8" s="1"/>
  <c r="EY30" i="8"/>
  <c r="FA30" i="8" s="1"/>
  <c r="EM30" i="8"/>
  <c r="EN30" i="8" s="1"/>
  <c r="EE30" i="8"/>
  <c r="EO30" i="8"/>
  <c r="ET30" i="8" s="1"/>
  <c r="EP30" i="8"/>
  <c r="EU30" i="8" s="1"/>
  <c r="EQ30" i="8"/>
  <c r="EV30" i="8" s="1"/>
  <c r="EG29" i="8"/>
  <c r="EH29" i="8"/>
  <c r="DI29" i="8"/>
  <c r="DJ29" i="8"/>
  <c r="DF30" i="8"/>
  <c r="DG30" i="8" s="1"/>
  <c r="DX30" i="8"/>
  <c r="EA30" i="8" s="1"/>
  <c r="DH30" i="8"/>
  <c r="DY30" i="8"/>
  <c r="EB30" i="8" s="1"/>
  <c r="DK30" i="8"/>
  <c r="DL30" i="8" s="1"/>
  <c r="DZ30" i="8"/>
  <c r="EC30" i="8" s="1"/>
  <c r="DM30" i="8"/>
  <c r="DN30" i="8" s="1"/>
  <c r="DR30" i="8"/>
  <c r="DW30" i="8" s="1"/>
  <c r="DO30" i="8"/>
  <c r="DS30" i="8" s="1"/>
  <c r="DE30" i="8"/>
  <c r="DP30" i="8"/>
  <c r="DQ30" i="8"/>
  <c r="DV30" i="8" s="1"/>
  <c r="DT29" i="8"/>
  <c r="DU29" i="8"/>
  <c r="K29" i="8"/>
  <c r="CR29" i="8"/>
  <c r="BQ29" i="8"/>
  <c r="AZ29" i="8"/>
  <c r="CL29" i="8"/>
  <c r="AG29" i="8"/>
  <c r="AK29" i="8"/>
  <c r="CB29" i="8"/>
  <c r="CZ29" i="8"/>
  <c r="CN29" i="8"/>
  <c r="AJ29" i="8"/>
  <c r="AC29" i="8"/>
  <c r="AB29" i="8"/>
  <c r="CY29" i="8"/>
  <c r="BN29" i="8"/>
  <c r="AO29" i="8"/>
  <c r="R29" i="8"/>
  <c r="AU29" i="8"/>
  <c r="O29" i="8"/>
  <c r="AE29" i="8"/>
  <c r="AM29" i="8"/>
  <c r="CW29" i="8"/>
  <c r="BR29" i="8"/>
  <c r="BO29" i="8"/>
  <c r="BJ29" i="8"/>
  <c r="CS29" i="8"/>
  <c r="BC29" i="8"/>
  <c r="P29" i="8"/>
  <c r="X29" i="8"/>
  <c r="AP29" i="8"/>
  <c r="BV29" i="8"/>
  <c r="BE29" i="8"/>
  <c r="BZ29" i="8"/>
  <c r="Q29" i="8"/>
  <c r="N29" i="8"/>
  <c r="CI29" i="8"/>
  <c r="AF29" i="8"/>
  <c r="BL29" i="8"/>
  <c r="S29" i="8"/>
  <c r="BI29" i="8"/>
  <c r="BG29" i="8"/>
  <c r="BY29" i="8"/>
  <c r="AD29" i="8"/>
  <c r="I29" i="8"/>
  <c r="CQ29" i="8"/>
  <c r="AX29" i="8"/>
  <c r="BW29" i="8"/>
  <c r="Y29" i="8"/>
  <c r="AR29" i="8"/>
  <c r="M29" i="8"/>
  <c r="AH29" i="8"/>
  <c r="CK29" i="8"/>
  <c r="CE29" i="8"/>
  <c r="W29" i="8"/>
  <c r="BP29" i="8"/>
  <c r="CG29" i="8"/>
  <c r="BU29" i="8"/>
  <c r="CF29" i="8"/>
  <c r="CC29" i="8"/>
  <c r="BK29" i="8"/>
  <c r="AA29" i="8"/>
  <c r="T29" i="8"/>
  <c r="CX29" i="8"/>
  <c r="CU29" i="8"/>
  <c r="BA29" i="8"/>
  <c r="DC29" i="8"/>
  <c r="U29" i="8"/>
  <c r="AQ29" i="8"/>
  <c r="DA29" i="8"/>
  <c r="J29" i="8"/>
  <c r="AN29" i="8"/>
  <c r="BD29" i="8"/>
  <c r="CO29" i="8"/>
  <c r="AL29" i="8"/>
  <c r="BF29" i="8"/>
  <c r="BX29" i="8"/>
  <c r="AW29" i="8"/>
  <c r="CP29" i="8"/>
  <c r="CT29" i="8"/>
  <c r="DB29" i="8"/>
  <c r="CJ29" i="8"/>
  <c r="BB29" i="8"/>
  <c r="Z29" i="8"/>
  <c r="L29" i="8"/>
  <c r="AT29" i="8"/>
  <c r="BH29" i="8"/>
  <c r="CD29" i="8"/>
  <c r="AY29" i="8"/>
  <c r="BM29" i="8"/>
  <c r="CV29" i="8"/>
  <c r="CH29" i="8"/>
  <c r="CA29" i="8"/>
  <c r="AS29" i="8"/>
  <c r="AI29" i="8"/>
  <c r="BT29" i="8"/>
  <c r="C31" i="8"/>
  <c r="G31" i="8" s="1"/>
  <c r="EK31" i="8" l="1"/>
  <c r="EL31" i="8" s="1"/>
  <c r="EZ31" i="8"/>
  <c r="FB31" i="8" s="1"/>
  <c r="EM31" i="8"/>
  <c r="EN31" i="8" s="1"/>
  <c r="EP31" i="8"/>
  <c r="EU31" i="8" s="1"/>
  <c r="EO31" i="8"/>
  <c r="ET31" i="8" s="1"/>
  <c r="EE31" i="8"/>
  <c r="EQ31" i="8"/>
  <c r="EV31" i="8" s="1"/>
  <c r="EY31" i="8"/>
  <c r="FA31" i="8" s="1"/>
  <c r="EF31" i="8"/>
  <c r="ER31" i="8"/>
  <c r="EI31" i="8"/>
  <c r="EJ31" i="8" s="1"/>
  <c r="ES31" i="8"/>
  <c r="EW30" i="8"/>
  <c r="EX30" i="8"/>
  <c r="EG30" i="8"/>
  <c r="EH30" i="8"/>
  <c r="DO31" i="8"/>
  <c r="DS31" i="8" s="1"/>
  <c r="DR31" i="8"/>
  <c r="DW31" i="8" s="1"/>
  <c r="DP31" i="8"/>
  <c r="DE31" i="8"/>
  <c r="DZ31" i="8"/>
  <c r="EC31" i="8" s="1"/>
  <c r="DQ31" i="8"/>
  <c r="DV31" i="8" s="1"/>
  <c r="DF31" i="8"/>
  <c r="DG31" i="8" s="1"/>
  <c r="DK31" i="8"/>
  <c r="DL31" i="8" s="1"/>
  <c r="DH31" i="8"/>
  <c r="DX31" i="8"/>
  <c r="EA31" i="8" s="1"/>
  <c r="DY31" i="8"/>
  <c r="EB31" i="8" s="1"/>
  <c r="DM31" i="8"/>
  <c r="DN31" i="8" s="1"/>
  <c r="DT30" i="8"/>
  <c r="DU30" i="8"/>
  <c r="DJ30" i="8"/>
  <c r="DI30" i="8"/>
  <c r="C32" i="8"/>
  <c r="G32" i="8" s="1"/>
  <c r="AE30" i="8"/>
  <c r="BJ30" i="8"/>
  <c r="AR30" i="8"/>
  <c r="AU30" i="8"/>
  <c r="CR30" i="8"/>
  <c r="BZ30" i="8"/>
  <c r="X30" i="8"/>
  <c r="BU30" i="8"/>
  <c r="BD30" i="8"/>
  <c r="Z30" i="8"/>
  <c r="AK30" i="8"/>
  <c r="AY30" i="8"/>
  <c r="CP30" i="8"/>
  <c r="AP30" i="8"/>
  <c r="S30" i="8"/>
  <c r="AL30" i="8"/>
  <c r="Q30" i="8"/>
  <c r="CT30" i="8"/>
  <c r="CX30" i="8"/>
  <c r="CW30" i="8"/>
  <c r="T30" i="8"/>
  <c r="BN30" i="8"/>
  <c r="BY30" i="8"/>
  <c r="DB30" i="8"/>
  <c r="AI30" i="8"/>
  <c r="CY30" i="8"/>
  <c r="AZ30" i="8"/>
  <c r="P30" i="8"/>
  <c r="BG30" i="8"/>
  <c r="CJ30" i="8"/>
  <c r="BW30" i="8"/>
  <c r="CL30" i="8"/>
  <c r="AM30" i="8"/>
  <c r="W30" i="8"/>
  <c r="DC30" i="8"/>
  <c r="CG30" i="8"/>
  <c r="AS30" i="8"/>
  <c r="AQ30" i="8"/>
  <c r="AD30" i="8"/>
  <c r="L30" i="8"/>
  <c r="AB30" i="8"/>
  <c r="CF30" i="8"/>
  <c r="CD30" i="8"/>
  <c r="AF30" i="8"/>
  <c r="J30" i="8"/>
  <c r="BT30" i="8"/>
  <c r="CK30" i="8"/>
  <c r="CZ30" i="8"/>
  <c r="CU30" i="8"/>
  <c r="BA30" i="8"/>
  <c r="CH30" i="8"/>
  <c r="BC30" i="8"/>
  <c r="AW30" i="8"/>
  <c r="BP30" i="8"/>
  <c r="CN30" i="8"/>
  <c r="CQ30" i="8"/>
  <c r="BI30" i="8"/>
  <c r="DA30" i="8"/>
  <c r="BV30" i="8"/>
  <c r="AC30" i="8"/>
  <c r="BX30" i="8"/>
  <c r="CS30" i="8"/>
  <c r="O30" i="8"/>
  <c r="U30" i="8"/>
  <c r="BR30" i="8"/>
  <c r="AO30" i="8"/>
  <c r="CV30" i="8"/>
  <c r="CE30" i="8"/>
  <c r="I30" i="8"/>
  <c r="BF30" i="8"/>
  <c r="BK30" i="8"/>
  <c r="N30" i="8"/>
  <c r="BO30" i="8"/>
  <c r="AJ30" i="8"/>
  <c r="AN30" i="8"/>
  <c r="BL30" i="8"/>
  <c r="AA30" i="8"/>
  <c r="AG30" i="8"/>
  <c r="CB30" i="8"/>
  <c r="CC30" i="8"/>
  <c r="CA30" i="8"/>
  <c r="BH30" i="8"/>
  <c r="Y30" i="8"/>
  <c r="AX30" i="8"/>
  <c r="CO30" i="8"/>
  <c r="CI30" i="8"/>
  <c r="BE30" i="8"/>
  <c r="BM30" i="8"/>
  <c r="R30" i="8"/>
  <c r="BQ30" i="8"/>
  <c r="M30" i="8"/>
  <c r="AT30" i="8"/>
  <c r="AH30" i="8"/>
  <c r="K30" i="8"/>
  <c r="BB30" i="8"/>
  <c r="EP32" i="8" l="1"/>
  <c r="EU32" i="8" s="1"/>
  <c r="EQ32" i="8"/>
  <c r="EV32" i="8" s="1"/>
  <c r="EE32" i="8"/>
  <c r="ES32" i="8"/>
  <c r="EF32" i="8"/>
  <c r="ER32" i="8"/>
  <c r="EI32" i="8"/>
  <c r="EJ32" i="8" s="1"/>
  <c r="EY32" i="8"/>
  <c r="FA32" i="8" s="1"/>
  <c r="EK32" i="8"/>
  <c r="EL32" i="8" s="1"/>
  <c r="EZ32" i="8"/>
  <c r="FB32" i="8" s="1"/>
  <c r="EM32" i="8"/>
  <c r="EN32" i="8" s="1"/>
  <c r="EO32" i="8"/>
  <c r="ET32" i="8" s="1"/>
  <c r="EW31" i="8"/>
  <c r="EX31" i="8"/>
  <c r="EH31" i="8"/>
  <c r="EG31" i="8"/>
  <c r="DE32" i="8"/>
  <c r="DR32" i="8"/>
  <c r="DW32" i="8" s="1"/>
  <c r="DQ32" i="8"/>
  <c r="DV32" i="8" s="1"/>
  <c r="DF32" i="8"/>
  <c r="DG32" i="8" s="1"/>
  <c r="DX32" i="8"/>
  <c r="EA32" i="8" s="1"/>
  <c r="DK32" i="8"/>
  <c r="DL32" i="8" s="1"/>
  <c r="DH32" i="8"/>
  <c r="DY32" i="8"/>
  <c r="EB32" i="8" s="1"/>
  <c r="DZ32" i="8"/>
  <c r="EC32" i="8" s="1"/>
  <c r="DM32" i="8"/>
  <c r="DN32" i="8" s="1"/>
  <c r="DP32" i="8"/>
  <c r="DO32" i="8"/>
  <c r="DS32" i="8" s="1"/>
  <c r="DT31" i="8"/>
  <c r="DU31" i="8"/>
  <c r="DI31" i="8"/>
  <c r="DJ31" i="8"/>
  <c r="C33" i="8"/>
  <c r="G33" i="8" s="1"/>
  <c r="BO31" i="8"/>
  <c r="BZ31" i="8"/>
  <c r="AP31" i="8"/>
  <c r="R31" i="8"/>
  <c r="M31" i="8"/>
  <c r="BQ31" i="8"/>
  <c r="AT31" i="8"/>
  <c r="AW31" i="8"/>
  <c r="BN31" i="8"/>
  <c r="BM31" i="8"/>
  <c r="DA31" i="8"/>
  <c r="AX31" i="8"/>
  <c r="AE31" i="8"/>
  <c r="BI31" i="8"/>
  <c r="AL31" i="8"/>
  <c r="BD31" i="8"/>
  <c r="AB31" i="8"/>
  <c r="AK31" i="8"/>
  <c r="CC31" i="8"/>
  <c r="CD31" i="8"/>
  <c r="CK31" i="8"/>
  <c r="BJ31" i="8"/>
  <c r="AM31" i="8"/>
  <c r="J31" i="8"/>
  <c r="BG31" i="8"/>
  <c r="BH31" i="8"/>
  <c r="CS31" i="8"/>
  <c r="CZ31" i="8"/>
  <c r="CH31" i="8"/>
  <c r="AD31" i="8"/>
  <c r="W31" i="8"/>
  <c r="U31" i="8"/>
  <c r="CP31" i="8"/>
  <c r="S31" i="8"/>
  <c r="Q31" i="8"/>
  <c r="BB31" i="8"/>
  <c r="BV31" i="8"/>
  <c r="CY31" i="8"/>
  <c r="K31" i="8"/>
  <c r="BE31" i="8"/>
  <c r="BR31" i="8"/>
  <c r="BY31" i="8"/>
  <c r="Y31" i="8"/>
  <c r="AJ31" i="8"/>
  <c r="CG31" i="8"/>
  <c r="CB31" i="8"/>
  <c r="AS31" i="8"/>
  <c r="AI31" i="8"/>
  <c r="BW31" i="8"/>
  <c r="CJ31" i="8"/>
  <c r="BC31" i="8"/>
  <c r="AN31" i="8"/>
  <c r="AC31" i="8"/>
  <c r="BA31" i="8"/>
  <c r="P31" i="8"/>
  <c r="X31" i="8"/>
  <c r="CF31" i="8"/>
  <c r="AY31" i="8"/>
  <c r="DB31" i="8"/>
  <c r="AO31" i="8"/>
  <c r="CR31" i="8"/>
  <c r="L31" i="8"/>
  <c r="DC31" i="8"/>
  <c r="CT31" i="8"/>
  <c r="CN31" i="8"/>
  <c r="BL31" i="8"/>
  <c r="BU31" i="8"/>
  <c r="CQ31" i="8"/>
  <c r="BK31" i="8"/>
  <c r="AH31" i="8"/>
  <c r="CA31" i="8"/>
  <c r="AG31" i="8"/>
  <c r="CV31" i="8"/>
  <c r="O31" i="8"/>
  <c r="CE31" i="8"/>
  <c r="T31" i="8"/>
  <c r="CU31" i="8"/>
  <c r="Z31" i="8"/>
  <c r="CX31" i="8"/>
  <c r="AF31" i="8"/>
  <c r="BX31" i="8"/>
  <c r="AA31" i="8"/>
  <c r="CW31" i="8"/>
  <c r="AQ31" i="8"/>
  <c r="BP31" i="8"/>
  <c r="AR31" i="8"/>
  <c r="AZ31" i="8"/>
  <c r="CI31" i="8"/>
  <c r="CL31" i="8"/>
  <c r="CO31" i="8"/>
  <c r="AU31" i="8"/>
  <c r="BF31" i="8"/>
  <c r="BT31" i="8"/>
  <c r="N31" i="8"/>
  <c r="I31" i="8"/>
  <c r="EI33" i="8" l="1"/>
  <c r="EJ33" i="8" s="1"/>
  <c r="ES33" i="8"/>
  <c r="EK33" i="8"/>
  <c r="EL33" i="8" s="1"/>
  <c r="EY33" i="8"/>
  <c r="FA33" i="8" s="1"/>
  <c r="EM33" i="8"/>
  <c r="EN33" i="8" s="1"/>
  <c r="EZ33" i="8"/>
  <c r="FB33" i="8" s="1"/>
  <c r="EO33" i="8"/>
  <c r="ET33" i="8" s="1"/>
  <c r="EP33" i="8"/>
  <c r="EU33" i="8" s="1"/>
  <c r="ER33" i="8"/>
  <c r="EF33" i="8"/>
  <c r="EE33" i="8"/>
  <c r="EQ33" i="8"/>
  <c r="EV33" i="8" s="1"/>
  <c r="EX32" i="8"/>
  <c r="EW32" i="8"/>
  <c r="EG32" i="8"/>
  <c r="EH32" i="8"/>
  <c r="DM33" i="8"/>
  <c r="DN33" i="8" s="1"/>
  <c r="DZ33" i="8"/>
  <c r="EC33" i="8" s="1"/>
  <c r="DQ33" i="8"/>
  <c r="DV33" i="8" s="1"/>
  <c r="DO33" i="8"/>
  <c r="DS33" i="8" s="1"/>
  <c r="DP33" i="8"/>
  <c r="DY33" i="8"/>
  <c r="EB33" i="8" s="1"/>
  <c r="DE33" i="8"/>
  <c r="DR33" i="8"/>
  <c r="DW33" i="8" s="1"/>
  <c r="DX33" i="8"/>
  <c r="EA33" i="8" s="1"/>
  <c r="DK33" i="8"/>
  <c r="DL33" i="8" s="1"/>
  <c r="DF33" i="8"/>
  <c r="DG33" i="8" s="1"/>
  <c r="DH33" i="8"/>
  <c r="DT32" i="8"/>
  <c r="DU32" i="8"/>
  <c r="DI32" i="8"/>
  <c r="DJ32" i="8"/>
  <c r="C34" i="8"/>
  <c r="G34" i="8" s="1"/>
  <c r="AW32" i="8"/>
  <c r="Q32" i="8"/>
  <c r="BE32" i="8"/>
  <c r="AU32" i="8"/>
  <c r="O32" i="8"/>
  <c r="BZ32" i="8"/>
  <c r="CZ32" i="8"/>
  <c r="CW32" i="8"/>
  <c r="AT32" i="8"/>
  <c r="L32" i="8"/>
  <c r="BD32" i="8"/>
  <c r="BP32" i="8"/>
  <c r="CR32" i="8"/>
  <c r="BQ32" i="8"/>
  <c r="BW32" i="8"/>
  <c r="CQ32" i="8"/>
  <c r="BF32" i="8"/>
  <c r="DB32" i="8"/>
  <c r="CA32" i="8"/>
  <c r="CN32" i="8"/>
  <c r="BA32" i="8"/>
  <c r="Y32" i="8"/>
  <c r="U32" i="8"/>
  <c r="AX32" i="8"/>
  <c r="BY32" i="8"/>
  <c r="CX32" i="8"/>
  <c r="CY32" i="8"/>
  <c r="N32" i="8"/>
  <c r="BJ32" i="8"/>
  <c r="BT32" i="8"/>
  <c r="P32" i="8"/>
  <c r="BM32" i="8"/>
  <c r="CD32" i="8"/>
  <c r="BU32" i="8"/>
  <c r="AM32" i="8"/>
  <c r="AL32" i="8"/>
  <c r="CS32" i="8"/>
  <c r="DA32" i="8"/>
  <c r="BB32" i="8"/>
  <c r="CC32" i="8"/>
  <c r="AC32" i="8"/>
  <c r="BC32" i="8"/>
  <c r="BR32" i="8"/>
  <c r="K32" i="8"/>
  <c r="R32" i="8"/>
  <c r="CV32" i="8"/>
  <c r="I32" i="8"/>
  <c r="S32" i="8"/>
  <c r="CH32" i="8"/>
  <c r="AZ32" i="8"/>
  <c r="AD32" i="8"/>
  <c r="BL32" i="8"/>
  <c r="Z32" i="8"/>
  <c r="AQ32" i="8"/>
  <c r="BO32" i="8"/>
  <c r="AP32" i="8"/>
  <c r="CU32" i="8"/>
  <c r="BK32" i="8"/>
  <c r="AF32" i="8"/>
  <c r="W32" i="8"/>
  <c r="BX32" i="8"/>
  <c r="CO32" i="8"/>
  <c r="M32" i="8"/>
  <c r="BN32" i="8"/>
  <c r="AR32" i="8"/>
  <c r="BV32" i="8"/>
  <c r="CK32" i="8"/>
  <c r="CT32" i="8"/>
  <c r="X32" i="8"/>
  <c r="AA32" i="8"/>
  <c r="CJ32" i="8"/>
  <c r="AJ32" i="8"/>
  <c r="AB32" i="8"/>
  <c r="T32" i="8"/>
  <c r="AO32" i="8"/>
  <c r="AS32" i="8"/>
  <c r="CP32" i="8"/>
  <c r="DC32" i="8"/>
  <c r="BH32" i="8"/>
  <c r="AI32" i="8"/>
  <c r="AG32" i="8"/>
  <c r="J32" i="8"/>
  <c r="CG32" i="8"/>
  <c r="AN32" i="8"/>
  <c r="BG32" i="8"/>
  <c r="CE32" i="8"/>
  <c r="CI32" i="8"/>
  <c r="CB32" i="8"/>
  <c r="AE32" i="8"/>
  <c r="CF32" i="8"/>
  <c r="AH32" i="8"/>
  <c r="AK32" i="8"/>
  <c r="BI32" i="8"/>
  <c r="CL32" i="8"/>
  <c r="AY32" i="8"/>
  <c r="EO34" i="8" l="1"/>
  <c r="ET34" i="8" s="1"/>
  <c r="EP34" i="8"/>
  <c r="EU34" i="8" s="1"/>
  <c r="ER34" i="8"/>
  <c r="EQ34" i="8"/>
  <c r="EV34" i="8" s="1"/>
  <c r="EE34" i="8"/>
  <c r="EF34" i="8"/>
  <c r="ES34" i="8"/>
  <c r="EY34" i="8"/>
  <c r="FA34" i="8" s="1"/>
  <c r="EI34" i="8"/>
  <c r="EJ34" i="8" s="1"/>
  <c r="EM34" i="8"/>
  <c r="EN34" i="8" s="1"/>
  <c r="EK34" i="8"/>
  <c r="EL34" i="8" s="1"/>
  <c r="EZ34" i="8"/>
  <c r="FB34" i="8" s="1"/>
  <c r="EH33" i="8"/>
  <c r="EG33" i="8"/>
  <c r="EW33" i="8"/>
  <c r="EX33" i="8"/>
  <c r="DI33" i="8"/>
  <c r="DJ33" i="8"/>
  <c r="DQ34" i="8"/>
  <c r="DV34" i="8" s="1"/>
  <c r="DE34" i="8"/>
  <c r="DR34" i="8"/>
  <c r="DW34" i="8" s="1"/>
  <c r="DH34" i="8"/>
  <c r="DF34" i="8"/>
  <c r="DG34" i="8" s="1"/>
  <c r="DX34" i="8"/>
  <c r="EA34" i="8" s="1"/>
  <c r="DY34" i="8"/>
  <c r="EB34" i="8" s="1"/>
  <c r="DK34" i="8"/>
  <c r="DL34" i="8" s="1"/>
  <c r="DZ34" i="8"/>
  <c r="EC34" i="8" s="1"/>
  <c r="DM34" i="8"/>
  <c r="DN34" i="8" s="1"/>
  <c r="DO34" i="8"/>
  <c r="DS34" i="8" s="1"/>
  <c r="DP34" i="8"/>
  <c r="DU33" i="8"/>
  <c r="DT33" i="8"/>
  <c r="CK33" i="8"/>
  <c r="AE33" i="8"/>
  <c r="DB33" i="8"/>
  <c r="Q33" i="8"/>
  <c r="AI33" i="8"/>
  <c r="AW33" i="8"/>
  <c r="BZ33" i="8"/>
  <c r="CU33" i="8"/>
  <c r="R33" i="8"/>
  <c r="AA33" i="8"/>
  <c r="CN33" i="8"/>
  <c r="AD33" i="8"/>
  <c r="BB33" i="8"/>
  <c r="S33" i="8"/>
  <c r="BL33" i="8"/>
  <c r="BJ33" i="8"/>
  <c r="CQ33" i="8"/>
  <c r="BT33" i="8"/>
  <c r="CL33" i="8"/>
  <c r="AG33" i="8"/>
  <c r="CC33" i="8"/>
  <c r="N33" i="8"/>
  <c r="AO33" i="8"/>
  <c r="BM33" i="8"/>
  <c r="AR33" i="8"/>
  <c r="BI33" i="8"/>
  <c r="CV33" i="8"/>
  <c r="CI33" i="8"/>
  <c r="CD33" i="8"/>
  <c r="BD33" i="8"/>
  <c r="CF33" i="8"/>
  <c r="AY33" i="8"/>
  <c r="AM33" i="8"/>
  <c r="W33" i="8"/>
  <c r="M33" i="8"/>
  <c r="AB33" i="8"/>
  <c r="BA33" i="8"/>
  <c r="AF33" i="8"/>
  <c r="I33" i="8"/>
  <c r="U33" i="8"/>
  <c r="CG33" i="8"/>
  <c r="AP33" i="8"/>
  <c r="CB33" i="8"/>
  <c r="CY33" i="8"/>
  <c r="BO33" i="8"/>
  <c r="BU33" i="8"/>
  <c r="AL33" i="8"/>
  <c r="CZ33" i="8"/>
  <c r="BY33" i="8"/>
  <c r="AS33" i="8"/>
  <c r="AU33" i="8"/>
  <c r="BF33" i="8"/>
  <c r="BG33" i="8"/>
  <c r="BR33" i="8"/>
  <c r="BP33" i="8"/>
  <c r="BK33" i="8"/>
  <c r="CH33" i="8"/>
  <c r="CE33" i="8"/>
  <c r="BQ33" i="8"/>
  <c r="AQ33" i="8"/>
  <c r="CX33" i="8"/>
  <c r="AC33" i="8"/>
  <c r="L33" i="8"/>
  <c r="P33" i="8"/>
  <c r="BV33" i="8"/>
  <c r="X33" i="8"/>
  <c r="CO33" i="8"/>
  <c r="AK33" i="8"/>
  <c r="BC33" i="8"/>
  <c r="BX33" i="8"/>
  <c r="T33" i="8"/>
  <c r="Z33" i="8"/>
  <c r="AX33" i="8"/>
  <c r="AZ33" i="8"/>
  <c r="CR33" i="8"/>
  <c r="K33" i="8"/>
  <c r="DC33" i="8"/>
  <c r="CT33" i="8"/>
  <c r="BW33" i="8"/>
  <c r="Y33" i="8"/>
  <c r="BN33" i="8"/>
  <c r="CW33" i="8"/>
  <c r="DA33" i="8"/>
  <c r="CS33" i="8"/>
  <c r="CP33" i="8"/>
  <c r="AH33" i="8"/>
  <c r="J33" i="8"/>
  <c r="BE33" i="8"/>
  <c r="CJ33" i="8"/>
  <c r="O33" i="8"/>
  <c r="AT33" i="8"/>
  <c r="BH33" i="8"/>
  <c r="AJ33" i="8"/>
  <c r="CA33" i="8"/>
  <c r="AN33" i="8"/>
  <c r="C35" i="8"/>
  <c r="G35" i="8" s="1"/>
  <c r="EG34" i="8" l="1"/>
  <c r="EH34" i="8"/>
  <c r="EE35" i="8"/>
  <c r="ER35" i="8"/>
  <c r="ES35" i="8"/>
  <c r="EY35" i="8"/>
  <c r="FA35" i="8" s="1"/>
  <c r="EF35" i="8"/>
  <c r="EI35" i="8"/>
  <c r="EJ35" i="8" s="1"/>
  <c r="EQ35" i="8"/>
  <c r="EV35" i="8" s="1"/>
  <c r="EK35" i="8"/>
  <c r="EL35" i="8" s="1"/>
  <c r="EM35" i="8"/>
  <c r="EN35" i="8" s="1"/>
  <c r="EZ35" i="8"/>
  <c r="FB35" i="8" s="1"/>
  <c r="EO35" i="8"/>
  <c r="ET35" i="8" s="1"/>
  <c r="EP35" i="8"/>
  <c r="EU35" i="8" s="1"/>
  <c r="EW34" i="8"/>
  <c r="EX34" i="8"/>
  <c r="DK35" i="8"/>
  <c r="DL35" i="8" s="1"/>
  <c r="DZ35" i="8"/>
  <c r="EC35" i="8" s="1"/>
  <c r="DM35" i="8"/>
  <c r="DN35" i="8" s="1"/>
  <c r="DP35" i="8"/>
  <c r="DO35" i="8"/>
  <c r="DS35" i="8" s="1"/>
  <c r="DQ35" i="8"/>
  <c r="DV35" i="8" s="1"/>
  <c r="DF35" i="8"/>
  <c r="DG35" i="8" s="1"/>
  <c r="DE35" i="8"/>
  <c r="DR35" i="8"/>
  <c r="DW35" i="8" s="1"/>
  <c r="DX35" i="8"/>
  <c r="EA35" i="8" s="1"/>
  <c r="DH35" i="8"/>
  <c r="DY35" i="8"/>
  <c r="EB35" i="8" s="1"/>
  <c r="DT34" i="8"/>
  <c r="DU34" i="8"/>
  <c r="DI34" i="8"/>
  <c r="DJ34" i="8"/>
  <c r="C36" i="8"/>
  <c r="G36" i="8" s="1"/>
  <c r="BH34" i="8"/>
  <c r="M34" i="8"/>
  <c r="CO34" i="8"/>
  <c r="BZ34" i="8"/>
  <c r="AQ34" i="8"/>
  <c r="CH34" i="8"/>
  <c r="BQ34" i="8"/>
  <c r="J34" i="8"/>
  <c r="CX34" i="8"/>
  <c r="CT34" i="8"/>
  <c r="CK34" i="8"/>
  <c r="BL34" i="8"/>
  <c r="AP34" i="8"/>
  <c r="BD34" i="8"/>
  <c r="AC34" i="8"/>
  <c r="CF34" i="8"/>
  <c r="CP34" i="8"/>
  <c r="CW34" i="8"/>
  <c r="DB34" i="8"/>
  <c r="K34" i="8"/>
  <c r="AS34" i="8"/>
  <c r="AO34" i="8"/>
  <c r="AK34" i="8"/>
  <c r="BC34" i="8"/>
  <c r="P34" i="8"/>
  <c r="CB34" i="8"/>
  <c r="BO34" i="8"/>
  <c r="BI34" i="8"/>
  <c r="L34" i="8"/>
  <c r="BF34" i="8"/>
  <c r="AR34" i="8"/>
  <c r="X34" i="8"/>
  <c r="CR34" i="8"/>
  <c r="BR34" i="8"/>
  <c r="AA34" i="8"/>
  <c r="AE34" i="8"/>
  <c r="AJ34" i="8"/>
  <c r="CY34" i="8"/>
  <c r="CQ34" i="8"/>
  <c r="I34" i="8"/>
  <c r="CJ34" i="8"/>
  <c r="CC34" i="8"/>
  <c r="CD34" i="8"/>
  <c r="O34" i="8"/>
  <c r="AI34" i="8"/>
  <c r="AY34" i="8"/>
  <c r="AF34" i="8"/>
  <c r="W34" i="8"/>
  <c r="AD34" i="8"/>
  <c r="DA34" i="8"/>
  <c r="T34" i="8"/>
  <c r="Z34" i="8"/>
  <c r="Q34" i="8"/>
  <c r="AX34" i="8"/>
  <c r="AG34" i="8"/>
  <c r="BX34" i="8"/>
  <c r="AM34" i="8"/>
  <c r="DC34" i="8"/>
  <c r="CG34" i="8"/>
  <c r="U34" i="8"/>
  <c r="BV34" i="8"/>
  <c r="BJ34" i="8"/>
  <c r="BU34" i="8"/>
  <c r="BN34" i="8"/>
  <c r="N34" i="8"/>
  <c r="CV34" i="8"/>
  <c r="AH34" i="8"/>
  <c r="BM34" i="8"/>
  <c r="BB34" i="8"/>
  <c r="CU34" i="8"/>
  <c r="BT34" i="8"/>
  <c r="CL34" i="8"/>
  <c r="CZ34" i="8"/>
  <c r="CN34" i="8"/>
  <c r="CS34" i="8"/>
  <c r="CA34" i="8"/>
  <c r="BG34" i="8"/>
  <c r="AB34" i="8"/>
  <c r="CE34" i="8"/>
  <c r="BW34" i="8"/>
  <c r="Y34" i="8"/>
  <c r="R34" i="8"/>
  <c r="BA34" i="8"/>
  <c r="BK34" i="8"/>
  <c r="S34" i="8"/>
  <c r="BY34" i="8"/>
  <c r="BP34" i="8"/>
  <c r="AT34" i="8"/>
  <c r="BE34" i="8"/>
  <c r="AW34" i="8"/>
  <c r="AU34" i="8"/>
  <c r="CI34" i="8"/>
  <c r="AL34" i="8"/>
  <c r="AN34" i="8"/>
  <c r="AZ34" i="8"/>
  <c r="EG35" i="8" l="1"/>
  <c r="EH35" i="8"/>
  <c r="EI36" i="8"/>
  <c r="EJ36" i="8" s="1"/>
  <c r="EY36" i="8"/>
  <c r="FA36" i="8" s="1"/>
  <c r="EK36" i="8"/>
  <c r="EL36" i="8" s="1"/>
  <c r="EZ36" i="8"/>
  <c r="FB36" i="8" s="1"/>
  <c r="EM36" i="8"/>
  <c r="EN36" i="8" s="1"/>
  <c r="EO36" i="8"/>
  <c r="ET36" i="8" s="1"/>
  <c r="EP36" i="8"/>
  <c r="EU36" i="8" s="1"/>
  <c r="EE36" i="8"/>
  <c r="EQ36" i="8"/>
  <c r="EV36" i="8" s="1"/>
  <c r="ES36" i="8"/>
  <c r="EF36" i="8"/>
  <c r="ER36" i="8"/>
  <c r="EW35" i="8"/>
  <c r="EX35" i="8"/>
  <c r="DP36" i="8"/>
  <c r="DQ36" i="8"/>
  <c r="DV36" i="8" s="1"/>
  <c r="DE36" i="8"/>
  <c r="DH36" i="8"/>
  <c r="DM36" i="8"/>
  <c r="DN36" i="8" s="1"/>
  <c r="DF36" i="8"/>
  <c r="DG36" i="8" s="1"/>
  <c r="DR36" i="8"/>
  <c r="DW36" i="8" s="1"/>
  <c r="DX36" i="8"/>
  <c r="EA36" i="8" s="1"/>
  <c r="DZ36" i="8"/>
  <c r="EC36" i="8" s="1"/>
  <c r="DK36" i="8"/>
  <c r="DL36" i="8" s="1"/>
  <c r="DY36" i="8"/>
  <c r="EB36" i="8" s="1"/>
  <c r="DO36" i="8"/>
  <c r="DS36" i="8" s="1"/>
  <c r="DU35" i="8"/>
  <c r="DT35" i="8"/>
  <c r="DI35" i="8"/>
  <c r="DJ35" i="8"/>
  <c r="O35" i="8"/>
  <c r="CW35" i="8"/>
  <c r="CQ35" i="8"/>
  <c r="CN35" i="8"/>
  <c r="P35" i="8"/>
  <c r="CT35" i="8"/>
  <c r="CX35" i="8"/>
  <c r="CR35" i="8"/>
  <c r="AC35" i="8"/>
  <c r="CL35" i="8"/>
  <c r="J35" i="8"/>
  <c r="BT35" i="8"/>
  <c r="BK35" i="8"/>
  <c r="AK35" i="8"/>
  <c r="BA35" i="8"/>
  <c r="AX35" i="8"/>
  <c r="AR35" i="8"/>
  <c r="BI35" i="8"/>
  <c r="CZ35" i="8"/>
  <c r="BF35" i="8"/>
  <c r="BZ35" i="8"/>
  <c r="AY35" i="8"/>
  <c r="CF35" i="8"/>
  <c r="AJ35" i="8"/>
  <c r="BP35" i="8"/>
  <c r="AD35" i="8"/>
  <c r="AS35" i="8"/>
  <c r="CI35" i="8"/>
  <c r="Z35" i="8"/>
  <c r="CU35" i="8"/>
  <c r="CP35" i="8"/>
  <c r="T35" i="8"/>
  <c r="DC35" i="8"/>
  <c r="BY35" i="8"/>
  <c r="CH35" i="8"/>
  <c r="CE35" i="8"/>
  <c r="BM35" i="8"/>
  <c r="BJ35" i="8"/>
  <c r="K35" i="8"/>
  <c r="BH35" i="8"/>
  <c r="DB35" i="8"/>
  <c r="CS35" i="8"/>
  <c r="AB35" i="8"/>
  <c r="CA35" i="8"/>
  <c r="BC35" i="8"/>
  <c r="BX35" i="8"/>
  <c r="CV35" i="8"/>
  <c r="S35" i="8"/>
  <c r="L35" i="8"/>
  <c r="AO35" i="8"/>
  <c r="AN35" i="8"/>
  <c r="AQ35" i="8"/>
  <c r="AG35" i="8"/>
  <c r="BB35" i="8"/>
  <c r="CB35" i="8"/>
  <c r="AT35" i="8"/>
  <c r="CG35" i="8"/>
  <c r="AU35" i="8"/>
  <c r="AL35" i="8"/>
  <c r="W35" i="8"/>
  <c r="BR35" i="8"/>
  <c r="CO35" i="8"/>
  <c r="BE35" i="8"/>
  <c r="AA35" i="8"/>
  <c r="DA35" i="8"/>
  <c r="BG35" i="8"/>
  <c r="N35" i="8"/>
  <c r="BV35" i="8"/>
  <c r="AP35" i="8"/>
  <c r="BL35" i="8"/>
  <c r="Q35" i="8"/>
  <c r="BN35" i="8"/>
  <c r="BD35" i="8"/>
  <c r="AM35" i="8"/>
  <c r="AF35" i="8"/>
  <c r="AH35" i="8"/>
  <c r="AI35" i="8"/>
  <c r="M35" i="8"/>
  <c r="AW35" i="8"/>
  <c r="CK35" i="8"/>
  <c r="CD35" i="8"/>
  <c r="U35" i="8"/>
  <c r="CC35" i="8"/>
  <c r="BO35" i="8"/>
  <c r="BU35" i="8"/>
  <c r="AZ35" i="8"/>
  <c r="AE35" i="8"/>
  <c r="BQ35" i="8"/>
  <c r="X35" i="8"/>
  <c r="Y35" i="8"/>
  <c r="I35" i="8"/>
  <c r="CJ35" i="8"/>
  <c r="BW35" i="8"/>
  <c r="R35" i="8"/>
  <c r="CY35" i="8"/>
  <c r="C37" i="8"/>
  <c r="G37" i="8" s="1"/>
  <c r="EW36" i="8" l="1"/>
  <c r="EX36" i="8"/>
  <c r="EO37" i="8"/>
  <c r="ET37" i="8" s="1"/>
  <c r="EP37" i="8"/>
  <c r="EU37" i="8" s="1"/>
  <c r="ER37" i="8"/>
  <c r="EM37" i="8"/>
  <c r="EN37" i="8" s="1"/>
  <c r="EE37" i="8"/>
  <c r="EQ37" i="8"/>
  <c r="EV37" i="8" s="1"/>
  <c r="EF37" i="8"/>
  <c r="ES37" i="8"/>
  <c r="EY37" i="8"/>
  <c r="FA37" i="8" s="1"/>
  <c r="EI37" i="8"/>
  <c r="EJ37" i="8" s="1"/>
  <c r="EK37" i="8"/>
  <c r="EL37" i="8" s="1"/>
  <c r="EZ37" i="8"/>
  <c r="FB37" i="8" s="1"/>
  <c r="EG36" i="8"/>
  <c r="EH36" i="8"/>
  <c r="DJ36" i="8"/>
  <c r="DI36" i="8"/>
  <c r="DT36" i="8"/>
  <c r="DU36" i="8"/>
  <c r="DF37" i="8"/>
  <c r="DG37" i="8" s="1"/>
  <c r="DX37" i="8"/>
  <c r="EA37" i="8" s="1"/>
  <c r="DH37" i="8"/>
  <c r="DY37" i="8"/>
  <c r="EB37" i="8" s="1"/>
  <c r="DM37" i="8"/>
  <c r="DN37" i="8" s="1"/>
  <c r="DK37" i="8"/>
  <c r="DL37" i="8" s="1"/>
  <c r="DZ37" i="8"/>
  <c r="EC37" i="8" s="1"/>
  <c r="DO37" i="8"/>
  <c r="DS37" i="8" s="1"/>
  <c r="DP37" i="8"/>
  <c r="DQ37" i="8"/>
  <c r="DV37" i="8" s="1"/>
  <c r="DE37" i="8"/>
  <c r="DR37" i="8"/>
  <c r="DW37" i="8" s="1"/>
  <c r="C38" i="8"/>
  <c r="G38" i="8" s="1"/>
  <c r="CS36" i="8"/>
  <c r="N36" i="8"/>
  <c r="BJ36" i="8"/>
  <c r="CD36" i="8"/>
  <c r="CE36" i="8"/>
  <c r="L36" i="8"/>
  <c r="BV36" i="8"/>
  <c r="CK36" i="8"/>
  <c r="BC36" i="8"/>
  <c r="AU36" i="8"/>
  <c r="BH36" i="8"/>
  <c r="AH36" i="8"/>
  <c r="AS36" i="8"/>
  <c r="AC36" i="8"/>
  <c r="AO36" i="8"/>
  <c r="X36" i="8"/>
  <c r="CO36" i="8"/>
  <c r="AA36" i="8"/>
  <c r="J36" i="8"/>
  <c r="CW36" i="8"/>
  <c r="CX36" i="8"/>
  <c r="CT36" i="8"/>
  <c r="BY36" i="8"/>
  <c r="AG36" i="8"/>
  <c r="AY36" i="8"/>
  <c r="AW36" i="8"/>
  <c r="CN36" i="8"/>
  <c r="BR36" i="8"/>
  <c r="AP36" i="8"/>
  <c r="AD36" i="8"/>
  <c r="CU36" i="8"/>
  <c r="CC36" i="8"/>
  <c r="BO36" i="8"/>
  <c r="CQ36" i="8"/>
  <c r="CG36" i="8"/>
  <c r="T36" i="8"/>
  <c r="CJ36" i="8"/>
  <c r="BT36" i="8"/>
  <c r="CZ36" i="8"/>
  <c r="BG36" i="8"/>
  <c r="AI36" i="8"/>
  <c r="AL36" i="8"/>
  <c r="DA36" i="8"/>
  <c r="I36" i="8"/>
  <c r="CL36" i="8"/>
  <c r="CF36" i="8"/>
  <c r="AQ36" i="8"/>
  <c r="Q36" i="8"/>
  <c r="AN36" i="8"/>
  <c r="BF36" i="8"/>
  <c r="AF36" i="8"/>
  <c r="AZ36" i="8"/>
  <c r="DC36" i="8"/>
  <c r="O36" i="8"/>
  <c r="W36" i="8"/>
  <c r="CV36" i="8"/>
  <c r="CB36" i="8"/>
  <c r="AT36" i="8"/>
  <c r="AJ36" i="8"/>
  <c r="CA36" i="8"/>
  <c r="AE36" i="8"/>
  <c r="BA36" i="8"/>
  <c r="CI36" i="8"/>
  <c r="BQ36" i="8"/>
  <c r="BX36" i="8"/>
  <c r="BP36" i="8"/>
  <c r="BI36" i="8"/>
  <c r="BD36" i="8"/>
  <c r="M36" i="8"/>
  <c r="BL36" i="8"/>
  <c r="S36" i="8"/>
  <c r="BM36" i="8"/>
  <c r="BE36" i="8"/>
  <c r="AX36" i="8"/>
  <c r="K36" i="8"/>
  <c r="P36" i="8"/>
  <c r="AK36" i="8"/>
  <c r="R36" i="8"/>
  <c r="Y36" i="8"/>
  <c r="CP36" i="8"/>
  <c r="CR36" i="8"/>
  <c r="BW36" i="8"/>
  <c r="AB36" i="8"/>
  <c r="BK36" i="8"/>
  <c r="AM36" i="8"/>
  <c r="BB36" i="8"/>
  <c r="DB36" i="8"/>
  <c r="CY36" i="8"/>
  <c r="AR36" i="8"/>
  <c r="CH36" i="8"/>
  <c r="BZ36" i="8"/>
  <c r="Z36" i="8"/>
  <c r="U36" i="8"/>
  <c r="BU36" i="8"/>
  <c r="BN36" i="8"/>
  <c r="EF38" i="8" l="1"/>
  <c r="ER38" i="8"/>
  <c r="ES38" i="8"/>
  <c r="EY38" i="8"/>
  <c r="FA38" i="8" s="1"/>
  <c r="EI38" i="8"/>
  <c r="EJ38" i="8" s="1"/>
  <c r="EK38" i="8"/>
  <c r="EL38" i="8" s="1"/>
  <c r="EM38" i="8"/>
  <c r="EN38" i="8" s="1"/>
  <c r="EZ38" i="8"/>
  <c r="FB38" i="8" s="1"/>
  <c r="EO38" i="8"/>
  <c r="ET38" i="8" s="1"/>
  <c r="EQ38" i="8"/>
  <c r="EV38" i="8" s="1"/>
  <c r="EP38" i="8"/>
  <c r="EE38" i="8"/>
  <c r="EW37" i="8"/>
  <c r="EX37" i="8"/>
  <c r="EH37" i="8"/>
  <c r="EG37" i="8"/>
  <c r="DI37" i="8"/>
  <c r="DJ37" i="8"/>
  <c r="DO38" i="8"/>
  <c r="DE38" i="8"/>
  <c r="DP38" i="8"/>
  <c r="DR38" i="8"/>
  <c r="DK38" i="8"/>
  <c r="DQ38" i="8"/>
  <c r="DF38" i="8"/>
  <c r="DX38" i="8"/>
  <c r="DZ38" i="8"/>
  <c r="DH38" i="8"/>
  <c r="DY38" i="8"/>
  <c r="DM38" i="8"/>
  <c r="DT37" i="8"/>
  <c r="DU37" i="8"/>
  <c r="BP37" i="8"/>
  <c r="DB37" i="8"/>
  <c r="AR37" i="8"/>
  <c r="DA37" i="8"/>
  <c r="R37" i="8"/>
  <c r="CW37" i="8"/>
  <c r="BL37" i="8"/>
  <c r="BJ37" i="8"/>
  <c r="CB37" i="8"/>
  <c r="BC37" i="8"/>
  <c r="BE37" i="8"/>
  <c r="BA37" i="8"/>
  <c r="AU37" i="8"/>
  <c r="BZ37" i="8"/>
  <c r="BQ37" i="8"/>
  <c r="AK37" i="8"/>
  <c r="CX37" i="8"/>
  <c r="BM37" i="8"/>
  <c r="AG37" i="8"/>
  <c r="AP37" i="8"/>
  <c r="AC37" i="8"/>
  <c r="CA37" i="8"/>
  <c r="CK37" i="8"/>
  <c r="P37" i="8"/>
  <c r="AM37" i="8"/>
  <c r="BU37" i="8"/>
  <c r="J37" i="8"/>
  <c r="AL37" i="8"/>
  <c r="L37" i="8"/>
  <c r="BW37" i="8"/>
  <c r="CN37" i="8"/>
  <c r="I37" i="8"/>
  <c r="CR37" i="8"/>
  <c r="K37" i="8"/>
  <c r="AN37" i="8"/>
  <c r="AF37" i="8"/>
  <c r="AZ37" i="8"/>
  <c r="AA37" i="8"/>
  <c r="AJ37" i="8"/>
  <c r="CG37" i="8"/>
  <c r="AW37" i="8"/>
  <c r="CP37" i="8"/>
  <c r="Y37" i="8"/>
  <c r="Z37" i="8"/>
  <c r="BO37" i="8"/>
  <c r="M37" i="8"/>
  <c r="CD37" i="8"/>
  <c r="CI37" i="8"/>
  <c r="AH37" i="8"/>
  <c r="CH37" i="8"/>
  <c r="BG37" i="8"/>
  <c r="AY37" i="8"/>
  <c r="CU37" i="8"/>
  <c r="S37" i="8"/>
  <c r="AB37" i="8"/>
  <c r="BR37" i="8"/>
  <c r="AS37" i="8"/>
  <c r="BI37" i="8"/>
  <c r="BN37" i="8"/>
  <c r="BH37" i="8"/>
  <c r="CC37" i="8"/>
  <c r="AT37" i="8"/>
  <c r="BT37" i="8"/>
  <c r="CV37" i="8"/>
  <c r="O37" i="8"/>
  <c r="CJ37" i="8"/>
  <c r="T37" i="8"/>
  <c r="CQ37" i="8"/>
  <c r="BV37" i="8"/>
  <c r="W37" i="8"/>
  <c r="BD37" i="8"/>
  <c r="AX37" i="8"/>
  <c r="CL37" i="8"/>
  <c r="CZ37" i="8"/>
  <c r="U37" i="8"/>
  <c r="DC37" i="8"/>
  <c r="Q37" i="8"/>
  <c r="AO37" i="8"/>
  <c r="CY37" i="8"/>
  <c r="BF37" i="8"/>
  <c r="CE37" i="8"/>
  <c r="CS37" i="8"/>
  <c r="AI37" i="8"/>
  <c r="AQ37" i="8"/>
  <c r="N37" i="8"/>
  <c r="AD37" i="8"/>
  <c r="BK37" i="8"/>
  <c r="X37" i="8"/>
  <c r="BX37" i="8"/>
  <c r="CT37" i="8"/>
  <c r="AE37" i="8"/>
  <c r="BB37" i="8"/>
  <c r="CF37" i="8"/>
  <c r="CO37" i="8"/>
  <c r="BY37" i="8"/>
  <c r="AS38" i="8"/>
  <c r="BF38" i="8"/>
  <c r="AP38" i="8"/>
  <c r="BV38" i="8"/>
  <c r="J38" i="8"/>
  <c r="BY38" i="8"/>
  <c r="AT38" i="8"/>
  <c r="U38" i="8"/>
  <c r="AL38" i="8"/>
  <c r="BI38" i="8"/>
  <c r="CX38" i="8"/>
  <c r="AX38" i="8"/>
  <c r="CQ38" i="8"/>
  <c r="BJ38" i="8"/>
  <c r="CV38" i="8"/>
  <c r="BQ38" i="8"/>
  <c r="BG38" i="8"/>
  <c r="CZ38" i="8"/>
  <c r="AY38" i="8"/>
  <c r="BZ38" i="8"/>
  <c r="BW38" i="8"/>
  <c r="L38" i="8"/>
  <c r="BL38" i="8"/>
  <c r="CY38" i="8"/>
  <c r="P38" i="8"/>
  <c r="K38" i="8"/>
  <c r="BR38" i="8"/>
  <c r="AA38" i="8"/>
  <c r="DC38" i="8"/>
  <c r="DB38" i="8"/>
  <c r="AU38" i="8"/>
  <c r="AN38" i="8"/>
  <c r="CD38" i="8"/>
  <c r="CJ38" i="8"/>
  <c r="Y38" i="8"/>
  <c r="AK38" i="8"/>
  <c r="BD38" i="8"/>
  <c r="BB38" i="8"/>
  <c r="BX38" i="8"/>
  <c r="AB38" i="8"/>
  <c r="CK38" i="8"/>
  <c r="Q38" i="8"/>
  <c r="I38" i="8"/>
  <c r="BO38" i="8"/>
  <c r="DA38" i="8"/>
  <c r="CW38" i="8"/>
  <c r="AH38" i="8"/>
  <c r="BK38" i="8"/>
  <c r="BN38" i="8"/>
  <c r="CE38" i="8"/>
  <c r="CC38" i="8"/>
  <c r="M38" i="8"/>
  <c r="AR38" i="8"/>
  <c r="AQ38" i="8"/>
  <c r="CR38" i="8"/>
  <c r="BE38" i="8"/>
  <c r="BH38" i="8"/>
  <c r="O38" i="8"/>
  <c r="N38" i="8"/>
  <c r="CF38" i="8"/>
  <c r="CP38" i="8"/>
  <c r="AD38" i="8"/>
  <c r="X38" i="8"/>
  <c r="CG38" i="8"/>
  <c r="CT38" i="8"/>
  <c r="W38" i="8"/>
  <c r="BU38" i="8"/>
  <c r="CH38" i="8"/>
  <c r="CS38" i="8"/>
  <c r="BC38" i="8"/>
  <c r="R38" i="8"/>
  <c r="AE38" i="8"/>
  <c r="BT38" i="8"/>
  <c r="T38" i="8"/>
  <c r="AO38" i="8"/>
  <c r="AI38" i="8"/>
  <c r="AC38" i="8"/>
  <c r="AZ38" i="8"/>
  <c r="CL38" i="8"/>
  <c r="AM38" i="8"/>
  <c r="BM38" i="8"/>
  <c r="CA38" i="8"/>
  <c r="S38" i="8"/>
  <c r="AJ38" i="8"/>
  <c r="CB38" i="8"/>
  <c r="CI38" i="8"/>
  <c r="CU38" i="8"/>
  <c r="CN38" i="8"/>
  <c r="BP38" i="8"/>
  <c r="AG38" i="8"/>
  <c r="Z38" i="8"/>
  <c r="BA38" i="8"/>
  <c r="CO38" i="8"/>
  <c r="AF38" i="8"/>
  <c r="AW38" i="8"/>
  <c r="BL39" i="8" l="1"/>
  <c r="BB39" i="8"/>
  <c r="BA40" i="8" s="1"/>
  <c r="K39" i="8"/>
  <c r="L39" i="8"/>
  <c r="BI39" i="8"/>
  <c r="AR39" i="8"/>
  <c r="CL39" i="8"/>
  <c r="CK40" i="8" s="1"/>
  <c r="S39" i="8"/>
  <c r="AD39" i="8"/>
  <c r="AC40" i="8" s="1"/>
  <c r="AL39" i="8"/>
  <c r="EU38" i="8"/>
  <c r="EU39" i="8"/>
  <c r="EW38" i="8"/>
  <c r="EX38" i="8"/>
  <c r="EG38" i="8"/>
  <c r="EH38" i="8"/>
  <c r="CS39" i="8"/>
  <c r="CR40" i="8" s="1"/>
  <c r="AK39" i="8"/>
  <c r="BY39" i="8"/>
  <c r="BX40" i="8" s="1"/>
  <c r="CD39" i="8"/>
  <c r="EW39" i="8"/>
  <c r="CG39" i="8"/>
  <c r="DC39" i="8"/>
  <c r="CJ39" i="8"/>
  <c r="N39" i="8"/>
  <c r="M40" i="8" s="1"/>
  <c r="AB39" i="8"/>
  <c r="AA40" i="8" s="1"/>
  <c r="CA39" i="8"/>
  <c r="BZ40" i="8" s="1"/>
  <c r="BN39" i="8"/>
  <c r="BM40" i="8" s="1"/>
  <c r="CY39" i="8"/>
  <c r="EC38" i="8"/>
  <c r="EC39" i="8"/>
  <c r="DS38" i="8"/>
  <c r="DS39" i="8"/>
  <c r="EV39" i="8"/>
  <c r="DJ38" i="8"/>
  <c r="DI38" i="8"/>
  <c r="DJ39" i="8"/>
  <c r="DI39" i="8"/>
  <c r="EA38" i="8"/>
  <c r="EA39" i="8"/>
  <c r="EG39" i="8"/>
  <c r="EH39" i="8"/>
  <c r="DV38" i="8"/>
  <c r="DV39" i="8"/>
  <c r="ET39" i="8"/>
  <c r="EJ39" i="8"/>
  <c r="EI40" i="8" s="1"/>
  <c r="DG38" i="8"/>
  <c r="DG39" i="8"/>
  <c r="DF40" i="8" s="1"/>
  <c r="CX39" i="8"/>
  <c r="DL38" i="8"/>
  <c r="DL39" i="8"/>
  <c r="DK40" i="8" s="1"/>
  <c r="FB39" i="8"/>
  <c r="EL39" i="8"/>
  <c r="EK40" i="8" s="1"/>
  <c r="BK39" i="8"/>
  <c r="DN38" i="8"/>
  <c r="DN39" i="8"/>
  <c r="DM40" i="8" s="1"/>
  <c r="DW38" i="8"/>
  <c r="DW39" i="8"/>
  <c r="EN39" i="8"/>
  <c r="EM40" i="8" s="1"/>
  <c r="FA39" i="8"/>
  <c r="EB38" i="8"/>
  <c r="EB39" i="8"/>
  <c r="DU38" i="8"/>
  <c r="DT38" i="8"/>
  <c r="DT39" i="8"/>
  <c r="DU39" i="8"/>
  <c r="EX39" i="8"/>
  <c r="CE39" i="8"/>
  <c r="BE39" i="8"/>
  <c r="BD39" i="8"/>
  <c r="BP39" i="8"/>
  <c r="BO40" i="8" s="1"/>
  <c r="AZ39" i="8"/>
  <c r="AY39" i="8"/>
  <c r="AT39" i="8"/>
  <c r="AJ39" i="8"/>
  <c r="U39" i="8"/>
  <c r="P39" i="8"/>
  <c r="Q39" i="8"/>
  <c r="DA39" i="8"/>
  <c r="BG39" i="8"/>
  <c r="AU39" i="8"/>
  <c r="CU39" i="8"/>
  <c r="CT40" i="8" s="1"/>
  <c r="BV39" i="8"/>
  <c r="BW39" i="8"/>
  <c r="AQ39" i="8"/>
  <c r="AF39" i="8"/>
  <c r="AE40" i="8" s="1"/>
  <c r="AS39" i="8"/>
  <c r="BR39" i="8"/>
  <c r="BQ40" i="8" s="1"/>
  <c r="E61" i="8" s="1"/>
  <c r="Y39" i="8"/>
  <c r="Z39" i="8"/>
  <c r="CQ39" i="8"/>
  <c r="CP39" i="8"/>
  <c r="EY40" i="8" l="1"/>
  <c r="BJ40" i="8"/>
  <c r="DH40" i="8"/>
  <c r="AX40" i="8"/>
  <c r="CV40" i="8"/>
  <c r="F61" i="8"/>
  <c r="BF40" i="8"/>
  <c r="E60" i="8" s="1"/>
  <c r="CZ40" i="8"/>
  <c r="CN40" i="8" s="1"/>
  <c r="BC40" i="8"/>
  <c r="CF40" i="8"/>
  <c r="AG40" i="8"/>
  <c r="EF40" i="8"/>
  <c r="X40" i="8"/>
  <c r="CO40" i="8"/>
  <c r="BU40" i="8"/>
  <c r="DO40" i="8"/>
  <c r="DX40" i="8"/>
  <c r="R40" i="8"/>
  <c r="O40" i="8"/>
  <c r="EO40" i="8"/>
  <c r="J40" i="8"/>
  <c r="CB40" i="8"/>
  <c r="AM40" i="8"/>
  <c r="EE40" i="8" l="1"/>
  <c r="DE40" i="8"/>
  <c r="E57" i="8"/>
  <c r="F57" i="8" s="1"/>
  <c r="G57" i="8" s="1"/>
  <c r="E56" i="8"/>
  <c r="F56" i="8" s="1"/>
  <c r="G56" i="8" s="1"/>
  <c r="E58" i="8"/>
  <c r="F58" i="8" s="1"/>
  <c r="G58" i="8" s="1"/>
  <c r="BT40" i="8"/>
  <c r="E55" i="8"/>
  <c r="F55" i="8" s="1"/>
  <c r="G55" i="8" s="1"/>
  <c r="J13" i="17" s="1"/>
  <c r="E54" i="8"/>
  <c r="F54" i="8" s="1"/>
  <c r="G54" i="8" s="1"/>
  <c r="E59" i="8"/>
  <c r="F59" i="8" s="1"/>
  <c r="AW40" i="8"/>
  <c r="F60" i="8"/>
  <c r="W40" i="8"/>
  <c r="I40" i="8"/>
  <c r="G61" i="8"/>
  <c r="J25" i="17" s="1"/>
  <c r="H25" i="17"/>
  <c r="G60" i="8" l="1"/>
  <c r="J23" i="17" s="1"/>
  <c r="H23" i="17"/>
  <c r="G59" i="8"/>
  <c r="J21" i="17" s="1"/>
  <c r="H19" i="17"/>
  <c r="H17" i="17"/>
  <c r="H15" i="17"/>
  <c r="H13" i="17"/>
  <c r="J19" i="17"/>
  <c r="J11" i="17"/>
  <c r="H11" i="17"/>
  <c r="J15" i="17"/>
  <c r="J17" i="17"/>
  <c r="H21" i="17" l="1"/>
  <c r="P81" i="8"/>
  <c r="P79" i="8"/>
  <c r="P78" i="8"/>
  <c r="P73" i="8"/>
  <c r="P76" i="8"/>
  <c r="P75" i="8"/>
  <c r="P77" i="8"/>
  <c r="P72" i="8"/>
  <c r="P80" i="8"/>
  <c r="P74" i="8"/>
  <c r="P18" i="18" l="1"/>
  <c r="P8" i="18"/>
  <c r="P10" i="18"/>
  <c r="P12" i="18"/>
  <c r="P9" i="18"/>
  <c r="P13" i="18"/>
  <c r="P7" i="18"/>
  <c r="AA3" i="18"/>
  <c r="P16" i="18"/>
  <c r="V3" i="18"/>
  <c r="P15" i="18"/>
  <c r="M3" i="18"/>
  <c r="T3" i="18"/>
  <c r="P17" i="18"/>
  <c r="X3" i="18"/>
  <c r="P14" i="18"/>
  <c r="U3" i="18"/>
  <c r="L3" i="18"/>
  <c r="G3" i="18"/>
  <c r="Z3" i="18"/>
  <c r="H3" i="18"/>
  <c r="S3" i="18"/>
  <c r="C3" i="18"/>
  <c r="L6" i="18"/>
</calcChain>
</file>

<file path=xl/sharedStrings.xml><?xml version="1.0" encoding="utf-8"?>
<sst xmlns="http://schemas.openxmlformats.org/spreadsheetml/2006/main" count="16733" uniqueCount="621">
  <si>
    <t>N° muestra</t>
  </si>
  <si>
    <t>Fecha</t>
  </si>
  <si>
    <t>Lote</t>
  </si>
  <si>
    <t>Tanque</t>
  </si>
  <si>
    <t>Gravedad específica a 15.6/15.6°C</t>
  </si>
  <si>
    <t>Tensión de vapor a 100 °F (38°C) [psig]</t>
  </si>
  <si>
    <t>Residuo volátil, 95% vol</t>
  </si>
  <si>
    <t>Pentano y más pesados</t>
  </si>
  <si>
    <t>Residuo por evaporación 100[ml]</t>
  </si>
  <si>
    <t>Corrosión lámina de cobre</t>
  </si>
  <si>
    <t>Azufre total [ppm]</t>
  </si>
  <si>
    <t>Humedad</t>
  </si>
  <si>
    <t>Poder calorífico superior [Btu/lb]</t>
  </si>
  <si>
    <t>Contenido de etano [%vol]</t>
  </si>
  <si>
    <t>GLP</t>
  </si>
  <si>
    <t>Tension de vapor</t>
  </si>
  <si>
    <t>Residuo volátil</t>
  </si>
  <si>
    <t>Pentanos y + pesados</t>
  </si>
  <si>
    <t>Etano</t>
  </si>
  <si>
    <t>TK-2934</t>
  </si>
  <si>
    <t>1A</t>
  </si>
  <si>
    <t>negativa</t>
  </si>
  <si>
    <t>3TK-2934</t>
  </si>
  <si>
    <t>N° Muestra</t>
  </si>
  <si>
    <t>FECHA</t>
  </si>
  <si>
    <t>LOTE</t>
  </si>
  <si>
    <t>TANQUE</t>
  </si>
  <si>
    <t>Gravedad específica a 15.6/15.6 °C</t>
  </si>
  <si>
    <t>Tensión de vapor a 100 °F (38 °C)</t>
  </si>
  <si>
    <t>Residuo volátil , 95% vol</t>
  </si>
  <si>
    <t>Residuo por evaporación 100 ML</t>
  </si>
  <si>
    <t>Azufre total (*)</t>
  </si>
  <si>
    <t>Poder calorífico superior</t>
  </si>
  <si>
    <t>Contenido de etano</t>
  </si>
  <si>
    <t>1TK-2936</t>
  </si>
  <si>
    <t>cumple</t>
  </si>
  <si>
    <t>TK-2936</t>
  </si>
  <si>
    <t>CUMPLE</t>
  </si>
  <si>
    <t>Gravedad específica 15.6/15.6°C</t>
  </si>
  <si>
    <t>Relación V/L(760 mmHg)</t>
  </si>
  <si>
    <t>Tensión vapor Reid a 100°F (37.8°C)</t>
  </si>
  <si>
    <t>Contenido de Plomo</t>
  </si>
  <si>
    <t>Corrosión lamina de cobre (3h/50°C)</t>
  </si>
  <si>
    <t>Gomas existentes</t>
  </si>
  <si>
    <t>Azufre total</t>
  </si>
  <si>
    <t>Octanaje RON</t>
  </si>
  <si>
    <t>Octanaje MON</t>
  </si>
  <si>
    <t>Indice antidetonante (RON+MON)/2</t>
  </si>
  <si>
    <t>Color</t>
  </si>
  <si>
    <t>Apariencia</t>
  </si>
  <si>
    <t>Poder calorifico</t>
  </si>
  <si>
    <t>Destilación Engler (760 mmHg)10%vol</t>
  </si>
  <si>
    <t>Destilación Engler (760 mmHg)50%vol</t>
  </si>
  <si>
    <t>Destilación Engler (760 mmHg)90%vol</t>
  </si>
  <si>
    <t>Punto Final</t>
  </si>
  <si>
    <t>Residuo</t>
  </si>
  <si>
    <t>Contenido Aromaticos Totales</t>
  </si>
  <si>
    <t>Contenido de Olefinas</t>
  </si>
  <si>
    <t>Contenido de Benceno</t>
  </si>
  <si>
    <t>Contenido de Manganeso</t>
  </si>
  <si>
    <t>Contenido de Oxigeno</t>
  </si>
  <si>
    <t>Relación V/L</t>
  </si>
  <si>
    <t>Tensión de vapor</t>
  </si>
  <si>
    <t>RON</t>
  </si>
  <si>
    <t>Destilación Engler</t>
  </si>
  <si>
    <t>3TK-2915</t>
  </si>
  <si>
    <t>L.AMAR</t>
  </si>
  <si>
    <t>CRIST</t>
  </si>
  <si>
    <t>TK-2916</t>
  </si>
  <si>
    <t>TK-2915</t>
  </si>
  <si>
    <t>3TK-2916</t>
  </si>
  <si>
    <t>1TK-2910</t>
  </si>
  <si>
    <t>1TK-2917</t>
  </si>
  <si>
    <t>TK-2910</t>
  </si>
  <si>
    <t>1TK-2916</t>
  </si>
  <si>
    <t>Relación V/L (760 mmHg)</t>
  </si>
  <si>
    <t>Tensión de vapor Reid a 100°F (37.8 °C)</t>
  </si>
  <si>
    <t>Contenido de Plomo (**)</t>
  </si>
  <si>
    <t>Destilación Engler (760 mmHg) 10% vol.</t>
  </si>
  <si>
    <t>Destilación Engler (760 mmHg) 50% vol.</t>
  </si>
  <si>
    <t>Destilación Engler (760 mmHg) 90% vol.</t>
  </si>
  <si>
    <t>Destilación Engler (760 mmHg) Punto Final</t>
  </si>
  <si>
    <t>Contenido de Aromaticos Totales</t>
  </si>
  <si>
    <t>L.AMAR.</t>
  </si>
  <si>
    <t>CRIST.</t>
  </si>
  <si>
    <t>Gravedad específica a 15.6 / 15.6 °C</t>
  </si>
  <si>
    <t>Corrosión lámina de cobre (3h / 100°C)</t>
  </si>
  <si>
    <t>Punto de escurrimiento</t>
  </si>
  <si>
    <t>Punto de inflamación</t>
  </si>
  <si>
    <t>Viscosidad cinempatica a 40 °C</t>
  </si>
  <si>
    <t>Indice de Cetano</t>
  </si>
  <si>
    <t>Numero de Cetano</t>
  </si>
  <si>
    <t>Residuo Carbonoso Ramsbotton del 10% de residuo destilado</t>
  </si>
  <si>
    <t>Cenizas</t>
  </si>
  <si>
    <t>Agua y sedimentos</t>
  </si>
  <si>
    <t>Poder calorífico</t>
  </si>
  <si>
    <t>Color ASTM</t>
  </si>
  <si>
    <t>Contenido de Aromáticos Totales</t>
  </si>
  <si>
    <t>Gravedad Especifica</t>
  </si>
  <si>
    <t>Pto Inflamacion</t>
  </si>
  <si>
    <t>Viscosidad cinemática</t>
  </si>
  <si>
    <t>Indice de cetano</t>
  </si>
  <si>
    <t>TK-2918</t>
  </si>
  <si>
    <t>CRISTALINA</t>
  </si>
  <si>
    <t>TK-2919</t>
  </si>
  <si>
    <t>3TK-2918</t>
  </si>
  <si>
    <t>3TK-2919</t>
  </si>
  <si>
    <t>1TK-2923</t>
  </si>
  <si>
    <t>1TK-2929</t>
  </si>
  <si>
    <t>1TK-2922</t>
  </si>
  <si>
    <t>Corrosión lámina de cobre (2h / 100°C)</t>
  </si>
  <si>
    <t>Azufre total, % peso</t>
  </si>
  <si>
    <t>Azufre Mercaptan, % peso</t>
  </si>
  <si>
    <t>Calor neto de combustión, MJ/kg</t>
  </si>
  <si>
    <t>Punto de congelamiento, °C</t>
  </si>
  <si>
    <t>Punto de inflamación, °F</t>
  </si>
  <si>
    <t>Punto de humeo, mm</t>
  </si>
  <si>
    <t>Acidez total, mg kOH/g</t>
  </si>
  <si>
    <t>Aromáticos %vol</t>
  </si>
  <si>
    <t>Viscosidad cinemática a -20 °C (4 °F)</t>
  </si>
  <si>
    <t>Reacción al agua, separación</t>
  </si>
  <si>
    <t>Reacción al agua, interfase</t>
  </si>
  <si>
    <t>WSIM, Water Separation Index Modified</t>
  </si>
  <si>
    <t>Caída de presión en el filtro, mmHg</t>
  </si>
  <si>
    <t>Depósitos en precalentador</t>
  </si>
  <si>
    <t>Particulas contaminantes (milipore)</t>
  </si>
  <si>
    <t>Pérdidas %Vol</t>
  </si>
  <si>
    <t>Residuo %Vol</t>
  </si>
  <si>
    <t>3TK-2920</t>
  </si>
  <si>
    <t>3TK-2928</t>
  </si>
  <si>
    <t>TK-2920</t>
  </si>
  <si>
    <t>TK-2927</t>
  </si>
  <si>
    <t>TK-2928</t>
  </si>
  <si>
    <t>3TK-2927</t>
  </si>
  <si>
    <t>Azufre Mercaptan</t>
  </si>
  <si>
    <t>1TK-2926</t>
  </si>
  <si>
    <t>1TK-2928</t>
  </si>
  <si>
    <t>1TK-2927</t>
  </si>
  <si>
    <t>Gravedad Específica a 15.6/15.6 °C</t>
  </si>
  <si>
    <t>Corrosión lamina de cobre</t>
  </si>
  <si>
    <t>Color Saybolt</t>
  </si>
  <si>
    <t>Agua y sedimientos</t>
  </si>
  <si>
    <t>Viscosidad cinemática a 40 °C</t>
  </si>
  <si>
    <t>Destilación Engler (760 mmHg), 10%</t>
  </si>
  <si>
    <t xml:space="preserve">      Punto Final, °F</t>
  </si>
  <si>
    <t xml:space="preserve">      Recuperado, %vol</t>
  </si>
  <si>
    <t>1TK-2924</t>
  </si>
  <si>
    <t>1B</t>
  </si>
  <si>
    <t>TK-2935</t>
  </si>
  <si>
    <t>TK-2917</t>
  </si>
  <si>
    <t>Viscosidad cinemática Min</t>
  </si>
  <si>
    <t>Viscosidad cinemática Max</t>
  </si>
  <si>
    <t>TK-2923</t>
  </si>
  <si>
    <t>TK-2922</t>
  </si>
  <si>
    <t>Dest. Engler 10% Max</t>
  </si>
  <si>
    <t>Dest. Engler Pto final Max</t>
  </si>
  <si>
    <t>TK-2926</t>
  </si>
  <si>
    <t>Color Saybolt (Min)</t>
  </si>
  <si>
    <t>Pto Inflamación(Min)</t>
  </si>
  <si>
    <t>% Azufre Max</t>
  </si>
  <si>
    <t>% Agua y sedimentos Min/Max</t>
  </si>
  <si>
    <t>Oct MON</t>
  </si>
  <si>
    <t>Calor Comb</t>
  </si>
  <si>
    <t>Destilacion Engler</t>
  </si>
  <si>
    <t>VIOLETA</t>
  </si>
  <si>
    <t>1TK-2935</t>
  </si>
  <si>
    <t>3TK-2938</t>
  </si>
  <si>
    <t>TK-2924</t>
  </si>
  <si>
    <t>1TK-2940</t>
  </si>
  <si>
    <t>TK-2938</t>
  </si>
  <si>
    <t>1TK-2919</t>
  </si>
  <si>
    <t>TK-2931</t>
  </si>
  <si>
    <t>Liq Amarillo</t>
  </si>
  <si>
    <t>Cristalina</t>
  </si>
  <si>
    <t>3TK-2931</t>
  </si>
  <si>
    <t>1330-14</t>
  </si>
  <si>
    <t>1335-14</t>
  </si>
  <si>
    <t>1328-14</t>
  </si>
  <si>
    <t>3YK-2928</t>
  </si>
  <si>
    <t>1TK-2915</t>
  </si>
  <si>
    <t>1T-2910</t>
  </si>
  <si>
    <t>tk-2928</t>
  </si>
  <si>
    <t>TK-2929</t>
  </si>
  <si>
    <t>ND</t>
  </si>
  <si>
    <t>TK.2935</t>
  </si>
  <si>
    <t>Aromáticos Max.</t>
  </si>
  <si>
    <t>Manganeso Max.</t>
  </si>
  <si>
    <t>Benceno Max.</t>
  </si>
  <si>
    <t>Oxígeno Max.</t>
  </si>
  <si>
    <t>Azúfre total Max</t>
  </si>
  <si>
    <t>Gravedad Especifica Min</t>
  </si>
  <si>
    <t>Gravedad Especifica Max</t>
  </si>
  <si>
    <t>Dest. Engler 90% Min</t>
  </si>
  <si>
    <t>Dest. Engler 90% Max</t>
  </si>
  <si>
    <t>Azufre total Max (% peso)</t>
  </si>
  <si>
    <t>Agua y Sedimientos Max (% Vol)</t>
  </si>
  <si>
    <t>Cenizas Max (% Peso)</t>
  </si>
  <si>
    <t>Pto Escurrimiento Max.</t>
  </si>
  <si>
    <t>Calor de Combustion Min</t>
  </si>
  <si>
    <t>Pto inflamación Min</t>
  </si>
  <si>
    <t>Azufre total Max</t>
  </si>
  <si>
    <t>Residuo y Pérdidas Max</t>
  </si>
  <si>
    <t>0914-15</t>
  </si>
  <si>
    <t>922-15</t>
  </si>
  <si>
    <t>PS-802</t>
  </si>
  <si>
    <t>TK-904</t>
  </si>
  <si>
    <t>TK-803</t>
  </si>
  <si>
    <t>Pto Congelamiento</t>
  </si>
  <si>
    <t>TK-2912</t>
  </si>
  <si>
    <t>(21/09/15)1</t>
  </si>
  <si>
    <t>(21/09/15)2</t>
  </si>
  <si>
    <t>7/12715</t>
  </si>
  <si>
    <t>TK.-2919</t>
  </si>
  <si>
    <t>1a</t>
  </si>
  <si>
    <t>TK-2940</t>
  </si>
  <si>
    <t>2a</t>
  </si>
  <si>
    <t>3a</t>
  </si>
  <si>
    <t>4a</t>
  </si>
  <si>
    <t>TK-2951</t>
  </si>
  <si>
    <t>TK-3019</t>
  </si>
  <si>
    <t>TK-3118</t>
  </si>
  <si>
    <t>TK-3219</t>
  </si>
  <si>
    <t>TK-29</t>
  </si>
  <si>
    <t>L1,0</t>
  </si>
  <si>
    <t>L2,0</t>
  </si>
  <si>
    <t>L1,5</t>
  </si>
  <si>
    <t>MAYO</t>
  </si>
  <si>
    <t>JULIO</t>
  </si>
  <si>
    <t>PROMEDIO</t>
  </si>
  <si>
    <t>MES</t>
  </si>
  <si>
    <t>AÑO</t>
  </si>
  <si>
    <t>PRODUCTO</t>
  </si>
  <si>
    <t>TOTAL</t>
  </si>
  <si>
    <t>JUNIO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</si>
  <si>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</si>
  <si>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</si>
  <si>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</si>
  <si>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</si>
  <si>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</si>
  <si>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</si>
  <si>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</si>
  <si>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</si>
  <si>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</si>
  <si>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Columna1</t>
  </si>
  <si>
    <t>Columna2</t>
  </si>
  <si>
    <t>Columna3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</si>
  <si>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</si>
  <si>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</si>
  <si>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</si>
  <si>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</si>
  <si>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</si>
  <si>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</si>
  <si>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</si>
  <si>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</si>
  <si>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</si>
  <si>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</si>
  <si>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</si>
  <si>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</si>
  <si>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</si>
  <si>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</si>
  <si>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</si>
  <si>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</si>
  <si>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</si>
  <si>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</si>
  <si>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</si>
  <si>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</si>
  <si>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Columna24</t>
  </si>
  <si>
    <t>Columna25</t>
  </si>
  <si>
    <t>Columna26</t>
  </si>
  <si>
    <t>Columna27</t>
  </si>
  <si>
    <t>Columna28</t>
  </si>
  <si>
    <t>Columna29</t>
  </si>
  <si>
    <t>Columna30</t>
  </si>
  <si>
    <t>Columna31</t>
  </si>
  <si>
    <t>Columna32</t>
  </si>
  <si>
    <t>Columna33</t>
  </si>
  <si>
    <t>Columna34</t>
  </si>
  <si>
    <t>Columna35</t>
  </si>
  <si>
    <t>Columna36</t>
  </si>
  <si>
    <t>Columna37</t>
  </si>
  <si>
    <t>Columna38</t>
  </si>
  <si>
    <t>Columna39</t>
  </si>
  <si>
    <t>Columna40</t>
  </si>
  <si>
    <t>Columna41</t>
  </si>
  <si>
    <t>Columna42</t>
  </si>
  <si>
    <t>Columna43</t>
  </si>
  <si>
    <t>Columna44</t>
  </si>
  <si>
    <t>Columna45</t>
  </si>
  <si>
    <t>Columna46</t>
  </si>
  <si>
    <t>Columna47</t>
  </si>
  <si>
    <t>Columna48</t>
  </si>
  <si>
    <t>Columna49</t>
  </si>
  <si>
    <t>Columna50</t>
  </si>
  <si>
    <t>Columna51</t>
  </si>
  <si>
    <t>Columna52</t>
  </si>
  <si>
    <t>Columna53</t>
  </si>
  <si>
    <t>Columna54</t>
  </si>
  <si>
    <t>Columna55</t>
  </si>
  <si>
    <t>Columna56</t>
  </si>
  <si>
    <t>Columna57</t>
  </si>
  <si>
    <t>Columna58</t>
  </si>
  <si>
    <t>Columna59</t>
  </si>
  <si>
    <t>Columna60</t>
  </si>
  <si>
    <t>Columna61</t>
  </si>
  <si>
    <t>Columna62</t>
  </si>
  <si>
    <t>Columna63</t>
  </si>
  <si>
    <t>Columna64</t>
  </si>
  <si>
    <t>Columna65</t>
  </si>
  <si>
    <t>Columna66</t>
  </si>
  <si>
    <t>Columna67</t>
  </si>
  <si>
    <t>Columna68</t>
  </si>
  <si>
    <t>Columna69</t>
  </si>
  <si>
    <t>Columna70</t>
  </si>
  <si>
    <t>GASOLINA ESPECIAL</t>
  </si>
  <si>
    <t>DIESEL OIL</t>
  </si>
  <si>
    <t>GE (Min)</t>
  </si>
  <si>
    <t>GE (Max)</t>
  </si>
  <si>
    <t>GE</t>
  </si>
  <si>
    <t>TV Reid</t>
  </si>
  <si>
    <t>TV Reid (Min)</t>
  </si>
  <si>
    <t>TV Reid (Max)</t>
  </si>
  <si>
    <t>C5+</t>
  </si>
  <si>
    <t>C2</t>
  </si>
  <si>
    <t>C5+ (Max)</t>
  </si>
  <si>
    <t>C2 (Max)</t>
  </si>
  <si>
    <t xml:space="preserve">CONTENIDO ETANO (C2), PENTANO Y MAS PESADOS (C5+) 
</t>
  </si>
  <si>
    <t>/0/2016</t>
  </si>
  <si>
    <t>Tensión vapor Reid a 100°F, psig</t>
  </si>
  <si>
    <t>Tetraetilo de plomo</t>
  </si>
  <si>
    <t>Gomas potenciales</t>
  </si>
  <si>
    <t>Número de rendimiento</t>
  </si>
  <si>
    <t>Calor neto de combustión</t>
  </si>
  <si>
    <t>Reacción al agua, mL</t>
  </si>
  <si>
    <t>Destilación Engler (760 mmHg) 10% vol, °C</t>
  </si>
  <si>
    <t>Destilación Engler (760 mmHg) 40% vol.</t>
  </si>
  <si>
    <t>Recuperado %vol</t>
  </si>
  <si>
    <t xml:space="preserve">Tension Vapor </t>
  </si>
  <si>
    <t>1TK-056</t>
  </si>
  <si>
    <t>VERDE</t>
  </si>
  <si>
    <t>1TK-2921</t>
  </si>
  <si>
    <t>TK-2921</t>
  </si>
  <si>
    <t>TK-056</t>
  </si>
  <si>
    <t>CRISALINA</t>
  </si>
  <si>
    <t>Columna71</t>
  </si>
  <si>
    <t>Columna72</t>
  </si>
  <si>
    <t>Columna73</t>
  </si>
  <si>
    <t>Columna74</t>
  </si>
  <si>
    <t>Columna75</t>
  </si>
  <si>
    <t>Columna76</t>
  </si>
  <si>
    <t>Columna77</t>
  </si>
  <si>
    <t>Columna78</t>
  </si>
  <si>
    <t>Columna79</t>
  </si>
  <si>
    <t>Columna80</t>
  </si>
  <si>
    <t>Columna81</t>
  </si>
  <si>
    <t>Columna82</t>
  </si>
  <si>
    <t>Columna83</t>
  </si>
  <si>
    <t>Columna84</t>
  </si>
  <si>
    <t>Columna85</t>
  </si>
  <si>
    <t>Columna86</t>
  </si>
  <si>
    <t>Columna87</t>
  </si>
  <si>
    <t>Columna88</t>
  </si>
  <si>
    <t>Columna89</t>
  </si>
  <si>
    <t>Columna90</t>
  </si>
  <si>
    <t>Columna91</t>
  </si>
  <si>
    <t>Columna92</t>
  </si>
  <si>
    <t>Columna93</t>
  </si>
  <si>
    <t>Columna94</t>
  </si>
  <si>
    <t>Columna95</t>
  </si>
  <si>
    <t>Columna96</t>
  </si>
  <si>
    <t>Columna97</t>
  </si>
  <si>
    <t>Columna98</t>
  </si>
  <si>
    <t>Columna99</t>
  </si>
  <si>
    <t>Columna100</t>
  </si>
  <si>
    <t>Columna101</t>
  </si>
  <si>
    <t>Columna102</t>
  </si>
  <si>
    <t>Columna103</t>
  </si>
  <si>
    <t>Columna104</t>
  </si>
  <si>
    <t>Columna105</t>
  </si>
  <si>
    <t>Columna106</t>
  </si>
  <si>
    <t>Columna107</t>
  </si>
  <si>
    <t>Columna108</t>
  </si>
  <si>
    <t>Columna109</t>
  </si>
  <si>
    <t>Columna110</t>
  </si>
  <si>
    <t>Columna111</t>
  </si>
  <si>
    <t>Columna112</t>
  </si>
  <si>
    <t>Columna113</t>
  </si>
  <si>
    <t>Columna114</t>
  </si>
  <si>
    <t>Columna115</t>
  </si>
  <si>
    <t>Columna116</t>
  </si>
  <si>
    <t>Columna117</t>
  </si>
  <si>
    <t>Columna118</t>
  </si>
  <si>
    <t>Columna119</t>
  </si>
  <si>
    <t>Columna120</t>
  </si>
  <si>
    <t>Columna121</t>
  </si>
  <si>
    <t>Columna122</t>
  </si>
  <si>
    <t>Columna123</t>
  </si>
  <si>
    <t>Columna124</t>
  </si>
  <si>
    <t>Columna125</t>
  </si>
  <si>
    <t>Columna126</t>
  </si>
  <si>
    <t>Columna127</t>
  </si>
  <si>
    <t>Columna128</t>
  </si>
  <si>
    <t>Columna129</t>
  </si>
  <si>
    <t>Columna130</t>
  </si>
  <si>
    <t>OCTANAJE RON</t>
  </si>
  <si>
    <t>AZUFRE</t>
  </si>
  <si>
    <t>% Azufre</t>
  </si>
  <si>
    <t>% Azufre (Max)</t>
  </si>
  <si>
    <t>AROMÁTICOS / MANGANESO / BENCENO</t>
  </si>
  <si>
    <t>Cont. Aromáticos</t>
  </si>
  <si>
    <t>Cont. Manganeso</t>
  </si>
  <si>
    <t>Cont. Benceno</t>
  </si>
  <si>
    <t>Dest. Engler 10%</t>
  </si>
  <si>
    <t>Dest. Engler 50%</t>
  </si>
  <si>
    <t>Dest. Engler 90%</t>
  </si>
  <si>
    <t>Pto. Final</t>
  </si>
  <si>
    <t>Dest. Engler 10% (Max)</t>
  </si>
  <si>
    <t>Dest. Engler 50% (Min)</t>
  </si>
  <si>
    <t>Dest. Engler 50% (Max)</t>
  </si>
  <si>
    <t>Dest. Engler 90% (Max)</t>
  </si>
  <si>
    <t>Pto. Final (Max)</t>
  </si>
  <si>
    <t>TEMPERATURAS DE DESTILACIÓN ENGLER</t>
  </si>
  <si>
    <t>REFINERÍA</t>
  </si>
  <si>
    <t>DÍA</t>
  </si>
  <si>
    <t>TENSIÓN DE VAPOR (TV)</t>
  </si>
  <si>
    <t>RESIDUO VOLÁTIL</t>
  </si>
  <si>
    <t>RELACIÓN V/L</t>
  </si>
  <si>
    <t>Residuo Volátil</t>
  </si>
  <si>
    <t>Residuo Volátil (Max)</t>
  </si>
  <si>
    <t>Relación V/L (Min)</t>
  </si>
  <si>
    <t xml:space="preserve"> </t>
  </si>
  <si>
    <t>GRAVEDAD ESPECÍFICA</t>
  </si>
  <si>
    <t>Pto. Inflamación</t>
  </si>
  <si>
    <t>Pto. Inflamación (Min)</t>
  </si>
  <si>
    <t>PUNTO DE INFLAMACIÓN</t>
  </si>
  <si>
    <t>VISCOSIDAD CINEMÁTICA (UC)</t>
  </si>
  <si>
    <t>UC</t>
  </si>
  <si>
    <t>UC (Min)</t>
  </si>
  <si>
    <t>UC (Max)</t>
  </si>
  <si>
    <t>ÍNDICE DE CETANO</t>
  </si>
  <si>
    <t>Ind. Cetano</t>
  </si>
  <si>
    <t>Ind. Cetano (Min)</t>
  </si>
  <si>
    <t>PUNTO DE ESCURRIMIENTO</t>
  </si>
  <si>
    <t>Pto. Escurrimiento</t>
  </si>
  <si>
    <t>Dest. Engler 90% (Min)</t>
  </si>
  <si>
    <t>AGUA Y SEDIMENTOS + CENIZAS</t>
  </si>
  <si>
    <t>% Agua y Sedimentos</t>
  </si>
  <si>
    <t>% Agua y Sedimentos (Max)</t>
  </si>
  <si>
    <t>% Cenizas</t>
  </si>
  <si>
    <t>% Cenizas (Max)</t>
  </si>
  <si>
    <t>JF</t>
  </si>
  <si>
    <t>CALOR NETO DE COMBUSTIÓN</t>
  </si>
  <si>
    <t>Calor Neto Comb.</t>
  </si>
  <si>
    <t>Calor Neto Comb. (Min)</t>
  </si>
  <si>
    <t>Dest. Engler Pto. Final</t>
  </si>
  <si>
    <t>Dest. Engler Pto. Final (Max)</t>
  </si>
  <si>
    <t>PUNTO DE CONGELAMIENTO</t>
  </si>
  <si>
    <t>Pto. Congelamiento</t>
  </si>
  <si>
    <t>Pto. Congelamiento (Max)</t>
  </si>
  <si>
    <t>AZUFRE / RESIDUO Y PÉRDIDA</t>
  </si>
  <si>
    <t>% Pérdidas</t>
  </si>
  <si>
    <t>% Residuo</t>
  </si>
  <si>
    <t>% Pérdidas/Residuo (Max)</t>
  </si>
  <si>
    <t>DO</t>
  </si>
  <si>
    <t>KE</t>
  </si>
  <si>
    <t>COLOR SAYBOLT</t>
  </si>
  <si>
    <t>AZUFRE / AGUA Y SEDIENTOS</t>
  </si>
  <si>
    <t>Agua y Sedim.</t>
  </si>
  <si>
    <t>Agua y Sedim. (Max)</t>
  </si>
  <si>
    <t>Oct. RON</t>
  </si>
  <si>
    <t>Oct. RON (Min)</t>
  </si>
  <si>
    <t>HASTA ABRIL 2016 1499</t>
  </si>
  <si>
    <t>DESDE MAYO 2016 2741</t>
  </si>
  <si>
    <t>Pto. Escurrimiento (Max)</t>
  </si>
  <si>
    <t>NO</t>
  </si>
  <si>
    <t>MANUAL DE PROCEDIMIENTOS ANH</t>
  </si>
  <si>
    <t>Código:</t>
  </si>
  <si>
    <t>DRI/UREF-R01-P09</t>
  </si>
  <si>
    <t>Versión:</t>
  </si>
  <si>
    <t>Páginas:</t>
  </si>
  <si>
    <t>1 de 1</t>
  </si>
  <si>
    <t>Aprobado con:</t>
  </si>
  <si>
    <t>R.A. ANH DJ N° XXXX/2016 de XX/XX/2016</t>
  </si>
  <si>
    <t>Desarrollador: Ing. Iber F. Navarro Gallardo</t>
  </si>
  <si>
    <t>PROCEDIMIENTO:  CUMPLIMIENTO DE LAS ESPECIFICACIONES DE CALIDAD DE CARBURANTES DE LAS REFINERÍAS</t>
  </si>
  <si>
    <t>OBSERVACIONES</t>
  </si>
  <si>
    <t>TODOS</t>
  </si>
  <si>
    <t>ESPECIFICACIÓN DE CALIDAD</t>
  </si>
  <si>
    <t>INSTRUCCIONES DE USO:</t>
  </si>
  <si>
    <r>
      <rPr>
        <b/>
        <sz val="8"/>
        <color theme="1"/>
        <rFont val="Calibri"/>
        <family val="2"/>
        <scheme val="minor"/>
      </rPr>
      <t>Objeto:</t>
    </r>
    <r>
      <rPr>
        <sz val="8"/>
        <color theme="1"/>
        <rFont val="Calibri"/>
        <family val="2"/>
        <scheme val="minor"/>
      </rPr>
      <t xml:space="preserve"> Controlar mensualmente el cumplimiento de las especificaciones de calidad de carburantes de refinerías.</t>
    </r>
  </si>
  <si>
    <r>
      <rPr>
        <b/>
        <sz val="8"/>
        <color theme="1"/>
        <rFont val="Calibri"/>
        <family val="2"/>
        <scheme val="minor"/>
      </rPr>
      <t xml:space="preserve">Normativa: </t>
    </r>
    <r>
      <rPr>
        <sz val="8"/>
        <color theme="1"/>
        <rFont val="Calibri"/>
        <family val="2"/>
        <scheme val="minor"/>
      </rPr>
      <t>D.S.1499 de 20/02/13, “Reglamento de Calidad de Carburantes y Lubricantes” y D.S.2741 de 27/04/16, “Modificaciones y Complementos a Reglamento de Calidad de Carburantes y Lubricantes”.</t>
    </r>
  </si>
  <si>
    <t>CARBURANTE</t>
  </si>
  <si>
    <t>SELECCIONAR GRAFICO
DE ESPECIFICACIÓN
DE CALIDAD</t>
  </si>
  <si>
    <t>2TK-2912</t>
  </si>
  <si>
    <t>3TK-2912</t>
  </si>
  <si>
    <t>NO CERTIFICO SEPTIEMBRE POR OCTANO</t>
  </si>
  <si>
    <t>DIRECCIÓN DE REFINACIÓN E INDUSTRIALIZACIÓN - DRI
PROCEDIMIENTO:  CUMPLIMIENTO DE LAS ESPECIFICACIONES DE CALIDAD DE CARBURANTES DE LAS REFINERÍAS</t>
  </si>
  <si>
    <r>
      <rPr>
        <b/>
        <sz val="11"/>
        <color rgb="FFFF0000"/>
        <rFont val="Calibri"/>
        <family val="2"/>
        <scheme val="minor"/>
      </rPr>
      <t xml:space="preserve">1. </t>
    </r>
    <r>
      <rPr>
        <sz val="11"/>
        <color rgb="FFFF0000"/>
        <rFont val="Calibri"/>
        <family val="2"/>
        <scheme val="minor"/>
      </rPr>
      <t xml:space="preserve">TRABAJAR CON EXCEL 2013 O SUPERIOR
</t>
    </r>
    <r>
      <rPr>
        <b/>
        <sz val="11"/>
        <color rgb="FFFF0000"/>
        <rFont val="Calibri"/>
        <family val="2"/>
        <scheme val="minor"/>
      </rPr>
      <t>2.</t>
    </r>
    <r>
      <rPr>
        <sz val="11"/>
        <color rgb="FFFF0000"/>
        <rFont val="Calibri"/>
        <family val="2"/>
        <scheme val="minor"/>
      </rPr>
      <t xml:space="preserve"> SELECCIONAR LA REFINERÍA QUE DESEA CONSULTAR</t>
    </r>
  </si>
  <si>
    <r>
      <rPr>
        <b/>
        <sz val="11"/>
        <color rgb="FFFF0000"/>
        <rFont val="Calibri"/>
        <family val="2"/>
        <scheme val="minor"/>
      </rPr>
      <t xml:space="preserve">3. </t>
    </r>
    <r>
      <rPr>
        <sz val="11"/>
        <color rgb="FFFF0000"/>
        <rFont val="Calibri"/>
        <family val="2"/>
        <scheme val="minor"/>
      </rPr>
      <t xml:space="preserve">SELECCIONAR EL CARBURANTE A CONSULTAR
</t>
    </r>
    <r>
      <rPr>
        <b/>
        <sz val="11"/>
        <color rgb="FFFF0000"/>
        <rFont val="Calibri"/>
        <family val="2"/>
        <scheme val="minor"/>
      </rPr>
      <t xml:space="preserve">4. </t>
    </r>
    <r>
      <rPr>
        <sz val="11"/>
        <color rgb="FFFF0000"/>
        <rFont val="Calibri"/>
        <family val="2"/>
        <scheme val="minor"/>
      </rPr>
      <t>SELECCIONAR EL MES DE LA CONSULTA</t>
    </r>
  </si>
  <si>
    <r>
      <rPr>
        <b/>
        <sz val="11"/>
        <color rgb="FFFF0000"/>
        <rFont val="Calibri"/>
        <family val="2"/>
        <scheme val="minor"/>
      </rPr>
      <t xml:space="preserve">5. </t>
    </r>
    <r>
      <rPr>
        <sz val="11"/>
        <color rgb="FFFF0000"/>
        <rFont val="Calibri"/>
        <family val="2"/>
        <scheme val="minor"/>
      </rPr>
      <t xml:space="preserve">SELECCIONAR EL AÑO DE LA CONSULTA
</t>
    </r>
    <r>
      <rPr>
        <b/>
        <sz val="11"/>
        <color rgb="FFFF0000"/>
        <rFont val="Calibri"/>
        <family val="2"/>
        <scheme val="minor"/>
      </rPr>
      <t xml:space="preserve">6. </t>
    </r>
    <r>
      <rPr>
        <sz val="11"/>
        <color rgb="FFFF0000"/>
        <rFont val="Calibri"/>
        <family val="2"/>
        <scheme val="minor"/>
      </rPr>
      <t>SELECCIONAR EL GRAFICO DE ESPECIFICACIÓN DE CALIDAD QUE DESEA VER</t>
    </r>
  </si>
  <si>
    <t>1 TK 056</t>
  </si>
  <si>
    <t>GP</t>
  </si>
  <si>
    <t>Valor</t>
  </si>
  <si>
    <t>Unidad</t>
  </si>
  <si>
    <t>Especificaciones</t>
  </si>
  <si>
    <t>Min</t>
  </si>
  <si>
    <t>Max</t>
  </si>
  <si>
    <t>°F</t>
  </si>
  <si>
    <t>psig</t>
  </si>
  <si>
    <t>Azufre Total</t>
  </si>
  <si>
    <t>% peso</t>
  </si>
  <si>
    <t>Adim</t>
  </si>
  <si>
    <t>Pto Final</t>
  </si>
  <si>
    <t>Cont. Aromático Total</t>
  </si>
  <si>
    <t>%vol.</t>
  </si>
  <si>
    <t>mg Mn/L</t>
  </si>
  <si>
    <t>RELACION V/L</t>
  </si>
  <si>
    <t>GASOLINA PREMIUM</t>
  </si>
  <si>
    <t>Calor Combustión</t>
  </si>
  <si>
    <t>MJ/kg</t>
  </si>
  <si>
    <t>°C</t>
  </si>
  <si>
    <t>% vol.</t>
  </si>
  <si>
    <t>% Pérdida</t>
  </si>
  <si>
    <t>OCTANAJE MON</t>
  </si>
  <si>
    <t>Oct. MON</t>
  </si>
  <si>
    <t>Oct. MON (Min)</t>
  </si>
  <si>
    <t>CALOR COMBUSTION</t>
  </si>
  <si>
    <t>Calor Combustión (Min)</t>
  </si>
  <si>
    <t>Dest. Engler 40%</t>
  </si>
  <si>
    <t>Dest. Engler 40% (Min)</t>
  </si>
  <si>
    <t>% Residuo (Max)</t>
  </si>
  <si>
    <t>% Pérdida (Max)</t>
  </si>
  <si>
    <t>% RESIDUOS Y PERDIDA</t>
  </si>
  <si>
    <t>GAV</t>
  </si>
  <si>
    <t>GASOLINA DE AVIACION</t>
  </si>
  <si>
    <t>75</t>
  </si>
  <si>
    <t>105</t>
  </si>
  <si>
    <t>135</t>
  </si>
  <si>
    <t>VALOR</t>
  </si>
  <si>
    <t>UNIDAD</t>
  </si>
  <si>
    <t>ESPECIFICACIONES</t>
  </si>
  <si>
    <t>MÍNIMO</t>
  </si>
  <si>
    <t>MÁXIMO</t>
  </si>
  <si>
    <t>PARÁMETRO</t>
  </si>
  <si>
    <t>C1</t>
  </si>
  <si>
    <t>C3</t>
  </si>
  <si>
    <t>C4</t>
  </si>
  <si>
    <t>C5</t>
  </si>
  <si>
    <t>C6</t>
  </si>
  <si>
    <t>C7</t>
  </si>
  <si>
    <t>C8</t>
  </si>
  <si>
    <t>GRÁFICO NO APLICABLE PARA ESTE PRODUCTO</t>
  </si>
  <si>
    <t>MIGRAFICO</t>
  </si>
  <si>
    <t>NO EXISTIO CERTIFICACION ESTE MES NOVIEMBRE 2016</t>
  </si>
  <si>
    <t>CUMPLIMIENTO DE LAS ESPECIFICACIONES DE CALIDAD
(MAYO 2014 - ENERO 2017)
DIRECCIÓN DE REFINACIÓN E INDUSTRIALIZACIÓN</t>
  </si>
  <si>
    <t>TK-2914</t>
  </si>
  <si>
    <t>TEMP DE VAPRO REID</t>
  </si>
  <si>
    <t>TK-29124</t>
  </si>
  <si>
    <t>3TK-2935</t>
  </si>
  <si>
    <t>3TK-2936</t>
  </si>
  <si>
    <t>3TK-2937</t>
  </si>
  <si>
    <t>3TK-295</t>
  </si>
  <si>
    <t>NEGATIVA</t>
  </si>
  <si>
    <t>3Tk-2934</t>
  </si>
  <si>
    <t>tk-2934</t>
  </si>
  <si>
    <t>TK 2935</t>
  </si>
  <si>
    <t>TK 2936</t>
  </si>
  <si>
    <t>1TK 2935</t>
  </si>
  <si>
    <t>1 TK 2935</t>
  </si>
  <si>
    <t>tk- 2935</t>
  </si>
  <si>
    <t>tk- 2936</t>
  </si>
  <si>
    <t>1TK 2936</t>
  </si>
  <si>
    <t>TK.2936</t>
  </si>
  <si>
    <t>LGTE.AMARILLO</t>
  </si>
  <si>
    <t>3Tk-2912</t>
  </si>
  <si>
    <t>3Tk-2915</t>
  </si>
  <si>
    <t>TK 2910</t>
  </si>
  <si>
    <t>TK 2916</t>
  </si>
  <si>
    <t>TK 2951</t>
  </si>
  <si>
    <t>TK 2917</t>
  </si>
  <si>
    <t>1 TK 2916</t>
  </si>
  <si>
    <t>TK.2951</t>
  </si>
  <si>
    <t>tk- 2917</t>
  </si>
  <si>
    <t>tk-2951</t>
  </si>
  <si>
    <t>TK.2916</t>
  </si>
  <si>
    <t>3Tk-2918</t>
  </si>
  <si>
    <t>TK 2922</t>
  </si>
  <si>
    <t>TK 2929</t>
  </si>
  <si>
    <t>L0.5</t>
  </si>
  <si>
    <t>TK 2923</t>
  </si>
  <si>
    <t>cristalina</t>
  </si>
  <si>
    <t>3Tk-2920</t>
  </si>
  <si>
    <t>TK 2926</t>
  </si>
  <si>
    <t>&lt;1</t>
  </si>
  <si>
    <t>TK 2928</t>
  </si>
  <si>
    <t>1TK 2927</t>
  </si>
  <si>
    <t>1TK 2928</t>
  </si>
  <si>
    <t>TK 2927</t>
  </si>
  <si>
    <t>&lt; 1</t>
  </si>
  <si>
    <t>1 TK 2927</t>
  </si>
  <si>
    <t>&lt; -1</t>
  </si>
  <si>
    <t>&gt;100</t>
  </si>
  <si>
    <t>TK 2924</t>
  </si>
  <si>
    <t>TK 2919</t>
  </si>
  <si>
    <t>NO EXISTIO CERTIFICACION ESTE MES MARZO 2016</t>
  </si>
  <si>
    <t>tk-2935</t>
  </si>
  <si>
    <t>3Tk-2916</t>
  </si>
  <si>
    <t>1 TK 2917</t>
  </si>
  <si>
    <t>tk-2916</t>
  </si>
  <si>
    <t>1 TK 2910</t>
  </si>
  <si>
    <t>TK.2917</t>
  </si>
  <si>
    <t>tk- 2916</t>
  </si>
  <si>
    <t>3Tk-2919</t>
  </si>
  <si>
    <t>1 TK 2929</t>
  </si>
  <si>
    <t>TK.2923</t>
  </si>
  <si>
    <t>3Tk-2927</t>
  </si>
  <si>
    <t>3Tk-2928</t>
  </si>
  <si>
    <t>TK.2927</t>
  </si>
  <si>
    <t>TK.2928</t>
  </si>
  <si>
    <t>tk- 2927</t>
  </si>
  <si>
    <t>no hay certificacion para este mes</t>
  </si>
  <si>
    <t>TK.2924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</si>
</sst>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dd/mm/yy;@"/>
    <numFmt numFmtId="165" formatCode="#,##0.0000"/>
    <numFmt numFmtId="166" formatCode="0.0000"/>
    <numFmt numFmtId="167" formatCode="#,##0.000"/>
    <numFmt numFmtId="168" formatCode="dd/mm/yyyy;@"/>
    <numFmt numFmtId="169" formatCode="#,##0.0"/>
    <numFmt numFmtId="170" formatCode="dd\-mm\-yy"/>
    <numFmt numFmtId="171" formatCode="dd/mm/yy"/>
    <numFmt numFmtId="172" formatCode="yyyy\-mm\-dd;@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ourier New"/>
      <family val="2"/>
    </font>
    <font>
      <b/>
      <sz val="11"/>
      <color theme="1"/>
      <name val="Courier New"/>
      <family val="3"/>
    </font>
    <font>
      <b/>
      <sz val="11"/>
      <name val="Courier New"/>
      <family val="3"/>
    </font>
    <font>
      <sz val="11"/>
      <color rgb="FF000000"/>
      <name val="Courier New"/>
      <family val="3"/>
    </font>
    <font>
      <sz val="11"/>
      <name val="Courier New"/>
      <family val="3"/>
    </font>
    <font>
      <sz val="11"/>
      <color theme="1"/>
      <name val="Courier New"/>
      <family val="3"/>
    </font>
    <font>
      <sz val="12"/>
      <color rgb="FF000000"/>
      <name val="Courier New"/>
      <family val="3"/>
    </font>
    <font>
      <b/>
      <sz val="11"/>
      <color rgb="FF000000"/>
      <name val="Courier New"/>
      <family val="3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FF0000"/>
      <name val="Courier New"/>
      <family val="3"/>
    </font>
    <font>
      <sz val="11"/>
      <color theme="0"/>
      <name val="Courier New"/>
      <family val="3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ourier New"/>
      <family val="3"/>
    </font>
    <font>
      <sz val="12"/>
      <color theme="1"/>
      <name val="Courier New"/>
      <family val="3"/>
    </font>
    <font>
      <b/>
      <sz val="11"/>
      <color theme="3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0"/>
      <name val="Courier New"/>
      <family val="3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b/>
      <sz val="8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scheme val="minor"/>
    </font>
    <font>
      <sz val="9"/>
      <color theme="1"/>
      <name val="Arial"/>
      <family val="2"/>
    </font>
    <font>
      <sz val="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00B05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4" fillId="0" borderId="0"/>
    <xf numFmtId="0" fontId="7" fillId="0" borderId="0"/>
    <xf numFmtId="0" fontId="5" fillId="0" borderId="0"/>
    <xf numFmtId="0" fontId="10" fillId="0" borderId="0"/>
    <xf numFmtId="0" fontId="11" fillId="0" borderId="0"/>
    <xf numFmtId="0" fontId="11" fillId="0" borderId="0"/>
    <xf numFmtId="0" fontId="38" fillId="0" borderId="0"/>
    <xf numFmtId="9" fontId="28" fillId="0" borderId="0" applyFont="0" applyFill="0" applyBorder="0" applyAlignment="0" applyProtection="0"/>
    <xf numFmtId="0" fontId="11" fillId="0" borderId="0"/>
    <xf numFmtId="0" fontId="46" fillId="0" borderId="0"/>
  </cellStyleXfs>
  <cellXfs count="887">
    <xf numFmtId="0" fontId="0" fillId="0" borderId="0" xfId="0"/>
    <xf numFmtId="0" fontId="2" fillId="0" borderId="0" xfId="3" applyNumberFormat="1" applyFont="1" applyFill="1" applyBorder="1" applyAlignment="1">
      <alignment vertical="center" wrapText="1"/>
    </xf>
    <xf numFmtId="0" fontId="4" fillId="0" borderId="0" xfId="2" applyAlignment="1">
      <alignment wrapText="1"/>
    </xf>
    <xf numFmtId="0" fontId="8" fillId="0" borderId="0" xfId="2" applyFont="1" applyFill="1" applyBorder="1" applyAlignment="1">
      <alignment horizontal="center" wrapText="1"/>
    </xf>
    <xf numFmtId="0" fontId="8" fillId="0" borderId="0" xfId="2" applyFont="1" applyFill="1" applyBorder="1" applyAlignment="1">
      <alignment horizontal="center"/>
    </xf>
    <xf numFmtId="164" fontId="4" fillId="0" borderId="0" xfId="2" applyNumberFormat="1" applyFont="1" applyFill="1" applyBorder="1" applyAlignment="1">
      <alignment horizontal="center"/>
    </xf>
    <xf numFmtId="0" fontId="4" fillId="0" borderId="0" xfId="2" applyFont="1" applyFill="1" applyBorder="1" applyAlignment="1">
      <alignment horizontal="center"/>
    </xf>
    <xf numFmtId="165" fontId="4" fillId="0" borderId="0" xfId="2" applyNumberFormat="1" applyFill="1" applyBorder="1"/>
    <xf numFmtId="4" fontId="4" fillId="0" borderId="0" xfId="2" applyNumberFormat="1" applyFill="1" applyBorder="1" applyAlignment="1">
      <alignment horizontal="right"/>
    </xf>
    <xf numFmtId="4" fontId="4" fillId="0" borderId="0" xfId="2" applyNumberFormat="1" applyFill="1" applyBorder="1"/>
    <xf numFmtId="0" fontId="4" fillId="0" borderId="0" xfId="2" applyFill="1" applyBorder="1"/>
    <xf numFmtId="164" fontId="4" fillId="0" borderId="0" xfId="2" applyNumberFormat="1" applyFont="1" applyFill="1" applyBorder="1" applyAlignment="1">
      <alignment horizontal="center" wrapText="1"/>
    </xf>
    <xf numFmtId="165" fontId="4" fillId="0" borderId="0" xfId="2" applyNumberFormat="1" applyFill="1" applyBorder="1" applyAlignment="1">
      <alignment wrapText="1"/>
    </xf>
    <xf numFmtId="4" fontId="4" fillId="0" borderId="0" xfId="2" applyNumberFormat="1" applyFill="1" applyBorder="1" applyAlignment="1">
      <alignment wrapText="1"/>
    </xf>
    <xf numFmtId="0" fontId="4" fillId="0" borderId="0" xfId="2" applyFill="1" applyBorder="1" applyAlignment="1">
      <alignment wrapText="1"/>
    </xf>
    <xf numFmtId="0" fontId="6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65" fontId="6" fillId="0" borderId="0" xfId="0" applyNumberFormat="1" applyFont="1" applyFill="1" applyBorder="1"/>
    <xf numFmtId="4" fontId="6" fillId="0" borderId="0" xfId="0" applyNumberFormat="1" applyFont="1" applyFill="1" applyBorder="1"/>
    <xf numFmtId="4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" fillId="2" borderId="0" xfId="3" applyNumberFormat="1" applyFont="1" applyFill="1" applyBorder="1" applyAlignment="1">
      <alignment vertical="center" wrapText="1"/>
    </xf>
    <xf numFmtId="0" fontId="3" fillId="4" borderId="0" xfId="4" applyFont="1" applyFill="1" applyBorder="1" applyAlignment="1">
      <alignment vertical="center" wrapText="1"/>
    </xf>
    <xf numFmtId="0" fontId="8" fillId="4" borderId="0" xfId="2" applyFont="1" applyFill="1" applyBorder="1" applyAlignment="1">
      <alignment horizontal="center" wrapText="1"/>
    </xf>
    <xf numFmtId="0" fontId="8" fillId="2" borderId="0" xfId="2" applyFont="1" applyFill="1" applyBorder="1" applyAlignment="1">
      <alignment horizontal="center" wrapText="1"/>
    </xf>
    <xf numFmtId="0" fontId="8" fillId="3" borderId="0" xfId="2" applyFont="1" applyFill="1" applyBorder="1" applyAlignment="1">
      <alignment horizontal="center" wrapText="1"/>
    </xf>
    <xf numFmtId="0" fontId="4" fillId="3" borderId="0" xfId="2" applyFill="1" applyAlignment="1">
      <alignment wrapText="1"/>
    </xf>
    <xf numFmtId="0" fontId="8" fillId="2" borderId="0" xfId="2" applyFont="1" applyFill="1" applyAlignment="1">
      <alignment wrapText="1"/>
    </xf>
    <xf numFmtId="0" fontId="8" fillId="3" borderId="0" xfId="2" applyFont="1" applyFill="1" applyAlignment="1">
      <alignment wrapText="1"/>
    </xf>
    <xf numFmtId="49" fontId="2" fillId="3" borderId="1" xfId="0" applyNumberFormat="1" applyFont="1" applyFill="1" applyBorder="1" applyAlignment="1">
      <alignment horizontal="center" wrapText="1"/>
    </xf>
    <xf numFmtId="43" fontId="2" fillId="0" borderId="0" xfId="3" applyNumberFormat="1" applyFont="1" applyFill="1" applyBorder="1" applyAlignment="1">
      <alignment vertical="center" wrapText="1"/>
    </xf>
    <xf numFmtId="4" fontId="0" fillId="2" borderId="0" xfId="0" applyNumberFormat="1" applyFill="1" applyBorder="1"/>
    <xf numFmtId="0" fontId="8" fillId="4" borderId="0" xfId="2" applyFont="1" applyFill="1" applyAlignment="1">
      <alignment wrapText="1"/>
    </xf>
    <xf numFmtId="0" fontId="6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vertical="center"/>
    </xf>
    <xf numFmtId="0" fontId="8" fillId="5" borderId="0" xfId="0" applyFont="1" applyFill="1" applyBorder="1" applyAlignment="1">
      <alignment horizontal="center"/>
    </xf>
    <xf numFmtId="164" fontId="0" fillId="5" borderId="0" xfId="0" applyNumberFormat="1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165" fontId="0" fillId="5" borderId="0" xfId="0" applyNumberFormat="1" applyFill="1" applyBorder="1"/>
    <xf numFmtId="4" fontId="0" fillId="5" borderId="0" xfId="0" applyNumberFormat="1" applyFill="1" applyBorder="1" applyAlignment="1">
      <alignment horizontal="right"/>
    </xf>
    <xf numFmtId="4" fontId="0" fillId="5" borderId="0" xfId="0" applyNumberFormat="1" applyFill="1" applyBorder="1"/>
    <xf numFmtId="0" fontId="0" fillId="5" borderId="0" xfId="0" applyFill="1" applyBorder="1"/>
    <xf numFmtId="0" fontId="4" fillId="5" borderId="0" xfId="2" applyFill="1"/>
    <xf numFmtId="0" fontId="0" fillId="5" borderId="0" xfId="0" applyFill="1"/>
    <xf numFmtId="0" fontId="0" fillId="0" borderId="0" xfId="0"/>
    <xf numFmtId="0" fontId="4" fillId="0" borderId="0" xfId="2"/>
    <xf numFmtId="0" fontId="0" fillId="0" borderId="0" xfId="0" applyFill="1" applyBorder="1"/>
    <xf numFmtId="4" fontId="0" fillId="0" borderId="0" xfId="0" applyNumberFormat="1" applyFill="1" applyBorder="1"/>
    <xf numFmtId="165" fontId="0" fillId="0" borderId="0" xfId="0" applyNumberFormat="1" applyFill="1" applyBorder="1"/>
    <xf numFmtId="0" fontId="8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center"/>
    </xf>
    <xf numFmtId="0" fontId="4" fillId="0" borderId="0" xfId="2" applyFill="1"/>
    <xf numFmtId="11" fontId="0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8" fillId="2" borderId="0" xfId="3" applyFont="1" applyFill="1" applyBorder="1" applyAlignment="1">
      <alignment vertical="center" wrapText="1"/>
    </xf>
    <xf numFmtId="164" fontId="5" fillId="0" borderId="0" xfId="3" applyNumberFormat="1" applyFont="1" applyFill="1" applyBorder="1" applyAlignment="1">
      <alignment horizontal="center" vertical="center" wrapText="1"/>
    </xf>
    <xf numFmtId="1" fontId="5" fillId="0" borderId="0" xfId="3" applyNumberFormat="1" applyFont="1" applyFill="1" applyBorder="1" applyAlignment="1">
      <alignment horizontal="center" vertical="center" wrapText="1"/>
    </xf>
    <xf numFmtId="49" fontId="5" fillId="0" borderId="0" xfId="3" applyNumberFormat="1" applyFont="1" applyFill="1" applyBorder="1" applyAlignment="1">
      <alignment horizontal="center" vertical="center" wrapText="1"/>
    </xf>
    <xf numFmtId="0" fontId="6" fillId="0" borderId="0" xfId="3" applyNumberFormat="1" applyFont="1" applyFill="1" applyBorder="1" applyAlignment="1">
      <alignment vertical="center" wrapText="1"/>
    </xf>
    <xf numFmtId="4" fontId="6" fillId="0" borderId="0" xfId="3" applyNumberFormat="1" applyFont="1" applyFill="1" applyBorder="1" applyAlignment="1">
      <alignment vertical="center" wrapText="1"/>
    </xf>
    <xf numFmtId="0" fontId="6" fillId="0" borderId="0" xfId="3" applyNumberFormat="1" applyFont="1" applyFill="1" applyBorder="1" applyAlignment="1">
      <alignment horizontal="right" vertical="center" wrapText="1"/>
    </xf>
    <xf numFmtId="166" fontId="6" fillId="0" borderId="0" xfId="3" applyNumberFormat="1" applyFont="1" applyFill="1" applyBorder="1" applyAlignment="1">
      <alignment vertical="center" wrapText="1"/>
    </xf>
    <xf numFmtId="0" fontId="8" fillId="0" borderId="0" xfId="3" applyFont="1" applyFill="1" applyBorder="1" applyAlignment="1">
      <alignment vertical="center" wrapText="1"/>
    </xf>
    <xf numFmtId="43" fontId="6" fillId="0" borderId="0" xfId="3" applyNumberFormat="1" applyFont="1" applyFill="1" applyBorder="1" applyAlignment="1">
      <alignment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horizontal="right" vertical="center" wrapText="1"/>
    </xf>
    <xf numFmtId="166" fontId="6" fillId="0" borderId="0" xfId="0" applyNumberFormat="1" applyFont="1" applyFill="1" applyBorder="1" applyAlignment="1">
      <alignment vertical="center" wrapText="1"/>
    </xf>
    <xf numFmtId="0" fontId="8" fillId="0" borderId="0" xfId="3" applyFont="1" applyFill="1" applyBorder="1" applyAlignment="1">
      <alignment horizontal="right" vertical="center" wrapText="1"/>
    </xf>
    <xf numFmtId="164" fontId="5" fillId="0" borderId="0" xfId="3" applyNumberFormat="1" applyFont="1" applyFill="1" applyBorder="1" applyAlignment="1">
      <alignment horizontal="right" vertical="center" wrapText="1"/>
    </xf>
    <xf numFmtId="49" fontId="3" fillId="3" borderId="0" xfId="1" applyNumberFormat="1" applyFont="1" applyFill="1" applyAlignment="1">
      <alignment horizontal="right" vertical="center" wrapText="1"/>
    </xf>
    <xf numFmtId="164" fontId="5" fillId="0" borderId="0" xfId="1" applyNumberFormat="1" applyFont="1" applyAlignment="1">
      <alignment horizontal="right" vertical="center" wrapText="1"/>
    </xf>
    <xf numFmtId="0" fontId="6" fillId="0" borderId="0" xfId="0" applyFont="1" applyAlignment="1">
      <alignment horizontal="right" vertical="center" wrapText="1"/>
    </xf>
    <xf numFmtId="164" fontId="5" fillId="0" borderId="0" xfId="0" applyNumberFormat="1" applyFont="1" applyAlignment="1">
      <alignment horizontal="right" vertical="center" wrapText="1"/>
    </xf>
    <xf numFmtId="168" fontId="5" fillId="0" borderId="0" xfId="0" applyNumberFormat="1" applyFont="1" applyAlignment="1">
      <alignment horizontal="right" vertical="center" wrapText="1"/>
    </xf>
    <xf numFmtId="164" fontId="5" fillId="5" borderId="0" xfId="0" applyNumberFormat="1" applyFont="1" applyFill="1" applyAlignment="1">
      <alignment horizontal="right" vertical="center" wrapText="1"/>
    </xf>
    <xf numFmtId="0" fontId="6" fillId="5" borderId="0" xfId="0" applyFont="1" applyFill="1" applyAlignment="1">
      <alignment horizontal="right" vertical="center" wrapText="1"/>
    </xf>
    <xf numFmtId="49" fontId="2" fillId="3" borderId="0" xfId="1" applyNumberFormat="1" applyFont="1" applyFill="1" applyAlignment="1">
      <alignment horizontal="center" vertical="center" wrapText="1"/>
    </xf>
    <xf numFmtId="49" fontId="3" fillId="3" borderId="0" xfId="1" applyNumberFormat="1" applyFont="1" applyFill="1" applyAlignment="1">
      <alignment horizontal="center" vertical="center" wrapText="1"/>
    </xf>
    <xf numFmtId="49" fontId="3" fillId="3" borderId="0" xfId="2" applyNumberFormat="1" applyFont="1" applyFill="1" applyBorder="1" applyAlignment="1">
      <alignment horizontal="center" vertical="center" wrapText="1"/>
    </xf>
    <xf numFmtId="43" fontId="3" fillId="3" borderId="0" xfId="2" applyNumberFormat="1" applyFont="1" applyFill="1" applyBorder="1" applyAlignment="1">
      <alignment horizontal="center" vertical="center" wrapText="1"/>
    </xf>
    <xf numFmtId="0" fontId="2" fillId="3" borderId="0" xfId="1" applyFont="1" applyFill="1" applyAlignment="1">
      <alignment vertical="center" wrapText="1"/>
    </xf>
    <xf numFmtId="0" fontId="2" fillId="2" borderId="0" xfId="1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2" fillId="4" borderId="0" xfId="1" applyFont="1" applyFill="1" applyAlignment="1">
      <alignment vertical="center" wrapText="1"/>
    </xf>
    <xf numFmtId="0" fontId="6" fillId="0" borderId="0" xfId="1" applyFont="1" applyAlignment="1">
      <alignment vertical="center" wrapText="1"/>
    </xf>
    <xf numFmtId="1" fontId="5" fillId="0" borderId="0" xfId="1" applyNumberFormat="1" applyFont="1" applyAlignment="1">
      <alignment vertical="center" wrapText="1"/>
    </xf>
    <xf numFmtId="165" fontId="5" fillId="0" borderId="0" xfId="2" applyNumberFormat="1" applyFont="1" applyFill="1" applyBorder="1" applyAlignment="1">
      <alignment vertical="center" wrapText="1"/>
    </xf>
    <xf numFmtId="4" fontId="5" fillId="0" borderId="0" xfId="2" applyNumberFormat="1" applyFont="1" applyFill="1" applyBorder="1" applyAlignment="1">
      <alignment vertical="center" wrapText="1"/>
    </xf>
    <xf numFmtId="2" fontId="5" fillId="0" borderId="0" xfId="2" applyNumberFormat="1" applyFont="1" applyFill="1" applyBorder="1" applyAlignment="1">
      <alignment vertical="center" wrapText="1"/>
    </xf>
    <xf numFmtId="43" fontId="5" fillId="0" borderId="0" xfId="2" applyNumberFormat="1" applyFont="1" applyFill="1" applyBorder="1" applyAlignment="1">
      <alignment vertical="center" wrapText="1"/>
    </xf>
    <xf numFmtId="43" fontId="6" fillId="0" borderId="0" xfId="1" applyNumberFormat="1" applyFont="1" applyFill="1" applyAlignment="1">
      <alignment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vertical="center" wrapText="1"/>
    </xf>
    <xf numFmtId="0" fontId="6" fillId="0" borderId="0" xfId="1" applyFont="1" applyFill="1" applyAlignment="1">
      <alignment vertical="center" wrapText="1"/>
    </xf>
    <xf numFmtId="0" fontId="5" fillId="0" borderId="0" xfId="4" applyFont="1" applyAlignment="1">
      <alignment vertical="center" wrapText="1"/>
    </xf>
    <xf numFmtId="0" fontId="5" fillId="0" borderId="0" xfId="4" applyFont="1" applyFill="1" applyBorder="1" applyAlignment="1">
      <alignment vertical="center" wrapText="1"/>
    </xf>
    <xf numFmtId="4" fontId="5" fillId="0" borderId="0" xfId="4" applyNumberFormat="1" applyFont="1" applyFill="1" applyBorder="1" applyAlignment="1">
      <alignment vertical="center" wrapText="1"/>
    </xf>
    <xf numFmtId="167" fontId="5" fillId="0" borderId="0" xfId="4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1" fontId="5" fillId="0" borderId="0" xfId="1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1" fontId="6" fillId="0" borderId="0" xfId="1" applyNumberFormat="1" applyFont="1" applyFill="1" applyAlignment="1">
      <alignment vertical="center" wrapText="1"/>
    </xf>
    <xf numFmtId="0" fontId="6" fillId="0" borderId="0" xfId="2" applyFont="1" applyFill="1" applyBorder="1" applyAlignment="1">
      <alignment vertical="center" wrapText="1"/>
    </xf>
    <xf numFmtId="4" fontId="6" fillId="0" borderId="0" xfId="2" applyNumberFormat="1" applyFont="1" applyFill="1" applyBorder="1" applyAlignment="1">
      <alignment vertical="center" wrapText="1"/>
    </xf>
    <xf numFmtId="49" fontId="6" fillId="0" borderId="0" xfId="2" applyNumberFormat="1" applyFont="1" applyFill="1" applyBorder="1" applyAlignment="1">
      <alignment vertical="center" wrapText="1"/>
    </xf>
    <xf numFmtId="43" fontId="6" fillId="0" borderId="0" xfId="2" applyNumberFormat="1" applyFont="1" applyFill="1" applyBorder="1" applyAlignment="1">
      <alignment vertical="center" wrapText="1"/>
    </xf>
    <xf numFmtId="2" fontId="6" fillId="0" borderId="0" xfId="2" applyNumberFormat="1" applyFont="1" applyFill="1" applyBorder="1" applyAlignment="1">
      <alignment vertical="center" wrapText="1"/>
    </xf>
    <xf numFmtId="43" fontId="6" fillId="0" borderId="0" xfId="0" applyNumberFormat="1" applyFont="1" applyAlignment="1">
      <alignment vertical="center" wrapText="1"/>
    </xf>
    <xf numFmtId="1" fontId="5" fillId="0" borderId="0" xfId="0" applyNumberFormat="1" applyFont="1" applyAlignment="1">
      <alignment vertical="center" wrapText="1"/>
    </xf>
    <xf numFmtId="0" fontId="6" fillId="0" borderId="0" xfId="0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167" fontId="6" fillId="0" borderId="0" xfId="0" applyNumberFormat="1" applyFont="1" applyFill="1" applyBorder="1" applyAlignment="1">
      <alignment vertical="center" wrapText="1"/>
    </xf>
    <xf numFmtId="1" fontId="5" fillId="0" borderId="0" xfId="0" applyNumberFormat="1" applyFont="1" applyFill="1" applyAlignment="1">
      <alignment vertical="center" wrapText="1"/>
    </xf>
    <xf numFmtId="1" fontId="6" fillId="0" borderId="0" xfId="0" applyNumberFormat="1" applyFont="1" applyFill="1" applyAlignment="1">
      <alignment vertical="center" wrapText="1"/>
    </xf>
    <xf numFmtId="3" fontId="5" fillId="0" borderId="0" xfId="2" applyNumberFormat="1" applyFont="1" applyFill="1" applyBorder="1" applyAlignment="1">
      <alignment vertical="center" wrapText="1"/>
    </xf>
    <xf numFmtId="165" fontId="6" fillId="0" borderId="0" xfId="0" applyNumberFormat="1" applyFont="1" applyFill="1" applyBorder="1" applyAlignment="1">
      <alignment vertical="center" wrapText="1"/>
    </xf>
    <xf numFmtId="1" fontId="5" fillId="0" borderId="0" xfId="0" applyNumberFormat="1" applyFont="1" applyAlignment="1">
      <alignment horizontal="right" vertical="center" wrapText="1"/>
    </xf>
    <xf numFmtId="1" fontId="6" fillId="0" borderId="0" xfId="0" applyNumberFormat="1" applyFont="1" applyAlignment="1">
      <alignment vertical="center" wrapText="1"/>
    </xf>
    <xf numFmtId="1" fontId="6" fillId="0" borderId="0" xfId="0" applyNumberFormat="1" applyFont="1" applyAlignment="1">
      <alignment horizontal="right" vertical="center" wrapText="1"/>
    </xf>
    <xf numFmtId="166" fontId="6" fillId="0" borderId="0" xfId="2" applyNumberFormat="1" applyFont="1" applyFill="1" applyBorder="1" applyAlignment="1">
      <alignment vertical="center" wrapText="1"/>
    </xf>
    <xf numFmtId="0" fontId="6" fillId="5" borderId="0" xfId="0" applyFont="1" applyFill="1" applyAlignment="1">
      <alignment vertical="center" wrapText="1"/>
    </xf>
    <xf numFmtId="1" fontId="5" fillId="5" borderId="0" xfId="0" applyNumberFormat="1" applyFont="1" applyFill="1" applyAlignment="1">
      <alignment vertical="center" wrapText="1"/>
    </xf>
    <xf numFmtId="165" fontId="5" fillId="5" borderId="0" xfId="2" applyNumberFormat="1" applyFont="1" applyFill="1" applyBorder="1" applyAlignment="1">
      <alignment vertical="center" wrapText="1"/>
    </xf>
    <xf numFmtId="4" fontId="5" fillId="5" borderId="0" xfId="2" applyNumberFormat="1" applyFont="1" applyFill="1" applyBorder="1" applyAlignment="1">
      <alignment vertical="center" wrapText="1"/>
    </xf>
    <xf numFmtId="2" fontId="5" fillId="5" borderId="0" xfId="2" applyNumberFormat="1" applyFont="1" applyFill="1" applyBorder="1" applyAlignment="1">
      <alignment vertical="center" wrapText="1"/>
    </xf>
    <xf numFmtId="3" fontId="5" fillId="5" borderId="0" xfId="2" applyNumberFormat="1" applyFont="1" applyFill="1" applyBorder="1" applyAlignment="1">
      <alignment vertical="center" wrapText="1"/>
    </xf>
    <xf numFmtId="0" fontId="6" fillId="5" borderId="0" xfId="1" applyFont="1" applyFill="1" applyAlignment="1">
      <alignment vertical="center" wrapText="1"/>
    </xf>
    <xf numFmtId="164" fontId="6" fillId="5" borderId="0" xfId="0" applyNumberFormat="1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 wrapText="1"/>
    </xf>
    <xf numFmtId="4" fontId="6" fillId="5" borderId="0" xfId="0" applyNumberFormat="1" applyFont="1" applyFill="1" applyBorder="1" applyAlignment="1">
      <alignment vertical="center" wrapText="1"/>
    </xf>
    <xf numFmtId="4" fontId="5" fillId="5" borderId="0" xfId="4" applyNumberFormat="1" applyFont="1" applyFill="1" applyBorder="1" applyAlignment="1">
      <alignment vertical="center" wrapText="1"/>
    </xf>
    <xf numFmtId="167" fontId="6" fillId="5" borderId="0" xfId="0" applyNumberFormat="1" applyFont="1" applyFill="1" applyBorder="1" applyAlignment="1">
      <alignment vertical="center" wrapText="1"/>
    </xf>
    <xf numFmtId="1" fontId="6" fillId="5" borderId="0" xfId="0" applyNumberFormat="1" applyFont="1" applyFill="1" applyAlignment="1">
      <alignment vertical="center" wrapText="1"/>
    </xf>
    <xf numFmtId="0" fontId="6" fillId="5" borderId="0" xfId="2" applyFont="1" applyFill="1" applyBorder="1" applyAlignment="1">
      <alignment vertical="center" wrapText="1"/>
    </xf>
    <xf numFmtId="4" fontId="6" fillId="5" borderId="0" xfId="2" applyNumberFormat="1" applyFont="1" applyFill="1" applyBorder="1" applyAlignment="1">
      <alignment vertical="center" wrapText="1"/>
    </xf>
    <xf numFmtId="49" fontId="6" fillId="5" borderId="0" xfId="2" applyNumberFormat="1" applyFont="1" applyFill="1" applyBorder="1" applyAlignment="1">
      <alignment vertical="center" wrapText="1"/>
    </xf>
    <xf numFmtId="2" fontId="6" fillId="5" borderId="0" xfId="2" applyNumberFormat="1" applyFont="1" applyFill="1" applyBorder="1" applyAlignment="1">
      <alignment vertical="center" wrapText="1"/>
    </xf>
    <xf numFmtId="43" fontId="6" fillId="5" borderId="0" xfId="0" applyNumberFormat="1" applyFont="1" applyFill="1" applyAlignment="1">
      <alignment vertical="center" wrapText="1"/>
    </xf>
    <xf numFmtId="14" fontId="4" fillId="0" borderId="0" xfId="3" applyNumberFormat="1" applyFont="1" applyFill="1" applyBorder="1" applyAlignment="1">
      <alignment vertical="center" wrapText="1"/>
    </xf>
    <xf numFmtId="11" fontId="6" fillId="0" borderId="0" xfId="0" applyNumberFormat="1" applyFont="1" applyFill="1" applyBorder="1" applyAlignment="1">
      <alignment horizontal="center" vertical="center" wrapText="1"/>
    </xf>
    <xf numFmtId="2" fontId="4" fillId="0" borderId="0" xfId="3" applyNumberFormat="1" applyFont="1" applyFill="1" applyBorder="1" applyAlignment="1">
      <alignment vertical="center" wrapText="1"/>
    </xf>
    <xf numFmtId="4" fontId="12" fillId="0" borderId="0" xfId="4" applyNumberFormat="1" applyFont="1" applyFill="1" applyBorder="1" applyAlignment="1">
      <alignment vertical="center" wrapText="1"/>
    </xf>
    <xf numFmtId="0" fontId="8" fillId="3" borderId="0" xfId="2" applyFont="1" applyFill="1" applyAlignment="1">
      <alignment vertical="center" wrapText="1"/>
    </xf>
    <xf numFmtId="0" fontId="8" fillId="2" borderId="0" xfId="2" applyFont="1" applyFill="1" applyAlignment="1">
      <alignment vertical="center" wrapText="1"/>
    </xf>
    <xf numFmtId="0" fontId="4" fillId="0" borderId="0" xfId="2" applyFont="1" applyAlignment="1">
      <alignment vertical="center"/>
    </xf>
    <xf numFmtId="0" fontId="6" fillId="0" borderId="0" xfId="0" applyFont="1" applyAlignment="1">
      <alignment vertical="center"/>
    </xf>
    <xf numFmtId="165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7" fontId="6" fillId="0" borderId="0" xfId="0" applyNumberFormat="1" applyFont="1" applyFill="1" applyBorder="1" applyAlignment="1">
      <alignment vertical="center"/>
    </xf>
    <xf numFmtId="165" fontId="6" fillId="5" borderId="0" xfId="0" applyNumberFormat="1" applyFont="1" applyFill="1" applyBorder="1" applyAlignment="1">
      <alignment vertical="center"/>
    </xf>
    <xf numFmtId="4" fontId="6" fillId="5" borderId="0" xfId="0" applyNumberFormat="1" applyFont="1" applyFill="1" applyBorder="1" applyAlignment="1">
      <alignment vertical="center"/>
    </xf>
    <xf numFmtId="0" fontId="4" fillId="5" borderId="0" xfId="2" applyFont="1" applyFill="1" applyAlignment="1">
      <alignment vertical="center"/>
    </xf>
    <xf numFmtId="164" fontId="6" fillId="5" borderId="0" xfId="0" applyNumberFormat="1" applyFont="1" applyFill="1" applyBorder="1" applyAlignment="1">
      <alignment vertical="center"/>
    </xf>
    <xf numFmtId="167" fontId="6" fillId="5" borderId="0" xfId="0" applyNumberFormat="1" applyFont="1" applyFill="1" applyBorder="1" applyAlignment="1">
      <alignment vertical="center"/>
    </xf>
    <xf numFmtId="0" fontId="6" fillId="5" borderId="0" xfId="0" applyFont="1" applyFill="1" applyAlignment="1">
      <alignment vertical="center"/>
    </xf>
    <xf numFmtId="0" fontId="4" fillId="0" borderId="0" xfId="2" applyFont="1" applyFill="1" applyAlignment="1">
      <alignment vertical="center"/>
    </xf>
    <xf numFmtId="164" fontId="8" fillId="2" borderId="0" xfId="2" applyNumberFormat="1" applyFont="1" applyFill="1" applyBorder="1" applyAlignment="1">
      <alignment horizontal="center" wrapText="1"/>
    </xf>
    <xf numFmtId="164" fontId="0" fillId="0" borderId="0" xfId="0" applyNumberFormat="1"/>
    <xf numFmtId="0" fontId="8" fillId="3" borderId="0" xfId="2" applyFont="1" applyFill="1" applyBorder="1" applyAlignment="1">
      <alignment horizontal="center" vertical="center" wrapText="1"/>
    </xf>
    <xf numFmtId="0" fontId="3" fillId="3" borderId="0" xfId="2" applyFont="1" applyFill="1" applyBorder="1" applyAlignment="1">
      <alignment horizontal="center" vertical="center" wrapText="1"/>
    </xf>
    <xf numFmtId="0" fontId="8" fillId="2" borderId="0" xfId="2" applyFont="1" applyFill="1" applyBorder="1" applyAlignment="1">
      <alignment horizontal="center" vertical="center" wrapText="1"/>
    </xf>
    <xf numFmtId="0" fontId="3" fillId="2" borderId="0" xfId="2" applyFont="1" applyFill="1" applyBorder="1" applyAlignment="1">
      <alignment vertical="center" wrapText="1"/>
    </xf>
    <xf numFmtId="3" fontId="4" fillId="0" borderId="0" xfId="2" applyNumberFormat="1" applyFont="1" applyFill="1" applyBorder="1" applyAlignment="1">
      <alignment vertical="center"/>
    </xf>
    <xf numFmtId="1" fontId="4" fillId="0" borderId="0" xfId="2" applyNumberFormat="1" applyFont="1" applyFill="1" applyBorder="1" applyAlignment="1">
      <alignment vertical="center"/>
    </xf>
    <xf numFmtId="0" fontId="4" fillId="0" borderId="0" xfId="2" applyNumberFormat="1" applyFont="1" applyFill="1" applyBorder="1" applyAlignment="1">
      <alignment vertical="center"/>
    </xf>
    <xf numFmtId="165" fontId="4" fillId="0" borderId="0" xfId="2" applyNumberFormat="1" applyFont="1" applyFill="1" applyBorder="1" applyAlignment="1">
      <alignment vertical="center"/>
    </xf>
    <xf numFmtId="4" fontId="4" fillId="0" borderId="0" xfId="2" applyNumberFormat="1" applyFont="1" applyFill="1" applyBorder="1" applyAlignment="1">
      <alignment vertical="center"/>
    </xf>
    <xf numFmtId="167" fontId="4" fillId="0" borderId="0" xfId="2" applyNumberFormat="1" applyFont="1" applyFill="1" applyBorder="1" applyAlignment="1">
      <alignment vertical="center"/>
    </xf>
    <xf numFmtId="168" fontId="4" fillId="0" borderId="0" xfId="2" applyNumberFormat="1" applyFont="1" applyFill="1" applyBorder="1" applyAlignment="1">
      <alignment vertical="center"/>
    </xf>
    <xf numFmtId="1" fontId="4" fillId="0" borderId="0" xfId="2" applyNumberFormat="1" applyFont="1" applyFill="1" applyBorder="1" applyAlignment="1">
      <alignment horizontal="right" vertical="center"/>
    </xf>
    <xf numFmtId="4" fontId="4" fillId="0" borderId="0" xfId="2" quotePrefix="1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>
      <alignment vertical="center"/>
    </xf>
    <xf numFmtId="1" fontId="6" fillId="0" borderId="0" xfId="0" applyNumberFormat="1" applyFont="1" applyFill="1" applyBorder="1" applyAlignment="1">
      <alignment horizontal="right" vertical="center"/>
    </xf>
    <xf numFmtId="4" fontId="6" fillId="0" borderId="0" xfId="0" quotePrefix="1" applyNumberFormat="1" applyFont="1" applyFill="1" applyBorder="1" applyAlignment="1">
      <alignment vertical="center"/>
    </xf>
    <xf numFmtId="3" fontId="6" fillId="5" borderId="0" xfId="0" applyNumberFormat="1" applyFont="1" applyFill="1" applyBorder="1" applyAlignment="1">
      <alignment vertical="center"/>
    </xf>
    <xf numFmtId="1" fontId="6" fillId="5" borderId="0" xfId="0" applyNumberFormat="1" applyFont="1" applyFill="1" applyBorder="1" applyAlignment="1">
      <alignment vertical="center"/>
    </xf>
    <xf numFmtId="0" fontId="6" fillId="5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right" vertical="center"/>
    </xf>
    <xf numFmtId="4" fontId="6" fillId="2" borderId="0" xfId="0" applyNumberFormat="1" applyFont="1" applyFill="1" applyBorder="1" applyAlignment="1">
      <alignment vertical="center"/>
    </xf>
    <xf numFmtId="0" fontId="8" fillId="3" borderId="0" xfId="2" applyFont="1" applyFill="1" applyBorder="1" applyAlignment="1">
      <alignment horizontal="right" vertical="center" wrapText="1"/>
    </xf>
    <xf numFmtId="164" fontId="4" fillId="0" borderId="0" xfId="2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right" vertical="center"/>
    </xf>
    <xf numFmtId="164" fontId="6" fillId="5" borderId="0" xfId="0" applyNumberFormat="1" applyFont="1" applyFill="1" applyBorder="1" applyAlignment="1">
      <alignment horizontal="right" vertical="center"/>
    </xf>
    <xf numFmtId="0" fontId="6" fillId="5" borderId="0" xfId="0" applyFont="1" applyFill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8" fillId="2" borderId="0" xfId="2" applyNumberFormat="1" applyFont="1" applyFill="1" applyBorder="1" applyAlignment="1">
      <alignment horizontal="right" vertical="center" wrapText="1"/>
    </xf>
    <xf numFmtId="0" fontId="8" fillId="2" borderId="0" xfId="2" applyFont="1" applyFill="1" applyBorder="1" applyAlignment="1">
      <alignment horizontal="right" vertical="center" wrapText="1"/>
    </xf>
    <xf numFmtId="2" fontId="4" fillId="0" borderId="0" xfId="2" applyNumberFormat="1" applyFont="1" applyAlignment="1">
      <alignment vertical="center"/>
    </xf>
    <xf numFmtId="168" fontId="4" fillId="0" borderId="0" xfId="2" applyNumberFormat="1" applyFont="1" applyFill="1" applyBorder="1" applyAlignment="1">
      <alignment horizontal="right" vertical="center"/>
    </xf>
    <xf numFmtId="168" fontId="6" fillId="0" borderId="0" xfId="0" applyNumberFormat="1" applyFont="1" applyFill="1" applyBorder="1" applyAlignment="1">
      <alignment vertical="center"/>
    </xf>
    <xf numFmtId="2" fontId="6" fillId="0" borderId="0" xfId="0" applyNumberFormat="1" applyFont="1" applyAlignment="1">
      <alignment vertical="center"/>
    </xf>
    <xf numFmtId="3" fontId="4" fillId="5" borderId="0" xfId="2" applyNumberFormat="1" applyFont="1" applyFill="1" applyBorder="1" applyAlignment="1">
      <alignment vertical="center"/>
    </xf>
    <xf numFmtId="2" fontId="6" fillId="5" borderId="0" xfId="0" applyNumberFormat="1" applyFont="1" applyFill="1" applyAlignment="1">
      <alignment vertical="center"/>
    </xf>
    <xf numFmtId="0" fontId="6" fillId="0" borderId="0" xfId="0" applyFont="1" applyFill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8" fillId="3" borderId="0" xfId="2" applyFont="1" applyFill="1" applyAlignment="1">
      <alignment horizontal="center" vertical="center" wrapText="1"/>
    </xf>
    <xf numFmtId="14" fontId="8" fillId="0" borderId="0" xfId="3" applyNumberFormat="1" applyFont="1" applyFill="1" applyBorder="1" applyAlignment="1">
      <alignment horizontal="right" vertical="center" wrapText="1"/>
    </xf>
    <xf numFmtId="14" fontId="5" fillId="0" borderId="0" xfId="3" applyNumberFormat="1" applyFont="1" applyFill="1" applyBorder="1" applyAlignment="1">
      <alignment horizontal="right" vertical="center" wrapText="1"/>
    </xf>
    <xf numFmtId="0" fontId="9" fillId="6" borderId="0" xfId="0" applyFont="1" applyFill="1"/>
    <xf numFmtId="0" fontId="0" fillId="6" borderId="0" xfId="0" applyFill="1"/>
    <xf numFmtId="43" fontId="3" fillId="6" borderId="2" xfId="3" applyNumberFormat="1" applyFont="1" applyFill="1" applyBorder="1" applyAlignment="1">
      <alignment horizontal="center" vertical="center"/>
    </xf>
    <xf numFmtId="43" fontId="3" fillId="6" borderId="2" xfId="3" applyNumberFormat="1" applyFont="1" applyFill="1" applyBorder="1" applyAlignment="1">
      <alignment vertical="center" wrapText="1"/>
    </xf>
    <xf numFmtId="43" fontId="3" fillId="7" borderId="2" xfId="3" applyNumberFormat="1" applyFont="1" applyFill="1" applyBorder="1" applyAlignment="1">
      <alignment vertical="center" wrapText="1"/>
    </xf>
    <xf numFmtId="0" fontId="6" fillId="0" borderId="0" xfId="1" applyNumberFormat="1" applyFont="1" applyFill="1" applyBorder="1" applyAlignment="1">
      <alignment vertical="center" wrapText="1"/>
    </xf>
    <xf numFmtId="14" fontId="5" fillId="0" borderId="0" xfId="1" applyNumberFormat="1" applyFont="1" applyFill="1" applyBorder="1" applyAlignment="1">
      <alignment horizontal="right" vertical="center" wrapText="1"/>
    </xf>
    <xf numFmtId="1" fontId="5" fillId="0" borderId="0" xfId="1" applyNumberFormat="1" applyFont="1" applyFill="1" applyBorder="1" applyAlignment="1">
      <alignment vertical="center" wrapText="1"/>
    </xf>
    <xf numFmtId="43" fontId="6" fillId="0" borderId="0" xfId="1" applyNumberFormat="1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 wrapText="1"/>
    </xf>
    <xf numFmtId="0" fontId="4" fillId="0" borderId="0" xfId="3" applyNumberFormat="1" applyFont="1" applyFill="1" applyBorder="1" applyAlignment="1">
      <alignment horizontal="center" vertical="center" wrapText="1"/>
    </xf>
    <xf numFmtId="0" fontId="4" fillId="0" borderId="0" xfId="3" applyNumberFormat="1" applyFont="1" applyFill="1" applyBorder="1" applyAlignment="1">
      <alignment vertical="center" wrapText="1"/>
    </xf>
    <xf numFmtId="0" fontId="5" fillId="0" borderId="0" xfId="4" applyNumberFormat="1" applyFont="1" applyFill="1" applyBorder="1" applyAlignment="1">
      <alignment vertical="center" wrapText="1"/>
    </xf>
    <xf numFmtId="1" fontId="6" fillId="0" borderId="0" xfId="1" applyNumberFormat="1" applyFont="1" applyFill="1" applyBorder="1" applyAlignment="1">
      <alignment vertical="center" wrapText="1"/>
    </xf>
    <xf numFmtId="0" fontId="6" fillId="0" borderId="0" xfId="2" applyNumberFormat="1" applyFont="1" applyFill="1" applyBorder="1" applyAlignment="1">
      <alignment vertical="center" wrapText="1"/>
    </xf>
    <xf numFmtId="14" fontId="6" fillId="0" borderId="0" xfId="0" applyNumberFormat="1" applyFont="1" applyFill="1" applyBorder="1" applyAlignment="1">
      <alignment horizontal="right" vertical="center" wrapText="1"/>
    </xf>
    <xf numFmtId="43" fontId="6" fillId="0" borderId="0" xfId="0" applyNumberFormat="1" applyFont="1" applyFill="1" applyBorder="1" applyAlignment="1">
      <alignment vertical="center" wrapText="1"/>
    </xf>
    <xf numFmtId="0" fontId="8" fillId="0" borderId="0" xfId="3" applyNumberFormat="1" applyFont="1" applyFill="1" applyBorder="1" applyAlignment="1">
      <alignment vertical="center" wrapText="1"/>
    </xf>
    <xf numFmtId="0" fontId="6" fillId="0" borderId="0" xfId="1" applyNumberFormat="1" applyFont="1" applyFill="1" applyBorder="1" applyAlignment="1">
      <alignment horizontal="center" vertical="center" wrapText="1"/>
    </xf>
    <xf numFmtId="0" fontId="2" fillId="3" borderId="0" xfId="1" applyFont="1" applyFill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0" fontId="2" fillId="4" borderId="0" xfId="1" applyFont="1" applyFill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2" fillId="6" borderId="0" xfId="0" applyFont="1" applyFill="1" applyAlignment="1">
      <alignment vertical="center" wrapText="1"/>
    </xf>
    <xf numFmtId="0" fontId="6" fillId="6" borderId="0" xfId="0" applyFont="1" applyFill="1" applyAlignment="1">
      <alignment vertical="center" wrapText="1"/>
    </xf>
    <xf numFmtId="0" fontId="9" fillId="6" borderId="0" xfId="0" applyFont="1" applyFill="1" applyAlignment="1">
      <alignment wrapText="1"/>
    </xf>
    <xf numFmtId="0" fontId="6" fillId="6" borderId="0" xfId="3" applyNumberFormat="1" applyFont="1" applyFill="1" applyBorder="1" applyAlignment="1">
      <alignment vertical="center" wrapText="1"/>
    </xf>
    <xf numFmtId="0" fontId="6" fillId="6" borderId="0" xfId="0" applyFont="1" applyFill="1" applyBorder="1" applyAlignment="1">
      <alignment vertical="center" wrapText="1"/>
    </xf>
    <xf numFmtId="0" fontId="2" fillId="6" borderId="0" xfId="0" applyFont="1" applyFill="1" applyAlignment="1">
      <alignment horizontal="center" vertical="center" wrapText="1"/>
    </xf>
    <xf numFmtId="0" fontId="6" fillId="6" borderId="0" xfId="0" applyFont="1" applyFill="1" applyAlignment="1">
      <alignment vertical="center"/>
    </xf>
    <xf numFmtId="0" fontId="6" fillId="6" borderId="0" xfId="1" applyNumberFormat="1" applyFont="1" applyFill="1" applyBorder="1" applyAlignment="1">
      <alignment vertical="center" wrapText="1"/>
    </xf>
    <xf numFmtId="164" fontId="5" fillId="6" borderId="0" xfId="3" applyNumberFormat="1" applyFont="1" applyFill="1" applyBorder="1" applyAlignment="1">
      <alignment horizontal="center" vertical="center" wrapText="1"/>
    </xf>
    <xf numFmtId="0" fontId="5" fillId="6" borderId="0" xfId="4" applyNumberFormat="1" applyFont="1" applyFill="1" applyBorder="1" applyAlignment="1">
      <alignment vertical="center" wrapText="1"/>
    </xf>
    <xf numFmtId="0" fontId="6" fillId="5" borderId="0" xfId="0" applyFont="1" applyFill="1" applyBorder="1" applyAlignment="1">
      <alignment horizontal="center"/>
    </xf>
    <xf numFmtId="164" fontId="6" fillId="5" borderId="0" xfId="0" applyNumberFormat="1" applyFont="1" applyFill="1" applyBorder="1" applyAlignment="1">
      <alignment horizontal="center"/>
    </xf>
    <xf numFmtId="165" fontId="6" fillId="5" borderId="0" xfId="0" applyNumberFormat="1" applyFont="1" applyFill="1" applyBorder="1"/>
    <xf numFmtId="4" fontId="6" fillId="5" borderId="0" xfId="0" applyNumberFormat="1" applyFont="1" applyFill="1" applyBorder="1"/>
    <xf numFmtId="4" fontId="6" fillId="5" borderId="0" xfId="0" applyNumberFormat="1" applyFont="1" applyFill="1" applyBorder="1" applyAlignment="1">
      <alignment horizontal="right"/>
    </xf>
    <xf numFmtId="0" fontId="6" fillId="5" borderId="0" xfId="0" applyFont="1" applyFill="1" applyBorder="1" applyAlignment="1">
      <alignment horizontal="right"/>
    </xf>
    <xf numFmtId="0" fontId="6" fillId="5" borderId="0" xfId="3" applyNumberFormat="1" applyFont="1" applyFill="1" applyBorder="1" applyAlignment="1">
      <alignment horizontal="right" vertical="center" wrapText="1"/>
    </xf>
    <xf numFmtId="4" fontId="6" fillId="5" borderId="0" xfId="3" applyNumberFormat="1" applyFont="1" applyFill="1" applyBorder="1" applyAlignment="1">
      <alignment vertical="center" wrapText="1"/>
    </xf>
    <xf numFmtId="0" fontId="4" fillId="5" borderId="0" xfId="3" applyNumberFormat="1" applyFont="1" applyFill="1" applyBorder="1" applyAlignment="1">
      <alignment vertical="center" wrapText="1"/>
    </xf>
    <xf numFmtId="0" fontId="6" fillId="5" borderId="0" xfId="1" applyNumberFormat="1" applyFont="1" applyFill="1" applyBorder="1" applyAlignment="1">
      <alignment vertical="center" wrapText="1"/>
    </xf>
    <xf numFmtId="0" fontId="5" fillId="5" borderId="0" xfId="4" applyNumberFormat="1" applyFont="1" applyFill="1" applyBorder="1" applyAlignment="1">
      <alignment vertical="center" wrapText="1"/>
    </xf>
    <xf numFmtId="164" fontId="5" fillId="5" borderId="0" xfId="3" applyNumberFormat="1" applyFont="1" applyFill="1" applyBorder="1" applyAlignment="1">
      <alignment horizontal="center" vertical="center" wrapText="1"/>
    </xf>
    <xf numFmtId="167" fontId="5" fillId="5" borderId="0" xfId="4" applyNumberFormat="1" applyFont="1" applyFill="1" applyBorder="1" applyAlignment="1">
      <alignment vertical="center" wrapText="1"/>
    </xf>
    <xf numFmtId="0" fontId="6" fillId="5" borderId="1" xfId="0" applyFont="1" applyFill="1" applyBorder="1" applyAlignment="1">
      <alignment horizontal="center"/>
    </xf>
    <xf numFmtId="164" fontId="6" fillId="5" borderId="1" xfId="0" applyNumberFormat="1" applyFont="1" applyFill="1" applyBorder="1" applyAlignment="1">
      <alignment horizontal="center"/>
    </xf>
    <xf numFmtId="165" fontId="6" fillId="5" borderId="1" xfId="0" applyNumberFormat="1" applyFont="1" applyFill="1" applyBorder="1"/>
    <xf numFmtId="4" fontId="6" fillId="5" borderId="1" xfId="0" applyNumberFormat="1" applyFont="1" applyFill="1" applyBorder="1"/>
    <xf numFmtId="4" fontId="6" fillId="5" borderId="1" xfId="0" applyNumberFormat="1" applyFont="1" applyFill="1" applyBorder="1" applyAlignment="1">
      <alignment horizontal="right"/>
    </xf>
    <xf numFmtId="0" fontId="6" fillId="5" borderId="1" xfId="0" applyFont="1" applyFill="1" applyBorder="1" applyAlignment="1">
      <alignment horizontal="right"/>
    </xf>
    <xf numFmtId="0" fontId="3" fillId="2" borderId="0" xfId="2" applyFont="1" applyFill="1" applyBorder="1" applyAlignment="1">
      <alignment wrapText="1"/>
    </xf>
    <xf numFmtId="0" fontId="0" fillId="2" borderId="0" xfId="0" applyFill="1" applyAlignment="1">
      <alignment wrapText="1"/>
    </xf>
    <xf numFmtId="0" fontId="4" fillId="2" borderId="0" xfId="2" applyFill="1"/>
    <xf numFmtId="3" fontId="4" fillId="0" borderId="0" xfId="2" applyNumberFormat="1" applyFill="1" applyBorder="1"/>
    <xf numFmtId="168" fontId="4" fillId="0" borderId="0" xfId="2" applyNumberFormat="1" applyFill="1" applyBorder="1"/>
    <xf numFmtId="1" fontId="4" fillId="0" borderId="0" xfId="2" applyNumberFormat="1" applyFill="1" applyBorder="1"/>
    <xf numFmtId="0" fontId="4" fillId="0" borderId="0" xfId="2" applyNumberFormat="1" applyFill="1" applyBorder="1"/>
    <xf numFmtId="3" fontId="0" fillId="0" borderId="0" xfId="0" applyNumberFormat="1" applyFill="1" applyBorder="1"/>
    <xf numFmtId="168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NumberFormat="1" applyFill="1" applyBorder="1"/>
    <xf numFmtId="2" fontId="0" fillId="0" borderId="0" xfId="0" applyNumberFormat="1"/>
    <xf numFmtId="3" fontId="0" fillId="5" borderId="0" xfId="0" applyNumberFormat="1" applyFill="1" applyBorder="1"/>
    <xf numFmtId="168" fontId="0" fillId="5" borderId="0" xfId="0" applyNumberFormat="1" applyFill="1" applyBorder="1"/>
    <xf numFmtId="1" fontId="0" fillId="5" borderId="0" xfId="0" applyNumberFormat="1" applyFill="1" applyBorder="1"/>
    <xf numFmtId="0" fontId="0" fillId="5" borderId="0" xfId="0" applyNumberFormat="1" applyFill="1" applyBorder="1"/>
    <xf numFmtId="2" fontId="0" fillId="5" borderId="0" xfId="0" applyNumberFormat="1" applyFill="1"/>
    <xf numFmtId="43" fontId="3" fillId="6" borderId="3" xfId="3" applyNumberFormat="1" applyFont="1" applyFill="1" applyBorder="1" applyAlignment="1">
      <alignment horizontal="center" vertical="center"/>
    </xf>
    <xf numFmtId="43" fontId="3" fillId="6" borderId="3" xfId="3" applyNumberFormat="1" applyFont="1" applyFill="1" applyBorder="1" applyAlignment="1">
      <alignment vertical="center" wrapText="1"/>
    </xf>
    <xf numFmtId="0" fontId="15" fillId="0" borderId="0" xfId="0" applyFont="1"/>
    <xf numFmtId="0" fontId="3" fillId="3" borderId="0" xfId="1" applyFont="1" applyFill="1" applyAlignment="1">
      <alignment vertical="center" wrapText="1"/>
    </xf>
    <xf numFmtId="0" fontId="3" fillId="3" borderId="0" xfId="1" applyFont="1" applyFill="1" applyAlignment="1">
      <alignment horizontal="center" vertical="center" wrapText="1"/>
    </xf>
    <xf numFmtId="0" fontId="3" fillId="6" borderId="0" xfId="0" applyFont="1" applyFill="1" applyAlignment="1">
      <alignment vertical="center" wrapText="1"/>
    </xf>
    <xf numFmtId="0" fontId="3" fillId="2" borderId="0" xfId="3" applyFont="1" applyFill="1" applyBorder="1" applyAlignment="1">
      <alignment vertical="center" wrapText="1"/>
    </xf>
    <xf numFmtId="0" fontId="3" fillId="2" borderId="0" xfId="3" applyNumberFormat="1" applyFont="1" applyFill="1" applyBorder="1" applyAlignment="1">
      <alignment vertical="center" wrapText="1"/>
    </xf>
    <xf numFmtId="0" fontId="3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vertical="center" wrapText="1"/>
    </xf>
    <xf numFmtId="0" fontId="3" fillId="4" borderId="0" xfId="0" applyFont="1" applyFill="1" applyAlignment="1">
      <alignment vertical="center" wrapText="1"/>
    </xf>
    <xf numFmtId="0" fontId="3" fillId="4" borderId="0" xfId="1" applyFont="1" applyFill="1" applyAlignment="1">
      <alignment horizontal="center" vertical="center" wrapText="1"/>
    </xf>
    <xf numFmtId="0" fontId="3" fillId="4" borderId="0" xfId="1" applyFont="1" applyFill="1" applyAlignment="1">
      <alignment vertical="center" wrapText="1"/>
    </xf>
    <xf numFmtId="0" fontId="15" fillId="6" borderId="0" xfId="0" applyFont="1" applyFill="1"/>
    <xf numFmtId="0" fontId="9" fillId="6" borderId="4" xfId="0" applyFont="1" applyFill="1" applyBorder="1"/>
    <xf numFmtId="0" fontId="9" fillId="6" borderId="2" xfId="0" applyFont="1" applyFill="1" applyBorder="1"/>
    <xf numFmtId="0" fontId="0" fillId="8" borderId="5" xfId="0" applyFont="1" applyFill="1" applyBorder="1"/>
    <xf numFmtId="0" fontId="0" fillId="8" borderId="3" xfId="0" applyFont="1" applyFill="1" applyBorder="1"/>
    <xf numFmtId="0" fontId="6" fillId="8" borderId="3" xfId="2" applyNumberFormat="1" applyFont="1" applyFill="1" applyBorder="1" applyAlignment="1">
      <alignment horizontal="center" vertical="center" wrapText="1"/>
    </xf>
    <xf numFmtId="164" fontId="6" fillId="8" borderId="3" xfId="2" applyNumberFormat="1" applyFont="1" applyFill="1" applyBorder="1" applyAlignment="1">
      <alignment horizontal="right" vertical="center" wrapText="1"/>
    </xf>
    <xf numFmtId="165" fontId="6" fillId="8" borderId="3" xfId="2" applyNumberFormat="1" applyFont="1" applyFill="1" applyBorder="1" applyAlignment="1">
      <alignment vertical="center" wrapText="1"/>
    </xf>
    <xf numFmtId="4" fontId="6" fillId="8" borderId="3" xfId="2" applyNumberFormat="1" applyFont="1" applyFill="1" applyBorder="1" applyAlignment="1">
      <alignment vertical="center" wrapText="1"/>
    </xf>
    <xf numFmtId="4" fontId="6" fillId="8" borderId="3" xfId="2" applyNumberFormat="1" applyFont="1" applyFill="1" applyBorder="1" applyAlignment="1">
      <alignment horizontal="right" vertical="center" wrapText="1"/>
    </xf>
    <xf numFmtId="0" fontId="6" fillId="8" borderId="3" xfId="2" applyNumberFormat="1" applyFont="1" applyFill="1" applyBorder="1" applyAlignment="1">
      <alignment horizontal="right" vertical="center" wrapText="1"/>
    </xf>
    <xf numFmtId="0" fontId="4" fillId="8" borderId="3" xfId="2" applyNumberFormat="1" applyFont="1" applyFill="1" applyBorder="1" applyAlignment="1">
      <alignment vertical="center" wrapText="1"/>
    </xf>
    <xf numFmtId="0" fontId="6" fillId="6" borderId="3" xfId="0" applyFont="1" applyFill="1" applyBorder="1" applyAlignment="1">
      <alignment vertical="center" wrapText="1"/>
    </xf>
    <xf numFmtId="164" fontId="6" fillId="8" borderId="3" xfId="2" applyNumberFormat="1" applyFont="1" applyFill="1" applyBorder="1" applyAlignment="1">
      <alignment horizontal="center" vertical="center" wrapText="1"/>
    </xf>
    <xf numFmtId="0" fontId="0" fillId="0" borderId="5" xfId="0" applyFont="1" applyBorder="1"/>
    <xf numFmtId="0" fontId="0" fillId="0" borderId="3" xfId="0" applyFont="1" applyBorder="1"/>
    <xf numFmtId="0" fontId="4" fillId="0" borderId="3" xfId="2" applyNumberFormat="1" applyFont="1" applyBorder="1" applyAlignment="1">
      <alignment vertical="center" wrapText="1"/>
    </xf>
    <xf numFmtId="0" fontId="6" fillId="8" borderId="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0" fillId="6" borderId="3" xfId="0" applyFont="1" applyFill="1" applyBorder="1"/>
    <xf numFmtId="0" fontId="9" fillId="6" borderId="5" xfId="0" applyFont="1" applyFill="1" applyBorder="1"/>
    <xf numFmtId="0" fontId="9" fillId="6" borderId="3" xfId="0" applyFont="1" applyFill="1" applyBorder="1"/>
    <xf numFmtId="43" fontId="3" fillId="7" borderId="3" xfId="3" applyNumberFormat="1" applyFont="1" applyFill="1" applyBorder="1" applyAlignment="1">
      <alignment vertical="center" wrapText="1"/>
    </xf>
    <xf numFmtId="0" fontId="6" fillId="8" borderId="3" xfId="0" applyFont="1" applyFill="1" applyBorder="1" applyAlignment="1">
      <alignment horizontal="center" vertical="center" wrapText="1"/>
    </xf>
    <xf numFmtId="164" fontId="6" fillId="8" borderId="3" xfId="0" applyNumberFormat="1" applyFont="1" applyFill="1" applyBorder="1" applyAlignment="1">
      <alignment horizontal="right" vertical="center" wrapText="1"/>
    </xf>
    <xf numFmtId="165" fontId="6" fillId="8" borderId="3" xfId="0" applyNumberFormat="1" applyFont="1" applyFill="1" applyBorder="1" applyAlignment="1">
      <alignment vertical="center" wrapText="1"/>
    </xf>
    <xf numFmtId="4" fontId="6" fillId="8" borderId="3" xfId="0" applyNumberFormat="1" applyFont="1" applyFill="1" applyBorder="1" applyAlignment="1">
      <alignment vertical="center" wrapText="1"/>
    </xf>
    <xf numFmtId="4" fontId="6" fillId="8" borderId="3" xfId="0" applyNumberFormat="1" applyFont="1" applyFill="1" applyBorder="1" applyAlignment="1">
      <alignment horizontal="right" vertical="center" wrapText="1"/>
    </xf>
    <xf numFmtId="0" fontId="6" fillId="8" borderId="3" xfId="0" applyFont="1" applyFill="1" applyBorder="1" applyAlignment="1">
      <alignment horizontal="right" vertical="center" wrapText="1"/>
    </xf>
    <xf numFmtId="164" fontId="6" fillId="8" borderId="3" xfId="0" applyNumberFormat="1" applyFont="1" applyFill="1" applyBorder="1" applyAlignment="1">
      <alignment horizontal="center" vertical="center" wrapText="1"/>
    </xf>
    <xf numFmtId="165" fontId="6" fillId="0" borderId="3" xfId="0" applyNumberFormat="1" applyFont="1" applyBorder="1" applyAlignment="1">
      <alignment vertical="center" wrapText="1"/>
    </xf>
    <xf numFmtId="4" fontId="6" fillId="0" borderId="3" xfId="0" applyNumberFormat="1" applyFont="1" applyBorder="1" applyAlignment="1">
      <alignment vertical="center" wrapText="1"/>
    </xf>
    <xf numFmtId="0" fontId="6" fillId="5" borderId="3" xfId="0" applyFont="1" applyFill="1" applyBorder="1" applyAlignment="1">
      <alignment horizontal="center" vertical="center" wrapText="1"/>
    </xf>
    <xf numFmtId="164" fontId="6" fillId="5" borderId="3" xfId="0" applyNumberFormat="1" applyFont="1" applyFill="1" applyBorder="1" applyAlignment="1">
      <alignment horizontal="right" vertical="center" wrapText="1"/>
    </xf>
    <xf numFmtId="165" fontId="6" fillId="5" borderId="3" xfId="0" applyNumberFormat="1" applyFont="1" applyFill="1" applyBorder="1" applyAlignment="1">
      <alignment vertical="center" wrapText="1"/>
    </xf>
    <xf numFmtId="4" fontId="6" fillId="5" borderId="3" xfId="0" applyNumberFormat="1" applyFont="1" applyFill="1" applyBorder="1" applyAlignment="1">
      <alignment vertical="center" wrapText="1"/>
    </xf>
    <xf numFmtId="4" fontId="6" fillId="5" borderId="3" xfId="0" applyNumberFormat="1" applyFont="1" applyFill="1" applyBorder="1" applyAlignment="1">
      <alignment horizontal="right" vertical="center" wrapText="1"/>
    </xf>
    <xf numFmtId="0" fontId="6" fillId="5" borderId="3" xfId="0" applyFont="1" applyFill="1" applyBorder="1" applyAlignment="1">
      <alignment horizontal="right" vertical="center" wrapText="1"/>
    </xf>
    <xf numFmtId="0" fontId="4" fillId="5" borderId="3" xfId="2" applyNumberFormat="1" applyFont="1" applyFill="1" applyBorder="1" applyAlignment="1">
      <alignment vertical="center" wrapText="1"/>
    </xf>
    <xf numFmtId="0" fontId="6" fillId="5" borderId="3" xfId="0" applyFont="1" applyFill="1" applyBorder="1" applyAlignment="1">
      <alignment vertical="center" wrapText="1"/>
    </xf>
    <xf numFmtId="0" fontId="3" fillId="4" borderId="3" xfId="4" applyNumberFormat="1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vertical="center" wrapText="1"/>
    </xf>
    <xf numFmtId="0" fontId="5" fillId="4" borderId="3" xfId="4" applyNumberFormat="1" applyFont="1" applyFill="1" applyBorder="1" applyAlignment="1">
      <alignment horizontal="center" vertical="center" wrapText="1"/>
    </xf>
    <xf numFmtId="0" fontId="6" fillId="8" borderId="5" xfId="2" applyNumberFormat="1" applyFont="1" applyFill="1" applyBorder="1" applyAlignment="1">
      <alignment horizontal="center" vertical="center" wrapText="1"/>
    </xf>
    <xf numFmtId="0" fontId="5" fillId="0" borderId="3" xfId="4" applyNumberFormat="1" applyFont="1" applyBorder="1" applyAlignment="1">
      <alignment vertical="center" wrapText="1"/>
    </xf>
    <xf numFmtId="164" fontId="5" fillId="0" borderId="3" xfId="4" applyNumberFormat="1" applyFont="1" applyBorder="1" applyAlignment="1">
      <alignment vertical="center" wrapText="1"/>
    </xf>
    <xf numFmtId="14" fontId="5" fillId="0" borderId="3" xfId="4" applyNumberFormat="1" applyFont="1" applyBorder="1" applyAlignment="1">
      <alignment vertical="center" wrapText="1"/>
    </xf>
    <xf numFmtId="165" fontId="5" fillId="0" borderId="3" xfId="4" applyNumberFormat="1" applyFont="1" applyBorder="1" applyAlignment="1">
      <alignment vertical="center" wrapText="1"/>
    </xf>
    <xf numFmtId="4" fontId="5" fillId="0" borderId="3" xfId="4" applyNumberFormat="1" applyFont="1" applyBorder="1" applyAlignment="1">
      <alignment vertical="center" wrapText="1"/>
    </xf>
    <xf numFmtId="167" fontId="5" fillId="0" borderId="3" xfId="4" applyNumberFormat="1" applyFont="1" applyBorder="1" applyAlignment="1">
      <alignment vertical="center" wrapText="1"/>
    </xf>
    <xf numFmtId="0" fontId="5" fillId="8" borderId="3" xfId="4" applyNumberFormat="1" applyFont="1" applyFill="1" applyBorder="1" applyAlignment="1">
      <alignment vertical="center" wrapText="1"/>
    </xf>
    <xf numFmtId="164" fontId="5" fillId="8" borderId="3" xfId="4" applyNumberFormat="1" applyFont="1" applyFill="1" applyBorder="1" applyAlignment="1">
      <alignment vertical="center" wrapText="1"/>
    </xf>
    <xf numFmtId="165" fontId="5" fillId="8" borderId="3" xfId="4" applyNumberFormat="1" applyFont="1" applyFill="1" applyBorder="1" applyAlignment="1">
      <alignment vertical="center" wrapText="1"/>
    </xf>
    <xf numFmtId="4" fontId="5" fillId="8" borderId="3" xfId="4" applyNumberFormat="1" applyFont="1" applyFill="1" applyBorder="1" applyAlignment="1">
      <alignment vertical="center" wrapText="1"/>
    </xf>
    <xf numFmtId="167" fontId="5" fillId="8" borderId="3" xfId="4" applyNumberFormat="1" applyFont="1" applyFill="1" applyBorder="1" applyAlignment="1">
      <alignment vertical="center" wrapText="1"/>
    </xf>
    <xf numFmtId="0" fontId="0" fillId="6" borderId="5" xfId="0" applyFont="1" applyFill="1" applyBorder="1"/>
    <xf numFmtId="43" fontId="3" fillId="6" borderId="5" xfId="3" applyNumberFormat="1" applyFont="1" applyFill="1" applyBorder="1" applyAlignment="1">
      <alignment vertical="center" wrapText="1"/>
    </xf>
    <xf numFmtId="0" fontId="6" fillId="8" borderId="5" xfId="0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vertical="center" wrapText="1"/>
    </xf>
    <xf numFmtId="14" fontId="6" fillId="0" borderId="3" xfId="0" applyNumberFormat="1" applyFont="1" applyBorder="1" applyAlignment="1">
      <alignment vertical="center" wrapText="1"/>
    </xf>
    <xf numFmtId="167" fontId="6" fillId="0" borderId="3" xfId="0" applyNumberFormat="1" applyFont="1" applyBorder="1" applyAlignment="1">
      <alignment vertical="center" wrapText="1"/>
    </xf>
    <xf numFmtId="164" fontId="6" fillId="8" borderId="3" xfId="0" applyNumberFormat="1" applyFont="1" applyFill="1" applyBorder="1" applyAlignment="1">
      <alignment vertical="center" wrapText="1"/>
    </xf>
    <xf numFmtId="167" fontId="6" fillId="8" borderId="3" xfId="0" applyNumberFormat="1" applyFont="1" applyFill="1" applyBorder="1" applyAlignment="1">
      <alignment vertical="center" wrapText="1"/>
    </xf>
    <xf numFmtId="0" fontId="6" fillId="8" borderId="5" xfId="0" applyFont="1" applyFill="1" applyBorder="1" applyAlignment="1">
      <alignment vertical="center" wrapText="1"/>
    </xf>
    <xf numFmtId="11" fontId="6" fillId="8" borderId="3" xfId="0" applyNumberFormat="1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164" fontId="6" fillId="5" borderId="3" xfId="0" applyNumberFormat="1" applyFont="1" applyFill="1" applyBorder="1" applyAlignment="1">
      <alignment vertical="center" wrapText="1"/>
    </xf>
    <xf numFmtId="14" fontId="6" fillId="5" borderId="3" xfId="0" applyNumberFormat="1" applyFont="1" applyFill="1" applyBorder="1" applyAlignment="1">
      <alignment vertical="center" wrapText="1"/>
    </xf>
    <xf numFmtId="4" fontId="5" fillId="5" borderId="3" xfId="4" applyNumberFormat="1" applyFont="1" applyFill="1" applyBorder="1" applyAlignment="1">
      <alignment vertical="center" wrapText="1"/>
    </xf>
    <xf numFmtId="167" fontId="6" fillId="5" borderId="3" xfId="0" applyNumberFormat="1" applyFont="1" applyFill="1" applyBorder="1" applyAlignment="1">
      <alignment vertical="center" wrapText="1"/>
    </xf>
    <xf numFmtId="0" fontId="6" fillId="5" borderId="5" xfId="0" applyFont="1" applyFill="1" applyBorder="1" applyAlignment="1">
      <alignment vertical="center" wrapText="1"/>
    </xf>
    <xf numFmtId="0" fontId="15" fillId="0" borderId="5" xfId="0" applyFont="1" applyBorder="1"/>
    <xf numFmtId="0" fontId="15" fillId="0" borderId="3" xfId="0" applyFont="1" applyBorder="1"/>
    <xf numFmtId="49" fontId="3" fillId="3" borderId="5" xfId="0" applyNumberFormat="1" applyFont="1" applyFill="1" applyBorder="1" applyAlignment="1">
      <alignment horizontal="center" vertical="center" wrapText="1"/>
    </xf>
    <xf numFmtId="49" fontId="3" fillId="3" borderId="3" xfId="0" applyNumberFormat="1" applyFont="1" applyFill="1" applyBorder="1" applyAlignment="1">
      <alignment horizontal="right" vertical="center" wrapText="1"/>
    </xf>
    <xf numFmtId="49" fontId="3" fillId="3" borderId="3" xfId="0" applyNumberFormat="1" applyFont="1" applyFill="1" applyBorder="1" applyAlignment="1">
      <alignment horizontal="center" vertical="center" wrapText="1"/>
    </xf>
    <xf numFmtId="0" fontId="3" fillId="3" borderId="3" xfId="0" applyNumberFormat="1" applyFont="1" applyFill="1" applyBorder="1" applyAlignment="1">
      <alignment vertical="center" wrapText="1"/>
    </xf>
    <xf numFmtId="0" fontId="3" fillId="3" borderId="3" xfId="0" applyNumberFormat="1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vertical="center" wrapText="1"/>
    </xf>
    <xf numFmtId="49" fontId="3" fillId="4" borderId="3" xfId="2" applyNumberFormat="1" applyFont="1" applyFill="1" applyBorder="1" applyAlignment="1">
      <alignment horizontal="center" vertical="center" wrapText="1"/>
    </xf>
    <xf numFmtId="0" fontId="3" fillId="4" borderId="3" xfId="2" applyNumberFormat="1" applyFont="1" applyFill="1" applyBorder="1" applyAlignment="1">
      <alignment horizontal="center" vertical="center" wrapText="1"/>
    </xf>
    <xf numFmtId="0" fontId="15" fillId="8" borderId="5" xfId="0" applyFont="1" applyFill="1" applyBorder="1"/>
    <xf numFmtId="0" fontId="15" fillId="8" borderId="3" xfId="0" applyFont="1" applyFill="1" applyBorder="1"/>
    <xf numFmtId="49" fontId="2" fillId="3" borderId="0" xfId="2" applyNumberFormat="1" applyFont="1" applyFill="1" applyBorder="1" applyAlignment="1">
      <alignment horizontal="center" vertical="center" wrapText="1"/>
    </xf>
    <xf numFmtId="49" fontId="2" fillId="3" borderId="0" xfId="2" applyNumberFormat="1" applyFont="1" applyFill="1" applyBorder="1" applyAlignment="1">
      <alignment horizontal="right" vertical="center" wrapText="1"/>
    </xf>
    <xf numFmtId="164" fontId="5" fillId="0" borderId="0" xfId="0" applyNumberFormat="1" applyFont="1" applyAlignment="1">
      <alignment wrapText="1"/>
    </xf>
    <xf numFmtId="1" fontId="5" fillId="0" borderId="0" xfId="0" applyNumberFormat="1" applyFont="1" applyAlignment="1">
      <alignment wrapText="1"/>
    </xf>
    <xf numFmtId="165" fontId="5" fillId="0" borderId="0" xfId="2" applyNumberFormat="1" applyFont="1" applyFill="1" applyBorder="1" applyAlignment="1">
      <alignment wrapText="1"/>
    </xf>
    <xf numFmtId="4" fontId="5" fillId="0" borderId="0" xfId="2" applyNumberFormat="1" applyFont="1" applyFill="1" applyBorder="1" applyAlignment="1">
      <alignment wrapText="1"/>
    </xf>
    <xf numFmtId="2" fontId="5" fillId="0" borderId="0" xfId="2" applyNumberFormat="1" applyFont="1" applyFill="1" applyBorder="1" applyAlignment="1">
      <alignment wrapText="1"/>
    </xf>
    <xf numFmtId="3" fontId="5" fillId="0" borderId="0" xfId="2" applyNumberFormat="1" applyFont="1" applyFill="1" applyBorder="1" applyAlignment="1">
      <alignment wrapText="1"/>
    </xf>
    <xf numFmtId="0" fontId="1" fillId="0" borderId="0" xfId="1" applyFill="1"/>
    <xf numFmtId="0" fontId="1" fillId="0" borderId="0" xfId="1"/>
    <xf numFmtId="1" fontId="6" fillId="0" borderId="0" xfId="0" applyNumberFormat="1" applyFont="1"/>
    <xf numFmtId="0" fontId="6" fillId="0" borderId="0" xfId="2" applyFont="1" applyFill="1" applyBorder="1"/>
    <xf numFmtId="4" fontId="6" fillId="0" borderId="0" xfId="2" applyNumberFormat="1" applyFont="1" applyFill="1" applyBorder="1"/>
    <xf numFmtId="49" fontId="6" fillId="0" borderId="0" xfId="2" applyNumberFormat="1" applyFont="1" applyFill="1" applyBorder="1"/>
    <xf numFmtId="2" fontId="6" fillId="0" borderId="0" xfId="2" applyNumberFormat="1" applyFont="1" applyFill="1" applyBorder="1"/>
    <xf numFmtId="0" fontId="0" fillId="0" borderId="0" xfId="0" applyFill="1" applyBorder="1" applyAlignment="1">
      <alignment horizontal="center"/>
    </xf>
    <xf numFmtId="164" fontId="16" fillId="0" borderId="0" xfId="0" applyNumberFormat="1" applyFont="1" applyFill="1" applyBorder="1" applyAlignment="1">
      <alignment horizontal="center" vertical="center"/>
    </xf>
    <xf numFmtId="1" fontId="16" fillId="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vertical="center"/>
    </xf>
    <xf numFmtId="4" fontId="17" fillId="0" borderId="0" xfId="0" applyNumberFormat="1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horizontal="right" vertical="center"/>
    </xf>
    <xf numFmtId="0" fontId="7" fillId="2" borderId="0" xfId="3" applyFill="1" applyBorder="1"/>
    <xf numFmtId="166" fontId="17" fillId="0" borderId="0" xfId="0" applyNumberFormat="1" applyFont="1" applyFill="1" applyBorder="1" applyAlignment="1">
      <alignment vertical="center"/>
    </xf>
    <xf numFmtId="164" fontId="0" fillId="0" borderId="0" xfId="0" applyNumberFormat="1" applyFill="1" applyBorder="1"/>
    <xf numFmtId="0" fontId="0" fillId="2" borderId="0" xfId="0" applyFill="1" applyBorder="1"/>
    <xf numFmtId="4" fontId="5" fillId="0" borderId="0" xfId="4" applyNumberFormat="1" applyFill="1" applyBorder="1"/>
    <xf numFmtId="167" fontId="0" fillId="0" borderId="0" xfId="0" applyNumberFormat="1" applyFill="1" applyBorder="1"/>
    <xf numFmtId="1" fontId="6" fillId="0" borderId="0" xfId="0" applyNumberFormat="1" applyFont="1" applyFill="1" applyBorder="1" applyAlignment="1">
      <alignment horizontal="center"/>
    </xf>
    <xf numFmtId="14" fontId="0" fillId="0" borderId="0" xfId="0" applyNumberFormat="1" applyFill="1" applyBorder="1"/>
    <xf numFmtId="169" fontId="0" fillId="0" borderId="0" xfId="0" applyNumberFormat="1" applyFill="1" applyBorder="1"/>
    <xf numFmtId="1" fontId="0" fillId="0" borderId="0" xfId="0" applyNumberFormat="1" applyFont="1" applyFill="1" applyBorder="1" applyAlignment="1">
      <alignment horizontal="center"/>
    </xf>
    <xf numFmtId="4" fontId="0" fillId="0" borderId="0" xfId="0" quotePrefix="1" applyNumberFormat="1" applyFill="1" applyBorder="1"/>
    <xf numFmtId="2" fontId="0" fillId="0" borderId="0" xfId="0" applyNumberFormat="1" applyFill="1"/>
    <xf numFmtId="0" fontId="6" fillId="2" borderId="0" xfId="0" applyFont="1" applyFill="1" applyAlignment="1">
      <alignment vertical="center" wrapText="1"/>
    </xf>
    <xf numFmtId="0" fontId="4" fillId="2" borderId="0" xfId="3" applyFont="1" applyFill="1" applyBorder="1" applyAlignment="1">
      <alignment vertical="center" wrapText="1"/>
    </xf>
    <xf numFmtId="0" fontId="0" fillId="2" borderId="0" xfId="0" applyFill="1"/>
    <xf numFmtId="43" fontId="3" fillId="2" borderId="2" xfId="3" applyNumberFormat="1" applyFont="1" applyFill="1" applyBorder="1" applyAlignment="1">
      <alignment vertical="center" wrapText="1"/>
    </xf>
    <xf numFmtId="43" fontId="3" fillId="2" borderId="3" xfId="3" applyNumberFormat="1" applyFont="1" applyFill="1" applyBorder="1" applyAlignment="1">
      <alignment vertical="center" wrapText="1"/>
    </xf>
    <xf numFmtId="0" fontId="6" fillId="3" borderId="0" xfId="1" applyFont="1" applyFill="1" applyAlignment="1">
      <alignment vertical="center" wrapText="1"/>
    </xf>
    <xf numFmtId="0" fontId="6" fillId="3" borderId="0" xfId="0" applyFont="1" applyFill="1" applyAlignment="1">
      <alignment vertical="center" wrapText="1"/>
    </xf>
    <xf numFmtId="0" fontId="4" fillId="3" borderId="0" xfId="3" applyFont="1" applyFill="1" applyBorder="1" applyAlignment="1">
      <alignment vertical="center" wrapText="1"/>
    </xf>
    <xf numFmtId="0" fontId="0" fillId="3" borderId="0" xfId="0" applyFill="1"/>
    <xf numFmtId="43" fontId="3" fillId="3" borderId="2" xfId="3" applyNumberFormat="1" applyFont="1" applyFill="1" applyBorder="1" applyAlignment="1">
      <alignment vertical="center" wrapText="1"/>
    </xf>
    <xf numFmtId="0" fontId="1" fillId="3" borderId="0" xfId="1" applyFill="1"/>
    <xf numFmtId="43" fontId="3" fillId="3" borderId="3" xfId="3" applyNumberFormat="1" applyFont="1" applyFill="1" applyBorder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0" fillId="4" borderId="0" xfId="0" applyFill="1"/>
    <xf numFmtId="43" fontId="3" fillId="4" borderId="2" xfId="3" applyNumberFormat="1" applyFont="1" applyFill="1" applyBorder="1" applyAlignment="1">
      <alignment vertical="center" wrapText="1"/>
    </xf>
    <xf numFmtId="0" fontId="5" fillId="4" borderId="0" xfId="4" applyFont="1" applyFill="1" applyAlignment="1">
      <alignment vertical="center" wrapText="1"/>
    </xf>
    <xf numFmtId="0" fontId="5" fillId="4" borderId="0" xfId="4" applyFill="1"/>
    <xf numFmtId="43" fontId="3" fillId="4" borderId="3" xfId="3" applyNumberFormat="1" applyFont="1" applyFill="1" applyBorder="1" applyAlignment="1">
      <alignment vertical="center" wrapText="1"/>
    </xf>
    <xf numFmtId="0" fontId="4" fillId="11" borderId="3" xfId="2" applyNumberFormat="1" applyFont="1" applyFill="1" applyBorder="1" applyAlignment="1">
      <alignment vertical="center" wrapText="1"/>
    </xf>
    <xf numFmtId="0" fontId="0" fillId="11" borderId="3" xfId="0" applyFont="1" applyFill="1" applyBorder="1"/>
    <xf numFmtId="0" fontId="6" fillId="11" borderId="3" xfId="0" applyFont="1" applyFill="1" applyBorder="1" applyAlignment="1">
      <alignment vertical="center" wrapText="1"/>
    </xf>
    <xf numFmtId="0" fontId="4" fillId="3" borderId="3" xfId="2" applyNumberFormat="1" applyFont="1" applyFill="1" applyBorder="1" applyAlignment="1">
      <alignment vertical="center" wrapText="1"/>
    </xf>
    <xf numFmtId="0" fontId="6" fillId="3" borderId="3" xfId="0" applyFont="1" applyFill="1" applyBorder="1" applyAlignment="1">
      <alignment vertical="center" wrapText="1"/>
    </xf>
    <xf numFmtId="0" fontId="4" fillId="3" borderId="0" xfId="2" applyFill="1"/>
    <xf numFmtId="0" fontId="4" fillId="12" borderId="3" xfId="2" applyNumberFormat="1" applyFont="1" applyFill="1" applyBorder="1" applyAlignment="1">
      <alignment vertical="center" wrapText="1"/>
    </xf>
    <xf numFmtId="0" fontId="6" fillId="12" borderId="3" xfId="0" applyFont="1" applyFill="1" applyBorder="1" applyAlignment="1">
      <alignment vertical="center" wrapText="1"/>
    </xf>
    <xf numFmtId="0" fontId="0" fillId="12" borderId="3" xfId="0" applyFont="1" applyFill="1" applyBorder="1"/>
    <xf numFmtId="0" fontId="9" fillId="2" borderId="3" xfId="0" applyFont="1" applyFill="1" applyBorder="1"/>
    <xf numFmtId="0" fontId="5" fillId="4" borderId="3" xfId="4" applyNumberFormat="1" applyFont="1" applyFill="1" applyBorder="1" applyAlignment="1">
      <alignment vertical="center" wrapText="1"/>
    </xf>
    <xf numFmtId="0" fontId="5" fillId="13" borderId="3" xfId="4" applyNumberFormat="1" applyFont="1" applyFill="1" applyBorder="1" applyAlignment="1">
      <alignment vertical="center" wrapText="1"/>
    </xf>
    <xf numFmtId="0" fontId="6" fillId="4" borderId="3" xfId="0" applyFont="1" applyFill="1" applyBorder="1" applyAlignment="1">
      <alignment vertical="center" wrapText="1"/>
    </xf>
    <xf numFmtId="0" fontId="6" fillId="13" borderId="3" xfId="0" applyFont="1" applyFill="1" applyBorder="1" applyAlignment="1">
      <alignment vertical="center" wrapText="1"/>
    </xf>
    <xf numFmtId="0" fontId="0" fillId="13" borderId="3" xfId="0" applyFont="1" applyFill="1" applyBorder="1"/>
    <xf numFmtId="0" fontId="0" fillId="4" borderId="3" xfId="0" applyFont="1" applyFill="1" applyBorder="1"/>
    <xf numFmtId="0" fontId="9" fillId="4" borderId="3" xfId="0" applyFont="1" applyFill="1" applyBorder="1"/>
    <xf numFmtId="0" fontId="6" fillId="3" borderId="0" xfId="1" applyNumberFormat="1" applyFont="1" applyFill="1" applyBorder="1" applyAlignment="1">
      <alignment vertical="center" wrapText="1"/>
    </xf>
    <xf numFmtId="0" fontId="6" fillId="3" borderId="0" xfId="0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 wrapText="1"/>
    </xf>
    <xf numFmtId="0" fontId="4" fillId="4" borderId="0" xfId="2" applyFill="1" applyAlignment="1">
      <alignment wrapText="1"/>
    </xf>
    <xf numFmtId="0" fontId="9" fillId="4" borderId="0" xfId="0" applyFont="1" applyFill="1"/>
    <xf numFmtId="0" fontId="4" fillId="4" borderId="0" xfId="2" applyFill="1"/>
    <xf numFmtId="0" fontId="4" fillId="3" borderId="0" xfId="2" applyFont="1" applyFill="1" applyAlignment="1">
      <alignment vertical="center"/>
    </xf>
    <xf numFmtId="0" fontId="6" fillId="3" borderId="0" xfId="3" applyNumberFormat="1" applyFont="1" applyFill="1" applyBorder="1" applyAlignment="1">
      <alignment vertical="center" wrapText="1"/>
    </xf>
    <xf numFmtId="0" fontId="6" fillId="3" borderId="0" xfId="0" applyFont="1" applyFill="1" applyAlignment="1">
      <alignment vertical="center"/>
    </xf>
    <xf numFmtId="0" fontId="4" fillId="2" borderId="0" xfId="2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30" fillId="0" borderId="0" xfId="0" applyFont="1" applyBorder="1" applyProtection="1">
      <protection hidden="1"/>
    </xf>
    <xf numFmtId="0" fontId="28" fillId="0" borderId="0" xfId="0" applyFont="1" applyBorder="1" applyProtection="1">
      <protection hidden="1"/>
    </xf>
    <xf numFmtId="0" fontId="28" fillId="0" borderId="0" xfId="0" applyFont="1" applyProtection="1">
      <protection hidden="1"/>
    </xf>
    <xf numFmtId="0" fontId="28" fillId="0" borderId="0" xfId="0" applyFont="1" applyFill="1" applyProtection="1">
      <protection hidden="1"/>
    </xf>
    <xf numFmtId="0" fontId="26" fillId="2" borderId="6" xfId="0" applyFont="1" applyFill="1" applyBorder="1" applyAlignment="1" applyProtection="1">
      <alignment vertical="center" wrapText="1"/>
      <protection hidden="1"/>
    </xf>
    <xf numFmtId="0" fontId="26" fillId="2" borderId="10" xfId="0" applyFont="1" applyFill="1" applyBorder="1" applyAlignment="1" applyProtection="1">
      <alignment horizontal="right" vertical="center" wrapText="1" indent="1"/>
      <protection hidden="1"/>
    </xf>
    <xf numFmtId="0" fontId="26" fillId="2" borderId="11" xfId="0" applyFont="1" applyFill="1" applyBorder="1" applyAlignment="1" applyProtection="1">
      <alignment vertical="center" wrapText="1"/>
      <protection hidden="1"/>
    </xf>
    <xf numFmtId="0" fontId="28" fillId="0" borderId="10" xfId="0" applyFont="1" applyBorder="1" applyProtection="1">
      <protection hidden="1"/>
    </xf>
    <xf numFmtId="0" fontId="28" fillId="0" borderId="9" xfId="0" applyFont="1" applyBorder="1" applyProtection="1">
      <protection hidden="1"/>
    </xf>
    <xf numFmtId="0" fontId="28" fillId="0" borderId="11" xfId="0" applyFont="1" applyFill="1" applyBorder="1" applyProtection="1">
      <protection hidden="1"/>
    </xf>
    <xf numFmtId="0" fontId="30" fillId="0" borderId="12" xfId="0" applyFont="1" applyBorder="1" applyProtection="1">
      <protection hidden="1"/>
    </xf>
    <xf numFmtId="0" fontId="28" fillId="0" borderId="12" xfId="0" applyFont="1" applyBorder="1" applyProtection="1">
      <protection hidden="1"/>
    </xf>
    <xf numFmtId="0" fontId="28" fillId="0" borderId="13" xfId="0" applyFont="1" applyBorder="1" applyProtection="1">
      <protection hidden="1"/>
    </xf>
    <xf numFmtId="0" fontId="28" fillId="0" borderId="11" xfId="0" applyFont="1" applyBorder="1" applyProtection="1">
      <protection hidden="1"/>
    </xf>
    <xf numFmtId="0" fontId="30" fillId="0" borderId="6" xfId="0" applyFont="1" applyBorder="1" applyProtection="1">
      <protection hidden="1"/>
    </xf>
    <xf numFmtId="0" fontId="30" fillId="0" borderId="7" xfId="0" applyFont="1" applyBorder="1" applyProtection="1">
      <protection hidden="1"/>
    </xf>
    <xf numFmtId="0" fontId="30" fillId="0" borderId="8" xfId="0" applyFont="1" applyBorder="1" applyProtection="1">
      <protection hidden="1"/>
    </xf>
    <xf numFmtId="0" fontId="30" fillId="0" borderId="10" xfId="0" applyFont="1" applyBorder="1" applyProtection="1">
      <protection hidden="1"/>
    </xf>
    <xf numFmtId="0" fontId="30" fillId="0" borderId="9" xfId="0" applyFont="1" applyBorder="1" applyProtection="1">
      <protection hidden="1"/>
    </xf>
    <xf numFmtId="0" fontId="0" fillId="0" borderId="0" xfId="0"/>
    <xf numFmtId="165" fontId="5" fillId="0" borderId="0" xfId="2" applyNumberFormat="1" applyFont="1" applyFill="1" applyBorder="1" applyAlignment="1">
      <alignment wrapText="1"/>
    </xf>
    <xf numFmtId="4" fontId="5" fillId="0" borderId="0" xfId="2" applyNumberFormat="1" applyFont="1" applyFill="1" applyBorder="1" applyAlignment="1">
      <alignment wrapText="1"/>
    </xf>
    <xf numFmtId="2" fontId="5" fillId="0" borderId="0" xfId="2" applyNumberFormat="1" applyFont="1" applyFill="1" applyBorder="1" applyAlignment="1">
      <alignment wrapText="1"/>
    </xf>
    <xf numFmtId="3" fontId="5" fillId="0" borderId="0" xfId="2" applyNumberFormat="1" applyFont="1" applyFill="1" applyBorder="1" applyAlignment="1">
      <alignment wrapText="1"/>
    </xf>
    <xf numFmtId="0" fontId="6" fillId="0" borderId="0" xfId="2" applyFont="1" applyFill="1" applyBorder="1"/>
    <xf numFmtId="4" fontId="6" fillId="0" borderId="0" xfId="2" applyNumberFormat="1" applyFont="1" applyFill="1" applyBorder="1"/>
    <xf numFmtId="49" fontId="6" fillId="0" borderId="0" xfId="2" applyNumberFormat="1" applyFont="1" applyFill="1" applyBorder="1"/>
    <xf numFmtId="2" fontId="6" fillId="0" borderId="0" xfId="2" applyNumberFormat="1" applyFont="1" applyFill="1" applyBorder="1"/>
    <xf numFmtId="1" fontId="5" fillId="0" borderId="0" xfId="0" applyNumberFormat="1" applyFont="1" applyAlignment="1">
      <alignment wrapText="1"/>
    </xf>
    <xf numFmtId="164" fontId="5" fillId="0" borderId="0" xfId="0" applyNumberFormat="1" applyFont="1" applyAlignment="1">
      <alignment wrapText="1"/>
    </xf>
    <xf numFmtId="1" fontId="6" fillId="0" borderId="0" xfId="0" applyNumberFormat="1" applyFont="1"/>
    <xf numFmtId="0" fontId="1" fillId="0" borderId="0" xfId="1"/>
    <xf numFmtId="0" fontId="1" fillId="0" borderId="0" xfId="1" applyFill="1"/>
    <xf numFmtId="0" fontId="0" fillId="0" borderId="0" xfId="0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vertical="center"/>
    </xf>
    <xf numFmtId="4" fontId="17" fillId="0" borderId="0" xfId="0" applyNumberFormat="1" applyFont="1" applyFill="1" applyBorder="1" applyAlignment="1">
      <alignment vertical="center"/>
    </xf>
    <xf numFmtId="0" fontId="17" fillId="0" borderId="0" xfId="0" applyNumberFormat="1" applyFont="1" applyFill="1" applyBorder="1" applyAlignment="1">
      <alignment horizontal="right" vertical="center"/>
    </xf>
    <xf numFmtId="166" fontId="17" fillId="0" borderId="0" xfId="0" applyNumberFormat="1" applyFont="1" applyFill="1" applyBorder="1" applyAlignment="1">
      <alignment vertical="center"/>
    </xf>
    <xf numFmtId="164" fontId="16" fillId="0" borderId="0" xfId="0" applyNumberFormat="1" applyFont="1" applyFill="1" applyBorder="1" applyAlignment="1">
      <alignment horizontal="center" vertical="center"/>
    </xf>
    <xf numFmtId="0" fontId="1" fillId="0" borderId="0" xfId="1"/>
    <xf numFmtId="0" fontId="1" fillId="0" borderId="0" xfId="1" applyFill="1"/>
    <xf numFmtId="0" fontId="0" fillId="0" borderId="0" xfId="0"/>
    <xf numFmtId="164" fontId="0" fillId="0" borderId="0" xfId="0" applyNumberFormat="1" applyFill="1" applyBorder="1"/>
    <xf numFmtId="4" fontId="5" fillId="0" borderId="0" xfId="4" applyNumberFormat="1" applyFill="1" applyBorder="1"/>
    <xf numFmtId="0" fontId="0" fillId="0" borderId="0" xfId="0" applyFill="1" applyBorder="1"/>
    <xf numFmtId="4" fontId="0" fillId="0" borderId="0" xfId="0" applyNumberFormat="1" applyFill="1" applyBorder="1"/>
    <xf numFmtId="167" fontId="0" fillId="0" borderId="0" xfId="0" applyNumberFormat="1" applyFill="1" applyBorder="1"/>
    <xf numFmtId="0" fontId="1" fillId="0" borderId="0" xfId="1"/>
    <xf numFmtId="0" fontId="1" fillId="0" borderId="0" xfId="1" applyFill="1"/>
    <xf numFmtId="0" fontId="6" fillId="0" borderId="0" xfId="0" applyFont="1" applyFill="1" applyBorder="1" applyAlignment="1">
      <alignment horizontal="center"/>
    </xf>
    <xf numFmtId="165" fontId="6" fillId="0" borderId="0" xfId="0" applyNumberFormat="1" applyFont="1" applyFill="1" applyBorder="1"/>
    <xf numFmtId="4" fontId="6" fillId="0" borderId="0" xfId="0" applyNumberFormat="1" applyFont="1" applyFill="1" applyBorder="1"/>
    <xf numFmtId="4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center"/>
    </xf>
    <xf numFmtId="0" fontId="4" fillId="0" borderId="0" xfId="2"/>
    <xf numFmtId="0" fontId="6" fillId="0" borderId="0" xfId="0" applyFont="1" applyFill="1" applyBorder="1" applyAlignment="1">
      <alignment horizontal="center"/>
    </xf>
    <xf numFmtId="165" fontId="6" fillId="0" borderId="0" xfId="0" applyNumberFormat="1" applyFont="1" applyFill="1" applyBorder="1"/>
    <xf numFmtId="4" fontId="6" fillId="0" borderId="0" xfId="0" applyNumberFormat="1" applyFont="1" applyFill="1" applyBorder="1"/>
    <xf numFmtId="4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center"/>
    </xf>
    <xf numFmtId="169" fontId="6" fillId="0" borderId="0" xfId="0" applyNumberFormat="1" applyFont="1" applyFill="1" applyBorder="1"/>
    <xf numFmtId="0" fontId="4" fillId="0" borderId="0" xfId="2"/>
    <xf numFmtId="4" fontId="5" fillId="0" borderId="0" xfId="4" applyNumberFormat="1" applyFill="1" applyBorder="1"/>
    <xf numFmtId="0" fontId="0" fillId="0" borderId="0" xfId="0" applyFill="1" applyBorder="1"/>
    <xf numFmtId="4" fontId="0" fillId="0" borderId="0" xfId="0" applyNumberFormat="1" applyFill="1" applyBorder="1"/>
    <xf numFmtId="167" fontId="0" fillId="0" borderId="0" xfId="0" applyNumberForma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14" fontId="0" fillId="2" borderId="0" xfId="0" applyNumberFormat="1" applyFill="1" applyBorder="1"/>
    <xf numFmtId="0" fontId="4" fillId="0" borderId="0" xfId="2"/>
    <xf numFmtId="0" fontId="0" fillId="0" borderId="0" xfId="0" applyFill="1" applyBorder="1"/>
    <xf numFmtId="4" fontId="0" fillId="0" borderId="0" xfId="0" applyNumberFormat="1" applyFill="1" applyBorder="1"/>
    <xf numFmtId="165" fontId="0" fillId="0" borderId="0" xfId="0" applyNumberFormat="1" applyFill="1" applyBorder="1"/>
    <xf numFmtId="0" fontId="8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center"/>
    </xf>
    <xf numFmtId="4" fontId="0" fillId="2" borderId="0" xfId="0" applyNumberFormat="1" applyFill="1" applyBorder="1"/>
    <xf numFmtId="0" fontId="0" fillId="2" borderId="0" xfId="0" applyFill="1"/>
    <xf numFmtId="0" fontId="4" fillId="0" borderId="0" xfId="2"/>
    <xf numFmtId="0" fontId="0" fillId="0" borderId="0" xfId="0" applyFill="1" applyBorder="1"/>
    <xf numFmtId="4" fontId="0" fillId="0" borderId="0" xfId="0" applyNumberFormat="1" applyFill="1" applyBorder="1"/>
    <xf numFmtId="165" fontId="0" fillId="0" borderId="0" xfId="0" applyNumberFormat="1" applyFill="1" applyBorder="1"/>
    <xf numFmtId="0" fontId="8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4" fontId="0" fillId="0" borderId="0" xfId="0" applyNumberFormat="1" applyFill="1" applyBorder="1" applyAlignment="1">
      <alignment horizontal="right"/>
    </xf>
    <xf numFmtId="164" fontId="0" fillId="0" borderId="0" xfId="0" applyNumberFormat="1" applyFont="1" applyFill="1" applyBorder="1" applyAlignment="1">
      <alignment horizontal="center"/>
    </xf>
    <xf numFmtId="4" fontId="0" fillId="2" borderId="0" xfId="0" applyNumberFormat="1" applyFill="1" applyBorder="1"/>
    <xf numFmtId="0" fontId="0" fillId="2" borderId="0" xfId="0" applyFill="1"/>
    <xf numFmtId="1" fontId="0" fillId="0" borderId="0" xfId="0" applyNumberFormat="1" applyFont="1" applyFill="1" applyBorder="1" applyAlignment="1">
      <alignment horizontal="center"/>
    </xf>
    <xf numFmtId="0" fontId="4" fillId="0" borderId="0" xfId="2"/>
    <xf numFmtId="0" fontId="0" fillId="0" borderId="0" xfId="0" applyFill="1" applyBorder="1"/>
    <xf numFmtId="4" fontId="0" fillId="0" borderId="0" xfId="0" applyNumberFormat="1" applyFill="1" applyBorder="1"/>
    <xf numFmtId="165" fontId="0" fillId="0" borderId="0" xfId="0" applyNumberFormat="1" applyFill="1" applyBorder="1"/>
    <xf numFmtId="0" fontId="8" fillId="0" borderId="0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4" fillId="0" borderId="0" xfId="2"/>
    <xf numFmtId="4" fontId="0" fillId="0" borderId="0" xfId="0" applyNumberFormat="1" applyFill="1" applyBorder="1"/>
    <xf numFmtId="167" fontId="0" fillId="0" borderId="0" xfId="0" applyNumberForma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NumberFormat="1" applyFill="1" applyBorder="1"/>
    <xf numFmtId="0" fontId="4" fillId="0" borderId="0" xfId="2"/>
    <xf numFmtId="4" fontId="0" fillId="0" borderId="0" xfId="0" applyNumberFormat="1" applyFill="1" applyBorder="1"/>
    <xf numFmtId="167" fontId="0" fillId="0" borderId="0" xfId="0" applyNumberForma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NumberFormat="1" applyFill="1" applyBorder="1"/>
    <xf numFmtId="4" fontId="0" fillId="0" borderId="0" xfId="0" quotePrefix="1" applyNumberFormat="1" applyFill="1" applyBorder="1"/>
    <xf numFmtId="0" fontId="4" fillId="0" borderId="0" xfId="2"/>
    <xf numFmtId="0" fontId="6" fillId="0" borderId="1" xfId="0" applyFont="1" applyFill="1" applyBorder="1" applyAlignment="1">
      <alignment horizontal="center"/>
    </xf>
    <xf numFmtId="164" fontId="6" fillId="0" borderId="1" xfId="0" applyNumberFormat="1" applyFont="1" applyFill="1" applyBorder="1" applyAlignment="1">
      <alignment horizontal="center"/>
    </xf>
    <xf numFmtId="165" fontId="6" fillId="0" borderId="1" xfId="0" applyNumberFormat="1" applyFont="1" applyFill="1" applyBorder="1"/>
    <xf numFmtId="4" fontId="6" fillId="0" borderId="1" xfId="0" applyNumberFormat="1" applyFont="1" applyFill="1" applyBorder="1"/>
    <xf numFmtId="4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0" fillId="0" borderId="0" xfId="0"/>
    <xf numFmtId="3" fontId="4" fillId="0" borderId="0" xfId="2" applyNumberFormat="1" applyFill="1" applyBorder="1"/>
    <xf numFmtId="164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NumberFormat="1" applyFill="1" applyBorder="1"/>
    <xf numFmtId="2" fontId="0" fillId="0" borderId="0" xfId="0" applyNumberFormat="1"/>
    <xf numFmtId="0" fontId="4" fillId="0" borderId="0" xfId="2"/>
    <xf numFmtId="0" fontId="0" fillId="0" borderId="0" xfId="0"/>
    <xf numFmtId="0" fontId="4" fillId="0" borderId="0" xfId="2"/>
    <xf numFmtId="164" fontId="0" fillId="0" borderId="0" xfId="0" applyNumberFormat="1" applyFill="1" applyBorder="1"/>
    <xf numFmtId="3" fontId="0" fillId="0" borderId="0" xfId="0" applyNumberFormat="1" applyFill="1" applyBorder="1"/>
    <xf numFmtId="1" fontId="0" fillId="0" borderId="0" xfId="0" applyNumberFormat="1" applyFill="1" applyBorder="1"/>
    <xf numFmtId="0" fontId="0" fillId="0" borderId="0" xfId="0" applyNumberFormat="1" applyFill="1" applyBorder="1"/>
    <xf numFmtId="2" fontId="0" fillId="0" borderId="0" xfId="0" applyNumberFormat="1"/>
    <xf numFmtId="0" fontId="4" fillId="3" borderId="0" xfId="2" applyFill="1" applyAlignment="1">
      <alignment horizontal="center" wrapText="1"/>
    </xf>
    <xf numFmtId="0" fontId="4" fillId="2" borderId="0" xfId="2" applyFill="1" applyAlignment="1">
      <alignment horizontal="center"/>
    </xf>
    <xf numFmtId="4" fontId="8" fillId="2" borderId="0" xfId="2" applyNumberFormat="1" applyFont="1" applyFill="1" applyBorder="1" applyAlignment="1">
      <alignment horizontal="center"/>
    </xf>
    <xf numFmtId="0" fontId="15" fillId="0" borderId="1" xfId="0" applyFont="1" applyFill="1" applyBorder="1" applyProtection="1">
      <protection hidden="1"/>
    </xf>
    <xf numFmtId="14" fontId="15" fillId="0" borderId="1" xfId="0" applyNumberFormat="1" applyFont="1" applyFill="1" applyBorder="1" applyProtection="1">
      <protection hidden="1"/>
    </xf>
    <xf numFmtId="0" fontId="15" fillId="0" borderId="1" xfId="0" applyNumberFormat="1" applyFont="1" applyFill="1" applyBorder="1" applyProtection="1">
      <protection hidden="1"/>
    </xf>
    <xf numFmtId="14" fontId="23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NumberFormat="1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0" fontId="23" fillId="0" borderId="1" xfId="0" applyFont="1" applyFill="1" applyBorder="1" applyAlignment="1" applyProtection="1">
      <alignment horizontal="center" vertical="center" wrapText="1"/>
      <protection hidden="1"/>
    </xf>
    <xf numFmtId="0" fontId="22" fillId="0" borderId="14" xfId="0" applyFont="1" applyFill="1" applyBorder="1" applyProtection="1">
      <protection hidden="1"/>
    </xf>
    <xf numFmtId="0" fontId="15" fillId="0" borderId="14" xfId="0" applyFont="1" applyFill="1" applyBorder="1" applyProtection="1">
      <protection hidden="1"/>
    </xf>
    <xf numFmtId="14" fontId="15" fillId="0" borderId="14" xfId="0" applyNumberFormat="1" applyFont="1" applyFill="1" applyBorder="1" applyProtection="1">
      <protection hidden="1"/>
    </xf>
    <xf numFmtId="0" fontId="15" fillId="0" borderId="14" xfId="0" applyNumberFormat="1" applyFont="1" applyFill="1" applyBorder="1" applyProtection="1">
      <protection hidden="1"/>
    </xf>
    <xf numFmtId="0" fontId="23" fillId="0" borderId="14" xfId="0" applyFont="1" applyFill="1" applyBorder="1" applyAlignment="1" applyProtection="1">
      <alignment horizontal="center" vertical="center"/>
      <protection hidden="1"/>
    </xf>
    <xf numFmtId="0" fontId="27" fillId="0" borderId="14" xfId="0" applyFont="1" applyFill="1" applyBorder="1"/>
    <xf numFmtId="0" fontId="24" fillId="0" borderId="14" xfId="0" applyFont="1" applyFill="1" applyBorder="1" applyProtection="1">
      <protection hidden="1"/>
    </xf>
    <xf numFmtId="0" fontId="33" fillId="0" borderId="14" xfId="0" applyFont="1" applyFill="1" applyBorder="1" applyProtection="1">
      <protection locked="0"/>
    </xf>
    <xf numFmtId="0" fontId="15" fillId="0" borderId="14" xfId="0" applyFont="1" applyFill="1" applyBorder="1" applyAlignment="1" applyProtection="1">
      <alignment vertical="center"/>
      <protection hidden="1"/>
    </xf>
    <xf numFmtId="0" fontId="23" fillId="0" borderId="15" xfId="0" applyFont="1" applyFill="1" applyBorder="1" applyProtection="1">
      <protection hidden="1"/>
    </xf>
    <xf numFmtId="0" fontId="15" fillId="0" borderId="15" xfId="0" applyFont="1" applyFill="1" applyBorder="1" applyProtection="1">
      <protection hidden="1"/>
    </xf>
    <xf numFmtId="0" fontId="15" fillId="0" borderId="17" xfId="0" applyFont="1" applyFill="1" applyBorder="1" applyProtection="1">
      <protection hidden="1"/>
    </xf>
    <xf numFmtId="14" fontId="15" fillId="0" borderId="18" xfId="0" applyNumberFormat="1" applyFont="1" applyFill="1" applyBorder="1" applyProtection="1">
      <protection hidden="1"/>
    </xf>
    <xf numFmtId="0" fontId="15" fillId="0" borderId="18" xfId="0" applyFont="1" applyFill="1" applyBorder="1" applyProtection="1">
      <protection hidden="1"/>
    </xf>
    <xf numFmtId="0" fontId="15" fillId="0" borderId="18" xfId="0" applyNumberFormat="1" applyFont="1" applyFill="1" applyBorder="1" applyProtection="1">
      <protection hidden="1"/>
    </xf>
    <xf numFmtId="14" fontId="15" fillId="0" borderId="17" xfId="0" applyNumberFormat="1" applyFont="1" applyFill="1" applyBorder="1" applyProtection="1">
      <protection hidden="1"/>
    </xf>
    <xf numFmtId="0" fontId="15" fillId="0" borderId="17" xfId="0" applyNumberFormat="1" applyFont="1" applyFill="1" applyBorder="1" applyProtection="1">
      <protection hidden="1"/>
    </xf>
    <xf numFmtId="0" fontId="15" fillId="0" borderId="19" xfId="0" applyFont="1" applyFill="1" applyBorder="1" applyProtection="1">
      <protection hidden="1"/>
    </xf>
    <xf numFmtId="0" fontId="23" fillId="0" borderId="19" xfId="0" applyFont="1" applyFill="1" applyBorder="1" applyProtection="1">
      <protection hidden="1"/>
    </xf>
    <xf numFmtId="0" fontId="23" fillId="0" borderId="19" xfId="0" applyFont="1" applyFill="1" applyBorder="1" applyAlignment="1" applyProtection="1">
      <alignment vertical="center"/>
      <protection hidden="1"/>
    </xf>
    <xf numFmtId="0" fontId="23" fillId="0" borderId="19" xfId="0" applyFont="1" applyFill="1" applyBorder="1" applyAlignment="1" applyProtection="1">
      <alignment horizontal="center" vertical="center"/>
      <protection hidden="1"/>
    </xf>
    <xf numFmtId="0" fontId="23" fillId="0" borderId="19" xfId="0" applyNumberFormat="1" applyFont="1" applyFill="1" applyBorder="1" applyAlignment="1" applyProtection="1">
      <alignment horizontal="center" vertical="center"/>
      <protection hidden="1"/>
    </xf>
    <xf numFmtId="0" fontId="15" fillId="0" borderId="19" xfId="0" applyNumberFormat="1" applyFont="1" applyFill="1" applyBorder="1" applyProtection="1">
      <protection hidden="1"/>
    </xf>
    <xf numFmtId="0" fontId="25" fillId="0" borderId="19" xfId="0" applyFont="1" applyFill="1" applyBorder="1" applyAlignment="1" applyProtection="1">
      <alignment horizontal="center" vertical="center" readingOrder="1"/>
      <protection hidden="1"/>
    </xf>
    <xf numFmtId="0" fontId="15" fillId="0" borderId="16" xfId="0" applyNumberFormat="1" applyFont="1" applyFill="1" applyBorder="1" applyProtection="1">
      <protection hidden="1"/>
    </xf>
    <xf numFmtId="0" fontId="23" fillId="0" borderId="1" xfId="0" applyFont="1" applyFill="1" applyBorder="1" applyProtection="1">
      <protection hidden="1"/>
    </xf>
    <xf numFmtId="14" fontId="23" fillId="0" borderId="1" xfId="0" applyNumberFormat="1" applyFont="1" applyFill="1" applyBorder="1" applyProtection="1">
      <protection hidden="1"/>
    </xf>
    <xf numFmtId="0" fontId="23" fillId="0" borderId="1" xfId="0" applyNumberFormat="1" applyFont="1" applyFill="1" applyBorder="1" applyProtection="1">
      <protection hidden="1"/>
    </xf>
    <xf numFmtId="0" fontId="29" fillId="0" borderId="0" xfId="0" applyFont="1"/>
    <xf numFmtId="4" fontId="4" fillId="0" borderId="1" xfId="2" applyNumberFormat="1" applyFill="1" applyBorder="1" applyAlignment="1">
      <alignment horizontal="center"/>
    </xf>
    <xf numFmtId="4" fontId="4" fillId="0" borderId="1" xfId="2" applyNumberForma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5" fontId="6" fillId="0" borderId="1" xfId="0" applyNumberFormat="1" applyFont="1" applyFill="1" applyBorder="1"/>
    <xf numFmtId="4" fontId="6" fillId="0" borderId="1" xfId="0" applyNumberFormat="1" applyFont="1" applyFill="1" applyBorder="1"/>
    <xf numFmtId="4" fontId="6" fillId="0" borderId="1" xfId="0" applyNumberFormat="1" applyFont="1" applyFill="1" applyBorder="1" applyAlignment="1">
      <alignment horizontal="right"/>
    </xf>
    <xf numFmtId="0" fontId="6" fillId="0" borderId="1" xfId="0" applyFont="1" applyFill="1" applyBorder="1" applyAlignment="1">
      <alignment horizontal="right"/>
    </xf>
    <xf numFmtId="0" fontId="4" fillId="0" borderId="1" xfId="2" applyBorder="1"/>
    <xf numFmtId="164" fontId="6" fillId="19" borderId="1" xfId="0" applyNumberFormat="1" applyFont="1" applyFill="1" applyBorder="1" applyAlignment="1">
      <alignment horizontal="center"/>
    </xf>
    <xf numFmtId="0" fontId="6" fillId="0" borderId="0" xfId="0" applyFont="1"/>
    <xf numFmtId="49" fontId="35" fillId="0" borderId="1" xfId="0" applyNumberFormat="1" applyFont="1" applyFill="1" applyBorder="1" applyAlignment="1">
      <alignment horizontal="center" wrapText="1"/>
    </xf>
    <xf numFmtId="0" fontId="29" fillId="0" borderId="1" xfId="0" applyFont="1" applyFill="1" applyBorder="1" applyAlignment="1">
      <alignment horizontal="center"/>
    </xf>
    <xf numFmtId="164" fontId="29" fillId="0" borderId="1" xfId="0" applyNumberFormat="1" applyFont="1" applyFill="1" applyBorder="1" applyAlignment="1">
      <alignment horizontal="center"/>
    </xf>
    <xf numFmtId="165" fontId="29" fillId="0" borderId="1" xfId="0" applyNumberFormat="1" applyFont="1" applyFill="1" applyBorder="1"/>
    <xf numFmtId="4" fontId="29" fillId="0" borderId="1" xfId="0" applyNumberFormat="1" applyFont="1" applyFill="1" applyBorder="1"/>
    <xf numFmtId="4" fontId="29" fillId="0" borderId="1" xfId="0" applyNumberFormat="1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3" fontId="41" fillId="0" borderId="0" xfId="2" applyNumberFormat="1" applyFont="1" applyFill="1" applyBorder="1"/>
    <xf numFmtId="168" fontId="41" fillId="0" borderId="0" xfId="2" applyNumberFormat="1" applyFont="1" applyFill="1" applyBorder="1"/>
    <xf numFmtId="1" fontId="41" fillId="0" borderId="0" xfId="2" applyNumberFormat="1" applyFont="1" applyFill="1" applyBorder="1"/>
    <xf numFmtId="4" fontId="41" fillId="0" borderId="0" xfId="2" applyNumberFormat="1" applyFont="1" applyFill="1" applyBorder="1"/>
    <xf numFmtId="165" fontId="41" fillId="0" borderId="0" xfId="2" applyNumberFormat="1" applyFont="1" applyFill="1" applyBorder="1"/>
    <xf numFmtId="0" fontId="41" fillId="0" borderId="0" xfId="2" applyNumberFormat="1" applyFont="1" applyFill="1" applyBorder="1" applyAlignment="1">
      <alignment vertical="top" wrapText="1"/>
    </xf>
    <xf numFmtId="49" fontId="41" fillId="0" borderId="0" xfId="2" applyNumberFormat="1" applyFont="1" applyFill="1" applyBorder="1" applyAlignment="1">
      <alignment vertical="top" wrapText="1"/>
    </xf>
    <xf numFmtId="4" fontId="41" fillId="0" borderId="1" xfId="2" applyNumberFormat="1" applyFont="1" applyBorder="1" applyAlignment="1">
      <alignment horizontal="center"/>
    </xf>
    <xf numFmtId="0" fontId="41" fillId="0" borderId="1" xfId="2" applyFont="1" applyBorder="1"/>
    <xf numFmtId="0" fontId="42" fillId="0" borderId="1" xfId="2" applyFont="1" applyFill="1" applyBorder="1" applyAlignment="1">
      <alignment horizontal="center" wrapText="1"/>
    </xf>
    <xf numFmtId="0" fontId="43" fillId="0" borderId="1" xfId="2" applyFont="1" applyFill="1" applyBorder="1" applyAlignment="1">
      <alignment wrapText="1"/>
    </xf>
    <xf numFmtId="0" fontId="29" fillId="0" borderId="1" xfId="0" applyFont="1" applyBorder="1"/>
    <xf numFmtId="164" fontId="42" fillId="0" borderId="1" xfId="2" applyNumberFormat="1" applyFont="1" applyFill="1" applyBorder="1" applyAlignment="1">
      <alignment horizontal="center" wrapText="1"/>
    </xf>
    <xf numFmtId="4" fontId="42" fillId="0" borderId="1" xfId="2" applyNumberFormat="1" applyFont="1" applyFill="1" applyBorder="1" applyAlignment="1">
      <alignment horizontal="center" wrapText="1"/>
    </xf>
    <xf numFmtId="4" fontId="43" fillId="0" borderId="1" xfId="2" applyNumberFormat="1" applyFont="1" applyFill="1" applyBorder="1" applyAlignment="1">
      <alignment wrapText="1"/>
    </xf>
    <xf numFmtId="0" fontId="6" fillId="0" borderId="0" xfId="0" applyFont="1" applyFill="1"/>
    <xf numFmtId="0" fontId="8" fillId="0" borderId="1" xfId="2" applyFont="1" applyFill="1" applyBorder="1" applyAlignment="1">
      <alignment horizontal="center" wrapText="1"/>
    </xf>
    <xf numFmtId="164" fontId="8" fillId="0" borderId="1" xfId="2" applyNumberFormat="1" applyFont="1" applyFill="1" applyBorder="1" applyAlignment="1">
      <alignment horizontal="center" wrapText="1"/>
    </xf>
    <xf numFmtId="4" fontId="8" fillId="0" borderId="1" xfId="2" applyNumberFormat="1" applyFont="1" applyFill="1" applyBorder="1" applyAlignment="1">
      <alignment horizontal="center" wrapText="1"/>
    </xf>
    <xf numFmtId="4" fontId="3" fillId="0" borderId="1" xfId="2" applyNumberFormat="1" applyFont="1" applyFill="1" applyBorder="1" applyAlignment="1">
      <alignment wrapText="1"/>
    </xf>
    <xf numFmtId="0" fontId="3" fillId="0" borderId="1" xfId="2" applyFont="1" applyFill="1" applyBorder="1" applyAlignment="1">
      <alignment wrapText="1"/>
    </xf>
    <xf numFmtId="4" fontId="4" fillId="0" borderId="1" xfId="2" applyNumberFormat="1" applyFill="1" applyBorder="1" applyAlignment="1">
      <alignment horizontal="center" vertical="center"/>
    </xf>
    <xf numFmtId="4" fontId="4" fillId="0" borderId="1" xfId="2" applyNumberFormat="1" applyBorder="1" applyAlignment="1">
      <alignment horizontal="center" vertical="center"/>
    </xf>
    <xf numFmtId="4" fontId="40" fillId="21" borderId="1" xfId="2" applyNumberFormat="1" applyFont="1" applyFill="1" applyBorder="1" applyAlignment="1">
      <alignment horizontal="center" vertical="center"/>
    </xf>
    <xf numFmtId="4" fontId="40" fillId="9" borderId="1" xfId="2" applyNumberFormat="1" applyFont="1" applyFill="1" applyBorder="1" applyAlignment="1">
      <alignment horizontal="center" vertical="center"/>
    </xf>
    <xf numFmtId="9" fontId="40" fillId="9" borderId="1" xfId="9" applyFont="1" applyFill="1" applyBorder="1" applyAlignment="1">
      <alignment horizontal="center" vertical="center"/>
    </xf>
    <xf numFmtId="0" fontId="15" fillId="0" borderId="16" xfId="0" applyFont="1" applyFill="1" applyBorder="1" applyProtection="1">
      <protection hidden="1"/>
    </xf>
    <xf numFmtId="9" fontId="40" fillId="9" borderId="1" xfId="9" applyFont="1" applyFill="1" applyBorder="1" applyAlignment="1">
      <alignment horizontal="center"/>
    </xf>
    <xf numFmtId="14" fontId="15" fillId="0" borderId="40" xfId="0" applyNumberFormat="1" applyFont="1" applyFill="1" applyBorder="1" applyProtection="1">
      <protection hidden="1"/>
    </xf>
    <xf numFmtId="0" fontId="15" fillId="0" borderId="40" xfId="0" applyFont="1" applyFill="1" applyBorder="1" applyProtection="1">
      <protection hidden="1"/>
    </xf>
    <xf numFmtId="0" fontId="15" fillId="0" borderId="40" xfId="0" applyNumberFormat="1" applyFont="1" applyFill="1" applyBorder="1" applyProtection="1">
      <protection hidden="1"/>
    </xf>
    <xf numFmtId="0" fontId="15" fillId="22" borderId="0" xfId="0" applyFont="1" applyFill="1" applyBorder="1" applyProtection="1">
      <protection hidden="1"/>
    </xf>
    <xf numFmtId="14" fontId="15" fillId="22" borderId="0" xfId="0" applyNumberFormat="1" applyFont="1" applyFill="1" applyBorder="1" applyProtection="1">
      <protection hidden="1"/>
    </xf>
    <xf numFmtId="0" fontId="15" fillId="22" borderId="0" xfId="0" applyNumberFormat="1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0" fontId="23" fillId="22" borderId="0" xfId="0" applyFont="1" applyFill="1" applyBorder="1" applyAlignment="1" applyProtection="1">
      <alignment vertical="center"/>
      <protection hidden="1"/>
    </xf>
    <xf numFmtId="0" fontId="15" fillId="0" borderId="39" xfId="0" applyFont="1" applyFill="1" applyBorder="1" applyProtection="1">
      <protection hidden="1"/>
    </xf>
    <xf numFmtId="4" fontId="40" fillId="9" borderId="1" xfId="2" applyNumberFormat="1" applyFont="1" applyFill="1" applyBorder="1" applyAlignment="1">
      <alignment horizontal="center"/>
    </xf>
    <xf numFmtId="0" fontId="22" fillId="0" borderId="18" xfId="0" applyFont="1" applyFill="1" applyBorder="1" applyProtection="1">
      <protection hidden="1"/>
    </xf>
    <xf numFmtId="0" fontId="18" fillId="0" borderId="14" xfId="0" applyFont="1" applyFill="1" applyBorder="1" applyAlignment="1" applyProtection="1">
      <alignment vertical="center" wrapText="1"/>
      <protection hidden="1"/>
    </xf>
    <xf numFmtId="0" fontId="21" fillId="0" borderId="14" xfId="0" applyFont="1" applyFill="1" applyBorder="1" applyAlignment="1" applyProtection="1">
      <alignment vertical="center" wrapText="1"/>
      <protection hidden="1"/>
    </xf>
    <xf numFmtId="0" fontId="30" fillId="0" borderId="14" xfId="0" applyFont="1" applyFill="1" applyBorder="1" applyAlignment="1" applyProtection="1">
      <alignment wrapText="1"/>
      <protection hidden="1"/>
    </xf>
    <xf numFmtId="0" fontId="19" fillId="0" borderId="14" xfId="0" applyFont="1" applyFill="1" applyBorder="1" applyAlignment="1" applyProtection="1">
      <alignment vertical="center" wrapText="1"/>
      <protection hidden="1"/>
    </xf>
    <xf numFmtId="0" fontId="20" fillId="0" borderId="14" xfId="0" applyFont="1" applyFill="1" applyBorder="1" applyAlignment="1" applyProtection="1">
      <alignment vertical="center" wrapText="1"/>
      <protection hidden="1"/>
    </xf>
    <xf numFmtId="0" fontId="28" fillId="0" borderId="8" xfId="0" applyFont="1" applyBorder="1" applyProtection="1">
      <protection hidden="1"/>
    </xf>
    <xf numFmtId="0" fontId="5" fillId="2" borderId="0" xfId="4" applyFill="1"/>
    <xf numFmtId="0" fontId="4" fillId="23" borderId="0" xfId="2" applyFill="1"/>
    <xf numFmtId="164" fontId="40" fillId="18" borderId="20" xfId="2" applyNumberFormat="1" applyFont="1" applyFill="1" applyBorder="1" applyAlignment="1">
      <alignment horizontal="center"/>
    </xf>
    <xf numFmtId="0" fontId="4" fillId="0" borderId="0" xfId="2" applyBorder="1"/>
    <xf numFmtId="4" fontId="4" fillId="0" borderId="33" xfId="2" applyNumberFormat="1" applyFill="1" applyBorder="1" applyAlignment="1">
      <alignment horizontal="center"/>
    </xf>
    <xf numFmtId="4" fontId="4" fillId="0" borderId="26" xfId="2" applyNumberFormat="1" applyFill="1" applyBorder="1" applyAlignment="1">
      <alignment horizontal="center"/>
    </xf>
    <xf numFmtId="4" fontId="4" fillId="0" borderId="26" xfId="2" applyNumberFormat="1" applyBorder="1" applyAlignment="1">
      <alignment horizontal="center"/>
    </xf>
    <xf numFmtId="0" fontId="0" fillId="0" borderId="0" xfId="0" applyFont="1"/>
    <xf numFmtId="0" fontId="45" fillId="0" borderId="1" xfId="2" applyFont="1" applyFill="1" applyBorder="1" applyAlignment="1">
      <alignment horizontal="center" wrapText="1"/>
    </xf>
    <xf numFmtId="164" fontId="45" fillId="0" borderId="1" xfId="2" applyNumberFormat="1" applyFont="1" applyFill="1" applyBorder="1" applyAlignment="1">
      <alignment horizontal="center" wrapText="1"/>
    </xf>
    <xf numFmtId="4" fontId="45" fillId="0" borderId="1" xfId="2" applyNumberFormat="1" applyFont="1" applyFill="1" applyBorder="1" applyAlignment="1">
      <alignment horizontal="center" wrapText="1"/>
    </xf>
    <xf numFmtId="4" fontId="23" fillId="0" borderId="1" xfId="2" applyNumberFormat="1" applyFont="1" applyFill="1" applyBorder="1" applyAlignment="1">
      <alignment wrapText="1"/>
    </xf>
    <xf numFmtId="0" fontId="23" fillId="0" borderId="1" xfId="2" applyFont="1" applyFill="1" applyBorder="1" applyAlignment="1">
      <alignment wrapText="1"/>
    </xf>
    <xf numFmtId="0" fontId="0" fillId="0" borderId="0" xfId="0" applyFont="1" applyFill="1"/>
    <xf numFmtId="43" fontId="3" fillId="6" borderId="4" xfId="3" applyNumberFormat="1" applyFont="1" applyFill="1" applyBorder="1" applyAlignment="1">
      <alignment horizontal="center" vertical="center"/>
    </xf>
    <xf numFmtId="4" fontId="4" fillId="0" borderId="28" xfId="2" applyNumberFormat="1" applyFill="1" applyBorder="1" applyAlignment="1">
      <alignment horizontal="center"/>
    </xf>
    <xf numFmtId="4" fontId="4" fillId="0" borderId="29" xfId="2" applyNumberFormat="1" applyFill="1" applyBorder="1" applyAlignment="1">
      <alignment horizontal="center"/>
    </xf>
    <xf numFmtId="0" fontId="40" fillId="18" borderId="27" xfId="2" applyFont="1" applyFill="1" applyBorder="1" applyAlignment="1">
      <alignment horizontal="center"/>
    </xf>
    <xf numFmtId="4" fontId="13" fillId="0" borderId="31" xfId="2" applyNumberFormat="1" applyFont="1" applyFill="1" applyBorder="1" applyAlignment="1">
      <alignment horizontal="center"/>
    </xf>
    <xf numFmtId="4" fontId="40" fillId="18" borderId="1" xfId="2" applyNumberFormat="1" applyFont="1" applyFill="1" applyBorder="1" applyAlignment="1">
      <alignment horizontal="center"/>
    </xf>
    <xf numFmtId="4" fontId="13" fillId="0" borderId="32" xfId="2" applyNumberFormat="1" applyFont="1" applyFill="1" applyBorder="1" applyAlignment="1">
      <alignment horizontal="center"/>
    </xf>
    <xf numFmtId="4" fontId="40" fillId="10" borderId="24" xfId="2" applyNumberFormat="1" applyFont="1" applyFill="1" applyBorder="1" applyAlignment="1">
      <alignment horizontal="left"/>
    </xf>
    <xf numFmtId="4" fontId="8" fillId="2" borderId="23" xfId="2" applyNumberFormat="1" applyFont="1" applyFill="1" applyBorder="1" applyAlignment="1">
      <alignment horizontal="center"/>
    </xf>
    <xf numFmtId="4" fontId="40" fillId="10" borderId="24" xfId="2" applyNumberFormat="1" applyFont="1" applyFill="1" applyBorder="1" applyAlignment="1">
      <alignment horizontal="center"/>
    </xf>
    <xf numFmtId="4" fontId="8" fillId="0" borderId="30" xfId="2" applyNumberFormat="1" applyFont="1" applyFill="1" applyBorder="1" applyAlignment="1">
      <alignment horizontal="center"/>
    </xf>
    <xf numFmtId="9" fontId="40" fillId="10" borderId="24" xfId="9" applyFont="1" applyFill="1" applyBorder="1" applyAlignment="1">
      <alignment horizontal="center"/>
    </xf>
    <xf numFmtId="9" fontId="40" fillId="10" borderId="36" xfId="9" applyFont="1" applyFill="1" applyBorder="1" applyAlignment="1">
      <alignment horizontal="center"/>
    </xf>
    <xf numFmtId="4" fontId="8" fillId="2" borderId="38" xfId="2" applyNumberFormat="1" applyFont="1" applyFill="1" applyBorder="1" applyAlignment="1">
      <alignment horizontal="center"/>
    </xf>
    <xf numFmtId="4" fontId="40" fillId="10" borderId="25" xfId="2" applyNumberFormat="1" applyFont="1" applyFill="1" applyBorder="1" applyAlignment="1">
      <alignment horizontal="left"/>
    </xf>
    <xf numFmtId="4" fontId="8" fillId="2" borderId="35" xfId="2" applyNumberFormat="1" applyFont="1" applyFill="1" applyBorder="1" applyAlignment="1">
      <alignment horizontal="center"/>
    </xf>
    <xf numFmtId="43" fontId="3" fillId="6" borderId="5" xfId="3" applyNumberFormat="1" applyFont="1" applyFill="1" applyBorder="1" applyAlignment="1">
      <alignment horizontal="center" vertical="center"/>
    </xf>
    <xf numFmtId="0" fontId="0" fillId="8" borderId="42" xfId="0" applyFont="1" applyFill="1" applyBorder="1"/>
    <xf numFmtId="0" fontId="0" fillId="8" borderId="0" xfId="0" applyFont="1" applyFill="1" applyBorder="1"/>
    <xf numFmtId="0" fontId="0" fillId="6" borderId="0" xfId="0" applyFont="1" applyFill="1" applyBorder="1"/>
    <xf numFmtId="0" fontId="0" fillId="6" borderId="42" xfId="0" applyFont="1" applyFill="1" applyBorder="1"/>
    <xf numFmtId="14" fontId="4" fillId="0" borderId="0" xfId="2" applyNumberFormat="1"/>
    <xf numFmtId="4" fontId="4" fillId="0" borderId="26" xfId="2" applyNumberFormat="1" applyFill="1" applyBorder="1" applyAlignment="1">
      <alignment horizontal="center" vertical="center"/>
    </xf>
    <xf numFmtId="4" fontId="41" fillId="0" borderId="1" xfId="2" applyNumberFormat="1" applyFont="1" applyBorder="1"/>
    <xf numFmtId="9" fontId="40" fillId="10" borderId="25" xfId="9" applyFont="1" applyFill="1" applyBorder="1" applyAlignment="1">
      <alignment horizontal="center"/>
    </xf>
    <xf numFmtId="0" fontId="0" fillId="0" borderId="0" xfId="0"/>
    <xf numFmtId="0" fontId="1" fillId="0" borderId="0" xfId="1"/>
    <xf numFmtId="165" fontId="5" fillId="0" borderId="0" xfId="2" applyNumberFormat="1" applyFont="1" applyFill="1" applyBorder="1" applyAlignment="1">
      <alignment wrapText="1"/>
    </xf>
    <xf numFmtId="4" fontId="5" fillId="0" borderId="0" xfId="2" applyNumberFormat="1" applyFont="1" applyFill="1" applyBorder="1" applyAlignment="1">
      <alignment wrapText="1"/>
    </xf>
    <xf numFmtId="2" fontId="5" fillId="0" borderId="0" xfId="2" applyNumberFormat="1" applyFont="1" applyFill="1" applyBorder="1" applyAlignment="1">
      <alignment wrapText="1"/>
    </xf>
    <xf numFmtId="3" fontId="5" fillId="0" borderId="0" xfId="2" applyNumberFormat="1" applyFont="1" applyFill="1" applyBorder="1" applyAlignment="1">
      <alignment wrapText="1"/>
    </xf>
    <xf numFmtId="0" fontId="1" fillId="0" borderId="0" xfId="1" applyFill="1"/>
    <xf numFmtId="0" fontId="6" fillId="0" borderId="0" xfId="2" applyFont="1" applyFill="1" applyBorder="1"/>
    <xf numFmtId="4" fontId="6" fillId="0" borderId="0" xfId="2" applyNumberFormat="1" applyFont="1" applyFill="1" applyBorder="1"/>
    <xf numFmtId="49" fontId="6" fillId="0" borderId="0" xfId="2" applyNumberFormat="1" applyFont="1" applyFill="1" applyBorder="1"/>
    <xf numFmtId="2" fontId="6" fillId="0" borderId="0" xfId="2" applyNumberFormat="1" applyFont="1" applyFill="1" applyBorder="1"/>
    <xf numFmtId="4" fontId="5" fillId="0" borderId="0" xfId="4" applyNumberFormat="1" applyFill="1" applyBorder="1"/>
    <xf numFmtId="1" fontId="5" fillId="0" borderId="0" xfId="0" applyNumberFormat="1" applyFont="1" applyAlignment="1">
      <alignment wrapText="1"/>
    </xf>
    <xf numFmtId="164" fontId="5" fillId="0" borderId="0" xfId="0" applyNumberFormat="1" applyFont="1" applyAlignment="1">
      <alignment wrapText="1"/>
    </xf>
    <xf numFmtId="0" fontId="0" fillId="0" borderId="0" xfId="0" applyFill="1" applyBorder="1"/>
    <xf numFmtId="4" fontId="0" fillId="0" borderId="0" xfId="0" applyNumberFormat="1" applyFill="1" applyBorder="1"/>
    <xf numFmtId="167" fontId="0" fillId="0" borderId="0" xfId="0" applyNumberFormat="1" applyFill="1" applyBorder="1"/>
    <xf numFmtId="164" fontId="0" fillId="0" borderId="0" xfId="0" applyNumberFormat="1" applyFill="1" applyBorder="1"/>
    <xf numFmtId="1" fontId="6" fillId="0" borderId="0" xfId="0" applyNumberFormat="1" applyFont="1"/>
    <xf numFmtId="0" fontId="0" fillId="2" borderId="0" xfId="0" applyFill="1" applyBorder="1"/>
    <xf numFmtId="0" fontId="5" fillId="2" borderId="0" xfId="4" applyFill="1"/>
    <xf numFmtId="0" fontId="0" fillId="2" borderId="0" xfId="0" applyFill="1"/>
    <xf numFmtId="4" fontId="4" fillId="0" borderId="1" xfId="2" applyNumberFormat="1" applyFill="1" applyBorder="1" applyAlignment="1">
      <alignment horizontal="center" vertical="center"/>
    </xf>
    <xf numFmtId="170" fontId="48" fillId="0" borderId="43" xfId="0" applyNumberFormat="1" applyFont="1" applyFill="1" applyBorder="1" applyAlignment="1">
      <alignment horizontal="center"/>
    </xf>
    <xf numFmtId="0" fontId="27" fillId="0" borderId="43" xfId="0" applyNumberFormat="1" applyFont="1" applyFill="1" applyBorder="1" applyAlignment="1">
      <alignment horizontal="right"/>
    </xf>
    <xf numFmtId="0" fontId="27" fillId="0" borderId="43" xfId="0" applyFont="1" applyFill="1" applyBorder="1" applyAlignment="1">
      <alignment horizontal="right"/>
    </xf>
    <xf numFmtId="0" fontId="27" fillId="0" borderId="44" xfId="0" applyFont="1" applyFill="1" applyBorder="1" applyAlignment="1">
      <alignment horizontal="right"/>
    </xf>
    <xf numFmtId="164" fontId="0" fillId="8" borderId="0" xfId="0" applyNumberFormat="1" applyFont="1" applyFill="1" applyBorder="1"/>
    <xf numFmtId="164" fontId="47" fillId="8" borderId="3" xfId="0" applyNumberFormat="1" applyFont="1" applyFill="1" applyBorder="1"/>
    <xf numFmtId="164" fontId="0" fillId="0" borderId="0" xfId="0" applyNumberFormat="1" applyFill="1"/>
    <xf numFmtId="170" fontId="48" fillId="0" borderId="47" xfId="0" applyNumberFormat="1" applyFont="1" applyFill="1" applyBorder="1" applyAlignment="1">
      <alignment horizontal="center"/>
    </xf>
    <xf numFmtId="170" fontId="48" fillId="0" borderId="49" xfId="0" applyNumberFormat="1" applyFont="1" applyFill="1" applyBorder="1" applyAlignment="1">
      <alignment horizontal="center"/>
    </xf>
    <xf numFmtId="14" fontId="0" fillId="0" borderId="52" xfId="0" applyNumberFormat="1" applyBorder="1" applyAlignment="1">
      <alignment horizontal="center" vertical="top"/>
    </xf>
    <xf numFmtId="1" fontId="0" fillId="0" borderId="53" xfId="0" applyNumberFormat="1" applyBorder="1" applyAlignment="1">
      <alignment horizontal="center" vertical="top"/>
    </xf>
    <xf numFmtId="0" fontId="11" fillId="0" borderId="54" xfId="0" applyFont="1" applyBorder="1" applyAlignment="1">
      <alignment horizontal="center" vertical="top"/>
    </xf>
    <xf numFmtId="0" fontId="0" fillId="0" borderId="53" xfId="0" applyNumberFormat="1" applyBorder="1" applyAlignment="1">
      <alignment horizontal="right" vertical="top"/>
    </xf>
    <xf numFmtId="0" fontId="0" fillId="0" borderId="53" xfId="0" applyBorder="1" applyAlignment="1">
      <alignment horizontal="right" vertical="top"/>
    </xf>
    <xf numFmtId="0" fontId="0" fillId="0" borderId="54" xfId="0" applyNumberFormat="1" applyBorder="1" applyAlignment="1">
      <alignment horizontal="right" vertical="top"/>
    </xf>
    <xf numFmtId="14" fontId="0" fillId="0" borderId="46" xfId="0" applyNumberForma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top"/>
    </xf>
    <xf numFmtId="1" fontId="11" fillId="0" borderId="48" xfId="0" applyNumberFormat="1" applyFont="1" applyBorder="1" applyAlignment="1">
      <alignment horizontal="center" vertical="center"/>
    </xf>
    <xf numFmtId="0" fontId="0" fillId="0" borderId="47" xfId="0" applyNumberFormat="1" applyBorder="1" applyAlignment="1">
      <alignment horizontal="right" vertical="top"/>
    </xf>
    <xf numFmtId="0" fontId="0" fillId="0" borderId="47" xfId="0" applyBorder="1" applyAlignment="1">
      <alignment horizontal="right" vertical="top"/>
    </xf>
    <xf numFmtId="0" fontId="11" fillId="0" borderId="47" xfId="0" quotePrefix="1" applyNumberFormat="1" applyFont="1" applyBorder="1" applyAlignment="1">
      <alignment horizontal="right" vertical="top"/>
    </xf>
    <xf numFmtId="0" fontId="0" fillId="0" borderId="48" xfId="0" applyNumberFormat="1" applyBorder="1" applyAlignment="1">
      <alignment horizontal="right" vertical="top"/>
    </xf>
    <xf numFmtId="171" fontId="49" fillId="0" borderId="47" xfId="0" applyNumberFormat="1" applyFont="1" applyFill="1" applyBorder="1" applyAlignment="1">
      <alignment horizontal="center"/>
    </xf>
    <xf numFmtId="1" fontId="49" fillId="0" borderId="48" xfId="0" applyNumberFormat="1" applyFont="1" applyFill="1" applyBorder="1" applyAlignment="1">
      <alignment horizontal="center"/>
    </xf>
    <xf numFmtId="172" fontId="49" fillId="0" borderId="46" xfId="0" applyNumberFormat="1" applyFont="1" applyFill="1" applyBorder="1" applyAlignment="1">
      <alignment horizontal="center"/>
    </xf>
    <xf numFmtId="0" fontId="27" fillId="0" borderId="47" xfId="0" applyNumberFormat="1" applyFont="1" applyFill="1" applyBorder="1" applyAlignment="1">
      <alignment horizontal="right"/>
    </xf>
    <xf numFmtId="0" fontId="27" fillId="0" borderId="47" xfId="0" applyFont="1" applyFill="1" applyBorder="1" applyAlignment="1">
      <alignment horizontal="right"/>
    </xf>
    <xf numFmtId="0" fontId="27" fillId="0" borderId="48" xfId="0" applyFont="1" applyFill="1" applyBorder="1" applyAlignment="1">
      <alignment horizontal="right"/>
    </xf>
    <xf numFmtId="171" fontId="49" fillId="0" borderId="43" xfId="0" applyNumberFormat="1" applyFont="1" applyFill="1" applyBorder="1" applyAlignment="1">
      <alignment horizontal="center"/>
    </xf>
    <xf numFmtId="1" fontId="49" fillId="0" borderId="44" xfId="0" applyNumberFormat="1" applyFont="1" applyFill="1" applyBorder="1" applyAlignment="1">
      <alignment horizontal="center"/>
    </xf>
    <xf numFmtId="172" fontId="49" fillId="0" borderId="45" xfId="0" applyNumberFormat="1" applyFont="1" applyFill="1" applyBorder="1" applyAlignment="1">
      <alignment horizontal="center"/>
    </xf>
    <xf numFmtId="171" fontId="49" fillId="0" borderId="49" xfId="0" applyNumberFormat="1" applyFont="1" applyFill="1" applyBorder="1" applyAlignment="1">
      <alignment horizontal="center"/>
    </xf>
    <xf numFmtId="1" fontId="49" fillId="0" borderId="50" xfId="0" applyNumberFormat="1" applyFont="1" applyFill="1" applyBorder="1" applyAlignment="1">
      <alignment horizontal="center"/>
    </xf>
    <xf numFmtId="172" fontId="49" fillId="0" borderId="51" xfId="0" applyNumberFormat="1" applyFont="1" applyFill="1" applyBorder="1" applyAlignment="1">
      <alignment horizontal="center"/>
    </xf>
    <xf numFmtId="0" fontId="27" fillId="0" borderId="49" xfId="0" applyNumberFormat="1" applyFont="1" applyFill="1" applyBorder="1" applyAlignment="1">
      <alignment horizontal="right"/>
    </xf>
    <xf numFmtId="0" fontId="27" fillId="0" borderId="49" xfId="0" applyFont="1" applyFill="1" applyBorder="1" applyAlignment="1">
      <alignment horizontal="right"/>
    </xf>
    <xf numFmtId="0" fontId="27" fillId="0" borderId="50" xfId="0" applyFont="1" applyFill="1" applyBorder="1" applyAlignment="1">
      <alignment horizontal="right"/>
    </xf>
    <xf numFmtId="0" fontId="32" fillId="0" borderId="1" xfId="3" applyFont="1" applyBorder="1" applyAlignment="1" applyProtection="1">
      <alignment horizontal="center" vertical="center" wrapText="1"/>
      <protection hidden="1"/>
    </xf>
    <xf numFmtId="0" fontId="32" fillId="0" borderId="1" xfId="3" applyFont="1" applyBorder="1" applyAlignment="1" applyProtection="1">
      <alignment horizontal="center" vertical="center"/>
      <protection hidden="1"/>
    </xf>
    <xf numFmtId="0" fontId="14" fillId="17" borderId="1" xfId="0" applyFont="1" applyFill="1" applyBorder="1" applyAlignment="1" applyProtection="1">
      <alignment horizontal="right" vertical="center" wrapText="1"/>
      <protection hidden="1"/>
    </xf>
    <xf numFmtId="0" fontId="37" fillId="0" borderId="0" xfId="0" applyFont="1" applyBorder="1" applyAlignment="1" applyProtection="1">
      <alignment horizontal="center" vertical="center"/>
      <protection hidden="1"/>
    </xf>
    <xf numFmtId="0" fontId="9" fillId="9" borderId="6" xfId="0" applyFont="1" applyFill="1" applyBorder="1" applyAlignment="1" applyProtection="1">
      <alignment horizontal="center" vertical="center" wrapText="1"/>
      <protection hidden="1"/>
    </xf>
    <xf numFmtId="0" fontId="9" fillId="9" borderId="7" xfId="0" applyFont="1" applyFill="1" applyBorder="1" applyAlignment="1" applyProtection="1">
      <alignment horizontal="center" vertical="center" wrapText="1"/>
      <protection hidden="1"/>
    </xf>
    <xf numFmtId="0" fontId="9" fillId="9" borderId="8" xfId="0" applyFont="1" applyFill="1" applyBorder="1" applyAlignment="1" applyProtection="1">
      <alignment horizontal="center" vertical="center" wrapText="1"/>
      <protection hidden="1"/>
    </xf>
    <xf numFmtId="0" fontId="9" fillId="9" borderId="10" xfId="0" applyFont="1" applyFill="1" applyBorder="1" applyAlignment="1" applyProtection="1">
      <alignment horizontal="center" vertical="center" wrapText="1"/>
      <protection hidden="1"/>
    </xf>
    <xf numFmtId="0" fontId="9" fillId="9" borderId="0" xfId="0" applyFont="1" applyFill="1" applyBorder="1" applyAlignment="1" applyProtection="1">
      <alignment horizontal="center" vertical="center" wrapText="1"/>
      <protection hidden="1"/>
    </xf>
    <xf numFmtId="0" fontId="9" fillId="9" borderId="9" xfId="0" applyFont="1" applyFill="1" applyBorder="1" applyAlignment="1" applyProtection="1">
      <alignment horizontal="center" vertical="center" wrapText="1"/>
      <protection hidden="1"/>
    </xf>
    <xf numFmtId="0" fontId="9" fillId="9" borderId="11" xfId="0" applyFont="1" applyFill="1" applyBorder="1" applyAlignment="1" applyProtection="1">
      <alignment horizontal="center" vertical="center" wrapText="1"/>
      <protection hidden="1"/>
    </xf>
    <xf numFmtId="0" fontId="9" fillId="9" borderId="12" xfId="0" applyFont="1" applyFill="1" applyBorder="1" applyAlignment="1" applyProtection="1">
      <alignment horizontal="center" vertical="center" wrapText="1"/>
      <protection hidden="1"/>
    </xf>
    <xf numFmtId="0" fontId="9" fillId="9" borderId="13" xfId="0" applyFont="1" applyFill="1" applyBorder="1" applyAlignment="1" applyProtection="1">
      <alignment horizontal="center" vertical="center" wrapText="1"/>
      <protection hidden="1"/>
    </xf>
    <xf numFmtId="0" fontId="39" fillId="17" borderId="6" xfId="0" applyFont="1" applyFill="1" applyBorder="1" applyAlignment="1" applyProtection="1">
      <alignment horizontal="left" vertical="center" wrapText="1"/>
      <protection hidden="1"/>
    </xf>
    <xf numFmtId="0" fontId="39" fillId="17" borderId="7" xfId="0" applyFont="1" applyFill="1" applyBorder="1" applyAlignment="1" applyProtection="1">
      <alignment horizontal="left" vertical="center" wrapText="1"/>
      <protection hidden="1"/>
    </xf>
    <xf numFmtId="0" fontId="39" fillId="17" borderId="8" xfId="0" applyFont="1" applyFill="1" applyBorder="1" applyAlignment="1" applyProtection="1">
      <alignment horizontal="left" vertical="center" wrapText="1"/>
      <protection hidden="1"/>
    </xf>
    <xf numFmtId="0" fontId="39" fillId="17" borderId="11" xfId="0" applyFont="1" applyFill="1" applyBorder="1" applyAlignment="1" applyProtection="1">
      <alignment horizontal="left" vertical="center" wrapText="1"/>
      <protection hidden="1"/>
    </xf>
    <xf numFmtId="0" fontId="39" fillId="17" borderId="12" xfId="0" applyFont="1" applyFill="1" applyBorder="1" applyAlignment="1" applyProtection="1">
      <alignment horizontal="left" vertical="center" wrapText="1"/>
      <protection hidden="1"/>
    </xf>
    <xf numFmtId="0" fontId="39" fillId="17" borderId="13" xfId="0" applyFont="1" applyFill="1" applyBorder="1" applyAlignment="1" applyProtection="1">
      <alignment horizontal="left" vertical="center" wrapText="1"/>
      <protection hidden="1"/>
    </xf>
    <xf numFmtId="0" fontId="9" fillId="14" borderId="1" xfId="0" applyFont="1" applyFill="1" applyBorder="1" applyAlignment="1" applyProtection="1">
      <alignment horizontal="center" vertical="center" wrapText="1"/>
      <protection hidden="1"/>
    </xf>
    <xf numFmtId="0" fontId="9" fillId="15" borderId="1" xfId="0" applyFont="1" applyFill="1" applyBorder="1" applyAlignment="1" applyProtection="1">
      <alignment horizontal="center" vertical="center"/>
      <protection hidden="1"/>
    </xf>
    <xf numFmtId="0" fontId="35" fillId="0" borderId="10" xfId="0" applyFont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center" vertical="center" wrapText="1"/>
      <protection hidden="1"/>
    </xf>
    <xf numFmtId="0" fontId="31" fillId="0" borderId="1" xfId="3" applyFont="1" applyBorder="1" applyAlignment="1" applyProtection="1">
      <alignment horizontal="center"/>
      <protection hidden="1"/>
    </xf>
    <xf numFmtId="0" fontId="39" fillId="17" borderId="1" xfId="0" applyFont="1" applyFill="1" applyBorder="1" applyAlignment="1" applyProtection="1">
      <alignment horizontal="left" vertical="center" wrapText="1"/>
      <protection hidden="1"/>
    </xf>
    <xf numFmtId="0" fontId="34" fillId="0" borderId="1" xfId="3" applyFont="1" applyBorder="1" applyAlignment="1" applyProtection="1">
      <alignment horizontal="center" vertical="center" wrapText="1"/>
      <protection hidden="1"/>
    </xf>
    <xf numFmtId="0" fontId="34" fillId="0" borderId="1" xfId="3" applyFont="1" applyBorder="1" applyAlignment="1" applyProtection="1">
      <alignment horizontal="center" vertical="center"/>
      <protection hidden="1"/>
    </xf>
    <xf numFmtId="0" fontId="29" fillId="0" borderId="1" xfId="3" applyFont="1" applyFill="1" applyBorder="1" applyAlignment="1" applyProtection="1">
      <alignment horizontal="left" vertical="center" wrapText="1" readingOrder="1"/>
      <protection hidden="1"/>
    </xf>
    <xf numFmtId="0" fontId="26" fillId="16" borderId="6" xfId="0" applyFont="1" applyFill="1" applyBorder="1" applyAlignment="1" applyProtection="1">
      <alignment horizontal="center" vertical="center" wrapText="1"/>
      <protection hidden="1"/>
    </xf>
    <xf numFmtId="0" fontId="26" fillId="16" borderId="7" xfId="0" applyFont="1" applyFill="1" applyBorder="1" applyAlignment="1" applyProtection="1">
      <alignment horizontal="center" vertical="center" wrapText="1"/>
      <protection hidden="1"/>
    </xf>
    <xf numFmtId="0" fontId="26" fillId="16" borderId="10" xfId="0" applyFont="1" applyFill="1" applyBorder="1" applyAlignment="1" applyProtection="1">
      <alignment horizontal="center" vertical="center" wrapText="1"/>
      <protection hidden="1"/>
    </xf>
    <xf numFmtId="0" fontId="26" fillId="16" borderId="0" xfId="0" applyFont="1" applyFill="1" applyBorder="1" applyAlignment="1" applyProtection="1">
      <alignment horizontal="center" vertical="center" wrapText="1"/>
      <protection hidden="1"/>
    </xf>
    <xf numFmtId="0" fontId="26" fillId="16" borderId="11" xfId="0" applyFont="1" applyFill="1" applyBorder="1" applyAlignment="1" applyProtection="1">
      <alignment horizontal="center" vertical="center" wrapText="1"/>
      <protection hidden="1"/>
    </xf>
    <xf numFmtId="0" fontId="26" fillId="16" borderId="12" xfId="0" applyFont="1" applyFill="1" applyBorder="1" applyAlignment="1" applyProtection="1">
      <alignment horizontal="center" vertical="center" wrapText="1"/>
      <protection hidden="1"/>
    </xf>
    <xf numFmtId="0" fontId="30" fillId="16" borderId="7" xfId="0" applyFont="1" applyFill="1" applyBorder="1" applyAlignment="1" applyProtection="1">
      <alignment horizontal="center"/>
      <protection hidden="1"/>
    </xf>
    <xf numFmtId="0" fontId="30" fillId="16" borderId="0" xfId="0" applyFont="1" applyFill="1" applyBorder="1" applyAlignment="1" applyProtection="1">
      <alignment horizontal="center"/>
      <protection hidden="1"/>
    </xf>
    <xf numFmtId="0" fontId="30" fillId="16" borderId="12" xfId="0" applyFont="1" applyFill="1" applyBorder="1" applyAlignment="1" applyProtection="1">
      <alignment horizontal="center"/>
      <protection hidden="1"/>
    </xf>
    <xf numFmtId="0" fontId="28" fillId="2" borderId="7" xfId="0" applyFont="1" applyFill="1" applyBorder="1" applyAlignment="1" applyProtection="1">
      <alignment horizontal="center"/>
      <protection hidden="1"/>
    </xf>
    <xf numFmtId="0" fontId="28" fillId="2" borderId="8" xfId="0" applyFont="1" applyFill="1" applyBorder="1" applyAlignment="1" applyProtection="1">
      <alignment horizontal="center"/>
      <protection hidden="1"/>
    </xf>
    <xf numFmtId="0" fontId="28" fillId="2" borderId="0" xfId="0" applyFont="1" applyFill="1" applyBorder="1" applyAlignment="1" applyProtection="1">
      <alignment horizontal="center"/>
      <protection hidden="1"/>
    </xf>
    <xf numFmtId="0" fontId="28" fillId="2" borderId="9" xfId="0" applyFont="1" applyFill="1" applyBorder="1" applyAlignment="1" applyProtection="1">
      <alignment horizontal="center"/>
      <protection hidden="1"/>
    </xf>
    <xf numFmtId="0" fontId="28" fillId="2" borderId="12" xfId="0" applyFont="1" applyFill="1" applyBorder="1" applyAlignment="1" applyProtection="1">
      <alignment horizontal="center"/>
      <protection hidden="1"/>
    </xf>
    <xf numFmtId="0" fontId="28" fillId="2" borderId="13" xfId="0" applyFont="1" applyFill="1" applyBorder="1" applyAlignment="1" applyProtection="1">
      <alignment horizontal="center"/>
      <protection hidden="1"/>
    </xf>
    <xf numFmtId="0" fontId="36" fillId="10" borderId="6" xfId="0" applyFont="1" applyFill="1" applyBorder="1" applyAlignment="1" applyProtection="1">
      <alignment horizontal="right" wrapText="1"/>
      <protection hidden="1"/>
    </xf>
    <xf numFmtId="0" fontId="36" fillId="10" borderId="7" xfId="0" applyFont="1" applyFill="1" applyBorder="1" applyAlignment="1" applyProtection="1">
      <alignment horizontal="right" wrapText="1"/>
      <protection hidden="1"/>
    </xf>
    <xf numFmtId="0" fontId="36" fillId="10" borderId="8" xfId="0" applyFont="1" applyFill="1" applyBorder="1" applyAlignment="1" applyProtection="1">
      <alignment horizontal="right" wrapText="1"/>
      <protection hidden="1"/>
    </xf>
    <xf numFmtId="0" fontId="36" fillId="10" borderId="10" xfId="0" applyFont="1" applyFill="1" applyBorder="1" applyAlignment="1" applyProtection="1">
      <alignment horizontal="right" wrapText="1"/>
      <protection hidden="1"/>
    </xf>
    <xf numFmtId="0" fontId="36" fillId="10" borderId="0" xfId="0" applyFont="1" applyFill="1" applyBorder="1" applyAlignment="1" applyProtection="1">
      <alignment horizontal="right" wrapText="1"/>
      <protection hidden="1"/>
    </xf>
    <xf numFmtId="0" fontId="36" fillId="10" borderId="9" xfId="0" applyFont="1" applyFill="1" applyBorder="1" applyAlignment="1" applyProtection="1">
      <alignment horizontal="right" wrapText="1"/>
      <protection hidden="1"/>
    </xf>
    <xf numFmtId="0" fontId="36" fillId="10" borderId="11" xfId="0" applyFont="1" applyFill="1" applyBorder="1" applyAlignment="1" applyProtection="1">
      <alignment horizontal="right" wrapText="1"/>
      <protection hidden="1"/>
    </xf>
    <xf numFmtId="0" fontId="36" fillId="10" borderId="12" xfId="0" applyFont="1" applyFill="1" applyBorder="1" applyAlignment="1" applyProtection="1">
      <alignment horizontal="right" wrapText="1"/>
      <protection hidden="1"/>
    </xf>
    <xf numFmtId="0" fontId="36" fillId="10" borderId="13" xfId="0" applyFont="1" applyFill="1" applyBorder="1" applyAlignment="1" applyProtection="1">
      <alignment horizontal="right" wrapText="1"/>
      <protection hidden="1"/>
    </xf>
    <xf numFmtId="14" fontId="35" fillId="0" borderId="10" xfId="0" applyNumberFormat="1" applyFont="1" applyBorder="1" applyAlignment="1" applyProtection="1">
      <alignment horizontal="center" vertical="center" wrapText="1"/>
      <protection hidden="1"/>
    </xf>
    <xf numFmtId="0" fontId="15" fillId="0" borderId="28" xfId="0" applyFont="1" applyFill="1" applyBorder="1" applyAlignment="1" applyProtection="1">
      <alignment horizontal="center"/>
      <protection hidden="1"/>
    </xf>
    <xf numFmtId="0" fontId="15" fillId="0" borderId="29" xfId="0" applyFont="1" applyFill="1" applyBorder="1" applyAlignment="1" applyProtection="1">
      <alignment horizontal="center"/>
      <protection hidden="1"/>
    </xf>
    <xf numFmtId="0" fontId="15" fillId="0" borderId="37" xfId="0" applyFont="1" applyFill="1" applyBorder="1" applyAlignment="1" applyProtection="1">
      <alignment horizontal="center"/>
      <protection hidden="1"/>
    </xf>
    <xf numFmtId="0" fontId="23" fillId="0" borderId="1" xfId="0" applyFont="1" applyFill="1" applyBorder="1" applyAlignment="1" applyProtection="1">
      <alignment horizontal="center" vertical="center" wrapText="1"/>
      <protection hidden="1"/>
    </xf>
    <xf numFmtId="0" fontId="40" fillId="21" borderId="33" xfId="2" applyFont="1" applyFill="1" applyBorder="1" applyAlignment="1">
      <alignment horizontal="center" vertical="center"/>
    </xf>
    <xf numFmtId="0" fontId="40" fillId="21" borderId="20" xfId="2" applyFont="1" applyFill="1" applyBorder="1" applyAlignment="1">
      <alignment horizontal="center" vertical="center"/>
    </xf>
    <xf numFmtId="4" fontId="40" fillId="21" borderId="1" xfId="2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 applyProtection="1">
      <alignment horizontal="center"/>
      <protection hidden="1"/>
    </xf>
    <xf numFmtId="0" fontId="23" fillId="0" borderId="28" xfId="0" applyFont="1" applyFill="1" applyBorder="1" applyAlignment="1" applyProtection="1">
      <alignment horizontal="center"/>
      <protection hidden="1"/>
    </xf>
    <xf numFmtId="0" fontId="23" fillId="0" borderId="37" xfId="0" applyFont="1" applyFill="1" applyBorder="1" applyAlignment="1" applyProtection="1">
      <alignment horizontal="center"/>
      <protection hidden="1"/>
    </xf>
    <xf numFmtId="0" fontId="23" fillId="0" borderId="1" xfId="0" applyFont="1" applyFill="1" applyBorder="1" applyAlignment="1" applyProtection="1">
      <alignment horizontal="center" vertical="center"/>
      <protection hidden="1"/>
    </xf>
    <xf numFmtId="0" fontId="40" fillId="21" borderId="1" xfId="2" applyFont="1" applyFill="1" applyBorder="1" applyAlignment="1">
      <alignment horizontal="center" vertical="center"/>
    </xf>
    <xf numFmtId="4" fontId="40" fillId="9" borderId="1" xfId="2" applyNumberFormat="1" applyFont="1" applyFill="1" applyBorder="1" applyAlignment="1">
      <alignment horizontal="center"/>
    </xf>
    <xf numFmtId="0" fontId="23" fillId="0" borderId="1" xfId="0" applyFont="1" applyFill="1" applyBorder="1" applyAlignment="1" applyProtection="1">
      <alignment horizontal="left" vertical="top" wrapText="1"/>
      <protection hidden="1"/>
    </xf>
    <xf numFmtId="0" fontId="23" fillId="0" borderId="1" xfId="0" applyFont="1" applyFill="1" applyBorder="1" applyAlignment="1" applyProtection="1">
      <alignment horizontal="left" vertical="top"/>
      <protection hidden="1"/>
    </xf>
    <xf numFmtId="4" fontId="4" fillId="0" borderId="1" xfId="2" applyNumberFormat="1" applyFill="1" applyBorder="1" applyAlignment="1">
      <alignment horizontal="center" vertical="center"/>
    </xf>
    <xf numFmtId="0" fontId="44" fillId="0" borderId="1" xfId="0" applyFont="1" applyFill="1" applyBorder="1" applyAlignment="1" applyProtection="1">
      <alignment horizontal="center" vertical="center" wrapText="1"/>
      <protection hidden="1"/>
    </xf>
    <xf numFmtId="4" fontId="40" fillId="21" borderId="28" xfId="2" applyNumberFormat="1" applyFont="1" applyFill="1" applyBorder="1" applyAlignment="1">
      <alignment horizontal="center" vertical="center"/>
    </xf>
    <xf numFmtId="4" fontId="40" fillId="21" borderId="37" xfId="2" applyNumberFormat="1" applyFont="1" applyFill="1" applyBorder="1" applyAlignment="1">
      <alignment horizontal="center" vertical="center"/>
    </xf>
    <xf numFmtId="4" fontId="40" fillId="21" borderId="33" xfId="2" applyNumberFormat="1" applyFont="1" applyFill="1" applyBorder="1" applyAlignment="1">
      <alignment horizontal="center" vertical="center"/>
    </xf>
    <xf numFmtId="4" fontId="40" fillId="21" borderId="20" xfId="2" applyNumberFormat="1" applyFont="1" applyFill="1" applyBorder="1" applyAlignment="1">
      <alignment horizontal="center" vertical="center"/>
    </xf>
    <xf numFmtId="4" fontId="40" fillId="9" borderId="28" xfId="2" applyNumberFormat="1" applyFont="1" applyFill="1" applyBorder="1" applyAlignment="1">
      <alignment horizontal="center" vertical="center"/>
    </xf>
    <xf numFmtId="4" fontId="40" fillId="9" borderId="29" xfId="2" applyNumberFormat="1" applyFont="1" applyFill="1" applyBorder="1" applyAlignment="1">
      <alignment horizontal="center" vertical="center"/>
    </xf>
    <xf numFmtId="4" fontId="40" fillId="9" borderId="37" xfId="2" applyNumberFormat="1" applyFont="1" applyFill="1" applyBorder="1" applyAlignment="1">
      <alignment horizontal="center" vertical="center"/>
    </xf>
    <xf numFmtId="4" fontId="4" fillId="0" borderId="33" xfId="2" applyNumberFormat="1" applyFill="1" applyBorder="1" applyAlignment="1">
      <alignment horizontal="center" vertical="center"/>
    </xf>
    <xf numFmtId="4" fontId="4" fillId="0" borderId="34" xfId="2" applyNumberFormat="1" applyFill="1" applyBorder="1" applyAlignment="1">
      <alignment horizontal="center" vertical="center"/>
    </xf>
    <xf numFmtId="4" fontId="4" fillId="0" borderId="20" xfId="2" applyNumberFormat="1" applyFill="1" applyBorder="1" applyAlignment="1">
      <alignment horizontal="center" vertical="center"/>
    </xf>
    <xf numFmtId="0" fontId="29" fillId="19" borderId="33" xfId="0" applyFont="1" applyFill="1" applyBorder="1" applyAlignment="1">
      <alignment horizontal="center" vertical="center" wrapText="1"/>
    </xf>
    <xf numFmtId="0" fontId="29" fillId="19" borderId="20" xfId="0" applyFont="1" applyFill="1" applyBorder="1" applyAlignment="1">
      <alignment horizontal="center" vertical="center" wrapText="1"/>
    </xf>
    <xf numFmtId="0" fontId="29" fillId="20" borderId="33" xfId="0" applyFont="1" applyFill="1" applyBorder="1" applyAlignment="1">
      <alignment horizontal="center" vertical="center" wrapText="1"/>
    </xf>
    <xf numFmtId="0" fontId="29" fillId="20" borderId="20" xfId="0" applyFont="1" applyFill="1" applyBorder="1" applyAlignment="1">
      <alignment horizontal="center" vertical="center" wrapText="1"/>
    </xf>
    <xf numFmtId="0" fontId="41" fillId="0" borderId="1" xfId="2" applyFont="1" applyBorder="1" applyAlignment="1">
      <alignment horizontal="center"/>
    </xf>
    <xf numFmtId="4" fontId="4" fillId="0" borderId="21" xfId="2" applyNumberFormat="1" applyFill="1" applyBorder="1" applyAlignment="1">
      <alignment horizontal="center"/>
    </xf>
    <xf numFmtId="4" fontId="4" fillId="0" borderId="22" xfId="2" applyNumberFormat="1" applyFill="1" applyBorder="1" applyAlignment="1">
      <alignment horizontal="center"/>
    </xf>
    <xf numFmtId="4" fontId="40" fillId="18" borderId="27" xfId="2" applyNumberFormat="1" applyFont="1" applyFill="1" applyBorder="1" applyAlignment="1">
      <alignment horizontal="center" vertical="center"/>
    </xf>
    <xf numFmtId="4" fontId="40" fillId="18" borderId="20" xfId="2" applyNumberFormat="1" applyFont="1" applyFill="1" applyBorder="1" applyAlignment="1">
      <alignment horizontal="center" vertical="center"/>
    </xf>
    <xf numFmtId="4" fontId="40" fillId="18" borderId="41" xfId="2" applyNumberFormat="1" applyFont="1" applyFill="1" applyBorder="1" applyAlignment="1">
      <alignment horizontal="center"/>
    </xf>
    <xf numFmtId="4" fontId="42" fillId="0" borderId="0" xfId="2" applyNumberFormat="1" applyFont="1" applyFill="1" applyBorder="1" applyAlignment="1">
      <alignment horizontal="center"/>
    </xf>
    <xf numFmtId="4" fontId="40" fillId="18" borderId="55" xfId="2" applyNumberFormat="1" applyFont="1" applyFill="1" applyBorder="1" applyAlignment="1">
      <alignment horizontal="center"/>
    </xf>
    <xf numFmtId="4" fontId="40" fillId="18" borderId="56" xfId="2" applyNumberFormat="1" applyFont="1" applyFill="1" applyBorder="1" applyAlignment="1">
      <alignment horizontal="center"/>
    </xf>
  </cellXfs>
  <cellStyles count="12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  <cellStyle name="Normal 7 2" xfId="8"/>
    <cellStyle name="Normal 7 3" xfId="11"/>
    <cellStyle name="Normal 8" xfId="7"/>
    <cellStyle name="Normal 8 2" xfId="10"/>
    <cellStyle name="Porcentaje" xfId="9" builtinId="5"/>
  </cellStyles>
  <dxfs count="128">
    <dxf>
      <fill>
        <patternFill patternType="solid">
          <fgColor indexed="64"/>
          <bgColor rgb="FF00B050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solid">
          <fgColor indexed="64"/>
          <bgColor rgb="FFFF0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ourier New"/>
        <scheme val="none"/>
      </font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border outline="0">
        <bottom style="thin">
          <color theme="4" tint="0.39997558519241921"/>
        </bottom>
      </border>
    </dxf>
    <dxf>
      <fill>
        <patternFill patternType="solid">
          <fgColor indexed="64"/>
          <bgColor rgb="FFFF0000"/>
        </patternFill>
      </fill>
      <alignment horizontal="center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>
          <fgColor indexed="64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>
          <fgColor indexed="64"/>
          <bgColor rgb="FFFF0000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ourier New"/>
        <scheme val="none"/>
      </font>
      <fill>
        <patternFill patternType="solid">
          <fgColor indexed="64"/>
          <bgColor rgb="FFFFFF00"/>
        </patternFill>
      </fill>
      <alignment horizontal="general" vertical="center" textRotation="0" wrapText="1" indent="0" justifyLastLine="0" shrinkToFit="0" readingOrder="0"/>
    </dxf>
    <dxf>
      <fill>
        <patternFill>
          <fgColor indexed="64"/>
          <bgColor rgb="FF00B05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>
          <fgColor indexed="64"/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fgColor indexed="64"/>
          <bgColor rgb="FFFF000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ourier New"/>
        <scheme val="none"/>
      </font>
      <fill>
        <patternFill patternType="solid">
          <fgColor indexed="64"/>
          <bgColor rgb="FF00B050"/>
        </patternFill>
      </fill>
      <alignment horizontal="general" vertical="bottom" textRotation="0" wrapText="1" indent="0" justifyLastLine="0" shrinkToFit="0" readingOrder="0"/>
    </dxf>
    <dxf>
      <fill>
        <patternFill>
          <bgColor rgb="FF00B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rgb="FFFFFF00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5999938962981048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rgb="FFFF0000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/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ourier New"/>
        <scheme val="none"/>
      </font>
      <numFmt numFmtId="0" formatCode="General"/>
      <fill>
        <patternFill patternType="solid">
          <fgColor indexed="64"/>
          <bgColor rgb="FF00B050"/>
        </patternFill>
      </fill>
      <alignment horizontal="center" vertical="center" textRotation="0" wrapText="1" indent="0" justifyLastLine="0" shrinkToFit="0" readingOrder="0"/>
    </dxf>
    <dxf>
      <fill>
        <patternFill>
          <fgColor indexed="64"/>
          <bgColor rgb="FF00B050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>
          <fgColor indexed="64"/>
          <bgColor rgb="FFFFFF00"/>
        </patternFill>
      </fill>
    </dxf>
    <dxf>
      <fill>
        <patternFill patternType="solid">
          <fgColor indexed="64"/>
          <bgColor theme="3" tint="0.59999389629810485"/>
        </patternFill>
      </fill>
    </dxf>
    <dxf>
      <fill>
        <patternFill>
          <fgColor indexed="64"/>
          <bgColor rgb="FFFF0000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ourier New"/>
        <scheme val="none"/>
      </font>
      <fill>
        <patternFill patternType="solid">
          <fgColor indexed="64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CALIDAD!$J$2</c:f>
          <c:strCache>
            <c:ptCount val="1"/>
            <c:pt idx="0">
              <c:v>GRAVEDAD ESPECÍFICA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CALIDAD!$J$7</c:f>
              <c:strCache>
                <c:ptCount val="1"/>
                <c:pt idx="0">
                  <c:v>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CALIDAD!$J$8:$J$38</c:f>
              <c:numCache>
                <c:formatCode>General</c:formatCode>
                <c:ptCount val="31"/>
                <c:pt idx="0">
                  <c:v>0.55100000000000005</c:v>
                </c:pt>
                <c:pt idx="1">
                  <c:v>0.55569999999999997</c:v>
                </c:pt>
                <c:pt idx="2">
                  <c:v>0.55210000000000004</c:v>
                </c:pt>
                <c:pt idx="3">
                  <c:v>0.55530000000000002</c:v>
                </c:pt>
                <c:pt idx="4">
                  <c:v>0.55430000000000001</c:v>
                </c:pt>
                <c:pt idx="5">
                  <c:v>0.55149999999999999</c:v>
                </c:pt>
                <c:pt idx="6">
                  <c:v>0.55530000000000002</c:v>
                </c:pt>
                <c:pt idx="7">
                  <c:v>0.55689999999999995</c:v>
                </c:pt>
                <c:pt idx="8">
                  <c:v>0.55430000000000001</c:v>
                </c:pt>
                <c:pt idx="9">
                  <c:v>0.55449999999999999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1"/>
          <c:order val="1"/>
          <c:tx>
            <c:strRef>
              <c:f>CALIDAD!$K$7</c:f>
              <c:strCache>
                <c:ptCount val="1"/>
                <c:pt idx="0">
                  <c:v>GE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CALIDAD!$K$8:$K$38</c:f>
              <c:numCache>
                <c:formatCode>General</c:formatCode>
                <c:ptCount val="31"/>
                <c:pt idx="0">
                  <c:v>0.52</c:v>
                </c:pt>
                <c:pt idx="1">
                  <c:v>0.52</c:v>
                </c:pt>
                <c:pt idx="2">
                  <c:v>0.52</c:v>
                </c:pt>
                <c:pt idx="3">
                  <c:v>0.52</c:v>
                </c:pt>
                <c:pt idx="4">
                  <c:v>0.52</c:v>
                </c:pt>
                <c:pt idx="5">
                  <c:v>0.52</c:v>
                </c:pt>
                <c:pt idx="6">
                  <c:v>0.52</c:v>
                </c:pt>
                <c:pt idx="7">
                  <c:v>0.52</c:v>
                </c:pt>
                <c:pt idx="8">
                  <c:v>0.52</c:v>
                </c:pt>
                <c:pt idx="9">
                  <c:v>0.52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2"/>
          <c:order val="2"/>
          <c:tx>
            <c:strRef>
              <c:f>CALIDAD!$L$7</c:f>
              <c:strCache>
                <c:ptCount val="1"/>
                <c:pt idx="0">
                  <c:v>GE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CALIDAD!$L$8:$L$38</c:f>
              <c:numCache>
                <c:formatCode>General</c:formatCode>
                <c:ptCount val="31"/>
                <c:pt idx="0">
                  <c:v>0.56999999999999995</c:v>
                </c:pt>
                <c:pt idx="1">
                  <c:v>0.56999999999999995</c:v>
                </c:pt>
                <c:pt idx="2">
                  <c:v>0.56999999999999995</c:v>
                </c:pt>
                <c:pt idx="3">
                  <c:v>0.56999999999999995</c:v>
                </c:pt>
                <c:pt idx="4">
                  <c:v>0.56999999999999995</c:v>
                </c:pt>
                <c:pt idx="5">
                  <c:v>0.56999999999999995</c:v>
                </c:pt>
                <c:pt idx="6">
                  <c:v>0.56999999999999995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0.56999999999999995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63216"/>
        <c:axId val="170463776"/>
      </c:lineChart>
      <c:dateAx>
        <c:axId val="17046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0463776"/>
        <c:crosses val="autoZero"/>
        <c:auto val="1"/>
        <c:lblOffset val="100"/>
        <c:baseTimeUnit val="days"/>
      </c:dateAx>
      <c:valAx>
        <c:axId val="17046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046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CALIDAD!$R$2</c:f>
          <c:strCache>
            <c:ptCount val="1"/>
            <c:pt idx="0">
              <c:v>CONTENIDO ETANO (C2), PENTANO Y MAS PESADOS (C5+) 
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CALIDAD!$R$7</c:f>
              <c:strCache>
                <c:ptCount val="1"/>
                <c:pt idx="0">
                  <c:v>C5+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CALIDAD!$R$8:$R$38</c:f>
              <c:numCache>
                <c:formatCode>General</c:formatCode>
                <c:ptCount val="31"/>
                <c:pt idx="0">
                  <c:v>0.91</c:v>
                </c:pt>
                <c:pt idx="1">
                  <c:v>1.1000000000000001</c:v>
                </c:pt>
                <c:pt idx="2">
                  <c:v>1.39</c:v>
                </c:pt>
                <c:pt idx="3">
                  <c:v>1.43</c:v>
                </c:pt>
                <c:pt idx="4">
                  <c:v>1.17</c:v>
                </c:pt>
                <c:pt idx="5">
                  <c:v>0.54</c:v>
                </c:pt>
                <c:pt idx="6">
                  <c:v>0.99</c:v>
                </c:pt>
                <c:pt idx="7">
                  <c:v>1.7</c:v>
                </c:pt>
                <c:pt idx="8">
                  <c:v>0.9</c:v>
                </c:pt>
                <c:pt idx="9">
                  <c:v>1.03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1"/>
          <c:order val="1"/>
          <c:tx>
            <c:strRef>
              <c:f>CALIDAD!$S$7</c:f>
              <c:strCache>
                <c:ptCount val="1"/>
                <c:pt idx="0">
                  <c:v>C5+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CALIDAD!$S$8:$S$38</c:f>
              <c:numCache>
                <c:formatCode>General</c:formatCode>
                <c:ptCount val="3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2"/>
          <c:order val="2"/>
          <c:tx>
            <c:strRef>
              <c:f>CALIDAD!$T$7</c:f>
              <c:strCache>
                <c:ptCount val="1"/>
                <c:pt idx="0">
                  <c:v>C2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CALIDAD!$T$8:$T$38</c:f>
              <c:numCache>
                <c:formatCode>General</c:formatCode>
                <c:ptCount val="31"/>
                <c:pt idx="0">
                  <c:v>0.65</c:v>
                </c:pt>
                <c:pt idx="1">
                  <c:v>0.48</c:v>
                </c:pt>
                <c:pt idx="2">
                  <c:v>0.56999999999999995</c:v>
                </c:pt>
                <c:pt idx="3">
                  <c:v>0.21</c:v>
                </c:pt>
                <c:pt idx="4">
                  <c:v>0.13</c:v>
                </c:pt>
                <c:pt idx="5">
                  <c:v>0.12</c:v>
                </c:pt>
                <c:pt idx="6">
                  <c:v>0.39</c:v>
                </c:pt>
                <c:pt idx="7">
                  <c:v>0.09</c:v>
                </c:pt>
                <c:pt idx="8">
                  <c:v>0.08</c:v>
                </c:pt>
                <c:pt idx="9">
                  <c:v>0.06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3"/>
          <c:order val="3"/>
          <c:tx>
            <c:strRef>
              <c:f>CALIDAD!$U$7</c:f>
              <c:strCache>
                <c:ptCount val="1"/>
                <c:pt idx="0">
                  <c:v>C2 (Max)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CALIDAD!$U$8:$U$38</c:f>
              <c:numCache>
                <c:formatCode>General</c:formatCode>
                <c:ptCount val="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41280"/>
        <c:axId val="174541840"/>
      </c:lineChart>
      <c:dateAx>
        <c:axId val="1745412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541840"/>
        <c:crosses val="autoZero"/>
        <c:auto val="1"/>
        <c:lblOffset val="100"/>
        <c:baseTimeUnit val="days"/>
      </c:dateAx>
      <c:valAx>
        <c:axId val="17454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54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CALIDAD!$X$2</c:f>
          <c:strCache>
            <c:ptCount val="1"/>
            <c:pt idx="0">
              <c:v>TENSIÓN DE VAPOR (TV)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CALIDAD!$X$7</c:f>
              <c:strCache>
                <c:ptCount val="1"/>
                <c:pt idx="0">
                  <c:v>TV Reid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CALIDAD!$X$8:$X$39</c:f>
              <c:numCache>
                <c:formatCode>General</c:formatCode>
                <c:ptCount val="32"/>
                <c:pt idx="0">
                  <c:v>9.6999999999999993</c:v>
                </c:pt>
                <c:pt idx="1">
                  <c:v>9.6</c:v>
                </c:pt>
                <c:pt idx="2">
                  <c:v>9.5</c:v>
                </c:pt>
                <c:pt idx="3">
                  <c:v>9.6999999999999993</c:v>
                </c:pt>
                <c:pt idx="4">
                  <c:v>9.6</c:v>
                </c:pt>
                <c:pt idx="5">
                  <c:v>9.6999999999999993</c:v>
                </c:pt>
                <c:pt idx="6">
                  <c:v>9.6999999999999993</c:v>
                </c:pt>
                <c:pt idx="7">
                  <c:v>9.9</c:v>
                </c:pt>
                <c:pt idx="8">
                  <c:v>10</c:v>
                </c:pt>
                <c:pt idx="9">
                  <c:v>10</c:v>
                </c:pt>
                <c:pt idx="10">
                  <c:v>9.9</c:v>
                </c:pt>
                <c:pt idx="11">
                  <c:v>9.8000000000000007</c:v>
                </c:pt>
                <c:pt idx="12">
                  <c:v>9.5</c:v>
                </c:pt>
                <c:pt idx="13">
                  <c:v>9.6999999999999993</c:v>
                </c:pt>
                <c:pt idx="14">
                  <c:v>9.9</c:v>
                </c:pt>
                <c:pt idx="15">
                  <c:v>9.6999999999999993</c:v>
                </c:pt>
                <c:pt idx="16">
                  <c:v>9.6999999999999993</c:v>
                </c:pt>
                <c:pt idx="17">
                  <c:v>10.1</c:v>
                </c:pt>
                <c:pt idx="18">
                  <c:v>10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1"/>
          <c:order val="1"/>
          <c:tx>
            <c:strRef>
              <c:f>CALIDAD!$Y$7</c:f>
              <c:strCache>
                <c:ptCount val="1"/>
                <c:pt idx="0">
                  <c:v>TV Reid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CALIDAD!$Y$8:$Y$39</c:f>
              <c:numCache>
                <c:formatCode>General</c:formatCode>
                <c:ptCount val="32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7</c:v>
                </c:pt>
                <c:pt idx="18">
                  <c:v>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/>
        </c:ser>
        <c:ser>
          <c:idx val="2"/>
          <c:order val="2"/>
          <c:tx>
            <c:strRef>
              <c:f>CALIDAD!$Z$7</c:f>
              <c:strCache>
                <c:ptCount val="1"/>
                <c:pt idx="0">
                  <c:v>TV Reid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CALIDAD!$Z$8:$Z$39</c:f>
              <c:numCache>
                <c:formatCode>General</c:formatCode>
                <c:ptCount val="32"/>
                <c:pt idx="0">
                  <c:v>11.5</c:v>
                </c:pt>
                <c:pt idx="1">
                  <c:v>11.5</c:v>
                </c:pt>
                <c:pt idx="2">
                  <c:v>11.5</c:v>
                </c:pt>
                <c:pt idx="3">
                  <c:v>11.5</c:v>
                </c:pt>
                <c:pt idx="4">
                  <c:v>11.5</c:v>
                </c:pt>
                <c:pt idx="5">
                  <c:v>11.5</c:v>
                </c:pt>
                <c:pt idx="6">
                  <c:v>11.5</c:v>
                </c:pt>
                <c:pt idx="7">
                  <c:v>11.5</c:v>
                </c:pt>
                <c:pt idx="8">
                  <c:v>11.5</c:v>
                </c:pt>
                <c:pt idx="9">
                  <c:v>11.5</c:v>
                </c:pt>
                <c:pt idx="10">
                  <c:v>11.5</c:v>
                </c:pt>
                <c:pt idx="11">
                  <c:v>11.5</c:v>
                </c:pt>
                <c:pt idx="12">
                  <c:v>11.5</c:v>
                </c:pt>
                <c:pt idx="13">
                  <c:v>11.5</c:v>
                </c:pt>
                <c:pt idx="14">
                  <c:v>11.5</c:v>
                </c:pt>
                <c:pt idx="15">
                  <c:v>11.5</c:v>
                </c:pt>
                <c:pt idx="16">
                  <c:v>11.5</c:v>
                </c:pt>
                <c:pt idx="17">
                  <c:v>11.5</c:v>
                </c:pt>
                <c:pt idx="18">
                  <c:v>11.5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45760"/>
        <c:axId val="174546320"/>
      </c:lineChart>
      <c:dateAx>
        <c:axId val="17454576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546320"/>
        <c:crosses val="autoZero"/>
        <c:auto val="1"/>
        <c:lblOffset val="100"/>
        <c:baseTimeUnit val="days"/>
      </c:dateAx>
      <c:valAx>
        <c:axId val="17454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54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CALIDAD!$AA$2</c:f>
          <c:strCache>
            <c:ptCount val="1"/>
            <c:pt idx="0">
              <c:v>OCTANAJE RON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CALIDAD!$AA$7</c:f>
              <c:strCache>
                <c:ptCount val="1"/>
                <c:pt idx="0">
                  <c:v>Oct. RON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CALIDAD!$AA$8:$AA$38</c:f>
              <c:numCache>
                <c:formatCode>General</c:formatCode>
                <c:ptCount val="31"/>
                <c:pt idx="0">
                  <c:v>85.2</c:v>
                </c:pt>
                <c:pt idx="1">
                  <c:v>85</c:v>
                </c:pt>
                <c:pt idx="2">
                  <c:v>85</c:v>
                </c:pt>
                <c:pt idx="3">
                  <c:v>85.2</c:v>
                </c:pt>
                <c:pt idx="4">
                  <c:v>85.3</c:v>
                </c:pt>
                <c:pt idx="5">
                  <c:v>85</c:v>
                </c:pt>
                <c:pt idx="6">
                  <c:v>85</c:v>
                </c:pt>
                <c:pt idx="7">
                  <c:v>85.2</c:v>
                </c:pt>
                <c:pt idx="8">
                  <c:v>85.2</c:v>
                </c:pt>
                <c:pt idx="9">
                  <c:v>85.4</c:v>
                </c:pt>
                <c:pt idx="10">
                  <c:v>85.1</c:v>
                </c:pt>
                <c:pt idx="11">
                  <c:v>85</c:v>
                </c:pt>
                <c:pt idx="12">
                  <c:v>85</c:v>
                </c:pt>
                <c:pt idx="13">
                  <c:v>85.1</c:v>
                </c:pt>
                <c:pt idx="14">
                  <c:v>85.2</c:v>
                </c:pt>
                <c:pt idx="15">
                  <c:v>85.2</c:v>
                </c:pt>
                <c:pt idx="16">
                  <c:v>85.2</c:v>
                </c:pt>
                <c:pt idx="17">
                  <c:v>85.4</c:v>
                </c:pt>
                <c:pt idx="18">
                  <c:v>85.4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CALIDAD!$AB$7</c:f>
              <c:strCache>
                <c:ptCount val="1"/>
                <c:pt idx="0">
                  <c:v>Oct. RON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CALIDAD!$AB$8:$AB$38</c:f>
              <c:numCache>
                <c:formatCode>General</c:formatCode>
                <c:ptCount val="31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85</c:v>
                </c:pt>
                <c:pt idx="4">
                  <c:v>85</c:v>
                </c:pt>
                <c:pt idx="5">
                  <c:v>85</c:v>
                </c:pt>
                <c:pt idx="6">
                  <c:v>85</c:v>
                </c:pt>
                <c:pt idx="7">
                  <c:v>85</c:v>
                </c:pt>
                <c:pt idx="8">
                  <c:v>85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85</c:v>
                </c:pt>
                <c:pt idx="13">
                  <c:v>85</c:v>
                </c:pt>
                <c:pt idx="14">
                  <c:v>85</c:v>
                </c:pt>
                <c:pt idx="15">
                  <c:v>85</c:v>
                </c:pt>
                <c:pt idx="16">
                  <c:v>85</c:v>
                </c:pt>
                <c:pt idx="17">
                  <c:v>85</c:v>
                </c:pt>
                <c:pt idx="18">
                  <c:v>85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49680"/>
        <c:axId val="174550240"/>
      </c:lineChart>
      <c:dateAx>
        <c:axId val="174549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550240"/>
        <c:crosses val="autoZero"/>
        <c:auto val="1"/>
        <c:lblOffset val="100"/>
        <c:baseTimeUnit val="days"/>
      </c:dateAx>
      <c:valAx>
        <c:axId val="17455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549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CALIDAD!$AC$2</c:f>
          <c:strCache>
            <c:ptCount val="1"/>
            <c:pt idx="0">
              <c:v>AZUFRE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CALIDAD!$AC$7</c:f>
              <c:strCache>
                <c:ptCount val="1"/>
                <c:pt idx="0">
                  <c:v>% Azufre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CALIDAD!$AC$8:$AC$38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CALIDAD!$AD$7</c:f>
              <c:strCache>
                <c:ptCount val="1"/>
                <c:pt idx="0">
                  <c:v>% Azufre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CALIDAD!$AD$8:$AD$38</c:f>
              <c:numCache>
                <c:formatCode>General</c:formatCode>
                <c:ptCount val="3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0.05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0.05</c:v>
                </c:pt>
                <c:pt idx="17">
                  <c:v>0.05</c:v>
                </c:pt>
                <c:pt idx="18">
                  <c:v>0.05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72384"/>
        <c:axId val="174772944"/>
      </c:lineChart>
      <c:dateAx>
        <c:axId val="174772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772944"/>
        <c:crosses val="autoZero"/>
        <c:auto val="1"/>
        <c:lblOffset val="100"/>
        <c:baseTimeUnit val="days"/>
      </c:dateAx>
      <c:valAx>
        <c:axId val="17477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77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CALIDAD!$AE$2</c:f>
          <c:strCache>
            <c:ptCount val="1"/>
            <c:pt idx="0">
              <c:v>RELACIÓN V/L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CALIDAD!$AE$7</c:f>
              <c:strCache>
                <c:ptCount val="1"/>
                <c:pt idx="0">
                  <c:v>Relación V/L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CALIDAD!$AE$8:$AE$38</c:f>
              <c:numCache>
                <c:formatCode>General</c:formatCode>
                <c:ptCount val="31"/>
                <c:pt idx="0">
                  <c:v>128</c:v>
                </c:pt>
                <c:pt idx="1">
                  <c:v>129</c:v>
                </c:pt>
                <c:pt idx="2">
                  <c:v>129</c:v>
                </c:pt>
                <c:pt idx="3">
                  <c:v>128</c:v>
                </c:pt>
                <c:pt idx="4">
                  <c:v>128</c:v>
                </c:pt>
                <c:pt idx="5">
                  <c:v>128</c:v>
                </c:pt>
                <c:pt idx="6">
                  <c:v>129</c:v>
                </c:pt>
                <c:pt idx="7">
                  <c:v>127</c:v>
                </c:pt>
                <c:pt idx="8">
                  <c:v>126</c:v>
                </c:pt>
                <c:pt idx="9">
                  <c:v>127</c:v>
                </c:pt>
                <c:pt idx="10">
                  <c:v>127</c:v>
                </c:pt>
                <c:pt idx="11">
                  <c:v>128</c:v>
                </c:pt>
                <c:pt idx="12">
                  <c:v>129</c:v>
                </c:pt>
                <c:pt idx="13">
                  <c:v>128</c:v>
                </c:pt>
                <c:pt idx="14">
                  <c:v>126</c:v>
                </c:pt>
                <c:pt idx="15">
                  <c:v>129</c:v>
                </c:pt>
                <c:pt idx="16">
                  <c:v>132</c:v>
                </c:pt>
                <c:pt idx="17">
                  <c:v>126</c:v>
                </c:pt>
                <c:pt idx="18">
                  <c:v>126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CALIDAD!$AF$7</c:f>
              <c:strCache>
                <c:ptCount val="1"/>
                <c:pt idx="0">
                  <c:v>Relación V/L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CALIDAD!$AF$8:$AF$38</c:f>
              <c:numCache>
                <c:formatCode>General</c:formatCode>
                <c:ptCount val="31"/>
                <c:pt idx="0">
                  <c:v>124</c:v>
                </c:pt>
                <c:pt idx="1">
                  <c:v>124</c:v>
                </c:pt>
                <c:pt idx="2">
                  <c:v>124</c:v>
                </c:pt>
                <c:pt idx="3">
                  <c:v>124</c:v>
                </c:pt>
                <c:pt idx="4">
                  <c:v>124</c:v>
                </c:pt>
                <c:pt idx="5">
                  <c:v>124</c:v>
                </c:pt>
                <c:pt idx="6">
                  <c:v>124</c:v>
                </c:pt>
                <c:pt idx="7">
                  <c:v>124</c:v>
                </c:pt>
                <c:pt idx="8">
                  <c:v>124</c:v>
                </c:pt>
                <c:pt idx="9">
                  <c:v>124</c:v>
                </c:pt>
                <c:pt idx="10">
                  <c:v>124</c:v>
                </c:pt>
                <c:pt idx="11">
                  <c:v>124</c:v>
                </c:pt>
                <c:pt idx="12">
                  <c:v>124</c:v>
                </c:pt>
                <c:pt idx="13">
                  <c:v>124</c:v>
                </c:pt>
                <c:pt idx="14">
                  <c:v>124</c:v>
                </c:pt>
                <c:pt idx="15">
                  <c:v>124</c:v>
                </c:pt>
                <c:pt idx="16">
                  <c:v>124</c:v>
                </c:pt>
                <c:pt idx="17">
                  <c:v>124</c:v>
                </c:pt>
                <c:pt idx="18">
                  <c:v>124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76304"/>
        <c:axId val="174776864"/>
      </c:lineChart>
      <c:dateAx>
        <c:axId val="1747763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776864"/>
        <c:crosses val="autoZero"/>
        <c:auto val="1"/>
        <c:lblOffset val="100"/>
        <c:baseTimeUnit val="days"/>
      </c:dateAx>
      <c:valAx>
        <c:axId val="17477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77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CALIDAD!$AG$2</c:f>
          <c:strCache>
            <c:ptCount val="1"/>
            <c:pt idx="0">
              <c:v>AROMÁTICOS / MANGANESO / BENCENO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CALIDAD!$AG$7</c:f>
              <c:strCache>
                <c:ptCount val="1"/>
                <c:pt idx="0">
                  <c:v>Cont. Aromáticos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CALIDAD!$AG$8:$AG$38</c:f>
              <c:numCache>
                <c:formatCode>General</c:formatCode>
                <c:ptCount val="31"/>
                <c:pt idx="0">
                  <c:v>27</c:v>
                </c:pt>
                <c:pt idx="1">
                  <c:v>27.1</c:v>
                </c:pt>
                <c:pt idx="2">
                  <c:v>27.5</c:v>
                </c:pt>
                <c:pt idx="3">
                  <c:v>26.3</c:v>
                </c:pt>
                <c:pt idx="4">
                  <c:v>26.9</c:v>
                </c:pt>
                <c:pt idx="5">
                  <c:v>23.2</c:v>
                </c:pt>
                <c:pt idx="6">
                  <c:v>27.4</c:v>
                </c:pt>
                <c:pt idx="7">
                  <c:v>27.1</c:v>
                </c:pt>
                <c:pt idx="8">
                  <c:v>27.4</c:v>
                </c:pt>
                <c:pt idx="9">
                  <c:v>27.4</c:v>
                </c:pt>
                <c:pt idx="10">
                  <c:v>27.1</c:v>
                </c:pt>
                <c:pt idx="11">
                  <c:v>27.1</c:v>
                </c:pt>
                <c:pt idx="12">
                  <c:v>27.9</c:v>
                </c:pt>
                <c:pt idx="13">
                  <c:v>23.4</c:v>
                </c:pt>
                <c:pt idx="14">
                  <c:v>27.2</c:v>
                </c:pt>
                <c:pt idx="15">
                  <c:v>27.1</c:v>
                </c:pt>
                <c:pt idx="16">
                  <c:v>26.9</c:v>
                </c:pt>
                <c:pt idx="17">
                  <c:v>27.3</c:v>
                </c:pt>
                <c:pt idx="18">
                  <c:v>26.7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CALIDAD!$AH$7</c:f>
              <c:strCache>
                <c:ptCount val="1"/>
                <c:pt idx="0">
                  <c:v>Cont. Manganeso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CALIDAD!$AH$8:$AH$38</c:f>
              <c:numCache>
                <c:formatCode>General</c:formatCode>
                <c:ptCount val="31"/>
                <c:pt idx="0">
                  <c:v>10.9</c:v>
                </c:pt>
                <c:pt idx="1">
                  <c:v>10.6</c:v>
                </c:pt>
                <c:pt idx="2">
                  <c:v>8.6</c:v>
                </c:pt>
                <c:pt idx="3">
                  <c:v>8.8000000000000007</c:v>
                </c:pt>
                <c:pt idx="4">
                  <c:v>9.8000000000000007</c:v>
                </c:pt>
                <c:pt idx="5">
                  <c:v>12.4</c:v>
                </c:pt>
                <c:pt idx="6">
                  <c:v>15</c:v>
                </c:pt>
                <c:pt idx="7">
                  <c:v>11.2</c:v>
                </c:pt>
                <c:pt idx="8">
                  <c:v>10.8</c:v>
                </c:pt>
                <c:pt idx="9">
                  <c:v>9</c:v>
                </c:pt>
                <c:pt idx="10">
                  <c:v>10.8</c:v>
                </c:pt>
                <c:pt idx="11">
                  <c:v>9.3000000000000007</c:v>
                </c:pt>
                <c:pt idx="12">
                  <c:v>11</c:v>
                </c:pt>
                <c:pt idx="13">
                  <c:v>10.1</c:v>
                </c:pt>
                <c:pt idx="14">
                  <c:v>9.9</c:v>
                </c:pt>
                <c:pt idx="15">
                  <c:v>10.199999999999999</c:v>
                </c:pt>
                <c:pt idx="16">
                  <c:v>11</c:v>
                </c:pt>
                <c:pt idx="17">
                  <c:v>8.5</c:v>
                </c:pt>
                <c:pt idx="18">
                  <c:v>11.6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CALIDAD!$AI$7</c:f>
              <c:strCache>
                <c:ptCount val="1"/>
                <c:pt idx="0">
                  <c:v>Cont. Benceno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CALIDAD!$AI$8:$AI$38</c:f>
              <c:numCache>
                <c:formatCode>General</c:formatCode>
                <c:ptCount val="31"/>
                <c:pt idx="0">
                  <c:v>1.56</c:v>
                </c:pt>
                <c:pt idx="1">
                  <c:v>1.54</c:v>
                </c:pt>
                <c:pt idx="2">
                  <c:v>1.6</c:v>
                </c:pt>
                <c:pt idx="3">
                  <c:v>1.54</c:v>
                </c:pt>
                <c:pt idx="4">
                  <c:v>1.56</c:v>
                </c:pt>
                <c:pt idx="5">
                  <c:v>1.59</c:v>
                </c:pt>
                <c:pt idx="6">
                  <c:v>1.6</c:v>
                </c:pt>
                <c:pt idx="7">
                  <c:v>1.54</c:v>
                </c:pt>
                <c:pt idx="8">
                  <c:v>1.55</c:v>
                </c:pt>
                <c:pt idx="9">
                  <c:v>1.57</c:v>
                </c:pt>
                <c:pt idx="10">
                  <c:v>1.55</c:v>
                </c:pt>
                <c:pt idx="11">
                  <c:v>1.55</c:v>
                </c:pt>
                <c:pt idx="12">
                  <c:v>1.68</c:v>
                </c:pt>
                <c:pt idx="13">
                  <c:v>1.62</c:v>
                </c:pt>
                <c:pt idx="14">
                  <c:v>1.63</c:v>
                </c:pt>
                <c:pt idx="15">
                  <c:v>1.68</c:v>
                </c:pt>
                <c:pt idx="16">
                  <c:v>1.61</c:v>
                </c:pt>
                <c:pt idx="17">
                  <c:v>1.59</c:v>
                </c:pt>
                <c:pt idx="18">
                  <c:v>1.6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CALIDAD!$AJ$7</c:f>
              <c:strCache>
                <c:ptCount val="1"/>
                <c:pt idx="0">
                  <c:v>Aromáticos Max.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CALIDAD!$AJ$8:$AJ$38</c:f>
              <c:numCache>
                <c:formatCode>General</c:formatCode>
                <c:ptCount val="31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42</c:v>
                </c:pt>
                <c:pt idx="7">
                  <c:v>42</c:v>
                </c:pt>
                <c:pt idx="8">
                  <c:v>42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42</c:v>
                </c:pt>
                <c:pt idx="16">
                  <c:v>42</c:v>
                </c:pt>
                <c:pt idx="17">
                  <c:v>42</c:v>
                </c:pt>
                <c:pt idx="18">
                  <c:v>42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CALIDAD!$AK$7</c:f>
              <c:strCache>
                <c:ptCount val="1"/>
                <c:pt idx="0">
                  <c:v>Manganeso Max.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CALIDAD!$AK$8:$AK$38</c:f>
              <c:numCache>
                <c:formatCode>General</c:formatCode>
                <c:ptCount val="31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CALIDAD!$AL$7</c:f>
              <c:strCache>
                <c:ptCount val="1"/>
                <c:pt idx="0">
                  <c:v>Benceno Max.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CALIDAD!$AL$8:$AL$38</c:f>
              <c:numCache>
                <c:formatCode>General</c:formatCode>
                <c:ptCount val="31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82464"/>
        <c:axId val="174783024"/>
      </c:lineChart>
      <c:dateAx>
        <c:axId val="17478246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783024"/>
        <c:crosses val="autoZero"/>
        <c:auto val="1"/>
        <c:lblOffset val="100"/>
        <c:baseTimeUnit val="days"/>
      </c:dateAx>
      <c:valAx>
        <c:axId val="17478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78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CALIDAD!$AM$2</c:f>
          <c:strCache>
            <c:ptCount val="1"/>
            <c:pt idx="0">
              <c:v>TEMPERATURAS DE DESTILACIÓN ENGLER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CALIDAD!$AM$7</c:f>
              <c:strCache>
                <c:ptCount val="1"/>
                <c:pt idx="0">
                  <c:v>Dest. Engler 10%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CALIDAD!$AM$8:$AM$38</c:f>
              <c:numCache>
                <c:formatCode>General</c:formatCode>
                <c:ptCount val="31"/>
                <c:pt idx="0">
                  <c:v>119</c:v>
                </c:pt>
                <c:pt idx="1">
                  <c:v>119</c:v>
                </c:pt>
                <c:pt idx="2">
                  <c:v>119</c:v>
                </c:pt>
                <c:pt idx="3">
                  <c:v>119</c:v>
                </c:pt>
                <c:pt idx="4">
                  <c:v>119</c:v>
                </c:pt>
                <c:pt idx="5">
                  <c:v>118</c:v>
                </c:pt>
                <c:pt idx="6">
                  <c:v>120</c:v>
                </c:pt>
                <c:pt idx="7">
                  <c:v>118</c:v>
                </c:pt>
                <c:pt idx="8">
                  <c:v>117</c:v>
                </c:pt>
                <c:pt idx="9">
                  <c:v>119</c:v>
                </c:pt>
                <c:pt idx="10">
                  <c:v>118</c:v>
                </c:pt>
                <c:pt idx="11">
                  <c:v>119</c:v>
                </c:pt>
                <c:pt idx="12">
                  <c:v>119</c:v>
                </c:pt>
                <c:pt idx="13">
                  <c:v>118</c:v>
                </c:pt>
                <c:pt idx="14">
                  <c:v>117</c:v>
                </c:pt>
                <c:pt idx="15">
                  <c:v>119</c:v>
                </c:pt>
                <c:pt idx="16">
                  <c:v>118</c:v>
                </c:pt>
                <c:pt idx="17">
                  <c:v>116</c:v>
                </c:pt>
                <c:pt idx="18">
                  <c:v>117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CALIDAD!$AN$7</c:f>
              <c:strCache>
                <c:ptCount val="1"/>
                <c:pt idx="0">
                  <c:v>Dest. Engler 50%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CALIDAD!$AN$8:$AN$38</c:f>
              <c:numCache>
                <c:formatCode>General</c:formatCode>
                <c:ptCount val="31"/>
                <c:pt idx="0">
                  <c:v>179</c:v>
                </c:pt>
                <c:pt idx="1">
                  <c:v>181</c:v>
                </c:pt>
                <c:pt idx="2">
                  <c:v>180</c:v>
                </c:pt>
                <c:pt idx="3">
                  <c:v>179</c:v>
                </c:pt>
                <c:pt idx="4">
                  <c:v>179</c:v>
                </c:pt>
                <c:pt idx="5">
                  <c:v>179</c:v>
                </c:pt>
                <c:pt idx="6">
                  <c:v>183</c:v>
                </c:pt>
                <c:pt idx="7">
                  <c:v>179</c:v>
                </c:pt>
                <c:pt idx="8">
                  <c:v>179</c:v>
                </c:pt>
                <c:pt idx="9">
                  <c:v>181</c:v>
                </c:pt>
                <c:pt idx="10">
                  <c:v>180</c:v>
                </c:pt>
                <c:pt idx="11">
                  <c:v>183</c:v>
                </c:pt>
                <c:pt idx="12">
                  <c:v>182</c:v>
                </c:pt>
                <c:pt idx="13">
                  <c:v>178</c:v>
                </c:pt>
                <c:pt idx="14">
                  <c:v>177</c:v>
                </c:pt>
                <c:pt idx="15">
                  <c:v>183</c:v>
                </c:pt>
                <c:pt idx="16">
                  <c:v>178</c:v>
                </c:pt>
                <c:pt idx="17">
                  <c:v>177</c:v>
                </c:pt>
                <c:pt idx="18">
                  <c:v>176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CALIDAD!$AO$7</c:f>
              <c:strCache>
                <c:ptCount val="1"/>
                <c:pt idx="0">
                  <c:v>Dest. Engler 90%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CALIDAD!$AO$8:$AO$38</c:f>
              <c:numCache>
                <c:formatCode>General</c:formatCode>
                <c:ptCount val="31"/>
                <c:pt idx="0">
                  <c:v>282</c:v>
                </c:pt>
                <c:pt idx="1">
                  <c:v>286</c:v>
                </c:pt>
                <c:pt idx="2">
                  <c:v>282</c:v>
                </c:pt>
                <c:pt idx="3">
                  <c:v>282</c:v>
                </c:pt>
                <c:pt idx="4">
                  <c:v>281</c:v>
                </c:pt>
                <c:pt idx="5">
                  <c:v>281</c:v>
                </c:pt>
                <c:pt idx="6">
                  <c:v>286</c:v>
                </c:pt>
                <c:pt idx="7">
                  <c:v>283</c:v>
                </c:pt>
                <c:pt idx="8">
                  <c:v>281</c:v>
                </c:pt>
                <c:pt idx="9">
                  <c:v>283</c:v>
                </c:pt>
                <c:pt idx="10">
                  <c:v>282</c:v>
                </c:pt>
                <c:pt idx="11">
                  <c:v>283</c:v>
                </c:pt>
                <c:pt idx="12">
                  <c:v>283</c:v>
                </c:pt>
                <c:pt idx="13">
                  <c:v>279</c:v>
                </c:pt>
                <c:pt idx="14">
                  <c:v>280</c:v>
                </c:pt>
                <c:pt idx="15">
                  <c:v>279</c:v>
                </c:pt>
                <c:pt idx="16">
                  <c:v>282</c:v>
                </c:pt>
                <c:pt idx="17">
                  <c:v>280</c:v>
                </c:pt>
                <c:pt idx="18">
                  <c:v>277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CALIDAD!$AP$7</c:f>
              <c:strCache>
                <c:ptCount val="1"/>
                <c:pt idx="0">
                  <c:v>Pto. Final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CALIDAD!$AP$8:$AP$38</c:f>
              <c:numCache>
                <c:formatCode>General</c:formatCode>
                <c:ptCount val="31"/>
                <c:pt idx="0">
                  <c:v>341</c:v>
                </c:pt>
                <c:pt idx="1">
                  <c:v>343</c:v>
                </c:pt>
                <c:pt idx="2">
                  <c:v>341</c:v>
                </c:pt>
                <c:pt idx="3">
                  <c:v>336</c:v>
                </c:pt>
                <c:pt idx="4">
                  <c:v>340</c:v>
                </c:pt>
                <c:pt idx="5">
                  <c:v>337</c:v>
                </c:pt>
                <c:pt idx="6">
                  <c:v>341</c:v>
                </c:pt>
                <c:pt idx="7">
                  <c:v>342</c:v>
                </c:pt>
                <c:pt idx="8">
                  <c:v>344</c:v>
                </c:pt>
                <c:pt idx="9">
                  <c:v>338</c:v>
                </c:pt>
                <c:pt idx="10">
                  <c:v>342</c:v>
                </c:pt>
                <c:pt idx="11">
                  <c:v>338</c:v>
                </c:pt>
                <c:pt idx="12">
                  <c:v>342</c:v>
                </c:pt>
                <c:pt idx="13">
                  <c:v>338</c:v>
                </c:pt>
                <c:pt idx="14">
                  <c:v>330</c:v>
                </c:pt>
                <c:pt idx="15">
                  <c:v>342</c:v>
                </c:pt>
                <c:pt idx="16">
                  <c:v>333</c:v>
                </c:pt>
                <c:pt idx="17">
                  <c:v>333</c:v>
                </c:pt>
                <c:pt idx="18">
                  <c:v>336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CALIDAD!$AQ$7</c:f>
              <c:strCache>
                <c:ptCount val="1"/>
                <c:pt idx="0">
                  <c:v>Dest. Engler 10% (Max)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CALIDAD!$AQ$8:$AQ$38</c:f>
              <c:numCache>
                <c:formatCode>General</c:formatCode>
                <c:ptCount val="31"/>
                <c:pt idx="0">
                  <c:v>140</c:v>
                </c:pt>
                <c:pt idx="1">
                  <c:v>140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140</c:v>
                </c:pt>
                <c:pt idx="6">
                  <c:v>140</c:v>
                </c:pt>
                <c:pt idx="7">
                  <c:v>140</c:v>
                </c:pt>
                <c:pt idx="8">
                  <c:v>140</c:v>
                </c:pt>
                <c:pt idx="9">
                  <c:v>140</c:v>
                </c:pt>
                <c:pt idx="10">
                  <c:v>140</c:v>
                </c:pt>
                <c:pt idx="11">
                  <c:v>140</c:v>
                </c:pt>
                <c:pt idx="12">
                  <c:v>140</c:v>
                </c:pt>
                <c:pt idx="13">
                  <c:v>140</c:v>
                </c:pt>
                <c:pt idx="14">
                  <c:v>140</c:v>
                </c:pt>
                <c:pt idx="15">
                  <c:v>140</c:v>
                </c:pt>
                <c:pt idx="16">
                  <c:v>140</c:v>
                </c:pt>
                <c:pt idx="17">
                  <c:v>140</c:v>
                </c:pt>
                <c:pt idx="18">
                  <c:v>140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CALIDAD!$AR$7</c:f>
              <c:strCache>
                <c:ptCount val="1"/>
                <c:pt idx="0">
                  <c:v>Dest. Engler 50%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CALIDAD!$AR$8:$AR$38</c:f>
              <c:numCache>
                <c:formatCode>General</c:formatCode>
                <c:ptCount val="31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  <c:pt idx="4">
                  <c:v>170</c:v>
                </c:pt>
                <c:pt idx="5">
                  <c:v>170</c:v>
                </c:pt>
                <c:pt idx="6">
                  <c:v>170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170</c:v>
                </c:pt>
                <c:pt idx="11">
                  <c:v>170</c:v>
                </c:pt>
                <c:pt idx="12">
                  <c:v>170</c:v>
                </c:pt>
                <c:pt idx="13">
                  <c:v>170</c:v>
                </c:pt>
                <c:pt idx="14">
                  <c:v>170</c:v>
                </c:pt>
                <c:pt idx="15">
                  <c:v>170</c:v>
                </c:pt>
                <c:pt idx="16">
                  <c:v>170</c:v>
                </c:pt>
                <c:pt idx="17">
                  <c:v>170</c:v>
                </c:pt>
                <c:pt idx="18">
                  <c:v>170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CALIDAD!$AS$7</c:f>
              <c:strCache>
                <c:ptCount val="1"/>
                <c:pt idx="0">
                  <c:v>Dest. Engler 50%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CALIDAD!$AS$8:$AS$38</c:f>
              <c:numCache>
                <c:formatCode>General</c:formatCode>
                <c:ptCount val="31"/>
                <c:pt idx="0">
                  <c:v>240</c:v>
                </c:pt>
                <c:pt idx="1">
                  <c:v>240</c:v>
                </c:pt>
                <c:pt idx="2">
                  <c:v>240</c:v>
                </c:pt>
                <c:pt idx="3">
                  <c:v>240</c:v>
                </c:pt>
                <c:pt idx="4">
                  <c:v>240</c:v>
                </c:pt>
                <c:pt idx="5">
                  <c:v>240</c:v>
                </c:pt>
                <c:pt idx="6">
                  <c:v>240</c:v>
                </c:pt>
                <c:pt idx="7">
                  <c:v>240</c:v>
                </c:pt>
                <c:pt idx="8">
                  <c:v>240</c:v>
                </c:pt>
                <c:pt idx="9">
                  <c:v>240</c:v>
                </c:pt>
                <c:pt idx="10">
                  <c:v>240</c:v>
                </c:pt>
                <c:pt idx="11">
                  <c:v>240</c:v>
                </c:pt>
                <c:pt idx="12">
                  <c:v>240</c:v>
                </c:pt>
                <c:pt idx="13">
                  <c:v>240</c:v>
                </c:pt>
                <c:pt idx="14">
                  <c:v>240</c:v>
                </c:pt>
                <c:pt idx="15">
                  <c:v>240</c:v>
                </c:pt>
                <c:pt idx="16">
                  <c:v>240</c:v>
                </c:pt>
                <c:pt idx="17">
                  <c:v>240</c:v>
                </c:pt>
                <c:pt idx="18">
                  <c:v>240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CALIDAD!$AT$7</c:f>
              <c:strCache>
                <c:ptCount val="1"/>
                <c:pt idx="0">
                  <c:v>Dest. Engler 90% (Max)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CALIDAD!$AT$8:$AT$38</c:f>
              <c:numCache>
                <c:formatCode>General</c:formatCode>
                <c:ptCount val="31"/>
                <c:pt idx="0">
                  <c:v>365</c:v>
                </c:pt>
                <c:pt idx="1">
                  <c:v>365</c:v>
                </c:pt>
                <c:pt idx="2">
                  <c:v>365</c:v>
                </c:pt>
                <c:pt idx="3">
                  <c:v>365</c:v>
                </c:pt>
                <c:pt idx="4">
                  <c:v>365</c:v>
                </c:pt>
                <c:pt idx="5">
                  <c:v>365</c:v>
                </c:pt>
                <c:pt idx="6">
                  <c:v>365</c:v>
                </c:pt>
                <c:pt idx="7">
                  <c:v>365</c:v>
                </c:pt>
                <c:pt idx="8">
                  <c:v>365</c:v>
                </c:pt>
                <c:pt idx="9">
                  <c:v>365</c:v>
                </c:pt>
                <c:pt idx="10">
                  <c:v>365</c:v>
                </c:pt>
                <c:pt idx="11">
                  <c:v>365</c:v>
                </c:pt>
                <c:pt idx="12">
                  <c:v>365</c:v>
                </c:pt>
                <c:pt idx="13">
                  <c:v>365</c:v>
                </c:pt>
                <c:pt idx="14">
                  <c:v>365</c:v>
                </c:pt>
                <c:pt idx="15">
                  <c:v>365</c:v>
                </c:pt>
                <c:pt idx="16">
                  <c:v>365</c:v>
                </c:pt>
                <c:pt idx="17">
                  <c:v>365</c:v>
                </c:pt>
                <c:pt idx="18">
                  <c:v>365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CALIDAD!$AU$7</c:f>
              <c:strCache>
                <c:ptCount val="1"/>
                <c:pt idx="0">
                  <c:v>Pto. Final (Max)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CALIDAD!$W$8:$W$38</c:f>
              <c:strCache>
                <c:ptCount val="19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07/04/2017</c:v>
                </c:pt>
                <c:pt idx="4">
                  <c:v>07/04/2017</c:v>
                </c:pt>
                <c:pt idx="5">
                  <c:v>08/04/2017</c:v>
                </c:pt>
                <c:pt idx="6">
                  <c:v>11/04/2017</c:v>
                </c:pt>
                <c:pt idx="7">
                  <c:v>13/04/2017</c:v>
                </c:pt>
                <c:pt idx="8">
                  <c:v>14/04/2017</c:v>
                </c:pt>
                <c:pt idx="9">
                  <c:v>16/04/2017</c:v>
                </c:pt>
                <c:pt idx="10">
                  <c:v>17/04/2017</c:v>
                </c:pt>
                <c:pt idx="11">
                  <c:v>19/04/2017</c:v>
                </c:pt>
                <c:pt idx="12">
                  <c:v>19/04/2017</c:v>
                </c:pt>
                <c:pt idx="13">
                  <c:v>22/04/2017</c:v>
                </c:pt>
                <c:pt idx="14">
                  <c:v>25/04/2017</c:v>
                </c:pt>
                <c:pt idx="15">
                  <c:v>25/04/2017</c:v>
                </c:pt>
                <c:pt idx="16">
                  <c:v>27/04/2017</c:v>
                </c:pt>
                <c:pt idx="17">
                  <c:v>28/04/2017</c:v>
                </c:pt>
                <c:pt idx="18">
                  <c:v>29/04/2017</c:v>
                </c:pt>
              </c:strCache>
            </c:strRef>
          </c:cat>
          <c:val>
            <c:numRef>
              <c:f>CALIDAD!$AU$8:$AU$38</c:f>
              <c:numCache>
                <c:formatCode>General</c:formatCode>
                <c:ptCount val="31"/>
                <c:pt idx="0">
                  <c:v>437</c:v>
                </c:pt>
                <c:pt idx="1">
                  <c:v>437</c:v>
                </c:pt>
                <c:pt idx="2">
                  <c:v>437</c:v>
                </c:pt>
                <c:pt idx="3">
                  <c:v>437</c:v>
                </c:pt>
                <c:pt idx="4">
                  <c:v>437</c:v>
                </c:pt>
                <c:pt idx="5">
                  <c:v>437</c:v>
                </c:pt>
                <c:pt idx="6">
                  <c:v>437</c:v>
                </c:pt>
                <c:pt idx="7">
                  <c:v>437</c:v>
                </c:pt>
                <c:pt idx="8">
                  <c:v>437</c:v>
                </c:pt>
                <c:pt idx="9">
                  <c:v>437</c:v>
                </c:pt>
                <c:pt idx="10">
                  <c:v>437</c:v>
                </c:pt>
                <c:pt idx="11">
                  <c:v>437</c:v>
                </c:pt>
                <c:pt idx="12">
                  <c:v>437</c:v>
                </c:pt>
                <c:pt idx="13">
                  <c:v>437</c:v>
                </c:pt>
                <c:pt idx="14">
                  <c:v>437</c:v>
                </c:pt>
                <c:pt idx="15">
                  <c:v>437</c:v>
                </c:pt>
                <c:pt idx="16">
                  <c:v>437</c:v>
                </c:pt>
                <c:pt idx="17">
                  <c:v>437</c:v>
                </c:pt>
                <c:pt idx="18">
                  <c:v>437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1504"/>
        <c:axId val="175282064"/>
      </c:lineChart>
      <c:dateAx>
        <c:axId val="175281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82064"/>
        <c:crosses val="autoZero"/>
        <c:auto val="1"/>
        <c:lblOffset val="100"/>
        <c:baseTimeUnit val="days"/>
      </c:dateAx>
      <c:valAx>
        <c:axId val="17528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8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CALIDAD!$AX$2</c:f>
          <c:strCache>
            <c:ptCount val="1"/>
            <c:pt idx="0">
              <c:v>GRAVEDAD ESPECÍFICA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CALIDAD!$AX$7</c:f>
              <c:strCache>
                <c:ptCount val="1"/>
                <c:pt idx="0">
                  <c:v>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CALIDAD!$AX$8:$AX$38</c:f>
              <c:numCache>
                <c:formatCode>General</c:formatCode>
                <c:ptCount val="31"/>
                <c:pt idx="0">
                  <c:v>0.81320000000000003</c:v>
                </c:pt>
                <c:pt idx="1">
                  <c:v>0.81320000000000003</c:v>
                </c:pt>
                <c:pt idx="2">
                  <c:v>0.81230000000000002</c:v>
                </c:pt>
                <c:pt idx="3">
                  <c:v>0.81089999999999995</c:v>
                </c:pt>
                <c:pt idx="4">
                  <c:v>0.81179999999999997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CALIDAD!$AY$7</c:f>
              <c:strCache>
                <c:ptCount val="1"/>
                <c:pt idx="0">
                  <c:v>GE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CALIDAD!$AY$8:$AY$38</c:f>
              <c:numCache>
                <c:formatCode>General</c:formatCode>
                <c:ptCount val="31"/>
                <c:pt idx="0">
                  <c:v>0.79</c:v>
                </c:pt>
                <c:pt idx="1">
                  <c:v>0.79</c:v>
                </c:pt>
                <c:pt idx="2">
                  <c:v>0.79</c:v>
                </c:pt>
                <c:pt idx="3">
                  <c:v>0.79</c:v>
                </c:pt>
                <c:pt idx="4">
                  <c:v>0.79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CALIDAD!$AZ$7</c:f>
              <c:strCache>
                <c:ptCount val="1"/>
                <c:pt idx="0">
                  <c:v>GE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CALIDAD!$AZ$8:$AZ$38</c:f>
              <c:numCache>
                <c:formatCode>General</c:formatCode>
                <c:ptCount val="31"/>
                <c:pt idx="0">
                  <c:v>0.88</c:v>
                </c:pt>
                <c:pt idx="1">
                  <c:v>0.88</c:v>
                </c:pt>
                <c:pt idx="2">
                  <c:v>0.88</c:v>
                </c:pt>
                <c:pt idx="3">
                  <c:v>0.88</c:v>
                </c:pt>
                <c:pt idx="4">
                  <c:v>0.88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5984"/>
        <c:axId val="175286544"/>
      </c:lineChart>
      <c:dateAx>
        <c:axId val="1752859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86544"/>
        <c:crosses val="autoZero"/>
        <c:auto val="1"/>
        <c:lblOffset val="100"/>
        <c:baseTimeUnit val="days"/>
      </c:dateAx>
      <c:valAx>
        <c:axId val="17528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CALIDAD!$BA$2</c:f>
          <c:strCache>
            <c:ptCount val="1"/>
            <c:pt idx="0">
              <c:v>PUNTO DE INFLAMACIÓN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CALIDAD!$BA$7</c:f>
              <c:strCache>
                <c:ptCount val="1"/>
                <c:pt idx="0">
                  <c:v>Pto. Inflamación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CALIDAD!$BA$8:$BA$38</c:f>
              <c:numCache>
                <c:formatCode>General</c:formatCode>
                <c:ptCount val="31"/>
                <c:pt idx="0">
                  <c:v>118</c:v>
                </c:pt>
                <c:pt idx="1">
                  <c:v>116</c:v>
                </c:pt>
                <c:pt idx="2">
                  <c:v>116</c:v>
                </c:pt>
                <c:pt idx="3">
                  <c:v>116</c:v>
                </c:pt>
                <c:pt idx="4">
                  <c:v>114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CALIDAD!$BB$7</c:f>
              <c:strCache>
                <c:ptCount val="1"/>
                <c:pt idx="0">
                  <c:v>Pto. Inflamación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CALIDAD!$BB$8:$BB$38</c:f>
              <c:numCache>
                <c:formatCode>General</c:formatCode>
                <c:ptCount val="31"/>
                <c:pt idx="0">
                  <c:v>100.4</c:v>
                </c:pt>
                <c:pt idx="1">
                  <c:v>100.4</c:v>
                </c:pt>
                <c:pt idx="2">
                  <c:v>100.4</c:v>
                </c:pt>
                <c:pt idx="3">
                  <c:v>100.4</c:v>
                </c:pt>
                <c:pt idx="4">
                  <c:v>100.4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904"/>
        <c:axId val="175290464"/>
      </c:lineChart>
      <c:dateAx>
        <c:axId val="175289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90464"/>
        <c:crosses val="autoZero"/>
        <c:auto val="1"/>
        <c:lblOffset val="100"/>
        <c:baseTimeUnit val="days"/>
      </c:dateAx>
      <c:valAx>
        <c:axId val="17529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8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CALIDAD!$BJ$2</c:f>
          <c:strCache>
            <c:ptCount val="1"/>
            <c:pt idx="0">
              <c:v>TEMPERATURAS DE DESTILACIÓN ENGLER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CALIDAD!$BJ$7</c:f>
              <c:strCache>
                <c:ptCount val="1"/>
                <c:pt idx="0">
                  <c:v>Dest. Engler 90%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CALIDAD!$BJ$8:$BJ$38</c:f>
              <c:numCache>
                <c:formatCode>General</c:formatCode>
                <c:ptCount val="31"/>
                <c:pt idx="0">
                  <c:v>651</c:v>
                </c:pt>
                <c:pt idx="1">
                  <c:v>643</c:v>
                </c:pt>
                <c:pt idx="2">
                  <c:v>651</c:v>
                </c:pt>
                <c:pt idx="3">
                  <c:v>644</c:v>
                </c:pt>
                <c:pt idx="4">
                  <c:v>642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CALIDAD!$BK$7</c:f>
              <c:strCache>
                <c:ptCount val="1"/>
                <c:pt idx="0">
                  <c:v>Dest. Engler 90%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CALIDAD!$BK$8:$BK$38</c:f>
              <c:numCache>
                <c:formatCode>General</c:formatCode>
                <c:ptCount val="31"/>
                <c:pt idx="0">
                  <c:v>540</c:v>
                </c:pt>
                <c:pt idx="1">
                  <c:v>540</c:v>
                </c:pt>
                <c:pt idx="2">
                  <c:v>540</c:v>
                </c:pt>
                <c:pt idx="3">
                  <c:v>540</c:v>
                </c:pt>
                <c:pt idx="4">
                  <c:v>540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CALIDAD!$BL$7</c:f>
              <c:strCache>
                <c:ptCount val="1"/>
                <c:pt idx="0">
                  <c:v>Dest. Engler 90%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CALIDAD!$BL$8:$BL$38</c:f>
              <c:numCache>
                <c:formatCode>General</c:formatCode>
                <c:ptCount val="31"/>
                <c:pt idx="0">
                  <c:v>720</c:v>
                </c:pt>
                <c:pt idx="1">
                  <c:v>720</c:v>
                </c:pt>
                <c:pt idx="2">
                  <c:v>720</c:v>
                </c:pt>
                <c:pt idx="3">
                  <c:v>720</c:v>
                </c:pt>
                <c:pt idx="4">
                  <c:v>720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94384"/>
        <c:axId val="175294944"/>
      </c:lineChart>
      <c:dateAx>
        <c:axId val="175294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94944"/>
        <c:crosses val="autoZero"/>
        <c:auto val="1"/>
        <c:lblOffset val="100"/>
        <c:baseTimeUnit val="days"/>
      </c:dateAx>
      <c:valAx>
        <c:axId val="17529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29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CALIDAD!$BU$2</c:f>
          <c:strCache>
            <c:ptCount val="1"/>
            <c:pt idx="0">
              <c:v>GRAVEDAD ESPECÍFICA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CALIDAD!$BU$7</c:f>
              <c:strCache>
                <c:ptCount val="1"/>
                <c:pt idx="0">
                  <c:v>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CALIDAD!$BU$8:$BU$38</c:f>
              <c:numCache>
                <c:formatCode>General</c:formatCode>
                <c:ptCount val="31"/>
                <c:pt idx="0">
                  <c:v>0.77829999999999999</c:v>
                </c:pt>
                <c:pt idx="1">
                  <c:v>0.77880000000000005</c:v>
                </c:pt>
                <c:pt idx="2">
                  <c:v>0.77880000000000005</c:v>
                </c:pt>
                <c:pt idx="3">
                  <c:v>0.77880000000000005</c:v>
                </c:pt>
                <c:pt idx="4">
                  <c:v>0.77829999999999999</c:v>
                </c:pt>
                <c:pt idx="5">
                  <c:v>0.77880000000000005</c:v>
                </c:pt>
                <c:pt idx="6">
                  <c:v>0.77880000000000005</c:v>
                </c:pt>
                <c:pt idx="7">
                  <c:v>0.77829999999999999</c:v>
                </c:pt>
                <c:pt idx="8">
                  <c:v>0.77880000000000005</c:v>
                </c:pt>
                <c:pt idx="9">
                  <c:v>0.77880000000000005</c:v>
                </c:pt>
                <c:pt idx="10">
                  <c:v>0.7792</c:v>
                </c:pt>
                <c:pt idx="11">
                  <c:v>0.77880000000000005</c:v>
                </c:pt>
                <c:pt idx="12">
                  <c:v>0.77880000000000005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CALIDAD!$BV$7</c:f>
              <c:strCache>
                <c:ptCount val="1"/>
                <c:pt idx="0">
                  <c:v>GE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CALIDAD!$BV$8:$BV$38</c:f>
              <c:numCache>
                <c:formatCode>General</c:formatCode>
                <c:ptCount val="31"/>
                <c:pt idx="0">
                  <c:v>0.77500000000000002</c:v>
                </c:pt>
                <c:pt idx="1">
                  <c:v>0.77500000000000002</c:v>
                </c:pt>
                <c:pt idx="2">
                  <c:v>0.77500000000000002</c:v>
                </c:pt>
                <c:pt idx="3">
                  <c:v>0.77500000000000002</c:v>
                </c:pt>
                <c:pt idx="4">
                  <c:v>0.77500000000000002</c:v>
                </c:pt>
                <c:pt idx="5">
                  <c:v>0.77500000000000002</c:v>
                </c:pt>
                <c:pt idx="6">
                  <c:v>0.77500000000000002</c:v>
                </c:pt>
                <c:pt idx="7">
                  <c:v>0.77500000000000002</c:v>
                </c:pt>
                <c:pt idx="8">
                  <c:v>0.77500000000000002</c:v>
                </c:pt>
                <c:pt idx="9">
                  <c:v>0.77500000000000002</c:v>
                </c:pt>
                <c:pt idx="10">
                  <c:v>0.77500000000000002</c:v>
                </c:pt>
                <c:pt idx="11">
                  <c:v>0.77500000000000002</c:v>
                </c:pt>
                <c:pt idx="12">
                  <c:v>0.77500000000000002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CALIDAD!$BW$7</c:f>
              <c:strCache>
                <c:ptCount val="1"/>
                <c:pt idx="0">
                  <c:v>GE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CALIDAD!$BW$8:$BW$38</c:f>
              <c:numCache>
                <c:formatCode>General</c:formatCode>
                <c:ptCount val="31"/>
                <c:pt idx="0">
                  <c:v>0.84</c:v>
                </c:pt>
                <c:pt idx="1">
                  <c:v>0.84</c:v>
                </c:pt>
                <c:pt idx="2">
                  <c:v>0.84</c:v>
                </c:pt>
                <c:pt idx="3">
                  <c:v>0.84</c:v>
                </c:pt>
                <c:pt idx="4">
                  <c:v>0.84</c:v>
                </c:pt>
                <c:pt idx="5">
                  <c:v>0.84</c:v>
                </c:pt>
                <c:pt idx="6">
                  <c:v>0.84</c:v>
                </c:pt>
                <c:pt idx="7">
                  <c:v>0.84</c:v>
                </c:pt>
                <c:pt idx="8">
                  <c:v>0.84</c:v>
                </c:pt>
                <c:pt idx="9">
                  <c:v>0.84</c:v>
                </c:pt>
                <c:pt idx="10">
                  <c:v>0.84</c:v>
                </c:pt>
                <c:pt idx="11">
                  <c:v>0.84</c:v>
                </c:pt>
                <c:pt idx="12">
                  <c:v>0.84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67696"/>
        <c:axId val="170468256"/>
      </c:lineChart>
      <c:dateAx>
        <c:axId val="1704676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0468256"/>
        <c:crosses val="autoZero"/>
        <c:auto val="1"/>
        <c:lblOffset val="100"/>
        <c:baseTimeUnit val="days"/>
      </c:dateAx>
      <c:valAx>
        <c:axId val="17046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046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CALIDAD!$BC$2</c:f>
          <c:strCache>
            <c:ptCount val="1"/>
            <c:pt idx="0">
              <c:v>VISCOSIDAD CINEMÁTICA (UC)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CALIDAD!$BC$7</c:f>
              <c:strCache>
                <c:ptCount val="1"/>
                <c:pt idx="0">
                  <c:v>UC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CALIDAD!$BC$8:$BC$38</c:f>
              <c:numCache>
                <c:formatCode>General</c:formatCode>
                <c:ptCount val="31"/>
                <c:pt idx="0">
                  <c:v>2.1</c:v>
                </c:pt>
                <c:pt idx="1">
                  <c:v>2.1</c:v>
                </c:pt>
                <c:pt idx="2">
                  <c:v>2.1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CALIDAD!$BD$7</c:f>
              <c:strCache>
                <c:ptCount val="1"/>
                <c:pt idx="0">
                  <c:v>UC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CALIDAD!$BD$8:$BD$38</c:f>
              <c:numCache>
                <c:formatCode>General</c:formatCode>
                <c:ptCount val="31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CALIDAD!$BE$7</c:f>
              <c:strCache>
                <c:ptCount val="1"/>
                <c:pt idx="0">
                  <c:v>UC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CALIDAD!$BE$8:$BE$38</c:f>
              <c:numCache>
                <c:formatCode>General</c:formatCode>
                <c:ptCount val="31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5.5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59504"/>
        <c:axId val="175460064"/>
      </c:lineChart>
      <c:dateAx>
        <c:axId val="175459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460064"/>
        <c:crosses val="autoZero"/>
        <c:auto val="1"/>
        <c:lblOffset val="100"/>
        <c:baseTimeUnit val="days"/>
      </c:dateAx>
      <c:valAx>
        <c:axId val="17546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45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CALIDAD!$BM$2</c:f>
          <c:strCache>
            <c:ptCount val="1"/>
            <c:pt idx="0">
              <c:v>ÍNDICE DE CETANO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CALIDAD!$BM$7</c:f>
              <c:strCache>
                <c:ptCount val="1"/>
                <c:pt idx="0">
                  <c:v>Ind. Cetano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CALIDAD!$BM$8:$BM$38</c:f>
              <c:numCache>
                <c:formatCode>General</c:formatCode>
                <c:ptCount val="31"/>
                <c:pt idx="0">
                  <c:v>55.8</c:v>
                </c:pt>
                <c:pt idx="1">
                  <c:v>55.7</c:v>
                </c:pt>
                <c:pt idx="2">
                  <c:v>56</c:v>
                </c:pt>
                <c:pt idx="3">
                  <c:v>55.2</c:v>
                </c:pt>
                <c:pt idx="4">
                  <c:v>55.2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CALIDAD!$BN$7</c:f>
              <c:strCache>
                <c:ptCount val="1"/>
                <c:pt idx="0">
                  <c:v>Ind. Cetano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CALIDAD!$BN$8:$BN$38</c:f>
              <c:numCache>
                <c:formatCode>General</c:formatCode>
                <c:ptCount val="31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63424"/>
        <c:axId val="176070592"/>
      </c:lineChart>
      <c:dateAx>
        <c:axId val="17546342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070592"/>
        <c:crosses val="autoZero"/>
        <c:auto val="1"/>
        <c:lblOffset val="100"/>
        <c:baseTimeUnit val="days"/>
      </c:dateAx>
      <c:valAx>
        <c:axId val="17607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546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CALIDAD!$BO$2</c:f>
          <c:strCache>
            <c:ptCount val="1"/>
            <c:pt idx="0">
              <c:v>PUNTO DE ESCURRIMIENTO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CALIDAD!$BO$7</c:f>
              <c:strCache>
                <c:ptCount val="1"/>
                <c:pt idx="0">
                  <c:v>Pto. Escurrimiento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CALIDAD!$BO$8:$BO$38</c:f>
              <c:numCache>
                <c:formatCode>General</c:formatCode>
                <c:ptCount val="31"/>
                <c:pt idx="0">
                  <c:v>32</c:v>
                </c:pt>
                <c:pt idx="1">
                  <c:v>32</c:v>
                </c:pt>
                <c:pt idx="2">
                  <c:v>26.6</c:v>
                </c:pt>
                <c:pt idx="3">
                  <c:v>26.6</c:v>
                </c:pt>
                <c:pt idx="4">
                  <c:v>21.2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CALIDAD!$BP$7</c:f>
              <c:strCache>
                <c:ptCount val="1"/>
                <c:pt idx="0">
                  <c:v>Pto. Escurrimiento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CALIDAD!$BP$8:$BP$38</c:f>
              <c:numCache>
                <c:formatCode>General</c:formatCode>
                <c:ptCount val="31"/>
                <c:pt idx="0">
                  <c:v>37.4</c:v>
                </c:pt>
                <c:pt idx="1">
                  <c:v>37.4</c:v>
                </c:pt>
                <c:pt idx="2">
                  <c:v>37.4</c:v>
                </c:pt>
                <c:pt idx="3">
                  <c:v>37.4</c:v>
                </c:pt>
                <c:pt idx="4">
                  <c:v>37.4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73952"/>
        <c:axId val="176074512"/>
      </c:lineChart>
      <c:dateAx>
        <c:axId val="176073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074512"/>
        <c:crosses val="autoZero"/>
        <c:auto val="1"/>
        <c:lblOffset val="100"/>
        <c:baseTimeUnit val="days"/>
      </c:dateAx>
      <c:valAx>
        <c:axId val="17607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07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CALIDAD!$BQ$2</c:f>
          <c:strCache>
            <c:ptCount val="1"/>
            <c:pt idx="0">
              <c:v>AZUFRE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CALIDAD!$BQ$7</c:f>
              <c:strCache>
                <c:ptCount val="1"/>
                <c:pt idx="0">
                  <c:v>% Azufre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CALIDAD!$BQ$8:$BQ$38</c:f>
              <c:numCache>
                <c:formatCode>General</c:formatCode>
                <c:ptCount val="3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CALIDAD!$BR$7</c:f>
              <c:strCache>
                <c:ptCount val="1"/>
                <c:pt idx="0">
                  <c:v>% Azufre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CALIDAD!$BR$8:$BR$38</c:f>
              <c:numCache>
                <c:formatCode>General</c:formatCode>
                <c:ptCount val="3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77872"/>
        <c:axId val="176078432"/>
      </c:lineChart>
      <c:dateAx>
        <c:axId val="176077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078432"/>
        <c:crosses val="autoZero"/>
        <c:auto val="1"/>
        <c:lblOffset val="100"/>
        <c:baseTimeUnit val="days"/>
      </c:dateAx>
      <c:valAx>
        <c:axId val="17607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077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CALIDAD!$BF$2</c:f>
          <c:strCache>
            <c:ptCount val="1"/>
            <c:pt idx="0">
              <c:v>AGUA Y SEDIMENTOS + CENIZAS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CALIDAD!$BF$7</c:f>
              <c:strCache>
                <c:ptCount val="1"/>
                <c:pt idx="0">
                  <c:v>% Agua y Sedimentos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CALIDAD!$BF$8:$BF$38</c:f>
              <c:numCache>
                <c:formatCode>General</c:formatCode>
                <c:ptCount val="31"/>
                <c:pt idx="0">
                  <c:v>0.03</c:v>
                </c:pt>
                <c:pt idx="1">
                  <c:v>0.03</c:v>
                </c:pt>
                <c:pt idx="2">
                  <c:v>0.03</c:v>
                </c:pt>
                <c:pt idx="3">
                  <c:v>0.03</c:v>
                </c:pt>
                <c:pt idx="4">
                  <c:v>0.03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CALIDAD!$BG$7</c:f>
              <c:strCache>
                <c:ptCount val="1"/>
                <c:pt idx="0">
                  <c:v>% Agua y Sedimentos (Max)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CALIDAD!$BG$8:$BG$38</c:f>
              <c:numCache>
                <c:formatCode>General</c:formatCode>
                <c:ptCount val="31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CALIDAD!$BH$7</c:f>
              <c:strCache>
                <c:ptCount val="1"/>
                <c:pt idx="0">
                  <c:v>% Cenizas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CALIDAD!$BH$8:$BH$38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CALIDAD!$BI$7</c:f>
              <c:strCache>
                <c:ptCount val="1"/>
                <c:pt idx="0">
                  <c:v>% Cenizas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CALIDAD!$AW$8:$AW$38</c:f>
              <c:strCache>
                <c:ptCount val="5"/>
                <c:pt idx="0">
                  <c:v>03/04/2017</c:v>
                </c:pt>
                <c:pt idx="1">
                  <c:v>08/04/2017</c:v>
                </c:pt>
                <c:pt idx="2">
                  <c:v>14/04/2017</c:v>
                </c:pt>
                <c:pt idx="3">
                  <c:v>21/04/2017</c:v>
                </c:pt>
                <c:pt idx="4">
                  <c:v>27/04/2017</c:v>
                </c:pt>
              </c:strCache>
            </c:strRef>
          </c:cat>
          <c:val>
            <c:numRef>
              <c:f>CALIDAD!$BI$8:$BI$38</c:f>
              <c:numCache>
                <c:formatCode>General</c:formatCode>
                <c:ptCount val="31"/>
                <c:pt idx="0">
                  <c:v>0.02</c:v>
                </c:pt>
                <c:pt idx="1">
                  <c:v>0.02</c:v>
                </c:pt>
                <c:pt idx="2">
                  <c:v>0.02</c:v>
                </c:pt>
                <c:pt idx="3">
                  <c:v>0.02</c:v>
                </c:pt>
                <c:pt idx="4">
                  <c:v>0.02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82912"/>
        <c:axId val="176083472"/>
      </c:lineChart>
      <c:dateAx>
        <c:axId val="1760829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083472"/>
        <c:crosses val="autoZero"/>
        <c:auto val="1"/>
        <c:lblOffset val="100"/>
        <c:baseTimeUnit val="days"/>
      </c:dateAx>
      <c:valAx>
        <c:axId val="17608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08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CALIDAD!$CO$2</c:f>
          <c:strCache>
            <c:ptCount val="1"/>
            <c:pt idx="0">
              <c:v>VISCOSIDAD CINEMÁTICA (UC)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CALIDAD!$CO$7</c:f>
              <c:strCache>
                <c:ptCount val="1"/>
                <c:pt idx="0">
                  <c:v>UC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CALIDAD!$CO$8:$CO$38</c:f>
              <c:numCache>
                <c:formatCode>General</c:formatCode>
                <c:ptCount val="31"/>
                <c:pt idx="0">
                  <c:v>1.04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CALIDAD!$CP$7</c:f>
              <c:strCache>
                <c:ptCount val="1"/>
                <c:pt idx="0">
                  <c:v>UC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CALIDAD!$CP$8:$CP$38</c:f>
              <c:numCache>
                <c:formatCode>General</c:formatCode>
                <c:ptCount val="31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CALIDAD!$CQ$7</c:f>
              <c:strCache>
                <c:ptCount val="1"/>
                <c:pt idx="0">
                  <c:v>UC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CALIDAD!$CQ$8:$CQ$38</c:f>
              <c:numCache>
                <c:formatCode>General</c:formatCode>
                <c:ptCount val="31"/>
                <c:pt idx="0">
                  <c:v>1.9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58688"/>
        <c:axId val="176559248"/>
      </c:lineChart>
      <c:dateAx>
        <c:axId val="1765586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59248"/>
        <c:crosses val="autoZero"/>
        <c:auto val="1"/>
        <c:lblOffset val="100"/>
        <c:baseTimeUnit val="days"/>
      </c:dateAx>
      <c:valAx>
        <c:axId val="17655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5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CALIDAD!$CR$2</c:f>
          <c:strCache>
            <c:ptCount val="1"/>
            <c:pt idx="0">
              <c:v>PUNTO DE INFLAMACIÓN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CALIDAD!$CR$7</c:f>
              <c:strCache>
                <c:ptCount val="1"/>
                <c:pt idx="0">
                  <c:v>Pto. Inflamación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CALIDAD!$CR$8:$CR$38</c:f>
              <c:numCache>
                <c:formatCode>General</c:formatCode>
                <c:ptCount val="31"/>
                <c:pt idx="0">
                  <c:v>104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CALIDAD!$CS$7</c:f>
              <c:strCache>
                <c:ptCount val="1"/>
                <c:pt idx="0">
                  <c:v>Pto. Inflamación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CALIDAD!$CS$8:$CS$38</c:f>
              <c:numCache>
                <c:formatCode>General</c:formatCode>
                <c:ptCount val="31"/>
                <c:pt idx="0">
                  <c:v>100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62608"/>
        <c:axId val="176563168"/>
      </c:lineChart>
      <c:dateAx>
        <c:axId val="1765626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63168"/>
        <c:crosses val="autoZero"/>
        <c:auto val="1"/>
        <c:lblOffset val="100"/>
        <c:baseTimeUnit val="days"/>
      </c:dateAx>
      <c:valAx>
        <c:axId val="17656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6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CALIDAD!$CT$2</c:f>
          <c:strCache>
            <c:ptCount val="1"/>
            <c:pt idx="0">
              <c:v>COLOR SAYBOLT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CALIDAD!$CT$7</c:f>
              <c:strCache>
                <c:ptCount val="1"/>
                <c:pt idx="0">
                  <c:v>Color Saybolt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CALIDAD!$CT$8:$CT$38</c:f>
              <c:numCache>
                <c:formatCode>General</c:formatCode>
                <c:ptCount val="31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CALIDAD!$CU$7</c:f>
              <c:strCache>
                <c:ptCount val="1"/>
                <c:pt idx="0">
                  <c:v>Color Saybolt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CALIDAD!$CU$8:$CU$38</c:f>
              <c:numCache>
                <c:formatCode>General</c:formatCode>
                <c:ptCount val="31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66528"/>
        <c:axId val="176567088"/>
      </c:lineChart>
      <c:dateAx>
        <c:axId val="176566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67088"/>
        <c:crosses val="autoZero"/>
        <c:auto val="1"/>
        <c:lblOffset val="100"/>
        <c:baseTimeUnit val="days"/>
      </c:dateAx>
      <c:valAx>
        <c:axId val="17656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6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CALIDAD!$CV$2</c:f>
          <c:strCache>
            <c:ptCount val="1"/>
            <c:pt idx="0">
              <c:v>TEMPERATURAS DE DESTILACIÓN ENGLER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CALIDAD!$CV$7</c:f>
              <c:strCache>
                <c:ptCount val="1"/>
                <c:pt idx="0">
                  <c:v>Dest. Engler 10%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CALIDAD!$CV$8:$CV$38</c:f>
              <c:numCache>
                <c:formatCode>General</c:formatCode>
                <c:ptCount val="31"/>
                <c:pt idx="0">
                  <c:v>333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CALIDAD!$CW$7</c:f>
              <c:strCache>
                <c:ptCount val="1"/>
                <c:pt idx="0">
                  <c:v>Dest. Engler Pto. Final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CALIDAD!$CW$8:$CW$38</c:f>
              <c:numCache>
                <c:formatCode>General</c:formatCode>
                <c:ptCount val="31"/>
                <c:pt idx="0">
                  <c:v>464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CALIDAD!$CX$7</c:f>
              <c:strCache>
                <c:ptCount val="1"/>
                <c:pt idx="0">
                  <c:v>Dest. Engler 10% (Max)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CALIDAD!$CX$8:$CX$38</c:f>
              <c:numCache>
                <c:formatCode>General</c:formatCode>
                <c:ptCount val="31"/>
                <c:pt idx="0">
                  <c:v>437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CALIDAD!$CY$7</c:f>
              <c:strCache>
                <c:ptCount val="1"/>
                <c:pt idx="0">
                  <c:v>Dest. Engler Pto. Final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CALIDAD!$CY$8:$CY$38</c:f>
              <c:numCache>
                <c:formatCode>General</c:formatCode>
                <c:ptCount val="31"/>
                <c:pt idx="0">
                  <c:v>608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71568"/>
        <c:axId val="176572128"/>
      </c:lineChart>
      <c:dateAx>
        <c:axId val="1765715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72128"/>
        <c:crosses val="autoZero"/>
        <c:auto val="1"/>
        <c:lblOffset val="100"/>
        <c:baseTimeUnit val="days"/>
      </c:dateAx>
      <c:valAx>
        <c:axId val="17657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57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CALIDAD!$CZ$2</c:f>
          <c:strCache>
            <c:ptCount val="1"/>
            <c:pt idx="0">
              <c:v>AZUFRE / AGUA Y SEDIENTOS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CALIDAD!$CZ$7</c:f>
              <c:strCache>
                <c:ptCount val="1"/>
                <c:pt idx="0">
                  <c:v>% Azufre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CALIDAD!$CZ$8:$CZ$38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CALIDAD!$DA$7</c:f>
              <c:strCache>
                <c:ptCount val="1"/>
                <c:pt idx="0">
                  <c:v>% Azufre (Max)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CALIDAD!$DA$8:$DA$38</c:f>
              <c:numCache>
                <c:formatCode>General</c:formatCode>
                <c:ptCount val="31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CALIDAD!$DB$7</c:f>
              <c:strCache>
                <c:ptCount val="1"/>
                <c:pt idx="0">
                  <c:v>Agua y Sedim.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CALIDAD!$DB$8:$DB$38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CALIDAD!$DC$7</c:f>
              <c:strCache>
                <c:ptCount val="1"/>
                <c:pt idx="0">
                  <c:v>Agua y Sedim.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CALIDAD!$CN$8:$CN$38</c:f>
              <c:strCache>
                <c:ptCount val="1"/>
                <c:pt idx="0">
                  <c:v>06/04/2017</c:v>
                </c:pt>
              </c:strCache>
            </c:strRef>
          </c:cat>
          <c:val>
            <c:numRef>
              <c:f>CALIDAD!$DC$8:$DC$38</c:f>
              <c:numCache>
                <c:formatCode>General</c:formatCode>
                <c:ptCount val="31"/>
                <c:pt idx="0">
                  <c:v>0.05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12896"/>
        <c:axId val="176413456"/>
      </c:lineChart>
      <c:dateAx>
        <c:axId val="176412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413456"/>
        <c:crosses val="autoZero"/>
        <c:auto val="1"/>
        <c:lblOffset val="100"/>
        <c:baseTimeUnit val="days"/>
      </c:dateAx>
      <c:valAx>
        <c:axId val="17641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641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CALIDAD!$BX$2</c:f>
          <c:strCache>
            <c:ptCount val="1"/>
            <c:pt idx="0">
              <c:v>PUNTO DE INFLAMACIÓN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CALIDAD!$BX$7</c:f>
              <c:strCache>
                <c:ptCount val="1"/>
                <c:pt idx="0">
                  <c:v>Pto. Inflamación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CALIDAD!$BX$8:$BX$38</c:f>
              <c:numCache>
                <c:formatCode>General</c:formatCode>
                <c:ptCount val="31"/>
                <c:pt idx="0">
                  <c:v>103</c:v>
                </c:pt>
                <c:pt idx="1">
                  <c:v>102</c:v>
                </c:pt>
                <c:pt idx="2">
                  <c:v>104</c:v>
                </c:pt>
                <c:pt idx="3">
                  <c:v>104</c:v>
                </c:pt>
                <c:pt idx="4">
                  <c:v>104</c:v>
                </c:pt>
                <c:pt idx="5">
                  <c:v>104</c:v>
                </c:pt>
                <c:pt idx="6">
                  <c:v>104</c:v>
                </c:pt>
                <c:pt idx="7">
                  <c:v>104</c:v>
                </c:pt>
                <c:pt idx="8">
                  <c:v>104</c:v>
                </c:pt>
                <c:pt idx="9">
                  <c:v>104</c:v>
                </c:pt>
                <c:pt idx="10">
                  <c:v>104</c:v>
                </c:pt>
                <c:pt idx="11">
                  <c:v>103</c:v>
                </c:pt>
                <c:pt idx="12">
                  <c:v>104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CALIDAD!$BY$7</c:f>
              <c:strCache>
                <c:ptCount val="1"/>
                <c:pt idx="0">
                  <c:v>Pto. Inflamación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CALIDAD!$BY$8:$BY$38</c:f>
              <c:numCache>
                <c:formatCode>General</c:formatCode>
                <c:ptCount val="3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71616"/>
        <c:axId val="170472176"/>
      </c:lineChart>
      <c:dateAx>
        <c:axId val="1704716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0472176"/>
        <c:crosses val="autoZero"/>
        <c:auto val="1"/>
        <c:lblOffset val="100"/>
        <c:baseTimeUnit val="days"/>
      </c:dateAx>
      <c:valAx>
        <c:axId val="17047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047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CALIDAD!$BZ$2</c:f>
          <c:strCache>
            <c:ptCount val="1"/>
            <c:pt idx="0">
              <c:v>CALOR NETO DE COMBUSTIÓN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CALIDAD!$BZ$7</c:f>
              <c:strCache>
                <c:ptCount val="1"/>
                <c:pt idx="0">
                  <c:v>Calor Neto Comb.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CALIDAD!$BZ$8:$BZ$38</c:f>
              <c:numCache>
                <c:formatCode>General</c:formatCode>
                <c:ptCount val="31"/>
                <c:pt idx="0">
                  <c:v>43.5</c:v>
                </c:pt>
                <c:pt idx="1">
                  <c:v>43.5</c:v>
                </c:pt>
                <c:pt idx="2">
                  <c:v>43.5</c:v>
                </c:pt>
                <c:pt idx="3">
                  <c:v>43.5</c:v>
                </c:pt>
                <c:pt idx="4">
                  <c:v>43.5</c:v>
                </c:pt>
                <c:pt idx="5">
                  <c:v>43.5</c:v>
                </c:pt>
                <c:pt idx="6">
                  <c:v>43.5</c:v>
                </c:pt>
                <c:pt idx="7">
                  <c:v>43.5</c:v>
                </c:pt>
                <c:pt idx="8">
                  <c:v>43.5</c:v>
                </c:pt>
                <c:pt idx="9">
                  <c:v>43.5</c:v>
                </c:pt>
                <c:pt idx="10">
                  <c:v>43.5</c:v>
                </c:pt>
                <c:pt idx="11">
                  <c:v>43.5</c:v>
                </c:pt>
                <c:pt idx="12">
                  <c:v>43.5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CALIDAD!$CA$7</c:f>
              <c:strCache>
                <c:ptCount val="1"/>
                <c:pt idx="0">
                  <c:v>Calor Neto Comb.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CALIDAD!$CA$8:$CA$38</c:f>
              <c:numCache>
                <c:formatCode>General</c:formatCode>
                <c:ptCount val="31"/>
                <c:pt idx="0">
                  <c:v>42.8</c:v>
                </c:pt>
                <c:pt idx="1">
                  <c:v>42.8</c:v>
                </c:pt>
                <c:pt idx="2">
                  <c:v>42.8</c:v>
                </c:pt>
                <c:pt idx="3">
                  <c:v>42.8</c:v>
                </c:pt>
                <c:pt idx="4">
                  <c:v>42.8</c:v>
                </c:pt>
                <c:pt idx="5">
                  <c:v>42.8</c:v>
                </c:pt>
                <c:pt idx="6">
                  <c:v>42.8</c:v>
                </c:pt>
                <c:pt idx="7">
                  <c:v>42.8</c:v>
                </c:pt>
                <c:pt idx="8">
                  <c:v>42.8</c:v>
                </c:pt>
                <c:pt idx="9">
                  <c:v>42.8</c:v>
                </c:pt>
                <c:pt idx="10">
                  <c:v>42.8</c:v>
                </c:pt>
                <c:pt idx="11">
                  <c:v>42.8</c:v>
                </c:pt>
                <c:pt idx="12">
                  <c:v>42.8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83648"/>
        <c:axId val="174284208"/>
      </c:lineChart>
      <c:dateAx>
        <c:axId val="174283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84208"/>
        <c:crosses val="autoZero"/>
        <c:auto val="1"/>
        <c:lblOffset val="100"/>
        <c:baseTimeUnit val="days"/>
      </c:dateAx>
      <c:valAx>
        <c:axId val="17428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83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CALIDAD!$CB$2</c:f>
          <c:strCache>
            <c:ptCount val="1"/>
            <c:pt idx="0">
              <c:v>TEMPERATURAS DE DESTILACIÓN ENGLER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CALIDAD!$CB$7</c:f>
              <c:strCache>
                <c:ptCount val="1"/>
                <c:pt idx="0">
                  <c:v>Dest. Engler 10%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CALIDAD!$CB$8:$CB$38</c:f>
              <c:numCache>
                <c:formatCode>General</c:formatCode>
                <c:ptCount val="31"/>
                <c:pt idx="0">
                  <c:v>333</c:v>
                </c:pt>
                <c:pt idx="1">
                  <c:v>334</c:v>
                </c:pt>
                <c:pt idx="2">
                  <c:v>333</c:v>
                </c:pt>
                <c:pt idx="3">
                  <c:v>333</c:v>
                </c:pt>
                <c:pt idx="4">
                  <c:v>334</c:v>
                </c:pt>
                <c:pt idx="5">
                  <c:v>332</c:v>
                </c:pt>
                <c:pt idx="6">
                  <c:v>334</c:v>
                </c:pt>
                <c:pt idx="7">
                  <c:v>333</c:v>
                </c:pt>
                <c:pt idx="8">
                  <c:v>333</c:v>
                </c:pt>
                <c:pt idx="9">
                  <c:v>333</c:v>
                </c:pt>
                <c:pt idx="10">
                  <c:v>334</c:v>
                </c:pt>
                <c:pt idx="11">
                  <c:v>333</c:v>
                </c:pt>
                <c:pt idx="12">
                  <c:v>335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CALIDAD!$CC$7</c:f>
              <c:strCache>
                <c:ptCount val="1"/>
                <c:pt idx="0">
                  <c:v>Dest. Engler Pto. Final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CALIDAD!$CC$8:$CC$38</c:f>
              <c:numCache>
                <c:formatCode>General</c:formatCode>
                <c:ptCount val="31"/>
                <c:pt idx="0">
                  <c:v>464</c:v>
                </c:pt>
                <c:pt idx="1">
                  <c:v>465</c:v>
                </c:pt>
                <c:pt idx="2">
                  <c:v>464</c:v>
                </c:pt>
                <c:pt idx="3">
                  <c:v>466</c:v>
                </c:pt>
                <c:pt idx="4">
                  <c:v>467</c:v>
                </c:pt>
                <c:pt idx="5">
                  <c:v>469</c:v>
                </c:pt>
                <c:pt idx="6">
                  <c:v>460</c:v>
                </c:pt>
                <c:pt idx="7">
                  <c:v>471</c:v>
                </c:pt>
                <c:pt idx="8">
                  <c:v>472</c:v>
                </c:pt>
                <c:pt idx="9">
                  <c:v>472</c:v>
                </c:pt>
                <c:pt idx="10">
                  <c:v>471</c:v>
                </c:pt>
                <c:pt idx="11">
                  <c:v>474</c:v>
                </c:pt>
                <c:pt idx="12">
                  <c:v>464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CALIDAD!$CD$7</c:f>
              <c:strCache>
                <c:ptCount val="1"/>
                <c:pt idx="0">
                  <c:v>Dest. Engler 10% (Max)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CALIDAD!$CD$8:$CD$38</c:f>
              <c:numCache>
                <c:formatCode>General</c:formatCode>
                <c:ptCount val="31"/>
                <c:pt idx="0">
                  <c:v>400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  <c:pt idx="4">
                  <c:v>400</c:v>
                </c:pt>
                <c:pt idx="5">
                  <c:v>400</c:v>
                </c:pt>
                <c:pt idx="6">
                  <c:v>400</c:v>
                </c:pt>
                <c:pt idx="7">
                  <c:v>400</c:v>
                </c:pt>
                <c:pt idx="8">
                  <c:v>400</c:v>
                </c:pt>
                <c:pt idx="9">
                  <c:v>400</c:v>
                </c:pt>
                <c:pt idx="10">
                  <c:v>400</c:v>
                </c:pt>
                <c:pt idx="11">
                  <c:v>400</c:v>
                </c:pt>
                <c:pt idx="12">
                  <c:v>400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CALIDAD!$CE$7</c:f>
              <c:strCache>
                <c:ptCount val="1"/>
                <c:pt idx="0">
                  <c:v>Dest. Engler Pto. Final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CALIDAD!$CE$8:$CE$38</c:f>
              <c:numCache>
                <c:formatCode>General</c:formatCode>
                <c:ptCount val="31"/>
                <c:pt idx="0">
                  <c:v>572</c:v>
                </c:pt>
                <c:pt idx="1">
                  <c:v>572</c:v>
                </c:pt>
                <c:pt idx="2">
                  <c:v>572</c:v>
                </c:pt>
                <c:pt idx="3">
                  <c:v>572</c:v>
                </c:pt>
                <c:pt idx="4">
                  <c:v>572</c:v>
                </c:pt>
                <c:pt idx="5">
                  <c:v>572</c:v>
                </c:pt>
                <c:pt idx="6">
                  <c:v>572</c:v>
                </c:pt>
                <c:pt idx="7">
                  <c:v>572</c:v>
                </c:pt>
                <c:pt idx="8">
                  <c:v>572</c:v>
                </c:pt>
                <c:pt idx="9">
                  <c:v>572</c:v>
                </c:pt>
                <c:pt idx="10">
                  <c:v>572</c:v>
                </c:pt>
                <c:pt idx="11">
                  <c:v>572</c:v>
                </c:pt>
                <c:pt idx="12">
                  <c:v>572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88688"/>
        <c:axId val="174289248"/>
      </c:lineChart>
      <c:dateAx>
        <c:axId val="1742886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89248"/>
        <c:crosses val="autoZero"/>
        <c:auto val="1"/>
        <c:lblOffset val="100"/>
        <c:baseTimeUnit val="days"/>
      </c:dateAx>
      <c:valAx>
        <c:axId val="17428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8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CALIDAD!$CF$2</c:f>
          <c:strCache>
            <c:ptCount val="1"/>
            <c:pt idx="0">
              <c:v>AZUFRE / RESIDUO Y PÉRDIDA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CALIDAD!$CF$7</c:f>
              <c:strCache>
                <c:ptCount val="1"/>
                <c:pt idx="0">
                  <c:v>% Azufre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CALIDAD!$CF$8:$CF$38</c:f>
              <c:numCache>
                <c:formatCode>General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CALIDAD!$CG$7</c:f>
              <c:strCache>
                <c:ptCount val="1"/>
                <c:pt idx="0">
                  <c:v>% Azufre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CALIDAD!$CG$8:$CG$38</c:f>
              <c:numCache>
                <c:formatCode>General</c:formatCode>
                <c:ptCount val="31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0.3</c:v>
                </c:pt>
                <c:pt idx="5">
                  <c:v>0.3</c:v>
                </c:pt>
                <c:pt idx="6">
                  <c:v>0.3</c:v>
                </c:pt>
                <c:pt idx="7">
                  <c:v>0.3</c:v>
                </c:pt>
                <c:pt idx="8">
                  <c:v>0.3</c:v>
                </c:pt>
                <c:pt idx="9">
                  <c:v>0.3</c:v>
                </c:pt>
                <c:pt idx="10">
                  <c:v>0.3</c:v>
                </c:pt>
                <c:pt idx="11">
                  <c:v>0.3</c:v>
                </c:pt>
                <c:pt idx="12">
                  <c:v>0.3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CALIDAD!$CH$7</c:f>
              <c:strCache>
                <c:ptCount val="1"/>
                <c:pt idx="0">
                  <c:v>% Pérdidas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CALIDAD!$CH$8:$CH$38</c:f>
              <c:numCache>
                <c:formatCode>General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CALIDAD!$CI$7</c:f>
              <c:strCache>
                <c:ptCount val="1"/>
                <c:pt idx="0">
                  <c:v>% Residuo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CALIDAD!$CI$8:$CI$38</c:f>
              <c:numCache>
                <c:formatCode>General</c:formatCode>
                <c:ptCount val="31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1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CALIDAD!$CJ$7</c:f>
              <c:strCache>
                <c:ptCount val="1"/>
                <c:pt idx="0">
                  <c:v>% Pérdidas/Residuo (Max)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CALIDAD!$CJ$8:$CJ$38</c:f>
              <c:numCache>
                <c:formatCode>General</c:formatCode>
                <c:ptCount val="31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94288"/>
        <c:axId val="174294848"/>
      </c:lineChart>
      <c:dateAx>
        <c:axId val="17429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94848"/>
        <c:crosses val="autoZero"/>
        <c:auto val="1"/>
        <c:lblOffset val="100"/>
        <c:baseTimeUnit val="days"/>
      </c:dateAx>
      <c:valAx>
        <c:axId val="174294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9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CALIDAD!$CK$2</c:f>
          <c:strCache>
            <c:ptCount val="1"/>
            <c:pt idx="0">
              <c:v>PUNTO DE CONGELAMIENTO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CALIDAD!$CK$7</c:f>
              <c:strCache>
                <c:ptCount val="1"/>
                <c:pt idx="0">
                  <c:v>Pto. Congelamiento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CALIDAD!$CK$8:$CK$38</c:f>
              <c:numCache>
                <c:formatCode>General</c:formatCode>
                <c:ptCount val="31"/>
                <c:pt idx="0">
                  <c:v>-54.5</c:v>
                </c:pt>
                <c:pt idx="1">
                  <c:v>-55</c:v>
                </c:pt>
                <c:pt idx="2">
                  <c:v>-55</c:v>
                </c:pt>
                <c:pt idx="3">
                  <c:v>-54</c:v>
                </c:pt>
                <c:pt idx="4">
                  <c:v>-54</c:v>
                </c:pt>
                <c:pt idx="5">
                  <c:v>-54</c:v>
                </c:pt>
                <c:pt idx="6">
                  <c:v>-54</c:v>
                </c:pt>
                <c:pt idx="7">
                  <c:v>-54</c:v>
                </c:pt>
                <c:pt idx="8">
                  <c:v>-54.5</c:v>
                </c:pt>
                <c:pt idx="9">
                  <c:v>-54</c:v>
                </c:pt>
                <c:pt idx="10">
                  <c:v>-55</c:v>
                </c:pt>
                <c:pt idx="11">
                  <c:v>-55</c:v>
                </c:pt>
                <c:pt idx="12">
                  <c:v>-55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CALIDAD!$CL$7</c:f>
              <c:strCache>
                <c:ptCount val="1"/>
                <c:pt idx="0">
                  <c:v>Pto. Congelamiento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CALIDAD!$BT$8:$BT$38</c:f>
              <c:strCache>
                <c:ptCount val="13"/>
                <c:pt idx="0">
                  <c:v>02/04/2017</c:v>
                </c:pt>
                <c:pt idx="1">
                  <c:v>04/04/2017</c:v>
                </c:pt>
                <c:pt idx="2">
                  <c:v>06/04/2017</c:v>
                </c:pt>
                <c:pt idx="3">
                  <c:v>08/04/2017</c:v>
                </c:pt>
                <c:pt idx="4">
                  <c:v>11/04/2017</c:v>
                </c:pt>
                <c:pt idx="5">
                  <c:v>12/04/2017</c:v>
                </c:pt>
                <c:pt idx="6">
                  <c:v>16/04/2017</c:v>
                </c:pt>
                <c:pt idx="7">
                  <c:v>18/04/2017</c:v>
                </c:pt>
                <c:pt idx="8">
                  <c:v>21/04/2017</c:v>
                </c:pt>
                <c:pt idx="9">
                  <c:v>22/04/2017</c:v>
                </c:pt>
                <c:pt idx="10">
                  <c:v>25/04/2017</c:v>
                </c:pt>
                <c:pt idx="11">
                  <c:v>26/04/2017</c:v>
                </c:pt>
                <c:pt idx="12">
                  <c:v>30/04/2017</c:v>
                </c:pt>
              </c:strCache>
            </c:strRef>
          </c:cat>
          <c:val>
            <c:numRef>
              <c:f>CALIDAD!$CL$8:$CL$38</c:f>
              <c:numCache>
                <c:formatCode>General</c:formatCode>
                <c:ptCount val="31"/>
                <c:pt idx="0">
                  <c:v>-47</c:v>
                </c:pt>
                <c:pt idx="1">
                  <c:v>-47</c:v>
                </c:pt>
                <c:pt idx="2">
                  <c:v>-47</c:v>
                </c:pt>
                <c:pt idx="3">
                  <c:v>-47</c:v>
                </c:pt>
                <c:pt idx="4">
                  <c:v>-47</c:v>
                </c:pt>
                <c:pt idx="5">
                  <c:v>-47</c:v>
                </c:pt>
                <c:pt idx="6">
                  <c:v>-47</c:v>
                </c:pt>
                <c:pt idx="7">
                  <c:v>-47</c:v>
                </c:pt>
                <c:pt idx="8">
                  <c:v>-47</c:v>
                </c:pt>
                <c:pt idx="9">
                  <c:v>-47</c:v>
                </c:pt>
                <c:pt idx="10">
                  <c:v>-47</c:v>
                </c:pt>
                <c:pt idx="11">
                  <c:v>-47</c:v>
                </c:pt>
                <c:pt idx="12">
                  <c:v>-47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298208"/>
        <c:axId val="174298768"/>
      </c:lineChart>
      <c:dateAx>
        <c:axId val="17429820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98768"/>
        <c:crosses val="autoZero"/>
        <c:auto val="1"/>
        <c:lblOffset val="100"/>
        <c:baseTimeUnit val="days"/>
      </c:dateAx>
      <c:valAx>
        <c:axId val="174298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298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CALIDAD!$M$2</c:f>
          <c:strCache>
            <c:ptCount val="1"/>
            <c:pt idx="0">
              <c:v>RESIDUO VOLÁTIL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CALIDAD!$M$7</c:f>
              <c:strCache>
                <c:ptCount val="1"/>
                <c:pt idx="0">
                  <c:v>Residuo Volátil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CALIDAD!$M$8:$M$38</c:f>
              <c:numCache>
                <c:formatCode>General</c:formatCode>
                <c:ptCount val="31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1"/>
          <c:order val="1"/>
          <c:tx>
            <c:strRef>
              <c:f>CALIDAD!$N$7</c:f>
              <c:strCache>
                <c:ptCount val="1"/>
                <c:pt idx="0">
                  <c:v>Residuo Volátil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CALIDAD!$N$8:$N$38</c:f>
              <c:numCache>
                <c:formatCode>General</c:formatCode>
                <c:ptCount val="31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96512"/>
        <c:axId val="174097072"/>
      </c:lineChart>
      <c:dateAx>
        <c:axId val="17409651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097072"/>
        <c:crosses val="autoZero"/>
        <c:auto val="1"/>
        <c:lblOffset val="100"/>
        <c:baseTimeUnit val="days"/>
      </c:dateAx>
      <c:valAx>
        <c:axId val="174097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09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CALIDAD!$O$2</c:f>
          <c:strCache>
            <c:ptCount val="1"/>
            <c:pt idx="0">
              <c:v>TENSIÓN DE VAPOR (TV)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CALIDAD!$O$7</c:f>
              <c:strCache>
                <c:ptCount val="1"/>
                <c:pt idx="0">
                  <c:v>TV Reid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CALIDAD!$O$8:$O$38</c:f>
              <c:numCache>
                <c:formatCode>General</c:formatCode>
                <c:ptCount val="31"/>
                <c:pt idx="0">
                  <c:v>98</c:v>
                </c:pt>
                <c:pt idx="1">
                  <c:v>93</c:v>
                </c:pt>
                <c:pt idx="2">
                  <c:v>98</c:v>
                </c:pt>
                <c:pt idx="3">
                  <c:v>88</c:v>
                </c:pt>
                <c:pt idx="4">
                  <c:v>98</c:v>
                </c:pt>
                <c:pt idx="5">
                  <c:v>93</c:v>
                </c:pt>
                <c:pt idx="6">
                  <c:v>90</c:v>
                </c:pt>
                <c:pt idx="7">
                  <c:v>90</c:v>
                </c:pt>
                <c:pt idx="8">
                  <c:v>90</c:v>
                </c:pt>
                <c:pt idx="9">
                  <c:v>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1"/>
          <c:order val="1"/>
          <c:tx>
            <c:strRef>
              <c:f>CALIDAD!$P$7</c:f>
              <c:strCache>
                <c:ptCount val="1"/>
                <c:pt idx="0">
                  <c:v>TV Reid (Min)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CALIDAD!$P$8:$P$38</c:f>
              <c:numCache>
                <c:formatCode>General</c:formatCode>
                <c:ptCount val="31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ser>
          <c:idx val="2"/>
          <c:order val="2"/>
          <c:tx>
            <c:strRef>
              <c:f>CALIDAD!$Q$7</c:f>
              <c:strCache>
                <c:ptCount val="1"/>
                <c:pt idx="0">
                  <c:v>TV Reid (Max)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CALIDAD!$I$8:$I$38</c:f>
              <c:strCache>
                <c:ptCount val="10"/>
                <c:pt idx="0">
                  <c:v>01/04/2017</c:v>
                </c:pt>
                <c:pt idx="1">
                  <c:v>04/04/2017</c:v>
                </c:pt>
                <c:pt idx="2">
                  <c:v>07/04/2017</c:v>
                </c:pt>
                <c:pt idx="3">
                  <c:v>10/04/2017</c:v>
                </c:pt>
                <c:pt idx="4">
                  <c:v>13/04/2017</c:v>
                </c:pt>
                <c:pt idx="5">
                  <c:v>16/04/2017</c:v>
                </c:pt>
                <c:pt idx="6">
                  <c:v>19/04/2017</c:v>
                </c:pt>
                <c:pt idx="7">
                  <c:v>23/04/2017</c:v>
                </c:pt>
                <c:pt idx="8">
                  <c:v>25/04/2017</c:v>
                </c:pt>
                <c:pt idx="9">
                  <c:v>28/04/2017</c:v>
                </c:pt>
              </c:strCache>
            </c:strRef>
          </c:cat>
          <c:val>
            <c:numRef>
              <c:f>CALIDAD!$Q$8:$Q$38</c:f>
              <c:numCache>
                <c:formatCode>General</c:formatCode>
                <c:ptCount val="31"/>
                <c:pt idx="0">
                  <c:v>170</c:v>
                </c:pt>
                <c:pt idx="1">
                  <c:v>170</c:v>
                </c:pt>
                <c:pt idx="2">
                  <c:v>170</c:v>
                </c:pt>
                <c:pt idx="3">
                  <c:v>170</c:v>
                </c:pt>
                <c:pt idx="4">
                  <c:v>170</c:v>
                </c:pt>
                <c:pt idx="5">
                  <c:v>170</c:v>
                </c:pt>
                <c:pt idx="6">
                  <c:v>170</c:v>
                </c:pt>
                <c:pt idx="7">
                  <c:v>170</c:v>
                </c:pt>
                <c:pt idx="8">
                  <c:v>170</c:v>
                </c:pt>
                <c:pt idx="9">
                  <c:v>170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00992"/>
        <c:axId val="174536800"/>
      </c:lineChart>
      <c:dateAx>
        <c:axId val="1741009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536800"/>
        <c:crosses val="autoZero"/>
        <c:auto val="1"/>
        <c:lblOffset val="100"/>
        <c:baseTimeUnit val="days"/>
      </c:dateAx>
      <c:valAx>
        <c:axId val="17453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BO"/>
          </a:p>
        </c:txPr>
        <c:crossAx val="174100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B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B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CALIDAD!$E$7" fmlaRange="CALIDAD!$E$40:$E$46" noThreeD="1" val="0"/>
</file>

<file path=xl/ctrlProps/ctrlProp2.xml><?xml version="1.0" encoding="utf-8"?>
<formControlPr xmlns="http://schemas.microsoft.com/office/spreadsheetml/2009/9/main" objectType="Drop" dropStyle="combo" dx="16" fmlaLink="CALIDAD!$D$7" fmlaRange="CALIDAD!$D$40:$D$42" noThreeD="1" val="0"/>
</file>

<file path=xl/ctrlProps/ctrlProp3.xml><?xml version="1.0" encoding="utf-8"?>
<formControlPr xmlns="http://schemas.microsoft.com/office/spreadsheetml/2009/9/main" objectType="Drop" dropLines="12" dropStyle="combo" dx="16" fmlaLink="CALIDAD!$B$7" fmlaRange="CALIDAD!$B$40:$B$51" noThreeD="1" sel="4" val="0"/>
</file>

<file path=xl/ctrlProps/ctrlProp4.xml><?xml version="1.0" encoding="utf-8"?>
<formControlPr xmlns="http://schemas.microsoft.com/office/spreadsheetml/2009/9/main" objectType="Drop" dropStyle="combo" dx="16" fmlaLink="CALIDAD!$C$7" fmlaRange="CALIDAD!$D$45:$D$48" noThreeD="1" sel="4" val="0"/>
</file>

<file path=xl/ctrlProps/ctrlProp5.xml><?xml version="1.0" encoding="utf-8"?>
<formControlPr xmlns="http://schemas.microsoft.com/office/spreadsheetml/2009/9/main" objectType="Drop" dropLines="10" dropStyle="combo" dx="16" fmlaLink="CALIDAD!$B$65" fmlaRange="CALIDAD!$B$53:$B$61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28576</xdr:rowOff>
    </xdr:from>
    <xdr:to>
      <xdr:col>1</xdr:col>
      <xdr:colOff>266699</xdr:colOff>
      <xdr:row>2</xdr:row>
      <xdr:rowOff>285750</xdr:rowOff>
    </xdr:to>
    <xdr:pic>
      <xdr:nvPicPr>
        <xdr:cNvPr id="2" name="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027"/>
        <a:stretch/>
      </xdr:blipFill>
      <xdr:spPr bwMode="auto">
        <a:xfrm>
          <a:off x="47625" y="28576"/>
          <a:ext cx="1162049" cy="561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25853</xdr:rowOff>
    </xdr:from>
    <xdr:to>
      <xdr:col>2</xdr:col>
      <xdr:colOff>742950</xdr:colOff>
      <xdr:row>3</xdr:row>
      <xdr:rowOff>0</xdr:rowOff>
    </xdr:to>
    <xdr:pic>
      <xdr:nvPicPr>
        <xdr:cNvPr id="3" name="2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6" t="56948" r="6872"/>
        <a:stretch/>
      </xdr:blipFill>
      <xdr:spPr bwMode="auto">
        <a:xfrm>
          <a:off x="1257300" y="25853"/>
          <a:ext cx="1190625" cy="583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16</xdr:row>
          <xdr:rowOff>142875</xdr:rowOff>
        </xdr:from>
        <xdr:to>
          <xdr:col>4</xdr:col>
          <xdr:colOff>76200</xdr:colOff>
          <xdr:row>18</xdr:row>
          <xdr:rowOff>28575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14</xdr:row>
          <xdr:rowOff>171450</xdr:rowOff>
        </xdr:from>
        <xdr:to>
          <xdr:col>4</xdr:col>
          <xdr:colOff>76200</xdr:colOff>
          <xdr:row>16</xdr:row>
          <xdr:rowOff>57150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18</xdr:row>
          <xdr:rowOff>152400</xdr:rowOff>
        </xdr:from>
        <xdr:to>
          <xdr:col>4</xdr:col>
          <xdr:colOff>76200</xdr:colOff>
          <xdr:row>20</xdr:row>
          <xdr:rowOff>38100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20</xdr:row>
          <xdr:rowOff>161925</xdr:rowOff>
        </xdr:from>
        <xdr:to>
          <xdr:col>4</xdr:col>
          <xdr:colOff>76200</xdr:colOff>
          <xdr:row>22</xdr:row>
          <xdr:rowOff>47625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666750</xdr:colOff>
          <xdr:row>27</xdr:row>
          <xdr:rowOff>171450</xdr:rowOff>
        </xdr:from>
        <xdr:to>
          <xdr:col>9</xdr:col>
          <xdr:colOff>542925</xdr:colOff>
          <xdr:row>29</xdr:row>
          <xdr:rowOff>57150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152394</xdr:colOff>
          <xdr:row>7</xdr:row>
          <xdr:rowOff>38100</xdr:rowOff>
        </xdr:from>
        <xdr:to>
          <xdr:col>19</xdr:col>
          <xdr:colOff>586649</xdr:colOff>
          <xdr:row>29</xdr:row>
          <xdr:rowOff>165900</xdr:rowOff>
        </xdr:to>
        <xdr:pic>
          <xdr:nvPicPr>
            <xdr:cNvPr id="13" name="Imagen 12"/>
            <xdr:cNvPicPr>
              <a:picLocks noChangeAspect="1" noChangeArrowheads="1"/>
              <a:extLst>
                <a:ext uri="{84589F7E-364E-4C9E-8A38-B11213B215E9}">
                  <a14:cameraTool cellRange="MiGrafico" spid="_x0000_s2266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7410444" y="1181100"/>
              <a:ext cx="7139855" cy="43188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866775</xdr:colOff>
      <xdr:row>24</xdr:row>
      <xdr:rowOff>19050</xdr:rowOff>
    </xdr:from>
    <xdr:to>
      <xdr:col>3</xdr:col>
      <xdr:colOff>419100</xdr:colOff>
      <xdr:row>28</xdr:row>
      <xdr:rowOff>161925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668"/>
        <a:stretch/>
      </xdr:blipFill>
      <xdr:spPr>
        <a:xfrm>
          <a:off x="866775" y="4476750"/>
          <a:ext cx="2019300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79375</xdr:colOff>
      <xdr:row>41</xdr:row>
      <xdr:rowOff>65087</xdr:rowOff>
    </xdr:from>
    <xdr:to>
      <xdr:col>13</xdr:col>
      <xdr:colOff>603250</xdr:colOff>
      <xdr:row>54</xdr:row>
      <xdr:rowOff>125412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71</xdr:col>
      <xdr:colOff>15875</xdr:colOff>
      <xdr:row>41</xdr:row>
      <xdr:rowOff>96837</xdr:rowOff>
    </xdr:from>
    <xdr:to>
      <xdr:col>76</xdr:col>
      <xdr:colOff>746125</xdr:colOff>
      <xdr:row>54</xdr:row>
      <xdr:rowOff>157162</xdr:rowOff>
    </xdr:to>
    <xdr:graphicFrame macro="">
      <xdr:nvGraphicFramePr>
        <xdr:cNvPr id="29" name="Gráfico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77</xdr:col>
      <xdr:colOff>47625</xdr:colOff>
      <xdr:row>41</xdr:row>
      <xdr:rowOff>96837</xdr:rowOff>
    </xdr:from>
    <xdr:to>
      <xdr:col>82</xdr:col>
      <xdr:colOff>809625</xdr:colOff>
      <xdr:row>54</xdr:row>
      <xdr:rowOff>157162</xdr:rowOff>
    </xdr:to>
    <xdr:graphicFrame macro="">
      <xdr:nvGraphicFramePr>
        <xdr:cNvPr id="30" name="Gráfico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83</xdr:col>
      <xdr:colOff>47625</xdr:colOff>
      <xdr:row>41</xdr:row>
      <xdr:rowOff>96837</xdr:rowOff>
    </xdr:from>
    <xdr:to>
      <xdr:col>88</xdr:col>
      <xdr:colOff>809625</xdr:colOff>
      <xdr:row>54</xdr:row>
      <xdr:rowOff>157162</xdr:rowOff>
    </xdr:to>
    <xdr:graphicFrame macro="">
      <xdr:nvGraphicFramePr>
        <xdr:cNvPr id="31" name="Gráfico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71</xdr:col>
      <xdr:colOff>15875</xdr:colOff>
      <xdr:row>55</xdr:row>
      <xdr:rowOff>65087</xdr:rowOff>
    </xdr:from>
    <xdr:to>
      <xdr:col>76</xdr:col>
      <xdr:colOff>746125</xdr:colOff>
      <xdr:row>69</xdr:row>
      <xdr:rowOff>125412</xdr:rowOff>
    </xdr:to>
    <xdr:graphicFrame macro="">
      <xdr:nvGraphicFramePr>
        <xdr:cNvPr id="32" name="Gráfico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77</xdr:col>
      <xdr:colOff>63500</xdr:colOff>
      <xdr:row>55</xdr:row>
      <xdr:rowOff>69849</xdr:rowOff>
    </xdr:from>
    <xdr:to>
      <xdr:col>82</xdr:col>
      <xdr:colOff>825500</xdr:colOff>
      <xdr:row>69</xdr:row>
      <xdr:rowOff>136524</xdr:rowOff>
    </xdr:to>
    <xdr:graphicFrame macro="">
      <xdr:nvGraphicFramePr>
        <xdr:cNvPr id="33" name="Gráfico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83</xdr:col>
      <xdr:colOff>47625</xdr:colOff>
      <xdr:row>55</xdr:row>
      <xdr:rowOff>65087</xdr:rowOff>
    </xdr:from>
    <xdr:to>
      <xdr:col>88</xdr:col>
      <xdr:colOff>809625</xdr:colOff>
      <xdr:row>69</xdr:row>
      <xdr:rowOff>125412</xdr:rowOff>
    </xdr:to>
    <xdr:graphicFrame macro="">
      <xdr:nvGraphicFramePr>
        <xdr:cNvPr id="34" name="Gráfico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63500</xdr:colOff>
      <xdr:row>55</xdr:row>
      <xdr:rowOff>79375</xdr:rowOff>
    </xdr:from>
    <xdr:to>
      <xdr:col>13</xdr:col>
      <xdr:colOff>587375</xdr:colOff>
      <xdr:row>69</xdr:row>
      <xdr:rowOff>139700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31750</xdr:colOff>
      <xdr:row>41</xdr:row>
      <xdr:rowOff>63500</xdr:rowOff>
    </xdr:from>
    <xdr:to>
      <xdr:col>20</xdr:col>
      <xdr:colOff>619125</xdr:colOff>
      <xdr:row>54</xdr:row>
      <xdr:rowOff>123825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31750</xdr:colOff>
      <xdr:row>55</xdr:row>
      <xdr:rowOff>63500</xdr:rowOff>
    </xdr:from>
    <xdr:to>
      <xdr:col>20</xdr:col>
      <xdr:colOff>619125</xdr:colOff>
      <xdr:row>69</xdr:row>
      <xdr:rowOff>123825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0</xdr:colOff>
      <xdr:row>41</xdr:row>
      <xdr:rowOff>63500</xdr:rowOff>
    </xdr:from>
    <xdr:to>
      <xdr:col>27</xdr:col>
      <xdr:colOff>695613</xdr:colOff>
      <xdr:row>54</xdr:row>
      <xdr:rowOff>123825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28</xdr:col>
      <xdr:colOff>47625</xdr:colOff>
      <xdr:row>41</xdr:row>
      <xdr:rowOff>80962</xdr:rowOff>
    </xdr:from>
    <xdr:to>
      <xdr:col>33</xdr:col>
      <xdr:colOff>555625</xdr:colOff>
      <xdr:row>54</xdr:row>
      <xdr:rowOff>141287</xdr:rowOff>
    </xdr:to>
    <xdr:graphicFrame macro="">
      <xdr:nvGraphicFramePr>
        <xdr:cNvPr id="41" name="Gráfico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22</xdr:col>
      <xdr:colOff>0</xdr:colOff>
      <xdr:row>55</xdr:row>
      <xdr:rowOff>47625</xdr:rowOff>
    </xdr:from>
    <xdr:to>
      <xdr:col>27</xdr:col>
      <xdr:colOff>714375</xdr:colOff>
      <xdr:row>69</xdr:row>
      <xdr:rowOff>107950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28</xdr:col>
      <xdr:colOff>79375</xdr:colOff>
      <xdr:row>55</xdr:row>
      <xdr:rowOff>31750</xdr:rowOff>
    </xdr:from>
    <xdr:to>
      <xdr:col>33</xdr:col>
      <xdr:colOff>587375</xdr:colOff>
      <xdr:row>69</xdr:row>
      <xdr:rowOff>92075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34</xdr:col>
      <xdr:colOff>47625</xdr:colOff>
      <xdr:row>41</xdr:row>
      <xdr:rowOff>79375</xdr:rowOff>
    </xdr:from>
    <xdr:to>
      <xdr:col>37</xdr:col>
      <xdr:colOff>1285875</xdr:colOff>
      <xdr:row>54</xdr:row>
      <xdr:rowOff>139700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47625</xdr:colOff>
      <xdr:row>55</xdr:row>
      <xdr:rowOff>31750</xdr:rowOff>
    </xdr:from>
    <xdr:to>
      <xdr:col>37</xdr:col>
      <xdr:colOff>1285875</xdr:colOff>
      <xdr:row>69</xdr:row>
      <xdr:rowOff>92075</xdr:rowOff>
    </xdr:to>
    <xdr:graphicFrame macro="">
      <xdr:nvGraphicFramePr>
        <xdr:cNvPr id="45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48</xdr:col>
      <xdr:colOff>15875</xdr:colOff>
      <xdr:row>41</xdr:row>
      <xdr:rowOff>65087</xdr:rowOff>
    </xdr:from>
    <xdr:to>
      <xdr:col>53</xdr:col>
      <xdr:colOff>968375</xdr:colOff>
      <xdr:row>54</xdr:row>
      <xdr:rowOff>125412</xdr:rowOff>
    </xdr:to>
    <xdr:graphicFrame macro="">
      <xdr:nvGraphicFramePr>
        <xdr:cNvPr id="46" name="Gráfico 4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54</xdr:col>
      <xdr:colOff>15875</xdr:colOff>
      <xdr:row>41</xdr:row>
      <xdr:rowOff>63500</xdr:rowOff>
    </xdr:from>
    <xdr:to>
      <xdr:col>59</xdr:col>
      <xdr:colOff>762000</xdr:colOff>
      <xdr:row>54</xdr:row>
      <xdr:rowOff>123825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48</xdr:col>
      <xdr:colOff>0</xdr:colOff>
      <xdr:row>55</xdr:row>
      <xdr:rowOff>31750</xdr:rowOff>
    </xdr:from>
    <xdr:to>
      <xdr:col>53</xdr:col>
      <xdr:colOff>952500</xdr:colOff>
      <xdr:row>69</xdr:row>
      <xdr:rowOff>92075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60</xdr:col>
      <xdr:colOff>31750</xdr:colOff>
      <xdr:row>41</xdr:row>
      <xdr:rowOff>63500</xdr:rowOff>
    </xdr:from>
    <xdr:to>
      <xdr:col>64</xdr:col>
      <xdr:colOff>889000</xdr:colOff>
      <xdr:row>54</xdr:row>
      <xdr:rowOff>123825</xdr:rowOff>
    </xdr:to>
    <xdr:graphicFrame macro="">
      <xdr:nvGraphicFramePr>
        <xdr:cNvPr id="49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54</xdr:col>
      <xdr:colOff>31750</xdr:colOff>
      <xdr:row>55</xdr:row>
      <xdr:rowOff>47625</xdr:rowOff>
    </xdr:from>
    <xdr:to>
      <xdr:col>59</xdr:col>
      <xdr:colOff>777875</xdr:colOff>
      <xdr:row>69</xdr:row>
      <xdr:rowOff>107950</xdr:rowOff>
    </xdr:to>
    <xdr:graphicFrame macro="">
      <xdr:nvGraphicFramePr>
        <xdr:cNvPr id="50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60</xdr:col>
      <xdr:colOff>31750</xdr:colOff>
      <xdr:row>55</xdr:row>
      <xdr:rowOff>47625</xdr:rowOff>
    </xdr:from>
    <xdr:to>
      <xdr:col>64</xdr:col>
      <xdr:colOff>889000</xdr:colOff>
      <xdr:row>69</xdr:row>
      <xdr:rowOff>107950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57</xdr:col>
      <xdr:colOff>31750</xdr:colOff>
      <xdr:row>70</xdr:row>
      <xdr:rowOff>63500</xdr:rowOff>
    </xdr:from>
    <xdr:to>
      <xdr:col>62</xdr:col>
      <xdr:colOff>1222375</xdr:colOff>
      <xdr:row>84</xdr:row>
      <xdr:rowOff>139700</xdr:rowOff>
    </xdr:to>
    <xdr:graphicFrame macro="">
      <xdr:nvGraphicFramePr>
        <xdr:cNvPr id="52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52</xdr:col>
      <xdr:colOff>31750</xdr:colOff>
      <xdr:row>70</xdr:row>
      <xdr:rowOff>63500</xdr:rowOff>
    </xdr:from>
    <xdr:to>
      <xdr:col>56</xdr:col>
      <xdr:colOff>904875</xdr:colOff>
      <xdr:row>84</xdr:row>
      <xdr:rowOff>139700</xdr:rowOff>
    </xdr:to>
    <xdr:graphicFrame macro="">
      <xdr:nvGraphicFramePr>
        <xdr:cNvPr id="53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91</xdr:col>
      <xdr:colOff>15875</xdr:colOff>
      <xdr:row>41</xdr:row>
      <xdr:rowOff>65087</xdr:rowOff>
    </xdr:from>
    <xdr:to>
      <xdr:col>96</xdr:col>
      <xdr:colOff>746125</xdr:colOff>
      <xdr:row>54</xdr:row>
      <xdr:rowOff>125412</xdr:rowOff>
    </xdr:to>
    <xdr:graphicFrame macro="">
      <xdr:nvGraphicFramePr>
        <xdr:cNvPr id="54" name="Gráfico 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97</xdr:col>
      <xdr:colOff>15875</xdr:colOff>
      <xdr:row>41</xdr:row>
      <xdr:rowOff>63500</xdr:rowOff>
    </xdr:from>
    <xdr:to>
      <xdr:col>102</xdr:col>
      <xdr:colOff>746125</xdr:colOff>
      <xdr:row>54</xdr:row>
      <xdr:rowOff>123825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103</xdr:col>
      <xdr:colOff>31750</xdr:colOff>
      <xdr:row>41</xdr:row>
      <xdr:rowOff>63500</xdr:rowOff>
    </xdr:from>
    <xdr:to>
      <xdr:col>108</xdr:col>
      <xdr:colOff>698500</xdr:colOff>
      <xdr:row>54</xdr:row>
      <xdr:rowOff>123825</xdr:rowOff>
    </xdr:to>
    <xdr:graphicFrame macro="">
      <xdr:nvGraphicFramePr>
        <xdr:cNvPr id="56" name="Gráfico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93</xdr:col>
      <xdr:colOff>0</xdr:colOff>
      <xdr:row>55</xdr:row>
      <xdr:rowOff>31750</xdr:rowOff>
    </xdr:from>
    <xdr:to>
      <xdr:col>98</xdr:col>
      <xdr:colOff>762000</xdr:colOff>
      <xdr:row>69</xdr:row>
      <xdr:rowOff>92075</xdr:rowOff>
    </xdr:to>
    <xdr:graphicFrame macro="">
      <xdr:nvGraphicFramePr>
        <xdr:cNvPr id="57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100</xdr:col>
      <xdr:colOff>63500</xdr:colOff>
      <xdr:row>55</xdr:row>
      <xdr:rowOff>31750</xdr:rowOff>
    </xdr:from>
    <xdr:to>
      <xdr:col>105</xdr:col>
      <xdr:colOff>825500</xdr:colOff>
      <xdr:row>69</xdr:row>
      <xdr:rowOff>92075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TablaGLP" displayName="TablaGLP" ref="D1:BU1410" totalsRowCount="1" headerRowDxfId="127" tableBorderDxfId="126" headerRowCellStyle="Normal 2">
  <autoFilter ref="D1:BU1409"/>
  <tableColumns count="70">
    <tableColumn id="1" name="Columna1" totalsRowFunction="custom">
      <totalsRowFormula>B1026&amp;" "&amp;A1026&amp;" / "&amp;C1026</totalsRowFormula>
    </tableColumn>
    <tableColumn id="2" name="Columna2"/>
    <tableColumn id="3" name="Columna3"/>
    <tableColumn id="4" name="Columna4"/>
    <tableColumn id="5" name="Columna5"/>
    <tableColumn id="6" name="Columna6"/>
    <tableColumn id="7" name="Columna7"/>
    <tableColumn id="8" name="Columna8"/>
    <tableColumn id="9" name="Columna9"/>
    <tableColumn id="10" name="Columna10"/>
    <tableColumn id="11" name="Columna11"/>
    <tableColumn id="12" name="Columna12"/>
    <tableColumn id="13" name="Columna13"/>
    <tableColumn id="14" name="Columna14"/>
    <tableColumn id="15" name="Columna15"/>
    <tableColumn id="16" name="Columna16" dataDxfId="125" totalsRowDxfId="4"/>
    <tableColumn id="17" name="Columna17"/>
    <tableColumn id="18" name="Columna18"/>
    <tableColumn id="19" name="Columna19"/>
    <tableColumn id="20" name="Columna20"/>
    <tableColumn id="21" name="Columna21"/>
    <tableColumn id="22" name="Columna22"/>
    <tableColumn id="23" name="Columna23"/>
    <tableColumn id="24" name="Columna24" dataDxfId="124" totalsRowDxfId="3"/>
    <tableColumn id="25" name="Columna25"/>
    <tableColumn id="26" name="Columna26"/>
    <tableColumn id="27" name="Columna27"/>
    <tableColumn id="28" name="Columna28"/>
    <tableColumn id="29" name="Columna29"/>
    <tableColumn id="30" name="Columna30"/>
    <tableColumn id="31" name="Columna31"/>
    <tableColumn id="32" name="Columna32"/>
    <tableColumn id="33" name="Columna33"/>
    <tableColumn id="34" name="Columna34"/>
    <tableColumn id="35" name="Columna35"/>
    <tableColumn id="36" name="Columna36"/>
    <tableColumn id="37" name="Columna37"/>
    <tableColumn id="38" name="Columna38"/>
    <tableColumn id="39" name="Columna39" dataDxfId="123" totalsRowDxfId="2"/>
    <tableColumn id="40" name="Columna40"/>
    <tableColumn id="41" name="Columna41"/>
    <tableColumn id="42" name="Columna42"/>
    <tableColumn id="43" name="Columna43"/>
    <tableColumn id="44" name="Columna44"/>
    <tableColumn id="45" name="Columna45"/>
    <tableColumn id="46" name="Columna46"/>
    <tableColumn id="47" name="Columna47" dataDxfId="122" totalsRowDxfId="1"/>
    <tableColumn id="48" name="Columna48"/>
    <tableColumn id="49" name="Columna49"/>
    <tableColumn id="50" name="Columna50"/>
    <tableColumn id="51" name="Columna51"/>
    <tableColumn id="52" name="Columna52"/>
    <tableColumn id="53" name="Columna53"/>
    <tableColumn id="54" name="Columna54"/>
    <tableColumn id="55" name="Columna55"/>
    <tableColumn id="56" name="Columna56"/>
    <tableColumn id="57" name="Columna57"/>
    <tableColumn id="58" name="Columna58"/>
    <tableColumn id="59" name="Columna59"/>
    <tableColumn id="60" name="Columna60"/>
    <tableColumn id="61" name="Columna61"/>
    <tableColumn id="62" name="Columna62"/>
    <tableColumn id="63" name="Columna63" dataDxfId="121" totalsRowDxfId="0"/>
    <tableColumn id="64" name="Columna64"/>
    <tableColumn id="65" name="Columna65"/>
    <tableColumn id="66" name="Columna66"/>
    <tableColumn id="67" name="Columna67"/>
    <tableColumn id="68" name="Columna68"/>
    <tableColumn id="69" name="Columna69"/>
    <tableColumn id="70" name="Columna7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1" name="TablaGE" displayName="TablaGE" ref="D1:EC1410" totalsRowShown="0" headerRowDxfId="120" tableBorderDxfId="119" headerRowCellStyle="Normal 3">
  <autoFilter ref="D1:EC1410"/>
  <tableColumns count="130">
    <tableColumn id="1" name="Columna1"/>
    <tableColumn id="2" name="Columna2" dataDxfId="118"/>
    <tableColumn id="3" name="Columna3" dataDxfId="117"/>
    <tableColumn id="4" name="Columna4" dataDxfId="116"/>
    <tableColumn id="5" name="Columna5" dataDxfId="115"/>
    <tableColumn id="6" name="Columna6" dataDxfId="114"/>
    <tableColumn id="7" name="Columna7" dataDxfId="113"/>
    <tableColumn id="8" name="Columna8" dataDxfId="112"/>
    <tableColumn id="9" name="Columna9" dataDxfId="111"/>
    <tableColumn id="10" name="Columna10" dataDxfId="110"/>
    <tableColumn id="11" name="Columna11" dataDxfId="109"/>
    <tableColumn id="12" name="Columna12" dataDxfId="108"/>
    <tableColumn id="13" name="Columna13" dataDxfId="107"/>
    <tableColumn id="14" name="Columna14" dataDxfId="106"/>
    <tableColumn id="15" name="Columna15" dataDxfId="105"/>
    <tableColumn id="16" name="Columna16" dataDxfId="104"/>
    <tableColumn id="17" name="Columna17" dataDxfId="103"/>
    <tableColumn id="18" name="Columna18" dataDxfId="102"/>
    <tableColumn id="19" name="Columna19" dataDxfId="101"/>
    <tableColumn id="20" name="Columna20" dataDxfId="100"/>
    <tableColumn id="21" name="Columna21" dataDxfId="99"/>
    <tableColumn id="22" name="Columna22" dataDxfId="98"/>
    <tableColumn id="23" name="Columna23" dataDxfId="97"/>
    <tableColumn id="24" name="Columna24" dataDxfId="96"/>
    <tableColumn id="25" name="Columna25" dataDxfId="95"/>
    <tableColumn id="26" name="Columna26" dataDxfId="94"/>
    <tableColumn id="27" name="Columna27" dataDxfId="93"/>
    <tableColumn id="28" name="Columna28" dataDxfId="92"/>
    <tableColumn id="29" name="Columna29" dataDxfId="91"/>
    <tableColumn id="30" name="Columna30" dataDxfId="90"/>
    <tableColumn id="31" name="Columna31" dataDxfId="89"/>
    <tableColumn id="32" name="Columna32" dataDxfId="88"/>
    <tableColumn id="33" name="Columna33" dataDxfId="87"/>
    <tableColumn id="34" name="Columna34" dataDxfId="86"/>
    <tableColumn id="35" name="Columna35" dataDxfId="85"/>
    <tableColumn id="36" name="Columna36" dataDxfId="84"/>
    <tableColumn id="37" name="Columna37" dataDxfId="83"/>
    <tableColumn id="38" name="Columna38" dataDxfId="82"/>
    <tableColumn id="39" name="Columna39" dataDxfId="81"/>
    <tableColumn id="40" name="Columna40" dataDxfId="80"/>
    <tableColumn id="41" name="Columna41" dataDxfId="79"/>
    <tableColumn id="42" name="Columna42" dataDxfId="78"/>
    <tableColumn id="43" name="Columna43" dataDxfId="77"/>
    <tableColumn id="44" name="Columna44" dataDxfId="76"/>
    <tableColumn id="45" name="Columna45" dataDxfId="75"/>
    <tableColumn id="46" name="Columna46" dataDxfId="74"/>
    <tableColumn id="47" name="Columna47" dataDxfId="73"/>
    <tableColumn id="48" name="Columna48" dataDxfId="72"/>
    <tableColumn id="49" name="Columna49" dataDxfId="71"/>
    <tableColumn id="50" name="Columna50" dataDxfId="70"/>
    <tableColumn id="51" name="Columna51" dataDxfId="69"/>
    <tableColumn id="52" name="Columna52" dataDxfId="68"/>
    <tableColumn id="53" name="Columna53" dataDxfId="67"/>
    <tableColumn id="54" name="Columna54" dataDxfId="66"/>
    <tableColumn id="55" name="Columna55" dataDxfId="65"/>
    <tableColumn id="56" name="Columna56" dataDxfId="64"/>
    <tableColumn id="57" name="Columna57" dataDxfId="63"/>
    <tableColumn id="58" name="Columna58" dataDxfId="62"/>
    <tableColumn id="59" name="Columna59" dataDxfId="61"/>
    <tableColumn id="60" name="Columna60" dataDxfId="60"/>
    <tableColumn id="61" name="Columna61" dataDxfId="59"/>
    <tableColumn id="62" name="Columna62" dataDxfId="58"/>
    <tableColumn id="63" name="Columna63" dataDxfId="57"/>
    <tableColumn id="64" name="Columna64" dataDxfId="56"/>
    <tableColumn id="65" name="Columna65" dataDxfId="55"/>
    <tableColumn id="66" name="Columna66" dataDxfId="54"/>
    <tableColumn id="67" name="Columna67" dataDxfId="53"/>
    <tableColumn id="68" name="Columna68" dataDxfId="52"/>
    <tableColumn id="69" name="Columna69" dataDxfId="51"/>
    <tableColumn id="70" name="Columna70" dataDxfId="50"/>
    <tableColumn id="71" name="Columna71" dataDxfId="49"/>
    <tableColumn id="72" name="Columna72" dataDxfId="48"/>
    <tableColumn id="73" name="Columna73" dataDxfId="47"/>
    <tableColumn id="74" name="Columna74" dataDxfId="46"/>
    <tableColumn id="75" name="Columna75" dataDxfId="45"/>
    <tableColumn id="76" name="Columna76" dataDxfId="44"/>
    <tableColumn id="77" name="Columna77" dataDxfId="43"/>
    <tableColumn id="78" name="Columna78" dataDxfId="42"/>
    <tableColumn id="79" name="Columna79" dataDxfId="41"/>
    <tableColumn id="80" name="Columna80" dataDxfId="40"/>
    <tableColumn id="81" name="Columna81" dataDxfId="39"/>
    <tableColumn id="82" name="Columna82" dataDxfId="38"/>
    <tableColumn id="83" name="Columna83" dataDxfId="37"/>
    <tableColumn id="84" name="Columna84" dataDxfId="36"/>
    <tableColumn id="85" name="Columna85" dataDxfId="35"/>
    <tableColumn id="86" name="Columna86" dataDxfId="34"/>
    <tableColumn id="87" name="Columna87" dataDxfId="33"/>
    <tableColumn id="88" name="Columna88"/>
    <tableColumn id="89" name="Columna89"/>
    <tableColumn id="90" name="Columna90"/>
    <tableColumn id="91" name="Columna91"/>
    <tableColumn id="92" name="Columna92"/>
    <tableColumn id="93" name="Columna93"/>
    <tableColumn id="94" name="Columna94"/>
    <tableColumn id="95" name="Columna95"/>
    <tableColumn id="96" name="Columna96"/>
    <tableColumn id="97" name="Columna97"/>
    <tableColumn id="98" name="Columna98"/>
    <tableColumn id="99" name="Columna99"/>
    <tableColumn id="100" name="Columna100"/>
    <tableColumn id="101" name="Columna101"/>
    <tableColumn id="102" name="Columna102"/>
    <tableColumn id="103" name="Columna103"/>
    <tableColumn id="104" name="Columna104"/>
    <tableColumn id="105" name="Columna105"/>
    <tableColumn id="106" name="Columna106"/>
    <tableColumn id="107" name="Columna107"/>
    <tableColumn id="108" name="Columna108"/>
    <tableColumn id="109" name="Columna109"/>
    <tableColumn id="110" name="Columna110"/>
    <tableColumn id="111" name="Columna111"/>
    <tableColumn id="112" name="Columna112"/>
    <tableColumn id="113" name="Columna113"/>
    <tableColumn id="114" name="Columna114"/>
    <tableColumn id="115" name="Columna115"/>
    <tableColumn id="116" name="Columna116" dataDxfId="32"/>
    <tableColumn id="117" name="Columna117"/>
    <tableColumn id="118" name="Columna118"/>
    <tableColumn id="119" name="Columna119"/>
    <tableColumn id="120" name="Columna120"/>
    <tableColumn id="121" name="Columna121"/>
    <tableColumn id="122" name="Columna122"/>
    <tableColumn id="123" name="Columna123"/>
    <tableColumn id="124" name="Columna124"/>
    <tableColumn id="125" name="Columna125"/>
    <tableColumn id="126" name="Columna126"/>
    <tableColumn id="127" name="Columna127"/>
    <tableColumn id="128" name="Columna128"/>
    <tableColumn id="129" name="Columna129"/>
    <tableColumn id="130" name="Columna130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id="3" name="TablaDO" displayName="TablaDO" ref="D1:DA1410" totalsRowShown="0" headerRowDxfId="31" headerRowCellStyle="Normal 3">
  <autoFilter ref="D1:DA1410"/>
  <tableColumns count="102">
    <tableColumn id="1" name="Columna1"/>
    <tableColumn id="2" name="Columna2"/>
    <tableColumn id="3" name="Columna3"/>
    <tableColumn id="4" name="Columna4"/>
    <tableColumn id="5" name="Columna5"/>
    <tableColumn id="6" name="Columna6"/>
    <tableColumn id="7" name="Columna7"/>
    <tableColumn id="8" name="Columna8"/>
    <tableColumn id="9" name="Columna9"/>
    <tableColumn id="10" name="Columna10"/>
    <tableColumn id="11" name="Columna11"/>
    <tableColumn id="12" name="Columna12"/>
    <tableColumn id="13" name="Columna13"/>
    <tableColumn id="14" name="Columna14"/>
    <tableColumn id="15" name="Columna15"/>
    <tableColumn id="16" name="Columna16"/>
    <tableColumn id="17" name="Columna17"/>
    <tableColumn id="18" name="Columna18"/>
    <tableColumn id="19" name="Columna19"/>
    <tableColumn id="20" name="Columna20"/>
    <tableColumn id="21" name="Columna21"/>
    <tableColumn id="22" name="Columna22" dataDxfId="30"/>
    <tableColumn id="23" name="Columna23"/>
    <tableColumn id="24" name="Columna24" dataDxfId="29"/>
    <tableColumn id="25" name="Columna25"/>
    <tableColumn id="26" name="Columna26"/>
    <tableColumn id="27" name="Columna27"/>
    <tableColumn id="28" name="Columna28"/>
    <tableColumn id="29" name="Columna29"/>
    <tableColumn id="30" name="Columna30"/>
    <tableColumn id="31" name="Columna31"/>
    <tableColumn id="32" name="Columna32"/>
    <tableColumn id="33" name="Columna33"/>
    <tableColumn id="34" name="Columna34"/>
    <tableColumn id="35" name="Columna35" dataDxfId="28"/>
    <tableColumn id="36" name="Columna36"/>
    <tableColumn id="37" name="Columna37"/>
    <tableColumn id="38" name="Columna38"/>
    <tableColumn id="39" name="Columna39"/>
    <tableColumn id="40" name="Columna40"/>
    <tableColumn id="41" name="Columna41"/>
    <tableColumn id="42" name="Columna42"/>
    <tableColumn id="43" name="Columna43"/>
    <tableColumn id="44" name="Columna44"/>
    <tableColumn id="45" name="Columna45"/>
    <tableColumn id="46" name="Columna46"/>
    <tableColumn id="47" name="Columna47" dataDxfId="27"/>
    <tableColumn id="48" name="Columna48"/>
    <tableColumn id="49" name="Columna49"/>
    <tableColumn id="50" name="Columna50"/>
    <tableColumn id="51" name="Columna51"/>
    <tableColumn id="52" name="Columna52"/>
    <tableColumn id="53" name="Columna53"/>
    <tableColumn id="54" name="Columna54"/>
    <tableColumn id="55" name="Columna55"/>
    <tableColumn id="56" name="Columna56" dataDxfId="26"/>
    <tableColumn id="57" name="Columna57"/>
    <tableColumn id="58" name="Columna58"/>
    <tableColumn id="59" name="Columna59"/>
    <tableColumn id="60" name="Columna60"/>
    <tableColumn id="61" name="Columna61"/>
    <tableColumn id="62" name="Columna62"/>
    <tableColumn id="63" name="Columna63"/>
    <tableColumn id="64" name="Columna64"/>
    <tableColumn id="65" name="Columna65"/>
    <tableColumn id="66" name="Columna66"/>
    <tableColumn id="67" name="Columna67"/>
    <tableColumn id="68" name="Columna68"/>
    <tableColumn id="69" name="Columna69" dataDxfId="25"/>
    <tableColumn id="70" name="Columna70"/>
    <tableColumn id="71" name="Columna71" dataDxfId="24"/>
    <tableColumn id="72" name="Columna72"/>
    <tableColumn id="73" name="Columna73"/>
    <tableColumn id="74" name="Columna74"/>
    <tableColumn id="75" name="Columna75"/>
    <tableColumn id="76" name="Columna76"/>
    <tableColumn id="77" name="Columna77"/>
    <tableColumn id="78" name="Columna78"/>
    <tableColumn id="79" name="Columna79"/>
    <tableColumn id="80" name="Columna80"/>
    <tableColumn id="81" name="Columna81"/>
    <tableColumn id="82" name="Columna82"/>
    <tableColumn id="83" name="Columna83"/>
    <tableColumn id="84" name="Columna84"/>
    <tableColumn id="85" name="Columna85"/>
    <tableColumn id="86" name="Columna86"/>
    <tableColumn id="87" name="Columna87"/>
    <tableColumn id="88" name="Columna88"/>
    <tableColumn id="89" name="Columna89"/>
    <tableColumn id="90" name="Columna90" dataDxfId="23"/>
    <tableColumn id="91" name="Columna91"/>
    <tableColumn id="92" name="Columna92"/>
    <tableColumn id="93" name="Columna93"/>
    <tableColumn id="94" name="Columna94"/>
    <tableColumn id="95" name="Columna95"/>
    <tableColumn id="96" name="Columna96"/>
    <tableColumn id="97" name="Columna97"/>
    <tableColumn id="98" name="Columna98"/>
    <tableColumn id="99" name="Columna99"/>
    <tableColumn id="100" name="Columna100"/>
    <tableColumn id="101" name="Columna101"/>
    <tableColumn id="102" name="Columna10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aJF" displayName="TablaJF" ref="D1:CC1410" totalsRowShown="0" headerRowDxfId="22" headerRowCellStyle="Normal 3">
  <autoFilter ref="D1:CC1410"/>
  <tableColumns count="78">
    <tableColumn id="1" name="Columna1"/>
    <tableColumn id="2" name="Columna2"/>
    <tableColumn id="3" name="Columna3"/>
    <tableColumn id="4" name="Columna4"/>
    <tableColumn id="5" name="Columna5"/>
    <tableColumn id="6" name="Columna6"/>
    <tableColumn id="7" name="Columna7"/>
    <tableColumn id="8" name="Columna8"/>
    <tableColumn id="9" name="Columna9"/>
    <tableColumn id="10" name="Columna10"/>
    <tableColumn id="11" name="Columna11"/>
    <tableColumn id="12" name="Columna12"/>
    <tableColumn id="13" name="Columna13"/>
    <tableColumn id="14" name="Columna14"/>
    <tableColumn id="15" name="Columna15"/>
    <tableColumn id="16" name="Columna16"/>
    <tableColumn id="17" name="Columna17"/>
    <tableColumn id="18" name="Columna18"/>
    <tableColumn id="19" name="Columna19"/>
    <tableColumn id="20" name="Columna20"/>
    <tableColumn id="21" name="Columna21"/>
    <tableColumn id="22" name="Columna22"/>
    <tableColumn id="23" name="Columna23"/>
    <tableColumn id="24" name="Columna24" dataDxfId="21"/>
    <tableColumn id="25" name="Columna25"/>
    <tableColumn id="26" name="Columna26"/>
    <tableColumn id="27" name="Columna27"/>
    <tableColumn id="28" name="Columna28"/>
    <tableColumn id="29" name="Columna29"/>
    <tableColumn id="30" name="Columna30" dataDxfId="20"/>
    <tableColumn id="31" name="Columna31"/>
    <tableColumn id="32" name="Columna32"/>
    <tableColumn id="33" name="Columna33"/>
    <tableColumn id="34" name="Columna34"/>
    <tableColumn id="35" name="Columna35"/>
    <tableColumn id="36" name="Columna36"/>
    <tableColumn id="37" name="Columna37"/>
    <tableColumn id="38" name="Columna38"/>
    <tableColumn id="39" name="Columna39"/>
    <tableColumn id="40" name="Columna40" dataDxfId="19"/>
    <tableColumn id="41" name="Columna41"/>
    <tableColumn id="42" name="Columna42"/>
    <tableColumn id="43" name="Columna43"/>
    <tableColumn id="44" name="Columna44"/>
    <tableColumn id="45" name="Columna45"/>
    <tableColumn id="46" name="Columna46"/>
    <tableColumn id="47" name="Columna47" dataDxfId="18"/>
    <tableColumn id="48" name="Columna48"/>
    <tableColumn id="49" name="Columna49"/>
    <tableColumn id="50" name="Columna50"/>
    <tableColumn id="51" name="Columna51"/>
    <tableColumn id="52" name="Columna52"/>
    <tableColumn id="53" name="Columna53"/>
    <tableColumn id="54" name="Columna54"/>
    <tableColumn id="55" name="Columna55"/>
    <tableColumn id="56" name="Columna56"/>
    <tableColumn id="57" name="Columna57"/>
    <tableColumn id="58" name="Columna58"/>
    <tableColumn id="59" name="Columna59"/>
    <tableColumn id="60" name="Columna60"/>
    <tableColumn id="61" name="Columna61"/>
    <tableColumn id="62" name="Columna62"/>
    <tableColumn id="63" name="Columna63"/>
    <tableColumn id="64" name="Columna64"/>
    <tableColumn id="65" name="Columna65"/>
    <tableColumn id="66" name="Columna66"/>
    <tableColumn id="67" name="Columna67"/>
    <tableColumn id="68" name="Columna68"/>
    <tableColumn id="69" name="Columna69" dataDxfId="17"/>
    <tableColumn id="70" name="Columna70"/>
    <tableColumn id="71" name="Columna71" dataDxfId="16"/>
    <tableColumn id="72" name="Columna72"/>
    <tableColumn id="73" name="Columna73"/>
    <tableColumn id="74" name="Columna74"/>
    <tableColumn id="75" name="Columna75"/>
    <tableColumn id="76" name="Columna76"/>
    <tableColumn id="77" name="Columna77"/>
    <tableColumn id="78" name="Columna7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8" name="TablaGP" displayName="TablaGP" ref="D1:AL1410" totalsRowShown="0" headerRowDxfId="15" tableBorderDxfId="14" headerRowCellStyle="Normal 3">
  <autoFilter ref="D1:AL1410"/>
  <tableColumns count="35">
    <tableColumn id="1" name="Columna1"/>
    <tableColumn id="2" name="Columna2"/>
    <tableColumn id="3" name="Columna3"/>
    <tableColumn id="4" name="Columna4"/>
    <tableColumn id="5" name="Columna5"/>
    <tableColumn id="6" name="Columna6"/>
    <tableColumn id="7" name="Columna7"/>
    <tableColumn id="8" name="Columna8"/>
    <tableColumn id="9" name="Columna9"/>
    <tableColumn id="10" name="Columna10"/>
    <tableColumn id="11" name="Columna11"/>
    <tableColumn id="12" name="Columna12"/>
    <tableColumn id="13" name="Columna13"/>
    <tableColumn id="14" name="Columna14"/>
    <tableColumn id="15" name="Columna15"/>
    <tableColumn id="16" name="Columna16"/>
    <tableColumn id="17" name="Columna17"/>
    <tableColumn id="18" name="Columna18"/>
    <tableColumn id="19" name="Columna19"/>
    <tableColumn id="20" name="Columna20"/>
    <tableColumn id="21" name="Columna21"/>
    <tableColumn id="22" name="Columna22"/>
    <tableColumn id="23" name="Columna23"/>
    <tableColumn id="24" name="Columna24" dataDxfId="13"/>
    <tableColumn id="25" name="Columna25"/>
    <tableColumn id="26" name="Columna26"/>
    <tableColumn id="27" name="Columna27"/>
    <tableColumn id="28" name="Columna28"/>
    <tableColumn id="29" name="Columna29"/>
    <tableColumn id="30" name="Columna30"/>
    <tableColumn id="31" name="Columna31"/>
    <tableColumn id="32" name="Columna32"/>
    <tableColumn id="33" name="Columna33"/>
    <tableColumn id="34" name="Columna34"/>
    <tableColumn id="35" name="Columna3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9" name="TablaGAV" displayName="TablaGAV" ref="D1:AL1410" totalsRowShown="0" headerRowDxfId="12" tableBorderDxfId="11" headerRowCellStyle="Normal 3">
  <autoFilter ref="D1:AL1410"/>
  <tableColumns count="35">
    <tableColumn id="1" name="Columna1"/>
    <tableColumn id="2" name="Columna2"/>
    <tableColumn id="3" name="Columna3"/>
    <tableColumn id="4" name="Columna4"/>
    <tableColumn id="5" name="Columna5"/>
    <tableColumn id="6" name="Columna6"/>
    <tableColumn id="7" name="Columna7"/>
    <tableColumn id="8" name="Columna8"/>
    <tableColumn id="9" name="Columna9"/>
    <tableColumn id="10" name="Columna10"/>
    <tableColumn id="11" name="Columna11"/>
    <tableColumn id="12" name="Columna12"/>
    <tableColumn id="13" name="Columna13"/>
    <tableColumn id="14" name="Columna14"/>
    <tableColumn id="15" name="Columna15"/>
    <tableColumn id="16" name="Columna16"/>
    <tableColumn id="17" name="Columna17"/>
    <tableColumn id="18" name="Columna18"/>
    <tableColumn id="19" name="Columna19"/>
    <tableColumn id="20" name="Columna20"/>
    <tableColumn id="21" name="Columna21"/>
    <tableColumn id="22" name="Columna22"/>
    <tableColumn id="23" name="Columna23"/>
    <tableColumn id="24" name="Columna24" dataDxfId="10"/>
    <tableColumn id="25" name="Columna25"/>
    <tableColumn id="26" name="Columna26"/>
    <tableColumn id="27" name="Columna27"/>
    <tableColumn id="28" name="Columna28"/>
    <tableColumn id="29" name="Columna29"/>
    <tableColumn id="30" name="Columna30"/>
    <tableColumn id="31" name="Columna31"/>
    <tableColumn id="32" name="Columna32"/>
    <tableColumn id="33" name="Columna33"/>
    <tableColumn id="34" name="Columna34"/>
    <tableColumn id="35" name="Columna3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7" name="TablaKE" displayName="TablaKE" ref="D1:BA1410" totalsRowShown="0" headerRowDxfId="9" tableBorderDxfId="8" headerRowCellStyle="Normal 3">
  <autoFilter ref="D1:BA1410"/>
  <tableColumns count="50">
    <tableColumn id="1" name="Columna1"/>
    <tableColumn id="2" name="Columna2"/>
    <tableColumn id="3" name="Columna3"/>
    <tableColumn id="4" name="Columna4"/>
    <tableColumn id="5" name="Columna5"/>
    <tableColumn id="6" name="Columna6"/>
    <tableColumn id="7" name="Columna7"/>
    <tableColumn id="8" name="Columna8"/>
    <tableColumn id="9" name="Columna9"/>
    <tableColumn id="10" name="Columna10"/>
    <tableColumn id="11" name="Columna11"/>
    <tableColumn id="12" name="Columna12"/>
    <tableColumn id="13" name="Columna13"/>
    <tableColumn id="14" name="Columna14"/>
    <tableColumn id="15" name="Columna15"/>
    <tableColumn id="16" name="Columna16"/>
    <tableColumn id="17" name="Columna17"/>
    <tableColumn id="18" name="Columna18"/>
    <tableColumn id="19" name="Columna19"/>
    <tableColumn id="20" name="Columna20"/>
    <tableColumn id="21" name="Columna21"/>
    <tableColumn id="22" name="Columna22"/>
    <tableColumn id="23" name="Columna23"/>
    <tableColumn id="24" name="Columna24" dataDxfId="7"/>
    <tableColumn id="25" name="Columna25"/>
    <tableColumn id="26" name="Columna26" dataDxfId="6"/>
    <tableColumn id="27" name="Columna27"/>
    <tableColumn id="28" name="Columna28"/>
    <tableColumn id="29" name="Columna29"/>
    <tableColumn id="30" name="Columna30"/>
    <tableColumn id="31" name="Columna31"/>
    <tableColumn id="32" name="Columna32"/>
    <tableColumn id="33" name="Columna33"/>
    <tableColumn id="34" name="Columna34"/>
    <tableColumn id="35" name="Columna35"/>
    <tableColumn id="36" name="Columna36"/>
    <tableColumn id="37" name="Columna37"/>
    <tableColumn id="38" name="Columna38"/>
    <tableColumn id="39" name="Columna39"/>
    <tableColumn id="40" name="Columna40"/>
    <tableColumn id="41" name="Columna41"/>
    <tableColumn id="42" name="Columna42"/>
    <tableColumn id="43" name="Columna43"/>
    <tableColumn id="44" name="Columna44"/>
    <tableColumn id="45" name="Columna45"/>
    <tableColumn id="46" name="Columna46"/>
    <tableColumn id="47" name="Columna47" dataDxfId="5"/>
    <tableColumn id="48" name="Columna48"/>
    <tableColumn id="49" name="Columna49"/>
    <tableColumn id="50" name="Columna5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T30"/>
  <sheetViews>
    <sheetView showGridLines="0" tabSelected="1" topLeftCell="A8" zoomScaleNormal="100" workbookViewId="0">
      <selection activeCell="F21" sqref="F21:G22"/>
    </sheetView>
  </sheetViews>
  <sheetFormatPr baseColWidth="10" defaultRowHeight="15" x14ac:dyDescent="0.25"/>
  <cols>
    <col min="1" max="1" width="14.140625" style="457" customWidth="1"/>
    <col min="2" max="5" width="11.42578125" style="457"/>
    <col min="6" max="6" width="11.42578125" style="458"/>
    <col min="7" max="8" width="11.42578125" style="457"/>
    <col min="9" max="9" width="6.28515625" style="457" customWidth="1"/>
    <col min="10" max="10" width="8.42578125" style="457" bestFit="1" customWidth="1"/>
    <col min="11" max="16" width="11.42578125" style="457"/>
    <col min="17" max="17" width="9.140625" style="457" customWidth="1"/>
    <col min="18" max="16384" width="11.42578125" style="457"/>
  </cols>
  <sheetData>
    <row r="1" spans="1:20" ht="12" customHeight="1" x14ac:dyDescent="0.25">
      <c r="A1" s="817"/>
      <c r="B1" s="817"/>
      <c r="C1" s="817"/>
      <c r="D1" s="794" t="s">
        <v>474</v>
      </c>
      <c r="E1" s="794"/>
      <c r="F1" s="794"/>
      <c r="G1" s="794"/>
      <c r="H1" s="794"/>
      <c r="I1" s="794"/>
      <c r="J1" s="794"/>
      <c r="K1" s="794"/>
      <c r="L1" s="794"/>
      <c r="M1" s="794"/>
      <c r="N1" s="794"/>
      <c r="O1" s="794"/>
      <c r="P1" s="794" t="s">
        <v>475</v>
      </c>
      <c r="Q1" s="794"/>
      <c r="R1" s="793" t="s">
        <v>476</v>
      </c>
      <c r="S1" s="793"/>
      <c r="T1" s="793"/>
    </row>
    <row r="2" spans="1:20" ht="12" customHeight="1" x14ac:dyDescent="0.25">
      <c r="A2" s="817"/>
      <c r="B2" s="817"/>
      <c r="C2" s="817"/>
      <c r="D2" s="794"/>
      <c r="E2" s="794"/>
      <c r="F2" s="794"/>
      <c r="G2" s="794"/>
      <c r="H2" s="794"/>
      <c r="I2" s="794"/>
      <c r="J2" s="794"/>
      <c r="K2" s="794"/>
      <c r="L2" s="794"/>
      <c r="M2" s="794"/>
      <c r="N2" s="794"/>
      <c r="O2" s="794"/>
      <c r="P2" s="794" t="s">
        <v>477</v>
      </c>
      <c r="Q2" s="794"/>
      <c r="R2" s="793">
        <v>0</v>
      </c>
      <c r="S2" s="793"/>
      <c r="T2" s="793"/>
    </row>
    <row r="3" spans="1:20" ht="24" customHeight="1" x14ac:dyDescent="0.25">
      <c r="A3" s="817"/>
      <c r="B3" s="817"/>
      <c r="C3" s="817"/>
      <c r="D3" s="819" t="s">
        <v>495</v>
      </c>
      <c r="E3" s="820"/>
      <c r="F3" s="820"/>
      <c r="G3" s="820"/>
      <c r="H3" s="820"/>
      <c r="I3" s="820"/>
      <c r="J3" s="820"/>
      <c r="K3" s="820"/>
      <c r="L3" s="820"/>
      <c r="M3" s="820"/>
      <c r="N3" s="820"/>
      <c r="O3" s="820"/>
      <c r="P3" s="793" t="s">
        <v>478</v>
      </c>
      <c r="Q3" s="793"/>
      <c r="R3" s="793" t="s">
        <v>479</v>
      </c>
      <c r="S3" s="793"/>
      <c r="T3" s="793"/>
    </row>
    <row r="4" spans="1:20" ht="12" hidden="1" customHeight="1" x14ac:dyDescent="0.25">
      <c r="A4" s="817"/>
      <c r="B4" s="817"/>
      <c r="C4" s="817"/>
      <c r="D4" s="793" t="s">
        <v>483</v>
      </c>
      <c r="E4" s="793"/>
      <c r="F4" s="793"/>
      <c r="G4" s="793"/>
      <c r="H4" s="793"/>
      <c r="I4" s="793"/>
      <c r="J4" s="793"/>
      <c r="K4" s="793"/>
      <c r="L4" s="793"/>
      <c r="M4" s="793"/>
      <c r="N4" s="793"/>
      <c r="O4" s="793"/>
      <c r="P4" s="793" t="s">
        <v>480</v>
      </c>
      <c r="Q4" s="793"/>
      <c r="R4" s="793" t="s">
        <v>481</v>
      </c>
      <c r="S4" s="793"/>
      <c r="T4" s="793"/>
    </row>
    <row r="5" spans="1:20" ht="12" customHeight="1" x14ac:dyDescent="0.25">
      <c r="A5" s="821" t="s">
        <v>488</v>
      </c>
      <c r="B5" s="821"/>
      <c r="C5" s="821"/>
      <c r="D5" s="821"/>
      <c r="E5" s="821"/>
      <c r="F5" s="821"/>
      <c r="G5" s="821"/>
      <c r="H5" s="821" t="s">
        <v>489</v>
      </c>
      <c r="I5" s="821"/>
      <c r="J5" s="821"/>
      <c r="K5" s="821"/>
      <c r="L5" s="821"/>
      <c r="M5" s="821"/>
      <c r="N5" s="821"/>
      <c r="O5" s="821"/>
      <c r="P5" s="821"/>
      <c r="Q5" s="821"/>
      <c r="R5" s="821"/>
      <c r="S5" s="821"/>
      <c r="T5" s="821"/>
    </row>
    <row r="6" spans="1:20" ht="15" customHeight="1" x14ac:dyDescent="0.25">
      <c r="A6" s="795" t="s">
        <v>487</v>
      </c>
      <c r="B6" s="795"/>
      <c r="C6" s="795"/>
      <c r="D6" s="806" t="s">
        <v>496</v>
      </c>
      <c r="E6" s="807"/>
      <c r="F6" s="807"/>
      <c r="G6" s="807"/>
      <c r="H6" s="808"/>
      <c r="I6" s="818" t="s">
        <v>497</v>
      </c>
      <c r="J6" s="818"/>
      <c r="K6" s="818"/>
      <c r="L6" s="818"/>
      <c r="M6" s="818"/>
      <c r="N6" s="818"/>
      <c r="O6" s="807" t="s">
        <v>498</v>
      </c>
      <c r="P6" s="807"/>
      <c r="Q6" s="807"/>
      <c r="R6" s="807"/>
      <c r="S6" s="807"/>
      <c r="T6" s="808"/>
    </row>
    <row r="7" spans="1:20" ht="15" customHeight="1" x14ac:dyDescent="0.25">
      <c r="A7" s="795"/>
      <c r="B7" s="795"/>
      <c r="C7" s="795"/>
      <c r="D7" s="809"/>
      <c r="E7" s="810"/>
      <c r="F7" s="810"/>
      <c r="G7" s="810"/>
      <c r="H7" s="811"/>
      <c r="I7" s="818"/>
      <c r="J7" s="818"/>
      <c r="K7" s="818"/>
      <c r="L7" s="818"/>
      <c r="M7" s="818"/>
      <c r="N7" s="818"/>
      <c r="O7" s="810"/>
      <c r="P7" s="810"/>
      <c r="Q7" s="810"/>
      <c r="R7" s="810"/>
      <c r="S7" s="810"/>
      <c r="T7" s="811"/>
    </row>
    <row r="8" spans="1:20" ht="15" customHeight="1" x14ac:dyDescent="0.25">
      <c r="A8" s="797" t="s">
        <v>553</v>
      </c>
      <c r="B8" s="798"/>
      <c r="C8" s="798"/>
      <c r="D8" s="798"/>
      <c r="E8" s="799"/>
      <c r="F8" s="812" t="s">
        <v>486</v>
      </c>
      <c r="G8" s="812"/>
      <c r="H8" s="813" t="s">
        <v>484</v>
      </c>
      <c r="I8" s="813"/>
      <c r="J8" s="813"/>
      <c r="K8" s="469"/>
      <c r="L8" s="470"/>
      <c r="M8" s="470"/>
      <c r="N8" s="470"/>
      <c r="O8" s="470"/>
      <c r="P8" s="470"/>
      <c r="Q8" s="470"/>
      <c r="R8" s="470"/>
      <c r="S8" s="470"/>
      <c r="T8" s="471"/>
    </row>
    <row r="9" spans="1:20" ht="15" customHeight="1" x14ac:dyDescent="0.25">
      <c r="A9" s="800"/>
      <c r="B9" s="801"/>
      <c r="C9" s="801"/>
      <c r="D9" s="801"/>
      <c r="E9" s="802"/>
      <c r="F9" s="812"/>
      <c r="G9" s="812"/>
      <c r="H9" s="813"/>
      <c r="I9" s="813"/>
      <c r="J9" s="813"/>
      <c r="K9" s="472"/>
      <c r="L9" s="455"/>
      <c r="M9" s="455"/>
      <c r="N9" s="455"/>
      <c r="O9" s="455"/>
      <c r="P9" s="455"/>
      <c r="Q9" s="455"/>
      <c r="R9" s="455"/>
      <c r="S9" s="455"/>
      <c r="T9" s="473"/>
    </row>
    <row r="10" spans="1:20" ht="15" customHeight="1" x14ac:dyDescent="0.25">
      <c r="A10" s="800"/>
      <c r="B10" s="801"/>
      <c r="C10" s="801"/>
      <c r="D10" s="801"/>
      <c r="E10" s="802"/>
      <c r="G10" s="693"/>
      <c r="K10" s="472"/>
      <c r="L10" s="455"/>
      <c r="M10" s="455"/>
      <c r="N10" s="455"/>
      <c r="O10" s="455"/>
      <c r="P10" s="455"/>
      <c r="Q10" s="455"/>
      <c r="R10" s="455"/>
      <c r="S10" s="455"/>
      <c r="T10" s="473"/>
    </row>
    <row r="11" spans="1:20" ht="15" customHeight="1" x14ac:dyDescent="0.25">
      <c r="A11" s="800"/>
      <c r="B11" s="801"/>
      <c r="C11" s="801"/>
      <c r="D11" s="801"/>
      <c r="E11" s="802"/>
      <c r="F11" s="846" t="str">
        <f>CALIDAD!B54</f>
        <v>GRAVEDAD ESPECÍFICA</v>
      </c>
      <c r="G11" s="815"/>
      <c r="H11" s="816" t="str">
        <f>CALIDAD!F54</f>
        <v>DENTRO DEL RANGO DE CALIDAD</v>
      </c>
      <c r="I11" s="815"/>
      <c r="J11" s="796" t="str">
        <f>CALIDAD!G54</f>
        <v/>
      </c>
      <c r="K11" s="472"/>
      <c r="L11" s="455"/>
      <c r="M11" s="455"/>
      <c r="N11" s="455"/>
      <c r="O11" s="455"/>
      <c r="P11" s="455"/>
      <c r="Q11" s="455"/>
      <c r="R11" s="455"/>
      <c r="S11" s="455"/>
      <c r="T11" s="473"/>
    </row>
    <row r="12" spans="1:20" ht="15" customHeight="1" x14ac:dyDescent="0.25">
      <c r="A12" s="800"/>
      <c r="B12" s="801"/>
      <c r="C12" s="801"/>
      <c r="D12" s="801"/>
      <c r="E12" s="802"/>
      <c r="F12" s="816"/>
      <c r="G12" s="815"/>
      <c r="H12" s="816"/>
      <c r="I12" s="815"/>
      <c r="J12" s="796"/>
      <c r="K12" s="462"/>
      <c r="L12" s="456"/>
      <c r="M12" s="456"/>
      <c r="N12" s="456"/>
      <c r="O12" s="455"/>
      <c r="P12" s="455"/>
      <c r="Q12" s="455"/>
      <c r="R12" s="455"/>
      <c r="S12" s="455"/>
      <c r="T12" s="473"/>
    </row>
    <row r="13" spans="1:20" ht="15" customHeight="1" x14ac:dyDescent="0.25">
      <c r="A13" s="800"/>
      <c r="B13" s="801"/>
      <c r="C13" s="801"/>
      <c r="D13" s="801"/>
      <c r="E13" s="802"/>
      <c r="F13" s="814" t="str">
        <f>CALIDAD!B55</f>
        <v>TENSIÓN DE VAPOR (TV)</v>
      </c>
      <c r="G13" s="815"/>
      <c r="H13" s="816" t="str">
        <f>CALIDAD!F55</f>
        <v>DENTRO DEL RANGO DE CALIDAD</v>
      </c>
      <c r="I13" s="815"/>
      <c r="J13" s="796" t="str">
        <f>CALIDAD!G55</f>
        <v/>
      </c>
      <c r="K13" s="462"/>
      <c r="L13" s="456"/>
      <c r="M13" s="456"/>
      <c r="N13" s="456"/>
      <c r="O13" s="455"/>
      <c r="P13" s="455"/>
      <c r="Q13" s="455"/>
      <c r="R13" s="455"/>
      <c r="S13" s="455"/>
      <c r="T13" s="473"/>
    </row>
    <row r="14" spans="1:20" ht="15" customHeight="1" x14ac:dyDescent="0.25">
      <c r="A14" s="803"/>
      <c r="B14" s="804"/>
      <c r="C14" s="804"/>
      <c r="D14" s="804"/>
      <c r="E14" s="805"/>
      <c r="F14" s="816"/>
      <c r="G14" s="815"/>
      <c r="H14" s="816"/>
      <c r="I14" s="815"/>
      <c r="J14" s="796"/>
      <c r="K14" s="462"/>
      <c r="L14" s="456"/>
      <c r="M14" s="456"/>
      <c r="N14" s="456"/>
      <c r="O14" s="455"/>
      <c r="P14" s="455"/>
      <c r="Q14" s="455"/>
      <c r="R14" s="455"/>
      <c r="S14" s="455"/>
      <c r="T14" s="473"/>
    </row>
    <row r="15" spans="1:20" ht="15" customHeight="1" x14ac:dyDescent="0.25">
      <c r="A15" s="459"/>
      <c r="B15" s="831"/>
      <c r="C15" s="831"/>
      <c r="D15" s="831"/>
      <c r="E15" s="832"/>
      <c r="F15" s="814" t="str">
        <f>CALIDAD!B56</f>
        <v>RESIDUO VOLÁTIL</v>
      </c>
      <c r="G15" s="815"/>
      <c r="H15" s="816" t="str">
        <f>CALIDAD!F56</f>
        <v>DENTRO DEL RANGO DE CALIDAD</v>
      </c>
      <c r="I15" s="815"/>
      <c r="J15" s="796" t="str">
        <f>CALIDAD!G56</f>
        <v/>
      </c>
      <c r="K15" s="462"/>
      <c r="L15" s="456"/>
      <c r="M15" s="456"/>
      <c r="N15" s="456"/>
      <c r="O15" s="455"/>
      <c r="P15" s="455"/>
      <c r="Q15" s="455"/>
      <c r="R15" s="455"/>
      <c r="S15" s="455"/>
      <c r="T15" s="473"/>
    </row>
    <row r="16" spans="1:20" ht="15" customHeight="1" x14ac:dyDescent="0.25">
      <c r="A16" s="460" t="s">
        <v>421</v>
      </c>
      <c r="B16" s="833"/>
      <c r="C16" s="833"/>
      <c r="D16" s="833"/>
      <c r="E16" s="834"/>
      <c r="F16" s="816"/>
      <c r="G16" s="815"/>
      <c r="H16" s="816"/>
      <c r="I16" s="815"/>
      <c r="J16" s="796"/>
      <c r="K16" s="462"/>
      <c r="L16" s="456"/>
      <c r="M16" s="456"/>
      <c r="N16" s="456"/>
      <c r="O16" s="455"/>
      <c r="P16" s="455"/>
      <c r="Q16" s="455"/>
      <c r="R16" s="455"/>
      <c r="S16" s="455"/>
      <c r="T16" s="473"/>
    </row>
    <row r="17" spans="1:20" ht="15" customHeight="1" x14ac:dyDescent="0.25">
      <c r="A17" s="460"/>
      <c r="B17" s="833"/>
      <c r="C17" s="833"/>
      <c r="D17" s="833"/>
      <c r="E17" s="834"/>
      <c r="F17" s="814" t="str">
        <f>CALIDAD!B57</f>
        <v xml:space="preserve">CONTENIDO ETANO (C2), PENTANO Y MAS PESADOS (C5+) 
</v>
      </c>
      <c r="G17" s="815"/>
      <c r="H17" s="816" t="str">
        <f>CALIDAD!F57</f>
        <v>DENTRO DEL RANGO DE CALIDAD</v>
      </c>
      <c r="I17" s="815"/>
      <c r="J17" s="796" t="str">
        <f>CALIDAD!G57</f>
        <v/>
      </c>
      <c r="K17" s="462"/>
      <c r="L17" s="456"/>
      <c r="M17" s="456"/>
      <c r="N17" s="456"/>
      <c r="O17" s="455"/>
      <c r="P17" s="455"/>
      <c r="Q17" s="455"/>
      <c r="R17" s="455"/>
      <c r="S17" s="455"/>
      <c r="T17" s="473"/>
    </row>
    <row r="18" spans="1:20" ht="15" customHeight="1" x14ac:dyDescent="0.25">
      <c r="A18" s="460" t="s">
        <v>490</v>
      </c>
      <c r="B18" s="833"/>
      <c r="C18" s="833"/>
      <c r="D18" s="833"/>
      <c r="E18" s="834"/>
      <c r="F18" s="816"/>
      <c r="G18" s="815"/>
      <c r="H18" s="816"/>
      <c r="I18" s="815"/>
      <c r="J18" s="796"/>
      <c r="K18" s="472"/>
      <c r="L18" s="455"/>
      <c r="M18" s="455"/>
      <c r="N18" s="455"/>
      <c r="O18" s="455"/>
      <c r="P18" s="455"/>
      <c r="Q18" s="455"/>
      <c r="R18" s="455"/>
      <c r="S18" s="455"/>
      <c r="T18" s="473"/>
    </row>
    <row r="19" spans="1:20" ht="15" customHeight="1" x14ac:dyDescent="0.25">
      <c r="A19" s="460"/>
      <c r="B19" s="833"/>
      <c r="C19" s="833"/>
      <c r="D19" s="833"/>
      <c r="E19" s="834"/>
      <c r="F19" s="814" t="str">
        <f>CALIDAD!B58</f>
        <v/>
      </c>
      <c r="G19" s="815"/>
      <c r="H19" s="816" t="str">
        <f>CALIDAD!F58</f>
        <v/>
      </c>
      <c r="I19" s="815"/>
      <c r="J19" s="796" t="str">
        <f>CALIDAD!G58</f>
        <v/>
      </c>
      <c r="K19" s="472"/>
      <c r="L19" s="455"/>
      <c r="M19" s="455"/>
      <c r="N19" s="455"/>
      <c r="O19" s="455"/>
      <c r="P19" s="455"/>
      <c r="Q19" s="455"/>
      <c r="R19" s="455"/>
      <c r="S19" s="455"/>
      <c r="T19" s="473"/>
    </row>
    <row r="20" spans="1:20" ht="15" customHeight="1" x14ac:dyDescent="0.25">
      <c r="A20" s="460" t="s">
        <v>229</v>
      </c>
      <c r="B20" s="833"/>
      <c r="C20" s="833"/>
      <c r="D20" s="833"/>
      <c r="E20" s="834"/>
      <c r="F20" s="816"/>
      <c r="G20" s="815"/>
      <c r="H20" s="816"/>
      <c r="I20" s="815"/>
      <c r="J20" s="796"/>
      <c r="K20" s="472"/>
      <c r="L20" s="455"/>
      <c r="M20" s="455"/>
      <c r="N20" s="455"/>
      <c r="O20" s="455"/>
      <c r="P20" s="455"/>
      <c r="Q20" s="455"/>
      <c r="R20" s="455"/>
      <c r="S20" s="455"/>
      <c r="T20" s="473"/>
    </row>
    <row r="21" spans="1:20" ht="15" customHeight="1" x14ac:dyDescent="0.25">
      <c r="A21" s="460"/>
      <c r="B21" s="833"/>
      <c r="C21" s="833"/>
      <c r="D21" s="833"/>
      <c r="E21" s="834"/>
      <c r="F21" s="814" t="str">
        <f>CALIDAD!B59</f>
        <v/>
      </c>
      <c r="G21" s="815"/>
      <c r="H21" s="816" t="str">
        <f>CALIDAD!F59</f>
        <v/>
      </c>
      <c r="I21" s="815"/>
      <c r="J21" s="796" t="str">
        <f>CALIDAD!G59</f>
        <v/>
      </c>
      <c r="K21" s="472"/>
      <c r="L21" s="455"/>
      <c r="M21" s="455"/>
      <c r="N21" s="455"/>
      <c r="O21" s="455"/>
      <c r="P21" s="455"/>
      <c r="Q21" s="455"/>
      <c r="R21" s="455"/>
      <c r="S21" s="455"/>
      <c r="T21" s="473"/>
    </row>
    <row r="22" spans="1:20" ht="15" customHeight="1" x14ac:dyDescent="0.25">
      <c r="A22" s="460" t="s">
        <v>230</v>
      </c>
      <c r="B22" s="833"/>
      <c r="C22" s="833"/>
      <c r="D22" s="833"/>
      <c r="E22" s="834"/>
      <c r="F22" s="816"/>
      <c r="G22" s="815"/>
      <c r="H22" s="816"/>
      <c r="I22" s="815"/>
      <c r="J22" s="796"/>
      <c r="K22" s="472"/>
      <c r="L22" s="455"/>
      <c r="M22" s="455"/>
      <c r="N22" s="455"/>
      <c r="O22" s="455"/>
      <c r="P22" s="455"/>
      <c r="Q22" s="455"/>
      <c r="R22" s="455"/>
      <c r="S22" s="455"/>
      <c r="T22" s="473"/>
    </row>
    <row r="23" spans="1:20" ht="15" customHeight="1" x14ac:dyDescent="0.25">
      <c r="A23" s="461"/>
      <c r="B23" s="835"/>
      <c r="C23" s="835"/>
      <c r="D23" s="835"/>
      <c r="E23" s="836"/>
      <c r="F23" s="814" t="str">
        <f>CALIDAD!B60</f>
        <v/>
      </c>
      <c r="G23" s="815"/>
      <c r="H23" s="816" t="str">
        <f>CALIDAD!F60</f>
        <v/>
      </c>
      <c r="I23" s="815"/>
      <c r="J23" s="796" t="str">
        <f>CALIDAD!G60</f>
        <v/>
      </c>
      <c r="K23" s="472"/>
      <c r="L23" s="455"/>
      <c r="M23" s="455"/>
      <c r="N23" s="455"/>
      <c r="O23" s="455"/>
      <c r="P23" s="455"/>
      <c r="Q23" s="455"/>
      <c r="R23" s="455"/>
      <c r="S23" s="455"/>
      <c r="T23" s="473"/>
    </row>
    <row r="24" spans="1:20" ht="15" customHeight="1" x14ac:dyDescent="0.25">
      <c r="A24" s="837" t="s">
        <v>482</v>
      </c>
      <c r="B24" s="838"/>
      <c r="C24" s="838"/>
      <c r="D24" s="838"/>
      <c r="E24" s="839"/>
      <c r="F24" s="816"/>
      <c r="G24" s="815"/>
      <c r="H24" s="816"/>
      <c r="I24" s="815"/>
      <c r="J24" s="796"/>
      <c r="K24" s="472"/>
      <c r="L24" s="455"/>
      <c r="M24" s="455"/>
      <c r="N24" s="455"/>
      <c r="O24" s="455"/>
      <c r="P24" s="455"/>
      <c r="Q24" s="455"/>
      <c r="R24" s="455"/>
      <c r="S24" s="455"/>
      <c r="T24" s="473"/>
    </row>
    <row r="25" spans="1:20" ht="15" customHeight="1" x14ac:dyDescent="0.25">
      <c r="A25" s="840"/>
      <c r="B25" s="841"/>
      <c r="C25" s="841"/>
      <c r="D25" s="841"/>
      <c r="E25" s="842"/>
      <c r="F25" s="814" t="str">
        <f>CALIDAD!B61</f>
        <v/>
      </c>
      <c r="G25" s="815"/>
      <c r="H25" s="816" t="str">
        <f>CALIDAD!F61</f>
        <v/>
      </c>
      <c r="I25" s="815"/>
      <c r="J25" s="796" t="str">
        <f>CALIDAD!G61</f>
        <v/>
      </c>
      <c r="K25" s="472"/>
      <c r="L25" s="455"/>
      <c r="M25" s="455"/>
      <c r="N25" s="455"/>
      <c r="O25" s="455"/>
      <c r="P25" s="455"/>
      <c r="Q25" s="455"/>
      <c r="R25" s="455"/>
      <c r="S25" s="455"/>
      <c r="T25" s="473"/>
    </row>
    <row r="26" spans="1:20" x14ac:dyDescent="0.25">
      <c r="A26" s="840"/>
      <c r="B26" s="841"/>
      <c r="C26" s="841"/>
      <c r="D26" s="841"/>
      <c r="E26" s="842"/>
      <c r="F26" s="816"/>
      <c r="G26" s="815"/>
      <c r="H26" s="816"/>
      <c r="I26" s="815"/>
      <c r="J26" s="796"/>
      <c r="K26" s="462"/>
      <c r="L26" s="456"/>
      <c r="M26" s="456"/>
      <c r="N26" s="456"/>
      <c r="O26" s="456"/>
      <c r="P26" s="456"/>
      <c r="Q26" s="456"/>
      <c r="R26" s="456"/>
      <c r="S26" s="456"/>
      <c r="T26" s="463"/>
    </row>
    <row r="27" spans="1:20" x14ac:dyDescent="0.25">
      <c r="A27" s="840"/>
      <c r="B27" s="841"/>
      <c r="C27" s="841"/>
      <c r="D27" s="841"/>
      <c r="E27" s="842"/>
      <c r="F27" s="464"/>
      <c r="G27" s="465"/>
      <c r="H27" s="468"/>
      <c r="I27" s="466"/>
      <c r="J27" s="466"/>
      <c r="K27" s="462"/>
      <c r="L27" s="456"/>
      <c r="M27" s="456"/>
      <c r="N27" s="456"/>
      <c r="O27" s="456"/>
      <c r="P27" s="456"/>
      <c r="Q27" s="456"/>
      <c r="R27" s="456"/>
      <c r="S27" s="456"/>
      <c r="T27" s="463"/>
    </row>
    <row r="28" spans="1:20" ht="15" customHeight="1" x14ac:dyDescent="0.25">
      <c r="A28" s="840"/>
      <c r="B28" s="841"/>
      <c r="C28" s="841"/>
      <c r="D28" s="841"/>
      <c r="E28" s="842"/>
      <c r="F28" s="822" t="s">
        <v>491</v>
      </c>
      <c r="G28" s="823"/>
      <c r="H28" s="828"/>
      <c r="I28" s="828"/>
      <c r="J28" s="828"/>
      <c r="K28" s="462"/>
      <c r="L28" s="456"/>
      <c r="M28" s="456"/>
      <c r="N28" s="456"/>
      <c r="O28" s="456"/>
      <c r="P28" s="456"/>
      <c r="Q28" s="456"/>
      <c r="R28" s="456"/>
      <c r="S28" s="456"/>
      <c r="T28" s="463"/>
    </row>
    <row r="29" spans="1:20" x14ac:dyDescent="0.25">
      <c r="A29" s="840"/>
      <c r="B29" s="841"/>
      <c r="C29" s="841"/>
      <c r="D29" s="841"/>
      <c r="E29" s="842"/>
      <c r="F29" s="824"/>
      <c r="G29" s="825"/>
      <c r="H29" s="829"/>
      <c r="I29" s="829"/>
      <c r="J29" s="829"/>
      <c r="K29" s="462"/>
      <c r="L29" s="456"/>
      <c r="M29" s="456"/>
      <c r="N29" s="456"/>
      <c r="O29" s="456"/>
      <c r="P29" s="456"/>
      <c r="Q29" s="456"/>
      <c r="R29" s="456"/>
      <c r="S29" s="456"/>
      <c r="T29" s="463"/>
    </row>
    <row r="30" spans="1:20" ht="15.75" customHeight="1" x14ac:dyDescent="0.25">
      <c r="A30" s="843"/>
      <c r="B30" s="844"/>
      <c r="C30" s="844"/>
      <c r="D30" s="844"/>
      <c r="E30" s="845"/>
      <c r="F30" s="826"/>
      <c r="G30" s="827"/>
      <c r="H30" s="830"/>
      <c r="I30" s="830"/>
      <c r="J30" s="830"/>
      <c r="K30" s="468"/>
      <c r="L30" s="466"/>
      <c r="M30" s="466"/>
      <c r="N30" s="466"/>
      <c r="O30" s="466"/>
      <c r="P30" s="466"/>
      <c r="Q30" s="466"/>
      <c r="R30" s="466"/>
      <c r="S30" s="466"/>
      <c r="T30" s="467"/>
    </row>
  </sheetData>
  <sheetProtection algorithmName="SHA-512" hashValue="OR/yEuZP17RQPIt5Glyk8b5bfT6pg4CkIuEJb4CDCzCSJeUVCnzMmo2crCBQLSHEAHJ5Dcq/HGoxgdh5MnFC2Q==" saltValue="1BN/fAN2QVh1K1B4QsS8PQ==" spinCount="100000" sheet="1" objects="1" scenarios="1" selectLockedCells="1"/>
  <mergeCells count="49">
    <mergeCell ref="F28:G30"/>
    <mergeCell ref="H28:J30"/>
    <mergeCell ref="B15:E23"/>
    <mergeCell ref="A24:E30"/>
    <mergeCell ref="J11:J12"/>
    <mergeCell ref="J13:J14"/>
    <mergeCell ref="J15:J16"/>
    <mergeCell ref="F25:G26"/>
    <mergeCell ref="H21:I22"/>
    <mergeCell ref="H23:I24"/>
    <mergeCell ref="F21:G22"/>
    <mergeCell ref="F23:G24"/>
    <mergeCell ref="J23:J24"/>
    <mergeCell ref="J25:J26"/>
    <mergeCell ref="H25:I26"/>
    <mergeCell ref="F11:G12"/>
    <mergeCell ref="A1:C4"/>
    <mergeCell ref="D1:O2"/>
    <mergeCell ref="I6:N7"/>
    <mergeCell ref="O6:T7"/>
    <mergeCell ref="J19:J20"/>
    <mergeCell ref="F19:G20"/>
    <mergeCell ref="P1:Q1"/>
    <mergeCell ref="J17:J18"/>
    <mergeCell ref="P4:Q4"/>
    <mergeCell ref="H11:I12"/>
    <mergeCell ref="H13:I14"/>
    <mergeCell ref="H15:I16"/>
    <mergeCell ref="D3:O3"/>
    <mergeCell ref="P3:Q3"/>
    <mergeCell ref="A5:G5"/>
    <mergeCell ref="H5:T5"/>
    <mergeCell ref="A6:C7"/>
    <mergeCell ref="J21:J22"/>
    <mergeCell ref="A8:E14"/>
    <mergeCell ref="D6:H7"/>
    <mergeCell ref="F8:G9"/>
    <mergeCell ref="H8:J9"/>
    <mergeCell ref="F13:G14"/>
    <mergeCell ref="F15:G16"/>
    <mergeCell ref="F17:G18"/>
    <mergeCell ref="H17:I18"/>
    <mergeCell ref="H19:I20"/>
    <mergeCell ref="R1:T1"/>
    <mergeCell ref="P2:Q2"/>
    <mergeCell ref="R2:T2"/>
    <mergeCell ref="R3:T3"/>
    <mergeCell ref="D4:O4"/>
    <mergeCell ref="R4:T4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78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 Down 3">
              <controlPr locked="0" defaultSize="0" autoLine="0" autoPict="0">
                <anchor moveWithCells="1">
                  <from>
                    <xdr:col>1</xdr:col>
                    <xdr:colOff>76200</xdr:colOff>
                    <xdr:row>16</xdr:row>
                    <xdr:rowOff>142875</xdr:rowOff>
                  </from>
                  <to>
                    <xdr:col>4</xdr:col>
                    <xdr:colOff>76200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Drop Down 4">
              <controlPr locked="0" defaultSize="0" autoLine="0" autoPict="0">
                <anchor moveWithCells="1">
                  <from>
                    <xdr:col>1</xdr:col>
                    <xdr:colOff>76200</xdr:colOff>
                    <xdr:row>14</xdr:row>
                    <xdr:rowOff>171450</xdr:rowOff>
                  </from>
                  <to>
                    <xdr:col>4</xdr:col>
                    <xdr:colOff>76200</xdr:colOff>
                    <xdr:row>16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Drop Down 5">
              <controlPr locked="0" defaultSize="0" autoLine="0" autoPict="0">
                <anchor moveWithCells="1">
                  <from>
                    <xdr:col>1</xdr:col>
                    <xdr:colOff>76200</xdr:colOff>
                    <xdr:row>18</xdr:row>
                    <xdr:rowOff>152400</xdr:rowOff>
                  </from>
                  <to>
                    <xdr:col>4</xdr:col>
                    <xdr:colOff>76200</xdr:colOff>
                    <xdr:row>20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Drop Down 6">
              <controlPr locked="0" defaultSize="0" autoLine="0" autoPict="0">
                <anchor moveWithCells="1">
                  <from>
                    <xdr:col>1</xdr:col>
                    <xdr:colOff>76200</xdr:colOff>
                    <xdr:row>20</xdr:row>
                    <xdr:rowOff>161925</xdr:rowOff>
                  </from>
                  <to>
                    <xdr:col>4</xdr:col>
                    <xdr:colOff>76200</xdr:colOff>
                    <xdr:row>22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8" name="Drop Down 10">
              <controlPr locked="0" defaultSize="0" autoLine="0" autoPict="0">
                <anchor moveWithCells="1">
                  <from>
                    <xdr:col>6</xdr:col>
                    <xdr:colOff>666750</xdr:colOff>
                    <xdr:row>27</xdr:row>
                    <xdr:rowOff>171450</xdr:rowOff>
                  </from>
                  <to>
                    <xdr:col>9</xdr:col>
                    <xdr:colOff>542925</xdr:colOff>
                    <xdr:row>29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2:AI36"/>
  <sheetViews>
    <sheetView topLeftCell="L1" zoomScale="80" zoomScaleNormal="80" workbookViewId="0">
      <selection activeCell="H7" sqref="H7:H8"/>
    </sheetView>
  </sheetViews>
  <sheetFormatPr baseColWidth="10" defaultRowHeight="11.25" x14ac:dyDescent="0.2"/>
  <cols>
    <col min="1" max="8" width="11.42578125" style="631"/>
    <col min="9" max="9" width="28.7109375" style="631" bestFit="1" customWidth="1"/>
    <col min="10" max="10" width="11.42578125" style="631"/>
    <col min="11" max="11" width="22.28515625" style="631" bestFit="1" customWidth="1"/>
    <col min="12" max="16384" width="11.42578125" style="631"/>
  </cols>
  <sheetData>
    <row r="2" spans="1:35" ht="45" x14ac:dyDescent="0.2">
      <c r="A2" s="874" t="s">
        <v>516</v>
      </c>
      <c r="B2" s="642" t="s">
        <v>23</v>
      </c>
      <c r="C2" s="642" t="s">
        <v>1</v>
      </c>
      <c r="D2" s="642" t="s">
        <v>2</v>
      </c>
      <c r="E2" s="642" t="s">
        <v>3</v>
      </c>
      <c r="F2" s="642" t="s">
        <v>38</v>
      </c>
      <c r="G2" s="642" t="s">
        <v>39</v>
      </c>
      <c r="H2" s="642" t="s">
        <v>40</v>
      </c>
      <c r="I2" s="642" t="s">
        <v>41</v>
      </c>
      <c r="J2" s="642" t="s">
        <v>42</v>
      </c>
      <c r="K2" s="642" t="s">
        <v>43</v>
      </c>
      <c r="L2" s="642" t="s">
        <v>44</v>
      </c>
      <c r="M2" s="642" t="s">
        <v>45</v>
      </c>
      <c r="N2" s="642" t="s">
        <v>46</v>
      </c>
      <c r="O2" s="642" t="s">
        <v>47</v>
      </c>
      <c r="P2" s="642" t="s">
        <v>48</v>
      </c>
      <c r="Q2" s="642" t="s">
        <v>49</v>
      </c>
      <c r="R2" s="642" t="s">
        <v>50</v>
      </c>
      <c r="S2" s="642" t="s">
        <v>51</v>
      </c>
      <c r="T2" s="642" t="s">
        <v>52</v>
      </c>
      <c r="U2" s="642" t="s">
        <v>53</v>
      </c>
      <c r="V2" s="642" t="s">
        <v>54</v>
      </c>
      <c r="W2" s="642" t="s">
        <v>55</v>
      </c>
      <c r="X2" s="642" t="s">
        <v>56</v>
      </c>
      <c r="Y2" s="642" t="s">
        <v>57</v>
      </c>
      <c r="Z2" s="642" t="s">
        <v>58</v>
      </c>
      <c r="AA2" s="642" t="s">
        <v>59</v>
      </c>
      <c r="AB2" s="642" t="s">
        <v>60</v>
      </c>
      <c r="AC2" s="660"/>
      <c r="AD2" s="657" t="s">
        <v>161</v>
      </c>
      <c r="AE2" s="657" t="s">
        <v>162</v>
      </c>
      <c r="AF2" s="878" t="s">
        <v>163</v>
      </c>
      <c r="AG2" s="878"/>
      <c r="AH2" s="878"/>
      <c r="AI2" s="878"/>
    </row>
    <row r="3" spans="1:35" x14ac:dyDescent="0.2">
      <c r="A3" s="875"/>
      <c r="B3" s="643">
        <v>1</v>
      </c>
      <c r="C3" s="644">
        <f ca="1">L6</f>
        <v>0</v>
      </c>
      <c r="D3" s="643"/>
      <c r="E3" s="643" t="s">
        <v>222</v>
      </c>
      <c r="F3" s="645"/>
      <c r="G3" s="646">
        <f>L7</f>
        <v>124</v>
      </c>
      <c r="H3" s="646">
        <f>L8</f>
        <v>9.9</v>
      </c>
      <c r="I3" s="646">
        <v>0</v>
      </c>
      <c r="J3" s="647" t="s">
        <v>20</v>
      </c>
      <c r="K3" s="646">
        <v>0.5</v>
      </c>
      <c r="L3" s="646">
        <f>L9</f>
        <v>0</v>
      </c>
      <c r="M3" s="646">
        <f>L10</f>
        <v>95.5</v>
      </c>
      <c r="N3" s="646"/>
      <c r="O3" s="646"/>
      <c r="P3" s="648" t="s">
        <v>164</v>
      </c>
      <c r="Q3" s="648" t="s">
        <v>103</v>
      </c>
      <c r="R3" s="646"/>
      <c r="S3" s="646">
        <f>L12</f>
        <v>0</v>
      </c>
      <c r="T3" s="646">
        <f>L13</f>
        <v>170</v>
      </c>
      <c r="U3" s="646">
        <f>L14</f>
        <v>292</v>
      </c>
      <c r="V3" s="646">
        <f>L15</f>
        <v>348</v>
      </c>
      <c r="W3" s="646"/>
      <c r="X3" s="646">
        <f>L16</f>
        <v>40.4</v>
      </c>
      <c r="Y3" s="646"/>
      <c r="Z3" s="646">
        <f>L17</f>
        <v>2.39</v>
      </c>
      <c r="AA3" s="646">
        <f>L18</f>
        <v>9.8000000000000007</v>
      </c>
      <c r="AB3" s="646">
        <v>0</v>
      </c>
      <c r="AC3" s="657">
        <v>7</v>
      </c>
      <c r="AD3" s="731">
        <f>N10</f>
        <v>95</v>
      </c>
      <c r="AE3" s="657">
        <v>42.54</v>
      </c>
      <c r="AF3" s="731">
        <f>O12</f>
        <v>149</v>
      </c>
      <c r="AG3" s="731">
        <f>O13</f>
        <v>245</v>
      </c>
      <c r="AH3" s="731">
        <f>O14</f>
        <v>374</v>
      </c>
      <c r="AI3" s="731">
        <f>O15</f>
        <v>437</v>
      </c>
    </row>
    <row r="4" spans="1:35" ht="12" thickBot="1" x14ac:dyDescent="0.25">
      <c r="B4" s="649"/>
      <c r="C4" s="650"/>
      <c r="D4" s="651"/>
      <c r="E4" s="652"/>
      <c r="F4" s="653"/>
      <c r="G4" s="653"/>
      <c r="H4" s="653"/>
      <c r="I4" s="652"/>
      <c r="J4" s="652"/>
      <c r="K4" s="652"/>
      <c r="L4" s="652"/>
      <c r="M4" s="652"/>
      <c r="N4" s="652"/>
      <c r="O4" s="652"/>
      <c r="P4" s="652"/>
      <c r="Q4" s="652"/>
      <c r="R4" s="652"/>
      <c r="S4" s="652"/>
      <c r="T4" s="652"/>
      <c r="U4" s="652"/>
      <c r="V4" s="652"/>
      <c r="W4" s="652"/>
      <c r="X4" s="652"/>
      <c r="Z4" s="652"/>
    </row>
    <row r="5" spans="1:35" ht="15.75" x14ac:dyDescent="0.3">
      <c r="B5" s="649"/>
      <c r="C5" s="661"/>
      <c r="D5" s="651"/>
      <c r="E5" s="652"/>
      <c r="F5" s="653"/>
      <c r="G5" s="653"/>
      <c r="H5" s="653"/>
      <c r="I5" s="652"/>
      <c r="J5" s="652"/>
      <c r="K5" s="879"/>
      <c r="L5" s="711" t="s">
        <v>501</v>
      </c>
      <c r="M5" s="881" t="s">
        <v>502</v>
      </c>
      <c r="N5" s="885" t="s">
        <v>503</v>
      </c>
      <c r="O5" s="886"/>
      <c r="P5" s="712"/>
      <c r="Q5" s="652"/>
      <c r="R5" s="652"/>
      <c r="S5" s="652"/>
      <c r="T5" s="652"/>
      <c r="U5" s="652"/>
      <c r="V5" s="652"/>
      <c r="W5" s="652"/>
      <c r="X5" s="652"/>
      <c r="Z5" s="652"/>
    </row>
    <row r="6" spans="1:35" ht="15.75" x14ac:dyDescent="0.3">
      <c r="B6" s="649"/>
      <c r="C6" s="650"/>
      <c r="D6" s="651"/>
      <c r="E6" s="884"/>
      <c r="F6" s="884"/>
      <c r="G6" s="884"/>
      <c r="H6" s="653"/>
      <c r="I6" s="652"/>
      <c r="J6" s="652"/>
      <c r="K6" s="880"/>
      <c r="L6" s="696">
        <f ca="1">C3</f>
        <v>0</v>
      </c>
      <c r="M6" s="882"/>
      <c r="N6" s="713" t="s">
        <v>504</v>
      </c>
      <c r="O6" s="713" t="s">
        <v>505</v>
      </c>
      <c r="P6" s="714"/>
      <c r="Q6" s="652"/>
      <c r="R6" s="652"/>
      <c r="S6" s="652"/>
      <c r="T6" s="652"/>
      <c r="U6" s="652"/>
      <c r="V6" s="652"/>
      <c r="W6" s="652"/>
      <c r="X6" s="652"/>
      <c r="Z6" s="652"/>
    </row>
    <row r="7" spans="1:35" ht="15.75" x14ac:dyDescent="0.3">
      <c r="B7" s="649"/>
      <c r="C7" s="650"/>
      <c r="D7" s="651"/>
      <c r="E7" s="652"/>
      <c r="F7" s="653"/>
      <c r="G7" s="653"/>
      <c r="H7" s="653"/>
      <c r="I7" s="715" t="s">
        <v>61</v>
      </c>
      <c r="J7" s="652"/>
      <c r="K7" s="715" t="s">
        <v>61</v>
      </c>
      <c r="L7" s="633">
        <v>124</v>
      </c>
      <c r="M7" s="632" t="s">
        <v>506</v>
      </c>
      <c r="N7" s="632">
        <v>124</v>
      </c>
      <c r="O7" s="632"/>
      <c r="P7" s="716" t="str">
        <f>IF(L7&lt;N7,"No Cumple","Cumple")</f>
        <v>Cumple</v>
      </c>
      <c r="Q7" s="652"/>
      <c r="R7" s="652"/>
      <c r="S7" s="652"/>
      <c r="T7" s="652"/>
      <c r="U7" s="652"/>
      <c r="V7" s="652"/>
      <c r="W7" s="652"/>
      <c r="X7" s="652"/>
      <c r="Z7" s="652"/>
    </row>
    <row r="8" spans="1:35" ht="15.75" x14ac:dyDescent="0.3">
      <c r="B8" s="649"/>
      <c r="C8" s="650"/>
      <c r="D8" s="651"/>
      <c r="E8" s="652"/>
      <c r="F8" s="653"/>
      <c r="G8" s="653"/>
      <c r="H8" s="653"/>
      <c r="I8" s="715" t="s">
        <v>318</v>
      </c>
      <c r="J8" s="652"/>
      <c r="K8" s="715" t="s">
        <v>318</v>
      </c>
      <c r="L8" s="633">
        <v>9.9</v>
      </c>
      <c r="M8" s="632" t="s">
        <v>507</v>
      </c>
      <c r="N8" s="632">
        <v>7</v>
      </c>
      <c r="O8" s="632">
        <v>11.5</v>
      </c>
      <c r="P8" s="716" t="str">
        <f>IF(L8&lt;N8,"No Cumple",IF(L8&gt;O8,"No Cumple",IF(L8&gt;N8,"cumple"," ")))</f>
        <v>cumple</v>
      </c>
      <c r="Q8" s="652"/>
      <c r="R8" s="652"/>
      <c r="S8" s="652"/>
      <c r="T8" s="652"/>
      <c r="U8" s="652"/>
      <c r="V8" s="652"/>
      <c r="W8" s="652"/>
      <c r="X8" s="652"/>
      <c r="Z8" s="652"/>
    </row>
    <row r="9" spans="1:35" ht="15.75" x14ac:dyDescent="0.3">
      <c r="B9" s="649"/>
      <c r="C9" s="650"/>
      <c r="D9" s="651"/>
      <c r="E9" s="652"/>
      <c r="F9" s="653"/>
      <c r="G9" s="653"/>
      <c r="H9" s="653"/>
      <c r="I9" s="715" t="s">
        <v>508</v>
      </c>
      <c r="J9" s="652"/>
      <c r="K9" s="715" t="s">
        <v>508</v>
      </c>
      <c r="L9" s="633">
        <v>0</v>
      </c>
      <c r="M9" s="632" t="s">
        <v>509</v>
      </c>
      <c r="N9" s="632"/>
      <c r="O9" s="632">
        <v>0.05</v>
      </c>
      <c r="P9" s="716" t="str">
        <f>IF(L9&gt;N9,"No Cumple","cumple")</f>
        <v>cumple</v>
      </c>
      <c r="Q9" s="652"/>
      <c r="R9" s="652"/>
      <c r="S9" s="652"/>
      <c r="T9" s="652"/>
      <c r="U9" s="652"/>
      <c r="V9" s="652"/>
      <c r="W9" s="652"/>
      <c r="X9" s="652"/>
      <c r="Z9" s="652"/>
    </row>
    <row r="10" spans="1:35" ht="15.75" x14ac:dyDescent="0.3">
      <c r="B10" s="649"/>
      <c r="C10" s="650"/>
      <c r="D10" s="651"/>
      <c r="E10" s="652"/>
      <c r="F10" s="653"/>
      <c r="G10" s="653"/>
      <c r="H10" s="653"/>
      <c r="I10" s="715" t="s">
        <v>45</v>
      </c>
      <c r="J10" s="652"/>
      <c r="K10" s="715" t="s">
        <v>45</v>
      </c>
      <c r="L10" s="632">
        <v>95.5</v>
      </c>
      <c r="M10" s="632" t="s">
        <v>510</v>
      </c>
      <c r="N10" s="632">
        <v>95</v>
      </c>
      <c r="O10" s="632"/>
      <c r="P10" s="716" t="str">
        <f>IF(L10&lt;N10,"No Cumple","cumple")</f>
        <v>cumple</v>
      </c>
      <c r="Q10" s="652"/>
      <c r="R10" s="652"/>
      <c r="S10" s="652"/>
      <c r="T10" s="652"/>
      <c r="U10" s="652"/>
      <c r="V10" s="652"/>
      <c r="W10" s="652"/>
      <c r="X10" s="652"/>
      <c r="Z10" s="652"/>
    </row>
    <row r="11" spans="1:35" ht="15.75" x14ac:dyDescent="0.3">
      <c r="B11" s="652"/>
      <c r="C11" s="652"/>
      <c r="D11" s="652"/>
      <c r="E11" s="652"/>
      <c r="F11" s="652"/>
      <c r="G11" s="652"/>
      <c r="H11" s="652"/>
      <c r="I11" s="717" t="s">
        <v>64</v>
      </c>
      <c r="J11" s="652"/>
      <c r="K11" s="717" t="s">
        <v>64</v>
      </c>
      <c r="L11" s="709"/>
      <c r="M11" s="710"/>
      <c r="N11" s="710"/>
      <c r="O11" s="710"/>
      <c r="P11" s="716"/>
      <c r="Q11" s="652"/>
      <c r="R11" s="652"/>
      <c r="S11" s="652"/>
      <c r="T11" s="652"/>
      <c r="U11" s="652"/>
      <c r="V11" s="652"/>
      <c r="W11" s="652"/>
      <c r="X11" s="652"/>
      <c r="Z11" s="652"/>
    </row>
    <row r="12" spans="1:35" ht="15.75" x14ac:dyDescent="0.3">
      <c r="I12" s="719">
        <v>0.1</v>
      </c>
      <c r="J12" s="654"/>
      <c r="K12" s="719">
        <v>0.1</v>
      </c>
      <c r="L12" s="632"/>
      <c r="M12" s="871" t="s">
        <v>506</v>
      </c>
      <c r="N12" s="632"/>
      <c r="O12" s="632">
        <v>149</v>
      </c>
      <c r="P12" s="716" t="str">
        <f>IF(L12&gt;O12,"No Cumple","cumple")</f>
        <v>cumple</v>
      </c>
      <c r="Q12" s="655"/>
      <c r="R12" s="655"/>
    </row>
    <row r="13" spans="1:35" ht="15.75" x14ac:dyDescent="0.3">
      <c r="I13" s="719">
        <v>0.5</v>
      </c>
      <c r="J13" s="654"/>
      <c r="K13" s="719">
        <v>0.5</v>
      </c>
      <c r="L13" s="632">
        <v>170</v>
      </c>
      <c r="M13" s="872"/>
      <c r="N13" s="632">
        <v>170</v>
      </c>
      <c r="O13" s="632">
        <v>245</v>
      </c>
      <c r="P13" s="716" t="str">
        <f>IF(L13&lt;N13,"No Cumple",IF(L13&gt;O13,"No Cumple",IF(L13&gt;N13,"cumple"," ")))</f>
        <v xml:space="preserve"> </v>
      </c>
      <c r="Q13" s="655"/>
      <c r="R13" s="655"/>
    </row>
    <row r="14" spans="1:35" ht="15.75" x14ac:dyDescent="0.3">
      <c r="I14" s="719">
        <v>0.9</v>
      </c>
      <c r="J14" s="655"/>
      <c r="K14" s="719">
        <v>0.9</v>
      </c>
      <c r="L14" s="632">
        <v>292</v>
      </c>
      <c r="M14" s="872"/>
      <c r="N14" s="632"/>
      <c r="O14" s="632">
        <v>374</v>
      </c>
      <c r="P14" s="716" t="str">
        <f>IF(L14&gt;O14,"No Cumple","cumple")</f>
        <v>cumple</v>
      </c>
      <c r="Q14" s="655"/>
      <c r="R14" s="655"/>
    </row>
    <row r="15" spans="1:35" ht="15.75" x14ac:dyDescent="0.3">
      <c r="I15" s="719" t="s">
        <v>511</v>
      </c>
      <c r="J15" s="655"/>
      <c r="K15" s="719" t="s">
        <v>511</v>
      </c>
      <c r="L15" s="632">
        <v>348</v>
      </c>
      <c r="M15" s="873"/>
      <c r="N15" s="632"/>
      <c r="O15" s="632">
        <v>437</v>
      </c>
      <c r="P15" s="716" t="str">
        <f>IF(L15&gt;O15,"No Cumple","cumple")</f>
        <v>cumple</v>
      </c>
      <c r="Q15" s="655"/>
      <c r="R15" s="655"/>
    </row>
    <row r="16" spans="1:35" ht="15.75" x14ac:dyDescent="0.3">
      <c r="I16" s="719" t="s">
        <v>512</v>
      </c>
      <c r="J16" s="655"/>
      <c r="K16" s="719" t="s">
        <v>512</v>
      </c>
      <c r="L16" s="632">
        <v>40.4</v>
      </c>
      <c r="M16" s="755" t="s">
        <v>513</v>
      </c>
      <c r="N16" s="632"/>
      <c r="O16" s="632">
        <v>48</v>
      </c>
      <c r="P16" s="716" t="str">
        <f>IF(L16&gt;O16,"No Cumple","cumple")</f>
        <v>cumple</v>
      </c>
      <c r="Q16" s="655"/>
      <c r="R16" s="655"/>
    </row>
    <row r="17" spans="1:35" ht="15.75" x14ac:dyDescent="0.3">
      <c r="I17" s="719" t="s">
        <v>410</v>
      </c>
      <c r="J17" s="655"/>
      <c r="K17" s="719" t="s">
        <v>410</v>
      </c>
      <c r="L17" s="632">
        <v>2.39</v>
      </c>
      <c r="M17" s="755" t="s">
        <v>513</v>
      </c>
      <c r="N17" s="632"/>
      <c r="O17" s="632">
        <v>3</v>
      </c>
      <c r="P17" s="716" t="str">
        <f>IF(L17&gt;O17,"No Cumple","cumple")</f>
        <v>cumple</v>
      </c>
      <c r="Q17" s="655"/>
      <c r="R17" s="655"/>
    </row>
    <row r="18" spans="1:35" ht="16.5" thickBot="1" x14ac:dyDescent="0.35">
      <c r="I18" s="732" t="s">
        <v>409</v>
      </c>
      <c r="J18" s="655"/>
      <c r="K18" s="732" t="s">
        <v>409</v>
      </c>
      <c r="L18" s="699">
        <v>9.8000000000000007</v>
      </c>
      <c r="M18" s="730" t="s">
        <v>514</v>
      </c>
      <c r="N18" s="699"/>
      <c r="O18" s="699">
        <v>18</v>
      </c>
      <c r="P18" s="716" t="str">
        <f>IF(L18&gt;O18,"No Cumple","cumple")</f>
        <v>cumple</v>
      </c>
      <c r="Q18" s="655"/>
      <c r="R18" s="655"/>
    </row>
    <row r="20" spans="1:35" ht="45" x14ac:dyDescent="0.2">
      <c r="A20" s="876" t="s">
        <v>533</v>
      </c>
      <c r="B20" s="658" t="s">
        <v>23</v>
      </c>
      <c r="C20" s="658" t="s">
        <v>1</v>
      </c>
      <c r="D20" s="658" t="s">
        <v>2</v>
      </c>
      <c r="E20" s="658" t="s">
        <v>3</v>
      </c>
      <c r="F20" s="658" t="s">
        <v>85</v>
      </c>
      <c r="G20" s="658" t="s">
        <v>327</v>
      </c>
      <c r="H20" s="658" t="s">
        <v>328</v>
      </c>
      <c r="I20" s="658" t="s">
        <v>9</v>
      </c>
      <c r="J20" s="658" t="s">
        <v>329</v>
      </c>
      <c r="K20" s="658" t="s">
        <v>44</v>
      </c>
      <c r="L20" s="658" t="s">
        <v>46</v>
      </c>
      <c r="M20" s="658" t="s">
        <v>330</v>
      </c>
      <c r="N20" s="658" t="s">
        <v>48</v>
      </c>
      <c r="O20" s="658" t="s">
        <v>331</v>
      </c>
      <c r="P20" s="658" t="s">
        <v>114</v>
      </c>
      <c r="Q20" s="658" t="s">
        <v>49</v>
      </c>
      <c r="R20" s="658" t="s">
        <v>332</v>
      </c>
      <c r="S20" s="659" t="s">
        <v>333</v>
      </c>
      <c r="T20" s="659" t="s">
        <v>334</v>
      </c>
      <c r="U20" s="659" t="s">
        <v>79</v>
      </c>
      <c r="V20" s="659" t="s">
        <v>80</v>
      </c>
      <c r="W20" s="659" t="s">
        <v>81</v>
      </c>
      <c r="X20" s="659" t="s">
        <v>127</v>
      </c>
      <c r="Y20" s="659" t="s">
        <v>335</v>
      </c>
      <c r="Z20" s="659" t="s">
        <v>126</v>
      </c>
      <c r="AA20" s="657"/>
      <c r="AB20" s="657" t="s">
        <v>555</v>
      </c>
      <c r="AC20" s="657"/>
      <c r="AD20" s="657" t="s">
        <v>161</v>
      </c>
      <c r="AE20" s="657" t="s">
        <v>162</v>
      </c>
      <c r="AF20" s="878" t="s">
        <v>163</v>
      </c>
      <c r="AG20" s="878"/>
      <c r="AH20" s="878"/>
      <c r="AI20" s="878"/>
    </row>
    <row r="21" spans="1:35" x14ac:dyDescent="0.2">
      <c r="A21" s="877"/>
      <c r="B21" s="658">
        <v>1</v>
      </c>
      <c r="C21" s="661">
        <f>L24</f>
        <v>42825</v>
      </c>
      <c r="D21" s="658"/>
      <c r="E21" s="658"/>
      <c r="F21" s="658"/>
      <c r="G21" s="662">
        <f>L25</f>
        <v>6.5</v>
      </c>
      <c r="H21" s="658"/>
      <c r="I21" s="658"/>
      <c r="J21" s="658"/>
      <c r="K21" s="662">
        <f>L26</f>
        <v>3.3000000000000002E-2</v>
      </c>
      <c r="L21" s="662" t="str">
        <f>L27</f>
        <v>&gt;100</v>
      </c>
      <c r="M21" s="658"/>
      <c r="N21" s="658"/>
      <c r="O21" s="662">
        <f>L28</f>
        <v>42.9</v>
      </c>
      <c r="P21" s="658"/>
      <c r="Q21" s="658"/>
      <c r="R21" s="658"/>
      <c r="S21" s="663">
        <f>L30</f>
        <v>59</v>
      </c>
      <c r="T21" s="663">
        <f>L31</f>
        <v>80</v>
      </c>
      <c r="U21" s="663">
        <f>L32</f>
        <v>90</v>
      </c>
      <c r="V21" s="663">
        <f>L33</f>
        <v>135</v>
      </c>
      <c r="W21" s="663">
        <f>L34</f>
        <v>158</v>
      </c>
      <c r="X21" s="663">
        <f>L35</f>
        <v>0.5</v>
      </c>
      <c r="Y21" s="659"/>
      <c r="Z21" s="663">
        <f>L36</f>
        <v>0.5</v>
      </c>
      <c r="AA21" s="657"/>
      <c r="AB21" s="731">
        <f>N25</f>
        <v>5.5</v>
      </c>
      <c r="AC21" s="731">
        <f>O25</f>
        <v>7</v>
      </c>
      <c r="AD21" s="731">
        <f>N27</f>
        <v>99.5</v>
      </c>
      <c r="AE21" s="731">
        <f>N28</f>
        <v>42.54</v>
      </c>
      <c r="AF21" s="656">
        <f>O30</f>
        <v>75</v>
      </c>
      <c r="AG21" s="656">
        <f>N31</f>
        <v>75</v>
      </c>
      <c r="AH21" s="656">
        <f>O32</f>
        <v>105</v>
      </c>
      <c r="AI21" s="656">
        <f>O33</f>
        <v>135</v>
      </c>
    </row>
    <row r="22" spans="1:35" ht="12" thickBot="1" x14ac:dyDescent="0.25"/>
    <row r="23" spans="1:35" ht="15.75" x14ac:dyDescent="0.3">
      <c r="K23" s="879"/>
      <c r="L23" s="711" t="s">
        <v>501</v>
      </c>
      <c r="M23" s="881" t="s">
        <v>502</v>
      </c>
      <c r="N23" s="883" t="s">
        <v>503</v>
      </c>
      <c r="O23" s="883"/>
      <c r="P23" s="712"/>
    </row>
    <row r="24" spans="1:35" ht="15.75" x14ac:dyDescent="0.3">
      <c r="K24" s="880"/>
      <c r="L24" s="696">
        <v>42825</v>
      </c>
      <c r="M24" s="882"/>
      <c r="N24" s="713" t="s">
        <v>504</v>
      </c>
      <c r="O24" s="713" t="s">
        <v>505</v>
      </c>
      <c r="P24" s="714"/>
    </row>
    <row r="25" spans="1:35" ht="15.75" x14ac:dyDescent="0.3">
      <c r="I25" s="715" t="s">
        <v>318</v>
      </c>
      <c r="K25" s="715" t="s">
        <v>318</v>
      </c>
      <c r="L25" s="633">
        <v>6.5</v>
      </c>
      <c r="M25" s="632" t="s">
        <v>507</v>
      </c>
      <c r="N25" s="632">
        <v>5.5</v>
      </c>
      <c r="O25" s="632">
        <v>7</v>
      </c>
      <c r="P25" s="716" t="s">
        <v>37</v>
      </c>
    </row>
    <row r="26" spans="1:35" ht="15.75" x14ac:dyDescent="0.3">
      <c r="I26" s="715" t="s">
        <v>508</v>
      </c>
      <c r="K26" s="715" t="s">
        <v>508</v>
      </c>
      <c r="L26" s="633">
        <v>3.3000000000000002E-2</v>
      </c>
      <c r="M26" s="632" t="s">
        <v>509</v>
      </c>
      <c r="N26" s="697"/>
      <c r="O26" s="632">
        <v>0.05</v>
      </c>
      <c r="P26" s="716" t="s">
        <v>37</v>
      </c>
    </row>
    <row r="27" spans="1:35" ht="15.75" x14ac:dyDescent="0.3">
      <c r="I27" s="715" t="s">
        <v>46</v>
      </c>
      <c r="K27" s="715" t="s">
        <v>46</v>
      </c>
      <c r="L27" s="632" t="s">
        <v>600</v>
      </c>
      <c r="M27" s="632" t="s">
        <v>510</v>
      </c>
      <c r="N27" s="632">
        <v>99.5</v>
      </c>
      <c r="O27" s="632"/>
      <c r="P27" s="716" t="s">
        <v>37</v>
      </c>
    </row>
    <row r="28" spans="1:35" ht="15.75" x14ac:dyDescent="0.3">
      <c r="I28" s="715" t="s">
        <v>517</v>
      </c>
      <c r="K28" s="715" t="s">
        <v>517</v>
      </c>
      <c r="L28" s="632">
        <v>42.9</v>
      </c>
      <c r="M28" s="632" t="s">
        <v>518</v>
      </c>
      <c r="N28" s="632">
        <v>42.54</v>
      </c>
      <c r="O28" s="632"/>
      <c r="P28" s="716" t="s">
        <v>37</v>
      </c>
    </row>
    <row r="29" spans="1:35" ht="15.75" x14ac:dyDescent="0.3">
      <c r="I29" s="717" t="s">
        <v>64</v>
      </c>
      <c r="K29" s="717" t="s">
        <v>64</v>
      </c>
      <c r="L29" s="709"/>
      <c r="M29" s="710"/>
      <c r="N29" s="710"/>
      <c r="O29" s="710"/>
      <c r="P29" s="718"/>
    </row>
    <row r="30" spans="1:35" ht="15.75" x14ac:dyDescent="0.3">
      <c r="I30" s="719">
        <v>0.1</v>
      </c>
      <c r="K30" s="719">
        <v>0.1</v>
      </c>
      <c r="L30" s="632">
        <v>59</v>
      </c>
      <c r="M30" s="871" t="s">
        <v>519</v>
      </c>
      <c r="N30" s="632"/>
      <c r="O30" s="632">
        <v>75</v>
      </c>
      <c r="P30" s="716" t="s">
        <v>37</v>
      </c>
    </row>
    <row r="31" spans="1:35" ht="15.75" x14ac:dyDescent="0.3">
      <c r="I31" s="719">
        <v>0.4</v>
      </c>
      <c r="K31" s="719">
        <v>0.4</v>
      </c>
      <c r="L31" s="632">
        <v>80</v>
      </c>
      <c r="M31" s="872"/>
      <c r="N31" s="632">
        <v>75</v>
      </c>
      <c r="O31" s="632"/>
      <c r="P31" s="716" t="s">
        <v>37</v>
      </c>
    </row>
    <row r="32" spans="1:35" ht="15.75" x14ac:dyDescent="0.3">
      <c r="I32" s="719">
        <v>0.5</v>
      </c>
      <c r="K32" s="719">
        <v>0.5</v>
      </c>
      <c r="L32" s="632">
        <v>90</v>
      </c>
      <c r="M32" s="872"/>
      <c r="N32" s="632"/>
      <c r="O32" s="632">
        <v>105</v>
      </c>
      <c r="P32" s="716" t="s">
        <v>37</v>
      </c>
    </row>
    <row r="33" spans="9:16" ht="15.75" x14ac:dyDescent="0.3">
      <c r="I33" s="719">
        <v>0.9</v>
      </c>
      <c r="K33" s="719">
        <v>0.9</v>
      </c>
      <c r="L33" s="632">
        <v>135</v>
      </c>
      <c r="M33" s="872"/>
      <c r="N33" s="632"/>
      <c r="O33" s="632">
        <v>135</v>
      </c>
      <c r="P33" s="716" t="s">
        <v>37</v>
      </c>
    </row>
    <row r="34" spans="9:16" ht="15.75" x14ac:dyDescent="0.3">
      <c r="I34" s="720" t="s">
        <v>511</v>
      </c>
      <c r="K34" s="720" t="s">
        <v>511</v>
      </c>
      <c r="L34" s="698">
        <v>158</v>
      </c>
      <c r="M34" s="873"/>
      <c r="N34" s="698"/>
      <c r="O34" s="698">
        <v>170</v>
      </c>
      <c r="P34" s="721" t="s">
        <v>37</v>
      </c>
    </row>
    <row r="35" spans="9:16" ht="15.75" x14ac:dyDescent="0.3">
      <c r="I35" s="715" t="s">
        <v>460</v>
      </c>
      <c r="K35" s="715" t="s">
        <v>460</v>
      </c>
      <c r="L35" s="633">
        <v>0.5</v>
      </c>
      <c r="M35" s="632" t="s">
        <v>520</v>
      </c>
      <c r="N35" s="639"/>
      <c r="O35" s="633">
        <v>1.5</v>
      </c>
      <c r="P35" s="716" t="s">
        <v>37</v>
      </c>
    </row>
    <row r="36" spans="9:16" ht="16.5" thickBot="1" x14ac:dyDescent="0.35">
      <c r="I36" s="722" t="s">
        <v>521</v>
      </c>
      <c r="K36" s="722" t="s">
        <v>521</v>
      </c>
      <c r="L36" s="699">
        <v>0.5</v>
      </c>
      <c r="M36" s="699" t="s">
        <v>520</v>
      </c>
      <c r="N36" s="699"/>
      <c r="O36" s="700">
        <v>1.5</v>
      </c>
      <c r="P36" s="723" t="s">
        <v>37</v>
      </c>
    </row>
  </sheetData>
  <mergeCells count="13">
    <mergeCell ref="M30:M34"/>
    <mergeCell ref="A2:A3"/>
    <mergeCell ref="A20:A21"/>
    <mergeCell ref="AF20:AI20"/>
    <mergeCell ref="K23:K24"/>
    <mergeCell ref="M23:M24"/>
    <mergeCell ref="N23:O23"/>
    <mergeCell ref="E6:G6"/>
    <mergeCell ref="AF2:AI2"/>
    <mergeCell ref="K5:K6"/>
    <mergeCell ref="N5:O5"/>
    <mergeCell ref="M12:M15"/>
    <mergeCell ref="M5:M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B1:FB206"/>
  <sheetViews>
    <sheetView showGridLines="0" topLeftCell="A8" zoomScale="60" zoomScaleNormal="60" workbookViewId="0">
      <selection activeCell="R35" sqref="R35"/>
    </sheetView>
  </sheetViews>
  <sheetFormatPr baseColWidth="10" defaultRowHeight="15" x14ac:dyDescent="0.25"/>
  <cols>
    <col min="1" max="1" width="11.42578125" style="604"/>
    <col min="2" max="2" width="14" style="604" bestFit="1" customWidth="1"/>
    <col min="3" max="3" width="8.7109375" style="604" bestFit="1" customWidth="1"/>
    <col min="4" max="4" width="27.42578125" style="604" bestFit="1" customWidth="1"/>
    <col min="5" max="5" width="14.7109375" style="604" customWidth="1"/>
    <col min="6" max="6" width="11.85546875" style="604" customWidth="1"/>
    <col min="7" max="7" width="23.5703125" style="604" bestFit="1" customWidth="1"/>
    <col min="8" max="8" width="11.42578125" style="604"/>
    <col min="9" max="9" width="12" style="605" customWidth="1"/>
    <col min="10" max="10" width="8.7109375" style="604" customWidth="1"/>
    <col min="11" max="11" width="9.140625" style="604" customWidth="1"/>
    <col min="12" max="14" width="9.7109375" style="604" customWidth="1"/>
    <col min="15" max="15" width="8.7109375" style="604" customWidth="1"/>
    <col min="16" max="16" width="13.5703125" style="605" customWidth="1"/>
    <col min="17" max="17" width="14.28515625" style="606" customWidth="1"/>
    <col min="18" max="19" width="6.28515625" style="604" customWidth="1"/>
    <col min="20" max="20" width="10.7109375" style="604" customWidth="1"/>
    <col min="21" max="21" width="9.5703125" style="604" customWidth="1"/>
    <col min="22" max="26" width="12" style="604" customWidth="1"/>
    <col min="27" max="27" width="10.28515625" style="604" customWidth="1"/>
    <col min="28" max="28" width="11" style="604" customWidth="1"/>
    <col min="29" max="29" width="9.7109375" style="604" customWidth="1"/>
    <col min="30" max="30" width="15.28515625" style="604" customWidth="1"/>
    <col min="31" max="31" width="8.7109375" style="604" customWidth="1"/>
    <col min="32" max="33" width="13.5703125" style="604" customWidth="1"/>
    <col min="34" max="34" width="9.140625" style="604" customWidth="1"/>
    <col min="35" max="35" width="15.7109375" style="604" customWidth="1"/>
    <col min="36" max="36" width="16.85546875" style="604" customWidth="1"/>
    <col min="37" max="37" width="17.42578125" style="604" customWidth="1"/>
    <col min="38" max="38" width="20" style="604" customWidth="1"/>
    <col min="39" max="39" width="16.85546875" style="604" customWidth="1"/>
    <col min="40" max="41" width="17.28515625" style="604" customWidth="1"/>
    <col min="42" max="42" width="10.140625" style="604" customWidth="1"/>
    <col min="43" max="43" width="22.5703125" style="604" customWidth="1"/>
    <col min="44" max="44" width="22.42578125" style="604" customWidth="1"/>
    <col min="45" max="46" width="23" style="604" customWidth="1"/>
    <col min="47" max="47" width="15.7109375" style="604" customWidth="1"/>
    <col min="48" max="48" width="11.42578125" style="604" customWidth="1"/>
    <col min="49" max="49" width="13.140625" style="604" customWidth="1"/>
    <col min="50" max="50" width="6" style="604" customWidth="1"/>
    <col min="51" max="51" width="9.140625" style="604" customWidth="1"/>
    <col min="52" max="52" width="9.7109375" style="604" customWidth="1"/>
    <col min="53" max="53" width="16.42578125" style="604" customWidth="1"/>
    <col min="54" max="54" width="15.140625" style="604" customWidth="1"/>
    <col min="55" max="55" width="14.85546875" style="604" customWidth="1"/>
    <col min="56" max="56" width="9.140625" style="604" customWidth="1"/>
    <col min="57" max="57" width="14" style="604" customWidth="1"/>
    <col min="58" max="59" width="9.7109375" style="604" customWidth="1"/>
    <col min="60" max="60" width="12.28515625" style="604" customWidth="1"/>
    <col min="61" max="61" width="6.7109375" style="604" customWidth="1"/>
    <col min="62" max="62" width="12.140625" style="604" customWidth="1"/>
    <col min="63" max="63" width="18.5703125" style="604" customWidth="1"/>
    <col min="64" max="64" width="18.28515625" style="604" customWidth="1"/>
    <col min="65" max="65" width="13.85546875" style="604" customWidth="1"/>
    <col min="66" max="66" width="22" style="604" customWidth="1"/>
    <col min="67" max="67" width="27.7109375" style="604" customWidth="1"/>
    <col min="68" max="68" width="11.140625" style="604" customWidth="1"/>
    <col min="69" max="70" width="16.7109375" style="604" customWidth="1"/>
    <col min="71" max="71" width="11.42578125" style="604" customWidth="1"/>
    <col min="72" max="72" width="12" style="604" customWidth="1"/>
    <col min="73" max="82" width="11.42578125" style="604" customWidth="1"/>
    <col min="83" max="83" width="12.7109375" style="604" customWidth="1"/>
    <col min="84" max="88" width="11.42578125" style="604" customWidth="1"/>
    <col min="89" max="89" width="13.28515625" style="604" customWidth="1"/>
    <col min="90" max="91" width="11.42578125" style="604" customWidth="1"/>
    <col min="92" max="92" width="12" style="604" customWidth="1"/>
    <col min="93" max="98" width="11.42578125" style="604" customWidth="1"/>
    <col min="99" max="99" width="11.85546875" style="604" customWidth="1"/>
    <col min="100" max="105" width="11.42578125" style="604" customWidth="1"/>
    <col min="106" max="106" width="12.85546875" style="604" customWidth="1"/>
    <col min="107" max="107" width="11.42578125" style="604" customWidth="1"/>
    <col min="108" max="115" width="11.42578125" style="604"/>
    <col min="116" max="116" width="29.7109375" style="604" bestFit="1" customWidth="1"/>
    <col min="117" max="120" width="13.7109375" style="604" customWidth="1"/>
    <col min="121" max="142" width="11.42578125" style="604"/>
    <col min="143" max="143" width="29.7109375" style="604" customWidth="1"/>
    <col min="144" max="147" width="13.7109375" style="604" customWidth="1"/>
    <col min="148" max="16384" width="11.42578125" style="604"/>
  </cols>
  <sheetData>
    <row r="1" spans="2:158" ht="15" customHeight="1" x14ac:dyDescent="0.25">
      <c r="I1" s="618"/>
      <c r="J1" s="614"/>
      <c r="K1" s="614"/>
      <c r="L1" s="614"/>
      <c r="M1" s="614"/>
      <c r="N1" s="614"/>
      <c r="O1" s="614"/>
      <c r="P1" s="618"/>
      <c r="Q1" s="619"/>
      <c r="R1" s="614"/>
      <c r="S1" s="614"/>
      <c r="T1" s="614"/>
      <c r="U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/>
      <c r="AO1" s="614"/>
      <c r="AP1" s="614"/>
      <c r="AQ1" s="614"/>
      <c r="AR1" s="614"/>
      <c r="AS1" s="614"/>
      <c r="AT1" s="614"/>
      <c r="AU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  <c r="CN1" s="614"/>
      <c r="CO1" s="614"/>
      <c r="CP1" s="614"/>
      <c r="CQ1" s="614"/>
      <c r="CR1" s="614"/>
      <c r="CS1" s="614"/>
      <c r="CT1" s="614"/>
      <c r="CU1" s="614"/>
      <c r="CV1" s="614"/>
      <c r="CW1" s="614"/>
      <c r="CX1" s="614"/>
      <c r="CY1" s="614"/>
      <c r="CZ1" s="614"/>
      <c r="DA1" s="614"/>
      <c r="DB1" s="614"/>
      <c r="DC1" s="614"/>
      <c r="DE1" s="614"/>
      <c r="DF1" s="614"/>
      <c r="DG1" s="614"/>
      <c r="DH1" s="614"/>
      <c r="DI1" s="614"/>
      <c r="DJ1" s="614"/>
      <c r="DK1" s="614"/>
      <c r="DL1" s="614"/>
      <c r="DM1" s="614"/>
      <c r="DN1" s="614"/>
      <c r="DO1" s="614"/>
      <c r="DP1" s="614"/>
      <c r="DQ1" s="614"/>
      <c r="DR1" s="614"/>
      <c r="DS1" s="614"/>
      <c r="DT1" s="614"/>
      <c r="DU1" s="614"/>
      <c r="DV1" s="614"/>
      <c r="DW1" s="614"/>
    </row>
    <row r="2" spans="2:158" ht="15" customHeight="1" x14ac:dyDescent="0.25">
      <c r="H2" s="613"/>
      <c r="I2" s="599" t="s">
        <v>14</v>
      </c>
      <c r="J2" s="857" t="s">
        <v>430</v>
      </c>
      <c r="K2" s="857"/>
      <c r="L2" s="857"/>
      <c r="M2" s="857" t="s">
        <v>424</v>
      </c>
      <c r="N2" s="857"/>
      <c r="O2" s="857" t="s">
        <v>423</v>
      </c>
      <c r="P2" s="857"/>
      <c r="Q2" s="857"/>
      <c r="R2" s="850" t="s">
        <v>325</v>
      </c>
      <c r="S2" s="850"/>
      <c r="T2" s="850"/>
      <c r="U2" s="850"/>
      <c r="V2" s="620"/>
      <c r="W2" s="600" t="s">
        <v>317</v>
      </c>
      <c r="X2" s="857" t="s">
        <v>423</v>
      </c>
      <c r="Y2" s="857"/>
      <c r="Z2" s="857"/>
      <c r="AA2" s="857" t="s">
        <v>403</v>
      </c>
      <c r="AB2" s="857"/>
      <c r="AC2" s="857" t="s">
        <v>404</v>
      </c>
      <c r="AD2" s="857"/>
      <c r="AE2" s="857" t="s">
        <v>425</v>
      </c>
      <c r="AF2" s="857"/>
      <c r="AG2" s="850" t="s">
        <v>407</v>
      </c>
      <c r="AH2" s="850"/>
      <c r="AI2" s="850"/>
      <c r="AJ2" s="850"/>
      <c r="AK2" s="850"/>
      <c r="AL2" s="850"/>
      <c r="AM2" s="857" t="s">
        <v>420</v>
      </c>
      <c r="AN2" s="857"/>
      <c r="AO2" s="857"/>
      <c r="AP2" s="857"/>
      <c r="AQ2" s="857"/>
      <c r="AR2" s="857"/>
      <c r="AS2" s="857"/>
      <c r="AT2" s="857"/>
      <c r="AU2" s="857"/>
      <c r="AV2" s="620"/>
      <c r="AW2" s="600" t="s">
        <v>462</v>
      </c>
      <c r="AX2" s="857" t="s">
        <v>430</v>
      </c>
      <c r="AY2" s="857"/>
      <c r="AZ2" s="857"/>
      <c r="BA2" s="857" t="s">
        <v>433</v>
      </c>
      <c r="BB2" s="857"/>
      <c r="BC2" s="857" t="s">
        <v>434</v>
      </c>
      <c r="BD2" s="857"/>
      <c r="BE2" s="857"/>
      <c r="BF2" s="857" t="s">
        <v>444</v>
      </c>
      <c r="BG2" s="857"/>
      <c r="BH2" s="857"/>
      <c r="BI2" s="857"/>
      <c r="BJ2" s="857" t="s">
        <v>420</v>
      </c>
      <c r="BK2" s="857"/>
      <c r="BL2" s="857"/>
      <c r="BM2" s="850" t="s">
        <v>438</v>
      </c>
      <c r="BN2" s="850"/>
      <c r="BO2" s="857" t="s">
        <v>441</v>
      </c>
      <c r="BP2" s="857"/>
      <c r="BQ2" s="857" t="s">
        <v>404</v>
      </c>
      <c r="BR2" s="857"/>
      <c r="BS2" s="622"/>
      <c r="BT2" s="600" t="s">
        <v>449</v>
      </c>
      <c r="BU2" s="857" t="s">
        <v>430</v>
      </c>
      <c r="BV2" s="857"/>
      <c r="BW2" s="857"/>
      <c r="BX2" s="857" t="s">
        <v>433</v>
      </c>
      <c r="BY2" s="857"/>
      <c r="BZ2" s="860" t="s">
        <v>450</v>
      </c>
      <c r="CA2" s="860"/>
      <c r="CB2" s="857" t="s">
        <v>420</v>
      </c>
      <c r="CC2" s="857"/>
      <c r="CD2" s="857"/>
      <c r="CE2" s="857"/>
      <c r="CF2" s="857" t="s">
        <v>458</v>
      </c>
      <c r="CG2" s="857"/>
      <c r="CH2" s="857"/>
      <c r="CI2" s="857"/>
      <c r="CJ2" s="857"/>
      <c r="CK2" s="857" t="s">
        <v>455</v>
      </c>
      <c r="CL2" s="857"/>
      <c r="CM2" s="620"/>
      <c r="CN2" s="600" t="s">
        <v>463</v>
      </c>
      <c r="CO2" s="857" t="s">
        <v>434</v>
      </c>
      <c r="CP2" s="857"/>
      <c r="CQ2" s="857"/>
      <c r="CR2" s="857" t="s">
        <v>433</v>
      </c>
      <c r="CS2" s="857"/>
      <c r="CT2" s="861" t="s">
        <v>464</v>
      </c>
      <c r="CU2" s="861"/>
      <c r="CV2" s="857" t="s">
        <v>420</v>
      </c>
      <c r="CW2" s="857"/>
      <c r="CX2" s="857"/>
      <c r="CY2" s="857"/>
      <c r="CZ2" s="857" t="s">
        <v>465</v>
      </c>
      <c r="DA2" s="857"/>
      <c r="DB2" s="857"/>
      <c r="DC2" s="857"/>
      <c r="DD2" s="620"/>
      <c r="DE2" s="628" t="s">
        <v>500</v>
      </c>
      <c r="DF2" s="854" t="s">
        <v>515</v>
      </c>
      <c r="DG2" s="854"/>
      <c r="DH2" s="854" t="s">
        <v>423</v>
      </c>
      <c r="DI2" s="854"/>
      <c r="DJ2" s="854"/>
      <c r="DK2" s="855" t="s">
        <v>404</v>
      </c>
      <c r="DL2" s="856"/>
      <c r="DM2" s="854" t="s">
        <v>403</v>
      </c>
      <c r="DN2" s="854"/>
      <c r="DO2" s="857" t="s">
        <v>420</v>
      </c>
      <c r="DP2" s="857"/>
      <c r="DQ2" s="857"/>
      <c r="DR2" s="857"/>
      <c r="DS2" s="857"/>
      <c r="DT2" s="857"/>
      <c r="DU2" s="857"/>
      <c r="DV2" s="857"/>
      <c r="DW2" s="857"/>
      <c r="DX2" s="850" t="s">
        <v>407</v>
      </c>
      <c r="DY2" s="850"/>
      <c r="DZ2" s="850"/>
      <c r="EA2" s="850"/>
      <c r="EB2" s="850"/>
      <c r="EC2" s="850"/>
      <c r="EE2" s="628" t="s">
        <v>532</v>
      </c>
      <c r="EF2" s="854" t="s">
        <v>423</v>
      </c>
      <c r="EG2" s="854"/>
      <c r="EH2" s="854"/>
      <c r="EI2" s="855" t="s">
        <v>404</v>
      </c>
      <c r="EJ2" s="856"/>
      <c r="EK2" s="854" t="s">
        <v>522</v>
      </c>
      <c r="EL2" s="854"/>
      <c r="EM2" s="854" t="s">
        <v>525</v>
      </c>
      <c r="EN2" s="854"/>
      <c r="EO2" s="857" t="s">
        <v>420</v>
      </c>
      <c r="EP2" s="857"/>
      <c r="EQ2" s="857"/>
      <c r="ER2" s="857"/>
      <c r="ES2" s="857"/>
      <c r="ET2" s="857"/>
      <c r="EU2" s="857"/>
      <c r="EV2" s="857"/>
      <c r="EW2" s="857"/>
      <c r="EX2" s="857"/>
      <c r="EY2" s="850" t="s">
        <v>531</v>
      </c>
      <c r="EZ2" s="850"/>
      <c r="FA2" s="850"/>
      <c r="FB2" s="850"/>
    </row>
    <row r="3" spans="2:158" ht="15" customHeight="1" x14ac:dyDescent="0.25">
      <c r="B3" s="607"/>
      <c r="C3" s="607"/>
      <c r="D3" s="607">
        <f>IF(AND(D7=1,E7=7),"",IF(AND(D7=2,E7=6),"",4))</f>
        <v>4</v>
      </c>
      <c r="E3" s="607"/>
      <c r="F3" s="607"/>
      <c r="G3" s="607"/>
      <c r="H3" s="613"/>
      <c r="I3" s="599"/>
      <c r="J3" s="601"/>
      <c r="K3" s="601"/>
      <c r="L3" s="601"/>
      <c r="M3" s="601"/>
      <c r="N3" s="601"/>
      <c r="O3" s="601"/>
      <c r="P3" s="601"/>
      <c r="Q3" s="601"/>
      <c r="R3" s="602"/>
      <c r="S3" s="602"/>
      <c r="T3" s="602"/>
      <c r="U3" s="602"/>
      <c r="V3" s="620"/>
      <c r="W3" s="601">
        <f>W4+43</f>
        <v>89</v>
      </c>
      <c r="X3" s="601">
        <f t="shared" ref="X3:AD3" si="0">X4+44</f>
        <v>95</v>
      </c>
      <c r="Y3" s="601">
        <f t="shared" si="0"/>
        <v>118</v>
      </c>
      <c r="Z3" s="601">
        <f t="shared" si="0"/>
        <v>119</v>
      </c>
      <c r="AA3" s="601">
        <f t="shared" si="0"/>
        <v>100</v>
      </c>
      <c r="AB3" s="601">
        <f t="shared" si="0"/>
        <v>120</v>
      </c>
      <c r="AC3" s="601">
        <f t="shared" si="0"/>
        <v>99</v>
      </c>
      <c r="AD3" s="601">
        <f t="shared" si="0"/>
        <v>130</v>
      </c>
      <c r="AE3" s="601">
        <f>AE4+44</f>
        <v>94</v>
      </c>
      <c r="AF3" s="601">
        <f>AF4+44</f>
        <v>117</v>
      </c>
      <c r="AG3" s="601">
        <f t="shared" ref="AG3:AU3" si="1">AG4+44</f>
        <v>111</v>
      </c>
      <c r="AH3" s="601">
        <f t="shared" si="1"/>
        <v>114</v>
      </c>
      <c r="AI3" s="601">
        <f t="shared" si="1"/>
        <v>113</v>
      </c>
      <c r="AJ3" s="601">
        <f t="shared" si="1"/>
        <v>126</v>
      </c>
      <c r="AK3" s="601">
        <f t="shared" si="1"/>
        <v>127</v>
      </c>
      <c r="AL3" s="601">
        <f t="shared" si="1"/>
        <v>128</v>
      </c>
      <c r="AM3" s="601">
        <f t="shared" si="1"/>
        <v>106</v>
      </c>
      <c r="AN3" s="601">
        <f t="shared" si="1"/>
        <v>107</v>
      </c>
      <c r="AO3" s="601">
        <f t="shared" si="1"/>
        <v>108</v>
      </c>
      <c r="AP3" s="601">
        <f t="shared" si="1"/>
        <v>109</v>
      </c>
      <c r="AQ3" s="601">
        <f t="shared" si="1"/>
        <v>121</v>
      </c>
      <c r="AR3" s="601">
        <f t="shared" si="1"/>
        <v>122</v>
      </c>
      <c r="AS3" s="601">
        <f t="shared" si="1"/>
        <v>123</v>
      </c>
      <c r="AT3" s="601">
        <f t="shared" si="1"/>
        <v>124</v>
      </c>
      <c r="AU3" s="601">
        <f t="shared" si="1"/>
        <v>125</v>
      </c>
      <c r="AV3" s="620"/>
      <c r="AW3" s="601">
        <f>AW4+34</f>
        <v>71</v>
      </c>
      <c r="AX3" s="601">
        <f t="shared" ref="AX3:BE4" si="2">AX4+34</f>
        <v>74</v>
      </c>
      <c r="AY3" s="601">
        <f t="shared" si="2"/>
        <v>91</v>
      </c>
      <c r="AZ3" s="601">
        <f t="shared" si="2"/>
        <v>92</v>
      </c>
      <c r="BA3" s="601">
        <f t="shared" si="2"/>
        <v>78</v>
      </c>
      <c r="BB3" s="601">
        <f t="shared" si="2"/>
        <v>93</v>
      </c>
      <c r="BC3" s="601">
        <f t="shared" si="2"/>
        <v>80</v>
      </c>
      <c r="BD3" s="601">
        <f t="shared" si="2"/>
        <v>94</v>
      </c>
      <c r="BE3" s="601">
        <f t="shared" si="2"/>
        <v>95</v>
      </c>
      <c r="BF3" s="601">
        <f t="shared" ref="BF3:BP4" si="3">BF4+34</f>
        <v>85</v>
      </c>
      <c r="BG3" s="601">
        <f t="shared" si="3"/>
        <v>100</v>
      </c>
      <c r="BH3" s="601">
        <f t="shared" si="3"/>
        <v>84</v>
      </c>
      <c r="BI3" s="601">
        <f t="shared" si="3"/>
        <v>101</v>
      </c>
      <c r="BJ3" s="601">
        <f t="shared" si="3"/>
        <v>86</v>
      </c>
      <c r="BK3" s="601">
        <f t="shared" si="3"/>
        <v>97</v>
      </c>
      <c r="BL3" s="601">
        <f t="shared" si="3"/>
        <v>98</v>
      </c>
      <c r="BM3" s="601">
        <f t="shared" si="3"/>
        <v>81</v>
      </c>
      <c r="BN3" s="601">
        <f t="shared" si="3"/>
        <v>96</v>
      </c>
      <c r="BO3" s="601">
        <f t="shared" si="3"/>
        <v>77</v>
      </c>
      <c r="BP3" s="601">
        <f t="shared" si="3"/>
        <v>102</v>
      </c>
      <c r="BQ3" s="601">
        <f>BQ4+34</f>
        <v>76</v>
      </c>
      <c r="BR3" s="601">
        <f>BR4+34</f>
        <v>99</v>
      </c>
      <c r="BS3" s="623"/>
      <c r="BT3" s="601"/>
      <c r="BU3" s="601"/>
      <c r="BV3" s="601"/>
      <c r="BW3" s="601"/>
      <c r="BX3" s="601"/>
      <c r="BY3" s="601"/>
      <c r="BZ3" s="601"/>
      <c r="CA3" s="601"/>
      <c r="CB3" s="601"/>
      <c r="CC3" s="601"/>
      <c r="CD3" s="601"/>
      <c r="CE3" s="596"/>
      <c r="CF3" s="601"/>
      <c r="CG3" s="601"/>
      <c r="CH3" s="601"/>
      <c r="CI3" s="601"/>
      <c r="CJ3" s="601"/>
      <c r="CK3" s="601"/>
      <c r="CL3" s="601"/>
      <c r="CM3" s="620"/>
      <c r="CN3" s="601"/>
      <c r="CO3" s="601"/>
      <c r="CP3" s="601"/>
      <c r="CQ3" s="601"/>
      <c r="CR3" s="601"/>
      <c r="CS3" s="601"/>
      <c r="CT3" s="601"/>
      <c r="CU3" s="601"/>
      <c r="CV3" s="601"/>
      <c r="CW3" s="601"/>
      <c r="CX3" s="601"/>
      <c r="CY3" s="596"/>
      <c r="CZ3" s="601"/>
      <c r="DA3" s="601"/>
      <c r="DB3" s="601"/>
      <c r="DC3" s="601"/>
      <c r="DD3" s="620"/>
      <c r="DE3" s="628"/>
      <c r="DF3" s="628"/>
      <c r="DG3" s="596"/>
      <c r="DH3" s="628"/>
      <c r="DI3" s="628"/>
      <c r="DJ3" s="628"/>
      <c r="DK3" s="628"/>
      <c r="DL3" s="628"/>
      <c r="DM3" s="628"/>
      <c r="DN3" s="628"/>
      <c r="DO3" s="628"/>
      <c r="DP3" s="628"/>
      <c r="DQ3" s="628"/>
      <c r="DR3" s="628"/>
      <c r="DS3" s="628"/>
      <c r="DT3" s="628"/>
      <c r="DU3" s="628"/>
      <c r="DV3" s="628"/>
      <c r="DW3" s="628"/>
      <c r="DX3" s="601"/>
      <c r="DY3" s="601"/>
      <c r="DZ3" s="601"/>
      <c r="EA3" s="601"/>
      <c r="EB3" s="601"/>
      <c r="EC3" s="601"/>
      <c r="EE3" s="628"/>
      <c r="EF3" s="628"/>
      <c r="EG3" s="628"/>
      <c r="EH3" s="628"/>
      <c r="EI3" s="628"/>
      <c r="EJ3" s="628"/>
      <c r="EK3" s="628"/>
      <c r="EL3" s="628"/>
      <c r="EM3" s="628"/>
      <c r="EN3" s="596"/>
      <c r="EO3" s="628"/>
      <c r="EP3" s="628"/>
      <c r="EQ3" s="628"/>
      <c r="ER3" s="628"/>
      <c r="ES3" s="628"/>
      <c r="ET3" s="628"/>
      <c r="EU3" s="628"/>
      <c r="EV3" s="628"/>
      <c r="EW3" s="628"/>
      <c r="EX3" s="628"/>
      <c r="EY3" s="601"/>
      <c r="EZ3" s="601"/>
      <c r="FA3" s="601"/>
      <c r="FB3" s="601"/>
    </row>
    <row r="4" spans="2:158" ht="15" customHeight="1" x14ac:dyDescent="0.25">
      <c r="B4" s="607"/>
      <c r="C4" s="607"/>
      <c r="D4" s="607"/>
      <c r="E4" s="607"/>
      <c r="F4" s="607"/>
      <c r="G4" s="607"/>
      <c r="H4" s="613"/>
      <c r="I4" s="599"/>
      <c r="J4" s="601"/>
      <c r="K4" s="601"/>
      <c r="L4" s="601"/>
      <c r="M4" s="601"/>
      <c r="N4" s="601"/>
      <c r="O4" s="601"/>
      <c r="P4" s="601"/>
      <c r="Q4" s="601"/>
      <c r="R4" s="602"/>
      <c r="S4" s="602"/>
      <c r="T4" s="602"/>
      <c r="U4" s="602"/>
      <c r="V4" s="620"/>
      <c r="W4" s="601">
        <f>W5+43</f>
        <v>46</v>
      </c>
      <c r="X4" s="601">
        <f>X5+43</f>
        <v>51</v>
      </c>
      <c r="Y4" s="601">
        <f>Y5+43</f>
        <v>74</v>
      </c>
      <c r="Z4" s="601">
        <f>Z5+43</f>
        <v>75</v>
      </c>
      <c r="AA4" s="601">
        <f t="shared" ref="AA4:AU4" si="4">AA5+43</f>
        <v>56</v>
      </c>
      <c r="AB4" s="601">
        <f t="shared" si="4"/>
        <v>76</v>
      </c>
      <c r="AC4" s="601">
        <f>AC5+43</f>
        <v>55</v>
      </c>
      <c r="AD4" s="601">
        <f>AD5+43</f>
        <v>86</v>
      </c>
      <c r="AE4" s="601">
        <f>AE5+43</f>
        <v>50</v>
      </c>
      <c r="AF4" s="601">
        <f>AF5+43</f>
        <v>73</v>
      </c>
      <c r="AG4" s="601">
        <f t="shared" si="4"/>
        <v>67</v>
      </c>
      <c r="AH4" s="601">
        <f t="shared" si="4"/>
        <v>70</v>
      </c>
      <c r="AI4" s="601">
        <f t="shared" si="4"/>
        <v>69</v>
      </c>
      <c r="AJ4" s="601">
        <f t="shared" si="4"/>
        <v>82</v>
      </c>
      <c r="AK4" s="601">
        <f t="shared" si="4"/>
        <v>83</v>
      </c>
      <c r="AL4" s="601">
        <f t="shared" si="4"/>
        <v>84</v>
      </c>
      <c r="AM4" s="601">
        <f t="shared" si="4"/>
        <v>62</v>
      </c>
      <c r="AN4" s="601">
        <f t="shared" si="4"/>
        <v>63</v>
      </c>
      <c r="AO4" s="601">
        <f t="shared" si="4"/>
        <v>64</v>
      </c>
      <c r="AP4" s="601">
        <f t="shared" si="4"/>
        <v>65</v>
      </c>
      <c r="AQ4" s="601">
        <f t="shared" si="4"/>
        <v>77</v>
      </c>
      <c r="AR4" s="601">
        <f t="shared" si="4"/>
        <v>78</v>
      </c>
      <c r="AS4" s="601">
        <f t="shared" si="4"/>
        <v>79</v>
      </c>
      <c r="AT4" s="601">
        <f t="shared" si="4"/>
        <v>80</v>
      </c>
      <c r="AU4" s="601">
        <f t="shared" si="4"/>
        <v>81</v>
      </c>
      <c r="AV4" s="620"/>
      <c r="AW4" s="601">
        <f>AW5+34</f>
        <v>37</v>
      </c>
      <c r="AX4" s="601">
        <f t="shared" si="2"/>
        <v>40</v>
      </c>
      <c r="AY4" s="601">
        <f t="shared" si="2"/>
        <v>57</v>
      </c>
      <c r="AZ4" s="601">
        <f t="shared" si="2"/>
        <v>58</v>
      </c>
      <c r="BA4" s="601">
        <f t="shared" si="2"/>
        <v>44</v>
      </c>
      <c r="BB4" s="601">
        <f t="shared" si="2"/>
        <v>59</v>
      </c>
      <c r="BC4" s="601">
        <f t="shared" si="2"/>
        <v>46</v>
      </c>
      <c r="BD4" s="601">
        <f t="shared" si="2"/>
        <v>60</v>
      </c>
      <c r="BE4" s="601">
        <f t="shared" si="2"/>
        <v>61</v>
      </c>
      <c r="BF4" s="601">
        <f t="shared" si="3"/>
        <v>51</v>
      </c>
      <c r="BG4" s="601">
        <f t="shared" si="3"/>
        <v>66</v>
      </c>
      <c r="BH4" s="601">
        <f t="shared" si="3"/>
        <v>50</v>
      </c>
      <c r="BI4" s="601">
        <f t="shared" si="3"/>
        <v>67</v>
      </c>
      <c r="BJ4" s="601">
        <f t="shared" si="3"/>
        <v>52</v>
      </c>
      <c r="BK4" s="601">
        <f t="shared" si="3"/>
        <v>63</v>
      </c>
      <c r="BL4" s="601">
        <f t="shared" si="3"/>
        <v>64</v>
      </c>
      <c r="BM4" s="601">
        <f t="shared" si="3"/>
        <v>47</v>
      </c>
      <c r="BN4" s="601">
        <f t="shared" si="3"/>
        <v>62</v>
      </c>
      <c r="BO4" s="601">
        <f t="shared" si="3"/>
        <v>43</v>
      </c>
      <c r="BP4" s="601">
        <f t="shared" si="3"/>
        <v>68</v>
      </c>
      <c r="BQ4" s="601">
        <f>BQ5+34</f>
        <v>42</v>
      </c>
      <c r="BR4" s="601">
        <f>BR5+34</f>
        <v>65</v>
      </c>
      <c r="BS4" s="623"/>
      <c r="BT4" s="601">
        <f>BT5+39</f>
        <v>42</v>
      </c>
      <c r="BU4" s="601">
        <f t="shared" ref="BU4:CA4" si="5">BU5+39</f>
        <v>45</v>
      </c>
      <c r="BV4" s="601">
        <f t="shared" si="5"/>
        <v>70</v>
      </c>
      <c r="BW4" s="601">
        <f t="shared" si="5"/>
        <v>71</v>
      </c>
      <c r="BX4" s="601">
        <f t="shared" si="5"/>
        <v>52</v>
      </c>
      <c r="BY4" s="601">
        <f t="shared" si="5"/>
        <v>73</v>
      </c>
      <c r="BZ4" s="601">
        <f t="shared" si="5"/>
        <v>50</v>
      </c>
      <c r="CA4" s="601">
        <f t="shared" si="5"/>
        <v>72</v>
      </c>
      <c r="CB4" s="601">
        <f t="shared" ref="CB4:CJ4" si="6">CB5+39</f>
        <v>63</v>
      </c>
      <c r="CC4" s="601">
        <f t="shared" si="6"/>
        <v>66</v>
      </c>
      <c r="CD4" s="601">
        <f t="shared" si="6"/>
        <v>74</v>
      </c>
      <c r="CE4" s="601">
        <f t="shared" si="6"/>
        <v>75</v>
      </c>
      <c r="CF4" s="601">
        <f t="shared" si="6"/>
        <v>48</v>
      </c>
      <c r="CG4" s="601">
        <f t="shared" si="6"/>
        <v>76</v>
      </c>
      <c r="CH4" s="601">
        <f t="shared" si="6"/>
        <v>67</v>
      </c>
      <c r="CI4" s="601">
        <f t="shared" si="6"/>
        <v>68</v>
      </c>
      <c r="CJ4" s="601">
        <f t="shared" si="6"/>
        <v>77</v>
      </c>
      <c r="CK4" s="601">
        <f>CK5+39</f>
        <v>51</v>
      </c>
      <c r="CL4" s="601">
        <f>CL5+39</f>
        <v>78</v>
      </c>
      <c r="CM4" s="620"/>
      <c r="CN4" s="601">
        <f t="shared" ref="CN4:DC4" si="7">CN5+25</f>
        <v>28</v>
      </c>
      <c r="CO4" s="601">
        <f t="shared" si="7"/>
        <v>38</v>
      </c>
      <c r="CP4" s="601">
        <f t="shared" si="7"/>
        <v>45</v>
      </c>
      <c r="CQ4" s="601">
        <f t="shared" si="7"/>
        <v>46</v>
      </c>
      <c r="CR4" s="601">
        <f t="shared" si="7"/>
        <v>36</v>
      </c>
      <c r="CS4" s="601">
        <f t="shared" si="7"/>
        <v>44</v>
      </c>
      <c r="CT4" s="601">
        <f t="shared" si="7"/>
        <v>34</v>
      </c>
      <c r="CU4" s="601">
        <f t="shared" si="7"/>
        <v>43</v>
      </c>
      <c r="CV4" s="601">
        <f t="shared" si="7"/>
        <v>39</v>
      </c>
      <c r="CW4" s="601">
        <f t="shared" si="7"/>
        <v>40</v>
      </c>
      <c r="CX4" s="601">
        <f t="shared" si="7"/>
        <v>47</v>
      </c>
      <c r="CY4" s="601">
        <f t="shared" si="7"/>
        <v>48</v>
      </c>
      <c r="CZ4" s="601">
        <f t="shared" si="7"/>
        <v>33</v>
      </c>
      <c r="DA4" s="601">
        <f t="shared" si="7"/>
        <v>49</v>
      </c>
      <c r="DB4" s="601">
        <f t="shared" si="7"/>
        <v>37</v>
      </c>
      <c r="DC4" s="601">
        <f t="shared" si="7"/>
        <v>50</v>
      </c>
      <c r="DD4" s="620"/>
      <c r="DE4" s="628"/>
      <c r="DF4" s="628"/>
      <c r="DG4" s="596"/>
      <c r="DH4" s="628"/>
      <c r="DI4" s="628"/>
      <c r="DJ4" s="628"/>
      <c r="DK4" s="628"/>
      <c r="DL4" s="628"/>
      <c r="DM4" s="628"/>
      <c r="DN4" s="628"/>
      <c r="DO4" s="628"/>
      <c r="DP4" s="628"/>
      <c r="DQ4" s="628"/>
      <c r="DR4" s="628"/>
      <c r="DS4" s="628"/>
      <c r="DT4" s="628"/>
      <c r="DU4" s="628"/>
      <c r="DV4" s="628"/>
      <c r="DW4" s="628"/>
      <c r="DX4" s="601"/>
      <c r="DY4" s="601"/>
      <c r="DZ4" s="601"/>
      <c r="EA4" s="601"/>
      <c r="EB4" s="601"/>
      <c r="EC4" s="601"/>
      <c r="EE4" s="628"/>
      <c r="EF4" s="628"/>
      <c r="EG4" s="628"/>
      <c r="EH4" s="628"/>
      <c r="EI4" s="628"/>
      <c r="EJ4" s="628"/>
      <c r="EK4" s="628"/>
      <c r="EL4" s="628"/>
      <c r="EM4" s="628"/>
      <c r="EN4" s="596"/>
      <c r="EO4" s="628"/>
      <c r="EP4" s="628"/>
      <c r="EQ4" s="628"/>
      <c r="ER4" s="628"/>
      <c r="ES4" s="628"/>
      <c r="ET4" s="628"/>
      <c r="EU4" s="628"/>
      <c r="EV4" s="628"/>
      <c r="EW4" s="628"/>
      <c r="EX4" s="628"/>
      <c r="EY4" s="601"/>
      <c r="EZ4" s="601"/>
      <c r="FA4" s="601"/>
      <c r="FB4" s="601"/>
    </row>
    <row r="5" spans="2:158" ht="15" customHeight="1" x14ac:dyDescent="0.25">
      <c r="B5" s="607"/>
      <c r="C5" s="607"/>
      <c r="D5" s="607"/>
      <c r="E5" s="607"/>
      <c r="F5" s="607"/>
      <c r="G5" s="607"/>
      <c r="H5" s="613"/>
      <c r="I5" s="599"/>
      <c r="J5" s="601"/>
      <c r="K5" s="601"/>
      <c r="L5" s="601"/>
      <c r="M5" s="601"/>
      <c r="N5" s="601"/>
      <c r="O5" s="601"/>
      <c r="P5" s="601"/>
      <c r="Q5" s="601"/>
      <c r="R5" s="602"/>
      <c r="S5" s="596"/>
      <c r="T5" s="602"/>
      <c r="U5" s="602"/>
      <c r="V5" s="620"/>
      <c r="W5" s="601">
        <v>3</v>
      </c>
      <c r="X5" s="601">
        <v>8</v>
      </c>
      <c r="Y5" s="601">
        <v>31</v>
      </c>
      <c r="Z5" s="601">
        <v>32</v>
      </c>
      <c r="AA5" s="601">
        <v>13</v>
      </c>
      <c r="AB5" s="601">
        <v>33</v>
      </c>
      <c r="AC5" s="601">
        <v>12</v>
      </c>
      <c r="AD5" s="601">
        <v>43</v>
      </c>
      <c r="AE5" s="601">
        <v>7</v>
      </c>
      <c r="AF5" s="601">
        <v>30</v>
      </c>
      <c r="AG5" s="602">
        <v>24</v>
      </c>
      <c r="AH5" s="602">
        <v>27</v>
      </c>
      <c r="AI5" s="602">
        <v>26</v>
      </c>
      <c r="AJ5" s="602">
        <v>39</v>
      </c>
      <c r="AK5" s="602">
        <v>40</v>
      </c>
      <c r="AL5" s="602">
        <v>41</v>
      </c>
      <c r="AM5" s="601">
        <v>19</v>
      </c>
      <c r="AN5" s="601">
        <v>20</v>
      </c>
      <c r="AO5" s="601">
        <v>21</v>
      </c>
      <c r="AP5" s="601">
        <v>22</v>
      </c>
      <c r="AQ5" s="601">
        <v>34</v>
      </c>
      <c r="AR5" s="601">
        <v>35</v>
      </c>
      <c r="AS5" s="601">
        <v>36</v>
      </c>
      <c r="AT5" s="601">
        <v>37</v>
      </c>
      <c r="AU5" s="601">
        <v>38</v>
      </c>
      <c r="AV5" s="620"/>
      <c r="AW5" s="601">
        <v>3</v>
      </c>
      <c r="AX5" s="601">
        <v>6</v>
      </c>
      <c r="AY5" s="601">
        <v>23</v>
      </c>
      <c r="AZ5" s="601">
        <v>24</v>
      </c>
      <c r="BA5" s="601">
        <v>10</v>
      </c>
      <c r="BB5" s="601">
        <v>25</v>
      </c>
      <c r="BC5" s="601">
        <v>12</v>
      </c>
      <c r="BD5" s="601">
        <v>26</v>
      </c>
      <c r="BE5" s="601">
        <v>27</v>
      </c>
      <c r="BF5" s="601">
        <v>17</v>
      </c>
      <c r="BG5" s="601">
        <v>32</v>
      </c>
      <c r="BH5" s="601">
        <v>16</v>
      </c>
      <c r="BI5" s="601">
        <v>33</v>
      </c>
      <c r="BJ5" s="601">
        <v>18</v>
      </c>
      <c r="BK5" s="601">
        <v>29</v>
      </c>
      <c r="BL5" s="601">
        <v>30</v>
      </c>
      <c r="BM5" s="601">
        <v>13</v>
      </c>
      <c r="BN5" s="602">
        <v>28</v>
      </c>
      <c r="BO5" s="602">
        <v>9</v>
      </c>
      <c r="BP5" s="602">
        <v>34</v>
      </c>
      <c r="BQ5" s="602">
        <v>8</v>
      </c>
      <c r="BR5" s="602">
        <v>31</v>
      </c>
      <c r="BS5" s="623"/>
      <c r="BT5" s="601">
        <v>3</v>
      </c>
      <c r="BU5" s="601">
        <v>6</v>
      </c>
      <c r="BV5" s="601">
        <v>31</v>
      </c>
      <c r="BW5" s="601">
        <v>32</v>
      </c>
      <c r="BX5" s="601">
        <v>13</v>
      </c>
      <c r="BY5" s="601">
        <v>34</v>
      </c>
      <c r="BZ5" s="601">
        <v>11</v>
      </c>
      <c r="CA5" s="602">
        <v>33</v>
      </c>
      <c r="CB5" s="601">
        <v>24</v>
      </c>
      <c r="CC5" s="601">
        <v>27</v>
      </c>
      <c r="CD5" s="601">
        <v>35</v>
      </c>
      <c r="CE5" s="601">
        <v>36</v>
      </c>
      <c r="CF5" s="602">
        <v>9</v>
      </c>
      <c r="CG5" s="602">
        <v>37</v>
      </c>
      <c r="CH5" s="601">
        <v>28</v>
      </c>
      <c r="CI5" s="601">
        <v>29</v>
      </c>
      <c r="CJ5" s="601">
        <v>38</v>
      </c>
      <c r="CK5" s="602">
        <v>12</v>
      </c>
      <c r="CL5" s="602">
        <v>39</v>
      </c>
      <c r="CM5" s="620"/>
      <c r="CN5" s="601">
        <v>3</v>
      </c>
      <c r="CO5" s="601">
        <v>13</v>
      </c>
      <c r="CP5" s="601">
        <v>20</v>
      </c>
      <c r="CQ5" s="601">
        <v>21</v>
      </c>
      <c r="CR5" s="601">
        <v>11</v>
      </c>
      <c r="CS5" s="601">
        <v>19</v>
      </c>
      <c r="CT5" s="601">
        <v>9</v>
      </c>
      <c r="CU5" s="602">
        <v>18</v>
      </c>
      <c r="CV5" s="601">
        <v>14</v>
      </c>
      <c r="CW5" s="601">
        <v>15</v>
      </c>
      <c r="CX5" s="601">
        <v>22</v>
      </c>
      <c r="CY5" s="601">
        <v>23</v>
      </c>
      <c r="CZ5" s="602">
        <v>8</v>
      </c>
      <c r="DA5" s="602">
        <v>24</v>
      </c>
      <c r="DB5" s="601">
        <v>12</v>
      </c>
      <c r="DC5" s="601">
        <v>25</v>
      </c>
      <c r="DD5" s="620"/>
      <c r="DE5" s="628"/>
      <c r="DF5" s="628"/>
      <c r="DG5" s="596"/>
      <c r="DH5" s="628"/>
      <c r="DI5" s="628"/>
      <c r="DJ5" s="628"/>
      <c r="DK5" s="628"/>
      <c r="DL5" s="628"/>
      <c r="DM5" s="628"/>
      <c r="DN5" s="628"/>
      <c r="DO5" s="628"/>
      <c r="DP5" s="628"/>
      <c r="DQ5" s="628"/>
      <c r="DR5" s="628"/>
      <c r="DS5" s="628"/>
      <c r="DT5" s="628"/>
      <c r="DU5" s="628"/>
      <c r="DV5" s="628"/>
      <c r="DW5" s="628"/>
      <c r="DX5" s="602"/>
      <c r="DY5" s="602"/>
      <c r="DZ5" s="602"/>
      <c r="EA5" s="602"/>
      <c r="EB5" s="602"/>
      <c r="EC5" s="602"/>
      <c r="EE5" s="628"/>
      <c r="EF5" s="628"/>
      <c r="EG5" s="628"/>
      <c r="EH5" s="628"/>
      <c r="EI5" s="628"/>
      <c r="EJ5" s="628"/>
      <c r="EK5" s="628"/>
      <c r="EL5" s="628"/>
      <c r="EM5" s="628"/>
      <c r="EN5" s="596"/>
      <c r="EO5" s="628"/>
      <c r="EP5" s="628"/>
      <c r="EQ5" s="628"/>
      <c r="ER5" s="628"/>
      <c r="ES5" s="628"/>
      <c r="ET5" s="628"/>
      <c r="EU5" s="628"/>
      <c r="EV5" s="628"/>
      <c r="EW5" s="628"/>
      <c r="EX5" s="628"/>
      <c r="EY5" s="602"/>
      <c r="EZ5" s="602"/>
      <c r="FA5" s="602"/>
      <c r="FB5" s="602"/>
    </row>
    <row r="6" spans="2:158" ht="15" customHeight="1" x14ac:dyDescent="0.25">
      <c r="B6" s="607" t="s">
        <v>229</v>
      </c>
      <c r="C6" s="607" t="s">
        <v>230</v>
      </c>
      <c r="D6" s="607" t="s">
        <v>421</v>
      </c>
      <c r="E6" s="607" t="s">
        <v>231</v>
      </c>
      <c r="F6" s="607" t="s">
        <v>422</v>
      </c>
      <c r="G6" s="607" t="s">
        <v>232</v>
      </c>
      <c r="H6" s="612"/>
      <c r="I6" s="600">
        <f>IF(D8="GUILLERMO ELDER BELL",3,IF(D8="GUALBERTO VILLARROEL",26,49))</f>
        <v>3</v>
      </c>
      <c r="J6" s="601">
        <f>IF(D8="GUILLERMO ELDER BELL",6,IF(D8="GUALBERTO VILLARROEL",29,52))</f>
        <v>6</v>
      </c>
      <c r="K6" s="601">
        <f>IF(D8="GUILLERMO ELDER BELL",17,IF(D8="GUALBERTO VILLARROEL",40,64))</f>
        <v>17</v>
      </c>
      <c r="L6" s="601">
        <f>IF(D8="GUILLERMO ELDER BELL",18,IF(D8="GUALBERTO VILLARROEL",41,65))</f>
        <v>18</v>
      </c>
      <c r="M6" s="601">
        <f>IF(D8="GUILLERMO ELDER BELL",8,IF(D8="GUALBERTO VILLARROEL",31,54))</f>
        <v>8</v>
      </c>
      <c r="N6" s="601">
        <f>IF(D8="GUILLERMO ELDER BELL",21,IF(D8="GUALBERTO VILLARROEL",44,67))</f>
        <v>21</v>
      </c>
      <c r="O6" s="601">
        <f>IF(D8="GUILLERMO ELDER BELL",7,IF(D8="GUALBERTO VILLARROEL",30,53))</f>
        <v>7</v>
      </c>
      <c r="P6" s="601">
        <f>IF(D8="GUILLERMO ELDER BELL",19,IF(D8="GUALBERTO VILLARROEL",42,66))</f>
        <v>19</v>
      </c>
      <c r="Q6" s="601">
        <f>IF(D8="GUILLERMO ELDER BELL",20,IF(D8="GUALBERTO VILLARROEL",43,67))</f>
        <v>20</v>
      </c>
      <c r="R6" s="602">
        <f>IF(D8="GUILLERMO ELDER BELL",9,IF(D8="GUALBERTO VILLARROEL",32,55))</f>
        <v>9</v>
      </c>
      <c r="S6" s="602">
        <f>IF(D8="GUILLERMO ELDER BELL",22,IF(D8="GUALBERTO VILLARROEL",45,69))</f>
        <v>22</v>
      </c>
      <c r="T6" s="602">
        <f>IF(D8="GUILLERMO ELDER BELL",15,IF(D8="GUALBERTO VILLARROEL",38,62))</f>
        <v>15</v>
      </c>
      <c r="U6" s="602">
        <f>IF(D8="GUILLERMO ELDER BELL",23,IF(D8="GUALBERTO VILLARROEL",46,70))</f>
        <v>23</v>
      </c>
      <c r="V6" s="621"/>
      <c r="W6" s="600">
        <f>IF(D8="GUILLERMO ELDER BELL",W5,IF(D8="GUALBERTO VILLARROEL",W4,W3))</f>
        <v>3</v>
      </c>
      <c r="X6" s="600">
        <f>IF(D8="GUILLERMO ELDER BELL",X5,IF(D8="GUALBERTO VILLARROEL",X4,X3))</f>
        <v>8</v>
      </c>
      <c r="Y6" s="600">
        <f>IF(D8="GUILLERMO ELDER BELL",Y5,IF(D8="GUALBERTO VILLARROEL",Y4,Y3))</f>
        <v>31</v>
      </c>
      <c r="Z6" s="600">
        <f>IF(D8="GUILLERMO ELDER BELL",Z5,IF(D8="GUALBERTO VILLARROEL",Z4,Z3))</f>
        <v>32</v>
      </c>
      <c r="AA6" s="600">
        <f>IF(D8="GUILLERMO ELDER BELL",AA5,IF(D8="GUALBERTO VILLARROEL",AA4,AA3))</f>
        <v>13</v>
      </c>
      <c r="AB6" s="600">
        <f>IF(D8="GUILLERMO ELDER BELL",AB5,IF(D8="GUALBERTO VILLARROEL",AB4,AB3))</f>
        <v>33</v>
      </c>
      <c r="AC6" s="600">
        <f>IF(D8="GUILLERMO ELDER BELL",AC5,IF(D8="GUALBERTO VILLARROEL",AC4,AC3))</f>
        <v>12</v>
      </c>
      <c r="AD6" s="600">
        <f>IF(D8="GUILLERMO ELDER BELL",AD5,IF(D8="GUALBERTO VILLARROEL",AD4,AD3))</f>
        <v>43</v>
      </c>
      <c r="AE6" s="600">
        <f>IF(D8="GUILLERMO ELDER BELL",AE5,IF(D8="GUALBERTO VILLARROEL",AE4,AE3))</f>
        <v>7</v>
      </c>
      <c r="AF6" s="600">
        <f>IF(D8="GUILLERMO ELDER BELL",AF5,IF(D8="GUALBERTO VILLARROEL",AF4,AF3))</f>
        <v>30</v>
      </c>
      <c r="AG6" s="600">
        <f>IF(D8="GUILLERMO ELDER BELL",AG5,IF(D8="GUALBERTO VILLARROEL",AG4,AG3))</f>
        <v>24</v>
      </c>
      <c r="AH6" s="600">
        <f>IF(D8="GUILLERMO ELDER BELL",AH5,IF(D8="GUALBERTO VILLARROEL",AH4,AH3))</f>
        <v>27</v>
      </c>
      <c r="AI6" s="600">
        <f>IF(D8="GUILLERMO ELDER BELL",AI5,IF(D8="GUALBERTO VILLARROEL",AI4,AI3))</f>
        <v>26</v>
      </c>
      <c r="AJ6" s="600">
        <f>IF(D8="GUILLERMO ELDER BELL",AJ5,IF(D8="GUALBERTO VILLARROEL",AJ4,AJ3))</f>
        <v>39</v>
      </c>
      <c r="AK6" s="600">
        <f>IF(D8="GUILLERMO ELDER BELL",AK5,IF(D8="GUALBERTO VILLARROEL",AK4,AK3))</f>
        <v>40</v>
      </c>
      <c r="AL6" s="600">
        <f>IF(D8="GUILLERMO ELDER BELL",AL5,IF(D8="GUALBERTO VILLARROEL",AL4,AL3))</f>
        <v>41</v>
      </c>
      <c r="AM6" s="600">
        <f>IF(D8="GUILLERMO ELDER BELL",AM5,IF(D8="GUALBERTO VILLARROEL",AM4,AM3))</f>
        <v>19</v>
      </c>
      <c r="AN6" s="600">
        <f>IF(D8="GUILLERMO ELDER BELL",AN5,IF(D8="GUALBERTO VILLARROEL",AN4,AN3))</f>
        <v>20</v>
      </c>
      <c r="AO6" s="600">
        <f>IF(D8="GUILLERMO ELDER BELL",AO5,IF(D8="GUALBERTO VILLARROEL",AO4,AO3))</f>
        <v>21</v>
      </c>
      <c r="AP6" s="600">
        <f>IF(D8="GUILLERMO ELDER BELL",AP5,IF(D8="GUALBERTO VILLARROEL",AP4,AP3))</f>
        <v>22</v>
      </c>
      <c r="AQ6" s="600">
        <f>IF(D8="GUILLERMO ELDER BELL",AQ5,IF(D8="GUALBERTO VILLARROEL",AQ4,AQ3))</f>
        <v>34</v>
      </c>
      <c r="AR6" s="600">
        <f>IF(D8="GUILLERMO ELDER BELL",AR5,IF(D8="GUALBERTO VILLARROEL",AR4,AR3))</f>
        <v>35</v>
      </c>
      <c r="AS6" s="600">
        <f>IF(D8="GUILLERMO ELDER BELL",AS5,IF(D8="GUALBERTO VILLARROEL",AS4,AS3))</f>
        <v>36</v>
      </c>
      <c r="AT6" s="600">
        <f>IF(D8="GUILLERMO ELDER BELL",AT5,IF(D8="GUALBERTO VILLARROEL",AT4,AT3))</f>
        <v>37</v>
      </c>
      <c r="AU6" s="600">
        <f>IF(D8="GUILLERMO ELDER BELL",AU5,IF(D8="GUALBERTO VILLARROEL",AU4,AU3))</f>
        <v>38</v>
      </c>
      <c r="AV6" s="620"/>
      <c r="AW6" s="600">
        <f>IF(D8="GUILLERMO ELDER BELL",AW5,IF(D8="GUALBERTO VILLARROEL",AW4,AW3))</f>
        <v>3</v>
      </c>
      <c r="AX6" s="600">
        <f>IF(D8="GUILLERMO ELDER BELL",AX5,IF(D8="GUALBERTO VILLARROEL",AX4,AX3))</f>
        <v>6</v>
      </c>
      <c r="AY6" s="600">
        <f>IF(D8="GUILLERMO ELDER BELL",AY5,IF(D8="GUALBERTO VILLARROEL",AY4,AY3))</f>
        <v>23</v>
      </c>
      <c r="AZ6" s="600">
        <f>IF(D8="GUILLERMO ELDER BELL",AZ5,IF(D8="GUALBERTO VILLARROEL",AZ4,AZ3))</f>
        <v>24</v>
      </c>
      <c r="BA6" s="600">
        <f>IF(D8="GUILLERMO ELDER BELL",BA5,IF(D8="GUALBERTO VILLARROEL",BA4,BA3))</f>
        <v>10</v>
      </c>
      <c r="BB6" s="600">
        <f>IF(D8="GUILLERMO ELDER BELL",BB5,IF(D8="GUALBERTO VILLARROEL",BB4,BB3))</f>
        <v>25</v>
      </c>
      <c r="BC6" s="600">
        <f>IF(D8="GUILLERMO ELDER BELL",BC5,IF(D8="GUALBERTO VILLARROEL",BC4,BC3))</f>
        <v>12</v>
      </c>
      <c r="BD6" s="600">
        <f>IF(D8="GUILLERMO ELDER BELL",BD5,IF(D8="GUALBERTO VILLARROEL",BD4,BD3))</f>
        <v>26</v>
      </c>
      <c r="BE6" s="600">
        <f>IF(D8="GUILLERMO ELDER BELL",BE5,IF(D8="GUALBERTO VILLARROEL",BE4,BE3))</f>
        <v>27</v>
      </c>
      <c r="BF6" s="600">
        <f>IF(D8="GUILLERMO ELDER BELL",BF5,IF(D8="GUALBERTO VILLARROEL",BF4,BF3))</f>
        <v>17</v>
      </c>
      <c r="BG6" s="600">
        <f>IF(D8="GUILLERMO ELDER BELL",BG5,IF(D8="GUALBERTO VILLARROEL",BG4,BG3))</f>
        <v>32</v>
      </c>
      <c r="BH6" s="600">
        <f>IF(D8="GUILLERMO ELDER BELL",BH5,IF(D8="GUALBERTO VILLARROEL",BH4,BH3))</f>
        <v>16</v>
      </c>
      <c r="BI6" s="600">
        <f>IF(D8="GUILLERMO ELDER BELL",BI5,IF(D8="GUALBERTO VILLARROEL",BI4,BI3))</f>
        <v>33</v>
      </c>
      <c r="BJ6" s="600">
        <f>IF(D8="GUILLERMO ELDER BELL",BJ5,IF(D8="GUALBERTO VILLARROEL",BJ4,BJ3))</f>
        <v>18</v>
      </c>
      <c r="BK6" s="600">
        <f>IF(D8="GUILLERMO ELDER BELL",BK5,IF(D8="GUALBERTO VILLARROEL",BK4,BK3))</f>
        <v>29</v>
      </c>
      <c r="BL6" s="600">
        <f>IF(D8="GUILLERMO ELDER BELL",BL5,IF(D8="GUALBERTO VILLARROEL",BL4,BL3))</f>
        <v>30</v>
      </c>
      <c r="BM6" s="600">
        <f>IF(D8="GUILLERMO ELDER BELL",BM5,IF(D8="GUALBERTO VILLARROEL",BM4,BM3))</f>
        <v>13</v>
      </c>
      <c r="BN6" s="600">
        <f>IF(D8="GUILLERMO ELDER BELL",BN5,IF(D8="GUALBERTO VILLARROEL",BN4,BN3))</f>
        <v>28</v>
      </c>
      <c r="BO6" s="600">
        <f>IF(D8="GUILLERMO ELDER BELL",BO5,IF(D8="GUALBERTO VILLARROEL",BO4,BO3))</f>
        <v>9</v>
      </c>
      <c r="BP6" s="600">
        <f>IF(D8="GUILLERMO ELDER BELL",BP5,IF(D8="GUALBERTO VILLARROEL",BP4,BP3))</f>
        <v>34</v>
      </c>
      <c r="BQ6" s="600">
        <f>IF(D8="GUILLERMO ELDER BELL",BQ5,IF(D8="GUALBERTO VILLARROEL",BQ4,BQ3))</f>
        <v>8</v>
      </c>
      <c r="BR6" s="600">
        <f>IF(D8="GUILLERMO ELDER BELL",BR5,IF(D8="GUALBERTO VILLARROEL",BR4,BR3))</f>
        <v>31</v>
      </c>
      <c r="BS6" s="624"/>
      <c r="BT6" s="600">
        <f>IF(D8="GUILLERMO ELDER BELL",BT5,IF(D8="GUALBERTO VILLARROEL",BT4,BT3))</f>
        <v>3</v>
      </c>
      <c r="BU6" s="600">
        <f>IF(D8="GUILLERMO ELDER BELL",BU5,IF(D8="GUALBERTO VILLARROEL",BU4,BU3))</f>
        <v>6</v>
      </c>
      <c r="BV6" s="600">
        <f>IF(D8="GUILLERMO ELDER BELL",BV5,IF(D8="GUALBERTO VILLARROEL",BV4,BV3))</f>
        <v>31</v>
      </c>
      <c r="BW6" s="600">
        <f>IF(D8="GUILLERMO ELDER BELL",BW5,IF(D8="GUALBERTO VILLARROEL",BW4,BW3))</f>
        <v>32</v>
      </c>
      <c r="BX6" s="600">
        <f>IF(D8="GUILLERMO ELDER BELL",BX5,IF(D8="GUALBERTO VILLARROEL",BX4,BX3))</f>
        <v>13</v>
      </c>
      <c r="BY6" s="600">
        <f>IF(D8="GUILLERMO ELDER BELL",BY5,IF(D8="GUALBERTO VILLARROEL",BY4,BY3))</f>
        <v>34</v>
      </c>
      <c r="BZ6" s="600">
        <f>IF(D8="GUILLERMO ELDER BELL",BZ5,IF(D8="GUALBERTO VILLARROEL",BZ4,BZ3))</f>
        <v>11</v>
      </c>
      <c r="CA6" s="600">
        <f>IF(D8="GUILLERMO ELDER BELL",CA5,IF(D8="GUALBERTO VILLARROEL",CA4,CA3))</f>
        <v>33</v>
      </c>
      <c r="CB6" s="600">
        <f>IF(D8="GUILLERMO ELDER BELL",CB5,IF(D8="GUALBERTO VILLARROEL",CB4,CB3))</f>
        <v>24</v>
      </c>
      <c r="CC6" s="600">
        <f>IF(D8="GUILLERMO ELDER BELL",CC5,IF(D8="GUALBERTO VILLARROEL",CC4,CC3))</f>
        <v>27</v>
      </c>
      <c r="CD6" s="600">
        <f>IF(D8="GUILLERMO ELDER BELL",CD5,IF(D8="GUALBERTO VILLARROEL",CD4,CD3))</f>
        <v>35</v>
      </c>
      <c r="CE6" s="600">
        <f>IF(D8="GUILLERMO ELDER BELL",CE5,IF(D8="GUALBERTO VILLARROEL",CE4,CE3))</f>
        <v>36</v>
      </c>
      <c r="CF6" s="600">
        <f>IF(D8="GUILLERMO ELDER BELL",CF5,IF(D8="GUALBERTO VILLARROEL",CF4,CF3))</f>
        <v>9</v>
      </c>
      <c r="CG6" s="600">
        <f>IF(D8="GUILLERMO ELDER BELL",CG5,IF(D8="GUALBERTO VILLARROEL",CG4,CG3))</f>
        <v>37</v>
      </c>
      <c r="CH6" s="600">
        <f>IF(D8="GUILLERMO ELDER BELL",CH5,IF(D8="GUALBERTO VILLARROEL",CH4,CH3))</f>
        <v>28</v>
      </c>
      <c r="CI6" s="600">
        <f>IF(D8="GUILLERMO ELDER BELL",CI5,IF(D8="GUALBERTO VILLARROEL",CI4,CI3))</f>
        <v>29</v>
      </c>
      <c r="CJ6" s="600">
        <f>IF(D8="GUILLERMO ELDER BELL",CJ5,IF(D8="GUALBERTO VILLARROEL",CJ4,CJ3))</f>
        <v>38</v>
      </c>
      <c r="CK6" s="600">
        <f>IF(D8="GUILLERMO ELDER BELL",CK5,IF(D8="GUALBERTO VILLARROEL",CK4,CK3))</f>
        <v>12</v>
      </c>
      <c r="CL6" s="600">
        <f>IF(D8="GUILLERMO ELDER BELL",CL5,IF(D8="GUALBERTO VILLARROEL",CL4,CL3))</f>
        <v>39</v>
      </c>
      <c r="CM6" s="620"/>
      <c r="CN6" s="600">
        <f>IF(D8="GUILLERMO ELDER BELL",CN5,IF(D8="GUALBERTO VILLARROEL",CN4,CN3))</f>
        <v>3</v>
      </c>
      <c r="CO6" s="600">
        <f>IF(D8="GUILLERMO ELDER BELL",CO5,IF(D8="GUALBERTO VILLARROEL",CO4,CO3))</f>
        <v>13</v>
      </c>
      <c r="CP6" s="600">
        <f>IF(D8="GUILLERMO ELDER BELL",CP5,IF(D8="GUALBERTO VILLARROEL",CP4,CP3))</f>
        <v>20</v>
      </c>
      <c r="CQ6" s="600">
        <f>IF(D8="GUILLERMO ELDER BELL",CQ5,IF(D8="GUALBERTO VILLARROEL",CQ4,CQ3))</f>
        <v>21</v>
      </c>
      <c r="CR6" s="600">
        <f>IF(D8="GUILLERMO ELDER BELL",CR5,IF(D8="GUALBERTO VILLARROEL",CR4,CR3))</f>
        <v>11</v>
      </c>
      <c r="CS6" s="600">
        <f>IF(D8="GUILLERMO ELDER BELL",CS5,IF(D8="GUALBERTO VILLARROEL",CS4,CS3))</f>
        <v>19</v>
      </c>
      <c r="CT6" s="600">
        <f>IF(D8="GUILLERMO ELDER BELL",CT5,IF(D8="GUALBERTO VILLARROEL",CT4,CT3))</f>
        <v>9</v>
      </c>
      <c r="CU6" s="600">
        <f>IF(D8="GUILLERMO ELDER BELL",CU5,IF(D8="GUALBERTO VILLARROEL",CU4,CU3))</f>
        <v>18</v>
      </c>
      <c r="CV6" s="600">
        <f>IF(D8="GUILLERMO ELDER BELL",CV5,IF(D8="GUALBERTO VILLARROEL",CV4,CV3))</f>
        <v>14</v>
      </c>
      <c r="CW6" s="600">
        <f>IF(D8="GUILLERMO ELDER BELL",CW5,IF(D8="GUALBERTO VILLARROEL",CW4,CW3))</f>
        <v>15</v>
      </c>
      <c r="CX6" s="600">
        <f>IF(D8="GUILLERMO ELDER BELL",CX5,IF(D8="GUALBERTO VILLARROEL",CX4,CX3))</f>
        <v>22</v>
      </c>
      <c r="CY6" s="600">
        <f>IF(D8="GUILLERMO ELDER BELL",CY5,IF(D8="GUALBERTO VILLARROEL",CY4,CY3))</f>
        <v>23</v>
      </c>
      <c r="CZ6" s="600">
        <f>IF(D8="GUILLERMO ELDER BELL",CZ5,IF(D8="GUALBERTO VILLARROEL",CZ4,CZ3))</f>
        <v>8</v>
      </c>
      <c r="DA6" s="600">
        <f>IF(D8="GUILLERMO ELDER BELL",DA5,IF(D8="GUALBERTO VILLARROEL",DA4,DA3))</f>
        <v>24</v>
      </c>
      <c r="DB6" s="600">
        <f>IF(D8="GUILLERMO ELDER BELL",DB5,IF(D8="GUALBERTO VILLARROEL",DB4,DB3))</f>
        <v>12</v>
      </c>
      <c r="DC6" s="600">
        <f>IF(D8="GUILLERMO ELDER BELL",DC5,IF(D8="GUALBERTO VILLARROEL",DC4,DC3))</f>
        <v>25</v>
      </c>
      <c r="DD6" s="620"/>
      <c r="DE6" s="628">
        <v>3</v>
      </c>
      <c r="DF6" s="628">
        <v>7</v>
      </c>
      <c r="DG6" s="596"/>
      <c r="DH6" s="628">
        <v>8</v>
      </c>
      <c r="DI6" s="628"/>
      <c r="DJ6" s="628"/>
      <c r="DK6" s="628">
        <v>12</v>
      </c>
      <c r="DL6" s="628"/>
      <c r="DM6" s="628">
        <v>13</v>
      </c>
      <c r="DN6" s="628"/>
      <c r="DO6" s="628">
        <v>19</v>
      </c>
      <c r="DP6" s="628">
        <v>20</v>
      </c>
      <c r="DQ6" s="628">
        <v>21</v>
      </c>
      <c r="DR6" s="628">
        <v>22</v>
      </c>
      <c r="DS6" s="628"/>
      <c r="DT6" s="628"/>
      <c r="DU6" s="628"/>
      <c r="DV6" s="628"/>
      <c r="DW6" s="628"/>
      <c r="DX6" s="600">
        <v>24</v>
      </c>
      <c r="DY6" s="600">
        <v>27</v>
      </c>
      <c r="DZ6" s="600">
        <v>26</v>
      </c>
      <c r="EA6" s="600"/>
      <c r="EB6" s="600"/>
      <c r="EC6" s="600"/>
      <c r="EE6" s="628">
        <v>3</v>
      </c>
      <c r="EF6" s="628">
        <v>7</v>
      </c>
      <c r="EG6" s="628"/>
      <c r="EH6" s="628"/>
      <c r="EI6" s="628">
        <v>11</v>
      </c>
      <c r="EJ6" s="628"/>
      <c r="EK6" s="628">
        <v>12</v>
      </c>
      <c r="EL6" s="628"/>
      <c r="EM6" s="628">
        <v>15</v>
      </c>
      <c r="EN6" s="596"/>
      <c r="EO6" s="628">
        <v>19</v>
      </c>
      <c r="EP6" s="628">
        <v>20</v>
      </c>
      <c r="EQ6" s="628">
        <v>21</v>
      </c>
      <c r="ER6" s="628">
        <v>22</v>
      </c>
      <c r="ES6" s="628">
        <v>23</v>
      </c>
      <c r="ET6" s="628"/>
      <c r="EU6" s="628"/>
      <c r="EV6" s="628"/>
      <c r="EW6" s="628"/>
      <c r="EX6" s="628"/>
      <c r="EY6" s="600">
        <v>24</v>
      </c>
      <c r="EZ6" s="600">
        <v>26</v>
      </c>
      <c r="FA6" s="600"/>
      <c r="FB6" s="600"/>
    </row>
    <row r="7" spans="2:158" ht="15" customHeight="1" x14ac:dyDescent="0.25">
      <c r="B7" s="608">
        <v>4</v>
      </c>
      <c r="C7" s="608">
        <v>4</v>
      </c>
      <c r="D7" s="608">
        <v>1</v>
      </c>
      <c r="E7" s="608">
        <v>1</v>
      </c>
      <c r="H7" s="613"/>
      <c r="I7" s="597" t="s">
        <v>24</v>
      </c>
      <c r="J7" s="596" t="s">
        <v>317</v>
      </c>
      <c r="K7" s="596" t="s">
        <v>315</v>
      </c>
      <c r="L7" s="596" t="s">
        <v>316</v>
      </c>
      <c r="M7" s="598" t="s">
        <v>426</v>
      </c>
      <c r="N7" s="598" t="s">
        <v>427</v>
      </c>
      <c r="O7" s="596" t="s">
        <v>318</v>
      </c>
      <c r="P7" s="596" t="s">
        <v>319</v>
      </c>
      <c r="Q7" s="598" t="s">
        <v>320</v>
      </c>
      <c r="R7" s="598" t="s">
        <v>321</v>
      </c>
      <c r="S7" s="598" t="s">
        <v>323</v>
      </c>
      <c r="T7" s="598" t="s">
        <v>322</v>
      </c>
      <c r="U7" s="598" t="s">
        <v>324</v>
      </c>
      <c r="V7" s="621"/>
      <c r="W7" s="597" t="s">
        <v>24</v>
      </c>
      <c r="X7" s="596" t="s">
        <v>318</v>
      </c>
      <c r="Y7" s="596" t="s">
        <v>319</v>
      </c>
      <c r="Z7" s="598" t="s">
        <v>320</v>
      </c>
      <c r="AA7" s="596" t="s">
        <v>468</v>
      </c>
      <c r="AB7" s="596" t="s">
        <v>469</v>
      </c>
      <c r="AC7" s="598" t="s">
        <v>405</v>
      </c>
      <c r="AD7" s="598" t="s">
        <v>406</v>
      </c>
      <c r="AE7" s="596" t="s">
        <v>61</v>
      </c>
      <c r="AF7" s="596" t="s">
        <v>428</v>
      </c>
      <c r="AG7" s="598" t="s">
        <v>408</v>
      </c>
      <c r="AH7" s="598" t="s">
        <v>409</v>
      </c>
      <c r="AI7" s="598" t="s">
        <v>410</v>
      </c>
      <c r="AJ7" s="596" t="s">
        <v>185</v>
      </c>
      <c r="AK7" s="596" t="s">
        <v>186</v>
      </c>
      <c r="AL7" s="596" t="s">
        <v>187</v>
      </c>
      <c r="AM7" s="598" t="s">
        <v>411</v>
      </c>
      <c r="AN7" s="598" t="s">
        <v>412</v>
      </c>
      <c r="AO7" s="598" t="s">
        <v>413</v>
      </c>
      <c r="AP7" s="598" t="s">
        <v>414</v>
      </c>
      <c r="AQ7" s="598" t="s">
        <v>415</v>
      </c>
      <c r="AR7" s="598" t="s">
        <v>416</v>
      </c>
      <c r="AS7" s="598" t="s">
        <v>417</v>
      </c>
      <c r="AT7" s="598" t="s">
        <v>418</v>
      </c>
      <c r="AU7" s="598" t="s">
        <v>419</v>
      </c>
      <c r="AV7" s="620"/>
      <c r="AW7" s="597" t="s">
        <v>24</v>
      </c>
      <c r="AX7" s="596" t="s">
        <v>317</v>
      </c>
      <c r="AY7" s="596" t="s">
        <v>315</v>
      </c>
      <c r="AZ7" s="596" t="s">
        <v>316</v>
      </c>
      <c r="BA7" s="596" t="s">
        <v>431</v>
      </c>
      <c r="BB7" s="596" t="s">
        <v>432</v>
      </c>
      <c r="BC7" s="598" t="s">
        <v>435</v>
      </c>
      <c r="BD7" s="598" t="s">
        <v>436</v>
      </c>
      <c r="BE7" s="598" t="s">
        <v>437</v>
      </c>
      <c r="BF7" s="598" t="s">
        <v>445</v>
      </c>
      <c r="BG7" s="598" t="s">
        <v>446</v>
      </c>
      <c r="BH7" s="598" t="s">
        <v>447</v>
      </c>
      <c r="BI7" s="598" t="s">
        <v>448</v>
      </c>
      <c r="BJ7" s="598" t="s">
        <v>413</v>
      </c>
      <c r="BK7" s="598" t="s">
        <v>443</v>
      </c>
      <c r="BL7" s="598" t="s">
        <v>418</v>
      </c>
      <c r="BM7" s="598" t="s">
        <v>439</v>
      </c>
      <c r="BN7" s="598" t="s">
        <v>440</v>
      </c>
      <c r="BO7" s="598" t="s">
        <v>442</v>
      </c>
      <c r="BP7" s="598" t="s">
        <v>472</v>
      </c>
      <c r="BQ7" s="598" t="s">
        <v>405</v>
      </c>
      <c r="BR7" s="598" t="s">
        <v>406</v>
      </c>
      <c r="BS7" s="625"/>
      <c r="BT7" s="597" t="s">
        <v>24</v>
      </c>
      <c r="BU7" s="596" t="s">
        <v>317</v>
      </c>
      <c r="BV7" s="596" t="s">
        <v>315</v>
      </c>
      <c r="BW7" s="596" t="s">
        <v>316</v>
      </c>
      <c r="BX7" s="596" t="s">
        <v>431</v>
      </c>
      <c r="BY7" s="596" t="s">
        <v>432</v>
      </c>
      <c r="BZ7" s="598" t="s">
        <v>451</v>
      </c>
      <c r="CA7" s="598" t="s">
        <v>452</v>
      </c>
      <c r="CB7" s="598" t="s">
        <v>411</v>
      </c>
      <c r="CC7" s="598" t="s">
        <v>453</v>
      </c>
      <c r="CD7" s="598" t="s">
        <v>415</v>
      </c>
      <c r="CE7" s="598" t="s">
        <v>454</v>
      </c>
      <c r="CF7" s="598" t="s">
        <v>405</v>
      </c>
      <c r="CG7" s="598" t="s">
        <v>406</v>
      </c>
      <c r="CH7" s="598" t="s">
        <v>459</v>
      </c>
      <c r="CI7" s="598" t="s">
        <v>460</v>
      </c>
      <c r="CJ7" s="598" t="s">
        <v>461</v>
      </c>
      <c r="CK7" s="598" t="s">
        <v>456</v>
      </c>
      <c r="CL7" s="598" t="s">
        <v>457</v>
      </c>
      <c r="CM7" s="620"/>
      <c r="CN7" s="597" t="s">
        <v>24</v>
      </c>
      <c r="CO7" s="596" t="s">
        <v>435</v>
      </c>
      <c r="CP7" s="596" t="s">
        <v>436</v>
      </c>
      <c r="CQ7" s="596" t="s">
        <v>437</v>
      </c>
      <c r="CR7" s="596" t="s">
        <v>431</v>
      </c>
      <c r="CS7" s="596" t="s">
        <v>432</v>
      </c>
      <c r="CT7" s="598" t="s">
        <v>140</v>
      </c>
      <c r="CU7" s="598" t="s">
        <v>157</v>
      </c>
      <c r="CV7" s="598" t="s">
        <v>411</v>
      </c>
      <c r="CW7" s="598" t="s">
        <v>453</v>
      </c>
      <c r="CX7" s="598" t="s">
        <v>415</v>
      </c>
      <c r="CY7" s="598" t="s">
        <v>454</v>
      </c>
      <c r="CZ7" s="598" t="s">
        <v>405</v>
      </c>
      <c r="DA7" s="598" t="s">
        <v>406</v>
      </c>
      <c r="DB7" s="598" t="s">
        <v>466</v>
      </c>
      <c r="DC7" s="598" t="s">
        <v>467</v>
      </c>
      <c r="DD7" s="620"/>
      <c r="DE7" s="629" t="s">
        <v>24</v>
      </c>
      <c r="DF7" s="628" t="s">
        <v>61</v>
      </c>
      <c r="DG7" s="628" t="s">
        <v>428</v>
      </c>
      <c r="DH7" s="628" t="s">
        <v>318</v>
      </c>
      <c r="DI7" s="628" t="s">
        <v>319</v>
      </c>
      <c r="DJ7" s="630" t="s">
        <v>320</v>
      </c>
      <c r="DK7" s="630" t="s">
        <v>405</v>
      </c>
      <c r="DL7" s="630" t="s">
        <v>406</v>
      </c>
      <c r="DM7" s="628" t="s">
        <v>468</v>
      </c>
      <c r="DN7" s="628" t="s">
        <v>469</v>
      </c>
      <c r="DO7" s="630" t="s">
        <v>411</v>
      </c>
      <c r="DP7" s="630" t="s">
        <v>412</v>
      </c>
      <c r="DQ7" s="630" t="s">
        <v>413</v>
      </c>
      <c r="DR7" s="630" t="s">
        <v>414</v>
      </c>
      <c r="DS7" s="630" t="s">
        <v>415</v>
      </c>
      <c r="DT7" s="630" t="s">
        <v>416</v>
      </c>
      <c r="DU7" s="630" t="s">
        <v>417</v>
      </c>
      <c r="DV7" s="630" t="s">
        <v>418</v>
      </c>
      <c r="DW7" s="630" t="s">
        <v>419</v>
      </c>
      <c r="DX7" s="630" t="s">
        <v>408</v>
      </c>
      <c r="DY7" s="630" t="s">
        <v>409</v>
      </c>
      <c r="DZ7" s="630" t="s">
        <v>410</v>
      </c>
      <c r="EA7" s="628" t="s">
        <v>185</v>
      </c>
      <c r="EB7" s="628" t="s">
        <v>186</v>
      </c>
      <c r="EC7" s="628" t="s">
        <v>187</v>
      </c>
      <c r="EE7" s="629" t="s">
        <v>24</v>
      </c>
      <c r="EF7" s="628" t="s">
        <v>318</v>
      </c>
      <c r="EG7" s="628" t="s">
        <v>319</v>
      </c>
      <c r="EH7" s="630" t="s">
        <v>320</v>
      </c>
      <c r="EI7" s="630" t="s">
        <v>405</v>
      </c>
      <c r="EJ7" s="630" t="s">
        <v>406</v>
      </c>
      <c r="EK7" s="628" t="s">
        <v>523</v>
      </c>
      <c r="EL7" s="628" t="s">
        <v>524</v>
      </c>
      <c r="EM7" s="628" t="s">
        <v>517</v>
      </c>
      <c r="EN7" s="628" t="s">
        <v>526</v>
      </c>
      <c r="EO7" s="630" t="s">
        <v>411</v>
      </c>
      <c r="EP7" s="630" t="s">
        <v>527</v>
      </c>
      <c r="EQ7" s="630" t="s">
        <v>412</v>
      </c>
      <c r="ER7" s="630" t="s">
        <v>413</v>
      </c>
      <c r="ES7" s="630" t="s">
        <v>414</v>
      </c>
      <c r="ET7" s="630" t="s">
        <v>415</v>
      </c>
      <c r="EU7" s="630" t="s">
        <v>528</v>
      </c>
      <c r="EV7" s="630" t="s">
        <v>417</v>
      </c>
      <c r="EW7" s="630" t="s">
        <v>418</v>
      </c>
      <c r="EX7" s="630" t="s">
        <v>419</v>
      </c>
      <c r="EY7" s="630" t="s">
        <v>460</v>
      </c>
      <c r="EZ7" s="630" t="s">
        <v>521</v>
      </c>
      <c r="FA7" s="630" t="s">
        <v>529</v>
      </c>
      <c r="FB7" s="630" t="s">
        <v>530</v>
      </c>
    </row>
    <row r="8" spans="2:158" ht="15" customHeight="1" x14ac:dyDescent="0.35">
      <c r="B8" s="604" t="str">
        <f>IF(B7=1,"ENERO",IF(B7=2,"FEBRERO",IF(B7=3,"MARZO",IF(B7=4,"ABRIL",IF(B7=5,"MAYO",IF(B7=6,"JUNIO",IF(B7=7,"JULIO",IF(B7=8,"AGOSTO",IF(B7=9,"SEPTIEMBRE",IF(B7=10,"OCTUBRE",IF(B7=11,"NOVIEMBRE","DICIEMBRE")))))))))))</f>
        <v>ABRIL</v>
      </c>
      <c r="C8" s="604">
        <f>IF(C7=1,2014,IF(C7=2,2015,IF(C7=3,2016,2017)))</f>
        <v>2017</v>
      </c>
      <c r="D8" s="604" t="str">
        <f>IF(D7=1,"GUILLERMO ELDER BELL",IF(D7=2,"GUALBERTO VILLARROEL","ORO NEGRO"))</f>
        <v>GUILLERMO ELDER BELL</v>
      </c>
      <c r="E8" s="604" t="str">
        <f>IF(E7=1,"GLP",IF(E7=2,"GE",IF(E7=3,"DO",IF(E7=4,"JF",IF(E7=5,"KE",IF(E7=6,"GP","GAV"))))))</f>
        <v>GLP</v>
      </c>
      <c r="F8" s="609">
        <v>1</v>
      </c>
      <c r="G8" s="604" t="str">
        <f>B8&amp;" "&amp;C8&amp;" / "&amp;F8</f>
        <v>ABRIL 2017 / 1</v>
      </c>
      <c r="H8" s="613"/>
      <c r="I8" s="597">
        <f>IF(VLOOKUP(G8, TablaGLP[], I6, FALSE)="","",VLOOKUP(G8, TablaGLP[], I6, FALSE))</f>
        <v>42826</v>
      </c>
      <c r="J8" s="596">
        <f>IF(VLOOKUP(G8, TablaGLP[], J6, FALSE)="","",VLOOKUP(G8, TablaGLP[], J6, FALSE))</f>
        <v>0.55100000000000005</v>
      </c>
      <c r="K8" s="596">
        <f>IF(VLOOKUP(G8, TablaGLP[], K6, FALSE)="","",VLOOKUP(G8, TablaGLP[], K6, FALSE))</f>
        <v>0.52</v>
      </c>
      <c r="L8" s="596">
        <f>IF(VLOOKUP(G8, TablaGLP[], L6, FALSE)="","",VLOOKUP(G8, TablaGLP[], L6, FALSE))</f>
        <v>0.56999999999999995</v>
      </c>
      <c r="M8" s="596">
        <f>IF(VLOOKUP(G8, TablaGLP[],M6, FALSE)="","",VLOOKUP(G8, TablaGLP[],M6, FALSE))</f>
        <v>28</v>
      </c>
      <c r="N8" s="596">
        <f>IF(VLOOKUP(G8, TablaGLP[],N6, FALSE)="","",VLOOKUP(G8, TablaGLP[],N6, FALSE))</f>
        <v>36</v>
      </c>
      <c r="O8" s="596">
        <f>IF(VLOOKUP(G8, TablaGLP[],O6, FALSE)="","",VLOOKUP(G8, TablaGLP[],O6, FALSE))</f>
        <v>98</v>
      </c>
      <c r="P8" s="596">
        <f>IF(VLOOKUP(G8, TablaGLP[],P6, FALSE)="","",VLOOKUP(G8, TablaGLP[],P6, FALSE))</f>
        <v>80</v>
      </c>
      <c r="Q8" s="598">
        <f>IF(VLOOKUP(G8, TablaGLP[],Q6, FALSE)="","",VLOOKUP(G8, TablaGLP[],Q6, FALSE))</f>
        <v>170</v>
      </c>
      <c r="R8" s="596">
        <f>IF(VLOOKUP(G8, TablaGLP[],R6, FALSE)="","",VLOOKUP(G8, TablaGLP[],R6, FALSE))</f>
        <v>0.91</v>
      </c>
      <c r="S8" s="596">
        <f>IF(VLOOKUP(G8, TablaGLP[],S6, FALSE)="","",VLOOKUP(G8, TablaGLP[],S6, FALSE))</f>
        <v>2</v>
      </c>
      <c r="T8" s="596">
        <f>IF(VLOOKUP(G8, TablaGLP[],T6, FALSE)="","",VLOOKUP(G8, TablaGLP[],T6, FALSE))</f>
        <v>0.65</v>
      </c>
      <c r="U8" s="596">
        <f>IF(VLOOKUP(G8, TablaGLP[],U6, FALSE)="","",VLOOKUP(G8, TablaGLP[],U6, FALSE))</f>
        <v>3</v>
      </c>
      <c r="V8" s="621"/>
      <c r="W8" s="597">
        <f>IF(VLOOKUP(G8, TablaGE[], W6, FALSE)="","",VLOOKUP(G8, TablaGE[], W6, FALSE))</f>
        <v>42827</v>
      </c>
      <c r="X8" s="596">
        <f>IF(VLOOKUP(G8, TablaGE[],X6, FALSE)="","",VLOOKUP(G8, TablaGE[],X6, FALSE))</f>
        <v>9.6999999999999993</v>
      </c>
      <c r="Y8" s="598">
        <f>IF(VLOOKUP(G8, TablaGE[],Y6, FALSE)="","",VLOOKUP(G8, TablaGE[],Y6, FALSE))</f>
        <v>7</v>
      </c>
      <c r="Z8" s="596">
        <f>IF(VLOOKUP(G8, TablaGE[],Z6, FALSE)="","",VLOOKUP(G8, TablaGE[],Z6, FALSE))</f>
        <v>11.5</v>
      </c>
      <c r="AA8" s="596">
        <f>IF(VLOOKUP(G8, TablaGE[], AA6, FALSE)="","",VLOOKUP(G8, TablaGE[], AA6, FALSE))</f>
        <v>85.2</v>
      </c>
      <c r="AB8" s="596">
        <f>IF(VLOOKUP(G8, TablaGE[],AB6, FALSE)="","",VLOOKUP(G8, TablaGE[],AB6, FALSE))</f>
        <v>85</v>
      </c>
      <c r="AC8" s="596">
        <f>IF(VLOOKUP(G8, TablaGE[],AC6, FALSE)="","",VLOOKUP(G8, TablaGE[],AC6, FALSE))</f>
        <v>0</v>
      </c>
      <c r="AD8" s="596">
        <f>IF(VLOOKUP(G8, TablaGE[],AD6, FALSE)="","",VLOOKUP(G8, TablaGE[],AD6, FALSE))</f>
        <v>0.05</v>
      </c>
      <c r="AE8" s="596">
        <f>IF(VLOOKUP(G8, TablaGE[], AE6, FALSE)="","",VLOOKUP(G8, TablaGE[], AE6, FALSE))</f>
        <v>128</v>
      </c>
      <c r="AF8" s="596">
        <f>IF(VLOOKUP(G8, TablaGE[], AF6, FALSE)="","",VLOOKUP(G8, TablaGE[], AF6, FALSE))</f>
        <v>124</v>
      </c>
      <c r="AG8" s="596">
        <f>IF(VLOOKUP(G8, TablaGE[],AG6, FALSE)="","",VLOOKUP(G8, TablaGE[],AG6, FALSE))</f>
        <v>27</v>
      </c>
      <c r="AH8" s="596">
        <f>IF(VLOOKUP(G8, TablaGE[],AH6, FALSE)="","",VLOOKUP(G8, TablaGE[],AH6, FALSE))</f>
        <v>10.9</v>
      </c>
      <c r="AI8" s="596">
        <f>IF(VLOOKUP(G8, TablaGE[],AI6, FALSE)="","",VLOOKUP(G8, TablaGE[],AI6, FALSE))</f>
        <v>1.56</v>
      </c>
      <c r="AJ8" s="596">
        <f>IF(VLOOKUP(G8, TablaGE[],AJ6, FALSE)="","",VLOOKUP(G8, TablaGE[],AJ6, FALSE))</f>
        <v>42</v>
      </c>
      <c r="AK8" s="596">
        <f>IF(VLOOKUP(G8, TablaGE[],AK6, FALSE)="","",VLOOKUP(G8, TablaGE[],AK6, FALSE))</f>
        <v>18</v>
      </c>
      <c r="AL8" s="596">
        <f>IF(VLOOKUP(G8, TablaGE[],AL6, FALSE)="","",VLOOKUP(G8, TablaGE[],AL6, FALSE))</f>
        <v>3</v>
      </c>
      <c r="AM8" s="596">
        <f>IF(VLOOKUP(G8, TablaGE[],AM6, FALSE)="","",VLOOKUP(G8, TablaGE[],AM6, FALSE))</f>
        <v>119</v>
      </c>
      <c r="AN8" s="596">
        <f>IF(VLOOKUP(G8, TablaGE[],AN6, FALSE)="","",VLOOKUP(G8, TablaGE[],AN6, FALSE))</f>
        <v>179</v>
      </c>
      <c r="AO8" s="596">
        <f>IF(VLOOKUP(G8, TablaGE[],AO6, FALSE)="","",VLOOKUP(G8, TablaGE[],AO6, FALSE))</f>
        <v>282</v>
      </c>
      <c r="AP8" s="596">
        <f>IF(VLOOKUP(G8, TablaGE[],AP6, FALSE)="","",VLOOKUP(G8, TablaGE[],AP6, FALSE))</f>
        <v>341</v>
      </c>
      <c r="AQ8" s="596">
        <f>IF(VLOOKUP(G8, TablaGE[],AQ6, FALSE)="","",VLOOKUP(G8, TablaGE[],AQ6, FALSE))</f>
        <v>140</v>
      </c>
      <c r="AR8" s="596">
        <f>IF(VLOOKUP(G8, TablaGE[],AR6, FALSE)="","",VLOOKUP(G8, TablaGE[],AR6, FALSE))</f>
        <v>170</v>
      </c>
      <c r="AS8" s="596">
        <f>IF(VLOOKUP(G8, TablaGE[],AS6, FALSE)="","",VLOOKUP(G8, TablaGE[],AS6, FALSE))</f>
        <v>240</v>
      </c>
      <c r="AT8" s="596">
        <f>IF(VLOOKUP(G8, TablaGE[],AT6, FALSE)="","",VLOOKUP(G8, TablaGE[],AT6, FALSE))</f>
        <v>365</v>
      </c>
      <c r="AU8" s="596">
        <f>IF(VLOOKUP(G8, TablaGE[],AU6, FALSE)="","",VLOOKUP(G8, TablaGE[],AU6, FALSE))</f>
        <v>437</v>
      </c>
      <c r="AV8" s="620"/>
      <c r="AW8" s="597">
        <f>IF(VLOOKUP(G8, TablaDO[], AW6, FALSE)="","",VLOOKUP(G8, TablaDO[], AW6, FALSE))</f>
        <v>42828</v>
      </c>
      <c r="AX8" s="596">
        <f>IF(VLOOKUP(G8, TablaDO[], AX6, FALSE)="","",VLOOKUP(G8, TablaDO[], AX6, FALSE))</f>
        <v>0.81320000000000003</v>
      </c>
      <c r="AY8" s="596">
        <f>IF(VLOOKUP(G8, TablaDO[], AY6, FALSE)="","",VLOOKUP(G8, TablaDO[], AY6, FALSE))</f>
        <v>0.79</v>
      </c>
      <c r="AZ8" s="596">
        <f>IF(VLOOKUP(G8, TablaDO[], AZ6, FALSE)="","",VLOOKUP(G8, TablaDO[], AZ6, FALSE))</f>
        <v>0.88</v>
      </c>
      <c r="BA8" s="596">
        <f>IF(VLOOKUP(G8, TablaDO[],BA6, FALSE)="","",VLOOKUP(G8, TablaDO[],BA6, FALSE))</f>
        <v>118</v>
      </c>
      <c r="BB8" s="596">
        <f>IF(VLOOKUP(G8, TablaDO[],BB6, FALSE)="","",VLOOKUP(G8, TablaDO[],BB6, FALSE))</f>
        <v>100.4</v>
      </c>
      <c r="BC8" s="596">
        <f>IF(VLOOKUP(G8, TablaDO[],BC6, FALSE)="","",VLOOKUP(G8, TablaDO[],BC6, FALSE))</f>
        <v>2.1</v>
      </c>
      <c r="BD8" s="596">
        <f>IF(VLOOKUP(G8, TablaDO[],BD6, FALSE)="","",VLOOKUP(G8, TablaDO[],BD6, FALSE))</f>
        <v>1.7</v>
      </c>
      <c r="BE8" s="598">
        <f>IF(VLOOKUP(G8, TablaDO[],BE6, FALSE)="","",VLOOKUP(G8, TablaDO[],BE6, FALSE))</f>
        <v>5.5</v>
      </c>
      <c r="BF8" s="596">
        <f>IF(VLOOKUP(G8, TablaDO[],BF6, FALSE)="","",VLOOKUP(G8, TablaDO[],BF6, FALSE))</f>
        <v>0.03</v>
      </c>
      <c r="BG8" s="596">
        <f>IF(VLOOKUP(G8, TablaDO[],BG6, FALSE)="","",VLOOKUP(G8, TablaDO[],BG6, FALSE))</f>
        <v>0.05</v>
      </c>
      <c r="BH8" s="596">
        <f>IF(VLOOKUP(G8, TablaDO[],BH6, FALSE)="","",VLOOKUP(G8, TablaDO[],BH6, FALSE))</f>
        <v>0</v>
      </c>
      <c r="BI8" s="596">
        <f>IF(VLOOKUP(G8, TablaDO[],BI6, FALSE)="","",VLOOKUP(G8, TablaDO[],BI6, FALSE))</f>
        <v>0.02</v>
      </c>
      <c r="BJ8" s="596">
        <f>IF(VLOOKUP(G8, TablaDO[],BJ6, FALSE)="","",VLOOKUP(G8, TablaDO[],BJ6, FALSE))</f>
        <v>651</v>
      </c>
      <c r="BK8" s="596">
        <f>IF(VLOOKUP(G8, TablaDO[],BK6, FALSE)="","",VLOOKUP(G8, TablaDO[],BK6, FALSE))</f>
        <v>540</v>
      </c>
      <c r="BL8" s="596">
        <f>IF(VLOOKUP(G8, TablaDO[],BL6, FALSE)="","",VLOOKUP(G8, TablaDO[],BL6, FALSE))</f>
        <v>720</v>
      </c>
      <c r="BM8" s="596">
        <f>IF(VLOOKUP(G8, TablaDO[],BM6, FALSE)="","",VLOOKUP(G8, TablaDO[],BM6, FALSE))</f>
        <v>55.8</v>
      </c>
      <c r="BN8" s="596">
        <f>IF(VLOOKUP(G8, TablaDO[],BN6, FALSE)="","",VLOOKUP(G8, TablaDO[],BN6, FALSE))</f>
        <v>45</v>
      </c>
      <c r="BO8" s="596">
        <f>IF(VLOOKUP(G8, TablaDO[],BO6, FALSE)="","",VLOOKUP(G8, TablaDO[],BO6, FALSE))</f>
        <v>32</v>
      </c>
      <c r="BP8" s="596">
        <f>IF(VLOOKUP(G8, TablaDO[],BP6, FALSE)="","",VLOOKUP(G8, TablaDO[],BP6, FALSE))</f>
        <v>37.4</v>
      </c>
      <c r="BQ8" s="596">
        <f>IF(VLOOKUP(G8, TablaDO[],BQ6, FALSE)="","",VLOOKUP(G8, TablaDO[],BQ6, FALSE))</f>
        <v>0.01</v>
      </c>
      <c r="BR8" s="596">
        <f>IF(VLOOKUP(G8, TablaDO[],BR6, FALSE)="","",VLOOKUP(G8, TablaDO[],BR6, FALSE))</f>
        <v>0.5</v>
      </c>
      <c r="BS8" s="620"/>
      <c r="BT8" s="597">
        <f>IF(VLOOKUP(G8, TablaJF[], BT6, FALSE)="","",VLOOKUP(G8, TablaJF[], BT6, FALSE))</f>
        <v>42827</v>
      </c>
      <c r="BU8" s="596">
        <f>IF(VLOOKUP(G8, TablaJF[], BU6, FALSE)="","",VLOOKUP(G8, TablaJF[], BU6, FALSE))</f>
        <v>0.77829999999999999</v>
      </c>
      <c r="BV8" s="596">
        <f>IF(VLOOKUP(G8, TablaJF[], BV6, FALSE)="","",VLOOKUP(G8, TablaJF[], BV6, FALSE))</f>
        <v>0.77500000000000002</v>
      </c>
      <c r="BW8" s="596">
        <f>IF(VLOOKUP(G8, TablaJF[], BW6, FALSE)="","",VLOOKUP(G8, TablaJF[], BW6, FALSE))</f>
        <v>0.84</v>
      </c>
      <c r="BX8" s="596">
        <f>IF(VLOOKUP(G8, TablaJF[],BX6, FALSE)="","",VLOOKUP(G8, TablaJF[],BX6, FALSE))</f>
        <v>103</v>
      </c>
      <c r="BY8" s="596">
        <f>IF(VLOOKUP(G8, TablaJF[],BY6, FALSE)="","",VLOOKUP(G8, TablaJF[],BY6, FALSE))</f>
        <v>100</v>
      </c>
      <c r="BZ8" s="596">
        <f>IF(VLOOKUP(G8, TablaJF[],BZ6, FALSE)="","",VLOOKUP(G8, TablaJF[],BZ6, FALSE))</f>
        <v>43.5</v>
      </c>
      <c r="CA8" s="596">
        <f>IF(VLOOKUP(G8, TablaJF[],CA6, FALSE)="","",VLOOKUP(G8, TablaJF[],CA6, FALSE))</f>
        <v>42.8</v>
      </c>
      <c r="CB8" s="596">
        <f>IF(VLOOKUP(G8, TablaJF[],CB6, FALSE)="","",VLOOKUP(G8, TablaJF[],CB6, FALSE))</f>
        <v>333</v>
      </c>
      <c r="CC8" s="596">
        <f>IF(VLOOKUP(G8, TablaJF[],CC6, FALSE)="","",VLOOKUP(G8, TablaJF[],CC6, FALSE))</f>
        <v>464</v>
      </c>
      <c r="CD8" s="596">
        <f>IF(VLOOKUP(G8, TablaJF[],CD6, FALSE)="","",VLOOKUP(G8, TablaJF[],CD6, FALSE))</f>
        <v>400</v>
      </c>
      <c r="CE8" s="596">
        <f>IF(VLOOKUP(G8, TablaJF[],CE6, FALSE)="","",VLOOKUP(G8, TablaJF[],CE6, FALSE))</f>
        <v>572</v>
      </c>
      <c r="CF8" s="596">
        <f>IF(VLOOKUP(G8, TablaJF[],CF6, FALSE)="","",VLOOKUP(G8, TablaJF[],CF6, FALSE))</f>
        <v>0</v>
      </c>
      <c r="CG8" s="596">
        <f>IF(VLOOKUP(G8, TablaJF[],CG6, FALSE)="","",VLOOKUP(G8, TablaJF[],CG6, FALSE))</f>
        <v>0.3</v>
      </c>
      <c r="CH8" s="596">
        <f>IF(VLOOKUP(G8, TablaJF[],CH6, FALSE)="","",VLOOKUP(G8, TablaJF[],CH6, FALSE))</f>
        <v>1</v>
      </c>
      <c r="CI8" s="596">
        <f>IF(VLOOKUP(G8, TablaJF[],CI6, FALSE)="","",VLOOKUP(G8, TablaJF[],CI6, FALSE))</f>
        <v>0.5</v>
      </c>
      <c r="CJ8" s="598">
        <f>IF(VLOOKUP(G8, TablaJF[],CJ6, FALSE)="","",VLOOKUP(G8, TablaJF[],CJ6, FALSE))</f>
        <v>1.5</v>
      </c>
      <c r="CK8" s="596">
        <f>IF(VLOOKUP(G8, TablaJF[],CK6, FALSE)="","",VLOOKUP(G8, TablaJF[],CK6, FALSE))</f>
        <v>-54.5</v>
      </c>
      <c r="CL8" s="596">
        <f>IF(VLOOKUP(G8, TablaJF[],CL6, FALSE)="","",VLOOKUP(G8, TablaJF[],CL6, FALSE))</f>
        <v>-47</v>
      </c>
      <c r="CM8" s="620"/>
      <c r="CN8" s="597">
        <f>IF(VLOOKUP(G8, TablaKE[], CN6, FALSE)="","",VLOOKUP(G8, TablaKE[], CN6, FALSE))</f>
        <v>42831</v>
      </c>
      <c r="CO8" s="596">
        <f>IF(VLOOKUP(G8, TablaKE[], CO6, FALSE)="","",VLOOKUP(G8, TablaKE[], CO6, FALSE))</f>
        <v>1.04</v>
      </c>
      <c r="CP8" s="596">
        <f>IF(VLOOKUP(G8, TablaKE[], CP6, FALSE)="","",VLOOKUP(G8, TablaKE[], CP6, FALSE))</f>
        <v>1</v>
      </c>
      <c r="CQ8" s="596">
        <f>IF(VLOOKUP(G8, TablaKE[], CQ6, FALSE)="","",VLOOKUP(G8, TablaKE[], CQ6, FALSE))</f>
        <v>1.9</v>
      </c>
      <c r="CR8" s="596">
        <f>IF(VLOOKUP(G8, TablaKE[],CR6, FALSE)="","",VLOOKUP(G8, TablaKE[],CR6, FALSE))</f>
        <v>104</v>
      </c>
      <c r="CS8" s="596">
        <f>IF(VLOOKUP(G8, TablaKE[],CS6, FALSE)="","",VLOOKUP(G8, TablaKE[],CS6, FALSE))</f>
        <v>100</v>
      </c>
      <c r="CT8" s="596">
        <f>IF(VLOOKUP(G8, TablaKE[],CT6, FALSE)="","",VLOOKUP(G8, TablaKE[],CT6, FALSE))</f>
        <v>30</v>
      </c>
      <c r="CU8" s="596">
        <f>IF(VLOOKUP(G8, TablaKE[],CU6, FALSE)="","",VLOOKUP(G8, TablaKE[],CU6, FALSE))</f>
        <v>16</v>
      </c>
      <c r="CV8" s="596">
        <f>IF(VLOOKUP(G8, TablaKE[],CV6, FALSE)="","",VLOOKUP(G8, TablaKE[],CV6, FALSE))</f>
        <v>333</v>
      </c>
      <c r="CW8" s="596">
        <f>IF(VLOOKUP(G8, TablaKE[],CW6, FALSE)="","",VLOOKUP(G8, TablaKE[],CW6, FALSE))</f>
        <v>464</v>
      </c>
      <c r="CX8" s="596">
        <f>IF(VLOOKUP(G8, TablaKE[],CX6, FALSE)="","",VLOOKUP(G8, TablaKE[],CX6, FALSE))</f>
        <v>437</v>
      </c>
      <c r="CY8" s="596">
        <f>IF(VLOOKUP(G8, TablaKE[],CY6, FALSE)="","",VLOOKUP(G8, TablaKE[],CY6, FALSE))</f>
        <v>608</v>
      </c>
      <c r="CZ8" s="596">
        <f>IF(VLOOKUP(G8, TablaKE[],CZ6, FALSE)="","",VLOOKUP(G8, TablaKE[],CZ6, FALSE))</f>
        <v>0</v>
      </c>
      <c r="DA8" s="596">
        <f>IF(VLOOKUP(G8, TablaKE[],DA6, FALSE)="","",VLOOKUP(G8, TablaKE[],DA6, FALSE))</f>
        <v>0.3</v>
      </c>
      <c r="DB8" s="596">
        <f>IF(VLOOKUP(G8, TablaKE[],DB6, FALSE)="","",VLOOKUP(G8, TablaKE[],DB6, FALSE))</f>
        <v>0</v>
      </c>
      <c r="DC8" s="596">
        <f>IF(VLOOKUP(G8, TablaKE[],DC6, FALSE)="","",VLOOKUP(G8, TablaKE[],DC6, FALSE))</f>
        <v>0.05</v>
      </c>
      <c r="DD8" s="620"/>
      <c r="DE8" s="597">
        <f>IF(VLOOKUP($G8, TablaGP[], $DE$6, FALSE)="","",VLOOKUP($G8, TablaGP[], $DE$6, FALSE))</f>
        <v>42839</v>
      </c>
      <c r="DF8" s="598">
        <f>IF(VLOOKUP($G8, TablaGP[], $DF$6, FALSE)="","",VLOOKUP($G8, TablaGP[], $DF$6, FALSE))</f>
        <v>125</v>
      </c>
      <c r="DG8" s="596">
        <f>IF(DF8&lt;&gt;"",124,"")</f>
        <v>124</v>
      </c>
      <c r="DH8" s="598">
        <f>IF(VLOOKUP($G8, TablaGP[], $DH$6, FALSE)="","",VLOOKUP($G8, TablaGP[], $DH$6, FALSE))</f>
        <v>10</v>
      </c>
      <c r="DI8" s="596">
        <f>IF(DH8&lt;&gt;"",7,"")</f>
        <v>7</v>
      </c>
      <c r="DJ8" s="596">
        <f>IF(DH8&lt;&gt;"",11.5,"")</f>
        <v>11.5</v>
      </c>
      <c r="DK8" s="598">
        <f>IF(VLOOKUP($G8, TablaGP[], $DK$6, FALSE)="","",VLOOKUP($G8, TablaGP[], $DK$6, FALSE))</f>
        <v>0</v>
      </c>
      <c r="DL8" s="596">
        <f>IF(DK8&lt;&gt;"",0.05,"")</f>
        <v>0.05</v>
      </c>
      <c r="DM8" s="598">
        <f>IF(VLOOKUP($G8, TablaGP[], $DM$6, FALSE)="","",VLOOKUP($G8, TablaGP[], $DM$6, FALSE))</f>
        <v>95.5</v>
      </c>
      <c r="DN8" s="596">
        <f>IF(DM8&lt;&gt;"",95,"")</f>
        <v>95</v>
      </c>
      <c r="DO8" s="598">
        <f>IF(VLOOKUP($G8, TablaGP[], $DO$6, FALSE)="","",VLOOKUP($G8, TablaGP[], $DO$6, FALSE))</f>
        <v>117</v>
      </c>
      <c r="DP8" s="598">
        <f>IF(VLOOKUP($G8, TablaGP[], $DP$6, FALSE)="","",VLOOKUP($G8, TablaGP[], $DP$6, FALSE))</f>
        <v>175</v>
      </c>
      <c r="DQ8" s="598">
        <f>IF(VLOOKUP($G8, TablaGP[], $DQ$6, FALSE)="","",VLOOKUP($G8, TablaGP[], $DQ$6, FALSE))</f>
        <v>293</v>
      </c>
      <c r="DR8" s="598">
        <f>IF(VLOOKUP($G8, TablaGP[], $DR$6, FALSE)="","",VLOOKUP($G8, TablaGP[], $DR$6, FALSE))</f>
        <v>352</v>
      </c>
      <c r="DS8" s="596">
        <f>IF(DO8&lt;&gt;"",149,"")</f>
        <v>149</v>
      </c>
      <c r="DT8" s="596">
        <f>IF(DP8&lt;&gt;"",170,"")</f>
        <v>170</v>
      </c>
      <c r="DU8" s="596">
        <f>IF(DP8&lt;&gt;"",245,"")</f>
        <v>245</v>
      </c>
      <c r="DV8" s="596">
        <f>IF(DQ8&lt;&gt;"",374,"")</f>
        <v>374</v>
      </c>
      <c r="DW8" s="596">
        <f>IF(DR8&lt;&gt;"",437,"")</f>
        <v>437</v>
      </c>
      <c r="DX8" s="598">
        <f>IF(VLOOKUP($G8, TablaGP[], $DX$6, FALSE)="","",VLOOKUP($G8, TablaGP[], $DX$6, FALSE))</f>
        <v>41.9</v>
      </c>
      <c r="DY8" s="598">
        <f>IF(VLOOKUP($G8, TablaGP[], $DY$6, FALSE)="","",VLOOKUP($G8, TablaGP[], $DY$6, FALSE))</f>
        <v>10.1</v>
      </c>
      <c r="DZ8" s="598">
        <f>IF(VLOOKUP($G8, TablaGP[], $DZ$6, FALSE)="","",VLOOKUP($G8, TablaGP[], $DZ$6, FALSE))</f>
        <v>2.46</v>
      </c>
      <c r="EA8" s="596">
        <f>IF(DX8&lt;&gt;"",48,"")</f>
        <v>48</v>
      </c>
      <c r="EB8" s="596">
        <f>IF(DY8&lt;&gt;"",18,"")</f>
        <v>18</v>
      </c>
      <c r="EC8" s="596">
        <f>IF(DZ8&lt;&gt;"",3,"")</f>
        <v>3</v>
      </c>
      <c r="EE8" s="597" t="str">
        <f>IF(VLOOKUP($G8, TablaGAV[], $DE$6, FALSE)="","",VLOOKUP($G8, TablaGAV[], $DE$6, FALSE))</f>
        <v/>
      </c>
      <c r="EF8" s="598" t="str">
        <f>IF(VLOOKUP($G8, TablaGAV[], $EF$6, FALSE)="","",VLOOKUP($G8, TablaGAV[], $EF$6, FALSE))</f>
        <v/>
      </c>
      <c r="EG8" s="596" t="str">
        <f>IF(EF8&lt;&gt;"",5.5,"")</f>
        <v/>
      </c>
      <c r="EH8" s="596" t="str">
        <f>IF(EF8&lt;&gt;"",7,"")</f>
        <v/>
      </c>
      <c r="EI8" s="598" t="str">
        <f>IF(VLOOKUP($G8, TablaGAV[], $EI$6, FALSE)="","",VLOOKUP($G8, TablaGAV[], $EI$6, FALSE))</f>
        <v/>
      </c>
      <c r="EJ8" s="596" t="str">
        <f>IF(EI8&lt;&gt;"",0.05,"")</f>
        <v/>
      </c>
      <c r="EK8" s="598" t="str">
        <f>IF(VLOOKUP($G8, TablaGAV[], $EK$6, FALSE)="","",VLOOKUP($G8, TablaGAV[], $EK$6, FALSE))</f>
        <v/>
      </c>
      <c r="EL8" s="596" t="str">
        <f>IF(EK8&lt;&gt;"",99.5,"")</f>
        <v/>
      </c>
      <c r="EM8" s="598" t="str">
        <f>IF(VLOOKUP($G8, TablaGAV[], $EM$6, FALSE)="","",VLOOKUP($G8, TablaGAV[], $EM$6, FALSE))</f>
        <v/>
      </c>
      <c r="EN8" s="596" t="str">
        <f>IF(EM8&lt;&gt;"",42.54,"")</f>
        <v/>
      </c>
      <c r="EO8" s="598" t="str">
        <f>IF(VLOOKUP($G8, TablaGAV[], $EO$6, FALSE)="","",VLOOKUP($G8, TablaGAV[], $EO$6, FALSE))</f>
        <v/>
      </c>
      <c r="EP8" s="598" t="str">
        <f>IF(VLOOKUP($G8, TablaGAV[], $EP$6, FALSE)="","",VLOOKUP($G8, TablaGAV[], $EP$6, FALSE))</f>
        <v/>
      </c>
      <c r="EQ8" s="598" t="str">
        <f>IF(VLOOKUP($G8, TablaGAV[], $EQ$6, FALSE)="","",VLOOKUP($G8, TablaGAV[], $EQ$6, FALSE))</f>
        <v/>
      </c>
      <c r="ER8" s="598" t="str">
        <f>IF(VLOOKUP($G8, TablaGAV[], $ER$6, FALSE)="","",VLOOKUP($G8, TablaGAV[], $ER$6, FALSE))</f>
        <v/>
      </c>
      <c r="ES8" s="598" t="str">
        <f>IF(VLOOKUP($G8, TablaGAV[], $ES$6, FALSE)="","",VLOOKUP($G8, TablaGAV[], $ES$6, FALSE))</f>
        <v/>
      </c>
      <c r="ET8" s="596" t="str">
        <f>IF(EO8&lt;&gt;"",75,"")</f>
        <v/>
      </c>
      <c r="EU8" s="596" t="str">
        <f>IF(EP8&lt;&gt;"",75,"")</f>
        <v/>
      </c>
      <c r="EV8" s="596" t="str">
        <f>IF(EQ8&lt;&gt;"",105,"")</f>
        <v/>
      </c>
      <c r="EW8" s="596" t="str">
        <f>IF(ER8&lt;&gt;"",135,"")</f>
        <v/>
      </c>
      <c r="EX8" s="596" t="str">
        <f>IF(ER8&lt;&gt;"",170,"")</f>
        <v/>
      </c>
      <c r="EY8" s="598" t="str">
        <f>IF(VLOOKUP($G8, TablaGAV[], $EY$6, FALSE)="","",VLOOKUP($G8, TablaGAV[], $EY$6, FALSE))</f>
        <v/>
      </c>
      <c r="EZ8" s="598" t="str">
        <f>IF(VLOOKUP($G8, TablaGAV[], $EZ$6, FALSE)="","",VLOOKUP($G8, TablaGAV[], $EZ$6, FALSE))</f>
        <v/>
      </c>
      <c r="FA8" s="596" t="str">
        <f>IF(EY8&lt;&gt;"",1.5,"")</f>
        <v/>
      </c>
      <c r="FB8" s="596" t="str">
        <f>IF(EZ8&lt;&gt;"",1.5,"")</f>
        <v/>
      </c>
    </row>
    <row r="9" spans="2:158" ht="15" customHeight="1" x14ac:dyDescent="0.25">
      <c r="B9" s="604" t="str">
        <f t="shared" ref="B9:C38" si="8">B8</f>
        <v>ABRIL</v>
      </c>
      <c r="C9" s="604">
        <f t="shared" si="8"/>
        <v>2017</v>
      </c>
      <c r="D9" s="604" t="str">
        <f>D8</f>
        <v>GUILLERMO ELDER BELL</v>
      </c>
      <c r="E9" s="604" t="str">
        <f>E8</f>
        <v>GLP</v>
      </c>
      <c r="F9" s="604">
        <f>F8+1</f>
        <v>2</v>
      </c>
      <c r="G9" s="604" t="str">
        <f t="shared" ref="G9:G38" si="9">B9&amp;" "&amp;C9&amp;" / "&amp;F9</f>
        <v>ABRIL 2017 / 2</v>
      </c>
      <c r="H9" s="613"/>
      <c r="I9" s="597">
        <f>IF(VLOOKUP(G9, TablaGLP[], I6, FALSE)="","",VLOOKUP(G9, TablaGLP[], I6, FALSE))</f>
        <v>42829</v>
      </c>
      <c r="J9" s="596">
        <f>IF(VLOOKUP(G9, TablaGLP[], J6, FALSE)="","",VLOOKUP(G9, TablaGLP[], J6, FALSE))</f>
        <v>0.55569999999999997</v>
      </c>
      <c r="K9" s="596">
        <f>IF(VLOOKUP(G9, TablaGLP[], K6, FALSE)="","",VLOOKUP(G9, TablaGLP[], K6, FALSE))</f>
        <v>0.52</v>
      </c>
      <c r="L9" s="596">
        <f>IF(VLOOKUP(G9, TablaGLP[], L6, FALSE)="","",VLOOKUP(G9, TablaGLP[], L6, FALSE))</f>
        <v>0.56999999999999995</v>
      </c>
      <c r="M9" s="596">
        <f>IF(VLOOKUP(G9, TablaGLP[],M6, FALSE)="","",VLOOKUP(G9, TablaGLP[],M6, FALSE))</f>
        <v>28</v>
      </c>
      <c r="N9" s="596">
        <f>IF(VLOOKUP(G9, TablaGLP[],N6, FALSE)="","",VLOOKUP(G9, TablaGLP[],N6, FALSE))</f>
        <v>36</v>
      </c>
      <c r="O9" s="596">
        <f>IF(VLOOKUP(G9, TablaGLP[],O6, FALSE)="","",VLOOKUP(G9, TablaGLP[],O6, FALSE))</f>
        <v>93</v>
      </c>
      <c r="P9" s="596">
        <f>IF(VLOOKUP(G9, TablaGLP[],P6, FALSE)="","",VLOOKUP(G9, TablaGLP[],P6, FALSE))</f>
        <v>80</v>
      </c>
      <c r="Q9" s="598">
        <f>IF(VLOOKUP(G9, TablaGLP[],Q6, FALSE)="","",VLOOKUP(G9, TablaGLP[],Q6, FALSE))</f>
        <v>170</v>
      </c>
      <c r="R9" s="596">
        <f>IF(VLOOKUP(G9, TablaGLP[],R6, FALSE)="","",VLOOKUP(G9, TablaGLP[],R6, FALSE))</f>
        <v>1.1000000000000001</v>
      </c>
      <c r="S9" s="596">
        <f>IF(VLOOKUP(G9, TablaGLP[],S6, FALSE)="","",VLOOKUP(G9, TablaGLP[],S6, FALSE))</f>
        <v>2</v>
      </c>
      <c r="T9" s="596">
        <f>IF(VLOOKUP(G9, TablaGLP[],T6, FALSE)="","",VLOOKUP(G9, TablaGLP[],T6, FALSE))</f>
        <v>0.48</v>
      </c>
      <c r="U9" s="596">
        <f>IF(VLOOKUP(G9, TablaGLP[],U6, FALSE)="","",VLOOKUP(G9, TablaGLP[],U6, FALSE))</f>
        <v>3</v>
      </c>
      <c r="V9" s="620"/>
      <c r="W9" s="597">
        <f>IF(VLOOKUP(G9, TablaGE[], W6, FALSE)="","",VLOOKUP(G9, TablaGE[], W6, FALSE))</f>
        <v>42829</v>
      </c>
      <c r="X9" s="596">
        <f>IF(VLOOKUP(G9, TablaGE[],X6, FALSE)="","",VLOOKUP(G9, TablaGE[],X6, FALSE))</f>
        <v>9.6</v>
      </c>
      <c r="Y9" s="598">
        <f>IF(VLOOKUP(G9, TablaGE[],Y6, FALSE)="","",VLOOKUP(G9, TablaGE[],Y6, FALSE))</f>
        <v>7</v>
      </c>
      <c r="Z9" s="596">
        <f>IF(VLOOKUP(G9, TablaGE[],Z6, FALSE)="","",VLOOKUP(G9, TablaGE[],Z6, FALSE))</f>
        <v>11.5</v>
      </c>
      <c r="AA9" s="596">
        <f>IF(VLOOKUP(G9, TablaGE[], AA6, FALSE)="","",VLOOKUP(G9, TablaGE[], AA6, FALSE))</f>
        <v>85</v>
      </c>
      <c r="AB9" s="596">
        <f>IF(VLOOKUP(G9, TablaGE[],AB6, FALSE)="","",VLOOKUP(G9, TablaGE[],AB6, FALSE))</f>
        <v>85</v>
      </c>
      <c r="AC9" s="596">
        <f>IF(VLOOKUP(G9, TablaGE[],AC6, FALSE)="","",VLOOKUP(G9, TablaGE[],AC6, FALSE))</f>
        <v>0</v>
      </c>
      <c r="AD9" s="596">
        <f>IF(VLOOKUP(G9, TablaGE[],AD6, FALSE)="","",VLOOKUP(G9, TablaGE[],AD6, FALSE))</f>
        <v>0.05</v>
      </c>
      <c r="AE9" s="596">
        <f>IF(VLOOKUP(G9, TablaGE[], AE6, FALSE)="","",VLOOKUP(G9, TablaGE[], AE6, FALSE))</f>
        <v>129</v>
      </c>
      <c r="AF9" s="596">
        <f>IF(VLOOKUP(G9, TablaGE[], AF6, FALSE)="","",VLOOKUP(G9, TablaGE[], AF6, FALSE))</f>
        <v>124</v>
      </c>
      <c r="AG9" s="596">
        <f>IF(VLOOKUP(G9, TablaGE[],AG6, FALSE)="","",VLOOKUP(G9, TablaGE[],AG6, FALSE))</f>
        <v>27.1</v>
      </c>
      <c r="AH9" s="596">
        <f>IF(VLOOKUP(G9, TablaGE[],AH6, FALSE)="","",VLOOKUP(G9, TablaGE[],AH6, FALSE))</f>
        <v>10.6</v>
      </c>
      <c r="AI9" s="596">
        <f>IF(VLOOKUP(G9, TablaGE[],AI6, FALSE)="","",VLOOKUP(G9, TablaGE[],AI6, FALSE))</f>
        <v>1.54</v>
      </c>
      <c r="AJ9" s="596">
        <f>IF(VLOOKUP(G9, TablaGE[],AJ6, FALSE)="","",VLOOKUP(G9, TablaGE[],AJ6, FALSE))</f>
        <v>42</v>
      </c>
      <c r="AK9" s="596">
        <f>IF(VLOOKUP(G9, TablaGE[],AK6, FALSE)="","",VLOOKUP(G9, TablaGE[],AK6, FALSE))</f>
        <v>18</v>
      </c>
      <c r="AL9" s="596">
        <f>IF(VLOOKUP(G9, TablaGE[],AL6, FALSE)="","",VLOOKUP(G9, TablaGE[],AL6, FALSE))</f>
        <v>3</v>
      </c>
      <c r="AM9" s="596">
        <f>IF(VLOOKUP(G9, TablaGE[],AM6, FALSE)="","",VLOOKUP(G9, TablaGE[],AM6, FALSE))</f>
        <v>119</v>
      </c>
      <c r="AN9" s="596">
        <f>IF(VLOOKUP(G9, TablaGE[],AN6, FALSE)="","",VLOOKUP(G9, TablaGE[],AN6, FALSE))</f>
        <v>181</v>
      </c>
      <c r="AO9" s="596">
        <f>IF(VLOOKUP(G9, TablaGE[],AO6, FALSE)="","",VLOOKUP(G9, TablaGE[],AO6, FALSE))</f>
        <v>286</v>
      </c>
      <c r="AP9" s="596">
        <f>IF(VLOOKUP(G9, TablaGE[],AP6, FALSE)="","",VLOOKUP(G9, TablaGE[],AP6, FALSE))</f>
        <v>343</v>
      </c>
      <c r="AQ9" s="596">
        <f>IF(VLOOKUP(G9, TablaGE[],AQ6, FALSE)="","",VLOOKUP(G9, TablaGE[],AQ6, FALSE))</f>
        <v>140</v>
      </c>
      <c r="AR9" s="596">
        <f>IF(VLOOKUP(G9, TablaGE[],AR6, FALSE)="","",VLOOKUP(G9, TablaGE[],AR6, FALSE))</f>
        <v>170</v>
      </c>
      <c r="AS9" s="596">
        <f>IF(VLOOKUP(G9, TablaGE[],AS6, FALSE)="","",VLOOKUP(G9, TablaGE[],AS6, FALSE))</f>
        <v>240</v>
      </c>
      <c r="AT9" s="596">
        <f>IF(VLOOKUP(G9, TablaGE[],AT6, FALSE)="","",VLOOKUP(G9, TablaGE[],AT6, FALSE))</f>
        <v>365</v>
      </c>
      <c r="AU9" s="596">
        <f>IF(VLOOKUP(G9, TablaGE[],AU6, FALSE)="","",VLOOKUP(G9, TablaGE[],AU6, FALSE))</f>
        <v>437</v>
      </c>
      <c r="AV9" s="620"/>
      <c r="AW9" s="597">
        <f>IF(VLOOKUP(G9, TablaDO[], AW6, FALSE)="","",VLOOKUP(G9, TablaDO[], AW6, FALSE))</f>
        <v>42833</v>
      </c>
      <c r="AX9" s="596">
        <f>IF(VLOOKUP(G9, TablaDO[], AX6, FALSE)="","",VLOOKUP(G9, TablaDO[], AX6, FALSE))</f>
        <v>0.81320000000000003</v>
      </c>
      <c r="AY9" s="596">
        <f>IF(VLOOKUP(G9, TablaDO[], AY6, FALSE)="","",VLOOKUP(G9, TablaDO[], AY6, FALSE))</f>
        <v>0.79</v>
      </c>
      <c r="AZ9" s="596">
        <f>IF(VLOOKUP(G9, TablaDO[], AZ6, FALSE)="","",VLOOKUP(G9, TablaDO[], AZ6, FALSE))</f>
        <v>0.88</v>
      </c>
      <c r="BA9" s="596">
        <f>IF(VLOOKUP(G9, TablaDO[],BA6, FALSE)="","",VLOOKUP(G9, TablaDO[],BA6, FALSE))</f>
        <v>116</v>
      </c>
      <c r="BB9" s="596">
        <f>IF(VLOOKUP(G9, TablaDO[],BB6, FALSE)="","",VLOOKUP(G9, TablaDO[],BB6, FALSE))</f>
        <v>100.4</v>
      </c>
      <c r="BC9" s="596">
        <f>IF(VLOOKUP(G9, TablaDO[],BC6, FALSE)="","",VLOOKUP(G9, TablaDO[],BC6, FALSE))</f>
        <v>2.1</v>
      </c>
      <c r="BD9" s="596">
        <f>IF(VLOOKUP(G9, TablaDO[],BD6, FALSE)="","",VLOOKUP(G9, TablaDO[],BD6, FALSE))</f>
        <v>1.7</v>
      </c>
      <c r="BE9" s="598">
        <f>IF(VLOOKUP(G9, TablaDO[],BE6, FALSE)="","",VLOOKUP(G9, TablaDO[],BE6, FALSE))</f>
        <v>5.5</v>
      </c>
      <c r="BF9" s="596">
        <f>IF(VLOOKUP(G9, TablaDO[],BF6, FALSE)="","",VLOOKUP(G9, TablaDO[],BF6, FALSE))</f>
        <v>0.03</v>
      </c>
      <c r="BG9" s="596">
        <f>IF(VLOOKUP(G9, TablaDO[],BG6, FALSE)="","",VLOOKUP(G9, TablaDO[],BG6, FALSE))</f>
        <v>0.05</v>
      </c>
      <c r="BH9" s="596">
        <f>IF(VLOOKUP(G9, TablaDO[],BH6, FALSE)="","",VLOOKUP(G9, TablaDO[],BH6, FALSE))</f>
        <v>0</v>
      </c>
      <c r="BI9" s="596">
        <f>IF(VLOOKUP(G9, TablaDO[],BI6, FALSE)="","",VLOOKUP(G9, TablaDO[],BI6, FALSE))</f>
        <v>0.02</v>
      </c>
      <c r="BJ9" s="596">
        <f>IF(VLOOKUP(G9, TablaDO[],BJ6, FALSE)="","",VLOOKUP(G9, TablaDO[],BJ6, FALSE))</f>
        <v>643</v>
      </c>
      <c r="BK9" s="596">
        <f>IF(VLOOKUP(G9, TablaDO[],BK6, FALSE)="","",VLOOKUP(G9, TablaDO[],BK6, FALSE))</f>
        <v>540</v>
      </c>
      <c r="BL9" s="596">
        <f>IF(VLOOKUP(G9, TablaDO[],BL6, FALSE)="","",VLOOKUP(G9, TablaDO[],BL6, FALSE))</f>
        <v>720</v>
      </c>
      <c r="BM9" s="596">
        <f>IF(VLOOKUP(G9, TablaDO[],BM6, FALSE)="","",VLOOKUP(G9, TablaDO[],BM6, FALSE))</f>
        <v>55.7</v>
      </c>
      <c r="BN9" s="596">
        <f>IF(VLOOKUP(G9, TablaDO[],BN6, FALSE)="","",VLOOKUP(G9, TablaDO[],BN6, FALSE))</f>
        <v>45</v>
      </c>
      <c r="BO9" s="596">
        <f>IF(VLOOKUP(G9, TablaDO[],BO6, FALSE)="","",VLOOKUP(G9, TablaDO[],BO6, FALSE))</f>
        <v>32</v>
      </c>
      <c r="BP9" s="596">
        <f>IF(VLOOKUP(G9, TablaDO[],BP6, FALSE)="","",VLOOKUP(G9, TablaDO[],BP6, FALSE))</f>
        <v>37.4</v>
      </c>
      <c r="BQ9" s="596">
        <f>IF(VLOOKUP(G9, TablaDO[],BQ6, FALSE)="","",VLOOKUP(G9, TablaDO[],BQ6, FALSE))</f>
        <v>0.01</v>
      </c>
      <c r="BR9" s="596">
        <f>IF(VLOOKUP(G9, TablaDO[],BR6, FALSE)="","",VLOOKUP(G9, TablaDO[],BR6, FALSE))</f>
        <v>0.5</v>
      </c>
      <c r="BS9" s="626"/>
      <c r="BT9" s="597">
        <f>IF(VLOOKUP(G9, TablaJF[], BT6, FALSE)="","",VLOOKUP(G9, TablaJF[], BT6, FALSE))</f>
        <v>42829</v>
      </c>
      <c r="BU9" s="596">
        <f>IF(VLOOKUP(G9, TablaJF[], BU6, FALSE)="","",VLOOKUP(G9, TablaJF[], BU6, FALSE))</f>
        <v>0.77880000000000005</v>
      </c>
      <c r="BV9" s="596">
        <f>IF(VLOOKUP(G9, TablaJF[], BV6, FALSE)="","",VLOOKUP(G9, TablaJF[], BV6, FALSE))</f>
        <v>0.77500000000000002</v>
      </c>
      <c r="BW9" s="596">
        <f>IF(VLOOKUP(G9, TablaJF[], BW6, FALSE)="","",VLOOKUP(G9, TablaJF[], BW6, FALSE))</f>
        <v>0.84</v>
      </c>
      <c r="BX9" s="596">
        <f>IF(VLOOKUP(G9, TablaJF[],BX6, FALSE)="","",VLOOKUP(G9, TablaJF[],BX6, FALSE))</f>
        <v>102</v>
      </c>
      <c r="BY9" s="596">
        <f>IF(VLOOKUP(G9, TablaJF[],BY6, FALSE)="","",VLOOKUP(G9, TablaJF[],BY6, FALSE))</f>
        <v>100</v>
      </c>
      <c r="BZ9" s="596">
        <f>IF(VLOOKUP(G9, TablaJF[],BZ6, FALSE)="","",VLOOKUP(G9, TablaJF[],BZ6, FALSE))</f>
        <v>43.5</v>
      </c>
      <c r="CA9" s="596">
        <f>IF(VLOOKUP(G9, TablaJF[],CA6, FALSE)="","",VLOOKUP(G9, TablaJF[],CA6, FALSE))</f>
        <v>42.8</v>
      </c>
      <c r="CB9" s="596">
        <f>IF(VLOOKUP(G9, TablaJF[],CB6, FALSE)="","",VLOOKUP(G9, TablaJF[],CB6, FALSE))</f>
        <v>334</v>
      </c>
      <c r="CC9" s="596">
        <f>IF(VLOOKUP(G9, TablaJF[],CC6, FALSE)="","",VLOOKUP(G9, TablaJF[],CC6, FALSE))</f>
        <v>465</v>
      </c>
      <c r="CD9" s="596">
        <f>IF(VLOOKUP(G9, TablaJF[],CD6, FALSE)="","",VLOOKUP(G9, TablaJF[],CD6, FALSE))</f>
        <v>400</v>
      </c>
      <c r="CE9" s="596">
        <f>IF(VLOOKUP(G9, TablaJF[],CE6, FALSE)="","",VLOOKUP(G9, TablaJF[],CE6, FALSE))</f>
        <v>572</v>
      </c>
      <c r="CF9" s="596">
        <f>IF(VLOOKUP(G9, TablaJF[],CF6, FALSE)="","",VLOOKUP(G9, TablaJF[],CF6, FALSE))</f>
        <v>0</v>
      </c>
      <c r="CG9" s="596">
        <f>IF(VLOOKUP(G9, TablaJF[],CG6, FALSE)="","",VLOOKUP(G9, TablaJF[],CG6, FALSE))</f>
        <v>0.3</v>
      </c>
      <c r="CH9" s="596">
        <f>IF(VLOOKUP(G9, TablaJF[],CH6, FALSE)="","",VLOOKUP(G9, TablaJF[],CH6, FALSE))</f>
        <v>1</v>
      </c>
      <c r="CI9" s="596">
        <f>IF(VLOOKUP(G9, TablaJF[],CI6, FALSE)="","",VLOOKUP(G9, TablaJF[],CI6, FALSE))</f>
        <v>0.5</v>
      </c>
      <c r="CJ9" s="598">
        <f>IF(VLOOKUP(G9, TablaJF[],CJ6, FALSE)="","",VLOOKUP(G9, TablaJF[],CJ6, FALSE))</f>
        <v>1.5</v>
      </c>
      <c r="CK9" s="596">
        <f>IF(VLOOKUP(G9, TablaJF[],CK6, FALSE)="","",VLOOKUP(G9, TablaJF[],CK6, FALSE))</f>
        <v>-55</v>
      </c>
      <c r="CL9" s="596">
        <f>IF(VLOOKUP(G9, TablaJF[],CL6, FALSE)="","",VLOOKUP(G9, TablaJF[],CL6, FALSE))</f>
        <v>-47</v>
      </c>
      <c r="CM9" s="620"/>
      <c r="CN9" s="597" t="str">
        <f>IF(VLOOKUP(G9, TablaKE[], CN6, FALSE)="","",VLOOKUP(G9, TablaKE[], CN6, FALSE))</f>
        <v/>
      </c>
      <c r="CO9" s="596" t="str">
        <f>IF(VLOOKUP(G9, TablaKE[], CO6, FALSE)="","",VLOOKUP(G9, TablaKE[], CO6, FALSE))</f>
        <v/>
      </c>
      <c r="CP9" s="596" t="str">
        <f>IF(VLOOKUP(G9, TablaKE[], CP6, FALSE)="","",VLOOKUP(G9, TablaKE[], CP6, FALSE))</f>
        <v/>
      </c>
      <c r="CQ9" s="596" t="str">
        <f>IF(VLOOKUP(G9, TablaKE[], CQ6, FALSE)="","",VLOOKUP(G9, TablaKE[], CQ6, FALSE))</f>
        <v/>
      </c>
      <c r="CR9" s="596" t="str">
        <f>IF(VLOOKUP(G9, TablaKE[],CR6, FALSE)="","",VLOOKUP(G9, TablaKE[],CR6, FALSE))</f>
        <v/>
      </c>
      <c r="CS9" s="596" t="str">
        <f>IF(VLOOKUP(G9, TablaKE[],CS6, FALSE)="","",VLOOKUP(G9, TablaKE[],CS6, FALSE))</f>
        <v/>
      </c>
      <c r="CT9" s="596" t="str">
        <f>IF(VLOOKUP(G9, TablaKE[],CT6, FALSE)="","",VLOOKUP(G9, TablaKE[],CT6, FALSE))</f>
        <v/>
      </c>
      <c r="CU9" s="596" t="str">
        <f>IF(VLOOKUP(G9, TablaKE[],CU6, FALSE)="","",VLOOKUP(G9, TablaKE[],CU6, FALSE))</f>
        <v/>
      </c>
      <c r="CV9" s="596" t="str">
        <f>IF(VLOOKUP(G9, TablaKE[],CV6, FALSE)="","",VLOOKUP(G9, TablaKE[],CV6, FALSE))</f>
        <v/>
      </c>
      <c r="CW9" s="596" t="str">
        <f>IF(VLOOKUP(G9, TablaKE[],CW6, FALSE)="","",VLOOKUP(G9, TablaKE[],CW6, FALSE))</f>
        <v/>
      </c>
      <c r="CX9" s="596" t="str">
        <f>IF(VLOOKUP(G9, TablaKE[],CX6, FALSE)="","",VLOOKUP(G9, TablaKE[],CX6, FALSE))</f>
        <v/>
      </c>
      <c r="CY9" s="596" t="str">
        <f>IF(VLOOKUP(G9, TablaKE[],CY6, FALSE)="","",VLOOKUP(G9, TablaKE[],CY6, FALSE))</f>
        <v/>
      </c>
      <c r="CZ9" s="596" t="str">
        <f>IF(VLOOKUP(G9, TablaKE[],CZ6, FALSE)="","",VLOOKUP(G9, TablaKE[],CZ6, FALSE))</f>
        <v/>
      </c>
      <c r="DA9" s="596" t="str">
        <f>IF(VLOOKUP(G9, TablaKE[],DA6, FALSE)="","",VLOOKUP(G9, TablaKE[],DA6, FALSE))</f>
        <v/>
      </c>
      <c r="DB9" s="596" t="str">
        <f>IF(VLOOKUP(G9, TablaKE[],DB6, FALSE)="","",VLOOKUP(G9, TablaKE[],DB6, FALSE))</f>
        <v/>
      </c>
      <c r="DC9" s="596" t="str">
        <f>IF(VLOOKUP(G9, TablaKE[],DC6, FALSE)="","",VLOOKUP(G9, TablaKE[],DC6, FALSE))</f>
        <v/>
      </c>
      <c r="DD9" s="620"/>
      <c r="DE9" s="597" t="str">
        <f>IF(VLOOKUP($G9, TablaGP[], $DE$6, FALSE)="","",VLOOKUP($G9, TablaGP[], $DE$6, FALSE))</f>
        <v/>
      </c>
      <c r="DF9" s="598" t="str">
        <f>IF(VLOOKUP($G9, TablaGP[], $DF$6, FALSE)="","",VLOOKUP($G9, TablaGP[], $DF$6, FALSE))</f>
        <v/>
      </c>
      <c r="DG9" s="596" t="str">
        <f t="shared" ref="DG9:DG38" si="10">IF(DF9&lt;&gt;"",124,"")</f>
        <v/>
      </c>
      <c r="DH9" s="598" t="str">
        <f>IF(VLOOKUP($G9, TablaGP[], $DH$6, FALSE)="","",VLOOKUP($G9, TablaGP[], $DH$6, FALSE))</f>
        <v/>
      </c>
      <c r="DI9" s="596" t="str">
        <f t="shared" ref="DI9:DI38" si="11">IF(DH9&lt;&gt;"",7,"")</f>
        <v/>
      </c>
      <c r="DJ9" s="596" t="str">
        <f t="shared" ref="DJ9:DJ38" si="12">IF(DH9&lt;&gt;"",11.5,"")</f>
        <v/>
      </c>
      <c r="DK9" s="598" t="str">
        <f>IF(VLOOKUP($G9, TablaGP[], $DK$6, FALSE)="","",VLOOKUP($G9, TablaGP[], $DK$6, FALSE))</f>
        <v/>
      </c>
      <c r="DL9" s="596" t="str">
        <f t="shared" ref="DL9:DL38" si="13">IF(DK9&lt;&gt;"",0.05,"")</f>
        <v/>
      </c>
      <c r="DM9" s="598" t="str">
        <f>IF(VLOOKUP($G9, TablaGP[], $DM$6, FALSE)="","",VLOOKUP($G9, TablaGP[], $DM$6, FALSE))</f>
        <v/>
      </c>
      <c r="DN9" s="596" t="str">
        <f t="shared" ref="DN9:DN38" si="14">IF(DM9&lt;&gt;"",95,"")</f>
        <v/>
      </c>
      <c r="DO9" s="598" t="str">
        <f>IF(VLOOKUP($G9, TablaGP[], $DO$6, FALSE)="","",VLOOKUP($G9, TablaGP[], $DO$6, FALSE))</f>
        <v/>
      </c>
      <c r="DP9" s="598" t="str">
        <f>IF(VLOOKUP($G9, TablaGP[], $DP$6, FALSE)="","",VLOOKUP($G9, TablaGP[], $DP$6, FALSE))</f>
        <v/>
      </c>
      <c r="DQ9" s="598" t="str">
        <f>IF(VLOOKUP($G9, TablaGP[], $DQ$6, FALSE)="","",VLOOKUP($G9, TablaGP[], $DQ$6, FALSE))</f>
        <v/>
      </c>
      <c r="DR9" s="598" t="str">
        <f>IF(VLOOKUP($G9, TablaGP[], $DR$6, FALSE)="","",VLOOKUP($G9, TablaGP[], $DR$6, FALSE))</f>
        <v/>
      </c>
      <c r="DS9" s="596" t="str">
        <f t="shared" ref="DS9:DS38" si="15">IF(DO9&lt;&gt;"",149,"")</f>
        <v/>
      </c>
      <c r="DT9" s="596" t="str">
        <f t="shared" ref="DT9:DT38" si="16">IF(DP9&lt;&gt;"",170,"")</f>
        <v/>
      </c>
      <c r="DU9" s="596" t="str">
        <f t="shared" ref="DU9:DU38" si="17">IF(DP9&lt;&gt;"",245,"")</f>
        <v/>
      </c>
      <c r="DV9" s="596" t="str">
        <f t="shared" ref="DV9:DV38" si="18">IF(DQ9&lt;&gt;"",374,"")</f>
        <v/>
      </c>
      <c r="DW9" s="596" t="str">
        <f t="shared" ref="DW9:DW38" si="19">IF(DR9&lt;&gt;"",437,"")</f>
        <v/>
      </c>
      <c r="DX9" s="598" t="str">
        <f>IF(VLOOKUP($G9, TablaGP[], $DX$6, FALSE)="","",VLOOKUP($G9, TablaGP[], $DX$6, FALSE))</f>
        <v/>
      </c>
      <c r="DY9" s="598" t="str">
        <f>IF(VLOOKUP($G9, TablaGP[], $DY$6, FALSE)="","",VLOOKUP($G9, TablaGP[], $DY$6, FALSE))</f>
        <v/>
      </c>
      <c r="DZ9" s="598" t="str">
        <f>IF(VLOOKUP($G9, TablaGP[], $DZ$6, FALSE)="","",VLOOKUP($G9, TablaGP[], $DZ$6, FALSE))</f>
        <v/>
      </c>
      <c r="EA9" s="596" t="str">
        <f t="shared" ref="EA9:EA38" si="20">IF(DX9&lt;&gt;"",48,"")</f>
        <v/>
      </c>
      <c r="EB9" s="596" t="str">
        <f t="shared" ref="EB9:EB38" si="21">IF(DY9&lt;&gt;"",18,"")</f>
        <v/>
      </c>
      <c r="EC9" s="596" t="str">
        <f t="shared" ref="EC9:EC38" si="22">IF(DZ9&lt;&gt;"",3,"")</f>
        <v/>
      </c>
      <c r="EE9" s="597" t="str">
        <f>IF(VLOOKUP($G9, TablaGAV[], $DE$6, FALSE)="","",VLOOKUP($G9, TablaGAV[], $DE$6, FALSE))</f>
        <v/>
      </c>
      <c r="EF9" s="598" t="str">
        <f>IF(VLOOKUP($G9, TablaGAV[], $EF$6, FALSE)="","",VLOOKUP($G9, TablaGAV[], $EF$6, FALSE))</f>
        <v/>
      </c>
      <c r="EG9" s="596" t="str">
        <f t="shared" ref="EG9:EG38" si="23">IF(EF9&lt;&gt;"",5.5,"")</f>
        <v/>
      </c>
      <c r="EH9" s="596" t="str">
        <f t="shared" ref="EH9:EH38" si="24">IF(EF9&lt;&gt;"",7,"")</f>
        <v/>
      </c>
      <c r="EI9" s="598" t="str">
        <f>IF(VLOOKUP($G9, TablaGAV[], $EI$6, FALSE)="","",VLOOKUP($G9, TablaGAV[], $EI$6, FALSE))</f>
        <v/>
      </c>
      <c r="EJ9" s="596" t="str">
        <f t="shared" ref="EJ9:EJ38" si="25">IF(EI9&lt;&gt;"",0.05,"")</f>
        <v/>
      </c>
      <c r="EK9" s="598" t="str">
        <f>IF(VLOOKUP($G9, TablaGAV[], $EK$6, FALSE)="","",VLOOKUP($G9, TablaGAV[], $EK$6, FALSE))</f>
        <v/>
      </c>
      <c r="EL9" s="596" t="str">
        <f t="shared" ref="EL9:EL38" si="26">IF(EK9&lt;&gt;"",99.5,"")</f>
        <v/>
      </c>
      <c r="EM9" s="598" t="str">
        <f>IF(VLOOKUP($G9, TablaGAV[], $EM$6, FALSE)="","",VLOOKUP($G9, TablaGAV[], $EM$6, FALSE))</f>
        <v/>
      </c>
      <c r="EN9" s="596" t="str">
        <f t="shared" ref="EN9:EN38" si="27">IF(EM9&lt;&gt;"",42.54,"")</f>
        <v/>
      </c>
      <c r="EO9" s="598" t="str">
        <f>IF(VLOOKUP($G9, TablaGAV[], $EO$6, FALSE)="","",VLOOKUP($G9, TablaGAV[], $EO$6, FALSE))</f>
        <v/>
      </c>
      <c r="EP9" s="598" t="str">
        <f>IF(VLOOKUP($G9, TablaGAV[], $EP$6, FALSE)="","",VLOOKUP($G9, TablaGAV[], $EP$6, FALSE))</f>
        <v/>
      </c>
      <c r="EQ9" s="598" t="str">
        <f>IF(VLOOKUP($G9, TablaGAV[], $EQ$6, FALSE)="","",VLOOKUP($G9, TablaGAV[], $EQ$6, FALSE))</f>
        <v/>
      </c>
      <c r="ER9" s="598" t="str">
        <f>IF(VLOOKUP($G9, TablaGAV[], $ER$6, FALSE)="","",VLOOKUP($G9, TablaGAV[], $ER$6, FALSE))</f>
        <v/>
      </c>
      <c r="ES9" s="598" t="str">
        <f>IF(VLOOKUP($G9, TablaGAV[], $ES$6, FALSE)="","",VLOOKUP($G9, TablaGAV[], $ES$6, FALSE))</f>
        <v/>
      </c>
      <c r="ET9" s="596" t="str">
        <f t="shared" ref="ET9:ET38" si="28">IF(EO9&lt;&gt;"",75,"")</f>
        <v/>
      </c>
      <c r="EU9" s="596" t="str">
        <f t="shared" ref="EU9:EU38" si="29">IF(EP9&lt;&gt;"",75,"")</f>
        <v/>
      </c>
      <c r="EV9" s="596" t="str">
        <f t="shared" ref="EV9:EV38" si="30">IF(EQ9&lt;&gt;"",105,"")</f>
        <v/>
      </c>
      <c r="EW9" s="596" t="str">
        <f t="shared" ref="EW9:EW38" si="31">IF(ER9&lt;&gt;"",135,"")</f>
        <v/>
      </c>
      <c r="EX9" s="596" t="str">
        <f t="shared" ref="EX9:EX38" si="32">IF(ER9&lt;&gt;"",170,"")</f>
        <v/>
      </c>
      <c r="EY9" s="598" t="str">
        <f>IF(VLOOKUP($G9, TablaGAV[], $EY$6, FALSE)="","",VLOOKUP($G9, TablaGAV[], $EY$6, FALSE))</f>
        <v/>
      </c>
      <c r="EZ9" s="598" t="str">
        <f>IF(VLOOKUP($G9, TablaGAV[], $EZ$6, FALSE)="","",VLOOKUP($G9, TablaGAV[], $EZ$6, FALSE))</f>
        <v/>
      </c>
      <c r="FA9" s="596" t="str">
        <f t="shared" ref="FA9:FA38" si="33">IF(EY9&lt;&gt;"",1.5,"")</f>
        <v/>
      </c>
      <c r="FB9" s="596" t="str">
        <f t="shared" ref="FB9:FB38" si="34">IF(EZ9&lt;&gt;"",1.5,"")</f>
        <v/>
      </c>
    </row>
    <row r="10" spans="2:158" ht="15" customHeight="1" x14ac:dyDescent="0.25">
      <c r="B10" s="604" t="str">
        <f t="shared" si="8"/>
        <v>ABRIL</v>
      </c>
      <c r="C10" s="604">
        <f t="shared" si="8"/>
        <v>2017</v>
      </c>
      <c r="D10" s="604" t="str">
        <f t="shared" ref="C10:E24" si="35">D9</f>
        <v>GUILLERMO ELDER BELL</v>
      </c>
      <c r="E10" s="604" t="str">
        <f t="shared" si="35"/>
        <v>GLP</v>
      </c>
      <c r="F10" s="604">
        <f t="shared" ref="F10:F38" si="36">F9+1</f>
        <v>3</v>
      </c>
      <c r="G10" s="604" t="str">
        <f t="shared" si="9"/>
        <v>ABRIL 2017 / 3</v>
      </c>
      <c r="H10" s="613"/>
      <c r="I10" s="597">
        <f>IF(VLOOKUP(G10, TablaGLP[], I6, FALSE)="","",VLOOKUP(G10, TablaGLP[], I6, FALSE))</f>
        <v>42832</v>
      </c>
      <c r="J10" s="596">
        <f>IF(VLOOKUP(G10, TablaGLP[], J6, FALSE)="","",VLOOKUP(G10, TablaGLP[], J6, FALSE))</f>
        <v>0.55210000000000004</v>
      </c>
      <c r="K10" s="596">
        <f>IF(VLOOKUP(G10, TablaGLP[], K6, FALSE)="","",VLOOKUP(G10, TablaGLP[], K6, FALSE))</f>
        <v>0.52</v>
      </c>
      <c r="L10" s="596">
        <f>IF(VLOOKUP(G10, TablaGLP[], L6, FALSE)="","",VLOOKUP(G10, TablaGLP[], L6, FALSE))</f>
        <v>0.56999999999999995</v>
      </c>
      <c r="M10" s="596">
        <f>IF(VLOOKUP(G10, TablaGLP[],M6, FALSE)="","",VLOOKUP(G10, TablaGLP[],M6, FALSE))</f>
        <v>29</v>
      </c>
      <c r="N10" s="596">
        <f>IF(VLOOKUP(G10, TablaGLP[],N6, FALSE)="","",VLOOKUP(G10, TablaGLP[],N6, FALSE))</f>
        <v>36</v>
      </c>
      <c r="O10" s="596">
        <f>IF(VLOOKUP(G10, TablaGLP[],O6, FALSE)="","",VLOOKUP(G10, TablaGLP[],O6, FALSE))</f>
        <v>98</v>
      </c>
      <c r="P10" s="596">
        <f>IF(VLOOKUP(G10, TablaGLP[],P6, FALSE)="","",VLOOKUP(G10, TablaGLP[],P6, FALSE))</f>
        <v>80</v>
      </c>
      <c r="Q10" s="598">
        <f>IF(VLOOKUP(G10, TablaGLP[],Q6, FALSE)="","",VLOOKUP(G10, TablaGLP[],Q6, FALSE))</f>
        <v>170</v>
      </c>
      <c r="R10" s="596">
        <f>IF(VLOOKUP(G10, TablaGLP[],R6, FALSE)="","",VLOOKUP(G10, TablaGLP[],R6, FALSE))</f>
        <v>1.39</v>
      </c>
      <c r="S10" s="596">
        <f>IF(VLOOKUP(G10, TablaGLP[],S6, FALSE)="","",VLOOKUP(G10, TablaGLP[],S6, FALSE))</f>
        <v>2</v>
      </c>
      <c r="T10" s="596">
        <f>IF(VLOOKUP(G10, TablaGLP[],T6, FALSE)="","",VLOOKUP(G10, TablaGLP[],T6, FALSE))</f>
        <v>0.56999999999999995</v>
      </c>
      <c r="U10" s="596">
        <f>IF(VLOOKUP(G10, TablaGLP[],U6, FALSE)="","",VLOOKUP(G10, TablaGLP[],U6, FALSE))</f>
        <v>3</v>
      </c>
      <c r="V10" s="620"/>
      <c r="W10" s="597">
        <f>IF(VLOOKUP(G10, TablaGE[], W6, FALSE)="","",VLOOKUP(G10, TablaGE[], W6, FALSE))</f>
        <v>42831</v>
      </c>
      <c r="X10" s="596">
        <f>IF(VLOOKUP(G10, TablaGE[],X6, FALSE)="","",VLOOKUP(G10, TablaGE[],X6, FALSE))</f>
        <v>9.5</v>
      </c>
      <c r="Y10" s="598">
        <f>IF(VLOOKUP(G10, TablaGE[],Y6, FALSE)="","",VLOOKUP(G10, TablaGE[],Y6, FALSE))</f>
        <v>7</v>
      </c>
      <c r="Z10" s="596">
        <f>IF(VLOOKUP(G10, TablaGE[],Z6, FALSE)="","",VLOOKUP(G10, TablaGE[],Z6, FALSE))</f>
        <v>11.5</v>
      </c>
      <c r="AA10" s="596">
        <f>IF(VLOOKUP(G10, TablaGE[], AA6, FALSE)="","",VLOOKUP(G10, TablaGE[], AA6, FALSE))</f>
        <v>85</v>
      </c>
      <c r="AB10" s="596">
        <f>IF(VLOOKUP(G10, TablaGE[],AB6, FALSE)="","",VLOOKUP(G10, TablaGE[],AB6, FALSE))</f>
        <v>85</v>
      </c>
      <c r="AC10" s="596">
        <f>IF(VLOOKUP(G10, TablaGE[],AC6, FALSE)="","",VLOOKUP(G10, TablaGE[],AC6, FALSE))</f>
        <v>0</v>
      </c>
      <c r="AD10" s="596">
        <f>IF(VLOOKUP(G10, TablaGE[],AD6, FALSE)="","",VLOOKUP(G10, TablaGE[],AD6, FALSE))</f>
        <v>0.05</v>
      </c>
      <c r="AE10" s="596">
        <f>IF(VLOOKUP(G10, TablaGE[], AE6, FALSE)="","",VLOOKUP(G10, TablaGE[], AE6, FALSE))</f>
        <v>129</v>
      </c>
      <c r="AF10" s="596">
        <f>IF(VLOOKUP(G10, TablaGE[], AF6, FALSE)="","",VLOOKUP(G10, TablaGE[], AF6, FALSE))</f>
        <v>124</v>
      </c>
      <c r="AG10" s="596">
        <f>IF(VLOOKUP(G10, TablaGE[],AG6, FALSE)="","",VLOOKUP(G10, TablaGE[],AG6, FALSE))</f>
        <v>27.5</v>
      </c>
      <c r="AH10" s="596">
        <f>IF(VLOOKUP(G10, TablaGE[],AH6, FALSE)="","",VLOOKUP(G10, TablaGE[],AH6, FALSE))</f>
        <v>8.6</v>
      </c>
      <c r="AI10" s="596">
        <f>IF(VLOOKUP(G10, TablaGE[],AI6, FALSE)="","",VLOOKUP(G10, TablaGE[],AI6, FALSE))</f>
        <v>1.6</v>
      </c>
      <c r="AJ10" s="596">
        <f>IF(VLOOKUP(G10, TablaGE[],AJ6, FALSE)="","",VLOOKUP(G10, TablaGE[],AJ6, FALSE))</f>
        <v>42</v>
      </c>
      <c r="AK10" s="596">
        <f>IF(VLOOKUP(G10, TablaGE[],AK6, FALSE)="","",VLOOKUP(G10, TablaGE[],AK6, FALSE))</f>
        <v>18</v>
      </c>
      <c r="AL10" s="596">
        <f>IF(VLOOKUP(G10, TablaGE[],AL6, FALSE)="","",VLOOKUP(G10, TablaGE[],AL6, FALSE))</f>
        <v>3</v>
      </c>
      <c r="AM10" s="596">
        <f>IF(VLOOKUP(G10, TablaGE[],AM6, FALSE)="","",VLOOKUP(G10, TablaGE[],AM6, FALSE))</f>
        <v>119</v>
      </c>
      <c r="AN10" s="596">
        <f>IF(VLOOKUP(G10, TablaGE[],AN6, FALSE)="","",VLOOKUP(G10, TablaGE[],AN6, FALSE))</f>
        <v>180</v>
      </c>
      <c r="AO10" s="596">
        <f>IF(VLOOKUP(G10, TablaGE[],AO6, FALSE)="","",VLOOKUP(G10, TablaGE[],AO6, FALSE))</f>
        <v>282</v>
      </c>
      <c r="AP10" s="596">
        <f>IF(VLOOKUP(G10, TablaGE[],AP6, FALSE)="","",VLOOKUP(G10, TablaGE[],AP6, FALSE))</f>
        <v>341</v>
      </c>
      <c r="AQ10" s="596">
        <f>IF(VLOOKUP(G10, TablaGE[],AQ6, FALSE)="","",VLOOKUP(G10, TablaGE[],AQ6, FALSE))</f>
        <v>140</v>
      </c>
      <c r="AR10" s="596">
        <f>IF(VLOOKUP(G10, TablaGE[],AR6, FALSE)="","",VLOOKUP(G10, TablaGE[],AR6, FALSE))</f>
        <v>170</v>
      </c>
      <c r="AS10" s="596">
        <f>IF(VLOOKUP(G10, TablaGE[],AS6, FALSE)="","",VLOOKUP(G10, TablaGE[],AS6, FALSE))</f>
        <v>240</v>
      </c>
      <c r="AT10" s="596">
        <f>IF(VLOOKUP(G10, TablaGE[],AT6, FALSE)="","",VLOOKUP(G10, TablaGE[],AT6, FALSE))</f>
        <v>365</v>
      </c>
      <c r="AU10" s="596">
        <f>IF(VLOOKUP(G10, TablaGE[],AU6, FALSE)="","",VLOOKUP(G10, TablaGE[],AU6, FALSE))</f>
        <v>437</v>
      </c>
      <c r="AV10" s="620"/>
      <c r="AW10" s="597">
        <f>IF(VLOOKUP(G10, TablaDO[], AW6, FALSE)="","",VLOOKUP(G10, TablaDO[], AW6, FALSE))</f>
        <v>42839</v>
      </c>
      <c r="AX10" s="596">
        <f>IF(VLOOKUP(G10, TablaDO[], AX6, FALSE)="","",VLOOKUP(G10, TablaDO[], AX6, FALSE))</f>
        <v>0.81230000000000002</v>
      </c>
      <c r="AY10" s="596">
        <f>IF(VLOOKUP(G10, TablaDO[], AY6, FALSE)="","",VLOOKUP(G10, TablaDO[], AY6, FALSE))</f>
        <v>0.79</v>
      </c>
      <c r="AZ10" s="596">
        <f>IF(VLOOKUP(G10, TablaDO[], AZ6, FALSE)="","",VLOOKUP(G10, TablaDO[], AZ6, FALSE))</f>
        <v>0.88</v>
      </c>
      <c r="BA10" s="596">
        <f>IF(VLOOKUP(G10, TablaDO[],BA6, FALSE)="","",VLOOKUP(G10, TablaDO[],BA6, FALSE))</f>
        <v>116</v>
      </c>
      <c r="BB10" s="596">
        <f>IF(VLOOKUP(G10, TablaDO[],BB6, FALSE)="","",VLOOKUP(G10, TablaDO[],BB6, FALSE))</f>
        <v>100.4</v>
      </c>
      <c r="BC10" s="596">
        <f>IF(VLOOKUP(G10, TablaDO[],BC6, FALSE)="","",VLOOKUP(G10, TablaDO[],BC6, FALSE))</f>
        <v>2.1</v>
      </c>
      <c r="BD10" s="596">
        <f>IF(VLOOKUP(G10, TablaDO[],BD6, FALSE)="","",VLOOKUP(G10, TablaDO[],BD6, FALSE))</f>
        <v>1.7</v>
      </c>
      <c r="BE10" s="598">
        <f>IF(VLOOKUP(G10, TablaDO[],BE6, FALSE)="","",VLOOKUP(G10, TablaDO[],BE6, FALSE))</f>
        <v>5.5</v>
      </c>
      <c r="BF10" s="596">
        <f>IF(VLOOKUP(G10, TablaDO[],BF6, FALSE)="","",VLOOKUP(G10, TablaDO[],BF6, FALSE))</f>
        <v>0.03</v>
      </c>
      <c r="BG10" s="596">
        <f>IF(VLOOKUP(G10, TablaDO[],BG6, FALSE)="","",VLOOKUP(G10, TablaDO[],BG6, FALSE))</f>
        <v>0.05</v>
      </c>
      <c r="BH10" s="596">
        <f>IF(VLOOKUP(G10, TablaDO[],BH6, FALSE)="","",VLOOKUP(G10, TablaDO[],BH6, FALSE))</f>
        <v>0</v>
      </c>
      <c r="BI10" s="596">
        <f>IF(VLOOKUP(G10, TablaDO[],BI6, FALSE)="","",VLOOKUP(G10, TablaDO[],BI6, FALSE))</f>
        <v>0.02</v>
      </c>
      <c r="BJ10" s="596">
        <f>IF(VLOOKUP(G10, TablaDO[],BJ6, FALSE)="","",VLOOKUP(G10, TablaDO[],BJ6, FALSE))</f>
        <v>651</v>
      </c>
      <c r="BK10" s="596">
        <f>IF(VLOOKUP(G10, TablaDO[],BK6, FALSE)="","",VLOOKUP(G10, TablaDO[],BK6, FALSE))</f>
        <v>540</v>
      </c>
      <c r="BL10" s="596">
        <f>IF(VLOOKUP(G10, TablaDO[],BL6, FALSE)="","",VLOOKUP(G10, TablaDO[],BL6, FALSE))</f>
        <v>720</v>
      </c>
      <c r="BM10" s="596">
        <f>IF(VLOOKUP(G10, TablaDO[],BM6, FALSE)="","",VLOOKUP(G10, TablaDO[],BM6, FALSE))</f>
        <v>56</v>
      </c>
      <c r="BN10" s="596">
        <f>IF(VLOOKUP(G10, TablaDO[],BN6, FALSE)="","",VLOOKUP(G10, TablaDO[],BN6, FALSE))</f>
        <v>45</v>
      </c>
      <c r="BO10" s="596">
        <f>IF(VLOOKUP(G10, TablaDO[],BO6, FALSE)="","",VLOOKUP(G10, TablaDO[],BO6, FALSE))</f>
        <v>26.6</v>
      </c>
      <c r="BP10" s="596">
        <f>IF(VLOOKUP(G10, TablaDO[],BP6, FALSE)="","",VLOOKUP(G10, TablaDO[],BP6, FALSE))</f>
        <v>37.4</v>
      </c>
      <c r="BQ10" s="596">
        <f>IF(VLOOKUP(G10, TablaDO[],BQ6, FALSE)="","",VLOOKUP(G10, TablaDO[],BQ6, FALSE))</f>
        <v>0.01</v>
      </c>
      <c r="BR10" s="596">
        <f>IF(VLOOKUP(G10, TablaDO[],BR6, FALSE)="","",VLOOKUP(G10, TablaDO[],BR6, FALSE))</f>
        <v>0.5</v>
      </c>
      <c r="BS10" s="620"/>
      <c r="BT10" s="597">
        <f>IF(VLOOKUP(G10, TablaJF[], BT6, FALSE)="","",VLOOKUP(G10, TablaJF[], BT6, FALSE))</f>
        <v>42831</v>
      </c>
      <c r="BU10" s="596">
        <f>IF(VLOOKUP(G10, TablaJF[], BU6, FALSE)="","",VLOOKUP(G10, TablaJF[], BU6, FALSE))</f>
        <v>0.77880000000000005</v>
      </c>
      <c r="BV10" s="596">
        <f>IF(VLOOKUP(G10, TablaJF[], BV6, FALSE)="","",VLOOKUP(G10, TablaJF[], BV6, FALSE))</f>
        <v>0.77500000000000002</v>
      </c>
      <c r="BW10" s="596">
        <f>IF(VLOOKUP(G10, TablaJF[], BW6, FALSE)="","",VLOOKUP(G10, TablaJF[], BW6, FALSE))</f>
        <v>0.84</v>
      </c>
      <c r="BX10" s="596">
        <f>IF(VLOOKUP(G10, TablaJF[],BX6, FALSE)="","",VLOOKUP(G10, TablaJF[],BX6, FALSE))</f>
        <v>104</v>
      </c>
      <c r="BY10" s="596">
        <f>IF(VLOOKUP(G10, TablaJF[],BY6, FALSE)="","",VLOOKUP(G10, TablaJF[],BY6, FALSE))</f>
        <v>100</v>
      </c>
      <c r="BZ10" s="596">
        <f>IF(VLOOKUP(G10, TablaJF[],BZ6, FALSE)="","",VLOOKUP(G10, TablaJF[],BZ6, FALSE))</f>
        <v>43.5</v>
      </c>
      <c r="CA10" s="596">
        <f>IF(VLOOKUP(G10, TablaJF[],CA6, FALSE)="","",VLOOKUP(G10, TablaJF[],CA6, FALSE))</f>
        <v>42.8</v>
      </c>
      <c r="CB10" s="596">
        <f>IF(VLOOKUP(G10, TablaJF[],CB6, FALSE)="","",VLOOKUP(G10, TablaJF[],CB6, FALSE))</f>
        <v>333</v>
      </c>
      <c r="CC10" s="596">
        <f>IF(VLOOKUP(G10, TablaJF[],CC6, FALSE)="","",VLOOKUP(G10, TablaJF[],CC6, FALSE))</f>
        <v>464</v>
      </c>
      <c r="CD10" s="596">
        <f>IF(VLOOKUP(G10, TablaJF[],CD6, FALSE)="","",VLOOKUP(G10, TablaJF[],CD6, FALSE))</f>
        <v>400</v>
      </c>
      <c r="CE10" s="596">
        <f>IF(VLOOKUP(G10, TablaJF[],CE6, FALSE)="","",VLOOKUP(G10, TablaJF[],CE6, FALSE))</f>
        <v>572</v>
      </c>
      <c r="CF10" s="596">
        <f>IF(VLOOKUP(G10, TablaJF[],CF6, FALSE)="","",VLOOKUP(G10, TablaJF[],CF6, FALSE))</f>
        <v>0</v>
      </c>
      <c r="CG10" s="596">
        <f>IF(VLOOKUP(G10, TablaJF[],CG6, FALSE)="","",VLOOKUP(G10, TablaJF[],CG6, FALSE))</f>
        <v>0.3</v>
      </c>
      <c r="CH10" s="596">
        <f>IF(VLOOKUP(G10, TablaJF[],CH6, FALSE)="","",VLOOKUP(G10, TablaJF[],CH6, FALSE))</f>
        <v>1</v>
      </c>
      <c r="CI10" s="596">
        <f>IF(VLOOKUP(G10, TablaJF[],CI6, FALSE)="","",VLOOKUP(G10, TablaJF[],CI6, FALSE))</f>
        <v>0.5</v>
      </c>
      <c r="CJ10" s="598">
        <f>IF(VLOOKUP(G10, TablaJF[],CJ6, FALSE)="","",VLOOKUP(G10, TablaJF[],CJ6, FALSE))</f>
        <v>1.5</v>
      </c>
      <c r="CK10" s="596">
        <f>IF(VLOOKUP(G10, TablaJF[],CK6, FALSE)="","",VLOOKUP(G10, TablaJF[],CK6, FALSE))</f>
        <v>-55</v>
      </c>
      <c r="CL10" s="596">
        <f>IF(VLOOKUP(G10, TablaJF[],CL6, FALSE)="","",VLOOKUP(G10, TablaJF[],CL6, FALSE))</f>
        <v>-47</v>
      </c>
      <c r="CM10" s="620"/>
      <c r="CN10" s="597" t="str">
        <f>IF(VLOOKUP(G10, TablaKE[], CN6, FALSE)="","",VLOOKUP(G10, TablaKE[], CN6, FALSE))</f>
        <v/>
      </c>
      <c r="CO10" s="596" t="str">
        <f>IF(VLOOKUP(G10, TablaKE[], CO6, FALSE)="","",VLOOKUP(G10, TablaKE[], CO6, FALSE))</f>
        <v/>
      </c>
      <c r="CP10" s="596" t="str">
        <f>IF(VLOOKUP(G10, TablaKE[], CP6, FALSE)="","",VLOOKUP(G10, TablaKE[], CP6, FALSE))</f>
        <v/>
      </c>
      <c r="CQ10" s="596" t="str">
        <f>IF(VLOOKUP(G10, TablaKE[], CQ6, FALSE)="","",VLOOKUP(G10, TablaKE[], CQ6, FALSE))</f>
        <v/>
      </c>
      <c r="CR10" s="596" t="str">
        <f>IF(VLOOKUP(G10, TablaKE[],CR6, FALSE)="","",VLOOKUP(G10, TablaKE[],CR6, FALSE))</f>
        <v/>
      </c>
      <c r="CS10" s="596" t="str">
        <f>IF(VLOOKUP(G10, TablaKE[],CS6, FALSE)="","",VLOOKUP(G10, TablaKE[],CS6, FALSE))</f>
        <v/>
      </c>
      <c r="CT10" s="596" t="str">
        <f>IF(VLOOKUP(G10, TablaKE[],CT6, FALSE)="","",VLOOKUP(G10, TablaKE[],CT6, FALSE))</f>
        <v/>
      </c>
      <c r="CU10" s="596" t="str">
        <f>IF(VLOOKUP(G10, TablaKE[],CU6, FALSE)="","",VLOOKUP(G10, TablaKE[],CU6, FALSE))</f>
        <v/>
      </c>
      <c r="CV10" s="596" t="str">
        <f>IF(VLOOKUP(G10, TablaKE[],CV6, FALSE)="","",VLOOKUP(G10, TablaKE[],CV6, FALSE))</f>
        <v/>
      </c>
      <c r="CW10" s="596" t="str">
        <f>IF(VLOOKUP(G10, TablaKE[],CW6, FALSE)="","",VLOOKUP(G10, TablaKE[],CW6, FALSE))</f>
        <v/>
      </c>
      <c r="CX10" s="596" t="str">
        <f>IF(VLOOKUP(G10, TablaKE[],CX6, FALSE)="","",VLOOKUP(G10, TablaKE[],CX6, FALSE))</f>
        <v/>
      </c>
      <c r="CY10" s="596" t="str">
        <f>IF(VLOOKUP(G10, TablaKE[],CY6, FALSE)="","",VLOOKUP(G10, TablaKE[],CY6, FALSE))</f>
        <v/>
      </c>
      <c r="CZ10" s="596" t="str">
        <f>IF(VLOOKUP(G10, TablaKE[],CZ6, FALSE)="","",VLOOKUP(G10, TablaKE[],CZ6, FALSE))</f>
        <v/>
      </c>
      <c r="DA10" s="596" t="str">
        <f>IF(VLOOKUP(G10, TablaKE[],DA6, FALSE)="","",VLOOKUP(G10, TablaKE[],DA6, FALSE))</f>
        <v/>
      </c>
      <c r="DB10" s="596" t="str">
        <f>IF(VLOOKUP(G10, TablaKE[],DB6, FALSE)="","",VLOOKUP(G10, TablaKE[],DB6, FALSE))</f>
        <v/>
      </c>
      <c r="DC10" s="596" t="str">
        <f>IF(VLOOKUP(G10, TablaKE[],DC6, FALSE)="","",VLOOKUP(G10, TablaKE[],DC6, FALSE))</f>
        <v/>
      </c>
      <c r="DD10" s="620"/>
      <c r="DE10" s="597" t="str">
        <f>IF(VLOOKUP($G10, TablaGP[], $DE$6, FALSE)="","",VLOOKUP($G10, TablaGP[], $DE$6, FALSE))</f>
        <v/>
      </c>
      <c r="DF10" s="598" t="str">
        <f>IF(VLOOKUP($G10, TablaGP[], $DF$6, FALSE)="","",VLOOKUP($G10, TablaGP[], $DF$6, FALSE))</f>
        <v/>
      </c>
      <c r="DG10" s="596" t="str">
        <f t="shared" si="10"/>
        <v/>
      </c>
      <c r="DH10" s="598" t="str">
        <f>IF(VLOOKUP($G10, TablaGP[], $DH$6, FALSE)="","",VLOOKUP($G10, TablaGP[], $DH$6, FALSE))</f>
        <v/>
      </c>
      <c r="DI10" s="596" t="str">
        <f t="shared" si="11"/>
        <v/>
      </c>
      <c r="DJ10" s="596" t="str">
        <f t="shared" si="12"/>
        <v/>
      </c>
      <c r="DK10" s="598" t="str">
        <f>IF(VLOOKUP($G10, TablaGP[], $DK$6, FALSE)="","",VLOOKUP($G10, TablaGP[], $DK$6, FALSE))</f>
        <v/>
      </c>
      <c r="DL10" s="596" t="str">
        <f t="shared" si="13"/>
        <v/>
      </c>
      <c r="DM10" s="598" t="str">
        <f>IF(VLOOKUP($G10, TablaGP[], $DM$6, FALSE)="","",VLOOKUP($G10, TablaGP[], $DM$6, FALSE))</f>
        <v/>
      </c>
      <c r="DN10" s="596" t="str">
        <f t="shared" si="14"/>
        <v/>
      </c>
      <c r="DO10" s="598" t="str">
        <f>IF(VLOOKUP($G10, TablaGP[], $DO$6, FALSE)="","",VLOOKUP($G10, TablaGP[], $DO$6, FALSE))</f>
        <v/>
      </c>
      <c r="DP10" s="598" t="str">
        <f>IF(VLOOKUP($G10, TablaGP[], $DP$6, FALSE)="","",VLOOKUP($G10, TablaGP[], $DP$6, FALSE))</f>
        <v/>
      </c>
      <c r="DQ10" s="598" t="str">
        <f>IF(VLOOKUP($G10, TablaGP[], $DQ$6, FALSE)="","",VLOOKUP($G10, TablaGP[], $DQ$6, FALSE))</f>
        <v/>
      </c>
      <c r="DR10" s="598" t="str">
        <f>IF(VLOOKUP($G10, TablaGP[], $DR$6, FALSE)="","",VLOOKUP($G10, TablaGP[], $DR$6, FALSE))</f>
        <v/>
      </c>
      <c r="DS10" s="596" t="str">
        <f t="shared" si="15"/>
        <v/>
      </c>
      <c r="DT10" s="596" t="str">
        <f t="shared" si="16"/>
        <v/>
      </c>
      <c r="DU10" s="596" t="str">
        <f t="shared" si="17"/>
        <v/>
      </c>
      <c r="DV10" s="596" t="str">
        <f t="shared" si="18"/>
        <v/>
      </c>
      <c r="DW10" s="596" t="str">
        <f t="shared" si="19"/>
        <v/>
      </c>
      <c r="DX10" s="598" t="str">
        <f>IF(VLOOKUP($G10, TablaGP[], $DX$6, FALSE)="","",VLOOKUP($G10, TablaGP[], $DX$6, FALSE))</f>
        <v/>
      </c>
      <c r="DY10" s="598" t="str">
        <f>IF(VLOOKUP($G10, TablaGP[], $DY$6, FALSE)="","",VLOOKUP($G10, TablaGP[], $DY$6, FALSE))</f>
        <v/>
      </c>
      <c r="DZ10" s="598" t="str">
        <f>IF(VLOOKUP($G10, TablaGP[], $DZ$6, FALSE)="","",VLOOKUP($G10, TablaGP[], $DZ$6, FALSE))</f>
        <v/>
      </c>
      <c r="EA10" s="596" t="str">
        <f t="shared" si="20"/>
        <v/>
      </c>
      <c r="EB10" s="596" t="str">
        <f t="shared" si="21"/>
        <v/>
      </c>
      <c r="EC10" s="596" t="str">
        <f t="shared" si="22"/>
        <v/>
      </c>
      <c r="EE10" s="597" t="str">
        <f>IF(VLOOKUP($G10, TablaGAV[], $DE$6, FALSE)="","",VLOOKUP($G10, TablaGAV[], $DE$6, FALSE))</f>
        <v/>
      </c>
      <c r="EF10" s="598" t="str">
        <f>IF(VLOOKUP($G10, TablaGAV[], $EF$6, FALSE)="","",VLOOKUP($G10, TablaGAV[], $EF$6, FALSE))</f>
        <v/>
      </c>
      <c r="EG10" s="596" t="str">
        <f t="shared" si="23"/>
        <v/>
      </c>
      <c r="EH10" s="596" t="str">
        <f t="shared" si="24"/>
        <v/>
      </c>
      <c r="EI10" s="598" t="str">
        <f>IF(VLOOKUP($G10, TablaGAV[], $EI$6, FALSE)="","",VLOOKUP($G10, TablaGAV[], $EI$6, FALSE))</f>
        <v/>
      </c>
      <c r="EJ10" s="596" t="str">
        <f t="shared" si="25"/>
        <v/>
      </c>
      <c r="EK10" s="598" t="str">
        <f>IF(VLOOKUP($G10, TablaGAV[], $EK$6, FALSE)="","",VLOOKUP($G10, TablaGAV[], $EK$6, FALSE))</f>
        <v/>
      </c>
      <c r="EL10" s="596" t="str">
        <f t="shared" si="26"/>
        <v/>
      </c>
      <c r="EM10" s="598" t="str">
        <f>IF(VLOOKUP($G10, TablaGAV[], $EM$6, FALSE)="","",VLOOKUP($G10, TablaGAV[], $EM$6, FALSE))</f>
        <v/>
      </c>
      <c r="EN10" s="596" t="str">
        <f t="shared" si="27"/>
        <v/>
      </c>
      <c r="EO10" s="598" t="str">
        <f>IF(VLOOKUP($G10, TablaGAV[], $EO$6, FALSE)="","",VLOOKUP($G10, TablaGAV[], $EO$6, FALSE))</f>
        <v/>
      </c>
      <c r="EP10" s="598" t="str">
        <f>IF(VLOOKUP($G10, TablaGAV[], $EP$6, FALSE)="","",VLOOKUP($G10, TablaGAV[], $EP$6, FALSE))</f>
        <v/>
      </c>
      <c r="EQ10" s="598" t="str">
        <f>IF(VLOOKUP($G10, TablaGAV[], $EQ$6, FALSE)="","",VLOOKUP($G10, TablaGAV[], $EQ$6, FALSE))</f>
        <v/>
      </c>
      <c r="ER10" s="598" t="str">
        <f>IF(VLOOKUP($G10, TablaGAV[], $ER$6, FALSE)="","",VLOOKUP($G10, TablaGAV[], $ER$6, FALSE))</f>
        <v/>
      </c>
      <c r="ES10" s="598" t="str">
        <f>IF(VLOOKUP($G10, TablaGAV[], $ES$6, FALSE)="","",VLOOKUP($G10, TablaGAV[], $ES$6, FALSE))</f>
        <v/>
      </c>
      <c r="ET10" s="596" t="str">
        <f t="shared" si="28"/>
        <v/>
      </c>
      <c r="EU10" s="596" t="str">
        <f t="shared" si="29"/>
        <v/>
      </c>
      <c r="EV10" s="596" t="str">
        <f t="shared" si="30"/>
        <v/>
      </c>
      <c r="EW10" s="596" t="str">
        <f t="shared" si="31"/>
        <v/>
      </c>
      <c r="EX10" s="596" t="str">
        <f t="shared" si="32"/>
        <v/>
      </c>
      <c r="EY10" s="598" t="str">
        <f>IF(VLOOKUP($G10, TablaGAV[], $EY$6, FALSE)="","",VLOOKUP($G10, TablaGAV[], $EY$6, FALSE))</f>
        <v/>
      </c>
      <c r="EZ10" s="598" t="str">
        <f>IF(VLOOKUP($G10, TablaGAV[], $EZ$6, FALSE)="","",VLOOKUP($G10, TablaGAV[], $EZ$6, FALSE))</f>
        <v/>
      </c>
      <c r="FA10" s="596" t="str">
        <f t="shared" si="33"/>
        <v/>
      </c>
      <c r="FB10" s="596" t="str">
        <f t="shared" si="34"/>
        <v/>
      </c>
    </row>
    <row r="11" spans="2:158" ht="15" customHeight="1" x14ac:dyDescent="0.25">
      <c r="B11" s="604" t="str">
        <f t="shared" si="8"/>
        <v>ABRIL</v>
      </c>
      <c r="C11" s="604">
        <f>C10</f>
        <v>2017</v>
      </c>
      <c r="D11" s="604" t="str">
        <f t="shared" si="35"/>
        <v>GUILLERMO ELDER BELL</v>
      </c>
      <c r="E11" s="604" t="str">
        <f t="shared" si="35"/>
        <v>GLP</v>
      </c>
      <c r="F11" s="604">
        <f t="shared" si="36"/>
        <v>4</v>
      </c>
      <c r="G11" s="604" t="str">
        <f t="shared" si="9"/>
        <v>ABRIL 2017 / 4</v>
      </c>
      <c r="H11" s="613"/>
      <c r="I11" s="597">
        <f>IF(VLOOKUP(G11, TablaGLP[], I6, FALSE)="","",VLOOKUP(G11, TablaGLP[], I6, FALSE))</f>
        <v>42835</v>
      </c>
      <c r="J11" s="596">
        <f>IF(VLOOKUP(G11, TablaGLP[], J6, FALSE)="","",VLOOKUP(G11, TablaGLP[], J6, FALSE))</f>
        <v>0.55530000000000002</v>
      </c>
      <c r="K11" s="596">
        <f>IF(VLOOKUP(G11, TablaGLP[], K6, FALSE)="","",VLOOKUP(G11, TablaGLP[], K6, FALSE))</f>
        <v>0.52</v>
      </c>
      <c r="L11" s="596">
        <f>IF(VLOOKUP(G11, TablaGLP[], L6, FALSE)="","",VLOOKUP(G11, TablaGLP[], L6, FALSE))</f>
        <v>0.56999999999999995</v>
      </c>
      <c r="M11" s="596">
        <f>IF(VLOOKUP(G11, TablaGLP[],M6, FALSE)="","",VLOOKUP(G11, TablaGLP[],M6, FALSE))</f>
        <v>30</v>
      </c>
      <c r="N11" s="596">
        <f>IF(VLOOKUP(G11, TablaGLP[],N6, FALSE)="","",VLOOKUP(G11, TablaGLP[],N6, FALSE))</f>
        <v>36</v>
      </c>
      <c r="O11" s="596">
        <f>IF(VLOOKUP(G11, TablaGLP[],O6, FALSE)="","",VLOOKUP(G11, TablaGLP[],O6, FALSE))</f>
        <v>88</v>
      </c>
      <c r="P11" s="596">
        <f>IF(VLOOKUP(G11, TablaGLP[],P6, FALSE)="","",VLOOKUP(G11, TablaGLP[],P6, FALSE))</f>
        <v>80</v>
      </c>
      <c r="Q11" s="598">
        <f>IF(VLOOKUP(G11, TablaGLP[],Q6, FALSE)="","",VLOOKUP(G11, TablaGLP[],Q6, FALSE))</f>
        <v>170</v>
      </c>
      <c r="R11" s="596">
        <f>IF(VLOOKUP(G11, TablaGLP[],R6, FALSE)="","",VLOOKUP(G11, TablaGLP[],R6, FALSE))</f>
        <v>1.43</v>
      </c>
      <c r="S11" s="596">
        <f>IF(VLOOKUP(G11, TablaGLP[],S6, FALSE)="","",VLOOKUP(G11, TablaGLP[],S6, FALSE))</f>
        <v>2</v>
      </c>
      <c r="T11" s="596">
        <f>IF(VLOOKUP(G11, TablaGLP[],T6, FALSE)="","",VLOOKUP(G11, TablaGLP[],T6, FALSE))</f>
        <v>0.21</v>
      </c>
      <c r="U11" s="596">
        <f>IF(VLOOKUP(G11, TablaGLP[],U6, FALSE)="","",VLOOKUP(G11, TablaGLP[],U6, FALSE))</f>
        <v>3</v>
      </c>
      <c r="V11" s="620"/>
      <c r="W11" s="597">
        <f>IF(VLOOKUP(G11, TablaGE[], W6, FALSE)="","",VLOOKUP(G11, TablaGE[], W6, FALSE))</f>
        <v>42832</v>
      </c>
      <c r="X11" s="596">
        <f>IF(VLOOKUP(G11, TablaGE[],X6, FALSE)="","",VLOOKUP(G11, TablaGE[],X6, FALSE))</f>
        <v>9.6999999999999993</v>
      </c>
      <c r="Y11" s="598">
        <f>IF(VLOOKUP(G11, TablaGE[],Y6, FALSE)="","",VLOOKUP(G11, TablaGE[],Y6, FALSE))</f>
        <v>7</v>
      </c>
      <c r="Z11" s="596">
        <f>IF(VLOOKUP(G11, TablaGE[],Z6, FALSE)="","",VLOOKUP(G11, TablaGE[],Z6, FALSE))</f>
        <v>11.5</v>
      </c>
      <c r="AA11" s="596">
        <f>IF(VLOOKUP(G11, TablaGE[], AA6, FALSE)="","",VLOOKUP(G11, TablaGE[], AA6, FALSE))</f>
        <v>85.2</v>
      </c>
      <c r="AB11" s="596">
        <f>IF(VLOOKUP(G11, TablaGE[],AB6, FALSE)="","",VLOOKUP(G11, TablaGE[],AB6, FALSE))</f>
        <v>85</v>
      </c>
      <c r="AC11" s="596">
        <f>IF(VLOOKUP(G11, TablaGE[],AC6, FALSE)="","",VLOOKUP(G11, TablaGE[],AC6, FALSE))</f>
        <v>0</v>
      </c>
      <c r="AD11" s="596">
        <f>IF(VLOOKUP(G11, TablaGE[],AD6, FALSE)="","",VLOOKUP(G11, TablaGE[],AD6, FALSE))</f>
        <v>0.05</v>
      </c>
      <c r="AE11" s="596">
        <f>IF(VLOOKUP(G11, TablaGE[], AE6, FALSE)="","",VLOOKUP(G11, TablaGE[], AE6, FALSE))</f>
        <v>128</v>
      </c>
      <c r="AF11" s="596">
        <f>IF(VLOOKUP(G11, TablaGE[], AF6, FALSE)="","",VLOOKUP(G11, TablaGE[], AF6, FALSE))</f>
        <v>124</v>
      </c>
      <c r="AG11" s="596">
        <f>IF(VLOOKUP(G11, TablaGE[],AG6, FALSE)="","",VLOOKUP(G11, TablaGE[],AG6, FALSE))</f>
        <v>26.3</v>
      </c>
      <c r="AH11" s="596">
        <f>IF(VLOOKUP(G11, TablaGE[],AH6, FALSE)="","",VLOOKUP(G11, TablaGE[],AH6, FALSE))</f>
        <v>8.8000000000000007</v>
      </c>
      <c r="AI11" s="596">
        <f>IF(VLOOKUP(G11, TablaGE[],AI6, FALSE)="","",VLOOKUP(G11, TablaGE[],AI6, FALSE))</f>
        <v>1.54</v>
      </c>
      <c r="AJ11" s="596">
        <f>IF(VLOOKUP(G11, TablaGE[],AJ6, FALSE)="","",VLOOKUP(G11, TablaGE[],AJ6, FALSE))</f>
        <v>42</v>
      </c>
      <c r="AK11" s="596">
        <f>IF(VLOOKUP(G11, TablaGE[],AK6, FALSE)="","",VLOOKUP(G11, TablaGE[],AK6, FALSE))</f>
        <v>18</v>
      </c>
      <c r="AL11" s="596">
        <f>IF(VLOOKUP(G11, TablaGE[],AL6, FALSE)="","",VLOOKUP(G11, TablaGE[],AL6, FALSE))</f>
        <v>3</v>
      </c>
      <c r="AM11" s="596">
        <f>IF(VLOOKUP(G11, TablaGE[],AM6, FALSE)="","",VLOOKUP(G11, TablaGE[],AM6, FALSE))</f>
        <v>119</v>
      </c>
      <c r="AN11" s="596">
        <f>IF(VLOOKUP(G11, TablaGE[],AN6, FALSE)="","",VLOOKUP(G11, TablaGE[],AN6, FALSE))</f>
        <v>179</v>
      </c>
      <c r="AO11" s="596">
        <f>IF(VLOOKUP(G11, TablaGE[],AO6, FALSE)="","",VLOOKUP(G11, TablaGE[],AO6, FALSE))</f>
        <v>282</v>
      </c>
      <c r="AP11" s="596">
        <f>IF(VLOOKUP(G11, TablaGE[],AP6, FALSE)="","",VLOOKUP(G11, TablaGE[],AP6, FALSE))</f>
        <v>336</v>
      </c>
      <c r="AQ11" s="596">
        <f>IF(VLOOKUP(G11, TablaGE[],AQ6, FALSE)="","",VLOOKUP(G11, TablaGE[],AQ6, FALSE))</f>
        <v>140</v>
      </c>
      <c r="AR11" s="596">
        <f>IF(VLOOKUP(G11, TablaGE[],AR6, FALSE)="","",VLOOKUP(G11, TablaGE[],AR6, FALSE))</f>
        <v>170</v>
      </c>
      <c r="AS11" s="596">
        <f>IF(VLOOKUP(G11, TablaGE[],AS6, FALSE)="","",VLOOKUP(G11, TablaGE[],AS6, FALSE))</f>
        <v>240</v>
      </c>
      <c r="AT11" s="596">
        <f>IF(VLOOKUP(G11, TablaGE[],AT6, FALSE)="","",VLOOKUP(G11, TablaGE[],AT6, FALSE))</f>
        <v>365</v>
      </c>
      <c r="AU11" s="596">
        <f>IF(VLOOKUP(G11, TablaGE[],AU6, FALSE)="","",VLOOKUP(G11, TablaGE[],AU6, FALSE))</f>
        <v>437</v>
      </c>
      <c r="AV11" s="620"/>
      <c r="AW11" s="597">
        <f>IF(VLOOKUP(G11, TablaDO[], AW6, FALSE)="","",VLOOKUP(G11, TablaDO[], AW6, FALSE))</f>
        <v>42846</v>
      </c>
      <c r="AX11" s="596">
        <f>IF(VLOOKUP(G11, TablaDO[], AX6, FALSE)="","",VLOOKUP(G11, TablaDO[], AX6, FALSE))</f>
        <v>0.81089999999999995</v>
      </c>
      <c r="AY11" s="596">
        <f>IF(VLOOKUP(G11, TablaDO[], AY6, FALSE)="","",VLOOKUP(G11, TablaDO[], AY6, FALSE))</f>
        <v>0.79</v>
      </c>
      <c r="AZ11" s="596">
        <f>IF(VLOOKUP(G11, TablaDO[], AZ6, FALSE)="","",VLOOKUP(G11, TablaDO[], AZ6, FALSE))</f>
        <v>0.88</v>
      </c>
      <c r="BA11" s="596">
        <f>IF(VLOOKUP(G11, TablaDO[],BA6, FALSE)="","",VLOOKUP(G11, TablaDO[],BA6, FALSE))</f>
        <v>116</v>
      </c>
      <c r="BB11" s="596">
        <f>IF(VLOOKUP(G11, TablaDO[],BB6, FALSE)="","",VLOOKUP(G11, TablaDO[],BB6, FALSE))</f>
        <v>100.4</v>
      </c>
      <c r="BC11" s="596">
        <f>IF(VLOOKUP(G11, TablaDO[],BC6, FALSE)="","",VLOOKUP(G11, TablaDO[],BC6, FALSE))</f>
        <v>2</v>
      </c>
      <c r="BD11" s="596">
        <f>IF(VLOOKUP(G11, TablaDO[],BD6, FALSE)="","",VLOOKUP(G11, TablaDO[],BD6, FALSE))</f>
        <v>1.7</v>
      </c>
      <c r="BE11" s="598">
        <f>IF(VLOOKUP(G11, TablaDO[],BE6, FALSE)="","",VLOOKUP(G11, TablaDO[],BE6, FALSE))</f>
        <v>5.5</v>
      </c>
      <c r="BF11" s="596">
        <f>IF(VLOOKUP(G11, TablaDO[],BF6, FALSE)="","",VLOOKUP(G11, TablaDO[],BF6, FALSE))</f>
        <v>0.03</v>
      </c>
      <c r="BG11" s="596">
        <f>IF(VLOOKUP(G11, TablaDO[],BG6, FALSE)="","",VLOOKUP(G11, TablaDO[],BG6, FALSE))</f>
        <v>0.05</v>
      </c>
      <c r="BH11" s="596">
        <f>IF(VLOOKUP(G11, TablaDO[],BH6, FALSE)="","",VLOOKUP(G11, TablaDO[],BH6, FALSE))</f>
        <v>0</v>
      </c>
      <c r="BI11" s="596">
        <f>IF(VLOOKUP(G11, TablaDO[],BI6, FALSE)="","",VLOOKUP(G11, TablaDO[],BI6, FALSE))</f>
        <v>0.02</v>
      </c>
      <c r="BJ11" s="596">
        <f>IF(VLOOKUP(G11, TablaDO[],BJ6, FALSE)="","",VLOOKUP(G11, TablaDO[],BJ6, FALSE))</f>
        <v>644</v>
      </c>
      <c r="BK11" s="596">
        <f>IF(VLOOKUP(G11, TablaDO[],BK6, FALSE)="","",VLOOKUP(G11, TablaDO[],BK6, FALSE))</f>
        <v>540</v>
      </c>
      <c r="BL11" s="596">
        <f>IF(VLOOKUP(G11, TablaDO[],BL6, FALSE)="","",VLOOKUP(G11, TablaDO[],BL6, FALSE))</f>
        <v>720</v>
      </c>
      <c r="BM11" s="596">
        <f>IF(VLOOKUP(G11, TablaDO[],BM6, FALSE)="","",VLOOKUP(G11, TablaDO[],BM6, FALSE))</f>
        <v>55.2</v>
      </c>
      <c r="BN11" s="596">
        <f>IF(VLOOKUP(G11, TablaDO[],BN6, FALSE)="","",VLOOKUP(G11, TablaDO[],BN6, FALSE))</f>
        <v>45</v>
      </c>
      <c r="BO11" s="596">
        <f>IF(VLOOKUP(G11, TablaDO[],BO6, FALSE)="","",VLOOKUP(G11, TablaDO[],BO6, FALSE))</f>
        <v>26.6</v>
      </c>
      <c r="BP11" s="596">
        <f>IF(VLOOKUP(G11, TablaDO[],BP6, FALSE)="","",VLOOKUP(G11, TablaDO[],BP6, FALSE))</f>
        <v>37.4</v>
      </c>
      <c r="BQ11" s="596">
        <f>IF(VLOOKUP(G11, TablaDO[],BQ6, FALSE)="","",VLOOKUP(G11, TablaDO[],BQ6, FALSE))</f>
        <v>0</v>
      </c>
      <c r="BR11" s="596">
        <f>IF(VLOOKUP(G11, TablaDO[],BR6, FALSE)="","",VLOOKUP(G11, TablaDO[],BR6, FALSE))</f>
        <v>0.5</v>
      </c>
      <c r="BS11" s="620"/>
      <c r="BT11" s="597">
        <f>IF(VLOOKUP(G11, TablaJF[], BT6, FALSE)="","",VLOOKUP(G11, TablaJF[], BT6, FALSE))</f>
        <v>42833</v>
      </c>
      <c r="BU11" s="596">
        <f>IF(VLOOKUP(G11, TablaJF[], BU6, FALSE)="","",VLOOKUP(G11, TablaJF[], BU6, FALSE))</f>
        <v>0.77880000000000005</v>
      </c>
      <c r="BV11" s="596">
        <f>IF(VLOOKUP(G11, TablaJF[], BV6, FALSE)="","",VLOOKUP(G11, TablaJF[], BV6, FALSE))</f>
        <v>0.77500000000000002</v>
      </c>
      <c r="BW11" s="596">
        <f>IF(VLOOKUP(G11, TablaJF[], BW6, FALSE)="","",VLOOKUP(G11, TablaJF[], BW6, FALSE))</f>
        <v>0.84</v>
      </c>
      <c r="BX11" s="596">
        <f>IF(VLOOKUP(G11, TablaJF[],BX6, FALSE)="","",VLOOKUP(G11, TablaJF[],BX6, FALSE))</f>
        <v>104</v>
      </c>
      <c r="BY11" s="596">
        <f>IF(VLOOKUP(G11, TablaJF[],BY6, FALSE)="","",VLOOKUP(G11, TablaJF[],BY6, FALSE))</f>
        <v>100</v>
      </c>
      <c r="BZ11" s="596">
        <f>IF(VLOOKUP(G11, TablaJF[],BZ6, FALSE)="","",VLOOKUP(G11, TablaJF[],BZ6, FALSE))</f>
        <v>43.5</v>
      </c>
      <c r="CA11" s="596">
        <f>IF(VLOOKUP(G11, TablaJF[],CA6, FALSE)="","",VLOOKUP(G11, TablaJF[],CA6, FALSE))</f>
        <v>42.8</v>
      </c>
      <c r="CB11" s="596">
        <f>IF(VLOOKUP(G11, TablaJF[],CB6, FALSE)="","",VLOOKUP(G11, TablaJF[],CB6, FALSE))</f>
        <v>333</v>
      </c>
      <c r="CC11" s="596">
        <f>IF(VLOOKUP(G11, TablaJF[],CC6, FALSE)="","",VLOOKUP(G11, TablaJF[],CC6, FALSE))</f>
        <v>466</v>
      </c>
      <c r="CD11" s="596">
        <f>IF(VLOOKUP(G11, TablaJF[],CD6, FALSE)="","",VLOOKUP(G11, TablaJF[],CD6, FALSE))</f>
        <v>400</v>
      </c>
      <c r="CE11" s="596">
        <f>IF(VLOOKUP(G11, TablaJF[],CE6, FALSE)="","",VLOOKUP(G11, TablaJF[],CE6, FALSE))</f>
        <v>572</v>
      </c>
      <c r="CF11" s="596">
        <f>IF(VLOOKUP(G11, TablaJF[],CF6, FALSE)="","",VLOOKUP(G11, TablaJF[],CF6, FALSE))</f>
        <v>0</v>
      </c>
      <c r="CG11" s="596">
        <f>IF(VLOOKUP(G11, TablaJF[],CG6, FALSE)="","",VLOOKUP(G11, TablaJF[],CG6, FALSE))</f>
        <v>0.3</v>
      </c>
      <c r="CH11" s="596">
        <f>IF(VLOOKUP(G11, TablaJF[],CH6, FALSE)="","",VLOOKUP(G11, TablaJF[],CH6, FALSE))</f>
        <v>1</v>
      </c>
      <c r="CI11" s="596">
        <f>IF(VLOOKUP(G11, TablaJF[],CI6, FALSE)="","",VLOOKUP(G11, TablaJF[],CI6, FALSE))</f>
        <v>0.5</v>
      </c>
      <c r="CJ11" s="598">
        <f>IF(VLOOKUP(G11, TablaJF[],CJ6, FALSE)="","",VLOOKUP(G11, TablaJF[],CJ6, FALSE))</f>
        <v>1.5</v>
      </c>
      <c r="CK11" s="596">
        <f>IF(VLOOKUP(G11, TablaJF[],CK6, FALSE)="","",VLOOKUP(G11, TablaJF[],CK6, FALSE))</f>
        <v>-54</v>
      </c>
      <c r="CL11" s="596">
        <f>IF(VLOOKUP(G11, TablaJF[],CL6, FALSE)="","",VLOOKUP(G11, TablaJF[],CL6, FALSE))</f>
        <v>-47</v>
      </c>
      <c r="CM11" s="620"/>
      <c r="CN11" s="597" t="str">
        <f>IF(VLOOKUP(G11, TablaKE[], CN6, FALSE)="","",VLOOKUP(G11, TablaKE[], CN6, FALSE))</f>
        <v/>
      </c>
      <c r="CO11" s="596" t="str">
        <f>IF(VLOOKUP(G11, TablaKE[], CO6, FALSE)="","",VLOOKUP(G11, TablaKE[], CO6, FALSE))</f>
        <v/>
      </c>
      <c r="CP11" s="596" t="str">
        <f>IF(VLOOKUP(G11, TablaKE[], CP6, FALSE)="","",VLOOKUP(G11, TablaKE[], CP6, FALSE))</f>
        <v/>
      </c>
      <c r="CQ11" s="596" t="str">
        <f>IF(VLOOKUP(G11, TablaKE[], CQ6, FALSE)="","",VLOOKUP(G11, TablaKE[], CQ6, FALSE))</f>
        <v/>
      </c>
      <c r="CR11" s="596" t="str">
        <f>IF(VLOOKUP(G11, TablaKE[],CR6, FALSE)="","",VLOOKUP(G11, TablaKE[],CR6, FALSE))</f>
        <v/>
      </c>
      <c r="CS11" s="596" t="str">
        <f>IF(VLOOKUP(G11, TablaKE[],CS6, FALSE)="","",VLOOKUP(G11, TablaKE[],CS6, FALSE))</f>
        <v/>
      </c>
      <c r="CT11" s="596" t="str">
        <f>IF(VLOOKUP(G11, TablaKE[],CT6, FALSE)="","",VLOOKUP(G11, TablaKE[],CT6, FALSE))</f>
        <v/>
      </c>
      <c r="CU11" s="596" t="str">
        <f>IF(VLOOKUP(G11, TablaKE[],CU6, FALSE)="","",VLOOKUP(G11, TablaKE[],CU6, FALSE))</f>
        <v/>
      </c>
      <c r="CV11" s="596" t="str">
        <f>IF(VLOOKUP(G11, TablaKE[],CV6, FALSE)="","",VLOOKUP(G11, TablaKE[],CV6, FALSE))</f>
        <v/>
      </c>
      <c r="CW11" s="596" t="str">
        <f>IF(VLOOKUP(G11, TablaKE[],CW6, FALSE)="","",VLOOKUP(G11, TablaKE[],CW6, FALSE))</f>
        <v/>
      </c>
      <c r="CX11" s="596" t="str">
        <f>IF(VLOOKUP(G11, TablaKE[],CX6, FALSE)="","",VLOOKUP(G11, TablaKE[],CX6, FALSE))</f>
        <v/>
      </c>
      <c r="CY11" s="596" t="str">
        <f>IF(VLOOKUP(G11, TablaKE[],CY6, FALSE)="","",VLOOKUP(G11, TablaKE[],CY6, FALSE))</f>
        <v/>
      </c>
      <c r="CZ11" s="596" t="str">
        <f>IF(VLOOKUP(G11, TablaKE[],CZ6, FALSE)="","",VLOOKUP(G11, TablaKE[],CZ6, FALSE))</f>
        <v/>
      </c>
      <c r="DA11" s="596" t="str">
        <f>IF(VLOOKUP(G11, TablaKE[],DA6, FALSE)="","",VLOOKUP(G11, TablaKE[],DA6, FALSE))</f>
        <v/>
      </c>
      <c r="DB11" s="596" t="str">
        <f>IF(VLOOKUP(G11, TablaKE[],DB6, FALSE)="","",VLOOKUP(G11, TablaKE[],DB6, FALSE))</f>
        <v/>
      </c>
      <c r="DC11" s="596" t="str">
        <f>IF(VLOOKUP(G11, TablaKE[],DC6, FALSE)="","",VLOOKUP(G11, TablaKE[],DC6, FALSE))</f>
        <v/>
      </c>
      <c r="DD11" s="620"/>
      <c r="DE11" s="597" t="str">
        <f>IF(VLOOKUP($G11, TablaGP[], $DE$6, FALSE)="","",VLOOKUP($G11, TablaGP[], $DE$6, FALSE))</f>
        <v/>
      </c>
      <c r="DF11" s="598" t="str">
        <f>IF(VLOOKUP($G11, TablaGP[], $DF$6, FALSE)="","",VLOOKUP($G11, TablaGP[], $DF$6, FALSE))</f>
        <v/>
      </c>
      <c r="DG11" s="596" t="str">
        <f t="shared" si="10"/>
        <v/>
      </c>
      <c r="DH11" s="598" t="str">
        <f>IF(VLOOKUP($G11, TablaGP[], $DH$6, FALSE)="","",VLOOKUP($G11, TablaGP[], $DH$6, FALSE))</f>
        <v/>
      </c>
      <c r="DI11" s="596" t="str">
        <f t="shared" si="11"/>
        <v/>
      </c>
      <c r="DJ11" s="596" t="str">
        <f t="shared" si="12"/>
        <v/>
      </c>
      <c r="DK11" s="598" t="str">
        <f>IF(VLOOKUP($G11, TablaGP[], $DK$6, FALSE)="","",VLOOKUP($G11, TablaGP[], $DK$6, FALSE))</f>
        <v/>
      </c>
      <c r="DL11" s="596" t="str">
        <f t="shared" si="13"/>
        <v/>
      </c>
      <c r="DM11" s="598" t="str">
        <f>IF(VLOOKUP($G11, TablaGP[], $DM$6, FALSE)="","",VLOOKUP($G11, TablaGP[], $DM$6, FALSE))</f>
        <v/>
      </c>
      <c r="DN11" s="596" t="str">
        <f t="shared" si="14"/>
        <v/>
      </c>
      <c r="DO11" s="598" t="str">
        <f>IF(VLOOKUP($G11, TablaGP[], $DO$6, FALSE)="","",VLOOKUP($G11, TablaGP[], $DO$6, FALSE))</f>
        <v/>
      </c>
      <c r="DP11" s="598" t="str">
        <f>IF(VLOOKUP($G11, TablaGP[], $DP$6, FALSE)="","",VLOOKUP($G11, TablaGP[], $DP$6, FALSE))</f>
        <v/>
      </c>
      <c r="DQ11" s="598" t="str">
        <f>IF(VLOOKUP($G11, TablaGP[], $DQ$6, FALSE)="","",VLOOKUP($G11, TablaGP[], $DQ$6, FALSE))</f>
        <v/>
      </c>
      <c r="DR11" s="598" t="str">
        <f>IF(VLOOKUP($G11, TablaGP[], $DR$6, FALSE)="","",VLOOKUP($G11, TablaGP[], $DR$6, FALSE))</f>
        <v/>
      </c>
      <c r="DS11" s="596" t="str">
        <f t="shared" si="15"/>
        <v/>
      </c>
      <c r="DT11" s="596" t="str">
        <f t="shared" si="16"/>
        <v/>
      </c>
      <c r="DU11" s="596" t="str">
        <f t="shared" si="17"/>
        <v/>
      </c>
      <c r="DV11" s="596" t="str">
        <f t="shared" si="18"/>
        <v/>
      </c>
      <c r="DW11" s="596" t="str">
        <f t="shared" si="19"/>
        <v/>
      </c>
      <c r="DX11" s="598" t="str">
        <f>IF(VLOOKUP($G11, TablaGP[], $DX$6, FALSE)="","",VLOOKUP($G11, TablaGP[], $DX$6, FALSE))</f>
        <v/>
      </c>
      <c r="DY11" s="598" t="str">
        <f>IF(VLOOKUP($G11, TablaGP[], $DY$6, FALSE)="","",VLOOKUP($G11, TablaGP[], $DY$6, FALSE))</f>
        <v/>
      </c>
      <c r="DZ11" s="598" t="str">
        <f>IF(VLOOKUP($G11, TablaGP[], $DZ$6, FALSE)="","",VLOOKUP($G11, TablaGP[], $DZ$6, FALSE))</f>
        <v/>
      </c>
      <c r="EA11" s="596" t="str">
        <f t="shared" si="20"/>
        <v/>
      </c>
      <c r="EB11" s="596" t="str">
        <f t="shared" si="21"/>
        <v/>
      </c>
      <c r="EC11" s="596" t="str">
        <f t="shared" si="22"/>
        <v/>
      </c>
      <c r="EE11" s="597" t="str">
        <f>IF(VLOOKUP($G11, TablaGAV[], $DE$6, FALSE)="","",VLOOKUP($G11, TablaGAV[], $DE$6, FALSE))</f>
        <v/>
      </c>
      <c r="EF11" s="598" t="str">
        <f>IF(VLOOKUP($G11, TablaGAV[], $EF$6, FALSE)="","",VLOOKUP($G11, TablaGAV[], $EF$6, FALSE))</f>
        <v/>
      </c>
      <c r="EG11" s="596" t="str">
        <f t="shared" si="23"/>
        <v/>
      </c>
      <c r="EH11" s="596" t="str">
        <f t="shared" si="24"/>
        <v/>
      </c>
      <c r="EI11" s="598" t="str">
        <f>IF(VLOOKUP($G11, TablaGAV[], $EI$6, FALSE)="","",VLOOKUP($G11, TablaGAV[], $EI$6, FALSE))</f>
        <v/>
      </c>
      <c r="EJ11" s="596" t="str">
        <f t="shared" si="25"/>
        <v/>
      </c>
      <c r="EK11" s="598" t="str">
        <f>IF(VLOOKUP($G11, TablaGAV[], $EK$6, FALSE)="","",VLOOKUP($G11, TablaGAV[], $EK$6, FALSE))</f>
        <v/>
      </c>
      <c r="EL11" s="596" t="str">
        <f t="shared" si="26"/>
        <v/>
      </c>
      <c r="EM11" s="598" t="str">
        <f>IF(VLOOKUP($G11, TablaGAV[], $EM$6, FALSE)="","",VLOOKUP($G11, TablaGAV[], $EM$6, FALSE))</f>
        <v/>
      </c>
      <c r="EN11" s="596" t="str">
        <f t="shared" si="27"/>
        <v/>
      </c>
      <c r="EO11" s="598" t="str">
        <f>IF(VLOOKUP($G11, TablaGAV[], $EO$6, FALSE)="","",VLOOKUP($G11, TablaGAV[], $EO$6, FALSE))</f>
        <v/>
      </c>
      <c r="EP11" s="598" t="str">
        <f>IF(VLOOKUP($G11, TablaGAV[], $EP$6, FALSE)="","",VLOOKUP($G11, TablaGAV[], $EP$6, FALSE))</f>
        <v/>
      </c>
      <c r="EQ11" s="598" t="str">
        <f>IF(VLOOKUP($G11, TablaGAV[], $EQ$6, FALSE)="","",VLOOKUP($G11, TablaGAV[], $EQ$6, FALSE))</f>
        <v/>
      </c>
      <c r="ER11" s="598" t="str">
        <f>IF(VLOOKUP($G11, TablaGAV[], $ER$6, FALSE)="","",VLOOKUP($G11, TablaGAV[], $ER$6, FALSE))</f>
        <v/>
      </c>
      <c r="ES11" s="598" t="str">
        <f>IF(VLOOKUP($G11, TablaGAV[], $ES$6, FALSE)="","",VLOOKUP($G11, TablaGAV[], $ES$6, FALSE))</f>
        <v/>
      </c>
      <c r="ET11" s="596" t="str">
        <f t="shared" si="28"/>
        <v/>
      </c>
      <c r="EU11" s="596" t="str">
        <f t="shared" si="29"/>
        <v/>
      </c>
      <c r="EV11" s="596" t="str">
        <f t="shared" si="30"/>
        <v/>
      </c>
      <c r="EW11" s="596" t="str">
        <f t="shared" si="31"/>
        <v/>
      </c>
      <c r="EX11" s="596" t="str">
        <f t="shared" si="32"/>
        <v/>
      </c>
      <c r="EY11" s="598" t="str">
        <f>IF(VLOOKUP($G11, TablaGAV[], $EY$6, FALSE)="","",VLOOKUP($G11, TablaGAV[], $EY$6, FALSE))</f>
        <v/>
      </c>
      <c r="EZ11" s="598" t="str">
        <f>IF(VLOOKUP($G11, TablaGAV[], $EZ$6, FALSE)="","",VLOOKUP($G11, TablaGAV[], $EZ$6, FALSE))</f>
        <v/>
      </c>
      <c r="FA11" s="596" t="str">
        <f t="shared" si="33"/>
        <v/>
      </c>
      <c r="FB11" s="596" t="str">
        <f t="shared" si="34"/>
        <v/>
      </c>
    </row>
    <row r="12" spans="2:158" ht="15" customHeight="1" x14ac:dyDescent="0.25">
      <c r="B12" s="604" t="str">
        <f t="shared" si="8"/>
        <v>ABRIL</v>
      </c>
      <c r="C12" s="604">
        <f>C11</f>
        <v>2017</v>
      </c>
      <c r="D12" s="604" t="str">
        <f t="shared" si="35"/>
        <v>GUILLERMO ELDER BELL</v>
      </c>
      <c r="E12" s="604" t="str">
        <f t="shared" si="35"/>
        <v>GLP</v>
      </c>
      <c r="F12" s="604">
        <f t="shared" si="36"/>
        <v>5</v>
      </c>
      <c r="G12" s="604" t="str">
        <f t="shared" si="9"/>
        <v>ABRIL 2017 / 5</v>
      </c>
      <c r="H12" s="613"/>
      <c r="I12" s="597">
        <f>IF(VLOOKUP(G12, TablaGLP[], I6, FALSE)="","",VLOOKUP(G12, TablaGLP[], I6, FALSE))</f>
        <v>42838</v>
      </c>
      <c r="J12" s="596">
        <f>IF(VLOOKUP(G12, TablaGLP[], J6, FALSE)="","",VLOOKUP(G12, TablaGLP[], J6, FALSE))</f>
        <v>0.55430000000000001</v>
      </c>
      <c r="K12" s="596">
        <f>IF(VLOOKUP(G12, TablaGLP[], K6, FALSE)="","",VLOOKUP(G12, TablaGLP[], K6, FALSE))</f>
        <v>0.52</v>
      </c>
      <c r="L12" s="596">
        <f>IF(VLOOKUP(G12, TablaGLP[], L6, FALSE)="","",VLOOKUP(G12, TablaGLP[], L6, FALSE))</f>
        <v>0.56999999999999995</v>
      </c>
      <c r="M12" s="596">
        <f>IF(VLOOKUP(G12, TablaGLP[],M6, FALSE)="","",VLOOKUP(G12, TablaGLP[],M6, FALSE))</f>
        <v>29</v>
      </c>
      <c r="N12" s="596">
        <f>IF(VLOOKUP(G12, TablaGLP[],N6, FALSE)="","",VLOOKUP(G12, TablaGLP[],N6, FALSE))</f>
        <v>36</v>
      </c>
      <c r="O12" s="596">
        <f>IF(VLOOKUP(G12, TablaGLP[],O6, FALSE)="","",VLOOKUP(G12, TablaGLP[],O6, FALSE))</f>
        <v>98</v>
      </c>
      <c r="P12" s="596">
        <f>IF(VLOOKUP(G12, TablaGLP[],P6, FALSE)="","",VLOOKUP(G12, TablaGLP[],P6, FALSE))</f>
        <v>80</v>
      </c>
      <c r="Q12" s="598">
        <f>IF(VLOOKUP(G12, TablaGLP[],Q6, FALSE)="","",VLOOKUP(G12, TablaGLP[],Q6, FALSE))</f>
        <v>170</v>
      </c>
      <c r="R12" s="596">
        <f>IF(VLOOKUP(G12, TablaGLP[],R6, FALSE)="","",VLOOKUP(G12, TablaGLP[],R6, FALSE))</f>
        <v>1.17</v>
      </c>
      <c r="S12" s="596">
        <f>IF(VLOOKUP(G12, TablaGLP[],S6, FALSE)="","",VLOOKUP(G12, TablaGLP[],S6, FALSE))</f>
        <v>2</v>
      </c>
      <c r="T12" s="596">
        <f>IF(VLOOKUP(G12, TablaGLP[],T6, FALSE)="","",VLOOKUP(G12, TablaGLP[],T6, FALSE))</f>
        <v>0.13</v>
      </c>
      <c r="U12" s="596">
        <f>IF(VLOOKUP(G12, TablaGLP[],U6, FALSE)="","",VLOOKUP(G12, TablaGLP[],U6, FALSE))</f>
        <v>3</v>
      </c>
      <c r="V12" s="620"/>
      <c r="W12" s="597">
        <f>IF(VLOOKUP(G12, TablaGE[], W6, FALSE)="","",VLOOKUP(G12, TablaGE[], W6, FALSE))</f>
        <v>42832</v>
      </c>
      <c r="X12" s="596">
        <f>IF(VLOOKUP(G12, TablaGE[],X6, FALSE)="","",VLOOKUP(G12, TablaGE[],X6, FALSE))</f>
        <v>9.6</v>
      </c>
      <c r="Y12" s="598">
        <f>IF(VLOOKUP(G12, TablaGE[],Y6, FALSE)="","",VLOOKUP(G12, TablaGE[],Y6, FALSE))</f>
        <v>7</v>
      </c>
      <c r="Z12" s="596">
        <f>IF(VLOOKUP(G12, TablaGE[],Z6, FALSE)="","",VLOOKUP(G12, TablaGE[],Z6, FALSE))</f>
        <v>11.5</v>
      </c>
      <c r="AA12" s="596">
        <f>IF(VLOOKUP(G12, TablaGE[], AA6, FALSE)="","",VLOOKUP(G12, TablaGE[], AA6, FALSE))</f>
        <v>85.3</v>
      </c>
      <c r="AB12" s="596">
        <f>IF(VLOOKUP(G12, TablaGE[],AB6, FALSE)="","",VLOOKUP(G12, TablaGE[],AB6, FALSE))</f>
        <v>85</v>
      </c>
      <c r="AC12" s="596">
        <f>IF(VLOOKUP(G12, TablaGE[],AC6, FALSE)="","",VLOOKUP(G12, TablaGE[],AC6, FALSE))</f>
        <v>0</v>
      </c>
      <c r="AD12" s="596">
        <f>IF(VLOOKUP(G12, TablaGE[],AD6, FALSE)="","",VLOOKUP(G12, TablaGE[],AD6, FALSE))</f>
        <v>0.05</v>
      </c>
      <c r="AE12" s="596">
        <f>IF(VLOOKUP(G12, TablaGE[], AE6, FALSE)="","",VLOOKUP(G12, TablaGE[], AE6, FALSE))</f>
        <v>128</v>
      </c>
      <c r="AF12" s="596">
        <f>IF(VLOOKUP(G12, TablaGE[], AF6, FALSE)="","",VLOOKUP(G12, TablaGE[], AF6, FALSE))</f>
        <v>124</v>
      </c>
      <c r="AG12" s="596">
        <f>IF(VLOOKUP(G12, TablaGE[],AG6, FALSE)="","",VLOOKUP(G12, TablaGE[],AG6, FALSE))</f>
        <v>26.9</v>
      </c>
      <c r="AH12" s="596">
        <f>IF(VLOOKUP(G12, TablaGE[],AH6, FALSE)="","",VLOOKUP(G12, TablaGE[],AH6, FALSE))</f>
        <v>9.8000000000000007</v>
      </c>
      <c r="AI12" s="596">
        <f>IF(VLOOKUP(G12, TablaGE[],AI6, FALSE)="","",VLOOKUP(G12, TablaGE[],AI6, FALSE))</f>
        <v>1.56</v>
      </c>
      <c r="AJ12" s="596">
        <f>IF(VLOOKUP(G12, TablaGE[],AJ6, FALSE)="","",VLOOKUP(G12, TablaGE[],AJ6, FALSE))</f>
        <v>42</v>
      </c>
      <c r="AK12" s="596">
        <f>IF(VLOOKUP(G12, TablaGE[],AK6, FALSE)="","",VLOOKUP(G12, TablaGE[],AK6, FALSE))</f>
        <v>18</v>
      </c>
      <c r="AL12" s="596">
        <f>IF(VLOOKUP(G12, TablaGE[],AL6, FALSE)="","",VLOOKUP(G12, TablaGE[],AL6, FALSE))</f>
        <v>3</v>
      </c>
      <c r="AM12" s="596">
        <f>IF(VLOOKUP(G12, TablaGE[],AM6, FALSE)="","",VLOOKUP(G12, TablaGE[],AM6, FALSE))</f>
        <v>119</v>
      </c>
      <c r="AN12" s="596">
        <f>IF(VLOOKUP(G12, TablaGE[],AN6, FALSE)="","",VLOOKUP(G12, TablaGE[],AN6, FALSE))</f>
        <v>179</v>
      </c>
      <c r="AO12" s="596">
        <f>IF(VLOOKUP(G12, TablaGE[],AO6, FALSE)="","",VLOOKUP(G12, TablaGE[],AO6, FALSE))</f>
        <v>281</v>
      </c>
      <c r="AP12" s="596">
        <f>IF(VLOOKUP(G12, TablaGE[],AP6, FALSE)="","",VLOOKUP(G12, TablaGE[],AP6, FALSE))</f>
        <v>340</v>
      </c>
      <c r="AQ12" s="596">
        <f>IF(VLOOKUP(G12, TablaGE[],AQ6, FALSE)="","",VLOOKUP(G12, TablaGE[],AQ6, FALSE))</f>
        <v>140</v>
      </c>
      <c r="AR12" s="596">
        <f>IF(VLOOKUP(G12, TablaGE[],AR6, FALSE)="","",VLOOKUP(G12, TablaGE[],AR6, FALSE))</f>
        <v>170</v>
      </c>
      <c r="AS12" s="596">
        <f>IF(VLOOKUP(G12, TablaGE[],AS6, FALSE)="","",VLOOKUP(G12, TablaGE[],AS6, FALSE))</f>
        <v>240</v>
      </c>
      <c r="AT12" s="596">
        <f>IF(VLOOKUP(G12, TablaGE[],AT6, FALSE)="","",VLOOKUP(G12, TablaGE[],AT6, FALSE))</f>
        <v>365</v>
      </c>
      <c r="AU12" s="596">
        <f>IF(VLOOKUP(G12, TablaGE[],AU6, FALSE)="","",VLOOKUP(G12, TablaGE[],AU6, FALSE))</f>
        <v>437</v>
      </c>
      <c r="AV12" s="620"/>
      <c r="AW12" s="597">
        <f>IF(VLOOKUP(G12, TablaDO[], AW6, FALSE)="","",VLOOKUP(G12, TablaDO[], AW6, FALSE))</f>
        <v>42852</v>
      </c>
      <c r="AX12" s="596">
        <f>IF(VLOOKUP(G12, TablaDO[], AX6, FALSE)="","",VLOOKUP(G12, TablaDO[], AX6, FALSE))</f>
        <v>0.81179999999999997</v>
      </c>
      <c r="AY12" s="596">
        <f>IF(VLOOKUP(G12, TablaDO[], AY6, FALSE)="","",VLOOKUP(G12, TablaDO[], AY6, FALSE))</f>
        <v>0.79</v>
      </c>
      <c r="AZ12" s="596">
        <f>IF(VLOOKUP(G12, TablaDO[], AZ6, FALSE)="","",VLOOKUP(G12, TablaDO[], AZ6, FALSE))</f>
        <v>0.88</v>
      </c>
      <c r="BA12" s="596">
        <f>IF(VLOOKUP(G12, TablaDO[],BA6, FALSE)="","",VLOOKUP(G12, TablaDO[],BA6, FALSE))</f>
        <v>114</v>
      </c>
      <c r="BB12" s="596">
        <f>IF(VLOOKUP(G12, TablaDO[],BB6, FALSE)="","",VLOOKUP(G12, TablaDO[],BB6, FALSE))</f>
        <v>100.4</v>
      </c>
      <c r="BC12" s="596">
        <f>IF(VLOOKUP(G12, TablaDO[],BC6, FALSE)="","",VLOOKUP(G12, TablaDO[],BC6, FALSE))</f>
        <v>2</v>
      </c>
      <c r="BD12" s="596">
        <f>IF(VLOOKUP(G12, TablaDO[],BD6, FALSE)="","",VLOOKUP(G12, TablaDO[],BD6, FALSE))</f>
        <v>1.7</v>
      </c>
      <c r="BE12" s="598">
        <f>IF(VLOOKUP(G12, TablaDO[],BE6, FALSE)="","",VLOOKUP(G12, TablaDO[],BE6, FALSE))</f>
        <v>5.5</v>
      </c>
      <c r="BF12" s="596">
        <f>IF(VLOOKUP(G12, TablaDO[],BF6, FALSE)="","",VLOOKUP(G12, TablaDO[],BF6, FALSE))</f>
        <v>0.03</v>
      </c>
      <c r="BG12" s="596">
        <f>IF(VLOOKUP(G12, TablaDO[],BG6, FALSE)="","",VLOOKUP(G12, TablaDO[],BG6, FALSE))</f>
        <v>0.05</v>
      </c>
      <c r="BH12" s="596">
        <f>IF(VLOOKUP(G12, TablaDO[],BH6, FALSE)="","",VLOOKUP(G12, TablaDO[],BH6, FALSE))</f>
        <v>0</v>
      </c>
      <c r="BI12" s="596">
        <f>IF(VLOOKUP(G12, TablaDO[],BI6, FALSE)="","",VLOOKUP(G12, TablaDO[],BI6, FALSE))</f>
        <v>0.02</v>
      </c>
      <c r="BJ12" s="596">
        <f>IF(VLOOKUP(G12, TablaDO[],BJ6, FALSE)="","",VLOOKUP(G12, TablaDO[],BJ6, FALSE))</f>
        <v>642</v>
      </c>
      <c r="BK12" s="596">
        <f>IF(VLOOKUP(G12, TablaDO[],BK6, FALSE)="","",VLOOKUP(G12, TablaDO[],BK6, FALSE))</f>
        <v>540</v>
      </c>
      <c r="BL12" s="596">
        <f>IF(VLOOKUP(G12, TablaDO[],BL6, FALSE)="","",VLOOKUP(G12, TablaDO[],BL6, FALSE))</f>
        <v>720</v>
      </c>
      <c r="BM12" s="596">
        <f>IF(VLOOKUP(G12, TablaDO[],BM6, FALSE)="","",VLOOKUP(G12, TablaDO[],BM6, FALSE))</f>
        <v>55.2</v>
      </c>
      <c r="BN12" s="596">
        <f>IF(VLOOKUP(G12, TablaDO[],BN6, FALSE)="","",VLOOKUP(G12, TablaDO[],BN6, FALSE))</f>
        <v>45</v>
      </c>
      <c r="BO12" s="596">
        <f>IF(VLOOKUP(G12, TablaDO[],BO6, FALSE)="","",VLOOKUP(G12, TablaDO[],BO6, FALSE))</f>
        <v>21.2</v>
      </c>
      <c r="BP12" s="596">
        <f>IF(VLOOKUP(G12, TablaDO[],BP6, FALSE)="","",VLOOKUP(G12, TablaDO[],BP6, FALSE))</f>
        <v>37.4</v>
      </c>
      <c r="BQ12" s="596">
        <f>IF(VLOOKUP(G12, TablaDO[],BQ6, FALSE)="","",VLOOKUP(G12, TablaDO[],BQ6, FALSE))</f>
        <v>0</v>
      </c>
      <c r="BR12" s="596">
        <f>IF(VLOOKUP(G12, TablaDO[],BR6, FALSE)="","",VLOOKUP(G12, TablaDO[],BR6, FALSE))</f>
        <v>0.5</v>
      </c>
      <c r="BS12" s="620"/>
      <c r="BT12" s="597">
        <f>IF(VLOOKUP(G12, TablaJF[], BT6, FALSE)="","",VLOOKUP(G12, TablaJF[], BT6, FALSE))</f>
        <v>42836</v>
      </c>
      <c r="BU12" s="596">
        <f>IF(VLOOKUP(G12, TablaJF[], BU6, FALSE)="","",VLOOKUP(G12, TablaJF[], BU6, FALSE))</f>
        <v>0.77829999999999999</v>
      </c>
      <c r="BV12" s="596">
        <f>IF(VLOOKUP(G12, TablaJF[], BV6, FALSE)="","",VLOOKUP(G12, TablaJF[], BV6, FALSE))</f>
        <v>0.77500000000000002</v>
      </c>
      <c r="BW12" s="596">
        <f>IF(VLOOKUP(G12, TablaJF[], BW6, FALSE)="","",VLOOKUP(G12, TablaJF[], BW6, FALSE))</f>
        <v>0.84</v>
      </c>
      <c r="BX12" s="596">
        <f>IF(VLOOKUP(G12, TablaJF[],BX6, FALSE)="","",VLOOKUP(G12, TablaJF[],BX6, FALSE))</f>
        <v>104</v>
      </c>
      <c r="BY12" s="596">
        <f>IF(VLOOKUP(G12, TablaJF[],BY6, FALSE)="","",VLOOKUP(G12, TablaJF[],BY6, FALSE))</f>
        <v>100</v>
      </c>
      <c r="BZ12" s="596">
        <f>IF(VLOOKUP(G12, TablaJF[],BZ6, FALSE)="","",VLOOKUP(G12, TablaJF[],BZ6, FALSE))</f>
        <v>43.5</v>
      </c>
      <c r="CA12" s="596">
        <f>IF(VLOOKUP(G12, TablaJF[],CA6, FALSE)="","",VLOOKUP(G12, TablaJF[],CA6, FALSE))</f>
        <v>42.8</v>
      </c>
      <c r="CB12" s="596">
        <f>IF(VLOOKUP(G12, TablaJF[],CB6, FALSE)="","",VLOOKUP(G12, TablaJF[],CB6, FALSE))</f>
        <v>334</v>
      </c>
      <c r="CC12" s="596">
        <f>IF(VLOOKUP(G12, TablaJF[],CC6, FALSE)="","",VLOOKUP(G12, TablaJF[],CC6, FALSE))</f>
        <v>467</v>
      </c>
      <c r="CD12" s="596">
        <f>IF(VLOOKUP(G12, TablaJF[],CD6, FALSE)="","",VLOOKUP(G12, TablaJF[],CD6, FALSE))</f>
        <v>400</v>
      </c>
      <c r="CE12" s="596">
        <f>IF(VLOOKUP(G12, TablaJF[],CE6, FALSE)="","",VLOOKUP(G12, TablaJF[],CE6, FALSE))</f>
        <v>572</v>
      </c>
      <c r="CF12" s="596">
        <f>IF(VLOOKUP(G12, TablaJF[],CF6, FALSE)="","",VLOOKUP(G12, TablaJF[],CF6, FALSE))</f>
        <v>0</v>
      </c>
      <c r="CG12" s="596">
        <f>IF(VLOOKUP(G12, TablaJF[],CG6, FALSE)="","",VLOOKUP(G12, TablaJF[],CG6, FALSE))</f>
        <v>0.3</v>
      </c>
      <c r="CH12" s="596">
        <f>IF(VLOOKUP(G12, TablaJF[],CH6, FALSE)="","",VLOOKUP(G12, TablaJF[],CH6, FALSE))</f>
        <v>1</v>
      </c>
      <c r="CI12" s="596">
        <f>IF(VLOOKUP(G12, TablaJF[],CI6, FALSE)="","",VLOOKUP(G12, TablaJF[],CI6, FALSE))</f>
        <v>0.5</v>
      </c>
      <c r="CJ12" s="598">
        <f>IF(VLOOKUP(G12, TablaJF[],CJ6, FALSE)="","",VLOOKUP(G12, TablaJF[],CJ6, FALSE))</f>
        <v>1.5</v>
      </c>
      <c r="CK12" s="596">
        <f>IF(VLOOKUP(G12, TablaJF[],CK6, FALSE)="","",VLOOKUP(G12, TablaJF[],CK6, FALSE))</f>
        <v>-54</v>
      </c>
      <c r="CL12" s="596">
        <f>IF(VLOOKUP(G12, TablaJF[],CL6, FALSE)="","",VLOOKUP(G12, TablaJF[],CL6, FALSE))</f>
        <v>-47</v>
      </c>
      <c r="CM12" s="620"/>
      <c r="CN12" s="597" t="str">
        <f>IF(VLOOKUP(G12, TablaKE[], CN6, FALSE)="","",VLOOKUP(G12, TablaKE[], CN6, FALSE))</f>
        <v/>
      </c>
      <c r="CO12" s="596" t="str">
        <f>IF(VLOOKUP(G12, TablaKE[], CO6, FALSE)="","",VLOOKUP(G12, TablaKE[], CO6, FALSE))</f>
        <v/>
      </c>
      <c r="CP12" s="596" t="str">
        <f>IF(VLOOKUP(G12, TablaKE[], CP6, FALSE)="","",VLOOKUP(G12, TablaKE[], CP6, FALSE))</f>
        <v/>
      </c>
      <c r="CQ12" s="596" t="str">
        <f>IF(VLOOKUP(G12, TablaKE[], CQ6, FALSE)="","",VLOOKUP(G12, TablaKE[], CQ6, FALSE))</f>
        <v/>
      </c>
      <c r="CR12" s="596" t="str">
        <f>IF(VLOOKUP(G12, TablaKE[],CR6, FALSE)="","",VLOOKUP(G12, TablaKE[],CR6, FALSE))</f>
        <v/>
      </c>
      <c r="CS12" s="596" t="str">
        <f>IF(VLOOKUP(G12, TablaKE[],CS6, FALSE)="","",VLOOKUP(G12, TablaKE[],CS6, FALSE))</f>
        <v/>
      </c>
      <c r="CT12" s="596" t="str">
        <f>IF(VLOOKUP(G12, TablaKE[],CT6, FALSE)="","",VLOOKUP(G12, TablaKE[],CT6, FALSE))</f>
        <v/>
      </c>
      <c r="CU12" s="596" t="str">
        <f>IF(VLOOKUP(G12, TablaKE[],CU6, FALSE)="","",VLOOKUP(G12, TablaKE[],CU6, FALSE))</f>
        <v/>
      </c>
      <c r="CV12" s="596" t="str">
        <f>IF(VLOOKUP(G12, TablaKE[],CV6, FALSE)="","",VLOOKUP(G12, TablaKE[],CV6, FALSE))</f>
        <v/>
      </c>
      <c r="CW12" s="596" t="str">
        <f>IF(VLOOKUP(G12, TablaKE[],CW6, FALSE)="","",VLOOKUP(G12, TablaKE[],CW6, FALSE))</f>
        <v/>
      </c>
      <c r="CX12" s="596" t="str">
        <f>IF(VLOOKUP(G12, TablaKE[],CX6, FALSE)="","",VLOOKUP(G12, TablaKE[],CX6, FALSE))</f>
        <v/>
      </c>
      <c r="CY12" s="596" t="str">
        <f>IF(VLOOKUP(G12, TablaKE[],CY6, FALSE)="","",VLOOKUP(G12, TablaKE[],CY6, FALSE))</f>
        <v/>
      </c>
      <c r="CZ12" s="596" t="str">
        <f>IF(VLOOKUP(G12, TablaKE[],CZ6, FALSE)="","",VLOOKUP(G12, TablaKE[],CZ6, FALSE))</f>
        <v/>
      </c>
      <c r="DA12" s="596" t="str">
        <f>IF(VLOOKUP(G12, TablaKE[],DA6, FALSE)="","",VLOOKUP(G12, TablaKE[],DA6, FALSE))</f>
        <v/>
      </c>
      <c r="DB12" s="596" t="str">
        <f>IF(VLOOKUP(G12, TablaKE[],DB6, FALSE)="","",VLOOKUP(G12, TablaKE[],DB6, FALSE))</f>
        <v/>
      </c>
      <c r="DC12" s="596" t="str">
        <f>IF(VLOOKUP(G12, TablaKE[],DC6, FALSE)="","",VLOOKUP(G12, TablaKE[],DC6, FALSE))</f>
        <v/>
      </c>
      <c r="DD12" s="620"/>
      <c r="DE12" s="597" t="str">
        <f>IF(VLOOKUP($G12, TablaGP[], $DE$6, FALSE)="","",VLOOKUP($G12, TablaGP[], $DE$6, FALSE))</f>
        <v/>
      </c>
      <c r="DF12" s="598" t="str">
        <f>IF(VLOOKUP($G12, TablaGP[], $DF$6, FALSE)="","",VLOOKUP($G12, TablaGP[], $DF$6, FALSE))</f>
        <v/>
      </c>
      <c r="DG12" s="596" t="str">
        <f t="shared" si="10"/>
        <v/>
      </c>
      <c r="DH12" s="598" t="str">
        <f>IF(VLOOKUP($G12, TablaGP[], $DH$6, FALSE)="","",VLOOKUP($G12, TablaGP[], $DH$6, FALSE))</f>
        <v/>
      </c>
      <c r="DI12" s="596" t="str">
        <f t="shared" si="11"/>
        <v/>
      </c>
      <c r="DJ12" s="596" t="str">
        <f t="shared" si="12"/>
        <v/>
      </c>
      <c r="DK12" s="598" t="str">
        <f>IF(VLOOKUP($G12, TablaGP[], $DK$6, FALSE)="","",VLOOKUP($G12, TablaGP[], $DK$6, FALSE))</f>
        <v/>
      </c>
      <c r="DL12" s="596" t="str">
        <f t="shared" si="13"/>
        <v/>
      </c>
      <c r="DM12" s="598" t="str">
        <f>IF(VLOOKUP($G12, TablaGP[], $DM$6, FALSE)="","",VLOOKUP($G12, TablaGP[], $DM$6, FALSE))</f>
        <v/>
      </c>
      <c r="DN12" s="596" t="str">
        <f t="shared" si="14"/>
        <v/>
      </c>
      <c r="DO12" s="598" t="str">
        <f>IF(VLOOKUP($G12, TablaGP[], $DO$6, FALSE)="","",VLOOKUP($G12, TablaGP[], $DO$6, FALSE))</f>
        <v/>
      </c>
      <c r="DP12" s="598" t="str">
        <f>IF(VLOOKUP($G12, TablaGP[], $DP$6, FALSE)="","",VLOOKUP($G12, TablaGP[], $DP$6, FALSE))</f>
        <v/>
      </c>
      <c r="DQ12" s="598" t="str">
        <f>IF(VLOOKUP($G12, TablaGP[], $DQ$6, FALSE)="","",VLOOKUP($G12, TablaGP[], $DQ$6, FALSE))</f>
        <v/>
      </c>
      <c r="DR12" s="598" t="str">
        <f>IF(VLOOKUP($G12, TablaGP[], $DR$6, FALSE)="","",VLOOKUP($G12, TablaGP[], $DR$6, FALSE))</f>
        <v/>
      </c>
      <c r="DS12" s="596" t="str">
        <f t="shared" si="15"/>
        <v/>
      </c>
      <c r="DT12" s="596" t="str">
        <f t="shared" si="16"/>
        <v/>
      </c>
      <c r="DU12" s="596" t="str">
        <f t="shared" si="17"/>
        <v/>
      </c>
      <c r="DV12" s="596" t="str">
        <f t="shared" si="18"/>
        <v/>
      </c>
      <c r="DW12" s="596" t="str">
        <f t="shared" si="19"/>
        <v/>
      </c>
      <c r="DX12" s="598" t="str">
        <f>IF(VLOOKUP($G12, TablaGP[], $DX$6, FALSE)="","",VLOOKUP($G12, TablaGP[], $DX$6, FALSE))</f>
        <v/>
      </c>
      <c r="DY12" s="598" t="str">
        <f>IF(VLOOKUP($G12, TablaGP[], $DY$6, FALSE)="","",VLOOKUP($G12, TablaGP[], $DY$6, FALSE))</f>
        <v/>
      </c>
      <c r="DZ12" s="598" t="str">
        <f>IF(VLOOKUP($G12, TablaGP[], $DZ$6, FALSE)="","",VLOOKUP($G12, TablaGP[], $DZ$6, FALSE))</f>
        <v/>
      </c>
      <c r="EA12" s="596" t="str">
        <f t="shared" si="20"/>
        <v/>
      </c>
      <c r="EB12" s="596" t="str">
        <f t="shared" si="21"/>
        <v/>
      </c>
      <c r="EC12" s="596" t="str">
        <f t="shared" si="22"/>
        <v/>
      </c>
      <c r="EE12" s="597" t="str">
        <f>IF(VLOOKUP($G12, TablaGAV[], $DE$6, FALSE)="","",VLOOKUP($G12, TablaGAV[], $DE$6, FALSE))</f>
        <v/>
      </c>
      <c r="EF12" s="598" t="str">
        <f>IF(VLOOKUP($G12, TablaGAV[], $EF$6, FALSE)="","",VLOOKUP($G12, TablaGAV[], $EF$6, FALSE))</f>
        <v/>
      </c>
      <c r="EG12" s="596" t="str">
        <f t="shared" si="23"/>
        <v/>
      </c>
      <c r="EH12" s="596" t="str">
        <f t="shared" si="24"/>
        <v/>
      </c>
      <c r="EI12" s="598" t="str">
        <f>IF(VLOOKUP($G12, TablaGAV[], $EI$6, FALSE)="","",VLOOKUP($G12, TablaGAV[], $EI$6, FALSE))</f>
        <v/>
      </c>
      <c r="EJ12" s="596" t="str">
        <f t="shared" si="25"/>
        <v/>
      </c>
      <c r="EK12" s="598" t="str">
        <f>IF(VLOOKUP($G12, TablaGAV[], $EK$6, FALSE)="","",VLOOKUP($G12, TablaGAV[], $EK$6, FALSE))</f>
        <v/>
      </c>
      <c r="EL12" s="596" t="str">
        <f t="shared" si="26"/>
        <v/>
      </c>
      <c r="EM12" s="598" t="str">
        <f>IF(VLOOKUP($G12, TablaGAV[], $EM$6, FALSE)="","",VLOOKUP($G12, TablaGAV[], $EM$6, FALSE))</f>
        <v/>
      </c>
      <c r="EN12" s="596" t="str">
        <f t="shared" si="27"/>
        <v/>
      </c>
      <c r="EO12" s="598" t="str">
        <f>IF(VLOOKUP($G12, TablaGAV[], $EO$6, FALSE)="","",VLOOKUP($G12, TablaGAV[], $EO$6, FALSE))</f>
        <v/>
      </c>
      <c r="EP12" s="598" t="str">
        <f>IF(VLOOKUP($G12, TablaGAV[], $EP$6, FALSE)="","",VLOOKUP($G12, TablaGAV[], $EP$6, FALSE))</f>
        <v/>
      </c>
      <c r="EQ12" s="598" t="str">
        <f>IF(VLOOKUP($G12, TablaGAV[], $EQ$6, FALSE)="","",VLOOKUP($G12, TablaGAV[], $EQ$6, FALSE))</f>
        <v/>
      </c>
      <c r="ER12" s="598" t="str">
        <f>IF(VLOOKUP($G12, TablaGAV[], $ER$6, FALSE)="","",VLOOKUP($G12, TablaGAV[], $ER$6, FALSE))</f>
        <v/>
      </c>
      <c r="ES12" s="598" t="str">
        <f>IF(VLOOKUP($G12, TablaGAV[], $ES$6, FALSE)="","",VLOOKUP($G12, TablaGAV[], $ES$6, FALSE))</f>
        <v/>
      </c>
      <c r="ET12" s="596" t="str">
        <f t="shared" si="28"/>
        <v/>
      </c>
      <c r="EU12" s="596" t="str">
        <f t="shared" si="29"/>
        <v/>
      </c>
      <c r="EV12" s="596" t="str">
        <f t="shared" si="30"/>
        <v/>
      </c>
      <c r="EW12" s="596" t="str">
        <f t="shared" si="31"/>
        <v/>
      </c>
      <c r="EX12" s="596" t="str">
        <f t="shared" si="32"/>
        <v/>
      </c>
      <c r="EY12" s="598" t="str">
        <f>IF(VLOOKUP($G12, TablaGAV[], $EY$6, FALSE)="","",VLOOKUP($G12, TablaGAV[], $EY$6, FALSE))</f>
        <v/>
      </c>
      <c r="EZ12" s="598" t="str">
        <f>IF(VLOOKUP($G12, TablaGAV[], $EZ$6, FALSE)="","",VLOOKUP($G12, TablaGAV[], $EZ$6, FALSE))</f>
        <v/>
      </c>
      <c r="FA12" s="596" t="str">
        <f t="shared" si="33"/>
        <v/>
      </c>
      <c r="FB12" s="596" t="str">
        <f t="shared" si="34"/>
        <v/>
      </c>
    </row>
    <row r="13" spans="2:158" ht="15" customHeight="1" x14ac:dyDescent="0.25">
      <c r="B13" s="604" t="str">
        <f t="shared" si="8"/>
        <v>ABRIL</v>
      </c>
      <c r="C13" s="604">
        <f t="shared" si="35"/>
        <v>2017</v>
      </c>
      <c r="D13" s="604" t="str">
        <f t="shared" si="35"/>
        <v>GUILLERMO ELDER BELL</v>
      </c>
      <c r="E13" s="604" t="str">
        <f t="shared" si="35"/>
        <v>GLP</v>
      </c>
      <c r="F13" s="604">
        <f t="shared" si="36"/>
        <v>6</v>
      </c>
      <c r="G13" s="604" t="str">
        <f t="shared" si="9"/>
        <v>ABRIL 2017 / 6</v>
      </c>
      <c r="H13" s="613"/>
      <c r="I13" s="597">
        <f>IF(VLOOKUP(G13, TablaGLP[], I6, FALSE)="","",VLOOKUP(G13, TablaGLP[], I6, FALSE))</f>
        <v>42841</v>
      </c>
      <c r="J13" s="596">
        <f>IF(VLOOKUP(G13, TablaGLP[], J6, FALSE)="","",VLOOKUP(G13, TablaGLP[], J6, FALSE))</f>
        <v>0.55149999999999999</v>
      </c>
      <c r="K13" s="596">
        <f>IF(VLOOKUP(G13, TablaGLP[], K6, FALSE)="","",VLOOKUP(G13, TablaGLP[], K6, FALSE))</f>
        <v>0.52</v>
      </c>
      <c r="L13" s="596">
        <f>IF(VLOOKUP(G13, TablaGLP[], L6, FALSE)="","",VLOOKUP(G13, TablaGLP[], L6, FALSE))</f>
        <v>0.56999999999999995</v>
      </c>
      <c r="M13" s="596">
        <f>IF(VLOOKUP(G13, TablaGLP[],M6, FALSE)="","",VLOOKUP(G13, TablaGLP[],M6, FALSE))</f>
        <v>29</v>
      </c>
      <c r="N13" s="596">
        <f>IF(VLOOKUP(G13, TablaGLP[],N6, FALSE)="","",VLOOKUP(G13, TablaGLP[],N6, FALSE))</f>
        <v>36</v>
      </c>
      <c r="O13" s="596">
        <f>IF(VLOOKUP(G13, TablaGLP[],O6, FALSE)="","",VLOOKUP(G13, TablaGLP[],O6, FALSE))</f>
        <v>93</v>
      </c>
      <c r="P13" s="596">
        <f>IF(VLOOKUP(G13, TablaGLP[],P6, FALSE)="","",VLOOKUP(G13, TablaGLP[],P6, FALSE))</f>
        <v>80</v>
      </c>
      <c r="Q13" s="598">
        <f>IF(VLOOKUP(G13, TablaGLP[],Q6, FALSE)="","",VLOOKUP(G13, TablaGLP[],Q6, FALSE))</f>
        <v>170</v>
      </c>
      <c r="R13" s="596">
        <f>IF(VLOOKUP(G13, TablaGLP[],R6, FALSE)="","",VLOOKUP(G13, TablaGLP[],R6, FALSE))</f>
        <v>0.54</v>
      </c>
      <c r="S13" s="596">
        <f>IF(VLOOKUP(G13, TablaGLP[],S6, FALSE)="","",VLOOKUP(G13, TablaGLP[],S6, FALSE))</f>
        <v>2</v>
      </c>
      <c r="T13" s="596">
        <f>IF(VLOOKUP(G13, TablaGLP[],T6, FALSE)="","",VLOOKUP(G13, TablaGLP[],T6, FALSE))</f>
        <v>0.12</v>
      </c>
      <c r="U13" s="596">
        <f>IF(VLOOKUP(G13, TablaGLP[],U6, FALSE)="","",VLOOKUP(G13, TablaGLP[],U6, FALSE))</f>
        <v>3</v>
      </c>
      <c r="V13" s="620"/>
      <c r="W13" s="597">
        <f>IF(VLOOKUP(G13, TablaGE[], W6, FALSE)="","",VLOOKUP(G13, TablaGE[], W6, FALSE))</f>
        <v>42833</v>
      </c>
      <c r="X13" s="596">
        <f>IF(VLOOKUP(G13, TablaGE[],X6, FALSE)="","",VLOOKUP(G13, TablaGE[],X6, FALSE))</f>
        <v>9.6999999999999993</v>
      </c>
      <c r="Y13" s="598">
        <f>IF(VLOOKUP(G13, TablaGE[],Y6, FALSE)="","",VLOOKUP(G13, TablaGE[],Y6, FALSE))</f>
        <v>7</v>
      </c>
      <c r="Z13" s="596">
        <f>IF(VLOOKUP(G13, TablaGE[],Z6, FALSE)="","",VLOOKUP(G13, TablaGE[],Z6, FALSE))</f>
        <v>11.5</v>
      </c>
      <c r="AA13" s="596">
        <f>IF(VLOOKUP(G13, TablaGE[], AA6, FALSE)="","",VLOOKUP(G13, TablaGE[], AA6, FALSE))</f>
        <v>85</v>
      </c>
      <c r="AB13" s="596">
        <f>IF(VLOOKUP(G13, TablaGE[],AB6, FALSE)="","",VLOOKUP(G13, TablaGE[],AB6, FALSE))</f>
        <v>85</v>
      </c>
      <c r="AC13" s="596">
        <f>IF(VLOOKUP(G13, TablaGE[],AC6, FALSE)="","",VLOOKUP(G13, TablaGE[],AC6, FALSE))</f>
        <v>0</v>
      </c>
      <c r="AD13" s="596">
        <f>IF(VLOOKUP(G13, TablaGE[],AD6, FALSE)="","",VLOOKUP(G13, TablaGE[],AD6, FALSE))</f>
        <v>0.05</v>
      </c>
      <c r="AE13" s="596">
        <f>IF(VLOOKUP(G13, TablaGE[], AE6, FALSE)="","",VLOOKUP(G13, TablaGE[], AE6, FALSE))</f>
        <v>128</v>
      </c>
      <c r="AF13" s="596">
        <f>IF(VLOOKUP(G13, TablaGE[], AF6, FALSE)="","",VLOOKUP(G13, TablaGE[], AF6, FALSE))</f>
        <v>124</v>
      </c>
      <c r="AG13" s="596">
        <f>IF(VLOOKUP(G13, TablaGE[],AG6, FALSE)="","",VLOOKUP(G13, TablaGE[],AG6, FALSE))</f>
        <v>23.2</v>
      </c>
      <c r="AH13" s="596">
        <f>IF(VLOOKUP(G13, TablaGE[],AH6, FALSE)="","",VLOOKUP(G13, TablaGE[],AH6, FALSE))</f>
        <v>12.4</v>
      </c>
      <c r="AI13" s="596">
        <f>IF(VLOOKUP(G13, TablaGE[],AI6, FALSE)="","",VLOOKUP(G13, TablaGE[],AI6, FALSE))</f>
        <v>1.59</v>
      </c>
      <c r="AJ13" s="596">
        <f>IF(VLOOKUP(G13, TablaGE[],AJ6, FALSE)="","",VLOOKUP(G13, TablaGE[],AJ6, FALSE))</f>
        <v>42</v>
      </c>
      <c r="AK13" s="596">
        <f>IF(VLOOKUP(G13, TablaGE[],AK6, FALSE)="","",VLOOKUP(G13, TablaGE[],AK6, FALSE))</f>
        <v>18</v>
      </c>
      <c r="AL13" s="596">
        <f>IF(VLOOKUP(G13, TablaGE[],AL6, FALSE)="","",VLOOKUP(G13, TablaGE[],AL6, FALSE))</f>
        <v>3</v>
      </c>
      <c r="AM13" s="596">
        <f>IF(VLOOKUP(G13, TablaGE[],AM6, FALSE)="","",VLOOKUP(G13, TablaGE[],AM6, FALSE))</f>
        <v>118</v>
      </c>
      <c r="AN13" s="596">
        <f>IF(VLOOKUP(G13, TablaGE[],AN6, FALSE)="","",VLOOKUP(G13, TablaGE[],AN6, FALSE))</f>
        <v>179</v>
      </c>
      <c r="AO13" s="596">
        <f>IF(VLOOKUP(G13, TablaGE[],AO6, FALSE)="","",VLOOKUP(G13, TablaGE[],AO6, FALSE))</f>
        <v>281</v>
      </c>
      <c r="AP13" s="596">
        <f>IF(VLOOKUP(G13, TablaGE[],AP6, FALSE)="","",VLOOKUP(G13, TablaGE[],AP6, FALSE))</f>
        <v>337</v>
      </c>
      <c r="AQ13" s="596">
        <f>IF(VLOOKUP(G13, TablaGE[],AQ6, FALSE)="","",VLOOKUP(G13, TablaGE[],AQ6, FALSE))</f>
        <v>140</v>
      </c>
      <c r="AR13" s="596">
        <f>IF(VLOOKUP(G13, TablaGE[],AR6, FALSE)="","",VLOOKUP(G13, TablaGE[],AR6, FALSE))</f>
        <v>170</v>
      </c>
      <c r="AS13" s="596">
        <f>IF(VLOOKUP(G13, TablaGE[],AS6, FALSE)="","",VLOOKUP(G13, TablaGE[],AS6, FALSE))</f>
        <v>240</v>
      </c>
      <c r="AT13" s="596">
        <f>IF(VLOOKUP(G13, TablaGE[],AT6, FALSE)="","",VLOOKUP(G13, TablaGE[],AT6, FALSE))</f>
        <v>365</v>
      </c>
      <c r="AU13" s="596">
        <f>IF(VLOOKUP(G13, TablaGE[],AU6, FALSE)="","",VLOOKUP(G13, TablaGE[],AU6, FALSE))</f>
        <v>437</v>
      </c>
      <c r="AV13" s="620"/>
      <c r="AW13" s="597" t="str">
        <f>IF(VLOOKUP(G13, TablaDO[], AW6, FALSE)="","",VLOOKUP(G13, TablaDO[], AW6, FALSE))</f>
        <v/>
      </c>
      <c r="AX13" s="596" t="str">
        <f>IF(VLOOKUP(G13, TablaDO[], AX6, FALSE)="","",VLOOKUP(G13, TablaDO[], AX6, FALSE))</f>
        <v/>
      </c>
      <c r="AY13" s="596" t="str">
        <f>IF(VLOOKUP(G13, TablaDO[], AY6, FALSE)="","",VLOOKUP(G13, TablaDO[], AY6, FALSE))</f>
        <v/>
      </c>
      <c r="AZ13" s="596" t="str">
        <f>IF(VLOOKUP(G13, TablaDO[], AZ6, FALSE)="","",VLOOKUP(G13, TablaDO[], AZ6, FALSE))</f>
        <v/>
      </c>
      <c r="BA13" s="596" t="str">
        <f>IF(VLOOKUP(G13, TablaDO[],BA6, FALSE)="","",VLOOKUP(G13, TablaDO[],BA6, FALSE))</f>
        <v/>
      </c>
      <c r="BB13" s="596" t="str">
        <f>IF(VLOOKUP(G13, TablaDO[],BB6, FALSE)="","",VLOOKUP(G13, TablaDO[],BB6, FALSE))</f>
        <v/>
      </c>
      <c r="BC13" s="596" t="str">
        <f>IF(VLOOKUP(G13, TablaDO[],BC6, FALSE)="","",VLOOKUP(G13, TablaDO[],BC6, FALSE))</f>
        <v/>
      </c>
      <c r="BD13" s="596" t="str">
        <f>IF(VLOOKUP(G13, TablaDO[],BD6, FALSE)="","",VLOOKUP(G13, TablaDO[],BD6, FALSE))</f>
        <v/>
      </c>
      <c r="BE13" s="598" t="str">
        <f>IF(VLOOKUP(G13, TablaDO[],BE6, FALSE)="","",VLOOKUP(G13, TablaDO[],BE6, FALSE))</f>
        <v/>
      </c>
      <c r="BF13" s="596" t="str">
        <f>IF(VLOOKUP(G13, TablaDO[],BF6, FALSE)="","",VLOOKUP(G13, TablaDO[],BF6, FALSE))</f>
        <v/>
      </c>
      <c r="BG13" s="596" t="str">
        <f>IF(VLOOKUP(G13, TablaDO[],BG6, FALSE)="","",VLOOKUP(G13, TablaDO[],BG6, FALSE))</f>
        <v/>
      </c>
      <c r="BH13" s="596" t="str">
        <f>IF(VLOOKUP(G13, TablaDO[],BH6, FALSE)="","",VLOOKUP(G13, TablaDO[],BH6, FALSE))</f>
        <v/>
      </c>
      <c r="BI13" s="596" t="str">
        <f>IF(VLOOKUP(G13, TablaDO[],BI6, FALSE)="","",VLOOKUP(G13, TablaDO[],BI6, FALSE))</f>
        <v/>
      </c>
      <c r="BJ13" s="596" t="str">
        <f>IF(VLOOKUP(G13, TablaDO[],BJ6, FALSE)="","",VLOOKUP(G13, TablaDO[],BJ6, FALSE))</f>
        <v/>
      </c>
      <c r="BK13" s="596" t="str">
        <f>IF(VLOOKUP(G13, TablaDO[],BK6, FALSE)="","",VLOOKUP(G13, TablaDO[],BK6, FALSE))</f>
        <v/>
      </c>
      <c r="BL13" s="596" t="str">
        <f>IF(VLOOKUP(G13, TablaDO[],BL6, FALSE)="","",VLOOKUP(G13, TablaDO[],BL6, FALSE))</f>
        <v/>
      </c>
      <c r="BM13" s="596" t="str">
        <f>IF(VLOOKUP(G13, TablaDO[],BM6, FALSE)="","",VLOOKUP(G13, TablaDO[],BM6, FALSE))</f>
        <v/>
      </c>
      <c r="BN13" s="596" t="str">
        <f>IF(VLOOKUP(G13, TablaDO[],BN6, FALSE)="","",VLOOKUP(G13, TablaDO[],BN6, FALSE))</f>
        <v/>
      </c>
      <c r="BO13" s="596" t="str">
        <f>IF(VLOOKUP(G13, TablaDO[],BO6, FALSE)="","",VLOOKUP(G13, TablaDO[],BO6, FALSE))</f>
        <v/>
      </c>
      <c r="BP13" s="596" t="str">
        <f>IF(VLOOKUP(G13, TablaDO[],BP6, FALSE)="","",VLOOKUP(G13, TablaDO[],BP6, FALSE))</f>
        <v/>
      </c>
      <c r="BQ13" s="596" t="str">
        <f>IF(VLOOKUP(G13, TablaDO[],BQ6, FALSE)="","",VLOOKUP(G13, TablaDO[],BQ6, FALSE))</f>
        <v/>
      </c>
      <c r="BR13" s="596" t="str">
        <f>IF(VLOOKUP(G13, TablaDO[],BR6, FALSE)="","",VLOOKUP(G13, TablaDO[],BR6, FALSE))</f>
        <v/>
      </c>
      <c r="BS13" s="620"/>
      <c r="BT13" s="597">
        <f>IF(VLOOKUP(G13, TablaJF[], BT6, FALSE)="","",VLOOKUP(G13, TablaJF[], BT6, FALSE))</f>
        <v>42837</v>
      </c>
      <c r="BU13" s="596">
        <f>IF(VLOOKUP(G13, TablaJF[], BU6, FALSE)="","",VLOOKUP(G13, TablaJF[], BU6, FALSE))</f>
        <v>0.77880000000000005</v>
      </c>
      <c r="BV13" s="596">
        <f>IF(VLOOKUP(G13, TablaJF[], BV6, FALSE)="","",VLOOKUP(G13, TablaJF[], BV6, FALSE))</f>
        <v>0.77500000000000002</v>
      </c>
      <c r="BW13" s="596">
        <f>IF(VLOOKUP(G13, TablaJF[], BW6, FALSE)="","",VLOOKUP(G13, TablaJF[], BW6, FALSE))</f>
        <v>0.84</v>
      </c>
      <c r="BX13" s="596">
        <f>IF(VLOOKUP(G13, TablaJF[],BX6, FALSE)="","",VLOOKUP(G13, TablaJF[],BX6, FALSE))</f>
        <v>104</v>
      </c>
      <c r="BY13" s="596">
        <f>IF(VLOOKUP(G13, TablaJF[],BY6, FALSE)="","",VLOOKUP(G13, TablaJF[],BY6, FALSE))</f>
        <v>100</v>
      </c>
      <c r="BZ13" s="596">
        <f>IF(VLOOKUP(G13, TablaJF[],BZ6, FALSE)="","",VLOOKUP(G13, TablaJF[],BZ6, FALSE))</f>
        <v>43.5</v>
      </c>
      <c r="CA13" s="596">
        <f>IF(VLOOKUP(G13, TablaJF[],CA6, FALSE)="","",VLOOKUP(G13, TablaJF[],CA6, FALSE))</f>
        <v>42.8</v>
      </c>
      <c r="CB13" s="596">
        <f>IF(VLOOKUP(G13, TablaJF[],CB6, FALSE)="","",VLOOKUP(G13, TablaJF[],CB6, FALSE))</f>
        <v>332</v>
      </c>
      <c r="CC13" s="596">
        <f>IF(VLOOKUP(G13, TablaJF[],CC6, FALSE)="","",VLOOKUP(G13, TablaJF[],CC6, FALSE))</f>
        <v>469</v>
      </c>
      <c r="CD13" s="596">
        <f>IF(VLOOKUP(G13, TablaJF[],CD6, FALSE)="","",VLOOKUP(G13, TablaJF[],CD6, FALSE))</f>
        <v>400</v>
      </c>
      <c r="CE13" s="596">
        <f>IF(VLOOKUP(G13, TablaJF[],CE6, FALSE)="","",VLOOKUP(G13, TablaJF[],CE6, FALSE))</f>
        <v>572</v>
      </c>
      <c r="CF13" s="596">
        <f>IF(VLOOKUP(G13, TablaJF[],CF6, FALSE)="","",VLOOKUP(G13, TablaJF[],CF6, FALSE))</f>
        <v>0</v>
      </c>
      <c r="CG13" s="596">
        <f>IF(VLOOKUP(G13, TablaJF[],CG6, FALSE)="","",VLOOKUP(G13, TablaJF[],CG6, FALSE))</f>
        <v>0.3</v>
      </c>
      <c r="CH13" s="596">
        <f>IF(VLOOKUP(G13, TablaJF[],CH6, FALSE)="","",VLOOKUP(G13, TablaJF[],CH6, FALSE))</f>
        <v>1</v>
      </c>
      <c r="CI13" s="596">
        <f>IF(VLOOKUP(G13, TablaJF[],CI6, FALSE)="","",VLOOKUP(G13, TablaJF[],CI6, FALSE))</f>
        <v>0.5</v>
      </c>
      <c r="CJ13" s="598">
        <f>IF(VLOOKUP(G13, TablaJF[],CJ6, FALSE)="","",VLOOKUP(G13, TablaJF[],CJ6, FALSE))</f>
        <v>1.5</v>
      </c>
      <c r="CK13" s="596">
        <f>IF(VLOOKUP(G13, TablaJF[],CK6, FALSE)="","",VLOOKUP(G13, TablaJF[],CK6, FALSE))</f>
        <v>-54</v>
      </c>
      <c r="CL13" s="596">
        <f>IF(VLOOKUP(G13, TablaJF[],CL6, FALSE)="","",VLOOKUP(G13, TablaJF[],CL6, FALSE))</f>
        <v>-47</v>
      </c>
      <c r="CM13" s="620"/>
      <c r="CN13" s="597" t="str">
        <f>IF(VLOOKUP(G13, TablaKE[], CN6, FALSE)="","",VLOOKUP(G13, TablaKE[], CN6, FALSE))</f>
        <v/>
      </c>
      <c r="CO13" s="596" t="str">
        <f>IF(VLOOKUP(G13, TablaKE[], CO6, FALSE)="","",VLOOKUP(G13, TablaKE[], CO6, FALSE))</f>
        <v/>
      </c>
      <c r="CP13" s="596" t="str">
        <f>IF(VLOOKUP(G13, TablaKE[], CP6, FALSE)="","",VLOOKUP(G13, TablaKE[], CP6, FALSE))</f>
        <v/>
      </c>
      <c r="CQ13" s="596" t="str">
        <f>IF(VLOOKUP(G13, TablaKE[], CQ6, FALSE)="","",VLOOKUP(G13, TablaKE[], CQ6, FALSE))</f>
        <v/>
      </c>
      <c r="CR13" s="596" t="str">
        <f>IF(VLOOKUP(G13, TablaKE[],CR6, FALSE)="","",VLOOKUP(G13, TablaKE[],CR6, FALSE))</f>
        <v/>
      </c>
      <c r="CS13" s="596" t="str">
        <f>IF(VLOOKUP(G13, TablaKE[],CS6, FALSE)="","",VLOOKUP(G13, TablaKE[],CS6, FALSE))</f>
        <v/>
      </c>
      <c r="CT13" s="596" t="str">
        <f>IF(VLOOKUP(G13, TablaKE[],CT6, FALSE)="","",VLOOKUP(G13, TablaKE[],CT6, FALSE))</f>
        <v/>
      </c>
      <c r="CU13" s="596" t="str">
        <f>IF(VLOOKUP(G13, TablaKE[],CU6, FALSE)="","",VLOOKUP(G13, TablaKE[],CU6, FALSE))</f>
        <v/>
      </c>
      <c r="CV13" s="596" t="str">
        <f>IF(VLOOKUP(G13, TablaKE[],CV6, FALSE)="","",VLOOKUP(G13, TablaKE[],CV6, FALSE))</f>
        <v/>
      </c>
      <c r="CW13" s="596" t="str">
        <f>IF(VLOOKUP(G13, TablaKE[],CW6, FALSE)="","",VLOOKUP(G13, TablaKE[],CW6, FALSE))</f>
        <v/>
      </c>
      <c r="CX13" s="596" t="str">
        <f>IF(VLOOKUP(G13, TablaKE[],CX6, FALSE)="","",VLOOKUP(G13, TablaKE[],CX6, FALSE))</f>
        <v/>
      </c>
      <c r="CY13" s="596" t="str">
        <f>IF(VLOOKUP(G13, TablaKE[],CY6, FALSE)="","",VLOOKUP(G13, TablaKE[],CY6, FALSE))</f>
        <v/>
      </c>
      <c r="CZ13" s="596" t="str">
        <f>IF(VLOOKUP(G13, TablaKE[],CZ6, FALSE)="","",VLOOKUP(G13, TablaKE[],CZ6, FALSE))</f>
        <v/>
      </c>
      <c r="DA13" s="596" t="str">
        <f>IF(VLOOKUP(G13, TablaKE[],DA6, FALSE)="","",VLOOKUP(G13, TablaKE[],DA6, FALSE))</f>
        <v/>
      </c>
      <c r="DB13" s="596" t="str">
        <f>IF(VLOOKUP(G13, TablaKE[],DB6, FALSE)="","",VLOOKUP(G13, TablaKE[],DB6, FALSE))</f>
        <v/>
      </c>
      <c r="DC13" s="596" t="str">
        <f>IF(VLOOKUP(G13, TablaKE[],DC6, FALSE)="","",VLOOKUP(G13, TablaKE[],DC6, FALSE))</f>
        <v/>
      </c>
      <c r="DD13" s="620"/>
      <c r="DE13" s="597" t="str">
        <f>IF(VLOOKUP($G13, TablaGP[], $DE$6, FALSE)="","",VLOOKUP($G13, TablaGP[], $DE$6, FALSE))</f>
        <v/>
      </c>
      <c r="DF13" s="598" t="str">
        <f>IF(VLOOKUP($G13, TablaGP[], $DF$6, FALSE)="","",VLOOKUP($G13, TablaGP[], $DF$6, FALSE))</f>
        <v/>
      </c>
      <c r="DG13" s="596" t="str">
        <f t="shared" si="10"/>
        <v/>
      </c>
      <c r="DH13" s="598" t="str">
        <f>IF(VLOOKUP($G13, TablaGP[], $DH$6, FALSE)="","",VLOOKUP($G13, TablaGP[], $DH$6, FALSE))</f>
        <v/>
      </c>
      <c r="DI13" s="596" t="str">
        <f t="shared" si="11"/>
        <v/>
      </c>
      <c r="DJ13" s="596" t="str">
        <f t="shared" si="12"/>
        <v/>
      </c>
      <c r="DK13" s="598" t="str">
        <f>IF(VLOOKUP($G13, TablaGP[], $DK$6, FALSE)="","",VLOOKUP($G13, TablaGP[], $DK$6, FALSE))</f>
        <v/>
      </c>
      <c r="DL13" s="596" t="str">
        <f t="shared" si="13"/>
        <v/>
      </c>
      <c r="DM13" s="598" t="str">
        <f>IF(VLOOKUP($G13, TablaGP[], $DM$6, FALSE)="","",VLOOKUP($G13, TablaGP[], $DM$6, FALSE))</f>
        <v/>
      </c>
      <c r="DN13" s="596" t="str">
        <f t="shared" si="14"/>
        <v/>
      </c>
      <c r="DO13" s="598" t="str">
        <f>IF(VLOOKUP($G13, TablaGP[], $DO$6, FALSE)="","",VLOOKUP($G13, TablaGP[], $DO$6, FALSE))</f>
        <v/>
      </c>
      <c r="DP13" s="598" t="str">
        <f>IF(VLOOKUP($G13, TablaGP[], $DP$6, FALSE)="","",VLOOKUP($G13, TablaGP[], $DP$6, FALSE))</f>
        <v/>
      </c>
      <c r="DQ13" s="598" t="str">
        <f>IF(VLOOKUP($G13, TablaGP[], $DQ$6, FALSE)="","",VLOOKUP($G13, TablaGP[], $DQ$6, FALSE))</f>
        <v/>
      </c>
      <c r="DR13" s="598" t="str">
        <f>IF(VLOOKUP($G13, TablaGP[], $DR$6, FALSE)="","",VLOOKUP($G13, TablaGP[], $DR$6, FALSE))</f>
        <v/>
      </c>
      <c r="DS13" s="596" t="str">
        <f t="shared" si="15"/>
        <v/>
      </c>
      <c r="DT13" s="596" t="str">
        <f t="shared" si="16"/>
        <v/>
      </c>
      <c r="DU13" s="596" t="str">
        <f t="shared" si="17"/>
        <v/>
      </c>
      <c r="DV13" s="596" t="str">
        <f t="shared" si="18"/>
        <v/>
      </c>
      <c r="DW13" s="596" t="str">
        <f t="shared" si="19"/>
        <v/>
      </c>
      <c r="DX13" s="598" t="str">
        <f>IF(VLOOKUP($G13, TablaGP[], $DX$6, FALSE)="","",VLOOKUP($G13, TablaGP[], $DX$6, FALSE))</f>
        <v/>
      </c>
      <c r="DY13" s="598" t="str">
        <f>IF(VLOOKUP($G13, TablaGP[], $DY$6, FALSE)="","",VLOOKUP($G13, TablaGP[], $DY$6, FALSE))</f>
        <v/>
      </c>
      <c r="DZ13" s="598" t="str">
        <f>IF(VLOOKUP($G13, TablaGP[], $DZ$6, FALSE)="","",VLOOKUP($G13, TablaGP[], $DZ$6, FALSE))</f>
        <v/>
      </c>
      <c r="EA13" s="596" t="str">
        <f t="shared" si="20"/>
        <v/>
      </c>
      <c r="EB13" s="596" t="str">
        <f t="shared" si="21"/>
        <v/>
      </c>
      <c r="EC13" s="596" t="str">
        <f t="shared" si="22"/>
        <v/>
      </c>
      <c r="EE13" s="597" t="str">
        <f>IF(VLOOKUP($G13, TablaGAV[], $DE$6, FALSE)="","",VLOOKUP($G13, TablaGAV[], $DE$6, FALSE))</f>
        <v/>
      </c>
      <c r="EF13" s="598" t="str">
        <f>IF(VLOOKUP($G13, TablaGAV[], $EF$6, FALSE)="","",VLOOKUP($G13, TablaGAV[], $EF$6, FALSE))</f>
        <v/>
      </c>
      <c r="EG13" s="596" t="str">
        <f t="shared" si="23"/>
        <v/>
      </c>
      <c r="EH13" s="596" t="str">
        <f t="shared" si="24"/>
        <v/>
      </c>
      <c r="EI13" s="598" t="str">
        <f>IF(VLOOKUP($G13, TablaGAV[], $EI$6, FALSE)="","",VLOOKUP($G13, TablaGAV[], $EI$6, FALSE))</f>
        <v/>
      </c>
      <c r="EJ13" s="596" t="str">
        <f t="shared" si="25"/>
        <v/>
      </c>
      <c r="EK13" s="598" t="str">
        <f>IF(VLOOKUP($G13, TablaGAV[], $EK$6, FALSE)="","",VLOOKUP($G13, TablaGAV[], $EK$6, FALSE))</f>
        <v/>
      </c>
      <c r="EL13" s="596" t="str">
        <f t="shared" si="26"/>
        <v/>
      </c>
      <c r="EM13" s="598" t="str">
        <f>IF(VLOOKUP($G13, TablaGAV[], $EM$6, FALSE)="","",VLOOKUP($G13, TablaGAV[], $EM$6, FALSE))</f>
        <v/>
      </c>
      <c r="EN13" s="596" t="str">
        <f t="shared" si="27"/>
        <v/>
      </c>
      <c r="EO13" s="598" t="str">
        <f>IF(VLOOKUP($G13, TablaGAV[], $EO$6, FALSE)="","",VLOOKUP($G13, TablaGAV[], $EO$6, FALSE))</f>
        <v/>
      </c>
      <c r="EP13" s="598" t="str">
        <f>IF(VLOOKUP($G13, TablaGAV[], $EP$6, FALSE)="","",VLOOKUP($G13, TablaGAV[], $EP$6, FALSE))</f>
        <v/>
      </c>
      <c r="EQ13" s="598" t="str">
        <f>IF(VLOOKUP($G13, TablaGAV[], $EQ$6, FALSE)="","",VLOOKUP($G13, TablaGAV[], $EQ$6, FALSE))</f>
        <v/>
      </c>
      <c r="ER13" s="598" t="str">
        <f>IF(VLOOKUP($G13, TablaGAV[], $ER$6, FALSE)="","",VLOOKUP($G13, TablaGAV[], $ER$6, FALSE))</f>
        <v/>
      </c>
      <c r="ES13" s="598" t="str">
        <f>IF(VLOOKUP($G13, TablaGAV[], $ES$6, FALSE)="","",VLOOKUP($G13, TablaGAV[], $ES$6, FALSE))</f>
        <v/>
      </c>
      <c r="ET13" s="596" t="str">
        <f t="shared" si="28"/>
        <v/>
      </c>
      <c r="EU13" s="596" t="str">
        <f t="shared" si="29"/>
        <v/>
      </c>
      <c r="EV13" s="596" t="str">
        <f t="shared" si="30"/>
        <v/>
      </c>
      <c r="EW13" s="596" t="str">
        <f t="shared" si="31"/>
        <v/>
      </c>
      <c r="EX13" s="596" t="str">
        <f t="shared" si="32"/>
        <v/>
      </c>
      <c r="EY13" s="598" t="str">
        <f>IF(VLOOKUP($G13, TablaGAV[], $EY$6, FALSE)="","",VLOOKUP($G13, TablaGAV[], $EY$6, FALSE))</f>
        <v/>
      </c>
      <c r="EZ13" s="598" t="str">
        <f>IF(VLOOKUP($G13, TablaGAV[], $EZ$6, FALSE)="","",VLOOKUP($G13, TablaGAV[], $EZ$6, FALSE))</f>
        <v/>
      </c>
      <c r="FA13" s="596" t="str">
        <f t="shared" si="33"/>
        <v/>
      </c>
      <c r="FB13" s="596" t="str">
        <f t="shared" si="34"/>
        <v/>
      </c>
    </row>
    <row r="14" spans="2:158" ht="15" customHeight="1" x14ac:dyDescent="0.25">
      <c r="B14" s="604" t="str">
        <f t="shared" si="8"/>
        <v>ABRIL</v>
      </c>
      <c r="C14" s="604">
        <f t="shared" si="35"/>
        <v>2017</v>
      </c>
      <c r="D14" s="604" t="str">
        <f t="shared" si="35"/>
        <v>GUILLERMO ELDER BELL</v>
      </c>
      <c r="E14" s="604" t="str">
        <f t="shared" si="35"/>
        <v>GLP</v>
      </c>
      <c r="F14" s="604">
        <f t="shared" si="36"/>
        <v>7</v>
      </c>
      <c r="G14" s="604" t="str">
        <f t="shared" si="9"/>
        <v>ABRIL 2017 / 7</v>
      </c>
      <c r="H14" s="613"/>
      <c r="I14" s="597">
        <f>IF(VLOOKUP(G14, TablaGLP[], I6, FALSE)="","",VLOOKUP(G14, TablaGLP[], I6, FALSE))</f>
        <v>42844</v>
      </c>
      <c r="J14" s="596">
        <f>IF(VLOOKUP(G14, TablaGLP[], J6, FALSE)="","",VLOOKUP(G14, TablaGLP[], J6, FALSE))</f>
        <v>0.55530000000000002</v>
      </c>
      <c r="K14" s="596">
        <f>IF(VLOOKUP(G14, TablaGLP[], K6, FALSE)="","",VLOOKUP(G14, TablaGLP[], K6, FALSE))</f>
        <v>0.52</v>
      </c>
      <c r="L14" s="596">
        <f>IF(VLOOKUP(G14, TablaGLP[], L6, FALSE)="","",VLOOKUP(G14, TablaGLP[], L6, FALSE))</f>
        <v>0.56999999999999995</v>
      </c>
      <c r="M14" s="596">
        <f>IF(VLOOKUP(G14, TablaGLP[],M6, FALSE)="","",VLOOKUP(G14, TablaGLP[],M6, FALSE))</f>
        <v>29</v>
      </c>
      <c r="N14" s="596">
        <f>IF(VLOOKUP(G14, TablaGLP[],N6, FALSE)="","",VLOOKUP(G14, TablaGLP[],N6, FALSE))</f>
        <v>36</v>
      </c>
      <c r="O14" s="596">
        <f>IF(VLOOKUP(G14, TablaGLP[],O6, FALSE)="","",VLOOKUP(G14, TablaGLP[],O6, FALSE))</f>
        <v>90</v>
      </c>
      <c r="P14" s="596">
        <f>IF(VLOOKUP(G14, TablaGLP[],P6, FALSE)="","",VLOOKUP(G14, TablaGLP[],P6, FALSE))</f>
        <v>80</v>
      </c>
      <c r="Q14" s="598">
        <f>IF(VLOOKUP(G14, TablaGLP[],Q6, FALSE)="","",VLOOKUP(G14, TablaGLP[],Q6, FALSE))</f>
        <v>170</v>
      </c>
      <c r="R14" s="596">
        <f>IF(VLOOKUP(G14, TablaGLP[],R6, FALSE)="","",VLOOKUP(G14, TablaGLP[],R6, FALSE))</f>
        <v>0.99</v>
      </c>
      <c r="S14" s="596">
        <f>IF(VLOOKUP(G14, TablaGLP[],S6, FALSE)="","",VLOOKUP(G14, TablaGLP[],S6, FALSE))</f>
        <v>2</v>
      </c>
      <c r="T14" s="596">
        <f>IF(VLOOKUP(G14, TablaGLP[],T6, FALSE)="","",VLOOKUP(G14, TablaGLP[],T6, FALSE))</f>
        <v>0.39</v>
      </c>
      <c r="U14" s="596">
        <f>IF(VLOOKUP(G14, TablaGLP[],U6, FALSE)="","",VLOOKUP(G14, TablaGLP[],U6, FALSE))</f>
        <v>3</v>
      </c>
      <c r="V14" s="620"/>
      <c r="W14" s="597">
        <f>IF(VLOOKUP(G14, TablaGE[], W6, FALSE)="","",VLOOKUP(G14, TablaGE[], W6, FALSE))</f>
        <v>42836</v>
      </c>
      <c r="X14" s="596">
        <f>IF(VLOOKUP(G14, TablaGE[],X6, FALSE)="","",VLOOKUP(G14, TablaGE[],X6, FALSE))</f>
        <v>9.6999999999999993</v>
      </c>
      <c r="Y14" s="598">
        <f>IF(VLOOKUP(G14, TablaGE[],Y6, FALSE)="","",VLOOKUP(G14, TablaGE[],Y6, FALSE))</f>
        <v>7</v>
      </c>
      <c r="Z14" s="596">
        <f>IF(VLOOKUP(G14, TablaGE[],Z6, FALSE)="","",VLOOKUP(G14, TablaGE[],Z6, FALSE))</f>
        <v>11.5</v>
      </c>
      <c r="AA14" s="596">
        <f>IF(VLOOKUP(G14, TablaGE[], AA6, FALSE)="","",VLOOKUP(G14, TablaGE[], AA6, FALSE))</f>
        <v>85</v>
      </c>
      <c r="AB14" s="596">
        <f>IF(VLOOKUP(G14, TablaGE[],AB6, FALSE)="","",VLOOKUP(G14, TablaGE[],AB6, FALSE))</f>
        <v>85</v>
      </c>
      <c r="AC14" s="596">
        <f>IF(VLOOKUP(G14, TablaGE[],AC6, FALSE)="","",VLOOKUP(G14, TablaGE[],AC6, FALSE))</f>
        <v>0</v>
      </c>
      <c r="AD14" s="596">
        <f>IF(VLOOKUP(G14, TablaGE[],AD6, FALSE)="","",VLOOKUP(G14, TablaGE[],AD6, FALSE))</f>
        <v>0.05</v>
      </c>
      <c r="AE14" s="596">
        <f>IF(VLOOKUP(G14, TablaGE[], AE6, FALSE)="","",VLOOKUP(G14, TablaGE[], AE6, FALSE))</f>
        <v>129</v>
      </c>
      <c r="AF14" s="596">
        <f>IF(VLOOKUP(G14, TablaGE[], AF6, FALSE)="","",VLOOKUP(G14, TablaGE[], AF6, FALSE))</f>
        <v>124</v>
      </c>
      <c r="AG14" s="596">
        <f>IF(VLOOKUP(G14, TablaGE[],AG6, FALSE)="","",VLOOKUP(G14, TablaGE[],AG6, FALSE))</f>
        <v>27.4</v>
      </c>
      <c r="AH14" s="596">
        <f>IF(VLOOKUP(G14, TablaGE[],AH6, FALSE)="","",VLOOKUP(G14, TablaGE[],AH6, FALSE))</f>
        <v>15</v>
      </c>
      <c r="AI14" s="596">
        <f>IF(VLOOKUP(G14, TablaGE[],AI6, FALSE)="","",VLOOKUP(G14, TablaGE[],AI6, FALSE))</f>
        <v>1.6</v>
      </c>
      <c r="AJ14" s="596">
        <f>IF(VLOOKUP(G14, TablaGE[],AJ6, FALSE)="","",VLOOKUP(G14, TablaGE[],AJ6, FALSE))</f>
        <v>42</v>
      </c>
      <c r="AK14" s="596">
        <f>IF(VLOOKUP(G14, TablaGE[],AK6, FALSE)="","",VLOOKUP(G14, TablaGE[],AK6, FALSE))</f>
        <v>18</v>
      </c>
      <c r="AL14" s="596">
        <f>IF(VLOOKUP(G14, TablaGE[],AL6, FALSE)="","",VLOOKUP(G14, TablaGE[],AL6, FALSE))</f>
        <v>3</v>
      </c>
      <c r="AM14" s="596">
        <f>IF(VLOOKUP(G14, TablaGE[],AM6, FALSE)="","",VLOOKUP(G14, TablaGE[],AM6, FALSE))</f>
        <v>120</v>
      </c>
      <c r="AN14" s="596">
        <f>IF(VLOOKUP(G14, TablaGE[],AN6, FALSE)="","",VLOOKUP(G14, TablaGE[],AN6, FALSE))</f>
        <v>183</v>
      </c>
      <c r="AO14" s="596">
        <f>IF(VLOOKUP(G14, TablaGE[],AO6, FALSE)="","",VLOOKUP(G14, TablaGE[],AO6, FALSE))</f>
        <v>286</v>
      </c>
      <c r="AP14" s="596">
        <f>IF(VLOOKUP(G14, TablaGE[],AP6, FALSE)="","",VLOOKUP(G14, TablaGE[],AP6, FALSE))</f>
        <v>341</v>
      </c>
      <c r="AQ14" s="596">
        <f>IF(VLOOKUP(G14, TablaGE[],AQ6, FALSE)="","",VLOOKUP(G14, TablaGE[],AQ6, FALSE))</f>
        <v>140</v>
      </c>
      <c r="AR14" s="596">
        <f>IF(VLOOKUP(G14, TablaGE[],AR6, FALSE)="","",VLOOKUP(G14, TablaGE[],AR6, FALSE))</f>
        <v>170</v>
      </c>
      <c r="AS14" s="596">
        <f>IF(VLOOKUP(G14, TablaGE[],AS6, FALSE)="","",VLOOKUP(G14, TablaGE[],AS6, FALSE))</f>
        <v>240</v>
      </c>
      <c r="AT14" s="596">
        <f>IF(VLOOKUP(G14, TablaGE[],AT6, FALSE)="","",VLOOKUP(G14, TablaGE[],AT6, FALSE))</f>
        <v>365</v>
      </c>
      <c r="AU14" s="596">
        <f>IF(VLOOKUP(G14, TablaGE[],AU6, FALSE)="","",VLOOKUP(G14, TablaGE[],AU6, FALSE))</f>
        <v>437</v>
      </c>
      <c r="AV14" s="620"/>
      <c r="AW14" s="597" t="str">
        <f>IF(VLOOKUP(G14, TablaDO[], AW6, FALSE)="","",VLOOKUP(G14, TablaDO[], AW6, FALSE))</f>
        <v/>
      </c>
      <c r="AX14" s="596" t="str">
        <f>IF(VLOOKUP(G14, TablaDO[], AX6, FALSE)="","",VLOOKUP(G14, TablaDO[], AX6, FALSE))</f>
        <v/>
      </c>
      <c r="AY14" s="596" t="str">
        <f>IF(VLOOKUP(G14, TablaDO[], AY6, FALSE)="","",VLOOKUP(G14, TablaDO[], AY6, FALSE))</f>
        <v/>
      </c>
      <c r="AZ14" s="596" t="str">
        <f>IF(VLOOKUP(G14, TablaDO[], AZ6, FALSE)="","",VLOOKUP(G14, TablaDO[], AZ6, FALSE))</f>
        <v/>
      </c>
      <c r="BA14" s="596" t="str">
        <f>IF(VLOOKUP(G14, TablaDO[],BA6, FALSE)="","",VLOOKUP(G14, TablaDO[],BA6, FALSE))</f>
        <v/>
      </c>
      <c r="BB14" s="596" t="str">
        <f>IF(VLOOKUP(G14, TablaDO[],BB6, FALSE)="","",VLOOKUP(G14, TablaDO[],BB6, FALSE))</f>
        <v/>
      </c>
      <c r="BC14" s="596" t="str">
        <f>IF(VLOOKUP(G14, TablaDO[],BC6, FALSE)="","",VLOOKUP(G14, TablaDO[],BC6, FALSE))</f>
        <v/>
      </c>
      <c r="BD14" s="596" t="str">
        <f>IF(VLOOKUP(G14, TablaDO[],BD6, FALSE)="","",VLOOKUP(G14, TablaDO[],BD6, FALSE))</f>
        <v/>
      </c>
      <c r="BE14" s="598" t="str">
        <f>IF(VLOOKUP(G14, TablaDO[],BE6, FALSE)="","",VLOOKUP(G14, TablaDO[],BE6, FALSE))</f>
        <v/>
      </c>
      <c r="BF14" s="596" t="str">
        <f>IF(VLOOKUP(G14, TablaDO[],BF6, FALSE)="","",VLOOKUP(G14, TablaDO[],BF6, FALSE))</f>
        <v/>
      </c>
      <c r="BG14" s="596" t="str">
        <f>IF(VLOOKUP(G14, TablaDO[],BG6, FALSE)="","",VLOOKUP(G14, TablaDO[],BG6, FALSE))</f>
        <v/>
      </c>
      <c r="BH14" s="596" t="str">
        <f>IF(VLOOKUP(G14, TablaDO[],BH6, FALSE)="","",VLOOKUP(G14, TablaDO[],BH6, FALSE))</f>
        <v/>
      </c>
      <c r="BI14" s="596" t="str">
        <f>IF(VLOOKUP(G14, TablaDO[],BI6, FALSE)="","",VLOOKUP(G14, TablaDO[],BI6, FALSE))</f>
        <v/>
      </c>
      <c r="BJ14" s="596" t="str">
        <f>IF(VLOOKUP(G14, TablaDO[],BJ6, FALSE)="","",VLOOKUP(G14, TablaDO[],BJ6, FALSE))</f>
        <v/>
      </c>
      <c r="BK14" s="596" t="str">
        <f>IF(VLOOKUP(G14, TablaDO[],BK6, FALSE)="","",VLOOKUP(G14, TablaDO[],BK6, FALSE))</f>
        <v/>
      </c>
      <c r="BL14" s="596" t="str">
        <f>IF(VLOOKUP(G14, TablaDO[],BL6, FALSE)="","",VLOOKUP(G14, TablaDO[],BL6, FALSE))</f>
        <v/>
      </c>
      <c r="BM14" s="596" t="str">
        <f>IF(VLOOKUP(G14, TablaDO[],BM6, FALSE)="","",VLOOKUP(G14, TablaDO[],BM6, FALSE))</f>
        <v/>
      </c>
      <c r="BN14" s="596" t="str">
        <f>IF(VLOOKUP(G14, TablaDO[],BN6, FALSE)="","",VLOOKUP(G14, TablaDO[],BN6, FALSE))</f>
        <v/>
      </c>
      <c r="BO14" s="596" t="str">
        <f>IF(VLOOKUP(G14, TablaDO[],BO6, FALSE)="","",VLOOKUP(G14, TablaDO[],BO6, FALSE))</f>
        <v/>
      </c>
      <c r="BP14" s="596" t="str">
        <f>IF(VLOOKUP(G14, TablaDO[],BP6, FALSE)="","",VLOOKUP(G14, TablaDO[],BP6, FALSE))</f>
        <v/>
      </c>
      <c r="BQ14" s="596" t="str">
        <f>IF(VLOOKUP(G14, TablaDO[],BQ6, FALSE)="","",VLOOKUP(G14, TablaDO[],BQ6, FALSE))</f>
        <v/>
      </c>
      <c r="BR14" s="596" t="str">
        <f>IF(VLOOKUP(G14, TablaDO[],BR6, FALSE)="","",VLOOKUP(G14, TablaDO[],BR6, FALSE))</f>
        <v/>
      </c>
      <c r="BS14" s="620"/>
      <c r="BT14" s="597">
        <f>IF(VLOOKUP(G14, TablaJF[], BT6, FALSE)="","",VLOOKUP(G14, TablaJF[], BT6, FALSE))</f>
        <v>42841</v>
      </c>
      <c r="BU14" s="596">
        <f>IF(VLOOKUP(G14, TablaJF[], BU6, FALSE)="","",VLOOKUP(G14, TablaJF[], BU6, FALSE))</f>
        <v>0.77880000000000005</v>
      </c>
      <c r="BV14" s="596">
        <f>IF(VLOOKUP(G14, TablaJF[], BV6, FALSE)="","",VLOOKUP(G14, TablaJF[], BV6, FALSE))</f>
        <v>0.77500000000000002</v>
      </c>
      <c r="BW14" s="596">
        <f>IF(VLOOKUP(G14, TablaJF[], BW6, FALSE)="","",VLOOKUP(G14, TablaJF[], BW6, FALSE))</f>
        <v>0.84</v>
      </c>
      <c r="BX14" s="596">
        <f>IF(VLOOKUP(G14, TablaJF[],BX6, FALSE)="","",VLOOKUP(G14, TablaJF[],BX6, FALSE))</f>
        <v>104</v>
      </c>
      <c r="BY14" s="596">
        <f>IF(VLOOKUP(G14, TablaJF[],BY6, FALSE)="","",VLOOKUP(G14, TablaJF[],BY6, FALSE))</f>
        <v>100</v>
      </c>
      <c r="BZ14" s="596">
        <f>IF(VLOOKUP(G14, TablaJF[],BZ6, FALSE)="","",VLOOKUP(G14, TablaJF[],BZ6, FALSE))</f>
        <v>43.5</v>
      </c>
      <c r="CA14" s="596">
        <f>IF(VLOOKUP(G14, TablaJF[],CA6, FALSE)="","",VLOOKUP(G14, TablaJF[],CA6, FALSE))</f>
        <v>42.8</v>
      </c>
      <c r="CB14" s="596">
        <f>IF(VLOOKUP(G14, TablaJF[],CB6, FALSE)="","",VLOOKUP(G14, TablaJF[],CB6, FALSE))</f>
        <v>334</v>
      </c>
      <c r="CC14" s="596">
        <f>IF(VLOOKUP(G14, TablaJF[],CC6, FALSE)="","",VLOOKUP(G14, TablaJF[],CC6, FALSE))</f>
        <v>460</v>
      </c>
      <c r="CD14" s="596">
        <f>IF(VLOOKUP(G14, TablaJF[],CD6, FALSE)="","",VLOOKUP(G14, TablaJF[],CD6, FALSE))</f>
        <v>400</v>
      </c>
      <c r="CE14" s="596">
        <f>IF(VLOOKUP(G14, TablaJF[],CE6, FALSE)="","",VLOOKUP(G14, TablaJF[],CE6, FALSE))</f>
        <v>572</v>
      </c>
      <c r="CF14" s="596">
        <f>IF(VLOOKUP(G14, TablaJF[],CF6, FALSE)="","",VLOOKUP(G14, TablaJF[],CF6, FALSE))</f>
        <v>0</v>
      </c>
      <c r="CG14" s="596">
        <f>IF(VLOOKUP(G14, TablaJF[],CG6, FALSE)="","",VLOOKUP(G14, TablaJF[],CG6, FALSE))</f>
        <v>0.3</v>
      </c>
      <c r="CH14" s="596">
        <f>IF(VLOOKUP(G14, TablaJF[],CH6, FALSE)="","",VLOOKUP(G14, TablaJF[],CH6, FALSE))</f>
        <v>1</v>
      </c>
      <c r="CI14" s="596">
        <f>IF(VLOOKUP(G14, TablaJF[],CI6, FALSE)="","",VLOOKUP(G14, TablaJF[],CI6, FALSE))</f>
        <v>0.5</v>
      </c>
      <c r="CJ14" s="598">
        <f>IF(VLOOKUP(G14, TablaJF[],CJ6, FALSE)="","",VLOOKUP(G14, TablaJF[],CJ6, FALSE))</f>
        <v>1.5</v>
      </c>
      <c r="CK14" s="596">
        <f>IF(VLOOKUP(G14, TablaJF[],CK6, FALSE)="","",VLOOKUP(G14, TablaJF[],CK6, FALSE))</f>
        <v>-54</v>
      </c>
      <c r="CL14" s="596">
        <f>IF(VLOOKUP(G14, TablaJF[],CL6, FALSE)="","",VLOOKUP(G14, TablaJF[],CL6, FALSE))</f>
        <v>-47</v>
      </c>
      <c r="CM14" s="620"/>
      <c r="CN14" s="597" t="str">
        <f>IF(VLOOKUP(G14, TablaKE[], CN6, FALSE)="","",VLOOKUP(G14, TablaKE[], CN6, FALSE))</f>
        <v/>
      </c>
      <c r="CO14" s="596" t="str">
        <f>IF(VLOOKUP(G14, TablaKE[], CO6, FALSE)="","",VLOOKUP(G14, TablaKE[], CO6, FALSE))</f>
        <v/>
      </c>
      <c r="CP14" s="596" t="str">
        <f>IF(VLOOKUP(G14, TablaKE[], CP6, FALSE)="","",VLOOKUP(G14, TablaKE[], CP6, FALSE))</f>
        <v/>
      </c>
      <c r="CQ14" s="596" t="str">
        <f>IF(VLOOKUP(G14, TablaKE[], CQ6, FALSE)="","",VLOOKUP(G14, TablaKE[], CQ6, FALSE))</f>
        <v/>
      </c>
      <c r="CR14" s="596" t="str">
        <f>IF(VLOOKUP(G14, TablaKE[],CR6, FALSE)="","",VLOOKUP(G14, TablaKE[],CR6, FALSE))</f>
        <v/>
      </c>
      <c r="CS14" s="596" t="str">
        <f>IF(VLOOKUP(G14, TablaKE[],CS6, FALSE)="","",VLOOKUP(G14, TablaKE[],CS6, FALSE))</f>
        <v/>
      </c>
      <c r="CT14" s="596" t="str">
        <f>IF(VLOOKUP(G14, TablaKE[],CT6, FALSE)="","",VLOOKUP(G14, TablaKE[],CT6, FALSE))</f>
        <v/>
      </c>
      <c r="CU14" s="596" t="str">
        <f>IF(VLOOKUP(G14, TablaKE[],CU6, FALSE)="","",VLOOKUP(G14, TablaKE[],CU6, FALSE))</f>
        <v/>
      </c>
      <c r="CV14" s="596" t="str">
        <f>IF(VLOOKUP(G14, TablaKE[],CV6, FALSE)="","",VLOOKUP(G14, TablaKE[],CV6, FALSE))</f>
        <v/>
      </c>
      <c r="CW14" s="596" t="str">
        <f>IF(VLOOKUP(G14, TablaKE[],CW6, FALSE)="","",VLOOKUP(G14, TablaKE[],CW6, FALSE))</f>
        <v/>
      </c>
      <c r="CX14" s="596" t="str">
        <f>IF(VLOOKUP(G14, TablaKE[],CX6, FALSE)="","",VLOOKUP(G14, TablaKE[],CX6, FALSE))</f>
        <v/>
      </c>
      <c r="CY14" s="596" t="str">
        <f>IF(VLOOKUP(G14, TablaKE[],CY6, FALSE)="","",VLOOKUP(G14, TablaKE[],CY6, FALSE))</f>
        <v/>
      </c>
      <c r="CZ14" s="596" t="str">
        <f>IF(VLOOKUP(G14, TablaKE[],CZ6, FALSE)="","",VLOOKUP(G14, TablaKE[],CZ6, FALSE))</f>
        <v/>
      </c>
      <c r="DA14" s="596" t="str">
        <f>IF(VLOOKUP(G14, TablaKE[],DA6, FALSE)="","",VLOOKUP(G14, TablaKE[],DA6, FALSE))</f>
        <v/>
      </c>
      <c r="DB14" s="596" t="str">
        <f>IF(VLOOKUP(G14, TablaKE[],DB6, FALSE)="","",VLOOKUP(G14, TablaKE[],DB6, FALSE))</f>
        <v/>
      </c>
      <c r="DC14" s="596" t="str">
        <f>IF(VLOOKUP(G14, TablaKE[],DC6, FALSE)="","",VLOOKUP(G14, TablaKE[],DC6, FALSE))</f>
        <v/>
      </c>
      <c r="DD14" s="620"/>
      <c r="DE14" s="597" t="str">
        <f>IF(VLOOKUP($G14, TablaGP[], $DE$6, FALSE)="","",VLOOKUP($G14, TablaGP[], $DE$6, FALSE))</f>
        <v/>
      </c>
      <c r="DF14" s="598" t="str">
        <f>IF(VLOOKUP($G14, TablaGP[], $DF$6, FALSE)="","",VLOOKUP($G14, TablaGP[], $DF$6, FALSE))</f>
        <v/>
      </c>
      <c r="DG14" s="596" t="str">
        <f t="shared" si="10"/>
        <v/>
      </c>
      <c r="DH14" s="598" t="str">
        <f>IF(VLOOKUP($G14, TablaGP[], $DH$6, FALSE)="","",VLOOKUP($G14, TablaGP[], $DH$6, FALSE))</f>
        <v/>
      </c>
      <c r="DI14" s="596" t="str">
        <f t="shared" si="11"/>
        <v/>
      </c>
      <c r="DJ14" s="596" t="str">
        <f t="shared" si="12"/>
        <v/>
      </c>
      <c r="DK14" s="598" t="str">
        <f>IF(VLOOKUP($G14, TablaGP[], $DK$6, FALSE)="","",VLOOKUP($G14, TablaGP[], $DK$6, FALSE))</f>
        <v/>
      </c>
      <c r="DL14" s="596" t="str">
        <f t="shared" si="13"/>
        <v/>
      </c>
      <c r="DM14" s="598" t="str">
        <f>IF(VLOOKUP($G14, TablaGP[], $DM$6, FALSE)="","",VLOOKUP($G14, TablaGP[], $DM$6, FALSE))</f>
        <v/>
      </c>
      <c r="DN14" s="596" t="str">
        <f t="shared" si="14"/>
        <v/>
      </c>
      <c r="DO14" s="598" t="str">
        <f>IF(VLOOKUP($G14, TablaGP[], $DO$6, FALSE)="","",VLOOKUP($G14, TablaGP[], $DO$6, FALSE))</f>
        <v/>
      </c>
      <c r="DP14" s="598" t="str">
        <f>IF(VLOOKUP($G14, TablaGP[], $DP$6, FALSE)="","",VLOOKUP($G14, TablaGP[], $DP$6, FALSE))</f>
        <v/>
      </c>
      <c r="DQ14" s="598" t="str">
        <f>IF(VLOOKUP($G14, TablaGP[], $DQ$6, FALSE)="","",VLOOKUP($G14, TablaGP[], $DQ$6, FALSE))</f>
        <v/>
      </c>
      <c r="DR14" s="598" t="str">
        <f>IF(VLOOKUP($G14, TablaGP[], $DR$6, FALSE)="","",VLOOKUP($G14, TablaGP[], $DR$6, FALSE))</f>
        <v/>
      </c>
      <c r="DS14" s="596" t="str">
        <f t="shared" si="15"/>
        <v/>
      </c>
      <c r="DT14" s="596" t="str">
        <f t="shared" si="16"/>
        <v/>
      </c>
      <c r="DU14" s="596" t="str">
        <f t="shared" si="17"/>
        <v/>
      </c>
      <c r="DV14" s="596" t="str">
        <f t="shared" si="18"/>
        <v/>
      </c>
      <c r="DW14" s="596" t="str">
        <f t="shared" si="19"/>
        <v/>
      </c>
      <c r="DX14" s="598" t="str">
        <f>IF(VLOOKUP($G14, TablaGP[], $DX$6, FALSE)="","",VLOOKUP($G14, TablaGP[], $DX$6, FALSE))</f>
        <v/>
      </c>
      <c r="DY14" s="598" t="str">
        <f>IF(VLOOKUP($G14, TablaGP[], $DY$6, FALSE)="","",VLOOKUP($G14, TablaGP[], $DY$6, FALSE))</f>
        <v/>
      </c>
      <c r="DZ14" s="598" t="str">
        <f>IF(VLOOKUP($G14, TablaGP[], $DZ$6, FALSE)="","",VLOOKUP($G14, TablaGP[], $DZ$6, FALSE))</f>
        <v/>
      </c>
      <c r="EA14" s="596" t="str">
        <f t="shared" si="20"/>
        <v/>
      </c>
      <c r="EB14" s="596" t="str">
        <f t="shared" si="21"/>
        <v/>
      </c>
      <c r="EC14" s="596" t="str">
        <f t="shared" si="22"/>
        <v/>
      </c>
      <c r="EE14" s="597" t="str">
        <f>IF(VLOOKUP($G14, TablaGAV[], $DE$6, FALSE)="","",VLOOKUP($G14, TablaGAV[], $DE$6, FALSE))</f>
        <v/>
      </c>
      <c r="EF14" s="598" t="str">
        <f>IF(VLOOKUP($G14, TablaGAV[], $EF$6, FALSE)="","",VLOOKUP($G14, TablaGAV[], $EF$6, FALSE))</f>
        <v/>
      </c>
      <c r="EG14" s="596" t="str">
        <f t="shared" si="23"/>
        <v/>
      </c>
      <c r="EH14" s="596" t="str">
        <f t="shared" si="24"/>
        <v/>
      </c>
      <c r="EI14" s="598" t="str">
        <f>IF(VLOOKUP($G14, TablaGAV[], $EI$6, FALSE)="","",VLOOKUP($G14, TablaGAV[], $EI$6, FALSE))</f>
        <v/>
      </c>
      <c r="EJ14" s="596" t="str">
        <f t="shared" si="25"/>
        <v/>
      </c>
      <c r="EK14" s="598" t="str">
        <f>IF(VLOOKUP($G14, TablaGAV[], $EK$6, FALSE)="","",VLOOKUP($G14, TablaGAV[], $EK$6, FALSE))</f>
        <v/>
      </c>
      <c r="EL14" s="596" t="str">
        <f t="shared" si="26"/>
        <v/>
      </c>
      <c r="EM14" s="598" t="str">
        <f>IF(VLOOKUP($G14, TablaGAV[], $EM$6, FALSE)="","",VLOOKUP($G14, TablaGAV[], $EM$6, FALSE))</f>
        <v/>
      </c>
      <c r="EN14" s="596" t="str">
        <f t="shared" si="27"/>
        <v/>
      </c>
      <c r="EO14" s="598" t="str">
        <f>IF(VLOOKUP($G14, TablaGAV[], $EO$6, FALSE)="","",VLOOKUP($G14, TablaGAV[], $EO$6, FALSE))</f>
        <v/>
      </c>
      <c r="EP14" s="598" t="str">
        <f>IF(VLOOKUP($G14, TablaGAV[], $EP$6, FALSE)="","",VLOOKUP($G14, TablaGAV[], $EP$6, FALSE))</f>
        <v/>
      </c>
      <c r="EQ14" s="598" t="str">
        <f>IF(VLOOKUP($G14, TablaGAV[], $EQ$6, FALSE)="","",VLOOKUP($G14, TablaGAV[], $EQ$6, FALSE))</f>
        <v/>
      </c>
      <c r="ER14" s="598" t="str">
        <f>IF(VLOOKUP($G14, TablaGAV[], $ER$6, FALSE)="","",VLOOKUP($G14, TablaGAV[], $ER$6, FALSE))</f>
        <v/>
      </c>
      <c r="ES14" s="598" t="str">
        <f>IF(VLOOKUP($G14, TablaGAV[], $ES$6, FALSE)="","",VLOOKUP($G14, TablaGAV[], $ES$6, FALSE))</f>
        <v/>
      </c>
      <c r="ET14" s="596" t="str">
        <f t="shared" si="28"/>
        <v/>
      </c>
      <c r="EU14" s="596" t="str">
        <f t="shared" si="29"/>
        <v/>
      </c>
      <c r="EV14" s="596" t="str">
        <f t="shared" si="30"/>
        <v/>
      </c>
      <c r="EW14" s="596" t="str">
        <f t="shared" si="31"/>
        <v/>
      </c>
      <c r="EX14" s="596" t="str">
        <f t="shared" si="32"/>
        <v/>
      </c>
      <c r="EY14" s="598" t="str">
        <f>IF(VLOOKUP($G14, TablaGAV[], $EY$6, FALSE)="","",VLOOKUP($G14, TablaGAV[], $EY$6, FALSE))</f>
        <v/>
      </c>
      <c r="EZ14" s="598" t="str">
        <f>IF(VLOOKUP($G14, TablaGAV[], $EZ$6, FALSE)="","",VLOOKUP($G14, TablaGAV[], $EZ$6, FALSE))</f>
        <v/>
      </c>
      <c r="FA14" s="596" t="str">
        <f t="shared" si="33"/>
        <v/>
      </c>
      <c r="FB14" s="596" t="str">
        <f t="shared" si="34"/>
        <v/>
      </c>
    </row>
    <row r="15" spans="2:158" ht="15" customHeight="1" x14ac:dyDescent="0.25">
      <c r="B15" s="604" t="str">
        <f t="shared" si="8"/>
        <v>ABRIL</v>
      </c>
      <c r="C15" s="604">
        <f t="shared" si="35"/>
        <v>2017</v>
      </c>
      <c r="D15" s="604" t="str">
        <f t="shared" si="35"/>
        <v>GUILLERMO ELDER BELL</v>
      </c>
      <c r="E15" s="604" t="str">
        <f t="shared" si="35"/>
        <v>GLP</v>
      </c>
      <c r="F15" s="604">
        <f t="shared" si="36"/>
        <v>8</v>
      </c>
      <c r="G15" s="604" t="str">
        <f t="shared" si="9"/>
        <v>ABRIL 2017 / 8</v>
      </c>
      <c r="H15" s="613"/>
      <c r="I15" s="597">
        <f>IF(VLOOKUP(G15, TablaGLP[], I6, FALSE)="","",VLOOKUP(G15, TablaGLP[], I6, FALSE))</f>
        <v>42848</v>
      </c>
      <c r="J15" s="596">
        <f>IF(VLOOKUP(G15, TablaGLP[], J6, FALSE)="","",VLOOKUP(G15, TablaGLP[], J6, FALSE))</f>
        <v>0.55689999999999995</v>
      </c>
      <c r="K15" s="596">
        <f>IF(VLOOKUP(G15, TablaGLP[], K6, FALSE)="","",VLOOKUP(G15, TablaGLP[], K6, FALSE))</f>
        <v>0.52</v>
      </c>
      <c r="L15" s="596">
        <f>IF(VLOOKUP(G15, TablaGLP[], L6, FALSE)="","",VLOOKUP(G15, TablaGLP[], L6, FALSE))</f>
        <v>0.56999999999999995</v>
      </c>
      <c r="M15" s="596">
        <f>IF(VLOOKUP(G15, TablaGLP[],M6, FALSE)="","",VLOOKUP(G15, TablaGLP[],M6, FALSE))</f>
        <v>29</v>
      </c>
      <c r="N15" s="596">
        <f>IF(VLOOKUP(G15, TablaGLP[],N6, FALSE)="","",VLOOKUP(G15, TablaGLP[],N6, FALSE))</f>
        <v>36</v>
      </c>
      <c r="O15" s="596">
        <f>IF(VLOOKUP(G15, TablaGLP[],O6, FALSE)="","",VLOOKUP(G15, TablaGLP[],O6, FALSE))</f>
        <v>90</v>
      </c>
      <c r="P15" s="596">
        <f>IF(VLOOKUP(G15, TablaGLP[],P6, FALSE)="","",VLOOKUP(G15, TablaGLP[],P6, FALSE))</f>
        <v>80</v>
      </c>
      <c r="Q15" s="598">
        <f>IF(VLOOKUP(G15, TablaGLP[],Q6, FALSE)="","",VLOOKUP(G15, TablaGLP[],Q6, FALSE))</f>
        <v>170</v>
      </c>
      <c r="R15" s="596">
        <f>IF(VLOOKUP(G15, TablaGLP[],R6, FALSE)="","",VLOOKUP(G15, TablaGLP[],R6, FALSE))</f>
        <v>1.7</v>
      </c>
      <c r="S15" s="596">
        <f>IF(VLOOKUP(G15, TablaGLP[],S6, FALSE)="","",VLOOKUP(G15, TablaGLP[],S6, FALSE))</f>
        <v>2</v>
      </c>
      <c r="T15" s="596">
        <f>IF(VLOOKUP(G15, TablaGLP[],T6, FALSE)="","",VLOOKUP(G15, TablaGLP[],T6, FALSE))</f>
        <v>0.09</v>
      </c>
      <c r="U15" s="596">
        <f>IF(VLOOKUP(G15, TablaGLP[],U6, FALSE)="","",VLOOKUP(G15, TablaGLP[],U6, FALSE))</f>
        <v>3</v>
      </c>
      <c r="V15" s="620"/>
      <c r="W15" s="597">
        <f>IF(VLOOKUP(G15, TablaGE[], W6, FALSE)="","",VLOOKUP(G15, TablaGE[], W6, FALSE))</f>
        <v>42838</v>
      </c>
      <c r="X15" s="596">
        <f>IF(VLOOKUP(G15, TablaGE[],X6, FALSE)="","",VLOOKUP(G15, TablaGE[],X6, FALSE))</f>
        <v>9.9</v>
      </c>
      <c r="Y15" s="598">
        <f>IF(VLOOKUP(G15, TablaGE[],Y6, FALSE)="","",VLOOKUP(G15, TablaGE[],Y6, FALSE))</f>
        <v>7</v>
      </c>
      <c r="Z15" s="596">
        <f>IF(VLOOKUP(G15, TablaGE[],Z6, FALSE)="","",VLOOKUP(G15, TablaGE[],Z6, FALSE))</f>
        <v>11.5</v>
      </c>
      <c r="AA15" s="596">
        <f>IF(VLOOKUP(G15, TablaGE[], AA6, FALSE)="","",VLOOKUP(G15, TablaGE[], AA6, FALSE))</f>
        <v>85.2</v>
      </c>
      <c r="AB15" s="596">
        <f>IF(VLOOKUP(G15, TablaGE[],AB6, FALSE)="","",VLOOKUP(G15, TablaGE[],AB6, FALSE))</f>
        <v>85</v>
      </c>
      <c r="AC15" s="596">
        <f>IF(VLOOKUP(G15, TablaGE[],AC6, FALSE)="","",VLOOKUP(G15, TablaGE[],AC6, FALSE))</f>
        <v>0</v>
      </c>
      <c r="AD15" s="596">
        <f>IF(VLOOKUP(G15, TablaGE[],AD6, FALSE)="","",VLOOKUP(G15, TablaGE[],AD6, FALSE))</f>
        <v>0.05</v>
      </c>
      <c r="AE15" s="596">
        <f>IF(VLOOKUP(G15, TablaGE[], AE6, FALSE)="","",VLOOKUP(G15, TablaGE[], AE6, FALSE))</f>
        <v>127</v>
      </c>
      <c r="AF15" s="596">
        <f>IF(VLOOKUP(G15, TablaGE[], AF6, FALSE)="","",VLOOKUP(G15, TablaGE[], AF6, FALSE))</f>
        <v>124</v>
      </c>
      <c r="AG15" s="596">
        <f>IF(VLOOKUP(G15, TablaGE[],AG6, FALSE)="","",VLOOKUP(G15, TablaGE[],AG6, FALSE))</f>
        <v>27.1</v>
      </c>
      <c r="AH15" s="596">
        <f>IF(VLOOKUP(G15, TablaGE[],AH6, FALSE)="","",VLOOKUP(G15, TablaGE[],AH6, FALSE))</f>
        <v>11.2</v>
      </c>
      <c r="AI15" s="596">
        <f>IF(VLOOKUP(G15, TablaGE[],AI6, FALSE)="","",VLOOKUP(G15, TablaGE[],AI6, FALSE))</f>
        <v>1.54</v>
      </c>
      <c r="AJ15" s="596">
        <f>IF(VLOOKUP(G15, TablaGE[],AJ6, FALSE)="","",VLOOKUP(G15, TablaGE[],AJ6, FALSE))</f>
        <v>42</v>
      </c>
      <c r="AK15" s="596">
        <f>IF(VLOOKUP(G15, TablaGE[],AK6, FALSE)="","",VLOOKUP(G15, TablaGE[],AK6, FALSE))</f>
        <v>18</v>
      </c>
      <c r="AL15" s="596">
        <f>IF(VLOOKUP(G15, TablaGE[],AL6, FALSE)="","",VLOOKUP(G15, TablaGE[],AL6, FALSE))</f>
        <v>3</v>
      </c>
      <c r="AM15" s="596">
        <f>IF(VLOOKUP(G15, TablaGE[],AM6, FALSE)="","",VLOOKUP(G15, TablaGE[],AM6, FALSE))</f>
        <v>118</v>
      </c>
      <c r="AN15" s="596">
        <f>IF(VLOOKUP(G15, TablaGE[],AN6, FALSE)="","",VLOOKUP(G15, TablaGE[],AN6, FALSE))</f>
        <v>179</v>
      </c>
      <c r="AO15" s="596">
        <f>IF(VLOOKUP(G15, TablaGE[],AO6, FALSE)="","",VLOOKUP(G15, TablaGE[],AO6, FALSE))</f>
        <v>283</v>
      </c>
      <c r="AP15" s="596">
        <f>IF(VLOOKUP(G15, TablaGE[],AP6, FALSE)="","",VLOOKUP(G15, TablaGE[],AP6, FALSE))</f>
        <v>342</v>
      </c>
      <c r="AQ15" s="596">
        <f>IF(VLOOKUP(G15, TablaGE[],AQ6, FALSE)="","",VLOOKUP(G15, TablaGE[],AQ6, FALSE))</f>
        <v>140</v>
      </c>
      <c r="AR15" s="596">
        <f>IF(VLOOKUP(G15, TablaGE[],AR6, FALSE)="","",VLOOKUP(G15, TablaGE[],AR6, FALSE))</f>
        <v>170</v>
      </c>
      <c r="AS15" s="596">
        <f>IF(VLOOKUP(G15, TablaGE[],AS6, FALSE)="","",VLOOKUP(G15, TablaGE[],AS6, FALSE))</f>
        <v>240</v>
      </c>
      <c r="AT15" s="596">
        <f>IF(VLOOKUP(G15, TablaGE[],AT6, FALSE)="","",VLOOKUP(G15, TablaGE[],AT6, FALSE))</f>
        <v>365</v>
      </c>
      <c r="AU15" s="596">
        <f>IF(VLOOKUP(G15, TablaGE[],AU6, FALSE)="","",VLOOKUP(G15, TablaGE[],AU6, FALSE))</f>
        <v>437</v>
      </c>
      <c r="AV15" s="620"/>
      <c r="AW15" s="597" t="str">
        <f>IF(VLOOKUP(G15, TablaDO[], AW6, FALSE)="","",VLOOKUP(G15, TablaDO[], AW6, FALSE))</f>
        <v/>
      </c>
      <c r="AX15" s="596" t="str">
        <f>IF(VLOOKUP(G15, TablaDO[], AX6, FALSE)="","",VLOOKUP(G15, TablaDO[], AX6, FALSE))</f>
        <v/>
      </c>
      <c r="AY15" s="596" t="str">
        <f>IF(VLOOKUP(G15, TablaDO[], AY6, FALSE)="","",VLOOKUP(G15, TablaDO[], AY6, FALSE))</f>
        <v/>
      </c>
      <c r="AZ15" s="596" t="str">
        <f>IF(VLOOKUP(G15, TablaDO[], AZ6, FALSE)="","",VLOOKUP(G15, TablaDO[], AZ6, FALSE))</f>
        <v/>
      </c>
      <c r="BA15" s="596" t="str">
        <f>IF(VLOOKUP(G15, TablaDO[],BA6, FALSE)="","",VLOOKUP(G15, TablaDO[],BA6, FALSE))</f>
        <v/>
      </c>
      <c r="BB15" s="596" t="str">
        <f>IF(VLOOKUP(G15, TablaDO[],BB6, FALSE)="","",VLOOKUP(G15, TablaDO[],BB6, FALSE))</f>
        <v/>
      </c>
      <c r="BC15" s="596" t="str">
        <f>IF(VLOOKUP(G15, TablaDO[],BC6, FALSE)="","",VLOOKUP(G15, TablaDO[],BC6, FALSE))</f>
        <v/>
      </c>
      <c r="BD15" s="596" t="str">
        <f>IF(VLOOKUP(G15, TablaDO[],BD6, FALSE)="","",VLOOKUP(G15, TablaDO[],BD6, FALSE))</f>
        <v/>
      </c>
      <c r="BE15" s="598" t="str">
        <f>IF(VLOOKUP(G15, TablaDO[],BE6, FALSE)="","",VLOOKUP(G15, TablaDO[],BE6, FALSE))</f>
        <v/>
      </c>
      <c r="BF15" s="596" t="str">
        <f>IF(VLOOKUP(G15, TablaDO[],BF6, FALSE)="","",VLOOKUP(G15, TablaDO[],BF6, FALSE))</f>
        <v/>
      </c>
      <c r="BG15" s="596" t="str">
        <f>IF(VLOOKUP(G15, TablaDO[],BG6, FALSE)="","",VLOOKUP(G15, TablaDO[],BG6, FALSE))</f>
        <v/>
      </c>
      <c r="BH15" s="596" t="str">
        <f>IF(VLOOKUP(G15, TablaDO[],BH6, FALSE)="","",VLOOKUP(G15, TablaDO[],BH6, FALSE))</f>
        <v/>
      </c>
      <c r="BI15" s="596" t="str">
        <f>IF(VLOOKUP(G15, TablaDO[],BI6, FALSE)="","",VLOOKUP(G15, TablaDO[],BI6, FALSE))</f>
        <v/>
      </c>
      <c r="BJ15" s="596" t="str">
        <f>IF(VLOOKUP(G15, TablaDO[],BJ6, FALSE)="","",VLOOKUP(G15, TablaDO[],BJ6, FALSE))</f>
        <v/>
      </c>
      <c r="BK15" s="596" t="str">
        <f>IF(VLOOKUP(G15, TablaDO[],BK6, FALSE)="","",VLOOKUP(G15, TablaDO[],BK6, FALSE))</f>
        <v/>
      </c>
      <c r="BL15" s="596" t="str">
        <f>IF(VLOOKUP(G15, TablaDO[],BL6, FALSE)="","",VLOOKUP(G15, TablaDO[],BL6, FALSE))</f>
        <v/>
      </c>
      <c r="BM15" s="596" t="str">
        <f>IF(VLOOKUP(G15, TablaDO[],BM6, FALSE)="","",VLOOKUP(G15, TablaDO[],BM6, FALSE))</f>
        <v/>
      </c>
      <c r="BN15" s="596" t="str">
        <f>IF(VLOOKUP(G15, TablaDO[],BN6, FALSE)="","",VLOOKUP(G15, TablaDO[],BN6, FALSE))</f>
        <v/>
      </c>
      <c r="BO15" s="596" t="str">
        <f>IF(VLOOKUP(G15, TablaDO[],BO6, FALSE)="","",VLOOKUP(G15, TablaDO[],BO6, FALSE))</f>
        <v/>
      </c>
      <c r="BP15" s="596" t="str">
        <f>IF(VLOOKUP(G15, TablaDO[],BP6, FALSE)="","",VLOOKUP(G15, TablaDO[],BP6, FALSE))</f>
        <v/>
      </c>
      <c r="BQ15" s="596" t="str">
        <f>IF(VLOOKUP(G15, TablaDO[],BQ6, FALSE)="","",VLOOKUP(G15, TablaDO[],BQ6, FALSE))</f>
        <v/>
      </c>
      <c r="BR15" s="596" t="str">
        <f>IF(VLOOKUP(G15, TablaDO[],BR6, FALSE)="","",VLOOKUP(G15, TablaDO[],BR6, FALSE))</f>
        <v/>
      </c>
      <c r="BS15" s="620"/>
      <c r="BT15" s="597">
        <f>IF(VLOOKUP(G15, TablaJF[], BT6, FALSE)="","",VLOOKUP(G15, TablaJF[], BT6, FALSE))</f>
        <v>42843</v>
      </c>
      <c r="BU15" s="596">
        <f>IF(VLOOKUP(G15, TablaJF[], BU6, FALSE)="","",VLOOKUP(G15, TablaJF[], BU6, FALSE))</f>
        <v>0.77829999999999999</v>
      </c>
      <c r="BV15" s="596">
        <f>IF(VLOOKUP(G15, TablaJF[], BV6, FALSE)="","",VLOOKUP(G15, TablaJF[], BV6, FALSE))</f>
        <v>0.77500000000000002</v>
      </c>
      <c r="BW15" s="596">
        <f>IF(VLOOKUP(G15, TablaJF[], BW6, FALSE)="","",VLOOKUP(G15, TablaJF[], BW6, FALSE))</f>
        <v>0.84</v>
      </c>
      <c r="BX15" s="596">
        <f>IF(VLOOKUP(G15, TablaJF[],BX6, FALSE)="","",VLOOKUP(G15, TablaJF[],BX6, FALSE))</f>
        <v>104</v>
      </c>
      <c r="BY15" s="596">
        <f>IF(VLOOKUP(G15, TablaJF[],BY6, FALSE)="","",VLOOKUP(G15, TablaJF[],BY6, FALSE))</f>
        <v>100</v>
      </c>
      <c r="BZ15" s="596">
        <f>IF(VLOOKUP(G15, TablaJF[],BZ6, FALSE)="","",VLOOKUP(G15, TablaJF[],BZ6, FALSE))</f>
        <v>43.5</v>
      </c>
      <c r="CA15" s="596">
        <f>IF(VLOOKUP(G15, TablaJF[],CA6, FALSE)="","",VLOOKUP(G15, TablaJF[],CA6, FALSE))</f>
        <v>42.8</v>
      </c>
      <c r="CB15" s="596">
        <f>IF(VLOOKUP(G15, TablaJF[],CB6, FALSE)="","",VLOOKUP(G15, TablaJF[],CB6, FALSE))</f>
        <v>333</v>
      </c>
      <c r="CC15" s="596">
        <f>IF(VLOOKUP(G15, TablaJF[],CC6, FALSE)="","",VLOOKUP(G15, TablaJF[],CC6, FALSE))</f>
        <v>471</v>
      </c>
      <c r="CD15" s="596">
        <f>IF(VLOOKUP(G15, TablaJF[],CD6, FALSE)="","",VLOOKUP(G15, TablaJF[],CD6, FALSE))</f>
        <v>400</v>
      </c>
      <c r="CE15" s="596">
        <f>IF(VLOOKUP(G15, TablaJF[],CE6, FALSE)="","",VLOOKUP(G15, TablaJF[],CE6, FALSE))</f>
        <v>572</v>
      </c>
      <c r="CF15" s="596">
        <f>IF(VLOOKUP(G15, TablaJF[],CF6, FALSE)="","",VLOOKUP(G15, TablaJF[],CF6, FALSE))</f>
        <v>0</v>
      </c>
      <c r="CG15" s="596">
        <f>IF(VLOOKUP(G15, TablaJF[],CG6, FALSE)="","",VLOOKUP(G15, TablaJF[],CG6, FALSE))</f>
        <v>0.3</v>
      </c>
      <c r="CH15" s="596">
        <f>IF(VLOOKUP(G15, TablaJF[],CH6, FALSE)="","",VLOOKUP(G15, TablaJF[],CH6, FALSE))</f>
        <v>0.5</v>
      </c>
      <c r="CI15" s="596">
        <f>IF(VLOOKUP(G15, TablaJF[],CI6, FALSE)="","",VLOOKUP(G15, TablaJF[],CI6, FALSE))</f>
        <v>1</v>
      </c>
      <c r="CJ15" s="598">
        <f>IF(VLOOKUP(G15, TablaJF[],CJ6, FALSE)="","",VLOOKUP(G15, TablaJF[],CJ6, FALSE))</f>
        <v>1.5</v>
      </c>
      <c r="CK15" s="596">
        <f>IF(VLOOKUP(G15, TablaJF[],CK6, FALSE)="","",VLOOKUP(G15, TablaJF[],CK6, FALSE))</f>
        <v>-54</v>
      </c>
      <c r="CL15" s="596">
        <f>IF(VLOOKUP(G15, TablaJF[],CL6, FALSE)="","",VLOOKUP(G15, TablaJF[],CL6, FALSE))</f>
        <v>-47</v>
      </c>
      <c r="CM15" s="620"/>
      <c r="CN15" s="597" t="str">
        <f>IF(VLOOKUP(G15, TablaKE[], CN6, FALSE)="","",VLOOKUP(G15, TablaKE[], CN6, FALSE))</f>
        <v/>
      </c>
      <c r="CO15" s="596" t="str">
        <f>IF(VLOOKUP(G15, TablaKE[], CO6, FALSE)="","",VLOOKUP(G15, TablaKE[], CO6, FALSE))</f>
        <v/>
      </c>
      <c r="CP15" s="596" t="str">
        <f>IF(VLOOKUP(G15, TablaKE[], CP6, FALSE)="","",VLOOKUP(G15, TablaKE[], CP6, FALSE))</f>
        <v/>
      </c>
      <c r="CQ15" s="596" t="str">
        <f>IF(VLOOKUP(G15, TablaKE[], CQ6, FALSE)="","",VLOOKUP(G15, TablaKE[], CQ6, FALSE))</f>
        <v/>
      </c>
      <c r="CR15" s="596" t="str">
        <f>IF(VLOOKUP(G15, TablaKE[],CR6, FALSE)="","",VLOOKUP(G15, TablaKE[],CR6, FALSE))</f>
        <v/>
      </c>
      <c r="CS15" s="596" t="str">
        <f>IF(VLOOKUP(G15, TablaKE[],CS6, FALSE)="","",VLOOKUP(G15, TablaKE[],CS6, FALSE))</f>
        <v/>
      </c>
      <c r="CT15" s="596" t="str">
        <f>IF(VLOOKUP(G15, TablaKE[],CT6, FALSE)="","",VLOOKUP(G15, TablaKE[],CT6, FALSE))</f>
        <v/>
      </c>
      <c r="CU15" s="596" t="str">
        <f>IF(VLOOKUP(G15, TablaKE[],CU6, FALSE)="","",VLOOKUP(G15, TablaKE[],CU6, FALSE))</f>
        <v/>
      </c>
      <c r="CV15" s="596" t="str">
        <f>IF(VLOOKUP(G15, TablaKE[],CV6, FALSE)="","",VLOOKUP(G15, TablaKE[],CV6, FALSE))</f>
        <v/>
      </c>
      <c r="CW15" s="596" t="str">
        <f>IF(VLOOKUP(G15, TablaKE[],CW6, FALSE)="","",VLOOKUP(G15, TablaKE[],CW6, FALSE))</f>
        <v/>
      </c>
      <c r="CX15" s="596" t="str">
        <f>IF(VLOOKUP(G15, TablaKE[],CX6, FALSE)="","",VLOOKUP(G15, TablaKE[],CX6, FALSE))</f>
        <v/>
      </c>
      <c r="CY15" s="596" t="str">
        <f>IF(VLOOKUP(G15, TablaKE[],CY6, FALSE)="","",VLOOKUP(G15, TablaKE[],CY6, FALSE))</f>
        <v/>
      </c>
      <c r="CZ15" s="596" t="str">
        <f>IF(VLOOKUP(G15, TablaKE[],CZ6, FALSE)="","",VLOOKUP(G15, TablaKE[],CZ6, FALSE))</f>
        <v/>
      </c>
      <c r="DA15" s="596" t="str">
        <f>IF(VLOOKUP(G15, TablaKE[],DA6, FALSE)="","",VLOOKUP(G15, TablaKE[],DA6, FALSE))</f>
        <v/>
      </c>
      <c r="DB15" s="596" t="str">
        <f>IF(VLOOKUP(G15, TablaKE[],DB6, FALSE)="","",VLOOKUP(G15, TablaKE[],DB6, FALSE))</f>
        <v/>
      </c>
      <c r="DC15" s="596" t="str">
        <f>IF(VLOOKUP(G15, TablaKE[],DC6, FALSE)="","",VLOOKUP(G15, TablaKE[],DC6, FALSE))</f>
        <v/>
      </c>
      <c r="DD15" s="620"/>
      <c r="DE15" s="597" t="str">
        <f>IF(VLOOKUP($G15, TablaGP[], $DE$6, FALSE)="","",VLOOKUP($G15, TablaGP[], $DE$6, FALSE))</f>
        <v/>
      </c>
      <c r="DF15" s="598" t="str">
        <f>IF(VLOOKUP($G15, TablaGP[], $DF$6, FALSE)="","",VLOOKUP($G15, TablaGP[], $DF$6, FALSE))</f>
        <v/>
      </c>
      <c r="DG15" s="596" t="str">
        <f t="shared" si="10"/>
        <v/>
      </c>
      <c r="DH15" s="598" t="str">
        <f>IF(VLOOKUP($G15, TablaGP[], $DH$6, FALSE)="","",VLOOKUP($G15, TablaGP[], $DH$6, FALSE))</f>
        <v/>
      </c>
      <c r="DI15" s="596" t="str">
        <f t="shared" si="11"/>
        <v/>
      </c>
      <c r="DJ15" s="596" t="str">
        <f t="shared" si="12"/>
        <v/>
      </c>
      <c r="DK15" s="598" t="str">
        <f>IF(VLOOKUP($G15, TablaGP[], $DK$6, FALSE)="","",VLOOKUP($G15, TablaGP[], $DK$6, FALSE))</f>
        <v/>
      </c>
      <c r="DL15" s="596" t="str">
        <f t="shared" si="13"/>
        <v/>
      </c>
      <c r="DM15" s="598" t="str">
        <f>IF(VLOOKUP($G15, TablaGP[], $DM$6, FALSE)="","",VLOOKUP($G15, TablaGP[], $DM$6, FALSE))</f>
        <v/>
      </c>
      <c r="DN15" s="596" t="str">
        <f t="shared" si="14"/>
        <v/>
      </c>
      <c r="DO15" s="598" t="str">
        <f>IF(VLOOKUP($G15, TablaGP[], $DO$6, FALSE)="","",VLOOKUP($G15, TablaGP[], $DO$6, FALSE))</f>
        <v/>
      </c>
      <c r="DP15" s="598" t="str">
        <f>IF(VLOOKUP($G15, TablaGP[], $DP$6, FALSE)="","",VLOOKUP($G15, TablaGP[], $DP$6, FALSE))</f>
        <v/>
      </c>
      <c r="DQ15" s="598" t="str">
        <f>IF(VLOOKUP($G15, TablaGP[], $DQ$6, FALSE)="","",VLOOKUP($G15, TablaGP[], $DQ$6, FALSE))</f>
        <v/>
      </c>
      <c r="DR15" s="598" t="str">
        <f>IF(VLOOKUP($G15, TablaGP[], $DR$6, FALSE)="","",VLOOKUP($G15, TablaGP[], $DR$6, FALSE))</f>
        <v/>
      </c>
      <c r="DS15" s="596" t="str">
        <f t="shared" si="15"/>
        <v/>
      </c>
      <c r="DT15" s="596" t="str">
        <f t="shared" si="16"/>
        <v/>
      </c>
      <c r="DU15" s="596" t="str">
        <f t="shared" si="17"/>
        <v/>
      </c>
      <c r="DV15" s="596" t="str">
        <f t="shared" si="18"/>
        <v/>
      </c>
      <c r="DW15" s="596" t="str">
        <f t="shared" si="19"/>
        <v/>
      </c>
      <c r="DX15" s="598" t="str">
        <f>IF(VLOOKUP($G15, TablaGP[], $DX$6, FALSE)="","",VLOOKUP($G15, TablaGP[], $DX$6, FALSE))</f>
        <v/>
      </c>
      <c r="DY15" s="598" t="str">
        <f>IF(VLOOKUP($G15, TablaGP[], $DY$6, FALSE)="","",VLOOKUP($G15, TablaGP[], $DY$6, FALSE))</f>
        <v/>
      </c>
      <c r="DZ15" s="598" t="str">
        <f>IF(VLOOKUP($G15, TablaGP[], $DZ$6, FALSE)="","",VLOOKUP($G15, TablaGP[], $DZ$6, FALSE))</f>
        <v/>
      </c>
      <c r="EA15" s="596" t="str">
        <f t="shared" si="20"/>
        <v/>
      </c>
      <c r="EB15" s="596" t="str">
        <f t="shared" si="21"/>
        <v/>
      </c>
      <c r="EC15" s="596" t="str">
        <f t="shared" si="22"/>
        <v/>
      </c>
      <c r="EE15" s="597" t="str">
        <f>IF(VLOOKUP($G15, TablaGAV[], $DE$6, FALSE)="","",VLOOKUP($G15, TablaGAV[], $DE$6, FALSE))</f>
        <v/>
      </c>
      <c r="EF15" s="598" t="str">
        <f>IF(VLOOKUP($G15, TablaGAV[], $EF$6, FALSE)="","",VLOOKUP($G15, TablaGAV[], $EF$6, FALSE))</f>
        <v/>
      </c>
      <c r="EG15" s="596" t="str">
        <f t="shared" si="23"/>
        <v/>
      </c>
      <c r="EH15" s="596" t="str">
        <f t="shared" si="24"/>
        <v/>
      </c>
      <c r="EI15" s="598" t="str">
        <f>IF(VLOOKUP($G15, TablaGAV[], $EI$6, FALSE)="","",VLOOKUP($G15, TablaGAV[], $EI$6, FALSE))</f>
        <v/>
      </c>
      <c r="EJ15" s="596" t="str">
        <f t="shared" si="25"/>
        <v/>
      </c>
      <c r="EK15" s="598" t="str">
        <f>IF(VLOOKUP($G15, TablaGAV[], $EK$6, FALSE)="","",VLOOKUP($G15, TablaGAV[], $EK$6, FALSE))</f>
        <v/>
      </c>
      <c r="EL15" s="596" t="str">
        <f t="shared" si="26"/>
        <v/>
      </c>
      <c r="EM15" s="598" t="str">
        <f>IF(VLOOKUP($G15, TablaGAV[], $EM$6, FALSE)="","",VLOOKUP($G15, TablaGAV[], $EM$6, FALSE))</f>
        <v/>
      </c>
      <c r="EN15" s="596" t="str">
        <f t="shared" si="27"/>
        <v/>
      </c>
      <c r="EO15" s="598" t="str">
        <f>IF(VLOOKUP($G15, TablaGAV[], $EO$6, FALSE)="","",VLOOKUP($G15, TablaGAV[], $EO$6, FALSE))</f>
        <v/>
      </c>
      <c r="EP15" s="598" t="str">
        <f>IF(VLOOKUP($G15, TablaGAV[], $EP$6, FALSE)="","",VLOOKUP($G15, TablaGAV[], $EP$6, FALSE))</f>
        <v/>
      </c>
      <c r="EQ15" s="598" t="str">
        <f>IF(VLOOKUP($G15, TablaGAV[], $EQ$6, FALSE)="","",VLOOKUP($G15, TablaGAV[], $EQ$6, FALSE))</f>
        <v/>
      </c>
      <c r="ER15" s="598" t="str">
        <f>IF(VLOOKUP($G15, TablaGAV[], $ER$6, FALSE)="","",VLOOKUP($G15, TablaGAV[], $ER$6, FALSE))</f>
        <v/>
      </c>
      <c r="ES15" s="598" t="str">
        <f>IF(VLOOKUP($G15, TablaGAV[], $ES$6, FALSE)="","",VLOOKUP($G15, TablaGAV[], $ES$6, FALSE))</f>
        <v/>
      </c>
      <c r="ET15" s="596" t="str">
        <f t="shared" si="28"/>
        <v/>
      </c>
      <c r="EU15" s="596" t="str">
        <f t="shared" si="29"/>
        <v/>
      </c>
      <c r="EV15" s="596" t="str">
        <f t="shared" si="30"/>
        <v/>
      </c>
      <c r="EW15" s="596" t="str">
        <f t="shared" si="31"/>
        <v/>
      </c>
      <c r="EX15" s="596" t="str">
        <f t="shared" si="32"/>
        <v/>
      </c>
      <c r="EY15" s="598" t="str">
        <f>IF(VLOOKUP($G15, TablaGAV[], $EY$6, FALSE)="","",VLOOKUP($G15, TablaGAV[], $EY$6, FALSE))</f>
        <v/>
      </c>
      <c r="EZ15" s="598" t="str">
        <f>IF(VLOOKUP($G15, TablaGAV[], $EZ$6, FALSE)="","",VLOOKUP($G15, TablaGAV[], $EZ$6, FALSE))</f>
        <v/>
      </c>
      <c r="FA15" s="596" t="str">
        <f t="shared" si="33"/>
        <v/>
      </c>
      <c r="FB15" s="596" t="str">
        <f t="shared" si="34"/>
        <v/>
      </c>
    </row>
    <row r="16" spans="2:158" ht="15" customHeight="1" x14ac:dyDescent="0.25">
      <c r="B16" s="604" t="str">
        <f t="shared" si="8"/>
        <v>ABRIL</v>
      </c>
      <c r="C16" s="604">
        <f t="shared" si="35"/>
        <v>2017</v>
      </c>
      <c r="D16" s="604" t="str">
        <f t="shared" si="35"/>
        <v>GUILLERMO ELDER BELL</v>
      </c>
      <c r="E16" s="604" t="str">
        <f t="shared" si="35"/>
        <v>GLP</v>
      </c>
      <c r="F16" s="604">
        <f t="shared" si="36"/>
        <v>9</v>
      </c>
      <c r="G16" s="604" t="str">
        <f t="shared" si="9"/>
        <v>ABRIL 2017 / 9</v>
      </c>
      <c r="H16" s="613"/>
      <c r="I16" s="597">
        <f>IF(VLOOKUP(G16, TablaGLP[], I6, FALSE)="","",VLOOKUP(G16, TablaGLP[], I6, FALSE))</f>
        <v>42850</v>
      </c>
      <c r="J16" s="596">
        <f>IF(VLOOKUP(G16, TablaGLP[], J6, FALSE)="","",VLOOKUP(G16, TablaGLP[], J6, FALSE))</f>
        <v>0.55430000000000001</v>
      </c>
      <c r="K16" s="596">
        <f>IF(VLOOKUP(G16, TablaGLP[], K6, FALSE)="","",VLOOKUP(G16, TablaGLP[], K6, FALSE))</f>
        <v>0.52</v>
      </c>
      <c r="L16" s="596">
        <f>IF(VLOOKUP(G16, TablaGLP[], L6, FALSE)="","",VLOOKUP(G16, TablaGLP[], L6, FALSE))</f>
        <v>0.56999999999999995</v>
      </c>
      <c r="M16" s="596">
        <f>IF(VLOOKUP(G16, TablaGLP[],M6, FALSE)="","",VLOOKUP(G16, TablaGLP[],M6, FALSE))</f>
        <v>28</v>
      </c>
      <c r="N16" s="596">
        <f>IF(VLOOKUP(G16, TablaGLP[],N6, FALSE)="","",VLOOKUP(G16, TablaGLP[],N6, FALSE))</f>
        <v>36</v>
      </c>
      <c r="O16" s="596">
        <f>IF(VLOOKUP(G16, TablaGLP[],O6, FALSE)="","",VLOOKUP(G16, TablaGLP[],O6, FALSE))</f>
        <v>90</v>
      </c>
      <c r="P16" s="596">
        <f>IF(VLOOKUP(G16, TablaGLP[],P6, FALSE)="","",VLOOKUP(G16, TablaGLP[],P6, FALSE))</f>
        <v>80</v>
      </c>
      <c r="Q16" s="598">
        <f>IF(VLOOKUP(G16, TablaGLP[],Q6, FALSE)="","",VLOOKUP(G16, TablaGLP[],Q6, FALSE))</f>
        <v>170</v>
      </c>
      <c r="R16" s="596">
        <f>IF(VLOOKUP(G16, TablaGLP[],R6, FALSE)="","",VLOOKUP(G16, TablaGLP[],R6, FALSE))</f>
        <v>0.9</v>
      </c>
      <c r="S16" s="596">
        <f>IF(VLOOKUP(G16, TablaGLP[],S6, FALSE)="","",VLOOKUP(G16, TablaGLP[],S6, FALSE))</f>
        <v>2</v>
      </c>
      <c r="T16" s="596">
        <f>IF(VLOOKUP(G16, TablaGLP[],T6, FALSE)="","",VLOOKUP(G16, TablaGLP[],T6, FALSE))</f>
        <v>0.08</v>
      </c>
      <c r="U16" s="596">
        <f>IF(VLOOKUP(G16, TablaGLP[],U6, FALSE)="","",VLOOKUP(G16, TablaGLP[],U6, FALSE))</f>
        <v>3</v>
      </c>
      <c r="V16" s="620"/>
      <c r="W16" s="597">
        <f>IF(VLOOKUP(G16, TablaGE[], W6, FALSE)="","",VLOOKUP(G16, TablaGE[], W6, FALSE))</f>
        <v>42839</v>
      </c>
      <c r="X16" s="596">
        <f>IF(VLOOKUP(G16, TablaGE[],X6, FALSE)="","",VLOOKUP(G16, TablaGE[],X6, FALSE))</f>
        <v>10</v>
      </c>
      <c r="Y16" s="598">
        <f>IF(VLOOKUP(G16, TablaGE[],Y6, FALSE)="","",VLOOKUP(G16, TablaGE[],Y6, FALSE))</f>
        <v>7</v>
      </c>
      <c r="Z16" s="596">
        <f>IF(VLOOKUP(G16, TablaGE[],Z6, FALSE)="","",VLOOKUP(G16, TablaGE[],Z6, FALSE))</f>
        <v>11.5</v>
      </c>
      <c r="AA16" s="596">
        <f>IF(VLOOKUP(G16, TablaGE[], AA6, FALSE)="","",VLOOKUP(G16, TablaGE[], AA6, FALSE))</f>
        <v>85.2</v>
      </c>
      <c r="AB16" s="596">
        <f>IF(VLOOKUP(G16, TablaGE[],AB6, FALSE)="","",VLOOKUP(G16, TablaGE[],AB6, FALSE))</f>
        <v>85</v>
      </c>
      <c r="AC16" s="596">
        <f>IF(VLOOKUP(G16, TablaGE[],AC6, FALSE)="","",VLOOKUP(G16, TablaGE[],AC6, FALSE))</f>
        <v>0</v>
      </c>
      <c r="AD16" s="596">
        <f>IF(VLOOKUP(G16, TablaGE[],AD6, FALSE)="","",VLOOKUP(G16, TablaGE[],AD6, FALSE))</f>
        <v>0.05</v>
      </c>
      <c r="AE16" s="596">
        <f>IF(VLOOKUP(G16, TablaGE[], AE6, FALSE)="","",VLOOKUP(G16, TablaGE[], AE6, FALSE))</f>
        <v>126</v>
      </c>
      <c r="AF16" s="596">
        <f>IF(VLOOKUP(G16, TablaGE[], AF6, FALSE)="","",VLOOKUP(G16, TablaGE[], AF6, FALSE))</f>
        <v>124</v>
      </c>
      <c r="AG16" s="596">
        <f>IF(VLOOKUP(G16, TablaGE[],AG6, FALSE)="","",VLOOKUP(G16, TablaGE[],AG6, FALSE))</f>
        <v>27.4</v>
      </c>
      <c r="AH16" s="596">
        <f>IF(VLOOKUP(G16, TablaGE[],AH6, FALSE)="","",VLOOKUP(G16, TablaGE[],AH6, FALSE))</f>
        <v>10.8</v>
      </c>
      <c r="AI16" s="596">
        <f>IF(VLOOKUP(G16, TablaGE[],AI6, FALSE)="","",VLOOKUP(G16, TablaGE[],AI6, FALSE))</f>
        <v>1.55</v>
      </c>
      <c r="AJ16" s="596">
        <f>IF(VLOOKUP(G16, TablaGE[],AJ6, FALSE)="","",VLOOKUP(G16, TablaGE[],AJ6, FALSE))</f>
        <v>42</v>
      </c>
      <c r="AK16" s="596">
        <f>IF(VLOOKUP(G16, TablaGE[],AK6, FALSE)="","",VLOOKUP(G16, TablaGE[],AK6, FALSE))</f>
        <v>18</v>
      </c>
      <c r="AL16" s="596">
        <f>IF(VLOOKUP(G16, TablaGE[],AL6, FALSE)="","",VLOOKUP(G16, TablaGE[],AL6, FALSE))</f>
        <v>3</v>
      </c>
      <c r="AM16" s="596">
        <f>IF(VLOOKUP(G16, TablaGE[],AM6, FALSE)="","",VLOOKUP(G16, TablaGE[],AM6, FALSE))</f>
        <v>117</v>
      </c>
      <c r="AN16" s="596">
        <f>IF(VLOOKUP(G16, TablaGE[],AN6, FALSE)="","",VLOOKUP(G16, TablaGE[],AN6, FALSE))</f>
        <v>179</v>
      </c>
      <c r="AO16" s="596">
        <f>IF(VLOOKUP(G16, TablaGE[],AO6, FALSE)="","",VLOOKUP(G16, TablaGE[],AO6, FALSE))</f>
        <v>281</v>
      </c>
      <c r="AP16" s="596">
        <f>IF(VLOOKUP(G16, TablaGE[],AP6, FALSE)="","",VLOOKUP(G16, TablaGE[],AP6, FALSE))</f>
        <v>344</v>
      </c>
      <c r="AQ16" s="596">
        <f>IF(VLOOKUP(G16, TablaGE[],AQ6, FALSE)="","",VLOOKUP(G16, TablaGE[],AQ6, FALSE))</f>
        <v>140</v>
      </c>
      <c r="AR16" s="596">
        <f>IF(VLOOKUP(G16, TablaGE[],AR6, FALSE)="","",VLOOKUP(G16, TablaGE[],AR6, FALSE))</f>
        <v>170</v>
      </c>
      <c r="AS16" s="596">
        <f>IF(VLOOKUP(G16, TablaGE[],AS6, FALSE)="","",VLOOKUP(G16, TablaGE[],AS6, FALSE))</f>
        <v>240</v>
      </c>
      <c r="AT16" s="596">
        <f>IF(VLOOKUP(G16, TablaGE[],AT6, FALSE)="","",VLOOKUP(G16, TablaGE[],AT6, FALSE))</f>
        <v>365</v>
      </c>
      <c r="AU16" s="596">
        <f>IF(VLOOKUP(G16, TablaGE[],AU6, FALSE)="","",VLOOKUP(G16, TablaGE[],AU6, FALSE))</f>
        <v>437</v>
      </c>
      <c r="AV16" s="620"/>
      <c r="AW16" s="597" t="str">
        <f>IF(VLOOKUP(G16, TablaDO[], AW6, FALSE)="","",VLOOKUP(G16, TablaDO[], AW6, FALSE))</f>
        <v/>
      </c>
      <c r="AX16" s="596" t="str">
        <f>IF(VLOOKUP(G16, TablaDO[], AX6, FALSE)="","",VLOOKUP(G16, TablaDO[], AX6, FALSE))</f>
        <v/>
      </c>
      <c r="AY16" s="596" t="str">
        <f>IF(VLOOKUP(G16, TablaDO[], AY6, FALSE)="","",VLOOKUP(G16, TablaDO[], AY6, FALSE))</f>
        <v/>
      </c>
      <c r="AZ16" s="596" t="str">
        <f>IF(VLOOKUP(G16, TablaDO[], AZ6, FALSE)="","",VLOOKUP(G16, TablaDO[], AZ6, FALSE))</f>
        <v/>
      </c>
      <c r="BA16" s="596" t="str">
        <f>IF(VLOOKUP(G16, TablaDO[],BA6, FALSE)="","",VLOOKUP(G16, TablaDO[],BA6, FALSE))</f>
        <v/>
      </c>
      <c r="BB16" s="596" t="str">
        <f>IF(VLOOKUP(G16, TablaDO[],BB6, FALSE)="","",VLOOKUP(G16, TablaDO[],BB6, FALSE))</f>
        <v/>
      </c>
      <c r="BC16" s="596" t="str">
        <f>IF(VLOOKUP(G16, TablaDO[],BC6, FALSE)="","",VLOOKUP(G16, TablaDO[],BC6, FALSE))</f>
        <v/>
      </c>
      <c r="BD16" s="596" t="str">
        <f>IF(VLOOKUP(G16, TablaDO[],BD6, FALSE)="","",VLOOKUP(G16, TablaDO[],BD6, FALSE))</f>
        <v/>
      </c>
      <c r="BE16" s="598" t="str">
        <f>IF(VLOOKUP(G16, TablaDO[],BE6, FALSE)="","",VLOOKUP(G16, TablaDO[],BE6, FALSE))</f>
        <v/>
      </c>
      <c r="BF16" s="596" t="str">
        <f>IF(VLOOKUP(G16, TablaDO[],BF6, FALSE)="","",VLOOKUP(G16, TablaDO[],BF6, FALSE))</f>
        <v/>
      </c>
      <c r="BG16" s="596" t="str">
        <f>IF(VLOOKUP(G16, TablaDO[],BG6, FALSE)="","",VLOOKUP(G16, TablaDO[],BG6, FALSE))</f>
        <v/>
      </c>
      <c r="BH16" s="596" t="str">
        <f>IF(VLOOKUP(G16, TablaDO[],BH6, FALSE)="","",VLOOKUP(G16, TablaDO[],BH6, FALSE))</f>
        <v/>
      </c>
      <c r="BI16" s="596" t="str">
        <f>IF(VLOOKUP(G16, TablaDO[],BI6, FALSE)="","",VLOOKUP(G16, TablaDO[],BI6, FALSE))</f>
        <v/>
      </c>
      <c r="BJ16" s="596" t="str">
        <f>IF(VLOOKUP(G16, TablaDO[],BJ6, FALSE)="","",VLOOKUP(G16, TablaDO[],BJ6, FALSE))</f>
        <v/>
      </c>
      <c r="BK16" s="596" t="str">
        <f>IF(VLOOKUP(G16, TablaDO[],BK6, FALSE)="","",VLOOKUP(G16, TablaDO[],BK6, FALSE))</f>
        <v/>
      </c>
      <c r="BL16" s="596" t="str">
        <f>IF(VLOOKUP(G16, TablaDO[],BL6, FALSE)="","",VLOOKUP(G16, TablaDO[],BL6, FALSE))</f>
        <v/>
      </c>
      <c r="BM16" s="596" t="str">
        <f>IF(VLOOKUP(G16, TablaDO[],BM6, FALSE)="","",VLOOKUP(G16, TablaDO[],BM6, FALSE))</f>
        <v/>
      </c>
      <c r="BN16" s="596" t="str">
        <f>IF(VLOOKUP(G16, TablaDO[],BN6, FALSE)="","",VLOOKUP(G16, TablaDO[],BN6, FALSE))</f>
        <v/>
      </c>
      <c r="BO16" s="596" t="str">
        <f>IF(VLOOKUP(G16, TablaDO[],BO6, FALSE)="","",VLOOKUP(G16, TablaDO[],BO6, FALSE))</f>
        <v/>
      </c>
      <c r="BP16" s="596" t="str">
        <f>IF(VLOOKUP(G16, TablaDO[],BP6, FALSE)="","",VLOOKUP(G16, TablaDO[],BP6, FALSE))</f>
        <v/>
      </c>
      <c r="BQ16" s="596" t="str">
        <f>IF(VLOOKUP(G16, TablaDO[],BQ6, FALSE)="","",VLOOKUP(G16, TablaDO[],BQ6, FALSE))</f>
        <v/>
      </c>
      <c r="BR16" s="596" t="str">
        <f>IF(VLOOKUP(G16, TablaDO[],BR6, FALSE)="","",VLOOKUP(G16, TablaDO[],BR6, FALSE))</f>
        <v/>
      </c>
      <c r="BS16" s="620"/>
      <c r="BT16" s="597">
        <f>IF(VLOOKUP(G16, TablaJF[], BT6, FALSE)="","",VLOOKUP(G16, TablaJF[], BT6, FALSE))</f>
        <v>42846</v>
      </c>
      <c r="BU16" s="596">
        <f>IF(VLOOKUP(G16, TablaJF[], BU6, FALSE)="","",VLOOKUP(G16, TablaJF[], BU6, FALSE))</f>
        <v>0.77880000000000005</v>
      </c>
      <c r="BV16" s="596">
        <f>IF(VLOOKUP(G16, TablaJF[], BV6, FALSE)="","",VLOOKUP(G16, TablaJF[], BV6, FALSE))</f>
        <v>0.77500000000000002</v>
      </c>
      <c r="BW16" s="596">
        <f>IF(VLOOKUP(G16, TablaJF[], BW6, FALSE)="","",VLOOKUP(G16, TablaJF[], BW6, FALSE))</f>
        <v>0.84</v>
      </c>
      <c r="BX16" s="596">
        <f>IF(VLOOKUP(G16, TablaJF[],BX6, FALSE)="","",VLOOKUP(G16, TablaJF[],BX6, FALSE))</f>
        <v>104</v>
      </c>
      <c r="BY16" s="596">
        <f>IF(VLOOKUP(G16, TablaJF[],BY6, FALSE)="","",VLOOKUP(G16, TablaJF[],BY6, FALSE))</f>
        <v>100</v>
      </c>
      <c r="BZ16" s="596">
        <f>IF(VLOOKUP(G16, TablaJF[],BZ6, FALSE)="","",VLOOKUP(G16, TablaJF[],BZ6, FALSE))</f>
        <v>43.5</v>
      </c>
      <c r="CA16" s="596">
        <f>IF(VLOOKUP(G16, TablaJF[],CA6, FALSE)="","",VLOOKUP(G16, TablaJF[],CA6, FALSE))</f>
        <v>42.8</v>
      </c>
      <c r="CB16" s="596">
        <f>IF(VLOOKUP(G16, TablaJF[],CB6, FALSE)="","",VLOOKUP(G16, TablaJF[],CB6, FALSE))</f>
        <v>333</v>
      </c>
      <c r="CC16" s="596">
        <f>IF(VLOOKUP(G16, TablaJF[],CC6, FALSE)="","",VLOOKUP(G16, TablaJF[],CC6, FALSE))</f>
        <v>472</v>
      </c>
      <c r="CD16" s="596">
        <f>IF(VLOOKUP(G16, TablaJF[],CD6, FALSE)="","",VLOOKUP(G16, TablaJF[],CD6, FALSE))</f>
        <v>400</v>
      </c>
      <c r="CE16" s="596">
        <f>IF(VLOOKUP(G16, TablaJF[],CE6, FALSE)="","",VLOOKUP(G16, TablaJF[],CE6, FALSE))</f>
        <v>572</v>
      </c>
      <c r="CF16" s="596">
        <f>IF(VLOOKUP(G16, TablaJF[],CF6, FALSE)="","",VLOOKUP(G16, TablaJF[],CF6, FALSE))</f>
        <v>0</v>
      </c>
      <c r="CG16" s="596">
        <f>IF(VLOOKUP(G16, TablaJF[],CG6, FALSE)="","",VLOOKUP(G16, TablaJF[],CG6, FALSE))</f>
        <v>0.3</v>
      </c>
      <c r="CH16" s="596">
        <f>IF(VLOOKUP(G16, TablaJF[],CH6, FALSE)="","",VLOOKUP(G16, TablaJF[],CH6, FALSE))</f>
        <v>1</v>
      </c>
      <c r="CI16" s="596">
        <f>IF(VLOOKUP(G16, TablaJF[],CI6, FALSE)="","",VLOOKUP(G16, TablaJF[],CI6, FALSE))</f>
        <v>0.5</v>
      </c>
      <c r="CJ16" s="598">
        <f>IF(VLOOKUP(G16, TablaJF[],CJ6, FALSE)="","",VLOOKUP(G16, TablaJF[],CJ6, FALSE))</f>
        <v>1.5</v>
      </c>
      <c r="CK16" s="596">
        <f>IF(VLOOKUP(G16, TablaJF[],CK6, FALSE)="","",VLOOKUP(G16, TablaJF[],CK6, FALSE))</f>
        <v>-54.5</v>
      </c>
      <c r="CL16" s="596">
        <f>IF(VLOOKUP(G16, TablaJF[],CL6, FALSE)="","",VLOOKUP(G16, TablaJF[],CL6, FALSE))</f>
        <v>-47</v>
      </c>
      <c r="CM16" s="620"/>
      <c r="CN16" s="597" t="str">
        <f>IF(VLOOKUP(G16, TablaKE[], CN6, FALSE)="","",VLOOKUP(G16, TablaKE[], CN6, FALSE))</f>
        <v/>
      </c>
      <c r="CO16" s="596" t="str">
        <f>IF(VLOOKUP(G16, TablaKE[], CO6, FALSE)="","",VLOOKUP(G16, TablaKE[], CO6, FALSE))</f>
        <v/>
      </c>
      <c r="CP16" s="596" t="str">
        <f>IF(VLOOKUP(G16, TablaKE[], CP6, FALSE)="","",VLOOKUP(G16, TablaKE[], CP6, FALSE))</f>
        <v/>
      </c>
      <c r="CQ16" s="596" t="str">
        <f>IF(VLOOKUP(G16, TablaKE[], CQ6, FALSE)="","",VLOOKUP(G16, TablaKE[], CQ6, FALSE))</f>
        <v/>
      </c>
      <c r="CR16" s="596" t="str">
        <f>IF(VLOOKUP(G16, TablaKE[],CR6, FALSE)="","",VLOOKUP(G16, TablaKE[],CR6, FALSE))</f>
        <v/>
      </c>
      <c r="CS16" s="596" t="str">
        <f>IF(VLOOKUP(G16, TablaKE[],CS6, FALSE)="","",VLOOKUP(G16, TablaKE[],CS6, FALSE))</f>
        <v/>
      </c>
      <c r="CT16" s="596" t="str">
        <f>IF(VLOOKUP(G16, TablaKE[],CT6, FALSE)="","",VLOOKUP(G16, TablaKE[],CT6, FALSE))</f>
        <v/>
      </c>
      <c r="CU16" s="596" t="str">
        <f>IF(VLOOKUP(G16, TablaKE[],CU6, FALSE)="","",VLOOKUP(G16, TablaKE[],CU6, FALSE))</f>
        <v/>
      </c>
      <c r="CV16" s="596" t="str">
        <f>IF(VLOOKUP(G16, TablaKE[],CV6, FALSE)="","",VLOOKUP(G16, TablaKE[],CV6, FALSE))</f>
        <v/>
      </c>
      <c r="CW16" s="596" t="str">
        <f>IF(VLOOKUP(G16, TablaKE[],CW6, FALSE)="","",VLOOKUP(G16, TablaKE[],CW6, FALSE))</f>
        <v/>
      </c>
      <c r="CX16" s="596" t="str">
        <f>IF(VLOOKUP(G16, TablaKE[],CX6, FALSE)="","",VLOOKUP(G16, TablaKE[],CX6, FALSE))</f>
        <v/>
      </c>
      <c r="CY16" s="596" t="str">
        <f>IF(VLOOKUP(G16, TablaKE[],CY6, FALSE)="","",VLOOKUP(G16, TablaKE[],CY6, FALSE))</f>
        <v/>
      </c>
      <c r="CZ16" s="596" t="str">
        <f>IF(VLOOKUP(G16, TablaKE[],CZ6, FALSE)="","",VLOOKUP(G16, TablaKE[],CZ6, FALSE))</f>
        <v/>
      </c>
      <c r="DA16" s="596" t="str">
        <f>IF(VLOOKUP(G16, TablaKE[],DA6, FALSE)="","",VLOOKUP(G16, TablaKE[],DA6, FALSE))</f>
        <v/>
      </c>
      <c r="DB16" s="596" t="str">
        <f>IF(VLOOKUP(G16, TablaKE[],DB6, FALSE)="","",VLOOKUP(G16, TablaKE[],DB6, FALSE))</f>
        <v/>
      </c>
      <c r="DC16" s="596" t="str">
        <f>IF(VLOOKUP(G16, TablaKE[],DC6, FALSE)="","",VLOOKUP(G16, TablaKE[],DC6, FALSE))</f>
        <v/>
      </c>
      <c r="DD16" s="620"/>
      <c r="DE16" s="597" t="str">
        <f>IF(VLOOKUP($G16, TablaGP[], $DE$6, FALSE)="","",VLOOKUP($G16, TablaGP[], $DE$6, FALSE))</f>
        <v/>
      </c>
      <c r="DF16" s="598" t="str">
        <f>IF(VLOOKUP($G16, TablaGP[], $DF$6, FALSE)="","",VLOOKUP($G16, TablaGP[], $DF$6, FALSE))</f>
        <v/>
      </c>
      <c r="DG16" s="596" t="str">
        <f t="shared" si="10"/>
        <v/>
      </c>
      <c r="DH16" s="598" t="str">
        <f>IF(VLOOKUP($G16, TablaGP[], $DH$6, FALSE)="","",VLOOKUP($G16, TablaGP[], $DH$6, FALSE))</f>
        <v/>
      </c>
      <c r="DI16" s="596" t="str">
        <f t="shared" si="11"/>
        <v/>
      </c>
      <c r="DJ16" s="596" t="str">
        <f t="shared" si="12"/>
        <v/>
      </c>
      <c r="DK16" s="598" t="str">
        <f>IF(VLOOKUP($G16, TablaGP[], $DK$6, FALSE)="","",VLOOKUP($G16, TablaGP[], $DK$6, FALSE))</f>
        <v/>
      </c>
      <c r="DL16" s="596" t="str">
        <f t="shared" si="13"/>
        <v/>
      </c>
      <c r="DM16" s="598" t="str">
        <f>IF(VLOOKUP($G16, TablaGP[], $DM$6, FALSE)="","",VLOOKUP($G16, TablaGP[], $DM$6, FALSE))</f>
        <v/>
      </c>
      <c r="DN16" s="596" t="str">
        <f t="shared" si="14"/>
        <v/>
      </c>
      <c r="DO16" s="598" t="str">
        <f>IF(VLOOKUP($G16, TablaGP[], $DO$6, FALSE)="","",VLOOKUP($G16, TablaGP[], $DO$6, FALSE))</f>
        <v/>
      </c>
      <c r="DP16" s="598" t="str">
        <f>IF(VLOOKUP($G16, TablaGP[], $DP$6, FALSE)="","",VLOOKUP($G16, TablaGP[], $DP$6, FALSE))</f>
        <v/>
      </c>
      <c r="DQ16" s="598" t="str">
        <f>IF(VLOOKUP($G16, TablaGP[], $DQ$6, FALSE)="","",VLOOKUP($G16, TablaGP[], $DQ$6, FALSE))</f>
        <v/>
      </c>
      <c r="DR16" s="598" t="str">
        <f>IF(VLOOKUP($G16, TablaGP[], $DR$6, FALSE)="","",VLOOKUP($G16, TablaGP[], $DR$6, FALSE))</f>
        <v/>
      </c>
      <c r="DS16" s="596" t="str">
        <f t="shared" si="15"/>
        <v/>
      </c>
      <c r="DT16" s="596" t="str">
        <f t="shared" si="16"/>
        <v/>
      </c>
      <c r="DU16" s="596" t="str">
        <f t="shared" si="17"/>
        <v/>
      </c>
      <c r="DV16" s="596" t="str">
        <f t="shared" si="18"/>
        <v/>
      </c>
      <c r="DW16" s="596" t="str">
        <f t="shared" si="19"/>
        <v/>
      </c>
      <c r="DX16" s="598" t="str">
        <f>IF(VLOOKUP($G16, TablaGP[], $DX$6, FALSE)="","",VLOOKUP($G16, TablaGP[], $DX$6, FALSE))</f>
        <v/>
      </c>
      <c r="DY16" s="598" t="str">
        <f>IF(VLOOKUP($G16, TablaGP[], $DY$6, FALSE)="","",VLOOKUP($G16, TablaGP[], $DY$6, FALSE))</f>
        <v/>
      </c>
      <c r="DZ16" s="598" t="str">
        <f>IF(VLOOKUP($G16, TablaGP[], $DZ$6, FALSE)="","",VLOOKUP($G16, TablaGP[], $DZ$6, FALSE))</f>
        <v/>
      </c>
      <c r="EA16" s="596" t="str">
        <f t="shared" si="20"/>
        <v/>
      </c>
      <c r="EB16" s="596" t="str">
        <f t="shared" si="21"/>
        <v/>
      </c>
      <c r="EC16" s="596" t="str">
        <f t="shared" si="22"/>
        <v/>
      </c>
      <c r="EE16" s="597" t="str">
        <f>IF(VLOOKUP($G16, TablaGAV[], $DE$6, FALSE)="","",VLOOKUP($G16, TablaGAV[], $DE$6, FALSE))</f>
        <v/>
      </c>
      <c r="EF16" s="598" t="str">
        <f>IF(VLOOKUP($G16, TablaGAV[], $EF$6, FALSE)="","",VLOOKUP($G16, TablaGAV[], $EF$6, FALSE))</f>
        <v/>
      </c>
      <c r="EG16" s="596" t="str">
        <f t="shared" si="23"/>
        <v/>
      </c>
      <c r="EH16" s="596" t="str">
        <f t="shared" si="24"/>
        <v/>
      </c>
      <c r="EI16" s="598" t="str">
        <f>IF(VLOOKUP($G16, TablaGAV[], $EI$6, FALSE)="","",VLOOKUP($G16, TablaGAV[], $EI$6, FALSE))</f>
        <v/>
      </c>
      <c r="EJ16" s="596" t="str">
        <f t="shared" si="25"/>
        <v/>
      </c>
      <c r="EK16" s="598" t="str">
        <f>IF(VLOOKUP($G16, TablaGAV[], $EK$6, FALSE)="","",VLOOKUP($G16, TablaGAV[], $EK$6, FALSE))</f>
        <v/>
      </c>
      <c r="EL16" s="596" t="str">
        <f t="shared" si="26"/>
        <v/>
      </c>
      <c r="EM16" s="598" t="str">
        <f>IF(VLOOKUP($G16, TablaGAV[], $EM$6, FALSE)="","",VLOOKUP($G16, TablaGAV[], $EM$6, FALSE))</f>
        <v/>
      </c>
      <c r="EN16" s="596" t="str">
        <f t="shared" si="27"/>
        <v/>
      </c>
      <c r="EO16" s="598" t="str">
        <f>IF(VLOOKUP($G16, TablaGAV[], $EO$6, FALSE)="","",VLOOKUP($G16, TablaGAV[], $EO$6, FALSE))</f>
        <v/>
      </c>
      <c r="EP16" s="598" t="str">
        <f>IF(VLOOKUP($G16, TablaGAV[], $EP$6, FALSE)="","",VLOOKUP($G16, TablaGAV[], $EP$6, FALSE))</f>
        <v/>
      </c>
      <c r="EQ16" s="598" t="str">
        <f>IF(VLOOKUP($G16, TablaGAV[], $EQ$6, FALSE)="","",VLOOKUP($G16, TablaGAV[], $EQ$6, FALSE))</f>
        <v/>
      </c>
      <c r="ER16" s="598" t="str">
        <f>IF(VLOOKUP($G16, TablaGAV[], $ER$6, FALSE)="","",VLOOKUP($G16, TablaGAV[], $ER$6, FALSE))</f>
        <v/>
      </c>
      <c r="ES16" s="598" t="str">
        <f>IF(VLOOKUP($G16, TablaGAV[], $ES$6, FALSE)="","",VLOOKUP($G16, TablaGAV[], $ES$6, FALSE))</f>
        <v/>
      </c>
      <c r="ET16" s="596" t="str">
        <f t="shared" si="28"/>
        <v/>
      </c>
      <c r="EU16" s="596" t="str">
        <f t="shared" si="29"/>
        <v/>
      </c>
      <c r="EV16" s="596" t="str">
        <f t="shared" si="30"/>
        <v/>
      </c>
      <c r="EW16" s="596" t="str">
        <f t="shared" si="31"/>
        <v/>
      </c>
      <c r="EX16" s="596" t="str">
        <f t="shared" si="32"/>
        <v/>
      </c>
      <c r="EY16" s="598" t="str">
        <f>IF(VLOOKUP($G16, TablaGAV[], $EY$6, FALSE)="","",VLOOKUP($G16, TablaGAV[], $EY$6, FALSE))</f>
        <v/>
      </c>
      <c r="EZ16" s="598" t="str">
        <f>IF(VLOOKUP($G16, TablaGAV[], $EZ$6, FALSE)="","",VLOOKUP($G16, TablaGAV[], $EZ$6, FALSE))</f>
        <v/>
      </c>
      <c r="FA16" s="596" t="str">
        <f t="shared" si="33"/>
        <v/>
      </c>
      <c r="FB16" s="596" t="str">
        <f t="shared" si="34"/>
        <v/>
      </c>
    </row>
    <row r="17" spans="2:158" ht="15" customHeight="1" x14ac:dyDescent="0.25">
      <c r="B17" s="604" t="str">
        <f t="shared" si="8"/>
        <v>ABRIL</v>
      </c>
      <c r="C17" s="604">
        <f t="shared" si="35"/>
        <v>2017</v>
      </c>
      <c r="D17" s="604" t="str">
        <f t="shared" si="35"/>
        <v>GUILLERMO ELDER BELL</v>
      </c>
      <c r="E17" s="604" t="str">
        <f t="shared" si="35"/>
        <v>GLP</v>
      </c>
      <c r="F17" s="604">
        <f t="shared" si="36"/>
        <v>10</v>
      </c>
      <c r="G17" s="604" t="str">
        <f t="shared" si="9"/>
        <v>ABRIL 2017 / 10</v>
      </c>
      <c r="H17" s="613"/>
      <c r="I17" s="597">
        <f>IF(VLOOKUP(G17, TablaGLP[], I6, FALSE)="","",VLOOKUP(G17, TablaGLP[], I6, FALSE))</f>
        <v>42853</v>
      </c>
      <c r="J17" s="596">
        <f>IF(VLOOKUP(G17, TablaGLP[], J6, FALSE)="","",VLOOKUP(G17, TablaGLP[], J6, FALSE))</f>
        <v>0.55449999999999999</v>
      </c>
      <c r="K17" s="596">
        <f>IF(VLOOKUP(G17, TablaGLP[], K6, FALSE)="","",VLOOKUP(G17, TablaGLP[], K6, FALSE))</f>
        <v>0.52</v>
      </c>
      <c r="L17" s="596">
        <f>IF(VLOOKUP(G17, TablaGLP[], L6, FALSE)="","",VLOOKUP(G17, TablaGLP[], L6, FALSE))</f>
        <v>0.56999999999999995</v>
      </c>
      <c r="M17" s="596">
        <f>IF(VLOOKUP(G17, TablaGLP[],M6, FALSE)="","",VLOOKUP(G17, TablaGLP[],M6, FALSE))</f>
        <v>30</v>
      </c>
      <c r="N17" s="596">
        <f>IF(VLOOKUP(G17, TablaGLP[],N6, FALSE)="","",VLOOKUP(G17, TablaGLP[],N6, FALSE))</f>
        <v>36</v>
      </c>
      <c r="O17" s="596">
        <f>IF(VLOOKUP(G17, TablaGLP[],O6, FALSE)="","",VLOOKUP(G17, TablaGLP[],O6, FALSE))</f>
        <v>96</v>
      </c>
      <c r="P17" s="596">
        <f>IF(VLOOKUP(G17, TablaGLP[],P6, FALSE)="","",VLOOKUP(G17, TablaGLP[],P6, FALSE))</f>
        <v>80</v>
      </c>
      <c r="Q17" s="598">
        <f>IF(VLOOKUP(G17, TablaGLP[],Q6, FALSE)="","",VLOOKUP(G17, TablaGLP[],Q6, FALSE))</f>
        <v>170</v>
      </c>
      <c r="R17" s="596">
        <f>IF(VLOOKUP(G17, TablaGLP[],R6, FALSE)="","",VLOOKUP(G17, TablaGLP[],R6, FALSE))</f>
        <v>1.03</v>
      </c>
      <c r="S17" s="596">
        <f>IF(VLOOKUP(G17, TablaGLP[],S6, FALSE)="","",VLOOKUP(G17, TablaGLP[],S6, FALSE))</f>
        <v>2</v>
      </c>
      <c r="T17" s="596">
        <f>IF(VLOOKUP(G17, TablaGLP[],T6, FALSE)="","",VLOOKUP(G17, TablaGLP[],T6, FALSE))</f>
        <v>0.06</v>
      </c>
      <c r="U17" s="596">
        <f>IF(VLOOKUP(G17, TablaGLP[],U6, FALSE)="","",VLOOKUP(G17, TablaGLP[],U6, FALSE))</f>
        <v>3</v>
      </c>
      <c r="V17" s="620"/>
      <c r="W17" s="597">
        <f>IF(VLOOKUP(G17, TablaGE[], W6, FALSE)="","",VLOOKUP(G17, TablaGE[], W6, FALSE))</f>
        <v>42841</v>
      </c>
      <c r="X17" s="596">
        <f>IF(VLOOKUP(G17, TablaGE[],X6, FALSE)="","",VLOOKUP(G17, TablaGE[],X6, FALSE))</f>
        <v>10</v>
      </c>
      <c r="Y17" s="598">
        <f>IF(VLOOKUP(G17, TablaGE[],Y6, FALSE)="","",VLOOKUP(G17, TablaGE[],Y6, FALSE))</f>
        <v>7</v>
      </c>
      <c r="Z17" s="596">
        <f>IF(VLOOKUP(G17, TablaGE[],Z6, FALSE)="","",VLOOKUP(G17, TablaGE[],Z6, FALSE))</f>
        <v>11.5</v>
      </c>
      <c r="AA17" s="596">
        <f>IF(VLOOKUP(G17, TablaGE[], AA6, FALSE)="","",VLOOKUP(G17, TablaGE[], AA6, FALSE))</f>
        <v>85.4</v>
      </c>
      <c r="AB17" s="596">
        <f>IF(VLOOKUP(G17, TablaGE[],AB6, FALSE)="","",VLOOKUP(G17, TablaGE[],AB6, FALSE))</f>
        <v>85</v>
      </c>
      <c r="AC17" s="596">
        <f>IF(VLOOKUP(G17, TablaGE[],AC6, FALSE)="","",VLOOKUP(G17, TablaGE[],AC6, FALSE))</f>
        <v>0</v>
      </c>
      <c r="AD17" s="596">
        <f>IF(VLOOKUP(G17, TablaGE[],AD6, FALSE)="","",VLOOKUP(G17, TablaGE[],AD6, FALSE))</f>
        <v>0.05</v>
      </c>
      <c r="AE17" s="596">
        <f>IF(VLOOKUP(G17, TablaGE[], AE6, FALSE)="","",VLOOKUP(G17, TablaGE[], AE6, FALSE))</f>
        <v>127</v>
      </c>
      <c r="AF17" s="596">
        <f>IF(VLOOKUP(G17, TablaGE[], AF6, FALSE)="","",VLOOKUP(G17, TablaGE[], AF6, FALSE))</f>
        <v>124</v>
      </c>
      <c r="AG17" s="596">
        <f>IF(VLOOKUP(G17, TablaGE[],AG6, FALSE)="","",VLOOKUP(G17, TablaGE[],AG6, FALSE))</f>
        <v>27.4</v>
      </c>
      <c r="AH17" s="596">
        <f>IF(VLOOKUP(G17, TablaGE[],AH6, FALSE)="","",VLOOKUP(G17, TablaGE[],AH6, FALSE))</f>
        <v>9</v>
      </c>
      <c r="AI17" s="596">
        <f>IF(VLOOKUP(G17, TablaGE[],AI6, FALSE)="","",VLOOKUP(G17, TablaGE[],AI6, FALSE))</f>
        <v>1.57</v>
      </c>
      <c r="AJ17" s="596">
        <f>IF(VLOOKUP(G17, TablaGE[],AJ6, FALSE)="","",VLOOKUP(G17, TablaGE[],AJ6, FALSE))</f>
        <v>42</v>
      </c>
      <c r="AK17" s="596">
        <f>IF(VLOOKUP(G17, TablaGE[],AK6, FALSE)="","",VLOOKUP(G17, TablaGE[],AK6, FALSE))</f>
        <v>18</v>
      </c>
      <c r="AL17" s="596">
        <f>IF(VLOOKUP(G17, TablaGE[],AL6, FALSE)="","",VLOOKUP(G17, TablaGE[],AL6, FALSE))</f>
        <v>3</v>
      </c>
      <c r="AM17" s="596">
        <f>IF(VLOOKUP(G17, TablaGE[],AM6, FALSE)="","",VLOOKUP(G17, TablaGE[],AM6, FALSE))</f>
        <v>119</v>
      </c>
      <c r="AN17" s="596">
        <f>IF(VLOOKUP(G17, TablaGE[],AN6, FALSE)="","",VLOOKUP(G17, TablaGE[],AN6, FALSE))</f>
        <v>181</v>
      </c>
      <c r="AO17" s="596">
        <f>IF(VLOOKUP(G17, TablaGE[],AO6, FALSE)="","",VLOOKUP(G17, TablaGE[],AO6, FALSE))</f>
        <v>283</v>
      </c>
      <c r="AP17" s="596">
        <f>IF(VLOOKUP(G17, TablaGE[],AP6, FALSE)="","",VLOOKUP(G17, TablaGE[],AP6, FALSE))</f>
        <v>338</v>
      </c>
      <c r="AQ17" s="596">
        <f>IF(VLOOKUP(G17, TablaGE[],AQ6, FALSE)="","",VLOOKUP(G17, TablaGE[],AQ6, FALSE))</f>
        <v>140</v>
      </c>
      <c r="AR17" s="596">
        <f>IF(VLOOKUP(G17, TablaGE[],AR6, FALSE)="","",VLOOKUP(G17, TablaGE[],AR6, FALSE))</f>
        <v>170</v>
      </c>
      <c r="AS17" s="596">
        <f>IF(VLOOKUP(G17, TablaGE[],AS6, FALSE)="","",VLOOKUP(G17, TablaGE[],AS6, FALSE))</f>
        <v>240</v>
      </c>
      <c r="AT17" s="596">
        <f>IF(VLOOKUP(G17, TablaGE[],AT6, FALSE)="","",VLOOKUP(G17, TablaGE[],AT6, FALSE))</f>
        <v>365</v>
      </c>
      <c r="AU17" s="596">
        <f>IF(VLOOKUP(G17, TablaGE[],AU6, FALSE)="","",VLOOKUP(G17, TablaGE[],AU6, FALSE))</f>
        <v>437</v>
      </c>
      <c r="AV17" s="620"/>
      <c r="AW17" s="597" t="str">
        <f>IF(VLOOKUP(G17, TablaDO[], AW6, FALSE)="","",VLOOKUP(G17, TablaDO[], AW6, FALSE))</f>
        <v/>
      </c>
      <c r="AX17" s="596" t="str">
        <f>IF(VLOOKUP(G17, TablaDO[], AX6, FALSE)="","",VLOOKUP(G17, TablaDO[], AX6, FALSE))</f>
        <v/>
      </c>
      <c r="AY17" s="596" t="str">
        <f>IF(VLOOKUP(G17, TablaDO[], AY6, FALSE)="","",VLOOKUP(G17, TablaDO[], AY6, FALSE))</f>
        <v/>
      </c>
      <c r="AZ17" s="596" t="str">
        <f>IF(VLOOKUP(G17, TablaDO[], AZ6, FALSE)="","",VLOOKUP(G17, TablaDO[], AZ6, FALSE))</f>
        <v/>
      </c>
      <c r="BA17" s="596" t="str">
        <f>IF(VLOOKUP(G17, TablaDO[],BA6, FALSE)="","",VLOOKUP(G17, TablaDO[],BA6, FALSE))</f>
        <v/>
      </c>
      <c r="BB17" s="596" t="str">
        <f>IF(VLOOKUP(G17, TablaDO[],BB6, FALSE)="","",VLOOKUP(G17, TablaDO[],BB6, FALSE))</f>
        <v/>
      </c>
      <c r="BC17" s="596" t="str">
        <f>IF(VLOOKUP(G17, TablaDO[],BC6, FALSE)="","",VLOOKUP(G17, TablaDO[],BC6, FALSE))</f>
        <v/>
      </c>
      <c r="BD17" s="596" t="str">
        <f>IF(VLOOKUP(G17, TablaDO[],BD6, FALSE)="","",VLOOKUP(G17, TablaDO[],BD6, FALSE))</f>
        <v/>
      </c>
      <c r="BE17" s="598" t="str">
        <f>IF(VLOOKUP(G17, TablaDO[],BE6, FALSE)="","",VLOOKUP(G17, TablaDO[],BE6, FALSE))</f>
        <v/>
      </c>
      <c r="BF17" s="596" t="str">
        <f>IF(VLOOKUP(G17, TablaDO[],BF6, FALSE)="","",VLOOKUP(G17, TablaDO[],BF6, FALSE))</f>
        <v/>
      </c>
      <c r="BG17" s="596" t="str">
        <f>IF(VLOOKUP(G17, TablaDO[],BG6, FALSE)="","",VLOOKUP(G17, TablaDO[],BG6, FALSE))</f>
        <v/>
      </c>
      <c r="BH17" s="596" t="str">
        <f>IF(VLOOKUP(G17, TablaDO[],BH6, FALSE)="","",VLOOKUP(G17, TablaDO[],BH6, FALSE))</f>
        <v/>
      </c>
      <c r="BI17" s="596" t="str">
        <f>IF(VLOOKUP(G17, TablaDO[],BI6, FALSE)="","",VLOOKUP(G17, TablaDO[],BI6, FALSE))</f>
        <v/>
      </c>
      <c r="BJ17" s="596" t="str">
        <f>IF(VLOOKUP(G17, TablaDO[],BJ6, FALSE)="","",VLOOKUP(G17, TablaDO[],BJ6, FALSE))</f>
        <v/>
      </c>
      <c r="BK17" s="596" t="str">
        <f>IF(VLOOKUP(G17, TablaDO[],BK6, FALSE)="","",VLOOKUP(G17, TablaDO[],BK6, FALSE))</f>
        <v/>
      </c>
      <c r="BL17" s="596" t="str">
        <f>IF(VLOOKUP(G17, TablaDO[],BL6, FALSE)="","",VLOOKUP(G17, TablaDO[],BL6, FALSE))</f>
        <v/>
      </c>
      <c r="BM17" s="596" t="str">
        <f>IF(VLOOKUP(G17, TablaDO[],BM6, FALSE)="","",VLOOKUP(G17, TablaDO[],BM6, FALSE))</f>
        <v/>
      </c>
      <c r="BN17" s="596" t="str">
        <f>IF(VLOOKUP(G17, TablaDO[],BN6, FALSE)="","",VLOOKUP(G17, TablaDO[],BN6, FALSE))</f>
        <v/>
      </c>
      <c r="BO17" s="596" t="str">
        <f>IF(VLOOKUP(G17, TablaDO[],BO6, FALSE)="","",VLOOKUP(G17, TablaDO[],BO6, FALSE))</f>
        <v/>
      </c>
      <c r="BP17" s="596" t="str">
        <f>IF(VLOOKUP(G17, TablaDO[],BP6, FALSE)="","",VLOOKUP(G17, TablaDO[],BP6, FALSE))</f>
        <v/>
      </c>
      <c r="BQ17" s="596" t="str">
        <f>IF(VLOOKUP(G17, TablaDO[],BQ6, FALSE)="","",VLOOKUP(G17, TablaDO[],BQ6, FALSE))</f>
        <v/>
      </c>
      <c r="BR17" s="596" t="str">
        <f>IF(VLOOKUP(G17, TablaDO[],BR6, FALSE)="","",VLOOKUP(G17, TablaDO[],BR6, FALSE))</f>
        <v/>
      </c>
      <c r="BS17" s="620"/>
      <c r="BT17" s="597">
        <f>IF(VLOOKUP(G17, TablaJF[], BT6, FALSE)="","",VLOOKUP(G17, TablaJF[], BT6, FALSE))</f>
        <v>42847</v>
      </c>
      <c r="BU17" s="596">
        <f>IF(VLOOKUP(G17, TablaJF[], BU6, FALSE)="","",VLOOKUP(G17, TablaJF[], BU6, FALSE))</f>
        <v>0.77880000000000005</v>
      </c>
      <c r="BV17" s="596">
        <f>IF(VLOOKUP(G17, TablaJF[], BV6, FALSE)="","",VLOOKUP(G17, TablaJF[], BV6, FALSE))</f>
        <v>0.77500000000000002</v>
      </c>
      <c r="BW17" s="596">
        <f>IF(VLOOKUP(G17, TablaJF[], BW6, FALSE)="","",VLOOKUP(G17, TablaJF[], BW6, FALSE))</f>
        <v>0.84</v>
      </c>
      <c r="BX17" s="596">
        <f>IF(VLOOKUP(G17, TablaJF[],BX6, FALSE)="","",VLOOKUP(G17, TablaJF[],BX6, FALSE))</f>
        <v>104</v>
      </c>
      <c r="BY17" s="596">
        <f>IF(VLOOKUP(G17, TablaJF[],BY6, FALSE)="","",VLOOKUP(G17, TablaJF[],BY6, FALSE))</f>
        <v>100</v>
      </c>
      <c r="BZ17" s="596">
        <f>IF(VLOOKUP(G17, TablaJF[],BZ6, FALSE)="","",VLOOKUP(G17, TablaJF[],BZ6, FALSE))</f>
        <v>43.5</v>
      </c>
      <c r="CA17" s="596">
        <f>IF(VLOOKUP(G17, TablaJF[],CA6, FALSE)="","",VLOOKUP(G17, TablaJF[],CA6, FALSE))</f>
        <v>42.8</v>
      </c>
      <c r="CB17" s="596">
        <f>IF(VLOOKUP(G17, TablaJF[],CB6, FALSE)="","",VLOOKUP(G17, TablaJF[],CB6, FALSE))</f>
        <v>333</v>
      </c>
      <c r="CC17" s="596">
        <f>IF(VLOOKUP(G17, TablaJF[],CC6, FALSE)="","",VLOOKUP(G17, TablaJF[],CC6, FALSE))</f>
        <v>472</v>
      </c>
      <c r="CD17" s="596">
        <f>IF(VLOOKUP(G17, TablaJF[],CD6, FALSE)="","",VLOOKUP(G17, TablaJF[],CD6, FALSE))</f>
        <v>400</v>
      </c>
      <c r="CE17" s="596">
        <f>IF(VLOOKUP(G17, TablaJF[],CE6, FALSE)="","",VLOOKUP(G17, TablaJF[],CE6, FALSE))</f>
        <v>572</v>
      </c>
      <c r="CF17" s="596">
        <f>IF(VLOOKUP(G17, TablaJF[],CF6, FALSE)="","",VLOOKUP(G17, TablaJF[],CF6, FALSE))</f>
        <v>0</v>
      </c>
      <c r="CG17" s="596">
        <f>IF(VLOOKUP(G17, TablaJF[],CG6, FALSE)="","",VLOOKUP(G17, TablaJF[],CG6, FALSE))</f>
        <v>0.3</v>
      </c>
      <c r="CH17" s="596">
        <f>IF(VLOOKUP(G17, TablaJF[],CH6, FALSE)="","",VLOOKUP(G17, TablaJF[],CH6, FALSE))</f>
        <v>1</v>
      </c>
      <c r="CI17" s="596">
        <f>IF(VLOOKUP(G17, TablaJF[],CI6, FALSE)="","",VLOOKUP(G17, TablaJF[],CI6, FALSE))</f>
        <v>0.5</v>
      </c>
      <c r="CJ17" s="598">
        <f>IF(VLOOKUP(G17, TablaJF[],CJ6, FALSE)="","",VLOOKUP(G17, TablaJF[],CJ6, FALSE))</f>
        <v>1.5</v>
      </c>
      <c r="CK17" s="596">
        <f>IF(VLOOKUP(G17, TablaJF[],CK6, FALSE)="","",VLOOKUP(G17, TablaJF[],CK6, FALSE))</f>
        <v>-54</v>
      </c>
      <c r="CL17" s="596">
        <f>IF(VLOOKUP(G17, TablaJF[],CL6, FALSE)="","",VLOOKUP(G17, TablaJF[],CL6, FALSE))</f>
        <v>-47</v>
      </c>
      <c r="CM17" s="620"/>
      <c r="CN17" s="597" t="str">
        <f>IF(VLOOKUP(G17, TablaKE[], CN6, FALSE)="","",VLOOKUP(G17, TablaKE[], CN6, FALSE))</f>
        <v/>
      </c>
      <c r="CO17" s="596" t="str">
        <f>IF(VLOOKUP(G17, TablaKE[], CO6, FALSE)="","",VLOOKUP(G17, TablaKE[], CO6, FALSE))</f>
        <v/>
      </c>
      <c r="CP17" s="596" t="str">
        <f>IF(VLOOKUP(G17, TablaKE[], CP6, FALSE)="","",VLOOKUP(G17, TablaKE[], CP6, FALSE))</f>
        <v/>
      </c>
      <c r="CQ17" s="596" t="str">
        <f>IF(VLOOKUP(G17, TablaKE[], CQ6, FALSE)="","",VLOOKUP(G17, TablaKE[], CQ6, FALSE))</f>
        <v/>
      </c>
      <c r="CR17" s="596" t="str">
        <f>IF(VLOOKUP(G17, TablaKE[],CR6, FALSE)="","",VLOOKUP(G17, TablaKE[],CR6, FALSE))</f>
        <v/>
      </c>
      <c r="CS17" s="596" t="str">
        <f>IF(VLOOKUP(G17, TablaKE[],CS6, FALSE)="","",VLOOKUP(G17, TablaKE[],CS6, FALSE))</f>
        <v/>
      </c>
      <c r="CT17" s="596" t="str">
        <f>IF(VLOOKUP(G17, TablaKE[],CT6, FALSE)="","",VLOOKUP(G17, TablaKE[],CT6, FALSE))</f>
        <v/>
      </c>
      <c r="CU17" s="596" t="str">
        <f>IF(VLOOKUP(G17, TablaKE[],CU6, FALSE)="","",VLOOKUP(G17, TablaKE[],CU6, FALSE))</f>
        <v/>
      </c>
      <c r="CV17" s="596" t="str">
        <f>IF(VLOOKUP(G17, TablaKE[],CV6, FALSE)="","",VLOOKUP(G17, TablaKE[],CV6, FALSE))</f>
        <v/>
      </c>
      <c r="CW17" s="596" t="str">
        <f>IF(VLOOKUP(G17, TablaKE[],CW6, FALSE)="","",VLOOKUP(G17, TablaKE[],CW6, FALSE))</f>
        <v/>
      </c>
      <c r="CX17" s="596" t="str">
        <f>IF(VLOOKUP(G17, TablaKE[],CX6, FALSE)="","",VLOOKUP(G17, TablaKE[],CX6, FALSE))</f>
        <v/>
      </c>
      <c r="CY17" s="596" t="str">
        <f>IF(VLOOKUP(G17, TablaKE[],CY6, FALSE)="","",VLOOKUP(G17, TablaKE[],CY6, FALSE))</f>
        <v/>
      </c>
      <c r="CZ17" s="596" t="str">
        <f>IF(VLOOKUP(G17, TablaKE[],CZ6, FALSE)="","",VLOOKUP(G17, TablaKE[],CZ6, FALSE))</f>
        <v/>
      </c>
      <c r="DA17" s="596" t="str">
        <f>IF(VLOOKUP(G17, TablaKE[],DA6, FALSE)="","",VLOOKUP(G17, TablaKE[],DA6, FALSE))</f>
        <v/>
      </c>
      <c r="DB17" s="596" t="str">
        <f>IF(VLOOKUP(G17, TablaKE[],DB6, FALSE)="","",VLOOKUP(G17, TablaKE[],DB6, FALSE))</f>
        <v/>
      </c>
      <c r="DC17" s="596" t="str">
        <f>IF(VLOOKUP(G17, TablaKE[],DC6, FALSE)="","",VLOOKUP(G17, TablaKE[],DC6, FALSE))</f>
        <v/>
      </c>
      <c r="DD17" s="620"/>
      <c r="DE17" s="597" t="str">
        <f>IF(VLOOKUP($G17, TablaGP[], $DE$6, FALSE)="","",VLOOKUP($G17, TablaGP[], $DE$6, FALSE))</f>
        <v/>
      </c>
      <c r="DF17" s="598" t="str">
        <f>IF(VLOOKUP($G17, TablaGP[], $DF$6, FALSE)="","",VLOOKUP($G17, TablaGP[], $DF$6, FALSE))</f>
        <v/>
      </c>
      <c r="DG17" s="596" t="str">
        <f t="shared" si="10"/>
        <v/>
      </c>
      <c r="DH17" s="598" t="str">
        <f>IF(VLOOKUP($G17, TablaGP[], $DH$6, FALSE)="","",VLOOKUP($G17, TablaGP[], $DH$6, FALSE))</f>
        <v/>
      </c>
      <c r="DI17" s="596" t="str">
        <f t="shared" si="11"/>
        <v/>
      </c>
      <c r="DJ17" s="596" t="str">
        <f t="shared" si="12"/>
        <v/>
      </c>
      <c r="DK17" s="598" t="str">
        <f>IF(VLOOKUP($G17, TablaGP[], $DK$6, FALSE)="","",VLOOKUP($G17, TablaGP[], $DK$6, FALSE))</f>
        <v/>
      </c>
      <c r="DL17" s="596" t="str">
        <f t="shared" si="13"/>
        <v/>
      </c>
      <c r="DM17" s="598" t="str">
        <f>IF(VLOOKUP($G17, TablaGP[], $DM$6, FALSE)="","",VLOOKUP($G17, TablaGP[], $DM$6, FALSE))</f>
        <v/>
      </c>
      <c r="DN17" s="596" t="str">
        <f t="shared" si="14"/>
        <v/>
      </c>
      <c r="DO17" s="598" t="str">
        <f>IF(VLOOKUP($G17, TablaGP[], $DO$6, FALSE)="","",VLOOKUP($G17, TablaGP[], $DO$6, FALSE))</f>
        <v/>
      </c>
      <c r="DP17" s="598" t="str">
        <f>IF(VLOOKUP($G17, TablaGP[], $DP$6, FALSE)="","",VLOOKUP($G17, TablaGP[], $DP$6, FALSE))</f>
        <v/>
      </c>
      <c r="DQ17" s="598" t="str">
        <f>IF(VLOOKUP($G17, TablaGP[], $DQ$6, FALSE)="","",VLOOKUP($G17, TablaGP[], $DQ$6, FALSE))</f>
        <v/>
      </c>
      <c r="DR17" s="598" t="str">
        <f>IF(VLOOKUP($G17, TablaGP[], $DR$6, FALSE)="","",VLOOKUP($G17, TablaGP[], $DR$6, FALSE))</f>
        <v/>
      </c>
      <c r="DS17" s="596" t="str">
        <f t="shared" si="15"/>
        <v/>
      </c>
      <c r="DT17" s="596" t="str">
        <f t="shared" si="16"/>
        <v/>
      </c>
      <c r="DU17" s="596" t="str">
        <f t="shared" si="17"/>
        <v/>
      </c>
      <c r="DV17" s="596" t="str">
        <f t="shared" si="18"/>
        <v/>
      </c>
      <c r="DW17" s="596" t="str">
        <f t="shared" si="19"/>
        <v/>
      </c>
      <c r="DX17" s="598" t="str">
        <f>IF(VLOOKUP($G17, TablaGP[], $DX$6, FALSE)="","",VLOOKUP($G17, TablaGP[], $DX$6, FALSE))</f>
        <v/>
      </c>
      <c r="DY17" s="598" t="str">
        <f>IF(VLOOKUP($G17, TablaGP[], $DY$6, FALSE)="","",VLOOKUP($G17, TablaGP[], $DY$6, FALSE))</f>
        <v/>
      </c>
      <c r="DZ17" s="598" t="str">
        <f>IF(VLOOKUP($G17, TablaGP[], $DZ$6, FALSE)="","",VLOOKUP($G17, TablaGP[], $DZ$6, FALSE))</f>
        <v/>
      </c>
      <c r="EA17" s="596" t="str">
        <f t="shared" si="20"/>
        <v/>
      </c>
      <c r="EB17" s="596" t="str">
        <f t="shared" si="21"/>
        <v/>
      </c>
      <c r="EC17" s="596" t="str">
        <f t="shared" si="22"/>
        <v/>
      </c>
      <c r="EE17" s="597" t="str">
        <f>IF(VLOOKUP($G17, TablaGAV[], $DE$6, FALSE)="","",VLOOKUP($G17, TablaGAV[], $DE$6, FALSE))</f>
        <v/>
      </c>
      <c r="EF17" s="598" t="str">
        <f>IF(VLOOKUP($G17, TablaGAV[], $EF$6, FALSE)="","",VLOOKUP($G17, TablaGAV[], $EF$6, FALSE))</f>
        <v/>
      </c>
      <c r="EG17" s="596" t="str">
        <f t="shared" si="23"/>
        <v/>
      </c>
      <c r="EH17" s="596" t="str">
        <f t="shared" si="24"/>
        <v/>
      </c>
      <c r="EI17" s="598" t="str">
        <f>IF(VLOOKUP($G17, TablaGAV[], $EI$6, FALSE)="","",VLOOKUP($G17, TablaGAV[], $EI$6, FALSE))</f>
        <v/>
      </c>
      <c r="EJ17" s="596" t="str">
        <f t="shared" si="25"/>
        <v/>
      </c>
      <c r="EK17" s="598" t="str">
        <f>IF(VLOOKUP($G17, TablaGAV[], $EK$6, FALSE)="","",VLOOKUP($G17, TablaGAV[], $EK$6, FALSE))</f>
        <v/>
      </c>
      <c r="EL17" s="596" t="str">
        <f t="shared" si="26"/>
        <v/>
      </c>
      <c r="EM17" s="598" t="str">
        <f>IF(VLOOKUP($G17, TablaGAV[], $EM$6, FALSE)="","",VLOOKUP($G17, TablaGAV[], $EM$6, FALSE))</f>
        <v/>
      </c>
      <c r="EN17" s="596" t="str">
        <f t="shared" si="27"/>
        <v/>
      </c>
      <c r="EO17" s="598" t="str">
        <f>IF(VLOOKUP($G17, TablaGAV[], $EO$6, FALSE)="","",VLOOKUP($G17, TablaGAV[], $EO$6, FALSE))</f>
        <v/>
      </c>
      <c r="EP17" s="598" t="str">
        <f>IF(VLOOKUP($G17, TablaGAV[], $EP$6, FALSE)="","",VLOOKUP($G17, TablaGAV[], $EP$6, FALSE))</f>
        <v/>
      </c>
      <c r="EQ17" s="598" t="str">
        <f>IF(VLOOKUP($G17, TablaGAV[], $EQ$6, FALSE)="","",VLOOKUP($G17, TablaGAV[], $EQ$6, FALSE))</f>
        <v/>
      </c>
      <c r="ER17" s="598" t="str">
        <f>IF(VLOOKUP($G17, TablaGAV[], $ER$6, FALSE)="","",VLOOKUP($G17, TablaGAV[], $ER$6, FALSE))</f>
        <v/>
      </c>
      <c r="ES17" s="598" t="str">
        <f>IF(VLOOKUP($G17, TablaGAV[], $ES$6, FALSE)="","",VLOOKUP($G17, TablaGAV[], $ES$6, FALSE))</f>
        <v/>
      </c>
      <c r="ET17" s="596" t="str">
        <f t="shared" si="28"/>
        <v/>
      </c>
      <c r="EU17" s="596" t="str">
        <f t="shared" si="29"/>
        <v/>
      </c>
      <c r="EV17" s="596" t="str">
        <f t="shared" si="30"/>
        <v/>
      </c>
      <c r="EW17" s="596" t="str">
        <f t="shared" si="31"/>
        <v/>
      </c>
      <c r="EX17" s="596" t="str">
        <f t="shared" si="32"/>
        <v/>
      </c>
      <c r="EY17" s="598" t="str">
        <f>IF(VLOOKUP($G17, TablaGAV[], $EY$6, FALSE)="","",VLOOKUP($G17, TablaGAV[], $EY$6, FALSE))</f>
        <v/>
      </c>
      <c r="EZ17" s="598" t="str">
        <f>IF(VLOOKUP($G17, TablaGAV[], $EZ$6, FALSE)="","",VLOOKUP($G17, TablaGAV[], $EZ$6, FALSE))</f>
        <v/>
      </c>
      <c r="FA17" s="596" t="str">
        <f t="shared" si="33"/>
        <v/>
      </c>
      <c r="FB17" s="596" t="str">
        <f t="shared" si="34"/>
        <v/>
      </c>
    </row>
    <row r="18" spans="2:158" ht="15" customHeight="1" x14ac:dyDescent="0.25">
      <c r="B18" s="604" t="str">
        <f t="shared" si="8"/>
        <v>ABRIL</v>
      </c>
      <c r="C18" s="604">
        <f t="shared" si="35"/>
        <v>2017</v>
      </c>
      <c r="D18" s="604" t="str">
        <f t="shared" si="35"/>
        <v>GUILLERMO ELDER BELL</v>
      </c>
      <c r="E18" s="604" t="str">
        <f t="shared" si="35"/>
        <v>GLP</v>
      </c>
      <c r="F18" s="604">
        <f t="shared" si="36"/>
        <v>11</v>
      </c>
      <c r="G18" s="604" t="str">
        <f t="shared" si="9"/>
        <v>ABRIL 2017 / 11</v>
      </c>
      <c r="H18" s="613"/>
      <c r="I18" s="597" t="str">
        <f>IF(VLOOKUP(G18, TablaGLP[], I6, FALSE)="","",VLOOKUP(G18, TablaGLP[], I6, FALSE))</f>
        <v/>
      </c>
      <c r="J18" s="596" t="str">
        <f>IF(VLOOKUP(G18, TablaGLP[], J6, FALSE)="","",VLOOKUP(G18, TablaGLP[], J6, FALSE))</f>
        <v/>
      </c>
      <c r="K18" s="596" t="str">
        <f>IF(VLOOKUP(G18, TablaGLP[], K6, FALSE)="","",VLOOKUP(G18, TablaGLP[], K6, FALSE))</f>
        <v/>
      </c>
      <c r="L18" s="596" t="str">
        <f>IF(VLOOKUP(G18, TablaGLP[], L6, FALSE)="","",VLOOKUP(G18, TablaGLP[], L6, FALSE))</f>
        <v/>
      </c>
      <c r="M18" s="596" t="str">
        <f>IF(VLOOKUP(G18, TablaGLP[],M6, FALSE)="","",VLOOKUP(G18, TablaGLP[],M6, FALSE))</f>
        <v/>
      </c>
      <c r="N18" s="596" t="str">
        <f>IF(VLOOKUP(G18, TablaGLP[],N6, FALSE)="","",VLOOKUP(G18, TablaGLP[],N6, FALSE))</f>
        <v/>
      </c>
      <c r="O18" s="596" t="str">
        <f>IF(VLOOKUP(G18, TablaGLP[],O6, FALSE)="","",VLOOKUP(G18, TablaGLP[],O6, FALSE))</f>
        <v/>
      </c>
      <c r="P18" s="596" t="str">
        <f>IF(VLOOKUP(G18, TablaGLP[],P6, FALSE)="","",VLOOKUP(G18, TablaGLP[],P6, FALSE))</f>
        <v/>
      </c>
      <c r="Q18" s="598" t="str">
        <f>IF(VLOOKUP(G18, TablaGLP[],Q6, FALSE)="","",VLOOKUP(G18, TablaGLP[],Q6, FALSE))</f>
        <v/>
      </c>
      <c r="R18" s="596" t="str">
        <f>IF(VLOOKUP(G18, TablaGLP[],R6, FALSE)="","",VLOOKUP(G18, TablaGLP[],R6, FALSE))</f>
        <v/>
      </c>
      <c r="S18" s="596" t="str">
        <f>IF(VLOOKUP(G18, TablaGLP[],S6, FALSE)="","",VLOOKUP(G18, TablaGLP[],S6, FALSE))</f>
        <v/>
      </c>
      <c r="T18" s="596" t="str">
        <f>IF(VLOOKUP(G18, TablaGLP[],T6, FALSE)="","",VLOOKUP(G18, TablaGLP[],T6, FALSE))</f>
        <v/>
      </c>
      <c r="U18" s="596" t="str">
        <f>IF(VLOOKUP(G18, TablaGLP[],U6, FALSE)="","",VLOOKUP(G18, TablaGLP[],U6, FALSE))</f>
        <v/>
      </c>
      <c r="V18" s="620"/>
      <c r="W18" s="597">
        <f>IF(VLOOKUP(G18, TablaGE[], W6, FALSE)="","",VLOOKUP(G18, TablaGE[], W6, FALSE))</f>
        <v>42842</v>
      </c>
      <c r="X18" s="596">
        <f>IF(VLOOKUP(G18, TablaGE[],X6, FALSE)="","",VLOOKUP(G18, TablaGE[],X6, FALSE))</f>
        <v>9.9</v>
      </c>
      <c r="Y18" s="598">
        <f>IF(VLOOKUP(G18, TablaGE[],Y6, FALSE)="","",VLOOKUP(G18, TablaGE[],Y6, FALSE))</f>
        <v>7</v>
      </c>
      <c r="Z18" s="596">
        <f>IF(VLOOKUP(G18, TablaGE[],Z6, FALSE)="","",VLOOKUP(G18, TablaGE[],Z6, FALSE))</f>
        <v>11.5</v>
      </c>
      <c r="AA18" s="596">
        <f>IF(VLOOKUP(G18, TablaGE[], AA6, FALSE)="","",VLOOKUP(G18, TablaGE[], AA6, FALSE))</f>
        <v>85.1</v>
      </c>
      <c r="AB18" s="596">
        <f>IF(VLOOKUP(G18, TablaGE[],AB6, FALSE)="","",VLOOKUP(G18, TablaGE[],AB6, FALSE))</f>
        <v>85</v>
      </c>
      <c r="AC18" s="596">
        <f>IF(VLOOKUP(G18, TablaGE[],AC6, FALSE)="","",VLOOKUP(G18, TablaGE[],AC6, FALSE))</f>
        <v>0</v>
      </c>
      <c r="AD18" s="596">
        <f>IF(VLOOKUP(G18, TablaGE[],AD6, FALSE)="","",VLOOKUP(G18, TablaGE[],AD6, FALSE))</f>
        <v>0.05</v>
      </c>
      <c r="AE18" s="596">
        <f>IF(VLOOKUP(G18, TablaGE[], AE6, FALSE)="","",VLOOKUP(G18, TablaGE[], AE6, FALSE))</f>
        <v>127</v>
      </c>
      <c r="AF18" s="596">
        <f>IF(VLOOKUP(G18, TablaGE[], AF6, FALSE)="","",VLOOKUP(G18, TablaGE[], AF6, FALSE))</f>
        <v>124</v>
      </c>
      <c r="AG18" s="596">
        <f>IF(VLOOKUP(G18, TablaGE[],AG6, FALSE)="","",VLOOKUP(G18, TablaGE[],AG6, FALSE))</f>
        <v>27.1</v>
      </c>
      <c r="AH18" s="596">
        <f>IF(VLOOKUP(G18, TablaGE[],AH6, FALSE)="","",VLOOKUP(G18, TablaGE[],AH6, FALSE))</f>
        <v>10.8</v>
      </c>
      <c r="AI18" s="596">
        <f>IF(VLOOKUP(G18, TablaGE[],AI6, FALSE)="","",VLOOKUP(G18, TablaGE[],AI6, FALSE))</f>
        <v>1.55</v>
      </c>
      <c r="AJ18" s="596">
        <f>IF(VLOOKUP(G18, TablaGE[],AJ6, FALSE)="","",VLOOKUP(G18, TablaGE[],AJ6, FALSE))</f>
        <v>42</v>
      </c>
      <c r="AK18" s="596">
        <f>IF(VLOOKUP(G18, TablaGE[],AK6, FALSE)="","",VLOOKUP(G18, TablaGE[],AK6, FALSE))</f>
        <v>18</v>
      </c>
      <c r="AL18" s="596">
        <f>IF(VLOOKUP(G18, TablaGE[],AL6, FALSE)="","",VLOOKUP(G18, TablaGE[],AL6, FALSE))</f>
        <v>3</v>
      </c>
      <c r="AM18" s="596">
        <f>IF(VLOOKUP(G18, TablaGE[],AM6, FALSE)="","",VLOOKUP(G18, TablaGE[],AM6, FALSE))</f>
        <v>118</v>
      </c>
      <c r="AN18" s="596">
        <f>IF(VLOOKUP(G18, TablaGE[],AN6, FALSE)="","",VLOOKUP(G18, TablaGE[],AN6, FALSE))</f>
        <v>180</v>
      </c>
      <c r="AO18" s="596">
        <f>IF(VLOOKUP(G18, TablaGE[],AO6, FALSE)="","",VLOOKUP(G18, TablaGE[],AO6, FALSE))</f>
        <v>282</v>
      </c>
      <c r="AP18" s="596">
        <f>IF(VLOOKUP(G18, TablaGE[],AP6, FALSE)="","",VLOOKUP(G18, TablaGE[],AP6, FALSE))</f>
        <v>342</v>
      </c>
      <c r="AQ18" s="596">
        <f>IF(VLOOKUP(G18, TablaGE[],AQ6, FALSE)="","",VLOOKUP(G18, TablaGE[],AQ6, FALSE))</f>
        <v>140</v>
      </c>
      <c r="AR18" s="596">
        <f>IF(VLOOKUP(G18, TablaGE[],AR6, FALSE)="","",VLOOKUP(G18, TablaGE[],AR6, FALSE))</f>
        <v>170</v>
      </c>
      <c r="AS18" s="596">
        <f>IF(VLOOKUP(G18, TablaGE[],AS6, FALSE)="","",VLOOKUP(G18, TablaGE[],AS6, FALSE))</f>
        <v>240</v>
      </c>
      <c r="AT18" s="596">
        <f>IF(VLOOKUP(G18, TablaGE[],AT6, FALSE)="","",VLOOKUP(G18, TablaGE[],AT6, FALSE))</f>
        <v>365</v>
      </c>
      <c r="AU18" s="596">
        <f>IF(VLOOKUP(G18, TablaGE[],AU6, FALSE)="","",VLOOKUP(G18, TablaGE[],AU6, FALSE))</f>
        <v>437</v>
      </c>
      <c r="AV18" s="620"/>
      <c r="AW18" s="597" t="str">
        <f>IF(VLOOKUP(G18, TablaDO[], AW6, FALSE)="","",VLOOKUP(G18, TablaDO[], AW6, FALSE))</f>
        <v/>
      </c>
      <c r="AX18" s="596" t="str">
        <f>IF(VLOOKUP(G18, TablaDO[], AX6, FALSE)="","",VLOOKUP(G18, TablaDO[], AX6, FALSE))</f>
        <v/>
      </c>
      <c r="AY18" s="596" t="str">
        <f>IF(VLOOKUP(G18, TablaDO[], AY6, FALSE)="","",VLOOKUP(G18, TablaDO[], AY6, FALSE))</f>
        <v/>
      </c>
      <c r="AZ18" s="596" t="str">
        <f>IF(VLOOKUP(G18, TablaDO[], AZ6, FALSE)="","",VLOOKUP(G18, TablaDO[], AZ6, FALSE))</f>
        <v/>
      </c>
      <c r="BA18" s="596" t="str">
        <f>IF(VLOOKUP(G18, TablaDO[],BA6, FALSE)="","",VLOOKUP(G18, TablaDO[],BA6, FALSE))</f>
        <v/>
      </c>
      <c r="BB18" s="596" t="str">
        <f>IF(VLOOKUP(G18, TablaDO[],BB6, FALSE)="","",VLOOKUP(G18, TablaDO[],BB6, FALSE))</f>
        <v/>
      </c>
      <c r="BC18" s="596" t="str">
        <f>IF(VLOOKUP(G18, TablaDO[],BC6, FALSE)="","",VLOOKUP(G18, TablaDO[],BC6, FALSE))</f>
        <v/>
      </c>
      <c r="BD18" s="596" t="str">
        <f>IF(VLOOKUP(G18, TablaDO[],BD6, FALSE)="","",VLOOKUP(G18, TablaDO[],BD6, FALSE))</f>
        <v/>
      </c>
      <c r="BE18" s="598" t="str">
        <f>IF(VLOOKUP(G18, TablaDO[],BE6, FALSE)="","",VLOOKUP(G18, TablaDO[],BE6, FALSE))</f>
        <v/>
      </c>
      <c r="BF18" s="596" t="str">
        <f>IF(VLOOKUP(G18, TablaDO[],BF6, FALSE)="","",VLOOKUP(G18, TablaDO[],BF6, FALSE))</f>
        <v/>
      </c>
      <c r="BG18" s="596" t="str">
        <f>IF(VLOOKUP(G18, TablaDO[],BG6, FALSE)="","",VLOOKUP(G18, TablaDO[],BG6, FALSE))</f>
        <v/>
      </c>
      <c r="BH18" s="596" t="str">
        <f>IF(VLOOKUP(G18, TablaDO[],BH6, FALSE)="","",VLOOKUP(G18, TablaDO[],BH6, FALSE))</f>
        <v/>
      </c>
      <c r="BI18" s="596" t="str">
        <f>IF(VLOOKUP(G18, TablaDO[],BI6, FALSE)="","",VLOOKUP(G18, TablaDO[],BI6, FALSE))</f>
        <v/>
      </c>
      <c r="BJ18" s="596" t="str">
        <f>IF(VLOOKUP(G18, TablaDO[],BJ6, FALSE)="","",VLOOKUP(G18, TablaDO[],BJ6, FALSE))</f>
        <v/>
      </c>
      <c r="BK18" s="596" t="str">
        <f>IF(VLOOKUP(G18, TablaDO[],BK6, FALSE)="","",VLOOKUP(G18, TablaDO[],BK6, FALSE))</f>
        <v/>
      </c>
      <c r="BL18" s="596" t="str">
        <f>IF(VLOOKUP(G18, TablaDO[],BL6, FALSE)="","",VLOOKUP(G18, TablaDO[],BL6, FALSE))</f>
        <v/>
      </c>
      <c r="BM18" s="596" t="str">
        <f>IF(VLOOKUP(G18, TablaDO[],BM6, FALSE)="","",VLOOKUP(G18, TablaDO[],BM6, FALSE))</f>
        <v/>
      </c>
      <c r="BN18" s="596" t="str">
        <f>IF(VLOOKUP(G18, TablaDO[],BN6, FALSE)="","",VLOOKUP(G18, TablaDO[],BN6, FALSE))</f>
        <v/>
      </c>
      <c r="BO18" s="596" t="str">
        <f>IF(VLOOKUP(G18, TablaDO[],BO6, FALSE)="","",VLOOKUP(G18, TablaDO[],BO6, FALSE))</f>
        <v/>
      </c>
      <c r="BP18" s="596" t="str">
        <f>IF(VLOOKUP(G18, TablaDO[],BP6, FALSE)="","",VLOOKUP(G18, TablaDO[],BP6, FALSE))</f>
        <v/>
      </c>
      <c r="BQ18" s="596" t="str">
        <f>IF(VLOOKUP(G18, TablaDO[],BQ6, FALSE)="","",VLOOKUP(G18, TablaDO[],BQ6, FALSE))</f>
        <v/>
      </c>
      <c r="BR18" s="596" t="str">
        <f>IF(VLOOKUP(G18, TablaDO[],BR6, FALSE)="","",VLOOKUP(G18, TablaDO[],BR6, FALSE))</f>
        <v/>
      </c>
      <c r="BS18" s="620"/>
      <c r="BT18" s="597">
        <f>IF(VLOOKUP(G18, TablaJF[], BT6, FALSE)="","",VLOOKUP(G18, TablaJF[], BT6, FALSE))</f>
        <v>42850</v>
      </c>
      <c r="BU18" s="596">
        <f>IF(VLOOKUP(G18, TablaJF[], BU6, FALSE)="","",VLOOKUP(G18, TablaJF[], BU6, FALSE))</f>
        <v>0.7792</v>
      </c>
      <c r="BV18" s="596">
        <f>IF(VLOOKUP(G18, TablaJF[], BV6, FALSE)="","",VLOOKUP(G18, TablaJF[], BV6, FALSE))</f>
        <v>0.77500000000000002</v>
      </c>
      <c r="BW18" s="596">
        <f>IF(VLOOKUP(G18, TablaJF[], BW6, FALSE)="","",VLOOKUP(G18, TablaJF[], BW6, FALSE))</f>
        <v>0.84</v>
      </c>
      <c r="BX18" s="596">
        <f>IF(VLOOKUP(G18, TablaJF[],BX6, FALSE)="","",VLOOKUP(G18, TablaJF[],BX6, FALSE))</f>
        <v>104</v>
      </c>
      <c r="BY18" s="596">
        <f>IF(VLOOKUP(G18, TablaJF[],BY6, FALSE)="","",VLOOKUP(G18, TablaJF[],BY6, FALSE))</f>
        <v>100</v>
      </c>
      <c r="BZ18" s="596">
        <f>IF(VLOOKUP(G18, TablaJF[],BZ6, FALSE)="","",VLOOKUP(G18, TablaJF[],BZ6, FALSE))</f>
        <v>43.5</v>
      </c>
      <c r="CA18" s="596">
        <f>IF(VLOOKUP(G18, TablaJF[],CA6, FALSE)="","",VLOOKUP(G18, TablaJF[],CA6, FALSE))</f>
        <v>42.8</v>
      </c>
      <c r="CB18" s="596">
        <f>IF(VLOOKUP(G18, TablaJF[],CB6, FALSE)="","",VLOOKUP(G18, TablaJF[],CB6, FALSE))</f>
        <v>334</v>
      </c>
      <c r="CC18" s="596">
        <f>IF(VLOOKUP(G18, TablaJF[],CC6, FALSE)="","",VLOOKUP(G18, TablaJF[],CC6, FALSE))</f>
        <v>471</v>
      </c>
      <c r="CD18" s="596">
        <f>IF(VLOOKUP(G18, TablaJF[],CD6, FALSE)="","",VLOOKUP(G18, TablaJF[],CD6, FALSE))</f>
        <v>400</v>
      </c>
      <c r="CE18" s="596">
        <f>IF(VLOOKUP(G18, TablaJF[],CE6, FALSE)="","",VLOOKUP(G18, TablaJF[],CE6, FALSE))</f>
        <v>572</v>
      </c>
      <c r="CF18" s="596">
        <f>IF(VLOOKUP(G18, TablaJF[],CF6, FALSE)="","",VLOOKUP(G18, TablaJF[],CF6, FALSE))</f>
        <v>0</v>
      </c>
      <c r="CG18" s="596">
        <f>IF(VLOOKUP(G18, TablaJF[],CG6, FALSE)="","",VLOOKUP(G18, TablaJF[],CG6, FALSE))</f>
        <v>0.3</v>
      </c>
      <c r="CH18" s="596">
        <f>IF(VLOOKUP(G18, TablaJF[],CH6, FALSE)="","",VLOOKUP(G18, TablaJF[],CH6, FALSE))</f>
        <v>1</v>
      </c>
      <c r="CI18" s="596">
        <f>IF(VLOOKUP(G18, TablaJF[],CI6, FALSE)="","",VLOOKUP(G18, TablaJF[],CI6, FALSE))</f>
        <v>0.5</v>
      </c>
      <c r="CJ18" s="598">
        <f>IF(VLOOKUP(G18, TablaJF[],CJ6, FALSE)="","",VLOOKUP(G18, TablaJF[],CJ6, FALSE))</f>
        <v>1.5</v>
      </c>
      <c r="CK18" s="596">
        <f>IF(VLOOKUP(G18, TablaJF[],CK6, FALSE)="","",VLOOKUP(G18, TablaJF[],CK6, FALSE))</f>
        <v>-55</v>
      </c>
      <c r="CL18" s="596">
        <f>IF(VLOOKUP(G18, TablaJF[],CL6, FALSE)="","",VLOOKUP(G18, TablaJF[],CL6, FALSE))</f>
        <v>-47</v>
      </c>
      <c r="CM18" s="620"/>
      <c r="CN18" s="597" t="str">
        <f>IF(VLOOKUP(G18, TablaKE[], CN6, FALSE)="","",VLOOKUP(G18, TablaKE[], CN6, FALSE))</f>
        <v/>
      </c>
      <c r="CO18" s="596" t="str">
        <f>IF(VLOOKUP(G18, TablaKE[], CO6, FALSE)="","",VLOOKUP(G18, TablaKE[], CO6, FALSE))</f>
        <v/>
      </c>
      <c r="CP18" s="596" t="str">
        <f>IF(VLOOKUP(G18, TablaKE[], CP6, FALSE)="","",VLOOKUP(G18, TablaKE[], CP6, FALSE))</f>
        <v/>
      </c>
      <c r="CQ18" s="596" t="str">
        <f>IF(VLOOKUP(G18, TablaKE[], CQ6, FALSE)="","",VLOOKUP(G18, TablaKE[], CQ6, FALSE))</f>
        <v/>
      </c>
      <c r="CR18" s="596" t="str">
        <f>IF(VLOOKUP(G18, TablaKE[],CR6, FALSE)="","",VLOOKUP(G18, TablaKE[],CR6, FALSE))</f>
        <v/>
      </c>
      <c r="CS18" s="596" t="str">
        <f>IF(VLOOKUP(G18, TablaKE[],CS6, FALSE)="","",VLOOKUP(G18, TablaKE[],CS6, FALSE))</f>
        <v/>
      </c>
      <c r="CT18" s="596" t="str">
        <f>IF(VLOOKUP(G18, TablaKE[],CT6, FALSE)="","",VLOOKUP(G18, TablaKE[],CT6, FALSE))</f>
        <v/>
      </c>
      <c r="CU18" s="596" t="str">
        <f>IF(VLOOKUP(G18, TablaKE[],CU6, FALSE)="","",VLOOKUP(G18, TablaKE[],CU6, FALSE))</f>
        <v/>
      </c>
      <c r="CV18" s="596" t="str">
        <f>IF(VLOOKUP(G18, TablaKE[],CV6, FALSE)="","",VLOOKUP(G18, TablaKE[],CV6, FALSE))</f>
        <v/>
      </c>
      <c r="CW18" s="596" t="str">
        <f>IF(VLOOKUP(G18, TablaKE[],CW6, FALSE)="","",VLOOKUP(G18, TablaKE[],CW6, FALSE))</f>
        <v/>
      </c>
      <c r="CX18" s="596" t="str">
        <f>IF(VLOOKUP(G18, TablaKE[],CX6, FALSE)="","",VLOOKUP(G18, TablaKE[],CX6, FALSE))</f>
        <v/>
      </c>
      <c r="CY18" s="596" t="str">
        <f>IF(VLOOKUP(G18, TablaKE[],CY6, FALSE)="","",VLOOKUP(G18, TablaKE[],CY6, FALSE))</f>
        <v/>
      </c>
      <c r="CZ18" s="596" t="str">
        <f>IF(VLOOKUP(G18, TablaKE[],CZ6, FALSE)="","",VLOOKUP(G18, TablaKE[],CZ6, FALSE))</f>
        <v/>
      </c>
      <c r="DA18" s="596" t="str">
        <f>IF(VLOOKUP(G18, TablaKE[],DA6, FALSE)="","",VLOOKUP(G18, TablaKE[],DA6, FALSE))</f>
        <v/>
      </c>
      <c r="DB18" s="596" t="str">
        <f>IF(VLOOKUP(G18, TablaKE[],DB6, FALSE)="","",VLOOKUP(G18, TablaKE[],DB6, FALSE))</f>
        <v/>
      </c>
      <c r="DC18" s="596" t="str">
        <f>IF(VLOOKUP(G18, TablaKE[],DC6, FALSE)="","",VLOOKUP(G18, TablaKE[],DC6, FALSE))</f>
        <v/>
      </c>
      <c r="DD18" s="620"/>
      <c r="DE18" s="597" t="str">
        <f>IF(VLOOKUP($G18, TablaGP[], $DE$6, FALSE)="","",VLOOKUP($G18, TablaGP[], $DE$6, FALSE))</f>
        <v/>
      </c>
      <c r="DF18" s="598" t="str">
        <f>IF(VLOOKUP($G18, TablaGP[], $DF$6, FALSE)="","",VLOOKUP($G18, TablaGP[], $DF$6, FALSE))</f>
        <v/>
      </c>
      <c r="DG18" s="596" t="str">
        <f t="shared" si="10"/>
        <v/>
      </c>
      <c r="DH18" s="598" t="str">
        <f>IF(VLOOKUP($G18, TablaGP[], $DH$6, FALSE)="","",VLOOKUP($G18, TablaGP[], $DH$6, FALSE))</f>
        <v/>
      </c>
      <c r="DI18" s="596" t="str">
        <f t="shared" si="11"/>
        <v/>
      </c>
      <c r="DJ18" s="596" t="str">
        <f t="shared" si="12"/>
        <v/>
      </c>
      <c r="DK18" s="598" t="str">
        <f>IF(VLOOKUP($G18, TablaGP[], $DK$6, FALSE)="","",VLOOKUP($G18, TablaGP[], $DK$6, FALSE))</f>
        <v/>
      </c>
      <c r="DL18" s="596" t="str">
        <f t="shared" si="13"/>
        <v/>
      </c>
      <c r="DM18" s="598" t="str">
        <f>IF(VLOOKUP($G18, TablaGP[], $DM$6, FALSE)="","",VLOOKUP($G18, TablaGP[], $DM$6, FALSE))</f>
        <v/>
      </c>
      <c r="DN18" s="596" t="str">
        <f t="shared" si="14"/>
        <v/>
      </c>
      <c r="DO18" s="598" t="str">
        <f>IF(VLOOKUP($G18, TablaGP[], $DO$6, FALSE)="","",VLOOKUP($G18, TablaGP[], $DO$6, FALSE))</f>
        <v/>
      </c>
      <c r="DP18" s="598" t="str">
        <f>IF(VLOOKUP($G18, TablaGP[], $DP$6, FALSE)="","",VLOOKUP($G18, TablaGP[], $DP$6, FALSE))</f>
        <v/>
      </c>
      <c r="DQ18" s="598" t="str">
        <f>IF(VLOOKUP($G18, TablaGP[], $DQ$6, FALSE)="","",VLOOKUP($G18, TablaGP[], $DQ$6, FALSE))</f>
        <v/>
      </c>
      <c r="DR18" s="598" t="str">
        <f>IF(VLOOKUP($G18, TablaGP[], $DR$6, FALSE)="","",VLOOKUP($G18, TablaGP[], $DR$6, FALSE))</f>
        <v/>
      </c>
      <c r="DS18" s="596" t="str">
        <f t="shared" si="15"/>
        <v/>
      </c>
      <c r="DT18" s="596" t="str">
        <f t="shared" si="16"/>
        <v/>
      </c>
      <c r="DU18" s="596" t="str">
        <f t="shared" si="17"/>
        <v/>
      </c>
      <c r="DV18" s="596" t="str">
        <f t="shared" si="18"/>
        <v/>
      </c>
      <c r="DW18" s="596" t="str">
        <f t="shared" si="19"/>
        <v/>
      </c>
      <c r="DX18" s="598" t="str">
        <f>IF(VLOOKUP($G18, TablaGP[], $DX$6, FALSE)="","",VLOOKUP($G18, TablaGP[], $DX$6, FALSE))</f>
        <v/>
      </c>
      <c r="DY18" s="598" t="str">
        <f>IF(VLOOKUP($G18, TablaGP[], $DY$6, FALSE)="","",VLOOKUP($G18, TablaGP[], $DY$6, FALSE))</f>
        <v/>
      </c>
      <c r="DZ18" s="598" t="str">
        <f>IF(VLOOKUP($G18, TablaGP[], $DZ$6, FALSE)="","",VLOOKUP($G18, TablaGP[], $DZ$6, FALSE))</f>
        <v/>
      </c>
      <c r="EA18" s="596" t="str">
        <f t="shared" si="20"/>
        <v/>
      </c>
      <c r="EB18" s="596" t="str">
        <f t="shared" si="21"/>
        <v/>
      </c>
      <c r="EC18" s="596" t="str">
        <f t="shared" si="22"/>
        <v/>
      </c>
      <c r="EE18" s="597" t="str">
        <f>IF(VLOOKUP($G18, TablaGAV[], $DE$6, FALSE)="","",VLOOKUP($G18, TablaGAV[], $DE$6, FALSE))</f>
        <v/>
      </c>
      <c r="EF18" s="598" t="str">
        <f>IF(VLOOKUP($G18, TablaGAV[], $EF$6, FALSE)="","",VLOOKUP($G18, TablaGAV[], $EF$6, FALSE))</f>
        <v/>
      </c>
      <c r="EG18" s="596" t="str">
        <f t="shared" si="23"/>
        <v/>
      </c>
      <c r="EH18" s="596" t="str">
        <f t="shared" si="24"/>
        <v/>
      </c>
      <c r="EI18" s="598" t="str">
        <f>IF(VLOOKUP($G18, TablaGAV[], $EI$6, FALSE)="","",VLOOKUP($G18, TablaGAV[], $EI$6, FALSE))</f>
        <v/>
      </c>
      <c r="EJ18" s="596" t="str">
        <f t="shared" si="25"/>
        <v/>
      </c>
      <c r="EK18" s="598" t="str">
        <f>IF(VLOOKUP($G18, TablaGAV[], $EK$6, FALSE)="","",VLOOKUP($G18, TablaGAV[], $EK$6, FALSE))</f>
        <v/>
      </c>
      <c r="EL18" s="596" t="str">
        <f t="shared" si="26"/>
        <v/>
      </c>
      <c r="EM18" s="598" t="str">
        <f>IF(VLOOKUP($G18, TablaGAV[], $EM$6, FALSE)="","",VLOOKUP($G18, TablaGAV[], $EM$6, FALSE))</f>
        <v/>
      </c>
      <c r="EN18" s="596" t="str">
        <f t="shared" si="27"/>
        <v/>
      </c>
      <c r="EO18" s="598" t="str">
        <f>IF(VLOOKUP($G18, TablaGAV[], $EO$6, FALSE)="","",VLOOKUP($G18, TablaGAV[], $EO$6, FALSE))</f>
        <v/>
      </c>
      <c r="EP18" s="598" t="str">
        <f>IF(VLOOKUP($G18, TablaGAV[], $EP$6, FALSE)="","",VLOOKUP($G18, TablaGAV[], $EP$6, FALSE))</f>
        <v/>
      </c>
      <c r="EQ18" s="598" t="str">
        <f>IF(VLOOKUP($G18, TablaGAV[], $EQ$6, FALSE)="","",VLOOKUP($G18, TablaGAV[], $EQ$6, FALSE))</f>
        <v/>
      </c>
      <c r="ER18" s="598" t="str">
        <f>IF(VLOOKUP($G18, TablaGAV[], $ER$6, FALSE)="","",VLOOKUP($G18, TablaGAV[], $ER$6, FALSE))</f>
        <v/>
      </c>
      <c r="ES18" s="598" t="str">
        <f>IF(VLOOKUP($G18, TablaGAV[], $ES$6, FALSE)="","",VLOOKUP($G18, TablaGAV[], $ES$6, FALSE))</f>
        <v/>
      </c>
      <c r="ET18" s="596" t="str">
        <f t="shared" si="28"/>
        <v/>
      </c>
      <c r="EU18" s="596" t="str">
        <f t="shared" si="29"/>
        <v/>
      </c>
      <c r="EV18" s="596" t="str">
        <f t="shared" si="30"/>
        <v/>
      </c>
      <c r="EW18" s="596" t="str">
        <f t="shared" si="31"/>
        <v/>
      </c>
      <c r="EX18" s="596" t="str">
        <f t="shared" si="32"/>
        <v/>
      </c>
      <c r="EY18" s="598" t="str">
        <f>IF(VLOOKUP($G18, TablaGAV[], $EY$6, FALSE)="","",VLOOKUP($G18, TablaGAV[], $EY$6, FALSE))</f>
        <v/>
      </c>
      <c r="EZ18" s="598" t="str">
        <f>IF(VLOOKUP($G18, TablaGAV[], $EZ$6, FALSE)="","",VLOOKUP($G18, TablaGAV[], $EZ$6, FALSE))</f>
        <v/>
      </c>
      <c r="FA18" s="596" t="str">
        <f t="shared" si="33"/>
        <v/>
      </c>
      <c r="FB18" s="596" t="str">
        <f t="shared" si="34"/>
        <v/>
      </c>
    </row>
    <row r="19" spans="2:158" ht="15" customHeight="1" x14ac:dyDescent="0.25">
      <c r="B19" s="604" t="str">
        <f t="shared" si="8"/>
        <v>ABRIL</v>
      </c>
      <c r="C19" s="604">
        <f t="shared" si="35"/>
        <v>2017</v>
      </c>
      <c r="D19" s="604" t="str">
        <f t="shared" si="35"/>
        <v>GUILLERMO ELDER BELL</v>
      </c>
      <c r="E19" s="604" t="str">
        <f t="shared" si="35"/>
        <v>GLP</v>
      </c>
      <c r="F19" s="604">
        <f t="shared" si="36"/>
        <v>12</v>
      </c>
      <c r="G19" s="604" t="str">
        <f t="shared" si="9"/>
        <v>ABRIL 2017 / 12</v>
      </c>
      <c r="H19" s="613"/>
      <c r="I19" s="597" t="str">
        <f>IF(VLOOKUP(G19, TablaGLP[], I6, FALSE)="","",VLOOKUP(G19, TablaGLP[], I6, FALSE))</f>
        <v/>
      </c>
      <c r="J19" s="596" t="str">
        <f>IF(VLOOKUP(G19, TablaGLP[], J6, FALSE)="","",VLOOKUP(G19, TablaGLP[], J6, FALSE))</f>
        <v/>
      </c>
      <c r="K19" s="596" t="str">
        <f>IF(VLOOKUP(G19, TablaGLP[], K6, FALSE)="","",VLOOKUP(G19, TablaGLP[], K6, FALSE))</f>
        <v/>
      </c>
      <c r="L19" s="596" t="str">
        <f>IF(VLOOKUP(G19, TablaGLP[], L6, FALSE)="","",VLOOKUP(G19, TablaGLP[], L6, FALSE))</f>
        <v/>
      </c>
      <c r="M19" s="596" t="str">
        <f>IF(VLOOKUP(G19, TablaGLP[],M6, FALSE)="","",VLOOKUP(G19, TablaGLP[],M6, FALSE))</f>
        <v/>
      </c>
      <c r="N19" s="596" t="str">
        <f>IF(VLOOKUP(G19, TablaGLP[],N6, FALSE)="","",VLOOKUP(G19, TablaGLP[],N6, FALSE))</f>
        <v/>
      </c>
      <c r="O19" s="596" t="str">
        <f>IF(VLOOKUP(G19, TablaGLP[],O6, FALSE)="","",VLOOKUP(G19, TablaGLP[],O6, FALSE))</f>
        <v/>
      </c>
      <c r="P19" s="596" t="str">
        <f>IF(VLOOKUP(G19, TablaGLP[],P6, FALSE)="","",VLOOKUP(G19, TablaGLP[],P6, FALSE))</f>
        <v/>
      </c>
      <c r="Q19" s="598" t="str">
        <f>IF(VLOOKUP(G19, TablaGLP[],Q6, FALSE)="","",VLOOKUP(G19, TablaGLP[],Q6, FALSE))</f>
        <v/>
      </c>
      <c r="R19" s="596" t="str">
        <f>IF(VLOOKUP(G19, TablaGLP[],R6, FALSE)="","",VLOOKUP(G19, TablaGLP[],R6, FALSE))</f>
        <v/>
      </c>
      <c r="S19" s="596" t="str">
        <f>IF(VLOOKUP(G19, TablaGLP[],S6, FALSE)="","",VLOOKUP(G19, TablaGLP[],S6, FALSE))</f>
        <v/>
      </c>
      <c r="T19" s="596" t="str">
        <f>IF(VLOOKUP(G19, TablaGLP[],T6, FALSE)="","",VLOOKUP(G19, TablaGLP[],T6, FALSE))</f>
        <v/>
      </c>
      <c r="U19" s="596" t="str">
        <f>IF(VLOOKUP(G19, TablaGLP[],U6, FALSE)="","",VLOOKUP(G19, TablaGLP[],U6, FALSE))</f>
        <v/>
      </c>
      <c r="V19" s="620"/>
      <c r="W19" s="597">
        <f>IF(VLOOKUP(G19, TablaGE[], W6, FALSE)="","",VLOOKUP(G19, TablaGE[], W6, FALSE))</f>
        <v>42844</v>
      </c>
      <c r="X19" s="596">
        <f>IF(VLOOKUP(G19, TablaGE[],X6, FALSE)="","",VLOOKUP(G19, TablaGE[],X6, FALSE))</f>
        <v>9.8000000000000007</v>
      </c>
      <c r="Y19" s="598">
        <f>IF(VLOOKUP(G19, TablaGE[],Y6, FALSE)="","",VLOOKUP(G19, TablaGE[],Y6, FALSE))</f>
        <v>7</v>
      </c>
      <c r="Z19" s="596">
        <f>IF(VLOOKUP(G19, TablaGE[],Z6, FALSE)="","",VLOOKUP(G19, TablaGE[],Z6, FALSE))</f>
        <v>11.5</v>
      </c>
      <c r="AA19" s="596">
        <f>IF(VLOOKUP(G19, TablaGE[], AA6, FALSE)="","",VLOOKUP(G19, TablaGE[], AA6, FALSE))</f>
        <v>85</v>
      </c>
      <c r="AB19" s="596">
        <f>IF(VLOOKUP(G19, TablaGE[],AB6, FALSE)="","",VLOOKUP(G19, TablaGE[],AB6, FALSE))</f>
        <v>85</v>
      </c>
      <c r="AC19" s="596">
        <f>IF(VLOOKUP(G19, TablaGE[],AC6, FALSE)="","",VLOOKUP(G19, TablaGE[],AC6, FALSE))</f>
        <v>0</v>
      </c>
      <c r="AD19" s="596">
        <f>IF(VLOOKUP(G19, TablaGE[],AD6, FALSE)="","",VLOOKUP(G19, TablaGE[],AD6, FALSE))</f>
        <v>0.05</v>
      </c>
      <c r="AE19" s="596">
        <f>IF(VLOOKUP(G19, TablaGE[], AE6, FALSE)="","",VLOOKUP(G19, TablaGE[], AE6, FALSE))</f>
        <v>128</v>
      </c>
      <c r="AF19" s="596">
        <f>IF(VLOOKUP(G19, TablaGE[], AF6, FALSE)="","",VLOOKUP(G19, TablaGE[], AF6, FALSE))</f>
        <v>124</v>
      </c>
      <c r="AG19" s="596">
        <f>IF(VLOOKUP(G19, TablaGE[],AG6, FALSE)="","",VLOOKUP(G19, TablaGE[],AG6, FALSE))</f>
        <v>27.1</v>
      </c>
      <c r="AH19" s="596">
        <f>IF(VLOOKUP(G19, TablaGE[],AH6, FALSE)="","",VLOOKUP(G19, TablaGE[],AH6, FALSE))</f>
        <v>9.3000000000000007</v>
      </c>
      <c r="AI19" s="596">
        <f>IF(VLOOKUP(G19, TablaGE[],AI6, FALSE)="","",VLOOKUP(G19, TablaGE[],AI6, FALSE))</f>
        <v>1.55</v>
      </c>
      <c r="AJ19" s="596">
        <f>IF(VLOOKUP(G19, TablaGE[],AJ6, FALSE)="","",VLOOKUP(G19, TablaGE[],AJ6, FALSE))</f>
        <v>42</v>
      </c>
      <c r="AK19" s="596">
        <f>IF(VLOOKUP(G19, TablaGE[],AK6, FALSE)="","",VLOOKUP(G19, TablaGE[],AK6, FALSE))</f>
        <v>18</v>
      </c>
      <c r="AL19" s="596">
        <f>IF(VLOOKUP(G19, TablaGE[],AL6, FALSE)="","",VLOOKUP(G19, TablaGE[],AL6, FALSE))</f>
        <v>3</v>
      </c>
      <c r="AM19" s="596">
        <f>IF(VLOOKUP(G19, TablaGE[],AM6, FALSE)="","",VLOOKUP(G19, TablaGE[],AM6, FALSE))</f>
        <v>119</v>
      </c>
      <c r="AN19" s="596">
        <f>IF(VLOOKUP(G19, TablaGE[],AN6, FALSE)="","",VLOOKUP(G19, TablaGE[],AN6, FALSE))</f>
        <v>183</v>
      </c>
      <c r="AO19" s="596">
        <f>IF(VLOOKUP(G19, TablaGE[],AO6, FALSE)="","",VLOOKUP(G19, TablaGE[],AO6, FALSE))</f>
        <v>283</v>
      </c>
      <c r="AP19" s="596">
        <f>IF(VLOOKUP(G19, TablaGE[],AP6, FALSE)="","",VLOOKUP(G19, TablaGE[],AP6, FALSE))</f>
        <v>338</v>
      </c>
      <c r="AQ19" s="596">
        <f>IF(VLOOKUP(G19, TablaGE[],AQ6, FALSE)="","",VLOOKUP(G19, TablaGE[],AQ6, FALSE))</f>
        <v>140</v>
      </c>
      <c r="AR19" s="596">
        <f>IF(VLOOKUP(G19, TablaGE[],AR6, FALSE)="","",VLOOKUP(G19, TablaGE[],AR6, FALSE))</f>
        <v>170</v>
      </c>
      <c r="AS19" s="596">
        <f>IF(VLOOKUP(G19, TablaGE[],AS6, FALSE)="","",VLOOKUP(G19, TablaGE[],AS6, FALSE))</f>
        <v>240</v>
      </c>
      <c r="AT19" s="596">
        <f>IF(VLOOKUP(G19, TablaGE[],AT6, FALSE)="","",VLOOKUP(G19, TablaGE[],AT6, FALSE))</f>
        <v>365</v>
      </c>
      <c r="AU19" s="596">
        <f>IF(VLOOKUP(G19, TablaGE[],AU6, FALSE)="","",VLOOKUP(G19, TablaGE[],AU6, FALSE))</f>
        <v>437</v>
      </c>
      <c r="AV19" s="620"/>
      <c r="AW19" s="597" t="str">
        <f>IF(VLOOKUP(G19, TablaDO[], AW6, FALSE)="","",VLOOKUP(G19, TablaDO[], AW6, FALSE))</f>
        <v/>
      </c>
      <c r="AX19" s="596" t="str">
        <f>IF(VLOOKUP(G19, TablaDO[], AX6, FALSE)="","",VLOOKUP(G19, TablaDO[], AX6, FALSE))</f>
        <v/>
      </c>
      <c r="AY19" s="596" t="str">
        <f>IF(VLOOKUP(G19, TablaDO[], AY6, FALSE)="","",VLOOKUP(G19, TablaDO[], AY6, FALSE))</f>
        <v/>
      </c>
      <c r="AZ19" s="596" t="str">
        <f>IF(VLOOKUP(G19, TablaDO[], AZ6, FALSE)="","",VLOOKUP(G19, TablaDO[], AZ6, FALSE))</f>
        <v/>
      </c>
      <c r="BA19" s="596" t="str">
        <f>IF(VLOOKUP(G19, TablaDO[],BA6, FALSE)="","",VLOOKUP(G19, TablaDO[],BA6, FALSE))</f>
        <v/>
      </c>
      <c r="BB19" s="596" t="str">
        <f>IF(VLOOKUP(G19, TablaDO[],BB6, FALSE)="","",VLOOKUP(G19, TablaDO[],BB6, FALSE))</f>
        <v/>
      </c>
      <c r="BC19" s="596" t="str">
        <f>IF(VLOOKUP(G19, TablaDO[],BC6, FALSE)="","",VLOOKUP(G19, TablaDO[],BC6, FALSE))</f>
        <v/>
      </c>
      <c r="BD19" s="596" t="str">
        <f>IF(VLOOKUP(G19, TablaDO[],BD6, FALSE)="","",VLOOKUP(G19, TablaDO[],BD6, FALSE))</f>
        <v/>
      </c>
      <c r="BE19" s="598" t="str">
        <f>IF(VLOOKUP(G19, TablaDO[],BE6, FALSE)="","",VLOOKUP(G19, TablaDO[],BE6, FALSE))</f>
        <v/>
      </c>
      <c r="BF19" s="596" t="str">
        <f>IF(VLOOKUP(G19, TablaDO[],BF6, FALSE)="","",VLOOKUP(G19, TablaDO[],BF6, FALSE))</f>
        <v/>
      </c>
      <c r="BG19" s="596" t="str">
        <f>IF(VLOOKUP(G19, TablaDO[],BG6, FALSE)="","",VLOOKUP(G19, TablaDO[],BG6, FALSE))</f>
        <v/>
      </c>
      <c r="BH19" s="596" t="str">
        <f>IF(VLOOKUP(G19, TablaDO[],BH6, FALSE)="","",VLOOKUP(G19, TablaDO[],BH6, FALSE))</f>
        <v/>
      </c>
      <c r="BI19" s="596" t="str">
        <f>IF(VLOOKUP(G19, TablaDO[],BI6, FALSE)="","",VLOOKUP(G19, TablaDO[],BI6, FALSE))</f>
        <v/>
      </c>
      <c r="BJ19" s="596" t="str">
        <f>IF(VLOOKUP(G19, TablaDO[],BJ6, FALSE)="","",VLOOKUP(G19, TablaDO[],BJ6, FALSE))</f>
        <v/>
      </c>
      <c r="BK19" s="596" t="str">
        <f>IF(VLOOKUP(G19, TablaDO[],BK6, FALSE)="","",VLOOKUP(G19, TablaDO[],BK6, FALSE))</f>
        <v/>
      </c>
      <c r="BL19" s="596" t="str">
        <f>IF(VLOOKUP(G19, TablaDO[],BL6, FALSE)="","",VLOOKUP(G19, TablaDO[],BL6, FALSE))</f>
        <v/>
      </c>
      <c r="BM19" s="596" t="str">
        <f>IF(VLOOKUP(G19, TablaDO[],BM6, FALSE)="","",VLOOKUP(G19, TablaDO[],BM6, FALSE))</f>
        <v/>
      </c>
      <c r="BN19" s="596" t="str">
        <f>IF(VLOOKUP(G19, TablaDO[],BN6, FALSE)="","",VLOOKUP(G19, TablaDO[],BN6, FALSE))</f>
        <v/>
      </c>
      <c r="BO19" s="596" t="str">
        <f>IF(VLOOKUP(G19, TablaDO[],BO6, FALSE)="","",VLOOKUP(G19, TablaDO[],BO6, FALSE))</f>
        <v/>
      </c>
      <c r="BP19" s="596" t="str">
        <f>IF(VLOOKUP(G19, TablaDO[],BP6, FALSE)="","",VLOOKUP(G19, TablaDO[],BP6, FALSE))</f>
        <v/>
      </c>
      <c r="BQ19" s="596" t="str">
        <f>IF(VLOOKUP(G19, TablaDO[],BQ6, FALSE)="","",VLOOKUP(G19, TablaDO[],BQ6, FALSE))</f>
        <v/>
      </c>
      <c r="BR19" s="596" t="str">
        <f>IF(VLOOKUP(G19, TablaDO[],BR6, FALSE)="","",VLOOKUP(G19, TablaDO[],BR6, FALSE))</f>
        <v/>
      </c>
      <c r="BS19" s="620"/>
      <c r="BT19" s="597">
        <f>IF(VLOOKUP(G19, TablaJF[], BT6, FALSE)="","",VLOOKUP(G19, TablaJF[], BT6, FALSE))</f>
        <v>42851</v>
      </c>
      <c r="BU19" s="596">
        <f>IF(VLOOKUP(G19, TablaJF[], BU6, FALSE)="","",VLOOKUP(G19, TablaJF[], BU6, FALSE))</f>
        <v>0.77880000000000005</v>
      </c>
      <c r="BV19" s="596">
        <f>IF(VLOOKUP(G19, TablaJF[], BV6, FALSE)="","",VLOOKUP(G19, TablaJF[], BV6, FALSE))</f>
        <v>0.77500000000000002</v>
      </c>
      <c r="BW19" s="596">
        <f>IF(VLOOKUP(G19, TablaJF[], BW6, FALSE)="","",VLOOKUP(G19, TablaJF[], BW6, FALSE))</f>
        <v>0.84</v>
      </c>
      <c r="BX19" s="596">
        <f>IF(VLOOKUP(G19, TablaJF[],BX6, FALSE)="","",VLOOKUP(G19, TablaJF[],BX6, FALSE))</f>
        <v>103</v>
      </c>
      <c r="BY19" s="596">
        <f>IF(VLOOKUP(G19, TablaJF[],BY6, FALSE)="","",VLOOKUP(G19, TablaJF[],BY6, FALSE))</f>
        <v>100</v>
      </c>
      <c r="BZ19" s="596">
        <f>IF(VLOOKUP(G19, TablaJF[],BZ6, FALSE)="","",VLOOKUP(G19, TablaJF[],BZ6, FALSE))</f>
        <v>43.5</v>
      </c>
      <c r="CA19" s="596">
        <f>IF(VLOOKUP(G19, TablaJF[],CA6, FALSE)="","",VLOOKUP(G19, TablaJF[],CA6, FALSE))</f>
        <v>42.8</v>
      </c>
      <c r="CB19" s="596">
        <f>IF(VLOOKUP(G19, TablaJF[],CB6, FALSE)="","",VLOOKUP(G19, TablaJF[],CB6, FALSE))</f>
        <v>333</v>
      </c>
      <c r="CC19" s="596">
        <f>IF(VLOOKUP(G19, TablaJF[],CC6, FALSE)="","",VLOOKUP(G19, TablaJF[],CC6, FALSE))</f>
        <v>474</v>
      </c>
      <c r="CD19" s="596">
        <f>IF(VLOOKUP(G19, TablaJF[],CD6, FALSE)="","",VLOOKUP(G19, TablaJF[],CD6, FALSE))</f>
        <v>400</v>
      </c>
      <c r="CE19" s="596">
        <f>IF(VLOOKUP(G19, TablaJF[],CE6, FALSE)="","",VLOOKUP(G19, TablaJF[],CE6, FALSE))</f>
        <v>572</v>
      </c>
      <c r="CF19" s="596">
        <f>IF(VLOOKUP(G19, TablaJF[],CF6, FALSE)="","",VLOOKUP(G19, TablaJF[],CF6, FALSE))</f>
        <v>0</v>
      </c>
      <c r="CG19" s="596">
        <f>IF(VLOOKUP(G19, TablaJF[],CG6, FALSE)="","",VLOOKUP(G19, TablaJF[],CG6, FALSE))</f>
        <v>0.3</v>
      </c>
      <c r="CH19" s="596">
        <f>IF(VLOOKUP(G19, TablaJF[],CH6, FALSE)="","",VLOOKUP(G19, TablaJF[],CH6, FALSE))</f>
        <v>1</v>
      </c>
      <c r="CI19" s="596">
        <f>IF(VLOOKUP(G19, TablaJF[],CI6, FALSE)="","",VLOOKUP(G19, TablaJF[],CI6, FALSE))</f>
        <v>0.5</v>
      </c>
      <c r="CJ19" s="598">
        <f>IF(VLOOKUP(G19, TablaJF[],CJ6, FALSE)="","",VLOOKUP(G19, TablaJF[],CJ6, FALSE))</f>
        <v>1.5</v>
      </c>
      <c r="CK19" s="596">
        <f>IF(VLOOKUP(G19, TablaJF[],CK6, FALSE)="","",VLOOKUP(G19, TablaJF[],CK6, FALSE))</f>
        <v>-55</v>
      </c>
      <c r="CL19" s="596">
        <f>IF(VLOOKUP(G19, TablaJF[],CL6, FALSE)="","",VLOOKUP(G19, TablaJF[],CL6, FALSE))</f>
        <v>-47</v>
      </c>
      <c r="CM19" s="620"/>
      <c r="CN19" s="597" t="str">
        <f>IF(VLOOKUP(G19, TablaKE[], CN6, FALSE)="","",VLOOKUP(G19, TablaKE[], CN6, FALSE))</f>
        <v/>
      </c>
      <c r="CO19" s="596" t="str">
        <f>IF(VLOOKUP(G19, TablaKE[], CO6, FALSE)="","",VLOOKUP(G19, TablaKE[], CO6, FALSE))</f>
        <v/>
      </c>
      <c r="CP19" s="596" t="str">
        <f>IF(VLOOKUP(G19, TablaKE[], CP6, FALSE)="","",VLOOKUP(G19, TablaKE[], CP6, FALSE))</f>
        <v/>
      </c>
      <c r="CQ19" s="596" t="str">
        <f>IF(VLOOKUP(G19, TablaKE[], CQ6, FALSE)="","",VLOOKUP(G19, TablaKE[], CQ6, FALSE))</f>
        <v/>
      </c>
      <c r="CR19" s="596" t="str">
        <f>IF(VLOOKUP(G19, TablaKE[],CR6, FALSE)="","",VLOOKUP(G19, TablaKE[],CR6, FALSE))</f>
        <v/>
      </c>
      <c r="CS19" s="596" t="str">
        <f>IF(VLOOKUP(G19, TablaKE[],CS6, FALSE)="","",VLOOKUP(G19, TablaKE[],CS6, FALSE))</f>
        <v/>
      </c>
      <c r="CT19" s="596" t="str">
        <f>IF(VLOOKUP(G19, TablaKE[],CT6, FALSE)="","",VLOOKUP(G19, TablaKE[],CT6, FALSE))</f>
        <v/>
      </c>
      <c r="CU19" s="596" t="str">
        <f>IF(VLOOKUP(G19, TablaKE[],CU6, FALSE)="","",VLOOKUP(G19, TablaKE[],CU6, FALSE))</f>
        <v/>
      </c>
      <c r="CV19" s="596" t="str">
        <f>IF(VLOOKUP(G19, TablaKE[],CV6, FALSE)="","",VLOOKUP(G19, TablaKE[],CV6, FALSE))</f>
        <v/>
      </c>
      <c r="CW19" s="596" t="str">
        <f>IF(VLOOKUP(G19, TablaKE[],CW6, FALSE)="","",VLOOKUP(G19, TablaKE[],CW6, FALSE))</f>
        <v/>
      </c>
      <c r="CX19" s="596" t="str">
        <f>IF(VLOOKUP(G19, TablaKE[],CX6, FALSE)="","",VLOOKUP(G19, TablaKE[],CX6, FALSE))</f>
        <v/>
      </c>
      <c r="CY19" s="596" t="str">
        <f>IF(VLOOKUP(G19, TablaKE[],CY6, FALSE)="","",VLOOKUP(G19, TablaKE[],CY6, FALSE))</f>
        <v/>
      </c>
      <c r="CZ19" s="596" t="str">
        <f>IF(VLOOKUP(G19, TablaKE[],CZ6, FALSE)="","",VLOOKUP(G19, TablaKE[],CZ6, FALSE))</f>
        <v/>
      </c>
      <c r="DA19" s="596" t="str">
        <f>IF(VLOOKUP(G19, TablaKE[],DA6, FALSE)="","",VLOOKUP(G19, TablaKE[],DA6, FALSE))</f>
        <v/>
      </c>
      <c r="DB19" s="596" t="str">
        <f>IF(VLOOKUP(G19, TablaKE[],DB6, FALSE)="","",VLOOKUP(G19, TablaKE[],DB6, FALSE))</f>
        <v/>
      </c>
      <c r="DC19" s="596" t="str">
        <f>IF(VLOOKUP(G19, TablaKE[],DC6, FALSE)="","",VLOOKUP(G19, TablaKE[],DC6, FALSE))</f>
        <v/>
      </c>
      <c r="DD19" s="620"/>
      <c r="DE19" s="597" t="str">
        <f>IF(VLOOKUP($G19, TablaGP[], $DE$6, FALSE)="","",VLOOKUP($G19, TablaGP[], $DE$6, FALSE))</f>
        <v/>
      </c>
      <c r="DF19" s="598" t="str">
        <f>IF(VLOOKUP($G19, TablaGP[], $DF$6, FALSE)="","",VLOOKUP($G19, TablaGP[], $DF$6, FALSE))</f>
        <v/>
      </c>
      <c r="DG19" s="596" t="str">
        <f t="shared" si="10"/>
        <v/>
      </c>
      <c r="DH19" s="598" t="str">
        <f>IF(VLOOKUP($G19, TablaGP[], $DH$6, FALSE)="","",VLOOKUP($G19, TablaGP[], $DH$6, FALSE))</f>
        <v/>
      </c>
      <c r="DI19" s="596" t="str">
        <f t="shared" si="11"/>
        <v/>
      </c>
      <c r="DJ19" s="596" t="str">
        <f t="shared" si="12"/>
        <v/>
      </c>
      <c r="DK19" s="598" t="str">
        <f>IF(VLOOKUP($G19, TablaGP[], $DK$6, FALSE)="","",VLOOKUP($G19, TablaGP[], $DK$6, FALSE))</f>
        <v/>
      </c>
      <c r="DL19" s="596" t="str">
        <f t="shared" si="13"/>
        <v/>
      </c>
      <c r="DM19" s="598" t="str">
        <f>IF(VLOOKUP($G19, TablaGP[], $DM$6, FALSE)="","",VLOOKUP($G19, TablaGP[], $DM$6, FALSE))</f>
        <v/>
      </c>
      <c r="DN19" s="596" t="str">
        <f t="shared" si="14"/>
        <v/>
      </c>
      <c r="DO19" s="598" t="str">
        <f>IF(VLOOKUP($G19, TablaGP[], $DO$6, FALSE)="","",VLOOKUP($G19, TablaGP[], $DO$6, FALSE))</f>
        <v/>
      </c>
      <c r="DP19" s="598" t="str">
        <f>IF(VLOOKUP($G19, TablaGP[], $DP$6, FALSE)="","",VLOOKUP($G19, TablaGP[], $DP$6, FALSE))</f>
        <v/>
      </c>
      <c r="DQ19" s="598" t="str">
        <f>IF(VLOOKUP($G19, TablaGP[], $DQ$6, FALSE)="","",VLOOKUP($G19, TablaGP[], $DQ$6, FALSE))</f>
        <v/>
      </c>
      <c r="DR19" s="598" t="str">
        <f>IF(VLOOKUP($G19, TablaGP[], $DR$6, FALSE)="","",VLOOKUP($G19, TablaGP[], $DR$6, FALSE))</f>
        <v/>
      </c>
      <c r="DS19" s="596" t="str">
        <f t="shared" si="15"/>
        <v/>
      </c>
      <c r="DT19" s="596" t="str">
        <f t="shared" si="16"/>
        <v/>
      </c>
      <c r="DU19" s="596" t="str">
        <f t="shared" si="17"/>
        <v/>
      </c>
      <c r="DV19" s="596" t="str">
        <f t="shared" si="18"/>
        <v/>
      </c>
      <c r="DW19" s="596" t="str">
        <f t="shared" si="19"/>
        <v/>
      </c>
      <c r="DX19" s="598" t="str">
        <f>IF(VLOOKUP($G19, TablaGP[], $DX$6, FALSE)="","",VLOOKUP($G19, TablaGP[], $DX$6, FALSE))</f>
        <v/>
      </c>
      <c r="DY19" s="598" t="str">
        <f>IF(VLOOKUP($G19, TablaGP[], $DY$6, FALSE)="","",VLOOKUP($G19, TablaGP[], $DY$6, FALSE))</f>
        <v/>
      </c>
      <c r="DZ19" s="598" t="str">
        <f>IF(VLOOKUP($G19, TablaGP[], $DZ$6, FALSE)="","",VLOOKUP($G19, TablaGP[], $DZ$6, FALSE))</f>
        <v/>
      </c>
      <c r="EA19" s="596" t="str">
        <f t="shared" si="20"/>
        <v/>
      </c>
      <c r="EB19" s="596" t="str">
        <f t="shared" si="21"/>
        <v/>
      </c>
      <c r="EC19" s="596" t="str">
        <f t="shared" si="22"/>
        <v/>
      </c>
      <c r="EE19" s="597" t="str">
        <f>IF(VLOOKUP($G19, TablaGAV[], $DE$6, FALSE)="","",VLOOKUP($G19, TablaGAV[], $DE$6, FALSE))</f>
        <v/>
      </c>
      <c r="EF19" s="598" t="str">
        <f>IF(VLOOKUP($G19, TablaGAV[], $EF$6, FALSE)="","",VLOOKUP($G19, TablaGAV[], $EF$6, FALSE))</f>
        <v/>
      </c>
      <c r="EG19" s="596" t="str">
        <f t="shared" si="23"/>
        <v/>
      </c>
      <c r="EH19" s="596" t="str">
        <f t="shared" si="24"/>
        <v/>
      </c>
      <c r="EI19" s="598" t="str">
        <f>IF(VLOOKUP($G19, TablaGAV[], $EI$6, FALSE)="","",VLOOKUP($G19, TablaGAV[], $EI$6, FALSE))</f>
        <v/>
      </c>
      <c r="EJ19" s="596" t="str">
        <f t="shared" si="25"/>
        <v/>
      </c>
      <c r="EK19" s="598" t="str">
        <f>IF(VLOOKUP($G19, TablaGAV[], $EK$6, FALSE)="","",VLOOKUP($G19, TablaGAV[], $EK$6, FALSE))</f>
        <v/>
      </c>
      <c r="EL19" s="596" t="str">
        <f t="shared" si="26"/>
        <v/>
      </c>
      <c r="EM19" s="598" t="str">
        <f>IF(VLOOKUP($G19, TablaGAV[], $EM$6, FALSE)="","",VLOOKUP($G19, TablaGAV[], $EM$6, FALSE))</f>
        <v/>
      </c>
      <c r="EN19" s="596" t="str">
        <f t="shared" si="27"/>
        <v/>
      </c>
      <c r="EO19" s="598" t="str">
        <f>IF(VLOOKUP($G19, TablaGAV[], $EO$6, FALSE)="","",VLOOKUP($G19, TablaGAV[], $EO$6, FALSE))</f>
        <v/>
      </c>
      <c r="EP19" s="598" t="str">
        <f>IF(VLOOKUP($G19, TablaGAV[], $EP$6, FALSE)="","",VLOOKUP($G19, TablaGAV[], $EP$6, FALSE))</f>
        <v/>
      </c>
      <c r="EQ19" s="598" t="str">
        <f>IF(VLOOKUP($G19, TablaGAV[], $EQ$6, FALSE)="","",VLOOKUP($G19, TablaGAV[], $EQ$6, FALSE))</f>
        <v/>
      </c>
      <c r="ER19" s="598" t="str">
        <f>IF(VLOOKUP($G19, TablaGAV[], $ER$6, FALSE)="","",VLOOKUP($G19, TablaGAV[], $ER$6, FALSE))</f>
        <v/>
      </c>
      <c r="ES19" s="598" t="str">
        <f>IF(VLOOKUP($G19, TablaGAV[], $ES$6, FALSE)="","",VLOOKUP($G19, TablaGAV[], $ES$6, FALSE))</f>
        <v/>
      </c>
      <c r="ET19" s="596" t="str">
        <f t="shared" si="28"/>
        <v/>
      </c>
      <c r="EU19" s="596" t="str">
        <f t="shared" si="29"/>
        <v/>
      </c>
      <c r="EV19" s="596" t="str">
        <f t="shared" si="30"/>
        <v/>
      </c>
      <c r="EW19" s="596" t="str">
        <f t="shared" si="31"/>
        <v/>
      </c>
      <c r="EX19" s="596" t="str">
        <f t="shared" si="32"/>
        <v/>
      </c>
      <c r="EY19" s="598" t="str">
        <f>IF(VLOOKUP($G19, TablaGAV[], $EY$6, FALSE)="","",VLOOKUP($G19, TablaGAV[], $EY$6, FALSE))</f>
        <v/>
      </c>
      <c r="EZ19" s="598" t="str">
        <f>IF(VLOOKUP($G19, TablaGAV[], $EZ$6, FALSE)="","",VLOOKUP($G19, TablaGAV[], $EZ$6, FALSE))</f>
        <v/>
      </c>
      <c r="FA19" s="596" t="str">
        <f t="shared" si="33"/>
        <v/>
      </c>
      <c r="FB19" s="596" t="str">
        <f t="shared" si="34"/>
        <v/>
      </c>
    </row>
    <row r="20" spans="2:158" ht="15" customHeight="1" x14ac:dyDescent="0.25">
      <c r="B20" s="604" t="str">
        <f t="shared" si="8"/>
        <v>ABRIL</v>
      </c>
      <c r="C20" s="604">
        <f t="shared" si="35"/>
        <v>2017</v>
      </c>
      <c r="D20" s="604" t="str">
        <f t="shared" si="35"/>
        <v>GUILLERMO ELDER BELL</v>
      </c>
      <c r="E20" s="604" t="str">
        <f t="shared" si="35"/>
        <v>GLP</v>
      </c>
      <c r="F20" s="604">
        <f t="shared" si="36"/>
        <v>13</v>
      </c>
      <c r="G20" s="604" t="str">
        <f t="shared" si="9"/>
        <v>ABRIL 2017 / 13</v>
      </c>
      <c r="H20" s="613"/>
      <c r="I20" s="597" t="str">
        <f>IF(VLOOKUP(G20, TablaGLP[], I6, FALSE)="","",VLOOKUP(G20, TablaGLP[], I6, FALSE))</f>
        <v/>
      </c>
      <c r="J20" s="596" t="str">
        <f>IF(VLOOKUP(G20, TablaGLP[], J6, FALSE)="","",VLOOKUP(G20, TablaGLP[], J6, FALSE))</f>
        <v/>
      </c>
      <c r="K20" s="596" t="str">
        <f>IF(VLOOKUP(G20, TablaGLP[], K6, FALSE)="","",VLOOKUP(G20, TablaGLP[], K6, FALSE))</f>
        <v/>
      </c>
      <c r="L20" s="596" t="str">
        <f>IF(VLOOKUP(G20, TablaGLP[], L6, FALSE)="","",VLOOKUP(G20, TablaGLP[], L6, FALSE))</f>
        <v/>
      </c>
      <c r="M20" s="596" t="str">
        <f>IF(VLOOKUP(G20, TablaGLP[],M6, FALSE)="","",VLOOKUP(G20, TablaGLP[],M6, FALSE))</f>
        <v/>
      </c>
      <c r="N20" s="596" t="str">
        <f>IF(VLOOKUP(G20, TablaGLP[],N6, FALSE)="","",VLOOKUP(G20, TablaGLP[],N6, FALSE))</f>
        <v/>
      </c>
      <c r="O20" s="596" t="str">
        <f>IF(VLOOKUP(G20, TablaGLP[],O6, FALSE)="","",VLOOKUP(G20, TablaGLP[],O6, FALSE))</f>
        <v/>
      </c>
      <c r="P20" s="596" t="str">
        <f>IF(VLOOKUP(G20, TablaGLP[],P6, FALSE)="","",VLOOKUP(G20, TablaGLP[],P6, FALSE))</f>
        <v/>
      </c>
      <c r="Q20" s="598" t="str">
        <f>IF(VLOOKUP(G20, TablaGLP[],Q6, FALSE)="","",VLOOKUP(G20, TablaGLP[],Q6, FALSE))</f>
        <v/>
      </c>
      <c r="R20" s="596" t="str">
        <f>IF(VLOOKUP(G20, TablaGLP[],R6, FALSE)="","",VLOOKUP(G20, TablaGLP[],R6, FALSE))</f>
        <v/>
      </c>
      <c r="S20" s="596" t="str">
        <f>IF(VLOOKUP(G20, TablaGLP[],S6, FALSE)="","",VLOOKUP(G20, TablaGLP[],S6, FALSE))</f>
        <v/>
      </c>
      <c r="T20" s="596" t="str">
        <f>IF(VLOOKUP(G20, TablaGLP[],T6, FALSE)="","",VLOOKUP(G20, TablaGLP[],T6, FALSE))</f>
        <v/>
      </c>
      <c r="U20" s="596" t="str">
        <f>IF(VLOOKUP(G20, TablaGLP[],U6, FALSE)="","",VLOOKUP(G20, TablaGLP[],U6, FALSE))</f>
        <v/>
      </c>
      <c r="V20" s="620"/>
      <c r="W20" s="597">
        <f>IF(VLOOKUP(G20, TablaGE[], W6, FALSE)="","",VLOOKUP(G20, TablaGE[], W6, FALSE))</f>
        <v>42844</v>
      </c>
      <c r="X20" s="596">
        <f>IF(VLOOKUP(G20, TablaGE[],X6, FALSE)="","",VLOOKUP(G20, TablaGE[],X6, FALSE))</f>
        <v>9.5</v>
      </c>
      <c r="Y20" s="598">
        <f>IF(VLOOKUP(G20, TablaGE[],Y6, FALSE)="","",VLOOKUP(G20, TablaGE[],Y6, FALSE))</f>
        <v>7</v>
      </c>
      <c r="Z20" s="596">
        <f>IF(VLOOKUP(G20, TablaGE[],Z6, FALSE)="","",VLOOKUP(G20, TablaGE[],Z6, FALSE))</f>
        <v>11.5</v>
      </c>
      <c r="AA20" s="596">
        <f>IF(VLOOKUP(G20, TablaGE[], AA6, FALSE)="","",VLOOKUP(G20, TablaGE[], AA6, FALSE))</f>
        <v>85</v>
      </c>
      <c r="AB20" s="596">
        <f>IF(VLOOKUP(G20, TablaGE[],AB6, FALSE)="","",VLOOKUP(G20, TablaGE[],AB6, FALSE))</f>
        <v>85</v>
      </c>
      <c r="AC20" s="596">
        <f>IF(VLOOKUP(G20, TablaGE[],AC6, FALSE)="","",VLOOKUP(G20, TablaGE[],AC6, FALSE))</f>
        <v>0</v>
      </c>
      <c r="AD20" s="596">
        <f>IF(VLOOKUP(G20, TablaGE[],AD6, FALSE)="","",VLOOKUP(G20, TablaGE[],AD6, FALSE))</f>
        <v>0.05</v>
      </c>
      <c r="AE20" s="596">
        <f>IF(VLOOKUP(G20, TablaGE[], AE6, FALSE)="","",VLOOKUP(G20, TablaGE[], AE6, FALSE))</f>
        <v>129</v>
      </c>
      <c r="AF20" s="596">
        <f>IF(VLOOKUP(G20, TablaGE[], AF6, FALSE)="","",VLOOKUP(G20, TablaGE[], AF6, FALSE))</f>
        <v>124</v>
      </c>
      <c r="AG20" s="596">
        <f>IF(VLOOKUP(G20, TablaGE[],AG6, FALSE)="","",VLOOKUP(G20, TablaGE[],AG6, FALSE))</f>
        <v>27.9</v>
      </c>
      <c r="AH20" s="596">
        <f>IF(VLOOKUP(G20, TablaGE[],AH6, FALSE)="","",VLOOKUP(G20, TablaGE[],AH6, FALSE))</f>
        <v>11</v>
      </c>
      <c r="AI20" s="596">
        <f>IF(VLOOKUP(G20, TablaGE[],AI6, FALSE)="","",VLOOKUP(G20, TablaGE[],AI6, FALSE))</f>
        <v>1.68</v>
      </c>
      <c r="AJ20" s="596">
        <f>IF(VLOOKUP(G20, TablaGE[],AJ6, FALSE)="","",VLOOKUP(G20, TablaGE[],AJ6, FALSE))</f>
        <v>42</v>
      </c>
      <c r="AK20" s="596">
        <f>IF(VLOOKUP(G20, TablaGE[],AK6, FALSE)="","",VLOOKUP(G20, TablaGE[],AK6, FALSE))</f>
        <v>18</v>
      </c>
      <c r="AL20" s="596">
        <f>IF(VLOOKUP(G20, TablaGE[],AL6, FALSE)="","",VLOOKUP(G20, TablaGE[],AL6, FALSE))</f>
        <v>3</v>
      </c>
      <c r="AM20" s="596">
        <f>IF(VLOOKUP(G20, TablaGE[],AM6, FALSE)="","",VLOOKUP(G20, TablaGE[],AM6, FALSE))</f>
        <v>119</v>
      </c>
      <c r="AN20" s="596">
        <f>IF(VLOOKUP(G20, TablaGE[],AN6, FALSE)="","",VLOOKUP(G20, TablaGE[],AN6, FALSE))</f>
        <v>182</v>
      </c>
      <c r="AO20" s="596">
        <f>IF(VLOOKUP(G20, TablaGE[],AO6, FALSE)="","",VLOOKUP(G20, TablaGE[],AO6, FALSE))</f>
        <v>283</v>
      </c>
      <c r="AP20" s="596">
        <f>IF(VLOOKUP(G20, TablaGE[],AP6, FALSE)="","",VLOOKUP(G20, TablaGE[],AP6, FALSE))</f>
        <v>342</v>
      </c>
      <c r="AQ20" s="596">
        <f>IF(VLOOKUP(G20, TablaGE[],AQ6, FALSE)="","",VLOOKUP(G20, TablaGE[],AQ6, FALSE))</f>
        <v>140</v>
      </c>
      <c r="AR20" s="596">
        <f>IF(VLOOKUP(G20, TablaGE[],AR6, FALSE)="","",VLOOKUP(G20, TablaGE[],AR6, FALSE))</f>
        <v>170</v>
      </c>
      <c r="AS20" s="596">
        <f>IF(VLOOKUP(G20, TablaGE[],AS6, FALSE)="","",VLOOKUP(G20, TablaGE[],AS6, FALSE))</f>
        <v>240</v>
      </c>
      <c r="AT20" s="596">
        <f>IF(VLOOKUP(G20, TablaGE[],AT6, FALSE)="","",VLOOKUP(G20, TablaGE[],AT6, FALSE))</f>
        <v>365</v>
      </c>
      <c r="AU20" s="596">
        <f>IF(VLOOKUP(G20, TablaGE[],AU6, FALSE)="","",VLOOKUP(G20, TablaGE[],AU6, FALSE))</f>
        <v>437</v>
      </c>
      <c r="AV20" s="620"/>
      <c r="AW20" s="597" t="str">
        <f>IF(VLOOKUP(G20, TablaDO[], AW6, FALSE)="","",VLOOKUP(G20, TablaDO[], AW6, FALSE))</f>
        <v/>
      </c>
      <c r="AX20" s="596" t="str">
        <f>IF(VLOOKUP(G20, TablaDO[], AX6, FALSE)="","",VLOOKUP(G20, TablaDO[], AX6, FALSE))</f>
        <v/>
      </c>
      <c r="AY20" s="596" t="str">
        <f>IF(VLOOKUP(G20, TablaDO[], AY6, FALSE)="","",VLOOKUP(G20, TablaDO[], AY6, FALSE))</f>
        <v/>
      </c>
      <c r="AZ20" s="596" t="str">
        <f>IF(VLOOKUP(G20, TablaDO[], AZ6, FALSE)="","",VLOOKUP(G20, TablaDO[], AZ6, FALSE))</f>
        <v/>
      </c>
      <c r="BA20" s="596" t="str">
        <f>IF(VLOOKUP(G20, TablaDO[],BA6, FALSE)="","",VLOOKUP(G20, TablaDO[],BA6, FALSE))</f>
        <v/>
      </c>
      <c r="BB20" s="596" t="str">
        <f>IF(VLOOKUP(G20, TablaDO[],BB6, FALSE)="","",VLOOKUP(G20, TablaDO[],BB6, FALSE))</f>
        <v/>
      </c>
      <c r="BC20" s="596" t="str">
        <f>IF(VLOOKUP(G20, TablaDO[],BC6, FALSE)="","",VLOOKUP(G20, TablaDO[],BC6, FALSE))</f>
        <v/>
      </c>
      <c r="BD20" s="596" t="str">
        <f>IF(VLOOKUP(G20, TablaDO[],BD6, FALSE)="","",VLOOKUP(G20, TablaDO[],BD6, FALSE))</f>
        <v/>
      </c>
      <c r="BE20" s="598" t="str">
        <f>IF(VLOOKUP(G20, TablaDO[],BE6, FALSE)="","",VLOOKUP(G20, TablaDO[],BE6, FALSE))</f>
        <v/>
      </c>
      <c r="BF20" s="596" t="str">
        <f>IF(VLOOKUP(G20, TablaDO[],BF6, FALSE)="","",VLOOKUP(G20, TablaDO[],BF6, FALSE))</f>
        <v/>
      </c>
      <c r="BG20" s="596" t="str">
        <f>IF(VLOOKUP(G20, TablaDO[],BG6, FALSE)="","",VLOOKUP(G20, TablaDO[],BG6, FALSE))</f>
        <v/>
      </c>
      <c r="BH20" s="596" t="str">
        <f>IF(VLOOKUP(G20, TablaDO[],BH6, FALSE)="","",VLOOKUP(G20, TablaDO[],BH6, FALSE))</f>
        <v/>
      </c>
      <c r="BI20" s="596" t="str">
        <f>IF(VLOOKUP(G20, TablaDO[],BI6, FALSE)="","",VLOOKUP(G20, TablaDO[],BI6, FALSE))</f>
        <v/>
      </c>
      <c r="BJ20" s="596" t="str">
        <f>IF(VLOOKUP(G20, TablaDO[],BJ6, FALSE)="","",VLOOKUP(G20, TablaDO[],BJ6, FALSE))</f>
        <v/>
      </c>
      <c r="BK20" s="596" t="str">
        <f>IF(VLOOKUP(G20, TablaDO[],BK6, FALSE)="","",VLOOKUP(G20, TablaDO[],BK6, FALSE))</f>
        <v/>
      </c>
      <c r="BL20" s="596" t="str">
        <f>IF(VLOOKUP(G20, TablaDO[],BL6, FALSE)="","",VLOOKUP(G20, TablaDO[],BL6, FALSE))</f>
        <v/>
      </c>
      <c r="BM20" s="596" t="str">
        <f>IF(VLOOKUP(G20, TablaDO[],BM6, FALSE)="","",VLOOKUP(G20, TablaDO[],BM6, FALSE))</f>
        <v/>
      </c>
      <c r="BN20" s="596" t="str">
        <f>IF(VLOOKUP(G20, TablaDO[],BN6, FALSE)="","",VLOOKUP(G20, TablaDO[],BN6, FALSE))</f>
        <v/>
      </c>
      <c r="BO20" s="596" t="str">
        <f>IF(VLOOKUP(G20, TablaDO[],BO6, FALSE)="","",VLOOKUP(G20, TablaDO[],BO6, FALSE))</f>
        <v/>
      </c>
      <c r="BP20" s="596" t="str">
        <f>IF(VLOOKUP(G20, TablaDO[],BP6, FALSE)="","",VLOOKUP(G20, TablaDO[],BP6, FALSE))</f>
        <v/>
      </c>
      <c r="BQ20" s="596" t="str">
        <f>IF(VLOOKUP(G20, TablaDO[],BQ6, FALSE)="","",VLOOKUP(G20, TablaDO[],BQ6, FALSE))</f>
        <v/>
      </c>
      <c r="BR20" s="596" t="str">
        <f>IF(VLOOKUP(G20, TablaDO[],BR6, FALSE)="","",VLOOKUP(G20, TablaDO[],BR6, FALSE))</f>
        <v/>
      </c>
      <c r="BS20" s="620"/>
      <c r="BT20" s="597">
        <f>IF(VLOOKUP(G20, TablaJF[], BT6, FALSE)="","",VLOOKUP(G20, TablaJF[], BT6, FALSE))</f>
        <v>42855</v>
      </c>
      <c r="BU20" s="596">
        <f>IF(VLOOKUP(G20, TablaJF[], BU6, FALSE)="","",VLOOKUP(G20, TablaJF[], BU6, FALSE))</f>
        <v>0.77880000000000005</v>
      </c>
      <c r="BV20" s="596">
        <f>IF(VLOOKUP(G20, TablaJF[], BV6, FALSE)="","",VLOOKUP(G20, TablaJF[], BV6, FALSE))</f>
        <v>0.77500000000000002</v>
      </c>
      <c r="BW20" s="596">
        <f>IF(VLOOKUP(G20, TablaJF[], BW6, FALSE)="","",VLOOKUP(G20, TablaJF[], BW6, FALSE))</f>
        <v>0.84</v>
      </c>
      <c r="BX20" s="596">
        <f>IF(VLOOKUP(G20, TablaJF[],BX6, FALSE)="","",VLOOKUP(G20, TablaJF[],BX6, FALSE))</f>
        <v>104</v>
      </c>
      <c r="BY20" s="596">
        <f>IF(VLOOKUP(G20, TablaJF[],BY6, FALSE)="","",VLOOKUP(G20, TablaJF[],BY6, FALSE))</f>
        <v>100</v>
      </c>
      <c r="BZ20" s="596">
        <f>IF(VLOOKUP(G20, TablaJF[],BZ6, FALSE)="","",VLOOKUP(G20, TablaJF[],BZ6, FALSE))</f>
        <v>43.5</v>
      </c>
      <c r="CA20" s="596">
        <f>IF(VLOOKUP(G20, TablaJF[],CA6, FALSE)="","",VLOOKUP(G20, TablaJF[],CA6, FALSE))</f>
        <v>42.8</v>
      </c>
      <c r="CB20" s="596">
        <f>IF(VLOOKUP(G20, TablaJF[],CB6, FALSE)="","",VLOOKUP(G20, TablaJF[],CB6, FALSE))</f>
        <v>335</v>
      </c>
      <c r="CC20" s="596">
        <f>IF(VLOOKUP(G20, TablaJF[],CC6, FALSE)="","",VLOOKUP(G20, TablaJF[],CC6, FALSE))</f>
        <v>464</v>
      </c>
      <c r="CD20" s="596">
        <f>IF(VLOOKUP(G20, TablaJF[],CD6, FALSE)="","",VLOOKUP(G20, TablaJF[],CD6, FALSE))</f>
        <v>400</v>
      </c>
      <c r="CE20" s="596">
        <f>IF(VLOOKUP(G20, TablaJF[],CE6, FALSE)="","",VLOOKUP(G20, TablaJF[],CE6, FALSE))</f>
        <v>572</v>
      </c>
      <c r="CF20" s="596">
        <f>IF(VLOOKUP(G20, TablaJF[],CF6, FALSE)="","",VLOOKUP(G20, TablaJF[],CF6, FALSE))</f>
        <v>0</v>
      </c>
      <c r="CG20" s="596">
        <f>IF(VLOOKUP(G20, TablaJF[],CG6, FALSE)="","",VLOOKUP(G20, TablaJF[],CG6, FALSE))</f>
        <v>0.3</v>
      </c>
      <c r="CH20" s="596">
        <f>IF(VLOOKUP(G20, TablaJF[],CH6, FALSE)="","",VLOOKUP(G20, TablaJF[],CH6, FALSE))</f>
        <v>1</v>
      </c>
      <c r="CI20" s="596">
        <f>IF(VLOOKUP(G20, TablaJF[],CI6, FALSE)="","",VLOOKUP(G20, TablaJF[],CI6, FALSE))</f>
        <v>0.5</v>
      </c>
      <c r="CJ20" s="598">
        <f>IF(VLOOKUP(G20, TablaJF[],CJ6, FALSE)="","",VLOOKUP(G20, TablaJF[],CJ6, FALSE))</f>
        <v>1.5</v>
      </c>
      <c r="CK20" s="596">
        <f>IF(VLOOKUP(G20, TablaJF[],CK6, FALSE)="","",VLOOKUP(G20, TablaJF[],CK6, FALSE))</f>
        <v>-55</v>
      </c>
      <c r="CL20" s="596">
        <f>IF(VLOOKUP(G20, TablaJF[],CL6, FALSE)="","",VLOOKUP(G20, TablaJF[],CL6, FALSE))</f>
        <v>-47</v>
      </c>
      <c r="CM20" s="620"/>
      <c r="CN20" s="597" t="str">
        <f>IF(VLOOKUP(G20, TablaKE[], CN6, FALSE)="","",VLOOKUP(G20, TablaKE[], CN6, FALSE))</f>
        <v/>
      </c>
      <c r="CO20" s="596" t="str">
        <f>IF(VLOOKUP(G20, TablaKE[], CO6, FALSE)="","",VLOOKUP(G20, TablaKE[], CO6, FALSE))</f>
        <v/>
      </c>
      <c r="CP20" s="596" t="str">
        <f>IF(VLOOKUP(G20, TablaKE[], CP6, FALSE)="","",VLOOKUP(G20, TablaKE[], CP6, FALSE))</f>
        <v/>
      </c>
      <c r="CQ20" s="596" t="str">
        <f>IF(VLOOKUP(G20, TablaKE[], CQ6, FALSE)="","",VLOOKUP(G20, TablaKE[], CQ6, FALSE))</f>
        <v/>
      </c>
      <c r="CR20" s="596" t="str">
        <f>IF(VLOOKUP(G20, TablaKE[],CR6, FALSE)="","",VLOOKUP(G20, TablaKE[],CR6, FALSE))</f>
        <v/>
      </c>
      <c r="CS20" s="596" t="str">
        <f>IF(VLOOKUP(G20, TablaKE[],CS6, FALSE)="","",VLOOKUP(G20, TablaKE[],CS6, FALSE))</f>
        <v/>
      </c>
      <c r="CT20" s="596" t="str">
        <f>IF(VLOOKUP(G20, TablaKE[],CT6, FALSE)="","",VLOOKUP(G20, TablaKE[],CT6, FALSE))</f>
        <v/>
      </c>
      <c r="CU20" s="596" t="str">
        <f>IF(VLOOKUP(G20, TablaKE[],CU6, FALSE)="","",VLOOKUP(G20, TablaKE[],CU6, FALSE))</f>
        <v/>
      </c>
      <c r="CV20" s="596" t="str">
        <f>IF(VLOOKUP(G20, TablaKE[],CV6, FALSE)="","",VLOOKUP(G20, TablaKE[],CV6, FALSE))</f>
        <v/>
      </c>
      <c r="CW20" s="596" t="str">
        <f>IF(VLOOKUP(G20, TablaKE[],CW6, FALSE)="","",VLOOKUP(G20, TablaKE[],CW6, FALSE))</f>
        <v/>
      </c>
      <c r="CX20" s="596" t="str">
        <f>IF(VLOOKUP(G20, TablaKE[],CX6, FALSE)="","",VLOOKUP(G20, TablaKE[],CX6, FALSE))</f>
        <v/>
      </c>
      <c r="CY20" s="596" t="str">
        <f>IF(VLOOKUP(G20, TablaKE[],CY6, FALSE)="","",VLOOKUP(G20, TablaKE[],CY6, FALSE))</f>
        <v/>
      </c>
      <c r="CZ20" s="596" t="str">
        <f>IF(VLOOKUP(G20, TablaKE[],CZ6, FALSE)="","",VLOOKUP(G20, TablaKE[],CZ6, FALSE))</f>
        <v/>
      </c>
      <c r="DA20" s="596" t="str">
        <f>IF(VLOOKUP(G20, TablaKE[],DA6, FALSE)="","",VLOOKUP(G20, TablaKE[],DA6, FALSE))</f>
        <v/>
      </c>
      <c r="DB20" s="596" t="str">
        <f>IF(VLOOKUP(G20, TablaKE[],DB6, FALSE)="","",VLOOKUP(G20, TablaKE[],DB6, FALSE))</f>
        <v/>
      </c>
      <c r="DC20" s="596" t="str">
        <f>IF(VLOOKUP(G20, TablaKE[],DC6, FALSE)="","",VLOOKUP(G20, TablaKE[],DC6, FALSE))</f>
        <v/>
      </c>
      <c r="DD20" s="620"/>
      <c r="DE20" s="597" t="str">
        <f>IF(VLOOKUP($G20, TablaGP[], $DE$6, FALSE)="","",VLOOKUP($G20, TablaGP[], $DE$6, FALSE))</f>
        <v/>
      </c>
      <c r="DF20" s="598" t="str">
        <f>IF(VLOOKUP($G20, TablaGP[], $DF$6, FALSE)="","",VLOOKUP($G20, TablaGP[], $DF$6, FALSE))</f>
        <v/>
      </c>
      <c r="DG20" s="596" t="str">
        <f t="shared" si="10"/>
        <v/>
      </c>
      <c r="DH20" s="598" t="str">
        <f>IF(VLOOKUP($G20, TablaGP[], $DH$6, FALSE)="","",VLOOKUP($G20, TablaGP[], $DH$6, FALSE))</f>
        <v/>
      </c>
      <c r="DI20" s="596" t="str">
        <f t="shared" si="11"/>
        <v/>
      </c>
      <c r="DJ20" s="596" t="str">
        <f t="shared" si="12"/>
        <v/>
      </c>
      <c r="DK20" s="598" t="str">
        <f>IF(VLOOKUP($G20, TablaGP[], $DK$6, FALSE)="","",VLOOKUP($G20, TablaGP[], $DK$6, FALSE))</f>
        <v/>
      </c>
      <c r="DL20" s="596" t="str">
        <f t="shared" si="13"/>
        <v/>
      </c>
      <c r="DM20" s="598" t="str">
        <f>IF(VLOOKUP($G20, TablaGP[], $DM$6, FALSE)="","",VLOOKUP($G20, TablaGP[], $DM$6, FALSE))</f>
        <v/>
      </c>
      <c r="DN20" s="596" t="str">
        <f t="shared" si="14"/>
        <v/>
      </c>
      <c r="DO20" s="598" t="str">
        <f>IF(VLOOKUP($G20, TablaGP[], $DO$6, FALSE)="","",VLOOKUP($G20, TablaGP[], $DO$6, FALSE))</f>
        <v/>
      </c>
      <c r="DP20" s="598" t="str">
        <f>IF(VLOOKUP($G20, TablaGP[], $DP$6, FALSE)="","",VLOOKUP($G20, TablaGP[], $DP$6, FALSE))</f>
        <v/>
      </c>
      <c r="DQ20" s="598" t="str">
        <f>IF(VLOOKUP($G20, TablaGP[], $DQ$6, FALSE)="","",VLOOKUP($G20, TablaGP[], $DQ$6, FALSE))</f>
        <v/>
      </c>
      <c r="DR20" s="598" t="str">
        <f>IF(VLOOKUP($G20, TablaGP[], $DR$6, FALSE)="","",VLOOKUP($G20, TablaGP[], $DR$6, FALSE))</f>
        <v/>
      </c>
      <c r="DS20" s="596" t="str">
        <f t="shared" si="15"/>
        <v/>
      </c>
      <c r="DT20" s="596" t="str">
        <f t="shared" si="16"/>
        <v/>
      </c>
      <c r="DU20" s="596" t="str">
        <f t="shared" si="17"/>
        <v/>
      </c>
      <c r="DV20" s="596" t="str">
        <f t="shared" si="18"/>
        <v/>
      </c>
      <c r="DW20" s="596" t="str">
        <f t="shared" si="19"/>
        <v/>
      </c>
      <c r="DX20" s="598" t="str">
        <f>IF(VLOOKUP($G20, TablaGP[], $DX$6, FALSE)="","",VLOOKUP($G20, TablaGP[], $DX$6, FALSE))</f>
        <v/>
      </c>
      <c r="DY20" s="598" t="str">
        <f>IF(VLOOKUP($G20, TablaGP[], $DY$6, FALSE)="","",VLOOKUP($G20, TablaGP[], $DY$6, FALSE))</f>
        <v/>
      </c>
      <c r="DZ20" s="598" t="str">
        <f>IF(VLOOKUP($G20, TablaGP[], $DZ$6, FALSE)="","",VLOOKUP($G20, TablaGP[], $DZ$6, FALSE))</f>
        <v/>
      </c>
      <c r="EA20" s="596" t="str">
        <f t="shared" si="20"/>
        <v/>
      </c>
      <c r="EB20" s="596" t="str">
        <f t="shared" si="21"/>
        <v/>
      </c>
      <c r="EC20" s="596" t="str">
        <f t="shared" si="22"/>
        <v/>
      </c>
      <c r="EE20" s="597" t="str">
        <f>IF(VLOOKUP($G20, TablaGAV[], $DE$6, FALSE)="","",VLOOKUP($G20, TablaGAV[], $DE$6, FALSE))</f>
        <v/>
      </c>
      <c r="EF20" s="598" t="str">
        <f>IF(VLOOKUP($G20, TablaGAV[], $EF$6, FALSE)="","",VLOOKUP($G20, TablaGAV[], $EF$6, FALSE))</f>
        <v/>
      </c>
      <c r="EG20" s="596" t="str">
        <f t="shared" si="23"/>
        <v/>
      </c>
      <c r="EH20" s="596" t="str">
        <f t="shared" si="24"/>
        <v/>
      </c>
      <c r="EI20" s="598" t="str">
        <f>IF(VLOOKUP($G20, TablaGAV[], $EI$6, FALSE)="","",VLOOKUP($G20, TablaGAV[], $EI$6, FALSE))</f>
        <v/>
      </c>
      <c r="EJ20" s="596" t="str">
        <f t="shared" si="25"/>
        <v/>
      </c>
      <c r="EK20" s="598" t="str">
        <f>IF(VLOOKUP($G20, TablaGAV[], $EK$6, FALSE)="","",VLOOKUP($G20, TablaGAV[], $EK$6, FALSE))</f>
        <v/>
      </c>
      <c r="EL20" s="596" t="str">
        <f t="shared" si="26"/>
        <v/>
      </c>
      <c r="EM20" s="598" t="str">
        <f>IF(VLOOKUP($G20, TablaGAV[], $EM$6, FALSE)="","",VLOOKUP($G20, TablaGAV[], $EM$6, FALSE))</f>
        <v/>
      </c>
      <c r="EN20" s="596" t="str">
        <f t="shared" si="27"/>
        <v/>
      </c>
      <c r="EO20" s="598" t="str">
        <f>IF(VLOOKUP($G20, TablaGAV[], $EO$6, FALSE)="","",VLOOKUP($G20, TablaGAV[], $EO$6, FALSE))</f>
        <v/>
      </c>
      <c r="EP20" s="598" t="str">
        <f>IF(VLOOKUP($G20, TablaGAV[], $EP$6, FALSE)="","",VLOOKUP($G20, TablaGAV[], $EP$6, FALSE))</f>
        <v/>
      </c>
      <c r="EQ20" s="598" t="str">
        <f>IF(VLOOKUP($G20, TablaGAV[], $EQ$6, FALSE)="","",VLOOKUP($G20, TablaGAV[], $EQ$6, FALSE))</f>
        <v/>
      </c>
      <c r="ER20" s="598" t="str">
        <f>IF(VLOOKUP($G20, TablaGAV[], $ER$6, FALSE)="","",VLOOKUP($G20, TablaGAV[], $ER$6, FALSE))</f>
        <v/>
      </c>
      <c r="ES20" s="598" t="str">
        <f>IF(VLOOKUP($G20, TablaGAV[], $ES$6, FALSE)="","",VLOOKUP($G20, TablaGAV[], $ES$6, FALSE))</f>
        <v/>
      </c>
      <c r="ET20" s="596" t="str">
        <f t="shared" si="28"/>
        <v/>
      </c>
      <c r="EU20" s="596" t="str">
        <f t="shared" si="29"/>
        <v/>
      </c>
      <c r="EV20" s="596" t="str">
        <f t="shared" si="30"/>
        <v/>
      </c>
      <c r="EW20" s="596" t="str">
        <f t="shared" si="31"/>
        <v/>
      </c>
      <c r="EX20" s="596" t="str">
        <f t="shared" si="32"/>
        <v/>
      </c>
      <c r="EY20" s="598" t="str">
        <f>IF(VLOOKUP($G20, TablaGAV[], $EY$6, FALSE)="","",VLOOKUP($G20, TablaGAV[], $EY$6, FALSE))</f>
        <v/>
      </c>
      <c r="EZ20" s="598" t="str">
        <f>IF(VLOOKUP($G20, TablaGAV[], $EZ$6, FALSE)="","",VLOOKUP($G20, TablaGAV[], $EZ$6, FALSE))</f>
        <v/>
      </c>
      <c r="FA20" s="596" t="str">
        <f t="shared" si="33"/>
        <v/>
      </c>
      <c r="FB20" s="596" t="str">
        <f t="shared" si="34"/>
        <v/>
      </c>
    </row>
    <row r="21" spans="2:158" ht="15" customHeight="1" x14ac:dyDescent="0.25">
      <c r="B21" s="604" t="str">
        <f t="shared" si="8"/>
        <v>ABRIL</v>
      </c>
      <c r="C21" s="604">
        <f t="shared" si="35"/>
        <v>2017</v>
      </c>
      <c r="D21" s="604" t="str">
        <f t="shared" si="35"/>
        <v>GUILLERMO ELDER BELL</v>
      </c>
      <c r="E21" s="604" t="str">
        <f t="shared" si="35"/>
        <v>GLP</v>
      </c>
      <c r="F21" s="604">
        <f t="shared" si="36"/>
        <v>14</v>
      </c>
      <c r="G21" s="604" t="str">
        <f t="shared" si="9"/>
        <v>ABRIL 2017 / 14</v>
      </c>
      <c r="H21" s="613"/>
      <c r="I21" s="597" t="str">
        <f>IF(VLOOKUP(G21, TablaGLP[], I6, FALSE)="","",VLOOKUP(G21, TablaGLP[], I6, FALSE))</f>
        <v/>
      </c>
      <c r="J21" s="596" t="str">
        <f>IF(VLOOKUP(G21, TablaGLP[], J6, FALSE)="","",VLOOKUP(G21, TablaGLP[], J6, FALSE))</f>
        <v/>
      </c>
      <c r="K21" s="596" t="str">
        <f>IF(VLOOKUP(G21, TablaGLP[], K6, FALSE)="","",VLOOKUP(G21, TablaGLP[], K6, FALSE))</f>
        <v/>
      </c>
      <c r="L21" s="596" t="str">
        <f>IF(VLOOKUP(G21, TablaGLP[], L6, FALSE)="","",VLOOKUP(G21, TablaGLP[], L6, FALSE))</f>
        <v/>
      </c>
      <c r="M21" s="596" t="str">
        <f>IF(VLOOKUP(G21, TablaGLP[],M6, FALSE)="","",VLOOKUP(G21, TablaGLP[],M6, FALSE))</f>
        <v/>
      </c>
      <c r="N21" s="596" t="str">
        <f>IF(VLOOKUP(G21, TablaGLP[],N6, FALSE)="","",VLOOKUP(G21, TablaGLP[],N6, FALSE))</f>
        <v/>
      </c>
      <c r="O21" s="596" t="str">
        <f>IF(VLOOKUP(G21, TablaGLP[],O6, FALSE)="","",VLOOKUP(G21, TablaGLP[],O6, FALSE))</f>
        <v/>
      </c>
      <c r="P21" s="596" t="str">
        <f>IF(VLOOKUP(G21, TablaGLP[],P6, FALSE)="","",VLOOKUP(G21, TablaGLP[],P6, FALSE))</f>
        <v/>
      </c>
      <c r="Q21" s="598" t="str">
        <f>IF(VLOOKUP(G21, TablaGLP[],Q6, FALSE)="","",VLOOKUP(G21, TablaGLP[],Q6, FALSE))</f>
        <v/>
      </c>
      <c r="R21" s="596" t="str">
        <f>IF(VLOOKUP(G21, TablaGLP[],R6, FALSE)="","",VLOOKUP(G21, TablaGLP[],R6, FALSE))</f>
        <v/>
      </c>
      <c r="S21" s="596" t="str">
        <f>IF(VLOOKUP(G21, TablaGLP[],S6, FALSE)="","",VLOOKUP(G21, TablaGLP[],S6, FALSE))</f>
        <v/>
      </c>
      <c r="T21" s="596" t="str">
        <f>IF(VLOOKUP(G21, TablaGLP[],T6, FALSE)="","",VLOOKUP(G21, TablaGLP[],T6, FALSE))</f>
        <v/>
      </c>
      <c r="U21" s="596" t="str">
        <f>IF(VLOOKUP(G21, TablaGLP[],U6, FALSE)="","",VLOOKUP(G21, TablaGLP[],U6, FALSE))</f>
        <v/>
      </c>
      <c r="V21" s="620"/>
      <c r="W21" s="597">
        <f>IF(VLOOKUP(G21, TablaGE[], W6, FALSE)="","",VLOOKUP(G21, TablaGE[], W6, FALSE))</f>
        <v>42847</v>
      </c>
      <c r="X21" s="596">
        <f>IF(VLOOKUP(G21, TablaGE[],X6, FALSE)="","",VLOOKUP(G21, TablaGE[],X6, FALSE))</f>
        <v>9.6999999999999993</v>
      </c>
      <c r="Y21" s="598">
        <f>IF(VLOOKUP(G21, TablaGE[],Y6, FALSE)="","",VLOOKUP(G21, TablaGE[],Y6, FALSE))</f>
        <v>7</v>
      </c>
      <c r="Z21" s="596">
        <f>IF(VLOOKUP(G21, TablaGE[],Z6, FALSE)="","",VLOOKUP(G21, TablaGE[],Z6, FALSE))</f>
        <v>11.5</v>
      </c>
      <c r="AA21" s="596">
        <f>IF(VLOOKUP(G21, TablaGE[], AA6, FALSE)="","",VLOOKUP(G21, TablaGE[], AA6, FALSE))</f>
        <v>85.1</v>
      </c>
      <c r="AB21" s="596">
        <f>IF(VLOOKUP(G21, TablaGE[],AB6, FALSE)="","",VLOOKUP(G21, TablaGE[],AB6, FALSE))</f>
        <v>85</v>
      </c>
      <c r="AC21" s="596">
        <f>IF(VLOOKUP(G21, TablaGE[],AC6, FALSE)="","",VLOOKUP(G21, TablaGE[],AC6, FALSE))</f>
        <v>0</v>
      </c>
      <c r="AD21" s="596">
        <f>IF(VLOOKUP(G21, TablaGE[],AD6, FALSE)="","",VLOOKUP(G21, TablaGE[],AD6, FALSE))</f>
        <v>0.05</v>
      </c>
      <c r="AE21" s="596">
        <f>IF(VLOOKUP(G21, TablaGE[], AE6, FALSE)="","",VLOOKUP(G21, TablaGE[], AE6, FALSE))</f>
        <v>128</v>
      </c>
      <c r="AF21" s="596">
        <f>IF(VLOOKUP(G21, TablaGE[], AF6, FALSE)="","",VLOOKUP(G21, TablaGE[], AF6, FALSE))</f>
        <v>124</v>
      </c>
      <c r="AG21" s="596">
        <f>IF(VLOOKUP(G21, TablaGE[],AG6, FALSE)="","",VLOOKUP(G21, TablaGE[],AG6, FALSE))</f>
        <v>23.4</v>
      </c>
      <c r="AH21" s="596">
        <f>IF(VLOOKUP(G21, TablaGE[],AH6, FALSE)="","",VLOOKUP(G21, TablaGE[],AH6, FALSE))</f>
        <v>10.1</v>
      </c>
      <c r="AI21" s="596">
        <f>IF(VLOOKUP(G21, TablaGE[],AI6, FALSE)="","",VLOOKUP(G21, TablaGE[],AI6, FALSE))</f>
        <v>1.62</v>
      </c>
      <c r="AJ21" s="596">
        <f>IF(VLOOKUP(G21, TablaGE[],AJ6, FALSE)="","",VLOOKUP(G21, TablaGE[],AJ6, FALSE))</f>
        <v>42</v>
      </c>
      <c r="AK21" s="596">
        <f>IF(VLOOKUP(G21, TablaGE[],AK6, FALSE)="","",VLOOKUP(G21, TablaGE[],AK6, FALSE))</f>
        <v>18</v>
      </c>
      <c r="AL21" s="596">
        <f>IF(VLOOKUP(G21, TablaGE[],AL6, FALSE)="","",VLOOKUP(G21, TablaGE[],AL6, FALSE))</f>
        <v>3</v>
      </c>
      <c r="AM21" s="596">
        <f>IF(VLOOKUP(G21, TablaGE[],AM6, FALSE)="","",VLOOKUP(G21, TablaGE[],AM6, FALSE))</f>
        <v>118</v>
      </c>
      <c r="AN21" s="596">
        <f>IF(VLOOKUP(G21, TablaGE[],AN6, FALSE)="","",VLOOKUP(G21, TablaGE[],AN6, FALSE))</f>
        <v>178</v>
      </c>
      <c r="AO21" s="596">
        <f>IF(VLOOKUP(G21, TablaGE[],AO6, FALSE)="","",VLOOKUP(G21, TablaGE[],AO6, FALSE))</f>
        <v>279</v>
      </c>
      <c r="AP21" s="596">
        <f>IF(VLOOKUP(G21, TablaGE[],AP6, FALSE)="","",VLOOKUP(G21, TablaGE[],AP6, FALSE))</f>
        <v>338</v>
      </c>
      <c r="AQ21" s="596">
        <f>IF(VLOOKUP(G21, TablaGE[],AQ6, FALSE)="","",VLOOKUP(G21, TablaGE[],AQ6, FALSE))</f>
        <v>140</v>
      </c>
      <c r="AR21" s="596">
        <f>IF(VLOOKUP(G21, TablaGE[],AR6, FALSE)="","",VLOOKUP(G21, TablaGE[],AR6, FALSE))</f>
        <v>170</v>
      </c>
      <c r="AS21" s="596">
        <f>IF(VLOOKUP(G21, TablaGE[],AS6, FALSE)="","",VLOOKUP(G21, TablaGE[],AS6, FALSE))</f>
        <v>240</v>
      </c>
      <c r="AT21" s="596">
        <f>IF(VLOOKUP(G21, TablaGE[],AT6, FALSE)="","",VLOOKUP(G21, TablaGE[],AT6, FALSE))</f>
        <v>365</v>
      </c>
      <c r="AU21" s="596">
        <f>IF(VLOOKUP(G21, TablaGE[],AU6, FALSE)="","",VLOOKUP(G21, TablaGE[],AU6, FALSE))</f>
        <v>437</v>
      </c>
      <c r="AV21" s="620"/>
      <c r="AW21" s="597" t="str">
        <f>IF(VLOOKUP(G21, TablaDO[], AW6, FALSE)="","",VLOOKUP(G21, TablaDO[], AW6, FALSE))</f>
        <v/>
      </c>
      <c r="AX21" s="596" t="str">
        <f>IF(VLOOKUP(G21, TablaDO[], AX6, FALSE)="","",VLOOKUP(G21, TablaDO[], AX6, FALSE))</f>
        <v/>
      </c>
      <c r="AY21" s="596" t="str">
        <f>IF(VLOOKUP(G21, TablaDO[], AY6, FALSE)="","",VLOOKUP(G21, TablaDO[], AY6, FALSE))</f>
        <v/>
      </c>
      <c r="AZ21" s="596" t="str">
        <f>IF(VLOOKUP(G21, TablaDO[], AZ6, FALSE)="","",VLOOKUP(G21, TablaDO[], AZ6, FALSE))</f>
        <v/>
      </c>
      <c r="BA21" s="596" t="str">
        <f>IF(VLOOKUP(G21, TablaDO[],BA6, FALSE)="","",VLOOKUP(G21, TablaDO[],BA6, FALSE))</f>
        <v/>
      </c>
      <c r="BB21" s="596" t="str">
        <f>IF(VLOOKUP(G21, TablaDO[],BB6, FALSE)="","",VLOOKUP(G21, TablaDO[],BB6, FALSE))</f>
        <v/>
      </c>
      <c r="BC21" s="596" t="str">
        <f>IF(VLOOKUP(G21, TablaDO[],BC6, FALSE)="","",VLOOKUP(G21, TablaDO[],BC6, FALSE))</f>
        <v/>
      </c>
      <c r="BD21" s="596" t="str">
        <f>IF(VLOOKUP(G21, TablaDO[],BD6, FALSE)="","",VLOOKUP(G21, TablaDO[],BD6, FALSE))</f>
        <v/>
      </c>
      <c r="BE21" s="598" t="str">
        <f>IF(VLOOKUP(G21, TablaDO[],BE6, FALSE)="","",VLOOKUP(G21, TablaDO[],BE6, FALSE))</f>
        <v/>
      </c>
      <c r="BF21" s="596" t="str">
        <f>IF(VLOOKUP(G21, TablaDO[],BF6, FALSE)="","",VLOOKUP(G21, TablaDO[],BF6, FALSE))</f>
        <v/>
      </c>
      <c r="BG21" s="596" t="str">
        <f>IF(VLOOKUP(G21, TablaDO[],BG6, FALSE)="","",VLOOKUP(G21, TablaDO[],BG6, FALSE))</f>
        <v/>
      </c>
      <c r="BH21" s="596" t="str">
        <f>IF(VLOOKUP(G21, TablaDO[],BH6, FALSE)="","",VLOOKUP(G21, TablaDO[],BH6, FALSE))</f>
        <v/>
      </c>
      <c r="BI21" s="596" t="str">
        <f>IF(VLOOKUP(G21, TablaDO[],BI6, FALSE)="","",VLOOKUP(G21, TablaDO[],BI6, FALSE))</f>
        <v/>
      </c>
      <c r="BJ21" s="596" t="str">
        <f>IF(VLOOKUP(G21, TablaDO[],BJ6, FALSE)="","",VLOOKUP(G21, TablaDO[],BJ6, FALSE))</f>
        <v/>
      </c>
      <c r="BK21" s="596" t="str">
        <f>IF(VLOOKUP(G21, TablaDO[],BK6, FALSE)="","",VLOOKUP(G21, TablaDO[],BK6, FALSE))</f>
        <v/>
      </c>
      <c r="BL21" s="596" t="str">
        <f>IF(VLOOKUP(G21, TablaDO[],BL6, FALSE)="","",VLOOKUP(G21, TablaDO[],BL6, FALSE))</f>
        <v/>
      </c>
      <c r="BM21" s="596" t="str">
        <f>IF(VLOOKUP(G21, TablaDO[],BM6, FALSE)="","",VLOOKUP(G21, TablaDO[],BM6, FALSE))</f>
        <v/>
      </c>
      <c r="BN21" s="596" t="str">
        <f>IF(VLOOKUP(G21, TablaDO[],BN6, FALSE)="","",VLOOKUP(G21, TablaDO[],BN6, FALSE))</f>
        <v/>
      </c>
      <c r="BO21" s="596" t="str">
        <f>IF(VLOOKUP(G21, TablaDO[],BO6, FALSE)="","",VLOOKUP(G21, TablaDO[],BO6, FALSE))</f>
        <v/>
      </c>
      <c r="BP21" s="596" t="str">
        <f>IF(VLOOKUP(G21, TablaDO[],BP6, FALSE)="","",VLOOKUP(G21, TablaDO[],BP6, FALSE))</f>
        <v/>
      </c>
      <c r="BQ21" s="596" t="str">
        <f>IF(VLOOKUP(G21, TablaDO[],BQ6, FALSE)="","",VLOOKUP(G21, TablaDO[],BQ6, FALSE))</f>
        <v/>
      </c>
      <c r="BR21" s="596" t="str">
        <f>IF(VLOOKUP(G21, TablaDO[],BR6, FALSE)="","",VLOOKUP(G21, TablaDO[],BR6, FALSE))</f>
        <v/>
      </c>
      <c r="BS21" s="620"/>
      <c r="BT21" s="597" t="str">
        <f>IF(VLOOKUP(G21, TablaJF[], BT6, FALSE)="","",VLOOKUP(G21, TablaJF[], BT6, FALSE))</f>
        <v/>
      </c>
      <c r="BU21" s="596" t="str">
        <f>IF(VLOOKUP(G21, TablaJF[], BU6, FALSE)="","",VLOOKUP(G21, TablaJF[], BU6, FALSE))</f>
        <v/>
      </c>
      <c r="BV21" s="596" t="str">
        <f>IF(VLOOKUP(G21, TablaJF[], BV6, FALSE)="","",VLOOKUP(G21, TablaJF[], BV6, FALSE))</f>
        <v/>
      </c>
      <c r="BW21" s="596" t="str">
        <f>IF(VLOOKUP(G21, TablaJF[], BW6, FALSE)="","",VLOOKUP(G21, TablaJF[], BW6, FALSE))</f>
        <v/>
      </c>
      <c r="BX21" s="596" t="str">
        <f>IF(VLOOKUP(G21, TablaJF[],BX6, FALSE)="","",VLOOKUP(G21, TablaJF[],BX6, FALSE))</f>
        <v/>
      </c>
      <c r="BY21" s="596" t="str">
        <f>IF(VLOOKUP(G21, TablaJF[],BY6, FALSE)="","",VLOOKUP(G21, TablaJF[],BY6, FALSE))</f>
        <v/>
      </c>
      <c r="BZ21" s="596" t="str">
        <f>IF(VLOOKUP(G21, TablaJF[],BZ6, FALSE)="","",VLOOKUP(G21, TablaJF[],BZ6, FALSE))</f>
        <v/>
      </c>
      <c r="CA21" s="596" t="str">
        <f>IF(VLOOKUP(G21, TablaJF[],CA6, FALSE)="","",VLOOKUP(G21, TablaJF[],CA6, FALSE))</f>
        <v/>
      </c>
      <c r="CB21" s="596" t="str">
        <f>IF(VLOOKUP(G21, TablaJF[],CB6, FALSE)="","",VLOOKUP(G21, TablaJF[],CB6, FALSE))</f>
        <v/>
      </c>
      <c r="CC21" s="596" t="str">
        <f>IF(VLOOKUP(G21, TablaJF[],CC6, FALSE)="","",VLOOKUP(G21, TablaJF[],CC6, FALSE))</f>
        <v/>
      </c>
      <c r="CD21" s="596" t="str">
        <f>IF(VLOOKUP(G21, TablaJF[],CD6, FALSE)="","",VLOOKUP(G21, TablaJF[],CD6, FALSE))</f>
        <v/>
      </c>
      <c r="CE21" s="596" t="str">
        <f>IF(VLOOKUP(G21, TablaJF[],CE6, FALSE)="","",VLOOKUP(G21, TablaJF[],CE6, FALSE))</f>
        <v/>
      </c>
      <c r="CF21" s="596" t="str">
        <f>IF(VLOOKUP(G21, TablaJF[],CF6, FALSE)="","",VLOOKUP(G21, TablaJF[],CF6, FALSE))</f>
        <v/>
      </c>
      <c r="CG21" s="596" t="str">
        <f>IF(VLOOKUP(G21, TablaJF[],CG6, FALSE)="","",VLOOKUP(G21, TablaJF[],CG6, FALSE))</f>
        <v/>
      </c>
      <c r="CH21" s="596" t="str">
        <f>IF(VLOOKUP(G21, TablaJF[],CH6, FALSE)="","",VLOOKUP(G21, TablaJF[],CH6, FALSE))</f>
        <v/>
      </c>
      <c r="CI21" s="596" t="str">
        <f>IF(VLOOKUP(G21, TablaJF[],CI6, FALSE)="","",VLOOKUP(G21, TablaJF[],CI6, FALSE))</f>
        <v/>
      </c>
      <c r="CJ21" s="598" t="str">
        <f>IF(VLOOKUP(G21, TablaJF[],CJ6, FALSE)="","",VLOOKUP(G21, TablaJF[],CJ6, FALSE))</f>
        <v/>
      </c>
      <c r="CK21" s="596" t="str">
        <f>IF(VLOOKUP(G21, TablaJF[],CK6, FALSE)="","",VLOOKUP(G21, TablaJF[],CK6, FALSE))</f>
        <v/>
      </c>
      <c r="CL21" s="596" t="str">
        <f>IF(VLOOKUP(G21, TablaJF[],CL6, FALSE)="","",VLOOKUP(G21, TablaJF[],CL6, FALSE))</f>
        <v/>
      </c>
      <c r="CM21" s="620"/>
      <c r="CN21" s="597" t="str">
        <f>IF(VLOOKUP(G21, TablaKE[], CN6, FALSE)="","",VLOOKUP(G21, TablaKE[], CN6, FALSE))</f>
        <v/>
      </c>
      <c r="CO21" s="596" t="str">
        <f>IF(VLOOKUP(G21, TablaKE[], CO6, FALSE)="","",VLOOKUP(G21, TablaKE[], CO6, FALSE))</f>
        <v/>
      </c>
      <c r="CP21" s="596" t="str">
        <f>IF(VLOOKUP(G21, TablaKE[], CP6, FALSE)="","",VLOOKUP(G21, TablaKE[], CP6, FALSE))</f>
        <v/>
      </c>
      <c r="CQ21" s="596" t="str">
        <f>IF(VLOOKUP(G21, TablaKE[], CQ6, FALSE)="","",VLOOKUP(G21, TablaKE[], CQ6, FALSE))</f>
        <v/>
      </c>
      <c r="CR21" s="596" t="str">
        <f>IF(VLOOKUP(G21, TablaKE[],CR6, FALSE)="","",VLOOKUP(G21, TablaKE[],CR6, FALSE))</f>
        <v/>
      </c>
      <c r="CS21" s="596" t="str">
        <f>IF(VLOOKUP(G21, TablaKE[],CS6, FALSE)="","",VLOOKUP(G21, TablaKE[],CS6, FALSE))</f>
        <v/>
      </c>
      <c r="CT21" s="596" t="str">
        <f>IF(VLOOKUP(G21, TablaKE[],CT6, FALSE)="","",VLOOKUP(G21, TablaKE[],CT6, FALSE))</f>
        <v/>
      </c>
      <c r="CU21" s="596" t="str">
        <f>IF(VLOOKUP(G21, TablaKE[],CU6, FALSE)="","",VLOOKUP(G21, TablaKE[],CU6, FALSE))</f>
        <v/>
      </c>
      <c r="CV21" s="596" t="str">
        <f>IF(VLOOKUP(G21, TablaKE[],CV6, FALSE)="","",VLOOKUP(G21, TablaKE[],CV6, FALSE))</f>
        <v/>
      </c>
      <c r="CW21" s="596" t="str">
        <f>IF(VLOOKUP(G21, TablaKE[],CW6, FALSE)="","",VLOOKUP(G21, TablaKE[],CW6, FALSE))</f>
        <v/>
      </c>
      <c r="CX21" s="596" t="str">
        <f>IF(VLOOKUP(G21, TablaKE[],CX6, FALSE)="","",VLOOKUP(G21, TablaKE[],CX6, FALSE))</f>
        <v/>
      </c>
      <c r="CY21" s="596" t="str">
        <f>IF(VLOOKUP(G21, TablaKE[],CY6, FALSE)="","",VLOOKUP(G21, TablaKE[],CY6, FALSE))</f>
        <v/>
      </c>
      <c r="CZ21" s="596" t="str">
        <f>IF(VLOOKUP(G21, TablaKE[],CZ6, FALSE)="","",VLOOKUP(G21, TablaKE[],CZ6, FALSE))</f>
        <v/>
      </c>
      <c r="DA21" s="596" t="str">
        <f>IF(VLOOKUP(G21, TablaKE[],DA6, FALSE)="","",VLOOKUP(G21, TablaKE[],DA6, FALSE))</f>
        <v/>
      </c>
      <c r="DB21" s="596" t="str">
        <f>IF(VLOOKUP(G21, TablaKE[],DB6, FALSE)="","",VLOOKUP(G21, TablaKE[],DB6, FALSE))</f>
        <v/>
      </c>
      <c r="DC21" s="596" t="str">
        <f>IF(VLOOKUP(G21, TablaKE[],DC6, FALSE)="","",VLOOKUP(G21, TablaKE[],DC6, FALSE))</f>
        <v/>
      </c>
      <c r="DD21" s="620"/>
      <c r="DE21" s="597" t="str">
        <f>IF(VLOOKUP($G21, TablaGP[], $DE$6, FALSE)="","",VLOOKUP($G21, TablaGP[], $DE$6, FALSE))</f>
        <v/>
      </c>
      <c r="DF21" s="598" t="str">
        <f>IF(VLOOKUP($G21, TablaGP[], $DF$6, FALSE)="","",VLOOKUP($G21, TablaGP[], $DF$6, FALSE))</f>
        <v/>
      </c>
      <c r="DG21" s="596" t="str">
        <f t="shared" si="10"/>
        <v/>
      </c>
      <c r="DH21" s="598" t="str">
        <f>IF(VLOOKUP($G21, TablaGP[], $DH$6, FALSE)="","",VLOOKUP($G21, TablaGP[], $DH$6, FALSE))</f>
        <v/>
      </c>
      <c r="DI21" s="596" t="str">
        <f t="shared" si="11"/>
        <v/>
      </c>
      <c r="DJ21" s="596" t="str">
        <f t="shared" si="12"/>
        <v/>
      </c>
      <c r="DK21" s="598" t="str">
        <f>IF(VLOOKUP($G21, TablaGP[], $DK$6, FALSE)="","",VLOOKUP($G21, TablaGP[], $DK$6, FALSE))</f>
        <v/>
      </c>
      <c r="DL21" s="596" t="str">
        <f t="shared" si="13"/>
        <v/>
      </c>
      <c r="DM21" s="598" t="str">
        <f>IF(VLOOKUP($G21, TablaGP[], $DM$6, FALSE)="","",VLOOKUP($G21, TablaGP[], $DM$6, FALSE))</f>
        <v/>
      </c>
      <c r="DN21" s="596" t="str">
        <f t="shared" si="14"/>
        <v/>
      </c>
      <c r="DO21" s="598" t="str">
        <f>IF(VLOOKUP($G21, TablaGP[], $DO$6, FALSE)="","",VLOOKUP($G21, TablaGP[], $DO$6, FALSE))</f>
        <v/>
      </c>
      <c r="DP21" s="598" t="str">
        <f>IF(VLOOKUP($G21, TablaGP[], $DP$6, FALSE)="","",VLOOKUP($G21, TablaGP[], $DP$6, FALSE))</f>
        <v/>
      </c>
      <c r="DQ21" s="598" t="str">
        <f>IF(VLOOKUP($G21, TablaGP[], $DQ$6, FALSE)="","",VLOOKUP($G21, TablaGP[], $DQ$6, FALSE))</f>
        <v/>
      </c>
      <c r="DR21" s="598" t="str">
        <f>IF(VLOOKUP($G21, TablaGP[], $DR$6, FALSE)="","",VLOOKUP($G21, TablaGP[], $DR$6, FALSE))</f>
        <v/>
      </c>
      <c r="DS21" s="596" t="str">
        <f t="shared" si="15"/>
        <v/>
      </c>
      <c r="DT21" s="596" t="str">
        <f t="shared" si="16"/>
        <v/>
      </c>
      <c r="DU21" s="596" t="str">
        <f t="shared" si="17"/>
        <v/>
      </c>
      <c r="DV21" s="596" t="str">
        <f t="shared" si="18"/>
        <v/>
      </c>
      <c r="DW21" s="596" t="str">
        <f t="shared" si="19"/>
        <v/>
      </c>
      <c r="DX21" s="598" t="str">
        <f>IF(VLOOKUP($G21, TablaGP[], $DX$6, FALSE)="","",VLOOKUP($G21, TablaGP[], $DX$6, FALSE))</f>
        <v/>
      </c>
      <c r="DY21" s="598" t="str">
        <f>IF(VLOOKUP($G21, TablaGP[], $DY$6, FALSE)="","",VLOOKUP($G21, TablaGP[], $DY$6, FALSE))</f>
        <v/>
      </c>
      <c r="DZ21" s="598" t="str">
        <f>IF(VLOOKUP($G21, TablaGP[], $DZ$6, FALSE)="","",VLOOKUP($G21, TablaGP[], $DZ$6, FALSE))</f>
        <v/>
      </c>
      <c r="EA21" s="596" t="str">
        <f t="shared" si="20"/>
        <v/>
      </c>
      <c r="EB21" s="596" t="str">
        <f t="shared" si="21"/>
        <v/>
      </c>
      <c r="EC21" s="596" t="str">
        <f t="shared" si="22"/>
        <v/>
      </c>
      <c r="EE21" s="597" t="str">
        <f>IF(VLOOKUP($G21, TablaGAV[], $DE$6, FALSE)="","",VLOOKUP($G21, TablaGAV[], $DE$6, FALSE))</f>
        <v/>
      </c>
      <c r="EF21" s="598" t="str">
        <f>IF(VLOOKUP($G21, TablaGAV[], $EF$6, FALSE)="","",VLOOKUP($G21, TablaGAV[], $EF$6, FALSE))</f>
        <v/>
      </c>
      <c r="EG21" s="596" t="str">
        <f t="shared" si="23"/>
        <v/>
      </c>
      <c r="EH21" s="596" t="str">
        <f t="shared" si="24"/>
        <v/>
      </c>
      <c r="EI21" s="598" t="str">
        <f>IF(VLOOKUP($G21, TablaGAV[], $EI$6, FALSE)="","",VLOOKUP($G21, TablaGAV[], $EI$6, FALSE))</f>
        <v/>
      </c>
      <c r="EJ21" s="596" t="str">
        <f t="shared" si="25"/>
        <v/>
      </c>
      <c r="EK21" s="598" t="str">
        <f>IF(VLOOKUP($G21, TablaGAV[], $EK$6, FALSE)="","",VLOOKUP($G21, TablaGAV[], $EK$6, FALSE))</f>
        <v/>
      </c>
      <c r="EL21" s="596" t="str">
        <f t="shared" si="26"/>
        <v/>
      </c>
      <c r="EM21" s="598" t="str">
        <f>IF(VLOOKUP($G21, TablaGAV[], $EM$6, FALSE)="","",VLOOKUP($G21, TablaGAV[], $EM$6, FALSE))</f>
        <v/>
      </c>
      <c r="EN21" s="596" t="str">
        <f t="shared" si="27"/>
        <v/>
      </c>
      <c r="EO21" s="598" t="str">
        <f>IF(VLOOKUP($G21, TablaGAV[], $EO$6, FALSE)="","",VLOOKUP($G21, TablaGAV[], $EO$6, FALSE))</f>
        <v/>
      </c>
      <c r="EP21" s="598" t="str">
        <f>IF(VLOOKUP($G21, TablaGAV[], $EP$6, FALSE)="","",VLOOKUP($G21, TablaGAV[], $EP$6, FALSE))</f>
        <v/>
      </c>
      <c r="EQ21" s="598" t="str">
        <f>IF(VLOOKUP($G21, TablaGAV[], $EQ$6, FALSE)="","",VLOOKUP($G21, TablaGAV[], $EQ$6, FALSE))</f>
        <v/>
      </c>
      <c r="ER21" s="598" t="str">
        <f>IF(VLOOKUP($G21, TablaGAV[], $ER$6, FALSE)="","",VLOOKUP($G21, TablaGAV[], $ER$6, FALSE))</f>
        <v/>
      </c>
      <c r="ES21" s="598" t="str">
        <f>IF(VLOOKUP($G21, TablaGAV[], $ES$6, FALSE)="","",VLOOKUP($G21, TablaGAV[], $ES$6, FALSE))</f>
        <v/>
      </c>
      <c r="ET21" s="596" t="str">
        <f t="shared" si="28"/>
        <v/>
      </c>
      <c r="EU21" s="596" t="str">
        <f t="shared" si="29"/>
        <v/>
      </c>
      <c r="EV21" s="596" t="str">
        <f t="shared" si="30"/>
        <v/>
      </c>
      <c r="EW21" s="596" t="str">
        <f t="shared" si="31"/>
        <v/>
      </c>
      <c r="EX21" s="596" t="str">
        <f t="shared" si="32"/>
        <v/>
      </c>
      <c r="EY21" s="598" t="str">
        <f>IF(VLOOKUP($G21, TablaGAV[], $EY$6, FALSE)="","",VLOOKUP($G21, TablaGAV[], $EY$6, FALSE))</f>
        <v/>
      </c>
      <c r="EZ21" s="598" t="str">
        <f>IF(VLOOKUP($G21, TablaGAV[], $EZ$6, FALSE)="","",VLOOKUP($G21, TablaGAV[], $EZ$6, FALSE))</f>
        <v/>
      </c>
      <c r="FA21" s="596" t="str">
        <f t="shared" si="33"/>
        <v/>
      </c>
      <c r="FB21" s="596" t="str">
        <f t="shared" si="34"/>
        <v/>
      </c>
    </row>
    <row r="22" spans="2:158" ht="15" customHeight="1" x14ac:dyDescent="0.25">
      <c r="B22" s="604" t="str">
        <f t="shared" si="8"/>
        <v>ABRIL</v>
      </c>
      <c r="C22" s="604">
        <f t="shared" si="35"/>
        <v>2017</v>
      </c>
      <c r="D22" s="604" t="str">
        <f t="shared" si="35"/>
        <v>GUILLERMO ELDER BELL</v>
      </c>
      <c r="E22" s="604" t="str">
        <f t="shared" si="35"/>
        <v>GLP</v>
      </c>
      <c r="F22" s="604">
        <f t="shared" si="36"/>
        <v>15</v>
      </c>
      <c r="G22" s="604" t="str">
        <f t="shared" si="9"/>
        <v>ABRIL 2017 / 15</v>
      </c>
      <c r="H22" s="613"/>
      <c r="I22" s="597" t="str">
        <f>IF(VLOOKUP(G22, TablaGLP[], I6, FALSE)="","",VLOOKUP(G22, TablaGLP[], I6, FALSE))</f>
        <v/>
      </c>
      <c r="J22" s="596" t="str">
        <f>IF(VLOOKUP(G22, TablaGLP[], J6, FALSE)="","",VLOOKUP(G22, TablaGLP[], J6, FALSE))</f>
        <v/>
      </c>
      <c r="K22" s="596" t="str">
        <f>IF(VLOOKUP(G22, TablaGLP[], K6, FALSE)="","",VLOOKUP(G22, TablaGLP[], K6, FALSE))</f>
        <v/>
      </c>
      <c r="L22" s="596" t="str">
        <f>IF(VLOOKUP(G22, TablaGLP[], L6, FALSE)="","",VLOOKUP(G22, TablaGLP[], L6, FALSE))</f>
        <v/>
      </c>
      <c r="M22" s="596" t="str">
        <f>IF(VLOOKUP(G22, TablaGLP[],M6, FALSE)="","",VLOOKUP(G22, TablaGLP[],M6, FALSE))</f>
        <v/>
      </c>
      <c r="N22" s="596" t="str">
        <f>IF(VLOOKUP(G22, TablaGLP[],N6, FALSE)="","",VLOOKUP(G22, TablaGLP[],N6, FALSE))</f>
        <v/>
      </c>
      <c r="O22" s="596" t="str">
        <f>IF(VLOOKUP(G22, TablaGLP[],O6, FALSE)="","",VLOOKUP(G22, TablaGLP[],O6, FALSE))</f>
        <v/>
      </c>
      <c r="P22" s="596" t="str">
        <f>IF(VLOOKUP(G22, TablaGLP[],P6, FALSE)="","",VLOOKUP(G22, TablaGLP[],P6, FALSE))</f>
        <v/>
      </c>
      <c r="Q22" s="598" t="str">
        <f>IF(VLOOKUP(G22, TablaGLP[],Q6, FALSE)="","",VLOOKUP(G22, TablaGLP[],Q6, FALSE))</f>
        <v/>
      </c>
      <c r="R22" s="596" t="str">
        <f>IF(VLOOKUP(G22, TablaGLP[],R6, FALSE)="","",VLOOKUP(G22, TablaGLP[],R6, FALSE))</f>
        <v/>
      </c>
      <c r="S22" s="596" t="str">
        <f>IF(VLOOKUP(G22, TablaGLP[],S6, FALSE)="","",VLOOKUP(G22, TablaGLP[],S6, FALSE))</f>
        <v/>
      </c>
      <c r="T22" s="596" t="str">
        <f>IF(VLOOKUP(G22, TablaGLP[],T6, FALSE)="","",VLOOKUP(G22, TablaGLP[],T6, FALSE))</f>
        <v/>
      </c>
      <c r="U22" s="596" t="str">
        <f>IF(VLOOKUP(G22, TablaGLP[],U6, FALSE)="","",VLOOKUP(G22, TablaGLP[],U6, FALSE))</f>
        <v/>
      </c>
      <c r="V22" s="620"/>
      <c r="W22" s="597">
        <f>IF(VLOOKUP(G22, TablaGE[], W6, FALSE)="","",VLOOKUP(G22, TablaGE[], W6, FALSE))</f>
        <v>42850</v>
      </c>
      <c r="X22" s="596">
        <f>IF(VLOOKUP(G22, TablaGE[],X6, FALSE)="","",VLOOKUP(G22, TablaGE[],X6, FALSE))</f>
        <v>9.9</v>
      </c>
      <c r="Y22" s="598">
        <f>IF(VLOOKUP(G22, TablaGE[],Y6, FALSE)="","",VLOOKUP(G22, TablaGE[],Y6, FALSE))</f>
        <v>7</v>
      </c>
      <c r="Z22" s="596">
        <f>IF(VLOOKUP(G22, TablaGE[],Z6, FALSE)="","",VLOOKUP(G22, TablaGE[],Z6, FALSE))</f>
        <v>11.5</v>
      </c>
      <c r="AA22" s="596">
        <f>IF(VLOOKUP(G22, TablaGE[], AA6, FALSE)="","",VLOOKUP(G22, TablaGE[], AA6, FALSE))</f>
        <v>85.2</v>
      </c>
      <c r="AB22" s="596">
        <f>IF(VLOOKUP(G22, TablaGE[],AB6, FALSE)="","",VLOOKUP(G22, TablaGE[],AB6, FALSE))</f>
        <v>85</v>
      </c>
      <c r="AC22" s="596">
        <f>IF(VLOOKUP(G22, TablaGE[],AC6, FALSE)="","",VLOOKUP(G22, TablaGE[],AC6, FALSE))</f>
        <v>0</v>
      </c>
      <c r="AD22" s="596">
        <f>IF(VLOOKUP(G22, TablaGE[],AD6, FALSE)="","",VLOOKUP(G22, TablaGE[],AD6, FALSE))</f>
        <v>0.05</v>
      </c>
      <c r="AE22" s="596">
        <f>IF(VLOOKUP(G22, TablaGE[], AE6, FALSE)="","",VLOOKUP(G22, TablaGE[], AE6, FALSE))</f>
        <v>126</v>
      </c>
      <c r="AF22" s="596">
        <f>IF(VLOOKUP(G22, TablaGE[], AF6, FALSE)="","",VLOOKUP(G22, TablaGE[], AF6, FALSE))</f>
        <v>124</v>
      </c>
      <c r="AG22" s="596">
        <f>IF(VLOOKUP(G22, TablaGE[],AG6, FALSE)="","",VLOOKUP(G22, TablaGE[],AG6, FALSE))</f>
        <v>27.2</v>
      </c>
      <c r="AH22" s="596">
        <f>IF(VLOOKUP(G22, TablaGE[],AH6, FALSE)="","",VLOOKUP(G22, TablaGE[],AH6, FALSE))</f>
        <v>9.9</v>
      </c>
      <c r="AI22" s="596">
        <f>IF(VLOOKUP(G22, TablaGE[],AI6, FALSE)="","",VLOOKUP(G22, TablaGE[],AI6, FALSE))</f>
        <v>1.63</v>
      </c>
      <c r="AJ22" s="596">
        <f>IF(VLOOKUP(G22, TablaGE[],AJ6, FALSE)="","",VLOOKUP(G22, TablaGE[],AJ6, FALSE))</f>
        <v>42</v>
      </c>
      <c r="AK22" s="596">
        <f>IF(VLOOKUP(G22, TablaGE[],AK6, FALSE)="","",VLOOKUP(G22, TablaGE[],AK6, FALSE))</f>
        <v>18</v>
      </c>
      <c r="AL22" s="596">
        <f>IF(VLOOKUP(G22, TablaGE[],AL6, FALSE)="","",VLOOKUP(G22, TablaGE[],AL6, FALSE))</f>
        <v>3</v>
      </c>
      <c r="AM22" s="596">
        <f>IF(VLOOKUP(G22, TablaGE[],AM6, FALSE)="","",VLOOKUP(G22, TablaGE[],AM6, FALSE))</f>
        <v>117</v>
      </c>
      <c r="AN22" s="596">
        <f>IF(VLOOKUP(G22, TablaGE[],AN6, FALSE)="","",VLOOKUP(G22, TablaGE[],AN6, FALSE))</f>
        <v>177</v>
      </c>
      <c r="AO22" s="596">
        <f>IF(VLOOKUP(G22, TablaGE[],AO6, FALSE)="","",VLOOKUP(G22, TablaGE[],AO6, FALSE))</f>
        <v>280</v>
      </c>
      <c r="AP22" s="596">
        <f>IF(VLOOKUP(G22, TablaGE[],AP6, FALSE)="","",VLOOKUP(G22, TablaGE[],AP6, FALSE))</f>
        <v>330</v>
      </c>
      <c r="AQ22" s="596">
        <f>IF(VLOOKUP(G22, TablaGE[],AQ6, FALSE)="","",VLOOKUP(G22, TablaGE[],AQ6, FALSE))</f>
        <v>140</v>
      </c>
      <c r="AR22" s="596">
        <f>IF(VLOOKUP(G22, TablaGE[],AR6, FALSE)="","",VLOOKUP(G22, TablaGE[],AR6, FALSE))</f>
        <v>170</v>
      </c>
      <c r="AS22" s="596">
        <f>IF(VLOOKUP(G22, TablaGE[],AS6, FALSE)="","",VLOOKUP(G22, TablaGE[],AS6, FALSE))</f>
        <v>240</v>
      </c>
      <c r="AT22" s="596">
        <f>IF(VLOOKUP(G22, TablaGE[],AT6, FALSE)="","",VLOOKUP(G22, TablaGE[],AT6, FALSE))</f>
        <v>365</v>
      </c>
      <c r="AU22" s="596">
        <f>IF(VLOOKUP(G22, TablaGE[],AU6, FALSE)="","",VLOOKUP(G22, TablaGE[],AU6, FALSE))</f>
        <v>437</v>
      </c>
      <c r="AV22" s="620"/>
      <c r="AW22" s="597" t="str">
        <f>IF(VLOOKUP(G22, TablaDO[], AW6, FALSE)="","",VLOOKUP(G22, TablaDO[], AW6, FALSE))</f>
        <v/>
      </c>
      <c r="AX22" s="596" t="str">
        <f>IF(VLOOKUP(G22, TablaDO[], AX6, FALSE)="","",VLOOKUP(G22, TablaDO[], AX6, FALSE))</f>
        <v/>
      </c>
      <c r="AY22" s="596" t="str">
        <f>IF(VLOOKUP(G22, TablaDO[], AY6, FALSE)="","",VLOOKUP(G22, TablaDO[], AY6, FALSE))</f>
        <v/>
      </c>
      <c r="AZ22" s="596" t="str">
        <f>IF(VLOOKUP(G22, TablaDO[], AZ6, FALSE)="","",VLOOKUP(G22, TablaDO[], AZ6, FALSE))</f>
        <v/>
      </c>
      <c r="BA22" s="596" t="str">
        <f>IF(VLOOKUP(G22, TablaDO[],BA6, FALSE)="","",VLOOKUP(G22, TablaDO[],BA6, FALSE))</f>
        <v/>
      </c>
      <c r="BB22" s="596" t="str">
        <f>IF(VLOOKUP(G22, TablaDO[],BB6, FALSE)="","",VLOOKUP(G22, TablaDO[],BB6, FALSE))</f>
        <v/>
      </c>
      <c r="BC22" s="596" t="str">
        <f>IF(VLOOKUP(G22, TablaDO[],BC6, FALSE)="","",VLOOKUP(G22, TablaDO[],BC6, FALSE))</f>
        <v/>
      </c>
      <c r="BD22" s="596" t="str">
        <f>IF(VLOOKUP(G22, TablaDO[],BD6, FALSE)="","",VLOOKUP(G22, TablaDO[],BD6, FALSE))</f>
        <v/>
      </c>
      <c r="BE22" s="598" t="str">
        <f>IF(VLOOKUP(G22, TablaDO[],BE6, FALSE)="","",VLOOKUP(G22, TablaDO[],BE6, FALSE))</f>
        <v/>
      </c>
      <c r="BF22" s="596" t="str">
        <f>IF(VLOOKUP(G22, TablaDO[],BF6, FALSE)="","",VLOOKUP(G22, TablaDO[],BF6, FALSE))</f>
        <v/>
      </c>
      <c r="BG22" s="596" t="str">
        <f>IF(VLOOKUP(G22, TablaDO[],BG6, FALSE)="","",VLOOKUP(G22, TablaDO[],BG6, FALSE))</f>
        <v/>
      </c>
      <c r="BH22" s="596" t="str">
        <f>IF(VLOOKUP(G22, TablaDO[],BH6, FALSE)="","",VLOOKUP(G22, TablaDO[],BH6, FALSE))</f>
        <v/>
      </c>
      <c r="BI22" s="596" t="str">
        <f>IF(VLOOKUP(G22, TablaDO[],BI6, FALSE)="","",VLOOKUP(G22, TablaDO[],BI6, FALSE))</f>
        <v/>
      </c>
      <c r="BJ22" s="596" t="str">
        <f>IF(VLOOKUP(G22, TablaDO[],BJ6, FALSE)="","",VLOOKUP(G22, TablaDO[],BJ6, FALSE))</f>
        <v/>
      </c>
      <c r="BK22" s="596" t="str">
        <f>IF(VLOOKUP(G22, TablaDO[],BK6, FALSE)="","",VLOOKUP(G22, TablaDO[],BK6, FALSE))</f>
        <v/>
      </c>
      <c r="BL22" s="596" t="str">
        <f>IF(VLOOKUP(G22, TablaDO[],BL6, FALSE)="","",VLOOKUP(G22, TablaDO[],BL6, FALSE))</f>
        <v/>
      </c>
      <c r="BM22" s="596" t="str">
        <f>IF(VLOOKUP(G22, TablaDO[],BM6, FALSE)="","",VLOOKUP(G22, TablaDO[],BM6, FALSE))</f>
        <v/>
      </c>
      <c r="BN22" s="596" t="str">
        <f>IF(VLOOKUP(G22, TablaDO[],BN6, FALSE)="","",VLOOKUP(G22, TablaDO[],BN6, FALSE))</f>
        <v/>
      </c>
      <c r="BO22" s="596" t="str">
        <f>IF(VLOOKUP(G22, TablaDO[],BO6, FALSE)="","",VLOOKUP(G22, TablaDO[],BO6, FALSE))</f>
        <v/>
      </c>
      <c r="BP22" s="596" t="str">
        <f>IF(VLOOKUP(G22, TablaDO[],BP6, FALSE)="","",VLOOKUP(G22, TablaDO[],BP6, FALSE))</f>
        <v/>
      </c>
      <c r="BQ22" s="596" t="str">
        <f>IF(VLOOKUP(G22, TablaDO[],BQ6, FALSE)="","",VLOOKUP(G22, TablaDO[],BQ6, FALSE))</f>
        <v/>
      </c>
      <c r="BR22" s="596" t="str">
        <f>IF(VLOOKUP(G22, TablaDO[],BR6, FALSE)="","",VLOOKUP(G22, TablaDO[],BR6, FALSE))</f>
        <v/>
      </c>
      <c r="BS22" s="620"/>
      <c r="BT22" s="597" t="str">
        <f>IF(VLOOKUP(G22, TablaJF[], BT6, FALSE)="","",VLOOKUP(G22, TablaJF[], BT6, FALSE))</f>
        <v/>
      </c>
      <c r="BU22" s="596" t="str">
        <f>IF(VLOOKUP(G22, TablaJF[], BU6, FALSE)="","",VLOOKUP(G22, TablaJF[], BU6, FALSE))</f>
        <v/>
      </c>
      <c r="BV22" s="596" t="str">
        <f>IF(VLOOKUP(G22, TablaJF[], BV6, FALSE)="","",VLOOKUP(G22, TablaJF[], BV6, FALSE))</f>
        <v/>
      </c>
      <c r="BW22" s="596" t="str">
        <f>IF(VLOOKUP(G22, TablaJF[], BW6, FALSE)="","",VLOOKUP(G22, TablaJF[], BW6, FALSE))</f>
        <v/>
      </c>
      <c r="BX22" s="596" t="str">
        <f>IF(VLOOKUP(G22, TablaJF[],BX6, FALSE)="","",VLOOKUP(G22, TablaJF[],BX6, FALSE))</f>
        <v/>
      </c>
      <c r="BY22" s="596" t="str">
        <f>IF(VLOOKUP(G22, TablaJF[],BY6, FALSE)="","",VLOOKUP(G22, TablaJF[],BY6, FALSE))</f>
        <v/>
      </c>
      <c r="BZ22" s="596" t="str">
        <f>IF(VLOOKUP(G22, TablaJF[],BZ6, FALSE)="","",VLOOKUP(G22, TablaJF[],BZ6, FALSE))</f>
        <v/>
      </c>
      <c r="CA22" s="596" t="str">
        <f>IF(VLOOKUP(G22, TablaJF[],CA6, FALSE)="","",VLOOKUP(G22, TablaJF[],CA6, FALSE))</f>
        <v/>
      </c>
      <c r="CB22" s="596" t="str">
        <f>IF(VLOOKUP(G22, TablaJF[],CB6, FALSE)="","",VLOOKUP(G22, TablaJF[],CB6, FALSE))</f>
        <v/>
      </c>
      <c r="CC22" s="596" t="str">
        <f>IF(VLOOKUP(G22, TablaJF[],CC6, FALSE)="","",VLOOKUP(G22, TablaJF[],CC6, FALSE))</f>
        <v/>
      </c>
      <c r="CD22" s="596" t="str">
        <f>IF(VLOOKUP(G22, TablaJF[],CD6, FALSE)="","",VLOOKUP(G22, TablaJF[],CD6, FALSE))</f>
        <v/>
      </c>
      <c r="CE22" s="596" t="str">
        <f>IF(VLOOKUP(G22, TablaJF[],CE6, FALSE)="","",VLOOKUP(G22, TablaJF[],CE6, FALSE))</f>
        <v/>
      </c>
      <c r="CF22" s="596" t="str">
        <f>IF(VLOOKUP(G22, TablaJF[],CF6, FALSE)="","",VLOOKUP(G22, TablaJF[],CF6, FALSE))</f>
        <v/>
      </c>
      <c r="CG22" s="596" t="str">
        <f>IF(VLOOKUP(G22, TablaJF[],CG6, FALSE)="","",VLOOKUP(G22, TablaJF[],CG6, FALSE))</f>
        <v/>
      </c>
      <c r="CH22" s="596" t="str">
        <f>IF(VLOOKUP(G22, TablaJF[],CH6, FALSE)="","",VLOOKUP(G22, TablaJF[],CH6, FALSE))</f>
        <v/>
      </c>
      <c r="CI22" s="596" t="str">
        <f>IF(VLOOKUP(G22, TablaJF[],CI6, FALSE)="","",VLOOKUP(G22, TablaJF[],CI6, FALSE))</f>
        <v/>
      </c>
      <c r="CJ22" s="598" t="str">
        <f>IF(VLOOKUP(G22, TablaJF[],CJ6, FALSE)="","",VLOOKUP(G22, TablaJF[],CJ6, FALSE))</f>
        <v/>
      </c>
      <c r="CK22" s="596" t="str">
        <f>IF(VLOOKUP(G22, TablaJF[],CK6, FALSE)="","",VLOOKUP(G22, TablaJF[],CK6, FALSE))</f>
        <v/>
      </c>
      <c r="CL22" s="596" t="str">
        <f>IF(VLOOKUP(G22, TablaJF[],CL6, FALSE)="","",VLOOKUP(G22, TablaJF[],CL6, FALSE))</f>
        <v/>
      </c>
      <c r="CM22" s="620"/>
      <c r="CN22" s="597" t="str">
        <f>IF(VLOOKUP(G22, TablaKE[], CN6, FALSE)="","",VLOOKUP(G22, TablaKE[], CN6, FALSE))</f>
        <v/>
      </c>
      <c r="CO22" s="596" t="str">
        <f>IF(VLOOKUP(G22, TablaKE[], CO6, FALSE)="","",VLOOKUP(G22, TablaKE[], CO6, FALSE))</f>
        <v/>
      </c>
      <c r="CP22" s="596" t="str">
        <f>IF(VLOOKUP(G22, TablaKE[], CP6, FALSE)="","",VLOOKUP(G22, TablaKE[], CP6, FALSE))</f>
        <v/>
      </c>
      <c r="CQ22" s="596" t="str">
        <f>IF(VLOOKUP(G22, TablaKE[], CQ6, FALSE)="","",VLOOKUP(G22, TablaKE[], CQ6, FALSE))</f>
        <v/>
      </c>
      <c r="CR22" s="596" t="str">
        <f>IF(VLOOKUP(G22, TablaKE[],CR6, FALSE)="","",VLOOKUP(G22, TablaKE[],CR6, FALSE))</f>
        <v/>
      </c>
      <c r="CS22" s="596" t="str">
        <f>IF(VLOOKUP(G22, TablaKE[],CS6, FALSE)="","",VLOOKUP(G22, TablaKE[],CS6, FALSE))</f>
        <v/>
      </c>
      <c r="CT22" s="596" t="str">
        <f>IF(VLOOKUP(G22, TablaKE[],CT6, FALSE)="","",VLOOKUP(G22, TablaKE[],CT6, FALSE))</f>
        <v/>
      </c>
      <c r="CU22" s="596" t="str">
        <f>IF(VLOOKUP(G22, TablaKE[],CU6, FALSE)="","",VLOOKUP(G22, TablaKE[],CU6, FALSE))</f>
        <v/>
      </c>
      <c r="CV22" s="596" t="str">
        <f>IF(VLOOKUP(G22, TablaKE[],CV6, FALSE)="","",VLOOKUP(G22, TablaKE[],CV6, FALSE))</f>
        <v/>
      </c>
      <c r="CW22" s="596" t="str">
        <f>IF(VLOOKUP(G22, TablaKE[],CW6, FALSE)="","",VLOOKUP(G22, TablaKE[],CW6, FALSE))</f>
        <v/>
      </c>
      <c r="CX22" s="596" t="str">
        <f>IF(VLOOKUP(G22, TablaKE[],CX6, FALSE)="","",VLOOKUP(G22, TablaKE[],CX6, FALSE))</f>
        <v/>
      </c>
      <c r="CY22" s="596" t="str">
        <f>IF(VLOOKUP(G22, TablaKE[],CY6, FALSE)="","",VLOOKUP(G22, TablaKE[],CY6, FALSE))</f>
        <v/>
      </c>
      <c r="CZ22" s="596" t="str">
        <f>IF(VLOOKUP(G22, TablaKE[],CZ6, FALSE)="","",VLOOKUP(G22, TablaKE[],CZ6, FALSE))</f>
        <v/>
      </c>
      <c r="DA22" s="596" t="str">
        <f>IF(VLOOKUP(G22, TablaKE[],DA6, FALSE)="","",VLOOKUP(G22, TablaKE[],DA6, FALSE))</f>
        <v/>
      </c>
      <c r="DB22" s="596" t="str">
        <f>IF(VLOOKUP(G22, TablaKE[],DB6, FALSE)="","",VLOOKUP(G22, TablaKE[],DB6, FALSE))</f>
        <v/>
      </c>
      <c r="DC22" s="596" t="str">
        <f>IF(VLOOKUP(G22, TablaKE[],DC6, FALSE)="","",VLOOKUP(G22, TablaKE[],DC6, FALSE))</f>
        <v/>
      </c>
      <c r="DD22" s="620"/>
      <c r="DE22" s="597" t="str">
        <f>IF(VLOOKUP($G22, TablaGP[], $DE$6, FALSE)="","",VLOOKUP($G22, TablaGP[], $DE$6, FALSE))</f>
        <v/>
      </c>
      <c r="DF22" s="598" t="str">
        <f>IF(VLOOKUP($G22, TablaGP[], $DF$6, FALSE)="","",VLOOKUP($G22, TablaGP[], $DF$6, FALSE))</f>
        <v/>
      </c>
      <c r="DG22" s="596" t="str">
        <f t="shared" si="10"/>
        <v/>
      </c>
      <c r="DH22" s="598" t="str">
        <f>IF(VLOOKUP($G22, TablaGP[], $DH$6, FALSE)="","",VLOOKUP($G22, TablaGP[], $DH$6, FALSE))</f>
        <v/>
      </c>
      <c r="DI22" s="596" t="str">
        <f t="shared" si="11"/>
        <v/>
      </c>
      <c r="DJ22" s="596" t="str">
        <f t="shared" si="12"/>
        <v/>
      </c>
      <c r="DK22" s="598" t="str">
        <f>IF(VLOOKUP($G22, TablaGP[], $DK$6, FALSE)="","",VLOOKUP($G22, TablaGP[], $DK$6, FALSE))</f>
        <v/>
      </c>
      <c r="DL22" s="596" t="str">
        <f t="shared" si="13"/>
        <v/>
      </c>
      <c r="DM22" s="598" t="str">
        <f>IF(VLOOKUP($G22, TablaGP[], $DM$6, FALSE)="","",VLOOKUP($G22, TablaGP[], $DM$6, FALSE))</f>
        <v/>
      </c>
      <c r="DN22" s="596" t="str">
        <f t="shared" si="14"/>
        <v/>
      </c>
      <c r="DO22" s="598" t="str">
        <f>IF(VLOOKUP($G22, TablaGP[], $DO$6, FALSE)="","",VLOOKUP($G22, TablaGP[], $DO$6, FALSE))</f>
        <v/>
      </c>
      <c r="DP22" s="598" t="str">
        <f>IF(VLOOKUP($G22, TablaGP[], $DP$6, FALSE)="","",VLOOKUP($G22, TablaGP[], $DP$6, FALSE))</f>
        <v/>
      </c>
      <c r="DQ22" s="598" t="str">
        <f>IF(VLOOKUP($G22, TablaGP[], $DQ$6, FALSE)="","",VLOOKUP($G22, TablaGP[], $DQ$6, FALSE))</f>
        <v/>
      </c>
      <c r="DR22" s="598" t="str">
        <f>IF(VLOOKUP($G22, TablaGP[], $DR$6, FALSE)="","",VLOOKUP($G22, TablaGP[], $DR$6, FALSE))</f>
        <v/>
      </c>
      <c r="DS22" s="596" t="str">
        <f t="shared" si="15"/>
        <v/>
      </c>
      <c r="DT22" s="596" t="str">
        <f t="shared" si="16"/>
        <v/>
      </c>
      <c r="DU22" s="596" t="str">
        <f t="shared" si="17"/>
        <v/>
      </c>
      <c r="DV22" s="596" t="str">
        <f t="shared" si="18"/>
        <v/>
      </c>
      <c r="DW22" s="596" t="str">
        <f t="shared" si="19"/>
        <v/>
      </c>
      <c r="DX22" s="598" t="str">
        <f>IF(VLOOKUP($G22, TablaGP[], $DX$6, FALSE)="","",VLOOKUP($G22, TablaGP[], $DX$6, FALSE))</f>
        <v/>
      </c>
      <c r="DY22" s="598" t="str">
        <f>IF(VLOOKUP($G22, TablaGP[], $DY$6, FALSE)="","",VLOOKUP($G22, TablaGP[], $DY$6, FALSE))</f>
        <v/>
      </c>
      <c r="DZ22" s="598" t="str">
        <f>IF(VLOOKUP($G22, TablaGP[], $DZ$6, FALSE)="","",VLOOKUP($G22, TablaGP[], $DZ$6, FALSE))</f>
        <v/>
      </c>
      <c r="EA22" s="596" t="str">
        <f t="shared" si="20"/>
        <v/>
      </c>
      <c r="EB22" s="596" t="str">
        <f t="shared" si="21"/>
        <v/>
      </c>
      <c r="EC22" s="596" t="str">
        <f t="shared" si="22"/>
        <v/>
      </c>
      <c r="EE22" s="597" t="str">
        <f>IF(VLOOKUP($G22, TablaGAV[], $DE$6, FALSE)="","",VLOOKUP($G22, TablaGAV[], $DE$6, FALSE))</f>
        <v/>
      </c>
      <c r="EF22" s="598" t="str">
        <f>IF(VLOOKUP($G22, TablaGAV[], $EF$6, FALSE)="","",VLOOKUP($G22, TablaGAV[], $EF$6, FALSE))</f>
        <v/>
      </c>
      <c r="EG22" s="596" t="str">
        <f t="shared" si="23"/>
        <v/>
      </c>
      <c r="EH22" s="596" t="str">
        <f t="shared" si="24"/>
        <v/>
      </c>
      <c r="EI22" s="598" t="str">
        <f>IF(VLOOKUP($G22, TablaGAV[], $EI$6, FALSE)="","",VLOOKUP($G22, TablaGAV[], $EI$6, FALSE))</f>
        <v/>
      </c>
      <c r="EJ22" s="596" t="str">
        <f t="shared" si="25"/>
        <v/>
      </c>
      <c r="EK22" s="598" t="str">
        <f>IF(VLOOKUP($G22, TablaGAV[], $EK$6, FALSE)="","",VLOOKUP($G22, TablaGAV[], $EK$6, FALSE))</f>
        <v/>
      </c>
      <c r="EL22" s="596" t="str">
        <f t="shared" si="26"/>
        <v/>
      </c>
      <c r="EM22" s="598" t="str">
        <f>IF(VLOOKUP($G22, TablaGAV[], $EM$6, FALSE)="","",VLOOKUP($G22, TablaGAV[], $EM$6, FALSE))</f>
        <v/>
      </c>
      <c r="EN22" s="596" t="str">
        <f t="shared" si="27"/>
        <v/>
      </c>
      <c r="EO22" s="598" t="str">
        <f>IF(VLOOKUP($G22, TablaGAV[], $EO$6, FALSE)="","",VLOOKUP($G22, TablaGAV[], $EO$6, FALSE))</f>
        <v/>
      </c>
      <c r="EP22" s="598" t="str">
        <f>IF(VLOOKUP($G22, TablaGAV[], $EP$6, FALSE)="","",VLOOKUP($G22, TablaGAV[], $EP$6, FALSE))</f>
        <v/>
      </c>
      <c r="EQ22" s="598" t="str">
        <f>IF(VLOOKUP($G22, TablaGAV[], $EQ$6, FALSE)="","",VLOOKUP($G22, TablaGAV[], $EQ$6, FALSE))</f>
        <v/>
      </c>
      <c r="ER22" s="598" t="str">
        <f>IF(VLOOKUP($G22, TablaGAV[], $ER$6, FALSE)="","",VLOOKUP($G22, TablaGAV[], $ER$6, FALSE))</f>
        <v/>
      </c>
      <c r="ES22" s="598" t="str">
        <f>IF(VLOOKUP($G22, TablaGAV[], $ES$6, FALSE)="","",VLOOKUP($G22, TablaGAV[], $ES$6, FALSE))</f>
        <v/>
      </c>
      <c r="ET22" s="596" t="str">
        <f t="shared" si="28"/>
        <v/>
      </c>
      <c r="EU22" s="596" t="str">
        <f t="shared" si="29"/>
        <v/>
      </c>
      <c r="EV22" s="596" t="str">
        <f t="shared" si="30"/>
        <v/>
      </c>
      <c r="EW22" s="596" t="str">
        <f t="shared" si="31"/>
        <v/>
      </c>
      <c r="EX22" s="596" t="str">
        <f t="shared" si="32"/>
        <v/>
      </c>
      <c r="EY22" s="598" t="str">
        <f>IF(VLOOKUP($G22, TablaGAV[], $EY$6, FALSE)="","",VLOOKUP($G22, TablaGAV[], $EY$6, FALSE))</f>
        <v/>
      </c>
      <c r="EZ22" s="598" t="str">
        <f>IF(VLOOKUP($G22, TablaGAV[], $EZ$6, FALSE)="","",VLOOKUP($G22, TablaGAV[], $EZ$6, FALSE))</f>
        <v/>
      </c>
      <c r="FA22" s="596" t="str">
        <f t="shared" si="33"/>
        <v/>
      </c>
      <c r="FB22" s="596" t="str">
        <f t="shared" si="34"/>
        <v/>
      </c>
    </row>
    <row r="23" spans="2:158" ht="15" customHeight="1" x14ac:dyDescent="0.25">
      <c r="B23" s="604" t="str">
        <f t="shared" si="8"/>
        <v>ABRIL</v>
      </c>
      <c r="C23" s="604">
        <f t="shared" si="35"/>
        <v>2017</v>
      </c>
      <c r="D23" s="604" t="str">
        <f t="shared" si="35"/>
        <v>GUILLERMO ELDER BELL</v>
      </c>
      <c r="E23" s="604" t="str">
        <f t="shared" si="35"/>
        <v>GLP</v>
      </c>
      <c r="F23" s="604">
        <f t="shared" si="36"/>
        <v>16</v>
      </c>
      <c r="G23" s="604" t="str">
        <f t="shared" si="9"/>
        <v>ABRIL 2017 / 16</v>
      </c>
      <c r="H23" s="613"/>
      <c r="I23" s="597" t="str">
        <f>IF(VLOOKUP(G23, TablaGLP[], I6, FALSE)="","",VLOOKUP(G23, TablaGLP[], I6, FALSE))</f>
        <v/>
      </c>
      <c r="J23" s="596" t="str">
        <f>IF(VLOOKUP(G23, TablaGLP[], J6, FALSE)="","",VLOOKUP(G23, TablaGLP[], J6, FALSE))</f>
        <v/>
      </c>
      <c r="K23" s="596" t="str">
        <f>IF(VLOOKUP(G23, TablaGLP[], K6, FALSE)="","",VLOOKUP(G23, TablaGLP[], K6, FALSE))</f>
        <v/>
      </c>
      <c r="L23" s="596" t="str">
        <f>IF(VLOOKUP(G23, TablaGLP[], L6, FALSE)="","",VLOOKUP(G23, TablaGLP[], L6, FALSE))</f>
        <v/>
      </c>
      <c r="M23" s="596" t="str">
        <f>IF(VLOOKUP(G23, TablaGLP[],M6, FALSE)="","",VLOOKUP(G23, TablaGLP[],M6, FALSE))</f>
        <v/>
      </c>
      <c r="N23" s="596" t="str">
        <f>IF(VLOOKUP(G23, TablaGLP[],N6, FALSE)="","",VLOOKUP(G23, TablaGLP[],N6, FALSE))</f>
        <v/>
      </c>
      <c r="O23" s="596" t="str">
        <f>IF(VLOOKUP(G23, TablaGLP[],O6, FALSE)="","",VLOOKUP(G23, TablaGLP[],O6, FALSE))</f>
        <v/>
      </c>
      <c r="P23" s="596" t="str">
        <f>IF(VLOOKUP(G23, TablaGLP[],P6, FALSE)="","",VLOOKUP(G23, TablaGLP[],P6, FALSE))</f>
        <v/>
      </c>
      <c r="Q23" s="598" t="str">
        <f>IF(VLOOKUP(G23, TablaGLP[],Q6, FALSE)="","",VLOOKUP(G23, TablaGLP[],Q6, FALSE))</f>
        <v/>
      </c>
      <c r="R23" s="596" t="str">
        <f>IF(VLOOKUP(G23, TablaGLP[],R6, FALSE)="","",VLOOKUP(G23, TablaGLP[],R6, FALSE))</f>
        <v/>
      </c>
      <c r="S23" s="596" t="str">
        <f>IF(VLOOKUP(G23, TablaGLP[],S6, FALSE)="","",VLOOKUP(G23, TablaGLP[],S6, FALSE))</f>
        <v/>
      </c>
      <c r="T23" s="596" t="str">
        <f>IF(VLOOKUP(G23, TablaGLP[],T6, FALSE)="","",VLOOKUP(G23, TablaGLP[],T6, FALSE))</f>
        <v/>
      </c>
      <c r="U23" s="596" t="str">
        <f>IF(VLOOKUP(G23, TablaGLP[],U6, FALSE)="","",VLOOKUP(G23, TablaGLP[],U6, FALSE))</f>
        <v/>
      </c>
      <c r="V23" s="620"/>
      <c r="W23" s="597">
        <f>IF(VLOOKUP(G23, TablaGE[], W6, FALSE)="","",VLOOKUP(G23, TablaGE[], W6, FALSE))</f>
        <v>42850</v>
      </c>
      <c r="X23" s="596">
        <f>IF(VLOOKUP(G23, TablaGE[],X6, FALSE)="","",VLOOKUP(G23, TablaGE[],X6, FALSE))</f>
        <v>9.6999999999999993</v>
      </c>
      <c r="Y23" s="598">
        <f>IF(VLOOKUP(G23, TablaGE[],Y6, FALSE)="","",VLOOKUP(G23, TablaGE[],Y6, FALSE))</f>
        <v>7</v>
      </c>
      <c r="Z23" s="596">
        <f>IF(VLOOKUP(G23, TablaGE[],Z6, FALSE)="","",VLOOKUP(G23, TablaGE[],Z6, FALSE))</f>
        <v>11.5</v>
      </c>
      <c r="AA23" s="596">
        <f>IF(VLOOKUP(G23, TablaGE[], AA6, FALSE)="","",VLOOKUP(G23, TablaGE[], AA6, FALSE))</f>
        <v>85.2</v>
      </c>
      <c r="AB23" s="596">
        <f>IF(VLOOKUP(G23, TablaGE[],AB6, FALSE)="","",VLOOKUP(G23, TablaGE[],AB6, FALSE))</f>
        <v>85</v>
      </c>
      <c r="AC23" s="596">
        <f>IF(VLOOKUP(G23, TablaGE[],AC6, FALSE)="","",VLOOKUP(G23, TablaGE[],AC6, FALSE))</f>
        <v>0</v>
      </c>
      <c r="AD23" s="596">
        <f>IF(VLOOKUP(G23, TablaGE[],AD6, FALSE)="","",VLOOKUP(G23, TablaGE[],AD6, FALSE))</f>
        <v>0.05</v>
      </c>
      <c r="AE23" s="596">
        <f>IF(VLOOKUP(G23, TablaGE[], AE6, FALSE)="","",VLOOKUP(G23, TablaGE[], AE6, FALSE))</f>
        <v>129</v>
      </c>
      <c r="AF23" s="596">
        <f>IF(VLOOKUP(G23, TablaGE[], AF6, FALSE)="","",VLOOKUP(G23, TablaGE[], AF6, FALSE))</f>
        <v>124</v>
      </c>
      <c r="AG23" s="596">
        <f>IF(VLOOKUP(G23, TablaGE[],AG6, FALSE)="","",VLOOKUP(G23, TablaGE[],AG6, FALSE))</f>
        <v>27.1</v>
      </c>
      <c r="AH23" s="596">
        <f>IF(VLOOKUP(G23, TablaGE[],AH6, FALSE)="","",VLOOKUP(G23, TablaGE[],AH6, FALSE))</f>
        <v>10.199999999999999</v>
      </c>
      <c r="AI23" s="596">
        <f>IF(VLOOKUP(G23, TablaGE[],AI6, FALSE)="","",VLOOKUP(G23, TablaGE[],AI6, FALSE))</f>
        <v>1.68</v>
      </c>
      <c r="AJ23" s="596">
        <f>IF(VLOOKUP(G23, TablaGE[],AJ6, FALSE)="","",VLOOKUP(G23, TablaGE[],AJ6, FALSE))</f>
        <v>42</v>
      </c>
      <c r="AK23" s="596">
        <f>IF(VLOOKUP(G23, TablaGE[],AK6, FALSE)="","",VLOOKUP(G23, TablaGE[],AK6, FALSE))</f>
        <v>18</v>
      </c>
      <c r="AL23" s="596">
        <f>IF(VLOOKUP(G23, TablaGE[],AL6, FALSE)="","",VLOOKUP(G23, TablaGE[],AL6, FALSE))</f>
        <v>3</v>
      </c>
      <c r="AM23" s="596">
        <f>IF(VLOOKUP(G23, TablaGE[],AM6, FALSE)="","",VLOOKUP(G23, TablaGE[],AM6, FALSE))</f>
        <v>119</v>
      </c>
      <c r="AN23" s="596">
        <f>IF(VLOOKUP(G23, TablaGE[],AN6, FALSE)="","",VLOOKUP(G23, TablaGE[],AN6, FALSE))</f>
        <v>183</v>
      </c>
      <c r="AO23" s="596">
        <f>IF(VLOOKUP(G23, TablaGE[],AO6, FALSE)="","",VLOOKUP(G23, TablaGE[],AO6, FALSE))</f>
        <v>279</v>
      </c>
      <c r="AP23" s="596">
        <f>IF(VLOOKUP(G23, TablaGE[],AP6, FALSE)="","",VLOOKUP(G23, TablaGE[],AP6, FALSE))</f>
        <v>342</v>
      </c>
      <c r="AQ23" s="596">
        <f>IF(VLOOKUP(G23, TablaGE[],AQ6, FALSE)="","",VLOOKUP(G23, TablaGE[],AQ6, FALSE))</f>
        <v>140</v>
      </c>
      <c r="AR23" s="596">
        <f>IF(VLOOKUP(G23, TablaGE[],AR6, FALSE)="","",VLOOKUP(G23, TablaGE[],AR6, FALSE))</f>
        <v>170</v>
      </c>
      <c r="AS23" s="596">
        <f>IF(VLOOKUP(G23, TablaGE[],AS6, FALSE)="","",VLOOKUP(G23, TablaGE[],AS6, FALSE))</f>
        <v>240</v>
      </c>
      <c r="AT23" s="596">
        <f>IF(VLOOKUP(G23, TablaGE[],AT6, FALSE)="","",VLOOKUP(G23, TablaGE[],AT6, FALSE))</f>
        <v>365</v>
      </c>
      <c r="AU23" s="596">
        <f>IF(VLOOKUP(G23, TablaGE[],AU6, FALSE)="","",VLOOKUP(G23, TablaGE[],AU6, FALSE))</f>
        <v>437</v>
      </c>
      <c r="AV23" s="620"/>
      <c r="AW23" s="597" t="str">
        <f>IF(VLOOKUP(G23, TablaDO[], AW6, FALSE)="","",VLOOKUP(G23, TablaDO[], AW6, FALSE))</f>
        <v/>
      </c>
      <c r="AX23" s="596" t="str">
        <f>IF(VLOOKUP(G23, TablaDO[], AX6, FALSE)="","",VLOOKUP(G23, TablaDO[], AX6, FALSE))</f>
        <v/>
      </c>
      <c r="AY23" s="596" t="str">
        <f>IF(VLOOKUP(G23, TablaDO[], AY6, FALSE)="","",VLOOKUP(G23, TablaDO[], AY6, FALSE))</f>
        <v/>
      </c>
      <c r="AZ23" s="596" t="str">
        <f>IF(VLOOKUP(G23, TablaDO[], AZ6, FALSE)="","",VLOOKUP(G23, TablaDO[], AZ6, FALSE))</f>
        <v/>
      </c>
      <c r="BA23" s="596" t="str">
        <f>IF(VLOOKUP(G23, TablaDO[],BA6, FALSE)="","",VLOOKUP(G23, TablaDO[],BA6, FALSE))</f>
        <v/>
      </c>
      <c r="BB23" s="596" t="str">
        <f>IF(VLOOKUP(G23, TablaDO[],BB6, FALSE)="","",VLOOKUP(G23, TablaDO[],BB6, FALSE))</f>
        <v/>
      </c>
      <c r="BC23" s="596" t="str">
        <f>IF(VLOOKUP(G23, TablaDO[],BC6, FALSE)="","",VLOOKUP(G23, TablaDO[],BC6, FALSE))</f>
        <v/>
      </c>
      <c r="BD23" s="596" t="str">
        <f>IF(VLOOKUP(G23, TablaDO[],BD6, FALSE)="","",VLOOKUP(G23, TablaDO[],BD6, FALSE))</f>
        <v/>
      </c>
      <c r="BE23" s="598" t="str">
        <f>IF(VLOOKUP(G23, TablaDO[],BE6, FALSE)="","",VLOOKUP(G23, TablaDO[],BE6, FALSE))</f>
        <v/>
      </c>
      <c r="BF23" s="596" t="str">
        <f>IF(VLOOKUP(G23, TablaDO[],BF6, FALSE)="","",VLOOKUP(G23, TablaDO[],BF6, FALSE))</f>
        <v/>
      </c>
      <c r="BG23" s="596" t="str">
        <f>IF(VLOOKUP(G23, TablaDO[],BG6, FALSE)="","",VLOOKUP(G23, TablaDO[],BG6, FALSE))</f>
        <v/>
      </c>
      <c r="BH23" s="596" t="str">
        <f>IF(VLOOKUP(G23, TablaDO[],BH6, FALSE)="","",VLOOKUP(G23, TablaDO[],BH6, FALSE))</f>
        <v/>
      </c>
      <c r="BI23" s="596" t="str">
        <f>IF(VLOOKUP(G23, TablaDO[],BI6, FALSE)="","",VLOOKUP(G23, TablaDO[],BI6, FALSE))</f>
        <v/>
      </c>
      <c r="BJ23" s="596" t="str">
        <f>IF(VLOOKUP(G23, TablaDO[],BJ6, FALSE)="","",VLOOKUP(G23, TablaDO[],BJ6, FALSE))</f>
        <v/>
      </c>
      <c r="BK23" s="596" t="str">
        <f>IF(VLOOKUP(G23, TablaDO[],BK6, FALSE)="","",VLOOKUP(G23, TablaDO[],BK6, FALSE))</f>
        <v/>
      </c>
      <c r="BL23" s="596" t="str">
        <f>IF(VLOOKUP(G23, TablaDO[],BL6, FALSE)="","",VLOOKUP(G23, TablaDO[],BL6, FALSE))</f>
        <v/>
      </c>
      <c r="BM23" s="596" t="str">
        <f>IF(VLOOKUP(G23, TablaDO[],BM6, FALSE)="","",VLOOKUP(G23, TablaDO[],BM6, FALSE))</f>
        <v/>
      </c>
      <c r="BN23" s="596" t="str">
        <f>IF(VLOOKUP(G23, TablaDO[],BN6, FALSE)="","",VLOOKUP(G23, TablaDO[],BN6, FALSE))</f>
        <v/>
      </c>
      <c r="BO23" s="596" t="str">
        <f>IF(VLOOKUP(G23, TablaDO[],BO6, FALSE)="","",VLOOKUP(G23, TablaDO[],BO6, FALSE))</f>
        <v/>
      </c>
      <c r="BP23" s="596" t="str">
        <f>IF(VLOOKUP(G23, TablaDO[],BP6, FALSE)="","",VLOOKUP(G23, TablaDO[],BP6, FALSE))</f>
        <v/>
      </c>
      <c r="BQ23" s="596" t="str">
        <f>IF(VLOOKUP(G23, TablaDO[],BQ6, FALSE)="","",VLOOKUP(G23, TablaDO[],BQ6, FALSE))</f>
        <v/>
      </c>
      <c r="BR23" s="596" t="str">
        <f>IF(VLOOKUP(G23, TablaDO[],BR6, FALSE)="","",VLOOKUP(G23, TablaDO[],BR6, FALSE))</f>
        <v/>
      </c>
      <c r="BS23" s="620"/>
      <c r="BT23" s="597" t="str">
        <f>IF(VLOOKUP(G23, TablaJF[], BT6, FALSE)="","",VLOOKUP(G23, TablaJF[], BT6, FALSE))</f>
        <v/>
      </c>
      <c r="BU23" s="596" t="str">
        <f>IF(VLOOKUP(G23, TablaJF[], BU6, FALSE)="","",VLOOKUP(G23, TablaJF[], BU6, FALSE))</f>
        <v/>
      </c>
      <c r="BV23" s="596" t="str">
        <f>IF(VLOOKUP(G23, TablaJF[], BV6, FALSE)="","",VLOOKUP(G23, TablaJF[], BV6, FALSE))</f>
        <v/>
      </c>
      <c r="BW23" s="596" t="str">
        <f>IF(VLOOKUP(G23, TablaJF[], BW6, FALSE)="","",VLOOKUP(G23, TablaJF[], BW6, FALSE))</f>
        <v/>
      </c>
      <c r="BX23" s="596" t="str">
        <f>IF(VLOOKUP(G23, TablaJF[],BX6, FALSE)="","",VLOOKUP(G23, TablaJF[],BX6, FALSE))</f>
        <v/>
      </c>
      <c r="BY23" s="596" t="str">
        <f>IF(VLOOKUP(G23, TablaJF[],BY6, FALSE)="","",VLOOKUP(G23, TablaJF[],BY6, FALSE))</f>
        <v/>
      </c>
      <c r="BZ23" s="596" t="str">
        <f>IF(VLOOKUP(G23, TablaJF[],BZ6, FALSE)="","",VLOOKUP(G23, TablaJF[],BZ6, FALSE))</f>
        <v/>
      </c>
      <c r="CA23" s="596" t="str">
        <f>IF(VLOOKUP(G23, TablaJF[],CA6, FALSE)="","",VLOOKUP(G23, TablaJF[],CA6, FALSE))</f>
        <v/>
      </c>
      <c r="CB23" s="596" t="str">
        <f>IF(VLOOKUP(G23, TablaJF[],CB6, FALSE)="","",VLOOKUP(G23, TablaJF[],CB6, FALSE))</f>
        <v/>
      </c>
      <c r="CC23" s="596" t="str">
        <f>IF(VLOOKUP(G23, TablaJF[],CC6, FALSE)="","",VLOOKUP(G23, TablaJF[],CC6, FALSE))</f>
        <v/>
      </c>
      <c r="CD23" s="596" t="str">
        <f>IF(VLOOKUP(G23, TablaJF[],CD6, FALSE)="","",VLOOKUP(G23, TablaJF[],CD6, FALSE))</f>
        <v/>
      </c>
      <c r="CE23" s="596" t="str">
        <f>IF(VLOOKUP(G23, TablaJF[],CE6, FALSE)="","",VLOOKUP(G23, TablaJF[],CE6, FALSE))</f>
        <v/>
      </c>
      <c r="CF23" s="596" t="str">
        <f>IF(VLOOKUP(G23, TablaJF[],CF6, FALSE)="","",VLOOKUP(G23, TablaJF[],CF6, FALSE))</f>
        <v/>
      </c>
      <c r="CG23" s="596" t="str">
        <f>IF(VLOOKUP(G23, TablaJF[],CG6, FALSE)="","",VLOOKUP(G23, TablaJF[],CG6, FALSE))</f>
        <v/>
      </c>
      <c r="CH23" s="596" t="str">
        <f>IF(VLOOKUP(G23, TablaJF[],CH6, FALSE)="","",VLOOKUP(G23, TablaJF[],CH6, FALSE))</f>
        <v/>
      </c>
      <c r="CI23" s="596" t="str">
        <f>IF(VLOOKUP(G23, TablaJF[],CI6, FALSE)="","",VLOOKUP(G23, TablaJF[],CI6, FALSE))</f>
        <v/>
      </c>
      <c r="CJ23" s="598" t="str">
        <f>IF(VLOOKUP(G23, TablaJF[],CJ6, FALSE)="","",VLOOKUP(G23, TablaJF[],CJ6, FALSE))</f>
        <v/>
      </c>
      <c r="CK23" s="596" t="str">
        <f>IF(VLOOKUP(G23, TablaJF[],CK6, FALSE)="","",VLOOKUP(G23, TablaJF[],CK6, FALSE))</f>
        <v/>
      </c>
      <c r="CL23" s="596" t="str">
        <f>IF(VLOOKUP(G23, TablaJF[],CL6, FALSE)="","",VLOOKUP(G23, TablaJF[],CL6, FALSE))</f>
        <v/>
      </c>
      <c r="CM23" s="620"/>
      <c r="CN23" s="597" t="str">
        <f>IF(VLOOKUP(G23, TablaKE[], CN6, FALSE)="","",VLOOKUP(G23, TablaKE[], CN6, FALSE))</f>
        <v/>
      </c>
      <c r="CO23" s="596" t="str">
        <f>IF(VLOOKUP(G23, TablaKE[], CO6, FALSE)="","",VLOOKUP(G23, TablaKE[], CO6, FALSE))</f>
        <v/>
      </c>
      <c r="CP23" s="596" t="str">
        <f>IF(VLOOKUP(G23, TablaKE[], CP6, FALSE)="","",VLOOKUP(G23, TablaKE[], CP6, FALSE))</f>
        <v/>
      </c>
      <c r="CQ23" s="596" t="str">
        <f>IF(VLOOKUP(G23, TablaKE[], CQ6, FALSE)="","",VLOOKUP(G23, TablaKE[], CQ6, FALSE))</f>
        <v/>
      </c>
      <c r="CR23" s="596" t="str">
        <f>IF(VLOOKUP(G23, TablaKE[],CR6, FALSE)="","",VLOOKUP(G23, TablaKE[],CR6, FALSE))</f>
        <v/>
      </c>
      <c r="CS23" s="596" t="str">
        <f>IF(VLOOKUP(G23, TablaKE[],CS6, FALSE)="","",VLOOKUP(G23, TablaKE[],CS6, FALSE))</f>
        <v/>
      </c>
      <c r="CT23" s="596" t="str">
        <f>IF(VLOOKUP(G23, TablaKE[],CT6, FALSE)="","",VLOOKUP(G23, TablaKE[],CT6, FALSE))</f>
        <v/>
      </c>
      <c r="CU23" s="596" t="str">
        <f>IF(VLOOKUP(G23, TablaKE[],CU6, FALSE)="","",VLOOKUP(G23, TablaKE[],CU6, FALSE))</f>
        <v/>
      </c>
      <c r="CV23" s="596" t="str">
        <f>IF(VLOOKUP(G23, TablaKE[],CV6, FALSE)="","",VLOOKUP(G23, TablaKE[],CV6, FALSE))</f>
        <v/>
      </c>
      <c r="CW23" s="596" t="str">
        <f>IF(VLOOKUP(G23, TablaKE[],CW6, FALSE)="","",VLOOKUP(G23, TablaKE[],CW6, FALSE))</f>
        <v/>
      </c>
      <c r="CX23" s="596" t="str">
        <f>IF(VLOOKUP(G23, TablaKE[],CX6, FALSE)="","",VLOOKUP(G23, TablaKE[],CX6, FALSE))</f>
        <v/>
      </c>
      <c r="CY23" s="596" t="str">
        <f>IF(VLOOKUP(G23, TablaKE[],CY6, FALSE)="","",VLOOKUP(G23, TablaKE[],CY6, FALSE))</f>
        <v/>
      </c>
      <c r="CZ23" s="596" t="str">
        <f>IF(VLOOKUP(G23, TablaKE[],CZ6, FALSE)="","",VLOOKUP(G23, TablaKE[],CZ6, FALSE))</f>
        <v/>
      </c>
      <c r="DA23" s="596" t="str">
        <f>IF(VLOOKUP(G23, TablaKE[],DA6, FALSE)="","",VLOOKUP(G23, TablaKE[],DA6, FALSE))</f>
        <v/>
      </c>
      <c r="DB23" s="596" t="str">
        <f>IF(VLOOKUP(G23, TablaKE[],DB6, FALSE)="","",VLOOKUP(G23, TablaKE[],DB6, FALSE))</f>
        <v/>
      </c>
      <c r="DC23" s="596" t="str">
        <f>IF(VLOOKUP(G23, TablaKE[],DC6, FALSE)="","",VLOOKUP(G23, TablaKE[],DC6, FALSE))</f>
        <v/>
      </c>
      <c r="DD23" s="620"/>
      <c r="DE23" s="597" t="str">
        <f>IF(VLOOKUP($G23, TablaGP[], $DE$6, FALSE)="","",VLOOKUP($G23, TablaGP[], $DE$6, FALSE))</f>
        <v/>
      </c>
      <c r="DF23" s="598" t="str">
        <f>IF(VLOOKUP($G23, TablaGP[], $DF$6, FALSE)="","",VLOOKUP($G23, TablaGP[], $DF$6, FALSE))</f>
        <v/>
      </c>
      <c r="DG23" s="596" t="str">
        <f t="shared" si="10"/>
        <v/>
      </c>
      <c r="DH23" s="598" t="str">
        <f>IF(VLOOKUP($G23, TablaGP[], $DH$6, FALSE)="","",VLOOKUP($G23, TablaGP[], $DH$6, FALSE))</f>
        <v/>
      </c>
      <c r="DI23" s="596" t="str">
        <f t="shared" si="11"/>
        <v/>
      </c>
      <c r="DJ23" s="596" t="str">
        <f t="shared" si="12"/>
        <v/>
      </c>
      <c r="DK23" s="598" t="str">
        <f>IF(VLOOKUP($G23, TablaGP[], $DK$6, FALSE)="","",VLOOKUP($G23, TablaGP[], $DK$6, FALSE))</f>
        <v/>
      </c>
      <c r="DL23" s="596" t="str">
        <f t="shared" si="13"/>
        <v/>
      </c>
      <c r="DM23" s="598" t="str">
        <f>IF(VLOOKUP($G23, TablaGP[], $DM$6, FALSE)="","",VLOOKUP($G23, TablaGP[], $DM$6, FALSE))</f>
        <v/>
      </c>
      <c r="DN23" s="596" t="str">
        <f t="shared" si="14"/>
        <v/>
      </c>
      <c r="DO23" s="598" t="str">
        <f>IF(VLOOKUP($G23, TablaGP[], $DO$6, FALSE)="","",VLOOKUP($G23, TablaGP[], $DO$6, FALSE))</f>
        <v/>
      </c>
      <c r="DP23" s="598" t="str">
        <f>IF(VLOOKUP($G23, TablaGP[], $DP$6, FALSE)="","",VLOOKUP($G23, TablaGP[], $DP$6, FALSE))</f>
        <v/>
      </c>
      <c r="DQ23" s="598" t="str">
        <f>IF(VLOOKUP($G23, TablaGP[], $DQ$6, FALSE)="","",VLOOKUP($G23, TablaGP[], $DQ$6, FALSE))</f>
        <v/>
      </c>
      <c r="DR23" s="598" t="str">
        <f>IF(VLOOKUP($G23, TablaGP[], $DR$6, FALSE)="","",VLOOKUP($G23, TablaGP[], $DR$6, FALSE))</f>
        <v/>
      </c>
      <c r="DS23" s="596" t="str">
        <f t="shared" si="15"/>
        <v/>
      </c>
      <c r="DT23" s="596" t="str">
        <f t="shared" si="16"/>
        <v/>
      </c>
      <c r="DU23" s="596" t="str">
        <f t="shared" si="17"/>
        <v/>
      </c>
      <c r="DV23" s="596" t="str">
        <f t="shared" si="18"/>
        <v/>
      </c>
      <c r="DW23" s="596" t="str">
        <f t="shared" si="19"/>
        <v/>
      </c>
      <c r="DX23" s="598" t="str">
        <f>IF(VLOOKUP($G23, TablaGP[], $DX$6, FALSE)="","",VLOOKUP($G23, TablaGP[], $DX$6, FALSE))</f>
        <v/>
      </c>
      <c r="DY23" s="598" t="str">
        <f>IF(VLOOKUP($G23, TablaGP[], $DY$6, FALSE)="","",VLOOKUP($G23, TablaGP[], $DY$6, FALSE))</f>
        <v/>
      </c>
      <c r="DZ23" s="598" t="str">
        <f>IF(VLOOKUP($G23, TablaGP[], $DZ$6, FALSE)="","",VLOOKUP($G23, TablaGP[], $DZ$6, FALSE))</f>
        <v/>
      </c>
      <c r="EA23" s="596" t="str">
        <f t="shared" si="20"/>
        <v/>
      </c>
      <c r="EB23" s="596" t="str">
        <f t="shared" si="21"/>
        <v/>
      </c>
      <c r="EC23" s="596" t="str">
        <f t="shared" si="22"/>
        <v/>
      </c>
      <c r="EE23" s="597" t="str">
        <f>IF(VLOOKUP($G23, TablaGAV[], $DE$6, FALSE)="","",VLOOKUP($G23, TablaGAV[], $DE$6, FALSE))</f>
        <v/>
      </c>
      <c r="EF23" s="598" t="str">
        <f>IF(VLOOKUP($G23, TablaGAV[], $EF$6, FALSE)="","",VLOOKUP($G23, TablaGAV[], $EF$6, FALSE))</f>
        <v/>
      </c>
      <c r="EG23" s="596" t="str">
        <f t="shared" si="23"/>
        <v/>
      </c>
      <c r="EH23" s="596" t="str">
        <f t="shared" si="24"/>
        <v/>
      </c>
      <c r="EI23" s="598" t="str">
        <f>IF(VLOOKUP($G23, TablaGAV[], $EI$6, FALSE)="","",VLOOKUP($G23, TablaGAV[], $EI$6, FALSE))</f>
        <v/>
      </c>
      <c r="EJ23" s="596" t="str">
        <f t="shared" si="25"/>
        <v/>
      </c>
      <c r="EK23" s="598" t="str">
        <f>IF(VLOOKUP($G23, TablaGAV[], $EK$6, FALSE)="","",VLOOKUP($G23, TablaGAV[], $EK$6, FALSE))</f>
        <v/>
      </c>
      <c r="EL23" s="596" t="str">
        <f t="shared" si="26"/>
        <v/>
      </c>
      <c r="EM23" s="598" t="str">
        <f>IF(VLOOKUP($G23, TablaGAV[], $EM$6, FALSE)="","",VLOOKUP($G23, TablaGAV[], $EM$6, FALSE))</f>
        <v/>
      </c>
      <c r="EN23" s="596" t="str">
        <f t="shared" si="27"/>
        <v/>
      </c>
      <c r="EO23" s="598" t="str">
        <f>IF(VLOOKUP($G23, TablaGAV[], $EO$6, FALSE)="","",VLOOKUP($G23, TablaGAV[], $EO$6, FALSE))</f>
        <v/>
      </c>
      <c r="EP23" s="598" t="str">
        <f>IF(VLOOKUP($G23, TablaGAV[], $EP$6, FALSE)="","",VLOOKUP($G23, TablaGAV[], $EP$6, FALSE))</f>
        <v/>
      </c>
      <c r="EQ23" s="598" t="str">
        <f>IF(VLOOKUP($G23, TablaGAV[], $EQ$6, FALSE)="","",VLOOKUP($G23, TablaGAV[], $EQ$6, FALSE))</f>
        <v/>
      </c>
      <c r="ER23" s="598" t="str">
        <f>IF(VLOOKUP($G23, TablaGAV[], $ER$6, FALSE)="","",VLOOKUP($G23, TablaGAV[], $ER$6, FALSE))</f>
        <v/>
      </c>
      <c r="ES23" s="598" t="str">
        <f>IF(VLOOKUP($G23, TablaGAV[], $ES$6, FALSE)="","",VLOOKUP($G23, TablaGAV[], $ES$6, FALSE))</f>
        <v/>
      </c>
      <c r="ET23" s="596" t="str">
        <f t="shared" si="28"/>
        <v/>
      </c>
      <c r="EU23" s="596" t="str">
        <f t="shared" si="29"/>
        <v/>
      </c>
      <c r="EV23" s="596" t="str">
        <f t="shared" si="30"/>
        <v/>
      </c>
      <c r="EW23" s="596" t="str">
        <f t="shared" si="31"/>
        <v/>
      </c>
      <c r="EX23" s="596" t="str">
        <f t="shared" si="32"/>
        <v/>
      </c>
      <c r="EY23" s="598" t="str">
        <f>IF(VLOOKUP($G23, TablaGAV[], $EY$6, FALSE)="","",VLOOKUP($G23, TablaGAV[], $EY$6, FALSE))</f>
        <v/>
      </c>
      <c r="EZ23" s="598" t="str">
        <f>IF(VLOOKUP($G23, TablaGAV[], $EZ$6, FALSE)="","",VLOOKUP($G23, TablaGAV[], $EZ$6, FALSE))</f>
        <v/>
      </c>
      <c r="FA23" s="596" t="str">
        <f t="shared" si="33"/>
        <v/>
      </c>
      <c r="FB23" s="596" t="str">
        <f t="shared" si="34"/>
        <v/>
      </c>
    </row>
    <row r="24" spans="2:158" ht="15" customHeight="1" x14ac:dyDescent="0.25">
      <c r="B24" s="604" t="str">
        <f t="shared" si="8"/>
        <v>ABRIL</v>
      </c>
      <c r="C24" s="604">
        <f t="shared" si="35"/>
        <v>2017</v>
      </c>
      <c r="D24" s="604" t="str">
        <f t="shared" si="35"/>
        <v>GUILLERMO ELDER BELL</v>
      </c>
      <c r="E24" s="604" t="str">
        <f t="shared" si="35"/>
        <v>GLP</v>
      </c>
      <c r="F24" s="604">
        <f t="shared" si="36"/>
        <v>17</v>
      </c>
      <c r="G24" s="604" t="str">
        <f t="shared" si="9"/>
        <v>ABRIL 2017 / 17</v>
      </c>
      <c r="H24" s="613"/>
      <c r="I24" s="597" t="str">
        <f>IF(VLOOKUP(G24, TablaGLP[], I6, FALSE)="","",VLOOKUP(G24, TablaGLP[], I6, FALSE))</f>
        <v/>
      </c>
      <c r="J24" s="596" t="str">
        <f>IF(VLOOKUP(G24, TablaGLP[], J6, FALSE)="","",VLOOKUP(G24, TablaGLP[], J6, FALSE))</f>
        <v/>
      </c>
      <c r="K24" s="596" t="str">
        <f>IF(VLOOKUP(G24, TablaGLP[], K6, FALSE)="","",VLOOKUP(G24, TablaGLP[], K6, FALSE))</f>
        <v/>
      </c>
      <c r="L24" s="596" t="str">
        <f>IF(VLOOKUP(G24, TablaGLP[], L6, FALSE)="","",VLOOKUP(G24, TablaGLP[], L6, FALSE))</f>
        <v/>
      </c>
      <c r="M24" s="596" t="str">
        <f>IF(VLOOKUP(G24, TablaGLP[],M6, FALSE)="","",VLOOKUP(G24, TablaGLP[],M6, FALSE))</f>
        <v/>
      </c>
      <c r="N24" s="596" t="str">
        <f>IF(VLOOKUP(G24, TablaGLP[],N6, FALSE)="","",VLOOKUP(G24, TablaGLP[],N6, FALSE))</f>
        <v/>
      </c>
      <c r="O24" s="596" t="str">
        <f>IF(VLOOKUP(G24, TablaGLP[],O6, FALSE)="","",VLOOKUP(G24, TablaGLP[],O6, FALSE))</f>
        <v/>
      </c>
      <c r="P24" s="596" t="str">
        <f>IF(VLOOKUP(G24, TablaGLP[],P6, FALSE)="","",VLOOKUP(G24, TablaGLP[],P6, FALSE))</f>
        <v/>
      </c>
      <c r="Q24" s="598" t="str">
        <f>IF(VLOOKUP(G24, TablaGLP[],Q6, FALSE)="","",VLOOKUP(G24, TablaGLP[],Q6, FALSE))</f>
        <v/>
      </c>
      <c r="R24" s="596" t="str">
        <f>IF(VLOOKUP(G24, TablaGLP[],R6, FALSE)="","",VLOOKUP(G24, TablaGLP[],R6, FALSE))</f>
        <v/>
      </c>
      <c r="S24" s="596" t="str">
        <f>IF(VLOOKUP(G24, TablaGLP[],S6, FALSE)="","",VLOOKUP(G24, TablaGLP[],S6, FALSE))</f>
        <v/>
      </c>
      <c r="T24" s="596" t="str">
        <f>IF(VLOOKUP(G24, TablaGLP[],T6, FALSE)="","",VLOOKUP(G24, TablaGLP[],T6, FALSE))</f>
        <v/>
      </c>
      <c r="U24" s="596" t="str">
        <f>IF(VLOOKUP(G24, TablaGLP[],U6, FALSE)="","",VLOOKUP(G24, TablaGLP[],U6, FALSE))</f>
        <v/>
      </c>
      <c r="V24" s="620"/>
      <c r="W24" s="597">
        <f>IF(VLOOKUP(G24, TablaGE[], W6, FALSE)="","",VLOOKUP(G24, TablaGE[], W6, FALSE))</f>
        <v>42852</v>
      </c>
      <c r="X24" s="596">
        <f>IF(VLOOKUP(G24, TablaGE[],X6, FALSE)="","",VLOOKUP(G24, TablaGE[],X6, FALSE))</f>
        <v>9.6999999999999993</v>
      </c>
      <c r="Y24" s="598">
        <f>IF(VLOOKUP(G24, TablaGE[],Y6, FALSE)="","",VLOOKUP(G24, TablaGE[],Y6, FALSE))</f>
        <v>7</v>
      </c>
      <c r="Z24" s="596">
        <f>IF(VLOOKUP(G24, TablaGE[],Z6, FALSE)="","",VLOOKUP(G24, TablaGE[],Z6, FALSE))</f>
        <v>11.5</v>
      </c>
      <c r="AA24" s="596">
        <f>IF(VLOOKUP(G24, TablaGE[], AA6, FALSE)="","",VLOOKUP(G24, TablaGE[], AA6, FALSE))</f>
        <v>85.2</v>
      </c>
      <c r="AB24" s="596">
        <f>IF(VLOOKUP(G24, TablaGE[],AB6, FALSE)="","",VLOOKUP(G24, TablaGE[],AB6, FALSE))</f>
        <v>85</v>
      </c>
      <c r="AC24" s="596">
        <f>IF(VLOOKUP(G24, TablaGE[],AC6, FALSE)="","",VLOOKUP(G24, TablaGE[],AC6, FALSE))</f>
        <v>0</v>
      </c>
      <c r="AD24" s="596">
        <f>IF(VLOOKUP(G24, TablaGE[],AD6, FALSE)="","",VLOOKUP(G24, TablaGE[],AD6, FALSE))</f>
        <v>0.05</v>
      </c>
      <c r="AE24" s="596">
        <f>IF(VLOOKUP(G24, TablaGE[], AE6, FALSE)="","",VLOOKUP(G24, TablaGE[], AE6, FALSE))</f>
        <v>132</v>
      </c>
      <c r="AF24" s="596">
        <f>IF(VLOOKUP(G24, TablaGE[], AF6, FALSE)="","",VLOOKUP(G24, TablaGE[], AF6, FALSE))</f>
        <v>124</v>
      </c>
      <c r="AG24" s="596">
        <f>IF(VLOOKUP(G24, TablaGE[],AG6, FALSE)="","",VLOOKUP(G24, TablaGE[],AG6, FALSE))</f>
        <v>26.9</v>
      </c>
      <c r="AH24" s="596">
        <f>IF(VLOOKUP(G24, TablaGE[],AH6, FALSE)="","",VLOOKUP(G24, TablaGE[],AH6, FALSE))</f>
        <v>11</v>
      </c>
      <c r="AI24" s="596">
        <f>IF(VLOOKUP(G24, TablaGE[],AI6, FALSE)="","",VLOOKUP(G24, TablaGE[],AI6, FALSE))</f>
        <v>1.61</v>
      </c>
      <c r="AJ24" s="596">
        <f>IF(VLOOKUP(G24, TablaGE[],AJ6, FALSE)="","",VLOOKUP(G24, TablaGE[],AJ6, FALSE))</f>
        <v>42</v>
      </c>
      <c r="AK24" s="596">
        <f>IF(VLOOKUP(G24, TablaGE[],AK6, FALSE)="","",VLOOKUP(G24, TablaGE[],AK6, FALSE))</f>
        <v>18</v>
      </c>
      <c r="AL24" s="596">
        <f>IF(VLOOKUP(G24, TablaGE[],AL6, FALSE)="","",VLOOKUP(G24, TablaGE[],AL6, FALSE))</f>
        <v>3</v>
      </c>
      <c r="AM24" s="596">
        <f>IF(VLOOKUP(G24, TablaGE[],AM6, FALSE)="","",VLOOKUP(G24, TablaGE[],AM6, FALSE))</f>
        <v>118</v>
      </c>
      <c r="AN24" s="596">
        <f>IF(VLOOKUP(G24, TablaGE[],AN6, FALSE)="","",VLOOKUP(G24, TablaGE[],AN6, FALSE))</f>
        <v>178</v>
      </c>
      <c r="AO24" s="596">
        <f>IF(VLOOKUP(G24, TablaGE[],AO6, FALSE)="","",VLOOKUP(G24, TablaGE[],AO6, FALSE))</f>
        <v>282</v>
      </c>
      <c r="AP24" s="596">
        <f>IF(VLOOKUP(G24, TablaGE[],AP6, FALSE)="","",VLOOKUP(G24, TablaGE[],AP6, FALSE))</f>
        <v>333</v>
      </c>
      <c r="AQ24" s="596">
        <f>IF(VLOOKUP(G24, TablaGE[],AQ6, FALSE)="","",VLOOKUP(G24, TablaGE[],AQ6, FALSE))</f>
        <v>140</v>
      </c>
      <c r="AR24" s="596">
        <f>IF(VLOOKUP(G24, TablaGE[],AR6, FALSE)="","",VLOOKUP(G24, TablaGE[],AR6, FALSE))</f>
        <v>170</v>
      </c>
      <c r="AS24" s="596">
        <f>IF(VLOOKUP(G24, TablaGE[],AS6, FALSE)="","",VLOOKUP(G24, TablaGE[],AS6, FALSE))</f>
        <v>240</v>
      </c>
      <c r="AT24" s="596">
        <f>IF(VLOOKUP(G24, TablaGE[],AT6, FALSE)="","",VLOOKUP(G24, TablaGE[],AT6, FALSE))</f>
        <v>365</v>
      </c>
      <c r="AU24" s="596">
        <f>IF(VLOOKUP(G24, TablaGE[],AU6, FALSE)="","",VLOOKUP(G24, TablaGE[],AU6, FALSE))</f>
        <v>437</v>
      </c>
      <c r="AV24" s="620"/>
      <c r="AW24" s="597" t="str">
        <f>IF(VLOOKUP(G24, TablaDO[], AW6, FALSE)="","",VLOOKUP(G24, TablaDO[], AW6, FALSE))</f>
        <v/>
      </c>
      <c r="AX24" s="596" t="str">
        <f>IF(VLOOKUP(G24, TablaDO[], AX6, FALSE)="","",VLOOKUP(G24, TablaDO[], AX6, FALSE))</f>
        <v/>
      </c>
      <c r="AY24" s="596" t="str">
        <f>IF(VLOOKUP(G24, TablaDO[], AY6, FALSE)="","",VLOOKUP(G24, TablaDO[], AY6, FALSE))</f>
        <v/>
      </c>
      <c r="AZ24" s="596" t="str">
        <f>IF(VLOOKUP(G24, TablaDO[], AZ6, FALSE)="","",VLOOKUP(G24, TablaDO[], AZ6, FALSE))</f>
        <v/>
      </c>
      <c r="BA24" s="596" t="str">
        <f>IF(VLOOKUP(G24, TablaDO[],BA6, FALSE)="","",VLOOKUP(G24, TablaDO[],BA6, FALSE))</f>
        <v/>
      </c>
      <c r="BB24" s="596" t="str">
        <f>IF(VLOOKUP(G24, TablaDO[],BB6, FALSE)="","",VLOOKUP(G24, TablaDO[],BB6, FALSE))</f>
        <v/>
      </c>
      <c r="BC24" s="596" t="str">
        <f>IF(VLOOKUP(G24, TablaDO[],BC6, FALSE)="","",VLOOKUP(G24, TablaDO[],BC6, FALSE))</f>
        <v/>
      </c>
      <c r="BD24" s="596" t="str">
        <f>IF(VLOOKUP(G24, TablaDO[],BD6, FALSE)="","",VLOOKUP(G24, TablaDO[],BD6, FALSE))</f>
        <v/>
      </c>
      <c r="BE24" s="598" t="str">
        <f>IF(VLOOKUP(G24, TablaDO[],BE6, FALSE)="","",VLOOKUP(G24, TablaDO[],BE6, FALSE))</f>
        <v/>
      </c>
      <c r="BF24" s="596" t="str">
        <f>IF(VLOOKUP(G24, TablaDO[],BF6, FALSE)="","",VLOOKUP(G24, TablaDO[],BF6, FALSE))</f>
        <v/>
      </c>
      <c r="BG24" s="596" t="str">
        <f>IF(VLOOKUP(G24, TablaDO[],BG6, FALSE)="","",VLOOKUP(G24, TablaDO[],BG6, FALSE))</f>
        <v/>
      </c>
      <c r="BH24" s="596" t="str">
        <f>IF(VLOOKUP(G24, TablaDO[],BH6, FALSE)="","",VLOOKUP(G24, TablaDO[],BH6, FALSE))</f>
        <v/>
      </c>
      <c r="BI24" s="596" t="str">
        <f>IF(VLOOKUP(G24, TablaDO[],BI6, FALSE)="","",VLOOKUP(G24, TablaDO[],BI6, FALSE))</f>
        <v/>
      </c>
      <c r="BJ24" s="596" t="str">
        <f>IF(VLOOKUP(G24, TablaDO[],BJ6, FALSE)="","",VLOOKUP(G24, TablaDO[],BJ6, FALSE))</f>
        <v/>
      </c>
      <c r="BK24" s="596" t="str">
        <f>IF(VLOOKUP(G24, TablaDO[],BK6, FALSE)="","",VLOOKUP(G24, TablaDO[],BK6, FALSE))</f>
        <v/>
      </c>
      <c r="BL24" s="596" t="str">
        <f>IF(VLOOKUP(G24, TablaDO[],BL6, FALSE)="","",VLOOKUP(G24, TablaDO[],BL6, FALSE))</f>
        <v/>
      </c>
      <c r="BM24" s="596" t="str">
        <f>IF(VLOOKUP(G24, TablaDO[],BM6, FALSE)="","",VLOOKUP(G24, TablaDO[],BM6, FALSE))</f>
        <v/>
      </c>
      <c r="BN24" s="596" t="str">
        <f>IF(VLOOKUP(G24, TablaDO[],BN6, FALSE)="","",VLOOKUP(G24, TablaDO[],BN6, FALSE))</f>
        <v/>
      </c>
      <c r="BO24" s="596" t="str">
        <f>IF(VLOOKUP(G24, TablaDO[],BO6, FALSE)="","",VLOOKUP(G24, TablaDO[],BO6, FALSE))</f>
        <v/>
      </c>
      <c r="BP24" s="596" t="str">
        <f>IF(VLOOKUP(G24, TablaDO[],BP6, FALSE)="","",VLOOKUP(G24, TablaDO[],BP6, FALSE))</f>
        <v/>
      </c>
      <c r="BQ24" s="596" t="str">
        <f>IF(VLOOKUP(G24, TablaDO[],BQ6, FALSE)="","",VLOOKUP(G24, TablaDO[],BQ6, FALSE))</f>
        <v/>
      </c>
      <c r="BR24" s="596" t="str">
        <f>IF(VLOOKUP(G24, TablaDO[],BR6, FALSE)="","",VLOOKUP(G24, TablaDO[],BR6, FALSE))</f>
        <v/>
      </c>
      <c r="BS24" s="620"/>
      <c r="BT24" s="597" t="str">
        <f>IF(VLOOKUP(G24, TablaJF[], BT6, FALSE)="","",VLOOKUP(G24, TablaJF[], BT6, FALSE))</f>
        <v/>
      </c>
      <c r="BU24" s="596" t="str">
        <f>IF(VLOOKUP(G24, TablaJF[], BU6, FALSE)="","",VLOOKUP(G24, TablaJF[], BU6, FALSE))</f>
        <v/>
      </c>
      <c r="BV24" s="596" t="str">
        <f>IF(VLOOKUP(G24, TablaJF[], BV6, FALSE)="","",VLOOKUP(G24, TablaJF[], BV6, FALSE))</f>
        <v/>
      </c>
      <c r="BW24" s="596" t="str">
        <f>IF(VLOOKUP(G24, TablaJF[], BW6, FALSE)="","",VLOOKUP(G24, TablaJF[], BW6, FALSE))</f>
        <v/>
      </c>
      <c r="BX24" s="596" t="str">
        <f>IF(VLOOKUP(G24, TablaJF[],BX6, FALSE)="","",VLOOKUP(G24, TablaJF[],BX6, FALSE))</f>
        <v/>
      </c>
      <c r="BY24" s="596" t="str">
        <f>IF(VLOOKUP(G24, TablaJF[],BY6, FALSE)="","",VLOOKUP(G24, TablaJF[],BY6, FALSE))</f>
        <v/>
      </c>
      <c r="BZ24" s="596" t="str">
        <f>IF(VLOOKUP(G24, TablaJF[],BZ6, FALSE)="","",VLOOKUP(G24, TablaJF[],BZ6, FALSE))</f>
        <v/>
      </c>
      <c r="CA24" s="596" t="str">
        <f>IF(VLOOKUP(G24, TablaJF[],CA6, FALSE)="","",VLOOKUP(G24, TablaJF[],CA6, FALSE))</f>
        <v/>
      </c>
      <c r="CB24" s="596" t="str">
        <f>IF(VLOOKUP(G24, TablaJF[],CB6, FALSE)="","",VLOOKUP(G24, TablaJF[],CB6, FALSE))</f>
        <v/>
      </c>
      <c r="CC24" s="596" t="str">
        <f>IF(VLOOKUP(G24, TablaJF[],CC6, FALSE)="","",VLOOKUP(G24, TablaJF[],CC6, FALSE))</f>
        <v/>
      </c>
      <c r="CD24" s="596" t="str">
        <f>IF(VLOOKUP(G24, TablaJF[],CD6, FALSE)="","",VLOOKUP(G24, TablaJF[],CD6, FALSE))</f>
        <v/>
      </c>
      <c r="CE24" s="596" t="str">
        <f>IF(VLOOKUP(G24, TablaJF[],CE6, FALSE)="","",VLOOKUP(G24, TablaJF[],CE6, FALSE))</f>
        <v/>
      </c>
      <c r="CF24" s="596" t="str">
        <f>IF(VLOOKUP(G24, TablaJF[],CF6, FALSE)="","",VLOOKUP(G24, TablaJF[],CF6, FALSE))</f>
        <v/>
      </c>
      <c r="CG24" s="596" t="str">
        <f>IF(VLOOKUP(G24, TablaJF[],CG6, FALSE)="","",VLOOKUP(G24, TablaJF[],CG6, FALSE))</f>
        <v/>
      </c>
      <c r="CH24" s="596" t="str">
        <f>IF(VLOOKUP(G24, TablaJF[],CH6, FALSE)="","",VLOOKUP(G24, TablaJF[],CH6, FALSE))</f>
        <v/>
      </c>
      <c r="CI24" s="596" t="str">
        <f>IF(VLOOKUP(G24, TablaJF[],CI6, FALSE)="","",VLOOKUP(G24, TablaJF[],CI6, FALSE))</f>
        <v/>
      </c>
      <c r="CJ24" s="598" t="str">
        <f>IF(VLOOKUP(G24, TablaJF[],CJ6, FALSE)="","",VLOOKUP(G24, TablaJF[],CJ6, FALSE))</f>
        <v/>
      </c>
      <c r="CK24" s="596" t="str">
        <f>IF(VLOOKUP(G24, TablaJF[],CK6, FALSE)="","",VLOOKUP(G24, TablaJF[],CK6, FALSE))</f>
        <v/>
      </c>
      <c r="CL24" s="596" t="str">
        <f>IF(VLOOKUP(G24, TablaJF[],CL6, FALSE)="","",VLOOKUP(G24, TablaJF[],CL6, FALSE))</f>
        <v/>
      </c>
      <c r="CM24" s="620"/>
      <c r="CN24" s="597" t="str">
        <f>IF(VLOOKUP(G24, TablaKE[], CN6, FALSE)="","",VLOOKUP(G24, TablaKE[], CN6, FALSE))</f>
        <v/>
      </c>
      <c r="CO24" s="596" t="str">
        <f>IF(VLOOKUP(G24, TablaKE[], CO6, FALSE)="","",VLOOKUP(G24, TablaKE[], CO6, FALSE))</f>
        <v/>
      </c>
      <c r="CP24" s="596" t="str">
        <f>IF(VLOOKUP(G24, TablaKE[], CP6, FALSE)="","",VLOOKUP(G24, TablaKE[], CP6, FALSE))</f>
        <v/>
      </c>
      <c r="CQ24" s="596" t="str">
        <f>IF(VLOOKUP(G24, TablaKE[], CQ6, FALSE)="","",VLOOKUP(G24, TablaKE[], CQ6, FALSE))</f>
        <v/>
      </c>
      <c r="CR24" s="596" t="str">
        <f>IF(VLOOKUP(G24, TablaKE[],CR6, FALSE)="","",VLOOKUP(G24, TablaKE[],CR6, FALSE))</f>
        <v/>
      </c>
      <c r="CS24" s="596" t="str">
        <f>IF(VLOOKUP(G24, TablaKE[],CS6, FALSE)="","",VLOOKUP(G24, TablaKE[],CS6, FALSE))</f>
        <v/>
      </c>
      <c r="CT24" s="596" t="str">
        <f>IF(VLOOKUP(G24, TablaKE[],CT6, FALSE)="","",VLOOKUP(G24, TablaKE[],CT6, FALSE))</f>
        <v/>
      </c>
      <c r="CU24" s="596" t="str">
        <f>IF(VLOOKUP(G24, TablaKE[],CU6, FALSE)="","",VLOOKUP(G24, TablaKE[],CU6, FALSE))</f>
        <v/>
      </c>
      <c r="CV24" s="596" t="str">
        <f>IF(VLOOKUP(G24, TablaKE[],CV6, FALSE)="","",VLOOKUP(G24, TablaKE[],CV6, FALSE))</f>
        <v/>
      </c>
      <c r="CW24" s="596" t="str">
        <f>IF(VLOOKUP(G24, TablaKE[],CW6, FALSE)="","",VLOOKUP(G24, TablaKE[],CW6, FALSE))</f>
        <v/>
      </c>
      <c r="CX24" s="596" t="str">
        <f>IF(VLOOKUP(G24, TablaKE[],CX6, FALSE)="","",VLOOKUP(G24, TablaKE[],CX6, FALSE))</f>
        <v/>
      </c>
      <c r="CY24" s="596" t="str">
        <f>IF(VLOOKUP(G24, TablaKE[],CY6, FALSE)="","",VLOOKUP(G24, TablaKE[],CY6, FALSE))</f>
        <v/>
      </c>
      <c r="CZ24" s="596" t="str">
        <f>IF(VLOOKUP(G24, TablaKE[],CZ6, FALSE)="","",VLOOKUP(G24, TablaKE[],CZ6, FALSE))</f>
        <v/>
      </c>
      <c r="DA24" s="596" t="str">
        <f>IF(VLOOKUP(G24, TablaKE[],DA6, FALSE)="","",VLOOKUP(G24, TablaKE[],DA6, FALSE))</f>
        <v/>
      </c>
      <c r="DB24" s="596" t="str">
        <f>IF(VLOOKUP(G24, TablaKE[],DB6, FALSE)="","",VLOOKUP(G24, TablaKE[],DB6, FALSE))</f>
        <v/>
      </c>
      <c r="DC24" s="596" t="str">
        <f>IF(VLOOKUP(G24, TablaKE[],DC6, FALSE)="","",VLOOKUP(G24, TablaKE[],DC6, FALSE))</f>
        <v/>
      </c>
      <c r="DD24" s="620"/>
      <c r="DE24" s="597" t="str">
        <f>IF(VLOOKUP($G24, TablaGP[], $DE$6, FALSE)="","",VLOOKUP($G24, TablaGP[], $DE$6, FALSE))</f>
        <v/>
      </c>
      <c r="DF24" s="598" t="str">
        <f>IF(VLOOKUP($G24, TablaGP[], $DF$6, FALSE)="","",VLOOKUP($G24, TablaGP[], $DF$6, FALSE))</f>
        <v/>
      </c>
      <c r="DG24" s="596" t="str">
        <f t="shared" si="10"/>
        <v/>
      </c>
      <c r="DH24" s="598" t="str">
        <f>IF(VLOOKUP($G24, TablaGP[], $DH$6, FALSE)="","",VLOOKUP($G24, TablaGP[], $DH$6, FALSE))</f>
        <v/>
      </c>
      <c r="DI24" s="596" t="str">
        <f t="shared" si="11"/>
        <v/>
      </c>
      <c r="DJ24" s="596" t="str">
        <f t="shared" si="12"/>
        <v/>
      </c>
      <c r="DK24" s="598" t="str">
        <f>IF(VLOOKUP($G24, TablaGP[], $DK$6, FALSE)="","",VLOOKUP($G24, TablaGP[], $DK$6, FALSE))</f>
        <v/>
      </c>
      <c r="DL24" s="596" t="str">
        <f t="shared" si="13"/>
        <v/>
      </c>
      <c r="DM24" s="598" t="str">
        <f>IF(VLOOKUP($G24, TablaGP[], $DM$6, FALSE)="","",VLOOKUP($G24, TablaGP[], $DM$6, FALSE))</f>
        <v/>
      </c>
      <c r="DN24" s="596" t="str">
        <f t="shared" si="14"/>
        <v/>
      </c>
      <c r="DO24" s="598" t="str">
        <f>IF(VLOOKUP($G24, TablaGP[], $DO$6, FALSE)="","",VLOOKUP($G24, TablaGP[], $DO$6, FALSE))</f>
        <v/>
      </c>
      <c r="DP24" s="598" t="str">
        <f>IF(VLOOKUP($G24, TablaGP[], $DP$6, FALSE)="","",VLOOKUP($G24, TablaGP[], $DP$6, FALSE))</f>
        <v/>
      </c>
      <c r="DQ24" s="598" t="str">
        <f>IF(VLOOKUP($G24, TablaGP[], $DQ$6, FALSE)="","",VLOOKUP($G24, TablaGP[], $DQ$6, FALSE))</f>
        <v/>
      </c>
      <c r="DR24" s="598" t="str">
        <f>IF(VLOOKUP($G24, TablaGP[], $DR$6, FALSE)="","",VLOOKUP($G24, TablaGP[], $DR$6, FALSE))</f>
        <v/>
      </c>
      <c r="DS24" s="596" t="str">
        <f t="shared" si="15"/>
        <v/>
      </c>
      <c r="DT24" s="596" t="str">
        <f t="shared" si="16"/>
        <v/>
      </c>
      <c r="DU24" s="596" t="str">
        <f t="shared" si="17"/>
        <v/>
      </c>
      <c r="DV24" s="596" t="str">
        <f t="shared" si="18"/>
        <v/>
      </c>
      <c r="DW24" s="596" t="str">
        <f t="shared" si="19"/>
        <v/>
      </c>
      <c r="DX24" s="598" t="str">
        <f>IF(VLOOKUP($G24, TablaGP[], $DX$6, FALSE)="","",VLOOKUP($G24, TablaGP[], $DX$6, FALSE))</f>
        <v/>
      </c>
      <c r="DY24" s="598" t="str">
        <f>IF(VLOOKUP($G24, TablaGP[], $DY$6, FALSE)="","",VLOOKUP($G24, TablaGP[], $DY$6, FALSE))</f>
        <v/>
      </c>
      <c r="DZ24" s="598" t="str">
        <f>IF(VLOOKUP($G24, TablaGP[], $DZ$6, FALSE)="","",VLOOKUP($G24, TablaGP[], $DZ$6, FALSE))</f>
        <v/>
      </c>
      <c r="EA24" s="596" t="str">
        <f t="shared" si="20"/>
        <v/>
      </c>
      <c r="EB24" s="596" t="str">
        <f t="shared" si="21"/>
        <v/>
      </c>
      <c r="EC24" s="596" t="str">
        <f t="shared" si="22"/>
        <v/>
      </c>
      <c r="EE24" s="597" t="str">
        <f>IF(VLOOKUP($G24, TablaGAV[], $DE$6, FALSE)="","",VLOOKUP($G24, TablaGAV[], $DE$6, FALSE))</f>
        <v/>
      </c>
      <c r="EF24" s="598" t="str">
        <f>IF(VLOOKUP($G24, TablaGAV[], $EF$6, FALSE)="","",VLOOKUP($G24, TablaGAV[], $EF$6, FALSE))</f>
        <v/>
      </c>
      <c r="EG24" s="596" t="str">
        <f t="shared" si="23"/>
        <v/>
      </c>
      <c r="EH24" s="596" t="str">
        <f t="shared" si="24"/>
        <v/>
      </c>
      <c r="EI24" s="598" t="str">
        <f>IF(VLOOKUP($G24, TablaGAV[], $EI$6, FALSE)="","",VLOOKUP($G24, TablaGAV[], $EI$6, FALSE))</f>
        <v/>
      </c>
      <c r="EJ24" s="596" t="str">
        <f t="shared" si="25"/>
        <v/>
      </c>
      <c r="EK24" s="598" t="str">
        <f>IF(VLOOKUP($G24, TablaGAV[], $EK$6, FALSE)="","",VLOOKUP($G24, TablaGAV[], $EK$6, FALSE))</f>
        <v/>
      </c>
      <c r="EL24" s="596" t="str">
        <f t="shared" si="26"/>
        <v/>
      </c>
      <c r="EM24" s="598" t="str">
        <f>IF(VLOOKUP($G24, TablaGAV[], $EM$6, FALSE)="","",VLOOKUP($G24, TablaGAV[], $EM$6, FALSE))</f>
        <v/>
      </c>
      <c r="EN24" s="596" t="str">
        <f t="shared" si="27"/>
        <v/>
      </c>
      <c r="EO24" s="598" t="str">
        <f>IF(VLOOKUP($G24, TablaGAV[], $EO$6, FALSE)="","",VLOOKUP($G24, TablaGAV[], $EO$6, FALSE))</f>
        <v/>
      </c>
      <c r="EP24" s="598" t="str">
        <f>IF(VLOOKUP($G24, TablaGAV[], $EP$6, FALSE)="","",VLOOKUP($G24, TablaGAV[], $EP$6, FALSE))</f>
        <v/>
      </c>
      <c r="EQ24" s="598" t="str">
        <f>IF(VLOOKUP($G24, TablaGAV[], $EQ$6, FALSE)="","",VLOOKUP($G24, TablaGAV[], $EQ$6, FALSE))</f>
        <v/>
      </c>
      <c r="ER24" s="598" t="str">
        <f>IF(VLOOKUP($G24, TablaGAV[], $ER$6, FALSE)="","",VLOOKUP($G24, TablaGAV[], $ER$6, FALSE))</f>
        <v/>
      </c>
      <c r="ES24" s="598" t="str">
        <f>IF(VLOOKUP($G24, TablaGAV[], $ES$6, FALSE)="","",VLOOKUP($G24, TablaGAV[], $ES$6, FALSE))</f>
        <v/>
      </c>
      <c r="ET24" s="596" t="str">
        <f t="shared" si="28"/>
        <v/>
      </c>
      <c r="EU24" s="596" t="str">
        <f t="shared" si="29"/>
        <v/>
      </c>
      <c r="EV24" s="596" t="str">
        <f t="shared" si="30"/>
        <v/>
      </c>
      <c r="EW24" s="596" t="str">
        <f t="shared" si="31"/>
        <v/>
      </c>
      <c r="EX24" s="596" t="str">
        <f t="shared" si="32"/>
        <v/>
      </c>
      <c r="EY24" s="598" t="str">
        <f>IF(VLOOKUP($G24, TablaGAV[], $EY$6, FALSE)="","",VLOOKUP($G24, TablaGAV[], $EY$6, FALSE))</f>
        <v/>
      </c>
      <c r="EZ24" s="598" t="str">
        <f>IF(VLOOKUP($G24, TablaGAV[], $EZ$6, FALSE)="","",VLOOKUP($G24, TablaGAV[], $EZ$6, FALSE))</f>
        <v/>
      </c>
      <c r="FA24" s="596" t="str">
        <f t="shared" si="33"/>
        <v/>
      </c>
      <c r="FB24" s="596" t="str">
        <f t="shared" si="34"/>
        <v/>
      </c>
    </row>
    <row r="25" spans="2:158" ht="15" customHeight="1" x14ac:dyDescent="0.25">
      <c r="B25" s="604" t="str">
        <f t="shared" si="8"/>
        <v>ABRIL</v>
      </c>
      <c r="C25" s="604">
        <f t="shared" ref="C25:C38" si="37">C24</f>
        <v>2017</v>
      </c>
      <c r="D25" s="604" t="str">
        <f t="shared" ref="D25:D38" si="38">D24</f>
        <v>GUILLERMO ELDER BELL</v>
      </c>
      <c r="E25" s="604" t="str">
        <f t="shared" ref="E25:E38" si="39">E24</f>
        <v>GLP</v>
      </c>
      <c r="F25" s="604">
        <f>F24+1</f>
        <v>18</v>
      </c>
      <c r="G25" s="604" t="str">
        <f t="shared" si="9"/>
        <v>ABRIL 2017 / 18</v>
      </c>
      <c r="H25" s="613"/>
      <c r="I25" s="597" t="str">
        <f>IF(VLOOKUP(G25, TablaGLP[], I6, FALSE)="","",VLOOKUP(G25, TablaGLP[], I6, FALSE))</f>
        <v/>
      </c>
      <c r="J25" s="596" t="str">
        <f>IF(VLOOKUP(G25, TablaGLP[], J6, FALSE)="","",VLOOKUP(G25, TablaGLP[], J6, FALSE))</f>
        <v/>
      </c>
      <c r="K25" s="596" t="str">
        <f>IF(VLOOKUP(G25, TablaGLP[], K6, FALSE)="","",VLOOKUP(G25, TablaGLP[], K6, FALSE))</f>
        <v/>
      </c>
      <c r="L25" s="596" t="str">
        <f>IF(VLOOKUP(G25, TablaGLP[], L6, FALSE)="","",VLOOKUP(G25, TablaGLP[], L6, FALSE))</f>
        <v/>
      </c>
      <c r="M25" s="596" t="str">
        <f>IF(VLOOKUP(G25, TablaGLP[],M6, FALSE)="","",VLOOKUP(G25, TablaGLP[],M6, FALSE))</f>
        <v/>
      </c>
      <c r="N25" s="596" t="str">
        <f>IF(VLOOKUP(G25, TablaGLP[],N6, FALSE)="","",VLOOKUP(G25, TablaGLP[],N6, FALSE))</f>
        <v/>
      </c>
      <c r="O25" s="596" t="str">
        <f>IF(VLOOKUP(G25, TablaGLP[],O6, FALSE)="","",VLOOKUP(G25, TablaGLP[],O6, FALSE))</f>
        <v/>
      </c>
      <c r="P25" s="596" t="str">
        <f>IF(VLOOKUP(G25, TablaGLP[],P6, FALSE)="","",VLOOKUP(G25, TablaGLP[],P6, FALSE))</f>
        <v/>
      </c>
      <c r="Q25" s="598" t="str">
        <f>IF(VLOOKUP(G25, TablaGLP[],Q6, FALSE)="","",VLOOKUP(G25, TablaGLP[],Q6, FALSE))</f>
        <v/>
      </c>
      <c r="R25" s="596" t="str">
        <f>IF(VLOOKUP(G25, TablaGLP[],R6, FALSE)="","",VLOOKUP(G25, TablaGLP[],R6, FALSE))</f>
        <v/>
      </c>
      <c r="S25" s="596" t="str">
        <f>IF(VLOOKUP(G25, TablaGLP[],S6, FALSE)="","",VLOOKUP(G25, TablaGLP[],S6, FALSE))</f>
        <v/>
      </c>
      <c r="T25" s="596" t="str">
        <f>IF(VLOOKUP(G25, TablaGLP[],T6, FALSE)="","",VLOOKUP(G25, TablaGLP[],T6, FALSE))</f>
        <v/>
      </c>
      <c r="U25" s="596" t="str">
        <f>IF(VLOOKUP(G25, TablaGLP[],U6, FALSE)="","",VLOOKUP(G25, TablaGLP[],U6, FALSE))</f>
        <v/>
      </c>
      <c r="V25" s="620"/>
      <c r="W25" s="597">
        <f>IF(VLOOKUP(G25, TablaGE[], W6, FALSE)="","",VLOOKUP(G25, TablaGE[], W6, FALSE))</f>
        <v>42853</v>
      </c>
      <c r="X25" s="596">
        <f>IF(VLOOKUP(G25, TablaGE[],X6, FALSE)="","",VLOOKUP(G25, TablaGE[],X6, FALSE))</f>
        <v>10.1</v>
      </c>
      <c r="Y25" s="598">
        <f>IF(VLOOKUP(G25, TablaGE[],Y6, FALSE)="","",VLOOKUP(G25, TablaGE[],Y6, FALSE))</f>
        <v>7</v>
      </c>
      <c r="Z25" s="596">
        <f>IF(VLOOKUP(G25, TablaGE[],Z6, FALSE)="","",VLOOKUP(G25, TablaGE[],Z6, FALSE))</f>
        <v>11.5</v>
      </c>
      <c r="AA25" s="596">
        <f>IF(VLOOKUP(G25, TablaGE[], AA6, FALSE)="","",VLOOKUP(G25, TablaGE[], AA6, FALSE))</f>
        <v>85.4</v>
      </c>
      <c r="AB25" s="596">
        <f>IF(VLOOKUP(G25, TablaGE[],AB6, FALSE)="","",VLOOKUP(G25, TablaGE[],AB6, FALSE))</f>
        <v>85</v>
      </c>
      <c r="AC25" s="596">
        <f>IF(VLOOKUP(G25, TablaGE[],AC6, FALSE)="","",VLOOKUP(G25, TablaGE[],AC6, FALSE))</f>
        <v>0</v>
      </c>
      <c r="AD25" s="596">
        <f>IF(VLOOKUP(G25, TablaGE[],AD6, FALSE)="","",VLOOKUP(G25, TablaGE[],AD6, FALSE))</f>
        <v>0.05</v>
      </c>
      <c r="AE25" s="596">
        <f>IF(VLOOKUP(G25, TablaGE[], AE6, FALSE)="","",VLOOKUP(G25, TablaGE[], AE6, FALSE))</f>
        <v>126</v>
      </c>
      <c r="AF25" s="596">
        <f>IF(VLOOKUP(G25, TablaGE[], AF6, FALSE)="","",VLOOKUP(G25, TablaGE[], AF6, FALSE))</f>
        <v>124</v>
      </c>
      <c r="AG25" s="596">
        <f>IF(VLOOKUP(G25, TablaGE[],AG6, FALSE)="","",VLOOKUP(G25, TablaGE[],AG6, FALSE))</f>
        <v>27.3</v>
      </c>
      <c r="AH25" s="596">
        <f>IF(VLOOKUP(G25, TablaGE[],AH6, FALSE)="","",VLOOKUP(G25, TablaGE[],AH6, FALSE))</f>
        <v>8.5</v>
      </c>
      <c r="AI25" s="596">
        <f>IF(VLOOKUP(G25, TablaGE[],AI6, FALSE)="","",VLOOKUP(G25, TablaGE[],AI6, FALSE))</f>
        <v>1.59</v>
      </c>
      <c r="AJ25" s="596">
        <f>IF(VLOOKUP(G25, TablaGE[],AJ6, FALSE)="","",VLOOKUP(G25, TablaGE[],AJ6, FALSE))</f>
        <v>42</v>
      </c>
      <c r="AK25" s="596">
        <f>IF(VLOOKUP(G25, TablaGE[],AK6, FALSE)="","",VLOOKUP(G25, TablaGE[],AK6, FALSE))</f>
        <v>18</v>
      </c>
      <c r="AL25" s="596">
        <f>IF(VLOOKUP(G25, TablaGE[],AL6, FALSE)="","",VLOOKUP(G25, TablaGE[],AL6, FALSE))</f>
        <v>3</v>
      </c>
      <c r="AM25" s="596">
        <f>IF(VLOOKUP(G25, TablaGE[],AM6, FALSE)="","",VLOOKUP(G25, TablaGE[],AM6, FALSE))</f>
        <v>116</v>
      </c>
      <c r="AN25" s="596">
        <f>IF(VLOOKUP(G25, TablaGE[],AN6, FALSE)="","",VLOOKUP(G25, TablaGE[],AN6, FALSE))</f>
        <v>177</v>
      </c>
      <c r="AO25" s="596">
        <f>IF(VLOOKUP(G25, TablaGE[],AO6, FALSE)="","",VLOOKUP(G25, TablaGE[],AO6, FALSE))</f>
        <v>280</v>
      </c>
      <c r="AP25" s="596">
        <f>IF(VLOOKUP(G25, TablaGE[],AP6, FALSE)="","",VLOOKUP(G25, TablaGE[],AP6, FALSE))</f>
        <v>333</v>
      </c>
      <c r="AQ25" s="596">
        <f>IF(VLOOKUP(G25, TablaGE[],AQ6, FALSE)="","",VLOOKUP(G25, TablaGE[],AQ6, FALSE))</f>
        <v>140</v>
      </c>
      <c r="AR25" s="596">
        <f>IF(VLOOKUP(G25, TablaGE[],AR6, FALSE)="","",VLOOKUP(G25, TablaGE[],AR6, FALSE))</f>
        <v>170</v>
      </c>
      <c r="AS25" s="596">
        <f>IF(VLOOKUP(G25, TablaGE[],AS6, FALSE)="","",VLOOKUP(G25, TablaGE[],AS6, FALSE))</f>
        <v>240</v>
      </c>
      <c r="AT25" s="596">
        <f>IF(VLOOKUP(G25, TablaGE[],AT6, FALSE)="","",VLOOKUP(G25, TablaGE[],AT6, FALSE))</f>
        <v>365</v>
      </c>
      <c r="AU25" s="596">
        <f>IF(VLOOKUP(G25, TablaGE[],AU6, FALSE)="","",VLOOKUP(G25, TablaGE[],AU6, FALSE))</f>
        <v>437</v>
      </c>
      <c r="AV25" s="620"/>
      <c r="AW25" s="597" t="str">
        <f>IF(VLOOKUP(G25, TablaDO[], AW6, FALSE)="","",VLOOKUP(G25, TablaDO[], AW6, FALSE))</f>
        <v/>
      </c>
      <c r="AX25" s="596" t="str">
        <f>IF(VLOOKUP(G25, TablaDO[], AX6, FALSE)="","",VLOOKUP(G25, TablaDO[], AX6, FALSE))</f>
        <v/>
      </c>
      <c r="AY25" s="596" t="str">
        <f>IF(VLOOKUP(G25, TablaDO[], AY6, FALSE)="","",VLOOKUP(G25, TablaDO[], AY6, FALSE))</f>
        <v/>
      </c>
      <c r="AZ25" s="596" t="str">
        <f>IF(VLOOKUP(G25, TablaDO[], AZ6, FALSE)="","",VLOOKUP(G25, TablaDO[], AZ6, FALSE))</f>
        <v/>
      </c>
      <c r="BA25" s="596" t="str">
        <f>IF(VLOOKUP(G25, TablaDO[],BA6, FALSE)="","",VLOOKUP(G25, TablaDO[],BA6, FALSE))</f>
        <v/>
      </c>
      <c r="BB25" s="596" t="str">
        <f>IF(VLOOKUP(G25, TablaDO[],BB6, FALSE)="","",VLOOKUP(G25, TablaDO[],BB6, FALSE))</f>
        <v/>
      </c>
      <c r="BC25" s="596" t="str">
        <f>IF(VLOOKUP(G25, TablaDO[],BC6, FALSE)="","",VLOOKUP(G25, TablaDO[],BC6, FALSE))</f>
        <v/>
      </c>
      <c r="BD25" s="596" t="str">
        <f>IF(VLOOKUP(G25, TablaDO[],BD6, FALSE)="","",VLOOKUP(G25, TablaDO[],BD6, FALSE))</f>
        <v/>
      </c>
      <c r="BE25" s="598" t="str">
        <f>IF(VLOOKUP(G25, TablaDO[],BE6, FALSE)="","",VLOOKUP(G25, TablaDO[],BE6, FALSE))</f>
        <v/>
      </c>
      <c r="BF25" s="596" t="str">
        <f>IF(VLOOKUP(G25, TablaDO[],BF6, FALSE)="","",VLOOKUP(G25, TablaDO[],BF6, FALSE))</f>
        <v/>
      </c>
      <c r="BG25" s="596" t="str">
        <f>IF(VLOOKUP(G25, TablaDO[],BG6, FALSE)="","",VLOOKUP(G25, TablaDO[],BG6, FALSE))</f>
        <v/>
      </c>
      <c r="BH25" s="596" t="str">
        <f>IF(VLOOKUP(G25, TablaDO[],BH6, FALSE)="","",VLOOKUP(G25, TablaDO[],BH6, FALSE))</f>
        <v/>
      </c>
      <c r="BI25" s="596" t="str">
        <f>IF(VLOOKUP(G25, TablaDO[],BI6, FALSE)="","",VLOOKUP(G25, TablaDO[],BI6, FALSE))</f>
        <v/>
      </c>
      <c r="BJ25" s="596" t="str">
        <f>IF(VLOOKUP(G25, TablaDO[],BJ6, FALSE)="","",VLOOKUP(G25, TablaDO[],BJ6, FALSE))</f>
        <v/>
      </c>
      <c r="BK25" s="596" t="str">
        <f>IF(VLOOKUP(G25, TablaDO[],BK6, FALSE)="","",VLOOKUP(G25, TablaDO[],BK6, FALSE))</f>
        <v/>
      </c>
      <c r="BL25" s="596" t="str">
        <f>IF(VLOOKUP(G25, TablaDO[],BL6, FALSE)="","",VLOOKUP(G25, TablaDO[],BL6, FALSE))</f>
        <v/>
      </c>
      <c r="BM25" s="596" t="str">
        <f>IF(VLOOKUP(G25, TablaDO[],BM6, FALSE)="","",VLOOKUP(G25, TablaDO[],BM6, FALSE))</f>
        <v/>
      </c>
      <c r="BN25" s="596" t="str">
        <f>IF(VLOOKUP(G25, TablaDO[],BN6, FALSE)="","",VLOOKUP(G25, TablaDO[],BN6, FALSE))</f>
        <v/>
      </c>
      <c r="BO25" s="596" t="str">
        <f>IF(VLOOKUP(G25, TablaDO[],BO6, FALSE)="","",VLOOKUP(G25, TablaDO[],BO6, FALSE))</f>
        <v/>
      </c>
      <c r="BP25" s="596" t="str">
        <f>IF(VLOOKUP(G25, TablaDO[],BP6, FALSE)="","",VLOOKUP(G25, TablaDO[],BP6, FALSE))</f>
        <v/>
      </c>
      <c r="BQ25" s="596" t="str">
        <f>IF(VLOOKUP(G25, TablaDO[],BQ6, FALSE)="","",VLOOKUP(G25, TablaDO[],BQ6, FALSE))</f>
        <v/>
      </c>
      <c r="BR25" s="596" t="str">
        <f>IF(VLOOKUP(G25, TablaDO[],BR6, FALSE)="","",VLOOKUP(G25, TablaDO[],BR6, FALSE))</f>
        <v/>
      </c>
      <c r="BS25" s="620"/>
      <c r="BT25" s="597" t="str">
        <f>IF(VLOOKUP(G25, TablaJF[], BT6, FALSE)="","",VLOOKUP(G25, TablaJF[], BT6, FALSE))</f>
        <v/>
      </c>
      <c r="BU25" s="596" t="str">
        <f>IF(VLOOKUP(G25, TablaJF[], BU6, FALSE)="","",VLOOKUP(G25, TablaJF[], BU6, FALSE))</f>
        <v/>
      </c>
      <c r="BV25" s="596" t="str">
        <f>IF(VLOOKUP(G25, TablaJF[], BV6, FALSE)="","",VLOOKUP(G25, TablaJF[], BV6, FALSE))</f>
        <v/>
      </c>
      <c r="BW25" s="596" t="str">
        <f>IF(VLOOKUP(G25, TablaJF[], BW6, FALSE)="","",VLOOKUP(G25, TablaJF[], BW6, FALSE))</f>
        <v/>
      </c>
      <c r="BX25" s="596" t="str">
        <f>IF(VLOOKUP(G25, TablaJF[],BX6, FALSE)="","",VLOOKUP(G25, TablaJF[],BX6, FALSE))</f>
        <v/>
      </c>
      <c r="BY25" s="596" t="str">
        <f>IF(VLOOKUP(G25, TablaJF[],BY6, FALSE)="","",VLOOKUP(G25, TablaJF[],BY6, FALSE))</f>
        <v/>
      </c>
      <c r="BZ25" s="596" t="str">
        <f>IF(VLOOKUP(G25, TablaJF[],BZ6, FALSE)="","",VLOOKUP(G25, TablaJF[],BZ6, FALSE))</f>
        <v/>
      </c>
      <c r="CA25" s="596" t="str">
        <f>IF(VLOOKUP(G25, TablaJF[],CA6, FALSE)="","",VLOOKUP(G25, TablaJF[],CA6, FALSE))</f>
        <v/>
      </c>
      <c r="CB25" s="596" t="str">
        <f>IF(VLOOKUP(G25, TablaJF[],CB6, FALSE)="","",VLOOKUP(G25, TablaJF[],CB6, FALSE))</f>
        <v/>
      </c>
      <c r="CC25" s="596" t="str">
        <f>IF(VLOOKUP(G25, TablaJF[],CC6, FALSE)="","",VLOOKUP(G25, TablaJF[],CC6, FALSE))</f>
        <v/>
      </c>
      <c r="CD25" s="596" t="str">
        <f>IF(VLOOKUP(G25, TablaJF[],CD6, FALSE)="","",VLOOKUP(G25, TablaJF[],CD6, FALSE))</f>
        <v/>
      </c>
      <c r="CE25" s="596" t="str">
        <f>IF(VLOOKUP(G25, TablaJF[],CE6, FALSE)="","",VLOOKUP(G25, TablaJF[],CE6, FALSE))</f>
        <v/>
      </c>
      <c r="CF25" s="596" t="str">
        <f>IF(VLOOKUP(G25, TablaJF[],CF6, FALSE)="","",VLOOKUP(G25, TablaJF[],CF6, FALSE))</f>
        <v/>
      </c>
      <c r="CG25" s="596" t="str">
        <f>IF(VLOOKUP(G25, TablaJF[],CG6, FALSE)="","",VLOOKUP(G25, TablaJF[],CG6, FALSE))</f>
        <v/>
      </c>
      <c r="CH25" s="596" t="str">
        <f>IF(VLOOKUP(G25, TablaJF[],CH6, FALSE)="","",VLOOKUP(G25, TablaJF[],CH6, FALSE))</f>
        <v/>
      </c>
      <c r="CI25" s="596" t="str">
        <f>IF(VLOOKUP(G25, TablaJF[],CI6, FALSE)="","",VLOOKUP(G25, TablaJF[],CI6, FALSE))</f>
        <v/>
      </c>
      <c r="CJ25" s="598" t="str">
        <f>IF(VLOOKUP(G25, TablaJF[],CJ6, FALSE)="","",VLOOKUP(G25, TablaJF[],CJ6, FALSE))</f>
        <v/>
      </c>
      <c r="CK25" s="596" t="str">
        <f>IF(VLOOKUP(G25, TablaJF[],CK6, FALSE)="","",VLOOKUP(G25, TablaJF[],CK6, FALSE))</f>
        <v/>
      </c>
      <c r="CL25" s="596" t="str">
        <f>IF(VLOOKUP(G25, TablaJF[],CL6, FALSE)="","",VLOOKUP(G25, TablaJF[],CL6, FALSE))</f>
        <v/>
      </c>
      <c r="CM25" s="620"/>
      <c r="CN25" s="597" t="str">
        <f>IF(VLOOKUP(G25, TablaKE[], CN6, FALSE)="","",VLOOKUP(G25, TablaKE[], CN6, FALSE))</f>
        <v/>
      </c>
      <c r="CO25" s="596" t="str">
        <f>IF(VLOOKUP(G25, TablaKE[], CO6, FALSE)="","",VLOOKUP(G25, TablaKE[], CO6, FALSE))</f>
        <v/>
      </c>
      <c r="CP25" s="596" t="str">
        <f>IF(VLOOKUP(G25, TablaKE[], CP6, FALSE)="","",VLOOKUP(G25, TablaKE[], CP6, FALSE))</f>
        <v/>
      </c>
      <c r="CQ25" s="596" t="str">
        <f>IF(VLOOKUP(G25, TablaKE[], CQ6, FALSE)="","",VLOOKUP(G25, TablaKE[], CQ6, FALSE))</f>
        <v/>
      </c>
      <c r="CR25" s="596" t="str">
        <f>IF(VLOOKUP(G25, TablaKE[],CR6, FALSE)="","",VLOOKUP(G25, TablaKE[],CR6, FALSE))</f>
        <v/>
      </c>
      <c r="CS25" s="596" t="str">
        <f>IF(VLOOKUP(G25, TablaKE[],CS6, FALSE)="","",VLOOKUP(G25, TablaKE[],CS6, FALSE))</f>
        <v/>
      </c>
      <c r="CT25" s="596" t="str">
        <f>IF(VLOOKUP(G25, TablaKE[],CT6, FALSE)="","",VLOOKUP(G25, TablaKE[],CT6, FALSE))</f>
        <v/>
      </c>
      <c r="CU25" s="596" t="str">
        <f>IF(VLOOKUP(G25, TablaKE[],CU6, FALSE)="","",VLOOKUP(G25, TablaKE[],CU6, FALSE))</f>
        <v/>
      </c>
      <c r="CV25" s="596" t="str">
        <f>IF(VLOOKUP(G25, TablaKE[],CV6, FALSE)="","",VLOOKUP(G25, TablaKE[],CV6, FALSE))</f>
        <v/>
      </c>
      <c r="CW25" s="596" t="str">
        <f>IF(VLOOKUP(G25, TablaKE[],CW6, FALSE)="","",VLOOKUP(G25, TablaKE[],CW6, FALSE))</f>
        <v/>
      </c>
      <c r="CX25" s="596" t="str">
        <f>IF(VLOOKUP(G25, TablaKE[],CX6, FALSE)="","",VLOOKUP(G25, TablaKE[],CX6, FALSE))</f>
        <v/>
      </c>
      <c r="CY25" s="596" t="str">
        <f>IF(VLOOKUP(G25, TablaKE[],CY6, FALSE)="","",VLOOKUP(G25, TablaKE[],CY6, FALSE))</f>
        <v/>
      </c>
      <c r="CZ25" s="596" t="str">
        <f>IF(VLOOKUP(G25, TablaKE[],CZ6, FALSE)="","",VLOOKUP(G25, TablaKE[],CZ6, FALSE))</f>
        <v/>
      </c>
      <c r="DA25" s="596" t="str">
        <f>IF(VLOOKUP(G25, TablaKE[],DA6, FALSE)="","",VLOOKUP(G25, TablaKE[],DA6, FALSE))</f>
        <v/>
      </c>
      <c r="DB25" s="596" t="str">
        <f>IF(VLOOKUP(G25, TablaKE[],DB6, FALSE)="","",VLOOKUP(G25, TablaKE[],DB6, FALSE))</f>
        <v/>
      </c>
      <c r="DC25" s="596" t="str">
        <f>IF(VLOOKUP(G25, TablaKE[],DC6, FALSE)="","",VLOOKUP(G25, TablaKE[],DC6, FALSE))</f>
        <v/>
      </c>
      <c r="DD25" s="620"/>
      <c r="DE25" s="597" t="str">
        <f>IF(VLOOKUP($G25, TablaGP[], $DE$6, FALSE)="","",VLOOKUP($G25, TablaGP[], $DE$6, FALSE))</f>
        <v/>
      </c>
      <c r="DF25" s="598" t="str">
        <f>IF(VLOOKUP($G25, TablaGP[], $DF$6, FALSE)="","",VLOOKUP($G25, TablaGP[], $DF$6, FALSE))</f>
        <v/>
      </c>
      <c r="DG25" s="596" t="str">
        <f t="shared" si="10"/>
        <v/>
      </c>
      <c r="DH25" s="598" t="str">
        <f>IF(VLOOKUP($G25, TablaGP[], $DH$6, FALSE)="","",VLOOKUP($G25, TablaGP[], $DH$6, FALSE))</f>
        <v/>
      </c>
      <c r="DI25" s="596" t="str">
        <f t="shared" si="11"/>
        <v/>
      </c>
      <c r="DJ25" s="596" t="str">
        <f t="shared" si="12"/>
        <v/>
      </c>
      <c r="DK25" s="598" t="str">
        <f>IF(VLOOKUP($G25, TablaGP[], $DK$6, FALSE)="","",VLOOKUP($G25, TablaGP[], $DK$6, FALSE))</f>
        <v/>
      </c>
      <c r="DL25" s="596" t="str">
        <f t="shared" si="13"/>
        <v/>
      </c>
      <c r="DM25" s="598" t="str">
        <f>IF(VLOOKUP($G25, TablaGP[], $DM$6, FALSE)="","",VLOOKUP($G25, TablaGP[], $DM$6, FALSE))</f>
        <v/>
      </c>
      <c r="DN25" s="596" t="str">
        <f t="shared" si="14"/>
        <v/>
      </c>
      <c r="DO25" s="598" t="str">
        <f>IF(VLOOKUP($G25, TablaGP[], $DO$6, FALSE)="","",VLOOKUP($G25, TablaGP[], $DO$6, FALSE))</f>
        <v/>
      </c>
      <c r="DP25" s="598" t="str">
        <f>IF(VLOOKUP($G25, TablaGP[], $DP$6, FALSE)="","",VLOOKUP($G25, TablaGP[], $DP$6, FALSE))</f>
        <v/>
      </c>
      <c r="DQ25" s="598" t="str">
        <f>IF(VLOOKUP($G25, TablaGP[], $DQ$6, FALSE)="","",VLOOKUP($G25, TablaGP[], $DQ$6, FALSE))</f>
        <v/>
      </c>
      <c r="DR25" s="598" t="str">
        <f>IF(VLOOKUP($G25, TablaGP[], $DR$6, FALSE)="","",VLOOKUP($G25, TablaGP[], $DR$6, FALSE))</f>
        <v/>
      </c>
      <c r="DS25" s="596" t="str">
        <f t="shared" si="15"/>
        <v/>
      </c>
      <c r="DT25" s="596" t="str">
        <f t="shared" si="16"/>
        <v/>
      </c>
      <c r="DU25" s="596" t="str">
        <f t="shared" si="17"/>
        <v/>
      </c>
      <c r="DV25" s="596" t="str">
        <f t="shared" si="18"/>
        <v/>
      </c>
      <c r="DW25" s="596" t="str">
        <f t="shared" si="19"/>
        <v/>
      </c>
      <c r="DX25" s="598" t="str">
        <f>IF(VLOOKUP($G25, TablaGP[], $DX$6, FALSE)="","",VLOOKUP($G25, TablaGP[], $DX$6, FALSE))</f>
        <v/>
      </c>
      <c r="DY25" s="598" t="str">
        <f>IF(VLOOKUP($G25, TablaGP[], $DY$6, FALSE)="","",VLOOKUP($G25, TablaGP[], $DY$6, FALSE))</f>
        <v/>
      </c>
      <c r="DZ25" s="598" t="str">
        <f>IF(VLOOKUP($G25, TablaGP[], $DZ$6, FALSE)="","",VLOOKUP($G25, TablaGP[], $DZ$6, FALSE))</f>
        <v/>
      </c>
      <c r="EA25" s="596" t="str">
        <f t="shared" si="20"/>
        <v/>
      </c>
      <c r="EB25" s="596" t="str">
        <f t="shared" si="21"/>
        <v/>
      </c>
      <c r="EC25" s="596" t="str">
        <f t="shared" si="22"/>
        <v/>
      </c>
      <c r="EE25" s="597" t="str">
        <f>IF(VLOOKUP($G25, TablaGAV[], $DE$6, FALSE)="","",VLOOKUP($G25, TablaGAV[], $DE$6, FALSE))</f>
        <v/>
      </c>
      <c r="EF25" s="598" t="str">
        <f>IF(VLOOKUP($G25, TablaGAV[], $EF$6, FALSE)="","",VLOOKUP($G25, TablaGAV[], $EF$6, FALSE))</f>
        <v/>
      </c>
      <c r="EG25" s="596" t="str">
        <f t="shared" si="23"/>
        <v/>
      </c>
      <c r="EH25" s="596" t="str">
        <f t="shared" si="24"/>
        <v/>
      </c>
      <c r="EI25" s="598" t="str">
        <f>IF(VLOOKUP($G25, TablaGAV[], $EI$6, FALSE)="","",VLOOKUP($G25, TablaGAV[], $EI$6, FALSE))</f>
        <v/>
      </c>
      <c r="EJ25" s="596" t="str">
        <f t="shared" si="25"/>
        <v/>
      </c>
      <c r="EK25" s="598" t="str">
        <f>IF(VLOOKUP($G25, TablaGAV[], $EK$6, FALSE)="","",VLOOKUP($G25, TablaGAV[], $EK$6, FALSE))</f>
        <v/>
      </c>
      <c r="EL25" s="596" t="str">
        <f t="shared" si="26"/>
        <v/>
      </c>
      <c r="EM25" s="598" t="str">
        <f>IF(VLOOKUP($G25, TablaGAV[], $EM$6, FALSE)="","",VLOOKUP($G25, TablaGAV[], $EM$6, FALSE))</f>
        <v/>
      </c>
      <c r="EN25" s="596" t="str">
        <f t="shared" si="27"/>
        <v/>
      </c>
      <c r="EO25" s="598" t="str">
        <f>IF(VLOOKUP($G25, TablaGAV[], $EO$6, FALSE)="","",VLOOKUP($G25, TablaGAV[], $EO$6, FALSE))</f>
        <v/>
      </c>
      <c r="EP25" s="598" t="str">
        <f>IF(VLOOKUP($G25, TablaGAV[], $EP$6, FALSE)="","",VLOOKUP($G25, TablaGAV[], $EP$6, FALSE))</f>
        <v/>
      </c>
      <c r="EQ25" s="598" t="str">
        <f>IF(VLOOKUP($G25, TablaGAV[], $EQ$6, FALSE)="","",VLOOKUP($G25, TablaGAV[], $EQ$6, FALSE))</f>
        <v/>
      </c>
      <c r="ER25" s="598" t="str">
        <f>IF(VLOOKUP($G25, TablaGAV[], $ER$6, FALSE)="","",VLOOKUP($G25, TablaGAV[], $ER$6, FALSE))</f>
        <v/>
      </c>
      <c r="ES25" s="598" t="str">
        <f>IF(VLOOKUP($G25, TablaGAV[], $ES$6, FALSE)="","",VLOOKUP($G25, TablaGAV[], $ES$6, FALSE))</f>
        <v/>
      </c>
      <c r="ET25" s="596" t="str">
        <f t="shared" si="28"/>
        <v/>
      </c>
      <c r="EU25" s="596" t="str">
        <f t="shared" si="29"/>
        <v/>
      </c>
      <c r="EV25" s="596" t="str">
        <f t="shared" si="30"/>
        <v/>
      </c>
      <c r="EW25" s="596" t="str">
        <f t="shared" si="31"/>
        <v/>
      </c>
      <c r="EX25" s="596" t="str">
        <f t="shared" si="32"/>
        <v/>
      </c>
      <c r="EY25" s="598" t="str">
        <f>IF(VLOOKUP($G25, TablaGAV[], $EY$6, FALSE)="","",VLOOKUP($G25, TablaGAV[], $EY$6, FALSE))</f>
        <v/>
      </c>
      <c r="EZ25" s="598" t="str">
        <f>IF(VLOOKUP($G25, TablaGAV[], $EZ$6, FALSE)="","",VLOOKUP($G25, TablaGAV[], $EZ$6, FALSE))</f>
        <v/>
      </c>
      <c r="FA25" s="596" t="str">
        <f t="shared" si="33"/>
        <v/>
      </c>
      <c r="FB25" s="596" t="str">
        <f t="shared" si="34"/>
        <v/>
      </c>
    </row>
    <row r="26" spans="2:158" ht="15" customHeight="1" x14ac:dyDescent="0.25">
      <c r="B26" s="604" t="str">
        <f t="shared" si="8"/>
        <v>ABRIL</v>
      </c>
      <c r="C26" s="604">
        <f t="shared" si="37"/>
        <v>2017</v>
      </c>
      <c r="D26" s="604" t="str">
        <f t="shared" si="38"/>
        <v>GUILLERMO ELDER BELL</v>
      </c>
      <c r="E26" s="604" t="str">
        <f t="shared" si="39"/>
        <v>GLP</v>
      </c>
      <c r="F26" s="604">
        <f t="shared" si="36"/>
        <v>19</v>
      </c>
      <c r="G26" s="604" t="str">
        <f t="shared" si="9"/>
        <v>ABRIL 2017 / 19</v>
      </c>
      <c r="H26" s="613"/>
      <c r="I26" s="597" t="str">
        <f>IF(VLOOKUP(G26, TablaGLP[], I6, FALSE)="","",VLOOKUP(G26, TablaGLP[], I6, FALSE))</f>
        <v/>
      </c>
      <c r="J26" s="596" t="str">
        <f>IF(VLOOKUP(G26, TablaGLP[], J6, FALSE)="","",VLOOKUP(G26, TablaGLP[], J6, FALSE))</f>
        <v/>
      </c>
      <c r="K26" s="596" t="str">
        <f>IF(VLOOKUP(G26, TablaGLP[], K6, FALSE)="","",VLOOKUP(G26, TablaGLP[], K6, FALSE))</f>
        <v/>
      </c>
      <c r="L26" s="596" t="str">
        <f>IF(VLOOKUP(G26, TablaGLP[], L6, FALSE)="","",VLOOKUP(G26, TablaGLP[], L6, FALSE))</f>
        <v/>
      </c>
      <c r="M26" s="596" t="str">
        <f>IF(VLOOKUP(G26, TablaGLP[],M6, FALSE)="","",VLOOKUP(G26, TablaGLP[],M6, FALSE))</f>
        <v/>
      </c>
      <c r="N26" s="596" t="str">
        <f>IF(VLOOKUP(G26, TablaGLP[],N6, FALSE)="","",VLOOKUP(G26, TablaGLP[],N6, FALSE))</f>
        <v/>
      </c>
      <c r="O26" s="596" t="str">
        <f>IF(VLOOKUP(G26, TablaGLP[],O6, FALSE)="","",VLOOKUP(G26, TablaGLP[],O6, FALSE))</f>
        <v/>
      </c>
      <c r="P26" s="596" t="str">
        <f>IF(VLOOKUP(G26, TablaGLP[],P6, FALSE)="","",VLOOKUP(G26, TablaGLP[],P6, FALSE))</f>
        <v/>
      </c>
      <c r="Q26" s="598" t="str">
        <f>IF(VLOOKUP(G26, TablaGLP[],Q6, FALSE)="","",VLOOKUP(G26, TablaGLP[],Q6, FALSE))</f>
        <v/>
      </c>
      <c r="R26" s="596" t="str">
        <f>IF(VLOOKUP(G26, TablaGLP[],R6, FALSE)="","",VLOOKUP(G26, TablaGLP[],R6, FALSE))</f>
        <v/>
      </c>
      <c r="S26" s="596" t="str">
        <f>IF(VLOOKUP(G26, TablaGLP[],S6, FALSE)="","",VLOOKUP(G26, TablaGLP[],S6, FALSE))</f>
        <v/>
      </c>
      <c r="T26" s="596" t="str">
        <f>IF(VLOOKUP(G26, TablaGLP[],T6, FALSE)="","",VLOOKUP(G26, TablaGLP[],T6, FALSE))</f>
        <v/>
      </c>
      <c r="U26" s="596" t="str">
        <f>IF(VLOOKUP(G26, TablaGLP[],U6, FALSE)="","",VLOOKUP(G26, TablaGLP[],U6, FALSE))</f>
        <v/>
      </c>
      <c r="V26" s="620"/>
      <c r="W26" s="597">
        <f>IF(VLOOKUP(G26, TablaGE[], W6, FALSE)="","",VLOOKUP(G26, TablaGE[], W6, FALSE))</f>
        <v>42854</v>
      </c>
      <c r="X26" s="596">
        <f>IF(VLOOKUP(G26, TablaGE[],X6, FALSE)="","",VLOOKUP(G26, TablaGE[],X6, FALSE))</f>
        <v>10</v>
      </c>
      <c r="Y26" s="598">
        <f>IF(VLOOKUP(G26, TablaGE[],Y6, FALSE)="","",VLOOKUP(G26, TablaGE[],Y6, FALSE))</f>
        <v>7</v>
      </c>
      <c r="Z26" s="596">
        <f>IF(VLOOKUP(G26, TablaGE[],Z6, FALSE)="","",VLOOKUP(G26, TablaGE[],Z6, FALSE))</f>
        <v>11.5</v>
      </c>
      <c r="AA26" s="596">
        <f>IF(VLOOKUP(G26, TablaGE[], AA6, FALSE)="","",VLOOKUP(G26, TablaGE[], AA6, FALSE))</f>
        <v>85.4</v>
      </c>
      <c r="AB26" s="596">
        <f>IF(VLOOKUP(G26, TablaGE[],AB6, FALSE)="","",VLOOKUP(G26, TablaGE[],AB6, FALSE))</f>
        <v>85</v>
      </c>
      <c r="AC26" s="596">
        <f>IF(VLOOKUP(G26, TablaGE[],AC6, FALSE)="","",VLOOKUP(G26, TablaGE[],AC6, FALSE))</f>
        <v>0</v>
      </c>
      <c r="AD26" s="596">
        <f>IF(VLOOKUP(G26, TablaGE[],AD6, FALSE)="","",VLOOKUP(G26, TablaGE[],AD6, FALSE))</f>
        <v>0.05</v>
      </c>
      <c r="AE26" s="596">
        <f>IF(VLOOKUP(G26, TablaGE[], AE6, FALSE)="","",VLOOKUP(G26, TablaGE[], AE6, FALSE))</f>
        <v>126</v>
      </c>
      <c r="AF26" s="596">
        <f>IF(VLOOKUP(G26, TablaGE[], AF6, FALSE)="","",VLOOKUP(G26, TablaGE[], AF6, FALSE))</f>
        <v>124</v>
      </c>
      <c r="AG26" s="596">
        <f>IF(VLOOKUP(G26, TablaGE[],AG6, FALSE)="","",VLOOKUP(G26, TablaGE[],AG6, FALSE))</f>
        <v>26.7</v>
      </c>
      <c r="AH26" s="596">
        <f>IF(VLOOKUP(G26, TablaGE[],AH6, FALSE)="","",VLOOKUP(G26, TablaGE[],AH6, FALSE))</f>
        <v>11.6</v>
      </c>
      <c r="AI26" s="596">
        <f>IF(VLOOKUP(G26, TablaGE[],AI6, FALSE)="","",VLOOKUP(G26, TablaGE[],AI6, FALSE))</f>
        <v>1.6</v>
      </c>
      <c r="AJ26" s="596">
        <f>IF(VLOOKUP(G26, TablaGE[],AJ6, FALSE)="","",VLOOKUP(G26, TablaGE[],AJ6, FALSE))</f>
        <v>42</v>
      </c>
      <c r="AK26" s="596">
        <f>IF(VLOOKUP(G26, TablaGE[],AK6, FALSE)="","",VLOOKUP(G26, TablaGE[],AK6, FALSE))</f>
        <v>18</v>
      </c>
      <c r="AL26" s="596">
        <f>IF(VLOOKUP(G26, TablaGE[],AL6, FALSE)="","",VLOOKUP(G26, TablaGE[],AL6, FALSE))</f>
        <v>3</v>
      </c>
      <c r="AM26" s="596">
        <f>IF(VLOOKUP(G26, TablaGE[],AM6, FALSE)="","",VLOOKUP(G26, TablaGE[],AM6, FALSE))</f>
        <v>117</v>
      </c>
      <c r="AN26" s="596">
        <f>IF(VLOOKUP(G26, TablaGE[],AN6, FALSE)="","",VLOOKUP(G26, TablaGE[],AN6, FALSE))</f>
        <v>176</v>
      </c>
      <c r="AO26" s="596">
        <f>IF(VLOOKUP(G26, TablaGE[],AO6, FALSE)="","",VLOOKUP(G26, TablaGE[],AO6, FALSE))</f>
        <v>277</v>
      </c>
      <c r="AP26" s="596">
        <f>IF(VLOOKUP(G26, TablaGE[],AP6, FALSE)="","",VLOOKUP(G26, TablaGE[],AP6, FALSE))</f>
        <v>336</v>
      </c>
      <c r="AQ26" s="596">
        <f>IF(VLOOKUP(G26, TablaGE[],AQ6, FALSE)="","",VLOOKUP(G26, TablaGE[],AQ6, FALSE))</f>
        <v>140</v>
      </c>
      <c r="AR26" s="596">
        <f>IF(VLOOKUP(G26, TablaGE[],AR6, FALSE)="","",VLOOKUP(G26, TablaGE[],AR6, FALSE))</f>
        <v>170</v>
      </c>
      <c r="AS26" s="596">
        <f>IF(VLOOKUP(G26, TablaGE[],AS6, FALSE)="","",VLOOKUP(G26, TablaGE[],AS6, FALSE))</f>
        <v>240</v>
      </c>
      <c r="AT26" s="596">
        <f>IF(VLOOKUP(G26, TablaGE[],AT6, FALSE)="","",VLOOKUP(G26, TablaGE[],AT6, FALSE))</f>
        <v>365</v>
      </c>
      <c r="AU26" s="596">
        <f>IF(VLOOKUP(G26, TablaGE[],AU6, FALSE)="","",VLOOKUP(G26, TablaGE[],AU6, FALSE))</f>
        <v>437</v>
      </c>
      <c r="AV26" s="620"/>
      <c r="AW26" s="597" t="str">
        <f>IF(VLOOKUP(G26, TablaDO[], AW6, FALSE)="","",VLOOKUP(G26, TablaDO[], AW6, FALSE))</f>
        <v/>
      </c>
      <c r="AX26" s="596" t="str">
        <f>IF(VLOOKUP(G26, TablaDO[], AX6, FALSE)="","",VLOOKUP(G26, TablaDO[], AX6, FALSE))</f>
        <v/>
      </c>
      <c r="AY26" s="596" t="str">
        <f>IF(VLOOKUP(G26, TablaDO[], AY6, FALSE)="","",VLOOKUP(G26, TablaDO[], AY6, FALSE))</f>
        <v/>
      </c>
      <c r="AZ26" s="596" t="str">
        <f>IF(VLOOKUP(G26, TablaDO[], AZ6, FALSE)="","",VLOOKUP(G26, TablaDO[], AZ6, FALSE))</f>
        <v/>
      </c>
      <c r="BA26" s="596" t="str">
        <f>IF(VLOOKUP(G26, TablaDO[],BA6, FALSE)="","",VLOOKUP(G26, TablaDO[],BA6, FALSE))</f>
        <v/>
      </c>
      <c r="BB26" s="596" t="str">
        <f>IF(VLOOKUP(G26, TablaDO[],BB6, FALSE)="","",VLOOKUP(G26, TablaDO[],BB6, FALSE))</f>
        <v/>
      </c>
      <c r="BC26" s="596" t="str">
        <f>IF(VLOOKUP(G26, TablaDO[],BC6, FALSE)="","",VLOOKUP(G26, TablaDO[],BC6, FALSE))</f>
        <v/>
      </c>
      <c r="BD26" s="596" t="str">
        <f>IF(VLOOKUP(G26, TablaDO[],BD6, FALSE)="","",VLOOKUP(G26, TablaDO[],BD6, FALSE))</f>
        <v/>
      </c>
      <c r="BE26" s="598" t="str">
        <f>IF(VLOOKUP(G26, TablaDO[],BE6, FALSE)="","",VLOOKUP(G26, TablaDO[],BE6, FALSE))</f>
        <v/>
      </c>
      <c r="BF26" s="596" t="str">
        <f>IF(VLOOKUP(G26, TablaDO[],BF6, FALSE)="","",VLOOKUP(G26, TablaDO[],BF6, FALSE))</f>
        <v/>
      </c>
      <c r="BG26" s="596" t="str">
        <f>IF(VLOOKUP(G26, TablaDO[],BG6, FALSE)="","",VLOOKUP(G26, TablaDO[],BG6, FALSE))</f>
        <v/>
      </c>
      <c r="BH26" s="596" t="str">
        <f>IF(VLOOKUP(G26, TablaDO[],BH6, FALSE)="","",VLOOKUP(G26, TablaDO[],BH6, FALSE))</f>
        <v/>
      </c>
      <c r="BI26" s="596" t="str">
        <f>IF(VLOOKUP(G26, TablaDO[],BI6, FALSE)="","",VLOOKUP(G26, TablaDO[],BI6, FALSE))</f>
        <v/>
      </c>
      <c r="BJ26" s="596" t="str">
        <f>IF(VLOOKUP(G26, TablaDO[],BJ6, FALSE)="","",VLOOKUP(G26, TablaDO[],BJ6, FALSE))</f>
        <v/>
      </c>
      <c r="BK26" s="596" t="str">
        <f>IF(VLOOKUP(G26, TablaDO[],BK6, FALSE)="","",VLOOKUP(G26, TablaDO[],BK6, FALSE))</f>
        <v/>
      </c>
      <c r="BL26" s="596" t="str">
        <f>IF(VLOOKUP(G26, TablaDO[],BL6, FALSE)="","",VLOOKUP(G26, TablaDO[],BL6, FALSE))</f>
        <v/>
      </c>
      <c r="BM26" s="596" t="str">
        <f>IF(VLOOKUP(G26, TablaDO[],BM6, FALSE)="","",VLOOKUP(G26, TablaDO[],BM6, FALSE))</f>
        <v/>
      </c>
      <c r="BN26" s="596" t="str">
        <f>IF(VLOOKUP(G26, TablaDO[],BN6, FALSE)="","",VLOOKUP(G26, TablaDO[],BN6, FALSE))</f>
        <v/>
      </c>
      <c r="BO26" s="596" t="str">
        <f>IF(VLOOKUP(G26, TablaDO[],BO6, FALSE)="","",VLOOKUP(G26, TablaDO[],BO6, FALSE))</f>
        <v/>
      </c>
      <c r="BP26" s="596" t="str">
        <f>IF(VLOOKUP(G26, TablaDO[],BP6, FALSE)="","",VLOOKUP(G26, TablaDO[],BP6, FALSE))</f>
        <v/>
      </c>
      <c r="BQ26" s="596" t="str">
        <f>IF(VLOOKUP(G26, TablaDO[],BQ6, FALSE)="","",VLOOKUP(G26, TablaDO[],BQ6, FALSE))</f>
        <v/>
      </c>
      <c r="BR26" s="596" t="str">
        <f>IF(VLOOKUP(G26, TablaDO[],BR6, FALSE)="","",VLOOKUP(G26, TablaDO[],BR6, FALSE))</f>
        <v/>
      </c>
      <c r="BS26" s="620"/>
      <c r="BT26" s="597" t="str">
        <f>IF(VLOOKUP(G26, TablaJF[], BT6, FALSE)="","",VLOOKUP(G26, TablaJF[], BT6, FALSE))</f>
        <v/>
      </c>
      <c r="BU26" s="596" t="str">
        <f>IF(VLOOKUP(G26, TablaJF[], BU6, FALSE)="","",VLOOKUP(G26, TablaJF[], BU6, FALSE))</f>
        <v/>
      </c>
      <c r="BV26" s="596" t="str">
        <f>IF(VLOOKUP(G26, TablaJF[], BV6, FALSE)="","",VLOOKUP(G26, TablaJF[], BV6, FALSE))</f>
        <v/>
      </c>
      <c r="BW26" s="596" t="str">
        <f>IF(VLOOKUP(G26, TablaJF[], BW6, FALSE)="","",VLOOKUP(G26, TablaJF[], BW6, FALSE))</f>
        <v/>
      </c>
      <c r="BX26" s="596" t="str">
        <f>IF(VLOOKUP(G26, TablaJF[],BX6, FALSE)="","",VLOOKUP(G26, TablaJF[],BX6, FALSE))</f>
        <v/>
      </c>
      <c r="BY26" s="596" t="str">
        <f>IF(VLOOKUP(G26, TablaJF[],BY6, FALSE)="","",VLOOKUP(G26, TablaJF[],BY6, FALSE))</f>
        <v/>
      </c>
      <c r="BZ26" s="596" t="str">
        <f>IF(VLOOKUP(G26, TablaJF[],BZ6, FALSE)="","",VLOOKUP(G26, TablaJF[],BZ6, FALSE))</f>
        <v/>
      </c>
      <c r="CA26" s="596" t="str">
        <f>IF(VLOOKUP(G26, TablaJF[],CA6, FALSE)="","",VLOOKUP(G26, TablaJF[],CA6, FALSE))</f>
        <v/>
      </c>
      <c r="CB26" s="596" t="str">
        <f>IF(VLOOKUP(G26, TablaJF[],CB6, FALSE)="","",VLOOKUP(G26, TablaJF[],CB6, FALSE))</f>
        <v/>
      </c>
      <c r="CC26" s="596" t="str">
        <f>IF(VLOOKUP(G26, TablaJF[],CC6, FALSE)="","",VLOOKUP(G26, TablaJF[],CC6, FALSE))</f>
        <v/>
      </c>
      <c r="CD26" s="596" t="str">
        <f>IF(VLOOKUP(G26, TablaJF[],CD6, FALSE)="","",VLOOKUP(G26, TablaJF[],CD6, FALSE))</f>
        <v/>
      </c>
      <c r="CE26" s="596" t="str">
        <f>IF(VLOOKUP(G26, TablaJF[],CE6, FALSE)="","",VLOOKUP(G26, TablaJF[],CE6, FALSE))</f>
        <v/>
      </c>
      <c r="CF26" s="596" t="str">
        <f>IF(VLOOKUP(G26, TablaJF[],CF6, FALSE)="","",VLOOKUP(G26, TablaJF[],CF6, FALSE))</f>
        <v/>
      </c>
      <c r="CG26" s="596" t="str">
        <f>IF(VLOOKUP(G26, TablaJF[],CG6, FALSE)="","",VLOOKUP(G26, TablaJF[],CG6, FALSE))</f>
        <v/>
      </c>
      <c r="CH26" s="596" t="str">
        <f>IF(VLOOKUP(G26, TablaJF[],CH6, FALSE)="","",VLOOKUP(G26, TablaJF[],CH6, FALSE))</f>
        <v/>
      </c>
      <c r="CI26" s="596" t="str">
        <f>IF(VLOOKUP(G26, TablaJF[],CI6, FALSE)="","",VLOOKUP(G26, TablaJF[],CI6, FALSE))</f>
        <v/>
      </c>
      <c r="CJ26" s="598" t="str">
        <f>IF(VLOOKUP(G26, TablaJF[],CJ6, FALSE)="","",VLOOKUP(G26, TablaJF[],CJ6, FALSE))</f>
        <v/>
      </c>
      <c r="CK26" s="596" t="str">
        <f>IF(VLOOKUP(G26, TablaJF[],CK6, FALSE)="","",VLOOKUP(G26, TablaJF[],CK6, FALSE))</f>
        <v/>
      </c>
      <c r="CL26" s="596" t="str">
        <f>IF(VLOOKUP(G26, TablaJF[],CL6, FALSE)="","",VLOOKUP(G26, TablaJF[],CL6, FALSE))</f>
        <v/>
      </c>
      <c r="CM26" s="620"/>
      <c r="CN26" s="597" t="str">
        <f>IF(VLOOKUP(G26, TablaKE[], CN6, FALSE)="","",VLOOKUP(G26, TablaKE[], CN6, FALSE))</f>
        <v/>
      </c>
      <c r="CO26" s="596" t="str">
        <f>IF(VLOOKUP(G26, TablaKE[], CO6, FALSE)="","",VLOOKUP(G26, TablaKE[], CO6, FALSE))</f>
        <v/>
      </c>
      <c r="CP26" s="596" t="str">
        <f>IF(VLOOKUP(G26, TablaKE[], CP6, FALSE)="","",VLOOKUP(G26, TablaKE[], CP6, FALSE))</f>
        <v/>
      </c>
      <c r="CQ26" s="596" t="str">
        <f>IF(VLOOKUP(G26, TablaKE[], CQ6, FALSE)="","",VLOOKUP(G26, TablaKE[], CQ6, FALSE))</f>
        <v/>
      </c>
      <c r="CR26" s="596" t="str">
        <f>IF(VLOOKUP(G26, TablaKE[],CR6, FALSE)="","",VLOOKUP(G26, TablaKE[],CR6, FALSE))</f>
        <v/>
      </c>
      <c r="CS26" s="596" t="str">
        <f>IF(VLOOKUP(G26, TablaKE[],CS6, FALSE)="","",VLOOKUP(G26, TablaKE[],CS6, FALSE))</f>
        <v/>
      </c>
      <c r="CT26" s="596" t="str">
        <f>IF(VLOOKUP(G26, TablaKE[],CT6, FALSE)="","",VLOOKUP(G26, TablaKE[],CT6, FALSE))</f>
        <v/>
      </c>
      <c r="CU26" s="596" t="str">
        <f>IF(VLOOKUP(G26, TablaKE[],CU6, FALSE)="","",VLOOKUP(G26, TablaKE[],CU6, FALSE))</f>
        <v/>
      </c>
      <c r="CV26" s="596" t="str">
        <f>IF(VLOOKUP(G26, TablaKE[],CV6, FALSE)="","",VLOOKUP(G26, TablaKE[],CV6, FALSE))</f>
        <v/>
      </c>
      <c r="CW26" s="596" t="str">
        <f>IF(VLOOKUP(G26, TablaKE[],CW6, FALSE)="","",VLOOKUP(G26, TablaKE[],CW6, FALSE))</f>
        <v/>
      </c>
      <c r="CX26" s="596" t="str">
        <f>IF(VLOOKUP(G26, TablaKE[],CX6, FALSE)="","",VLOOKUP(G26, TablaKE[],CX6, FALSE))</f>
        <v/>
      </c>
      <c r="CY26" s="596" t="str">
        <f>IF(VLOOKUP(G26, TablaKE[],CY6, FALSE)="","",VLOOKUP(G26, TablaKE[],CY6, FALSE))</f>
        <v/>
      </c>
      <c r="CZ26" s="596" t="str">
        <f>IF(VLOOKUP(G26, TablaKE[],CZ6, FALSE)="","",VLOOKUP(G26, TablaKE[],CZ6, FALSE))</f>
        <v/>
      </c>
      <c r="DA26" s="596" t="str">
        <f>IF(VLOOKUP(G26, TablaKE[],DA6, FALSE)="","",VLOOKUP(G26, TablaKE[],DA6, FALSE))</f>
        <v/>
      </c>
      <c r="DB26" s="596" t="str">
        <f>IF(VLOOKUP(G26, TablaKE[],DB6, FALSE)="","",VLOOKUP(G26, TablaKE[],DB6, FALSE))</f>
        <v/>
      </c>
      <c r="DC26" s="596" t="str">
        <f>IF(VLOOKUP(G26, TablaKE[],DC6, FALSE)="","",VLOOKUP(G26, TablaKE[],DC6, FALSE))</f>
        <v/>
      </c>
      <c r="DD26" s="620"/>
      <c r="DE26" s="597" t="str">
        <f>IF(VLOOKUP($G26, TablaGP[], $DE$6, FALSE)="","",VLOOKUP($G26, TablaGP[], $DE$6, FALSE))</f>
        <v/>
      </c>
      <c r="DF26" s="598" t="str">
        <f>IF(VLOOKUP($G26, TablaGP[], $DF$6, FALSE)="","",VLOOKUP($G26, TablaGP[], $DF$6, FALSE))</f>
        <v/>
      </c>
      <c r="DG26" s="596" t="str">
        <f t="shared" si="10"/>
        <v/>
      </c>
      <c r="DH26" s="598" t="str">
        <f>IF(VLOOKUP($G26, TablaGP[], $DH$6, FALSE)="","",VLOOKUP($G26, TablaGP[], $DH$6, FALSE))</f>
        <v/>
      </c>
      <c r="DI26" s="596" t="str">
        <f t="shared" si="11"/>
        <v/>
      </c>
      <c r="DJ26" s="596" t="str">
        <f t="shared" si="12"/>
        <v/>
      </c>
      <c r="DK26" s="598" t="str">
        <f>IF(VLOOKUP($G26, TablaGP[], $DK$6, FALSE)="","",VLOOKUP($G26, TablaGP[], $DK$6, FALSE))</f>
        <v/>
      </c>
      <c r="DL26" s="596" t="str">
        <f t="shared" si="13"/>
        <v/>
      </c>
      <c r="DM26" s="598" t="str">
        <f>IF(VLOOKUP($G26, TablaGP[], $DM$6, FALSE)="","",VLOOKUP($G26, TablaGP[], $DM$6, FALSE))</f>
        <v/>
      </c>
      <c r="DN26" s="596" t="str">
        <f t="shared" si="14"/>
        <v/>
      </c>
      <c r="DO26" s="598" t="str">
        <f>IF(VLOOKUP($G26, TablaGP[], $DO$6, FALSE)="","",VLOOKUP($G26, TablaGP[], $DO$6, FALSE))</f>
        <v/>
      </c>
      <c r="DP26" s="598" t="str">
        <f>IF(VLOOKUP($G26, TablaGP[], $DP$6, FALSE)="","",VLOOKUP($G26, TablaGP[], $DP$6, FALSE))</f>
        <v/>
      </c>
      <c r="DQ26" s="598" t="str">
        <f>IF(VLOOKUP($G26, TablaGP[], $DQ$6, FALSE)="","",VLOOKUP($G26, TablaGP[], $DQ$6, FALSE))</f>
        <v/>
      </c>
      <c r="DR26" s="598" t="str">
        <f>IF(VLOOKUP($G26, TablaGP[], $DR$6, FALSE)="","",VLOOKUP($G26, TablaGP[], $DR$6, FALSE))</f>
        <v/>
      </c>
      <c r="DS26" s="596" t="str">
        <f t="shared" si="15"/>
        <v/>
      </c>
      <c r="DT26" s="596" t="str">
        <f t="shared" si="16"/>
        <v/>
      </c>
      <c r="DU26" s="596" t="str">
        <f t="shared" si="17"/>
        <v/>
      </c>
      <c r="DV26" s="596" t="str">
        <f t="shared" si="18"/>
        <v/>
      </c>
      <c r="DW26" s="596" t="str">
        <f t="shared" si="19"/>
        <v/>
      </c>
      <c r="DX26" s="598" t="str">
        <f>IF(VLOOKUP($G26, TablaGP[], $DX$6, FALSE)="","",VLOOKUP($G26, TablaGP[], $DX$6, FALSE))</f>
        <v/>
      </c>
      <c r="DY26" s="598" t="str">
        <f>IF(VLOOKUP($G26, TablaGP[], $DY$6, FALSE)="","",VLOOKUP($G26, TablaGP[], $DY$6, FALSE))</f>
        <v/>
      </c>
      <c r="DZ26" s="598" t="str">
        <f>IF(VLOOKUP($G26, TablaGP[], $DZ$6, FALSE)="","",VLOOKUP($G26, TablaGP[], $DZ$6, FALSE))</f>
        <v/>
      </c>
      <c r="EA26" s="596" t="str">
        <f t="shared" si="20"/>
        <v/>
      </c>
      <c r="EB26" s="596" t="str">
        <f t="shared" si="21"/>
        <v/>
      </c>
      <c r="EC26" s="596" t="str">
        <f t="shared" si="22"/>
        <v/>
      </c>
      <c r="EE26" s="597" t="str">
        <f>IF(VLOOKUP($G26, TablaGAV[], $DE$6, FALSE)="","",VLOOKUP($G26, TablaGAV[], $DE$6, FALSE))</f>
        <v/>
      </c>
      <c r="EF26" s="598" t="str">
        <f>IF(VLOOKUP($G26, TablaGAV[], $EF$6, FALSE)="","",VLOOKUP($G26, TablaGAV[], $EF$6, FALSE))</f>
        <v/>
      </c>
      <c r="EG26" s="596" t="str">
        <f t="shared" si="23"/>
        <v/>
      </c>
      <c r="EH26" s="596" t="str">
        <f t="shared" si="24"/>
        <v/>
      </c>
      <c r="EI26" s="598" t="str">
        <f>IF(VLOOKUP($G26, TablaGAV[], $EI$6, FALSE)="","",VLOOKUP($G26, TablaGAV[], $EI$6, FALSE))</f>
        <v/>
      </c>
      <c r="EJ26" s="596" t="str">
        <f t="shared" si="25"/>
        <v/>
      </c>
      <c r="EK26" s="598" t="str">
        <f>IF(VLOOKUP($G26, TablaGAV[], $EK$6, FALSE)="","",VLOOKUP($G26, TablaGAV[], $EK$6, FALSE))</f>
        <v/>
      </c>
      <c r="EL26" s="596" t="str">
        <f t="shared" si="26"/>
        <v/>
      </c>
      <c r="EM26" s="598" t="str">
        <f>IF(VLOOKUP($G26, TablaGAV[], $EM$6, FALSE)="","",VLOOKUP($G26, TablaGAV[], $EM$6, FALSE))</f>
        <v/>
      </c>
      <c r="EN26" s="596" t="str">
        <f t="shared" si="27"/>
        <v/>
      </c>
      <c r="EO26" s="598" t="str">
        <f>IF(VLOOKUP($G26, TablaGAV[], $EO$6, FALSE)="","",VLOOKUP($G26, TablaGAV[], $EO$6, FALSE))</f>
        <v/>
      </c>
      <c r="EP26" s="598" t="str">
        <f>IF(VLOOKUP($G26, TablaGAV[], $EP$6, FALSE)="","",VLOOKUP($G26, TablaGAV[], $EP$6, FALSE))</f>
        <v/>
      </c>
      <c r="EQ26" s="598" t="str">
        <f>IF(VLOOKUP($G26, TablaGAV[], $EQ$6, FALSE)="","",VLOOKUP($G26, TablaGAV[], $EQ$6, FALSE))</f>
        <v/>
      </c>
      <c r="ER26" s="598" t="str">
        <f>IF(VLOOKUP($G26, TablaGAV[], $ER$6, FALSE)="","",VLOOKUP($G26, TablaGAV[], $ER$6, FALSE))</f>
        <v/>
      </c>
      <c r="ES26" s="598" t="str">
        <f>IF(VLOOKUP($G26, TablaGAV[], $ES$6, FALSE)="","",VLOOKUP($G26, TablaGAV[], $ES$6, FALSE))</f>
        <v/>
      </c>
      <c r="ET26" s="596" t="str">
        <f t="shared" si="28"/>
        <v/>
      </c>
      <c r="EU26" s="596" t="str">
        <f t="shared" si="29"/>
        <v/>
      </c>
      <c r="EV26" s="596" t="str">
        <f t="shared" si="30"/>
        <v/>
      </c>
      <c r="EW26" s="596" t="str">
        <f t="shared" si="31"/>
        <v/>
      </c>
      <c r="EX26" s="596" t="str">
        <f t="shared" si="32"/>
        <v/>
      </c>
      <c r="EY26" s="598" t="str">
        <f>IF(VLOOKUP($G26, TablaGAV[], $EY$6, FALSE)="","",VLOOKUP($G26, TablaGAV[], $EY$6, FALSE))</f>
        <v/>
      </c>
      <c r="EZ26" s="598" t="str">
        <f>IF(VLOOKUP($G26, TablaGAV[], $EZ$6, FALSE)="","",VLOOKUP($G26, TablaGAV[], $EZ$6, FALSE))</f>
        <v/>
      </c>
      <c r="FA26" s="596" t="str">
        <f t="shared" si="33"/>
        <v/>
      </c>
      <c r="FB26" s="596" t="str">
        <f t="shared" si="34"/>
        <v/>
      </c>
    </row>
    <row r="27" spans="2:158" ht="15" customHeight="1" x14ac:dyDescent="0.25">
      <c r="B27" s="604" t="str">
        <f t="shared" si="8"/>
        <v>ABRIL</v>
      </c>
      <c r="C27" s="604">
        <f t="shared" si="37"/>
        <v>2017</v>
      </c>
      <c r="D27" s="604" t="str">
        <f t="shared" si="38"/>
        <v>GUILLERMO ELDER BELL</v>
      </c>
      <c r="E27" s="604" t="str">
        <f t="shared" si="39"/>
        <v>GLP</v>
      </c>
      <c r="F27" s="604">
        <f t="shared" si="36"/>
        <v>20</v>
      </c>
      <c r="G27" s="604" t="str">
        <f t="shared" si="9"/>
        <v>ABRIL 2017 / 20</v>
      </c>
      <c r="H27" s="613"/>
      <c r="I27" s="597" t="str">
        <f>IF(VLOOKUP(G27, TablaGLP[], I6, FALSE)="","",VLOOKUP(G27, TablaGLP[], I6, FALSE))</f>
        <v/>
      </c>
      <c r="J27" s="596" t="str">
        <f>IF(VLOOKUP(G27, TablaGLP[], J6, FALSE)="","",VLOOKUP(G27, TablaGLP[], J6, FALSE))</f>
        <v/>
      </c>
      <c r="K27" s="596" t="str">
        <f>IF(VLOOKUP(G27, TablaGLP[], K6, FALSE)="","",VLOOKUP(G27, TablaGLP[], K6, FALSE))</f>
        <v/>
      </c>
      <c r="L27" s="596" t="str">
        <f>IF(VLOOKUP(G27, TablaGLP[], L6, FALSE)="","",VLOOKUP(G27, TablaGLP[], L6, FALSE))</f>
        <v/>
      </c>
      <c r="M27" s="596" t="str">
        <f>IF(VLOOKUP(G27, TablaGLP[],M6, FALSE)="","",VLOOKUP(G27, TablaGLP[],M6, FALSE))</f>
        <v/>
      </c>
      <c r="N27" s="596" t="str">
        <f>IF(VLOOKUP(G27, TablaGLP[],N6, FALSE)="","",VLOOKUP(G27, TablaGLP[],N6, FALSE))</f>
        <v/>
      </c>
      <c r="O27" s="596" t="str">
        <f>IF(VLOOKUP(G27, TablaGLP[],O6, FALSE)="","",VLOOKUP(G27, TablaGLP[],O6, FALSE))</f>
        <v/>
      </c>
      <c r="P27" s="596" t="str">
        <f>IF(VLOOKUP(G27, TablaGLP[],P6, FALSE)="","",VLOOKUP(G27, TablaGLP[],P6, FALSE))</f>
        <v/>
      </c>
      <c r="Q27" s="598" t="str">
        <f>IF(VLOOKUP(G27, TablaGLP[],Q6, FALSE)="","",VLOOKUP(G27, TablaGLP[],Q6, FALSE))</f>
        <v/>
      </c>
      <c r="R27" s="596" t="str">
        <f>IF(VLOOKUP(G27, TablaGLP[],R6, FALSE)="","",VLOOKUP(G27, TablaGLP[],R6, FALSE))</f>
        <v/>
      </c>
      <c r="S27" s="596" t="str">
        <f>IF(VLOOKUP(G27, TablaGLP[],S6, FALSE)="","",VLOOKUP(G27, TablaGLP[],S6, FALSE))</f>
        <v/>
      </c>
      <c r="T27" s="596" t="str">
        <f>IF(VLOOKUP(G27, TablaGLP[],T6, FALSE)="","",VLOOKUP(G27, TablaGLP[],T6, FALSE))</f>
        <v/>
      </c>
      <c r="U27" s="596" t="str">
        <f>IF(VLOOKUP(G27, TablaGLP[],U6, FALSE)="","",VLOOKUP(G27, TablaGLP[],U6, FALSE))</f>
        <v/>
      </c>
      <c r="V27" s="620"/>
      <c r="W27" s="597" t="str">
        <f>IF(VLOOKUP(G27, TablaGE[], W6, FALSE)="","",VLOOKUP(G27, TablaGE[], W6, FALSE))</f>
        <v/>
      </c>
      <c r="X27" s="596" t="str">
        <f>IF(VLOOKUP(G27, TablaGE[],X6, FALSE)="","",VLOOKUP(G27, TablaGE[],X6, FALSE))</f>
        <v/>
      </c>
      <c r="Y27" s="598" t="str">
        <f>IF(VLOOKUP(G27, TablaGE[],Y6, FALSE)="","",VLOOKUP(G27, TablaGE[],Y6, FALSE))</f>
        <v/>
      </c>
      <c r="Z27" s="596" t="str">
        <f>IF(VLOOKUP(G27, TablaGE[],Z6, FALSE)="","",VLOOKUP(G27, TablaGE[],Z6, FALSE))</f>
        <v/>
      </c>
      <c r="AA27" s="596" t="str">
        <f>IF(VLOOKUP(G27, TablaGE[], AA6, FALSE)="","",VLOOKUP(G27, TablaGE[], AA6, FALSE))</f>
        <v/>
      </c>
      <c r="AB27" s="596" t="str">
        <f>IF(VLOOKUP(G27, TablaGE[],AB6, FALSE)="","",VLOOKUP(G27, TablaGE[],AB6, FALSE))</f>
        <v/>
      </c>
      <c r="AC27" s="596" t="str">
        <f>IF(VLOOKUP(G27, TablaGE[],AC6, FALSE)="","",VLOOKUP(G27, TablaGE[],AC6, FALSE))</f>
        <v/>
      </c>
      <c r="AD27" s="596" t="str">
        <f>IF(VLOOKUP(G27, TablaGE[],AD6, FALSE)="","",VLOOKUP(G27, TablaGE[],AD6, FALSE))</f>
        <v/>
      </c>
      <c r="AE27" s="596" t="str">
        <f>IF(VLOOKUP(G27, TablaGE[], AE6, FALSE)="","",VLOOKUP(G27, TablaGE[], AE6, FALSE))</f>
        <v/>
      </c>
      <c r="AF27" s="596" t="str">
        <f>IF(VLOOKUP(G27, TablaGE[], AF6, FALSE)="","",VLOOKUP(G27, TablaGE[], AF6, FALSE))</f>
        <v/>
      </c>
      <c r="AG27" s="596" t="str">
        <f>IF(VLOOKUP(G27, TablaGE[],AG6, FALSE)="","",VLOOKUP(G27, TablaGE[],AG6, FALSE))</f>
        <v/>
      </c>
      <c r="AH27" s="596" t="str">
        <f>IF(VLOOKUP(G27, TablaGE[],AH6, FALSE)="","",VLOOKUP(G27, TablaGE[],AH6, FALSE))</f>
        <v/>
      </c>
      <c r="AI27" s="596" t="str">
        <f>IF(VLOOKUP(G27, TablaGE[],AI6, FALSE)="","",VLOOKUP(G27, TablaGE[],AI6, FALSE))</f>
        <v/>
      </c>
      <c r="AJ27" s="596" t="str">
        <f>IF(VLOOKUP(G27, TablaGE[],AJ6, FALSE)="","",VLOOKUP(G27, TablaGE[],AJ6, FALSE))</f>
        <v/>
      </c>
      <c r="AK27" s="596" t="str">
        <f>IF(VLOOKUP(G27, TablaGE[],AK6, FALSE)="","",VLOOKUP(G27, TablaGE[],AK6, FALSE))</f>
        <v/>
      </c>
      <c r="AL27" s="596" t="str">
        <f>IF(VLOOKUP(G27, TablaGE[],AL6, FALSE)="","",VLOOKUP(G27, TablaGE[],AL6, FALSE))</f>
        <v/>
      </c>
      <c r="AM27" s="596" t="str">
        <f>IF(VLOOKUP(G27, TablaGE[],AM6, FALSE)="","",VLOOKUP(G27, TablaGE[],AM6, FALSE))</f>
        <v/>
      </c>
      <c r="AN27" s="596" t="str">
        <f>IF(VLOOKUP(G27, TablaGE[],AN6, FALSE)="","",VLOOKUP(G27, TablaGE[],AN6, FALSE))</f>
        <v/>
      </c>
      <c r="AO27" s="596" t="str">
        <f>IF(VLOOKUP(G27, TablaGE[],AO6, FALSE)="","",VLOOKUP(G27, TablaGE[],AO6, FALSE))</f>
        <v/>
      </c>
      <c r="AP27" s="596" t="str">
        <f>IF(VLOOKUP(G27, TablaGE[],AP6, FALSE)="","",VLOOKUP(G27, TablaGE[],AP6, FALSE))</f>
        <v/>
      </c>
      <c r="AQ27" s="596" t="str">
        <f>IF(VLOOKUP(G27, TablaGE[],AQ6, FALSE)="","",VLOOKUP(G27, TablaGE[],AQ6, FALSE))</f>
        <v/>
      </c>
      <c r="AR27" s="596" t="str">
        <f>IF(VLOOKUP(G27, TablaGE[],AR6, FALSE)="","",VLOOKUP(G27, TablaGE[],AR6, FALSE))</f>
        <v/>
      </c>
      <c r="AS27" s="596" t="str">
        <f>IF(VLOOKUP(G27, TablaGE[],AS6, FALSE)="","",VLOOKUP(G27, TablaGE[],AS6, FALSE))</f>
        <v/>
      </c>
      <c r="AT27" s="596" t="str">
        <f>IF(VLOOKUP(G27, TablaGE[],AT6, FALSE)="","",VLOOKUP(G27, TablaGE[],AT6, FALSE))</f>
        <v/>
      </c>
      <c r="AU27" s="596" t="str">
        <f>IF(VLOOKUP(G27, TablaGE[],AU6, FALSE)="","",VLOOKUP(G27, TablaGE[],AU6, FALSE))</f>
        <v/>
      </c>
      <c r="AV27" s="620"/>
      <c r="AW27" s="597" t="str">
        <f>IF(VLOOKUP(G27, TablaDO[], AW6, FALSE)="","",VLOOKUP(G27, TablaDO[], AW6, FALSE))</f>
        <v/>
      </c>
      <c r="AX27" s="596" t="str">
        <f>IF(VLOOKUP(G27, TablaDO[], AX6, FALSE)="","",VLOOKUP(G27, TablaDO[], AX6, FALSE))</f>
        <v/>
      </c>
      <c r="AY27" s="596" t="str">
        <f>IF(VLOOKUP(G27, TablaDO[], AY6, FALSE)="","",VLOOKUP(G27, TablaDO[], AY6, FALSE))</f>
        <v/>
      </c>
      <c r="AZ27" s="596" t="str">
        <f>IF(VLOOKUP(G27, TablaDO[], AZ6, FALSE)="","",VLOOKUP(G27, TablaDO[], AZ6, FALSE))</f>
        <v/>
      </c>
      <c r="BA27" s="596" t="str">
        <f>IF(VLOOKUP(G27, TablaDO[],BA6, FALSE)="","",VLOOKUP(G27, TablaDO[],BA6, FALSE))</f>
        <v/>
      </c>
      <c r="BB27" s="596" t="str">
        <f>IF(VLOOKUP(G27, TablaDO[],BB6, FALSE)="","",VLOOKUP(G27, TablaDO[],BB6, FALSE))</f>
        <v/>
      </c>
      <c r="BC27" s="596" t="str">
        <f>IF(VLOOKUP(G27, TablaDO[],BC6, FALSE)="","",VLOOKUP(G27, TablaDO[],BC6, FALSE))</f>
        <v/>
      </c>
      <c r="BD27" s="596" t="str">
        <f>IF(VLOOKUP(G27, TablaDO[],BD6, FALSE)="","",VLOOKUP(G27, TablaDO[],BD6, FALSE))</f>
        <v/>
      </c>
      <c r="BE27" s="598" t="str">
        <f>IF(VLOOKUP(G27, TablaDO[],BE6, FALSE)="","",VLOOKUP(G27, TablaDO[],BE6, FALSE))</f>
        <v/>
      </c>
      <c r="BF27" s="596" t="str">
        <f>IF(VLOOKUP(G27, TablaDO[],BF6, FALSE)="","",VLOOKUP(G27, TablaDO[],BF6, FALSE))</f>
        <v/>
      </c>
      <c r="BG27" s="596" t="str">
        <f>IF(VLOOKUP(G27, TablaDO[],BG6, FALSE)="","",VLOOKUP(G27, TablaDO[],BG6, FALSE))</f>
        <v/>
      </c>
      <c r="BH27" s="596" t="str">
        <f>IF(VLOOKUP(G27, TablaDO[],BH6, FALSE)="","",VLOOKUP(G27, TablaDO[],BH6, FALSE))</f>
        <v/>
      </c>
      <c r="BI27" s="596" t="str">
        <f>IF(VLOOKUP(G27, TablaDO[],BI6, FALSE)="","",VLOOKUP(G27, TablaDO[],BI6, FALSE))</f>
        <v/>
      </c>
      <c r="BJ27" s="596" t="str">
        <f>IF(VLOOKUP(G27, TablaDO[],BJ6, FALSE)="","",VLOOKUP(G27, TablaDO[],BJ6, FALSE))</f>
        <v/>
      </c>
      <c r="BK27" s="596" t="str">
        <f>IF(VLOOKUP(G27, TablaDO[],BK6, FALSE)="","",VLOOKUP(G27, TablaDO[],BK6, FALSE))</f>
        <v/>
      </c>
      <c r="BL27" s="596" t="str">
        <f>IF(VLOOKUP(G27, TablaDO[],BL6, FALSE)="","",VLOOKUP(G27, TablaDO[],BL6, FALSE))</f>
        <v/>
      </c>
      <c r="BM27" s="596" t="str">
        <f>IF(VLOOKUP(G27, TablaDO[],BM6, FALSE)="","",VLOOKUP(G27, TablaDO[],BM6, FALSE))</f>
        <v/>
      </c>
      <c r="BN27" s="596" t="str">
        <f>IF(VLOOKUP(G27, TablaDO[],BN6, FALSE)="","",VLOOKUP(G27, TablaDO[],BN6, FALSE))</f>
        <v/>
      </c>
      <c r="BO27" s="596" t="str">
        <f>IF(VLOOKUP(G27, TablaDO[],BO6, FALSE)="","",VLOOKUP(G27, TablaDO[],BO6, FALSE))</f>
        <v/>
      </c>
      <c r="BP27" s="596" t="str">
        <f>IF(VLOOKUP(G27, TablaDO[],BP6, FALSE)="","",VLOOKUP(G27, TablaDO[],BP6, FALSE))</f>
        <v/>
      </c>
      <c r="BQ27" s="596" t="str">
        <f>IF(VLOOKUP(G27, TablaDO[],BQ6, FALSE)="","",VLOOKUP(G27, TablaDO[],BQ6, FALSE))</f>
        <v/>
      </c>
      <c r="BR27" s="596" t="str">
        <f>IF(VLOOKUP(G27, TablaDO[],BR6, FALSE)="","",VLOOKUP(G27, TablaDO[],BR6, FALSE))</f>
        <v/>
      </c>
      <c r="BS27" s="620"/>
      <c r="BT27" s="597" t="str">
        <f>IF(VLOOKUP(G27, TablaJF[], BT6, FALSE)="","",VLOOKUP(G27, TablaJF[], BT6, FALSE))</f>
        <v/>
      </c>
      <c r="BU27" s="596" t="str">
        <f>IF(VLOOKUP(G27, TablaJF[], BU6, FALSE)="","",VLOOKUP(G27, TablaJF[], BU6, FALSE))</f>
        <v/>
      </c>
      <c r="BV27" s="596" t="str">
        <f>IF(VLOOKUP(G27, TablaJF[], BV6, FALSE)="","",VLOOKUP(G27, TablaJF[], BV6, FALSE))</f>
        <v/>
      </c>
      <c r="BW27" s="596" t="str">
        <f>IF(VLOOKUP(G27, TablaJF[], BW6, FALSE)="","",VLOOKUP(G27, TablaJF[], BW6, FALSE))</f>
        <v/>
      </c>
      <c r="BX27" s="596" t="str">
        <f>IF(VLOOKUP(G27, TablaJF[],BX6, FALSE)="","",VLOOKUP(G27, TablaJF[],BX6, FALSE))</f>
        <v/>
      </c>
      <c r="BY27" s="596" t="str">
        <f>IF(VLOOKUP(G27, TablaJF[],BY6, FALSE)="","",VLOOKUP(G27, TablaJF[],BY6, FALSE))</f>
        <v/>
      </c>
      <c r="BZ27" s="596" t="str">
        <f>IF(VLOOKUP(G27, TablaJF[],BZ6, FALSE)="","",VLOOKUP(G27, TablaJF[],BZ6, FALSE))</f>
        <v/>
      </c>
      <c r="CA27" s="596" t="str">
        <f>IF(VLOOKUP(G27, TablaJF[],CA6, FALSE)="","",VLOOKUP(G27, TablaJF[],CA6, FALSE))</f>
        <v/>
      </c>
      <c r="CB27" s="596" t="str">
        <f>IF(VLOOKUP(G27, TablaJF[],CB6, FALSE)="","",VLOOKUP(G27, TablaJF[],CB6, FALSE))</f>
        <v/>
      </c>
      <c r="CC27" s="596" t="str">
        <f>IF(VLOOKUP(G27, TablaJF[],CC6, FALSE)="","",VLOOKUP(G27, TablaJF[],CC6, FALSE))</f>
        <v/>
      </c>
      <c r="CD27" s="596" t="str">
        <f>IF(VLOOKUP(G27, TablaJF[],CD6, FALSE)="","",VLOOKUP(G27, TablaJF[],CD6, FALSE))</f>
        <v/>
      </c>
      <c r="CE27" s="596" t="str">
        <f>IF(VLOOKUP(G27, TablaJF[],CE6, FALSE)="","",VLOOKUP(G27, TablaJF[],CE6, FALSE))</f>
        <v/>
      </c>
      <c r="CF27" s="596" t="str">
        <f>IF(VLOOKUP(G27, TablaJF[],CF6, FALSE)="","",VLOOKUP(G27, TablaJF[],CF6, FALSE))</f>
        <v/>
      </c>
      <c r="CG27" s="596" t="str">
        <f>IF(VLOOKUP(G27, TablaJF[],CG6, FALSE)="","",VLOOKUP(G27, TablaJF[],CG6, FALSE))</f>
        <v/>
      </c>
      <c r="CH27" s="596" t="str">
        <f>IF(VLOOKUP(G27, TablaJF[],CH6, FALSE)="","",VLOOKUP(G27, TablaJF[],CH6, FALSE))</f>
        <v/>
      </c>
      <c r="CI27" s="596" t="str">
        <f>IF(VLOOKUP(G27, TablaJF[],CI6, FALSE)="","",VLOOKUP(G27, TablaJF[],CI6, FALSE))</f>
        <v/>
      </c>
      <c r="CJ27" s="598" t="str">
        <f>IF(VLOOKUP(G27, TablaJF[],CJ6, FALSE)="","",VLOOKUP(G27, TablaJF[],CJ6, FALSE))</f>
        <v/>
      </c>
      <c r="CK27" s="596" t="str">
        <f>IF(VLOOKUP(G27, TablaJF[],CK6, FALSE)="","",VLOOKUP(G27, TablaJF[],CK6, FALSE))</f>
        <v/>
      </c>
      <c r="CL27" s="596" t="str">
        <f>IF(VLOOKUP(G27, TablaJF[],CL6, FALSE)="","",VLOOKUP(G27, TablaJF[],CL6, FALSE))</f>
        <v/>
      </c>
      <c r="CM27" s="620"/>
      <c r="CN27" s="597" t="str">
        <f>IF(VLOOKUP(G27, TablaKE[], CN6, FALSE)="","",VLOOKUP(G27, TablaKE[], CN6, FALSE))</f>
        <v/>
      </c>
      <c r="CO27" s="596" t="str">
        <f>IF(VLOOKUP(G27, TablaKE[], CO6, FALSE)="","",VLOOKUP(G27, TablaKE[], CO6, FALSE))</f>
        <v/>
      </c>
      <c r="CP27" s="596" t="str">
        <f>IF(VLOOKUP(G27, TablaKE[], CP6, FALSE)="","",VLOOKUP(G27, TablaKE[], CP6, FALSE))</f>
        <v/>
      </c>
      <c r="CQ27" s="596" t="str">
        <f>IF(VLOOKUP(G27, TablaKE[], CQ6, FALSE)="","",VLOOKUP(G27, TablaKE[], CQ6, FALSE))</f>
        <v/>
      </c>
      <c r="CR27" s="596" t="str">
        <f>IF(VLOOKUP(G27, TablaKE[],CR6, FALSE)="","",VLOOKUP(G27, TablaKE[],CR6, FALSE))</f>
        <v/>
      </c>
      <c r="CS27" s="596" t="str">
        <f>IF(VLOOKUP(G27, TablaKE[],CS6, FALSE)="","",VLOOKUP(G27, TablaKE[],CS6, FALSE))</f>
        <v/>
      </c>
      <c r="CT27" s="596" t="str">
        <f>IF(VLOOKUP(G27, TablaKE[],CT6, FALSE)="","",VLOOKUP(G27, TablaKE[],CT6, FALSE))</f>
        <v/>
      </c>
      <c r="CU27" s="596" t="str">
        <f>IF(VLOOKUP(G27, TablaKE[],CU6, FALSE)="","",VLOOKUP(G27, TablaKE[],CU6, FALSE))</f>
        <v/>
      </c>
      <c r="CV27" s="596" t="str">
        <f>IF(VLOOKUP(G27, TablaKE[],CV6, FALSE)="","",VLOOKUP(G27, TablaKE[],CV6, FALSE))</f>
        <v/>
      </c>
      <c r="CW27" s="596" t="str">
        <f>IF(VLOOKUP(G27, TablaKE[],CW6, FALSE)="","",VLOOKUP(G27, TablaKE[],CW6, FALSE))</f>
        <v/>
      </c>
      <c r="CX27" s="596" t="str">
        <f>IF(VLOOKUP(G27, TablaKE[],CX6, FALSE)="","",VLOOKUP(G27, TablaKE[],CX6, FALSE))</f>
        <v/>
      </c>
      <c r="CY27" s="596" t="str">
        <f>IF(VLOOKUP(G27, TablaKE[],CY6, FALSE)="","",VLOOKUP(G27, TablaKE[],CY6, FALSE))</f>
        <v/>
      </c>
      <c r="CZ27" s="596" t="str">
        <f>IF(VLOOKUP(G27, TablaKE[],CZ6, FALSE)="","",VLOOKUP(G27, TablaKE[],CZ6, FALSE))</f>
        <v/>
      </c>
      <c r="DA27" s="596" t="str">
        <f>IF(VLOOKUP(G27, TablaKE[],DA6, FALSE)="","",VLOOKUP(G27, TablaKE[],DA6, FALSE))</f>
        <v/>
      </c>
      <c r="DB27" s="596" t="str">
        <f>IF(VLOOKUP(G27, TablaKE[],DB6, FALSE)="","",VLOOKUP(G27, TablaKE[],DB6, FALSE))</f>
        <v/>
      </c>
      <c r="DC27" s="596" t="str">
        <f>IF(VLOOKUP(G27, TablaKE[],DC6, FALSE)="","",VLOOKUP(G27, TablaKE[],DC6, FALSE))</f>
        <v/>
      </c>
      <c r="DD27" s="620"/>
      <c r="DE27" s="597" t="str">
        <f>IF(VLOOKUP($G27, TablaGP[], $DE$6, FALSE)="","",VLOOKUP($G27, TablaGP[], $DE$6, FALSE))</f>
        <v/>
      </c>
      <c r="DF27" s="598" t="str">
        <f>IF(VLOOKUP($G27, TablaGP[], $DF$6, FALSE)="","",VLOOKUP($G27, TablaGP[], $DF$6, FALSE))</f>
        <v/>
      </c>
      <c r="DG27" s="596" t="str">
        <f t="shared" si="10"/>
        <v/>
      </c>
      <c r="DH27" s="598" t="str">
        <f>IF(VLOOKUP($G27, TablaGP[], $DH$6, FALSE)="","",VLOOKUP($G27, TablaGP[], $DH$6, FALSE))</f>
        <v/>
      </c>
      <c r="DI27" s="596" t="str">
        <f t="shared" si="11"/>
        <v/>
      </c>
      <c r="DJ27" s="596" t="str">
        <f t="shared" si="12"/>
        <v/>
      </c>
      <c r="DK27" s="598" t="str">
        <f>IF(VLOOKUP($G27, TablaGP[], $DK$6, FALSE)="","",VLOOKUP($G27, TablaGP[], $DK$6, FALSE))</f>
        <v/>
      </c>
      <c r="DL27" s="596" t="str">
        <f t="shared" si="13"/>
        <v/>
      </c>
      <c r="DM27" s="598" t="str">
        <f>IF(VLOOKUP($G27, TablaGP[], $DM$6, FALSE)="","",VLOOKUP($G27, TablaGP[], $DM$6, FALSE))</f>
        <v/>
      </c>
      <c r="DN27" s="596" t="str">
        <f t="shared" si="14"/>
        <v/>
      </c>
      <c r="DO27" s="598" t="str">
        <f>IF(VLOOKUP($G27, TablaGP[], $DO$6, FALSE)="","",VLOOKUP($G27, TablaGP[], $DO$6, FALSE))</f>
        <v/>
      </c>
      <c r="DP27" s="598" t="str">
        <f>IF(VLOOKUP($G27, TablaGP[], $DP$6, FALSE)="","",VLOOKUP($G27, TablaGP[], $DP$6, FALSE))</f>
        <v/>
      </c>
      <c r="DQ27" s="598" t="str">
        <f>IF(VLOOKUP($G27, TablaGP[], $DQ$6, FALSE)="","",VLOOKUP($G27, TablaGP[], $DQ$6, FALSE))</f>
        <v/>
      </c>
      <c r="DR27" s="598" t="str">
        <f>IF(VLOOKUP($G27, TablaGP[], $DR$6, FALSE)="","",VLOOKUP($G27, TablaGP[], $DR$6, FALSE))</f>
        <v/>
      </c>
      <c r="DS27" s="596" t="str">
        <f t="shared" si="15"/>
        <v/>
      </c>
      <c r="DT27" s="596" t="str">
        <f t="shared" si="16"/>
        <v/>
      </c>
      <c r="DU27" s="596" t="str">
        <f t="shared" si="17"/>
        <v/>
      </c>
      <c r="DV27" s="596" t="str">
        <f t="shared" si="18"/>
        <v/>
      </c>
      <c r="DW27" s="596" t="str">
        <f t="shared" si="19"/>
        <v/>
      </c>
      <c r="DX27" s="598" t="str">
        <f>IF(VLOOKUP($G27, TablaGP[], $DX$6, FALSE)="","",VLOOKUP($G27, TablaGP[], $DX$6, FALSE))</f>
        <v/>
      </c>
      <c r="DY27" s="598" t="str">
        <f>IF(VLOOKUP($G27, TablaGP[], $DY$6, FALSE)="","",VLOOKUP($G27, TablaGP[], $DY$6, FALSE))</f>
        <v/>
      </c>
      <c r="DZ27" s="598" t="str">
        <f>IF(VLOOKUP($G27, TablaGP[], $DZ$6, FALSE)="","",VLOOKUP($G27, TablaGP[], $DZ$6, FALSE))</f>
        <v/>
      </c>
      <c r="EA27" s="596" t="str">
        <f t="shared" si="20"/>
        <v/>
      </c>
      <c r="EB27" s="596" t="str">
        <f t="shared" si="21"/>
        <v/>
      </c>
      <c r="EC27" s="596" t="str">
        <f t="shared" si="22"/>
        <v/>
      </c>
      <c r="EE27" s="597" t="str">
        <f>IF(VLOOKUP($G27, TablaGAV[], $DE$6, FALSE)="","",VLOOKUP($G27, TablaGAV[], $DE$6, FALSE))</f>
        <v/>
      </c>
      <c r="EF27" s="598" t="str">
        <f>IF(VLOOKUP($G27, TablaGAV[], $EF$6, FALSE)="","",VLOOKUP($G27, TablaGAV[], $EF$6, FALSE))</f>
        <v/>
      </c>
      <c r="EG27" s="596" t="str">
        <f t="shared" si="23"/>
        <v/>
      </c>
      <c r="EH27" s="596" t="str">
        <f t="shared" si="24"/>
        <v/>
      </c>
      <c r="EI27" s="598" t="str">
        <f>IF(VLOOKUP($G27, TablaGAV[], $EI$6, FALSE)="","",VLOOKUP($G27, TablaGAV[], $EI$6, FALSE))</f>
        <v/>
      </c>
      <c r="EJ27" s="596" t="str">
        <f t="shared" si="25"/>
        <v/>
      </c>
      <c r="EK27" s="598" t="str">
        <f>IF(VLOOKUP($G27, TablaGAV[], $EK$6, FALSE)="","",VLOOKUP($G27, TablaGAV[], $EK$6, FALSE))</f>
        <v/>
      </c>
      <c r="EL27" s="596" t="str">
        <f t="shared" si="26"/>
        <v/>
      </c>
      <c r="EM27" s="598" t="str">
        <f>IF(VLOOKUP($G27, TablaGAV[], $EM$6, FALSE)="","",VLOOKUP($G27, TablaGAV[], $EM$6, FALSE))</f>
        <v/>
      </c>
      <c r="EN27" s="596" t="str">
        <f t="shared" si="27"/>
        <v/>
      </c>
      <c r="EO27" s="598" t="str">
        <f>IF(VLOOKUP($G27, TablaGAV[], $EO$6, FALSE)="","",VLOOKUP($G27, TablaGAV[], $EO$6, FALSE))</f>
        <v/>
      </c>
      <c r="EP27" s="598" t="str">
        <f>IF(VLOOKUP($G27, TablaGAV[], $EP$6, FALSE)="","",VLOOKUP($G27, TablaGAV[], $EP$6, FALSE))</f>
        <v/>
      </c>
      <c r="EQ27" s="598" t="str">
        <f>IF(VLOOKUP($G27, TablaGAV[], $EQ$6, FALSE)="","",VLOOKUP($G27, TablaGAV[], $EQ$6, FALSE))</f>
        <v/>
      </c>
      <c r="ER27" s="598" t="str">
        <f>IF(VLOOKUP($G27, TablaGAV[], $ER$6, FALSE)="","",VLOOKUP($G27, TablaGAV[], $ER$6, FALSE))</f>
        <v/>
      </c>
      <c r="ES27" s="598" t="str">
        <f>IF(VLOOKUP($G27, TablaGAV[], $ES$6, FALSE)="","",VLOOKUP($G27, TablaGAV[], $ES$6, FALSE))</f>
        <v/>
      </c>
      <c r="ET27" s="596" t="str">
        <f t="shared" si="28"/>
        <v/>
      </c>
      <c r="EU27" s="596" t="str">
        <f t="shared" si="29"/>
        <v/>
      </c>
      <c r="EV27" s="596" t="str">
        <f t="shared" si="30"/>
        <v/>
      </c>
      <c r="EW27" s="596" t="str">
        <f t="shared" si="31"/>
        <v/>
      </c>
      <c r="EX27" s="596" t="str">
        <f t="shared" si="32"/>
        <v/>
      </c>
      <c r="EY27" s="598" t="str">
        <f>IF(VLOOKUP($G27, TablaGAV[], $EY$6, FALSE)="","",VLOOKUP($G27, TablaGAV[], $EY$6, FALSE))</f>
        <v/>
      </c>
      <c r="EZ27" s="598" t="str">
        <f>IF(VLOOKUP($G27, TablaGAV[], $EZ$6, FALSE)="","",VLOOKUP($G27, TablaGAV[], $EZ$6, FALSE))</f>
        <v/>
      </c>
      <c r="FA27" s="596" t="str">
        <f t="shared" si="33"/>
        <v/>
      </c>
      <c r="FB27" s="596" t="str">
        <f t="shared" si="34"/>
        <v/>
      </c>
    </row>
    <row r="28" spans="2:158" ht="15" customHeight="1" x14ac:dyDescent="0.25">
      <c r="B28" s="604" t="str">
        <f t="shared" si="8"/>
        <v>ABRIL</v>
      </c>
      <c r="C28" s="604">
        <f t="shared" si="37"/>
        <v>2017</v>
      </c>
      <c r="D28" s="604" t="str">
        <f t="shared" si="38"/>
        <v>GUILLERMO ELDER BELL</v>
      </c>
      <c r="E28" s="604" t="str">
        <f t="shared" si="39"/>
        <v>GLP</v>
      </c>
      <c r="F28" s="604">
        <f t="shared" si="36"/>
        <v>21</v>
      </c>
      <c r="G28" s="604" t="str">
        <f t="shared" si="9"/>
        <v>ABRIL 2017 / 21</v>
      </c>
      <c r="H28" s="613"/>
      <c r="I28" s="597" t="str">
        <f>IF(VLOOKUP(G28, TablaGLP[], I6, FALSE)="","",VLOOKUP(G28, TablaGLP[], I6, FALSE))</f>
        <v/>
      </c>
      <c r="J28" s="596" t="str">
        <f>IF(VLOOKUP(G28, TablaGLP[], J6, FALSE)="","",VLOOKUP(G28, TablaGLP[], J6, FALSE))</f>
        <v/>
      </c>
      <c r="K28" s="596" t="str">
        <f>IF(VLOOKUP(G28, TablaGLP[], K6, FALSE)="","",VLOOKUP(G28, TablaGLP[], K6, FALSE))</f>
        <v/>
      </c>
      <c r="L28" s="596" t="str">
        <f>IF(VLOOKUP(G28, TablaGLP[], L6, FALSE)="","",VLOOKUP(G28, TablaGLP[], L6, FALSE))</f>
        <v/>
      </c>
      <c r="M28" s="596" t="str">
        <f>IF(VLOOKUP(G28, TablaGLP[],M6, FALSE)="","",VLOOKUP(G28, TablaGLP[],M6, FALSE))</f>
        <v/>
      </c>
      <c r="N28" s="596" t="str">
        <f>IF(VLOOKUP(G28, TablaGLP[],N6, FALSE)="","",VLOOKUP(G28, TablaGLP[],N6, FALSE))</f>
        <v/>
      </c>
      <c r="O28" s="596" t="str">
        <f>IF(VLOOKUP(G28, TablaGLP[],O6, FALSE)="","",VLOOKUP(G28, TablaGLP[],O6, FALSE))</f>
        <v/>
      </c>
      <c r="P28" s="596" t="str">
        <f>IF(VLOOKUP(G28, TablaGLP[],P6, FALSE)="","",VLOOKUP(G28, TablaGLP[],P6, FALSE))</f>
        <v/>
      </c>
      <c r="Q28" s="598" t="str">
        <f>IF(VLOOKUP(G28, TablaGLP[],Q6, FALSE)="","",VLOOKUP(G28, TablaGLP[],Q6, FALSE))</f>
        <v/>
      </c>
      <c r="R28" s="596" t="str">
        <f>IF(VLOOKUP(G28, TablaGLP[],R6, FALSE)="","",VLOOKUP(G28, TablaGLP[],R6, FALSE))</f>
        <v/>
      </c>
      <c r="S28" s="596" t="str">
        <f>IF(VLOOKUP(G28, TablaGLP[],S6, FALSE)="","",VLOOKUP(G28, TablaGLP[],S6, FALSE))</f>
        <v/>
      </c>
      <c r="T28" s="596" t="str">
        <f>IF(VLOOKUP(G28, TablaGLP[],T6, FALSE)="","",VLOOKUP(G28, TablaGLP[],T6, FALSE))</f>
        <v/>
      </c>
      <c r="U28" s="596" t="str">
        <f>IF(VLOOKUP(G28, TablaGLP[],U6, FALSE)="","",VLOOKUP(G28, TablaGLP[],U6, FALSE))</f>
        <v/>
      </c>
      <c r="V28" s="620"/>
      <c r="W28" s="597" t="str">
        <f>IF(VLOOKUP(G28, TablaGE[], W6, FALSE)="","",VLOOKUP(G28, TablaGE[], W6, FALSE))</f>
        <v/>
      </c>
      <c r="X28" s="596" t="str">
        <f>IF(VLOOKUP(G28, TablaGE[],X6, FALSE)="","",VLOOKUP(G28, TablaGE[],X6, FALSE))</f>
        <v/>
      </c>
      <c r="Y28" s="598" t="str">
        <f>IF(VLOOKUP(G28, TablaGE[],Y6, FALSE)="","",VLOOKUP(G28, TablaGE[],Y6, FALSE))</f>
        <v/>
      </c>
      <c r="Z28" s="596" t="str">
        <f>IF(VLOOKUP(G28, TablaGE[],Z6, FALSE)="","",VLOOKUP(G28, TablaGE[],Z6, FALSE))</f>
        <v/>
      </c>
      <c r="AA28" s="596" t="str">
        <f>IF(VLOOKUP(G28, TablaGE[], AA6, FALSE)="","",VLOOKUP(G28, TablaGE[], AA6, FALSE))</f>
        <v/>
      </c>
      <c r="AB28" s="596" t="str">
        <f>IF(VLOOKUP(G28, TablaGE[],AB6, FALSE)="","",VLOOKUP(G28, TablaGE[],AB6, FALSE))</f>
        <v/>
      </c>
      <c r="AC28" s="596" t="str">
        <f>IF(VLOOKUP(G28, TablaGE[],AC6, FALSE)="","",VLOOKUP(G28, TablaGE[],AC6, FALSE))</f>
        <v/>
      </c>
      <c r="AD28" s="596" t="str">
        <f>IF(VLOOKUP(G28, TablaGE[],AD6, FALSE)="","",VLOOKUP(G28, TablaGE[],AD6, FALSE))</f>
        <v/>
      </c>
      <c r="AE28" s="596" t="str">
        <f>IF(VLOOKUP(G28, TablaGE[], AE6, FALSE)="","",VLOOKUP(G28, TablaGE[], AE6, FALSE))</f>
        <v/>
      </c>
      <c r="AF28" s="596" t="str">
        <f>IF(VLOOKUP(G28, TablaGE[], AF6, FALSE)="","",VLOOKUP(G28, TablaGE[], AF6, FALSE))</f>
        <v/>
      </c>
      <c r="AG28" s="596" t="str">
        <f>IF(VLOOKUP(G28, TablaGE[],AG6, FALSE)="","",VLOOKUP(G28, TablaGE[],AG6, FALSE))</f>
        <v/>
      </c>
      <c r="AH28" s="596" t="str">
        <f>IF(VLOOKUP(G28, TablaGE[],AH6, FALSE)="","",VLOOKUP(G28, TablaGE[],AH6, FALSE))</f>
        <v/>
      </c>
      <c r="AI28" s="596" t="str">
        <f>IF(VLOOKUP(G28, TablaGE[],AI6, FALSE)="","",VLOOKUP(G28, TablaGE[],AI6, FALSE))</f>
        <v/>
      </c>
      <c r="AJ28" s="596" t="str">
        <f>IF(VLOOKUP(G28, TablaGE[],AJ6, FALSE)="","",VLOOKUP(G28, TablaGE[],AJ6, FALSE))</f>
        <v/>
      </c>
      <c r="AK28" s="596" t="str">
        <f>IF(VLOOKUP(G28, TablaGE[],AK6, FALSE)="","",VLOOKUP(G28, TablaGE[],AK6, FALSE))</f>
        <v/>
      </c>
      <c r="AL28" s="596" t="str">
        <f>IF(VLOOKUP(G28, TablaGE[],AL6, FALSE)="","",VLOOKUP(G28, TablaGE[],AL6, FALSE))</f>
        <v/>
      </c>
      <c r="AM28" s="596" t="str">
        <f>IF(VLOOKUP(G28, TablaGE[],AM6, FALSE)="","",VLOOKUP(G28, TablaGE[],AM6, FALSE))</f>
        <v/>
      </c>
      <c r="AN28" s="596" t="str">
        <f>IF(VLOOKUP(G28, TablaGE[],AN6, FALSE)="","",VLOOKUP(G28, TablaGE[],AN6, FALSE))</f>
        <v/>
      </c>
      <c r="AO28" s="596" t="str">
        <f>IF(VLOOKUP(G28, TablaGE[],AO6, FALSE)="","",VLOOKUP(G28, TablaGE[],AO6, FALSE))</f>
        <v/>
      </c>
      <c r="AP28" s="596" t="str">
        <f>IF(VLOOKUP(G28, TablaGE[],AP6, FALSE)="","",VLOOKUP(G28, TablaGE[],AP6, FALSE))</f>
        <v/>
      </c>
      <c r="AQ28" s="596" t="str">
        <f>IF(VLOOKUP(G28, TablaGE[],AQ6, FALSE)="","",VLOOKUP(G28, TablaGE[],AQ6, FALSE))</f>
        <v/>
      </c>
      <c r="AR28" s="596" t="str">
        <f>IF(VLOOKUP(G28, TablaGE[],AR6, FALSE)="","",VLOOKUP(G28, TablaGE[],AR6, FALSE))</f>
        <v/>
      </c>
      <c r="AS28" s="596" t="str">
        <f>IF(VLOOKUP(G28, TablaGE[],AS6, FALSE)="","",VLOOKUP(G28, TablaGE[],AS6, FALSE))</f>
        <v/>
      </c>
      <c r="AT28" s="596" t="str">
        <f>IF(VLOOKUP(G28, TablaGE[],AT6, FALSE)="","",VLOOKUP(G28, TablaGE[],AT6, FALSE))</f>
        <v/>
      </c>
      <c r="AU28" s="596" t="str">
        <f>IF(VLOOKUP(G28, TablaGE[],AU6, FALSE)="","",VLOOKUP(G28, TablaGE[],AU6, FALSE))</f>
        <v/>
      </c>
      <c r="AV28" s="620"/>
      <c r="AW28" s="597" t="str">
        <f>IF(VLOOKUP(G28, TablaDO[], AW6, FALSE)="","",VLOOKUP(G28, TablaDO[], AW6, FALSE))</f>
        <v/>
      </c>
      <c r="AX28" s="596" t="str">
        <f>IF(VLOOKUP(G28, TablaDO[], AX6, FALSE)="","",VLOOKUP(G28, TablaDO[], AX6, FALSE))</f>
        <v/>
      </c>
      <c r="AY28" s="596" t="str">
        <f>IF(VLOOKUP(G28, TablaDO[], AY6, FALSE)="","",VLOOKUP(G28, TablaDO[], AY6, FALSE))</f>
        <v/>
      </c>
      <c r="AZ28" s="596" t="str">
        <f>IF(VLOOKUP(G28, TablaDO[], AZ6, FALSE)="","",VLOOKUP(G28, TablaDO[], AZ6, FALSE))</f>
        <v/>
      </c>
      <c r="BA28" s="596" t="str">
        <f>IF(VLOOKUP(G28, TablaDO[],BA6, FALSE)="","",VLOOKUP(G28, TablaDO[],BA6, FALSE))</f>
        <v/>
      </c>
      <c r="BB28" s="596" t="str">
        <f>IF(VLOOKUP(G28, TablaDO[],BB6, FALSE)="","",VLOOKUP(G28, TablaDO[],BB6, FALSE))</f>
        <v/>
      </c>
      <c r="BC28" s="596" t="str">
        <f>IF(VLOOKUP(G28, TablaDO[],BC6, FALSE)="","",VLOOKUP(G28, TablaDO[],BC6, FALSE))</f>
        <v/>
      </c>
      <c r="BD28" s="596" t="str">
        <f>IF(VLOOKUP(G28, TablaDO[],BD6, FALSE)="","",VLOOKUP(G28, TablaDO[],BD6, FALSE))</f>
        <v/>
      </c>
      <c r="BE28" s="598" t="str">
        <f>IF(VLOOKUP(G28, TablaDO[],BE6, FALSE)="","",VLOOKUP(G28, TablaDO[],BE6, FALSE))</f>
        <v/>
      </c>
      <c r="BF28" s="596" t="str">
        <f>IF(VLOOKUP(G28, TablaDO[],BF6, FALSE)="","",VLOOKUP(G28, TablaDO[],BF6, FALSE))</f>
        <v/>
      </c>
      <c r="BG28" s="596" t="str">
        <f>IF(VLOOKUP(G28, TablaDO[],BG6, FALSE)="","",VLOOKUP(G28, TablaDO[],BG6, FALSE))</f>
        <v/>
      </c>
      <c r="BH28" s="596" t="str">
        <f>IF(VLOOKUP(G28, TablaDO[],BH6, FALSE)="","",VLOOKUP(G28, TablaDO[],BH6, FALSE))</f>
        <v/>
      </c>
      <c r="BI28" s="596" t="str">
        <f>IF(VLOOKUP(G28, TablaDO[],BI6, FALSE)="","",VLOOKUP(G28, TablaDO[],BI6, FALSE))</f>
        <v/>
      </c>
      <c r="BJ28" s="596" t="str">
        <f>IF(VLOOKUP(G28, TablaDO[],BJ6, FALSE)="","",VLOOKUP(G28, TablaDO[],BJ6, FALSE))</f>
        <v/>
      </c>
      <c r="BK28" s="596" t="str">
        <f>IF(VLOOKUP(G28, TablaDO[],BK6, FALSE)="","",VLOOKUP(G28, TablaDO[],BK6, FALSE))</f>
        <v/>
      </c>
      <c r="BL28" s="596" t="str">
        <f>IF(VLOOKUP(G28, TablaDO[],BL6, FALSE)="","",VLOOKUP(G28, TablaDO[],BL6, FALSE))</f>
        <v/>
      </c>
      <c r="BM28" s="596" t="str">
        <f>IF(VLOOKUP(G28, TablaDO[],BM6, FALSE)="","",VLOOKUP(G28, TablaDO[],BM6, FALSE))</f>
        <v/>
      </c>
      <c r="BN28" s="596" t="str">
        <f>IF(VLOOKUP(G28, TablaDO[],BN6, FALSE)="","",VLOOKUP(G28, TablaDO[],BN6, FALSE))</f>
        <v/>
      </c>
      <c r="BO28" s="596" t="str">
        <f>IF(VLOOKUP(G28, TablaDO[],BO6, FALSE)="","",VLOOKUP(G28, TablaDO[],BO6, FALSE))</f>
        <v/>
      </c>
      <c r="BP28" s="596" t="str">
        <f>IF(VLOOKUP(G28, TablaDO[],BP6, FALSE)="","",VLOOKUP(G28, TablaDO[],BP6, FALSE))</f>
        <v/>
      </c>
      <c r="BQ28" s="596" t="str">
        <f>IF(VLOOKUP(G28, TablaDO[],BQ6, FALSE)="","",VLOOKUP(G28, TablaDO[],BQ6, FALSE))</f>
        <v/>
      </c>
      <c r="BR28" s="596" t="str">
        <f>IF(VLOOKUP(G28, TablaDO[],BR6, FALSE)="","",VLOOKUP(G28, TablaDO[],BR6, FALSE))</f>
        <v/>
      </c>
      <c r="BS28" s="620"/>
      <c r="BT28" s="597" t="str">
        <f>IF(VLOOKUP(G28, TablaJF[], BT6, FALSE)="","",VLOOKUP(G28, TablaJF[], BT6, FALSE))</f>
        <v/>
      </c>
      <c r="BU28" s="596" t="str">
        <f>IF(VLOOKUP(G28, TablaJF[], BU6, FALSE)="","",VLOOKUP(G28, TablaJF[], BU6, FALSE))</f>
        <v/>
      </c>
      <c r="BV28" s="596" t="str">
        <f>IF(VLOOKUP(G28, TablaJF[], BV6, FALSE)="","",VLOOKUP(G28, TablaJF[], BV6, FALSE))</f>
        <v/>
      </c>
      <c r="BW28" s="596" t="str">
        <f>IF(VLOOKUP(G28, TablaJF[], BW6, FALSE)="","",VLOOKUP(G28, TablaJF[], BW6, FALSE))</f>
        <v/>
      </c>
      <c r="BX28" s="596" t="str">
        <f>IF(VLOOKUP(G28, TablaJF[],BX6, FALSE)="","",VLOOKUP(G28, TablaJF[],BX6, FALSE))</f>
        <v/>
      </c>
      <c r="BY28" s="596" t="str">
        <f>IF(VLOOKUP(G28, TablaJF[],BY6, FALSE)="","",VLOOKUP(G28, TablaJF[],BY6, FALSE))</f>
        <v/>
      </c>
      <c r="BZ28" s="596" t="str">
        <f>IF(VLOOKUP(G28, TablaJF[],BZ6, FALSE)="","",VLOOKUP(G28, TablaJF[],BZ6, FALSE))</f>
        <v/>
      </c>
      <c r="CA28" s="596" t="str">
        <f>IF(VLOOKUP(G28, TablaJF[],CA6, FALSE)="","",VLOOKUP(G28, TablaJF[],CA6, FALSE))</f>
        <v/>
      </c>
      <c r="CB28" s="596" t="str">
        <f>IF(VLOOKUP(G28, TablaJF[],CB6, FALSE)="","",VLOOKUP(G28, TablaJF[],CB6, FALSE))</f>
        <v/>
      </c>
      <c r="CC28" s="596" t="str">
        <f>IF(VLOOKUP(G28, TablaJF[],CC6, FALSE)="","",VLOOKUP(G28, TablaJF[],CC6, FALSE))</f>
        <v/>
      </c>
      <c r="CD28" s="596" t="str">
        <f>IF(VLOOKUP(G28, TablaJF[],CD6, FALSE)="","",VLOOKUP(G28, TablaJF[],CD6, FALSE))</f>
        <v/>
      </c>
      <c r="CE28" s="596" t="str">
        <f>IF(VLOOKUP(G28, TablaJF[],CE6, FALSE)="","",VLOOKUP(G28, TablaJF[],CE6, FALSE))</f>
        <v/>
      </c>
      <c r="CF28" s="596" t="str">
        <f>IF(VLOOKUP(G28, TablaJF[],CF6, FALSE)="","",VLOOKUP(G28, TablaJF[],CF6, FALSE))</f>
        <v/>
      </c>
      <c r="CG28" s="596" t="str">
        <f>IF(VLOOKUP(G28, TablaJF[],CG6, FALSE)="","",VLOOKUP(G28, TablaJF[],CG6, FALSE))</f>
        <v/>
      </c>
      <c r="CH28" s="596" t="str">
        <f>IF(VLOOKUP(G28, TablaJF[],CH6, FALSE)="","",VLOOKUP(G28, TablaJF[],CH6, FALSE))</f>
        <v/>
      </c>
      <c r="CI28" s="596" t="str">
        <f>IF(VLOOKUP(G28, TablaJF[],CI6, FALSE)="","",VLOOKUP(G28, TablaJF[],CI6, FALSE))</f>
        <v/>
      </c>
      <c r="CJ28" s="598" t="str">
        <f>IF(VLOOKUP(G28, TablaJF[],CJ6, FALSE)="","",VLOOKUP(G28, TablaJF[],CJ6, FALSE))</f>
        <v/>
      </c>
      <c r="CK28" s="596" t="str">
        <f>IF(VLOOKUP(G28, TablaJF[],CK6, FALSE)="","",VLOOKUP(G28, TablaJF[],CK6, FALSE))</f>
        <v/>
      </c>
      <c r="CL28" s="596" t="str">
        <f>IF(VLOOKUP(G28, TablaJF[],CL6, FALSE)="","",VLOOKUP(G28, TablaJF[],CL6, FALSE))</f>
        <v/>
      </c>
      <c r="CM28" s="620"/>
      <c r="CN28" s="597" t="str">
        <f>IF(VLOOKUP(G28, TablaKE[], CN6, FALSE)="","",VLOOKUP(G28, TablaKE[], CN6, FALSE))</f>
        <v/>
      </c>
      <c r="CO28" s="596" t="str">
        <f>IF(VLOOKUP(G28, TablaKE[], CO6, FALSE)="","",VLOOKUP(G28, TablaKE[], CO6, FALSE))</f>
        <v/>
      </c>
      <c r="CP28" s="596" t="str">
        <f>IF(VLOOKUP(G28, TablaKE[], CP6, FALSE)="","",VLOOKUP(G28, TablaKE[], CP6, FALSE))</f>
        <v/>
      </c>
      <c r="CQ28" s="596" t="str">
        <f>IF(VLOOKUP(G28, TablaKE[], CQ6, FALSE)="","",VLOOKUP(G28, TablaKE[], CQ6, FALSE))</f>
        <v/>
      </c>
      <c r="CR28" s="596" t="str">
        <f>IF(VLOOKUP(G28, TablaKE[],CR6, FALSE)="","",VLOOKUP(G28, TablaKE[],CR6, FALSE))</f>
        <v/>
      </c>
      <c r="CS28" s="596" t="str">
        <f>IF(VLOOKUP(G28, TablaKE[],CS6, FALSE)="","",VLOOKUP(G28, TablaKE[],CS6, FALSE))</f>
        <v/>
      </c>
      <c r="CT28" s="596" t="str">
        <f>IF(VLOOKUP(G28, TablaKE[],CT6, FALSE)="","",VLOOKUP(G28, TablaKE[],CT6, FALSE))</f>
        <v/>
      </c>
      <c r="CU28" s="596" t="str">
        <f>IF(VLOOKUP(G28, TablaKE[],CU6, FALSE)="","",VLOOKUP(G28, TablaKE[],CU6, FALSE))</f>
        <v/>
      </c>
      <c r="CV28" s="596" t="str">
        <f>IF(VLOOKUP(G28, TablaKE[],CV6, FALSE)="","",VLOOKUP(G28, TablaKE[],CV6, FALSE))</f>
        <v/>
      </c>
      <c r="CW28" s="596" t="str">
        <f>IF(VLOOKUP(G28, TablaKE[],CW6, FALSE)="","",VLOOKUP(G28, TablaKE[],CW6, FALSE))</f>
        <v/>
      </c>
      <c r="CX28" s="596" t="str">
        <f>IF(VLOOKUP(G28, TablaKE[],CX6, FALSE)="","",VLOOKUP(G28, TablaKE[],CX6, FALSE))</f>
        <v/>
      </c>
      <c r="CY28" s="596" t="str">
        <f>IF(VLOOKUP(G28, TablaKE[],CY6, FALSE)="","",VLOOKUP(G28, TablaKE[],CY6, FALSE))</f>
        <v/>
      </c>
      <c r="CZ28" s="596" t="str">
        <f>IF(VLOOKUP(G28, TablaKE[],CZ6, FALSE)="","",VLOOKUP(G28, TablaKE[],CZ6, FALSE))</f>
        <v/>
      </c>
      <c r="DA28" s="596" t="str">
        <f>IF(VLOOKUP(G28, TablaKE[],DA6, FALSE)="","",VLOOKUP(G28, TablaKE[],DA6, FALSE))</f>
        <v/>
      </c>
      <c r="DB28" s="596" t="str">
        <f>IF(VLOOKUP(G28, TablaKE[],DB6, FALSE)="","",VLOOKUP(G28, TablaKE[],DB6, FALSE))</f>
        <v/>
      </c>
      <c r="DC28" s="596" t="str">
        <f>IF(VLOOKUP(G28, TablaKE[],DC6, FALSE)="","",VLOOKUP(G28, TablaKE[],DC6, FALSE))</f>
        <v/>
      </c>
      <c r="DD28" s="620"/>
      <c r="DE28" s="597" t="str">
        <f>IF(VLOOKUP($G28, TablaGP[], $DE$6, FALSE)="","",VLOOKUP($G28, TablaGP[], $DE$6, FALSE))</f>
        <v/>
      </c>
      <c r="DF28" s="598" t="str">
        <f>IF(VLOOKUP($G28, TablaGP[], $DF$6, FALSE)="","",VLOOKUP($G28, TablaGP[], $DF$6, FALSE))</f>
        <v/>
      </c>
      <c r="DG28" s="596" t="str">
        <f t="shared" si="10"/>
        <v/>
      </c>
      <c r="DH28" s="598" t="str">
        <f>IF(VLOOKUP($G28, TablaGP[], $DH$6, FALSE)="","",VLOOKUP($G28, TablaGP[], $DH$6, FALSE))</f>
        <v/>
      </c>
      <c r="DI28" s="596" t="str">
        <f t="shared" si="11"/>
        <v/>
      </c>
      <c r="DJ28" s="596" t="str">
        <f t="shared" si="12"/>
        <v/>
      </c>
      <c r="DK28" s="598" t="str">
        <f>IF(VLOOKUP($G28, TablaGP[], $DK$6, FALSE)="","",VLOOKUP($G28, TablaGP[], $DK$6, FALSE))</f>
        <v/>
      </c>
      <c r="DL28" s="596" t="str">
        <f t="shared" si="13"/>
        <v/>
      </c>
      <c r="DM28" s="598" t="str">
        <f>IF(VLOOKUP($G28, TablaGP[], $DM$6, FALSE)="","",VLOOKUP($G28, TablaGP[], $DM$6, FALSE))</f>
        <v/>
      </c>
      <c r="DN28" s="596" t="str">
        <f t="shared" si="14"/>
        <v/>
      </c>
      <c r="DO28" s="598" t="str">
        <f>IF(VLOOKUP($G28, TablaGP[], $DO$6, FALSE)="","",VLOOKUP($G28, TablaGP[], $DO$6, FALSE))</f>
        <v/>
      </c>
      <c r="DP28" s="598" t="str">
        <f>IF(VLOOKUP($G28, TablaGP[], $DP$6, FALSE)="","",VLOOKUP($G28, TablaGP[], $DP$6, FALSE))</f>
        <v/>
      </c>
      <c r="DQ28" s="598" t="str">
        <f>IF(VLOOKUP($G28, TablaGP[], $DQ$6, FALSE)="","",VLOOKUP($G28, TablaGP[], $DQ$6, FALSE))</f>
        <v/>
      </c>
      <c r="DR28" s="598" t="str">
        <f>IF(VLOOKUP($G28, TablaGP[], $DR$6, FALSE)="","",VLOOKUP($G28, TablaGP[], $DR$6, FALSE))</f>
        <v/>
      </c>
      <c r="DS28" s="596" t="str">
        <f t="shared" si="15"/>
        <v/>
      </c>
      <c r="DT28" s="596" t="str">
        <f t="shared" si="16"/>
        <v/>
      </c>
      <c r="DU28" s="596" t="str">
        <f t="shared" si="17"/>
        <v/>
      </c>
      <c r="DV28" s="596" t="str">
        <f t="shared" si="18"/>
        <v/>
      </c>
      <c r="DW28" s="596" t="str">
        <f t="shared" si="19"/>
        <v/>
      </c>
      <c r="DX28" s="598" t="str">
        <f>IF(VLOOKUP($G28, TablaGP[], $DX$6, FALSE)="","",VLOOKUP($G28, TablaGP[], $DX$6, FALSE))</f>
        <v/>
      </c>
      <c r="DY28" s="598" t="str">
        <f>IF(VLOOKUP($G28, TablaGP[], $DY$6, FALSE)="","",VLOOKUP($G28, TablaGP[], $DY$6, FALSE))</f>
        <v/>
      </c>
      <c r="DZ28" s="598" t="str">
        <f>IF(VLOOKUP($G28, TablaGP[], $DZ$6, FALSE)="","",VLOOKUP($G28, TablaGP[], $DZ$6, FALSE))</f>
        <v/>
      </c>
      <c r="EA28" s="596" t="str">
        <f t="shared" si="20"/>
        <v/>
      </c>
      <c r="EB28" s="596" t="str">
        <f t="shared" si="21"/>
        <v/>
      </c>
      <c r="EC28" s="596" t="str">
        <f t="shared" si="22"/>
        <v/>
      </c>
      <c r="EE28" s="597" t="str">
        <f>IF(VLOOKUP($G28, TablaGAV[], $DE$6, FALSE)="","",VLOOKUP($G28, TablaGAV[], $DE$6, FALSE))</f>
        <v/>
      </c>
      <c r="EF28" s="598" t="str">
        <f>IF(VLOOKUP($G28, TablaGAV[], $EF$6, FALSE)="","",VLOOKUP($G28, TablaGAV[], $EF$6, FALSE))</f>
        <v/>
      </c>
      <c r="EG28" s="596" t="str">
        <f t="shared" si="23"/>
        <v/>
      </c>
      <c r="EH28" s="596" t="str">
        <f t="shared" si="24"/>
        <v/>
      </c>
      <c r="EI28" s="598" t="str">
        <f>IF(VLOOKUP($G28, TablaGAV[], $EI$6, FALSE)="","",VLOOKUP($G28, TablaGAV[], $EI$6, FALSE))</f>
        <v/>
      </c>
      <c r="EJ28" s="596" t="str">
        <f t="shared" si="25"/>
        <v/>
      </c>
      <c r="EK28" s="598" t="str">
        <f>IF(VLOOKUP($G28, TablaGAV[], $EK$6, FALSE)="","",VLOOKUP($G28, TablaGAV[], $EK$6, FALSE))</f>
        <v/>
      </c>
      <c r="EL28" s="596" t="str">
        <f t="shared" si="26"/>
        <v/>
      </c>
      <c r="EM28" s="598" t="str">
        <f>IF(VLOOKUP($G28, TablaGAV[], $EM$6, FALSE)="","",VLOOKUP($G28, TablaGAV[], $EM$6, FALSE))</f>
        <v/>
      </c>
      <c r="EN28" s="596" t="str">
        <f t="shared" si="27"/>
        <v/>
      </c>
      <c r="EO28" s="598" t="str">
        <f>IF(VLOOKUP($G28, TablaGAV[], $EO$6, FALSE)="","",VLOOKUP($G28, TablaGAV[], $EO$6, FALSE))</f>
        <v/>
      </c>
      <c r="EP28" s="598" t="str">
        <f>IF(VLOOKUP($G28, TablaGAV[], $EP$6, FALSE)="","",VLOOKUP($G28, TablaGAV[], $EP$6, FALSE))</f>
        <v/>
      </c>
      <c r="EQ28" s="598" t="str">
        <f>IF(VLOOKUP($G28, TablaGAV[], $EQ$6, FALSE)="","",VLOOKUP($G28, TablaGAV[], $EQ$6, FALSE))</f>
        <v/>
      </c>
      <c r="ER28" s="598" t="str">
        <f>IF(VLOOKUP($G28, TablaGAV[], $ER$6, FALSE)="","",VLOOKUP($G28, TablaGAV[], $ER$6, FALSE))</f>
        <v/>
      </c>
      <c r="ES28" s="598" t="str">
        <f>IF(VLOOKUP($G28, TablaGAV[], $ES$6, FALSE)="","",VLOOKUP($G28, TablaGAV[], $ES$6, FALSE))</f>
        <v/>
      </c>
      <c r="ET28" s="596" t="str">
        <f t="shared" si="28"/>
        <v/>
      </c>
      <c r="EU28" s="596" t="str">
        <f t="shared" si="29"/>
        <v/>
      </c>
      <c r="EV28" s="596" t="str">
        <f t="shared" si="30"/>
        <v/>
      </c>
      <c r="EW28" s="596" t="str">
        <f t="shared" si="31"/>
        <v/>
      </c>
      <c r="EX28" s="596" t="str">
        <f t="shared" si="32"/>
        <v/>
      </c>
      <c r="EY28" s="598" t="str">
        <f>IF(VLOOKUP($G28, TablaGAV[], $EY$6, FALSE)="","",VLOOKUP($G28, TablaGAV[], $EY$6, FALSE))</f>
        <v/>
      </c>
      <c r="EZ28" s="598" t="str">
        <f>IF(VLOOKUP($G28, TablaGAV[], $EZ$6, FALSE)="","",VLOOKUP($G28, TablaGAV[], $EZ$6, FALSE))</f>
        <v/>
      </c>
      <c r="FA28" s="596" t="str">
        <f t="shared" si="33"/>
        <v/>
      </c>
      <c r="FB28" s="596" t="str">
        <f t="shared" si="34"/>
        <v/>
      </c>
    </row>
    <row r="29" spans="2:158" ht="15" customHeight="1" x14ac:dyDescent="0.25">
      <c r="B29" s="604" t="str">
        <f t="shared" si="8"/>
        <v>ABRIL</v>
      </c>
      <c r="C29" s="604">
        <f t="shared" si="37"/>
        <v>2017</v>
      </c>
      <c r="D29" s="604" t="str">
        <f t="shared" si="38"/>
        <v>GUILLERMO ELDER BELL</v>
      </c>
      <c r="E29" s="604" t="str">
        <f t="shared" si="39"/>
        <v>GLP</v>
      </c>
      <c r="F29" s="604">
        <f t="shared" si="36"/>
        <v>22</v>
      </c>
      <c r="G29" s="604" t="str">
        <f t="shared" si="9"/>
        <v>ABRIL 2017 / 22</v>
      </c>
      <c r="H29" s="613"/>
      <c r="I29" s="597" t="str">
        <f>IF(VLOOKUP(G29, TablaGLP[], I6, FALSE)="","",VLOOKUP(G29, TablaGLP[], I6, FALSE))</f>
        <v/>
      </c>
      <c r="J29" s="596" t="str">
        <f>IF(VLOOKUP(G29, TablaGLP[], J6, FALSE)="","",VLOOKUP(G29, TablaGLP[], J6, FALSE))</f>
        <v/>
      </c>
      <c r="K29" s="596" t="str">
        <f>IF(VLOOKUP(G29, TablaGLP[], K6, FALSE)="","",VLOOKUP(G29, TablaGLP[], K6, FALSE))</f>
        <v/>
      </c>
      <c r="L29" s="596" t="str">
        <f>IF(VLOOKUP(G29, TablaGLP[], L6, FALSE)="","",VLOOKUP(G29, TablaGLP[], L6, FALSE))</f>
        <v/>
      </c>
      <c r="M29" s="596" t="str">
        <f>IF(VLOOKUP(G29, TablaGLP[],M6, FALSE)="","",VLOOKUP(G29, TablaGLP[],M6, FALSE))</f>
        <v/>
      </c>
      <c r="N29" s="596" t="str">
        <f>IF(VLOOKUP(G29, TablaGLP[],N6, FALSE)="","",VLOOKUP(G29, TablaGLP[],N6, FALSE))</f>
        <v/>
      </c>
      <c r="O29" s="596" t="str">
        <f>IF(VLOOKUP(G29, TablaGLP[],O6, FALSE)="","",VLOOKUP(G29, TablaGLP[],O6, FALSE))</f>
        <v/>
      </c>
      <c r="P29" s="596" t="str">
        <f>IF(VLOOKUP(G29, TablaGLP[],P6, FALSE)="","",VLOOKUP(G29, TablaGLP[],P6, FALSE))</f>
        <v/>
      </c>
      <c r="Q29" s="598" t="str">
        <f>IF(VLOOKUP(G29, TablaGLP[],Q6, FALSE)="","",VLOOKUP(G29, TablaGLP[],Q6, FALSE))</f>
        <v/>
      </c>
      <c r="R29" s="596" t="str">
        <f>IF(VLOOKUP(G29, TablaGLP[],R6, FALSE)="","",VLOOKUP(G29, TablaGLP[],R6, FALSE))</f>
        <v/>
      </c>
      <c r="S29" s="596" t="str">
        <f>IF(VLOOKUP(G29, TablaGLP[],S6, FALSE)="","",VLOOKUP(G29, TablaGLP[],S6, FALSE))</f>
        <v/>
      </c>
      <c r="T29" s="596" t="str">
        <f>IF(VLOOKUP(G29, TablaGLP[],T6, FALSE)="","",VLOOKUP(G29, TablaGLP[],T6, FALSE))</f>
        <v/>
      </c>
      <c r="U29" s="596" t="str">
        <f>IF(VLOOKUP(G29, TablaGLP[],U6, FALSE)="","",VLOOKUP(G29, TablaGLP[],U6, FALSE))</f>
        <v/>
      </c>
      <c r="V29" s="620"/>
      <c r="W29" s="597" t="str">
        <f>IF(VLOOKUP(G29, TablaGE[], W6, FALSE)="","",VLOOKUP(G29, TablaGE[], W6, FALSE))</f>
        <v/>
      </c>
      <c r="X29" s="596" t="str">
        <f>IF(VLOOKUP(G29, TablaGE[],X6, FALSE)="","",VLOOKUP(G29, TablaGE[],X6, FALSE))</f>
        <v/>
      </c>
      <c r="Y29" s="598" t="str">
        <f>IF(VLOOKUP(G29, TablaGE[],Y6, FALSE)="","",VLOOKUP(G29, TablaGE[],Y6, FALSE))</f>
        <v/>
      </c>
      <c r="Z29" s="596" t="str">
        <f>IF(VLOOKUP(G29, TablaGE[],Z6, FALSE)="","",VLOOKUP(G29, TablaGE[],Z6, FALSE))</f>
        <v/>
      </c>
      <c r="AA29" s="596" t="str">
        <f>IF(VLOOKUP(G29, TablaGE[], AA6, FALSE)="","",VLOOKUP(G29, TablaGE[], AA6, FALSE))</f>
        <v/>
      </c>
      <c r="AB29" s="596" t="str">
        <f>IF(VLOOKUP(G29, TablaGE[],AB6, FALSE)="","",VLOOKUP(G29, TablaGE[],AB6, FALSE))</f>
        <v/>
      </c>
      <c r="AC29" s="596" t="str">
        <f>IF(VLOOKUP(G29, TablaGE[],AC6, FALSE)="","",VLOOKUP(G29, TablaGE[],AC6, FALSE))</f>
        <v/>
      </c>
      <c r="AD29" s="596" t="str">
        <f>IF(VLOOKUP(G29, TablaGE[],AD6, FALSE)="","",VLOOKUP(G29, TablaGE[],AD6, FALSE))</f>
        <v/>
      </c>
      <c r="AE29" s="596" t="str">
        <f>IF(VLOOKUP(G29, TablaGE[], AE6, FALSE)="","",VLOOKUP(G29, TablaGE[], AE6, FALSE))</f>
        <v/>
      </c>
      <c r="AF29" s="596" t="str">
        <f>IF(VLOOKUP(G29, TablaGE[], AF6, FALSE)="","",VLOOKUP(G29, TablaGE[], AF6, FALSE))</f>
        <v/>
      </c>
      <c r="AG29" s="596" t="str">
        <f>IF(VLOOKUP(G29, TablaGE[],AG6, FALSE)="","",VLOOKUP(G29, TablaGE[],AG6, FALSE))</f>
        <v/>
      </c>
      <c r="AH29" s="596" t="str">
        <f>IF(VLOOKUP(G29, TablaGE[],AH6, FALSE)="","",VLOOKUP(G29, TablaGE[],AH6, FALSE))</f>
        <v/>
      </c>
      <c r="AI29" s="596" t="str">
        <f>IF(VLOOKUP(G29, TablaGE[],AI6, FALSE)="","",VLOOKUP(G29, TablaGE[],AI6, FALSE))</f>
        <v/>
      </c>
      <c r="AJ29" s="596" t="str">
        <f>IF(VLOOKUP(G29, TablaGE[],AJ6, FALSE)="","",VLOOKUP(G29, TablaGE[],AJ6, FALSE))</f>
        <v/>
      </c>
      <c r="AK29" s="596" t="str">
        <f>IF(VLOOKUP(G29, TablaGE[],AK6, FALSE)="","",VLOOKUP(G29, TablaGE[],AK6, FALSE))</f>
        <v/>
      </c>
      <c r="AL29" s="596" t="str">
        <f>IF(VLOOKUP(G29, TablaGE[],AL6, FALSE)="","",VLOOKUP(G29, TablaGE[],AL6, FALSE))</f>
        <v/>
      </c>
      <c r="AM29" s="596" t="str">
        <f>IF(VLOOKUP(G29, TablaGE[],AM6, FALSE)="","",VLOOKUP(G29, TablaGE[],AM6, FALSE))</f>
        <v/>
      </c>
      <c r="AN29" s="596" t="str">
        <f>IF(VLOOKUP(G29, TablaGE[],AN6, FALSE)="","",VLOOKUP(G29, TablaGE[],AN6, FALSE))</f>
        <v/>
      </c>
      <c r="AO29" s="596" t="str">
        <f>IF(VLOOKUP(G29, TablaGE[],AO6, FALSE)="","",VLOOKUP(G29, TablaGE[],AO6, FALSE))</f>
        <v/>
      </c>
      <c r="AP29" s="596" t="str">
        <f>IF(VLOOKUP(G29, TablaGE[],AP6, FALSE)="","",VLOOKUP(G29, TablaGE[],AP6, FALSE))</f>
        <v/>
      </c>
      <c r="AQ29" s="596" t="str">
        <f>IF(VLOOKUP(G29, TablaGE[],AQ6, FALSE)="","",VLOOKUP(G29, TablaGE[],AQ6, FALSE))</f>
        <v/>
      </c>
      <c r="AR29" s="596" t="str">
        <f>IF(VLOOKUP(G29, TablaGE[],AR6, FALSE)="","",VLOOKUP(G29, TablaGE[],AR6, FALSE))</f>
        <v/>
      </c>
      <c r="AS29" s="596" t="str">
        <f>IF(VLOOKUP(G29, TablaGE[],AS6, FALSE)="","",VLOOKUP(G29, TablaGE[],AS6, FALSE))</f>
        <v/>
      </c>
      <c r="AT29" s="596" t="str">
        <f>IF(VLOOKUP(G29, TablaGE[],AT6, FALSE)="","",VLOOKUP(G29, TablaGE[],AT6, FALSE))</f>
        <v/>
      </c>
      <c r="AU29" s="596" t="str">
        <f>IF(VLOOKUP(G29, TablaGE[],AU6, FALSE)="","",VLOOKUP(G29, TablaGE[],AU6, FALSE))</f>
        <v/>
      </c>
      <c r="AV29" s="620"/>
      <c r="AW29" s="597" t="str">
        <f>IF(VLOOKUP(G29, TablaDO[], AW6, FALSE)="","",VLOOKUP(G29, TablaDO[], AW6, FALSE))</f>
        <v/>
      </c>
      <c r="AX29" s="596" t="str">
        <f>IF(VLOOKUP(G29, TablaDO[], AX6, FALSE)="","",VLOOKUP(G29, TablaDO[], AX6, FALSE))</f>
        <v/>
      </c>
      <c r="AY29" s="596" t="str">
        <f>IF(VLOOKUP(G29, TablaDO[], AY6, FALSE)="","",VLOOKUP(G29, TablaDO[], AY6, FALSE))</f>
        <v/>
      </c>
      <c r="AZ29" s="596" t="str">
        <f>IF(VLOOKUP(G29, TablaDO[], AZ6, FALSE)="","",VLOOKUP(G29, TablaDO[], AZ6, FALSE))</f>
        <v/>
      </c>
      <c r="BA29" s="596" t="str">
        <f>IF(VLOOKUP(G29, TablaDO[],BA6, FALSE)="","",VLOOKUP(G29, TablaDO[],BA6, FALSE))</f>
        <v/>
      </c>
      <c r="BB29" s="596" t="str">
        <f>IF(VLOOKUP(G29, TablaDO[],BB6, FALSE)="","",VLOOKUP(G29, TablaDO[],BB6, FALSE))</f>
        <v/>
      </c>
      <c r="BC29" s="596" t="str">
        <f>IF(VLOOKUP(G29, TablaDO[],BC6, FALSE)="","",VLOOKUP(G29, TablaDO[],BC6, FALSE))</f>
        <v/>
      </c>
      <c r="BD29" s="596" t="str">
        <f>IF(VLOOKUP(G29, TablaDO[],BD6, FALSE)="","",VLOOKUP(G29, TablaDO[],BD6, FALSE))</f>
        <v/>
      </c>
      <c r="BE29" s="598" t="str">
        <f>IF(VLOOKUP(G29, TablaDO[],BE6, FALSE)="","",VLOOKUP(G29, TablaDO[],BE6, FALSE))</f>
        <v/>
      </c>
      <c r="BF29" s="596" t="str">
        <f>IF(VLOOKUP(G29, TablaDO[],BF6, FALSE)="","",VLOOKUP(G29, TablaDO[],BF6, FALSE))</f>
        <v/>
      </c>
      <c r="BG29" s="596" t="str">
        <f>IF(VLOOKUP(G29, TablaDO[],BG6, FALSE)="","",VLOOKUP(G29, TablaDO[],BG6, FALSE))</f>
        <v/>
      </c>
      <c r="BH29" s="596" t="str">
        <f>IF(VLOOKUP(G29, TablaDO[],BH6, FALSE)="","",VLOOKUP(G29, TablaDO[],BH6, FALSE))</f>
        <v/>
      </c>
      <c r="BI29" s="596" t="str">
        <f>IF(VLOOKUP(G29, TablaDO[],BI6, FALSE)="","",VLOOKUP(G29, TablaDO[],BI6, FALSE))</f>
        <v/>
      </c>
      <c r="BJ29" s="596" t="str">
        <f>IF(VLOOKUP(G29, TablaDO[],BJ6, FALSE)="","",VLOOKUP(G29, TablaDO[],BJ6, FALSE))</f>
        <v/>
      </c>
      <c r="BK29" s="596" t="str">
        <f>IF(VLOOKUP(G29, TablaDO[],BK6, FALSE)="","",VLOOKUP(G29, TablaDO[],BK6, FALSE))</f>
        <v/>
      </c>
      <c r="BL29" s="596" t="str">
        <f>IF(VLOOKUP(G29, TablaDO[],BL6, FALSE)="","",VLOOKUP(G29, TablaDO[],BL6, FALSE))</f>
        <v/>
      </c>
      <c r="BM29" s="596" t="str">
        <f>IF(VLOOKUP(G29, TablaDO[],BM6, FALSE)="","",VLOOKUP(G29, TablaDO[],BM6, FALSE))</f>
        <v/>
      </c>
      <c r="BN29" s="596" t="str">
        <f>IF(VLOOKUP(G29, TablaDO[],BN6, FALSE)="","",VLOOKUP(G29, TablaDO[],BN6, FALSE))</f>
        <v/>
      </c>
      <c r="BO29" s="596" t="str">
        <f>IF(VLOOKUP(G29, TablaDO[],BO6, FALSE)="","",VLOOKUP(G29, TablaDO[],BO6, FALSE))</f>
        <v/>
      </c>
      <c r="BP29" s="596" t="str">
        <f>IF(VLOOKUP(G29, TablaDO[],BP6, FALSE)="","",VLOOKUP(G29, TablaDO[],BP6, FALSE))</f>
        <v/>
      </c>
      <c r="BQ29" s="596" t="str">
        <f>IF(VLOOKUP(G29, TablaDO[],BQ6, FALSE)="","",VLOOKUP(G29, TablaDO[],BQ6, FALSE))</f>
        <v/>
      </c>
      <c r="BR29" s="596" t="str">
        <f>IF(VLOOKUP(G29, TablaDO[],BR6, FALSE)="","",VLOOKUP(G29, TablaDO[],BR6, FALSE))</f>
        <v/>
      </c>
      <c r="BS29" s="620"/>
      <c r="BT29" s="597" t="str">
        <f>IF(VLOOKUP(G29, TablaJF[], BT6, FALSE)="","",VLOOKUP(G29, TablaJF[], BT6, FALSE))</f>
        <v/>
      </c>
      <c r="BU29" s="596" t="str">
        <f>IF(VLOOKUP(G29, TablaJF[], BU6, FALSE)="","",VLOOKUP(G29, TablaJF[], BU6, FALSE))</f>
        <v/>
      </c>
      <c r="BV29" s="596" t="str">
        <f>IF(VLOOKUP(G29, TablaJF[], BV6, FALSE)="","",VLOOKUP(G29, TablaJF[], BV6, FALSE))</f>
        <v/>
      </c>
      <c r="BW29" s="596" t="str">
        <f>IF(VLOOKUP(G29, TablaJF[], BW6, FALSE)="","",VLOOKUP(G29, TablaJF[], BW6, FALSE))</f>
        <v/>
      </c>
      <c r="BX29" s="596" t="str">
        <f>IF(VLOOKUP(G29, TablaJF[],BX6, FALSE)="","",VLOOKUP(G29, TablaJF[],BX6, FALSE))</f>
        <v/>
      </c>
      <c r="BY29" s="596" t="str">
        <f>IF(VLOOKUP(G29, TablaJF[],BY6, FALSE)="","",VLOOKUP(G29, TablaJF[],BY6, FALSE))</f>
        <v/>
      </c>
      <c r="BZ29" s="596" t="str">
        <f>IF(VLOOKUP(G29, TablaJF[],BZ6, FALSE)="","",VLOOKUP(G29, TablaJF[],BZ6, FALSE))</f>
        <v/>
      </c>
      <c r="CA29" s="596" t="str">
        <f>IF(VLOOKUP(G29, TablaJF[],CA6, FALSE)="","",VLOOKUP(G29, TablaJF[],CA6, FALSE))</f>
        <v/>
      </c>
      <c r="CB29" s="596" t="str">
        <f>IF(VLOOKUP(G29, TablaJF[],CB6, FALSE)="","",VLOOKUP(G29, TablaJF[],CB6, FALSE))</f>
        <v/>
      </c>
      <c r="CC29" s="596" t="str">
        <f>IF(VLOOKUP(G29, TablaJF[],CC6, FALSE)="","",VLOOKUP(G29, TablaJF[],CC6, FALSE))</f>
        <v/>
      </c>
      <c r="CD29" s="596" t="str">
        <f>IF(VLOOKUP(G29, TablaJF[],CD6, FALSE)="","",VLOOKUP(G29, TablaJF[],CD6, FALSE))</f>
        <v/>
      </c>
      <c r="CE29" s="596" t="str">
        <f>IF(VLOOKUP(G29, TablaJF[],CE6, FALSE)="","",VLOOKUP(G29, TablaJF[],CE6, FALSE))</f>
        <v/>
      </c>
      <c r="CF29" s="596" t="str">
        <f>IF(VLOOKUP(G29, TablaJF[],CF6, FALSE)="","",VLOOKUP(G29, TablaJF[],CF6, FALSE))</f>
        <v/>
      </c>
      <c r="CG29" s="596" t="str">
        <f>IF(VLOOKUP(G29, TablaJF[],CG6, FALSE)="","",VLOOKUP(G29, TablaJF[],CG6, FALSE))</f>
        <v/>
      </c>
      <c r="CH29" s="596" t="str">
        <f>IF(VLOOKUP(G29, TablaJF[],CH6, FALSE)="","",VLOOKUP(G29, TablaJF[],CH6, FALSE))</f>
        <v/>
      </c>
      <c r="CI29" s="596" t="str">
        <f>IF(VLOOKUP(G29, TablaJF[],CI6, FALSE)="","",VLOOKUP(G29, TablaJF[],CI6, FALSE))</f>
        <v/>
      </c>
      <c r="CJ29" s="598" t="str">
        <f>IF(VLOOKUP(G29, TablaJF[],CJ6, FALSE)="","",VLOOKUP(G29, TablaJF[],CJ6, FALSE))</f>
        <v/>
      </c>
      <c r="CK29" s="596" t="str">
        <f>IF(VLOOKUP(G29, TablaJF[],CK6, FALSE)="","",VLOOKUP(G29, TablaJF[],CK6, FALSE))</f>
        <v/>
      </c>
      <c r="CL29" s="596" t="str">
        <f>IF(VLOOKUP(G29, TablaJF[],CL6, FALSE)="","",VLOOKUP(G29, TablaJF[],CL6, FALSE))</f>
        <v/>
      </c>
      <c r="CM29" s="620"/>
      <c r="CN29" s="597" t="str">
        <f>IF(VLOOKUP(G29, TablaKE[], CN6, FALSE)="","",VLOOKUP(G29, TablaKE[], CN6, FALSE))</f>
        <v/>
      </c>
      <c r="CO29" s="596" t="str">
        <f>IF(VLOOKUP(G29, TablaKE[], CO6, FALSE)="","",VLOOKUP(G29, TablaKE[], CO6, FALSE))</f>
        <v/>
      </c>
      <c r="CP29" s="596" t="str">
        <f>IF(VLOOKUP(G29, TablaKE[], CP6, FALSE)="","",VLOOKUP(G29, TablaKE[], CP6, FALSE))</f>
        <v/>
      </c>
      <c r="CQ29" s="596" t="str">
        <f>IF(VLOOKUP(G29, TablaKE[], CQ6, FALSE)="","",VLOOKUP(G29, TablaKE[], CQ6, FALSE))</f>
        <v/>
      </c>
      <c r="CR29" s="596" t="str">
        <f>IF(VLOOKUP(G29, TablaKE[],CR6, FALSE)="","",VLOOKUP(G29, TablaKE[],CR6, FALSE))</f>
        <v/>
      </c>
      <c r="CS29" s="596" t="str">
        <f>IF(VLOOKUP(G29, TablaKE[],CS6, FALSE)="","",VLOOKUP(G29, TablaKE[],CS6, FALSE))</f>
        <v/>
      </c>
      <c r="CT29" s="596" t="str">
        <f>IF(VLOOKUP(G29, TablaKE[],CT6, FALSE)="","",VLOOKUP(G29, TablaKE[],CT6, FALSE))</f>
        <v/>
      </c>
      <c r="CU29" s="596" t="str">
        <f>IF(VLOOKUP(G29, TablaKE[],CU6, FALSE)="","",VLOOKUP(G29, TablaKE[],CU6, FALSE))</f>
        <v/>
      </c>
      <c r="CV29" s="596" t="str">
        <f>IF(VLOOKUP(G29, TablaKE[],CV6, FALSE)="","",VLOOKUP(G29, TablaKE[],CV6, FALSE))</f>
        <v/>
      </c>
      <c r="CW29" s="596" t="str">
        <f>IF(VLOOKUP(G29, TablaKE[],CW6, FALSE)="","",VLOOKUP(G29, TablaKE[],CW6, FALSE))</f>
        <v/>
      </c>
      <c r="CX29" s="596" t="str">
        <f>IF(VLOOKUP(G29, TablaKE[],CX6, FALSE)="","",VLOOKUP(G29, TablaKE[],CX6, FALSE))</f>
        <v/>
      </c>
      <c r="CY29" s="596" t="str">
        <f>IF(VLOOKUP(G29, TablaKE[],CY6, FALSE)="","",VLOOKUP(G29, TablaKE[],CY6, FALSE))</f>
        <v/>
      </c>
      <c r="CZ29" s="596" t="str">
        <f>IF(VLOOKUP(G29, TablaKE[],CZ6, FALSE)="","",VLOOKUP(G29, TablaKE[],CZ6, FALSE))</f>
        <v/>
      </c>
      <c r="DA29" s="596" t="str">
        <f>IF(VLOOKUP(G29, TablaKE[],DA6, FALSE)="","",VLOOKUP(G29, TablaKE[],DA6, FALSE))</f>
        <v/>
      </c>
      <c r="DB29" s="596" t="str">
        <f>IF(VLOOKUP(G29, TablaKE[],DB6, FALSE)="","",VLOOKUP(G29, TablaKE[],DB6, FALSE))</f>
        <v/>
      </c>
      <c r="DC29" s="596" t="str">
        <f>IF(VLOOKUP(G29, TablaKE[],DC6, FALSE)="","",VLOOKUP(G29, TablaKE[],DC6, FALSE))</f>
        <v/>
      </c>
      <c r="DD29" s="620"/>
      <c r="DE29" s="597" t="str">
        <f>IF(VLOOKUP($G29, TablaGP[], $DE$6, FALSE)="","",VLOOKUP($G29, TablaGP[], $DE$6, FALSE))</f>
        <v/>
      </c>
      <c r="DF29" s="598" t="str">
        <f>IF(VLOOKUP($G29, TablaGP[], $DF$6, FALSE)="","",VLOOKUP($G29, TablaGP[], $DF$6, FALSE))</f>
        <v/>
      </c>
      <c r="DG29" s="596" t="str">
        <f t="shared" si="10"/>
        <v/>
      </c>
      <c r="DH29" s="598" t="str">
        <f>IF(VLOOKUP($G29, TablaGP[], $DH$6, FALSE)="","",VLOOKUP($G29, TablaGP[], $DH$6, FALSE))</f>
        <v/>
      </c>
      <c r="DI29" s="596" t="str">
        <f t="shared" si="11"/>
        <v/>
      </c>
      <c r="DJ29" s="596" t="str">
        <f t="shared" si="12"/>
        <v/>
      </c>
      <c r="DK29" s="598" t="str">
        <f>IF(VLOOKUP($G29, TablaGP[], $DK$6, FALSE)="","",VLOOKUP($G29, TablaGP[], $DK$6, FALSE))</f>
        <v/>
      </c>
      <c r="DL29" s="596" t="str">
        <f t="shared" si="13"/>
        <v/>
      </c>
      <c r="DM29" s="598" t="str">
        <f>IF(VLOOKUP($G29, TablaGP[], $DM$6, FALSE)="","",VLOOKUP($G29, TablaGP[], $DM$6, FALSE))</f>
        <v/>
      </c>
      <c r="DN29" s="596" t="str">
        <f t="shared" si="14"/>
        <v/>
      </c>
      <c r="DO29" s="598" t="str">
        <f>IF(VLOOKUP($G29, TablaGP[], $DO$6, FALSE)="","",VLOOKUP($G29, TablaGP[], $DO$6, FALSE))</f>
        <v/>
      </c>
      <c r="DP29" s="598" t="str">
        <f>IF(VLOOKUP($G29, TablaGP[], $DP$6, FALSE)="","",VLOOKUP($G29, TablaGP[], $DP$6, FALSE))</f>
        <v/>
      </c>
      <c r="DQ29" s="598" t="str">
        <f>IF(VLOOKUP($G29, TablaGP[], $DQ$6, FALSE)="","",VLOOKUP($G29, TablaGP[], $DQ$6, FALSE))</f>
        <v/>
      </c>
      <c r="DR29" s="598" t="str">
        <f>IF(VLOOKUP($G29, TablaGP[], $DR$6, FALSE)="","",VLOOKUP($G29, TablaGP[], $DR$6, FALSE))</f>
        <v/>
      </c>
      <c r="DS29" s="596" t="str">
        <f t="shared" si="15"/>
        <v/>
      </c>
      <c r="DT29" s="596" t="str">
        <f t="shared" si="16"/>
        <v/>
      </c>
      <c r="DU29" s="596" t="str">
        <f t="shared" si="17"/>
        <v/>
      </c>
      <c r="DV29" s="596" t="str">
        <f t="shared" si="18"/>
        <v/>
      </c>
      <c r="DW29" s="596" t="str">
        <f t="shared" si="19"/>
        <v/>
      </c>
      <c r="DX29" s="598" t="str">
        <f>IF(VLOOKUP($G29, TablaGP[], $DX$6, FALSE)="","",VLOOKUP($G29, TablaGP[], $DX$6, FALSE))</f>
        <v/>
      </c>
      <c r="DY29" s="598" t="str">
        <f>IF(VLOOKUP($G29, TablaGP[], $DY$6, FALSE)="","",VLOOKUP($G29, TablaGP[], $DY$6, FALSE))</f>
        <v/>
      </c>
      <c r="DZ29" s="598" t="str">
        <f>IF(VLOOKUP($G29, TablaGP[], $DZ$6, FALSE)="","",VLOOKUP($G29, TablaGP[], $DZ$6, FALSE))</f>
        <v/>
      </c>
      <c r="EA29" s="596" t="str">
        <f t="shared" si="20"/>
        <v/>
      </c>
      <c r="EB29" s="596" t="str">
        <f t="shared" si="21"/>
        <v/>
      </c>
      <c r="EC29" s="596" t="str">
        <f t="shared" si="22"/>
        <v/>
      </c>
      <c r="EE29" s="597" t="str">
        <f>IF(VLOOKUP($G29, TablaGAV[], $DE$6, FALSE)="","",VLOOKUP($G29, TablaGAV[], $DE$6, FALSE))</f>
        <v/>
      </c>
      <c r="EF29" s="598" t="str">
        <f>IF(VLOOKUP($G29, TablaGAV[], $EF$6, FALSE)="","",VLOOKUP($G29, TablaGAV[], $EF$6, FALSE))</f>
        <v/>
      </c>
      <c r="EG29" s="596" t="str">
        <f t="shared" si="23"/>
        <v/>
      </c>
      <c r="EH29" s="596" t="str">
        <f t="shared" si="24"/>
        <v/>
      </c>
      <c r="EI29" s="598" t="str">
        <f>IF(VLOOKUP($G29, TablaGAV[], $EI$6, FALSE)="","",VLOOKUP($G29, TablaGAV[], $EI$6, FALSE))</f>
        <v/>
      </c>
      <c r="EJ29" s="596" t="str">
        <f t="shared" si="25"/>
        <v/>
      </c>
      <c r="EK29" s="598" t="str">
        <f>IF(VLOOKUP($G29, TablaGAV[], $EK$6, FALSE)="","",VLOOKUP($G29, TablaGAV[], $EK$6, FALSE))</f>
        <v/>
      </c>
      <c r="EL29" s="596" t="str">
        <f t="shared" si="26"/>
        <v/>
      </c>
      <c r="EM29" s="598" t="str">
        <f>IF(VLOOKUP($G29, TablaGAV[], $EM$6, FALSE)="","",VLOOKUP($G29, TablaGAV[], $EM$6, FALSE))</f>
        <v/>
      </c>
      <c r="EN29" s="596" t="str">
        <f t="shared" si="27"/>
        <v/>
      </c>
      <c r="EO29" s="598" t="str">
        <f>IF(VLOOKUP($G29, TablaGAV[], $EO$6, FALSE)="","",VLOOKUP($G29, TablaGAV[], $EO$6, FALSE))</f>
        <v/>
      </c>
      <c r="EP29" s="598" t="str">
        <f>IF(VLOOKUP($G29, TablaGAV[], $EP$6, FALSE)="","",VLOOKUP($G29, TablaGAV[], $EP$6, FALSE))</f>
        <v/>
      </c>
      <c r="EQ29" s="598" t="str">
        <f>IF(VLOOKUP($G29, TablaGAV[], $EQ$6, FALSE)="","",VLOOKUP($G29, TablaGAV[], $EQ$6, FALSE))</f>
        <v/>
      </c>
      <c r="ER29" s="598" t="str">
        <f>IF(VLOOKUP($G29, TablaGAV[], $ER$6, FALSE)="","",VLOOKUP($G29, TablaGAV[], $ER$6, FALSE))</f>
        <v/>
      </c>
      <c r="ES29" s="598" t="str">
        <f>IF(VLOOKUP($G29, TablaGAV[], $ES$6, FALSE)="","",VLOOKUP($G29, TablaGAV[], $ES$6, FALSE))</f>
        <v/>
      </c>
      <c r="ET29" s="596" t="str">
        <f t="shared" si="28"/>
        <v/>
      </c>
      <c r="EU29" s="596" t="str">
        <f t="shared" si="29"/>
        <v/>
      </c>
      <c r="EV29" s="596" t="str">
        <f t="shared" si="30"/>
        <v/>
      </c>
      <c r="EW29" s="596" t="str">
        <f t="shared" si="31"/>
        <v/>
      </c>
      <c r="EX29" s="596" t="str">
        <f t="shared" si="32"/>
        <v/>
      </c>
      <c r="EY29" s="598" t="str">
        <f>IF(VLOOKUP($G29, TablaGAV[], $EY$6, FALSE)="","",VLOOKUP($G29, TablaGAV[], $EY$6, FALSE))</f>
        <v/>
      </c>
      <c r="EZ29" s="598" t="str">
        <f>IF(VLOOKUP($G29, TablaGAV[], $EZ$6, FALSE)="","",VLOOKUP($G29, TablaGAV[], $EZ$6, FALSE))</f>
        <v/>
      </c>
      <c r="FA29" s="596" t="str">
        <f t="shared" si="33"/>
        <v/>
      </c>
      <c r="FB29" s="596" t="str">
        <f t="shared" si="34"/>
        <v/>
      </c>
    </row>
    <row r="30" spans="2:158" ht="15" customHeight="1" x14ac:dyDescent="0.25">
      <c r="B30" s="604" t="str">
        <f t="shared" si="8"/>
        <v>ABRIL</v>
      </c>
      <c r="C30" s="604">
        <f t="shared" si="37"/>
        <v>2017</v>
      </c>
      <c r="D30" s="604" t="str">
        <f t="shared" si="38"/>
        <v>GUILLERMO ELDER BELL</v>
      </c>
      <c r="E30" s="604" t="str">
        <f t="shared" si="39"/>
        <v>GLP</v>
      </c>
      <c r="F30" s="604">
        <f t="shared" si="36"/>
        <v>23</v>
      </c>
      <c r="G30" s="604" t="str">
        <f t="shared" si="9"/>
        <v>ABRIL 2017 / 23</v>
      </c>
      <c r="H30" s="613"/>
      <c r="I30" s="597" t="str">
        <f>IF(VLOOKUP(G30, TablaGLP[], I6, FALSE)="","",VLOOKUP(G30, TablaGLP[], I6, FALSE))</f>
        <v/>
      </c>
      <c r="J30" s="596" t="str">
        <f>IF(VLOOKUP(G30, TablaGLP[], J6, FALSE)="","",VLOOKUP(G30, TablaGLP[], J6, FALSE))</f>
        <v/>
      </c>
      <c r="K30" s="596" t="str">
        <f>IF(VLOOKUP(G30, TablaGLP[], K6, FALSE)="","",VLOOKUP(G30, TablaGLP[], K6, FALSE))</f>
        <v/>
      </c>
      <c r="L30" s="596" t="str">
        <f>IF(VLOOKUP(G30, TablaGLP[], L6, FALSE)="","",VLOOKUP(G30, TablaGLP[], L6, FALSE))</f>
        <v/>
      </c>
      <c r="M30" s="596" t="str">
        <f>IF(VLOOKUP(G30, TablaGLP[],M6, FALSE)="","",VLOOKUP(G30, TablaGLP[],M6, FALSE))</f>
        <v/>
      </c>
      <c r="N30" s="596" t="str">
        <f>IF(VLOOKUP(G30, TablaGLP[],N6, FALSE)="","",VLOOKUP(G30, TablaGLP[],N6, FALSE))</f>
        <v/>
      </c>
      <c r="O30" s="596" t="str">
        <f>IF(VLOOKUP(G30, TablaGLP[],O6, FALSE)="","",VLOOKUP(G30, TablaGLP[],O6, FALSE))</f>
        <v/>
      </c>
      <c r="P30" s="596" t="str">
        <f>IF(VLOOKUP(G30, TablaGLP[],P6, FALSE)="","",VLOOKUP(G30, TablaGLP[],P6, FALSE))</f>
        <v/>
      </c>
      <c r="Q30" s="598" t="str">
        <f>IF(VLOOKUP(G30, TablaGLP[],Q6, FALSE)="","",VLOOKUP(G30, TablaGLP[],Q6, FALSE))</f>
        <v/>
      </c>
      <c r="R30" s="596" t="str">
        <f>IF(VLOOKUP(G30, TablaGLP[],R6, FALSE)="","",VLOOKUP(G30, TablaGLP[],R6, FALSE))</f>
        <v/>
      </c>
      <c r="S30" s="596" t="str">
        <f>IF(VLOOKUP(G30, TablaGLP[],S6, FALSE)="","",VLOOKUP(G30, TablaGLP[],S6, FALSE))</f>
        <v/>
      </c>
      <c r="T30" s="596" t="str">
        <f>IF(VLOOKUP(G30, TablaGLP[],T6, FALSE)="","",VLOOKUP(G30, TablaGLP[],T6, FALSE))</f>
        <v/>
      </c>
      <c r="U30" s="596" t="str">
        <f>IF(VLOOKUP(G30, TablaGLP[],U6, FALSE)="","",VLOOKUP(G30, TablaGLP[],U6, FALSE))</f>
        <v/>
      </c>
      <c r="V30" s="620"/>
      <c r="W30" s="597" t="str">
        <f>IF(VLOOKUP(G30, TablaGE[], W6, FALSE)="","",VLOOKUP(G30, TablaGE[], W6, FALSE))</f>
        <v/>
      </c>
      <c r="X30" s="596" t="str">
        <f>IF(VLOOKUP(G30, TablaGE[],X6, FALSE)="","",VLOOKUP(G30, TablaGE[],X6, FALSE))</f>
        <v/>
      </c>
      <c r="Y30" s="598" t="str">
        <f>IF(VLOOKUP(G30, TablaGE[],Y6, FALSE)="","",VLOOKUP(G30, TablaGE[],Y6, FALSE))</f>
        <v/>
      </c>
      <c r="Z30" s="596" t="str">
        <f>IF(VLOOKUP(G30, TablaGE[],Z6, FALSE)="","",VLOOKUP(G30, TablaGE[],Z6, FALSE))</f>
        <v/>
      </c>
      <c r="AA30" s="596" t="str">
        <f>IF(VLOOKUP(G30, TablaGE[], AA6, FALSE)="","",VLOOKUP(G30, TablaGE[], AA6, FALSE))</f>
        <v/>
      </c>
      <c r="AB30" s="596" t="str">
        <f>IF(VLOOKUP(G30, TablaGE[],AB6, FALSE)="","",VLOOKUP(G30, TablaGE[],AB6, FALSE))</f>
        <v/>
      </c>
      <c r="AC30" s="596" t="str">
        <f>IF(VLOOKUP(G30, TablaGE[],AC6, FALSE)="","",VLOOKUP(G30, TablaGE[],AC6, FALSE))</f>
        <v/>
      </c>
      <c r="AD30" s="596" t="str">
        <f>IF(VLOOKUP(G30, TablaGE[],AD6, FALSE)="","",VLOOKUP(G30, TablaGE[],AD6, FALSE))</f>
        <v/>
      </c>
      <c r="AE30" s="596" t="str">
        <f>IF(VLOOKUP(G30, TablaGE[], AE6, FALSE)="","",VLOOKUP(G30, TablaGE[], AE6, FALSE))</f>
        <v/>
      </c>
      <c r="AF30" s="596" t="str">
        <f>IF(VLOOKUP(G30, TablaGE[], AF6, FALSE)="","",VLOOKUP(G30, TablaGE[], AF6, FALSE))</f>
        <v/>
      </c>
      <c r="AG30" s="596" t="str">
        <f>IF(VLOOKUP(G30, TablaGE[],AG6, FALSE)="","",VLOOKUP(G30, TablaGE[],AG6, FALSE))</f>
        <v/>
      </c>
      <c r="AH30" s="596" t="str">
        <f>IF(VLOOKUP(G30, TablaGE[],AH6, FALSE)="","",VLOOKUP(G30, TablaGE[],AH6, FALSE))</f>
        <v/>
      </c>
      <c r="AI30" s="596" t="str">
        <f>IF(VLOOKUP(G30, TablaGE[],AI6, FALSE)="","",VLOOKUP(G30, TablaGE[],AI6, FALSE))</f>
        <v/>
      </c>
      <c r="AJ30" s="596" t="str">
        <f>IF(VLOOKUP(G30, TablaGE[],AJ6, FALSE)="","",VLOOKUP(G30, TablaGE[],AJ6, FALSE))</f>
        <v/>
      </c>
      <c r="AK30" s="596" t="str">
        <f>IF(VLOOKUP(G30, TablaGE[],AK6, FALSE)="","",VLOOKUP(G30, TablaGE[],AK6, FALSE))</f>
        <v/>
      </c>
      <c r="AL30" s="596" t="str">
        <f>IF(VLOOKUP(G30, TablaGE[],AL6, FALSE)="","",VLOOKUP(G30, TablaGE[],AL6, FALSE))</f>
        <v/>
      </c>
      <c r="AM30" s="596" t="str">
        <f>IF(VLOOKUP(G30, TablaGE[],AM6, FALSE)="","",VLOOKUP(G30, TablaGE[],AM6, FALSE))</f>
        <v/>
      </c>
      <c r="AN30" s="596" t="str">
        <f>IF(VLOOKUP(G30, TablaGE[],AN6, FALSE)="","",VLOOKUP(G30, TablaGE[],AN6, FALSE))</f>
        <v/>
      </c>
      <c r="AO30" s="596" t="str">
        <f>IF(VLOOKUP(G30, TablaGE[],AO6, FALSE)="","",VLOOKUP(G30, TablaGE[],AO6, FALSE))</f>
        <v/>
      </c>
      <c r="AP30" s="596" t="str">
        <f>IF(VLOOKUP(G30, TablaGE[],AP6, FALSE)="","",VLOOKUP(G30, TablaGE[],AP6, FALSE))</f>
        <v/>
      </c>
      <c r="AQ30" s="596" t="str">
        <f>IF(VLOOKUP(G30, TablaGE[],AQ6, FALSE)="","",VLOOKUP(G30, TablaGE[],AQ6, FALSE))</f>
        <v/>
      </c>
      <c r="AR30" s="596" t="str">
        <f>IF(VLOOKUP(G30, TablaGE[],AR6, FALSE)="","",VLOOKUP(G30, TablaGE[],AR6, FALSE))</f>
        <v/>
      </c>
      <c r="AS30" s="596" t="str">
        <f>IF(VLOOKUP(G30, TablaGE[],AS6, FALSE)="","",VLOOKUP(G30, TablaGE[],AS6, FALSE))</f>
        <v/>
      </c>
      <c r="AT30" s="596" t="str">
        <f>IF(VLOOKUP(G30, TablaGE[],AT6, FALSE)="","",VLOOKUP(G30, TablaGE[],AT6, FALSE))</f>
        <v/>
      </c>
      <c r="AU30" s="596" t="str">
        <f>IF(VLOOKUP(G30, TablaGE[],AU6, FALSE)="","",VLOOKUP(G30, TablaGE[],AU6, FALSE))</f>
        <v/>
      </c>
      <c r="AV30" s="620"/>
      <c r="AW30" s="597" t="str">
        <f>IF(VLOOKUP(G30, TablaDO[], AW6, FALSE)="","",VLOOKUP(G30, TablaDO[], AW6, FALSE))</f>
        <v/>
      </c>
      <c r="AX30" s="596" t="str">
        <f>IF(VLOOKUP(G30, TablaDO[], AX6, FALSE)="","",VLOOKUP(G30, TablaDO[], AX6, FALSE))</f>
        <v/>
      </c>
      <c r="AY30" s="596" t="str">
        <f>IF(VLOOKUP(G30, TablaDO[], AY6, FALSE)="","",VLOOKUP(G30, TablaDO[], AY6, FALSE))</f>
        <v/>
      </c>
      <c r="AZ30" s="596" t="str">
        <f>IF(VLOOKUP(G30, TablaDO[], AZ6, FALSE)="","",VLOOKUP(G30, TablaDO[], AZ6, FALSE))</f>
        <v/>
      </c>
      <c r="BA30" s="596" t="str">
        <f>IF(VLOOKUP(G30, TablaDO[],BA6, FALSE)="","",VLOOKUP(G30, TablaDO[],BA6, FALSE))</f>
        <v/>
      </c>
      <c r="BB30" s="596" t="str">
        <f>IF(VLOOKUP(G30, TablaDO[],BB6, FALSE)="","",VLOOKUP(G30, TablaDO[],BB6, FALSE))</f>
        <v/>
      </c>
      <c r="BC30" s="596" t="str">
        <f>IF(VLOOKUP(G30, TablaDO[],BC6, FALSE)="","",VLOOKUP(G30, TablaDO[],BC6, FALSE))</f>
        <v/>
      </c>
      <c r="BD30" s="596" t="str">
        <f>IF(VLOOKUP(G30, TablaDO[],BD6, FALSE)="","",VLOOKUP(G30, TablaDO[],BD6, FALSE))</f>
        <v/>
      </c>
      <c r="BE30" s="598" t="str">
        <f>IF(VLOOKUP(G30, TablaDO[],BE6, FALSE)="","",VLOOKUP(G30, TablaDO[],BE6, FALSE))</f>
        <v/>
      </c>
      <c r="BF30" s="596" t="str">
        <f>IF(VLOOKUP(G30, TablaDO[],BF6, FALSE)="","",VLOOKUP(G30, TablaDO[],BF6, FALSE))</f>
        <v/>
      </c>
      <c r="BG30" s="596" t="str">
        <f>IF(VLOOKUP(G30, TablaDO[],BG6, FALSE)="","",VLOOKUP(G30, TablaDO[],BG6, FALSE))</f>
        <v/>
      </c>
      <c r="BH30" s="596" t="str">
        <f>IF(VLOOKUP(G30, TablaDO[],BH6, FALSE)="","",VLOOKUP(G30, TablaDO[],BH6, FALSE))</f>
        <v/>
      </c>
      <c r="BI30" s="596" t="str">
        <f>IF(VLOOKUP(G30, TablaDO[],BI6, FALSE)="","",VLOOKUP(G30, TablaDO[],BI6, FALSE))</f>
        <v/>
      </c>
      <c r="BJ30" s="596" t="str">
        <f>IF(VLOOKUP(G30, TablaDO[],BJ6, FALSE)="","",VLOOKUP(G30, TablaDO[],BJ6, FALSE))</f>
        <v/>
      </c>
      <c r="BK30" s="596" t="str">
        <f>IF(VLOOKUP(G30, TablaDO[],BK6, FALSE)="","",VLOOKUP(G30, TablaDO[],BK6, FALSE))</f>
        <v/>
      </c>
      <c r="BL30" s="596" t="str">
        <f>IF(VLOOKUP(G30, TablaDO[],BL6, FALSE)="","",VLOOKUP(G30, TablaDO[],BL6, FALSE))</f>
        <v/>
      </c>
      <c r="BM30" s="596" t="str">
        <f>IF(VLOOKUP(G30, TablaDO[],BM6, FALSE)="","",VLOOKUP(G30, TablaDO[],BM6, FALSE))</f>
        <v/>
      </c>
      <c r="BN30" s="596" t="str">
        <f>IF(VLOOKUP(G30, TablaDO[],BN6, FALSE)="","",VLOOKUP(G30, TablaDO[],BN6, FALSE))</f>
        <v/>
      </c>
      <c r="BO30" s="596" t="str">
        <f>IF(VLOOKUP(G30, TablaDO[],BO6, FALSE)="","",VLOOKUP(G30, TablaDO[],BO6, FALSE))</f>
        <v/>
      </c>
      <c r="BP30" s="596" t="str">
        <f>IF(VLOOKUP(G30, TablaDO[],BP6, FALSE)="","",VLOOKUP(G30, TablaDO[],BP6, FALSE))</f>
        <v/>
      </c>
      <c r="BQ30" s="596" t="str">
        <f>IF(VLOOKUP(G30, TablaDO[],BQ6, FALSE)="","",VLOOKUP(G30, TablaDO[],BQ6, FALSE))</f>
        <v/>
      </c>
      <c r="BR30" s="596" t="str">
        <f>IF(VLOOKUP(G30, TablaDO[],BR6, FALSE)="","",VLOOKUP(G30, TablaDO[],BR6, FALSE))</f>
        <v/>
      </c>
      <c r="BS30" s="620"/>
      <c r="BT30" s="597" t="str">
        <f>IF(VLOOKUP(G30, TablaJF[], BT6, FALSE)="","",VLOOKUP(G30, TablaJF[], BT6, FALSE))</f>
        <v/>
      </c>
      <c r="BU30" s="596" t="str">
        <f>IF(VLOOKUP(G30, TablaJF[], BU6, FALSE)="","",VLOOKUP(G30, TablaJF[], BU6, FALSE))</f>
        <v/>
      </c>
      <c r="BV30" s="596" t="str">
        <f>IF(VLOOKUP(G30, TablaJF[], BV6, FALSE)="","",VLOOKUP(G30, TablaJF[], BV6, FALSE))</f>
        <v/>
      </c>
      <c r="BW30" s="596" t="str">
        <f>IF(VLOOKUP(G30, TablaJF[], BW6, FALSE)="","",VLOOKUP(G30, TablaJF[], BW6, FALSE))</f>
        <v/>
      </c>
      <c r="BX30" s="596" t="str">
        <f>IF(VLOOKUP(G30, TablaJF[],BX6, FALSE)="","",VLOOKUP(G30, TablaJF[],BX6, FALSE))</f>
        <v/>
      </c>
      <c r="BY30" s="596" t="str">
        <f>IF(VLOOKUP(G30, TablaJF[],BY6, FALSE)="","",VLOOKUP(G30, TablaJF[],BY6, FALSE))</f>
        <v/>
      </c>
      <c r="BZ30" s="596" t="str">
        <f>IF(VLOOKUP(G30, TablaJF[],BZ6, FALSE)="","",VLOOKUP(G30, TablaJF[],BZ6, FALSE))</f>
        <v/>
      </c>
      <c r="CA30" s="596" t="str">
        <f>IF(VLOOKUP(G30, TablaJF[],CA6, FALSE)="","",VLOOKUP(G30, TablaJF[],CA6, FALSE))</f>
        <v/>
      </c>
      <c r="CB30" s="596" t="str">
        <f>IF(VLOOKUP(G30, TablaJF[],CB6, FALSE)="","",VLOOKUP(G30, TablaJF[],CB6, FALSE))</f>
        <v/>
      </c>
      <c r="CC30" s="596" t="str">
        <f>IF(VLOOKUP(G30, TablaJF[],CC6, FALSE)="","",VLOOKUP(G30, TablaJF[],CC6, FALSE))</f>
        <v/>
      </c>
      <c r="CD30" s="596" t="str">
        <f>IF(VLOOKUP(G30, TablaJF[],CD6, FALSE)="","",VLOOKUP(G30, TablaJF[],CD6, FALSE))</f>
        <v/>
      </c>
      <c r="CE30" s="596" t="str">
        <f>IF(VLOOKUP(G30, TablaJF[],CE6, FALSE)="","",VLOOKUP(G30, TablaJF[],CE6, FALSE))</f>
        <v/>
      </c>
      <c r="CF30" s="596" t="str">
        <f>IF(VLOOKUP(G30, TablaJF[],CF6, FALSE)="","",VLOOKUP(G30, TablaJF[],CF6, FALSE))</f>
        <v/>
      </c>
      <c r="CG30" s="596" t="str">
        <f>IF(VLOOKUP(G30, TablaJF[],CG6, FALSE)="","",VLOOKUP(G30, TablaJF[],CG6, FALSE))</f>
        <v/>
      </c>
      <c r="CH30" s="596" t="str">
        <f>IF(VLOOKUP(G30, TablaJF[],CH6, FALSE)="","",VLOOKUP(G30, TablaJF[],CH6, FALSE))</f>
        <v/>
      </c>
      <c r="CI30" s="596" t="str">
        <f>IF(VLOOKUP(G30, TablaJF[],CI6, FALSE)="","",VLOOKUP(G30, TablaJF[],CI6, FALSE))</f>
        <v/>
      </c>
      <c r="CJ30" s="598" t="str">
        <f>IF(VLOOKUP(G30, TablaJF[],CJ6, FALSE)="","",VLOOKUP(G30, TablaJF[],CJ6, FALSE))</f>
        <v/>
      </c>
      <c r="CK30" s="596" t="str">
        <f>IF(VLOOKUP(G30, TablaJF[],CK6, FALSE)="","",VLOOKUP(G30, TablaJF[],CK6, FALSE))</f>
        <v/>
      </c>
      <c r="CL30" s="596" t="str">
        <f>IF(VLOOKUP(G30, TablaJF[],CL6, FALSE)="","",VLOOKUP(G30, TablaJF[],CL6, FALSE))</f>
        <v/>
      </c>
      <c r="CM30" s="620"/>
      <c r="CN30" s="597" t="str">
        <f>IF(VLOOKUP(G30, TablaKE[], CN6, FALSE)="","",VLOOKUP(G30, TablaKE[], CN6, FALSE))</f>
        <v/>
      </c>
      <c r="CO30" s="596" t="str">
        <f>IF(VLOOKUP(G30, TablaKE[], CO6, FALSE)="","",VLOOKUP(G30, TablaKE[], CO6, FALSE))</f>
        <v/>
      </c>
      <c r="CP30" s="596" t="str">
        <f>IF(VLOOKUP(G30, TablaKE[], CP6, FALSE)="","",VLOOKUP(G30, TablaKE[], CP6, FALSE))</f>
        <v/>
      </c>
      <c r="CQ30" s="596" t="str">
        <f>IF(VLOOKUP(G30, TablaKE[], CQ6, FALSE)="","",VLOOKUP(G30, TablaKE[], CQ6, FALSE))</f>
        <v/>
      </c>
      <c r="CR30" s="596" t="str">
        <f>IF(VLOOKUP(G30, TablaKE[],CR6, FALSE)="","",VLOOKUP(G30, TablaKE[],CR6, FALSE))</f>
        <v/>
      </c>
      <c r="CS30" s="596" t="str">
        <f>IF(VLOOKUP(G30, TablaKE[],CS6, FALSE)="","",VLOOKUP(G30, TablaKE[],CS6, FALSE))</f>
        <v/>
      </c>
      <c r="CT30" s="596" t="str">
        <f>IF(VLOOKUP(G30, TablaKE[],CT6, FALSE)="","",VLOOKUP(G30, TablaKE[],CT6, FALSE))</f>
        <v/>
      </c>
      <c r="CU30" s="596" t="str">
        <f>IF(VLOOKUP(G30, TablaKE[],CU6, FALSE)="","",VLOOKUP(G30, TablaKE[],CU6, FALSE))</f>
        <v/>
      </c>
      <c r="CV30" s="596" t="str">
        <f>IF(VLOOKUP(G30, TablaKE[],CV6, FALSE)="","",VLOOKUP(G30, TablaKE[],CV6, FALSE))</f>
        <v/>
      </c>
      <c r="CW30" s="596" t="str">
        <f>IF(VLOOKUP(G30, TablaKE[],CW6, FALSE)="","",VLOOKUP(G30, TablaKE[],CW6, FALSE))</f>
        <v/>
      </c>
      <c r="CX30" s="596" t="str">
        <f>IF(VLOOKUP(G30, TablaKE[],CX6, FALSE)="","",VLOOKUP(G30, TablaKE[],CX6, FALSE))</f>
        <v/>
      </c>
      <c r="CY30" s="596" t="str">
        <f>IF(VLOOKUP(G30, TablaKE[],CY6, FALSE)="","",VLOOKUP(G30, TablaKE[],CY6, FALSE))</f>
        <v/>
      </c>
      <c r="CZ30" s="596" t="str">
        <f>IF(VLOOKUP(G30, TablaKE[],CZ6, FALSE)="","",VLOOKUP(G30, TablaKE[],CZ6, FALSE))</f>
        <v/>
      </c>
      <c r="DA30" s="596" t="str">
        <f>IF(VLOOKUP(G30, TablaKE[],DA6, FALSE)="","",VLOOKUP(G30, TablaKE[],DA6, FALSE))</f>
        <v/>
      </c>
      <c r="DB30" s="596" t="str">
        <f>IF(VLOOKUP(G30, TablaKE[],DB6, FALSE)="","",VLOOKUP(G30, TablaKE[],DB6, FALSE))</f>
        <v/>
      </c>
      <c r="DC30" s="596" t="str">
        <f>IF(VLOOKUP(G30, TablaKE[],DC6, FALSE)="","",VLOOKUP(G30, TablaKE[],DC6, FALSE))</f>
        <v/>
      </c>
      <c r="DD30" s="620"/>
      <c r="DE30" s="597" t="str">
        <f>IF(VLOOKUP($G30, TablaGP[], $DE$6, FALSE)="","",VLOOKUP($G30, TablaGP[], $DE$6, FALSE))</f>
        <v/>
      </c>
      <c r="DF30" s="598" t="str">
        <f>IF(VLOOKUP($G30, TablaGP[], $DF$6, FALSE)="","",VLOOKUP($G30, TablaGP[], $DF$6, FALSE))</f>
        <v/>
      </c>
      <c r="DG30" s="596" t="str">
        <f t="shared" si="10"/>
        <v/>
      </c>
      <c r="DH30" s="598" t="str">
        <f>IF(VLOOKUP($G30, TablaGP[], $DH$6, FALSE)="","",VLOOKUP($G30, TablaGP[], $DH$6, FALSE))</f>
        <v/>
      </c>
      <c r="DI30" s="596" t="str">
        <f t="shared" si="11"/>
        <v/>
      </c>
      <c r="DJ30" s="596" t="str">
        <f t="shared" si="12"/>
        <v/>
      </c>
      <c r="DK30" s="598" t="str">
        <f>IF(VLOOKUP($G30, TablaGP[], $DK$6, FALSE)="","",VLOOKUP($G30, TablaGP[], $DK$6, FALSE))</f>
        <v/>
      </c>
      <c r="DL30" s="596" t="str">
        <f t="shared" si="13"/>
        <v/>
      </c>
      <c r="DM30" s="598" t="str">
        <f>IF(VLOOKUP($G30, TablaGP[], $DM$6, FALSE)="","",VLOOKUP($G30, TablaGP[], $DM$6, FALSE))</f>
        <v/>
      </c>
      <c r="DN30" s="596" t="str">
        <f t="shared" si="14"/>
        <v/>
      </c>
      <c r="DO30" s="598" t="str">
        <f>IF(VLOOKUP($G30, TablaGP[], $DO$6, FALSE)="","",VLOOKUP($G30, TablaGP[], $DO$6, FALSE))</f>
        <v/>
      </c>
      <c r="DP30" s="598" t="str">
        <f>IF(VLOOKUP($G30, TablaGP[], $DP$6, FALSE)="","",VLOOKUP($G30, TablaGP[], $DP$6, FALSE))</f>
        <v/>
      </c>
      <c r="DQ30" s="598" t="str">
        <f>IF(VLOOKUP($G30, TablaGP[], $DQ$6, FALSE)="","",VLOOKUP($G30, TablaGP[], $DQ$6, FALSE))</f>
        <v/>
      </c>
      <c r="DR30" s="598" t="str">
        <f>IF(VLOOKUP($G30, TablaGP[], $DR$6, FALSE)="","",VLOOKUP($G30, TablaGP[], $DR$6, FALSE))</f>
        <v/>
      </c>
      <c r="DS30" s="596" t="str">
        <f t="shared" si="15"/>
        <v/>
      </c>
      <c r="DT30" s="596" t="str">
        <f t="shared" si="16"/>
        <v/>
      </c>
      <c r="DU30" s="596" t="str">
        <f t="shared" si="17"/>
        <v/>
      </c>
      <c r="DV30" s="596" t="str">
        <f t="shared" si="18"/>
        <v/>
      </c>
      <c r="DW30" s="596" t="str">
        <f t="shared" si="19"/>
        <v/>
      </c>
      <c r="DX30" s="598" t="str">
        <f>IF(VLOOKUP($G30, TablaGP[], $DX$6, FALSE)="","",VLOOKUP($G30, TablaGP[], $DX$6, FALSE))</f>
        <v/>
      </c>
      <c r="DY30" s="598" t="str">
        <f>IF(VLOOKUP($G30, TablaGP[], $DY$6, FALSE)="","",VLOOKUP($G30, TablaGP[], $DY$6, FALSE))</f>
        <v/>
      </c>
      <c r="DZ30" s="598" t="str">
        <f>IF(VLOOKUP($G30, TablaGP[], $DZ$6, FALSE)="","",VLOOKUP($G30, TablaGP[], $DZ$6, FALSE))</f>
        <v/>
      </c>
      <c r="EA30" s="596" t="str">
        <f t="shared" si="20"/>
        <v/>
      </c>
      <c r="EB30" s="596" t="str">
        <f t="shared" si="21"/>
        <v/>
      </c>
      <c r="EC30" s="596" t="str">
        <f t="shared" si="22"/>
        <v/>
      </c>
      <c r="EE30" s="597" t="str">
        <f>IF(VLOOKUP($G30, TablaGAV[], $DE$6, FALSE)="","",VLOOKUP($G30, TablaGAV[], $DE$6, FALSE))</f>
        <v/>
      </c>
      <c r="EF30" s="598" t="str">
        <f>IF(VLOOKUP($G30, TablaGAV[], $EF$6, FALSE)="","",VLOOKUP($G30, TablaGAV[], $EF$6, FALSE))</f>
        <v/>
      </c>
      <c r="EG30" s="596" t="str">
        <f t="shared" si="23"/>
        <v/>
      </c>
      <c r="EH30" s="596" t="str">
        <f t="shared" si="24"/>
        <v/>
      </c>
      <c r="EI30" s="598" t="str">
        <f>IF(VLOOKUP($G30, TablaGAV[], $EI$6, FALSE)="","",VLOOKUP($G30, TablaGAV[], $EI$6, FALSE))</f>
        <v/>
      </c>
      <c r="EJ30" s="596" t="str">
        <f t="shared" si="25"/>
        <v/>
      </c>
      <c r="EK30" s="598" t="str">
        <f>IF(VLOOKUP($G30, TablaGAV[], $EK$6, FALSE)="","",VLOOKUP($G30, TablaGAV[], $EK$6, FALSE))</f>
        <v/>
      </c>
      <c r="EL30" s="596" t="str">
        <f t="shared" si="26"/>
        <v/>
      </c>
      <c r="EM30" s="598" t="str">
        <f>IF(VLOOKUP($G30, TablaGAV[], $EM$6, FALSE)="","",VLOOKUP($G30, TablaGAV[], $EM$6, FALSE))</f>
        <v/>
      </c>
      <c r="EN30" s="596" t="str">
        <f t="shared" si="27"/>
        <v/>
      </c>
      <c r="EO30" s="598" t="str">
        <f>IF(VLOOKUP($G30, TablaGAV[], $EO$6, FALSE)="","",VLOOKUP($G30, TablaGAV[], $EO$6, FALSE))</f>
        <v/>
      </c>
      <c r="EP30" s="598" t="str">
        <f>IF(VLOOKUP($G30, TablaGAV[], $EP$6, FALSE)="","",VLOOKUP($G30, TablaGAV[], $EP$6, FALSE))</f>
        <v/>
      </c>
      <c r="EQ30" s="598" t="str">
        <f>IF(VLOOKUP($G30, TablaGAV[], $EQ$6, FALSE)="","",VLOOKUP($G30, TablaGAV[], $EQ$6, FALSE))</f>
        <v/>
      </c>
      <c r="ER30" s="598" t="str">
        <f>IF(VLOOKUP($G30, TablaGAV[], $ER$6, FALSE)="","",VLOOKUP($G30, TablaGAV[], $ER$6, FALSE))</f>
        <v/>
      </c>
      <c r="ES30" s="598" t="str">
        <f>IF(VLOOKUP($G30, TablaGAV[], $ES$6, FALSE)="","",VLOOKUP($G30, TablaGAV[], $ES$6, FALSE))</f>
        <v/>
      </c>
      <c r="ET30" s="596" t="str">
        <f t="shared" si="28"/>
        <v/>
      </c>
      <c r="EU30" s="596" t="str">
        <f t="shared" si="29"/>
        <v/>
      </c>
      <c r="EV30" s="596" t="str">
        <f t="shared" si="30"/>
        <v/>
      </c>
      <c r="EW30" s="596" t="str">
        <f t="shared" si="31"/>
        <v/>
      </c>
      <c r="EX30" s="596" t="str">
        <f t="shared" si="32"/>
        <v/>
      </c>
      <c r="EY30" s="598" t="str">
        <f>IF(VLOOKUP($G30, TablaGAV[], $EY$6, FALSE)="","",VLOOKUP($G30, TablaGAV[], $EY$6, FALSE))</f>
        <v/>
      </c>
      <c r="EZ30" s="598" t="str">
        <f>IF(VLOOKUP($G30, TablaGAV[], $EZ$6, FALSE)="","",VLOOKUP($G30, TablaGAV[], $EZ$6, FALSE))</f>
        <v/>
      </c>
      <c r="FA30" s="596" t="str">
        <f t="shared" si="33"/>
        <v/>
      </c>
      <c r="FB30" s="596" t="str">
        <f t="shared" si="34"/>
        <v/>
      </c>
    </row>
    <row r="31" spans="2:158" ht="15" customHeight="1" x14ac:dyDescent="0.25">
      <c r="B31" s="604" t="str">
        <f t="shared" si="8"/>
        <v>ABRIL</v>
      </c>
      <c r="C31" s="604">
        <f t="shared" si="37"/>
        <v>2017</v>
      </c>
      <c r="D31" s="604" t="str">
        <f t="shared" si="38"/>
        <v>GUILLERMO ELDER BELL</v>
      </c>
      <c r="E31" s="604" t="str">
        <f t="shared" si="39"/>
        <v>GLP</v>
      </c>
      <c r="F31" s="604">
        <f t="shared" si="36"/>
        <v>24</v>
      </c>
      <c r="G31" s="604" t="str">
        <f t="shared" si="9"/>
        <v>ABRIL 2017 / 24</v>
      </c>
      <c r="H31" s="613"/>
      <c r="I31" s="597" t="str">
        <f>IF(VLOOKUP(G31, TablaGLP[], I6, FALSE)="","",VLOOKUP(G31, TablaGLP[], I6, FALSE))</f>
        <v/>
      </c>
      <c r="J31" s="596" t="str">
        <f>IF(VLOOKUP(G31, TablaGLP[], J6, FALSE)="","",VLOOKUP(G31, TablaGLP[], J6, FALSE))</f>
        <v/>
      </c>
      <c r="K31" s="596" t="str">
        <f>IF(VLOOKUP(G31, TablaGLP[], K6, FALSE)="","",VLOOKUP(G31, TablaGLP[], K6, FALSE))</f>
        <v/>
      </c>
      <c r="L31" s="596" t="str">
        <f>IF(VLOOKUP(G31, TablaGLP[], L6, FALSE)="","",VLOOKUP(G31, TablaGLP[], L6, FALSE))</f>
        <v/>
      </c>
      <c r="M31" s="596" t="str">
        <f>IF(VLOOKUP(G31, TablaGLP[],M6, FALSE)="","",VLOOKUP(G31, TablaGLP[],M6, FALSE))</f>
        <v/>
      </c>
      <c r="N31" s="596" t="str">
        <f>IF(VLOOKUP(G31, TablaGLP[],N6, FALSE)="","",VLOOKUP(G31, TablaGLP[],N6, FALSE))</f>
        <v/>
      </c>
      <c r="O31" s="596" t="str">
        <f>IF(VLOOKUP(G31, TablaGLP[],O6, FALSE)="","",VLOOKUP(G31, TablaGLP[],O6, FALSE))</f>
        <v/>
      </c>
      <c r="P31" s="596" t="str">
        <f>IF(VLOOKUP(G31, TablaGLP[],P6, FALSE)="","",VLOOKUP(G31, TablaGLP[],P6, FALSE))</f>
        <v/>
      </c>
      <c r="Q31" s="598" t="str">
        <f>IF(VLOOKUP(G31, TablaGLP[],Q6, FALSE)="","",VLOOKUP(G31, TablaGLP[],Q6, FALSE))</f>
        <v/>
      </c>
      <c r="R31" s="596" t="str">
        <f>IF(VLOOKUP(G31, TablaGLP[],R6, FALSE)="","",VLOOKUP(G31, TablaGLP[],R6, FALSE))</f>
        <v/>
      </c>
      <c r="S31" s="596" t="str">
        <f>IF(VLOOKUP(G31, TablaGLP[],S6, FALSE)="","",VLOOKUP(G31, TablaGLP[],S6, FALSE))</f>
        <v/>
      </c>
      <c r="T31" s="596" t="str">
        <f>IF(VLOOKUP(G31, TablaGLP[],T6, FALSE)="","",VLOOKUP(G31, TablaGLP[],T6, FALSE))</f>
        <v/>
      </c>
      <c r="U31" s="596" t="str">
        <f>IF(VLOOKUP(G31, TablaGLP[],U6, FALSE)="","",VLOOKUP(G31, TablaGLP[],U6, FALSE))</f>
        <v/>
      </c>
      <c r="V31" s="620"/>
      <c r="W31" s="597" t="str">
        <f>IF(VLOOKUP(G31, TablaGE[], W6, FALSE)="","",VLOOKUP(G31, TablaGE[], W6, FALSE))</f>
        <v/>
      </c>
      <c r="X31" s="596" t="str">
        <f>IF(VLOOKUP(G31, TablaGE[],X6, FALSE)="","",VLOOKUP(G31, TablaGE[],X6, FALSE))</f>
        <v/>
      </c>
      <c r="Y31" s="598" t="str">
        <f>IF(VLOOKUP(G31, TablaGE[],Y6, FALSE)="","",VLOOKUP(G31, TablaGE[],Y6, FALSE))</f>
        <v/>
      </c>
      <c r="Z31" s="596" t="str">
        <f>IF(VLOOKUP(G31, TablaGE[],Z6, FALSE)="","",VLOOKUP(G31, TablaGE[],Z6, FALSE))</f>
        <v/>
      </c>
      <c r="AA31" s="596" t="str">
        <f>IF(VLOOKUP(G31, TablaGE[], AA6, FALSE)="","",VLOOKUP(G31, TablaGE[], AA6, FALSE))</f>
        <v/>
      </c>
      <c r="AB31" s="596" t="str">
        <f>IF(VLOOKUP(G31, TablaGE[],AB6, FALSE)="","",VLOOKUP(G31, TablaGE[],AB6, FALSE))</f>
        <v/>
      </c>
      <c r="AC31" s="596" t="str">
        <f>IF(VLOOKUP(G31, TablaGE[],AC6, FALSE)="","",VLOOKUP(G31, TablaGE[],AC6, FALSE))</f>
        <v/>
      </c>
      <c r="AD31" s="596" t="str">
        <f>IF(VLOOKUP(G31, TablaGE[],AD6, FALSE)="","",VLOOKUP(G31, TablaGE[],AD6, FALSE))</f>
        <v/>
      </c>
      <c r="AE31" s="596" t="str">
        <f>IF(VLOOKUP(G31, TablaGE[], AE6, FALSE)="","",VLOOKUP(G31, TablaGE[], AE6, FALSE))</f>
        <v/>
      </c>
      <c r="AF31" s="596" t="str">
        <f>IF(VLOOKUP(G31, TablaGE[], AF6, FALSE)="","",VLOOKUP(G31, TablaGE[], AF6, FALSE))</f>
        <v/>
      </c>
      <c r="AG31" s="596" t="str">
        <f>IF(VLOOKUP(G31, TablaGE[],AG6, FALSE)="","",VLOOKUP(G31, TablaGE[],AG6, FALSE))</f>
        <v/>
      </c>
      <c r="AH31" s="596" t="str">
        <f>IF(VLOOKUP(G31, TablaGE[],AH6, FALSE)="","",VLOOKUP(G31, TablaGE[],AH6, FALSE))</f>
        <v/>
      </c>
      <c r="AI31" s="596" t="str">
        <f>IF(VLOOKUP(G31, TablaGE[],AI6, FALSE)="","",VLOOKUP(G31, TablaGE[],AI6, FALSE))</f>
        <v/>
      </c>
      <c r="AJ31" s="596" t="str">
        <f>IF(VLOOKUP(G31, TablaGE[],AJ6, FALSE)="","",VLOOKUP(G31, TablaGE[],AJ6, FALSE))</f>
        <v/>
      </c>
      <c r="AK31" s="596" t="str">
        <f>IF(VLOOKUP(G31, TablaGE[],AK6, FALSE)="","",VLOOKUP(G31, TablaGE[],AK6, FALSE))</f>
        <v/>
      </c>
      <c r="AL31" s="596" t="str">
        <f>IF(VLOOKUP(G31, TablaGE[],AL6, FALSE)="","",VLOOKUP(G31, TablaGE[],AL6, FALSE))</f>
        <v/>
      </c>
      <c r="AM31" s="596" t="str">
        <f>IF(VLOOKUP(G31, TablaGE[],AM6, FALSE)="","",VLOOKUP(G31, TablaGE[],AM6, FALSE))</f>
        <v/>
      </c>
      <c r="AN31" s="596" t="str">
        <f>IF(VLOOKUP(G31, TablaGE[],AN6, FALSE)="","",VLOOKUP(G31, TablaGE[],AN6, FALSE))</f>
        <v/>
      </c>
      <c r="AO31" s="596" t="str">
        <f>IF(VLOOKUP(G31, TablaGE[],AO6, FALSE)="","",VLOOKUP(G31, TablaGE[],AO6, FALSE))</f>
        <v/>
      </c>
      <c r="AP31" s="596" t="str">
        <f>IF(VLOOKUP(G31, TablaGE[],AP6, FALSE)="","",VLOOKUP(G31, TablaGE[],AP6, FALSE))</f>
        <v/>
      </c>
      <c r="AQ31" s="596" t="str">
        <f>IF(VLOOKUP(G31, TablaGE[],AQ6, FALSE)="","",VLOOKUP(G31, TablaGE[],AQ6, FALSE))</f>
        <v/>
      </c>
      <c r="AR31" s="596" t="str">
        <f>IF(VLOOKUP(G31, TablaGE[],AR6, FALSE)="","",VLOOKUP(G31, TablaGE[],AR6, FALSE))</f>
        <v/>
      </c>
      <c r="AS31" s="596" t="str">
        <f>IF(VLOOKUP(G31, TablaGE[],AS6, FALSE)="","",VLOOKUP(G31, TablaGE[],AS6, FALSE))</f>
        <v/>
      </c>
      <c r="AT31" s="596" t="str">
        <f>IF(VLOOKUP(G31, TablaGE[],AT6, FALSE)="","",VLOOKUP(G31, TablaGE[],AT6, FALSE))</f>
        <v/>
      </c>
      <c r="AU31" s="596" t="str">
        <f>IF(VLOOKUP(G31, TablaGE[],AU6, FALSE)="","",VLOOKUP(G31, TablaGE[],AU6, FALSE))</f>
        <v/>
      </c>
      <c r="AV31" s="620"/>
      <c r="AW31" s="597" t="str">
        <f>IF(VLOOKUP(G31, TablaDO[], AW6, FALSE)="","",VLOOKUP(G31, TablaDO[], AW6, FALSE))</f>
        <v/>
      </c>
      <c r="AX31" s="596" t="str">
        <f>IF(VLOOKUP(G31, TablaDO[], AX6, FALSE)="","",VLOOKUP(G31, TablaDO[], AX6, FALSE))</f>
        <v/>
      </c>
      <c r="AY31" s="596" t="str">
        <f>IF(VLOOKUP(G31, TablaDO[], AY6, FALSE)="","",VLOOKUP(G31, TablaDO[], AY6, FALSE))</f>
        <v/>
      </c>
      <c r="AZ31" s="596" t="str">
        <f>IF(VLOOKUP(G31, TablaDO[], AZ6, FALSE)="","",VLOOKUP(G31, TablaDO[], AZ6, FALSE))</f>
        <v/>
      </c>
      <c r="BA31" s="596" t="str">
        <f>IF(VLOOKUP(G31, TablaDO[],BA6, FALSE)="","",VLOOKUP(G31, TablaDO[],BA6, FALSE))</f>
        <v/>
      </c>
      <c r="BB31" s="596" t="str">
        <f>IF(VLOOKUP(G31, TablaDO[],BB6, FALSE)="","",VLOOKUP(G31, TablaDO[],BB6, FALSE))</f>
        <v/>
      </c>
      <c r="BC31" s="596" t="str">
        <f>IF(VLOOKUP(G31, TablaDO[],BC6, FALSE)="","",VLOOKUP(G31, TablaDO[],BC6, FALSE))</f>
        <v/>
      </c>
      <c r="BD31" s="596" t="str">
        <f>IF(VLOOKUP(G31, TablaDO[],BD6, FALSE)="","",VLOOKUP(G31, TablaDO[],BD6, FALSE))</f>
        <v/>
      </c>
      <c r="BE31" s="598" t="str">
        <f>IF(VLOOKUP(G31, TablaDO[],BE6, FALSE)="","",VLOOKUP(G31, TablaDO[],BE6, FALSE))</f>
        <v/>
      </c>
      <c r="BF31" s="596" t="str">
        <f>IF(VLOOKUP(G31, TablaDO[],BF6, FALSE)="","",VLOOKUP(G31, TablaDO[],BF6, FALSE))</f>
        <v/>
      </c>
      <c r="BG31" s="596" t="str">
        <f>IF(VLOOKUP(G31, TablaDO[],BG6, FALSE)="","",VLOOKUP(G31, TablaDO[],BG6, FALSE))</f>
        <v/>
      </c>
      <c r="BH31" s="596" t="str">
        <f>IF(VLOOKUP(G31, TablaDO[],BH6, FALSE)="","",VLOOKUP(G31, TablaDO[],BH6, FALSE))</f>
        <v/>
      </c>
      <c r="BI31" s="596" t="str">
        <f>IF(VLOOKUP(G31, TablaDO[],BI6, FALSE)="","",VLOOKUP(G31, TablaDO[],BI6, FALSE))</f>
        <v/>
      </c>
      <c r="BJ31" s="596" t="str">
        <f>IF(VLOOKUP(G31, TablaDO[],BJ6, FALSE)="","",VLOOKUP(G31, TablaDO[],BJ6, FALSE))</f>
        <v/>
      </c>
      <c r="BK31" s="596" t="str">
        <f>IF(VLOOKUP(G31, TablaDO[],BK6, FALSE)="","",VLOOKUP(G31, TablaDO[],BK6, FALSE))</f>
        <v/>
      </c>
      <c r="BL31" s="596" t="str">
        <f>IF(VLOOKUP(G31, TablaDO[],BL6, FALSE)="","",VLOOKUP(G31, TablaDO[],BL6, FALSE))</f>
        <v/>
      </c>
      <c r="BM31" s="596" t="str">
        <f>IF(VLOOKUP(G31, TablaDO[],BM6, FALSE)="","",VLOOKUP(G31, TablaDO[],BM6, FALSE))</f>
        <v/>
      </c>
      <c r="BN31" s="596" t="str">
        <f>IF(VLOOKUP(G31, TablaDO[],BN6, FALSE)="","",VLOOKUP(G31, TablaDO[],BN6, FALSE))</f>
        <v/>
      </c>
      <c r="BO31" s="596" t="str">
        <f>IF(VLOOKUP(G31, TablaDO[],BO6, FALSE)="","",VLOOKUP(G31, TablaDO[],BO6, FALSE))</f>
        <v/>
      </c>
      <c r="BP31" s="596" t="str">
        <f>IF(VLOOKUP(G31, TablaDO[],BP6, FALSE)="","",VLOOKUP(G31, TablaDO[],BP6, FALSE))</f>
        <v/>
      </c>
      <c r="BQ31" s="596" t="str">
        <f>IF(VLOOKUP(G31, TablaDO[],BQ6, FALSE)="","",VLOOKUP(G31, TablaDO[],BQ6, FALSE))</f>
        <v/>
      </c>
      <c r="BR31" s="596" t="str">
        <f>IF(VLOOKUP(G31, TablaDO[],BR6, FALSE)="","",VLOOKUP(G31, TablaDO[],BR6, FALSE))</f>
        <v/>
      </c>
      <c r="BS31" s="620"/>
      <c r="BT31" s="597" t="str">
        <f>IF(VLOOKUP(G31, TablaJF[], BT6, FALSE)="","",VLOOKUP(G31, TablaJF[], BT6, FALSE))</f>
        <v/>
      </c>
      <c r="BU31" s="596" t="str">
        <f>IF(VLOOKUP(G31, TablaJF[], BU6, FALSE)="","",VLOOKUP(G31, TablaJF[], BU6, FALSE))</f>
        <v/>
      </c>
      <c r="BV31" s="596" t="str">
        <f>IF(VLOOKUP(G31, TablaJF[], BV6, FALSE)="","",VLOOKUP(G31, TablaJF[], BV6, FALSE))</f>
        <v/>
      </c>
      <c r="BW31" s="596" t="str">
        <f>IF(VLOOKUP(G31, TablaJF[], BW6, FALSE)="","",VLOOKUP(G31, TablaJF[], BW6, FALSE))</f>
        <v/>
      </c>
      <c r="BX31" s="596" t="str">
        <f>IF(VLOOKUP(G31, TablaJF[],BX6, FALSE)="","",VLOOKUP(G31, TablaJF[],BX6, FALSE))</f>
        <v/>
      </c>
      <c r="BY31" s="596" t="str">
        <f>IF(VLOOKUP(G31, TablaJF[],BY6, FALSE)="","",VLOOKUP(G31, TablaJF[],BY6, FALSE))</f>
        <v/>
      </c>
      <c r="BZ31" s="596" t="str">
        <f>IF(VLOOKUP(G31, TablaJF[],BZ6, FALSE)="","",VLOOKUP(G31, TablaJF[],BZ6, FALSE))</f>
        <v/>
      </c>
      <c r="CA31" s="596" t="str">
        <f>IF(VLOOKUP(G31, TablaJF[],CA6, FALSE)="","",VLOOKUP(G31, TablaJF[],CA6, FALSE))</f>
        <v/>
      </c>
      <c r="CB31" s="596" t="str">
        <f>IF(VLOOKUP(G31, TablaJF[],CB6, FALSE)="","",VLOOKUP(G31, TablaJF[],CB6, FALSE))</f>
        <v/>
      </c>
      <c r="CC31" s="596" t="str">
        <f>IF(VLOOKUP(G31, TablaJF[],CC6, FALSE)="","",VLOOKUP(G31, TablaJF[],CC6, FALSE))</f>
        <v/>
      </c>
      <c r="CD31" s="596" t="str">
        <f>IF(VLOOKUP(G31, TablaJF[],CD6, FALSE)="","",VLOOKUP(G31, TablaJF[],CD6, FALSE))</f>
        <v/>
      </c>
      <c r="CE31" s="596" t="str">
        <f>IF(VLOOKUP(G31, TablaJF[],CE6, FALSE)="","",VLOOKUP(G31, TablaJF[],CE6, FALSE))</f>
        <v/>
      </c>
      <c r="CF31" s="596" t="str">
        <f>IF(VLOOKUP(G31, TablaJF[],CF6, FALSE)="","",VLOOKUP(G31, TablaJF[],CF6, FALSE))</f>
        <v/>
      </c>
      <c r="CG31" s="596" t="str">
        <f>IF(VLOOKUP(G31, TablaJF[],CG6, FALSE)="","",VLOOKUP(G31, TablaJF[],CG6, FALSE))</f>
        <v/>
      </c>
      <c r="CH31" s="596" t="str">
        <f>IF(VLOOKUP(G31, TablaJF[],CH6, FALSE)="","",VLOOKUP(G31, TablaJF[],CH6, FALSE))</f>
        <v/>
      </c>
      <c r="CI31" s="596" t="str">
        <f>IF(VLOOKUP(G31, TablaJF[],CI6, FALSE)="","",VLOOKUP(G31, TablaJF[],CI6, FALSE))</f>
        <v/>
      </c>
      <c r="CJ31" s="598" t="str">
        <f>IF(VLOOKUP(G31, TablaJF[],CJ6, FALSE)="","",VLOOKUP(G31, TablaJF[],CJ6, FALSE))</f>
        <v/>
      </c>
      <c r="CK31" s="596" t="str">
        <f>IF(VLOOKUP(G31, TablaJF[],CK6, FALSE)="","",VLOOKUP(G31, TablaJF[],CK6, FALSE))</f>
        <v/>
      </c>
      <c r="CL31" s="596" t="str">
        <f>IF(VLOOKUP(G31, TablaJF[],CL6, FALSE)="","",VLOOKUP(G31, TablaJF[],CL6, FALSE))</f>
        <v/>
      </c>
      <c r="CM31" s="620"/>
      <c r="CN31" s="597" t="str">
        <f>IF(VLOOKUP(G31, TablaKE[], CN6, FALSE)="","",VLOOKUP(G31, TablaKE[], CN6, FALSE))</f>
        <v/>
      </c>
      <c r="CO31" s="596" t="str">
        <f>IF(VLOOKUP(G31, TablaKE[], CO6, FALSE)="","",VLOOKUP(G31, TablaKE[], CO6, FALSE))</f>
        <v/>
      </c>
      <c r="CP31" s="596" t="str">
        <f>IF(VLOOKUP(G31, TablaKE[], CP6, FALSE)="","",VLOOKUP(G31, TablaKE[], CP6, FALSE))</f>
        <v/>
      </c>
      <c r="CQ31" s="596" t="str">
        <f>IF(VLOOKUP(G31, TablaKE[], CQ6, FALSE)="","",VLOOKUP(G31, TablaKE[], CQ6, FALSE))</f>
        <v/>
      </c>
      <c r="CR31" s="596" t="str">
        <f>IF(VLOOKUP(G31, TablaKE[],CR6, FALSE)="","",VLOOKUP(G31, TablaKE[],CR6, FALSE))</f>
        <v/>
      </c>
      <c r="CS31" s="596" t="str">
        <f>IF(VLOOKUP(G31, TablaKE[],CS6, FALSE)="","",VLOOKUP(G31, TablaKE[],CS6, FALSE))</f>
        <v/>
      </c>
      <c r="CT31" s="596" t="str">
        <f>IF(VLOOKUP(G31, TablaKE[],CT6, FALSE)="","",VLOOKUP(G31, TablaKE[],CT6, FALSE))</f>
        <v/>
      </c>
      <c r="CU31" s="596" t="str">
        <f>IF(VLOOKUP(G31, TablaKE[],CU6, FALSE)="","",VLOOKUP(G31, TablaKE[],CU6, FALSE))</f>
        <v/>
      </c>
      <c r="CV31" s="596" t="str">
        <f>IF(VLOOKUP(G31, TablaKE[],CV6, FALSE)="","",VLOOKUP(G31, TablaKE[],CV6, FALSE))</f>
        <v/>
      </c>
      <c r="CW31" s="596" t="str">
        <f>IF(VLOOKUP(G31, TablaKE[],CW6, FALSE)="","",VLOOKUP(G31, TablaKE[],CW6, FALSE))</f>
        <v/>
      </c>
      <c r="CX31" s="596" t="str">
        <f>IF(VLOOKUP(G31, TablaKE[],CX6, FALSE)="","",VLOOKUP(G31, TablaKE[],CX6, FALSE))</f>
        <v/>
      </c>
      <c r="CY31" s="596" t="str">
        <f>IF(VLOOKUP(G31, TablaKE[],CY6, FALSE)="","",VLOOKUP(G31, TablaKE[],CY6, FALSE))</f>
        <v/>
      </c>
      <c r="CZ31" s="596" t="str">
        <f>IF(VLOOKUP(G31, TablaKE[],CZ6, FALSE)="","",VLOOKUP(G31, TablaKE[],CZ6, FALSE))</f>
        <v/>
      </c>
      <c r="DA31" s="596" t="str">
        <f>IF(VLOOKUP(G31, TablaKE[],DA6, FALSE)="","",VLOOKUP(G31, TablaKE[],DA6, FALSE))</f>
        <v/>
      </c>
      <c r="DB31" s="596" t="str">
        <f>IF(VLOOKUP(G31, TablaKE[],DB6, FALSE)="","",VLOOKUP(G31, TablaKE[],DB6, FALSE))</f>
        <v/>
      </c>
      <c r="DC31" s="596" t="str">
        <f>IF(VLOOKUP(G31, TablaKE[],DC6, FALSE)="","",VLOOKUP(G31, TablaKE[],DC6, FALSE))</f>
        <v/>
      </c>
      <c r="DD31" s="620"/>
      <c r="DE31" s="597" t="str">
        <f>IF(VLOOKUP($G31, TablaGP[], $DE$6, FALSE)="","",VLOOKUP($G31, TablaGP[], $DE$6, FALSE))</f>
        <v/>
      </c>
      <c r="DF31" s="598" t="str">
        <f>IF(VLOOKUP($G31, TablaGP[], $DF$6, FALSE)="","",VLOOKUP($G31, TablaGP[], $DF$6, FALSE))</f>
        <v/>
      </c>
      <c r="DG31" s="596" t="str">
        <f t="shared" si="10"/>
        <v/>
      </c>
      <c r="DH31" s="598" t="str">
        <f>IF(VLOOKUP($G31, TablaGP[], $DH$6, FALSE)="","",VLOOKUP($G31, TablaGP[], $DH$6, FALSE))</f>
        <v/>
      </c>
      <c r="DI31" s="596" t="str">
        <f t="shared" si="11"/>
        <v/>
      </c>
      <c r="DJ31" s="596" t="str">
        <f t="shared" si="12"/>
        <v/>
      </c>
      <c r="DK31" s="598" t="str">
        <f>IF(VLOOKUP($G31, TablaGP[], $DK$6, FALSE)="","",VLOOKUP($G31, TablaGP[], $DK$6, FALSE))</f>
        <v/>
      </c>
      <c r="DL31" s="596" t="str">
        <f t="shared" si="13"/>
        <v/>
      </c>
      <c r="DM31" s="598" t="str">
        <f>IF(VLOOKUP($G31, TablaGP[], $DM$6, FALSE)="","",VLOOKUP($G31, TablaGP[], $DM$6, FALSE))</f>
        <v/>
      </c>
      <c r="DN31" s="596" t="str">
        <f t="shared" si="14"/>
        <v/>
      </c>
      <c r="DO31" s="598" t="str">
        <f>IF(VLOOKUP($G31, TablaGP[], $DO$6, FALSE)="","",VLOOKUP($G31, TablaGP[], $DO$6, FALSE))</f>
        <v/>
      </c>
      <c r="DP31" s="598" t="str">
        <f>IF(VLOOKUP($G31, TablaGP[], $DP$6, FALSE)="","",VLOOKUP($G31, TablaGP[], $DP$6, FALSE))</f>
        <v/>
      </c>
      <c r="DQ31" s="598" t="str">
        <f>IF(VLOOKUP($G31, TablaGP[], $DQ$6, FALSE)="","",VLOOKUP($G31, TablaGP[], $DQ$6, FALSE))</f>
        <v/>
      </c>
      <c r="DR31" s="598" t="str">
        <f>IF(VLOOKUP($G31, TablaGP[], $DR$6, FALSE)="","",VLOOKUP($G31, TablaGP[], $DR$6, FALSE))</f>
        <v/>
      </c>
      <c r="DS31" s="596" t="str">
        <f t="shared" si="15"/>
        <v/>
      </c>
      <c r="DT31" s="596" t="str">
        <f t="shared" si="16"/>
        <v/>
      </c>
      <c r="DU31" s="596" t="str">
        <f t="shared" si="17"/>
        <v/>
      </c>
      <c r="DV31" s="596" t="str">
        <f t="shared" si="18"/>
        <v/>
      </c>
      <c r="DW31" s="596" t="str">
        <f t="shared" si="19"/>
        <v/>
      </c>
      <c r="DX31" s="598" t="str">
        <f>IF(VLOOKUP($G31, TablaGP[], $DX$6, FALSE)="","",VLOOKUP($G31, TablaGP[], $DX$6, FALSE))</f>
        <v/>
      </c>
      <c r="DY31" s="598" t="str">
        <f>IF(VLOOKUP($G31, TablaGP[], $DY$6, FALSE)="","",VLOOKUP($G31, TablaGP[], $DY$6, FALSE))</f>
        <v/>
      </c>
      <c r="DZ31" s="598" t="str">
        <f>IF(VLOOKUP($G31, TablaGP[], $DZ$6, FALSE)="","",VLOOKUP($G31, TablaGP[], $DZ$6, FALSE))</f>
        <v/>
      </c>
      <c r="EA31" s="596" t="str">
        <f t="shared" si="20"/>
        <v/>
      </c>
      <c r="EB31" s="596" t="str">
        <f t="shared" si="21"/>
        <v/>
      </c>
      <c r="EC31" s="596" t="str">
        <f t="shared" si="22"/>
        <v/>
      </c>
      <c r="EE31" s="597" t="str">
        <f>IF(VLOOKUP($G31, TablaGAV[], $DE$6, FALSE)="","",VLOOKUP($G31, TablaGAV[], $DE$6, FALSE))</f>
        <v/>
      </c>
      <c r="EF31" s="598" t="str">
        <f>IF(VLOOKUP($G31, TablaGAV[], $EF$6, FALSE)="","",VLOOKUP($G31, TablaGAV[], $EF$6, FALSE))</f>
        <v/>
      </c>
      <c r="EG31" s="596" t="str">
        <f t="shared" si="23"/>
        <v/>
      </c>
      <c r="EH31" s="596" t="str">
        <f t="shared" si="24"/>
        <v/>
      </c>
      <c r="EI31" s="598" t="str">
        <f>IF(VLOOKUP($G31, TablaGAV[], $EI$6, FALSE)="","",VLOOKUP($G31, TablaGAV[], $EI$6, FALSE))</f>
        <v/>
      </c>
      <c r="EJ31" s="596" t="str">
        <f t="shared" si="25"/>
        <v/>
      </c>
      <c r="EK31" s="598" t="str">
        <f>IF(VLOOKUP($G31, TablaGAV[], $EK$6, FALSE)="","",VLOOKUP($G31, TablaGAV[], $EK$6, FALSE))</f>
        <v/>
      </c>
      <c r="EL31" s="596" t="str">
        <f t="shared" si="26"/>
        <v/>
      </c>
      <c r="EM31" s="598" t="str">
        <f>IF(VLOOKUP($G31, TablaGAV[], $EM$6, FALSE)="","",VLOOKUP($G31, TablaGAV[], $EM$6, FALSE))</f>
        <v/>
      </c>
      <c r="EN31" s="596" t="str">
        <f t="shared" si="27"/>
        <v/>
      </c>
      <c r="EO31" s="598" t="str">
        <f>IF(VLOOKUP($G31, TablaGAV[], $EO$6, FALSE)="","",VLOOKUP($G31, TablaGAV[], $EO$6, FALSE))</f>
        <v/>
      </c>
      <c r="EP31" s="598" t="str">
        <f>IF(VLOOKUP($G31, TablaGAV[], $EP$6, FALSE)="","",VLOOKUP($G31, TablaGAV[], $EP$6, FALSE))</f>
        <v/>
      </c>
      <c r="EQ31" s="598" t="str">
        <f>IF(VLOOKUP($G31, TablaGAV[], $EQ$6, FALSE)="","",VLOOKUP($G31, TablaGAV[], $EQ$6, FALSE))</f>
        <v/>
      </c>
      <c r="ER31" s="598" t="str">
        <f>IF(VLOOKUP($G31, TablaGAV[], $ER$6, FALSE)="","",VLOOKUP($G31, TablaGAV[], $ER$6, FALSE))</f>
        <v/>
      </c>
      <c r="ES31" s="598" t="str">
        <f>IF(VLOOKUP($G31, TablaGAV[], $ES$6, FALSE)="","",VLOOKUP($G31, TablaGAV[], $ES$6, FALSE))</f>
        <v/>
      </c>
      <c r="ET31" s="596" t="str">
        <f t="shared" si="28"/>
        <v/>
      </c>
      <c r="EU31" s="596" t="str">
        <f t="shared" si="29"/>
        <v/>
      </c>
      <c r="EV31" s="596" t="str">
        <f t="shared" si="30"/>
        <v/>
      </c>
      <c r="EW31" s="596" t="str">
        <f t="shared" si="31"/>
        <v/>
      </c>
      <c r="EX31" s="596" t="str">
        <f t="shared" si="32"/>
        <v/>
      </c>
      <c r="EY31" s="598" t="str">
        <f>IF(VLOOKUP($G31, TablaGAV[], $EY$6, FALSE)="","",VLOOKUP($G31, TablaGAV[], $EY$6, FALSE))</f>
        <v/>
      </c>
      <c r="EZ31" s="598" t="str">
        <f>IF(VLOOKUP($G31, TablaGAV[], $EZ$6, FALSE)="","",VLOOKUP($G31, TablaGAV[], $EZ$6, FALSE))</f>
        <v/>
      </c>
      <c r="FA31" s="596" t="str">
        <f t="shared" si="33"/>
        <v/>
      </c>
      <c r="FB31" s="596" t="str">
        <f t="shared" si="34"/>
        <v/>
      </c>
    </row>
    <row r="32" spans="2:158" ht="15" customHeight="1" x14ac:dyDescent="0.25">
      <c r="B32" s="604" t="str">
        <f t="shared" si="8"/>
        <v>ABRIL</v>
      </c>
      <c r="C32" s="604">
        <f t="shared" si="37"/>
        <v>2017</v>
      </c>
      <c r="D32" s="604" t="str">
        <f t="shared" si="38"/>
        <v>GUILLERMO ELDER BELL</v>
      </c>
      <c r="E32" s="604" t="str">
        <f t="shared" si="39"/>
        <v>GLP</v>
      </c>
      <c r="F32" s="604">
        <f t="shared" si="36"/>
        <v>25</v>
      </c>
      <c r="G32" s="604" t="str">
        <f t="shared" si="9"/>
        <v>ABRIL 2017 / 25</v>
      </c>
      <c r="H32" s="613"/>
      <c r="I32" s="597" t="str">
        <f>IF(VLOOKUP(G32, TablaGLP[], I6, FALSE)="","",VLOOKUP(G32, TablaGLP[], I6, FALSE))</f>
        <v/>
      </c>
      <c r="J32" s="596" t="str">
        <f>IF(VLOOKUP(G32, TablaGLP[], J6, FALSE)="","",VLOOKUP(G32, TablaGLP[], J6, FALSE))</f>
        <v/>
      </c>
      <c r="K32" s="596" t="str">
        <f>IF(VLOOKUP(G32, TablaGLP[], K6, FALSE)="","",VLOOKUP(G32, TablaGLP[], K6, FALSE))</f>
        <v/>
      </c>
      <c r="L32" s="596" t="str">
        <f>IF(VLOOKUP(G32, TablaGLP[], L6, FALSE)="","",VLOOKUP(G32, TablaGLP[], L6, FALSE))</f>
        <v/>
      </c>
      <c r="M32" s="596" t="str">
        <f>IF(VLOOKUP(G32, TablaGLP[],M6, FALSE)="","",VLOOKUP(G32, TablaGLP[],M6, FALSE))</f>
        <v/>
      </c>
      <c r="N32" s="596" t="str">
        <f>IF(VLOOKUP(G32, TablaGLP[],N6, FALSE)="","",VLOOKUP(G32, TablaGLP[],N6, FALSE))</f>
        <v/>
      </c>
      <c r="O32" s="596" t="str">
        <f>IF(VLOOKUP(G32, TablaGLP[],O6, FALSE)="","",VLOOKUP(G32, TablaGLP[],O6, FALSE))</f>
        <v/>
      </c>
      <c r="P32" s="596" t="str">
        <f>IF(VLOOKUP(G32, TablaGLP[],P6, FALSE)="","",VLOOKUP(G32, TablaGLP[],P6, FALSE))</f>
        <v/>
      </c>
      <c r="Q32" s="598" t="str">
        <f>IF(VLOOKUP(G32, TablaGLP[],Q6, FALSE)="","",VLOOKUP(G32, TablaGLP[],Q6, FALSE))</f>
        <v/>
      </c>
      <c r="R32" s="596" t="str">
        <f>IF(VLOOKUP(G32, TablaGLP[],R6, FALSE)="","",VLOOKUP(G32, TablaGLP[],R6, FALSE))</f>
        <v/>
      </c>
      <c r="S32" s="596" t="str">
        <f>IF(VLOOKUP(G32, TablaGLP[],S6, FALSE)="","",VLOOKUP(G32, TablaGLP[],S6, FALSE))</f>
        <v/>
      </c>
      <c r="T32" s="596" t="str">
        <f>IF(VLOOKUP(G32, TablaGLP[],T6, FALSE)="","",VLOOKUP(G32, TablaGLP[],T6, FALSE))</f>
        <v/>
      </c>
      <c r="U32" s="596" t="str">
        <f>IF(VLOOKUP(G32, TablaGLP[],U6, FALSE)="","",VLOOKUP(G32, TablaGLP[],U6, FALSE))</f>
        <v/>
      </c>
      <c r="V32" s="620"/>
      <c r="W32" s="597" t="str">
        <f>IF(VLOOKUP(G32, TablaGE[], W6, FALSE)="","",VLOOKUP(G32, TablaGE[], W6, FALSE))</f>
        <v/>
      </c>
      <c r="X32" s="596" t="str">
        <f>IF(VLOOKUP(G32, TablaGE[],X6, FALSE)="","",VLOOKUP(G32, TablaGE[],X6, FALSE))</f>
        <v/>
      </c>
      <c r="Y32" s="598" t="str">
        <f>IF(VLOOKUP(G32, TablaGE[],Y6, FALSE)="","",VLOOKUP(G32, TablaGE[],Y6, FALSE))</f>
        <v/>
      </c>
      <c r="Z32" s="596" t="str">
        <f>IF(VLOOKUP(G32, TablaGE[],Z6, FALSE)="","",VLOOKUP(G32, TablaGE[],Z6, FALSE))</f>
        <v/>
      </c>
      <c r="AA32" s="596" t="str">
        <f>IF(VLOOKUP(G32, TablaGE[], AA6, FALSE)="","",VLOOKUP(G32, TablaGE[], AA6, FALSE))</f>
        <v/>
      </c>
      <c r="AB32" s="596" t="str">
        <f>IF(VLOOKUP(G32, TablaGE[],AB6, FALSE)="","",VLOOKUP(G32, TablaGE[],AB6, FALSE))</f>
        <v/>
      </c>
      <c r="AC32" s="596" t="str">
        <f>IF(VLOOKUP(G32, TablaGE[],AC6, FALSE)="","",VLOOKUP(G32, TablaGE[],AC6, FALSE))</f>
        <v/>
      </c>
      <c r="AD32" s="596" t="str">
        <f>IF(VLOOKUP(G32, TablaGE[],AD6, FALSE)="","",VLOOKUP(G32, TablaGE[],AD6, FALSE))</f>
        <v/>
      </c>
      <c r="AE32" s="596" t="str">
        <f>IF(VLOOKUP(G32, TablaGE[], AE6, FALSE)="","",VLOOKUP(G32, TablaGE[], AE6, FALSE))</f>
        <v/>
      </c>
      <c r="AF32" s="596" t="str">
        <f>IF(VLOOKUP(G32, TablaGE[], AF6, FALSE)="","",VLOOKUP(G32, TablaGE[], AF6, FALSE))</f>
        <v/>
      </c>
      <c r="AG32" s="596" t="str">
        <f>IF(VLOOKUP(G32, TablaGE[],AG6, FALSE)="","",VLOOKUP(G32, TablaGE[],AG6, FALSE))</f>
        <v/>
      </c>
      <c r="AH32" s="596" t="str">
        <f>IF(VLOOKUP(G32, TablaGE[],AH6, FALSE)="","",VLOOKUP(G32, TablaGE[],AH6, FALSE))</f>
        <v/>
      </c>
      <c r="AI32" s="596" t="str">
        <f>IF(VLOOKUP(G32, TablaGE[],AI6, FALSE)="","",VLOOKUP(G32, TablaGE[],AI6, FALSE))</f>
        <v/>
      </c>
      <c r="AJ32" s="596" t="str">
        <f>IF(VLOOKUP(G32, TablaGE[],AJ6, FALSE)="","",VLOOKUP(G32, TablaGE[],AJ6, FALSE))</f>
        <v/>
      </c>
      <c r="AK32" s="596" t="str">
        <f>IF(VLOOKUP(G32, TablaGE[],AK6, FALSE)="","",VLOOKUP(G32, TablaGE[],AK6, FALSE))</f>
        <v/>
      </c>
      <c r="AL32" s="596" t="str">
        <f>IF(VLOOKUP(G32, TablaGE[],AL6, FALSE)="","",VLOOKUP(G32, TablaGE[],AL6, FALSE))</f>
        <v/>
      </c>
      <c r="AM32" s="596" t="str">
        <f>IF(VLOOKUP(G32, TablaGE[],AM6, FALSE)="","",VLOOKUP(G32, TablaGE[],AM6, FALSE))</f>
        <v/>
      </c>
      <c r="AN32" s="596" t="str">
        <f>IF(VLOOKUP(G32, TablaGE[],AN6, FALSE)="","",VLOOKUP(G32, TablaGE[],AN6, FALSE))</f>
        <v/>
      </c>
      <c r="AO32" s="596" t="str">
        <f>IF(VLOOKUP(G32, TablaGE[],AO6, FALSE)="","",VLOOKUP(G32, TablaGE[],AO6, FALSE))</f>
        <v/>
      </c>
      <c r="AP32" s="596" t="str">
        <f>IF(VLOOKUP(G32, TablaGE[],AP6, FALSE)="","",VLOOKUP(G32, TablaGE[],AP6, FALSE))</f>
        <v/>
      </c>
      <c r="AQ32" s="596" t="str">
        <f>IF(VLOOKUP(G32, TablaGE[],AQ6, FALSE)="","",VLOOKUP(G32, TablaGE[],AQ6, FALSE))</f>
        <v/>
      </c>
      <c r="AR32" s="596" t="str">
        <f>IF(VLOOKUP(G32, TablaGE[],AR6, FALSE)="","",VLOOKUP(G32, TablaGE[],AR6, FALSE))</f>
        <v/>
      </c>
      <c r="AS32" s="596" t="str">
        <f>IF(VLOOKUP(G32, TablaGE[],AS6, FALSE)="","",VLOOKUP(G32, TablaGE[],AS6, FALSE))</f>
        <v/>
      </c>
      <c r="AT32" s="596" t="str">
        <f>IF(VLOOKUP(G32, TablaGE[],AT6, FALSE)="","",VLOOKUP(G32, TablaGE[],AT6, FALSE))</f>
        <v/>
      </c>
      <c r="AU32" s="596" t="str">
        <f>IF(VLOOKUP(G32, TablaGE[],AU6, FALSE)="","",VLOOKUP(G32, TablaGE[],AU6, FALSE))</f>
        <v/>
      </c>
      <c r="AV32" s="620"/>
      <c r="AW32" s="597" t="str">
        <f>IF(VLOOKUP(G32, TablaDO[], AW6, FALSE)="","",VLOOKUP(G32, TablaDO[], AW6, FALSE))</f>
        <v/>
      </c>
      <c r="AX32" s="596" t="str">
        <f>IF(VLOOKUP(G32, TablaDO[], AX6, FALSE)="","",VLOOKUP(G32, TablaDO[], AX6, FALSE))</f>
        <v/>
      </c>
      <c r="AY32" s="596" t="str">
        <f>IF(VLOOKUP(G32, TablaDO[], AY6, FALSE)="","",VLOOKUP(G32, TablaDO[], AY6, FALSE))</f>
        <v/>
      </c>
      <c r="AZ32" s="596" t="str">
        <f>IF(VLOOKUP(G32, TablaDO[], AZ6, FALSE)="","",VLOOKUP(G32, TablaDO[], AZ6, FALSE))</f>
        <v/>
      </c>
      <c r="BA32" s="596" t="str">
        <f>IF(VLOOKUP(G32, TablaDO[],BA6, FALSE)="","",VLOOKUP(G32, TablaDO[],BA6, FALSE))</f>
        <v/>
      </c>
      <c r="BB32" s="596" t="str">
        <f>IF(VLOOKUP(G32, TablaDO[],BB6, FALSE)="","",VLOOKUP(G32, TablaDO[],BB6, FALSE))</f>
        <v/>
      </c>
      <c r="BC32" s="596" t="str">
        <f>IF(VLOOKUP(G32, TablaDO[],BC6, FALSE)="","",VLOOKUP(G32, TablaDO[],BC6, FALSE))</f>
        <v/>
      </c>
      <c r="BD32" s="596" t="str">
        <f>IF(VLOOKUP(G32, TablaDO[],BD6, FALSE)="","",VLOOKUP(G32, TablaDO[],BD6, FALSE))</f>
        <v/>
      </c>
      <c r="BE32" s="598" t="str">
        <f>IF(VLOOKUP(G32, TablaDO[],BE6, FALSE)="","",VLOOKUP(G32, TablaDO[],BE6, FALSE))</f>
        <v/>
      </c>
      <c r="BF32" s="596" t="str">
        <f>IF(VLOOKUP(G32, TablaDO[],BF6, FALSE)="","",VLOOKUP(G32, TablaDO[],BF6, FALSE))</f>
        <v/>
      </c>
      <c r="BG32" s="596" t="str">
        <f>IF(VLOOKUP(G32, TablaDO[],BG6, FALSE)="","",VLOOKUP(G32, TablaDO[],BG6, FALSE))</f>
        <v/>
      </c>
      <c r="BH32" s="596" t="str">
        <f>IF(VLOOKUP(G32, TablaDO[],BH6, FALSE)="","",VLOOKUP(G32, TablaDO[],BH6, FALSE))</f>
        <v/>
      </c>
      <c r="BI32" s="596" t="str">
        <f>IF(VLOOKUP(G32, TablaDO[],BI6, FALSE)="","",VLOOKUP(G32, TablaDO[],BI6, FALSE))</f>
        <v/>
      </c>
      <c r="BJ32" s="596" t="str">
        <f>IF(VLOOKUP(G32, TablaDO[],BJ6, FALSE)="","",VLOOKUP(G32, TablaDO[],BJ6, FALSE))</f>
        <v/>
      </c>
      <c r="BK32" s="596" t="str">
        <f>IF(VLOOKUP(G32, TablaDO[],BK6, FALSE)="","",VLOOKUP(G32, TablaDO[],BK6, FALSE))</f>
        <v/>
      </c>
      <c r="BL32" s="596" t="str">
        <f>IF(VLOOKUP(G32, TablaDO[],BL6, FALSE)="","",VLOOKUP(G32, TablaDO[],BL6, FALSE))</f>
        <v/>
      </c>
      <c r="BM32" s="596" t="str">
        <f>IF(VLOOKUP(G32, TablaDO[],BM6, FALSE)="","",VLOOKUP(G32, TablaDO[],BM6, FALSE))</f>
        <v/>
      </c>
      <c r="BN32" s="596" t="str">
        <f>IF(VLOOKUP(G32, TablaDO[],BN6, FALSE)="","",VLOOKUP(G32, TablaDO[],BN6, FALSE))</f>
        <v/>
      </c>
      <c r="BO32" s="596" t="str">
        <f>IF(VLOOKUP(G32, TablaDO[],BO6, FALSE)="","",VLOOKUP(G32, TablaDO[],BO6, FALSE))</f>
        <v/>
      </c>
      <c r="BP32" s="596" t="str">
        <f>IF(VLOOKUP(G32, TablaDO[],BP6, FALSE)="","",VLOOKUP(G32, TablaDO[],BP6, FALSE))</f>
        <v/>
      </c>
      <c r="BQ32" s="596" t="str">
        <f>IF(VLOOKUP(G32, TablaDO[],BQ6, FALSE)="","",VLOOKUP(G32, TablaDO[],BQ6, FALSE))</f>
        <v/>
      </c>
      <c r="BR32" s="596" t="str">
        <f>IF(VLOOKUP(G32, TablaDO[],BR6, FALSE)="","",VLOOKUP(G32, TablaDO[],BR6, FALSE))</f>
        <v/>
      </c>
      <c r="BS32" s="620"/>
      <c r="BT32" s="597" t="str">
        <f>IF(VLOOKUP(G32, TablaJF[], BT6, FALSE)="","",VLOOKUP(G32, TablaJF[], BT6, FALSE))</f>
        <v/>
      </c>
      <c r="BU32" s="596" t="str">
        <f>IF(VLOOKUP(G32, TablaJF[], BU6, FALSE)="","",VLOOKUP(G32, TablaJF[], BU6, FALSE))</f>
        <v/>
      </c>
      <c r="BV32" s="596" t="str">
        <f>IF(VLOOKUP(G32, TablaJF[], BV6, FALSE)="","",VLOOKUP(G32, TablaJF[], BV6, FALSE))</f>
        <v/>
      </c>
      <c r="BW32" s="596" t="str">
        <f>IF(VLOOKUP(G32, TablaJF[], BW6, FALSE)="","",VLOOKUP(G32, TablaJF[], BW6, FALSE))</f>
        <v/>
      </c>
      <c r="BX32" s="596" t="str">
        <f>IF(VLOOKUP(G32, TablaJF[],BX6, FALSE)="","",VLOOKUP(G32, TablaJF[],BX6, FALSE))</f>
        <v/>
      </c>
      <c r="BY32" s="596" t="str">
        <f>IF(VLOOKUP(G32, TablaJF[],BY6, FALSE)="","",VLOOKUP(G32, TablaJF[],BY6, FALSE))</f>
        <v/>
      </c>
      <c r="BZ32" s="596" t="str">
        <f>IF(VLOOKUP(G32, TablaJF[],BZ6, FALSE)="","",VLOOKUP(G32, TablaJF[],BZ6, FALSE))</f>
        <v/>
      </c>
      <c r="CA32" s="596" t="str">
        <f>IF(VLOOKUP(G32, TablaJF[],CA6, FALSE)="","",VLOOKUP(G32, TablaJF[],CA6, FALSE))</f>
        <v/>
      </c>
      <c r="CB32" s="596" t="str">
        <f>IF(VLOOKUP(G32, TablaJF[],CB6, FALSE)="","",VLOOKUP(G32, TablaJF[],CB6, FALSE))</f>
        <v/>
      </c>
      <c r="CC32" s="596" t="str">
        <f>IF(VLOOKUP(G32, TablaJF[],CC6, FALSE)="","",VLOOKUP(G32, TablaJF[],CC6, FALSE))</f>
        <v/>
      </c>
      <c r="CD32" s="596" t="str">
        <f>IF(VLOOKUP(G32, TablaJF[],CD6, FALSE)="","",VLOOKUP(G32, TablaJF[],CD6, FALSE))</f>
        <v/>
      </c>
      <c r="CE32" s="596" t="str">
        <f>IF(VLOOKUP(G32, TablaJF[],CE6, FALSE)="","",VLOOKUP(G32, TablaJF[],CE6, FALSE))</f>
        <v/>
      </c>
      <c r="CF32" s="596" t="str">
        <f>IF(VLOOKUP(G32, TablaJF[],CF6, FALSE)="","",VLOOKUP(G32, TablaJF[],CF6, FALSE))</f>
        <v/>
      </c>
      <c r="CG32" s="596" t="str">
        <f>IF(VLOOKUP(G32, TablaJF[],CG6, FALSE)="","",VLOOKUP(G32, TablaJF[],CG6, FALSE))</f>
        <v/>
      </c>
      <c r="CH32" s="596" t="str">
        <f>IF(VLOOKUP(G32, TablaJF[],CH6, FALSE)="","",VLOOKUP(G32, TablaJF[],CH6, FALSE))</f>
        <v/>
      </c>
      <c r="CI32" s="596" t="str">
        <f>IF(VLOOKUP(G32, TablaJF[],CI6, FALSE)="","",VLOOKUP(G32, TablaJF[],CI6, FALSE))</f>
        <v/>
      </c>
      <c r="CJ32" s="598" t="str">
        <f>IF(VLOOKUP(G32, TablaJF[],CJ6, FALSE)="","",VLOOKUP(G32, TablaJF[],CJ6, FALSE))</f>
        <v/>
      </c>
      <c r="CK32" s="596" t="str">
        <f>IF(VLOOKUP(G32, TablaJF[],CK6, FALSE)="","",VLOOKUP(G32, TablaJF[],CK6, FALSE))</f>
        <v/>
      </c>
      <c r="CL32" s="596" t="str">
        <f>IF(VLOOKUP(G32, TablaJF[],CL6, FALSE)="","",VLOOKUP(G32, TablaJF[],CL6, FALSE))</f>
        <v/>
      </c>
      <c r="CM32" s="620"/>
      <c r="CN32" s="597" t="str">
        <f>IF(VLOOKUP(G32, TablaKE[], CN6, FALSE)="","",VLOOKUP(G32, TablaKE[], CN6, FALSE))</f>
        <v/>
      </c>
      <c r="CO32" s="596" t="str">
        <f>IF(VLOOKUP(G32, TablaKE[], CO6, FALSE)="","",VLOOKUP(G32, TablaKE[], CO6, FALSE))</f>
        <v/>
      </c>
      <c r="CP32" s="596" t="str">
        <f>IF(VLOOKUP(G32, TablaKE[], CP6, FALSE)="","",VLOOKUP(G32, TablaKE[], CP6, FALSE))</f>
        <v/>
      </c>
      <c r="CQ32" s="596" t="str">
        <f>IF(VLOOKUP(G32, TablaKE[], CQ6, FALSE)="","",VLOOKUP(G32, TablaKE[], CQ6, FALSE))</f>
        <v/>
      </c>
      <c r="CR32" s="596" t="str">
        <f>IF(VLOOKUP(G32, TablaKE[],CR6, FALSE)="","",VLOOKUP(G32, TablaKE[],CR6, FALSE))</f>
        <v/>
      </c>
      <c r="CS32" s="596" t="str">
        <f>IF(VLOOKUP(G32, TablaKE[],CS6, FALSE)="","",VLOOKUP(G32, TablaKE[],CS6, FALSE))</f>
        <v/>
      </c>
      <c r="CT32" s="596" t="str">
        <f>IF(VLOOKUP(G32, TablaKE[],CT6, FALSE)="","",VLOOKUP(G32, TablaKE[],CT6, FALSE))</f>
        <v/>
      </c>
      <c r="CU32" s="596" t="str">
        <f>IF(VLOOKUP(G32, TablaKE[],CU6, FALSE)="","",VLOOKUP(G32, TablaKE[],CU6, FALSE))</f>
        <v/>
      </c>
      <c r="CV32" s="596" t="str">
        <f>IF(VLOOKUP(G32, TablaKE[],CV6, FALSE)="","",VLOOKUP(G32, TablaKE[],CV6, FALSE))</f>
        <v/>
      </c>
      <c r="CW32" s="596" t="str">
        <f>IF(VLOOKUP(G32, TablaKE[],CW6, FALSE)="","",VLOOKUP(G32, TablaKE[],CW6, FALSE))</f>
        <v/>
      </c>
      <c r="CX32" s="596" t="str">
        <f>IF(VLOOKUP(G32, TablaKE[],CX6, FALSE)="","",VLOOKUP(G32, TablaKE[],CX6, FALSE))</f>
        <v/>
      </c>
      <c r="CY32" s="596" t="str">
        <f>IF(VLOOKUP(G32, TablaKE[],CY6, FALSE)="","",VLOOKUP(G32, TablaKE[],CY6, FALSE))</f>
        <v/>
      </c>
      <c r="CZ32" s="596" t="str">
        <f>IF(VLOOKUP(G32, TablaKE[],CZ6, FALSE)="","",VLOOKUP(G32, TablaKE[],CZ6, FALSE))</f>
        <v/>
      </c>
      <c r="DA32" s="596" t="str">
        <f>IF(VLOOKUP(G32, TablaKE[],DA6, FALSE)="","",VLOOKUP(G32, TablaKE[],DA6, FALSE))</f>
        <v/>
      </c>
      <c r="DB32" s="596" t="str">
        <f>IF(VLOOKUP(G32, TablaKE[],DB6, FALSE)="","",VLOOKUP(G32, TablaKE[],DB6, FALSE))</f>
        <v/>
      </c>
      <c r="DC32" s="596" t="str">
        <f>IF(VLOOKUP(G32, TablaKE[],DC6, FALSE)="","",VLOOKUP(G32, TablaKE[],DC6, FALSE))</f>
        <v/>
      </c>
      <c r="DD32" s="620"/>
      <c r="DE32" s="597" t="str">
        <f>IF(VLOOKUP($G32, TablaGP[], $DE$6, FALSE)="","",VLOOKUP($G32, TablaGP[], $DE$6, FALSE))</f>
        <v/>
      </c>
      <c r="DF32" s="598" t="str">
        <f>IF(VLOOKUP($G32, TablaGP[], $DF$6, FALSE)="","",VLOOKUP($G32, TablaGP[], $DF$6, FALSE))</f>
        <v/>
      </c>
      <c r="DG32" s="596" t="str">
        <f t="shared" si="10"/>
        <v/>
      </c>
      <c r="DH32" s="598" t="str">
        <f>IF(VLOOKUP($G32, TablaGP[], $DH$6, FALSE)="","",VLOOKUP($G32, TablaGP[], $DH$6, FALSE))</f>
        <v/>
      </c>
      <c r="DI32" s="596" t="str">
        <f t="shared" si="11"/>
        <v/>
      </c>
      <c r="DJ32" s="596" t="str">
        <f t="shared" si="12"/>
        <v/>
      </c>
      <c r="DK32" s="598" t="str">
        <f>IF(VLOOKUP($G32, TablaGP[], $DK$6, FALSE)="","",VLOOKUP($G32, TablaGP[], $DK$6, FALSE))</f>
        <v/>
      </c>
      <c r="DL32" s="596" t="str">
        <f t="shared" si="13"/>
        <v/>
      </c>
      <c r="DM32" s="598" t="str">
        <f>IF(VLOOKUP($G32, TablaGP[], $DM$6, FALSE)="","",VLOOKUP($G32, TablaGP[], $DM$6, FALSE))</f>
        <v/>
      </c>
      <c r="DN32" s="596" t="str">
        <f t="shared" si="14"/>
        <v/>
      </c>
      <c r="DO32" s="598" t="str">
        <f>IF(VLOOKUP($G32, TablaGP[], $DO$6, FALSE)="","",VLOOKUP($G32, TablaGP[], $DO$6, FALSE))</f>
        <v/>
      </c>
      <c r="DP32" s="598" t="str">
        <f>IF(VLOOKUP($G32, TablaGP[], $DP$6, FALSE)="","",VLOOKUP($G32, TablaGP[], $DP$6, FALSE))</f>
        <v/>
      </c>
      <c r="DQ32" s="598" t="str">
        <f>IF(VLOOKUP($G32, TablaGP[], $DQ$6, FALSE)="","",VLOOKUP($G32, TablaGP[], $DQ$6, FALSE))</f>
        <v/>
      </c>
      <c r="DR32" s="598" t="str">
        <f>IF(VLOOKUP($G32, TablaGP[], $DR$6, FALSE)="","",VLOOKUP($G32, TablaGP[], $DR$6, FALSE))</f>
        <v/>
      </c>
      <c r="DS32" s="596" t="str">
        <f t="shared" si="15"/>
        <v/>
      </c>
      <c r="DT32" s="596" t="str">
        <f t="shared" si="16"/>
        <v/>
      </c>
      <c r="DU32" s="596" t="str">
        <f t="shared" si="17"/>
        <v/>
      </c>
      <c r="DV32" s="596" t="str">
        <f t="shared" si="18"/>
        <v/>
      </c>
      <c r="DW32" s="596" t="str">
        <f t="shared" si="19"/>
        <v/>
      </c>
      <c r="DX32" s="598" t="str">
        <f>IF(VLOOKUP($G32, TablaGP[], $DX$6, FALSE)="","",VLOOKUP($G32, TablaGP[], $DX$6, FALSE))</f>
        <v/>
      </c>
      <c r="DY32" s="598" t="str">
        <f>IF(VLOOKUP($G32, TablaGP[], $DY$6, FALSE)="","",VLOOKUP($G32, TablaGP[], $DY$6, FALSE))</f>
        <v/>
      </c>
      <c r="DZ32" s="598" t="str">
        <f>IF(VLOOKUP($G32, TablaGP[], $DZ$6, FALSE)="","",VLOOKUP($G32, TablaGP[], $DZ$6, FALSE))</f>
        <v/>
      </c>
      <c r="EA32" s="596" t="str">
        <f t="shared" si="20"/>
        <v/>
      </c>
      <c r="EB32" s="596" t="str">
        <f t="shared" si="21"/>
        <v/>
      </c>
      <c r="EC32" s="596" t="str">
        <f t="shared" si="22"/>
        <v/>
      </c>
      <c r="EE32" s="597" t="str">
        <f>IF(VLOOKUP($G32, TablaGAV[], $DE$6, FALSE)="","",VLOOKUP($G32, TablaGAV[], $DE$6, FALSE))</f>
        <v/>
      </c>
      <c r="EF32" s="598" t="str">
        <f>IF(VLOOKUP($G32, TablaGAV[], $EF$6, FALSE)="","",VLOOKUP($G32, TablaGAV[], $EF$6, FALSE))</f>
        <v/>
      </c>
      <c r="EG32" s="596" t="str">
        <f t="shared" si="23"/>
        <v/>
      </c>
      <c r="EH32" s="596" t="str">
        <f t="shared" si="24"/>
        <v/>
      </c>
      <c r="EI32" s="598" t="str">
        <f>IF(VLOOKUP($G32, TablaGAV[], $EI$6, FALSE)="","",VLOOKUP($G32, TablaGAV[], $EI$6, FALSE))</f>
        <v/>
      </c>
      <c r="EJ32" s="596" t="str">
        <f t="shared" si="25"/>
        <v/>
      </c>
      <c r="EK32" s="598" t="str">
        <f>IF(VLOOKUP($G32, TablaGAV[], $EK$6, FALSE)="","",VLOOKUP($G32, TablaGAV[], $EK$6, FALSE))</f>
        <v/>
      </c>
      <c r="EL32" s="596" t="str">
        <f t="shared" si="26"/>
        <v/>
      </c>
      <c r="EM32" s="598" t="str">
        <f>IF(VLOOKUP($G32, TablaGAV[], $EM$6, FALSE)="","",VLOOKUP($G32, TablaGAV[], $EM$6, FALSE))</f>
        <v/>
      </c>
      <c r="EN32" s="596" t="str">
        <f t="shared" si="27"/>
        <v/>
      </c>
      <c r="EO32" s="598" t="str">
        <f>IF(VLOOKUP($G32, TablaGAV[], $EO$6, FALSE)="","",VLOOKUP($G32, TablaGAV[], $EO$6, FALSE))</f>
        <v/>
      </c>
      <c r="EP32" s="598" t="str">
        <f>IF(VLOOKUP($G32, TablaGAV[], $EP$6, FALSE)="","",VLOOKUP($G32, TablaGAV[], $EP$6, FALSE))</f>
        <v/>
      </c>
      <c r="EQ32" s="598" t="str">
        <f>IF(VLOOKUP($G32, TablaGAV[], $EQ$6, FALSE)="","",VLOOKUP($G32, TablaGAV[], $EQ$6, FALSE))</f>
        <v/>
      </c>
      <c r="ER32" s="598" t="str">
        <f>IF(VLOOKUP($G32, TablaGAV[], $ER$6, FALSE)="","",VLOOKUP($G32, TablaGAV[], $ER$6, FALSE))</f>
        <v/>
      </c>
      <c r="ES32" s="598" t="str">
        <f>IF(VLOOKUP($G32, TablaGAV[], $ES$6, FALSE)="","",VLOOKUP($G32, TablaGAV[], $ES$6, FALSE))</f>
        <v/>
      </c>
      <c r="ET32" s="596" t="str">
        <f t="shared" si="28"/>
        <v/>
      </c>
      <c r="EU32" s="596" t="str">
        <f t="shared" si="29"/>
        <v/>
      </c>
      <c r="EV32" s="596" t="str">
        <f t="shared" si="30"/>
        <v/>
      </c>
      <c r="EW32" s="596" t="str">
        <f t="shared" si="31"/>
        <v/>
      </c>
      <c r="EX32" s="596" t="str">
        <f t="shared" si="32"/>
        <v/>
      </c>
      <c r="EY32" s="598" t="str">
        <f>IF(VLOOKUP($G32, TablaGAV[], $EY$6, FALSE)="","",VLOOKUP($G32, TablaGAV[], $EY$6, FALSE))</f>
        <v/>
      </c>
      <c r="EZ32" s="598" t="str">
        <f>IF(VLOOKUP($G32, TablaGAV[], $EZ$6, FALSE)="","",VLOOKUP($G32, TablaGAV[], $EZ$6, FALSE))</f>
        <v/>
      </c>
      <c r="FA32" s="596" t="str">
        <f t="shared" si="33"/>
        <v/>
      </c>
      <c r="FB32" s="596" t="str">
        <f t="shared" si="34"/>
        <v/>
      </c>
    </row>
    <row r="33" spans="2:158" ht="15" customHeight="1" x14ac:dyDescent="0.25">
      <c r="B33" s="604" t="str">
        <f t="shared" si="8"/>
        <v>ABRIL</v>
      </c>
      <c r="C33" s="604">
        <f t="shared" si="37"/>
        <v>2017</v>
      </c>
      <c r="D33" s="604" t="str">
        <f t="shared" si="38"/>
        <v>GUILLERMO ELDER BELL</v>
      </c>
      <c r="E33" s="604" t="str">
        <f t="shared" si="39"/>
        <v>GLP</v>
      </c>
      <c r="F33" s="604">
        <f t="shared" si="36"/>
        <v>26</v>
      </c>
      <c r="G33" s="604" t="str">
        <f t="shared" si="9"/>
        <v>ABRIL 2017 / 26</v>
      </c>
      <c r="H33" s="613"/>
      <c r="I33" s="597" t="str">
        <f>IF(VLOOKUP(G33, TablaGLP[], I6, FALSE)="","",VLOOKUP(G33, TablaGLP[], I6, FALSE))</f>
        <v/>
      </c>
      <c r="J33" s="596" t="str">
        <f>IF(VLOOKUP(G33, TablaGLP[], J6, FALSE)="","",VLOOKUP(G33, TablaGLP[], J6, FALSE))</f>
        <v/>
      </c>
      <c r="K33" s="596" t="str">
        <f>IF(VLOOKUP(G33, TablaGLP[], K6, FALSE)="","",VLOOKUP(G33, TablaGLP[], K6, FALSE))</f>
        <v/>
      </c>
      <c r="L33" s="596" t="str">
        <f>IF(VLOOKUP(G33, TablaGLP[], L6, FALSE)="","",VLOOKUP(G33, TablaGLP[], L6, FALSE))</f>
        <v/>
      </c>
      <c r="M33" s="596" t="str">
        <f>IF(VLOOKUP(G33, TablaGLP[],M6, FALSE)="","",VLOOKUP(G33, TablaGLP[],M6, FALSE))</f>
        <v/>
      </c>
      <c r="N33" s="596" t="str">
        <f>IF(VLOOKUP(G33, TablaGLP[],N6, FALSE)="","",VLOOKUP(G33, TablaGLP[],N6, FALSE))</f>
        <v/>
      </c>
      <c r="O33" s="596" t="str">
        <f>IF(VLOOKUP(G33, TablaGLP[],O6, FALSE)="","",VLOOKUP(G33, TablaGLP[],O6, FALSE))</f>
        <v/>
      </c>
      <c r="P33" s="596" t="str">
        <f>IF(VLOOKUP(G33, TablaGLP[],P6, FALSE)="","",VLOOKUP(G33, TablaGLP[],P6, FALSE))</f>
        <v/>
      </c>
      <c r="Q33" s="598" t="str">
        <f>IF(VLOOKUP(G33, TablaGLP[],Q6, FALSE)="","",VLOOKUP(G33, TablaGLP[],Q6, FALSE))</f>
        <v/>
      </c>
      <c r="R33" s="596" t="str">
        <f>IF(VLOOKUP(G33, TablaGLP[],R6, FALSE)="","",VLOOKUP(G33, TablaGLP[],R6, FALSE))</f>
        <v/>
      </c>
      <c r="S33" s="596" t="str">
        <f>IF(VLOOKUP(G33, TablaGLP[],S6, FALSE)="","",VLOOKUP(G33, TablaGLP[],S6, FALSE))</f>
        <v/>
      </c>
      <c r="T33" s="596" t="str">
        <f>IF(VLOOKUP(G33, TablaGLP[],T6, FALSE)="","",VLOOKUP(G33, TablaGLP[],T6, FALSE))</f>
        <v/>
      </c>
      <c r="U33" s="596" t="str">
        <f>IF(VLOOKUP(G33, TablaGLP[],U6, FALSE)="","",VLOOKUP(G33, TablaGLP[],U6, FALSE))</f>
        <v/>
      </c>
      <c r="V33" s="620"/>
      <c r="W33" s="597" t="str">
        <f>IF(VLOOKUP(G33, TablaGE[], W6, FALSE)="","",VLOOKUP(G33, TablaGE[], W6, FALSE))</f>
        <v/>
      </c>
      <c r="X33" s="596" t="str">
        <f>IF(VLOOKUP(G33, TablaGE[],X6, FALSE)="","",VLOOKUP(G33, TablaGE[],X6, FALSE))</f>
        <v/>
      </c>
      <c r="Y33" s="598" t="str">
        <f>IF(VLOOKUP(G33, TablaGE[],Y6, FALSE)="","",VLOOKUP(G33, TablaGE[],Y6, FALSE))</f>
        <v/>
      </c>
      <c r="Z33" s="596" t="str">
        <f>IF(VLOOKUP(G33, TablaGE[],Z6, FALSE)="","",VLOOKUP(G33, TablaGE[],Z6, FALSE))</f>
        <v/>
      </c>
      <c r="AA33" s="596" t="str">
        <f>IF(VLOOKUP(G33, TablaGE[], AA6, FALSE)="","",VLOOKUP(G33, TablaGE[], AA6, FALSE))</f>
        <v/>
      </c>
      <c r="AB33" s="596" t="str">
        <f>IF(VLOOKUP(G33, TablaGE[],AB6, FALSE)="","",VLOOKUP(G33, TablaGE[],AB6, FALSE))</f>
        <v/>
      </c>
      <c r="AC33" s="596" t="str">
        <f>IF(VLOOKUP(G33, TablaGE[],AC6, FALSE)="","",VLOOKUP(G33, TablaGE[],AC6, FALSE))</f>
        <v/>
      </c>
      <c r="AD33" s="596" t="str">
        <f>IF(VLOOKUP(G33, TablaGE[],AD6, FALSE)="","",VLOOKUP(G33, TablaGE[],AD6, FALSE))</f>
        <v/>
      </c>
      <c r="AE33" s="596" t="str">
        <f>IF(VLOOKUP(G33, TablaGE[], AE6, FALSE)="","",VLOOKUP(G33, TablaGE[], AE6, FALSE))</f>
        <v/>
      </c>
      <c r="AF33" s="596" t="str">
        <f>IF(VLOOKUP(G33, TablaGE[], AF6, FALSE)="","",VLOOKUP(G33, TablaGE[], AF6, FALSE))</f>
        <v/>
      </c>
      <c r="AG33" s="596" t="str">
        <f>IF(VLOOKUP(G33, TablaGE[],AG6, FALSE)="","",VLOOKUP(G33, TablaGE[],AG6, FALSE))</f>
        <v/>
      </c>
      <c r="AH33" s="596" t="str">
        <f>IF(VLOOKUP(G33, TablaGE[],AH6, FALSE)="","",VLOOKUP(G33, TablaGE[],AH6, FALSE))</f>
        <v/>
      </c>
      <c r="AI33" s="596" t="str">
        <f>IF(VLOOKUP(G33, TablaGE[],AI6, FALSE)="","",VLOOKUP(G33, TablaGE[],AI6, FALSE))</f>
        <v/>
      </c>
      <c r="AJ33" s="596" t="str">
        <f>IF(VLOOKUP(G33, TablaGE[],AJ6, FALSE)="","",VLOOKUP(G33, TablaGE[],AJ6, FALSE))</f>
        <v/>
      </c>
      <c r="AK33" s="596" t="str">
        <f>IF(VLOOKUP(G33, TablaGE[],AK6, FALSE)="","",VLOOKUP(G33, TablaGE[],AK6, FALSE))</f>
        <v/>
      </c>
      <c r="AL33" s="596" t="str">
        <f>IF(VLOOKUP(G33, TablaGE[],AL6, FALSE)="","",VLOOKUP(G33, TablaGE[],AL6, FALSE))</f>
        <v/>
      </c>
      <c r="AM33" s="596" t="str">
        <f>IF(VLOOKUP(G33, TablaGE[],AM6, FALSE)="","",VLOOKUP(G33, TablaGE[],AM6, FALSE))</f>
        <v/>
      </c>
      <c r="AN33" s="596" t="str">
        <f>IF(VLOOKUP(G33, TablaGE[],AN6, FALSE)="","",VLOOKUP(G33, TablaGE[],AN6, FALSE))</f>
        <v/>
      </c>
      <c r="AO33" s="596" t="str">
        <f>IF(VLOOKUP(G33, TablaGE[],AO6, FALSE)="","",VLOOKUP(G33, TablaGE[],AO6, FALSE))</f>
        <v/>
      </c>
      <c r="AP33" s="596" t="str">
        <f>IF(VLOOKUP(G33, TablaGE[],AP6, FALSE)="","",VLOOKUP(G33, TablaGE[],AP6, FALSE))</f>
        <v/>
      </c>
      <c r="AQ33" s="596" t="str">
        <f>IF(VLOOKUP(G33, TablaGE[],AQ6, FALSE)="","",VLOOKUP(G33, TablaGE[],AQ6, FALSE))</f>
        <v/>
      </c>
      <c r="AR33" s="596" t="str">
        <f>IF(VLOOKUP(G33, TablaGE[],AR6, FALSE)="","",VLOOKUP(G33, TablaGE[],AR6, FALSE))</f>
        <v/>
      </c>
      <c r="AS33" s="596" t="str">
        <f>IF(VLOOKUP(G33, TablaGE[],AS6, FALSE)="","",VLOOKUP(G33, TablaGE[],AS6, FALSE))</f>
        <v/>
      </c>
      <c r="AT33" s="596" t="str">
        <f>IF(VLOOKUP(G33, TablaGE[],AT6, FALSE)="","",VLOOKUP(G33, TablaGE[],AT6, FALSE))</f>
        <v/>
      </c>
      <c r="AU33" s="596" t="str">
        <f>IF(VLOOKUP(G33, TablaGE[],AU6, FALSE)="","",VLOOKUP(G33, TablaGE[],AU6, FALSE))</f>
        <v/>
      </c>
      <c r="AV33" s="620"/>
      <c r="AW33" s="597" t="str">
        <f>IF(VLOOKUP(G33, TablaDO[], AW6, FALSE)="","",VLOOKUP(G33, TablaDO[], AW6, FALSE))</f>
        <v/>
      </c>
      <c r="AX33" s="596" t="str">
        <f>IF(VLOOKUP(G33, TablaDO[], AX6, FALSE)="","",VLOOKUP(G33, TablaDO[], AX6, FALSE))</f>
        <v/>
      </c>
      <c r="AY33" s="596" t="str">
        <f>IF(VLOOKUP(G33, TablaDO[], AY6, FALSE)="","",VLOOKUP(G33, TablaDO[], AY6, FALSE))</f>
        <v/>
      </c>
      <c r="AZ33" s="596" t="str">
        <f>IF(VLOOKUP(G33, TablaDO[], AZ6, FALSE)="","",VLOOKUP(G33, TablaDO[], AZ6, FALSE))</f>
        <v/>
      </c>
      <c r="BA33" s="596" t="str">
        <f>IF(VLOOKUP(G33, TablaDO[],BA6, FALSE)="","",VLOOKUP(G33, TablaDO[],BA6, FALSE))</f>
        <v/>
      </c>
      <c r="BB33" s="596" t="str">
        <f>IF(VLOOKUP(G33, TablaDO[],BB6, FALSE)="","",VLOOKUP(G33, TablaDO[],BB6, FALSE))</f>
        <v/>
      </c>
      <c r="BC33" s="596" t="str">
        <f>IF(VLOOKUP(G33, TablaDO[],BC6, FALSE)="","",VLOOKUP(G33, TablaDO[],BC6, FALSE))</f>
        <v/>
      </c>
      <c r="BD33" s="596" t="str">
        <f>IF(VLOOKUP(G33, TablaDO[],BD6, FALSE)="","",VLOOKUP(G33, TablaDO[],BD6, FALSE))</f>
        <v/>
      </c>
      <c r="BE33" s="598" t="str">
        <f>IF(VLOOKUP(G33, TablaDO[],BE6, FALSE)="","",VLOOKUP(G33, TablaDO[],BE6, FALSE))</f>
        <v/>
      </c>
      <c r="BF33" s="596" t="str">
        <f>IF(VLOOKUP(G33, TablaDO[],BF6, FALSE)="","",VLOOKUP(G33, TablaDO[],BF6, FALSE))</f>
        <v/>
      </c>
      <c r="BG33" s="596" t="str">
        <f>IF(VLOOKUP(G33, TablaDO[],BG6, FALSE)="","",VLOOKUP(G33, TablaDO[],BG6, FALSE))</f>
        <v/>
      </c>
      <c r="BH33" s="596" t="str">
        <f>IF(VLOOKUP(G33, TablaDO[],BH6, FALSE)="","",VLOOKUP(G33, TablaDO[],BH6, FALSE))</f>
        <v/>
      </c>
      <c r="BI33" s="596" t="str">
        <f>IF(VLOOKUP(G33, TablaDO[],BI6, FALSE)="","",VLOOKUP(G33, TablaDO[],BI6, FALSE))</f>
        <v/>
      </c>
      <c r="BJ33" s="596" t="str">
        <f>IF(VLOOKUP(G33, TablaDO[],BJ6, FALSE)="","",VLOOKUP(G33, TablaDO[],BJ6, FALSE))</f>
        <v/>
      </c>
      <c r="BK33" s="596" t="str">
        <f>IF(VLOOKUP(G33, TablaDO[],BK6, FALSE)="","",VLOOKUP(G33, TablaDO[],BK6, FALSE))</f>
        <v/>
      </c>
      <c r="BL33" s="596" t="str">
        <f>IF(VLOOKUP(G33, TablaDO[],BL6, FALSE)="","",VLOOKUP(G33, TablaDO[],BL6, FALSE))</f>
        <v/>
      </c>
      <c r="BM33" s="596" t="str">
        <f>IF(VLOOKUP(G33, TablaDO[],BM6, FALSE)="","",VLOOKUP(G33, TablaDO[],BM6, FALSE))</f>
        <v/>
      </c>
      <c r="BN33" s="596" t="str">
        <f>IF(VLOOKUP(G33, TablaDO[],BN6, FALSE)="","",VLOOKUP(G33, TablaDO[],BN6, FALSE))</f>
        <v/>
      </c>
      <c r="BO33" s="596" t="str">
        <f>IF(VLOOKUP(G33, TablaDO[],BO6, FALSE)="","",VLOOKUP(G33, TablaDO[],BO6, FALSE))</f>
        <v/>
      </c>
      <c r="BP33" s="596" t="str">
        <f>IF(VLOOKUP(G33, TablaDO[],BP6, FALSE)="","",VLOOKUP(G33, TablaDO[],BP6, FALSE))</f>
        <v/>
      </c>
      <c r="BQ33" s="596" t="str">
        <f>IF(VLOOKUP(G33, TablaDO[],BQ6, FALSE)="","",VLOOKUP(G33, TablaDO[],BQ6, FALSE))</f>
        <v/>
      </c>
      <c r="BR33" s="596" t="str">
        <f>IF(VLOOKUP(G33, TablaDO[],BR6, FALSE)="","",VLOOKUP(G33, TablaDO[],BR6, FALSE))</f>
        <v/>
      </c>
      <c r="BS33" s="620"/>
      <c r="BT33" s="597" t="str">
        <f>IF(VLOOKUP(G33, TablaJF[], BT6, FALSE)="","",VLOOKUP(G33, TablaJF[], BT6, FALSE))</f>
        <v/>
      </c>
      <c r="BU33" s="596" t="str">
        <f>IF(VLOOKUP(G33, TablaJF[], BU6, FALSE)="","",VLOOKUP(G33, TablaJF[], BU6, FALSE))</f>
        <v/>
      </c>
      <c r="BV33" s="596" t="str">
        <f>IF(VLOOKUP(G33, TablaJF[], BV6, FALSE)="","",VLOOKUP(G33, TablaJF[], BV6, FALSE))</f>
        <v/>
      </c>
      <c r="BW33" s="596" t="str">
        <f>IF(VLOOKUP(G33, TablaJF[], BW6, FALSE)="","",VLOOKUP(G33, TablaJF[], BW6, FALSE))</f>
        <v/>
      </c>
      <c r="BX33" s="596" t="str">
        <f>IF(VLOOKUP(G33, TablaJF[],BX6, FALSE)="","",VLOOKUP(G33, TablaJF[],BX6, FALSE))</f>
        <v/>
      </c>
      <c r="BY33" s="596" t="str">
        <f>IF(VLOOKUP(G33, TablaJF[],BY6, FALSE)="","",VLOOKUP(G33, TablaJF[],BY6, FALSE))</f>
        <v/>
      </c>
      <c r="BZ33" s="596" t="str">
        <f>IF(VLOOKUP(G33, TablaJF[],BZ6, FALSE)="","",VLOOKUP(G33, TablaJF[],BZ6, FALSE))</f>
        <v/>
      </c>
      <c r="CA33" s="596" t="str">
        <f>IF(VLOOKUP(G33, TablaJF[],CA6, FALSE)="","",VLOOKUP(G33, TablaJF[],CA6, FALSE))</f>
        <v/>
      </c>
      <c r="CB33" s="596" t="str">
        <f>IF(VLOOKUP(G33, TablaJF[],CB6, FALSE)="","",VLOOKUP(G33, TablaJF[],CB6, FALSE))</f>
        <v/>
      </c>
      <c r="CC33" s="596" t="str">
        <f>IF(VLOOKUP(G33, TablaJF[],CC6, FALSE)="","",VLOOKUP(G33, TablaJF[],CC6, FALSE))</f>
        <v/>
      </c>
      <c r="CD33" s="596" t="str">
        <f>IF(VLOOKUP(G33, TablaJF[],CD6, FALSE)="","",VLOOKUP(G33, TablaJF[],CD6, FALSE))</f>
        <v/>
      </c>
      <c r="CE33" s="596" t="str">
        <f>IF(VLOOKUP(G33, TablaJF[],CE6, FALSE)="","",VLOOKUP(G33, TablaJF[],CE6, FALSE))</f>
        <v/>
      </c>
      <c r="CF33" s="596" t="str">
        <f>IF(VLOOKUP(G33, TablaJF[],CF6, FALSE)="","",VLOOKUP(G33, TablaJF[],CF6, FALSE))</f>
        <v/>
      </c>
      <c r="CG33" s="596" t="str">
        <f>IF(VLOOKUP(G33, TablaJF[],CG6, FALSE)="","",VLOOKUP(G33, TablaJF[],CG6, FALSE))</f>
        <v/>
      </c>
      <c r="CH33" s="596" t="str">
        <f>IF(VLOOKUP(G33, TablaJF[],CH6, FALSE)="","",VLOOKUP(G33, TablaJF[],CH6, FALSE))</f>
        <v/>
      </c>
      <c r="CI33" s="596" t="str">
        <f>IF(VLOOKUP(G33, TablaJF[],CI6, FALSE)="","",VLOOKUP(G33, TablaJF[],CI6, FALSE))</f>
        <v/>
      </c>
      <c r="CJ33" s="598" t="str">
        <f>IF(VLOOKUP(G33, TablaJF[],CJ6, FALSE)="","",VLOOKUP(G33, TablaJF[],CJ6, FALSE))</f>
        <v/>
      </c>
      <c r="CK33" s="596" t="str">
        <f>IF(VLOOKUP(G33, TablaJF[],CK6, FALSE)="","",VLOOKUP(G33, TablaJF[],CK6, FALSE))</f>
        <v/>
      </c>
      <c r="CL33" s="596" t="str">
        <f>IF(VLOOKUP(G33, TablaJF[],CL6, FALSE)="","",VLOOKUP(G33, TablaJF[],CL6, FALSE))</f>
        <v/>
      </c>
      <c r="CM33" s="620"/>
      <c r="CN33" s="597" t="str">
        <f>IF(VLOOKUP(G33, TablaKE[], CN6, FALSE)="","",VLOOKUP(G33, TablaKE[], CN6, FALSE))</f>
        <v/>
      </c>
      <c r="CO33" s="596" t="str">
        <f>IF(VLOOKUP(G33, TablaKE[], CO6, FALSE)="","",VLOOKUP(G33, TablaKE[], CO6, FALSE))</f>
        <v/>
      </c>
      <c r="CP33" s="596" t="str">
        <f>IF(VLOOKUP(G33, TablaKE[], CP6, FALSE)="","",VLOOKUP(G33, TablaKE[], CP6, FALSE))</f>
        <v/>
      </c>
      <c r="CQ33" s="596" t="str">
        <f>IF(VLOOKUP(G33, TablaKE[], CQ6, FALSE)="","",VLOOKUP(G33, TablaKE[], CQ6, FALSE))</f>
        <v/>
      </c>
      <c r="CR33" s="596" t="str">
        <f>IF(VLOOKUP(G33, TablaKE[],CR6, FALSE)="","",VLOOKUP(G33, TablaKE[],CR6, FALSE))</f>
        <v/>
      </c>
      <c r="CS33" s="596" t="str">
        <f>IF(VLOOKUP(G33, TablaKE[],CS6, FALSE)="","",VLOOKUP(G33, TablaKE[],CS6, FALSE))</f>
        <v/>
      </c>
      <c r="CT33" s="596" t="str">
        <f>IF(VLOOKUP(G33, TablaKE[],CT6, FALSE)="","",VLOOKUP(G33, TablaKE[],CT6, FALSE))</f>
        <v/>
      </c>
      <c r="CU33" s="596" t="str">
        <f>IF(VLOOKUP(G33, TablaKE[],CU6, FALSE)="","",VLOOKUP(G33, TablaKE[],CU6, FALSE))</f>
        <v/>
      </c>
      <c r="CV33" s="596" t="str">
        <f>IF(VLOOKUP(G33, TablaKE[],CV6, FALSE)="","",VLOOKUP(G33, TablaKE[],CV6, FALSE))</f>
        <v/>
      </c>
      <c r="CW33" s="596" t="str">
        <f>IF(VLOOKUP(G33, TablaKE[],CW6, FALSE)="","",VLOOKUP(G33, TablaKE[],CW6, FALSE))</f>
        <v/>
      </c>
      <c r="CX33" s="596" t="str">
        <f>IF(VLOOKUP(G33, TablaKE[],CX6, FALSE)="","",VLOOKUP(G33, TablaKE[],CX6, FALSE))</f>
        <v/>
      </c>
      <c r="CY33" s="596" t="str">
        <f>IF(VLOOKUP(G33, TablaKE[],CY6, FALSE)="","",VLOOKUP(G33, TablaKE[],CY6, FALSE))</f>
        <v/>
      </c>
      <c r="CZ33" s="596" t="str">
        <f>IF(VLOOKUP(G33, TablaKE[],CZ6, FALSE)="","",VLOOKUP(G33, TablaKE[],CZ6, FALSE))</f>
        <v/>
      </c>
      <c r="DA33" s="596" t="str">
        <f>IF(VLOOKUP(G33, TablaKE[],DA6, FALSE)="","",VLOOKUP(G33, TablaKE[],DA6, FALSE))</f>
        <v/>
      </c>
      <c r="DB33" s="596" t="str">
        <f>IF(VLOOKUP(G33, TablaKE[],DB6, FALSE)="","",VLOOKUP(G33, TablaKE[],DB6, FALSE))</f>
        <v/>
      </c>
      <c r="DC33" s="596" t="str">
        <f>IF(VLOOKUP(G33, TablaKE[],DC6, FALSE)="","",VLOOKUP(G33, TablaKE[],DC6, FALSE))</f>
        <v/>
      </c>
      <c r="DD33" s="620"/>
      <c r="DE33" s="597" t="str">
        <f>IF(VLOOKUP($G33, TablaGP[], $DE$6, FALSE)="","",VLOOKUP($G33, TablaGP[], $DE$6, FALSE))</f>
        <v/>
      </c>
      <c r="DF33" s="598" t="str">
        <f>IF(VLOOKUP($G33, TablaGP[], $DF$6, FALSE)="","",VLOOKUP($G33, TablaGP[], $DF$6, FALSE))</f>
        <v/>
      </c>
      <c r="DG33" s="596" t="str">
        <f t="shared" si="10"/>
        <v/>
      </c>
      <c r="DH33" s="598" t="str">
        <f>IF(VLOOKUP($G33, TablaGP[], $DH$6, FALSE)="","",VLOOKUP($G33, TablaGP[], $DH$6, FALSE))</f>
        <v/>
      </c>
      <c r="DI33" s="596" t="str">
        <f t="shared" si="11"/>
        <v/>
      </c>
      <c r="DJ33" s="596" t="str">
        <f t="shared" si="12"/>
        <v/>
      </c>
      <c r="DK33" s="598" t="str">
        <f>IF(VLOOKUP($G33, TablaGP[], $DK$6, FALSE)="","",VLOOKUP($G33, TablaGP[], $DK$6, FALSE))</f>
        <v/>
      </c>
      <c r="DL33" s="596" t="str">
        <f t="shared" si="13"/>
        <v/>
      </c>
      <c r="DM33" s="598" t="str">
        <f>IF(VLOOKUP($G33, TablaGP[], $DM$6, FALSE)="","",VLOOKUP($G33, TablaGP[], $DM$6, FALSE))</f>
        <v/>
      </c>
      <c r="DN33" s="596" t="str">
        <f t="shared" si="14"/>
        <v/>
      </c>
      <c r="DO33" s="598" t="str">
        <f>IF(VLOOKUP($G33, TablaGP[], $DO$6, FALSE)="","",VLOOKUP($G33, TablaGP[], $DO$6, FALSE))</f>
        <v/>
      </c>
      <c r="DP33" s="598" t="str">
        <f>IF(VLOOKUP($G33, TablaGP[], $DP$6, FALSE)="","",VLOOKUP($G33, TablaGP[], $DP$6, FALSE))</f>
        <v/>
      </c>
      <c r="DQ33" s="598" t="str">
        <f>IF(VLOOKUP($G33, TablaGP[], $DQ$6, FALSE)="","",VLOOKUP($G33, TablaGP[], $DQ$6, FALSE))</f>
        <v/>
      </c>
      <c r="DR33" s="598" t="str">
        <f>IF(VLOOKUP($G33, TablaGP[], $DR$6, FALSE)="","",VLOOKUP($G33, TablaGP[], $DR$6, FALSE))</f>
        <v/>
      </c>
      <c r="DS33" s="596" t="str">
        <f t="shared" si="15"/>
        <v/>
      </c>
      <c r="DT33" s="596" t="str">
        <f t="shared" si="16"/>
        <v/>
      </c>
      <c r="DU33" s="596" t="str">
        <f t="shared" si="17"/>
        <v/>
      </c>
      <c r="DV33" s="596" t="str">
        <f t="shared" si="18"/>
        <v/>
      </c>
      <c r="DW33" s="596" t="str">
        <f t="shared" si="19"/>
        <v/>
      </c>
      <c r="DX33" s="598" t="str">
        <f>IF(VLOOKUP($G33, TablaGP[], $DX$6, FALSE)="","",VLOOKUP($G33, TablaGP[], $DX$6, FALSE))</f>
        <v/>
      </c>
      <c r="DY33" s="598" t="str">
        <f>IF(VLOOKUP($G33, TablaGP[], $DY$6, FALSE)="","",VLOOKUP($G33, TablaGP[], $DY$6, FALSE))</f>
        <v/>
      </c>
      <c r="DZ33" s="598" t="str">
        <f>IF(VLOOKUP($G33, TablaGP[], $DZ$6, FALSE)="","",VLOOKUP($G33, TablaGP[], $DZ$6, FALSE))</f>
        <v/>
      </c>
      <c r="EA33" s="596" t="str">
        <f t="shared" si="20"/>
        <v/>
      </c>
      <c r="EB33" s="596" t="str">
        <f t="shared" si="21"/>
        <v/>
      </c>
      <c r="EC33" s="596" t="str">
        <f t="shared" si="22"/>
        <v/>
      </c>
      <c r="EE33" s="597" t="str">
        <f>IF(VLOOKUP($G33, TablaGAV[], $DE$6, FALSE)="","",VLOOKUP($G33, TablaGAV[], $DE$6, FALSE))</f>
        <v/>
      </c>
      <c r="EF33" s="598" t="str">
        <f>IF(VLOOKUP($G33, TablaGAV[], $EF$6, FALSE)="","",VLOOKUP($G33, TablaGAV[], $EF$6, FALSE))</f>
        <v/>
      </c>
      <c r="EG33" s="596" t="str">
        <f t="shared" si="23"/>
        <v/>
      </c>
      <c r="EH33" s="596" t="str">
        <f t="shared" si="24"/>
        <v/>
      </c>
      <c r="EI33" s="598" t="str">
        <f>IF(VLOOKUP($G33, TablaGAV[], $EI$6, FALSE)="","",VLOOKUP($G33, TablaGAV[], $EI$6, FALSE))</f>
        <v/>
      </c>
      <c r="EJ33" s="596" t="str">
        <f t="shared" si="25"/>
        <v/>
      </c>
      <c r="EK33" s="598" t="str">
        <f>IF(VLOOKUP($G33, TablaGAV[], $EK$6, FALSE)="","",VLOOKUP($G33, TablaGAV[], $EK$6, FALSE))</f>
        <v/>
      </c>
      <c r="EL33" s="596" t="str">
        <f t="shared" si="26"/>
        <v/>
      </c>
      <c r="EM33" s="598" t="str">
        <f>IF(VLOOKUP($G33, TablaGAV[], $EM$6, FALSE)="","",VLOOKUP($G33, TablaGAV[], $EM$6, FALSE))</f>
        <v/>
      </c>
      <c r="EN33" s="596" t="str">
        <f t="shared" si="27"/>
        <v/>
      </c>
      <c r="EO33" s="598" t="str">
        <f>IF(VLOOKUP($G33, TablaGAV[], $EO$6, FALSE)="","",VLOOKUP($G33, TablaGAV[], $EO$6, FALSE))</f>
        <v/>
      </c>
      <c r="EP33" s="598" t="str">
        <f>IF(VLOOKUP($G33, TablaGAV[], $EP$6, FALSE)="","",VLOOKUP($G33, TablaGAV[], $EP$6, FALSE))</f>
        <v/>
      </c>
      <c r="EQ33" s="598" t="str">
        <f>IF(VLOOKUP($G33, TablaGAV[], $EQ$6, FALSE)="","",VLOOKUP($G33, TablaGAV[], $EQ$6, FALSE))</f>
        <v/>
      </c>
      <c r="ER33" s="598" t="str">
        <f>IF(VLOOKUP($G33, TablaGAV[], $ER$6, FALSE)="","",VLOOKUP($G33, TablaGAV[], $ER$6, FALSE))</f>
        <v/>
      </c>
      <c r="ES33" s="598" t="str">
        <f>IF(VLOOKUP($G33, TablaGAV[], $ES$6, FALSE)="","",VLOOKUP($G33, TablaGAV[], $ES$6, FALSE))</f>
        <v/>
      </c>
      <c r="ET33" s="596" t="str">
        <f t="shared" si="28"/>
        <v/>
      </c>
      <c r="EU33" s="596" t="str">
        <f t="shared" si="29"/>
        <v/>
      </c>
      <c r="EV33" s="596" t="str">
        <f t="shared" si="30"/>
        <v/>
      </c>
      <c r="EW33" s="596" t="str">
        <f t="shared" si="31"/>
        <v/>
      </c>
      <c r="EX33" s="596" t="str">
        <f t="shared" si="32"/>
        <v/>
      </c>
      <c r="EY33" s="598" t="str">
        <f>IF(VLOOKUP($G33, TablaGAV[], $EY$6, FALSE)="","",VLOOKUP($G33, TablaGAV[], $EY$6, FALSE))</f>
        <v/>
      </c>
      <c r="EZ33" s="598" t="str">
        <f>IF(VLOOKUP($G33, TablaGAV[], $EZ$6, FALSE)="","",VLOOKUP($G33, TablaGAV[], $EZ$6, FALSE))</f>
        <v/>
      </c>
      <c r="FA33" s="596" t="str">
        <f t="shared" si="33"/>
        <v/>
      </c>
      <c r="FB33" s="596" t="str">
        <f t="shared" si="34"/>
        <v/>
      </c>
    </row>
    <row r="34" spans="2:158" ht="15" customHeight="1" x14ac:dyDescent="0.25">
      <c r="B34" s="604" t="str">
        <f t="shared" si="8"/>
        <v>ABRIL</v>
      </c>
      <c r="C34" s="604">
        <f t="shared" si="37"/>
        <v>2017</v>
      </c>
      <c r="D34" s="604" t="str">
        <f t="shared" si="38"/>
        <v>GUILLERMO ELDER BELL</v>
      </c>
      <c r="E34" s="604" t="str">
        <f t="shared" si="39"/>
        <v>GLP</v>
      </c>
      <c r="F34" s="604">
        <f t="shared" si="36"/>
        <v>27</v>
      </c>
      <c r="G34" s="604" t="str">
        <f t="shared" si="9"/>
        <v>ABRIL 2017 / 27</v>
      </c>
      <c r="H34" s="613"/>
      <c r="I34" s="597" t="str">
        <f>IF(VLOOKUP(G34, TablaGLP[], I6, FALSE)="","",VLOOKUP(G34, TablaGLP[], I6, FALSE))</f>
        <v/>
      </c>
      <c r="J34" s="596" t="str">
        <f>IF(VLOOKUP(G34, TablaGLP[], J6, FALSE)="","",VLOOKUP(G34, TablaGLP[], J6, FALSE))</f>
        <v/>
      </c>
      <c r="K34" s="596" t="str">
        <f>IF(VLOOKUP(G34, TablaGLP[], K6, FALSE)="","",VLOOKUP(G34, TablaGLP[], K6, FALSE))</f>
        <v/>
      </c>
      <c r="L34" s="596" t="str">
        <f>IF(VLOOKUP(G34, TablaGLP[], L6, FALSE)="","",VLOOKUP(G34, TablaGLP[], L6, FALSE))</f>
        <v/>
      </c>
      <c r="M34" s="596" t="str">
        <f>IF(VLOOKUP(G34, TablaGLP[],M6, FALSE)="","",VLOOKUP(G34, TablaGLP[],M6, FALSE))</f>
        <v/>
      </c>
      <c r="N34" s="596" t="str">
        <f>IF(VLOOKUP(G34, TablaGLP[],N6, FALSE)="","",VLOOKUP(G34, TablaGLP[],N6, FALSE))</f>
        <v/>
      </c>
      <c r="O34" s="596" t="str">
        <f>IF(VLOOKUP(G34, TablaGLP[],O6, FALSE)="","",VLOOKUP(G34, TablaGLP[],O6, FALSE))</f>
        <v/>
      </c>
      <c r="P34" s="596" t="str">
        <f>IF(VLOOKUP(G34, TablaGLP[],P6, FALSE)="","",VLOOKUP(G34, TablaGLP[],P6, FALSE))</f>
        <v/>
      </c>
      <c r="Q34" s="598" t="str">
        <f>IF(VLOOKUP(G34, TablaGLP[],Q6, FALSE)="","",VLOOKUP(G34, TablaGLP[],Q6, FALSE))</f>
        <v/>
      </c>
      <c r="R34" s="596" t="str">
        <f>IF(VLOOKUP(G34, TablaGLP[],R6, FALSE)="","",VLOOKUP(G34, TablaGLP[],R6, FALSE))</f>
        <v/>
      </c>
      <c r="S34" s="596" t="str">
        <f>IF(VLOOKUP(G34, TablaGLP[],S6, FALSE)="","",VLOOKUP(G34, TablaGLP[],S6, FALSE))</f>
        <v/>
      </c>
      <c r="T34" s="596" t="str">
        <f>IF(VLOOKUP(G34, TablaGLP[],T6, FALSE)="","",VLOOKUP(G34, TablaGLP[],T6, FALSE))</f>
        <v/>
      </c>
      <c r="U34" s="596" t="str">
        <f>IF(VLOOKUP(G34, TablaGLP[],U6, FALSE)="","",VLOOKUP(G34, TablaGLP[],U6, FALSE))</f>
        <v/>
      </c>
      <c r="V34" s="620"/>
      <c r="W34" s="597" t="str">
        <f>IF(VLOOKUP(G34, TablaGE[], W6, FALSE)="","",VLOOKUP(G34, TablaGE[], W6, FALSE))</f>
        <v/>
      </c>
      <c r="X34" s="596" t="str">
        <f>IF(VLOOKUP(G34, TablaGE[],X6, FALSE)="","",VLOOKUP(G34, TablaGE[],X6, FALSE))</f>
        <v/>
      </c>
      <c r="Y34" s="598" t="str">
        <f>IF(VLOOKUP(G34, TablaGE[],Y6, FALSE)="","",VLOOKUP(G34, TablaGE[],Y6, FALSE))</f>
        <v/>
      </c>
      <c r="Z34" s="596" t="str">
        <f>IF(VLOOKUP(G34, TablaGE[],Z6, FALSE)="","",VLOOKUP(G34, TablaGE[],Z6, FALSE))</f>
        <v/>
      </c>
      <c r="AA34" s="596" t="str">
        <f>IF(VLOOKUP(G34, TablaGE[], AA6, FALSE)="","",VLOOKUP(G34, TablaGE[], AA6, FALSE))</f>
        <v/>
      </c>
      <c r="AB34" s="596" t="str">
        <f>IF(VLOOKUP(G34, TablaGE[],AB6, FALSE)="","",VLOOKUP(G34, TablaGE[],AB6, FALSE))</f>
        <v/>
      </c>
      <c r="AC34" s="596" t="str">
        <f>IF(VLOOKUP(G34, TablaGE[],AC6, FALSE)="","",VLOOKUP(G34, TablaGE[],AC6, FALSE))</f>
        <v/>
      </c>
      <c r="AD34" s="596" t="str">
        <f>IF(VLOOKUP(G34, TablaGE[],AD6, FALSE)="","",VLOOKUP(G34, TablaGE[],AD6, FALSE))</f>
        <v/>
      </c>
      <c r="AE34" s="596" t="str">
        <f>IF(VLOOKUP(G34, TablaGE[], AE6, FALSE)="","",VLOOKUP(G34, TablaGE[], AE6, FALSE))</f>
        <v/>
      </c>
      <c r="AF34" s="596" t="str">
        <f>IF(VLOOKUP(G34, TablaGE[], AF6, FALSE)="","",VLOOKUP(G34, TablaGE[], AF6, FALSE))</f>
        <v/>
      </c>
      <c r="AG34" s="596" t="str">
        <f>IF(VLOOKUP(G34, TablaGE[],AG6, FALSE)="","",VLOOKUP(G34, TablaGE[],AG6, FALSE))</f>
        <v/>
      </c>
      <c r="AH34" s="596" t="str">
        <f>IF(VLOOKUP(G34, TablaGE[],AH6, FALSE)="","",VLOOKUP(G34, TablaGE[],AH6, FALSE))</f>
        <v/>
      </c>
      <c r="AI34" s="596" t="str">
        <f>IF(VLOOKUP(G34, TablaGE[],AI6, FALSE)="","",VLOOKUP(G34, TablaGE[],AI6, FALSE))</f>
        <v/>
      </c>
      <c r="AJ34" s="596" t="str">
        <f>IF(VLOOKUP(G34, TablaGE[],AJ6, FALSE)="","",VLOOKUP(G34, TablaGE[],AJ6, FALSE))</f>
        <v/>
      </c>
      <c r="AK34" s="596" t="str">
        <f>IF(VLOOKUP(G34, TablaGE[],AK6, FALSE)="","",VLOOKUP(G34, TablaGE[],AK6, FALSE))</f>
        <v/>
      </c>
      <c r="AL34" s="596" t="str">
        <f>IF(VLOOKUP(G34, TablaGE[],AL6, FALSE)="","",VLOOKUP(G34, TablaGE[],AL6, FALSE))</f>
        <v/>
      </c>
      <c r="AM34" s="596" t="str">
        <f>IF(VLOOKUP(G34, TablaGE[],AM6, FALSE)="","",VLOOKUP(G34, TablaGE[],AM6, FALSE))</f>
        <v/>
      </c>
      <c r="AN34" s="596" t="str">
        <f>IF(VLOOKUP(G34, TablaGE[],AN6, FALSE)="","",VLOOKUP(G34, TablaGE[],AN6, FALSE))</f>
        <v/>
      </c>
      <c r="AO34" s="596" t="str">
        <f>IF(VLOOKUP(G34, TablaGE[],AO6, FALSE)="","",VLOOKUP(G34, TablaGE[],AO6, FALSE))</f>
        <v/>
      </c>
      <c r="AP34" s="596" t="str">
        <f>IF(VLOOKUP(G34, TablaGE[],AP6, FALSE)="","",VLOOKUP(G34, TablaGE[],AP6, FALSE))</f>
        <v/>
      </c>
      <c r="AQ34" s="596" t="str">
        <f>IF(VLOOKUP(G34, TablaGE[],AQ6, FALSE)="","",VLOOKUP(G34, TablaGE[],AQ6, FALSE))</f>
        <v/>
      </c>
      <c r="AR34" s="596" t="str">
        <f>IF(VLOOKUP(G34, TablaGE[],AR6, FALSE)="","",VLOOKUP(G34, TablaGE[],AR6, FALSE))</f>
        <v/>
      </c>
      <c r="AS34" s="596" t="str">
        <f>IF(VLOOKUP(G34, TablaGE[],AS6, FALSE)="","",VLOOKUP(G34, TablaGE[],AS6, FALSE))</f>
        <v/>
      </c>
      <c r="AT34" s="596" t="str">
        <f>IF(VLOOKUP(G34, TablaGE[],AT6, FALSE)="","",VLOOKUP(G34, TablaGE[],AT6, FALSE))</f>
        <v/>
      </c>
      <c r="AU34" s="596" t="str">
        <f>IF(VLOOKUP(G34, TablaGE[],AU6, FALSE)="","",VLOOKUP(G34, TablaGE[],AU6, FALSE))</f>
        <v/>
      </c>
      <c r="AV34" s="620"/>
      <c r="AW34" s="597" t="str">
        <f>IF(VLOOKUP(G34, TablaDO[], AW6, FALSE)="","",VLOOKUP(G34, TablaDO[], AW6, FALSE))</f>
        <v/>
      </c>
      <c r="AX34" s="596" t="str">
        <f>IF(VLOOKUP(G34, TablaDO[], AX6, FALSE)="","",VLOOKUP(G34, TablaDO[], AX6, FALSE))</f>
        <v/>
      </c>
      <c r="AY34" s="596" t="str">
        <f>IF(VLOOKUP(G34, TablaDO[], AY6, FALSE)="","",VLOOKUP(G34, TablaDO[], AY6, FALSE))</f>
        <v/>
      </c>
      <c r="AZ34" s="596" t="str">
        <f>IF(VLOOKUP(G34, TablaDO[], AZ6, FALSE)="","",VLOOKUP(G34, TablaDO[], AZ6, FALSE))</f>
        <v/>
      </c>
      <c r="BA34" s="596" t="str">
        <f>IF(VLOOKUP(G34, TablaDO[],BA6, FALSE)="","",VLOOKUP(G34, TablaDO[],BA6, FALSE))</f>
        <v/>
      </c>
      <c r="BB34" s="596" t="str">
        <f>IF(VLOOKUP(G34, TablaDO[],BB6, FALSE)="","",VLOOKUP(G34, TablaDO[],BB6, FALSE))</f>
        <v/>
      </c>
      <c r="BC34" s="596" t="str">
        <f>IF(VLOOKUP(G34, TablaDO[],BC6, FALSE)="","",VLOOKUP(G34, TablaDO[],BC6, FALSE))</f>
        <v/>
      </c>
      <c r="BD34" s="596" t="str">
        <f>IF(VLOOKUP(G34, TablaDO[],BD6, FALSE)="","",VLOOKUP(G34, TablaDO[],BD6, FALSE))</f>
        <v/>
      </c>
      <c r="BE34" s="598" t="str">
        <f>IF(VLOOKUP(G34, TablaDO[],BE6, FALSE)="","",VLOOKUP(G34, TablaDO[],BE6, FALSE))</f>
        <v/>
      </c>
      <c r="BF34" s="596" t="str">
        <f>IF(VLOOKUP(G34, TablaDO[],BF6, FALSE)="","",VLOOKUP(G34, TablaDO[],BF6, FALSE))</f>
        <v/>
      </c>
      <c r="BG34" s="596" t="str">
        <f>IF(VLOOKUP(G34, TablaDO[],BG6, FALSE)="","",VLOOKUP(G34, TablaDO[],BG6, FALSE))</f>
        <v/>
      </c>
      <c r="BH34" s="596" t="str">
        <f>IF(VLOOKUP(G34, TablaDO[],BH6, FALSE)="","",VLOOKUP(G34, TablaDO[],BH6, FALSE))</f>
        <v/>
      </c>
      <c r="BI34" s="596" t="str">
        <f>IF(VLOOKUP(G34, TablaDO[],BI6, FALSE)="","",VLOOKUP(G34, TablaDO[],BI6, FALSE))</f>
        <v/>
      </c>
      <c r="BJ34" s="596" t="str">
        <f>IF(VLOOKUP(G34, TablaDO[],BJ6, FALSE)="","",VLOOKUP(G34, TablaDO[],BJ6, FALSE))</f>
        <v/>
      </c>
      <c r="BK34" s="596" t="str">
        <f>IF(VLOOKUP(G34, TablaDO[],BK6, FALSE)="","",VLOOKUP(G34, TablaDO[],BK6, FALSE))</f>
        <v/>
      </c>
      <c r="BL34" s="596" t="str">
        <f>IF(VLOOKUP(G34, TablaDO[],BL6, FALSE)="","",VLOOKUP(G34, TablaDO[],BL6, FALSE))</f>
        <v/>
      </c>
      <c r="BM34" s="596" t="str">
        <f>IF(VLOOKUP(G34, TablaDO[],BM6, FALSE)="","",VLOOKUP(G34, TablaDO[],BM6, FALSE))</f>
        <v/>
      </c>
      <c r="BN34" s="596" t="str">
        <f>IF(VLOOKUP(G34, TablaDO[],BN6, FALSE)="","",VLOOKUP(G34, TablaDO[],BN6, FALSE))</f>
        <v/>
      </c>
      <c r="BO34" s="596" t="str">
        <f>IF(VLOOKUP(G34, TablaDO[],BO6, FALSE)="","",VLOOKUP(G34, TablaDO[],BO6, FALSE))</f>
        <v/>
      </c>
      <c r="BP34" s="596" t="str">
        <f>IF(VLOOKUP(G34, TablaDO[],BP6, FALSE)="","",VLOOKUP(G34, TablaDO[],BP6, FALSE))</f>
        <v/>
      </c>
      <c r="BQ34" s="596" t="str">
        <f>IF(VLOOKUP(G34, TablaDO[],BQ6, FALSE)="","",VLOOKUP(G34, TablaDO[],BQ6, FALSE))</f>
        <v/>
      </c>
      <c r="BR34" s="596" t="str">
        <f>IF(VLOOKUP(G34, TablaDO[],BR6, FALSE)="","",VLOOKUP(G34, TablaDO[],BR6, FALSE))</f>
        <v/>
      </c>
      <c r="BS34" s="620"/>
      <c r="BT34" s="597" t="str">
        <f>IF(VLOOKUP(G34, TablaJF[], BT6, FALSE)="","",VLOOKUP(G34, TablaJF[], BT6, FALSE))</f>
        <v/>
      </c>
      <c r="BU34" s="596" t="str">
        <f>IF(VLOOKUP(G34, TablaJF[], BU6, FALSE)="","",VLOOKUP(G34, TablaJF[], BU6, FALSE))</f>
        <v/>
      </c>
      <c r="BV34" s="596" t="str">
        <f>IF(VLOOKUP(G34, TablaJF[], BV6, FALSE)="","",VLOOKUP(G34, TablaJF[], BV6, FALSE))</f>
        <v/>
      </c>
      <c r="BW34" s="596" t="str">
        <f>IF(VLOOKUP(G34, TablaJF[], BW6, FALSE)="","",VLOOKUP(G34, TablaJF[], BW6, FALSE))</f>
        <v/>
      </c>
      <c r="BX34" s="596" t="str">
        <f>IF(VLOOKUP(G34, TablaJF[],BX6, FALSE)="","",VLOOKUP(G34, TablaJF[],BX6, FALSE))</f>
        <v/>
      </c>
      <c r="BY34" s="596" t="str">
        <f>IF(VLOOKUP(G34, TablaJF[],BY6, FALSE)="","",VLOOKUP(G34, TablaJF[],BY6, FALSE))</f>
        <v/>
      </c>
      <c r="BZ34" s="596" t="str">
        <f>IF(VLOOKUP(G34, TablaJF[],BZ6, FALSE)="","",VLOOKUP(G34, TablaJF[],BZ6, FALSE))</f>
        <v/>
      </c>
      <c r="CA34" s="596" t="str">
        <f>IF(VLOOKUP(G34, TablaJF[],CA6, FALSE)="","",VLOOKUP(G34, TablaJF[],CA6, FALSE))</f>
        <v/>
      </c>
      <c r="CB34" s="596" t="str">
        <f>IF(VLOOKUP(G34, TablaJF[],CB6, FALSE)="","",VLOOKUP(G34, TablaJF[],CB6, FALSE))</f>
        <v/>
      </c>
      <c r="CC34" s="596" t="str">
        <f>IF(VLOOKUP(G34, TablaJF[],CC6, FALSE)="","",VLOOKUP(G34, TablaJF[],CC6, FALSE))</f>
        <v/>
      </c>
      <c r="CD34" s="596" t="str">
        <f>IF(VLOOKUP(G34, TablaJF[],CD6, FALSE)="","",VLOOKUP(G34, TablaJF[],CD6, FALSE))</f>
        <v/>
      </c>
      <c r="CE34" s="596" t="str">
        <f>IF(VLOOKUP(G34, TablaJF[],CE6, FALSE)="","",VLOOKUP(G34, TablaJF[],CE6, FALSE))</f>
        <v/>
      </c>
      <c r="CF34" s="596" t="str">
        <f>IF(VLOOKUP(G34, TablaJF[],CF6, FALSE)="","",VLOOKUP(G34, TablaJF[],CF6, FALSE))</f>
        <v/>
      </c>
      <c r="CG34" s="596" t="str">
        <f>IF(VLOOKUP(G34, TablaJF[],CG6, FALSE)="","",VLOOKUP(G34, TablaJF[],CG6, FALSE))</f>
        <v/>
      </c>
      <c r="CH34" s="596" t="str">
        <f>IF(VLOOKUP(G34, TablaJF[],CH6, FALSE)="","",VLOOKUP(G34, TablaJF[],CH6, FALSE))</f>
        <v/>
      </c>
      <c r="CI34" s="596" t="str">
        <f>IF(VLOOKUP(G34, TablaJF[],CI6, FALSE)="","",VLOOKUP(G34, TablaJF[],CI6, FALSE))</f>
        <v/>
      </c>
      <c r="CJ34" s="598" t="str">
        <f>IF(VLOOKUP(G34, TablaJF[],CJ6, FALSE)="","",VLOOKUP(G34, TablaJF[],CJ6, FALSE))</f>
        <v/>
      </c>
      <c r="CK34" s="596" t="str">
        <f>IF(VLOOKUP(G34, TablaJF[],CK6, FALSE)="","",VLOOKUP(G34, TablaJF[],CK6, FALSE))</f>
        <v/>
      </c>
      <c r="CL34" s="596" t="str">
        <f>IF(VLOOKUP(G34, TablaJF[],CL6, FALSE)="","",VLOOKUP(G34, TablaJF[],CL6, FALSE))</f>
        <v/>
      </c>
      <c r="CM34" s="620"/>
      <c r="CN34" s="597" t="str">
        <f>IF(VLOOKUP(G34, TablaKE[], CN6, FALSE)="","",VLOOKUP(G34, TablaKE[], CN6, FALSE))</f>
        <v/>
      </c>
      <c r="CO34" s="596" t="str">
        <f>IF(VLOOKUP(G34, TablaKE[], CO6, FALSE)="","",VLOOKUP(G34, TablaKE[], CO6, FALSE))</f>
        <v/>
      </c>
      <c r="CP34" s="596" t="str">
        <f>IF(VLOOKUP(G34, TablaKE[], CP6, FALSE)="","",VLOOKUP(G34, TablaKE[], CP6, FALSE))</f>
        <v/>
      </c>
      <c r="CQ34" s="596" t="str">
        <f>IF(VLOOKUP(G34, TablaKE[], CQ6, FALSE)="","",VLOOKUP(G34, TablaKE[], CQ6, FALSE))</f>
        <v/>
      </c>
      <c r="CR34" s="596" t="str">
        <f>IF(VLOOKUP(G34, TablaKE[],CR6, FALSE)="","",VLOOKUP(G34, TablaKE[],CR6, FALSE))</f>
        <v/>
      </c>
      <c r="CS34" s="596" t="str">
        <f>IF(VLOOKUP(G34, TablaKE[],CS6, FALSE)="","",VLOOKUP(G34, TablaKE[],CS6, FALSE))</f>
        <v/>
      </c>
      <c r="CT34" s="596" t="str">
        <f>IF(VLOOKUP(G34, TablaKE[],CT6, FALSE)="","",VLOOKUP(G34, TablaKE[],CT6, FALSE))</f>
        <v/>
      </c>
      <c r="CU34" s="596" t="str">
        <f>IF(VLOOKUP(G34, TablaKE[],CU6, FALSE)="","",VLOOKUP(G34, TablaKE[],CU6, FALSE))</f>
        <v/>
      </c>
      <c r="CV34" s="596" t="str">
        <f>IF(VLOOKUP(G34, TablaKE[],CV6, FALSE)="","",VLOOKUP(G34, TablaKE[],CV6, FALSE))</f>
        <v/>
      </c>
      <c r="CW34" s="596" t="str">
        <f>IF(VLOOKUP(G34, TablaKE[],CW6, FALSE)="","",VLOOKUP(G34, TablaKE[],CW6, FALSE))</f>
        <v/>
      </c>
      <c r="CX34" s="596" t="str">
        <f>IF(VLOOKUP(G34, TablaKE[],CX6, FALSE)="","",VLOOKUP(G34, TablaKE[],CX6, FALSE))</f>
        <v/>
      </c>
      <c r="CY34" s="596" t="str">
        <f>IF(VLOOKUP(G34, TablaKE[],CY6, FALSE)="","",VLOOKUP(G34, TablaKE[],CY6, FALSE))</f>
        <v/>
      </c>
      <c r="CZ34" s="596" t="str">
        <f>IF(VLOOKUP(G34, TablaKE[],CZ6, FALSE)="","",VLOOKUP(G34, TablaKE[],CZ6, FALSE))</f>
        <v/>
      </c>
      <c r="DA34" s="596" t="str">
        <f>IF(VLOOKUP(G34, TablaKE[],DA6, FALSE)="","",VLOOKUP(G34, TablaKE[],DA6, FALSE))</f>
        <v/>
      </c>
      <c r="DB34" s="596" t="str">
        <f>IF(VLOOKUP(G34, TablaKE[],DB6, FALSE)="","",VLOOKUP(G34, TablaKE[],DB6, FALSE))</f>
        <v/>
      </c>
      <c r="DC34" s="596" t="str">
        <f>IF(VLOOKUP(G34, TablaKE[],DC6, FALSE)="","",VLOOKUP(G34, TablaKE[],DC6, FALSE))</f>
        <v/>
      </c>
      <c r="DD34" s="620"/>
      <c r="DE34" s="597" t="str">
        <f>IF(VLOOKUP($G34, TablaGP[], $DE$6, FALSE)="","",VLOOKUP($G34, TablaGP[], $DE$6, FALSE))</f>
        <v/>
      </c>
      <c r="DF34" s="598" t="str">
        <f>IF(VLOOKUP($G34, TablaGP[], $DF$6, FALSE)="","",VLOOKUP($G34, TablaGP[], $DF$6, FALSE))</f>
        <v/>
      </c>
      <c r="DG34" s="596" t="str">
        <f t="shared" si="10"/>
        <v/>
      </c>
      <c r="DH34" s="598" t="str">
        <f>IF(VLOOKUP($G34, TablaGP[], $DH$6, FALSE)="","",VLOOKUP($G34, TablaGP[], $DH$6, FALSE))</f>
        <v/>
      </c>
      <c r="DI34" s="596" t="str">
        <f t="shared" si="11"/>
        <v/>
      </c>
      <c r="DJ34" s="596" t="str">
        <f t="shared" si="12"/>
        <v/>
      </c>
      <c r="DK34" s="598" t="str">
        <f>IF(VLOOKUP($G34, TablaGP[], $DK$6, FALSE)="","",VLOOKUP($G34, TablaGP[], $DK$6, FALSE))</f>
        <v/>
      </c>
      <c r="DL34" s="596" t="str">
        <f t="shared" si="13"/>
        <v/>
      </c>
      <c r="DM34" s="598" t="str">
        <f>IF(VLOOKUP($G34, TablaGP[], $DM$6, FALSE)="","",VLOOKUP($G34, TablaGP[], $DM$6, FALSE))</f>
        <v/>
      </c>
      <c r="DN34" s="596" t="str">
        <f t="shared" si="14"/>
        <v/>
      </c>
      <c r="DO34" s="598" t="str">
        <f>IF(VLOOKUP($G34, TablaGP[], $DO$6, FALSE)="","",VLOOKUP($G34, TablaGP[], $DO$6, FALSE))</f>
        <v/>
      </c>
      <c r="DP34" s="598" t="str">
        <f>IF(VLOOKUP($G34, TablaGP[], $DP$6, FALSE)="","",VLOOKUP($G34, TablaGP[], $DP$6, FALSE))</f>
        <v/>
      </c>
      <c r="DQ34" s="598" t="str">
        <f>IF(VLOOKUP($G34, TablaGP[], $DQ$6, FALSE)="","",VLOOKUP($G34, TablaGP[], $DQ$6, FALSE))</f>
        <v/>
      </c>
      <c r="DR34" s="598" t="str">
        <f>IF(VLOOKUP($G34, TablaGP[], $DR$6, FALSE)="","",VLOOKUP($G34, TablaGP[], $DR$6, FALSE))</f>
        <v/>
      </c>
      <c r="DS34" s="596" t="str">
        <f t="shared" si="15"/>
        <v/>
      </c>
      <c r="DT34" s="596" t="str">
        <f t="shared" si="16"/>
        <v/>
      </c>
      <c r="DU34" s="596" t="str">
        <f t="shared" si="17"/>
        <v/>
      </c>
      <c r="DV34" s="596" t="str">
        <f t="shared" si="18"/>
        <v/>
      </c>
      <c r="DW34" s="596" t="str">
        <f t="shared" si="19"/>
        <v/>
      </c>
      <c r="DX34" s="598" t="str">
        <f>IF(VLOOKUP($G34, TablaGP[], $DX$6, FALSE)="","",VLOOKUP($G34, TablaGP[], $DX$6, FALSE))</f>
        <v/>
      </c>
      <c r="DY34" s="598" t="str">
        <f>IF(VLOOKUP($G34, TablaGP[], $DY$6, FALSE)="","",VLOOKUP($G34, TablaGP[], $DY$6, FALSE))</f>
        <v/>
      </c>
      <c r="DZ34" s="598" t="str">
        <f>IF(VLOOKUP($G34, TablaGP[], $DZ$6, FALSE)="","",VLOOKUP($G34, TablaGP[], $DZ$6, FALSE))</f>
        <v/>
      </c>
      <c r="EA34" s="596" t="str">
        <f t="shared" si="20"/>
        <v/>
      </c>
      <c r="EB34" s="596" t="str">
        <f t="shared" si="21"/>
        <v/>
      </c>
      <c r="EC34" s="596" t="str">
        <f t="shared" si="22"/>
        <v/>
      </c>
      <c r="EE34" s="597" t="str">
        <f>IF(VLOOKUP($G34, TablaGAV[], $DE$6, FALSE)="","",VLOOKUP($G34, TablaGAV[], $DE$6, FALSE))</f>
        <v/>
      </c>
      <c r="EF34" s="598" t="str">
        <f>IF(VLOOKUP($G34, TablaGAV[], $EF$6, FALSE)="","",VLOOKUP($G34, TablaGAV[], $EF$6, FALSE))</f>
        <v/>
      </c>
      <c r="EG34" s="596" t="str">
        <f t="shared" si="23"/>
        <v/>
      </c>
      <c r="EH34" s="596" t="str">
        <f t="shared" si="24"/>
        <v/>
      </c>
      <c r="EI34" s="598" t="str">
        <f>IF(VLOOKUP($G34, TablaGAV[], $EI$6, FALSE)="","",VLOOKUP($G34, TablaGAV[], $EI$6, FALSE))</f>
        <v/>
      </c>
      <c r="EJ34" s="596" t="str">
        <f t="shared" si="25"/>
        <v/>
      </c>
      <c r="EK34" s="598" t="str">
        <f>IF(VLOOKUP($G34, TablaGAV[], $EK$6, FALSE)="","",VLOOKUP($G34, TablaGAV[], $EK$6, FALSE))</f>
        <v/>
      </c>
      <c r="EL34" s="596" t="str">
        <f t="shared" si="26"/>
        <v/>
      </c>
      <c r="EM34" s="598" t="str">
        <f>IF(VLOOKUP($G34, TablaGAV[], $EM$6, FALSE)="","",VLOOKUP($G34, TablaGAV[], $EM$6, FALSE))</f>
        <v/>
      </c>
      <c r="EN34" s="596" t="str">
        <f t="shared" si="27"/>
        <v/>
      </c>
      <c r="EO34" s="598" t="str">
        <f>IF(VLOOKUP($G34, TablaGAV[], $EO$6, FALSE)="","",VLOOKUP($G34, TablaGAV[], $EO$6, FALSE))</f>
        <v/>
      </c>
      <c r="EP34" s="598" t="str">
        <f>IF(VLOOKUP($G34, TablaGAV[], $EP$6, FALSE)="","",VLOOKUP($G34, TablaGAV[], $EP$6, FALSE))</f>
        <v/>
      </c>
      <c r="EQ34" s="598" t="str">
        <f>IF(VLOOKUP($G34, TablaGAV[], $EQ$6, FALSE)="","",VLOOKUP($G34, TablaGAV[], $EQ$6, FALSE))</f>
        <v/>
      </c>
      <c r="ER34" s="598" t="str">
        <f>IF(VLOOKUP($G34, TablaGAV[], $ER$6, FALSE)="","",VLOOKUP($G34, TablaGAV[], $ER$6, FALSE))</f>
        <v/>
      </c>
      <c r="ES34" s="598" t="str">
        <f>IF(VLOOKUP($G34, TablaGAV[], $ES$6, FALSE)="","",VLOOKUP($G34, TablaGAV[], $ES$6, FALSE))</f>
        <v/>
      </c>
      <c r="ET34" s="596" t="str">
        <f t="shared" si="28"/>
        <v/>
      </c>
      <c r="EU34" s="596" t="str">
        <f t="shared" si="29"/>
        <v/>
      </c>
      <c r="EV34" s="596" t="str">
        <f t="shared" si="30"/>
        <v/>
      </c>
      <c r="EW34" s="596" t="str">
        <f t="shared" si="31"/>
        <v/>
      </c>
      <c r="EX34" s="596" t="str">
        <f t="shared" si="32"/>
        <v/>
      </c>
      <c r="EY34" s="598" t="str">
        <f>IF(VLOOKUP($G34, TablaGAV[], $EY$6, FALSE)="","",VLOOKUP($G34, TablaGAV[], $EY$6, FALSE))</f>
        <v/>
      </c>
      <c r="EZ34" s="598" t="str">
        <f>IF(VLOOKUP($G34, TablaGAV[], $EZ$6, FALSE)="","",VLOOKUP($G34, TablaGAV[], $EZ$6, FALSE))</f>
        <v/>
      </c>
      <c r="FA34" s="596" t="str">
        <f t="shared" si="33"/>
        <v/>
      </c>
      <c r="FB34" s="596" t="str">
        <f t="shared" si="34"/>
        <v/>
      </c>
    </row>
    <row r="35" spans="2:158" ht="15" customHeight="1" x14ac:dyDescent="0.25">
      <c r="B35" s="604" t="str">
        <f t="shared" si="8"/>
        <v>ABRIL</v>
      </c>
      <c r="C35" s="604">
        <f t="shared" si="37"/>
        <v>2017</v>
      </c>
      <c r="D35" s="604" t="str">
        <f t="shared" si="38"/>
        <v>GUILLERMO ELDER BELL</v>
      </c>
      <c r="E35" s="604" t="str">
        <f t="shared" si="39"/>
        <v>GLP</v>
      </c>
      <c r="F35" s="604">
        <f t="shared" si="36"/>
        <v>28</v>
      </c>
      <c r="G35" s="604" t="str">
        <f t="shared" si="9"/>
        <v>ABRIL 2017 / 28</v>
      </c>
      <c r="H35" s="613"/>
      <c r="I35" s="597" t="str">
        <f>IF(VLOOKUP(G35, TablaGLP[], I6, FALSE)="","",VLOOKUP(G35, TablaGLP[], I6, FALSE))</f>
        <v/>
      </c>
      <c r="J35" s="596" t="str">
        <f>IF(VLOOKUP(G35, TablaGLP[], J6, FALSE)="","",VLOOKUP(G35, TablaGLP[], J6, FALSE))</f>
        <v/>
      </c>
      <c r="K35" s="596" t="str">
        <f>IF(VLOOKUP(G35, TablaGLP[], K6, FALSE)="","",VLOOKUP(G35, TablaGLP[], K6, FALSE))</f>
        <v/>
      </c>
      <c r="L35" s="596" t="str">
        <f>IF(VLOOKUP(G35, TablaGLP[], L6, FALSE)="","",VLOOKUP(G35, TablaGLP[], L6, FALSE))</f>
        <v/>
      </c>
      <c r="M35" s="596" t="str">
        <f>IF(VLOOKUP(G35, TablaGLP[],M6, FALSE)="","",VLOOKUP(G35, TablaGLP[],M6, FALSE))</f>
        <v/>
      </c>
      <c r="N35" s="596" t="str">
        <f>IF(VLOOKUP(G35, TablaGLP[],N6, FALSE)="","",VLOOKUP(G35, TablaGLP[],N6, FALSE))</f>
        <v/>
      </c>
      <c r="O35" s="596" t="str">
        <f>IF(VLOOKUP(G35, TablaGLP[],O6, FALSE)="","",VLOOKUP(G35, TablaGLP[],O6, FALSE))</f>
        <v/>
      </c>
      <c r="P35" s="596" t="str">
        <f>IF(VLOOKUP(G35, TablaGLP[],P6, FALSE)="","",VLOOKUP(G35, TablaGLP[],P6, FALSE))</f>
        <v/>
      </c>
      <c r="Q35" s="598" t="str">
        <f>IF(VLOOKUP(G35, TablaGLP[],Q6, FALSE)="","",VLOOKUP(G35, TablaGLP[],Q6, FALSE))</f>
        <v/>
      </c>
      <c r="R35" s="596" t="str">
        <f>IF(VLOOKUP(G35, TablaGLP[],R6, FALSE)="","",VLOOKUP(G35, TablaGLP[],R6, FALSE))</f>
        <v/>
      </c>
      <c r="S35" s="596" t="str">
        <f>IF(VLOOKUP(G35, TablaGLP[],S6, FALSE)="","",VLOOKUP(G35, TablaGLP[],S6, FALSE))</f>
        <v/>
      </c>
      <c r="T35" s="596" t="str">
        <f>IF(VLOOKUP(G35, TablaGLP[],T6, FALSE)="","",VLOOKUP(G35, TablaGLP[],T6, FALSE))</f>
        <v/>
      </c>
      <c r="U35" s="596" t="str">
        <f>IF(VLOOKUP(G35, TablaGLP[],U6, FALSE)="","",VLOOKUP(G35, TablaGLP[],U6, FALSE))</f>
        <v/>
      </c>
      <c r="V35" s="620"/>
      <c r="W35" s="597" t="str">
        <f>IF(VLOOKUP(G35, TablaGE[], W6, FALSE)="","",VLOOKUP(G35, TablaGE[], W6, FALSE))</f>
        <v/>
      </c>
      <c r="X35" s="596" t="str">
        <f>IF(VLOOKUP(G35, TablaGE[],X6, FALSE)="","",VLOOKUP(G35, TablaGE[],X6, FALSE))</f>
        <v/>
      </c>
      <c r="Y35" s="598" t="str">
        <f>IF(VLOOKUP(G35, TablaGE[],Y6, FALSE)="","",VLOOKUP(G35, TablaGE[],Y6, FALSE))</f>
        <v/>
      </c>
      <c r="Z35" s="596" t="str">
        <f>IF(VLOOKUP(G35, TablaGE[],Z6, FALSE)="","",VLOOKUP(G35, TablaGE[],Z6, FALSE))</f>
        <v/>
      </c>
      <c r="AA35" s="596" t="str">
        <f>IF(VLOOKUP(G35, TablaGE[], AA6, FALSE)="","",VLOOKUP(G35, TablaGE[], AA6, FALSE))</f>
        <v/>
      </c>
      <c r="AB35" s="596" t="str">
        <f>IF(VLOOKUP(G35, TablaGE[],AB6, FALSE)="","",VLOOKUP(G35, TablaGE[],AB6, FALSE))</f>
        <v/>
      </c>
      <c r="AC35" s="596" t="str">
        <f>IF(VLOOKUP(G35, TablaGE[],AC6, FALSE)="","",VLOOKUP(G35, TablaGE[],AC6, FALSE))</f>
        <v/>
      </c>
      <c r="AD35" s="596" t="str">
        <f>IF(VLOOKUP(G35, TablaGE[],AD6, FALSE)="","",VLOOKUP(G35, TablaGE[],AD6, FALSE))</f>
        <v/>
      </c>
      <c r="AE35" s="596" t="str">
        <f>IF(VLOOKUP(G35, TablaGE[], AE6, FALSE)="","",VLOOKUP(G35, TablaGE[], AE6, FALSE))</f>
        <v/>
      </c>
      <c r="AF35" s="596" t="str">
        <f>IF(VLOOKUP(G35, TablaGE[], AF6, FALSE)="","",VLOOKUP(G35, TablaGE[], AF6, FALSE))</f>
        <v/>
      </c>
      <c r="AG35" s="596" t="str">
        <f>IF(VLOOKUP(G35, TablaGE[],AG6, FALSE)="","",VLOOKUP(G35, TablaGE[],AG6, FALSE))</f>
        <v/>
      </c>
      <c r="AH35" s="596" t="str">
        <f>IF(VLOOKUP(G35, TablaGE[],AH6, FALSE)="","",VLOOKUP(G35, TablaGE[],AH6, FALSE))</f>
        <v/>
      </c>
      <c r="AI35" s="596" t="str">
        <f>IF(VLOOKUP(G35, TablaGE[],AI6, FALSE)="","",VLOOKUP(G35, TablaGE[],AI6, FALSE))</f>
        <v/>
      </c>
      <c r="AJ35" s="596" t="str">
        <f>IF(VLOOKUP(G35, TablaGE[],AJ6, FALSE)="","",VLOOKUP(G35, TablaGE[],AJ6, FALSE))</f>
        <v/>
      </c>
      <c r="AK35" s="596" t="str">
        <f>IF(VLOOKUP(G35, TablaGE[],AK6, FALSE)="","",VLOOKUP(G35, TablaGE[],AK6, FALSE))</f>
        <v/>
      </c>
      <c r="AL35" s="596" t="str">
        <f>IF(VLOOKUP(G35, TablaGE[],AL6, FALSE)="","",VLOOKUP(G35, TablaGE[],AL6, FALSE))</f>
        <v/>
      </c>
      <c r="AM35" s="596" t="str">
        <f>IF(VLOOKUP(G35, TablaGE[],AM6, FALSE)="","",VLOOKUP(G35, TablaGE[],AM6, FALSE))</f>
        <v/>
      </c>
      <c r="AN35" s="596" t="str">
        <f>IF(VLOOKUP(G35, TablaGE[],AN6, FALSE)="","",VLOOKUP(G35, TablaGE[],AN6, FALSE))</f>
        <v/>
      </c>
      <c r="AO35" s="596" t="str">
        <f>IF(VLOOKUP(G35, TablaGE[],AO6, FALSE)="","",VLOOKUP(G35, TablaGE[],AO6, FALSE))</f>
        <v/>
      </c>
      <c r="AP35" s="596" t="str">
        <f>IF(VLOOKUP(G35, TablaGE[],AP6, FALSE)="","",VLOOKUP(G35, TablaGE[],AP6, FALSE))</f>
        <v/>
      </c>
      <c r="AQ35" s="596" t="str">
        <f>IF(VLOOKUP(G35, TablaGE[],AQ6, FALSE)="","",VLOOKUP(G35, TablaGE[],AQ6, FALSE))</f>
        <v/>
      </c>
      <c r="AR35" s="596" t="str">
        <f>IF(VLOOKUP(G35, TablaGE[],AR6, FALSE)="","",VLOOKUP(G35, TablaGE[],AR6, FALSE))</f>
        <v/>
      </c>
      <c r="AS35" s="596" t="str">
        <f>IF(VLOOKUP(G35, TablaGE[],AS6, FALSE)="","",VLOOKUP(G35, TablaGE[],AS6, FALSE))</f>
        <v/>
      </c>
      <c r="AT35" s="596" t="str">
        <f>IF(VLOOKUP(G35, TablaGE[],AT6, FALSE)="","",VLOOKUP(G35, TablaGE[],AT6, FALSE))</f>
        <v/>
      </c>
      <c r="AU35" s="596" t="str">
        <f>IF(VLOOKUP(G35, TablaGE[],AU6, FALSE)="","",VLOOKUP(G35, TablaGE[],AU6, FALSE))</f>
        <v/>
      </c>
      <c r="AV35" s="620"/>
      <c r="AW35" s="597" t="str">
        <f>IF(VLOOKUP(G35, TablaDO[], AW6, FALSE)="","",VLOOKUP(G35, TablaDO[], AW6, FALSE))</f>
        <v/>
      </c>
      <c r="AX35" s="596" t="str">
        <f>IF(VLOOKUP(G35, TablaDO[], AX6, FALSE)="","",VLOOKUP(G35, TablaDO[], AX6, FALSE))</f>
        <v/>
      </c>
      <c r="AY35" s="596" t="str">
        <f>IF(VLOOKUP(G35, TablaDO[], AY6, FALSE)="","",VLOOKUP(G35, TablaDO[], AY6, FALSE))</f>
        <v/>
      </c>
      <c r="AZ35" s="596" t="str">
        <f>IF(VLOOKUP(G35, TablaDO[], AZ6, FALSE)="","",VLOOKUP(G35, TablaDO[], AZ6, FALSE))</f>
        <v/>
      </c>
      <c r="BA35" s="596" t="str">
        <f>IF(VLOOKUP(G35, TablaDO[],BA6, FALSE)="","",VLOOKUP(G35, TablaDO[],BA6, FALSE))</f>
        <v/>
      </c>
      <c r="BB35" s="596" t="str">
        <f>IF(VLOOKUP(G35, TablaDO[],BB6, FALSE)="","",VLOOKUP(G35, TablaDO[],BB6, FALSE))</f>
        <v/>
      </c>
      <c r="BC35" s="596" t="str">
        <f>IF(VLOOKUP(G35, TablaDO[],BC6, FALSE)="","",VLOOKUP(G35, TablaDO[],BC6, FALSE))</f>
        <v/>
      </c>
      <c r="BD35" s="596" t="str">
        <f>IF(VLOOKUP(G35, TablaDO[],BD6, FALSE)="","",VLOOKUP(G35, TablaDO[],BD6, FALSE))</f>
        <v/>
      </c>
      <c r="BE35" s="598" t="str">
        <f>IF(VLOOKUP(G35, TablaDO[],BE6, FALSE)="","",VLOOKUP(G35, TablaDO[],BE6, FALSE))</f>
        <v/>
      </c>
      <c r="BF35" s="596" t="str">
        <f>IF(VLOOKUP(G35, TablaDO[],BF6, FALSE)="","",VLOOKUP(G35, TablaDO[],BF6, FALSE))</f>
        <v/>
      </c>
      <c r="BG35" s="596" t="str">
        <f>IF(VLOOKUP(G35, TablaDO[],BG6, FALSE)="","",VLOOKUP(G35, TablaDO[],BG6, FALSE))</f>
        <v/>
      </c>
      <c r="BH35" s="596" t="str">
        <f>IF(VLOOKUP(G35, TablaDO[],BH6, FALSE)="","",VLOOKUP(G35, TablaDO[],BH6, FALSE))</f>
        <v/>
      </c>
      <c r="BI35" s="596" t="str">
        <f>IF(VLOOKUP(G35, TablaDO[],BI6, FALSE)="","",VLOOKUP(G35, TablaDO[],BI6, FALSE))</f>
        <v/>
      </c>
      <c r="BJ35" s="596" t="str">
        <f>IF(VLOOKUP(G35, TablaDO[],BJ6, FALSE)="","",VLOOKUP(G35, TablaDO[],BJ6, FALSE))</f>
        <v/>
      </c>
      <c r="BK35" s="596" t="str">
        <f>IF(VLOOKUP(G35, TablaDO[],BK6, FALSE)="","",VLOOKUP(G35, TablaDO[],BK6, FALSE))</f>
        <v/>
      </c>
      <c r="BL35" s="596" t="str">
        <f>IF(VLOOKUP(G35, TablaDO[],BL6, FALSE)="","",VLOOKUP(G35, TablaDO[],BL6, FALSE))</f>
        <v/>
      </c>
      <c r="BM35" s="596" t="str">
        <f>IF(VLOOKUP(G35, TablaDO[],BM6, FALSE)="","",VLOOKUP(G35, TablaDO[],BM6, FALSE))</f>
        <v/>
      </c>
      <c r="BN35" s="596" t="str">
        <f>IF(VLOOKUP(G35, TablaDO[],BN6, FALSE)="","",VLOOKUP(G35, TablaDO[],BN6, FALSE))</f>
        <v/>
      </c>
      <c r="BO35" s="596" t="str">
        <f>IF(VLOOKUP(G35, TablaDO[],BO6, FALSE)="","",VLOOKUP(G35, TablaDO[],BO6, FALSE))</f>
        <v/>
      </c>
      <c r="BP35" s="596" t="str">
        <f>IF(VLOOKUP(G35, TablaDO[],BP6, FALSE)="","",VLOOKUP(G35, TablaDO[],BP6, FALSE))</f>
        <v/>
      </c>
      <c r="BQ35" s="596" t="str">
        <f>IF(VLOOKUP(G35, TablaDO[],BQ6, FALSE)="","",VLOOKUP(G35, TablaDO[],BQ6, FALSE))</f>
        <v/>
      </c>
      <c r="BR35" s="596" t="str">
        <f>IF(VLOOKUP(G35, TablaDO[],BR6, FALSE)="","",VLOOKUP(G35, TablaDO[],BR6, FALSE))</f>
        <v/>
      </c>
      <c r="BS35" s="620"/>
      <c r="BT35" s="597" t="str">
        <f>IF(VLOOKUP(G35, TablaJF[], BT6, FALSE)="","",VLOOKUP(G35, TablaJF[], BT6, FALSE))</f>
        <v/>
      </c>
      <c r="BU35" s="596" t="str">
        <f>IF(VLOOKUP(G35, TablaJF[], BU6, FALSE)="","",VLOOKUP(G35, TablaJF[], BU6, FALSE))</f>
        <v/>
      </c>
      <c r="BV35" s="596" t="str">
        <f>IF(VLOOKUP(G35, TablaJF[], BV6, FALSE)="","",VLOOKUP(G35, TablaJF[], BV6, FALSE))</f>
        <v/>
      </c>
      <c r="BW35" s="596" t="str">
        <f>IF(VLOOKUP(G35, TablaJF[], BW6, FALSE)="","",VLOOKUP(G35, TablaJF[], BW6, FALSE))</f>
        <v/>
      </c>
      <c r="BX35" s="596" t="str">
        <f>IF(VLOOKUP(G35, TablaJF[],BX6, FALSE)="","",VLOOKUP(G35, TablaJF[],BX6, FALSE))</f>
        <v/>
      </c>
      <c r="BY35" s="596" t="str">
        <f>IF(VLOOKUP(G35, TablaJF[],BY6, FALSE)="","",VLOOKUP(G35, TablaJF[],BY6, FALSE))</f>
        <v/>
      </c>
      <c r="BZ35" s="596" t="str">
        <f>IF(VLOOKUP(G35, TablaJF[],BZ6, FALSE)="","",VLOOKUP(G35, TablaJF[],BZ6, FALSE))</f>
        <v/>
      </c>
      <c r="CA35" s="596" t="str">
        <f>IF(VLOOKUP(G35, TablaJF[],CA6, FALSE)="","",VLOOKUP(G35, TablaJF[],CA6, FALSE))</f>
        <v/>
      </c>
      <c r="CB35" s="596" t="str">
        <f>IF(VLOOKUP(G35, TablaJF[],CB6, FALSE)="","",VLOOKUP(G35, TablaJF[],CB6, FALSE))</f>
        <v/>
      </c>
      <c r="CC35" s="596" t="str">
        <f>IF(VLOOKUP(G35, TablaJF[],CC6, FALSE)="","",VLOOKUP(G35, TablaJF[],CC6, FALSE))</f>
        <v/>
      </c>
      <c r="CD35" s="596" t="str">
        <f>IF(VLOOKUP(G35, TablaJF[],CD6, FALSE)="","",VLOOKUP(G35, TablaJF[],CD6, FALSE))</f>
        <v/>
      </c>
      <c r="CE35" s="596" t="str">
        <f>IF(VLOOKUP(G35, TablaJF[],CE6, FALSE)="","",VLOOKUP(G35, TablaJF[],CE6, FALSE))</f>
        <v/>
      </c>
      <c r="CF35" s="596" t="str">
        <f>IF(VLOOKUP(G35, TablaJF[],CF6, FALSE)="","",VLOOKUP(G35, TablaJF[],CF6, FALSE))</f>
        <v/>
      </c>
      <c r="CG35" s="596" t="str">
        <f>IF(VLOOKUP(G35, TablaJF[],CG6, FALSE)="","",VLOOKUP(G35, TablaJF[],CG6, FALSE))</f>
        <v/>
      </c>
      <c r="CH35" s="596" t="str">
        <f>IF(VLOOKUP(G35, TablaJF[],CH6, FALSE)="","",VLOOKUP(G35, TablaJF[],CH6, FALSE))</f>
        <v/>
      </c>
      <c r="CI35" s="596" t="str">
        <f>IF(VLOOKUP(G35, TablaJF[],CI6, FALSE)="","",VLOOKUP(G35, TablaJF[],CI6, FALSE))</f>
        <v/>
      </c>
      <c r="CJ35" s="598" t="str">
        <f>IF(VLOOKUP(G35, TablaJF[],CJ6, FALSE)="","",VLOOKUP(G35, TablaJF[],CJ6, FALSE))</f>
        <v/>
      </c>
      <c r="CK35" s="596" t="str">
        <f>IF(VLOOKUP(G35, TablaJF[],CK6, FALSE)="","",VLOOKUP(G35, TablaJF[],CK6, FALSE))</f>
        <v/>
      </c>
      <c r="CL35" s="596" t="str">
        <f>IF(VLOOKUP(G35, TablaJF[],CL6, FALSE)="","",VLOOKUP(G35, TablaJF[],CL6, FALSE))</f>
        <v/>
      </c>
      <c r="CM35" s="620"/>
      <c r="CN35" s="597" t="str">
        <f>IF(VLOOKUP(G35, TablaKE[], CN6, FALSE)="","",VLOOKUP(G35, TablaKE[], CN6, FALSE))</f>
        <v/>
      </c>
      <c r="CO35" s="596" t="str">
        <f>IF(VLOOKUP(G35, TablaKE[], CO6, FALSE)="","",VLOOKUP(G35, TablaKE[], CO6, FALSE))</f>
        <v/>
      </c>
      <c r="CP35" s="596" t="str">
        <f>IF(VLOOKUP(G35, TablaKE[], CP6, FALSE)="","",VLOOKUP(G35, TablaKE[], CP6, FALSE))</f>
        <v/>
      </c>
      <c r="CQ35" s="596" t="str">
        <f>IF(VLOOKUP(G35, TablaKE[], CQ6, FALSE)="","",VLOOKUP(G35, TablaKE[], CQ6, FALSE))</f>
        <v/>
      </c>
      <c r="CR35" s="596" t="str">
        <f>IF(VLOOKUP(G35, TablaKE[],CR6, FALSE)="","",VLOOKUP(G35, TablaKE[],CR6, FALSE))</f>
        <v/>
      </c>
      <c r="CS35" s="596" t="str">
        <f>IF(VLOOKUP(G35, TablaKE[],CS6, FALSE)="","",VLOOKUP(G35, TablaKE[],CS6, FALSE))</f>
        <v/>
      </c>
      <c r="CT35" s="596" t="str">
        <f>IF(VLOOKUP(G35, TablaKE[],CT6, FALSE)="","",VLOOKUP(G35, TablaKE[],CT6, FALSE))</f>
        <v/>
      </c>
      <c r="CU35" s="596" t="str">
        <f>IF(VLOOKUP(G35, TablaKE[],CU6, FALSE)="","",VLOOKUP(G35, TablaKE[],CU6, FALSE))</f>
        <v/>
      </c>
      <c r="CV35" s="596" t="str">
        <f>IF(VLOOKUP(G35, TablaKE[],CV6, FALSE)="","",VLOOKUP(G35, TablaKE[],CV6, FALSE))</f>
        <v/>
      </c>
      <c r="CW35" s="596" t="str">
        <f>IF(VLOOKUP(G35, TablaKE[],CW6, FALSE)="","",VLOOKUP(G35, TablaKE[],CW6, FALSE))</f>
        <v/>
      </c>
      <c r="CX35" s="596" t="str">
        <f>IF(VLOOKUP(G35, TablaKE[],CX6, FALSE)="","",VLOOKUP(G35, TablaKE[],CX6, FALSE))</f>
        <v/>
      </c>
      <c r="CY35" s="596" t="str">
        <f>IF(VLOOKUP(G35, TablaKE[],CY6, FALSE)="","",VLOOKUP(G35, TablaKE[],CY6, FALSE))</f>
        <v/>
      </c>
      <c r="CZ35" s="596" t="str">
        <f>IF(VLOOKUP(G35, TablaKE[],CZ6, FALSE)="","",VLOOKUP(G35, TablaKE[],CZ6, FALSE))</f>
        <v/>
      </c>
      <c r="DA35" s="596" t="str">
        <f>IF(VLOOKUP(G35, TablaKE[],DA6, FALSE)="","",VLOOKUP(G35, TablaKE[],DA6, FALSE))</f>
        <v/>
      </c>
      <c r="DB35" s="596" t="str">
        <f>IF(VLOOKUP(G35, TablaKE[],DB6, FALSE)="","",VLOOKUP(G35, TablaKE[],DB6, FALSE))</f>
        <v/>
      </c>
      <c r="DC35" s="596" t="str">
        <f>IF(VLOOKUP(G35, TablaKE[],DC6, FALSE)="","",VLOOKUP(G35, TablaKE[],DC6, FALSE))</f>
        <v/>
      </c>
      <c r="DD35" s="620"/>
      <c r="DE35" s="597" t="str">
        <f>IF(VLOOKUP($G35, TablaGP[], $DE$6, FALSE)="","",VLOOKUP($G35, TablaGP[], $DE$6, FALSE))</f>
        <v/>
      </c>
      <c r="DF35" s="598" t="str">
        <f>IF(VLOOKUP($G35, TablaGP[], $DF$6, FALSE)="","",VLOOKUP($G35, TablaGP[], $DF$6, FALSE))</f>
        <v/>
      </c>
      <c r="DG35" s="596" t="str">
        <f t="shared" si="10"/>
        <v/>
      </c>
      <c r="DH35" s="598" t="str">
        <f>IF(VLOOKUP($G35, TablaGP[], $DH$6, FALSE)="","",VLOOKUP($G35, TablaGP[], $DH$6, FALSE))</f>
        <v/>
      </c>
      <c r="DI35" s="596" t="str">
        <f t="shared" si="11"/>
        <v/>
      </c>
      <c r="DJ35" s="596" t="str">
        <f t="shared" si="12"/>
        <v/>
      </c>
      <c r="DK35" s="598" t="str">
        <f>IF(VLOOKUP($G35, TablaGP[], $DK$6, FALSE)="","",VLOOKUP($G35, TablaGP[], $DK$6, FALSE))</f>
        <v/>
      </c>
      <c r="DL35" s="596" t="str">
        <f t="shared" si="13"/>
        <v/>
      </c>
      <c r="DM35" s="598" t="str">
        <f>IF(VLOOKUP($G35, TablaGP[], $DM$6, FALSE)="","",VLOOKUP($G35, TablaGP[], $DM$6, FALSE))</f>
        <v/>
      </c>
      <c r="DN35" s="596" t="str">
        <f t="shared" si="14"/>
        <v/>
      </c>
      <c r="DO35" s="598" t="str">
        <f>IF(VLOOKUP($G35, TablaGP[], $DO$6, FALSE)="","",VLOOKUP($G35, TablaGP[], $DO$6, FALSE))</f>
        <v/>
      </c>
      <c r="DP35" s="598" t="str">
        <f>IF(VLOOKUP($G35, TablaGP[], $DP$6, FALSE)="","",VLOOKUP($G35, TablaGP[], $DP$6, FALSE))</f>
        <v/>
      </c>
      <c r="DQ35" s="598" t="str">
        <f>IF(VLOOKUP($G35, TablaGP[], $DQ$6, FALSE)="","",VLOOKUP($G35, TablaGP[], $DQ$6, FALSE))</f>
        <v/>
      </c>
      <c r="DR35" s="598" t="str">
        <f>IF(VLOOKUP($G35, TablaGP[], $DR$6, FALSE)="","",VLOOKUP($G35, TablaGP[], $DR$6, FALSE))</f>
        <v/>
      </c>
      <c r="DS35" s="596" t="str">
        <f t="shared" si="15"/>
        <v/>
      </c>
      <c r="DT35" s="596" t="str">
        <f t="shared" si="16"/>
        <v/>
      </c>
      <c r="DU35" s="596" t="str">
        <f t="shared" si="17"/>
        <v/>
      </c>
      <c r="DV35" s="596" t="str">
        <f t="shared" si="18"/>
        <v/>
      </c>
      <c r="DW35" s="596" t="str">
        <f t="shared" si="19"/>
        <v/>
      </c>
      <c r="DX35" s="598" t="str">
        <f>IF(VLOOKUP($G35, TablaGP[], $DX$6, FALSE)="","",VLOOKUP($G35, TablaGP[], $DX$6, FALSE))</f>
        <v/>
      </c>
      <c r="DY35" s="598" t="str">
        <f>IF(VLOOKUP($G35, TablaGP[], $DY$6, FALSE)="","",VLOOKUP($G35, TablaGP[], $DY$6, FALSE))</f>
        <v/>
      </c>
      <c r="DZ35" s="598" t="str">
        <f>IF(VLOOKUP($G35, TablaGP[], $DZ$6, FALSE)="","",VLOOKUP($G35, TablaGP[], $DZ$6, FALSE))</f>
        <v/>
      </c>
      <c r="EA35" s="596" t="str">
        <f t="shared" si="20"/>
        <v/>
      </c>
      <c r="EB35" s="596" t="str">
        <f t="shared" si="21"/>
        <v/>
      </c>
      <c r="EC35" s="596" t="str">
        <f t="shared" si="22"/>
        <v/>
      </c>
      <c r="EE35" s="597" t="str">
        <f>IF(VLOOKUP($G35, TablaGAV[], $DE$6, FALSE)="","",VLOOKUP($G35, TablaGAV[], $DE$6, FALSE))</f>
        <v/>
      </c>
      <c r="EF35" s="598" t="str">
        <f>IF(VLOOKUP($G35, TablaGAV[], $EF$6, FALSE)="","",VLOOKUP($G35, TablaGAV[], $EF$6, FALSE))</f>
        <v/>
      </c>
      <c r="EG35" s="596" t="str">
        <f t="shared" si="23"/>
        <v/>
      </c>
      <c r="EH35" s="596" t="str">
        <f t="shared" si="24"/>
        <v/>
      </c>
      <c r="EI35" s="598" t="str">
        <f>IF(VLOOKUP($G35, TablaGAV[], $EI$6, FALSE)="","",VLOOKUP($G35, TablaGAV[], $EI$6, FALSE))</f>
        <v/>
      </c>
      <c r="EJ35" s="596" t="str">
        <f t="shared" si="25"/>
        <v/>
      </c>
      <c r="EK35" s="598" t="str">
        <f>IF(VLOOKUP($G35, TablaGAV[], $EK$6, FALSE)="","",VLOOKUP($G35, TablaGAV[], $EK$6, FALSE))</f>
        <v/>
      </c>
      <c r="EL35" s="596" t="str">
        <f t="shared" si="26"/>
        <v/>
      </c>
      <c r="EM35" s="598" t="str">
        <f>IF(VLOOKUP($G35, TablaGAV[], $EM$6, FALSE)="","",VLOOKUP($G35, TablaGAV[], $EM$6, FALSE))</f>
        <v/>
      </c>
      <c r="EN35" s="596" t="str">
        <f t="shared" si="27"/>
        <v/>
      </c>
      <c r="EO35" s="598" t="str">
        <f>IF(VLOOKUP($G35, TablaGAV[], $EO$6, FALSE)="","",VLOOKUP($G35, TablaGAV[], $EO$6, FALSE))</f>
        <v/>
      </c>
      <c r="EP35" s="598" t="str">
        <f>IF(VLOOKUP($G35, TablaGAV[], $EP$6, FALSE)="","",VLOOKUP($G35, TablaGAV[], $EP$6, FALSE))</f>
        <v/>
      </c>
      <c r="EQ35" s="598" t="str">
        <f>IF(VLOOKUP($G35, TablaGAV[], $EQ$6, FALSE)="","",VLOOKUP($G35, TablaGAV[], $EQ$6, FALSE))</f>
        <v/>
      </c>
      <c r="ER35" s="598" t="str">
        <f>IF(VLOOKUP($G35, TablaGAV[], $ER$6, FALSE)="","",VLOOKUP($G35, TablaGAV[], $ER$6, FALSE))</f>
        <v/>
      </c>
      <c r="ES35" s="598" t="str">
        <f>IF(VLOOKUP($G35, TablaGAV[], $ES$6, FALSE)="","",VLOOKUP($G35, TablaGAV[], $ES$6, FALSE))</f>
        <v/>
      </c>
      <c r="ET35" s="596" t="str">
        <f t="shared" si="28"/>
        <v/>
      </c>
      <c r="EU35" s="596" t="str">
        <f t="shared" si="29"/>
        <v/>
      </c>
      <c r="EV35" s="596" t="str">
        <f t="shared" si="30"/>
        <v/>
      </c>
      <c r="EW35" s="596" t="str">
        <f t="shared" si="31"/>
        <v/>
      </c>
      <c r="EX35" s="596" t="str">
        <f t="shared" si="32"/>
        <v/>
      </c>
      <c r="EY35" s="598" t="str">
        <f>IF(VLOOKUP($G35, TablaGAV[], $EY$6, FALSE)="","",VLOOKUP($G35, TablaGAV[], $EY$6, FALSE))</f>
        <v/>
      </c>
      <c r="EZ35" s="598" t="str">
        <f>IF(VLOOKUP($G35, TablaGAV[], $EZ$6, FALSE)="","",VLOOKUP($G35, TablaGAV[], $EZ$6, FALSE))</f>
        <v/>
      </c>
      <c r="FA35" s="596" t="str">
        <f t="shared" si="33"/>
        <v/>
      </c>
      <c r="FB35" s="596" t="str">
        <f t="shared" si="34"/>
        <v/>
      </c>
    </row>
    <row r="36" spans="2:158" ht="15" customHeight="1" x14ac:dyDescent="0.25">
      <c r="B36" s="604" t="str">
        <f t="shared" si="8"/>
        <v>ABRIL</v>
      </c>
      <c r="C36" s="604">
        <f t="shared" si="37"/>
        <v>2017</v>
      </c>
      <c r="D36" s="604" t="str">
        <f t="shared" si="38"/>
        <v>GUILLERMO ELDER BELL</v>
      </c>
      <c r="E36" s="604" t="str">
        <f t="shared" si="39"/>
        <v>GLP</v>
      </c>
      <c r="F36" s="604">
        <f t="shared" si="36"/>
        <v>29</v>
      </c>
      <c r="G36" s="604" t="str">
        <f t="shared" si="9"/>
        <v>ABRIL 2017 / 29</v>
      </c>
      <c r="H36" s="613"/>
      <c r="I36" s="597" t="str">
        <f>IF(VLOOKUP(G36, TablaGLP[], I6, FALSE)="","",VLOOKUP(G36, TablaGLP[], I6, FALSE))</f>
        <v/>
      </c>
      <c r="J36" s="596" t="str">
        <f>IF(VLOOKUP(G36, TablaGLP[], J6, FALSE)="","",VLOOKUP(G36, TablaGLP[], J6, FALSE))</f>
        <v/>
      </c>
      <c r="K36" s="596" t="str">
        <f>IF(VLOOKUP(G36, TablaGLP[], K6, FALSE)="","",VLOOKUP(G36, TablaGLP[], K6, FALSE))</f>
        <v/>
      </c>
      <c r="L36" s="596" t="str">
        <f>IF(VLOOKUP(G36, TablaGLP[], L6, FALSE)="","",VLOOKUP(G36, TablaGLP[], L6, FALSE))</f>
        <v/>
      </c>
      <c r="M36" s="596" t="str">
        <f>IF(VLOOKUP(G36, TablaGLP[],M6, FALSE)="","",VLOOKUP(G36, TablaGLP[],M6, FALSE))</f>
        <v/>
      </c>
      <c r="N36" s="596" t="str">
        <f>IF(VLOOKUP(G36, TablaGLP[],N6, FALSE)="","",VLOOKUP(G36, TablaGLP[],N6, FALSE))</f>
        <v/>
      </c>
      <c r="O36" s="596" t="str">
        <f>IF(VLOOKUP(G36, TablaGLP[],O6, FALSE)="","",VLOOKUP(G36, TablaGLP[],O6, FALSE))</f>
        <v/>
      </c>
      <c r="P36" s="596" t="str">
        <f>IF(VLOOKUP(G36, TablaGLP[],P6, FALSE)="","",VLOOKUP(G36, TablaGLP[],P6, FALSE))</f>
        <v/>
      </c>
      <c r="Q36" s="598" t="str">
        <f>IF(VLOOKUP(G36, TablaGLP[],Q6, FALSE)="","",VLOOKUP(G36, TablaGLP[],Q6, FALSE))</f>
        <v/>
      </c>
      <c r="R36" s="596" t="str">
        <f>IF(VLOOKUP(G36, TablaGLP[],R6, FALSE)="","",VLOOKUP(G36, TablaGLP[],R6, FALSE))</f>
        <v/>
      </c>
      <c r="S36" s="596" t="str">
        <f>IF(VLOOKUP(G36, TablaGLP[],S6, FALSE)="","",VLOOKUP(G36, TablaGLP[],S6, FALSE))</f>
        <v/>
      </c>
      <c r="T36" s="596" t="str">
        <f>IF(VLOOKUP(G36, TablaGLP[],T6, FALSE)="","",VLOOKUP(G36, TablaGLP[],T6, FALSE))</f>
        <v/>
      </c>
      <c r="U36" s="596" t="str">
        <f>IF(VLOOKUP(G36, TablaGLP[],U6, FALSE)="","",VLOOKUP(G36, TablaGLP[],U6, FALSE))</f>
        <v/>
      </c>
      <c r="V36" s="620"/>
      <c r="W36" s="597" t="str">
        <f>IF(VLOOKUP(G36, TablaGE[], W6, FALSE)="","",VLOOKUP(G36, TablaGE[], W6, FALSE))</f>
        <v/>
      </c>
      <c r="X36" s="596" t="str">
        <f>IF(VLOOKUP(G36, TablaGE[],X6, FALSE)="","",VLOOKUP(G36, TablaGE[],X6, FALSE))</f>
        <v/>
      </c>
      <c r="Y36" s="598" t="str">
        <f>IF(VLOOKUP(G36, TablaGE[],Y6, FALSE)="","",VLOOKUP(G36, TablaGE[],Y6, FALSE))</f>
        <v/>
      </c>
      <c r="Z36" s="596" t="str">
        <f>IF(VLOOKUP(G36, TablaGE[],Z6, FALSE)="","",VLOOKUP(G36, TablaGE[],Z6, FALSE))</f>
        <v/>
      </c>
      <c r="AA36" s="596" t="str">
        <f>IF(VLOOKUP(G36, TablaGE[], AA6, FALSE)="","",VLOOKUP(G36, TablaGE[], AA6, FALSE))</f>
        <v/>
      </c>
      <c r="AB36" s="596" t="str">
        <f>IF(VLOOKUP(G36, TablaGE[],AB6, FALSE)="","",VLOOKUP(G36, TablaGE[],AB6, FALSE))</f>
        <v/>
      </c>
      <c r="AC36" s="596" t="str">
        <f>IF(VLOOKUP(G36, TablaGE[],AC6, FALSE)="","",VLOOKUP(G36, TablaGE[],AC6, FALSE))</f>
        <v/>
      </c>
      <c r="AD36" s="596" t="str">
        <f>IF(VLOOKUP(G36, TablaGE[],AD6, FALSE)="","",VLOOKUP(G36, TablaGE[],AD6, FALSE))</f>
        <v/>
      </c>
      <c r="AE36" s="596" t="str">
        <f>IF(VLOOKUP(G36, TablaGE[], AE6, FALSE)="","",VLOOKUP(G36, TablaGE[], AE6, FALSE))</f>
        <v/>
      </c>
      <c r="AF36" s="596" t="str">
        <f>IF(VLOOKUP(G36, TablaGE[], AF6, FALSE)="","",VLOOKUP(G36, TablaGE[], AF6, FALSE))</f>
        <v/>
      </c>
      <c r="AG36" s="596" t="str">
        <f>IF(VLOOKUP(G36, TablaGE[],AG6, FALSE)="","",VLOOKUP(G36, TablaGE[],AG6, FALSE))</f>
        <v/>
      </c>
      <c r="AH36" s="596" t="str">
        <f>IF(VLOOKUP(G36, TablaGE[],AH6, FALSE)="","",VLOOKUP(G36, TablaGE[],AH6, FALSE))</f>
        <v/>
      </c>
      <c r="AI36" s="596" t="str">
        <f>IF(VLOOKUP(G36, TablaGE[],AI6, FALSE)="","",VLOOKUP(G36, TablaGE[],AI6, FALSE))</f>
        <v/>
      </c>
      <c r="AJ36" s="596" t="str">
        <f>IF(VLOOKUP(G36, TablaGE[],AJ6, FALSE)="","",VLOOKUP(G36, TablaGE[],AJ6, FALSE))</f>
        <v/>
      </c>
      <c r="AK36" s="596" t="str">
        <f>IF(VLOOKUP(G36, TablaGE[],AK6, FALSE)="","",VLOOKUP(G36, TablaGE[],AK6, FALSE))</f>
        <v/>
      </c>
      <c r="AL36" s="596" t="str">
        <f>IF(VLOOKUP(G36, TablaGE[],AL6, FALSE)="","",VLOOKUP(G36, TablaGE[],AL6, FALSE))</f>
        <v/>
      </c>
      <c r="AM36" s="596" t="str">
        <f>IF(VLOOKUP(G36, TablaGE[],AM6, FALSE)="","",VLOOKUP(G36, TablaGE[],AM6, FALSE))</f>
        <v/>
      </c>
      <c r="AN36" s="596" t="str">
        <f>IF(VLOOKUP(G36, TablaGE[],AN6, FALSE)="","",VLOOKUP(G36, TablaGE[],AN6, FALSE))</f>
        <v/>
      </c>
      <c r="AO36" s="596" t="str">
        <f>IF(VLOOKUP(G36, TablaGE[],AO6, FALSE)="","",VLOOKUP(G36, TablaGE[],AO6, FALSE))</f>
        <v/>
      </c>
      <c r="AP36" s="596" t="str">
        <f>IF(VLOOKUP(G36, TablaGE[],AP6, FALSE)="","",VLOOKUP(G36, TablaGE[],AP6, FALSE))</f>
        <v/>
      </c>
      <c r="AQ36" s="596" t="str">
        <f>IF(VLOOKUP(G36, TablaGE[],AQ6, FALSE)="","",VLOOKUP(G36, TablaGE[],AQ6, FALSE))</f>
        <v/>
      </c>
      <c r="AR36" s="596" t="str">
        <f>IF(VLOOKUP(G36, TablaGE[],AR6, FALSE)="","",VLOOKUP(G36, TablaGE[],AR6, FALSE))</f>
        <v/>
      </c>
      <c r="AS36" s="596" t="str">
        <f>IF(VLOOKUP(G36, TablaGE[],AS6, FALSE)="","",VLOOKUP(G36, TablaGE[],AS6, FALSE))</f>
        <v/>
      </c>
      <c r="AT36" s="596" t="str">
        <f>IF(VLOOKUP(G36, TablaGE[],AT6, FALSE)="","",VLOOKUP(G36, TablaGE[],AT6, FALSE))</f>
        <v/>
      </c>
      <c r="AU36" s="596" t="str">
        <f>IF(VLOOKUP(G36, TablaGE[],AU6, FALSE)="","",VLOOKUP(G36, TablaGE[],AU6, FALSE))</f>
        <v/>
      </c>
      <c r="AV36" s="620"/>
      <c r="AW36" s="597" t="str">
        <f>IF(VLOOKUP(G36, TablaDO[], AW6, FALSE)="","",VLOOKUP(G36, TablaDO[], AW6, FALSE))</f>
        <v/>
      </c>
      <c r="AX36" s="596" t="str">
        <f>IF(VLOOKUP(G36, TablaDO[], AX6, FALSE)="","",VLOOKUP(G36, TablaDO[], AX6, FALSE))</f>
        <v/>
      </c>
      <c r="AY36" s="596" t="str">
        <f>IF(VLOOKUP(G36, TablaDO[], AY6, FALSE)="","",VLOOKUP(G36, TablaDO[], AY6, FALSE))</f>
        <v/>
      </c>
      <c r="AZ36" s="596" t="str">
        <f>IF(VLOOKUP(G36, TablaDO[], AZ6, FALSE)="","",VLOOKUP(G36, TablaDO[], AZ6, FALSE))</f>
        <v/>
      </c>
      <c r="BA36" s="596" t="str">
        <f>IF(VLOOKUP(G36, TablaDO[],BA6, FALSE)="","",VLOOKUP(G36, TablaDO[],BA6, FALSE))</f>
        <v/>
      </c>
      <c r="BB36" s="596" t="str">
        <f>IF(VLOOKUP(G36, TablaDO[],BB6, FALSE)="","",VLOOKUP(G36, TablaDO[],BB6, FALSE))</f>
        <v/>
      </c>
      <c r="BC36" s="596" t="str">
        <f>IF(VLOOKUP(G36, TablaDO[],BC6, FALSE)="","",VLOOKUP(G36, TablaDO[],BC6, FALSE))</f>
        <v/>
      </c>
      <c r="BD36" s="596" t="str">
        <f>IF(VLOOKUP(G36, TablaDO[],BD6, FALSE)="","",VLOOKUP(G36, TablaDO[],BD6, FALSE))</f>
        <v/>
      </c>
      <c r="BE36" s="598" t="str">
        <f>IF(VLOOKUP(G36, TablaDO[],BE6, FALSE)="","",VLOOKUP(G36, TablaDO[],BE6, FALSE))</f>
        <v/>
      </c>
      <c r="BF36" s="596" t="str">
        <f>IF(VLOOKUP(G36, TablaDO[],BF6, FALSE)="","",VLOOKUP(G36, TablaDO[],BF6, FALSE))</f>
        <v/>
      </c>
      <c r="BG36" s="596" t="str">
        <f>IF(VLOOKUP(G36, TablaDO[],BG6, FALSE)="","",VLOOKUP(G36, TablaDO[],BG6, FALSE))</f>
        <v/>
      </c>
      <c r="BH36" s="596" t="str">
        <f>IF(VLOOKUP(G36, TablaDO[],BH6, FALSE)="","",VLOOKUP(G36, TablaDO[],BH6, FALSE))</f>
        <v/>
      </c>
      <c r="BI36" s="596" t="str">
        <f>IF(VLOOKUP(G36, TablaDO[],BI6, FALSE)="","",VLOOKUP(G36, TablaDO[],BI6, FALSE))</f>
        <v/>
      </c>
      <c r="BJ36" s="596" t="str">
        <f>IF(VLOOKUP(G36, TablaDO[],BJ6, FALSE)="","",VLOOKUP(G36, TablaDO[],BJ6, FALSE))</f>
        <v/>
      </c>
      <c r="BK36" s="596" t="str">
        <f>IF(VLOOKUP(G36, TablaDO[],BK6, FALSE)="","",VLOOKUP(G36, TablaDO[],BK6, FALSE))</f>
        <v/>
      </c>
      <c r="BL36" s="596" t="str">
        <f>IF(VLOOKUP(G36, TablaDO[],BL6, FALSE)="","",VLOOKUP(G36, TablaDO[],BL6, FALSE))</f>
        <v/>
      </c>
      <c r="BM36" s="596" t="str">
        <f>IF(VLOOKUP(G36, TablaDO[],BM6, FALSE)="","",VLOOKUP(G36, TablaDO[],BM6, FALSE))</f>
        <v/>
      </c>
      <c r="BN36" s="596" t="str">
        <f>IF(VLOOKUP(G36, TablaDO[],BN6, FALSE)="","",VLOOKUP(G36, TablaDO[],BN6, FALSE))</f>
        <v/>
      </c>
      <c r="BO36" s="596" t="str">
        <f>IF(VLOOKUP(G36, TablaDO[],BO6, FALSE)="","",VLOOKUP(G36, TablaDO[],BO6, FALSE))</f>
        <v/>
      </c>
      <c r="BP36" s="596" t="str">
        <f>IF(VLOOKUP(G36, TablaDO[],BP6, FALSE)="","",VLOOKUP(G36, TablaDO[],BP6, FALSE))</f>
        <v/>
      </c>
      <c r="BQ36" s="596" t="str">
        <f>IF(VLOOKUP(G36, TablaDO[],BQ6, FALSE)="","",VLOOKUP(G36, TablaDO[],BQ6, FALSE))</f>
        <v/>
      </c>
      <c r="BR36" s="596" t="str">
        <f>IF(VLOOKUP(G36, TablaDO[],BR6, FALSE)="","",VLOOKUP(G36, TablaDO[],BR6, FALSE))</f>
        <v/>
      </c>
      <c r="BS36" s="620"/>
      <c r="BT36" s="597" t="str">
        <f>IF(VLOOKUP(G36, TablaJF[], BT6, FALSE)="","",VLOOKUP(G36, TablaJF[], BT6, FALSE))</f>
        <v/>
      </c>
      <c r="BU36" s="596" t="str">
        <f>IF(VLOOKUP(G36, TablaJF[], BU6, FALSE)="","",VLOOKUP(G36, TablaJF[], BU6, FALSE))</f>
        <v/>
      </c>
      <c r="BV36" s="596" t="str">
        <f>IF(VLOOKUP(G36, TablaJF[], BV6, FALSE)="","",VLOOKUP(G36, TablaJF[], BV6, FALSE))</f>
        <v/>
      </c>
      <c r="BW36" s="596" t="str">
        <f>IF(VLOOKUP(G36, TablaJF[], BW6, FALSE)="","",VLOOKUP(G36, TablaJF[], BW6, FALSE))</f>
        <v/>
      </c>
      <c r="BX36" s="596" t="str">
        <f>IF(VLOOKUP(G36, TablaJF[],BX6, FALSE)="","",VLOOKUP(G36, TablaJF[],BX6, FALSE))</f>
        <v/>
      </c>
      <c r="BY36" s="596" t="str">
        <f>IF(VLOOKUP(G36, TablaJF[],BY6, FALSE)="","",VLOOKUP(G36, TablaJF[],BY6, FALSE))</f>
        <v/>
      </c>
      <c r="BZ36" s="596" t="str">
        <f>IF(VLOOKUP(G36, TablaJF[],BZ6, FALSE)="","",VLOOKUP(G36, TablaJF[],BZ6, FALSE))</f>
        <v/>
      </c>
      <c r="CA36" s="596" t="str">
        <f>IF(VLOOKUP(G36, TablaJF[],CA6, FALSE)="","",VLOOKUP(G36, TablaJF[],CA6, FALSE))</f>
        <v/>
      </c>
      <c r="CB36" s="596" t="str">
        <f>IF(VLOOKUP(G36, TablaJF[],CB6, FALSE)="","",VLOOKUP(G36, TablaJF[],CB6, FALSE))</f>
        <v/>
      </c>
      <c r="CC36" s="596" t="str">
        <f>IF(VLOOKUP(G36, TablaJF[],CC6, FALSE)="","",VLOOKUP(G36, TablaJF[],CC6, FALSE))</f>
        <v/>
      </c>
      <c r="CD36" s="596" t="str">
        <f>IF(VLOOKUP(G36, TablaJF[],CD6, FALSE)="","",VLOOKUP(G36, TablaJF[],CD6, FALSE))</f>
        <v/>
      </c>
      <c r="CE36" s="596" t="str">
        <f>IF(VLOOKUP(G36, TablaJF[],CE6, FALSE)="","",VLOOKUP(G36, TablaJF[],CE6, FALSE))</f>
        <v/>
      </c>
      <c r="CF36" s="596" t="str">
        <f>IF(VLOOKUP(G36, TablaJF[],CF6, FALSE)="","",VLOOKUP(G36, TablaJF[],CF6, FALSE))</f>
        <v/>
      </c>
      <c r="CG36" s="596" t="str">
        <f>IF(VLOOKUP(G36, TablaJF[],CG6, FALSE)="","",VLOOKUP(G36, TablaJF[],CG6, FALSE))</f>
        <v/>
      </c>
      <c r="CH36" s="596" t="str">
        <f>IF(VLOOKUP(G36, TablaJF[],CH6, FALSE)="","",VLOOKUP(G36, TablaJF[],CH6, FALSE))</f>
        <v/>
      </c>
      <c r="CI36" s="596" t="str">
        <f>IF(VLOOKUP(G36, TablaJF[],CI6, FALSE)="","",VLOOKUP(G36, TablaJF[],CI6, FALSE))</f>
        <v/>
      </c>
      <c r="CJ36" s="598" t="str">
        <f>IF(VLOOKUP(G36, TablaJF[],CJ6, FALSE)="","",VLOOKUP(G36, TablaJF[],CJ6, FALSE))</f>
        <v/>
      </c>
      <c r="CK36" s="596" t="str">
        <f>IF(VLOOKUP(G36, TablaJF[],CK6, FALSE)="","",VLOOKUP(G36, TablaJF[],CK6, FALSE))</f>
        <v/>
      </c>
      <c r="CL36" s="596" t="str">
        <f>IF(VLOOKUP(G36, TablaJF[],CL6, FALSE)="","",VLOOKUP(G36, TablaJF[],CL6, FALSE))</f>
        <v/>
      </c>
      <c r="CM36" s="620"/>
      <c r="CN36" s="597" t="str">
        <f>IF(VLOOKUP(G36, TablaKE[], CN6, FALSE)="","",VLOOKUP(G36, TablaKE[], CN6, FALSE))</f>
        <v/>
      </c>
      <c r="CO36" s="596" t="str">
        <f>IF(VLOOKUP(G36, TablaKE[], CO6, FALSE)="","",VLOOKUP(G36, TablaKE[], CO6, FALSE))</f>
        <v/>
      </c>
      <c r="CP36" s="596" t="str">
        <f>IF(VLOOKUP(G36, TablaKE[], CP6, FALSE)="","",VLOOKUP(G36, TablaKE[], CP6, FALSE))</f>
        <v/>
      </c>
      <c r="CQ36" s="596" t="str">
        <f>IF(VLOOKUP(G36, TablaKE[], CQ6, FALSE)="","",VLOOKUP(G36, TablaKE[], CQ6, FALSE))</f>
        <v/>
      </c>
      <c r="CR36" s="596" t="str">
        <f>IF(VLOOKUP(G36, TablaKE[],CR6, FALSE)="","",VLOOKUP(G36, TablaKE[],CR6, FALSE))</f>
        <v/>
      </c>
      <c r="CS36" s="596" t="str">
        <f>IF(VLOOKUP(G36, TablaKE[],CS6, FALSE)="","",VLOOKUP(G36, TablaKE[],CS6, FALSE))</f>
        <v/>
      </c>
      <c r="CT36" s="596" t="str">
        <f>IF(VLOOKUP(G36, TablaKE[],CT6, FALSE)="","",VLOOKUP(G36, TablaKE[],CT6, FALSE))</f>
        <v/>
      </c>
      <c r="CU36" s="596" t="str">
        <f>IF(VLOOKUP(G36, TablaKE[],CU6, FALSE)="","",VLOOKUP(G36, TablaKE[],CU6, FALSE))</f>
        <v/>
      </c>
      <c r="CV36" s="596" t="str">
        <f>IF(VLOOKUP(G36, TablaKE[],CV6, FALSE)="","",VLOOKUP(G36, TablaKE[],CV6, FALSE))</f>
        <v/>
      </c>
      <c r="CW36" s="596" t="str">
        <f>IF(VLOOKUP(G36, TablaKE[],CW6, FALSE)="","",VLOOKUP(G36, TablaKE[],CW6, FALSE))</f>
        <v/>
      </c>
      <c r="CX36" s="596" t="str">
        <f>IF(VLOOKUP(G36, TablaKE[],CX6, FALSE)="","",VLOOKUP(G36, TablaKE[],CX6, FALSE))</f>
        <v/>
      </c>
      <c r="CY36" s="596" t="str">
        <f>IF(VLOOKUP(G36, TablaKE[],CY6, FALSE)="","",VLOOKUP(G36, TablaKE[],CY6, FALSE))</f>
        <v/>
      </c>
      <c r="CZ36" s="596" t="str">
        <f>IF(VLOOKUP(G36, TablaKE[],CZ6, FALSE)="","",VLOOKUP(G36, TablaKE[],CZ6, FALSE))</f>
        <v/>
      </c>
      <c r="DA36" s="596" t="str">
        <f>IF(VLOOKUP(G36, TablaKE[],DA6, FALSE)="","",VLOOKUP(G36, TablaKE[],DA6, FALSE))</f>
        <v/>
      </c>
      <c r="DB36" s="596" t="str">
        <f>IF(VLOOKUP(G36, TablaKE[],DB6, FALSE)="","",VLOOKUP(G36, TablaKE[],DB6, FALSE))</f>
        <v/>
      </c>
      <c r="DC36" s="596" t="str">
        <f>IF(VLOOKUP(G36, TablaKE[],DC6, FALSE)="","",VLOOKUP(G36, TablaKE[],DC6, FALSE))</f>
        <v/>
      </c>
      <c r="DD36" s="620"/>
      <c r="DE36" s="597" t="str">
        <f>IF(VLOOKUP($G36, TablaGP[], $DE$6, FALSE)="","",VLOOKUP($G36, TablaGP[], $DE$6, FALSE))</f>
        <v/>
      </c>
      <c r="DF36" s="598" t="str">
        <f>IF(VLOOKUP($G36, TablaGP[], $DF$6, FALSE)="","",VLOOKUP($G36, TablaGP[], $DF$6, FALSE))</f>
        <v/>
      </c>
      <c r="DG36" s="596" t="str">
        <f t="shared" si="10"/>
        <v/>
      </c>
      <c r="DH36" s="598" t="str">
        <f>IF(VLOOKUP($G36, TablaGP[], $DH$6, FALSE)="","",VLOOKUP($G36, TablaGP[], $DH$6, FALSE))</f>
        <v/>
      </c>
      <c r="DI36" s="596" t="str">
        <f t="shared" si="11"/>
        <v/>
      </c>
      <c r="DJ36" s="596" t="str">
        <f t="shared" si="12"/>
        <v/>
      </c>
      <c r="DK36" s="598" t="str">
        <f>IF(VLOOKUP($G36, TablaGP[], $DK$6, FALSE)="","",VLOOKUP($G36, TablaGP[], $DK$6, FALSE))</f>
        <v/>
      </c>
      <c r="DL36" s="596" t="str">
        <f t="shared" si="13"/>
        <v/>
      </c>
      <c r="DM36" s="598" t="str">
        <f>IF(VLOOKUP($G36, TablaGP[], $DM$6, FALSE)="","",VLOOKUP($G36, TablaGP[], $DM$6, FALSE))</f>
        <v/>
      </c>
      <c r="DN36" s="596" t="str">
        <f t="shared" si="14"/>
        <v/>
      </c>
      <c r="DO36" s="598" t="str">
        <f>IF(VLOOKUP($G36, TablaGP[], $DO$6, FALSE)="","",VLOOKUP($G36, TablaGP[], $DO$6, FALSE))</f>
        <v/>
      </c>
      <c r="DP36" s="598" t="str">
        <f>IF(VLOOKUP($G36, TablaGP[], $DP$6, FALSE)="","",VLOOKUP($G36, TablaGP[], $DP$6, FALSE))</f>
        <v/>
      </c>
      <c r="DQ36" s="598" t="str">
        <f>IF(VLOOKUP($G36, TablaGP[], $DQ$6, FALSE)="","",VLOOKUP($G36, TablaGP[], $DQ$6, FALSE))</f>
        <v/>
      </c>
      <c r="DR36" s="598" t="str">
        <f>IF(VLOOKUP($G36, TablaGP[], $DR$6, FALSE)="","",VLOOKUP($G36, TablaGP[], $DR$6, FALSE))</f>
        <v/>
      </c>
      <c r="DS36" s="596" t="str">
        <f t="shared" si="15"/>
        <v/>
      </c>
      <c r="DT36" s="596" t="str">
        <f t="shared" si="16"/>
        <v/>
      </c>
      <c r="DU36" s="596" t="str">
        <f t="shared" si="17"/>
        <v/>
      </c>
      <c r="DV36" s="596" t="str">
        <f t="shared" si="18"/>
        <v/>
      </c>
      <c r="DW36" s="596" t="str">
        <f t="shared" si="19"/>
        <v/>
      </c>
      <c r="DX36" s="598" t="str">
        <f>IF(VLOOKUP($G36, TablaGP[], $DX$6, FALSE)="","",VLOOKUP($G36, TablaGP[], $DX$6, FALSE))</f>
        <v/>
      </c>
      <c r="DY36" s="598" t="str">
        <f>IF(VLOOKUP($G36, TablaGP[], $DY$6, FALSE)="","",VLOOKUP($G36, TablaGP[], $DY$6, FALSE))</f>
        <v/>
      </c>
      <c r="DZ36" s="598" t="str">
        <f>IF(VLOOKUP($G36, TablaGP[], $DZ$6, FALSE)="","",VLOOKUP($G36, TablaGP[], $DZ$6, FALSE))</f>
        <v/>
      </c>
      <c r="EA36" s="596" t="str">
        <f t="shared" si="20"/>
        <v/>
      </c>
      <c r="EB36" s="596" t="str">
        <f t="shared" si="21"/>
        <v/>
      </c>
      <c r="EC36" s="596" t="str">
        <f t="shared" si="22"/>
        <v/>
      </c>
      <c r="EE36" s="597" t="str">
        <f>IF(VLOOKUP($G36, TablaGAV[], $DE$6, FALSE)="","",VLOOKUP($G36, TablaGAV[], $DE$6, FALSE))</f>
        <v/>
      </c>
      <c r="EF36" s="598" t="str">
        <f>IF(VLOOKUP($G36, TablaGAV[], $EF$6, FALSE)="","",VLOOKUP($G36, TablaGAV[], $EF$6, FALSE))</f>
        <v/>
      </c>
      <c r="EG36" s="596" t="str">
        <f t="shared" si="23"/>
        <v/>
      </c>
      <c r="EH36" s="596" t="str">
        <f t="shared" si="24"/>
        <v/>
      </c>
      <c r="EI36" s="598" t="str">
        <f>IF(VLOOKUP($G36, TablaGAV[], $EI$6, FALSE)="","",VLOOKUP($G36, TablaGAV[], $EI$6, FALSE))</f>
        <v/>
      </c>
      <c r="EJ36" s="596" t="str">
        <f t="shared" si="25"/>
        <v/>
      </c>
      <c r="EK36" s="598" t="str">
        <f>IF(VLOOKUP($G36, TablaGAV[], $EK$6, FALSE)="","",VLOOKUP($G36, TablaGAV[], $EK$6, FALSE))</f>
        <v/>
      </c>
      <c r="EL36" s="596" t="str">
        <f t="shared" si="26"/>
        <v/>
      </c>
      <c r="EM36" s="598" t="str">
        <f>IF(VLOOKUP($G36, TablaGAV[], $EM$6, FALSE)="","",VLOOKUP($G36, TablaGAV[], $EM$6, FALSE))</f>
        <v/>
      </c>
      <c r="EN36" s="596" t="str">
        <f t="shared" si="27"/>
        <v/>
      </c>
      <c r="EO36" s="598" t="str">
        <f>IF(VLOOKUP($G36, TablaGAV[], $EO$6, FALSE)="","",VLOOKUP($G36, TablaGAV[], $EO$6, FALSE))</f>
        <v/>
      </c>
      <c r="EP36" s="598" t="str">
        <f>IF(VLOOKUP($G36, TablaGAV[], $EP$6, FALSE)="","",VLOOKUP($G36, TablaGAV[], $EP$6, FALSE))</f>
        <v/>
      </c>
      <c r="EQ36" s="598" t="str">
        <f>IF(VLOOKUP($G36, TablaGAV[], $EQ$6, FALSE)="","",VLOOKUP($G36, TablaGAV[], $EQ$6, FALSE))</f>
        <v/>
      </c>
      <c r="ER36" s="598" t="str">
        <f>IF(VLOOKUP($G36, TablaGAV[], $ER$6, FALSE)="","",VLOOKUP($G36, TablaGAV[], $ER$6, FALSE))</f>
        <v/>
      </c>
      <c r="ES36" s="598" t="str">
        <f>IF(VLOOKUP($G36, TablaGAV[], $ES$6, FALSE)="","",VLOOKUP($G36, TablaGAV[], $ES$6, FALSE))</f>
        <v/>
      </c>
      <c r="ET36" s="596" t="str">
        <f t="shared" si="28"/>
        <v/>
      </c>
      <c r="EU36" s="596" t="str">
        <f t="shared" si="29"/>
        <v/>
      </c>
      <c r="EV36" s="596" t="str">
        <f t="shared" si="30"/>
        <v/>
      </c>
      <c r="EW36" s="596" t="str">
        <f t="shared" si="31"/>
        <v/>
      </c>
      <c r="EX36" s="596" t="str">
        <f t="shared" si="32"/>
        <v/>
      </c>
      <c r="EY36" s="598" t="str">
        <f>IF(VLOOKUP($G36, TablaGAV[], $EY$6, FALSE)="","",VLOOKUP($G36, TablaGAV[], $EY$6, FALSE))</f>
        <v/>
      </c>
      <c r="EZ36" s="598" t="str">
        <f>IF(VLOOKUP($G36, TablaGAV[], $EZ$6, FALSE)="","",VLOOKUP($G36, TablaGAV[], $EZ$6, FALSE))</f>
        <v/>
      </c>
      <c r="FA36" s="596" t="str">
        <f t="shared" si="33"/>
        <v/>
      </c>
      <c r="FB36" s="596" t="str">
        <f t="shared" si="34"/>
        <v/>
      </c>
    </row>
    <row r="37" spans="2:158" ht="15" customHeight="1" x14ac:dyDescent="0.25">
      <c r="B37" s="604" t="str">
        <f t="shared" si="8"/>
        <v>ABRIL</v>
      </c>
      <c r="C37" s="604">
        <f t="shared" si="37"/>
        <v>2017</v>
      </c>
      <c r="D37" s="604" t="str">
        <f t="shared" si="38"/>
        <v>GUILLERMO ELDER BELL</v>
      </c>
      <c r="E37" s="604" t="str">
        <f t="shared" si="39"/>
        <v>GLP</v>
      </c>
      <c r="F37" s="604">
        <f>F36+1</f>
        <v>30</v>
      </c>
      <c r="G37" s="604" t="str">
        <f t="shared" si="9"/>
        <v>ABRIL 2017 / 30</v>
      </c>
      <c r="H37" s="613"/>
      <c r="I37" s="597" t="str">
        <f>IF(VLOOKUP(G37, TablaGLP[], I6, FALSE)="","",VLOOKUP(G37, TablaGLP[], I6, FALSE))</f>
        <v/>
      </c>
      <c r="J37" s="596" t="str">
        <f>IF(VLOOKUP(G37, TablaGLP[], J6, FALSE)="","",VLOOKUP(G37, TablaGLP[], J6, FALSE))</f>
        <v/>
      </c>
      <c r="K37" s="596" t="str">
        <f>IF(VLOOKUP(G37, TablaGLP[], K6, FALSE)="","",VLOOKUP(G37, TablaGLP[], K6, FALSE))</f>
        <v/>
      </c>
      <c r="L37" s="596" t="str">
        <f>IF(VLOOKUP(G37, TablaGLP[], L6, FALSE)="","",VLOOKUP(G37, TablaGLP[], L6, FALSE))</f>
        <v/>
      </c>
      <c r="M37" s="596" t="str">
        <f>IF(VLOOKUP(G37, TablaGLP[],M6, FALSE)="","",VLOOKUP(G37, TablaGLP[],M6, FALSE))</f>
        <v/>
      </c>
      <c r="N37" s="596" t="str">
        <f>IF(VLOOKUP(G37, TablaGLP[],N6, FALSE)="","",VLOOKUP(G37, TablaGLP[],N6, FALSE))</f>
        <v/>
      </c>
      <c r="O37" s="596" t="str">
        <f>IF(VLOOKUP(G37, TablaGLP[],O6, FALSE)="","",VLOOKUP(G37, TablaGLP[],O6, FALSE))</f>
        <v/>
      </c>
      <c r="P37" s="596" t="str">
        <f>IF(VLOOKUP(G37, TablaGLP[],P6, FALSE)="","",VLOOKUP(G37, TablaGLP[],P6, FALSE))</f>
        <v/>
      </c>
      <c r="Q37" s="598" t="str">
        <f>IF(VLOOKUP(G37, TablaGLP[],Q6, FALSE)="","",VLOOKUP(G37, TablaGLP[],Q6, FALSE))</f>
        <v/>
      </c>
      <c r="R37" s="596" t="str">
        <f>IF(VLOOKUP(G37, TablaGLP[],R6, FALSE)="","",VLOOKUP(G37, TablaGLP[],R6, FALSE))</f>
        <v/>
      </c>
      <c r="S37" s="596" t="str">
        <f>IF(VLOOKUP(G37, TablaGLP[],S6, FALSE)="","",VLOOKUP(G37, TablaGLP[],S6, FALSE))</f>
        <v/>
      </c>
      <c r="T37" s="596" t="str">
        <f>IF(VLOOKUP(G37, TablaGLP[],T6, FALSE)="","",VLOOKUP(G37, TablaGLP[],T6, FALSE))</f>
        <v/>
      </c>
      <c r="U37" s="596" t="str">
        <f>IF(VLOOKUP(G37, TablaGLP[],U6, FALSE)="","",VLOOKUP(G37, TablaGLP[],U6, FALSE))</f>
        <v/>
      </c>
      <c r="V37" s="620"/>
      <c r="W37" s="597" t="str">
        <f>IF(VLOOKUP(G37, TablaGE[], W6, FALSE)="","",VLOOKUP(G37, TablaGE[], W6, FALSE))</f>
        <v/>
      </c>
      <c r="X37" s="596" t="str">
        <f>IF(VLOOKUP(G37, TablaGE[],X6, FALSE)="","",VLOOKUP(G37, TablaGE[],X6, FALSE))</f>
        <v/>
      </c>
      <c r="Y37" s="598" t="str">
        <f>IF(VLOOKUP(G37, TablaGE[],Y6, FALSE)="","",VLOOKUP(G37, TablaGE[],Y6, FALSE))</f>
        <v/>
      </c>
      <c r="Z37" s="596" t="str">
        <f>IF(VLOOKUP(G37, TablaGE[],Z6, FALSE)="","",VLOOKUP(G37, TablaGE[],Z6, FALSE))</f>
        <v/>
      </c>
      <c r="AA37" s="596" t="str">
        <f>IF(VLOOKUP(G37, TablaGE[], AA6, FALSE)="","",VLOOKUP(G37, TablaGE[], AA6, FALSE))</f>
        <v/>
      </c>
      <c r="AB37" s="596" t="str">
        <f>IF(VLOOKUP(G37, TablaGE[],AB6, FALSE)="","",VLOOKUP(G37, TablaGE[],AB6, FALSE))</f>
        <v/>
      </c>
      <c r="AC37" s="596" t="str">
        <f>IF(VLOOKUP(G37, TablaGE[],AC6, FALSE)="","",VLOOKUP(G37, TablaGE[],AC6, FALSE))</f>
        <v/>
      </c>
      <c r="AD37" s="596" t="str">
        <f>IF(VLOOKUP(G37, TablaGE[],AD6, FALSE)="","",VLOOKUP(G37, TablaGE[],AD6, FALSE))</f>
        <v/>
      </c>
      <c r="AE37" s="596" t="str">
        <f>IF(VLOOKUP(G37, TablaGE[], AE6, FALSE)="","",VLOOKUP(G37, TablaGE[], AE6, FALSE))</f>
        <v/>
      </c>
      <c r="AF37" s="596" t="str">
        <f>IF(VLOOKUP(G37, TablaGE[], AF6, FALSE)="","",VLOOKUP(G37, TablaGE[], AF6, FALSE))</f>
        <v/>
      </c>
      <c r="AG37" s="596" t="str">
        <f>IF(VLOOKUP(G37, TablaGE[],AG6, FALSE)="","",VLOOKUP(G37, TablaGE[],AG6, FALSE))</f>
        <v/>
      </c>
      <c r="AH37" s="596" t="str">
        <f>IF(VLOOKUP(G37, TablaGE[],AH6, FALSE)="","",VLOOKUP(G37, TablaGE[],AH6, FALSE))</f>
        <v/>
      </c>
      <c r="AI37" s="596" t="str">
        <f>IF(VLOOKUP(G37, TablaGE[],AI6, FALSE)="","",VLOOKUP(G37, TablaGE[],AI6, FALSE))</f>
        <v/>
      </c>
      <c r="AJ37" s="596" t="str">
        <f>IF(VLOOKUP(G37, TablaGE[],AJ6, FALSE)="","",VLOOKUP(G37, TablaGE[],AJ6, FALSE))</f>
        <v/>
      </c>
      <c r="AK37" s="596" t="str">
        <f>IF(VLOOKUP(G37, TablaGE[],AK6, FALSE)="","",VLOOKUP(G37, TablaGE[],AK6, FALSE))</f>
        <v/>
      </c>
      <c r="AL37" s="596" t="str">
        <f>IF(VLOOKUP(G37, TablaGE[],AL6, FALSE)="","",VLOOKUP(G37, TablaGE[],AL6, FALSE))</f>
        <v/>
      </c>
      <c r="AM37" s="596" t="str">
        <f>IF(VLOOKUP(G37, TablaGE[],AM6, FALSE)="","",VLOOKUP(G37, TablaGE[],AM6, FALSE))</f>
        <v/>
      </c>
      <c r="AN37" s="596" t="str">
        <f>IF(VLOOKUP(G37, TablaGE[],AN6, FALSE)="","",VLOOKUP(G37, TablaGE[],AN6, FALSE))</f>
        <v/>
      </c>
      <c r="AO37" s="596" t="str">
        <f>IF(VLOOKUP(G37, TablaGE[],AO6, FALSE)="","",VLOOKUP(G37, TablaGE[],AO6, FALSE))</f>
        <v/>
      </c>
      <c r="AP37" s="596" t="str">
        <f>IF(VLOOKUP(G37, TablaGE[],AP6, FALSE)="","",VLOOKUP(G37, TablaGE[],AP6, FALSE))</f>
        <v/>
      </c>
      <c r="AQ37" s="596" t="str">
        <f>IF(VLOOKUP(G37, TablaGE[],AQ6, FALSE)="","",VLOOKUP(G37, TablaGE[],AQ6, FALSE))</f>
        <v/>
      </c>
      <c r="AR37" s="596" t="str">
        <f>IF(VLOOKUP(G37, TablaGE[],AR6, FALSE)="","",VLOOKUP(G37, TablaGE[],AR6, FALSE))</f>
        <v/>
      </c>
      <c r="AS37" s="596" t="str">
        <f>IF(VLOOKUP(G37, TablaGE[],AS6, FALSE)="","",VLOOKUP(G37, TablaGE[],AS6, FALSE))</f>
        <v/>
      </c>
      <c r="AT37" s="596" t="str">
        <f>IF(VLOOKUP(G37, TablaGE[],AT6, FALSE)="","",VLOOKUP(G37, TablaGE[],AT6, FALSE))</f>
        <v/>
      </c>
      <c r="AU37" s="596" t="str">
        <f>IF(VLOOKUP(G37, TablaGE[],AU6, FALSE)="","",VLOOKUP(G37, TablaGE[],AU6, FALSE))</f>
        <v/>
      </c>
      <c r="AV37" s="620"/>
      <c r="AW37" s="597" t="str">
        <f>IF(VLOOKUP(G37, TablaDO[], AW6, FALSE)="","",VLOOKUP(G37, TablaDO[], AW6, FALSE))</f>
        <v/>
      </c>
      <c r="AX37" s="596" t="str">
        <f>IF(VLOOKUP(G37, TablaDO[], AX6, FALSE)="","",VLOOKUP(G37, TablaDO[], AX6, FALSE))</f>
        <v/>
      </c>
      <c r="AY37" s="596" t="str">
        <f>IF(VLOOKUP(G37, TablaDO[], AY6, FALSE)="","",VLOOKUP(G37, TablaDO[], AY6, FALSE))</f>
        <v/>
      </c>
      <c r="AZ37" s="596" t="str">
        <f>IF(VLOOKUP(G37, TablaDO[], AZ6, FALSE)="","",VLOOKUP(G37, TablaDO[], AZ6, FALSE))</f>
        <v/>
      </c>
      <c r="BA37" s="596" t="str">
        <f>IF(VLOOKUP(G37, TablaDO[],BA6, FALSE)="","",VLOOKUP(G37, TablaDO[],BA6, FALSE))</f>
        <v/>
      </c>
      <c r="BB37" s="596" t="str">
        <f>IF(VLOOKUP(G37, TablaDO[],BB6, FALSE)="","",VLOOKUP(G37, TablaDO[],BB6, FALSE))</f>
        <v/>
      </c>
      <c r="BC37" s="596" t="str">
        <f>IF(VLOOKUP(G37, TablaDO[],BC6, FALSE)="","",VLOOKUP(G37, TablaDO[],BC6, FALSE))</f>
        <v/>
      </c>
      <c r="BD37" s="596" t="str">
        <f>IF(VLOOKUP(G37, TablaDO[],BD6, FALSE)="","",VLOOKUP(G37, TablaDO[],BD6, FALSE))</f>
        <v/>
      </c>
      <c r="BE37" s="598" t="str">
        <f>IF(VLOOKUP(G37, TablaDO[],BE6, FALSE)="","",VLOOKUP(G37, TablaDO[],BE6, FALSE))</f>
        <v/>
      </c>
      <c r="BF37" s="596" t="str">
        <f>IF(VLOOKUP(G37, TablaDO[],BF6, FALSE)="","",VLOOKUP(G37, TablaDO[],BF6, FALSE))</f>
        <v/>
      </c>
      <c r="BG37" s="596" t="str">
        <f>IF(VLOOKUP(G37, TablaDO[],BG6, FALSE)="","",VLOOKUP(G37, TablaDO[],BG6, FALSE))</f>
        <v/>
      </c>
      <c r="BH37" s="596" t="str">
        <f>IF(VLOOKUP(G37, TablaDO[],BH6, FALSE)="","",VLOOKUP(G37, TablaDO[],BH6, FALSE))</f>
        <v/>
      </c>
      <c r="BI37" s="596" t="str">
        <f>IF(VLOOKUP(G37, TablaDO[],BI6, FALSE)="","",VLOOKUP(G37, TablaDO[],BI6, FALSE))</f>
        <v/>
      </c>
      <c r="BJ37" s="596" t="str">
        <f>IF(VLOOKUP(G37, TablaDO[],BJ6, FALSE)="","",VLOOKUP(G37, TablaDO[],BJ6, FALSE))</f>
        <v/>
      </c>
      <c r="BK37" s="596" t="str">
        <f>IF(VLOOKUP(G37, TablaDO[],BK6, FALSE)="","",VLOOKUP(G37, TablaDO[],BK6, FALSE))</f>
        <v/>
      </c>
      <c r="BL37" s="596" t="str">
        <f>IF(VLOOKUP(G37, TablaDO[],BL6, FALSE)="","",VLOOKUP(G37, TablaDO[],BL6, FALSE))</f>
        <v/>
      </c>
      <c r="BM37" s="596" t="str">
        <f>IF(VLOOKUP(G37, TablaDO[],BM6, FALSE)="","",VLOOKUP(G37, TablaDO[],BM6, FALSE))</f>
        <v/>
      </c>
      <c r="BN37" s="596" t="str">
        <f>IF(VLOOKUP(G37, TablaDO[],BN6, FALSE)="","",VLOOKUP(G37, TablaDO[],BN6, FALSE))</f>
        <v/>
      </c>
      <c r="BO37" s="596" t="str">
        <f>IF(VLOOKUP(G37, TablaDO[],BO6, FALSE)="","",VLOOKUP(G37, TablaDO[],BO6, FALSE))</f>
        <v/>
      </c>
      <c r="BP37" s="596" t="str">
        <f>IF(VLOOKUP(G37, TablaDO[],BP6, FALSE)="","",VLOOKUP(G37, TablaDO[],BP6, FALSE))</f>
        <v/>
      </c>
      <c r="BQ37" s="596" t="str">
        <f>IF(VLOOKUP(G37, TablaDO[],BQ6, FALSE)="","",VLOOKUP(G37, TablaDO[],BQ6, FALSE))</f>
        <v/>
      </c>
      <c r="BR37" s="596" t="str">
        <f>IF(VLOOKUP(G37, TablaDO[],BR6, FALSE)="","",VLOOKUP(G37, TablaDO[],BR6, FALSE))</f>
        <v/>
      </c>
      <c r="BS37" s="620"/>
      <c r="BT37" s="597" t="str">
        <f>IF(VLOOKUP(G37, TablaJF[], BT6, FALSE)="","",VLOOKUP(G37, TablaJF[], BT6, FALSE))</f>
        <v/>
      </c>
      <c r="BU37" s="596" t="str">
        <f>IF(VLOOKUP(G37, TablaJF[], BU6, FALSE)="","",VLOOKUP(G37, TablaJF[], BU6, FALSE))</f>
        <v/>
      </c>
      <c r="BV37" s="596" t="str">
        <f>IF(VLOOKUP(G37, TablaJF[], BV6, FALSE)="","",VLOOKUP(G37, TablaJF[], BV6, FALSE))</f>
        <v/>
      </c>
      <c r="BW37" s="596" t="str">
        <f>IF(VLOOKUP(G37, TablaJF[], BW6, FALSE)="","",VLOOKUP(G37, TablaJF[], BW6, FALSE))</f>
        <v/>
      </c>
      <c r="BX37" s="596" t="str">
        <f>IF(VLOOKUP(G37, TablaJF[],BX6, FALSE)="","",VLOOKUP(G37, TablaJF[],BX6, FALSE))</f>
        <v/>
      </c>
      <c r="BY37" s="596" t="str">
        <f>IF(VLOOKUP(G37, TablaJF[],BY6, FALSE)="","",VLOOKUP(G37, TablaJF[],BY6, FALSE))</f>
        <v/>
      </c>
      <c r="BZ37" s="596" t="str">
        <f>IF(VLOOKUP(G37, TablaJF[],BZ6, FALSE)="","",VLOOKUP(G37, TablaJF[],BZ6, FALSE))</f>
        <v/>
      </c>
      <c r="CA37" s="596" t="str">
        <f>IF(VLOOKUP(G37, TablaJF[],CA6, FALSE)="","",VLOOKUP(G37, TablaJF[],CA6, FALSE))</f>
        <v/>
      </c>
      <c r="CB37" s="596" t="str">
        <f>IF(VLOOKUP(G37, TablaJF[],CB6, FALSE)="","",VLOOKUP(G37, TablaJF[],CB6, FALSE))</f>
        <v/>
      </c>
      <c r="CC37" s="596" t="str">
        <f>IF(VLOOKUP(G37, TablaJF[],CC6, FALSE)="","",VLOOKUP(G37, TablaJF[],CC6, FALSE))</f>
        <v/>
      </c>
      <c r="CD37" s="596" t="str">
        <f>IF(VLOOKUP(G37, TablaJF[],CD6, FALSE)="","",VLOOKUP(G37, TablaJF[],CD6, FALSE))</f>
        <v/>
      </c>
      <c r="CE37" s="596" t="str">
        <f>IF(VLOOKUP(G37, TablaJF[],CE6, FALSE)="","",VLOOKUP(G37, TablaJF[],CE6, FALSE))</f>
        <v/>
      </c>
      <c r="CF37" s="596" t="str">
        <f>IF(VLOOKUP(G37, TablaJF[],CF6, FALSE)="","",VLOOKUP(G37, TablaJF[],CF6, FALSE))</f>
        <v/>
      </c>
      <c r="CG37" s="596" t="str">
        <f>IF(VLOOKUP(G37, TablaJF[],CG6, FALSE)="","",VLOOKUP(G37, TablaJF[],CG6, FALSE))</f>
        <v/>
      </c>
      <c r="CH37" s="596" t="str">
        <f>IF(VLOOKUP(G37, TablaJF[],CH6, FALSE)="","",VLOOKUP(G37, TablaJF[],CH6, FALSE))</f>
        <v/>
      </c>
      <c r="CI37" s="596" t="str">
        <f>IF(VLOOKUP(G37, TablaJF[],CI6, FALSE)="","",VLOOKUP(G37, TablaJF[],CI6, FALSE))</f>
        <v/>
      </c>
      <c r="CJ37" s="598" t="str">
        <f>IF(VLOOKUP(G37, TablaJF[],CJ6, FALSE)="","",VLOOKUP(G37, TablaJF[],CJ6, FALSE))</f>
        <v/>
      </c>
      <c r="CK37" s="596" t="str">
        <f>IF(VLOOKUP(G37, TablaJF[],CK6, FALSE)="","",VLOOKUP(G37, TablaJF[],CK6, FALSE))</f>
        <v/>
      </c>
      <c r="CL37" s="596" t="str">
        <f>IF(VLOOKUP(G37, TablaJF[],CL6, FALSE)="","",VLOOKUP(G37, TablaJF[],CL6, FALSE))</f>
        <v/>
      </c>
      <c r="CM37" s="620"/>
      <c r="CN37" s="597" t="str">
        <f>IF(VLOOKUP(G37, TablaKE[], CN6, FALSE)="","",VLOOKUP(G37, TablaKE[], CN6, FALSE))</f>
        <v/>
      </c>
      <c r="CO37" s="596" t="str">
        <f>IF(VLOOKUP(G37, TablaKE[], CO6, FALSE)="","",VLOOKUP(G37, TablaKE[], CO6, FALSE))</f>
        <v/>
      </c>
      <c r="CP37" s="596" t="str">
        <f>IF(VLOOKUP(G37, TablaKE[], CP6, FALSE)="","",VLOOKUP(G37, TablaKE[], CP6, FALSE))</f>
        <v/>
      </c>
      <c r="CQ37" s="596" t="str">
        <f>IF(VLOOKUP(G37, TablaKE[], CQ6, FALSE)="","",VLOOKUP(G37, TablaKE[], CQ6, FALSE))</f>
        <v/>
      </c>
      <c r="CR37" s="596" t="str">
        <f>IF(VLOOKUP(G37, TablaKE[],CR6, FALSE)="","",VLOOKUP(G37, TablaKE[],CR6, FALSE))</f>
        <v/>
      </c>
      <c r="CS37" s="596" t="str">
        <f>IF(VLOOKUP(G37, TablaKE[],CS6, FALSE)="","",VLOOKUP(G37, TablaKE[],CS6, FALSE))</f>
        <v/>
      </c>
      <c r="CT37" s="596" t="str">
        <f>IF(VLOOKUP(G37, TablaKE[],CT6, FALSE)="","",VLOOKUP(G37, TablaKE[],CT6, FALSE))</f>
        <v/>
      </c>
      <c r="CU37" s="596" t="str">
        <f>IF(VLOOKUP(G37, TablaKE[],CU6, FALSE)="","",VLOOKUP(G37, TablaKE[],CU6, FALSE))</f>
        <v/>
      </c>
      <c r="CV37" s="596" t="str">
        <f>IF(VLOOKUP(G37, TablaKE[],CV6, FALSE)="","",VLOOKUP(G37, TablaKE[],CV6, FALSE))</f>
        <v/>
      </c>
      <c r="CW37" s="596" t="str">
        <f>IF(VLOOKUP(G37, TablaKE[],CW6, FALSE)="","",VLOOKUP(G37, TablaKE[],CW6, FALSE))</f>
        <v/>
      </c>
      <c r="CX37" s="596" t="str">
        <f>IF(VLOOKUP(G37, TablaKE[],CX6, FALSE)="","",VLOOKUP(G37, TablaKE[],CX6, FALSE))</f>
        <v/>
      </c>
      <c r="CY37" s="596" t="str">
        <f>IF(VLOOKUP(G37, TablaKE[],CY6, FALSE)="","",VLOOKUP(G37, TablaKE[],CY6, FALSE))</f>
        <v/>
      </c>
      <c r="CZ37" s="596" t="str">
        <f>IF(VLOOKUP(G37, TablaKE[],CZ6, FALSE)="","",VLOOKUP(G37, TablaKE[],CZ6, FALSE))</f>
        <v/>
      </c>
      <c r="DA37" s="596" t="str">
        <f>IF(VLOOKUP(G37, TablaKE[],DA6, FALSE)="","",VLOOKUP(G37, TablaKE[],DA6, FALSE))</f>
        <v/>
      </c>
      <c r="DB37" s="596" t="str">
        <f>IF(VLOOKUP(G37, TablaKE[],DB6, FALSE)="","",VLOOKUP(G37, TablaKE[],DB6, FALSE))</f>
        <v/>
      </c>
      <c r="DC37" s="596" t="str">
        <f>IF(VLOOKUP(G37, TablaKE[],DC6, FALSE)="","",VLOOKUP(G37, TablaKE[],DC6, FALSE))</f>
        <v/>
      </c>
      <c r="DD37" s="620"/>
      <c r="DE37" s="597" t="str">
        <f>IF(VLOOKUP($G37, TablaGP[], $DE$6, FALSE)="","",VLOOKUP($G37, TablaGP[], $DE$6, FALSE))</f>
        <v/>
      </c>
      <c r="DF37" s="598" t="str">
        <f>IF(VLOOKUP($G37, TablaGP[], $DF$6, FALSE)="","",VLOOKUP($G37, TablaGP[], $DF$6, FALSE))</f>
        <v/>
      </c>
      <c r="DG37" s="596" t="str">
        <f t="shared" si="10"/>
        <v/>
      </c>
      <c r="DH37" s="598" t="str">
        <f>IF(VLOOKUP($G37, TablaGP[], $DH$6, FALSE)="","",VLOOKUP($G37, TablaGP[], $DH$6, FALSE))</f>
        <v/>
      </c>
      <c r="DI37" s="596" t="str">
        <f t="shared" si="11"/>
        <v/>
      </c>
      <c r="DJ37" s="596" t="str">
        <f t="shared" si="12"/>
        <v/>
      </c>
      <c r="DK37" s="598" t="str">
        <f>IF(VLOOKUP($G37, TablaGP[], $DK$6, FALSE)="","",VLOOKUP($G37, TablaGP[], $DK$6, FALSE))</f>
        <v/>
      </c>
      <c r="DL37" s="596" t="str">
        <f t="shared" si="13"/>
        <v/>
      </c>
      <c r="DM37" s="598" t="str">
        <f>IF(VLOOKUP($G37, TablaGP[], $DM$6, FALSE)="","",VLOOKUP($G37, TablaGP[], $DM$6, FALSE))</f>
        <v/>
      </c>
      <c r="DN37" s="596" t="str">
        <f t="shared" si="14"/>
        <v/>
      </c>
      <c r="DO37" s="598" t="str">
        <f>IF(VLOOKUP($G37, TablaGP[], $DO$6, FALSE)="","",VLOOKUP($G37, TablaGP[], $DO$6, FALSE))</f>
        <v/>
      </c>
      <c r="DP37" s="598" t="str">
        <f>IF(VLOOKUP($G37, TablaGP[], $DP$6, FALSE)="","",VLOOKUP($G37, TablaGP[], $DP$6, FALSE))</f>
        <v/>
      </c>
      <c r="DQ37" s="598" t="str">
        <f>IF(VLOOKUP($G37, TablaGP[], $DQ$6, FALSE)="","",VLOOKUP($G37, TablaGP[], $DQ$6, FALSE))</f>
        <v/>
      </c>
      <c r="DR37" s="598" t="str">
        <f>IF(VLOOKUP($G37, TablaGP[], $DR$6, FALSE)="","",VLOOKUP($G37, TablaGP[], $DR$6, FALSE))</f>
        <v/>
      </c>
      <c r="DS37" s="596" t="str">
        <f t="shared" si="15"/>
        <v/>
      </c>
      <c r="DT37" s="596" t="str">
        <f t="shared" si="16"/>
        <v/>
      </c>
      <c r="DU37" s="596" t="str">
        <f t="shared" si="17"/>
        <v/>
      </c>
      <c r="DV37" s="596" t="str">
        <f t="shared" si="18"/>
        <v/>
      </c>
      <c r="DW37" s="596" t="str">
        <f t="shared" si="19"/>
        <v/>
      </c>
      <c r="DX37" s="598" t="str">
        <f>IF(VLOOKUP($G37, TablaGP[], $DX$6, FALSE)="","",VLOOKUP($G37, TablaGP[], $DX$6, FALSE))</f>
        <v/>
      </c>
      <c r="DY37" s="598" t="str">
        <f>IF(VLOOKUP($G37, TablaGP[], $DY$6, FALSE)="","",VLOOKUP($G37, TablaGP[], $DY$6, FALSE))</f>
        <v/>
      </c>
      <c r="DZ37" s="598" t="str">
        <f>IF(VLOOKUP($G37, TablaGP[], $DZ$6, FALSE)="","",VLOOKUP($G37, TablaGP[], $DZ$6, FALSE))</f>
        <v/>
      </c>
      <c r="EA37" s="596" t="str">
        <f t="shared" si="20"/>
        <v/>
      </c>
      <c r="EB37" s="596" t="str">
        <f t="shared" si="21"/>
        <v/>
      </c>
      <c r="EC37" s="596" t="str">
        <f t="shared" si="22"/>
        <v/>
      </c>
      <c r="EE37" s="597" t="str">
        <f>IF(VLOOKUP($G37, TablaGAV[], $DE$6, FALSE)="","",VLOOKUP($G37, TablaGAV[], $DE$6, FALSE))</f>
        <v/>
      </c>
      <c r="EF37" s="598" t="str">
        <f>IF(VLOOKUP($G37, TablaGAV[], $EF$6, FALSE)="","",VLOOKUP($G37, TablaGAV[], $EF$6, FALSE))</f>
        <v/>
      </c>
      <c r="EG37" s="596" t="str">
        <f t="shared" si="23"/>
        <v/>
      </c>
      <c r="EH37" s="596" t="str">
        <f t="shared" si="24"/>
        <v/>
      </c>
      <c r="EI37" s="598" t="str">
        <f>IF(VLOOKUP($G37, TablaGAV[], $EI$6, FALSE)="","",VLOOKUP($G37, TablaGAV[], $EI$6, FALSE))</f>
        <v/>
      </c>
      <c r="EJ37" s="596" t="str">
        <f t="shared" si="25"/>
        <v/>
      </c>
      <c r="EK37" s="598" t="str">
        <f>IF(VLOOKUP($G37, TablaGAV[], $EK$6, FALSE)="","",VLOOKUP($G37, TablaGAV[], $EK$6, FALSE))</f>
        <v/>
      </c>
      <c r="EL37" s="596" t="str">
        <f t="shared" si="26"/>
        <v/>
      </c>
      <c r="EM37" s="598" t="str">
        <f>IF(VLOOKUP($G37, TablaGAV[], $EM$6, FALSE)="","",VLOOKUP($G37, TablaGAV[], $EM$6, FALSE))</f>
        <v/>
      </c>
      <c r="EN37" s="596" t="str">
        <f t="shared" si="27"/>
        <v/>
      </c>
      <c r="EO37" s="598" t="str">
        <f>IF(VLOOKUP($G37, TablaGAV[], $EO$6, FALSE)="","",VLOOKUP($G37, TablaGAV[], $EO$6, FALSE))</f>
        <v/>
      </c>
      <c r="EP37" s="598" t="str">
        <f>IF(VLOOKUP($G37, TablaGAV[], $EP$6, FALSE)="","",VLOOKUP($G37, TablaGAV[], $EP$6, FALSE))</f>
        <v/>
      </c>
      <c r="EQ37" s="598" t="str">
        <f>IF(VLOOKUP($G37, TablaGAV[], $EQ$6, FALSE)="","",VLOOKUP($G37, TablaGAV[], $EQ$6, FALSE))</f>
        <v/>
      </c>
      <c r="ER37" s="598" t="str">
        <f>IF(VLOOKUP($G37, TablaGAV[], $ER$6, FALSE)="","",VLOOKUP($G37, TablaGAV[], $ER$6, FALSE))</f>
        <v/>
      </c>
      <c r="ES37" s="598" t="str">
        <f>IF(VLOOKUP($G37, TablaGAV[], $ES$6, FALSE)="","",VLOOKUP($G37, TablaGAV[], $ES$6, FALSE))</f>
        <v/>
      </c>
      <c r="ET37" s="596" t="str">
        <f t="shared" si="28"/>
        <v/>
      </c>
      <c r="EU37" s="596" t="str">
        <f t="shared" si="29"/>
        <v/>
      </c>
      <c r="EV37" s="596" t="str">
        <f t="shared" si="30"/>
        <v/>
      </c>
      <c r="EW37" s="596" t="str">
        <f t="shared" si="31"/>
        <v/>
      </c>
      <c r="EX37" s="596" t="str">
        <f t="shared" si="32"/>
        <v/>
      </c>
      <c r="EY37" s="598" t="str">
        <f>IF(VLOOKUP($G37, TablaGAV[], $EY$6, FALSE)="","",VLOOKUP($G37, TablaGAV[], $EY$6, FALSE))</f>
        <v/>
      </c>
      <c r="EZ37" s="598" t="str">
        <f>IF(VLOOKUP($G37, TablaGAV[], $EZ$6, FALSE)="","",VLOOKUP($G37, TablaGAV[], $EZ$6, FALSE))</f>
        <v/>
      </c>
      <c r="FA37" s="596" t="str">
        <f t="shared" si="33"/>
        <v/>
      </c>
      <c r="FB37" s="596" t="str">
        <f t="shared" si="34"/>
        <v/>
      </c>
    </row>
    <row r="38" spans="2:158" ht="15" customHeight="1" x14ac:dyDescent="0.25">
      <c r="B38" s="604" t="str">
        <f t="shared" si="8"/>
        <v>ABRIL</v>
      </c>
      <c r="C38" s="604">
        <f t="shared" si="37"/>
        <v>2017</v>
      </c>
      <c r="D38" s="604" t="str">
        <f t="shared" si="38"/>
        <v>GUILLERMO ELDER BELL</v>
      </c>
      <c r="E38" s="604" t="str">
        <f t="shared" si="39"/>
        <v>GLP</v>
      </c>
      <c r="F38" s="604">
        <f t="shared" si="36"/>
        <v>31</v>
      </c>
      <c r="G38" s="604" t="str">
        <f t="shared" si="9"/>
        <v>ABRIL 2017 / 31</v>
      </c>
      <c r="H38" s="613"/>
      <c r="I38" s="597" t="str">
        <f>IF(VLOOKUP(G38, TablaGLP[], I6, FALSE)="","",VLOOKUP(G38, TablaGLP[], I6, FALSE))</f>
        <v/>
      </c>
      <c r="J38" s="596" t="str">
        <f>IF(VLOOKUP(G38, TablaGLP[], J6, FALSE)="","",VLOOKUP(G38, TablaGLP[], J6, FALSE))</f>
        <v/>
      </c>
      <c r="K38" s="596" t="str">
        <f>IF(VLOOKUP(G38, TablaGLP[], K6, FALSE)="","",VLOOKUP(G38, TablaGLP[], K6, FALSE))</f>
        <v/>
      </c>
      <c r="L38" s="596" t="str">
        <f>IF(VLOOKUP(G38, TablaGLP[], L6, FALSE)="","",VLOOKUP(G38, TablaGLP[], L6, FALSE))</f>
        <v/>
      </c>
      <c r="M38" s="596" t="str">
        <f>IF(VLOOKUP(G38, TablaGLP[],M6, FALSE)="","",VLOOKUP(G38, TablaGLP[],M6, FALSE))</f>
        <v/>
      </c>
      <c r="N38" s="596" t="str">
        <f>IF(VLOOKUP(G38, TablaGLP[],N6, FALSE)="","",VLOOKUP(G38, TablaGLP[],N6, FALSE))</f>
        <v/>
      </c>
      <c r="O38" s="596" t="str">
        <f>IF(VLOOKUP(G38, TablaGLP[],O6, FALSE)="","",VLOOKUP(G38, TablaGLP[],O6, FALSE))</f>
        <v/>
      </c>
      <c r="P38" s="596" t="str">
        <f>IF(VLOOKUP(G38, TablaGLP[],P6, FALSE)="","",VLOOKUP(G38, TablaGLP[],P6, FALSE))</f>
        <v/>
      </c>
      <c r="Q38" s="598" t="str">
        <f>IF(VLOOKUP(G38, TablaGLP[],Q6, FALSE)="","",VLOOKUP(G38, TablaGLP[],Q6, FALSE))</f>
        <v/>
      </c>
      <c r="R38" s="596" t="str">
        <f>IF(VLOOKUP(G38, TablaGLP[],R6, FALSE)="","",VLOOKUP(G38, TablaGLP[],R6, FALSE))</f>
        <v/>
      </c>
      <c r="S38" s="596" t="str">
        <f>IF(VLOOKUP(G38, TablaGLP[],S6, FALSE)="","",VLOOKUP(G38, TablaGLP[],S6, FALSE))</f>
        <v/>
      </c>
      <c r="T38" s="596" t="str">
        <f>IF(VLOOKUP(G38, TablaGLP[],T6, FALSE)="","",VLOOKUP(G38, TablaGLP[],T6, FALSE))</f>
        <v/>
      </c>
      <c r="U38" s="596" t="str">
        <f>IF(VLOOKUP(G38, TablaGLP[],U6, FALSE)="","",VLOOKUP(G38, TablaGLP[],U6, FALSE))</f>
        <v/>
      </c>
      <c r="V38" s="620"/>
      <c r="W38" s="597" t="str">
        <f>IF(VLOOKUP(G38, TablaGE[], W6, FALSE)="","",VLOOKUP(G38, TablaGE[], W6, FALSE))</f>
        <v/>
      </c>
      <c r="X38" s="596" t="str">
        <f>IF(VLOOKUP(G38, TablaGE[],X6, FALSE)="","",VLOOKUP(G38, TablaGE[],X6, FALSE))</f>
        <v/>
      </c>
      <c r="Y38" s="598" t="str">
        <f>IF(VLOOKUP(G38, TablaGE[],Y6, FALSE)="","",VLOOKUP(G38, TablaGE[],Y6, FALSE))</f>
        <v/>
      </c>
      <c r="Z38" s="596" t="str">
        <f>IF(VLOOKUP(G38, TablaGE[],Z6, FALSE)="","",VLOOKUP(G38, TablaGE[],Z6, FALSE))</f>
        <v/>
      </c>
      <c r="AA38" s="596" t="str">
        <f>IF(VLOOKUP(G38, TablaGE[], AA6, FALSE)="","",VLOOKUP(G38, TablaGE[], AA6, FALSE))</f>
        <v/>
      </c>
      <c r="AB38" s="596" t="str">
        <f>IF(VLOOKUP(G38, TablaGE[],AB6, FALSE)="","",VLOOKUP(G38, TablaGE[],AB6, FALSE))</f>
        <v/>
      </c>
      <c r="AC38" s="596" t="str">
        <f>IF(VLOOKUP(G38, TablaGE[],AC6, FALSE)="","",VLOOKUP(G38, TablaGE[],AC6, FALSE))</f>
        <v/>
      </c>
      <c r="AD38" s="596" t="str">
        <f>IF(VLOOKUP(G38, TablaGE[],AD6, FALSE)="","",VLOOKUP(G38, TablaGE[],AD6, FALSE))</f>
        <v/>
      </c>
      <c r="AE38" s="596" t="str">
        <f>IF(VLOOKUP(G38, TablaGE[], AE6, FALSE)="","",VLOOKUP(G38, TablaGE[], AE6, FALSE))</f>
        <v/>
      </c>
      <c r="AF38" s="596" t="str">
        <f>IF(VLOOKUP(G38, TablaGE[], AF6, FALSE)="","",VLOOKUP(G38, TablaGE[], AF6, FALSE))</f>
        <v/>
      </c>
      <c r="AG38" s="596" t="str">
        <f>IF(VLOOKUP(G38, TablaGE[],AG6, FALSE)="","",VLOOKUP(G38, TablaGE[],AG6, FALSE))</f>
        <v/>
      </c>
      <c r="AH38" s="596" t="str">
        <f>IF(VLOOKUP(G38, TablaGE[],AH6, FALSE)="","",VLOOKUP(G38, TablaGE[],AH6, FALSE))</f>
        <v/>
      </c>
      <c r="AI38" s="596" t="str">
        <f>IF(VLOOKUP(G38, TablaGE[],AI6, FALSE)="","",VLOOKUP(G38, TablaGE[],AI6, FALSE))</f>
        <v/>
      </c>
      <c r="AJ38" s="596" t="str">
        <f>IF(VLOOKUP(G38, TablaGE[],AJ6, FALSE)="","",VLOOKUP(G38, TablaGE[],AJ6, FALSE))</f>
        <v/>
      </c>
      <c r="AK38" s="596" t="str">
        <f>IF(VLOOKUP(G38, TablaGE[],AK6, FALSE)="","",VLOOKUP(G38, TablaGE[],AK6, FALSE))</f>
        <v/>
      </c>
      <c r="AL38" s="596" t="str">
        <f>IF(VLOOKUP(G38, TablaGE[],AL6, FALSE)="","",VLOOKUP(G38, TablaGE[],AL6, FALSE))</f>
        <v/>
      </c>
      <c r="AM38" s="596" t="str">
        <f>IF(VLOOKUP(G38, TablaGE[],AM6, FALSE)="","",VLOOKUP(G38, TablaGE[],AM6, FALSE))</f>
        <v/>
      </c>
      <c r="AN38" s="596" t="str">
        <f>IF(VLOOKUP(G38, TablaGE[],AN6, FALSE)="","",VLOOKUP(G38, TablaGE[],AN6, FALSE))</f>
        <v/>
      </c>
      <c r="AO38" s="596" t="str">
        <f>IF(VLOOKUP(G38, TablaGE[],AO6, FALSE)="","",VLOOKUP(G38, TablaGE[],AO6, FALSE))</f>
        <v/>
      </c>
      <c r="AP38" s="596" t="str">
        <f>IF(VLOOKUP(G38, TablaGE[],AP6, FALSE)="","",VLOOKUP(G38, TablaGE[],AP6, FALSE))</f>
        <v/>
      </c>
      <c r="AQ38" s="596" t="str">
        <f>IF(VLOOKUP(G38, TablaGE[],AQ6, FALSE)="","",VLOOKUP(G38, TablaGE[],AQ6, FALSE))</f>
        <v/>
      </c>
      <c r="AR38" s="596" t="str">
        <f>IF(VLOOKUP(G38, TablaGE[],AR6, FALSE)="","",VLOOKUP(G38, TablaGE[],AR6, FALSE))</f>
        <v/>
      </c>
      <c r="AS38" s="596" t="str">
        <f>IF(VLOOKUP(G38, TablaGE[],AS6, FALSE)="","",VLOOKUP(G38, TablaGE[],AS6, FALSE))</f>
        <v/>
      </c>
      <c r="AT38" s="596" t="str">
        <f>IF(VLOOKUP(G38, TablaGE[],AT6, FALSE)="","",VLOOKUP(G38, TablaGE[],AT6, FALSE))</f>
        <v/>
      </c>
      <c r="AU38" s="596" t="str">
        <f>IF(VLOOKUP(G38, TablaGE[],AU6, FALSE)="","",VLOOKUP(G38, TablaGE[],AU6, FALSE))</f>
        <v/>
      </c>
      <c r="AV38" s="620"/>
      <c r="AW38" s="597" t="str">
        <f>IF(VLOOKUP(G38, TablaDO[], AW6, FALSE)="","",VLOOKUP(G38, TablaDO[], AW6, FALSE))</f>
        <v/>
      </c>
      <c r="AX38" s="596" t="str">
        <f>IF(VLOOKUP(G38, TablaDO[], AX6, FALSE)="","",VLOOKUP(G38, TablaDO[], AX6, FALSE))</f>
        <v/>
      </c>
      <c r="AY38" s="596" t="str">
        <f>IF(VLOOKUP(G38, TablaDO[], AY6, FALSE)="","",VLOOKUP(G38, TablaDO[], AY6, FALSE))</f>
        <v/>
      </c>
      <c r="AZ38" s="596" t="str">
        <f>IF(VLOOKUP(G38, TablaDO[], AZ6, FALSE)="","",VLOOKUP(G38, TablaDO[], AZ6, FALSE))</f>
        <v/>
      </c>
      <c r="BA38" s="596" t="str">
        <f>IF(VLOOKUP(G38, TablaDO[],BA6, FALSE)="","",VLOOKUP(G38, TablaDO[],BA6, FALSE))</f>
        <v/>
      </c>
      <c r="BB38" s="596" t="str">
        <f>IF(VLOOKUP(G38, TablaDO[],BB6, FALSE)="","",VLOOKUP(G38, TablaDO[],BB6, FALSE))</f>
        <v/>
      </c>
      <c r="BC38" s="596" t="str">
        <f>IF(VLOOKUP(G38, TablaDO[],BC6, FALSE)="","",VLOOKUP(G38, TablaDO[],BC6, FALSE))</f>
        <v/>
      </c>
      <c r="BD38" s="596" t="str">
        <f>IF(VLOOKUP(G38, TablaDO[],BD6, FALSE)="","",VLOOKUP(G38, TablaDO[],BD6, FALSE))</f>
        <v/>
      </c>
      <c r="BE38" s="598" t="str">
        <f>IF(VLOOKUP(G38, TablaDO[],BE6, FALSE)="","",VLOOKUP(G38, TablaDO[],BE6, FALSE))</f>
        <v/>
      </c>
      <c r="BF38" s="596" t="str">
        <f>IF(VLOOKUP(G38, TablaDO[],BF6, FALSE)="","",VLOOKUP(G38, TablaDO[],BF6, FALSE))</f>
        <v/>
      </c>
      <c r="BG38" s="596" t="str">
        <f>IF(VLOOKUP(G38, TablaDO[],BG6, FALSE)="","",VLOOKUP(G38, TablaDO[],BG6, FALSE))</f>
        <v/>
      </c>
      <c r="BH38" s="596" t="str">
        <f>IF(VLOOKUP(G38, TablaDO[],BH6, FALSE)="","",VLOOKUP(G38, TablaDO[],BH6, FALSE))</f>
        <v/>
      </c>
      <c r="BI38" s="596" t="str">
        <f>IF(VLOOKUP(G38, TablaDO[],BI6, FALSE)="","",VLOOKUP(G38, TablaDO[],BI6, FALSE))</f>
        <v/>
      </c>
      <c r="BJ38" s="596" t="str">
        <f>IF(VLOOKUP(G38, TablaDO[],BJ6, FALSE)="","",VLOOKUP(G38, TablaDO[],BJ6, FALSE))</f>
        <v/>
      </c>
      <c r="BK38" s="596" t="str">
        <f>IF(VLOOKUP(G38, TablaDO[],BK6, FALSE)="","",VLOOKUP(G38, TablaDO[],BK6, FALSE))</f>
        <v/>
      </c>
      <c r="BL38" s="596" t="str">
        <f>IF(VLOOKUP(G38, TablaDO[],BL6, FALSE)="","",VLOOKUP(G38, TablaDO[],BL6, FALSE))</f>
        <v/>
      </c>
      <c r="BM38" s="596" t="str">
        <f>IF(VLOOKUP(G38, TablaDO[],BM6, FALSE)="","",VLOOKUP(G38, TablaDO[],BM6, FALSE))</f>
        <v/>
      </c>
      <c r="BN38" s="596" t="str">
        <f>IF(VLOOKUP(G38, TablaDO[],BN6, FALSE)="","",VLOOKUP(G38, TablaDO[],BN6, FALSE))</f>
        <v/>
      </c>
      <c r="BO38" s="596" t="str">
        <f>IF(VLOOKUP(G38, TablaDO[],BO6, FALSE)="","",VLOOKUP(G38, TablaDO[],BO6, FALSE))</f>
        <v/>
      </c>
      <c r="BP38" s="596" t="str">
        <f>IF(VLOOKUP(G38, TablaDO[],BP6, FALSE)="","",VLOOKUP(G38, TablaDO[],BP6, FALSE))</f>
        <v/>
      </c>
      <c r="BQ38" s="596" t="str">
        <f>IF(VLOOKUP(G38, TablaDO[],BQ6, FALSE)="","",VLOOKUP(G38, TablaDO[],BQ6, FALSE))</f>
        <v/>
      </c>
      <c r="BR38" s="596" t="str">
        <f>IF(VLOOKUP(G38, TablaDO[],BR6, FALSE)="","",VLOOKUP(G38, TablaDO[],BR6, FALSE))</f>
        <v/>
      </c>
      <c r="BS38" s="620"/>
      <c r="BT38" s="597" t="str">
        <f>IF(VLOOKUP(G38, TablaJF[], BT6, FALSE)="","",VLOOKUP(G38, TablaJF[], BT6, FALSE))</f>
        <v/>
      </c>
      <c r="BU38" s="596" t="str">
        <f>IF(VLOOKUP(G38, TablaJF[], BU6, FALSE)="","",VLOOKUP(G38, TablaJF[], BU6, FALSE))</f>
        <v/>
      </c>
      <c r="BV38" s="596" t="str">
        <f>IF(VLOOKUP(G38, TablaJF[], BV6, FALSE)="","",VLOOKUP(G38, TablaJF[], BV6, FALSE))</f>
        <v/>
      </c>
      <c r="BW38" s="596" t="str">
        <f>IF(VLOOKUP(G38, TablaJF[], BW6, FALSE)="","",VLOOKUP(G38, TablaJF[], BW6, FALSE))</f>
        <v/>
      </c>
      <c r="BX38" s="596" t="str">
        <f>IF(VLOOKUP(G38, TablaJF[],BX6, FALSE)="","",VLOOKUP(G38, TablaJF[],BX6, FALSE))</f>
        <v/>
      </c>
      <c r="BY38" s="596" t="str">
        <f>IF(VLOOKUP(G38, TablaJF[],BY6, FALSE)="","",VLOOKUP(G38, TablaJF[],BY6, FALSE))</f>
        <v/>
      </c>
      <c r="BZ38" s="596" t="str">
        <f>IF(VLOOKUP(G38, TablaJF[],BZ6, FALSE)="","",VLOOKUP(G38, TablaJF[],BZ6, FALSE))</f>
        <v/>
      </c>
      <c r="CA38" s="596" t="str">
        <f>IF(VLOOKUP(G38, TablaJF[],CA6, FALSE)="","",VLOOKUP(G38, TablaJF[],CA6, FALSE))</f>
        <v/>
      </c>
      <c r="CB38" s="596" t="str">
        <f>IF(VLOOKUP(G38, TablaJF[],CB6, FALSE)="","",VLOOKUP(G38, TablaJF[],CB6, FALSE))</f>
        <v/>
      </c>
      <c r="CC38" s="596" t="str">
        <f>IF(VLOOKUP(G38, TablaJF[],CC6, FALSE)="","",VLOOKUP(G38, TablaJF[],CC6, FALSE))</f>
        <v/>
      </c>
      <c r="CD38" s="596" t="str">
        <f>IF(VLOOKUP(G38, TablaJF[],CD6, FALSE)="","",VLOOKUP(G38, TablaJF[],CD6, FALSE))</f>
        <v/>
      </c>
      <c r="CE38" s="596" t="str">
        <f>IF(VLOOKUP(G38, TablaJF[],CE6, FALSE)="","",VLOOKUP(G38, TablaJF[],CE6, FALSE))</f>
        <v/>
      </c>
      <c r="CF38" s="596" t="str">
        <f>IF(VLOOKUP(G38, TablaJF[],CF6, FALSE)="","",VLOOKUP(G38, TablaJF[],CF6, FALSE))</f>
        <v/>
      </c>
      <c r="CG38" s="596" t="str">
        <f>IF(VLOOKUP(G38, TablaJF[],CG6, FALSE)="","",VLOOKUP(G38, TablaJF[],CG6, FALSE))</f>
        <v/>
      </c>
      <c r="CH38" s="596" t="str">
        <f>IF(VLOOKUP(G38, TablaJF[],CH6, FALSE)="","",VLOOKUP(G38, TablaJF[],CH6, FALSE))</f>
        <v/>
      </c>
      <c r="CI38" s="596" t="str">
        <f>IF(VLOOKUP(G38, TablaJF[],CI6, FALSE)="","",VLOOKUP(G38, TablaJF[],CI6, FALSE))</f>
        <v/>
      </c>
      <c r="CJ38" s="598" t="str">
        <f>IF(VLOOKUP(G38, TablaJF[],CJ6, FALSE)="","",VLOOKUP(G38, TablaJF[],CJ6, FALSE))</f>
        <v/>
      </c>
      <c r="CK38" s="596" t="str">
        <f>IF(VLOOKUP(G38, TablaJF[],CK6, FALSE)="","",VLOOKUP(G38, TablaJF[],CK6, FALSE))</f>
        <v/>
      </c>
      <c r="CL38" s="596" t="str">
        <f>IF(VLOOKUP(G38, TablaJF[],CL6, FALSE)="","",VLOOKUP(G38, TablaJF[],CL6, FALSE))</f>
        <v/>
      </c>
      <c r="CM38" s="620"/>
      <c r="CN38" s="597" t="str">
        <f>IF(VLOOKUP(G38, TablaKE[], CN6, FALSE)="","",VLOOKUP(G38, TablaKE[], CN6, FALSE))</f>
        <v/>
      </c>
      <c r="CO38" s="596" t="str">
        <f>IF(VLOOKUP(G38, TablaKE[], CO6, FALSE)="","",VLOOKUP(G38, TablaKE[], CO6, FALSE))</f>
        <v/>
      </c>
      <c r="CP38" s="596" t="str">
        <f>IF(VLOOKUP(G38, TablaKE[], CP6, FALSE)="","",VLOOKUP(G38, TablaKE[], CP6, FALSE))</f>
        <v/>
      </c>
      <c r="CQ38" s="596" t="str">
        <f>IF(VLOOKUP(G38, TablaKE[], CQ6, FALSE)="","",VLOOKUP(G38, TablaKE[], CQ6, FALSE))</f>
        <v/>
      </c>
      <c r="CR38" s="596" t="str">
        <f>IF(VLOOKUP(G38, TablaKE[],CR6, FALSE)="","",VLOOKUP(G38, TablaKE[],CR6, FALSE))</f>
        <v/>
      </c>
      <c r="CS38" s="596" t="str">
        <f>IF(VLOOKUP(G38, TablaKE[],CS6, FALSE)="","",VLOOKUP(G38, TablaKE[],CS6, FALSE))</f>
        <v/>
      </c>
      <c r="CT38" s="596" t="str">
        <f>IF(VLOOKUP(G38, TablaKE[],CT6, FALSE)="","",VLOOKUP(G38, TablaKE[],CT6, FALSE))</f>
        <v/>
      </c>
      <c r="CU38" s="596" t="str">
        <f>IF(VLOOKUP(G38, TablaKE[],CU6, FALSE)="","",VLOOKUP(G38, TablaKE[],CU6, FALSE))</f>
        <v/>
      </c>
      <c r="CV38" s="596" t="str">
        <f>IF(VLOOKUP(G38, TablaKE[],CV6, FALSE)="","",VLOOKUP(G38, TablaKE[],CV6, FALSE))</f>
        <v/>
      </c>
      <c r="CW38" s="596" t="str">
        <f>IF(VLOOKUP(G38, TablaKE[],CW6, FALSE)="","",VLOOKUP(G38, TablaKE[],CW6, FALSE))</f>
        <v/>
      </c>
      <c r="CX38" s="596" t="str">
        <f>IF(VLOOKUP(G38, TablaKE[],CX6, FALSE)="","",VLOOKUP(G38, TablaKE[],CX6, FALSE))</f>
        <v/>
      </c>
      <c r="CY38" s="596" t="str">
        <f>IF(VLOOKUP(G38, TablaKE[],CY6, FALSE)="","",VLOOKUP(G38, TablaKE[],CY6, FALSE))</f>
        <v/>
      </c>
      <c r="CZ38" s="596" t="str">
        <f>IF(VLOOKUP(G38, TablaKE[],CZ6, FALSE)="","",VLOOKUP(G38, TablaKE[],CZ6, FALSE))</f>
        <v/>
      </c>
      <c r="DA38" s="596" t="str">
        <f>IF(VLOOKUP(G38, TablaKE[],DA6, FALSE)="","",VLOOKUP(G38, TablaKE[],DA6, FALSE))</f>
        <v/>
      </c>
      <c r="DB38" s="596" t="str">
        <f>IF(VLOOKUP(G38, TablaKE[],DB6, FALSE)="","",VLOOKUP(G38, TablaKE[],DB6, FALSE))</f>
        <v/>
      </c>
      <c r="DC38" s="596" t="str">
        <f>IF(VLOOKUP(G38, TablaKE[],DC6, FALSE)="","",VLOOKUP(G38, TablaKE[],DC6, FALSE))</f>
        <v/>
      </c>
      <c r="DD38" s="620"/>
      <c r="DE38" s="597" t="str">
        <f>IF(VLOOKUP($G38, TablaGP[], $DE$6, FALSE)="","",VLOOKUP($G38, TablaGP[], $DE$6, FALSE))</f>
        <v/>
      </c>
      <c r="DF38" s="598" t="str">
        <f>IF(VLOOKUP($G38, TablaGP[], $DF$6, FALSE)="","",VLOOKUP($G38, TablaGP[], $DF$6, FALSE))</f>
        <v/>
      </c>
      <c r="DG38" s="596" t="str">
        <f t="shared" si="10"/>
        <v/>
      </c>
      <c r="DH38" s="598" t="str">
        <f>IF(VLOOKUP($G38, TablaGP[], $DH$6, FALSE)="","",VLOOKUP($G38, TablaGP[], $DH$6, FALSE))</f>
        <v/>
      </c>
      <c r="DI38" s="596" t="str">
        <f t="shared" si="11"/>
        <v/>
      </c>
      <c r="DJ38" s="596" t="str">
        <f t="shared" si="12"/>
        <v/>
      </c>
      <c r="DK38" s="598" t="str">
        <f>IF(VLOOKUP($G38, TablaGP[], $DK$6, FALSE)="","",VLOOKUP($G38, TablaGP[], $DK$6, FALSE))</f>
        <v/>
      </c>
      <c r="DL38" s="596" t="str">
        <f t="shared" si="13"/>
        <v/>
      </c>
      <c r="DM38" s="598" t="str">
        <f>IF(VLOOKUP($G38, TablaGP[], $DM$6, FALSE)="","",VLOOKUP($G38, TablaGP[], $DM$6, FALSE))</f>
        <v/>
      </c>
      <c r="DN38" s="596" t="str">
        <f t="shared" si="14"/>
        <v/>
      </c>
      <c r="DO38" s="598" t="str">
        <f>IF(VLOOKUP($G38, TablaGP[], $DO$6, FALSE)="","",VLOOKUP($G38, TablaGP[], $DO$6, FALSE))</f>
        <v/>
      </c>
      <c r="DP38" s="598" t="str">
        <f>IF(VLOOKUP($G38, TablaGP[], $DP$6, FALSE)="","",VLOOKUP($G38, TablaGP[], $DP$6, FALSE))</f>
        <v/>
      </c>
      <c r="DQ38" s="598" t="str">
        <f>IF(VLOOKUP($G38, TablaGP[], $DQ$6, FALSE)="","",VLOOKUP($G38, TablaGP[], $DQ$6, FALSE))</f>
        <v/>
      </c>
      <c r="DR38" s="598" t="str">
        <f>IF(VLOOKUP($G38, TablaGP[], $DR$6, FALSE)="","",VLOOKUP($G38, TablaGP[], $DR$6, FALSE))</f>
        <v/>
      </c>
      <c r="DS38" s="596" t="str">
        <f t="shared" si="15"/>
        <v/>
      </c>
      <c r="DT38" s="596" t="str">
        <f t="shared" si="16"/>
        <v/>
      </c>
      <c r="DU38" s="596" t="str">
        <f t="shared" si="17"/>
        <v/>
      </c>
      <c r="DV38" s="596" t="str">
        <f t="shared" si="18"/>
        <v/>
      </c>
      <c r="DW38" s="596" t="str">
        <f t="shared" si="19"/>
        <v/>
      </c>
      <c r="DX38" s="598" t="str">
        <f>IF(VLOOKUP($G38, TablaGP[], $DX$6, FALSE)="","",VLOOKUP($G38, TablaGP[], $DX$6, FALSE))</f>
        <v/>
      </c>
      <c r="DY38" s="598" t="str">
        <f>IF(VLOOKUP($G38, TablaGP[], $DY$6, FALSE)="","",VLOOKUP($G38, TablaGP[], $DY$6, FALSE))</f>
        <v/>
      </c>
      <c r="DZ38" s="598" t="str">
        <f>IF(VLOOKUP($G38, TablaGP[], $DZ$6, FALSE)="","",VLOOKUP($G38, TablaGP[], $DZ$6, FALSE))</f>
        <v/>
      </c>
      <c r="EA38" s="596" t="str">
        <f t="shared" si="20"/>
        <v/>
      </c>
      <c r="EB38" s="596" t="str">
        <f t="shared" si="21"/>
        <v/>
      </c>
      <c r="EC38" s="596" t="str">
        <f t="shared" si="22"/>
        <v/>
      </c>
      <c r="EE38" s="597" t="str">
        <f>IF(VLOOKUP($G38, TablaGAV[], $DE$6, FALSE)="","",VLOOKUP($G38, TablaGAV[], $DE$6, FALSE))</f>
        <v/>
      </c>
      <c r="EF38" s="598" t="str">
        <f>IF(VLOOKUP($G38, TablaGAV[], $EF$6, FALSE)="","",VLOOKUP($G38, TablaGAV[], $EF$6, FALSE))</f>
        <v/>
      </c>
      <c r="EG38" s="596" t="str">
        <f t="shared" si="23"/>
        <v/>
      </c>
      <c r="EH38" s="596" t="str">
        <f t="shared" si="24"/>
        <v/>
      </c>
      <c r="EI38" s="598" t="str">
        <f>IF(VLOOKUP($G38, TablaGAV[], $EI$6, FALSE)="","",VLOOKUP($G38, TablaGAV[], $EI$6, FALSE))</f>
        <v/>
      </c>
      <c r="EJ38" s="596" t="str">
        <f t="shared" si="25"/>
        <v/>
      </c>
      <c r="EK38" s="598" t="str">
        <f>IF(VLOOKUP($G38, TablaGAV[], $EK$6, FALSE)="","",VLOOKUP($G38, TablaGAV[], $EK$6, FALSE))</f>
        <v/>
      </c>
      <c r="EL38" s="596" t="str">
        <f t="shared" si="26"/>
        <v/>
      </c>
      <c r="EM38" s="598" t="str">
        <f>IF(VLOOKUP($G38, TablaGAV[], $EM$6, FALSE)="","",VLOOKUP($G38, TablaGAV[], $EM$6, FALSE))</f>
        <v/>
      </c>
      <c r="EN38" s="596" t="str">
        <f t="shared" si="27"/>
        <v/>
      </c>
      <c r="EO38" s="598" t="str">
        <f>IF(VLOOKUP($G38, TablaGAV[], $EO$6, FALSE)="","",VLOOKUP($G38, TablaGAV[], $EO$6, FALSE))</f>
        <v/>
      </c>
      <c r="EP38" s="598" t="str">
        <f>IF(VLOOKUP($G38, TablaGAV[], $EP$6, FALSE)="","",VLOOKUP($G38, TablaGAV[], $EP$6, FALSE))</f>
        <v/>
      </c>
      <c r="EQ38" s="598" t="str">
        <f>IF(VLOOKUP($G38, TablaGAV[], $EQ$6, FALSE)="","",VLOOKUP($G38, TablaGAV[], $EQ$6, FALSE))</f>
        <v/>
      </c>
      <c r="ER38" s="598" t="str">
        <f>IF(VLOOKUP($G38, TablaGAV[], $ER$6, FALSE)="","",VLOOKUP($G38, TablaGAV[], $ER$6, FALSE))</f>
        <v/>
      </c>
      <c r="ES38" s="598" t="str">
        <f>IF(VLOOKUP($G38, TablaGAV[], $ES$6, FALSE)="","",VLOOKUP($G38, TablaGAV[], $ES$6, FALSE))</f>
        <v/>
      </c>
      <c r="ET38" s="596" t="str">
        <f t="shared" si="28"/>
        <v/>
      </c>
      <c r="EU38" s="596" t="str">
        <f t="shared" si="29"/>
        <v/>
      </c>
      <c r="EV38" s="596" t="str">
        <f t="shared" si="30"/>
        <v/>
      </c>
      <c r="EW38" s="596" t="str">
        <f t="shared" si="31"/>
        <v/>
      </c>
      <c r="EX38" s="596" t="str">
        <f t="shared" si="32"/>
        <v/>
      </c>
      <c r="EY38" s="598" t="str">
        <f>IF(VLOOKUP($G38, TablaGAV[], $EY$6, FALSE)="","",VLOOKUP($G38, TablaGAV[], $EY$6, FALSE))</f>
        <v/>
      </c>
      <c r="EZ38" s="598" t="str">
        <f>IF(VLOOKUP($G38, TablaGAV[], $EZ$6, FALSE)="","",VLOOKUP($G38, TablaGAV[], $EZ$6, FALSE))</f>
        <v/>
      </c>
      <c r="FA38" s="596" t="str">
        <f t="shared" si="33"/>
        <v/>
      </c>
      <c r="FB38" s="596" t="str">
        <f t="shared" si="34"/>
        <v/>
      </c>
    </row>
    <row r="39" spans="2:158" x14ac:dyDescent="0.25">
      <c r="H39" s="613"/>
      <c r="I39" s="597" t="s">
        <v>232</v>
      </c>
      <c r="J39" s="598"/>
      <c r="K39" s="598" t="str">
        <f>IF(MIN(J8:J38)&lt;K8,"ERROR","OK MIN")</f>
        <v>OK MIN</v>
      </c>
      <c r="L39" s="598" t="str">
        <f>IF(MAX(J8:J38)&gt;L8,"ERROR","OK MAX")</f>
        <v>OK MAX</v>
      </c>
      <c r="M39" s="598"/>
      <c r="N39" s="598" t="str">
        <f>IF(MAX(M8:M38)&gt;N8,"ERROR","OK MAX")</f>
        <v>OK MAX</v>
      </c>
      <c r="O39" s="598"/>
      <c r="P39" s="598" t="str">
        <f>IF(MIN(O8:O38)&lt;P8,"ERROR","OK MIN")</f>
        <v>OK MIN</v>
      </c>
      <c r="Q39" s="598" t="str">
        <f>IF(MAX(O8:O38)&gt;Q8,"ERROR","OK MAX")</f>
        <v>OK MAX</v>
      </c>
      <c r="R39" s="598"/>
      <c r="S39" s="598" t="str">
        <f>IF(MAX(R8:R38)&gt;S8,"ERROR","OK MAX")</f>
        <v>OK MAX</v>
      </c>
      <c r="T39" s="598"/>
      <c r="U39" s="598" t="str">
        <f>IF(MAX(T8:T38)&gt;U8,"ERROR","OK MAX")</f>
        <v>OK MAX</v>
      </c>
      <c r="V39" s="620"/>
      <c r="W39" s="597" t="s">
        <v>232</v>
      </c>
      <c r="X39" s="596"/>
      <c r="Y39" s="598" t="str">
        <f>IF(MIN(X8:X38)&lt;Y8,"ERROR","OK MIN")</f>
        <v>OK MIN</v>
      </c>
      <c r="Z39" s="598" t="str">
        <f>IF(MAX(X8:X38)&gt;Z8,"ERROR","OK MAX")</f>
        <v>OK MAX</v>
      </c>
      <c r="AA39" s="598"/>
      <c r="AB39" s="598" t="str">
        <f>IF(MIN(AA8:AA38)&lt;AB8,"ERROR","OK MIN")</f>
        <v>OK MIN</v>
      </c>
      <c r="AC39" s="598"/>
      <c r="AD39" s="598" t="str">
        <f>IF(MAX(AC8:AC38)&gt;AD8,"ERROR","OK MAX")</f>
        <v>OK MAX</v>
      </c>
      <c r="AE39" s="598"/>
      <c r="AF39" s="598" t="str">
        <f>IF(MIN(AE8:AE38)&lt;AF8,"ERROR","OK MIN")</f>
        <v>OK MIN</v>
      </c>
      <c r="AG39" s="598"/>
      <c r="AH39" s="598"/>
      <c r="AI39" s="598"/>
      <c r="AJ39" s="598" t="str">
        <f>IF(MAX(AG8:AG38)&gt;AJ8,"ERROR","OK MAX")</f>
        <v>OK MAX</v>
      </c>
      <c r="AK39" s="598" t="str">
        <f>IF(MAX(AH8:AH38)&gt;AK8,"ERROR","OK MAX")</f>
        <v>OK MAX</v>
      </c>
      <c r="AL39" s="598" t="str">
        <f>IF(MAX(AI8:AI38)&gt;AL8,"ERROR","OK MAX")</f>
        <v>OK MAX</v>
      </c>
      <c r="AM39" s="598"/>
      <c r="AN39" s="598"/>
      <c r="AO39" s="598"/>
      <c r="AP39" s="598"/>
      <c r="AQ39" s="598" t="str">
        <f>IF(MAX(AM8:AM38)&gt;AQ8,"ERROR","OK MAX")</f>
        <v>OK MAX</v>
      </c>
      <c r="AR39" s="598" t="str">
        <f>IF(MIN(AN8:AN38)&lt;AR8,"ERROR","OK MIN")</f>
        <v>OK MIN</v>
      </c>
      <c r="AS39" s="598" t="str">
        <f>IF(MAX(AN8:AN38)&gt;AS8,"ERROR","OK MAX")</f>
        <v>OK MAX</v>
      </c>
      <c r="AT39" s="598" t="str">
        <f>IF(MAX(AO8:AO38)&gt;AT8,"ERROR","OK MAX")</f>
        <v>OK MAX</v>
      </c>
      <c r="AU39" s="598" t="str">
        <f>IF(MAX(AP8:AP38)&gt;AU8,"ERROR","OK MAX")</f>
        <v>OK MAX</v>
      </c>
      <c r="AV39" s="625"/>
      <c r="AW39" s="597" t="s">
        <v>232</v>
      </c>
      <c r="AX39" s="598"/>
      <c r="AY39" s="598" t="str">
        <f>IF(MIN(AX8:AX38)&lt;AY8,"ERROR","OK MIN")</f>
        <v>OK MIN</v>
      </c>
      <c r="AZ39" s="598" t="str">
        <f>IF(MAX(AX8:AX38)&gt;AZ8,"ERROR","OK MAX")</f>
        <v>OK MAX</v>
      </c>
      <c r="BA39" s="598"/>
      <c r="BB39" s="598" t="str">
        <f>IF(MIN(BA8:BA38)&lt;BB8,"ERROR","OK MIN")</f>
        <v>OK MIN</v>
      </c>
      <c r="BC39" s="598"/>
      <c r="BD39" s="598" t="str">
        <f>IF(MIN(BC8:BC38)&lt;BD8,"ERROR","OK MIN")</f>
        <v>OK MIN</v>
      </c>
      <c r="BE39" s="598" t="str">
        <f>IF(MAX(BC8:BC38)&gt;BE8,"ERROR","OK MAX")</f>
        <v>OK MAX</v>
      </c>
      <c r="BF39" s="598"/>
      <c r="BG39" s="598" t="str">
        <f>IF(MAX(BF8:BF38)&gt;BG8,"ERROR","OK MAX")</f>
        <v>OK MAX</v>
      </c>
      <c r="BH39" s="598"/>
      <c r="BI39" s="598" t="str">
        <f>IF(MAX(BH8:BH38)&gt;BI8,"ERROR","OK MAX")</f>
        <v>OK MAX</v>
      </c>
      <c r="BJ39" s="596"/>
      <c r="BK39" s="596" t="str">
        <f>IF(MIN(BJ8:BJ38)&lt;BK8,"ERROR","OK MIN")</f>
        <v>OK MIN</v>
      </c>
      <c r="BL39" s="598" t="str">
        <f>IF(MAX(BK8:BK38)&gt;BL8,"ERROR","OK MAX")</f>
        <v>OK MAX</v>
      </c>
      <c r="BM39" s="596"/>
      <c r="BN39" s="598" t="str">
        <f>IF(MIN(BM8:BM38)&lt;BN8,"ERROR","OK MIN")</f>
        <v>OK MIN</v>
      </c>
      <c r="BO39" s="598"/>
      <c r="BP39" s="598" t="str">
        <f>IF(MAX(BO8:BO38)&gt;BP8,"ERROR","OK MAX")</f>
        <v>OK MAX</v>
      </c>
      <c r="BQ39" s="598"/>
      <c r="BR39" s="598" t="str">
        <f>IF(MAX(BQ8:BQ38)&gt;BR8,"ERROR","OK MAX")</f>
        <v>OK MAX</v>
      </c>
      <c r="BS39" s="620"/>
      <c r="BT39" s="597" t="s">
        <v>232</v>
      </c>
      <c r="BU39" s="596"/>
      <c r="BV39" s="598" t="str">
        <f>IF(MIN(BU8:BU38)&lt;BV8,"ERROR","OK MIN")</f>
        <v>OK MIN</v>
      </c>
      <c r="BW39" s="598" t="str">
        <f>IF(MAX(BU8:BU38)&gt;BW8,"ERROR","OK MAX")</f>
        <v>OK MAX</v>
      </c>
      <c r="BX39" s="598"/>
      <c r="BY39" s="598" t="str">
        <f>IF(MIN(BX8:BX38)&lt;BY8,"ERROR","OK MIN")</f>
        <v>OK MIN</v>
      </c>
      <c r="BZ39" s="598"/>
      <c r="CA39" s="598" t="str">
        <f>IF(MIN(BZ8:BZ38)&lt;CA8,"ERROR","OK MIN")</f>
        <v>OK MIN</v>
      </c>
      <c r="CB39" s="596"/>
      <c r="CC39" s="598"/>
      <c r="CD39" s="598" t="str">
        <f>IF(MAX(CB8:CB38)&gt;CD8,"ERROR","OK MAX")</f>
        <v>OK MAX</v>
      </c>
      <c r="CE39" s="598" t="str">
        <f>IF(MAX(CC8:CC38)&gt;CE8,"ERROR","OK MAX")</f>
        <v>OK MAX</v>
      </c>
      <c r="CF39" s="598"/>
      <c r="CG39" s="598" t="str">
        <f>IF(MAX(CF8:CF38)&gt;CG8,"ERROR","OK MAX")</f>
        <v>OK MAX</v>
      </c>
      <c r="CH39" s="598"/>
      <c r="CI39" s="598"/>
      <c r="CJ39" s="598" t="str">
        <f>IF(MAX(CH8:CH38)&gt;CJ8,"ERROR","OK MAX")</f>
        <v>OK MAX</v>
      </c>
      <c r="CK39" s="598"/>
      <c r="CL39" s="598" t="str">
        <f>IF(MAX(CK8:CK38)&gt;CL8,"ERROR","OK MAX")</f>
        <v>OK MAX</v>
      </c>
      <c r="CM39" s="627"/>
      <c r="CN39" s="597" t="s">
        <v>232</v>
      </c>
      <c r="CO39" s="596"/>
      <c r="CP39" s="598" t="str">
        <f>IF(MIN(CO8:CO38)&lt;CP8,"ERROR","OK MIN")</f>
        <v>OK MIN</v>
      </c>
      <c r="CQ39" s="598" t="str">
        <f>IF(MAX(CO8:CO38)&gt;CQ8,"ERROR","OK MAX")</f>
        <v>OK MAX</v>
      </c>
      <c r="CR39" s="598"/>
      <c r="CS39" s="598" t="str">
        <f>IF(MIN(CR8:CR38)&lt;CS8,"ERROR","OK MIN")</f>
        <v>OK MIN</v>
      </c>
      <c r="CT39" s="598"/>
      <c r="CU39" s="598" t="str">
        <f>IF(MIN(CT8:CT38)&lt;CU8,"ERROR","OK MIN")</f>
        <v>OK MIN</v>
      </c>
      <c r="CV39" s="596"/>
      <c r="CW39" s="598"/>
      <c r="CX39" s="598" t="str">
        <f>IF(MAX(CV8:CV38)&gt;CX8,"ERROR","OK MAX")</f>
        <v>OK MAX</v>
      </c>
      <c r="CY39" s="598" t="str">
        <f>IF(MAX(CW8:CW38)&gt;CY8,"ERROR","OK MAX")</f>
        <v>OK MAX</v>
      </c>
      <c r="CZ39" s="598"/>
      <c r="DA39" s="598" t="str">
        <f>IF(MAX(CZ8:CZ38)&gt;DA8,"ERROR","OK MAX")</f>
        <v>OK MAX</v>
      </c>
      <c r="DB39" s="598"/>
      <c r="DC39" s="598" t="str">
        <f>IF(MAX(DB8:DB38)&gt;DC8,"ERROR","OK MAX")</f>
        <v>OK MAX</v>
      </c>
      <c r="DD39" s="620"/>
      <c r="DE39" s="597" t="s">
        <v>232</v>
      </c>
      <c r="DF39" s="598"/>
      <c r="DG39" s="598" t="str">
        <f>IF(MIN(DF8:DF38)&lt;DG8,"ERROR","OK MIN")</f>
        <v>OK MIN</v>
      </c>
      <c r="DH39" s="598"/>
      <c r="DI39" s="598" t="str">
        <f>IF(MIN(DH8:DH38)&lt;DI8,"ERROR","OK MIN")</f>
        <v>OK MIN</v>
      </c>
      <c r="DJ39" s="598" t="str">
        <f>IF(MAX(DH8:DH38)&gt;DJ8,"ERROR","OK MAX")</f>
        <v>OK MAX</v>
      </c>
      <c r="DK39" s="598"/>
      <c r="DL39" s="598" t="str">
        <f>IF(MAX(DK8:DK38)&gt;DL8,"ERROR","OK MAX")</f>
        <v>OK MAX</v>
      </c>
      <c r="DM39" s="598"/>
      <c r="DN39" s="598" t="str">
        <f>IF(MIN(DM8:DM38)&lt;DN8,"ERROR","OK MIN")</f>
        <v>OK MIN</v>
      </c>
      <c r="DO39" s="598"/>
      <c r="DP39" s="598"/>
      <c r="DQ39" s="598"/>
      <c r="DR39" s="598"/>
      <c r="DS39" s="598" t="str">
        <f>IF(MAX(DO8:DO38)&gt;DS8,"ERROR","OK MAX")</f>
        <v>OK MAX</v>
      </c>
      <c r="DT39" s="598" t="str">
        <f>IF(MIN(DP8:DP38)&lt;DT8,"ERROR","OK MIN")</f>
        <v>OK MIN</v>
      </c>
      <c r="DU39" s="598" t="str">
        <f>IF(MAX(DP8:DP38)&gt;DU8,"ERROR","OK MAX")</f>
        <v>OK MAX</v>
      </c>
      <c r="DV39" s="598" t="str">
        <f>IF(MAX(DQ8:DQ38)&gt;DV8,"ERROR","OK MAX")</f>
        <v>OK MAX</v>
      </c>
      <c r="DW39" s="598" t="str">
        <f>IF(MAX(DR8:DR38)&gt;DW8,"ERROR","OK MAX")</f>
        <v>OK MAX</v>
      </c>
      <c r="DX39" s="598"/>
      <c r="DY39" s="598"/>
      <c r="DZ39" s="598"/>
      <c r="EA39" s="598" t="str">
        <f>IF(MAX(DX8:DX38)&gt;EA8,"ERROR","OK MAX")</f>
        <v>OK MAX</v>
      </c>
      <c r="EB39" s="598" t="str">
        <f>IF(MAX(DY8:DY38)&gt;EB8,"ERROR","OK MAX")</f>
        <v>OK MAX</v>
      </c>
      <c r="EC39" s="598" t="str">
        <f>IF(MAX(DZ8:DZ38)&gt;EC8,"ERROR","OK MAX")</f>
        <v>OK MAX</v>
      </c>
      <c r="EE39" s="597" t="s">
        <v>232</v>
      </c>
      <c r="EF39" s="598"/>
      <c r="EG39" s="598" t="str">
        <f>IF(MIN(EF8:EF38)&lt;EG8,"ERROR","OK MIN")</f>
        <v>ERROR</v>
      </c>
      <c r="EH39" s="598" t="str">
        <f>IF(MAX(EF8:EF38)&gt;EH8,"ERROR","OK MAX")</f>
        <v>OK MAX</v>
      </c>
      <c r="EI39" s="598"/>
      <c r="EJ39" s="598" t="str">
        <f>IF(MAX(EI8:EI38)&gt;EJ8,"ERROR","OK MAX")</f>
        <v>OK MAX</v>
      </c>
      <c r="EK39" s="598"/>
      <c r="EL39" s="598" t="str">
        <f>IF(MIN(EK8:EK38)&lt;EL8,"ERROR","OK MIN")</f>
        <v>ERROR</v>
      </c>
      <c r="EM39" s="598"/>
      <c r="EN39" s="598" t="str">
        <f>IF(MIN(EM8:EM38)&lt;EN8,"ERROR","OK MIN")</f>
        <v>ERROR</v>
      </c>
      <c r="EO39" s="598"/>
      <c r="EP39" s="598"/>
      <c r="EQ39" s="598"/>
      <c r="ER39" s="598"/>
      <c r="ES39" s="598"/>
      <c r="ET39" s="598" t="str">
        <f>IF(MAX(EO8:EO38)&gt;ET8,"ERROR","OK MAX")</f>
        <v>OK MAX</v>
      </c>
      <c r="EU39" s="598" t="str">
        <f>IF(MIN(EP8:EP38)&lt;EU8,"ERROR","OK MIN")</f>
        <v>ERROR</v>
      </c>
      <c r="EV39" s="598" t="str">
        <f>IF(MAX(EQ8:EQ38)&gt;EV8,"ERROR","OK MAX")</f>
        <v>OK MAX</v>
      </c>
      <c r="EW39" s="598" t="str">
        <f>IF(MAX(ER8:ER38)&gt;EW8,"ERROR","OK MAX")</f>
        <v>OK MAX</v>
      </c>
      <c r="EX39" s="598" t="str">
        <f>IF(MAX(ER8:ER38)&gt;EX8,"ERROR","OK MAX")</f>
        <v>OK MAX</v>
      </c>
      <c r="EY39" s="598"/>
      <c r="EZ39" s="598"/>
      <c r="FA39" s="598" t="str">
        <f>IF(MAX(EY8:EY38)&gt;FA8,"ERROR","OK MAX")</f>
        <v>OK MAX</v>
      </c>
      <c r="FB39" s="598" t="str">
        <f>IF(MAX(EZ8:EZ38)&gt;FB8,"ERROR","OK MAX")</f>
        <v>OK MAX</v>
      </c>
    </row>
    <row r="40" spans="2:158" x14ac:dyDescent="0.25">
      <c r="B40" s="604" t="str">
        <f>IF(C8=2014,"",IF(C8=2017,IF(C40="NO","","ENERO"),"ENERO"))</f>
        <v>ENERO</v>
      </c>
      <c r="D40" s="604" t="str">
        <f>IF(E8="GAV","","GUILLERMO ELDER BELL")</f>
        <v>GUILLERMO ELDER BELL</v>
      </c>
      <c r="E40" s="611" t="s">
        <v>14</v>
      </c>
      <c r="H40" s="613"/>
      <c r="I40" s="598">
        <f>COUNTIF(J40:U40,"ERROR")</f>
        <v>0</v>
      </c>
      <c r="J40" s="847" t="str">
        <f>IF(K39="OK MIN",IF(L39="OK MAX","OK","ERROR"),"ERROR")</f>
        <v>OK</v>
      </c>
      <c r="K40" s="848"/>
      <c r="L40" s="849"/>
      <c r="M40" s="847" t="str">
        <f>IF(N39="OK MIN","OK",IF(N39="OK MAX","OK",IF(N39="ERROR","ERROR","")))</f>
        <v>OK</v>
      </c>
      <c r="N40" s="849"/>
      <c r="O40" s="847" t="str">
        <f>IF(P39="OK MIN",IF(Q39="OK MAX","OK","ERROR"),"ERROR")</f>
        <v>OK</v>
      </c>
      <c r="P40" s="848"/>
      <c r="Q40" s="849"/>
      <c r="R40" s="847" t="str">
        <f>IF(S39="OK MAX",IF(U39="OK MAX","OK","ERROR"),"ERROR")</f>
        <v>OK</v>
      </c>
      <c r="S40" s="848"/>
      <c r="T40" s="848"/>
      <c r="U40" s="849"/>
      <c r="V40" s="620"/>
      <c r="W40" s="598">
        <f>COUNTIF(Y40:AU40,"ERROR")</f>
        <v>0</v>
      </c>
      <c r="X40" s="847" t="str">
        <f>IF(Y39="OK MIN",IF(Z39="OK MAX","OK","ERROR"),"ERROR")</f>
        <v>OK</v>
      </c>
      <c r="Y40" s="848"/>
      <c r="Z40" s="849"/>
      <c r="AA40" s="847" t="str">
        <f>IF(AB39="OK MIN","OK",IF(AB39="OK MAX","OK",IF(AB39="ERROR","ERROR","")))</f>
        <v>OK</v>
      </c>
      <c r="AB40" s="849"/>
      <c r="AC40" s="847" t="str">
        <f>IF(AD39="OK MIN","OK",IF(AD39="OK MAX","OK",IF(AD39="ERROR","ERROR","")))</f>
        <v>OK</v>
      </c>
      <c r="AD40" s="849"/>
      <c r="AE40" s="847" t="str">
        <f>IF(AF39="OK MIN","OK",IF(AF39="OK MAX","OK",IF(AF39="ERROR","ERROR","")))</f>
        <v>OK</v>
      </c>
      <c r="AF40" s="849"/>
      <c r="AG40" s="847" t="str">
        <f>IF(AJ39="OK MAX",IF(AK39="OK MAX",IF(AL39="OK MAX","OK","ERROR"),"ERROR"),"ERROR")</f>
        <v>OK</v>
      </c>
      <c r="AH40" s="848"/>
      <c r="AI40" s="848"/>
      <c r="AJ40" s="848"/>
      <c r="AK40" s="848"/>
      <c r="AL40" s="849"/>
      <c r="AM40" s="847" t="str">
        <f>IF(AQ39="OK MAX",IF(AR39="OK MIN",IF(AS39="OK MAX",IF(AT39="OK MAX",IF(AU39="OK MAX","OK","ERROR"),"ERROR"),"ERROR"),"ERROR"),"ERROR")</f>
        <v>OK</v>
      </c>
      <c r="AN40" s="848"/>
      <c r="AO40" s="848"/>
      <c r="AP40" s="848"/>
      <c r="AQ40" s="848"/>
      <c r="AR40" s="848"/>
      <c r="AS40" s="848"/>
      <c r="AT40" s="848"/>
      <c r="AU40" s="849"/>
      <c r="AV40" s="620"/>
      <c r="AW40" s="598">
        <f>COUNTIF(AY40:BR40,"ERROR")</f>
        <v>0</v>
      </c>
      <c r="AX40" s="847" t="str">
        <f>IF(AY39="OK MIN",IF(AZ39="OK MAX","OK","ERROR"),"ERROR")</f>
        <v>OK</v>
      </c>
      <c r="AY40" s="848"/>
      <c r="AZ40" s="849"/>
      <c r="BA40" s="847" t="str">
        <f>IF(BB39="OK MIN","OK",IF(BB39="OK MAX","OK",IF(BB39="ERROR","ERROR","")))</f>
        <v>OK</v>
      </c>
      <c r="BB40" s="849"/>
      <c r="BC40" s="847" t="str">
        <f>IF(BD39="OK MIN",IF(BE39="OK MAX","OK","ERROR"),"ERROR")</f>
        <v>OK</v>
      </c>
      <c r="BD40" s="848"/>
      <c r="BE40" s="849"/>
      <c r="BF40" s="847" t="str">
        <f>IF(BG39="OK MAX",IF(BI39="OK MAX","OK","ERROR"),"ERROR")</f>
        <v>OK</v>
      </c>
      <c r="BG40" s="848"/>
      <c r="BH40" s="848"/>
      <c r="BI40" s="849"/>
      <c r="BJ40" s="847" t="str">
        <f>IF(BK39="OK MIN",IF(BL39="OK MAX","OK","ERROR"),"ERROR")</f>
        <v>OK</v>
      </c>
      <c r="BK40" s="848"/>
      <c r="BL40" s="849"/>
      <c r="BM40" s="847" t="str">
        <f>IF(BN39="OK MIN","OK",IF(BN39="OK MAX","OK",IF(BN39="ERROR","ERROR","")))</f>
        <v>OK</v>
      </c>
      <c r="BN40" s="849"/>
      <c r="BO40" s="847" t="str">
        <f>IF(BP39="OK MIN","OK",IF(BP39="OK MAX","OK",IF(BP39="ERROR","ERROR","")))</f>
        <v>OK</v>
      </c>
      <c r="BP40" s="849"/>
      <c r="BQ40" s="847" t="str">
        <f>IF(BR39="OK MIN","OK",IF(BR39="OK MAX","OK",IF(BR39="ERROR","ERROR","")))</f>
        <v>OK</v>
      </c>
      <c r="BR40" s="849"/>
      <c r="BS40" s="620"/>
      <c r="BT40" s="598">
        <f>COUNTIF(BV40:CL40,"ERROR")</f>
        <v>0</v>
      </c>
      <c r="BU40" s="847" t="str">
        <f>IF(BV39="OK MIN",IF(BW39="OK MAX","OK","ERROR"),"ERROR")</f>
        <v>OK</v>
      </c>
      <c r="BV40" s="848"/>
      <c r="BW40" s="849"/>
      <c r="BX40" s="847" t="str">
        <f>IF(BY39="OK MIN","OK",IF(BY39="OK MAX","OK",IF(BY39="ERROR","ERROR","")))</f>
        <v>OK</v>
      </c>
      <c r="BY40" s="849"/>
      <c r="BZ40" s="847" t="str">
        <f>IF(CA39="OK MIN","OK",IF(CA39="OK MAX","OK",IF(CA39="ERROR","ERROR","")))</f>
        <v>OK</v>
      </c>
      <c r="CA40" s="849"/>
      <c r="CB40" s="847" t="str">
        <f>IF(CD39="OK MAX",IF(CE39="OK MAX","OK","ERROR"),"ERROR")</f>
        <v>OK</v>
      </c>
      <c r="CC40" s="848"/>
      <c r="CD40" s="848"/>
      <c r="CE40" s="849"/>
      <c r="CF40" s="847" t="str">
        <f>IF(CG39="OK MAX",IF(CJ39="OK MAX","OK","ERROR"),"ERROR")</f>
        <v>OK</v>
      </c>
      <c r="CG40" s="848"/>
      <c r="CH40" s="848"/>
      <c r="CI40" s="848"/>
      <c r="CJ40" s="849"/>
      <c r="CK40" s="847" t="str">
        <f>IF(CL39="OK MIN","OK",IF(CL39="OK MAX","OK",IF(CL39="ERROR","ERROR","")))</f>
        <v>OK</v>
      </c>
      <c r="CL40" s="849"/>
      <c r="CM40" s="620"/>
      <c r="CN40" s="598">
        <f>COUNTIF(CP40:DC40,"ERROR")</f>
        <v>0</v>
      </c>
      <c r="CO40" s="847" t="str">
        <f>IF(CP39="OK MIN",IF(CQ39="OK MAX","OK","ERROR"),"ERROR")</f>
        <v>OK</v>
      </c>
      <c r="CP40" s="848"/>
      <c r="CQ40" s="849"/>
      <c r="CR40" s="847" t="str">
        <f>IF(CS39="OK MIN","OK",IF(CS39="OK MAX","OK",IF(CS39="ERROR","ERROR","")))</f>
        <v>OK</v>
      </c>
      <c r="CS40" s="849"/>
      <c r="CT40" s="847" t="str">
        <f>IF(CU39="OK MIN","OK",IF(CU39="OK MAX","OK",IF(CU39="ERROR","ERROR","")))</f>
        <v>OK</v>
      </c>
      <c r="CU40" s="849"/>
      <c r="CV40" s="847" t="str">
        <f>IF(CX39="OK MAX",IF(CY39="OK MAX","OK","ERROR"),"ERROR")</f>
        <v>OK</v>
      </c>
      <c r="CW40" s="848"/>
      <c r="CX40" s="848"/>
      <c r="CY40" s="849"/>
      <c r="CZ40" s="847" t="str">
        <f>IF(DA39="OK MAX",IF(DC39="OK MAX","OK","ERROR"),"ERROR")</f>
        <v>OK</v>
      </c>
      <c r="DA40" s="848"/>
      <c r="DB40" s="848"/>
      <c r="DC40" s="849"/>
      <c r="DD40" s="620"/>
      <c r="DE40" s="598">
        <f>COUNTIF(DG40:EC40,"ERROR")</f>
        <v>0</v>
      </c>
      <c r="DF40" s="847" t="str">
        <f>IF(DG39="OK MIN","OK",IF(DG39="OK MAX","OK",IF(DG39="ERROR","ERROR","")))</f>
        <v>OK</v>
      </c>
      <c r="DG40" s="849"/>
      <c r="DH40" s="847" t="str">
        <f>IF(DI39="OK MIN",IF(DJ39="OK MAX","OK","ERROR"),"ERROR")</f>
        <v>OK</v>
      </c>
      <c r="DI40" s="848"/>
      <c r="DJ40" s="849"/>
      <c r="DK40" s="847" t="str">
        <f>IF(DL39="OK MIN","OK",IF(DL39="OK MAX","OK",IF(DL39="ERROR","ERROR","")))</f>
        <v>OK</v>
      </c>
      <c r="DL40" s="849"/>
      <c r="DM40" s="847" t="str">
        <f>IF(DN39="OK MIN","OK",IF(DN39="OK MAX","OK",IF(DN39="ERROR","ERROR","")))</f>
        <v>OK</v>
      </c>
      <c r="DN40" s="849"/>
      <c r="DO40" s="847" t="str">
        <f>IF(DS39="OK MAX",IF(DT39="OK MIN",IF(DU39="OK MAX",IF(DV39="OK MAX",IF(DW39="OK MAX","OK","ERROR"),"ERROR"),"ERROR"),"ERROR"),"ERROR")</f>
        <v>OK</v>
      </c>
      <c r="DP40" s="848"/>
      <c r="DQ40" s="848"/>
      <c r="DR40" s="848"/>
      <c r="DS40" s="848"/>
      <c r="DT40" s="848"/>
      <c r="DU40" s="848"/>
      <c r="DV40" s="848"/>
      <c r="DW40" s="849"/>
      <c r="DX40" s="847" t="str">
        <f>IF(EA39="OK MAX",IF(EB39="OK MAX",IF(EC39="OK MAX","OK","ERROR"),"ERROR"),"ERROR")</f>
        <v>OK</v>
      </c>
      <c r="DY40" s="848"/>
      <c r="DZ40" s="848"/>
      <c r="EA40" s="848"/>
      <c r="EB40" s="848"/>
      <c r="EC40" s="849"/>
      <c r="EE40" s="598">
        <f>COUNTIF(EG40:FB40,"ERROR")</f>
        <v>3</v>
      </c>
      <c r="EF40" s="847" t="str">
        <f>IF(EG39="OK MIN",IF(EH39="OK MAX","OK","ERROR"),"ERROR")</f>
        <v>ERROR</v>
      </c>
      <c r="EG40" s="848"/>
      <c r="EH40" s="849"/>
      <c r="EI40" s="847" t="str">
        <f>IF(EJ39="OK MIN","OK",IF(EJ39="OK MAX","OK",IF(EJ39="ERROR","ERROR","")))</f>
        <v>OK</v>
      </c>
      <c r="EJ40" s="849"/>
      <c r="EK40" s="847" t="str">
        <f>IF(EL39="OK MIN","OK",IF(EL39="OK MAX","OK",IF(EL39="ERROR","ERROR","")))</f>
        <v>ERROR</v>
      </c>
      <c r="EL40" s="849"/>
      <c r="EM40" s="847" t="str">
        <f>IF(EN39="OK MIN","OK",IF(EN39="OK MAX","OK",IF(EN39="ERROR","ERROR","")))</f>
        <v>ERROR</v>
      </c>
      <c r="EN40" s="849"/>
      <c r="EO40" s="847" t="str">
        <f>IF(ET39="OK MAX",IF(EU39="OK MIN",IF(EV39="OK MAX",IF(EW39="OK MAX",IF(EX39="OK MAX","OK","ERROR"),"ERROR"),"ERROR"),"ERROR"),"ERROR")</f>
        <v>ERROR</v>
      </c>
      <c r="EP40" s="848"/>
      <c r="EQ40" s="848"/>
      <c r="ER40" s="848"/>
      <c r="ES40" s="848"/>
      <c r="ET40" s="848"/>
      <c r="EU40" s="848"/>
      <c r="EV40" s="848"/>
      <c r="EW40" s="848"/>
      <c r="EX40" s="849"/>
      <c r="EY40" s="847" t="str">
        <f>IF(FA39="OK MAX",IF(FB39="OK MAX","OK","ERROR"),"ERROR")</f>
        <v>OK</v>
      </c>
      <c r="EZ40" s="848"/>
      <c r="FA40" s="848"/>
      <c r="FB40" s="849"/>
    </row>
    <row r="41" spans="2:158" x14ac:dyDescent="0.25">
      <c r="B41" s="604" t="str">
        <f>IF(C8=2014,"",IF(C8=2017,IF(C41="NO","","FEBRERO"),"FEBRERO"))</f>
        <v>FEBRERO</v>
      </c>
      <c r="D41" s="604" t="str">
        <f>IF(E8="GP","","GUALBERTO VILLARROEL")</f>
        <v>GUALBERTO VILLARROEL</v>
      </c>
      <c r="E41" s="611" t="s">
        <v>313</v>
      </c>
      <c r="H41" s="614"/>
      <c r="I41" s="677"/>
      <c r="J41" s="678"/>
      <c r="K41" s="678"/>
      <c r="L41" s="678"/>
      <c r="M41" s="678"/>
      <c r="N41" s="678"/>
      <c r="O41" s="678"/>
      <c r="P41" s="677"/>
      <c r="Q41" s="679"/>
      <c r="R41" s="678"/>
      <c r="S41" s="678"/>
      <c r="T41" s="678"/>
      <c r="U41" s="678"/>
      <c r="W41" s="678"/>
      <c r="X41" s="678"/>
      <c r="Y41" s="678"/>
      <c r="Z41" s="678"/>
      <c r="AA41" s="678"/>
      <c r="AB41" s="678"/>
      <c r="AC41" s="678"/>
      <c r="AD41" s="678"/>
      <c r="AE41" s="678"/>
      <c r="AF41" s="678"/>
      <c r="AG41" s="678"/>
      <c r="AH41" s="678"/>
      <c r="AI41" s="678"/>
      <c r="AJ41" s="678"/>
      <c r="AK41" s="678"/>
      <c r="AL41" s="678"/>
      <c r="AM41" s="616"/>
      <c r="AN41" s="616"/>
      <c r="AO41" s="616"/>
      <c r="AP41" s="616"/>
      <c r="AQ41" s="616"/>
      <c r="AR41" s="616"/>
      <c r="AS41" s="616"/>
      <c r="AT41" s="616"/>
      <c r="AU41" s="616"/>
      <c r="AW41" s="678"/>
      <c r="AX41" s="678"/>
      <c r="AY41" s="678"/>
      <c r="AZ41" s="678"/>
      <c r="BA41" s="678"/>
      <c r="BB41" s="678"/>
      <c r="BC41" s="678"/>
      <c r="BD41" s="678"/>
      <c r="BE41" s="678"/>
      <c r="BF41" s="678"/>
      <c r="BG41" s="678"/>
      <c r="BH41" s="678"/>
      <c r="BI41" s="678"/>
      <c r="BJ41" s="678"/>
      <c r="BK41" s="678"/>
      <c r="BL41" s="678"/>
      <c r="BM41" s="678"/>
      <c r="BN41" s="616"/>
      <c r="BO41" s="616"/>
      <c r="BP41" s="616"/>
      <c r="BQ41" s="616"/>
      <c r="BR41" s="616"/>
      <c r="BT41" s="678"/>
      <c r="BU41" s="678"/>
      <c r="BV41" s="678"/>
      <c r="BW41" s="678"/>
      <c r="BX41" s="678"/>
      <c r="BY41" s="678"/>
      <c r="BZ41" s="678"/>
      <c r="CA41" s="678"/>
      <c r="CB41" s="678"/>
      <c r="CC41" s="678"/>
      <c r="CD41" s="678"/>
      <c r="CE41" s="678"/>
      <c r="CF41" s="678"/>
      <c r="CG41" s="678"/>
      <c r="CH41" s="678"/>
      <c r="CI41" s="678"/>
      <c r="CJ41" s="678"/>
      <c r="CK41" s="678"/>
      <c r="CL41" s="616"/>
      <c r="CN41" s="678"/>
      <c r="CO41" s="678"/>
      <c r="CP41" s="678"/>
      <c r="CQ41" s="678"/>
      <c r="CR41" s="678"/>
      <c r="CS41" s="678"/>
      <c r="CT41" s="678"/>
      <c r="CU41" s="678"/>
      <c r="CV41" s="678"/>
      <c r="CW41" s="678"/>
      <c r="CX41" s="678"/>
      <c r="CY41" s="678"/>
      <c r="CZ41" s="678"/>
      <c r="DA41" s="678"/>
      <c r="DB41" s="678"/>
      <c r="DC41" s="678"/>
      <c r="DD41" s="614"/>
      <c r="DE41" s="678"/>
      <c r="DF41" s="616"/>
      <c r="DG41" s="616"/>
      <c r="DH41" s="616"/>
      <c r="DI41" s="616"/>
      <c r="DJ41" s="616"/>
      <c r="DO41" s="616"/>
      <c r="DP41" s="616"/>
      <c r="DQ41" s="616"/>
      <c r="DR41" s="616"/>
      <c r="DS41" s="616"/>
      <c r="DT41" s="616"/>
      <c r="DU41" s="616"/>
      <c r="DV41" s="616"/>
      <c r="DW41" s="616"/>
    </row>
    <row r="42" spans="2:158" x14ac:dyDescent="0.25">
      <c r="B42" s="604" t="str">
        <f>IF(C8=2014,"",IF(C8=2017,IF(C42="NO","","MARZO"),"MARZO"))</f>
        <v>MARZO</v>
      </c>
      <c r="D42" s="604" t="str">
        <f>IF(E8="JF","",IF(E8="GP","",IF(E8="GAV","",IF(E8="KE","","ORO NEGRO"))))</f>
        <v>ORO NEGRO</v>
      </c>
      <c r="E42" s="611" t="s">
        <v>314</v>
      </c>
      <c r="H42" s="680"/>
      <c r="I42" s="681"/>
      <c r="J42" s="680"/>
      <c r="K42" s="680"/>
      <c r="L42" s="680"/>
      <c r="M42" s="680"/>
      <c r="N42" s="680"/>
      <c r="O42" s="680"/>
      <c r="P42" s="681" t="s">
        <v>429</v>
      </c>
      <c r="Q42" s="682"/>
      <c r="R42" s="680"/>
      <c r="S42" s="680"/>
      <c r="T42" s="680"/>
      <c r="U42" s="680"/>
      <c r="V42" s="620"/>
      <c r="W42" s="680"/>
      <c r="X42" s="680"/>
      <c r="Y42" s="680"/>
      <c r="Z42" s="680"/>
      <c r="AA42" s="680"/>
      <c r="AB42" s="680"/>
      <c r="AC42" s="680"/>
      <c r="AD42" s="680"/>
      <c r="AE42" s="680"/>
      <c r="AF42" s="680"/>
      <c r="AG42" s="680"/>
      <c r="AH42" s="680"/>
      <c r="AI42" s="680"/>
      <c r="AJ42" s="680"/>
      <c r="AK42" s="680"/>
      <c r="AL42" s="680"/>
      <c r="AM42" s="675"/>
      <c r="AV42" s="613"/>
      <c r="AW42" s="680"/>
      <c r="AX42" s="680"/>
      <c r="AY42" s="680"/>
      <c r="AZ42" s="680"/>
      <c r="BA42" s="680"/>
      <c r="BB42" s="680"/>
      <c r="BC42" s="680"/>
      <c r="BD42" s="680"/>
      <c r="BE42" s="680"/>
      <c r="BF42" s="680"/>
      <c r="BG42" s="680"/>
      <c r="BH42" s="680"/>
      <c r="BI42" s="680"/>
      <c r="BJ42" s="680"/>
      <c r="BK42" s="684"/>
      <c r="BL42" s="682"/>
      <c r="BM42" s="682"/>
      <c r="BN42" s="675"/>
      <c r="BS42" s="613"/>
      <c r="BT42" s="683"/>
      <c r="BU42" s="683"/>
      <c r="BV42" s="683"/>
      <c r="BW42" s="683"/>
      <c r="BX42" s="683"/>
      <c r="BY42" s="683"/>
      <c r="BZ42" s="683"/>
      <c r="CA42" s="683"/>
      <c r="CB42" s="683"/>
      <c r="CC42" s="683"/>
      <c r="CD42" s="683"/>
      <c r="CE42" s="683"/>
      <c r="CF42" s="683"/>
      <c r="CG42" s="683"/>
      <c r="CH42" s="683"/>
      <c r="CI42" s="683"/>
      <c r="CJ42" s="683"/>
      <c r="CK42" s="683"/>
      <c r="CL42" s="675"/>
      <c r="CM42" s="613"/>
      <c r="CN42" s="683"/>
      <c r="CO42" s="683"/>
      <c r="CP42" s="683"/>
      <c r="CQ42" s="683"/>
      <c r="CR42" s="683"/>
      <c r="CS42" s="683"/>
      <c r="CT42" s="683"/>
      <c r="CU42" s="683"/>
      <c r="CV42" s="683"/>
      <c r="CW42" s="683"/>
      <c r="CX42" s="683"/>
      <c r="CY42" s="683"/>
      <c r="CZ42" s="683"/>
      <c r="DA42" s="683"/>
      <c r="DB42" s="683"/>
      <c r="DC42" s="683"/>
      <c r="DD42" s="683"/>
      <c r="DE42" s="683"/>
      <c r="DF42" s="675"/>
      <c r="DL42" s="614"/>
      <c r="DM42" s="614"/>
      <c r="DN42" s="614"/>
      <c r="DO42" s="614"/>
      <c r="DP42" s="614"/>
      <c r="EM42" s="614"/>
      <c r="EN42" s="614"/>
      <c r="EO42" s="614"/>
      <c r="EP42" s="614"/>
      <c r="EQ42" s="614"/>
    </row>
    <row r="43" spans="2:158" ht="15.75" x14ac:dyDescent="0.25">
      <c r="B43" s="604" t="str">
        <f>IF(C8=2014,"",IF(C8=2017,IF(C43="NO","","ABRIL"),"ABRIL"))</f>
        <v>ABRIL</v>
      </c>
      <c r="E43" s="611" t="str">
        <f>IF(D8="ORO NEGRO","","JET FUEL")</f>
        <v>JET FUEL</v>
      </c>
      <c r="H43" s="680"/>
      <c r="I43" s="681"/>
      <c r="J43" s="680"/>
      <c r="K43" s="680"/>
      <c r="L43" s="680"/>
      <c r="M43" s="680"/>
      <c r="N43" s="680"/>
      <c r="O43" s="680"/>
      <c r="P43" s="681"/>
      <c r="Q43" s="682"/>
      <c r="R43" s="680"/>
      <c r="S43" s="680"/>
      <c r="T43" s="680"/>
      <c r="U43" s="680"/>
      <c r="V43" s="620"/>
      <c r="W43" s="680"/>
      <c r="X43" s="680"/>
      <c r="Y43" s="680"/>
      <c r="Z43" s="680"/>
      <c r="AA43" s="680"/>
      <c r="AB43" s="680"/>
      <c r="AC43" s="680"/>
      <c r="AD43" s="680"/>
      <c r="AE43" s="680"/>
      <c r="AF43" s="680"/>
      <c r="AG43" s="680"/>
      <c r="AH43" s="680"/>
      <c r="AI43" s="680"/>
      <c r="AJ43" s="680"/>
      <c r="AK43" s="680"/>
      <c r="AL43" s="680"/>
      <c r="AM43" s="675"/>
      <c r="AV43" s="613"/>
      <c r="AW43" s="680"/>
      <c r="AX43" s="680"/>
      <c r="AY43" s="680"/>
      <c r="AZ43" s="680"/>
      <c r="BA43" s="680"/>
      <c r="BB43" s="680"/>
      <c r="BC43" s="680"/>
      <c r="BD43" s="680"/>
      <c r="BE43" s="680"/>
      <c r="BF43" s="680"/>
      <c r="BG43" s="680"/>
      <c r="BH43" s="680"/>
      <c r="BI43" s="680"/>
      <c r="BJ43" s="680"/>
      <c r="BK43" s="680"/>
      <c r="BL43" s="680"/>
      <c r="BM43" s="680"/>
      <c r="BN43" s="675"/>
      <c r="BS43" s="613"/>
      <c r="BT43" s="683"/>
      <c r="BU43" s="683"/>
      <c r="BV43" s="683"/>
      <c r="BW43" s="683"/>
      <c r="BX43" s="683"/>
      <c r="BY43" s="683"/>
      <c r="BZ43" s="683"/>
      <c r="CA43" s="683"/>
      <c r="CB43" s="683"/>
      <c r="CC43" s="683"/>
      <c r="CD43" s="683"/>
      <c r="CE43" s="683"/>
      <c r="CF43" s="683"/>
      <c r="CG43" s="683"/>
      <c r="CH43" s="683"/>
      <c r="CI43" s="683"/>
      <c r="CJ43" s="683"/>
      <c r="CK43" s="683"/>
      <c r="CL43" s="675"/>
      <c r="CM43" s="613"/>
      <c r="CN43" s="683"/>
      <c r="CO43" s="683"/>
      <c r="CP43" s="683"/>
      <c r="CQ43" s="683"/>
      <c r="CR43" s="683"/>
      <c r="CS43" s="683"/>
      <c r="CT43" s="683"/>
      <c r="CU43" s="683"/>
      <c r="CV43" s="683"/>
      <c r="CW43" s="683"/>
      <c r="CX43" s="683"/>
      <c r="CY43" s="683"/>
      <c r="CZ43" s="683"/>
      <c r="DA43" s="683"/>
      <c r="DB43" s="683"/>
      <c r="DC43" s="683"/>
      <c r="DD43" s="683"/>
      <c r="DE43" s="683"/>
      <c r="DF43" s="675"/>
      <c r="DK43" s="613"/>
      <c r="DL43" s="851" t="s">
        <v>542</v>
      </c>
      <c r="DM43" s="851" t="s">
        <v>537</v>
      </c>
      <c r="DN43" s="866" t="s">
        <v>538</v>
      </c>
      <c r="DO43" s="864" t="s">
        <v>539</v>
      </c>
      <c r="DP43" s="865"/>
      <c r="EL43" s="613"/>
      <c r="EM43" s="851" t="s">
        <v>542</v>
      </c>
      <c r="EN43" s="858" t="s">
        <v>537</v>
      </c>
      <c r="EO43" s="853" t="s">
        <v>538</v>
      </c>
      <c r="EP43" s="853" t="s">
        <v>539</v>
      </c>
      <c r="EQ43" s="853"/>
      <c r="ER43" s="675"/>
    </row>
    <row r="44" spans="2:158" ht="15.75" x14ac:dyDescent="0.25">
      <c r="B44" s="604" t="str">
        <f>IF(C8=2017,IF(C44="NO","","MAYO"),"MAYO")</f>
        <v/>
      </c>
      <c r="C44" s="604" t="s">
        <v>473</v>
      </c>
      <c r="E44" s="611" t="str">
        <f>IF(D8="ORO NEGRO","","KEROSENE")</f>
        <v>KEROSENE</v>
      </c>
      <c r="H44" s="680"/>
      <c r="I44" s="681"/>
      <c r="J44" s="680"/>
      <c r="K44" s="680"/>
      <c r="L44" s="680"/>
      <c r="M44" s="680"/>
      <c r="N44" s="680"/>
      <c r="O44" s="680"/>
      <c r="P44" s="681"/>
      <c r="Q44" s="682"/>
      <c r="R44" s="680"/>
      <c r="S44" s="680"/>
      <c r="T44" s="680"/>
      <c r="U44" s="680"/>
      <c r="V44" s="620"/>
      <c r="W44" s="680"/>
      <c r="X44" s="680"/>
      <c r="Y44" s="680"/>
      <c r="Z44" s="680"/>
      <c r="AA44" s="680"/>
      <c r="AB44" s="680"/>
      <c r="AC44" s="680"/>
      <c r="AD44" s="680"/>
      <c r="AE44" s="680"/>
      <c r="AF44" s="680"/>
      <c r="AG44" s="680"/>
      <c r="AH44" s="680"/>
      <c r="AI44" s="680"/>
      <c r="AJ44" s="680"/>
      <c r="AK44" s="680"/>
      <c r="AL44" s="680"/>
      <c r="AM44" s="675"/>
      <c r="AV44" s="613"/>
      <c r="AW44" s="680"/>
      <c r="AX44" s="680"/>
      <c r="AY44" s="680"/>
      <c r="AZ44" s="680"/>
      <c r="BA44" s="680"/>
      <c r="BB44" s="680"/>
      <c r="BC44" s="680"/>
      <c r="BD44" s="680"/>
      <c r="BE44" s="680"/>
      <c r="BF44" s="680"/>
      <c r="BG44" s="680"/>
      <c r="BH44" s="680"/>
      <c r="BI44" s="680"/>
      <c r="BJ44" s="680"/>
      <c r="BK44" s="680"/>
      <c r="BL44" s="680"/>
      <c r="BM44" s="680"/>
      <c r="BN44" s="675"/>
      <c r="BS44" s="613"/>
      <c r="BT44" s="683"/>
      <c r="BU44" s="683"/>
      <c r="BV44" s="683"/>
      <c r="BW44" s="683"/>
      <c r="BX44" s="683"/>
      <c r="BY44" s="683"/>
      <c r="BZ44" s="683"/>
      <c r="CA44" s="683"/>
      <c r="CB44" s="683"/>
      <c r="CC44" s="683"/>
      <c r="CD44" s="683"/>
      <c r="CE44" s="683"/>
      <c r="CF44" s="683"/>
      <c r="CG44" s="683"/>
      <c r="CH44" s="683"/>
      <c r="CI44" s="683"/>
      <c r="CJ44" s="683"/>
      <c r="CK44" s="683"/>
      <c r="CL44" s="675"/>
      <c r="CM44" s="613"/>
      <c r="CN44" s="683"/>
      <c r="CO44" s="683"/>
      <c r="CP44" s="683"/>
      <c r="CQ44" s="683"/>
      <c r="CR44" s="683"/>
      <c r="CS44" s="683"/>
      <c r="CT44" s="683"/>
      <c r="CU44" s="683"/>
      <c r="CV44" s="683"/>
      <c r="CW44" s="683"/>
      <c r="CX44" s="683"/>
      <c r="CY44" s="683"/>
      <c r="CZ44" s="683"/>
      <c r="DA44" s="683"/>
      <c r="DB44" s="683"/>
      <c r="DC44" s="683"/>
      <c r="DD44" s="683"/>
      <c r="DE44" s="683"/>
      <c r="DF44" s="675"/>
      <c r="DK44" s="613"/>
      <c r="DL44" s="852"/>
      <c r="DM44" s="852"/>
      <c r="DN44" s="867"/>
      <c r="DO44" s="672" t="s">
        <v>540</v>
      </c>
      <c r="DP44" s="672" t="s">
        <v>541</v>
      </c>
      <c r="EL44" s="613"/>
      <c r="EM44" s="852"/>
      <c r="EN44" s="858"/>
      <c r="EO44" s="853"/>
      <c r="EP44" s="672" t="s">
        <v>540</v>
      </c>
      <c r="EQ44" s="672" t="s">
        <v>541</v>
      </c>
      <c r="ER44" s="675"/>
    </row>
    <row r="45" spans="2:158" ht="15.75" x14ac:dyDescent="0.3">
      <c r="B45" s="604" t="str">
        <f>IF(C8=2017,IF(C45="NO","","JUNIO"),"JUNIO")</f>
        <v/>
      </c>
      <c r="C45" s="604" t="s">
        <v>473</v>
      </c>
      <c r="D45" s="604">
        <v>2014</v>
      </c>
      <c r="E45" s="611" t="str">
        <f>IF(D8="GUILLERMO ELDER BELL","GASOLINA PREMIUM","")</f>
        <v>GASOLINA PREMIUM</v>
      </c>
      <c r="H45" s="680"/>
      <c r="I45" s="681"/>
      <c r="J45" s="680"/>
      <c r="K45" s="680"/>
      <c r="L45" s="680"/>
      <c r="M45" s="680"/>
      <c r="N45" s="680"/>
      <c r="O45" s="680"/>
      <c r="P45" s="681"/>
      <c r="Q45" s="682"/>
      <c r="R45" s="680"/>
      <c r="S45" s="680"/>
      <c r="T45" s="680"/>
      <c r="U45" s="680"/>
      <c r="V45" s="620"/>
      <c r="W45" s="680"/>
      <c r="X45" s="680"/>
      <c r="Y45" s="680"/>
      <c r="Z45" s="680"/>
      <c r="AA45" s="680"/>
      <c r="AB45" s="680"/>
      <c r="AC45" s="680"/>
      <c r="AD45" s="680"/>
      <c r="AE45" s="680"/>
      <c r="AF45" s="680"/>
      <c r="AG45" s="680"/>
      <c r="AH45" s="680"/>
      <c r="AI45" s="680"/>
      <c r="AJ45" s="680"/>
      <c r="AK45" s="680"/>
      <c r="AL45" s="680"/>
      <c r="AM45" s="675"/>
      <c r="AV45" s="613"/>
      <c r="AW45" s="680"/>
      <c r="AX45" s="680"/>
      <c r="AY45" s="680"/>
      <c r="AZ45" s="680"/>
      <c r="BA45" s="680"/>
      <c r="BB45" s="680"/>
      <c r="BC45" s="680"/>
      <c r="BD45" s="680"/>
      <c r="BE45" s="680"/>
      <c r="BF45" s="680"/>
      <c r="BG45" s="680"/>
      <c r="BH45" s="680"/>
      <c r="BI45" s="680"/>
      <c r="BJ45" s="680"/>
      <c r="BK45" s="680"/>
      <c r="BL45" s="680"/>
      <c r="BM45" s="680"/>
      <c r="BN45" s="675"/>
      <c r="BS45" s="613"/>
      <c r="BT45" s="683"/>
      <c r="BU45" s="683"/>
      <c r="BV45" s="683"/>
      <c r="BW45" s="683"/>
      <c r="BX45" s="683"/>
      <c r="BY45" s="683"/>
      <c r="BZ45" s="683"/>
      <c r="CA45" s="683"/>
      <c r="CB45" s="683"/>
      <c r="CC45" s="683"/>
      <c r="CD45" s="683"/>
      <c r="CE45" s="683"/>
      <c r="CF45" s="683"/>
      <c r="CG45" s="683"/>
      <c r="CH45" s="683"/>
      <c r="CI45" s="683"/>
      <c r="CJ45" s="683"/>
      <c r="CK45" s="683"/>
      <c r="CL45" s="675"/>
      <c r="CM45" s="613"/>
      <c r="CN45" s="683"/>
      <c r="CO45" s="683"/>
      <c r="CP45" s="683"/>
      <c r="CQ45" s="683"/>
      <c r="CR45" s="683"/>
      <c r="CS45" s="683"/>
      <c r="CT45" s="683"/>
      <c r="CU45" s="683"/>
      <c r="CV45" s="683"/>
      <c r="CW45" s="683"/>
      <c r="CX45" s="683"/>
      <c r="CY45" s="683"/>
      <c r="CZ45" s="683"/>
      <c r="DA45" s="683"/>
      <c r="DB45" s="683"/>
      <c r="DC45" s="683"/>
      <c r="DD45" s="683"/>
      <c r="DE45" s="683"/>
      <c r="DF45" s="675"/>
      <c r="DK45" s="613"/>
      <c r="DL45" s="673" t="s">
        <v>61</v>
      </c>
      <c r="DM45" s="671">
        <f>DF8</f>
        <v>125</v>
      </c>
      <c r="DN45" s="670" t="s">
        <v>506</v>
      </c>
      <c r="DO45" s="670">
        <f>DG8</f>
        <v>124</v>
      </c>
      <c r="DP45" s="670"/>
      <c r="EL45" s="613"/>
      <c r="EM45" s="686" t="s">
        <v>318</v>
      </c>
      <c r="EN45" s="633" t="str">
        <f>EF8</f>
        <v/>
      </c>
      <c r="EO45" s="632" t="s">
        <v>507</v>
      </c>
      <c r="EP45" s="632" t="str">
        <f>EG8</f>
        <v/>
      </c>
      <c r="EQ45" s="632" t="str">
        <f>EH8</f>
        <v/>
      </c>
      <c r="ER45" s="675"/>
    </row>
    <row r="46" spans="2:158" ht="15.75" x14ac:dyDescent="0.3">
      <c r="B46" s="604" t="str">
        <f>IF(C8=2017,IF(C46="NO","","JULIO"),"JULIO")</f>
        <v/>
      </c>
      <c r="C46" s="604" t="s">
        <v>473</v>
      </c>
      <c r="D46" s="604">
        <v>2015</v>
      </c>
      <c r="E46" s="611" t="str">
        <f>IF(D8="GUALBERTO VILLARROEL","GASOLINA DE AVIACIÓN","")</f>
        <v/>
      </c>
      <c r="H46" s="680"/>
      <c r="I46" s="681"/>
      <c r="J46" s="680"/>
      <c r="K46" s="680"/>
      <c r="L46" s="680"/>
      <c r="M46" s="680"/>
      <c r="N46" s="680"/>
      <c r="O46" s="680"/>
      <c r="P46" s="681"/>
      <c r="Q46" s="682"/>
      <c r="R46" s="680"/>
      <c r="S46" s="680"/>
      <c r="T46" s="680"/>
      <c r="U46" s="680"/>
      <c r="V46" s="620"/>
      <c r="W46" s="680"/>
      <c r="X46" s="680"/>
      <c r="Y46" s="680"/>
      <c r="Z46" s="680"/>
      <c r="AA46" s="680"/>
      <c r="AB46" s="680"/>
      <c r="AC46" s="680"/>
      <c r="AD46" s="680"/>
      <c r="AE46" s="680"/>
      <c r="AF46" s="680"/>
      <c r="AG46" s="680"/>
      <c r="AH46" s="680"/>
      <c r="AI46" s="680"/>
      <c r="AJ46" s="680"/>
      <c r="AK46" s="680"/>
      <c r="AL46" s="680"/>
      <c r="AM46" s="675"/>
      <c r="AV46" s="613"/>
      <c r="AW46" s="680"/>
      <c r="AX46" s="680"/>
      <c r="AY46" s="680"/>
      <c r="AZ46" s="680"/>
      <c r="BA46" s="680"/>
      <c r="BB46" s="680"/>
      <c r="BC46" s="680"/>
      <c r="BD46" s="680"/>
      <c r="BE46" s="680"/>
      <c r="BF46" s="680"/>
      <c r="BG46" s="680"/>
      <c r="BH46" s="680"/>
      <c r="BI46" s="680"/>
      <c r="BJ46" s="680"/>
      <c r="BK46" s="680"/>
      <c r="BL46" s="680"/>
      <c r="BM46" s="680"/>
      <c r="BN46" s="675"/>
      <c r="BS46" s="613"/>
      <c r="BT46" s="683"/>
      <c r="BU46" s="683"/>
      <c r="BV46" s="683"/>
      <c r="BW46" s="683"/>
      <c r="BX46" s="683"/>
      <c r="BY46" s="683"/>
      <c r="BZ46" s="683"/>
      <c r="CA46" s="683"/>
      <c r="CB46" s="683"/>
      <c r="CC46" s="683"/>
      <c r="CD46" s="683"/>
      <c r="CE46" s="683"/>
      <c r="CF46" s="683"/>
      <c r="CG46" s="683"/>
      <c r="CH46" s="683"/>
      <c r="CI46" s="683"/>
      <c r="CJ46" s="683"/>
      <c r="CK46" s="683"/>
      <c r="CL46" s="675"/>
      <c r="CM46" s="613"/>
      <c r="CN46" s="683"/>
      <c r="CO46" s="683"/>
      <c r="CP46" s="683"/>
      <c r="CQ46" s="683"/>
      <c r="CR46" s="683"/>
      <c r="CS46" s="683"/>
      <c r="CT46" s="683"/>
      <c r="CU46" s="683"/>
      <c r="CV46" s="683"/>
      <c r="CW46" s="683"/>
      <c r="CX46" s="683"/>
      <c r="CY46" s="683"/>
      <c r="CZ46" s="683"/>
      <c r="DA46" s="683"/>
      <c r="DB46" s="683"/>
      <c r="DC46" s="683"/>
      <c r="DD46" s="683"/>
      <c r="DE46" s="683"/>
      <c r="DF46" s="675"/>
      <c r="DK46" s="613"/>
      <c r="DL46" s="673" t="s">
        <v>318</v>
      </c>
      <c r="DM46" s="671">
        <f>DH8</f>
        <v>10</v>
      </c>
      <c r="DN46" s="670" t="s">
        <v>507</v>
      </c>
      <c r="DO46" s="670">
        <f>DI8</f>
        <v>7</v>
      </c>
      <c r="DP46" s="670">
        <f>DJ8</f>
        <v>11.5</v>
      </c>
      <c r="EL46" s="613"/>
      <c r="EM46" s="686" t="s">
        <v>508</v>
      </c>
      <c r="EN46" s="633" t="str">
        <f>EI8</f>
        <v/>
      </c>
      <c r="EO46" s="632" t="s">
        <v>509</v>
      </c>
      <c r="EP46" s="639"/>
      <c r="EQ46" s="632" t="str">
        <f>EJ8</f>
        <v/>
      </c>
      <c r="ER46" s="675"/>
    </row>
    <row r="47" spans="2:158" ht="15.75" x14ac:dyDescent="0.3">
      <c r="B47" s="604" t="str">
        <f>IF(C8=2017,IF(C47="NO","","AGOSTO"),"AGOSTO")</f>
        <v/>
      </c>
      <c r="C47" s="604" t="s">
        <v>473</v>
      </c>
      <c r="D47" s="604">
        <v>2016</v>
      </c>
      <c r="H47" s="680"/>
      <c r="I47" s="681"/>
      <c r="J47" s="680"/>
      <c r="K47" s="680"/>
      <c r="L47" s="680"/>
      <c r="M47" s="680"/>
      <c r="N47" s="680"/>
      <c r="O47" s="680"/>
      <c r="P47" s="681"/>
      <c r="Q47" s="682"/>
      <c r="R47" s="680"/>
      <c r="S47" s="680"/>
      <c r="T47" s="680"/>
      <c r="U47" s="680"/>
      <c r="V47" s="620"/>
      <c r="W47" s="680"/>
      <c r="X47" s="680"/>
      <c r="Y47" s="680"/>
      <c r="Z47" s="680"/>
      <c r="AA47" s="680"/>
      <c r="AB47" s="680"/>
      <c r="AC47" s="680"/>
      <c r="AD47" s="680"/>
      <c r="AE47" s="680"/>
      <c r="AF47" s="680"/>
      <c r="AG47" s="680"/>
      <c r="AH47" s="680"/>
      <c r="AI47" s="680"/>
      <c r="AJ47" s="680"/>
      <c r="AK47" s="680"/>
      <c r="AL47" s="680"/>
      <c r="AM47" s="675"/>
      <c r="AV47" s="613"/>
      <c r="AW47" s="680"/>
      <c r="AX47" s="680"/>
      <c r="AY47" s="680"/>
      <c r="AZ47" s="680"/>
      <c r="BA47" s="680"/>
      <c r="BB47" s="680"/>
      <c r="BC47" s="680"/>
      <c r="BD47" s="680"/>
      <c r="BE47" s="680"/>
      <c r="BF47" s="680"/>
      <c r="BG47" s="680"/>
      <c r="BH47" s="680"/>
      <c r="BI47" s="680"/>
      <c r="BJ47" s="680"/>
      <c r="BK47" s="680"/>
      <c r="BL47" s="680"/>
      <c r="BM47" s="680"/>
      <c r="BN47" s="675"/>
      <c r="BS47" s="613"/>
      <c r="BT47" s="683"/>
      <c r="BU47" s="683"/>
      <c r="BV47" s="683"/>
      <c r="BW47" s="683"/>
      <c r="BX47" s="683"/>
      <c r="BY47" s="683"/>
      <c r="BZ47" s="683"/>
      <c r="CA47" s="683"/>
      <c r="CB47" s="683"/>
      <c r="CC47" s="683"/>
      <c r="CD47" s="683"/>
      <c r="CE47" s="683"/>
      <c r="CF47" s="683"/>
      <c r="CG47" s="683"/>
      <c r="CH47" s="683"/>
      <c r="CI47" s="683"/>
      <c r="CJ47" s="683"/>
      <c r="CK47" s="683"/>
      <c r="CL47" s="675"/>
      <c r="CM47" s="613"/>
      <c r="CN47" s="683"/>
      <c r="CO47" s="683"/>
      <c r="CP47" s="683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83"/>
      <c r="DC47" s="683"/>
      <c r="DD47" s="683"/>
      <c r="DE47" s="683"/>
      <c r="DF47" s="675"/>
      <c r="DK47" s="613"/>
      <c r="DL47" s="673" t="s">
        <v>508</v>
      </c>
      <c r="DM47" s="671">
        <f>DK8</f>
        <v>0</v>
      </c>
      <c r="DN47" s="670" t="s">
        <v>509</v>
      </c>
      <c r="DO47" s="670"/>
      <c r="DP47" s="670">
        <f>DL8</f>
        <v>0.05</v>
      </c>
      <c r="EL47" s="613"/>
      <c r="EM47" s="686" t="s">
        <v>46</v>
      </c>
      <c r="EN47" s="632" t="str">
        <f>EK8</f>
        <v/>
      </c>
      <c r="EO47" s="632" t="s">
        <v>510</v>
      </c>
      <c r="EP47" s="632" t="str">
        <f>EL8</f>
        <v/>
      </c>
      <c r="EQ47" s="632"/>
      <c r="ER47" s="675"/>
    </row>
    <row r="48" spans="2:158" ht="15.75" x14ac:dyDescent="0.3">
      <c r="B48" s="604" t="str">
        <f>IF(C8=2017,IF(C48="NO","","SEPTIEMBRE"),"SEPTIEMBRE")</f>
        <v/>
      </c>
      <c r="C48" s="604" t="s">
        <v>473</v>
      </c>
      <c r="D48" s="604">
        <v>2017</v>
      </c>
      <c r="H48" s="680"/>
      <c r="I48" s="681"/>
      <c r="J48" s="680"/>
      <c r="K48" s="680"/>
      <c r="L48" s="680"/>
      <c r="M48" s="680"/>
      <c r="N48" s="680"/>
      <c r="O48" s="680"/>
      <c r="P48" s="681"/>
      <c r="Q48" s="682"/>
      <c r="R48" s="680"/>
      <c r="S48" s="680"/>
      <c r="T48" s="680"/>
      <c r="U48" s="680"/>
      <c r="V48" s="620"/>
      <c r="W48" s="680"/>
      <c r="X48" s="680"/>
      <c r="Y48" s="680"/>
      <c r="Z48" s="680"/>
      <c r="AA48" s="680"/>
      <c r="AB48" s="680"/>
      <c r="AC48" s="680"/>
      <c r="AD48" s="680"/>
      <c r="AE48" s="680"/>
      <c r="AF48" s="680"/>
      <c r="AG48" s="680"/>
      <c r="AH48" s="680"/>
      <c r="AI48" s="680"/>
      <c r="AJ48" s="680"/>
      <c r="AK48" s="680"/>
      <c r="AL48" s="680"/>
      <c r="AM48" s="675"/>
      <c r="AV48" s="613"/>
      <c r="AW48" s="680"/>
      <c r="AX48" s="680"/>
      <c r="AY48" s="680"/>
      <c r="AZ48" s="680"/>
      <c r="BA48" s="680"/>
      <c r="BB48" s="680"/>
      <c r="BC48" s="680"/>
      <c r="BD48" s="680"/>
      <c r="BE48" s="680"/>
      <c r="BF48" s="680"/>
      <c r="BG48" s="680"/>
      <c r="BH48" s="680"/>
      <c r="BI48" s="680"/>
      <c r="BJ48" s="680"/>
      <c r="BK48" s="680"/>
      <c r="BL48" s="680"/>
      <c r="BM48" s="680"/>
      <c r="BN48" s="675"/>
      <c r="BS48" s="613"/>
      <c r="BT48" s="683"/>
      <c r="BU48" s="683"/>
      <c r="BV48" s="683"/>
      <c r="BW48" s="683"/>
      <c r="BX48" s="683"/>
      <c r="BY48" s="683"/>
      <c r="BZ48" s="683"/>
      <c r="CA48" s="683"/>
      <c r="CB48" s="683"/>
      <c r="CC48" s="683"/>
      <c r="CD48" s="683"/>
      <c r="CE48" s="683"/>
      <c r="CF48" s="683"/>
      <c r="CG48" s="683"/>
      <c r="CH48" s="683"/>
      <c r="CI48" s="683"/>
      <c r="CJ48" s="683"/>
      <c r="CK48" s="683"/>
      <c r="CL48" s="675"/>
      <c r="CM48" s="613"/>
      <c r="CN48" s="683"/>
      <c r="CO48" s="683"/>
      <c r="CP48" s="683"/>
      <c r="CQ48" s="683"/>
      <c r="CR48" s="683"/>
      <c r="CS48" s="683"/>
      <c r="CT48" s="683"/>
      <c r="CU48" s="683"/>
      <c r="CV48" s="683"/>
      <c r="CW48" s="683"/>
      <c r="CX48" s="683"/>
      <c r="CY48" s="683"/>
      <c r="CZ48" s="683"/>
      <c r="DA48" s="683"/>
      <c r="DB48" s="683"/>
      <c r="DC48" s="683"/>
      <c r="DD48" s="683"/>
      <c r="DE48" s="683"/>
      <c r="DF48" s="675"/>
      <c r="DK48" s="613"/>
      <c r="DL48" s="673" t="s">
        <v>45</v>
      </c>
      <c r="DM48" s="670">
        <f>DM8</f>
        <v>95.5</v>
      </c>
      <c r="DN48" s="670" t="s">
        <v>510</v>
      </c>
      <c r="DO48" s="670">
        <v>95</v>
      </c>
      <c r="DP48" s="670"/>
      <c r="EL48" s="613"/>
      <c r="EM48" s="686" t="s">
        <v>517</v>
      </c>
      <c r="EN48" s="632" t="str">
        <f>EM8</f>
        <v/>
      </c>
      <c r="EO48" s="632" t="s">
        <v>518</v>
      </c>
      <c r="EP48" s="632" t="str">
        <f>EN8</f>
        <v/>
      </c>
      <c r="EQ48" s="632"/>
      <c r="ER48" s="675"/>
    </row>
    <row r="49" spans="2:148" ht="15.75" x14ac:dyDescent="0.3">
      <c r="B49" s="604" t="str">
        <f>IF(C8=2017,IF(C49="NO","","OCTUBRE"),"OCTUBRE")</f>
        <v/>
      </c>
      <c r="C49" s="604" t="s">
        <v>473</v>
      </c>
      <c r="H49" s="680"/>
      <c r="I49" s="681"/>
      <c r="J49" s="680"/>
      <c r="K49" s="680"/>
      <c r="L49" s="680"/>
      <c r="M49" s="680"/>
      <c r="N49" s="680"/>
      <c r="O49" s="680"/>
      <c r="P49" s="681"/>
      <c r="Q49" s="682"/>
      <c r="R49" s="680"/>
      <c r="S49" s="680"/>
      <c r="T49" s="680"/>
      <c r="U49" s="680"/>
      <c r="V49" s="620"/>
      <c r="W49" s="680"/>
      <c r="X49" s="680"/>
      <c r="Y49" s="680"/>
      <c r="Z49" s="680"/>
      <c r="AA49" s="680"/>
      <c r="AB49" s="680"/>
      <c r="AC49" s="680"/>
      <c r="AD49" s="680"/>
      <c r="AE49" s="680"/>
      <c r="AF49" s="680"/>
      <c r="AG49" s="680"/>
      <c r="AH49" s="680"/>
      <c r="AI49" s="680"/>
      <c r="AJ49" s="680"/>
      <c r="AK49" s="680"/>
      <c r="AL49" s="680"/>
      <c r="AM49" s="675"/>
      <c r="AV49" s="613"/>
      <c r="AW49" s="680"/>
      <c r="AX49" s="680"/>
      <c r="AY49" s="680"/>
      <c r="AZ49" s="680"/>
      <c r="BA49" s="680"/>
      <c r="BB49" s="680"/>
      <c r="BC49" s="680"/>
      <c r="BD49" s="680"/>
      <c r="BE49" s="680"/>
      <c r="BF49" s="680"/>
      <c r="BG49" s="680"/>
      <c r="BH49" s="680"/>
      <c r="BI49" s="680"/>
      <c r="BJ49" s="680"/>
      <c r="BK49" s="680"/>
      <c r="BL49" s="680"/>
      <c r="BM49" s="680"/>
      <c r="BN49" s="675"/>
      <c r="BS49" s="613"/>
      <c r="BT49" s="683"/>
      <c r="BU49" s="683"/>
      <c r="BV49" s="683"/>
      <c r="BW49" s="683"/>
      <c r="BX49" s="683"/>
      <c r="BY49" s="683"/>
      <c r="BZ49" s="683"/>
      <c r="CA49" s="683"/>
      <c r="CB49" s="683"/>
      <c r="CC49" s="683"/>
      <c r="CD49" s="683"/>
      <c r="CE49" s="683"/>
      <c r="CF49" s="683"/>
      <c r="CG49" s="683"/>
      <c r="CH49" s="683"/>
      <c r="CI49" s="683"/>
      <c r="CJ49" s="683"/>
      <c r="CK49" s="683"/>
      <c r="CL49" s="675"/>
      <c r="CM49" s="613"/>
      <c r="CN49" s="683"/>
      <c r="CO49" s="683"/>
      <c r="CP49" s="683"/>
      <c r="CQ49" s="683"/>
      <c r="CR49" s="683"/>
      <c r="CS49" s="683"/>
      <c r="CT49" s="683"/>
      <c r="CU49" s="683"/>
      <c r="CV49" s="683"/>
      <c r="CW49" s="683"/>
      <c r="CX49" s="683"/>
      <c r="CY49" s="683"/>
      <c r="CZ49" s="683"/>
      <c r="DA49" s="683"/>
      <c r="DB49" s="683"/>
      <c r="DC49" s="683"/>
      <c r="DD49" s="683"/>
      <c r="DE49" s="683"/>
      <c r="DF49" s="675"/>
      <c r="DK49" s="613"/>
      <c r="DL49" s="674" t="s">
        <v>512</v>
      </c>
      <c r="DM49" s="670">
        <f>DX8</f>
        <v>41.9</v>
      </c>
      <c r="DN49" s="670" t="s">
        <v>513</v>
      </c>
      <c r="DO49" s="670"/>
      <c r="DP49" s="670">
        <f>EA8</f>
        <v>48</v>
      </c>
      <c r="EL49" s="613"/>
      <c r="EM49" s="686" t="s">
        <v>460</v>
      </c>
      <c r="EN49" s="633" t="str">
        <f>EY8</f>
        <v/>
      </c>
      <c r="EO49" s="632" t="s">
        <v>520</v>
      </c>
      <c r="EP49" s="639"/>
      <c r="EQ49" s="633" t="str">
        <f>FA8</f>
        <v/>
      </c>
      <c r="ER49" s="675"/>
    </row>
    <row r="50" spans="2:148" ht="15.75" x14ac:dyDescent="0.3">
      <c r="B50" s="604" t="str">
        <f>IF(C8=2017,IF(C50="NO","","NOVIEMBRE"),"NOVIEMBRE")</f>
        <v/>
      </c>
      <c r="C50" s="604" t="s">
        <v>473</v>
      </c>
      <c r="H50" s="680"/>
      <c r="I50" s="681"/>
      <c r="J50" s="680"/>
      <c r="K50" s="680"/>
      <c r="L50" s="680"/>
      <c r="M50" s="680"/>
      <c r="N50" s="680"/>
      <c r="O50" s="680"/>
      <c r="P50" s="681"/>
      <c r="Q50" s="682"/>
      <c r="R50" s="680"/>
      <c r="S50" s="680"/>
      <c r="T50" s="680"/>
      <c r="U50" s="680"/>
      <c r="V50" s="620"/>
      <c r="W50" s="680"/>
      <c r="X50" s="680"/>
      <c r="Y50" s="680"/>
      <c r="Z50" s="680"/>
      <c r="AA50" s="680"/>
      <c r="AB50" s="680"/>
      <c r="AC50" s="680"/>
      <c r="AD50" s="680"/>
      <c r="AE50" s="680"/>
      <c r="AF50" s="680"/>
      <c r="AG50" s="680"/>
      <c r="AH50" s="680"/>
      <c r="AI50" s="680"/>
      <c r="AJ50" s="680"/>
      <c r="AK50" s="680"/>
      <c r="AL50" s="680"/>
      <c r="AM50" s="675"/>
      <c r="AV50" s="613"/>
      <c r="AW50" s="680"/>
      <c r="AX50" s="680"/>
      <c r="AY50" s="680"/>
      <c r="AZ50" s="680"/>
      <c r="BA50" s="680"/>
      <c r="BB50" s="680"/>
      <c r="BC50" s="680"/>
      <c r="BD50" s="680"/>
      <c r="BE50" s="680"/>
      <c r="BF50" s="680"/>
      <c r="BG50" s="680"/>
      <c r="BH50" s="680"/>
      <c r="BI50" s="680"/>
      <c r="BJ50" s="680"/>
      <c r="BK50" s="680"/>
      <c r="BL50" s="680"/>
      <c r="BM50" s="680"/>
      <c r="BN50" s="675"/>
      <c r="BS50" s="613"/>
      <c r="BT50" s="683"/>
      <c r="BU50" s="683"/>
      <c r="BV50" s="683"/>
      <c r="BW50" s="683"/>
      <c r="BX50" s="683"/>
      <c r="BY50" s="683"/>
      <c r="BZ50" s="683"/>
      <c r="CA50" s="683"/>
      <c r="CB50" s="683"/>
      <c r="CC50" s="683"/>
      <c r="CD50" s="683"/>
      <c r="CE50" s="683"/>
      <c r="CF50" s="683"/>
      <c r="CG50" s="683"/>
      <c r="CH50" s="683"/>
      <c r="CI50" s="683"/>
      <c r="CJ50" s="683"/>
      <c r="CK50" s="683"/>
      <c r="CL50" s="675"/>
      <c r="CM50" s="613"/>
      <c r="CN50" s="683"/>
      <c r="CO50" s="683"/>
      <c r="CP50" s="683"/>
      <c r="CQ50" s="683"/>
      <c r="CR50" s="683"/>
      <c r="CS50" s="683"/>
      <c r="CT50" s="683"/>
      <c r="CU50" s="683"/>
      <c r="CV50" s="683"/>
      <c r="CW50" s="683"/>
      <c r="CX50" s="683"/>
      <c r="CY50" s="683"/>
      <c r="CZ50" s="683"/>
      <c r="DA50" s="683"/>
      <c r="DB50" s="683"/>
      <c r="DC50" s="683"/>
      <c r="DD50" s="683"/>
      <c r="DE50" s="683"/>
      <c r="DF50" s="675"/>
      <c r="DK50" s="613"/>
      <c r="DL50" s="674" t="s">
        <v>410</v>
      </c>
      <c r="DM50" s="670">
        <f>DZ8</f>
        <v>2.46</v>
      </c>
      <c r="DN50" s="670" t="s">
        <v>513</v>
      </c>
      <c r="DO50" s="670"/>
      <c r="DP50" s="670">
        <f>EC8</f>
        <v>3</v>
      </c>
      <c r="EL50" s="613"/>
      <c r="EM50" s="686" t="s">
        <v>521</v>
      </c>
      <c r="EN50" s="632" t="str">
        <f>EZ8</f>
        <v/>
      </c>
      <c r="EO50" s="632" t="s">
        <v>520</v>
      </c>
      <c r="EP50" s="632"/>
      <c r="EQ50" s="633" t="str">
        <f>FB8</f>
        <v/>
      </c>
      <c r="ER50" s="675"/>
    </row>
    <row r="51" spans="2:148" ht="15.75" x14ac:dyDescent="0.3">
      <c r="B51" s="604" t="str">
        <f>IF(C8=2017,IF(C51="NO","","DICIEMBRE"),"DICIEMBRE")</f>
        <v/>
      </c>
      <c r="C51" s="604" t="s">
        <v>473</v>
      </c>
      <c r="H51" s="680"/>
      <c r="I51" s="681"/>
      <c r="J51" s="680"/>
      <c r="K51" s="680"/>
      <c r="L51" s="680"/>
      <c r="M51" s="680"/>
      <c r="N51" s="680"/>
      <c r="O51" s="680"/>
      <c r="P51" s="681"/>
      <c r="Q51" s="682"/>
      <c r="R51" s="680"/>
      <c r="S51" s="680"/>
      <c r="T51" s="680"/>
      <c r="U51" s="680"/>
      <c r="V51" s="620"/>
      <c r="W51" s="680"/>
      <c r="X51" s="680"/>
      <c r="Y51" s="680"/>
      <c r="Z51" s="680"/>
      <c r="AA51" s="680"/>
      <c r="AB51" s="680"/>
      <c r="AC51" s="680"/>
      <c r="AD51" s="680"/>
      <c r="AE51" s="680"/>
      <c r="AF51" s="680"/>
      <c r="AG51" s="680"/>
      <c r="AH51" s="680"/>
      <c r="AI51" s="680"/>
      <c r="AJ51" s="680"/>
      <c r="AK51" s="680"/>
      <c r="AL51" s="680"/>
      <c r="AM51" s="675"/>
      <c r="AV51" s="613"/>
      <c r="AW51" s="680"/>
      <c r="AX51" s="680"/>
      <c r="AY51" s="680"/>
      <c r="AZ51" s="680"/>
      <c r="BA51" s="680"/>
      <c r="BB51" s="680"/>
      <c r="BC51" s="680"/>
      <c r="BD51" s="680"/>
      <c r="BE51" s="680"/>
      <c r="BF51" s="680"/>
      <c r="BG51" s="680"/>
      <c r="BH51" s="680"/>
      <c r="BI51" s="680"/>
      <c r="BJ51" s="680"/>
      <c r="BK51" s="680"/>
      <c r="BL51" s="680"/>
      <c r="BM51" s="680"/>
      <c r="BN51" s="675"/>
      <c r="BS51" s="613"/>
      <c r="BT51" s="683"/>
      <c r="BU51" s="683"/>
      <c r="BV51" s="683"/>
      <c r="BW51" s="683"/>
      <c r="BX51" s="683"/>
      <c r="BY51" s="683"/>
      <c r="BZ51" s="683"/>
      <c r="CA51" s="683"/>
      <c r="CB51" s="683"/>
      <c r="CC51" s="683"/>
      <c r="CD51" s="683"/>
      <c r="CE51" s="683"/>
      <c r="CF51" s="683"/>
      <c r="CG51" s="683"/>
      <c r="CH51" s="683"/>
      <c r="CI51" s="683"/>
      <c r="CJ51" s="683"/>
      <c r="CK51" s="683"/>
      <c r="CL51" s="675"/>
      <c r="CM51" s="613"/>
      <c r="CN51" s="683"/>
      <c r="CO51" s="683"/>
      <c r="CP51" s="683"/>
      <c r="CQ51" s="683"/>
      <c r="CR51" s="683"/>
      <c r="CS51" s="683"/>
      <c r="CT51" s="683"/>
      <c r="CU51" s="683"/>
      <c r="CV51" s="683"/>
      <c r="CW51" s="683"/>
      <c r="CX51" s="683"/>
      <c r="CY51" s="683"/>
      <c r="CZ51" s="683"/>
      <c r="DA51" s="683"/>
      <c r="DB51" s="683"/>
      <c r="DC51" s="683"/>
      <c r="DD51" s="683"/>
      <c r="DE51" s="683"/>
      <c r="DF51" s="675"/>
      <c r="DK51" s="613"/>
      <c r="DL51" s="674" t="s">
        <v>409</v>
      </c>
      <c r="DM51" s="670">
        <f>DY8</f>
        <v>10.1</v>
      </c>
      <c r="DN51" s="670" t="s">
        <v>514</v>
      </c>
      <c r="DO51" s="670"/>
      <c r="DP51" s="670">
        <f>EB8</f>
        <v>18</v>
      </c>
      <c r="EL51" s="613"/>
      <c r="EM51" s="859" t="s">
        <v>64</v>
      </c>
      <c r="EN51" s="859"/>
      <c r="EO51" s="859"/>
      <c r="EP51" s="859"/>
      <c r="EQ51" s="859"/>
      <c r="ER51" s="675"/>
    </row>
    <row r="52" spans="2:148" ht="15.75" x14ac:dyDescent="0.3">
      <c r="H52" s="680"/>
      <c r="I52" s="681"/>
      <c r="J52" s="680"/>
      <c r="K52" s="680"/>
      <c r="L52" s="680"/>
      <c r="M52" s="680"/>
      <c r="N52" s="680"/>
      <c r="O52" s="680"/>
      <c r="P52" s="681"/>
      <c r="Q52" s="682"/>
      <c r="R52" s="680"/>
      <c r="S52" s="680"/>
      <c r="T52" s="680"/>
      <c r="U52" s="680"/>
      <c r="V52" s="620"/>
      <c r="W52" s="680"/>
      <c r="X52" s="680"/>
      <c r="Y52" s="680"/>
      <c r="Z52" s="680"/>
      <c r="AA52" s="680"/>
      <c r="AB52" s="680"/>
      <c r="AC52" s="680"/>
      <c r="AD52" s="680"/>
      <c r="AE52" s="680"/>
      <c r="AF52" s="680"/>
      <c r="AG52" s="680"/>
      <c r="AH52" s="680"/>
      <c r="AI52" s="680"/>
      <c r="AJ52" s="680"/>
      <c r="AK52" s="680"/>
      <c r="AL52" s="680"/>
      <c r="AM52" s="675"/>
      <c r="AV52" s="613"/>
      <c r="AW52" s="680"/>
      <c r="AX52" s="680"/>
      <c r="AY52" s="680"/>
      <c r="AZ52" s="680"/>
      <c r="BA52" s="680"/>
      <c r="BB52" s="680"/>
      <c r="BC52" s="680"/>
      <c r="BD52" s="680"/>
      <c r="BE52" s="680"/>
      <c r="BF52" s="680"/>
      <c r="BG52" s="680"/>
      <c r="BH52" s="680"/>
      <c r="BI52" s="680"/>
      <c r="BJ52" s="680"/>
      <c r="BK52" s="680"/>
      <c r="BL52" s="680"/>
      <c r="BM52" s="680"/>
      <c r="BN52" s="675"/>
      <c r="BS52" s="613"/>
      <c r="BT52" s="683"/>
      <c r="BU52" s="683"/>
      <c r="BV52" s="683"/>
      <c r="BW52" s="683"/>
      <c r="BX52" s="683"/>
      <c r="BY52" s="683"/>
      <c r="BZ52" s="683"/>
      <c r="CA52" s="683"/>
      <c r="CB52" s="683"/>
      <c r="CC52" s="683"/>
      <c r="CD52" s="683"/>
      <c r="CE52" s="683"/>
      <c r="CF52" s="683"/>
      <c r="CG52" s="683"/>
      <c r="CH52" s="683"/>
      <c r="CI52" s="683"/>
      <c r="CJ52" s="683"/>
      <c r="CK52" s="683"/>
      <c r="CL52" s="675"/>
      <c r="CM52" s="613"/>
      <c r="CN52" s="683"/>
      <c r="CO52" s="683"/>
      <c r="CP52" s="683"/>
      <c r="CQ52" s="683"/>
      <c r="CR52" s="683"/>
      <c r="CS52" s="683"/>
      <c r="CT52" s="683"/>
      <c r="CU52" s="683"/>
      <c r="CV52" s="683"/>
      <c r="CW52" s="683"/>
      <c r="CX52" s="683"/>
      <c r="CY52" s="683"/>
      <c r="CZ52" s="683"/>
      <c r="DA52" s="683"/>
      <c r="DB52" s="683"/>
      <c r="DC52" s="683"/>
      <c r="DD52" s="683"/>
      <c r="DE52" s="683"/>
      <c r="DF52" s="675"/>
      <c r="DK52" s="613"/>
      <c r="DL52" s="868" t="str">
        <f>IF(DE8="NO EXISTIO CERTIFICACION ESTE MES NOVIEMBRE 2016","NO EXISTIO CERTIFICACION ESTE MES NOVIEMBRE 2016","Destilación Engler")</f>
        <v>Destilación Engler</v>
      </c>
      <c r="DM52" s="869"/>
      <c r="DN52" s="869"/>
      <c r="DO52" s="869"/>
      <c r="DP52" s="870"/>
      <c r="EL52" s="613"/>
      <c r="EM52" s="676">
        <v>0.1</v>
      </c>
      <c r="EN52" s="632" t="str">
        <f>EO8</f>
        <v/>
      </c>
      <c r="EO52" s="862" t="s">
        <v>519</v>
      </c>
      <c r="EP52" s="632"/>
      <c r="EQ52" s="632" t="str">
        <f>ET8</f>
        <v/>
      </c>
      <c r="ER52" s="675"/>
    </row>
    <row r="53" spans="2:148" ht="15.75" x14ac:dyDescent="0.3">
      <c r="B53" s="596" t="str">
        <f>IF(AND(D7=3,E7&gt;3),"",IF(AND(D7=1,E7=7),"",IF(AND(D7=2,E7=6),"","TODOS")))</f>
        <v>TODOS</v>
      </c>
      <c r="H53" s="680"/>
      <c r="I53" s="681"/>
      <c r="J53" s="680"/>
      <c r="K53" s="680"/>
      <c r="L53" s="680"/>
      <c r="M53" s="680"/>
      <c r="N53" s="680"/>
      <c r="O53" s="680"/>
      <c r="P53" s="681"/>
      <c r="Q53" s="682"/>
      <c r="R53" s="680"/>
      <c r="S53" s="680"/>
      <c r="T53" s="680"/>
      <c r="U53" s="680"/>
      <c r="V53" s="620"/>
      <c r="W53" s="680"/>
      <c r="X53" s="680"/>
      <c r="Y53" s="680"/>
      <c r="Z53" s="680"/>
      <c r="AA53" s="680"/>
      <c r="AB53" s="680"/>
      <c r="AC53" s="680"/>
      <c r="AD53" s="680"/>
      <c r="AE53" s="680"/>
      <c r="AF53" s="680"/>
      <c r="AG53" s="680"/>
      <c r="AH53" s="680"/>
      <c r="AI53" s="680"/>
      <c r="AJ53" s="680"/>
      <c r="AK53" s="680"/>
      <c r="AL53" s="680"/>
      <c r="AM53" s="675"/>
      <c r="AV53" s="613"/>
      <c r="AW53" s="680"/>
      <c r="AX53" s="680"/>
      <c r="AY53" s="680"/>
      <c r="AZ53" s="680"/>
      <c r="BA53" s="680"/>
      <c r="BB53" s="680"/>
      <c r="BC53" s="680"/>
      <c r="BD53" s="680"/>
      <c r="BE53" s="680"/>
      <c r="BF53" s="680"/>
      <c r="BG53" s="680"/>
      <c r="BH53" s="680"/>
      <c r="BI53" s="680"/>
      <c r="BJ53" s="680"/>
      <c r="BK53" s="680"/>
      <c r="BL53" s="680"/>
      <c r="BM53" s="680"/>
      <c r="BN53" s="675"/>
      <c r="BS53" s="613"/>
      <c r="BT53" s="683"/>
      <c r="BU53" s="683"/>
      <c r="BV53" s="683"/>
      <c r="BW53" s="683"/>
      <c r="BX53" s="683"/>
      <c r="BY53" s="683"/>
      <c r="BZ53" s="683"/>
      <c r="CA53" s="683"/>
      <c r="CB53" s="683"/>
      <c r="CC53" s="683"/>
      <c r="CD53" s="683"/>
      <c r="CE53" s="683"/>
      <c r="CF53" s="683"/>
      <c r="CG53" s="683"/>
      <c r="CH53" s="683"/>
      <c r="CI53" s="683"/>
      <c r="CJ53" s="683"/>
      <c r="CK53" s="683"/>
      <c r="CL53" s="675"/>
      <c r="CM53" s="613"/>
      <c r="CN53" s="683"/>
      <c r="CO53" s="683"/>
      <c r="CP53" s="683"/>
      <c r="CQ53" s="683"/>
      <c r="CR53" s="683"/>
      <c r="CS53" s="683"/>
      <c r="CT53" s="683"/>
      <c r="CU53" s="683"/>
      <c r="CV53" s="683"/>
      <c r="CW53" s="683"/>
      <c r="CX53" s="683"/>
      <c r="CY53" s="683"/>
      <c r="CZ53" s="683"/>
      <c r="DA53" s="683"/>
      <c r="DB53" s="683"/>
      <c r="DC53" s="683"/>
      <c r="DD53" s="683"/>
      <c r="DE53" s="683"/>
      <c r="DF53" s="675"/>
      <c r="DK53" s="613"/>
      <c r="DL53" s="674">
        <v>0.1</v>
      </c>
      <c r="DM53" s="670">
        <f>DO8</f>
        <v>117</v>
      </c>
      <c r="DN53" s="862" t="s">
        <v>506</v>
      </c>
      <c r="DO53" s="670"/>
      <c r="DP53" s="670">
        <f>DS8</f>
        <v>149</v>
      </c>
      <c r="EL53" s="613"/>
      <c r="EM53" s="676">
        <v>0.4</v>
      </c>
      <c r="EN53" s="632" t="str">
        <f>EP8</f>
        <v/>
      </c>
      <c r="EO53" s="862"/>
      <c r="EP53" s="632" t="str">
        <f>EU8</f>
        <v/>
      </c>
      <c r="EQ53" s="632"/>
      <c r="ER53" s="675"/>
    </row>
    <row r="54" spans="2:148" ht="15.75" customHeight="1" x14ac:dyDescent="0.3">
      <c r="B54" s="597" t="str">
        <f>IF(AND(D7=3,E7&gt;3),"",IF(AND(D7=1,E7=7),"",IF(AND(D7=2,E7=6),"",IF(E7=1,J2,IF(E7=2,X2,IF(E7=3,AX2,IF(E7=4,BU2,IF(E7=5,CO2,IF(E7=6,DF2,IF(E7=7,EF2,""))))))))))</f>
        <v>GRAVEDAD ESPECÍFICA</v>
      </c>
      <c r="C54" s="688"/>
      <c r="D54" s="688"/>
      <c r="E54" s="597" t="str">
        <f>IF(AND(D7=3,E7&gt;3),"",IF(AND(D7=1,E7=7),"",IF(AND(D7=2,E7=6),"",IF(E7=1,J40,IF(E7=2,X40,IF(E7=3,AX40,IF(E7=4,BU40,IF(E7=5,CO40,IF(E7=6,DF40,IF(E7=7,EF40,""))))))))))</f>
        <v>OK</v>
      </c>
      <c r="F54" s="690" t="str">
        <f>IF(E54="ERROR","FUERA DE RANGO DE CALIDAD",IF(E54="","","DENTRO DEL RANGO DE CALIDAD"))</f>
        <v>DENTRO DEL RANGO DE CALIDAD</v>
      </c>
      <c r="G54" s="691" t="str">
        <f t="shared" ref="G54:G61" si="40">IF(F54="FUERA DE RANGO DE CALIDAD","¡CUIDADO!","")</f>
        <v/>
      </c>
      <c r="H54" s="680"/>
      <c r="I54" s="681"/>
      <c r="J54" s="680"/>
      <c r="K54" s="680"/>
      <c r="L54" s="680"/>
      <c r="M54" s="680"/>
      <c r="N54" s="680"/>
      <c r="O54" s="680"/>
      <c r="P54" s="681"/>
      <c r="Q54" s="682"/>
      <c r="R54" s="680"/>
      <c r="S54" s="680"/>
      <c r="T54" s="680"/>
      <c r="U54" s="680"/>
      <c r="V54" s="620"/>
      <c r="W54" s="680"/>
      <c r="X54" s="680"/>
      <c r="Y54" s="680"/>
      <c r="Z54" s="680"/>
      <c r="AA54" s="680"/>
      <c r="AB54" s="680"/>
      <c r="AC54" s="680"/>
      <c r="AD54" s="680"/>
      <c r="AE54" s="680"/>
      <c r="AF54" s="680"/>
      <c r="AG54" s="680"/>
      <c r="AH54" s="680"/>
      <c r="AI54" s="680"/>
      <c r="AJ54" s="680"/>
      <c r="AK54" s="680"/>
      <c r="AL54" s="680"/>
      <c r="AM54" s="675"/>
      <c r="AV54" s="613"/>
      <c r="AW54" s="680"/>
      <c r="AX54" s="680"/>
      <c r="AY54" s="680"/>
      <c r="AZ54" s="680"/>
      <c r="BA54" s="680"/>
      <c r="BB54" s="680"/>
      <c r="BC54" s="680"/>
      <c r="BD54" s="680"/>
      <c r="BE54" s="680"/>
      <c r="BF54" s="680"/>
      <c r="BG54" s="680"/>
      <c r="BH54" s="680"/>
      <c r="BI54" s="680"/>
      <c r="BJ54" s="680"/>
      <c r="BK54" s="680"/>
      <c r="BL54" s="680"/>
      <c r="BM54" s="680"/>
      <c r="BN54" s="675"/>
      <c r="BS54" s="613"/>
      <c r="BT54" s="683"/>
      <c r="BU54" s="683"/>
      <c r="BV54" s="683"/>
      <c r="BW54" s="683"/>
      <c r="BX54" s="683"/>
      <c r="BY54" s="683"/>
      <c r="BZ54" s="683"/>
      <c r="CA54" s="683"/>
      <c r="CB54" s="683"/>
      <c r="CC54" s="683"/>
      <c r="CD54" s="683"/>
      <c r="CE54" s="683"/>
      <c r="CF54" s="683"/>
      <c r="CG54" s="683"/>
      <c r="CH54" s="683"/>
      <c r="CI54" s="683"/>
      <c r="CJ54" s="683"/>
      <c r="CK54" s="683"/>
      <c r="CL54" s="675"/>
      <c r="CM54" s="613"/>
      <c r="CN54" s="683"/>
      <c r="CO54" s="683"/>
      <c r="CP54" s="683"/>
      <c r="CQ54" s="683"/>
      <c r="CR54" s="683"/>
      <c r="CS54" s="683"/>
      <c r="CT54" s="683"/>
      <c r="CU54" s="683"/>
      <c r="CV54" s="683"/>
      <c r="CW54" s="683"/>
      <c r="CX54" s="683"/>
      <c r="CY54" s="683"/>
      <c r="CZ54" s="683"/>
      <c r="DA54" s="683"/>
      <c r="DB54" s="683"/>
      <c r="DC54" s="683"/>
      <c r="DD54" s="683"/>
      <c r="DE54" s="683"/>
      <c r="DF54" s="675"/>
      <c r="DK54" s="613"/>
      <c r="DL54" s="674">
        <v>0.5</v>
      </c>
      <c r="DM54" s="670">
        <f>DP8</f>
        <v>175</v>
      </c>
      <c r="DN54" s="862"/>
      <c r="DO54" s="670">
        <f>DT8</f>
        <v>170</v>
      </c>
      <c r="DP54" s="670">
        <f>DU8</f>
        <v>245</v>
      </c>
      <c r="EL54" s="613"/>
      <c r="EM54" s="676">
        <v>0.5</v>
      </c>
      <c r="EN54" s="632" t="str">
        <f>EQ8</f>
        <v/>
      </c>
      <c r="EO54" s="862"/>
      <c r="EP54" s="632"/>
      <c r="EQ54" s="632" t="str">
        <f>EV8</f>
        <v/>
      </c>
      <c r="ER54" s="675"/>
    </row>
    <row r="55" spans="2:148" ht="15.75" customHeight="1" x14ac:dyDescent="0.3">
      <c r="B55" s="596" t="str">
        <f>IF(AND(D7=3,E7&gt;3),"",IF(AND(D7=1,E7=7),"",IF(AND(D7=2,E7=6),"",IF(E7=1,O2,IF(E7=2,AA2,IF(E7=3,BA2,IF(E7=4,BX2,IF(E7=5,CR2,IF(E7=6,DH2,IF(E7=7,EI2,""))))))))))</f>
        <v>TENSIÓN DE VAPOR (TV)</v>
      </c>
      <c r="C55" s="688"/>
      <c r="D55" s="688"/>
      <c r="E55" s="596" t="str">
        <f>IF(AND(D7=3,E7&gt;3),"",IF(AND(D7=1,E7=7),"",IF(AND(D7=2,E7=6),"",IF(E7=1,O40,IF(E7=2,AA40,IF(E7=3,BA40,IF(E7=4,BX40,IF(E7=5,CR40,IF(E7=6,DH40,IF(E7=7,EI40,""))))))))))</f>
        <v>OK</v>
      </c>
      <c r="F55" s="690" t="str">
        <f t="shared" ref="F55:F61" si="41">IF(E55="ERROR","FUERA DE RANGO DE CALIDAD",IF(E55="","","DENTRO DEL RANGO DE CALIDAD"))</f>
        <v>DENTRO DEL RANGO DE CALIDAD</v>
      </c>
      <c r="G55" s="691" t="str">
        <f t="shared" si="40"/>
        <v/>
      </c>
      <c r="H55" s="680"/>
      <c r="I55" s="681"/>
      <c r="J55" s="680"/>
      <c r="K55" s="680"/>
      <c r="L55" s="680"/>
      <c r="M55" s="680"/>
      <c r="N55" s="680"/>
      <c r="O55" s="680"/>
      <c r="P55" s="681"/>
      <c r="Q55" s="682"/>
      <c r="R55" s="680"/>
      <c r="S55" s="680"/>
      <c r="T55" s="680"/>
      <c r="U55" s="680"/>
      <c r="V55" s="620"/>
      <c r="W55" s="680"/>
      <c r="X55" s="680"/>
      <c r="Y55" s="680"/>
      <c r="Z55" s="680"/>
      <c r="AA55" s="680"/>
      <c r="AB55" s="680"/>
      <c r="AC55" s="680"/>
      <c r="AD55" s="680"/>
      <c r="AE55" s="680"/>
      <c r="AF55" s="680"/>
      <c r="AG55" s="680"/>
      <c r="AH55" s="680"/>
      <c r="AI55" s="680"/>
      <c r="AJ55" s="680"/>
      <c r="AK55" s="680"/>
      <c r="AL55" s="680"/>
      <c r="AM55" s="675"/>
      <c r="AV55" s="613"/>
      <c r="AW55" s="680"/>
      <c r="AX55" s="680"/>
      <c r="AY55" s="680"/>
      <c r="AZ55" s="680"/>
      <c r="BA55" s="680"/>
      <c r="BB55" s="680"/>
      <c r="BC55" s="680"/>
      <c r="BD55" s="680"/>
      <c r="BE55" s="680"/>
      <c r="BF55" s="680"/>
      <c r="BG55" s="680"/>
      <c r="BH55" s="680"/>
      <c r="BI55" s="680"/>
      <c r="BJ55" s="680"/>
      <c r="BK55" s="680"/>
      <c r="BL55" s="680"/>
      <c r="BM55" s="680"/>
      <c r="BN55" s="675"/>
      <c r="BS55" s="613"/>
      <c r="BT55" s="683"/>
      <c r="BU55" s="683"/>
      <c r="BV55" s="683"/>
      <c r="BW55" s="683"/>
      <c r="BX55" s="683"/>
      <c r="BY55" s="683"/>
      <c r="BZ55" s="683"/>
      <c r="CA55" s="683"/>
      <c r="CB55" s="683"/>
      <c r="CC55" s="683"/>
      <c r="CD55" s="683"/>
      <c r="CE55" s="683"/>
      <c r="CF55" s="683"/>
      <c r="CG55" s="683"/>
      <c r="CH55" s="683"/>
      <c r="CI55" s="683"/>
      <c r="CJ55" s="683"/>
      <c r="CK55" s="683"/>
      <c r="CL55" s="675"/>
      <c r="CM55" s="613"/>
      <c r="CN55" s="683"/>
      <c r="CO55" s="683"/>
      <c r="CP55" s="683"/>
      <c r="CQ55" s="683"/>
      <c r="CR55" s="683"/>
      <c r="CS55" s="683"/>
      <c r="CT55" s="683"/>
      <c r="CU55" s="683"/>
      <c r="CV55" s="683"/>
      <c r="CW55" s="683"/>
      <c r="CX55" s="683"/>
      <c r="CY55" s="683"/>
      <c r="CZ55" s="683"/>
      <c r="DA55" s="683"/>
      <c r="DB55" s="683"/>
      <c r="DC55" s="683"/>
      <c r="DD55" s="683"/>
      <c r="DE55" s="683"/>
      <c r="DF55" s="675"/>
      <c r="DK55" s="613"/>
      <c r="DL55" s="674">
        <v>0.9</v>
      </c>
      <c r="DM55" s="670">
        <f>DQ8</f>
        <v>293</v>
      </c>
      <c r="DN55" s="862"/>
      <c r="DO55" s="670"/>
      <c r="DP55" s="670">
        <f>DV8</f>
        <v>374</v>
      </c>
      <c r="EL55" s="613"/>
      <c r="EM55" s="676">
        <v>0.9</v>
      </c>
      <c r="EN55" s="632" t="str">
        <f>ER8</f>
        <v/>
      </c>
      <c r="EO55" s="862"/>
      <c r="EP55" s="632"/>
      <c r="EQ55" s="632" t="str">
        <f>EW8</f>
        <v/>
      </c>
      <c r="ER55" s="675"/>
    </row>
    <row r="56" spans="2:148" ht="15.75" customHeight="1" x14ac:dyDescent="0.3">
      <c r="B56" s="596" t="str">
        <f>IF(AND(D7=3,E7&gt;3),"",IF(AND(D7=1,E7=7),"",IF(AND(D7=2,E7=6),"",IF(E7=1,M2,IF(E7=2,AG2,IF(E7=3,BC2,IF(E7=4,BZ2,IF(E7=5,CT2,IF(E7=6,DK2,IF(E7=7,EK2,""))))))))))</f>
        <v>RESIDUO VOLÁTIL</v>
      </c>
      <c r="C56" s="688"/>
      <c r="D56" s="688"/>
      <c r="E56" s="596" t="str">
        <f>IF(AND(D7=3,E7&gt;3),"",IF(AND(D7=1,E7=7),"",IF(AND(D7=2,E7=6),"",IF(E7=1,M40,IF(E7=2,AG40,IF(E7=3,BC40,IF(E7=4,BZ40,IF(E7=5,CT40,IF(E7=6,DK40,IF(E7=7,EK40,""))))))))))</f>
        <v>OK</v>
      </c>
      <c r="F56" s="690" t="str">
        <f t="shared" si="41"/>
        <v>DENTRO DEL RANGO DE CALIDAD</v>
      </c>
      <c r="G56" s="691" t="str">
        <f t="shared" si="40"/>
        <v/>
      </c>
      <c r="H56" s="680"/>
      <c r="I56" s="681"/>
      <c r="J56" s="680"/>
      <c r="K56" s="680"/>
      <c r="L56" s="680"/>
      <c r="M56" s="680"/>
      <c r="N56" s="680"/>
      <c r="O56" s="680"/>
      <c r="P56" s="681"/>
      <c r="Q56" s="682"/>
      <c r="R56" s="680"/>
      <c r="S56" s="680"/>
      <c r="T56" s="680"/>
      <c r="U56" s="680"/>
      <c r="V56" s="620"/>
      <c r="W56" s="680"/>
      <c r="X56" s="680"/>
      <c r="Y56" s="680"/>
      <c r="Z56" s="680"/>
      <c r="AA56" s="680"/>
      <c r="AB56" s="680"/>
      <c r="AC56" s="680"/>
      <c r="AD56" s="680"/>
      <c r="AE56" s="680"/>
      <c r="AF56" s="680"/>
      <c r="AG56" s="680"/>
      <c r="AH56" s="680"/>
      <c r="AI56" s="680"/>
      <c r="AJ56" s="680"/>
      <c r="AK56" s="680"/>
      <c r="AL56" s="680"/>
      <c r="AM56" s="675"/>
      <c r="AV56" s="613"/>
      <c r="AW56" s="680"/>
      <c r="AX56" s="680"/>
      <c r="AY56" s="680"/>
      <c r="AZ56" s="680"/>
      <c r="BA56" s="680"/>
      <c r="BB56" s="680"/>
      <c r="BC56" s="680"/>
      <c r="BD56" s="680"/>
      <c r="BE56" s="680"/>
      <c r="BF56" s="680"/>
      <c r="BG56" s="680"/>
      <c r="BH56" s="680"/>
      <c r="BI56" s="680"/>
      <c r="BJ56" s="680"/>
      <c r="BK56" s="680"/>
      <c r="BL56" s="680"/>
      <c r="BM56" s="680"/>
      <c r="BN56" s="675"/>
      <c r="BS56" s="613"/>
      <c r="BT56" s="683"/>
      <c r="BU56" s="683"/>
      <c r="BV56" s="683"/>
      <c r="BW56" s="683"/>
      <c r="BX56" s="683"/>
      <c r="BY56" s="683"/>
      <c r="BZ56" s="683"/>
      <c r="CA56" s="683"/>
      <c r="CB56" s="683"/>
      <c r="CC56" s="683"/>
      <c r="CD56" s="683"/>
      <c r="CE56" s="683"/>
      <c r="CF56" s="683"/>
      <c r="CG56" s="683"/>
      <c r="CH56" s="683"/>
      <c r="CI56" s="683"/>
      <c r="CJ56" s="683"/>
      <c r="CK56" s="683"/>
      <c r="CL56" s="675"/>
      <c r="CM56" s="613"/>
      <c r="CN56" s="683"/>
      <c r="CO56" s="683"/>
      <c r="CP56" s="683"/>
      <c r="CQ56" s="683"/>
      <c r="CR56" s="683"/>
      <c r="CS56" s="683"/>
      <c r="CT56" s="683"/>
      <c r="CU56" s="683"/>
      <c r="CV56" s="683"/>
      <c r="CW56" s="683"/>
      <c r="CX56" s="683"/>
      <c r="CY56" s="683"/>
      <c r="CZ56" s="683"/>
      <c r="DA56" s="683"/>
      <c r="DB56" s="683"/>
      <c r="DC56" s="683"/>
      <c r="DD56" s="683"/>
      <c r="DE56" s="683"/>
      <c r="DF56" s="675"/>
      <c r="DK56" s="613"/>
      <c r="DL56" s="674" t="s">
        <v>54</v>
      </c>
      <c r="DM56" s="670">
        <f>DR8</f>
        <v>352</v>
      </c>
      <c r="DN56" s="862"/>
      <c r="DO56" s="670"/>
      <c r="DP56" s="670">
        <f>DW8</f>
        <v>437</v>
      </c>
      <c r="EL56" s="613"/>
      <c r="EM56" s="676" t="s">
        <v>54</v>
      </c>
      <c r="EN56" s="632" t="str">
        <f>ES8</f>
        <v/>
      </c>
      <c r="EO56" s="862"/>
      <c r="EP56" s="632"/>
      <c r="EQ56" s="632" t="str">
        <f>EX8</f>
        <v/>
      </c>
      <c r="ER56" s="675"/>
    </row>
    <row r="57" spans="2:148" ht="15" customHeight="1" x14ac:dyDescent="0.25">
      <c r="B57" s="596" t="str">
        <f>IF(AND(D7=3,E7&gt;3),"",IF(AND(D7=1,E7=7),"",IF(AND(D7=2,E7=6),"",IF(E7=1,R2,IF(E7=2,AC2,IF(E7=3,BJ2,IF(E7=4,CB2,IF(E7=5,CV2,IF(E7=6,DM2,IF(E7=7,EM2,""))))))))))</f>
        <v xml:space="preserve">CONTENIDO ETANO (C2), PENTANO Y MAS PESADOS (C5+) 
</v>
      </c>
      <c r="C57" s="689"/>
      <c r="D57" s="689"/>
      <c r="E57" s="596" t="str">
        <f>IF(AND(D7=3,E7&gt;3),"",IF(AND(D7=1,E7=7),"",IF(AND(D7=2,E7=6),"",IF(E7=1,R40,IF(E7=2,AC40,IF(E7=3,BJ40,IF(E7=4,CB40,IF(E7=5,CV40,IF(E7=6,DM40,IF(E7=7,EM40,""))))))))))</f>
        <v>OK</v>
      </c>
      <c r="F57" s="690" t="str">
        <f t="shared" si="41"/>
        <v>DENTRO DEL RANGO DE CALIDAD</v>
      </c>
      <c r="G57" s="691" t="str">
        <f t="shared" si="40"/>
        <v/>
      </c>
      <c r="H57" s="680"/>
      <c r="I57" s="681"/>
      <c r="J57" s="680"/>
      <c r="K57" s="680"/>
      <c r="L57" s="680"/>
      <c r="M57" s="680"/>
      <c r="N57" s="680"/>
      <c r="O57" s="680"/>
      <c r="P57" s="681"/>
      <c r="Q57" s="682"/>
      <c r="R57" s="680"/>
      <c r="S57" s="680"/>
      <c r="T57" s="680"/>
      <c r="U57" s="680"/>
      <c r="V57" s="620"/>
      <c r="W57" s="680"/>
      <c r="X57" s="680"/>
      <c r="Y57" s="680"/>
      <c r="Z57" s="680"/>
      <c r="AA57" s="680"/>
      <c r="AB57" s="680"/>
      <c r="AC57" s="680"/>
      <c r="AD57" s="680"/>
      <c r="AE57" s="680"/>
      <c r="AF57" s="680"/>
      <c r="AG57" s="680"/>
      <c r="AH57" s="680"/>
      <c r="AI57" s="680"/>
      <c r="AJ57" s="680"/>
      <c r="AK57" s="680"/>
      <c r="AL57" s="680"/>
      <c r="AM57" s="675"/>
      <c r="AV57" s="613"/>
      <c r="AW57" s="680"/>
      <c r="AX57" s="680"/>
      <c r="AY57" s="680"/>
      <c r="AZ57" s="680"/>
      <c r="BA57" s="680"/>
      <c r="BB57" s="680"/>
      <c r="BC57" s="680"/>
      <c r="BD57" s="680"/>
      <c r="BE57" s="680"/>
      <c r="BF57" s="680"/>
      <c r="BG57" s="680"/>
      <c r="BH57" s="680"/>
      <c r="BI57" s="680"/>
      <c r="BJ57" s="680"/>
      <c r="BK57" s="680"/>
      <c r="BL57" s="680"/>
      <c r="BM57" s="680"/>
      <c r="BN57" s="675"/>
      <c r="BS57" s="613"/>
      <c r="BT57" s="683"/>
      <c r="BU57" s="683"/>
      <c r="BV57" s="683"/>
      <c r="BW57" s="683"/>
      <c r="BX57" s="683"/>
      <c r="BY57" s="683"/>
      <c r="BZ57" s="683"/>
      <c r="CA57" s="683"/>
      <c r="CB57" s="683"/>
      <c r="CC57" s="683"/>
      <c r="CD57" s="683"/>
      <c r="CE57" s="683"/>
      <c r="CF57" s="683"/>
      <c r="CG57" s="683"/>
      <c r="CH57" s="683"/>
      <c r="CI57" s="683"/>
      <c r="CJ57" s="683"/>
      <c r="CK57" s="683"/>
      <c r="CL57" s="675"/>
      <c r="CM57" s="613"/>
      <c r="CN57" s="683"/>
      <c r="CO57" s="683"/>
      <c r="CP57" s="683"/>
      <c r="CQ57" s="683"/>
      <c r="CR57" s="683"/>
      <c r="CS57" s="683"/>
      <c r="CT57" s="683"/>
      <c r="CU57" s="683"/>
      <c r="CV57" s="683"/>
      <c r="CW57" s="683"/>
      <c r="CX57" s="683"/>
      <c r="CY57" s="683"/>
      <c r="CZ57" s="683"/>
      <c r="DA57" s="683"/>
      <c r="DB57" s="683"/>
      <c r="DC57" s="683"/>
      <c r="DD57" s="683"/>
      <c r="DE57" s="683"/>
      <c r="DF57" s="675"/>
      <c r="EM57" s="616"/>
      <c r="EN57" s="616"/>
      <c r="EO57" s="616"/>
      <c r="EP57" s="616"/>
      <c r="EQ57" s="616"/>
    </row>
    <row r="58" spans="2:148" ht="15" customHeight="1" x14ac:dyDescent="0.25">
      <c r="B58" s="596" t="str">
        <f>IF(AND(D7=3,E7&gt;3),"",IF(AND(D7=1,E7=7),"",IF(AND(D7=2,E7=6),"",IF(E7=1,"",IF(E7=2,AE2,IF(E7=3,BM2,IF(E7=4,CF2,IF(E7=5,CZ2,IF(E7=6,DO2,IF(E7=7,EO2,""))))))))))</f>
        <v/>
      </c>
      <c r="C58" s="688"/>
      <c r="D58" s="688"/>
      <c r="E58" s="596" t="str">
        <f>IF(AND(D7=3,E7&gt;3),"",IF(AND(D7=1,E7=7),"",IF(AND(D7=2,E7=6),"",IF(E7=1,"",IF(E7=2,AE40,IF(E7=3,BM40,IF(E7=4,CF40,IF(E7=5,CZ40,IF(E7=6,DO40,IF(E7=7,EO40,""))))))))))</f>
        <v/>
      </c>
      <c r="F58" s="690" t="str">
        <f t="shared" si="41"/>
        <v/>
      </c>
      <c r="G58" s="691" t="str">
        <f t="shared" si="40"/>
        <v/>
      </c>
      <c r="H58" s="680"/>
      <c r="I58" s="681"/>
      <c r="J58" s="680"/>
      <c r="K58" s="680"/>
      <c r="L58" s="680"/>
      <c r="M58" s="680"/>
      <c r="N58" s="680"/>
      <c r="O58" s="680"/>
      <c r="P58" s="681"/>
      <c r="Q58" s="682"/>
      <c r="R58" s="680"/>
      <c r="S58" s="680"/>
      <c r="T58" s="680"/>
      <c r="U58" s="680"/>
      <c r="V58" s="620"/>
      <c r="W58" s="680"/>
      <c r="X58" s="680"/>
      <c r="Y58" s="680"/>
      <c r="Z58" s="680"/>
      <c r="AA58" s="680"/>
      <c r="AB58" s="680"/>
      <c r="AC58" s="680"/>
      <c r="AD58" s="680"/>
      <c r="AE58" s="680"/>
      <c r="AF58" s="680"/>
      <c r="AG58" s="680"/>
      <c r="AH58" s="680"/>
      <c r="AI58" s="680"/>
      <c r="AJ58" s="680"/>
      <c r="AK58" s="680"/>
      <c r="AL58" s="680"/>
      <c r="AM58" s="675"/>
      <c r="AV58" s="613"/>
      <c r="AW58" s="680"/>
      <c r="AX58" s="680"/>
      <c r="AY58" s="680"/>
      <c r="AZ58" s="680"/>
      <c r="BA58" s="680"/>
      <c r="BB58" s="680"/>
      <c r="BC58" s="680"/>
      <c r="BD58" s="680"/>
      <c r="BE58" s="680"/>
      <c r="BF58" s="680"/>
      <c r="BG58" s="680"/>
      <c r="BH58" s="680"/>
      <c r="BI58" s="680"/>
      <c r="BJ58" s="680"/>
      <c r="BK58" s="680"/>
      <c r="BL58" s="680"/>
      <c r="BM58" s="680"/>
      <c r="BN58" s="675"/>
      <c r="BS58" s="613"/>
      <c r="BT58" s="683"/>
      <c r="BU58" s="683"/>
      <c r="BV58" s="683"/>
      <c r="BW58" s="683"/>
      <c r="BX58" s="683"/>
      <c r="BY58" s="683"/>
      <c r="BZ58" s="683"/>
      <c r="CA58" s="683"/>
      <c r="CB58" s="683"/>
      <c r="CC58" s="683"/>
      <c r="CD58" s="683"/>
      <c r="CE58" s="683"/>
      <c r="CF58" s="683"/>
      <c r="CG58" s="683"/>
      <c r="CH58" s="683"/>
      <c r="CI58" s="683"/>
      <c r="CJ58" s="683"/>
      <c r="CK58" s="683"/>
      <c r="CL58" s="675"/>
      <c r="CM58" s="613"/>
      <c r="CN58" s="683"/>
      <c r="CO58" s="683"/>
      <c r="CP58" s="683"/>
      <c r="CQ58" s="683"/>
      <c r="CR58" s="683"/>
      <c r="CS58" s="683"/>
      <c r="CT58" s="683"/>
      <c r="CU58" s="683"/>
      <c r="CV58" s="683"/>
      <c r="CW58" s="683"/>
      <c r="CX58" s="683"/>
      <c r="CY58" s="683"/>
      <c r="CZ58" s="683"/>
      <c r="DA58" s="683"/>
      <c r="DB58" s="683"/>
      <c r="DC58" s="683"/>
      <c r="DD58" s="683"/>
      <c r="DE58" s="683"/>
      <c r="DF58" s="675"/>
    </row>
    <row r="59" spans="2:148" ht="15" customHeight="1" x14ac:dyDescent="0.25">
      <c r="B59" s="596" t="str">
        <f>IF(AND(D7=3,E7&gt;3),"",IF(AND(D7=1,E7=7),"",IF(AND(D7=2,E7=6),"",IF(E7=1,"",IF(E7=2,AM2,IF(E7=3,BO2,IF(E7=4,CK2,IF(E7=5,"",IF(E7=6,DX2,IF(E7=7,EY2,""))))))))))</f>
        <v/>
      </c>
      <c r="C59" s="689"/>
      <c r="D59" s="689"/>
      <c r="E59" s="596" t="str">
        <f>IF(AND(D7=3,E7&gt;3),"",IF(AND(D7=1,E7=7),"",IF(AND(D7=2,E7=6),"",IF(E7=1,"",IF(E7=2,AM40,IF(E7=3,BO40,IF(E7=4,CK40,IF(E7=5,"",IF(E7=6,DX40,IF(E7=7,EY40,""))))))))))</f>
        <v/>
      </c>
      <c r="F59" s="690" t="str">
        <f t="shared" si="41"/>
        <v/>
      </c>
      <c r="G59" s="691" t="str">
        <f t="shared" si="40"/>
        <v/>
      </c>
      <c r="H59" s="680"/>
      <c r="I59" s="681"/>
      <c r="J59" s="680"/>
      <c r="K59" s="680"/>
      <c r="L59" s="680"/>
      <c r="M59" s="680"/>
      <c r="N59" s="680"/>
      <c r="O59" s="680"/>
      <c r="P59" s="681"/>
      <c r="Q59" s="682"/>
      <c r="R59" s="680"/>
      <c r="S59" s="680"/>
      <c r="T59" s="680"/>
      <c r="U59" s="680"/>
      <c r="V59" s="620"/>
      <c r="W59" s="680"/>
      <c r="X59" s="680"/>
      <c r="Y59" s="680"/>
      <c r="Z59" s="680"/>
      <c r="AA59" s="680"/>
      <c r="AB59" s="680"/>
      <c r="AC59" s="680"/>
      <c r="AD59" s="680"/>
      <c r="AE59" s="680"/>
      <c r="AF59" s="680"/>
      <c r="AG59" s="680"/>
      <c r="AH59" s="680"/>
      <c r="AI59" s="680"/>
      <c r="AJ59" s="680"/>
      <c r="AK59" s="680"/>
      <c r="AL59" s="680"/>
      <c r="AM59" s="675"/>
      <c r="AV59" s="613"/>
      <c r="AW59" s="680"/>
      <c r="AX59" s="680"/>
      <c r="AY59" s="680"/>
      <c r="AZ59" s="680"/>
      <c r="BA59" s="680"/>
      <c r="BB59" s="680"/>
      <c r="BC59" s="680"/>
      <c r="BD59" s="680"/>
      <c r="BE59" s="680"/>
      <c r="BF59" s="680"/>
      <c r="BG59" s="680"/>
      <c r="BH59" s="680"/>
      <c r="BI59" s="680"/>
      <c r="BJ59" s="680"/>
      <c r="BK59" s="680"/>
      <c r="BL59" s="680"/>
      <c r="BM59" s="680"/>
      <c r="BN59" s="675"/>
      <c r="BS59" s="613"/>
      <c r="BT59" s="683"/>
      <c r="BU59" s="683"/>
      <c r="BV59" s="683"/>
      <c r="BW59" s="683"/>
      <c r="BX59" s="683"/>
      <c r="BY59" s="683"/>
      <c r="BZ59" s="683"/>
      <c r="CA59" s="683"/>
      <c r="CB59" s="683"/>
      <c r="CC59" s="683"/>
      <c r="CD59" s="683"/>
      <c r="CE59" s="683"/>
      <c r="CF59" s="683"/>
      <c r="CG59" s="683"/>
      <c r="CH59" s="683"/>
      <c r="CI59" s="683"/>
      <c r="CJ59" s="683"/>
      <c r="CK59" s="683"/>
      <c r="CL59" s="675"/>
      <c r="CM59" s="613"/>
      <c r="CN59" s="683"/>
      <c r="CO59" s="683"/>
      <c r="CP59" s="683"/>
      <c r="CQ59" s="683"/>
      <c r="CR59" s="683"/>
      <c r="CS59" s="683"/>
      <c r="CT59" s="683"/>
      <c r="CU59" s="683"/>
      <c r="CV59" s="683"/>
      <c r="CW59" s="683"/>
      <c r="CX59" s="683"/>
      <c r="CY59" s="683"/>
      <c r="CZ59" s="683"/>
      <c r="DA59" s="683"/>
      <c r="DB59" s="683"/>
      <c r="DC59" s="683"/>
      <c r="DD59" s="683"/>
      <c r="DE59" s="683"/>
      <c r="DF59" s="675"/>
    </row>
    <row r="60" spans="2:148" ht="15" customHeight="1" x14ac:dyDescent="0.25">
      <c r="B60" s="596" t="str">
        <f>IF(AND(D7=3,E7&gt;3),"",IF(AND(D7=1,E7=7),"",IF(AND(D7=2,E7=6),"",IF(E7=3,BF2,""))))</f>
        <v/>
      </c>
      <c r="C60" s="688"/>
      <c r="D60" s="688"/>
      <c r="E60" s="596" t="str">
        <f>IF(AND(D7=3,E7&gt;3),"",IF(AND(D7=1,E7=7),"",IF(AND(D7=2,E7=6),"",IF(E7=3,BF40,""))))</f>
        <v/>
      </c>
      <c r="F60" s="690" t="str">
        <f t="shared" si="41"/>
        <v/>
      </c>
      <c r="G60" s="691" t="str">
        <f t="shared" si="40"/>
        <v/>
      </c>
      <c r="H60" s="680"/>
      <c r="I60" s="681"/>
      <c r="J60" s="680"/>
      <c r="K60" s="680"/>
      <c r="L60" s="680"/>
      <c r="M60" s="680"/>
      <c r="N60" s="680"/>
      <c r="O60" s="680"/>
      <c r="P60" s="681"/>
      <c r="Q60" s="682"/>
      <c r="R60" s="680"/>
      <c r="S60" s="680"/>
      <c r="T60" s="680"/>
      <c r="U60" s="680"/>
      <c r="V60" s="620"/>
      <c r="W60" s="680"/>
      <c r="X60" s="680"/>
      <c r="Y60" s="680"/>
      <c r="Z60" s="680"/>
      <c r="AA60" s="680"/>
      <c r="AB60" s="680"/>
      <c r="AC60" s="680"/>
      <c r="AD60" s="680"/>
      <c r="AE60" s="680"/>
      <c r="AF60" s="680"/>
      <c r="AG60" s="680"/>
      <c r="AH60" s="680"/>
      <c r="AI60" s="680"/>
      <c r="AJ60" s="680"/>
      <c r="AK60" s="680"/>
      <c r="AL60" s="680"/>
      <c r="AM60" s="675"/>
      <c r="AV60" s="613"/>
      <c r="AW60" s="680"/>
      <c r="AX60" s="680"/>
      <c r="AY60" s="680"/>
      <c r="AZ60" s="680"/>
      <c r="BA60" s="680"/>
      <c r="BB60" s="680"/>
      <c r="BC60" s="680"/>
      <c r="BD60" s="680"/>
      <c r="BE60" s="680"/>
      <c r="BF60" s="680"/>
      <c r="BG60" s="680"/>
      <c r="BH60" s="680"/>
      <c r="BI60" s="680"/>
      <c r="BJ60" s="680"/>
      <c r="BK60" s="680"/>
      <c r="BL60" s="680"/>
      <c r="BM60" s="680"/>
      <c r="BN60" s="675"/>
      <c r="BS60" s="613"/>
      <c r="BT60" s="683"/>
      <c r="BU60" s="683"/>
      <c r="BV60" s="683"/>
      <c r="BW60" s="683"/>
      <c r="BX60" s="683"/>
      <c r="BY60" s="683"/>
      <c r="BZ60" s="683"/>
      <c r="CA60" s="683"/>
      <c r="CB60" s="683"/>
      <c r="CC60" s="683"/>
      <c r="CD60" s="683"/>
      <c r="CE60" s="683"/>
      <c r="CF60" s="683"/>
      <c r="CG60" s="683"/>
      <c r="CH60" s="683"/>
      <c r="CI60" s="683"/>
      <c r="CJ60" s="683"/>
      <c r="CK60" s="683"/>
      <c r="CL60" s="675"/>
      <c r="CM60" s="613"/>
      <c r="CN60" s="683"/>
      <c r="CO60" s="683"/>
      <c r="CP60" s="683"/>
      <c r="CQ60" s="683"/>
      <c r="CR60" s="683"/>
      <c r="CS60" s="683"/>
      <c r="CT60" s="683"/>
      <c r="CU60" s="683"/>
      <c r="CV60" s="683"/>
      <c r="CW60" s="683"/>
      <c r="CX60" s="683"/>
      <c r="CY60" s="683"/>
      <c r="CZ60" s="683"/>
      <c r="DA60" s="683"/>
      <c r="DB60" s="683"/>
      <c r="DC60" s="683"/>
      <c r="DD60" s="683"/>
      <c r="DE60" s="683"/>
      <c r="DF60" s="675"/>
    </row>
    <row r="61" spans="2:148" ht="15" customHeight="1" x14ac:dyDescent="0.25">
      <c r="B61" s="596" t="str">
        <f>IF(AND(D7=3,E7&gt;3),"",IF(AND(D7=1,E7=7),"",IF(AND(D7=2,E7=6),"",IF(E7=3,BQ2,""))))</f>
        <v/>
      </c>
      <c r="C61" s="689"/>
      <c r="D61" s="689"/>
      <c r="E61" s="596" t="str">
        <f>IF(AND(D7=3,E7&gt;3),"",IF(AND(D7=1,E7=7),"",IF(AND(D7=2,E7=6),"",IF(E7=3,BQ40,""))))</f>
        <v/>
      </c>
      <c r="F61" s="690" t="str">
        <f t="shared" si="41"/>
        <v/>
      </c>
      <c r="G61" s="691" t="str">
        <f t="shared" si="40"/>
        <v/>
      </c>
      <c r="H61" s="680"/>
      <c r="I61" s="681"/>
      <c r="J61" s="680"/>
      <c r="K61" s="680"/>
      <c r="L61" s="680"/>
      <c r="M61" s="680"/>
      <c r="N61" s="680"/>
      <c r="O61" s="680"/>
      <c r="P61" s="681"/>
      <c r="Q61" s="682"/>
      <c r="R61" s="680"/>
      <c r="S61" s="680"/>
      <c r="T61" s="680"/>
      <c r="U61" s="680"/>
      <c r="V61" s="620"/>
      <c r="W61" s="680"/>
      <c r="X61" s="680"/>
      <c r="Y61" s="680"/>
      <c r="Z61" s="680"/>
      <c r="AA61" s="680"/>
      <c r="AB61" s="680"/>
      <c r="AC61" s="680"/>
      <c r="AD61" s="680"/>
      <c r="AE61" s="680"/>
      <c r="AF61" s="680"/>
      <c r="AG61" s="680"/>
      <c r="AH61" s="680"/>
      <c r="AI61" s="680"/>
      <c r="AJ61" s="680"/>
      <c r="AK61" s="680"/>
      <c r="AL61" s="680"/>
      <c r="AM61" s="675"/>
      <c r="AV61" s="613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  <c r="BG61" s="680"/>
      <c r="BH61" s="680"/>
      <c r="BI61" s="680"/>
      <c r="BJ61" s="680"/>
      <c r="BK61" s="680"/>
      <c r="BL61" s="680"/>
      <c r="BM61" s="680"/>
      <c r="BN61" s="675"/>
      <c r="BS61" s="613"/>
      <c r="BT61" s="683"/>
      <c r="BU61" s="683"/>
      <c r="BV61" s="683"/>
      <c r="BW61" s="683"/>
      <c r="BX61" s="683"/>
      <c r="BY61" s="683"/>
      <c r="BZ61" s="683"/>
      <c r="CA61" s="683"/>
      <c r="CB61" s="683"/>
      <c r="CC61" s="683"/>
      <c r="CD61" s="683"/>
      <c r="CE61" s="683"/>
      <c r="CF61" s="683"/>
      <c r="CG61" s="683"/>
      <c r="CH61" s="683"/>
      <c r="CI61" s="683"/>
      <c r="CJ61" s="683"/>
      <c r="CK61" s="683"/>
      <c r="CL61" s="675"/>
      <c r="CM61" s="613"/>
      <c r="CN61" s="683"/>
      <c r="CO61" s="683"/>
      <c r="CP61" s="683"/>
      <c r="CQ61" s="683"/>
      <c r="CR61" s="683"/>
      <c r="CS61" s="683"/>
      <c r="CT61" s="683"/>
      <c r="CU61" s="683"/>
      <c r="CV61" s="683"/>
      <c r="CW61" s="683"/>
      <c r="CX61" s="683"/>
      <c r="CY61" s="683"/>
      <c r="CZ61" s="683"/>
      <c r="DA61" s="683"/>
      <c r="DB61" s="683"/>
      <c r="DC61" s="683"/>
      <c r="DD61" s="683"/>
      <c r="DE61" s="683"/>
      <c r="DF61" s="675"/>
    </row>
    <row r="62" spans="2:148" ht="15" customHeight="1" x14ac:dyDescent="0.25">
      <c r="C62" s="688"/>
      <c r="D62" s="688"/>
      <c r="H62" s="680"/>
      <c r="I62" s="681"/>
      <c r="J62" s="680"/>
      <c r="K62" s="680"/>
      <c r="L62" s="680"/>
      <c r="M62" s="680"/>
      <c r="N62" s="680"/>
      <c r="O62" s="680"/>
      <c r="P62" s="681"/>
      <c r="Q62" s="682"/>
      <c r="R62" s="680"/>
      <c r="S62" s="680"/>
      <c r="T62" s="680"/>
      <c r="U62" s="680"/>
      <c r="V62" s="620"/>
      <c r="W62" s="680"/>
      <c r="X62" s="680"/>
      <c r="Y62" s="680"/>
      <c r="Z62" s="680"/>
      <c r="AA62" s="680"/>
      <c r="AB62" s="680"/>
      <c r="AC62" s="680"/>
      <c r="AD62" s="680"/>
      <c r="AE62" s="680"/>
      <c r="AF62" s="680"/>
      <c r="AG62" s="680"/>
      <c r="AH62" s="680"/>
      <c r="AI62" s="680"/>
      <c r="AJ62" s="680"/>
      <c r="AK62" s="680"/>
      <c r="AL62" s="680"/>
      <c r="AM62" s="675"/>
      <c r="AV62" s="613"/>
      <c r="AW62" s="680"/>
      <c r="AX62" s="680"/>
      <c r="AY62" s="680"/>
      <c r="AZ62" s="680"/>
      <c r="BA62" s="680"/>
      <c r="BB62" s="680"/>
      <c r="BC62" s="680"/>
      <c r="BD62" s="680"/>
      <c r="BE62" s="680"/>
      <c r="BF62" s="680"/>
      <c r="BG62" s="680"/>
      <c r="BH62" s="680"/>
      <c r="BI62" s="680"/>
      <c r="BJ62" s="680"/>
      <c r="BK62" s="680"/>
      <c r="BL62" s="680"/>
      <c r="BM62" s="680"/>
      <c r="BN62" s="675"/>
      <c r="BS62" s="613"/>
      <c r="BT62" s="683"/>
      <c r="BU62" s="683"/>
      <c r="BV62" s="683"/>
      <c r="BW62" s="683"/>
      <c r="BX62" s="683"/>
      <c r="BY62" s="683"/>
      <c r="BZ62" s="683"/>
      <c r="CA62" s="683"/>
      <c r="CB62" s="683"/>
      <c r="CC62" s="683"/>
      <c r="CD62" s="683"/>
      <c r="CE62" s="683"/>
      <c r="CF62" s="683"/>
      <c r="CG62" s="683"/>
      <c r="CH62" s="683"/>
      <c r="CI62" s="683"/>
      <c r="CJ62" s="683"/>
      <c r="CK62" s="683"/>
      <c r="CL62" s="675"/>
      <c r="CM62" s="613"/>
      <c r="CN62" s="683"/>
      <c r="CO62" s="683"/>
      <c r="CP62" s="683"/>
      <c r="CQ62" s="683"/>
      <c r="CR62" s="683"/>
      <c r="CS62" s="683"/>
      <c r="CT62" s="683"/>
      <c r="CU62" s="683"/>
      <c r="CV62" s="683"/>
      <c r="CW62" s="683"/>
      <c r="CX62" s="683"/>
      <c r="CY62" s="683"/>
      <c r="CZ62" s="683"/>
      <c r="DA62" s="683"/>
      <c r="DB62" s="683"/>
      <c r="DC62" s="683"/>
      <c r="DD62" s="683"/>
      <c r="DE62" s="683"/>
      <c r="DF62" s="675"/>
    </row>
    <row r="63" spans="2:148" ht="15" customHeight="1" x14ac:dyDescent="0.25">
      <c r="B63" s="606"/>
      <c r="C63" s="689"/>
      <c r="D63" s="689"/>
      <c r="E63" s="690"/>
      <c r="F63" s="690"/>
      <c r="G63" s="692"/>
      <c r="H63" s="680"/>
      <c r="I63" s="681"/>
      <c r="J63" s="680"/>
      <c r="K63" s="680"/>
      <c r="L63" s="680"/>
      <c r="M63" s="680"/>
      <c r="N63" s="680"/>
      <c r="O63" s="680"/>
      <c r="P63" s="681"/>
      <c r="Q63" s="682"/>
      <c r="R63" s="680"/>
      <c r="S63" s="680"/>
      <c r="T63" s="680"/>
      <c r="U63" s="680"/>
      <c r="V63" s="620"/>
      <c r="W63" s="680"/>
      <c r="X63" s="680"/>
      <c r="Y63" s="680"/>
      <c r="Z63" s="680"/>
      <c r="AA63" s="680"/>
      <c r="AB63" s="680"/>
      <c r="AC63" s="680"/>
      <c r="AD63" s="680"/>
      <c r="AE63" s="680"/>
      <c r="AF63" s="680"/>
      <c r="AG63" s="680"/>
      <c r="AH63" s="680"/>
      <c r="AI63" s="680"/>
      <c r="AJ63" s="680"/>
      <c r="AK63" s="680"/>
      <c r="AL63" s="680"/>
      <c r="AM63" s="675"/>
      <c r="AV63" s="613"/>
      <c r="AW63" s="680"/>
      <c r="AX63" s="680"/>
      <c r="AY63" s="680"/>
      <c r="AZ63" s="680"/>
      <c r="BA63" s="680"/>
      <c r="BB63" s="680"/>
      <c r="BC63" s="680"/>
      <c r="BD63" s="680"/>
      <c r="BE63" s="680"/>
      <c r="BF63" s="680"/>
      <c r="BG63" s="680"/>
      <c r="BH63" s="680"/>
      <c r="BI63" s="680"/>
      <c r="BJ63" s="680"/>
      <c r="BK63" s="680"/>
      <c r="BL63" s="680"/>
      <c r="BM63" s="680"/>
      <c r="BN63" s="675"/>
      <c r="BS63" s="613"/>
      <c r="BT63" s="683"/>
      <c r="BU63" s="683"/>
      <c r="BV63" s="683"/>
      <c r="BW63" s="683"/>
      <c r="BX63" s="683"/>
      <c r="BY63" s="683"/>
      <c r="BZ63" s="683"/>
      <c r="CA63" s="683"/>
      <c r="CB63" s="683"/>
      <c r="CC63" s="683"/>
      <c r="CD63" s="683"/>
      <c r="CE63" s="683"/>
      <c r="CF63" s="683"/>
      <c r="CG63" s="683"/>
      <c r="CH63" s="683"/>
      <c r="CI63" s="683"/>
      <c r="CJ63" s="683"/>
      <c r="CK63" s="683"/>
      <c r="CL63" s="675"/>
      <c r="CM63" s="613"/>
      <c r="CN63" s="683"/>
      <c r="CO63" s="683"/>
      <c r="CP63" s="683"/>
      <c r="CQ63" s="683"/>
      <c r="CR63" s="683"/>
      <c r="CS63" s="683"/>
      <c r="CT63" s="683"/>
      <c r="CU63" s="683"/>
      <c r="CV63" s="683"/>
      <c r="CW63" s="683"/>
      <c r="CX63" s="683"/>
      <c r="CY63" s="683"/>
      <c r="CZ63" s="683"/>
      <c r="DA63" s="683"/>
      <c r="DB63" s="683"/>
      <c r="DC63" s="683"/>
      <c r="DD63" s="683"/>
      <c r="DE63" s="683"/>
      <c r="DF63" s="675"/>
    </row>
    <row r="64" spans="2:148" ht="15" customHeight="1" x14ac:dyDescent="0.25">
      <c r="B64" s="687"/>
      <c r="C64" s="688"/>
      <c r="D64" s="688"/>
      <c r="H64" s="680"/>
      <c r="I64" s="681"/>
      <c r="J64" s="680"/>
      <c r="K64" s="680"/>
      <c r="L64" s="680"/>
      <c r="M64" s="680"/>
      <c r="N64" s="680"/>
      <c r="O64" s="680"/>
      <c r="P64" s="681"/>
      <c r="Q64" s="682"/>
      <c r="R64" s="680"/>
      <c r="S64" s="680"/>
      <c r="T64" s="680"/>
      <c r="U64" s="680"/>
      <c r="V64" s="620"/>
      <c r="W64" s="680"/>
      <c r="X64" s="680"/>
      <c r="Y64" s="680"/>
      <c r="Z64" s="680"/>
      <c r="AA64" s="680"/>
      <c r="AB64" s="680"/>
      <c r="AC64" s="680"/>
      <c r="AD64" s="680"/>
      <c r="AE64" s="680"/>
      <c r="AF64" s="680"/>
      <c r="AG64" s="680"/>
      <c r="AH64" s="680"/>
      <c r="AI64" s="680"/>
      <c r="AJ64" s="680"/>
      <c r="AK64" s="680"/>
      <c r="AL64" s="680"/>
      <c r="AM64" s="675"/>
      <c r="AV64" s="613"/>
      <c r="AW64" s="680"/>
      <c r="AX64" s="680"/>
      <c r="AY64" s="680"/>
      <c r="AZ64" s="680"/>
      <c r="BA64" s="680"/>
      <c r="BB64" s="680"/>
      <c r="BC64" s="680"/>
      <c r="BD64" s="680"/>
      <c r="BE64" s="680"/>
      <c r="BF64" s="680"/>
      <c r="BG64" s="680"/>
      <c r="BH64" s="680"/>
      <c r="BI64" s="680"/>
      <c r="BJ64" s="680"/>
      <c r="BK64" s="680"/>
      <c r="BL64" s="680"/>
      <c r="BM64" s="680"/>
      <c r="BN64" s="675"/>
      <c r="BS64" s="613"/>
      <c r="BT64" s="683"/>
      <c r="BU64" s="683"/>
      <c r="BV64" s="683"/>
      <c r="BW64" s="683"/>
      <c r="BX64" s="683"/>
      <c r="BY64" s="683"/>
      <c r="BZ64" s="683"/>
      <c r="CA64" s="683"/>
      <c r="CB64" s="683"/>
      <c r="CC64" s="683"/>
      <c r="CD64" s="683"/>
      <c r="CE64" s="683"/>
      <c r="CF64" s="683"/>
      <c r="CG64" s="683"/>
      <c r="CH64" s="683"/>
      <c r="CI64" s="683"/>
      <c r="CJ64" s="683"/>
      <c r="CK64" s="683"/>
      <c r="CL64" s="675"/>
      <c r="CM64" s="613"/>
      <c r="CN64" s="683"/>
      <c r="CO64" s="683"/>
      <c r="CP64" s="683"/>
      <c r="CQ64" s="683"/>
      <c r="CR64" s="683"/>
      <c r="CS64" s="683"/>
      <c r="CT64" s="683"/>
      <c r="CU64" s="683"/>
      <c r="CV64" s="683"/>
      <c r="CW64" s="683"/>
      <c r="CX64" s="683"/>
      <c r="CY64" s="683"/>
      <c r="CZ64" s="683"/>
      <c r="DA64" s="683"/>
      <c r="DB64" s="683"/>
      <c r="DC64" s="683"/>
      <c r="DD64" s="683"/>
      <c r="DE64" s="683"/>
      <c r="DF64" s="675"/>
    </row>
    <row r="65" spans="2:110" ht="15" customHeight="1" x14ac:dyDescent="0.25">
      <c r="B65" s="610">
        <v>1</v>
      </c>
      <c r="C65" s="689"/>
      <c r="D65" s="689"/>
      <c r="E65" s="690"/>
      <c r="F65" s="690"/>
      <c r="G65" s="692"/>
      <c r="H65" s="680"/>
      <c r="I65" s="681"/>
      <c r="J65" s="680"/>
      <c r="K65" s="680"/>
      <c r="L65" s="680"/>
      <c r="M65" s="680"/>
      <c r="N65" s="680"/>
      <c r="O65" s="680"/>
      <c r="P65" s="681"/>
      <c r="Q65" s="682"/>
      <c r="R65" s="680"/>
      <c r="S65" s="680"/>
      <c r="T65" s="680"/>
      <c r="U65" s="680"/>
      <c r="V65" s="620"/>
      <c r="W65" s="680"/>
      <c r="X65" s="680"/>
      <c r="Y65" s="680"/>
      <c r="Z65" s="680"/>
      <c r="AA65" s="680"/>
      <c r="AB65" s="680"/>
      <c r="AC65" s="680"/>
      <c r="AD65" s="680"/>
      <c r="AE65" s="680"/>
      <c r="AF65" s="680"/>
      <c r="AG65" s="680"/>
      <c r="AH65" s="680"/>
      <c r="AI65" s="680"/>
      <c r="AJ65" s="680"/>
      <c r="AK65" s="680"/>
      <c r="AL65" s="680"/>
      <c r="AM65" s="675"/>
      <c r="AV65" s="613"/>
      <c r="AW65" s="680"/>
      <c r="AX65" s="680"/>
      <c r="AY65" s="680"/>
      <c r="AZ65" s="680"/>
      <c r="BA65" s="680"/>
      <c r="BB65" s="680"/>
      <c r="BC65" s="680"/>
      <c r="BD65" s="680"/>
      <c r="BE65" s="680"/>
      <c r="BF65" s="680"/>
      <c r="BG65" s="680"/>
      <c r="BH65" s="680"/>
      <c r="BI65" s="680"/>
      <c r="BJ65" s="680"/>
      <c r="BK65" s="680"/>
      <c r="BL65" s="680"/>
      <c r="BM65" s="680"/>
      <c r="BN65" s="675"/>
      <c r="BS65" s="613"/>
      <c r="BT65" s="683"/>
      <c r="BU65" s="683"/>
      <c r="BV65" s="683"/>
      <c r="BW65" s="683"/>
      <c r="BX65" s="683"/>
      <c r="BY65" s="683"/>
      <c r="BZ65" s="683"/>
      <c r="CA65" s="683"/>
      <c r="CB65" s="683"/>
      <c r="CC65" s="683"/>
      <c r="CD65" s="683"/>
      <c r="CE65" s="683"/>
      <c r="CF65" s="683"/>
      <c r="CG65" s="683"/>
      <c r="CH65" s="683"/>
      <c r="CI65" s="683"/>
      <c r="CJ65" s="683"/>
      <c r="CK65" s="683"/>
      <c r="CL65" s="675"/>
      <c r="CM65" s="613"/>
      <c r="CN65" s="683"/>
      <c r="CO65" s="683"/>
      <c r="CP65" s="683"/>
      <c r="CQ65" s="683"/>
      <c r="CR65" s="683"/>
      <c r="CS65" s="683"/>
      <c r="CT65" s="683"/>
      <c r="CU65" s="683"/>
      <c r="CV65" s="683"/>
      <c r="CW65" s="683"/>
      <c r="CX65" s="683"/>
      <c r="CY65" s="683"/>
      <c r="CZ65" s="683"/>
      <c r="DA65" s="683"/>
      <c r="DB65" s="683"/>
      <c r="DC65" s="683"/>
      <c r="DD65" s="683"/>
      <c r="DE65" s="683"/>
      <c r="DF65" s="675"/>
    </row>
    <row r="66" spans="2:110" ht="15" customHeight="1" x14ac:dyDescent="0.25">
      <c r="B66" s="603"/>
      <c r="C66" s="688"/>
      <c r="D66" s="688"/>
      <c r="H66" s="680"/>
      <c r="I66" s="681"/>
      <c r="J66" s="680"/>
      <c r="K66" s="680"/>
      <c r="L66" s="680"/>
      <c r="M66" s="680"/>
      <c r="N66" s="680"/>
      <c r="O66" s="680"/>
      <c r="P66" s="681"/>
      <c r="Q66" s="682"/>
      <c r="R66" s="680"/>
      <c r="S66" s="680"/>
      <c r="T66" s="680"/>
      <c r="U66" s="680"/>
      <c r="V66" s="620"/>
      <c r="W66" s="680"/>
      <c r="X66" s="680"/>
      <c r="Y66" s="680"/>
      <c r="Z66" s="680"/>
      <c r="AA66" s="680"/>
      <c r="AB66" s="680"/>
      <c r="AC66" s="680"/>
      <c r="AD66" s="680"/>
      <c r="AE66" s="680"/>
      <c r="AF66" s="680"/>
      <c r="AG66" s="680"/>
      <c r="AH66" s="680"/>
      <c r="AI66" s="680"/>
      <c r="AJ66" s="680"/>
      <c r="AK66" s="680"/>
      <c r="AL66" s="680"/>
      <c r="AM66" s="675"/>
      <c r="AV66" s="613"/>
      <c r="AW66" s="680"/>
      <c r="AX66" s="680"/>
      <c r="AY66" s="680"/>
      <c r="AZ66" s="680"/>
      <c r="BA66" s="680"/>
      <c r="BB66" s="680"/>
      <c r="BC66" s="680"/>
      <c r="BD66" s="680"/>
      <c r="BE66" s="680"/>
      <c r="BF66" s="680"/>
      <c r="BG66" s="680"/>
      <c r="BH66" s="680"/>
      <c r="BI66" s="680"/>
      <c r="BJ66" s="680"/>
      <c r="BK66" s="680"/>
      <c r="BL66" s="680"/>
      <c r="BM66" s="680"/>
      <c r="BN66" s="675"/>
      <c r="BS66" s="613"/>
      <c r="BT66" s="683"/>
      <c r="BU66" s="683"/>
      <c r="BV66" s="683"/>
      <c r="BW66" s="683"/>
      <c r="BX66" s="683"/>
      <c r="BY66" s="683"/>
      <c r="BZ66" s="683"/>
      <c r="CA66" s="683"/>
      <c r="CB66" s="683"/>
      <c r="CC66" s="683"/>
      <c r="CD66" s="683"/>
      <c r="CE66" s="683"/>
      <c r="CF66" s="683"/>
      <c r="CG66" s="683"/>
      <c r="CH66" s="683"/>
      <c r="CI66" s="683"/>
      <c r="CJ66" s="683"/>
      <c r="CK66" s="683"/>
      <c r="CL66" s="675"/>
      <c r="CM66" s="613"/>
      <c r="CN66" s="683"/>
      <c r="CO66" s="683"/>
      <c r="CP66" s="683"/>
      <c r="CQ66" s="683"/>
      <c r="CR66" s="683"/>
      <c r="CS66" s="683"/>
      <c r="CT66" s="683"/>
      <c r="CU66" s="683"/>
      <c r="CV66" s="683"/>
      <c r="CW66" s="683"/>
      <c r="CX66" s="683"/>
      <c r="CY66" s="683"/>
      <c r="CZ66" s="683"/>
      <c r="DA66" s="683"/>
      <c r="DB66" s="683"/>
      <c r="DC66" s="683"/>
      <c r="DD66" s="683"/>
      <c r="DE66" s="683"/>
      <c r="DF66" s="675"/>
    </row>
    <row r="67" spans="2:110" ht="15" customHeight="1" x14ac:dyDescent="0.25">
      <c r="B67" s="603"/>
      <c r="C67" s="689"/>
      <c r="D67" s="689"/>
      <c r="E67" s="690"/>
      <c r="F67" s="690"/>
      <c r="G67" s="692"/>
      <c r="H67" s="680"/>
      <c r="I67" s="681"/>
      <c r="J67" s="680"/>
      <c r="K67" s="680"/>
      <c r="L67" s="680"/>
      <c r="M67" s="680"/>
      <c r="N67" s="680"/>
      <c r="O67" s="680"/>
      <c r="P67" s="681"/>
      <c r="Q67" s="682"/>
      <c r="R67" s="680"/>
      <c r="S67" s="680"/>
      <c r="T67" s="680"/>
      <c r="U67" s="680"/>
      <c r="V67" s="620"/>
      <c r="W67" s="680"/>
      <c r="X67" s="680"/>
      <c r="Y67" s="680"/>
      <c r="Z67" s="680"/>
      <c r="AA67" s="680"/>
      <c r="AB67" s="680"/>
      <c r="AC67" s="680"/>
      <c r="AD67" s="680"/>
      <c r="AE67" s="680"/>
      <c r="AF67" s="680"/>
      <c r="AG67" s="680"/>
      <c r="AH67" s="680"/>
      <c r="AI67" s="680"/>
      <c r="AJ67" s="680"/>
      <c r="AK67" s="680"/>
      <c r="AL67" s="680"/>
      <c r="AM67" s="675"/>
      <c r="AV67" s="613"/>
      <c r="AW67" s="680"/>
      <c r="AX67" s="680"/>
      <c r="AY67" s="680"/>
      <c r="AZ67" s="680"/>
      <c r="BA67" s="680"/>
      <c r="BB67" s="680"/>
      <c r="BC67" s="680"/>
      <c r="BD67" s="680"/>
      <c r="BE67" s="680"/>
      <c r="BF67" s="680"/>
      <c r="BG67" s="680"/>
      <c r="BH67" s="680"/>
      <c r="BI67" s="680"/>
      <c r="BJ67" s="680"/>
      <c r="BK67" s="680"/>
      <c r="BL67" s="680"/>
      <c r="BM67" s="680"/>
      <c r="BN67" s="675"/>
      <c r="BS67" s="613"/>
      <c r="BT67" s="683"/>
      <c r="BU67" s="683"/>
      <c r="BV67" s="683"/>
      <c r="BW67" s="683"/>
      <c r="BX67" s="683"/>
      <c r="BY67" s="683"/>
      <c r="BZ67" s="683"/>
      <c r="CA67" s="683"/>
      <c r="CB67" s="683"/>
      <c r="CC67" s="683"/>
      <c r="CD67" s="683"/>
      <c r="CE67" s="683"/>
      <c r="CF67" s="683"/>
      <c r="CG67" s="683"/>
      <c r="CH67" s="683"/>
      <c r="CI67" s="683"/>
      <c r="CJ67" s="683"/>
      <c r="CK67" s="683"/>
      <c r="CL67" s="675"/>
      <c r="CM67" s="613"/>
      <c r="CN67" s="683"/>
      <c r="CO67" s="683"/>
      <c r="CP67" s="683"/>
      <c r="CQ67" s="683"/>
      <c r="CR67" s="683"/>
      <c r="CS67" s="683"/>
      <c r="CT67" s="683"/>
      <c r="CU67" s="683"/>
      <c r="CV67" s="683"/>
      <c r="CW67" s="683"/>
      <c r="CX67" s="683"/>
      <c r="CY67" s="683"/>
      <c r="CZ67" s="683"/>
      <c r="DA67" s="683"/>
      <c r="DB67" s="683"/>
      <c r="DC67" s="683"/>
      <c r="DD67" s="683"/>
      <c r="DE67" s="683"/>
      <c r="DF67" s="675"/>
    </row>
    <row r="68" spans="2:110" ht="15" customHeight="1" x14ac:dyDescent="0.25">
      <c r="B68" s="688"/>
      <c r="C68" s="688"/>
      <c r="D68" s="688"/>
      <c r="H68" s="680"/>
      <c r="I68" s="681"/>
      <c r="J68" s="680"/>
      <c r="K68" s="680"/>
      <c r="L68" s="680"/>
      <c r="M68" s="680"/>
      <c r="N68" s="680"/>
      <c r="O68" s="680"/>
      <c r="P68" s="681"/>
      <c r="Q68" s="682"/>
      <c r="R68" s="680"/>
      <c r="S68" s="680"/>
      <c r="T68" s="680"/>
      <c r="U68" s="680"/>
      <c r="V68" s="620"/>
      <c r="W68" s="680"/>
      <c r="X68" s="680"/>
      <c r="Y68" s="680"/>
      <c r="Z68" s="680"/>
      <c r="AA68" s="680"/>
      <c r="AB68" s="680"/>
      <c r="AC68" s="680"/>
      <c r="AD68" s="680"/>
      <c r="AE68" s="680"/>
      <c r="AF68" s="680"/>
      <c r="AG68" s="680"/>
      <c r="AH68" s="680"/>
      <c r="AI68" s="680"/>
      <c r="AJ68" s="680"/>
      <c r="AK68" s="680"/>
      <c r="AL68" s="680"/>
      <c r="AM68" s="675"/>
      <c r="AV68" s="613"/>
      <c r="AW68" s="680"/>
      <c r="AX68" s="680"/>
      <c r="AY68" s="680"/>
      <c r="AZ68" s="680"/>
      <c r="BA68" s="680"/>
      <c r="BB68" s="680"/>
      <c r="BC68" s="680"/>
      <c r="BD68" s="680"/>
      <c r="BE68" s="680"/>
      <c r="BF68" s="680"/>
      <c r="BG68" s="680"/>
      <c r="BH68" s="680"/>
      <c r="BI68" s="680"/>
      <c r="BJ68" s="680"/>
      <c r="BK68" s="680"/>
      <c r="BL68" s="680"/>
      <c r="BM68" s="680"/>
      <c r="BN68" s="675"/>
      <c r="BS68" s="613"/>
      <c r="BT68" s="683"/>
      <c r="BU68" s="683"/>
      <c r="BV68" s="683"/>
      <c r="BW68" s="683"/>
      <c r="BX68" s="683"/>
      <c r="BY68" s="683"/>
      <c r="BZ68" s="683"/>
      <c r="CA68" s="683"/>
      <c r="CB68" s="683"/>
      <c r="CC68" s="683"/>
      <c r="CD68" s="683"/>
      <c r="CE68" s="683"/>
      <c r="CF68" s="683"/>
      <c r="CG68" s="683"/>
      <c r="CH68" s="683"/>
      <c r="CI68" s="683"/>
      <c r="CJ68" s="683"/>
      <c r="CK68" s="683"/>
      <c r="CL68" s="675"/>
      <c r="CM68" s="613"/>
      <c r="CN68" s="683"/>
      <c r="CO68" s="683"/>
      <c r="CP68" s="683"/>
      <c r="CQ68" s="683"/>
      <c r="CR68" s="683"/>
      <c r="CS68" s="683"/>
      <c r="CT68" s="683"/>
      <c r="CU68" s="683"/>
      <c r="CV68" s="683"/>
      <c r="CW68" s="683"/>
      <c r="CX68" s="683"/>
      <c r="CY68" s="683"/>
      <c r="CZ68" s="683"/>
      <c r="DA68" s="683"/>
      <c r="DB68" s="683"/>
      <c r="DC68" s="683"/>
      <c r="DD68" s="683"/>
      <c r="DE68" s="683"/>
      <c r="DF68" s="675"/>
    </row>
    <row r="69" spans="2:110" ht="15" customHeight="1" x14ac:dyDescent="0.25">
      <c r="B69" s="603"/>
      <c r="C69" s="689"/>
      <c r="D69" s="689"/>
      <c r="E69" s="690"/>
      <c r="F69" s="690"/>
      <c r="G69" s="692"/>
      <c r="H69" s="680"/>
      <c r="I69" s="681"/>
      <c r="J69" s="680"/>
      <c r="K69" s="680"/>
      <c r="L69" s="680"/>
      <c r="M69" s="680"/>
      <c r="N69" s="680"/>
      <c r="O69" s="680"/>
      <c r="P69" s="681"/>
      <c r="Q69" s="682"/>
      <c r="R69" s="680"/>
      <c r="S69" s="680"/>
      <c r="T69" s="680"/>
      <c r="U69" s="680"/>
      <c r="V69" s="620"/>
      <c r="W69" s="680"/>
      <c r="X69" s="680"/>
      <c r="Y69" s="680"/>
      <c r="Z69" s="680"/>
      <c r="AA69" s="680"/>
      <c r="AB69" s="680"/>
      <c r="AC69" s="680"/>
      <c r="AD69" s="680"/>
      <c r="AE69" s="680"/>
      <c r="AF69" s="680"/>
      <c r="AG69" s="680"/>
      <c r="AH69" s="680"/>
      <c r="AI69" s="680"/>
      <c r="AJ69" s="680"/>
      <c r="AK69" s="680"/>
      <c r="AL69" s="680"/>
      <c r="AM69" s="675"/>
      <c r="AV69" s="613"/>
      <c r="AW69" s="680"/>
      <c r="AX69" s="680"/>
      <c r="AY69" s="680"/>
      <c r="AZ69" s="680"/>
      <c r="BA69" s="680"/>
      <c r="BB69" s="680"/>
      <c r="BC69" s="680"/>
      <c r="BD69" s="680"/>
      <c r="BE69" s="680"/>
      <c r="BF69" s="680"/>
      <c r="BG69" s="680"/>
      <c r="BH69" s="680"/>
      <c r="BI69" s="680"/>
      <c r="BJ69" s="680"/>
      <c r="BK69" s="680"/>
      <c r="BL69" s="680"/>
      <c r="BM69" s="680"/>
      <c r="BN69" s="675"/>
      <c r="BS69" s="613"/>
      <c r="BT69" s="683"/>
      <c r="BU69" s="683"/>
      <c r="BV69" s="683"/>
      <c r="BW69" s="683"/>
      <c r="BX69" s="683"/>
      <c r="BY69" s="683"/>
      <c r="BZ69" s="683"/>
      <c r="CA69" s="683"/>
      <c r="CB69" s="683"/>
      <c r="CC69" s="683"/>
      <c r="CD69" s="683"/>
      <c r="CE69" s="683"/>
      <c r="CF69" s="683"/>
      <c r="CG69" s="683"/>
      <c r="CH69" s="683"/>
      <c r="CI69" s="683"/>
      <c r="CJ69" s="683"/>
      <c r="CK69" s="683"/>
      <c r="CL69" s="675"/>
      <c r="CM69" s="613"/>
      <c r="CN69" s="683"/>
      <c r="CO69" s="683"/>
      <c r="CP69" s="683"/>
      <c r="CQ69" s="683"/>
      <c r="CR69" s="683"/>
      <c r="CS69" s="683"/>
      <c r="CT69" s="683"/>
      <c r="CU69" s="683"/>
      <c r="CV69" s="683"/>
      <c r="CW69" s="683"/>
      <c r="CX69" s="683"/>
      <c r="CY69" s="683"/>
      <c r="CZ69" s="683"/>
      <c r="DA69" s="683"/>
      <c r="DB69" s="683"/>
      <c r="DC69" s="683"/>
      <c r="DD69" s="683"/>
      <c r="DE69" s="683"/>
      <c r="DF69" s="675"/>
    </row>
    <row r="70" spans="2:110" x14ac:dyDescent="0.25">
      <c r="B70" s="604" t="s">
        <v>470</v>
      </c>
      <c r="H70" s="680"/>
      <c r="I70" s="681"/>
      <c r="J70" s="680"/>
      <c r="K70" s="680"/>
      <c r="L70" s="680"/>
      <c r="M70" s="680"/>
      <c r="N70" s="680"/>
      <c r="O70" s="680"/>
      <c r="P70" s="681"/>
      <c r="Q70" s="682"/>
      <c r="R70" s="680"/>
      <c r="S70" s="680"/>
      <c r="T70" s="680"/>
      <c r="U70" s="680"/>
      <c r="V70" s="620"/>
      <c r="W70" s="680"/>
      <c r="X70" s="680"/>
      <c r="Y70" s="680"/>
      <c r="Z70" s="680"/>
      <c r="AA70" s="680"/>
      <c r="AB70" s="680"/>
      <c r="AC70" s="680"/>
      <c r="AD70" s="680"/>
      <c r="AE70" s="680"/>
      <c r="AF70" s="680"/>
      <c r="AG70" s="680"/>
      <c r="AH70" s="680"/>
      <c r="AI70" s="680"/>
      <c r="AJ70" s="680"/>
      <c r="AK70" s="680"/>
      <c r="AL70" s="680"/>
      <c r="AM70" s="675"/>
      <c r="AV70" s="613"/>
      <c r="AW70" s="680"/>
      <c r="AX70" s="680"/>
      <c r="AY70" s="680"/>
      <c r="AZ70" s="680"/>
      <c r="BA70" s="680"/>
      <c r="BB70" s="680"/>
      <c r="BC70" s="680"/>
      <c r="BD70" s="680"/>
      <c r="BE70" s="680"/>
      <c r="BF70" s="680"/>
      <c r="BG70" s="680"/>
      <c r="BH70" s="680"/>
      <c r="BI70" s="680"/>
      <c r="BJ70" s="680"/>
      <c r="BK70" s="680"/>
      <c r="BL70" s="680"/>
      <c r="BM70" s="680"/>
      <c r="BN70" s="675"/>
      <c r="BS70" s="613"/>
      <c r="BT70" s="683"/>
      <c r="BU70" s="683"/>
      <c r="BV70" s="683"/>
      <c r="BW70" s="683"/>
      <c r="BX70" s="683"/>
      <c r="BY70" s="683"/>
      <c r="BZ70" s="683"/>
      <c r="CA70" s="683"/>
      <c r="CB70" s="683"/>
      <c r="CC70" s="683"/>
      <c r="CD70" s="683"/>
      <c r="CE70" s="683"/>
      <c r="CF70" s="683"/>
      <c r="CG70" s="683"/>
      <c r="CH70" s="683"/>
      <c r="CI70" s="683"/>
      <c r="CJ70" s="683"/>
      <c r="CK70" s="683"/>
      <c r="CL70" s="675"/>
      <c r="CM70" s="613"/>
      <c r="CN70" s="683"/>
      <c r="CO70" s="683"/>
      <c r="CP70" s="683"/>
      <c r="CQ70" s="683"/>
      <c r="CR70" s="683"/>
      <c r="CS70" s="683"/>
      <c r="CT70" s="683"/>
      <c r="CU70" s="683"/>
      <c r="CV70" s="683"/>
      <c r="CW70" s="683"/>
      <c r="CX70" s="683"/>
      <c r="CY70" s="683"/>
      <c r="CZ70" s="683"/>
      <c r="DA70" s="683"/>
      <c r="DB70" s="683"/>
      <c r="DC70" s="683"/>
      <c r="DD70" s="683"/>
      <c r="DE70" s="683"/>
      <c r="DF70" s="675"/>
    </row>
    <row r="71" spans="2:110" x14ac:dyDescent="0.25">
      <c r="B71" s="604" t="s">
        <v>471</v>
      </c>
      <c r="H71" s="863" t="s">
        <v>550</v>
      </c>
      <c r="I71" s="863"/>
      <c r="J71" s="863"/>
      <c r="K71" s="863"/>
      <c r="L71" s="863"/>
      <c r="M71" s="863"/>
      <c r="N71" s="863"/>
      <c r="O71" s="685"/>
      <c r="P71" s="615"/>
      <c r="Q71" s="617"/>
      <c r="R71" s="616"/>
      <c r="S71" s="616"/>
      <c r="T71" s="616"/>
      <c r="U71" s="616"/>
      <c r="W71" s="616"/>
      <c r="X71" s="616"/>
      <c r="Y71" s="616"/>
      <c r="Z71" s="616"/>
      <c r="AA71" s="616"/>
      <c r="AB71" s="616"/>
      <c r="AC71" s="616"/>
      <c r="AD71" s="616"/>
      <c r="AE71" s="616"/>
      <c r="AF71" s="616"/>
      <c r="AG71" s="616"/>
      <c r="AH71" s="616"/>
      <c r="AI71" s="616"/>
      <c r="AJ71" s="616"/>
      <c r="AK71" s="616"/>
      <c r="AL71" s="616"/>
      <c r="AV71" s="613"/>
      <c r="AW71" s="680"/>
      <c r="AX71" s="680"/>
      <c r="AY71" s="680"/>
      <c r="AZ71" s="680"/>
      <c r="BA71" s="680"/>
      <c r="BB71" s="680"/>
      <c r="BC71" s="680"/>
      <c r="BD71" s="680"/>
      <c r="BE71" s="680"/>
      <c r="BF71" s="680"/>
      <c r="BG71" s="680"/>
      <c r="BH71" s="680"/>
      <c r="BI71" s="680"/>
      <c r="BJ71" s="680"/>
      <c r="BK71" s="680"/>
      <c r="BL71" s="680"/>
      <c r="BM71" s="680"/>
      <c r="BN71" s="675"/>
      <c r="BT71" s="616"/>
      <c r="BU71" s="616"/>
      <c r="BV71" s="616"/>
      <c r="BW71" s="616"/>
      <c r="BX71" s="616"/>
      <c r="BY71" s="616"/>
      <c r="BZ71" s="616"/>
      <c r="CA71" s="616"/>
      <c r="CB71" s="616"/>
      <c r="CC71" s="616"/>
      <c r="CD71" s="616"/>
      <c r="CE71" s="616"/>
      <c r="CF71" s="616"/>
      <c r="CG71" s="616"/>
      <c r="CH71" s="616"/>
      <c r="CI71" s="616"/>
      <c r="CJ71" s="616"/>
      <c r="CK71" s="616"/>
      <c r="CN71" s="616"/>
      <c r="CO71" s="616"/>
      <c r="CP71" s="616"/>
      <c r="CQ71" s="616"/>
      <c r="CR71" s="616"/>
      <c r="CS71" s="616"/>
      <c r="CT71" s="616"/>
      <c r="CU71" s="616"/>
      <c r="CV71" s="616"/>
      <c r="CW71" s="616"/>
      <c r="CX71" s="616"/>
      <c r="CY71" s="616"/>
      <c r="CZ71" s="616"/>
      <c r="DA71" s="616"/>
      <c r="DB71" s="616"/>
      <c r="DC71" s="616"/>
      <c r="DD71" s="616"/>
      <c r="DE71" s="616"/>
    </row>
    <row r="72" spans="2:110" x14ac:dyDescent="0.25">
      <c r="H72" s="863"/>
      <c r="I72" s="863"/>
      <c r="J72" s="863"/>
      <c r="K72" s="863"/>
      <c r="L72" s="863"/>
      <c r="M72" s="863"/>
      <c r="N72" s="863"/>
      <c r="O72" s="675" t="s">
        <v>543</v>
      </c>
      <c r="P72" s="605" t="e">
        <f>IF(CALIDAD!$E$7=1,glpge,IF(CALIDAD!$E$7=2,getv,IF(CALIDAD!$E$7=3,doge,IF(CALIDAD!$E$7=4,jfge,IF(CALIDAD!$E$7=5,kvc,IF(CALIDAD!$E$7=6,gp,gav))))))</f>
        <v>#VALUE!</v>
      </c>
      <c r="AV72" s="613"/>
      <c r="AW72" s="680"/>
      <c r="AX72" s="680"/>
      <c r="AY72" s="680"/>
      <c r="AZ72" s="680"/>
      <c r="BA72" s="680"/>
      <c r="BB72" s="680"/>
      <c r="BC72" s="680"/>
      <c r="BD72" s="680"/>
      <c r="BE72" s="680"/>
      <c r="BF72" s="680"/>
      <c r="BG72" s="680"/>
      <c r="BH72" s="680"/>
      <c r="BI72" s="680"/>
      <c r="BJ72" s="680"/>
      <c r="BK72" s="680"/>
      <c r="BL72" s="680"/>
      <c r="BM72" s="680"/>
      <c r="BN72" s="675"/>
    </row>
    <row r="73" spans="2:110" x14ac:dyDescent="0.25">
      <c r="H73" s="863"/>
      <c r="I73" s="863"/>
      <c r="J73" s="863"/>
      <c r="K73" s="863"/>
      <c r="L73" s="863"/>
      <c r="M73" s="863"/>
      <c r="N73" s="863"/>
      <c r="O73" s="675" t="s">
        <v>322</v>
      </c>
      <c r="P73" s="605" t="e">
        <f>IF(CALIDAD!$E$7=1,glptv,IF(CALIDAD!$E$7=2,geoc,IF(CALIDAD!$E$7=3,dopi,IF(CALIDAD!$E$7=4,jfpi,IF(CALIDAD!$E$7=5,kpi,IF(CALIDAD!$E$7=6,gp,gav))))))</f>
        <v>#VALUE!</v>
      </c>
      <c r="AV73" s="613"/>
      <c r="AW73" s="680"/>
      <c r="AX73" s="680"/>
      <c r="AY73" s="680"/>
      <c r="AZ73" s="680"/>
      <c r="BA73" s="680"/>
      <c r="BB73" s="680"/>
      <c r="BC73" s="680"/>
      <c r="BD73" s="680"/>
      <c r="BE73" s="680"/>
      <c r="BF73" s="680"/>
      <c r="BG73" s="680"/>
      <c r="BH73" s="680"/>
      <c r="BI73" s="680"/>
      <c r="BJ73" s="680"/>
      <c r="BK73" s="680"/>
      <c r="BL73" s="680"/>
      <c r="BM73" s="680"/>
      <c r="BN73" s="675"/>
    </row>
    <row r="74" spans="2:110" x14ac:dyDescent="0.25">
      <c r="H74" s="863"/>
      <c r="I74" s="863"/>
      <c r="J74" s="863"/>
      <c r="K74" s="863"/>
      <c r="L74" s="863"/>
      <c r="M74" s="863"/>
      <c r="N74" s="863"/>
      <c r="O74" s="675" t="s">
        <v>544</v>
      </c>
      <c r="P74" s="605" t="e">
        <f>IF(CALIDAD!$E$7=1,glprv,IF(CALIDAD!$E$7=2,geamb,IF(CALIDAD!$E$7=3,dovc,IF(CALIDAD!$E$7=4,jfcc,IF(CALIDAD!$E$7=5,kcs,IF(CALIDAD!$E$7=6,gp,gav))))))</f>
        <v>#VALUE!</v>
      </c>
      <c r="AV74" s="613"/>
      <c r="AW74" s="680"/>
      <c r="AX74" s="680"/>
      <c r="AY74" s="680"/>
      <c r="AZ74" s="680"/>
      <c r="BA74" s="680"/>
      <c r="BB74" s="680"/>
      <c r="BC74" s="680"/>
      <c r="BD74" s="680"/>
      <c r="BE74" s="680"/>
      <c r="BF74" s="680"/>
      <c r="BG74" s="680"/>
      <c r="BH74" s="680"/>
      <c r="BI74" s="680"/>
      <c r="BJ74" s="680"/>
      <c r="BK74" s="680"/>
      <c r="BL74" s="680"/>
      <c r="BM74" s="680"/>
      <c r="BN74" s="675"/>
    </row>
    <row r="75" spans="2:110" x14ac:dyDescent="0.25">
      <c r="H75" s="863"/>
      <c r="I75" s="863"/>
      <c r="J75" s="863"/>
      <c r="K75" s="863"/>
      <c r="L75" s="863"/>
      <c r="M75" s="863"/>
      <c r="N75" s="863"/>
      <c r="O75" s="675" t="s">
        <v>545</v>
      </c>
      <c r="P75" s="605" t="e">
        <f>IF(CALIDAD!$E$7=1,glpc2,IF(CALIDAD!$E$7=2,ges,IF(CALIDAD!$E$7=3,dode,IF(CALIDAD!$E$7=4,jfde,IF(CALIDAD!$E$7=5,kde,IF(CALIDAD!$E$7=6,gp,gav))))))</f>
        <v>#VALUE!</v>
      </c>
      <c r="AV75" s="613"/>
      <c r="AW75" s="680"/>
      <c r="AX75" s="680"/>
      <c r="AY75" s="680"/>
      <c r="AZ75" s="680"/>
      <c r="BA75" s="680"/>
      <c r="BB75" s="680"/>
      <c r="BC75" s="680"/>
      <c r="BD75" s="680"/>
      <c r="BE75" s="680"/>
      <c r="BF75" s="680"/>
      <c r="BG75" s="680"/>
      <c r="BH75" s="680"/>
      <c r="BI75" s="680"/>
      <c r="BJ75" s="680"/>
      <c r="BK75" s="680"/>
      <c r="BL75" s="680"/>
      <c r="BM75" s="680"/>
      <c r="BN75" s="675"/>
    </row>
    <row r="76" spans="2:110" x14ac:dyDescent="0.25">
      <c r="H76" s="863"/>
      <c r="I76" s="863"/>
      <c r="J76" s="863"/>
      <c r="K76" s="863"/>
      <c r="L76" s="863"/>
      <c r="M76" s="863"/>
      <c r="N76" s="863"/>
      <c r="O76" s="675" t="s">
        <v>546</v>
      </c>
      <c r="P76" s="605" t="str">
        <f>IF(CALIDAD!$E$7=2,gevl,IF(CALIDAD!$E$7=3,doic,IF(CALIDAD!$E$7=4,jfs,IF(CALIDAD!$E$7=5,ks,IF(CALIDAD!$E$7=6,gp,IF(CALIDAD!$E$7=7,gav,ERROR))))))</f>
        <v>GRÁFICO NO APLICABLE PARA ESTE PRODUCTO</v>
      </c>
      <c r="AV76" s="613"/>
      <c r="AW76" s="680"/>
      <c r="AX76" s="680"/>
      <c r="AY76" s="680"/>
      <c r="AZ76" s="680"/>
      <c r="BA76" s="680"/>
      <c r="BB76" s="680"/>
      <c r="BC76" s="680"/>
      <c r="BD76" s="680"/>
      <c r="BE76" s="680"/>
      <c r="BF76" s="680"/>
      <c r="BG76" s="680"/>
      <c r="BH76" s="680"/>
      <c r="BI76" s="680"/>
      <c r="BJ76" s="680"/>
      <c r="BK76" s="680"/>
      <c r="BL76" s="680"/>
      <c r="BM76" s="680"/>
      <c r="BN76" s="675"/>
    </row>
    <row r="77" spans="2:110" x14ac:dyDescent="0.25">
      <c r="H77" s="863"/>
      <c r="I77" s="863"/>
      <c r="J77" s="863"/>
      <c r="K77" s="863"/>
      <c r="L77" s="863"/>
      <c r="M77" s="863"/>
      <c r="N77" s="863"/>
      <c r="O77" s="675" t="s">
        <v>547</v>
      </c>
      <c r="P77" s="605" t="str">
        <f>IF(CALIDAD!$E$7=2,gede,IF(CALIDAD!$E$7=3,dope,IF(CALIDAD!$E$7=4,jfpc,IF(CALIDAD!$E$7=6,gp,IF(CALIDAD!$E$7=7,gav,ERROR)))))</f>
        <v>GRÁFICO NO APLICABLE PARA ESTE PRODUCTO</v>
      </c>
      <c r="AV77" s="613"/>
      <c r="AW77" s="680"/>
      <c r="AX77" s="680"/>
      <c r="AY77" s="680"/>
      <c r="AZ77" s="680"/>
      <c r="BA77" s="680"/>
      <c r="BB77" s="680"/>
      <c r="BC77" s="680"/>
      <c r="BD77" s="680"/>
      <c r="BE77" s="680"/>
      <c r="BF77" s="680"/>
      <c r="BG77" s="680"/>
      <c r="BH77" s="680"/>
      <c r="BI77" s="680"/>
      <c r="BJ77" s="680"/>
      <c r="BK77" s="680"/>
      <c r="BL77" s="680"/>
      <c r="BM77" s="680"/>
      <c r="BN77" s="675"/>
    </row>
    <row r="78" spans="2:110" x14ac:dyDescent="0.25">
      <c r="H78" s="863"/>
      <c r="I78" s="863"/>
      <c r="J78" s="863"/>
      <c r="K78" s="863"/>
      <c r="L78" s="863"/>
      <c r="M78" s="863"/>
      <c r="N78" s="863"/>
      <c r="O78" s="675" t="s">
        <v>548</v>
      </c>
      <c r="P78" s="605" t="str">
        <f>IF(CALIDAD!$E$7=3,doh2o,IF(CALIDAD!$E$7=6,gp,IF(CALIDAD!$E$7=7,gav,ERROR)))</f>
        <v>GRÁFICO NO APLICABLE PARA ESTE PRODUCTO</v>
      </c>
      <c r="AV78" s="613"/>
      <c r="AW78" s="680"/>
      <c r="AX78" s="680"/>
      <c r="AY78" s="680"/>
      <c r="AZ78" s="680"/>
      <c r="BA78" s="680"/>
      <c r="BB78" s="680"/>
      <c r="BC78" s="680"/>
      <c r="BD78" s="680"/>
      <c r="BE78" s="680"/>
      <c r="BF78" s="680"/>
      <c r="BG78" s="680"/>
      <c r="BH78" s="680"/>
      <c r="BI78" s="680"/>
      <c r="BJ78" s="680"/>
      <c r="BK78" s="680"/>
      <c r="BL78" s="680"/>
      <c r="BM78" s="680"/>
      <c r="BN78" s="675"/>
    </row>
    <row r="79" spans="2:110" x14ac:dyDescent="0.25">
      <c r="B79" s="604" t="str">
        <f>IF(CALIDAD!$B$65=2,cuadro01,IF(CALIDAD!$B$65=3,cuadro02,IF(CALIDAD!$B$65=4,cuadro03,IF(CALIDAD!$B$65=5,cuadro04,IF(CALIDAD!$B$65=6,cuadro05,IF(CALIDAD!$B$65=7,cuadro06,IF(CALIDAD!$B$65=8,cuadro07,IF(CALIDAD!$B$65=1,cuadro08,TODOS))))))))</f>
        <v>GRÁFICO NO APLICABLE PARA ESTE PRODUCTO</v>
      </c>
      <c r="H79" s="863"/>
      <c r="I79" s="863"/>
      <c r="J79" s="863"/>
      <c r="K79" s="863"/>
      <c r="L79" s="863"/>
      <c r="M79" s="863"/>
      <c r="N79" s="863"/>
      <c r="O79" s="675" t="s">
        <v>549</v>
      </c>
      <c r="P79" s="605" t="str">
        <f>IF(CALIDAD!$E$7=3,dos,IF(CALIDAD!$E$7=6,gp,IF(CALIDAD!$E$7=7,gav,ERROR)))</f>
        <v>GRÁFICO NO APLICABLE PARA ESTE PRODUCTO</v>
      </c>
      <c r="AV79" s="613"/>
      <c r="AW79" s="680"/>
      <c r="AX79" s="680"/>
      <c r="AY79" s="680"/>
      <c r="AZ79" s="680"/>
      <c r="BA79" s="680"/>
      <c r="BB79" s="680"/>
      <c r="BC79" s="680"/>
      <c r="BD79" s="680"/>
      <c r="BE79" s="680"/>
      <c r="BF79" s="680"/>
      <c r="BG79" s="680"/>
      <c r="BH79" s="680"/>
      <c r="BI79" s="680"/>
      <c r="BJ79" s="680"/>
      <c r="BK79" s="680"/>
      <c r="BL79" s="680"/>
      <c r="BM79" s="680"/>
      <c r="BN79" s="675"/>
    </row>
    <row r="80" spans="2:110" x14ac:dyDescent="0.25">
      <c r="H80" s="863"/>
      <c r="I80" s="863"/>
      <c r="J80" s="863"/>
      <c r="K80" s="863"/>
      <c r="L80" s="863"/>
      <c r="M80" s="863"/>
      <c r="N80" s="863"/>
      <c r="O80" s="675" t="s">
        <v>551</v>
      </c>
      <c r="P80" s="605" t="e">
        <f>IF(CALIDAD!$B$65=1,cuadro01,IF(CALIDAD!$B$65=2,cuadro02,IF(CALIDAD!$B$65=3,cuadro03,IF(CALIDAD!$B$65=4,cuadro04,IF(CALIDAD!$B$65=5,cuadro05,IF(CALIDAD!$B$65=6,cuadro06,IF(CALIDAD!$B$65=7,cuadro07,IF(CALIDAD!$B$65=8,cuadro08,TODOS))))))))</f>
        <v>#VALUE!</v>
      </c>
      <c r="AV80" s="613"/>
      <c r="AW80" s="680"/>
      <c r="AX80" s="680"/>
      <c r="AY80" s="680"/>
      <c r="AZ80" s="680"/>
      <c r="BA80" s="680"/>
      <c r="BB80" s="680"/>
      <c r="BC80" s="680"/>
      <c r="BD80" s="680"/>
      <c r="BE80" s="680"/>
      <c r="BF80" s="680"/>
      <c r="BG80" s="680"/>
      <c r="BH80" s="680"/>
      <c r="BI80" s="680"/>
      <c r="BJ80" s="680"/>
      <c r="BK80" s="680"/>
      <c r="BL80" s="680"/>
      <c r="BM80" s="680"/>
      <c r="BN80" s="675"/>
    </row>
    <row r="81" spans="8:66" x14ac:dyDescent="0.25">
      <c r="H81" s="863"/>
      <c r="I81" s="863"/>
      <c r="J81" s="863"/>
      <c r="K81" s="863"/>
      <c r="L81" s="863"/>
      <c r="M81" s="863"/>
      <c r="N81" s="863"/>
      <c r="O81" s="675" t="s">
        <v>485</v>
      </c>
      <c r="P81" s="605" t="e">
        <f>IF(CALIDAD!$E$7=1,glptodos,IF(CALIDAD!$E$7=2,getodos,IF(CALIDAD!$E$7=3,dotodos,IF(CALIDAD!$E$7=4,jftodos,IF(CALIDAD!$E$7=5,ktodos,IF(CALIDAD!$E$7=6,gp,gav))))))</f>
        <v>#VALUE!</v>
      </c>
      <c r="AV81" s="613"/>
      <c r="AW81" s="680"/>
      <c r="AX81" s="680"/>
      <c r="AY81" s="680"/>
      <c r="AZ81" s="680"/>
      <c r="BA81" s="680"/>
      <c r="BB81" s="680"/>
      <c r="BC81" s="680"/>
      <c r="BD81" s="680"/>
      <c r="BE81" s="680"/>
      <c r="BF81" s="680"/>
      <c r="BG81" s="680"/>
      <c r="BH81" s="680"/>
      <c r="BI81" s="680"/>
      <c r="BJ81" s="680"/>
      <c r="BK81" s="680"/>
      <c r="BL81" s="680"/>
      <c r="BM81" s="680"/>
      <c r="BN81" s="675"/>
    </row>
    <row r="82" spans="8:66" x14ac:dyDescent="0.25">
      <c r="H82" s="863"/>
      <c r="I82" s="863"/>
      <c r="J82" s="863"/>
      <c r="K82" s="863"/>
      <c r="L82" s="863"/>
      <c r="M82" s="863"/>
      <c r="N82" s="863"/>
      <c r="AV82" s="613"/>
      <c r="AW82" s="680"/>
      <c r="AX82" s="680"/>
      <c r="AY82" s="680"/>
      <c r="AZ82" s="680"/>
      <c r="BA82" s="680"/>
      <c r="BB82" s="680"/>
      <c r="BC82" s="680"/>
      <c r="BD82" s="680"/>
      <c r="BE82" s="680"/>
      <c r="BF82" s="680"/>
      <c r="BG82" s="680"/>
      <c r="BH82" s="680"/>
      <c r="BI82" s="680"/>
      <c r="BJ82" s="680"/>
      <c r="BK82" s="680"/>
      <c r="BL82" s="680"/>
      <c r="BM82" s="680"/>
      <c r="BN82" s="675"/>
    </row>
    <row r="83" spans="8:66" x14ac:dyDescent="0.25">
      <c r="H83" s="863"/>
      <c r="I83" s="863"/>
      <c r="J83" s="863"/>
      <c r="K83" s="863"/>
      <c r="L83" s="863"/>
      <c r="M83" s="863"/>
      <c r="N83" s="863"/>
      <c r="O83" s="675"/>
      <c r="AV83" s="613"/>
      <c r="AW83" s="680"/>
      <c r="AX83" s="680"/>
      <c r="AY83" s="680"/>
      <c r="AZ83" s="680"/>
      <c r="BA83" s="680"/>
      <c r="BB83" s="680"/>
      <c r="BC83" s="680"/>
      <c r="BD83" s="680"/>
      <c r="BE83" s="680"/>
      <c r="BF83" s="680"/>
      <c r="BG83" s="680"/>
      <c r="BH83" s="680"/>
      <c r="BI83" s="680"/>
      <c r="BJ83" s="680"/>
      <c r="BK83" s="680"/>
      <c r="BL83" s="680"/>
      <c r="BM83" s="680"/>
      <c r="BN83" s="675"/>
    </row>
    <row r="84" spans="8:66" x14ac:dyDescent="0.25">
      <c r="H84" s="863"/>
      <c r="I84" s="863"/>
      <c r="J84" s="863"/>
      <c r="K84" s="863"/>
      <c r="L84" s="863"/>
      <c r="M84" s="863"/>
      <c r="N84" s="863"/>
      <c r="O84" s="675"/>
      <c r="Q84" s="604"/>
      <c r="AV84" s="613"/>
      <c r="AW84" s="680"/>
      <c r="AX84" s="680"/>
      <c r="AY84" s="680"/>
      <c r="AZ84" s="680"/>
      <c r="BA84" s="680"/>
      <c r="BB84" s="680"/>
      <c r="BC84" s="680"/>
      <c r="BD84" s="680"/>
      <c r="BE84" s="680"/>
      <c r="BF84" s="680"/>
      <c r="BG84" s="680"/>
      <c r="BH84" s="680"/>
      <c r="BI84" s="680"/>
      <c r="BJ84" s="680"/>
      <c r="BK84" s="680"/>
      <c r="BL84" s="680"/>
      <c r="BM84" s="680"/>
      <c r="BN84" s="675"/>
    </row>
    <row r="85" spans="8:66" x14ac:dyDescent="0.25">
      <c r="H85" s="863"/>
      <c r="I85" s="863"/>
      <c r="J85" s="863"/>
      <c r="K85" s="863"/>
      <c r="L85" s="863"/>
      <c r="M85" s="863"/>
      <c r="N85" s="863"/>
      <c r="O85" s="675"/>
      <c r="Q85" s="604"/>
      <c r="AV85" s="613"/>
      <c r="AW85" s="680"/>
      <c r="AX85" s="680"/>
      <c r="AY85" s="680"/>
      <c r="AZ85" s="680"/>
      <c r="BA85" s="680"/>
      <c r="BB85" s="680"/>
      <c r="BC85" s="680"/>
      <c r="BD85" s="680"/>
      <c r="BE85" s="680"/>
      <c r="BF85" s="680"/>
      <c r="BG85" s="680"/>
      <c r="BH85" s="680"/>
      <c r="BI85" s="680"/>
      <c r="BJ85" s="680"/>
      <c r="BK85" s="680"/>
      <c r="BL85" s="680"/>
      <c r="BM85" s="680"/>
      <c r="BN85" s="675"/>
    </row>
    <row r="86" spans="8:66" x14ac:dyDescent="0.25">
      <c r="H86" s="616"/>
      <c r="I86" s="616"/>
      <c r="J86" s="615"/>
      <c r="K86" s="616"/>
      <c r="L86" s="616"/>
      <c r="M86" s="617"/>
      <c r="N86" s="616"/>
      <c r="Q86" s="604"/>
      <c r="AW86" s="616"/>
      <c r="AX86" s="616"/>
      <c r="AY86" s="616"/>
      <c r="AZ86" s="616"/>
      <c r="BA86" s="616"/>
      <c r="BB86" s="616"/>
      <c r="BC86" s="616"/>
      <c r="BD86" s="616"/>
      <c r="BE86" s="616"/>
      <c r="BF86" s="616"/>
      <c r="BG86" s="616"/>
      <c r="BH86" s="616"/>
      <c r="BI86" s="616"/>
      <c r="BJ86" s="616"/>
      <c r="BK86" s="616"/>
      <c r="BL86" s="616"/>
      <c r="BM86" s="616"/>
    </row>
    <row r="87" spans="8:66" x14ac:dyDescent="0.25">
      <c r="H87" s="606"/>
      <c r="I87" s="606"/>
      <c r="J87" s="606"/>
      <c r="K87" s="606"/>
      <c r="L87" s="606"/>
      <c r="M87" s="606"/>
      <c r="N87" s="606"/>
      <c r="O87" s="606"/>
      <c r="P87" s="606"/>
      <c r="R87" s="606"/>
      <c r="S87" s="606"/>
      <c r="T87" s="606"/>
      <c r="U87" s="606"/>
      <c r="V87" s="606"/>
      <c r="W87" s="606"/>
      <c r="X87" s="606"/>
      <c r="Y87" s="606"/>
      <c r="Z87" s="606"/>
      <c r="AA87" s="606"/>
      <c r="AB87" s="606"/>
      <c r="AC87" s="606"/>
      <c r="AD87" s="606"/>
      <c r="AE87" s="606"/>
      <c r="AF87" s="606"/>
      <c r="AG87" s="606"/>
    </row>
    <row r="88" spans="8:66" x14ac:dyDescent="0.25">
      <c r="H88" s="606"/>
      <c r="I88" s="606"/>
      <c r="J88" s="606"/>
      <c r="K88" s="606"/>
      <c r="L88" s="606"/>
      <c r="M88" s="606"/>
      <c r="N88" s="606"/>
      <c r="O88" s="606"/>
      <c r="P88" s="606"/>
      <c r="R88" s="606"/>
      <c r="S88" s="606"/>
      <c r="T88" s="606"/>
      <c r="U88" s="606"/>
      <c r="V88" s="606"/>
      <c r="W88" s="606"/>
      <c r="X88" s="606"/>
      <c r="Y88" s="606"/>
      <c r="Z88" s="606"/>
      <c r="AA88" s="606"/>
      <c r="AB88" s="606"/>
      <c r="AC88" s="606"/>
      <c r="AD88" s="606"/>
      <c r="AE88" s="606"/>
      <c r="AF88" s="606"/>
      <c r="AG88" s="606"/>
    </row>
    <row r="89" spans="8:66" x14ac:dyDescent="0.25">
      <c r="H89" s="606"/>
      <c r="I89" s="606"/>
      <c r="J89" s="606"/>
      <c r="K89" s="606"/>
      <c r="L89" s="606"/>
      <c r="M89" s="606"/>
      <c r="N89" s="606"/>
      <c r="O89" s="606"/>
      <c r="P89" s="606"/>
      <c r="R89" s="606"/>
      <c r="S89" s="606"/>
      <c r="T89" s="606"/>
      <c r="U89" s="606"/>
      <c r="V89" s="606"/>
      <c r="W89" s="606"/>
      <c r="X89" s="606"/>
      <c r="Y89" s="606"/>
      <c r="Z89" s="606"/>
      <c r="AA89" s="606"/>
      <c r="AB89" s="606"/>
      <c r="AC89" s="606"/>
      <c r="AD89" s="606"/>
      <c r="AE89" s="606"/>
      <c r="AF89" s="606"/>
      <c r="AG89" s="606"/>
    </row>
    <row r="90" spans="8:66" x14ac:dyDescent="0.25">
      <c r="H90" s="606"/>
      <c r="I90" s="606"/>
      <c r="J90" s="606"/>
      <c r="K90" s="606"/>
      <c r="L90" s="606"/>
      <c r="M90" s="606"/>
      <c r="N90" s="606"/>
      <c r="O90" s="606"/>
      <c r="P90" s="606"/>
      <c r="R90" s="606"/>
      <c r="S90" s="606"/>
      <c r="T90" s="606"/>
      <c r="U90" s="606"/>
      <c r="V90" s="606"/>
      <c r="W90" s="606"/>
      <c r="X90" s="606"/>
      <c r="Y90" s="606"/>
      <c r="Z90" s="606"/>
      <c r="AA90" s="606"/>
      <c r="AB90" s="606"/>
      <c r="AC90" s="606"/>
      <c r="AD90" s="606"/>
      <c r="AE90" s="606"/>
      <c r="AF90" s="606"/>
      <c r="AG90" s="606"/>
    </row>
    <row r="91" spans="8:66" x14ac:dyDescent="0.25">
      <c r="H91" s="606"/>
      <c r="I91" s="606"/>
      <c r="J91" s="606"/>
      <c r="K91" s="606"/>
      <c r="L91" s="606"/>
      <c r="M91" s="606"/>
      <c r="N91" s="606"/>
      <c r="O91" s="606"/>
      <c r="P91" s="606"/>
      <c r="R91" s="606"/>
      <c r="S91" s="606"/>
      <c r="T91" s="606"/>
      <c r="U91" s="606"/>
      <c r="V91" s="606"/>
      <c r="W91" s="606"/>
      <c r="X91" s="606"/>
      <c r="Y91" s="606"/>
      <c r="Z91" s="606"/>
      <c r="AA91" s="606"/>
      <c r="AB91" s="606"/>
      <c r="AC91" s="606"/>
      <c r="AD91" s="606"/>
      <c r="AE91" s="606"/>
      <c r="AF91" s="606"/>
      <c r="AG91" s="606"/>
    </row>
    <row r="92" spans="8:66" x14ac:dyDescent="0.25">
      <c r="H92" s="606"/>
      <c r="I92" s="606"/>
      <c r="J92" s="606"/>
      <c r="K92" s="606"/>
      <c r="L92" s="606"/>
      <c r="M92" s="606"/>
      <c r="N92" s="606"/>
      <c r="O92" s="606"/>
      <c r="P92" s="606"/>
      <c r="R92" s="606"/>
      <c r="S92" s="606"/>
      <c r="T92" s="606"/>
      <c r="U92" s="606"/>
      <c r="V92" s="606"/>
      <c r="W92" s="606"/>
      <c r="X92" s="606"/>
      <c r="Y92" s="606"/>
      <c r="Z92" s="606"/>
      <c r="AA92" s="606"/>
      <c r="AB92" s="606"/>
      <c r="AC92" s="606"/>
      <c r="AD92" s="606"/>
      <c r="AE92" s="606"/>
      <c r="AF92" s="606"/>
      <c r="AG92" s="606"/>
    </row>
    <row r="93" spans="8:66" x14ac:dyDescent="0.25">
      <c r="H93" s="606"/>
      <c r="I93" s="606"/>
      <c r="J93" s="606"/>
      <c r="K93" s="606"/>
      <c r="L93" s="606"/>
      <c r="M93" s="606"/>
      <c r="N93" s="606"/>
      <c r="O93" s="606"/>
      <c r="P93" s="606"/>
      <c r="R93" s="606"/>
      <c r="S93" s="606"/>
      <c r="T93" s="606"/>
      <c r="U93" s="606"/>
      <c r="V93" s="606"/>
      <c r="W93" s="606"/>
      <c r="X93" s="606"/>
      <c r="Y93" s="606"/>
      <c r="Z93" s="606"/>
      <c r="AA93" s="606"/>
      <c r="AB93" s="606"/>
      <c r="AC93" s="606"/>
      <c r="AD93" s="606"/>
      <c r="AE93" s="606"/>
      <c r="AF93" s="606"/>
      <c r="AG93" s="606"/>
    </row>
    <row r="94" spans="8:66" x14ac:dyDescent="0.25">
      <c r="H94" s="606"/>
      <c r="I94" s="606"/>
      <c r="J94" s="606"/>
      <c r="K94" s="606"/>
      <c r="L94" s="606"/>
      <c r="M94" s="606"/>
      <c r="N94" s="606"/>
      <c r="O94" s="606"/>
      <c r="P94" s="606"/>
      <c r="R94" s="606"/>
      <c r="S94" s="606"/>
      <c r="T94" s="606"/>
      <c r="U94" s="606"/>
      <c r="V94" s="606"/>
      <c r="W94" s="606"/>
      <c r="X94" s="606"/>
      <c r="Y94" s="606"/>
      <c r="Z94" s="606"/>
      <c r="AA94" s="606"/>
      <c r="AB94" s="606"/>
      <c r="AC94" s="606"/>
      <c r="AD94" s="606"/>
      <c r="AE94" s="606"/>
      <c r="AF94" s="606"/>
      <c r="AG94" s="606"/>
    </row>
    <row r="95" spans="8:66" x14ac:dyDescent="0.25">
      <c r="H95" s="606"/>
      <c r="I95" s="606"/>
      <c r="J95" s="606"/>
      <c r="K95" s="606"/>
      <c r="L95" s="606"/>
      <c r="M95" s="606"/>
      <c r="N95" s="606"/>
      <c r="O95" s="606"/>
      <c r="P95" s="606"/>
      <c r="R95" s="606"/>
      <c r="S95" s="606"/>
      <c r="T95" s="606"/>
      <c r="U95" s="606"/>
      <c r="V95" s="606"/>
      <c r="W95" s="606"/>
      <c r="X95" s="606"/>
      <c r="Y95" s="606"/>
      <c r="Z95" s="606"/>
      <c r="AA95" s="606"/>
      <c r="AB95" s="606"/>
      <c r="AC95" s="606"/>
      <c r="AD95" s="606"/>
      <c r="AE95" s="606"/>
      <c r="AF95" s="606"/>
      <c r="AG95" s="606"/>
    </row>
    <row r="96" spans="8:66" x14ac:dyDescent="0.25">
      <c r="H96" s="606"/>
      <c r="I96" s="606"/>
      <c r="J96" s="606"/>
      <c r="K96" s="606"/>
      <c r="L96" s="606"/>
      <c r="M96" s="606"/>
      <c r="N96" s="606"/>
      <c r="O96" s="606"/>
      <c r="P96" s="606"/>
      <c r="R96" s="606"/>
      <c r="S96" s="606"/>
      <c r="T96" s="606"/>
      <c r="U96" s="606"/>
      <c r="V96" s="606"/>
      <c r="W96" s="606"/>
      <c r="X96" s="606"/>
      <c r="Y96" s="606"/>
      <c r="Z96" s="606"/>
      <c r="AA96" s="606"/>
      <c r="AB96" s="606"/>
      <c r="AC96" s="606"/>
      <c r="AD96" s="606"/>
      <c r="AE96" s="606"/>
      <c r="AF96" s="606"/>
      <c r="AG96" s="606"/>
    </row>
    <row r="97" spans="8:33" x14ac:dyDescent="0.25">
      <c r="H97" s="606"/>
      <c r="I97" s="606"/>
      <c r="J97" s="606"/>
      <c r="K97" s="606"/>
      <c r="L97" s="606"/>
      <c r="M97" s="606"/>
      <c r="N97" s="606"/>
      <c r="O97" s="606"/>
      <c r="P97" s="606"/>
      <c r="R97" s="606"/>
      <c r="S97" s="606"/>
      <c r="T97" s="606"/>
      <c r="U97" s="606"/>
      <c r="V97" s="606"/>
      <c r="W97" s="606"/>
      <c r="X97" s="606"/>
      <c r="Y97" s="606"/>
      <c r="Z97" s="606"/>
      <c r="AA97" s="606"/>
      <c r="AB97" s="606"/>
      <c r="AC97" s="606"/>
      <c r="AD97" s="606"/>
      <c r="AE97" s="606"/>
      <c r="AF97" s="606"/>
      <c r="AG97" s="606"/>
    </row>
    <row r="98" spans="8:33" x14ac:dyDescent="0.25">
      <c r="H98" s="606"/>
      <c r="I98" s="606"/>
      <c r="J98" s="606"/>
      <c r="K98" s="606"/>
      <c r="L98" s="606"/>
      <c r="M98" s="606"/>
      <c r="N98" s="606"/>
      <c r="O98" s="606"/>
      <c r="P98" s="606"/>
      <c r="R98" s="606"/>
      <c r="S98" s="606"/>
      <c r="T98" s="606"/>
      <c r="U98" s="606"/>
      <c r="V98" s="606"/>
      <c r="W98" s="606"/>
      <c r="X98" s="606"/>
      <c r="Y98" s="606"/>
      <c r="Z98" s="606"/>
      <c r="AA98" s="606"/>
      <c r="AB98" s="606"/>
      <c r="AC98" s="606"/>
      <c r="AD98" s="606"/>
      <c r="AE98" s="606"/>
      <c r="AF98" s="606"/>
      <c r="AG98" s="606"/>
    </row>
    <row r="99" spans="8:33" x14ac:dyDescent="0.25">
      <c r="H99" s="606"/>
      <c r="I99" s="606"/>
      <c r="J99" s="606"/>
      <c r="K99" s="606"/>
      <c r="L99" s="606"/>
      <c r="M99" s="606"/>
      <c r="N99" s="606"/>
      <c r="O99" s="606"/>
      <c r="P99" s="606"/>
      <c r="R99" s="606"/>
      <c r="S99" s="606"/>
      <c r="T99" s="606"/>
      <c r="U99" s="606"/>
      <c r="V99" s="606"/>
      <c r="W99" s="606"/>
      <c r="X99" s="606"/>
      <c r="Y99" s="606"/>
      <c r="Z99" s="606"/>
      <c r="AA99" s="606"/>
      <c r="AB99" s="606"/>
      <c r="AC99" s="606"/>
      <c r="AD99" s="606"/>
      <c r="AE99" s="606"/>
      <c r="AF99" s="606"/>
      <c r="AG99" s="606"/>
    </row>
    <row r="100" spans="8:33" x14ac:dyDescent="0.25">
      <c r="H100" s="606"/>
      <c r="I100" s="606"/>
      <c r="J100" s="606"/>
      <c r="K100" s="606"/>
      <c r="L100" s="606"/>
      <c r="M100" s="606"/>
      <c r="N100" s="606"/>
      <c r="O100" s="606"/>
      <c r="P100" s="606"/>
      <c r="R100" s="606"/>
      <c r="S100" s="606"/>
      <c r="T100" s="606"/>
      <c r="U100" s="606"/>
      <c r="V100" s="606"/>
      <c r="W100" s="606"/>
      <c r="X100" s="606"/>
      <c r="Y100" s="606"/>
      <c r="Z100" s="606"/>
      <c r="AA100" s="606"/>
      <c r="AB100" s="606"/>
      <c r="AC100" s="606"/>
      <c r="AD100" s="606"/>
      <c r="AE100" s="606"/>
      <c r="AF100" s="606"/>
      <c r="AG100" s="606"/>
    </row>
    <row r="101" spans="8:33" x14ac:dyDescent="0.25">
      <c r="H101" s="606"/>
      <c r="I101" s="606"/>
      <c r="J101" s="606"/>
      <c r="K101" s="606"/>
      <c r="L101" s="606"/>
      <c r="M101" s="606"/>
      <c r="N101" s="606"/>
      <c r="O101" s="606"/>
      <c r="P101" s="606"/>
      <c r="R101" s="606"/>
      <c r="S101" s="606"/>
      <c r="T101" s="606"/>
      <c r="U101" s="606"/>
      <c r="V101" s="606"/>
      <c r="W101" s="606"/>
      <c r="X101" s="606"/>
      <c r="Y101" s="606"/>
      <c r="Z101" s="606"/>
      <c r="AA101" s="606"/>
      <c r="AB101" s="606"/>
      <c r="AC101" s="606"/>
      <c r="AD101" s="606"/>
      <c r="AE101" s="606"/>
      <c r="AF101" s="606"/>
      <c r="AG101" s="606"/>
    </row>
    <row r="102" spans="8:33" x14ac:dyDescent="0.25">
      <c r="H102" s="606"/>
      <c r="I102" s="606"/>
      <c r="J102" s="606"/>
      <c r="K102" s="606"/>
      <c r="L102" s="606"/>
      <c r="M102" s="606"/>
      <c r="N102" s="606"/>
      <c r="O102" s="606"/>
      <c r="P102" s="606"/>
      <c r="R102" s="606"/>
      <c r="S102" s="606"/>
      <c r="T102" s="606"/>
      <c r="U102" s="606"/>
      <c r="V102" s="606"/>
      <c r="W102" s="606"/>
      <c r="X102" s="606"/>
      <c r="Y102" s="606"/>
      <c r="Z102" s="606"/>
      <c r="AA102" s="606"/>
      <c r="AB102" s="606"/>
      <c r="AC102" s="606"/>
      <c r="AD102" s="606"/>
      <c r="AE102" s="606"/>
      <c r="AF102" s="606"/>
      <c r="AG102" s="606"/>
    </row>
    <row r="103" spans="8:33" x14ac:dyDescent="0.25">
      <c r="H103" s="606"/>
      <c r="I103" s="606"/>
      <c r="J103" s="606"/>
      <c r="K103" s="606"/>
      <c r="L103" s="606"/>
      <c r="M103" s="606"/>
      <c r="N103" s="606"/>
      <c r="O103" s="606"/>
      <c r="P103" s="606"/>
      <c r="R103" s="606"/>
      <c r="S103" s="606"/>
      <c r="T103" s="606"/>
      <c r="U103" s="606"/>
      <c r="V103" s="606"/>
      <c r="W103" s="606"/>
      <c r="X103" s="606"/>
      <c r="Y103" s="606"/>
      <c r="Z103" s="606"/>
      <c r="AA103" s="606"/>
      <c r="AB103" s="606"/>
      <c r="AC103" s="606"/>
      <c r="AD103" s="606"/>
      <c r="AE103" s="606"/>
      <c r="AF103" s="606"/>
      <c r="AG103" s="606"/>
    </row>
    <row r="104" spans="8:33" x14ac:dyDescent="0.25">
      <c r="I104" s="604"/>
      <c r="P104" s="604"/>
      <c r="Q104" s="604"/>
    </row>
    <row r="105" spans="8:33" x14ac:dyDescent="0.25">
      <c r="I105" s="604"/>
      <c r="P105" s="604"/>
      <c r="Q105" s="604"/>
    </row>
    <row r="106" spans="8:33" x14ac:dyDescent="0.25">
      <c r="I106" s="604"/>
      <c r="P106" s="604"/>
      <c r="Q106" s="604"/>
    </row>
    <row r="107" spans="8:33" x14ac:dyDescent="0.25">
      <c r="I107" s="604"/>
      <c r="P107" s="604"/>
      <c r="Q107" s="604"/>
    </row>
    <row r="108" spans="8:33" x14ac:dyDescent="0.25">
      <c r="I108" s="604"/>
      <c r="P108" s="604"/>
      <c r="Q108" s="604"/>
    </row>
    <row r="109" spans="8:33" x14ac:dyDescent="0.25">
      <c r="I109" s="604"/>
      <c r="P109" s="604"/>
      <c r="Q109" s="604"/>
    </row>
    <row r="110" spans="8:33" x14ac:dyDescent="0.25">
      <c r="I110" s="604"/>
      <c r="P110" s="604"/>
      <c r="Q110" s="604"/>
    </row>
    <row r="111" spans="8:33" x14ac:dyDescent="0.25">
      <c r="I111" s="604"/>
      <c r="P111" s="604"/>
      <c r="Q111" s="604"/>
    </row>
    <row r="112" spans="8:33" x14ac:dyDescent="0.25">
      <c r="I112" s="604"/>
      <c r="P112" s="604"/>
      <c r="Q112" s="604"/>
    </row>
    <row r="113" spans="9:17" x14ac:dyDescent="0.25">
      <c r="I113" s="604"/>
      <c r="P113" s="604"/>
      <c r="Q113" s="604"/>
    </row>
    <row r="114" spans="9:17" x14ac:dyDescent="0.25">
      <c r="I114" s="604"/>
      <c r="P114" s="604"/>
      <c r="Q114" s="604"/>
    </row>
    <row r="115" spans="9:17" x14ac:dyDescent="0.25">
      <c r="I115" s="604"/>
      <c r="P115" s="604"/>
      <c r="Q115" s="604"/>
    </row>
    <row r="116" spans="9:17" x14ac:dyDescent="0.25">
      <c r="I116" s="604"/>
      <c r="P116" s="604"/>
      <c r="Q116" s="604"/>
    </row>
    <row r="117" spans="9:17" x14ac:dyDescent="0.25">
      <c r="I117" s="604"/>
      <c r="P117" s="604"/>
      <c r="Q117" s="604"/>
    </row>
    <row r="118" spans="9:17" x14ac:dyDescent="0.25">
      <c r="I118" s="604"/>
      <c r="P118" s="604"/>
      <c r="Q118" s="604"/>
    </row>
    <row r="119" spans="9:17" x14ac:dyDescent="0.25">
      <c r="I119" s="604"/>
      <c r="P119" s="604"/>
      <c r="Q119" s="604"/>
    </row>
    <row r="120" spans="9:17" x14ac:dyDescent="0.25">
      <c r="I120" s="604"/>
      <c r="P120" s="604"/>
      <c r="Q120" s="604"/>
    </row>
    <row r="121" spans="9:17" x14ac:dyDescent="0.25">
      <c r="I121" s="604"/>
      <c r="P121" s="604"/>
      <c r="Q121" s="604"/>
    </row>
    <row r="122" spans="9:17" x14ac:dyDescent="0.25">
      <c r="I122" s="604"/>
      <c r="P122" s="604"/>
      <c r="Q122" s="604"/>
    </row>
    <row r="123" spans="9:17" x14ac:dyDescent="0.25">
      <c r="I123" s="604"/>
      <c r="P123" s="604"/>
      <c r="Q123" s="604"/>
    </row>
    <row r="124" spans="9:17" x14ac:dyDescent="0.25">
      <c r="I124" s="604"/>
      <c r="P124" s="604"/>
      <c r="Q124" s="604"/>
    </row>
    <row r="125" spans="9:17" x14ac:dyDescent="0.25">
      <c r="I125" s="604"/>
      <c r="P125" s="604"/>
      <c r="Q125" s="604"/>
    </row>
    <row r="126" spans="9:17" x14ac:dyDescent="0.25">
      <c r="I126" s="604"/>
      <c r="P126" s="604"/>
      <c r="Q126" s="604"/>
    </row>
    <row r="127" spans="9:17" x14ac:dyDescent="0.25">
      <c r="I127" s="604"/>
      <c r="P127" s="604"/>
      <c r="Q127" s="604"/>
    </row>
    <row r="128" spans="9:17" x14ac:dyDescent="0.25">
      <c r="I128" s="604"/>
      <c r="P128" s="604"/>
      <c r="Q128" s="604"/>
    </row>
    <row r="129" spans="9:17" x14ac:dyDescent="0.25">
      <c r="I129" s="604"/>
      <c r="P129" s="604"/>
      <c r="Q129" s="604"/>
    </row>
    <row r="130" spans="9:17" x14ac:dyDescent="0.25">
      <c r="I130" s="604"/>
      <c r="P130" s="604"/>
      <c r="Q130" s="604"/>
    </row>
    <row r="131" spans="9:17" x14ac:dyDescent="0.25">
      <c r="I131" s="604"/>
      <c r="P131" s="604"/>
      <c r="Q131" s="604"/>
    </row>
    <row r="132" spans="9:17" x14ac:dyDescent="0.25">
      <c r="I132" s="604"/>
    </row>
    <row r="133" spans="9:17" x14ac:dyDescent="0.25">
      <c r="I133" s="604"/>
    </row>
    <row r="134" spans="9:17" x14ac:dyDescent="0.25">
      <c r="I134" s="604"/>
    </row>
    <row r="135" spans="9:17" x14ac:dyDescent="0.25">
      <c r="I135" s="604"/>
    </row>
    <row r="136" spans="9:17" x14ac:dyDescent="0.25">
      <c r="I136" s="604"/>
    </row>
    <row r="137" spans="9:17" x14ac:dyDescent="0.25">
      <c r="I137" s="604"/>
    </row>
    <row r="138" spans="9:17" x14ac:dyDescent="0.25">
      <c r="I138" s="604"/>
    </row>
    <row r="139" spans="9:17" x14ac:dyDescent="0.25">
      <c r="I139" s="604"/>
    </row>
    <row r="140" spans="9:17" x14ac:dyDescent="0.25">
      <c r="I140" s="604"/>
    </row>
    <row r="141" spans="9:17" x14ac:dyDescent="0.25">
      <c r="I141" s="604"/>
    </row>
    <row r="142" spans="9:17" x14ac:dyDescent="0.25">
      <c r="I142" s="604"/>
    </row>
    <row r="143" spans="9:17" x14ac:dyDescent="0.25">
      <c r="I143" s="604"/>
    </row>
    <row r="144" spans="9:17" x14ac:dyDescent="0.25">
      <c r="I144" s="604"/>
    </row>
    <row r="145" spans="9:9" x14ac:dyDescent="0.25">
      <c r="I145" s="604"/>
    </row>
    <row r="146" spans="9:9" x14ac:dyDescent="0.25">
      <c r="I146" s="604"/>
    </row>
    <row r="147" spans="9:9" x14ac:dyDescent="0.25">
      <c r="I147" s="604"/>
    </row>
    <row r="148" spans="9:9" x14ac:dyDescent="0.25">
      <c r="I148" s="604"/>
    </row>
    <row r="149" spans="9:9" x14ac:dyDescent="0.25">
      <c r="I149" s="604"/>
    </row>
    <row r="150" spans="9:9" x14ac:dyDescent="0.25">
      <c r="I150" s="604"/>
    </row>
    <row r="151" spans="9:9" x14ac:dyDescent="0.25">
      <c r="I151" s="604"/>
    </row>
    <row r="152" spans="9:9" x14ac:dyDescent="0.25">
      <c r="I152" s="604"/>
    </row>
    <row r="153" spans="9:9" x14ac:dyDescent="0.25">
      <c r="I153" s="604"/>
    </row>
    <row r="154" spans="9:9" x14ac:dyDescent="0.25">
      <c r="I154" s="604"/>
    </row>
    <row r="155" spans="9:9" x14ac:dyDescent="0.25">
      <c r="I155" s="604"/>
    </row>
    <row r="156" spans="9:9" x14ac:dyDescent="0.25">
      <c r="I156" s="604"/>
    </row>
    <row r="157" spans="9:9" x14ac:dyDescent="0.25">
      <c r="I157" s="604"/>
    </row>
    <row r="158" spans="9:9" x14ac:dyDescent="0.25">
      <c r="I158" s="604"/>
    </row>
    <row r="159" spans="9:9" x14ac:dyDescent="0.25">
      <c r="I159" s="604"/>
    </row>
    <row r="160" spans="9:9" x14ac:dyDescent="0.25">
      <c r="I160" s="604"/>
    </row>
    <row r="161" spans="9:9" x14ac:dyDescent="0.25">
      <c r="I161" s="604"/>
    </row>
    <row r="162" spans="9:9" x14ac:dyDescent="0.25">
      <c r="I162" s="604"/>
    </row>
    <row r="163" spans="9:9" x14ac:dyDescent="0.25">
      <c r="I163" s="604"/>
    </row>
    <row r="164" spans="9:9" x14ac:dyDescent="0.25">
      <c r="I164" s="604"/>
    </row>
    <row r="165" spans="9:9" x14ac:dyDescent="0.25">
      <c r="I165" s="604"/>
    </row>
    <row r="166" spans="9:9" x14ac:dyDescent="0.25">
      <c r="I166" s="604"/>
    </row>
    <row r="167" spans="9:9" x14ac:dyDescent="0.25">
      <c r="I167" s="604"/>
    </row>
    <row r="168" spans="9:9" x14ac:dyDescent="0.25">
      <c r="I168" s="604"/>
    </row>
    <row r="169" spans="9:9" x14ac:dyDescent="0.25">
      <c r="I169" s="604"/>
    </row>
    <row r="170" spans="9:9" x14ac:dyDescent="0.25">
      <c r="I170" s="604"/>
    </row>
    <row r="171" spans="9:9" x14ac:dyDescent="0.25">
      <c r="I171" s="604"/>
    </row>
    <row r="172" spans="9:9" x14ac:dyDescent="0.25">
      <c r="I172" s="604"/>
    </row>
    <row r="173" spans="9:9" x14ac:dyDescent="0.25">
      <c r="I173" s="604"/>
    </row>
    <row r="174" spans="9:9" x14ac:dyDescent="0.25">
      <c r="I174" s="604"/>
    </row>
    <row r="175" spans="9:9" x14ac:dyDescent="0.25">
      <c r="I175" s="604"/>
    </row>
    <row r="176" spans="9:9" x14ac:dyDescent="0.25">
      <c r="I176" s="604"/>
    </row>
    <row r="177" spans="9:9" x14ac:dyDescent="0.25">
      <c r="I177" s="604"/>
    </row>
    <row r="178" spans="9:9" x14ac:dyDescent="0.25">
      <c r="I178" s="604"/>
    </row>
    <row r="179" spans="9:9" x14ac:dyDescent="0.25">
      <c r="I179" s="604"/>
    </row>
    <row r="180" spans="9:9" x14ac:dyDescent="0.25">
      <c r="I180" s="604"/>
    </row>
    <row r="181" spans="9:9" x14ac:dyDescent="0.25">
      <c r="I181" s="604"/>
    </row>
    <row r="182" spans="9:9" x14ac:dyDescent="0.25">
      <c r="I182" s="604"/>
    </row>
    <row r="183" spans="9:9" x14ac:dyDescent="0.25">
      <c r="I183" s="604"/>
    </row>
    <row r="184" spans="9:9" x14ac:dyDescent="0.25">
      <c r="I184" s="604"/>
    </row>
    <row r="185" spans="9:9" x14ac:dyDescent="0.25">
      <c r="I185" s="604"/>
    </row>
    <row r="186" spans="9:9" x14ac:dyDescent="0.25">
      <c r="I186" s="604"/>
    </row>
    <row r="187" spans="9:9" x14ac:dyDescent="0.25">
      <c r="I187" s="604"/>
    </row>
    <row r="188" spans="9:9" x14ac:dyDescent="0.25">
      <c r="I188" s="604"/>
    </row>
    <row r="189" spans="9:9" x14ac:dyDescent="0.25">
      <c r="I189" s="604"/>
    </row>
    <row r="190" spans="9:9" x14ac:dyDescent="0.25">
      <c r="I190" s="604"/>
    </row>
    <row r="191" spans="9:9" x14ac:dyDescent="0.25">
      <c r="I191" s="604"/>
    </row>
    <row r="192" spans="9:9" x14ac:dyDescent="0.25">
      <c r="I192" s="604"/>
    </row>
    <row r="193" spans="9:9" x14ac:dyDescent="0.25">
      <c r="I193" s="604"/>
    </row>
    <row r="194" spans="9:9" x14ac:dyDescent="0.25">
      <c r="I194" s="604"/>
    </row>
    <row r="195" spans="9:9" x14ac:dyDescent="0.25">
      <c r="I195" s="604"/>
    </row>
    <row r="196" spans="9:9" x14ac:dyDescent="0.25">
      <c r="I196" s="604"/>
    </row>
    <row r="197" spans="9:9" x14ac:dyDescent="0.25">
      <c r="I197" s="604"/>
    </row>
    <row r="198" spans="9:9" x14ac:dyDescent="0.25">
      <c r="I198" s="604"/>
    </row>
    <row r="199" spans="9:9" x14ac:dyDescent="0.25">
      <c r="I199" s="604"/>
    </row>
    <row r="200" spans="9:9" x14ac:dyDescent="0.25">
      <c r="I200" s="604"/>
    </row>
    <row r="201" spans="9:9" x14ac:dyDescent="0.25">
      <c r="I201" s="604"/>
    </row>
    <row r="202" spans="9:9" x14ac:dyDescent="0.25">
      <c r="I202" s="604"/>
    </row>
    <row r="203" spans="9:9" x14ac:dyDescent="0.25">
      <c r="I203" s="604"/>
    </row>
    <row r="204" spans="9:9" x14ac:dyDescent="0.25">
      <c r="I204" s="604"/>
    </row>
    <row r="205" spans="9:9" x14ac:dyDescent="0.25">
      <c r="I205" s="604"/>
    </row>
    <row r="206" spans="9:9" x14ac:dyDescent="0.25">
      <c r="I206" s="604"/>
    </row>
  </sheetData>
  <sheetProtection selectLockedCells="1"/>
  <dataConsolidate/>
  <mergeCells count="95">
    <mergeCell ref="EO52:EO56"/>
    <mergeCell ref="H71:N85"/>
    <mergeCell ref="DL43:DL44"/>
    <mergeCell ref="DO43:DP43"/>
    <mergeCell ref="DN53:DN56"/>
    <mergeCell ref="DN43:DN44"/>
    <mergeCell ref="DL52:DP52"/>
    <mergeCell ref="BJ2:BL2"/>
    <mergeCell ref="BF2:BI2"/>
    <mergeCell ref="BO2:BP2"/>
    <mergeCell ref="EN43:EN44"/>
    <mergeCell ref="EM51:EQ51"/>
    <mergeCell ref="BZ2:CA2"/>
    <mergeCell ref="BX2:BY2"/>
    <mergeCell ref="BU2:BW2"/>
    <mergeCell ref="BQ2:BR2"/>
    <mergeCell ref="BM2:BN2"/>
    <mergeCell ref="DM43:DM44"/>
    <mergeCell ref="DX2:EC2"/>
    <mergeCell ref="DF2:DG2"/>
    <mergeCell ref="CZ2:DC2"/>
    <mergeCell ref="CV2:CY2"/>
    <mergeCell ref="CT2:CU2"/>
    <mergeCell ref="J2:L2"/>
    <mergeCell ref="O2:Q2"/>
    <mergeCell ref="M2:N2"/>
    <mergeCell ref="R2:U2"/>
    <mergeCell ref="AE2:AF2"/>
    <mergeCell ref="AA2:AB2"/>
    <mergeCell ref="X2:Z2"/>
    <mergeCell ref="AC2:AD2"/>
    <mergeCell ref="AG2:AL2"/>
    <mergeCell ref="AX2:AZ2"/>
    <mergeCell ref="BC2:BE2"/>
    <mergeCell ref="BA2:BB2"/>
    <mergeCell ref="AM2:AU2"/>
    <mergeCell ref="CR2:CS2"/>
    <mergeCell ref="CO2:CQ2"/>
    <mergeCell ref="CK2:CL2"/>
    <mergeCell ref="CF2:CJ2"/>
    <mergeCell ref="CB2:CE2"/>
    <mergeCell ref="EF2:EH2"/>
    <mergeCell ref="EI2:EJ2"/>
    <mergeCell ref="EK2:EL2"/>
    <mergeCell ref="EO2:EX2"/>
    <mergeCell ref="DH2:DJ2"/>
    <mergeCell ref="DK2:DL2"/>
    <mergeCell ref="DM2:DN2"/>
    <mergeCell ref="DO2:DW2"/>
    <mergeCell ref="EY2:FB2"/>
    <mergeCell ref="EM43:EM44"/>
    <mergeCell ref="EO43:EO44"/>
    <mergeCell ref="EP43:EQ43"/>
    <mergeCell ref="EM2:EN2"/>
    <mergeCell ref="EO40:EX40"/>
    <mergeCell ref="EY40:FB40"/>
    <mergeCell ref="J40:L40"/>
    <mergeCell ref="M40:N40"/>
    <mergeCell ref="O40:Q40"/>
    <mergeCell ref="R40:U40"/>
    <mergeCell ref="X40:Z40"/>
    <mergeCell ref="AA40:AB40"/>
    <mergeCell ref="AC40:AD40"/>
    <mergeCell ref="AE40:AF40"/>
    <mergeCell ref="AG40:AL40"/>
    <mergeCell ref="AM40:AU40"/>
    <mergeCell ref="AX40:AZ40"/>
    <mergeCell ref="BA40:BB40"/>
    <mergeCell ref="BC40:BE40"/>
    <mergeCell ref="BF40:BI40"/>
    <mergeCell ref="BJ40:BL40"/>
    <mergeCell ref="BZ40:CA40"/>
    <mergeCell ref="CB40:CE40"/>
    <mergeCell ref="CF40:CJ40"/>
    <mergeCell ref="CK40:CL40"/>
    <mergeCell ref="BM40:BN40"/>
    <mergeCell ref="BO40:BP40"/>
    <mergeCell ref="BQ40:BR40"/>
    <mergeCell ref="BU40:BW40"/>
    <mergeCell ref="BX40:BY40"/>
    <mergeCell ref="CO40:CQ40"/>
    <mergeCell ref="CR40:CS40"/>
    <mergeCell ref="CT40:CU40"/>
    <mergeCell ref="CV40:CY40"/>
    <mergeCell ref="CZ40:DC40"/>
    <mergeCell ref="DF40:DG40"/>
    <mergeCell ref="DK40:DL40"/>
    <mergeCell ref="DM40:DN40"/>
    <mergeCell ref="DH40:DJ40"/>
    <mergeCell ref="DO40:DW40"/>
    <mergeCell ref="DX40:EC40"/>
    <mergeCell ref="EF40:EH40"/>
    <mergeCell ref="EI40:EJ40"/>
    <mergeCell ref="EK40:EL40"/>
    <mergeCell ref="EM40:EN40"/>
  </mergeCells>
  <printOptions verticalCentered="1"/>
  <pageMargins left="0.31496062992125984" right="0.31496062992125984" top="0.74803149606299213" bottom="0.74803149606299213" header="0" footer="0"/>
  <pageSetup paperSize="5" scale="1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V1410"/>
  <sheetViews>
    <sheetView topLeftCell="D1" zoomScale="70" zoomScaleNormal="70" workbookViewId="0">
      <pane ySplit="2" topLeftCell="A1119" activePane="bottomLeft" state="frozen"/>
      <selection activeCell="A8" sqref="A8:E14"/>
      <selection pane="bottomLeft" activeCell="E1132" sqref="E1132"/>
    </sheetView>
  </sheetViews>
  <sheetFormatPr baseColWidth="10" defaultRowHeight="15" x14ac:dyDescent="0.25"/>
  <cols>
    <col min="1" max="1" width="2" style="44" hidden="1" customWidth="1"/>
    <col min="2" max="2" width="7.28515625" style="44" hidden="1" customWidth="1"/>
    <col min="3" max="3" width="15.42578125" style="44" hidden="1" customWidth="1"/>
    <col min="4" max="4" width="28.85546875" style="44" bestFit="1" customWidth="1"/>
    <col min="5" max="5" width="14.7109375" style="44" customWidth="1"/>
    <col min="6" max="6" width="14.7109375" style="44" bestFit="1" customWidth="1"/>
    <col min="7" max="7" width="18" style="44" customWidth="1"/>
    <col min="8" max="8" width="14.7109375" style="44" customWidth="1"/>
    <col min="9" max="9" width="16.28515625" style="44" bestFit="1" customWidth="1"/>
    <col min="10" max="10" width="17.85546875" style="44" bestFit="1" customWidth="1"/>
    <col min="11" max="12" width="14.7109375" style="44" customWidth="1"/>
    <col min="13" max="13" width="16.28515625" style="44" bestFit="1" customWidth="1"/>
    <col min="14" max="14" width="15.28515625" style="44" customWidth="1"/>
    <col min="15" max="16" width="15.7109375" style="44" customWidth="1"/>
    <col min="17" max="17" width="20.42578125" style="44" customWidth="1"/>
    <col min="18" max="18" width="17" style="44" customWidth="1"/>
    <col min="19" max="22" width="15.7109375" style="44" customWidth="1"/>
    <col min="23" max="23" width="16.140625" style="44" customWidth="1"/>
    <col min="24" max="24" width="15.7109375" style="44" customWidth="1"/>
    <col min="25" max="26" width="16.140625" style="44" customWidth="1"/>
    <col min="27" max="27" width="16.140625" style="207" customWidth="1"/>
    <col min="28" max="31" width="16.140625" style="44" customWidth="1"/>
    <col min="32" max="32" width="16.140625" style="44" bestFit="1" customWidth="1"/>
    <col min="33" max="33" width="17.7109375" style="44" bestFit="1" customWidth="1"/>
    <col min="34" max="34" width="15.7109375" style="44" customWidth="1"/>
    <col min="35" max="35" width="16.140625" style="44" customWidth="1"/>
    <col min="36" max="36" width="16.140625" style="44" bestFit="1" customWidth="1"/>
    <col min="37" max="39" width="16.140625" style="44" customWidth="1"/>
    <col min="40" max="40" width="20.42578125" style="44" customWidth="1"/>
    <col min="41" max="41" width="16.140625" style="44" customWidth="1"/>
    <col min="42" max="42" width="16.140625" style="411" customWidth="1"/>
    <col min="43" max="43" width="16.140625" style="44" customWidth="1"/>
    <col min="44" max="44" width="15.7109375" style="44" customWidth="1"/>
    <col min="45" max="49" width="16.140625" style="44" customWidth="1"/>
    <col min="50" max="50" width="16.140625" style="207" customWidth="1"/>
    <col min="51" max="53" width="16.140625" style="44" customWidth="1"/>
    <col min="54" max="54" width="15.7109375" style="44" customWidth="1"/>
    <col min="55" max="55" width="16.140625" style="44" bestFit="1" customWidth="1"/>
    <col min="56" max="56" width="17.7109375" style="44" bestFit="1" customWidth="1"/>
    <col min="57" max="59" width="16.140625" style="44" customWidth="1"/>
    <col min="60" max="60" width="16.140625" style="44" bestFit="1" customWidth="1"/>
    <col min="61" max="63" width="16.140625" style="44" customWidth="1"/>
    <col min="64" max="64" width="20.42578125" style="44" customWidth="1"/>
    <col min="65" max="65" width="16.140625" style="44" customWidth="1"/>
    <col min="66" max="66" width="16.140625" style="422" customWidth="1"/>
    <col min="67" max="73" width="16.140625" style="44" customWidth="1"/>
    <col min="74" max="74" width="11.42578125" style="207"/>
    <col min="75" max="16384" width="11.42578125" style="44"/>
  </cols>
  <sheetData>
    <row r="1" spans="1:74" s="277" customFormat="1" ht="15.75" x14ac:dyDescent="0.25">
      <c r="D1" s="277" t="s">
        <v>243</v>
      </c>
      <c r="E1" s="83" t="s">
        <v>244</v>
      </c>
      <c r="F1" s="75" t="s">
        <v>245</v>
      </c>
      <c r="G1" s="83" t="s">
        <v>246</v>
      </c>
      <c r="H1" s="83" t="s">
        <v>247</v>
      </c>
      <c r="I1" s="84" t="s">
        <v>248</v>
      </c>
      <c r="J1" s="84" t="s">
        <v>249</v>
      </c>
      <c r="K1" s="84" t="s">
        <v>250</v>
      </c>
      <c r="L1" s="84" t="s">
        <v>251</v>
      </c>
      <c r="M1" s="84" t="s">
        <v>252</v>
      </c>
      <c r="N1" s="84" t="s">
        <v>253</v>
      </c>
      <c r="O1" s="84" t="s">
        <v>254</v>
      </c>
      <c r="P1" s="84" t="s">
        <v>255</v>
      </c>
      <c r="Q1" s="85" t="s">
        <v>256</v>
      </c>
      <c r="R1" s="85" t="s">
        <v>257</v>
      </c>
      <c r="S1" s="278" t="s">
        <v>258</v>
      </c>
      <c r="T1" s="279" t="s">
        <v>259</v>
      </c>
      <c r="U1" s="279" t="s">
        <v>260</v>
      </c>
      <c r="V1" s="279" t="s">
        <v>261</v>
      </c>
      <c r="W1" s="279" t="s">
        <v>262</v>
      </c>
      <c r="X1" s="278" t="s">
        <v>263</v>
      </c>
      <c r="Y1" s="278" t="s">
        <v>264</v>
      </c>
      <c r="Z1" s="278" t="s">
        <v>265</v>
      </c>
      <c r="AA1" s="280" t="s">
        <v>266</v>
      </c>
      <c r="AB1" s="281" t="s">
        <v>267</v>
      </c>
      <c r="AC1" s="281" t="s">
        <v>268</v>
      </c>
      <c r="AD1" s="281" t="s">
        <v>269</v>
      </c>
      <c r="AE1" s="281" t="s">
        <v>270</v>
      </c>
      <c r="AF1" s="282" t="s">
        <v>271</v>
      </c>
      <c r="AG1" s="282" t="s">
        <v>272</v>
      </c>
      <c r="AH1" s="282" t="s">
        <v>273</v>
      </c>
      <c r="AI1" s="282" t="s">
        <v>274</v>
      </c>
      <c r="AJ1" s="282" t="s">
        <v>275</v>
      </c>
      <c r="AK1" s="282" t="s">
        <v>276</v>
      </c>
      <c r="AL1" s="282" t="s">
        <v>277</v>
      </c>
      <c r="AM1" s="282" t="s">
        <v>278</v>
      </c>
      <c r="AN1" s="282" t="s">
        <v>279</v>
      </c>
      <c r="AO1" s="282" t="s">
        <v>280</v>
      </c>
      <c r="AP1" s="281" t="s">
        <v>281</v>
      </c>
      <c r="AQ1" s="283" t="s">
        <v>282</v>
      </c>
      <c r="AR1" s="283" t="s">
        <v>283</v>
      </c>
      <c r="AS1" s="283" t="s">
        <v>284</v>
      </c>
      <c r="AT1" s="283" t="s">
        <v>285</v>
      </c>
      <c r="AU1" s="284" t="s">
        <v>286</v>
      </c>
      <c r="AV1" s="284" t="s">
        <v>287</v>
      </c>
      <c r="AW1" s="284" t="s">
        <v>288</v>
      </c>
      <c r="AX1" s="280" t="s">
        <v>289</v>
      </c>
      <c r="AY1" s="22" t="s">
        <v>290</v>
      </c>
      <c r="AZ1" s="22" t="s">
        <v>291</v>
      </c>
      <c r="BA1" s="22" t="s">
        <v>292</v>
      </c>
      <c r="BB1" s="22" t="s">
        <v>293</v>
      </c>
      <c r="BC1" s="22" t="s">
        <v>294</v>
      </c>
      <c r="BD1" s="22" t="s">
        <v>295</v>
      </c>
      <c r="BE1" s="22" t="s">
        <v>296</v>
      </c>
      <c r="BF1" s="22" t="s">
        <v>297</v>
      </c>
      <c r="BG1" s="22" t="s">
        <v>298</v>
      </c>
      <c r="BH1" s="22" t="s">
        <v>299</v>
      </c>
      <c r="BI1" s="22" t="s">
        <v>300</v>
      </c>
      <c r="BJ1" s="22" t="s">
        <v>301</v>
      </c>
      <c r="BK1" s="22" t="s">
        <v>302</v>
      </c>
      <c r="BL1" s="22" t="s">
        <v>303</v>
      </c>
      <c r="BM1" s="22" t="s">
        <v>304</v>
      </c>
      <c r="BN1" s="285" t="s">
        <v>305</v>
      </c>
      <c r="BO1" s="286" t="s">
        <v>306</v>
      </c>
      <c r="BP1" s="286" t="s">
        <v>307</v>
      </c>
      <c r="BQ1" s="286" t="s">
        <v>308</v>
      </c>
      <c r="BR1" s="286" t="s">
        <v>309</v>
      </c>
      <c r="BS1" s="287" t="s">
        <v>310</v>
      </c>
      <c r="BT1" s="287" t="s">
        <v>311</v>
      </c>
      <c r="BU1" s="287" t="s">
        <v>312</v>
      </c>
      <c r="BV1" s="288"/>
    </row>
    <row r="2" spans="1:74" ht="63" x14ac:dyDescent="0.25">
      <c r="A2" s="44">
        <v>2014</v>
      </c>
      <c r="B2" s="44" t="s">
        <v>226</v>
      </c>
      <c r="C2" s="44">
        <v>1</v>
      </c>
      <c r="E2" s="82" t="s">
        <v>0</v>
      </c>
      <c r="F2" s="75" t="s">
        <v>1</v>
      </c>
      <c r="G2" s="83" t="s">
        <v>2</v>
      </c>
      <c r="H2" s="83" t="s">
        <v>3</v>
      </c>
      <c r="I2" s="84" t="s">
        <v>4</v>
      </c>
      <c r="J2" s="84" t="s">
        <v>5</v>
      </c>
      <c r="K2" s="84" t="s">
        <v>6</v>
      </c>
      <c r="L2" s="84" t="s">
        <v>7</v>
      </c>
      <c r="M2" s="84" t="s">
        <v>8</v>
      </c>
      <c r="N2" s="84" t="s">
        <v>9</v>
      </c>
      <c r="O2" s="84" t="s">
        <v>10</v>
      </c>
      <c r="P2" s="84" t="s">
        <v>11</v>
      </c>
      <c r="Q2" s="85" t="s">
        <v>12</v>
      </c>
      <c r="R2" s="85" t="s">
        <v>13</v>
      </c>
      <c r="S2" s="86"/>
      <c r="T2" s="225" t="s">
        <v>14</v>
      </c>
      <c r="U2" s="225"/>
      <c r="V2" s="225" t="s">
        <v>15</v>
      </c>
      <c r="W2" s="225"/>
      <c r="X2" s="86" t="s">
        <v>16</v>
      </c>
      <c r="Y2" s="86" t="s">
        <v>17</v>
      </c>
      <c r="Z2" s="86" t="s">
        <v>18</v>
      </c>
      <c r="AA2" s="229"/>
      <c r="AB2" s="56" t="s">
        <v>23</v>
      </c>
      <c r="AC2" s="56" t="s">
        <v>24</v>
      </c>
      <c r="AD2" s="56" t="s">
        <v>25</v>
      </c>
      <c r="AE2" s="56" t="s">
        <v>26</v>
      </c>
      <c r="AF2" s="21" t="s">
        <v>27</v>
      </c>
      <c r="AG2" s="21" t="s">
        <v>28</v>
      </c>
      <c r="AH2" s="21" t="s">
        <v>29</v>
      </c>
      <c r="AI2" s="21" t="s">
        <v>7</v>
      </c>
      <c r="AJ2" s="21" t="s">
        <v>30</v>
      </c>
      <c r="AK2" s="21" t="s">
        <v>9</v>
      </c>
      <c r="AL2" s="21" t="s">
        <v>31</v>
      </c>
      <c r="AM2" s="21" t="s">
        <v>11</v>
      </c>
      <c r="AN2" s="21" t="s">
        <v>32</v>
      </c>
      <c r="AO2" s="21" t="s">
        <v>33</v>
      </c>
      <c r="AP2" s="56"/>
      <c r="AQ2" s="226" t="s">
        <v>14</v>
      </c>
      <c r="AR2" s="226"/>
      <c r="AS2" s="226" t="s">
        <v>15</v>
      </c>
      <c r="AT2" s="226"/>
      <c r="AU2" s="87" t="s">
        <v>16</v>
      </c>
      <c r="AV2" s="87" t="s">
        <v>17</v>
      </c>
      <c r="AW2" s="87" t="s">
        <v>18</v>
      </c>
      <c r="AX2" s="229"/>
      <c r="AY2" s="22" t="s">
        <v>23</v>
      </c>
      <c r="AZ2" s="22" t="s">
        <v>1</v>
      </c>
      <c r="BA2" s="22" t="s">
        <v>2</v>
      </c>
      <c r="BB2" s="22" t="s">
        <v>3</v>
      </c>
      <c r="BC2" s="22" t="s">
        <v>27</v>
      </c>
      <c r="BD2" s="22" t="s">
        <v>28</v>
      </c>
      <c r="BE2" s="22" t="s">
        <v>29</v>
      </c>
      <c r="BF2" s="22" t="s">
        <v>29</v>
      </c>
      <c r="BG2" s="22" t="s">
        <v>7</v>
      </c>
      <c r="BH2" s="22" t="s">
        <v>30</v>
      </c>
      <c r="BI2" s="22" t="s">
        <v>9</v>
      </c>
      <c r="BJ2" s="22" t="s">
        <v>31</v>
      </c>
      <c r="BK2" s="22" t="s">
        <v>11</v>
      </c>
      <c r="BL2" s="22" t="s">
        <v>32</v>
      </c>
      <c r="BM2" s="22" t="s">
        <v>33</v>
      </c>
      <c r="BN2" s="88"/>
      <c r="BO2" s="227" t="s">
        <v>14</v>
      </c>
      <c r="BP2" s="227"/>
      <c r="BQ2" s="227" t="s">
        <v>15</v>
      </c>
      <c r="BR2" s="227"/>
      <c r="BS2" s="89" t="s">
        <v>16</v>
      </c>
      <c r="BT2" s="89" t="s">
        <v>17</v>
      </c>
      <c r="BU2" s="89" t="s">
        <v>18</v>
      </c>
    </row>
    <row r="3" spans="1:74" x14ac:dyDescent="0.25">
      <c r="A3" s="44">
        <f>A2</f>
        <v>2014</v>
      </c>
      <c r="B3" s="44" t="str">
        <f>B2</f>
        <v>MAYO</v>
      </c>
      <c r="C3" s="44">
        <v>2</v>
      </c>
      <c r="D3" s="44" t="str">
        <f t="shared" ref="D3:D33" si="0">B2&amp;" "&amp;A2&amp;" / "&amp;C2</f>
        <v>MAYO 2014 / 1</v>
      </c>
      <c r="E3" s="90">
        <v>1</v>
      </c>
      <c r="F3" s="76">
        <v>41762</v>
      </c>
      <c r="G3" s="91">
        <v>42600</v>
      </c>
      <c r="H3" s="91" t="s">
        <v>19</v>
      </c>
      <c r="I3" s="92">
        <v>0.56730000000000003</v>
      </c>
      <c r="J3" s="93">
        <v>104</v>
      </c>
      <c r="K3" s="93">
        <v>28</v>
      </c>
      <c r="L3" s="93">
        <v>2.79</v>
      </c>
      <c r="M3" s="93">
        <v>0</v>
      </c>
      <c r="N3" s="94" t="s">
        <v>20</v>
      </c>
      <c r="O3" s="93">
        <v>8</v>
      </c>
      <c r="P3" s="94" t="s">
        <v>21</v>
      </c>
      <c r="Q3" s="95">
        <v>21146</v>
      </c>
      <c r="R3" s="95">
        <v>0.24</v>
      </c>
      <c r="S3" s="414"/>
      <c r="T3" s="96">
        <v>0.52</v>
      </c>
      <c r="U3" s="96">
        <v>0.56999999999999995</v>
      </c>
      <c r="V3" s="90">
        <v>80</v>
      </c>
      <c r="W3" s="90">
        <v>170</v>
      </c>
      <c r="X3" s="90">
        <v>36</v>
      </c>
      <c r="Y3" s="90">
        <v>2</v>
      </c>
      <c r="Z3" s="90">
        <v>3</v>
      </c>
      <c r="AA3" s="230"/>
      <c r="AB3" s="97">
        <v>1</v>
      </c>
      <c r="AC3" s="57">
        <v>41760</v>
      </c>
      <c r="AD3" s="58">
        <v>42569</v>
      </c>
      <c r="AE3" s="59" t="s">
        <v>34</v>
      </c>
      <c r="AF3" s="60">
        <v>0.56520000000000004</v>
      </c>
      <c r="AG3" s="60">
        <v>87</v>
      </c>
      <c r="AH3" s="60">
        <v>34</v>
      </c>
      <c r="AI3" s="61">
        <v>1.39</v>
      </c>
      <c r="AJ3" s="61">
        <v>0</v>
      </c>
      <c r="AK3" s="62" t="s">
        <v>20</v>
      </c>
      <c r="AL3" s="60">
        <v>64</v>
      </c>
      <c r="AM3" s="62" t="s">
        <v>35</v>
      </c>
      <c r="AN3" s="61">
        <v>21170</v>
      </c>
      <c r="AO3" s="61">
        <v>1.39</v>
      </c>
      <c r="AP3" s="410"/>
      <c r="AQ3" s="99">
        <v>0.52</v>
      </c>
      <c r="AR3" s="99">
        <v>0.56999999999999995</v>
      </c>
      <c r="AS3" s="90">
        <v>80</v>
      </c>
      <c r="AT3" s="90">
        <v>170</v>
      </c>
      <c r="AU3" s="90">
        <v>36</v>
      </c>
      <c r="AV3" s="90">
        <v>2</v>
      </c>
      <c r="AW3" s="90">
        <v>3</v>
      </c>
      <c r="AX3" s="230"/>
      <c r="AY3" s="100">
        <v>1</v>
      </c>
      <c r="AZ3" s="57">
        <v>41766</v>
      </c>
      <c r="BA3" s="101"/>
      <c r="BB3" s="101"/>
      <c r="BC3" s="101">
        <v>0.5615</v>
      </c>
      <c r="BD3" s="102">
        <v>90</v>
      </c>
      <c r="BE3" s="102">
        <f>((9/5)*BF3)+32</f>
        <v>33.457999999999998</v>
      </c>
      <c r="BF3" s="102">
        <v>0.81</v>
      </c>
      <c r="BG3" s="102">
        <v>1.6</v>
      </c>
      <c r="BH3" s="102">
        <v>0.02</v>
      </c>
      <c r="BI3" s="102">
        <v>1</v>
      </c>
      <c r="BJ3" s="103">
        <v>5.0000000000000001E-3</v>
      </c>
      <c r="BK3" s="101" t="s">
        <v>37</v>
      </c>
      <c r="BL3" s="102">
        <v>21253</v>
      </c>
      <c r="BM3" s="102">
        <v>0.4</v>
      </c>
      <c r="BN3" s="421"/>
      <c r="BO3" s="99">
        <v>0.52</v>
      </c>
      <c r="BP3" s="99">
        <v>0.56999999999999995</v>
      </c>
      <c r="BQ3" s="90">
        <v>80</v>
      </c>
      <c r="BR3" s="90">
        <v>170</v>
      </c>
      <c r="BS3" s="90">
        <v>36</v>
      </c>
      <c r="BT3" s="90">
        <v>2</v>
      </c>
      <c r="BU3" s="90">
        <v>3</v>
      </c>
    </row>
    <row r="4" spans="1:74" x14ac:dyDescent="0.25">
      <c r="A4" s="44">
        <f t="shared" ref="A4:B32" si="1">A3</f>
        <v>2014</v>
      </c>
      <c r="B4" s="44" t="str">
        <f t="shared" si="1"/>
        <v>MAYO</v>
      </c>
      <c r="C4" s="44">
        <v>3</v>
      </c>
      <c r="D4" s="44" t="str">
        <f t="shared" si="0"/>
        <v>MAYO 2014 / 2</v>
      </c>
      <c r="E4" s="90">
        <v>2</v>
      </c>
      <c r="F4" s="76">
        <v>41762</v>
      </c>
      <c r="G4" s="91">
        <v>42603</v>
      </c>
      <c r="H4" s="91" t="s">
        <v>19</v>
      </c>
      <c r="I4" s="92">
        <v>0.54879999999999995</v>
      </c>
      <c r="J4" s="93">
        <v>102</v>
      </c>
      <c r="K4" s="93">
        <v>26</v>
      </c>
      <c r="L4" s="93">
        <v>1.4</v>
      </c>
      <c r="M4" s="93">
        <v>0</v>
      </c>
      <c r="N4" s="94" t="s">
        <v>20</v>
      </c>
      <c r="O4" s="93">
        <v>8</v>
      </c>
      <c r="P4" s="94" t="s">
        <v>21</v>
      </c>
      <c r="Q4" s="95">
        <v>21258</v>
      </c>
      <c r="R4" s="95">
        <v>1.1299999999999999</v>
      </c>
      <c r="S4" s="414"/>
      <c r="T4" s="96">
        <v>0.52</v>
      </c>
      <c r="U4" s="96">
        <v>0.56999999999999995</v>
      </c>
      <c r="V4" s="90">
        <v>80</v>
      </c>
      <c r="W4" s="90">
        <v>170</v>
      </c>
      <c r="X4" s="90">
        <v>36</v>
      </c>
      <c r="Y4" s="90">
        <v>2</v>
      </c>
      <c r="Z4" s="90">
        <v>3</v>
      </c>
      <c r="AA4" s="230"/>
      <c r="AB4" s="97">
        <v>2</v>
      </c>
      <c r="AC4" s="57">
        <v>41761</v>
      </c>
      <c r="AD4" s="58">
        <v>42586</v>
      </c>
      <c r="AE4" s="59" t="s">
        <v>34</v>
      </c>
      <c r="AF4" s="60">
        <v>0.56510000000000005</v>
      </c>
      <c r="AG4" s="60">
        <v>87</v>
      </c>
      <c r="AH4" s="60">
        <v>34</v>
      </c>
      <c r="AI4" s="61">
        <v>1.37</v>
      </c>
      <c r="AJ4" s="61">
        <v>0</v>
      </c>
      <c r="AK4" s="62" t="s">
        <v>20</v>
      </c>
      <c r="AL4" s="60">
        <v>64</v>
      </c>
      <c r="AM4" s="62" t="s">
        <v>35</v>
      </c>
      <c r="AN4" s="61">
        <v>21171</v>
      </c>
      <c r="AO4" s="61">
        <v>1.37</v>
      </c>
      <c r="AP4" s="410"/>
      <c r="AQ4" s="99">
        <v>0.52</v>
      </c>
      <c r="AR4" s="99">
        <v>0.56999999999999995</v>
      </c>
      <c r="AS4" s="90">
        <v>80</v>
      </c>
      <c r="AT4" s="90">
        <v>170</v>
      </c>
      <c r="AU4" s="90">
        <v>36</v>
      </c>
      <c r="AV4" s="90">
        <v>2</v>
      </c>
      <c r="AW4" s="90">
        <v>3</v>
      </c>
      <c r="AX4" s="230"/>
      <c r="AY4" s="100">
        <v>2</v>
      </c>
      <c r="AZ4" s="57">
        <v>41771</v>
      </c>
      <c r="BA4" s="101"/>
      <c r="BB4" s="101"/>
      <c r="BC4" s="101">
        <v>0.56030000000000002</v>
      </c>
      <c r="BD4" s="102">
        <v>91</v>
      </c>
      <c r="BE4" s="102">
        <f>((9/5)*BF4)+32</f>
        <v>33.457999999999998</v>
      </c>
      <c r="BF4" s="102">
        <v>0.81</v>
      </c>
      <c r="BG4" s="102">
        <v>1.2</v>
      </c>
      <c r="BH4" s="102">
        <v>0.02</v>
      </c>
      <c r="BI4" s="102">
        <v>1</v>
      </c>
      <c r="BJ4" s="103">
        <v>5.0000000000000001E-3</v>
      </c>
      <c r="BK4" s="101" t="s">
        <v>37</v>
      </c>
      <c r="BL4" s="102">
        <v>21261</v>
      </c>
      <c r="BM4" s="102">
        <v>0.4</v>
      </c>
      <c r="BN4" s="421"/>
      <c r="BO4" s="99">
        <v>0.52</v>
      </c>
      <c r="BP4" s="99">
        <v>0.56999999999999995</v>
      </c>
      <c r="BQ4" s="90">
        <v>80</v>
      </c>
      <c r="BR4" s="90">
        <v>170</v>
      </c>
      <c r="BS4" s="90">
        <v>36</v>
      </c>
      <c r="BT4" s="90">
        <v>2</v>
      </c>
      <c r="BU4" s="90">
        <v>3</v>
      </c>
    </row>
    <row r="5" spans="1:74" x14ac:dyDescent="0.25">
      <c r="A5" s="44">
        <f t="shared" si="1"/>
        <v>2014</v>
      </c>
      <c r="B5" s="44" t="str">
        <f t="shared" si="1"/>
        <v>MAYO</v>
      </c>
      <c r="C5" s="44">
        <v>4</v>
      </c>
      <c r="D5" s="44" t="str">
        <f t="shared" si="0"/>
        <v>MAYO 2014 / 3</v>
      </c>
      <c r="E5" s="90">
        <v>3</v>
      </c>
      <c r="F5" s="76">
        <v>41765</v>
      </c>
      <c r="G5" s="105">
        <v>42654</v>
      </c>
      <c r="H5" s="105" t="s">
        <v>19</v>
      </c>
      <c r="I5" s="92">
        <v>0.54810000000000003</v>
      </c>
      <c r="J5" s="93">
        <v>100</v>
      </c>
      <c r="K5" s="93">
        <v>29</v>
      </c>
      <c r="L5" s="93">
        <v>1.28</v>
      </c>
      <c r="M5" s="93">
        <v>0</v>
      </c>
      <c r="N5" s="94" t="s">
        <v>20</v>
      </c>
      <c r="O5" s="93">
        <v>9</v>
      </c>
      <c r="P5" s="94" t="s">
        <v>21</v>
      </c>
      <c r="Q5" s="95">
        <v>21288</v>
      </c>
      <c r="R5" s="95">
        <v>1.1499999999999999</v>
      </c>
      <c r="S5" s="414"/>
      <c r="T5" s="96">
        <v>0.52</v>
      </c>
      <c r="U5" s="96">
        <v>0.56999999999999995</v>
      </c>
      <c r="V5" s="90">
        <v>80</v>
      </c>
      <c r="W5" s="90">
        <v>170</v>
      </c>
      <c r="X5" s="90">
        <v>36</v>
      </c>
      <c r="Y5" s="90">
        <v>2</v>
      </c>
      <c r="Z5" s="90">
        <v>3</v>
      </c>
      <c r="AA5" s="230"/>
      <c r="AB5" s="97">
        <v>3</v>
      </c>
      <c r="AC5" s="57">
        <v>41762</v>
      </c>
      <c r="AD5" s="58">
        <v>42609</v>
      </c>
      <c r="AE5" s="59" t="s">
        <v>34</v>
      </c>
      <c r="AF5" s="60">
        <v>0.56499999999999995</v>
      </c>
      <c r="AG5" s="60">
        <v>87</v>
      </c>
      <c r="AH5" s="60">
        <v>34</v>
      </c>
      <c r="AI5" s="61">
        <v>1.32</v>
      </c>
      <c r="AJ5" s="61">
        <v>0</v>
      </c>
      <c r="AK5" s="62" t="s">
        <v>20</v>
      </c>
      <c r="AL5" s="60">
        <v>64</v>
      </c>
      <c r="AM5" s="62" t="s">
        <v>35</v>
      </c>
      <c r="AN5" s="61">
        <v>21172</v>
      </c>
      <c r="AO5" s="61">
        <v>1.4</v>
      </c>
      <c r="AP5" s="410"/>
      <c r="AQ5" s="99">
        <v>0.52</v>
      </c>
      <c r="AR5" s="99">
        <v>0.56999999999999995</v>
      </c>
      <c r="AS5" s="90">
        <v>80</v>
      </c>
      <c r="AT5" s="90">
        <v>170</v>
      </c>
      <c r="AU5" s="90">
        <v>36</v>
      </c>
      <c r="AV5" s="90">
        <v>2</v>
      </c>
      <c r="AW5" s="90">
        <v>3</v>
      </c>
      <c r="AX5" s="230"/>
      <c r="AY5" s="100">
        <v>3</v>
      </c>
      <c r="AZ5" s="57">
        <v>41774</v>
      </c>
      <c r="BA5" s="101"/>
      <c r="BB5" s="101"/>
      <c r="BC5" s="101">
        <v>0.56389999999999996</v>
      </c>
      <c r="BD5" s="102">
        <v>0</v>
      </c>
      <c r="BE5" s="102">
        <f>((9/5)*BF5)+32</f>
        <v>33.457999999999998</v>
      </c>
      <c r="BF5" s="102">
        <v>0.81</v>
      </c>
      <c r="BG5" s="102">
        <v>1.6</v>
      </c>
      <c r="BH5" s="102">
        <v>0.02</v>
      </c>
      <c r="BI5" s="102">
        <v>1</v>
      </c>
      <c r="BJ5" s="103">
        <v>5.0000000000000001E-3</v>
      </c>
      <c r="BK5" s="101" t="s">
        <v>37</v>
      </c>
      <c r="BL5" s="102">
        <v>21235</v>
      </c>
      <c r="BM5" s="102">
        <v>0.4</v>
      </c>
      <c r="BN5" s="421"/>
      <c r="BO5" s="99">
        <v>0.52</v>
      </c>
      <c r="BP5" s="99">
        <v>0.56999999999999995</v>
      </c>
      <c r="BQ5" s="90">
        <v>80</v>
      </c>
      <c r="BR5" s="90">
        <v>170</v>
      </c>
      <c r="BS5" s="90">
        <v>36</v>
      </c>
      <c r="BT5" s="90">
        <v>2</v>
      </c>
      <c r="BU5" s="90">
        <v>3</v>
      </c>
    </row>
    <row r="6" spans="1:74" x14ac:dyDescent="0.25">
      <c r="A6" s="44">
        <f t="shared" si="1"/>
        <v>2014</v>
      </c>
      <c r="B6" s="44" t="str">
        <f t="shared" si="1"/>
        <v>MAYO</v>
      </c>
      <c r="C6" s="44">
        <v>5</v>
      </c>
      <c r="D6" s="44" t="str">
        <f t="shared" si="0"/>
        <v>MAYO 2014 / 4</v>
      </c>
      <c r="E6" s="90">
        <v>4</v>
      </c>
      <c r="F6" s="76">
        <v>41766</v>
      </c>
      <c r="G6" s="105">
        <v>42682</v>
      </c>
      <c r="H6" s="105" t="s">
        <v>22</v>
      </c>
      <c r="I6" s="92">
        <v>0.54779999999999995</v>
      </c>
      <c r="J6" s="93">
        <v>106</v>
      </c>
      <c r="K6" s="93">
        <v>28</v>
      </c>
      <c r="L6" s="93">
        <v>1.1299999999999999</v>
      </c>
      <c r="M6" s="93">
        <v>0</v>
      </c>
      <c r="N6" s="94" t="s">
        <v>20</v>
      </c>
      <c r="O6" s="93">
        <v>8</v>
      </c>
      <c r="P6" s="94" t="s">
        <v>21</v>
      </c>
      <c r="Q6" s="95">
        <v>21289</v>
      </c>
      <c r="R6" s="95">
        <v>1.06</v>
      </c>
      <c r="S6" s="414"/>
      <c r="T6" s="96">
        <v>0.52</v>
      </c>
      <c r="U6" s="96">
        <v>0.56999999999999995</v>
      </c>
      <c r="V6" s="90">
        <v>80</v>
      </c>
      <c r="W6" s="90">
        <v>170</v>
      </c>
      <c r="X6" s="90">
        <v>36</v>
      </c>
      <c r="Y6" s="90">
        <v>2</v>
      </c>
      <c r="Z6" s="90">
        <v>3</v>
      </c>
      <c r="AA6" s="230"/>
      <c r="AB6" s="97">
        <v>4</v>
      </c>
      <c r="AC6" s="57">
        <v>41763</v>
      </c>
      <c r="AD6" s="58">
        <v>42623</v>
      </c>
      <c r="AE6" s="59" t="s">
        <v>36</v>
      </c>
      <c r="AF6" s="60">
        <v>0.56559999999999999</v>
      </c>
      <c r="AG6" s="60">
        <v>85</v>
      </c>
      <c r="AH6" s="60">
        <v>34</v>
      </c>
      <c r="AI6" s="61">
        <v>1.43</v>
      </c>
      <c r="AJ6" s="61">
        <v>0</v>
      </c>
      <c r="AK6" s="62" t="s">
        <v>20</v>
      </c>
      <c r="AL6" s="60">
        <v>64</v>
      </c>
      <c r="AM6" s="62" t="s">
        <v>35</v>
      </c>
      <c r="AN6" s="61">
        <v>21172</v>
      </c>
      <c r="AO6" s="61">
        <v>0.91</v>
      </c>
      <c r="AP6" s="410"/>
      <c r="AQ6" s="99">
        <v>0.52</v>
      </c>
      <c r="AR6" s="99">
        <v>0.56999999999999995</v>
      </c>
      <c r="AS6" s="90">
        <v>80</v>
      </c>
      <c r="AT6" s="90">
        <v>170</v>
      </c>
      <c r="AU6" s="90">
        <v>36</v>
      </c>
      <c r="AV6" s="90">
        <v>2</v>
      </c>
      <c r="AW6" s="90">
        <v>3</v>
      </c>
      <c r="AX6" s="230"/>
      <c r="AY6" s="100">
        <v>4</v>
      </c>
      <c r="AZ6" s="57">
        <v>41780</v>
      </c>
      <c r="BA6" s="101"/>
      <c r="BB6" s="101"/>
      <c r="BC6" s="101">
        <v>0.56220000000000003</v>
      </c>
      <c r="BD6" s="102">
        <v>87</v>
      </c>
      <c r="BE6" s="102">
        <f>((9/5)*BF6)+32</f>
        <v>33.457999999999998</v>
      </c>
      <c r="BF6" s="102">
        <v>0.81</v>
      </c>
      <c r="BG6" s="102">
        <v>1.4</v>
      </c>
      <c r="BH6" s="102">
        <v>0.02</v>
      </c>
      <c r="BI6" s="102">
        <v>1</v>
      </c>
      <c r="BJ6" s="103">
        <v>5.0000000000000001E-3</v>
      </c>
      <c r="BK6" s="101" t="s">
        <v>37</v>
      </c>
      <c r="BL6" s="102">
        <v>21248</v>
      </c>
      <c r="BM6" s="102">
        <v>0.4</v>
      </c>
      <c r="BN6" s="421"/>
      <c r="BO6" s="99">
        <v>0.52</v>
      </c>
      <c r="BP6" s="99">
        <v>0.56999999999999995</v>
      </c>
      <c r="BQ6" s="90">
        <v>80</v>
      </c>
      <c r="BR6" s="90">
        <v>170</v>
      </c>
      <c r="BS6" s="90">
        <v>36</v>
      </c>
      <c r="BT6" s="90">
        <v>2</v>
      </c>
      <c r="BU6" s="90">
        <v>3</v>
      </c>
    </row>
    <row r="7" spans="1:74" x14ac:dyDescent="0.25">
      <c r="A7" s="44">
        <f t="shared" si="1"/>
        <v>2014</v>
      </c>
      <c r="B7" s="44" t="str">
        <f t="shared" si="1"/>
        <v>MAYO</v>
      </c>
      <c r="C7" s="44">
        <v>6</v>
      </c>
      <c r="D7" s="44" t="str">
        <f t="shared" si="0"/>
        <v>MAYO 2014 / 5</v>
      </c>
      <c r="E7" s="90">
        <v>5</v>
      </c>
      <c r="F7" s="76">
        <v>41767</v>
      </c>
      <c r="G7" s="105">
        <v>42721</v>
      </c>
      <c r="H7" s="105" t="s">
        <v>19</v>
      </c>
      <c r="I7" s="92">
        <v>0.54810000000000003</v>
      </c>
      <c r="J7" s="93">
        <v>100</v>
      </c>
      <c r="K7" s="93">
        <v>29</v>
      </c>
      <c r="L7" s="93">
        <v>1.21</v>
      </c>
      <c r="M7" s="93">
        <v>0</v>
      </c>
      <c r="N7" s="94" t="s">
        <v>20</v>
      </c>
      <c r="O7" s="93">
        <v>9</v>
      </c>
      <c r="P7" s="94" t="s">
        <v>21</v>
      </c>
      <c r="Q7" s="95">
        <v>21288</v>
      </c>
      <c r="R7" s="95">
        <v>1.18</v>
      </c>
      <c r="S7" s="414"/>
      <c r="T7" s="96">
        <v>0.52</v>
      </c>
      <c r="U7" s="96">
        <v>0.56999999999999995</v>
      </c>
      <c r="V7" s="90">
        <v>80</v>
      </c>
      <c r="W7" s="90">
        <v>170</v>
      </c>
      <c r="X7" s="90">
        <v>36</v>
      </c>
      <c r="Y7" s="90">
        <v>2</v>
      </c>
      <c r="Z7" s="90">
        <v>3</v>
      </c>
      <c r="AA7" s="230"/>
      <c r="AB7" s="97">
        <v>5</v>
      </c>
      <c r="AC7" s="57">
        <v>41764</v>
      </c>
      <c r="AD7" s="58">
        <v>42635</v>
      </c>
      <c r="AE7" s="59" t="s">
        <v>34</v>
      </c>
      <c r="AF7" s="60">
        <v>0.56579999999999997</v>
      </c>
      <c r="AG7" s="60">
        <v>84</v>
      </c>
      <c r="AH7" s="60">
        <v>34</v>
      </c>
      <c r="AI7" s="61">
        <v>1.36</v>
      </c>
      <c r="AJ7" s="61">
        <v>0</v>
      </c>
      <c r="AK7" s="62" t="s">
        <v>20</v>
      </c>
      <c r="AL7" s="60">
        <v>64</v>
      </c>
      <c r="AM7" s="62" t="s">
        <v>35</v>
      </c>
      <c r="AN7" s="61">
        <v>21173</v>
      </c>
      <c r="AO7" s="61">
        <v>0.98</v>
      </c>
      <c r="AP7" s="410"/>
      <c r="AQ7" s="99">
        <v>0.52</v>
      </c>
      <c r="AR7" s="99">
        <v>0.56999999999999995</v>
      </c>
      <c r="AS7" s="90">
        <v>80</v>
      </c>
      <c r="AT7" s="90">
        <v>170</v>
      </c>
      <c r="AU7" s="90">
        <v>36</v>
      </c>
      <c r="AV7" s="90">
        <v>2</v>
      </c>
      <c r="AW7" s="90">
        <v>3</v>
      </c>
      <c r="AX7" s="230"/>
      <c r="AY7" s="104"/>
      <c r="AZ7" s="104"/>
      <c r="BA7" s="104"/>
      <c r="BB7" s="104"/>
      <c r="BC7" s="106"/>
      <c r="BD7" s="106"/>
      <c r="BE7" s="106"/>
      <c r="BF7" s="106"/>
      <c r="BG7" s="106"/>
      <c r="BH7" s="106"/>
      <c r="BI7" s="104"/>
      <c r="BJ7" s="104"/>
      <c r="BK7" s="104"/>
      <c r="BL7" s="104"/>
      <c r="BM7" s="104"/>
      <c r="BN7" s="421"/>
      <c r="BO7" s="104"/>
      <c r="BP7" s="104"/>
      <c r="BQ7" s="104"/>
      <c r="BR7" s="104"/>
      <c r="BS7" s="104"/>
      <c r="BT7" s="104"/>
      <c r="BU7" s="104"/>
    </row>
    <row r="8" spans="1:74" x14ac:dyDescent="0.25">
      <c r="A8" s="44">
        <f t="shared" si="1"/>
        <v>2014</v>
      </c>
      <c r="B8" s="44" t="str">
        <f t="shared" si="1"/>
        <v>MAYO</v>
      </c>
      <c r="C8" s="44">
        <v>7</v>
      </c>
      <c r="D8" s="44" t="str">
        <f t="shared" si="0"/>
        <v>MAYO 2014 / 6</v>
      </c>
      <c r="E8" s="90">
        <v>6</v>
      </c>
      <c r="F8" s="76">
        <v>41770</v>
      </c>
      <c r="G8" s="107">
        <v>42788</v>
      </c>
      <c r="H8" s="107" t="s">
        <v>19</v>
      </c>
      <c r="I8" s="108">
        <v>0.54790000000000005</v>
      </c>
      <c r="J8" s="109">
        <v>100</v>
      </c>
      <c r="K8" s="109">
        <v>28</v>
      </c>
      <c r="L8" s="109">
        <v>1.38</v>
      </c>
      <c r="M8" s="109">
        <v>0</v>
      </c>
      <c r="N8" s="108" t="s">
        <v>20</v>
      </c>
      <c r="O8" s="109">
        <v>9</v>
      </c>
      <c r="P8" s="110" t="s">
        <v>21</v>
      </c>
      <c r="Q8" s="95">
        <v>21289</v>
      </c>
      <c r="R8" s="111">
        <v>0.87</v>
      </c>
      <c r="S8" s="414"/>
      <c r="T8" s="96">
        <v>0.52</v>
      </c>
      <c r="U8" s="96">
        <v>0.56999999999999995</v>
      </c>
      <c r="V8" s="90">
        <v>80</v>
      </c>
      <c r="W8" s="90">
        <v>170</v>
      </c>
      <c r="X8" s="90">
        <v>36</v>
      </c>
      <c r="Y8" s="90">
        <v>2</v>
      </c>
      <c r="Z8" s="90">
        <v>3</v>
      </c>
      <c r="AA8" s="230"/>
      <c r="AB8" s="97">
        <v>6</v>
      </c>
      <c r="AC8" s="57">
        <v>41765</v>
      </c>
      <c r="AD8" s="58">
        <v>42657</v>
      </c>
      <c r="AE8" s="59" t="s">
        <v>34</v>
      </c>
      <c r="AF8" s="60">
        <v>0.56679999999999997</v>
      </c>
      <c r="AG8" s="60">
        <v>82</v>
      </c>
      <c r="AH8" s="60">
        <v>34</v>
      </c>
      <c r="AI8" s="61">
        <v>1.48</v>
      </c>
      <c r="AJ8" s="61">
        <v>0</v>
      </c>
      <c r="AK8" s="62" t="s">
        <v>20</v>
      </c>
      <c r="AL8" s="60">
        <v>64</v>
      </c>
      <c r="AM8" s="62" t="s">
        <v>35</v>
      </c>
      <c r="AN8" s="61">
        <v>21170</v>
      </c>
      <c r="AO8" s="61">
        <v>0.78</v>
      </c>
      <c r="AP8" s="410"/>
      <c r="AQ8" s="99">
        <v>0.52</v>
      </c>
      <c r="AR8" s="99">
        <v>0.56999999999999995</v>
      </c>
      <c r="AS8" s="90">
        <v>80</v>
      </c>
      <c r="AT8" s="90">
        <v>170</v>
      </c>
      <c r="AU8" s="90">
        <v>36</v>
      </c>
      <c r="AV8" s="90">
        <v>2</v>
      </c>
      <c r="AW8" s="90">
        <v>3</v>
      </c>
      <c r="AX8" s="230"/>
      <c r="AY8" s="104"/>
      <c r="AZ8" s="104"/>
      <c r="BA8" s="104"/>
      <c r="BB8" s="104"/>
      <c r="BC8" s="106"/>
      <c r="BD8" s="106"/>
      <c r="BE8" s="106"/>
      <c r="BF8" s="106"/>
      <c r="BG8" s="106"/>
      <c r="BH8" s="106"/>
      <c r="BI8" s="104"/>
      <c r="BJ8" s="104"/>
      <c r="BK8" s="104"/>
      <c r="BL8" s="104"/>
      <c r="BM8" s="104"/>
      <c r="BN8" s="421"/>
      <c r="BO8" s="104"/>
      <c r="BP8" s="104"/>
      <c r="BQ8" s="104"/>
      <c r="BR8" s="104"/>
      <c r="BS8" s="104"/>
      <c r="BT8" s="104"/>
      <c r="BU8" s="104"/>
    </row>
    <row r="9" spans="1:74" x14ac:dyDescent="0.25">
      <c r="A9" s="44">
        <f t="shared" si="1"/>
        <v>2014</v>
      </c>
      <c r="B9" s="44" t="str">
        <f t="shared" si="1"/>
        <v>MAYO</v>
      </c>
      <c r="C9" s="44">
        <v>8</v>
      </c>
      <c r="D9" s="44" t="str">
        <f t="shared" si="0"/>
        <v>MAYO 2014 / 7</v>
      </c>
      <c r="E9" s="90">
        <v>7</v>
      </c>
      <c r="F9" s="76">
        <v>41771</v>
      </c>
      <c r="G9" s="107">
        <v>42816</v>
      </c>
      <c r="H9" s="107" t="s">
        <v>22</v>
      </c>
      <c r="I9" s="108">
        <v>0.55189999999999995</v>
      </c>
      <c r="J9" s="93">
        <v>97</v>
      </c>
      <c r="K9" s="109">
        <v>28</v>
      </c>
      <c r="L9" s="109">
        <v>1.52</v>
      </c>
      <c r="M9" s="109">
        <v>0</v>
      </c>
      <c r="N9" s="108" t="s">
        <v>20</v>
      </c>
      <c r="O9" s="112">
        <v>9</v>
      </c>
      <c r="P9" s="110" t="s">
        <v>21</v>
      </c>
      <c r="Q9" s="95">
        <v>21266</v>
      </c>
      <c r="R9" s="111">
        <v>0.88</v>
      </c>
      <c r="S9" s="414"/>
      <c r="T9" s="96">
        <v>0.52</v>
      </c>
      <c r="U9" s="96">
        <v>0.56999999999999995</v>
      </c>
      <c r="V9" s="90">
        <v>80</v>
      </c>
      <c r="W9" s="90">
        <v>170</v>
      </c>
      <c r="X9" s="90">
        <v>36</v>
      </c>
      <c r="Y9" s="90">
        <v>2</v>
      </c>
      <c r="Z9" s="90">
        <v>3</v>
      </c>
      <c r="AA9" s="230"/>
      <c r="AB9" s="97">
        <v>7</v>
      </c>
      <c r="AC9" s="57">
        <v>41766</v>
      </c>
      <c r="AD9" s="58">
        <v>42690</v>
      </c>
      <c r="AE9" s="59" t="s">
        <v>34</v>
      </c>
      <c r="AF9" s="60">
        <v>0.56540000000000001</v>
      </c>
      <c r="AG9" s="60">
        <v>84</v>
      </c>
      <c r="AH9" s="60">
        <v>34</v>
      </c>
      <c r="AI9" s="61">
        <v>1.49</v>
      </c>
      <c r="AJ9" s="61">
        <v>0</v>
      </c>
      <c r="AK9" s="62" t="s">
        <v>20</v>
      </c>
      <c r="AL9" s="60">
        <v>64</v>
      </c>
      <c r="AM9" s="62" t="s">
        <v>35</v>
      </c>
      <c r="AN9" s="61">
        <v>21177</v>
      </c>
      <c r="AO9" s="61">
        <v>0.8</v>
      </c>
      <c r="AP9" s="410"/>
      <c r="AQ9" s="99">
        <v>0.52</v>
      </c>
      <c r="AR9" s="99">
        <v>0.56999999999999995</v>
      </c>
      <c r="AS9" s="90">
        <v>80</v>
      </c>
      <c r="AT9" s="90">
        <v>170</v>
      </c>
      <c r="AU9" s="90">
        <v>36</v>
      </c>
      <c r="AV9" s="90">
        <v>2</v>
      </c>
      <c r="AW9" s="90">
        <v>3</v>
      </c>
      <c r="AX9" s="230"/>
      <c r="AY9" s="104"/>
      <c r="AZ9" s="104"/>
      <c r="BA9" s="104"/>
      <c r="BB9" s="104"/>
      <c r="BC9" s="106"/>
      <c r="BD9" s="106"/>
      <c r="BE9" s="106"/>
      <c r="BF9" s="106"/>
      <c r="BG9" s="106"/>
      <c r="BH9" s="106"/>
      <c r="BI9" s="104"/>
      <c r="BJ9" s="104"/>
      <c r="BK9" s="104"/>
      <c r="BL9" s="104"/>
      <c r="BM9" s="104"/>
      <c r="BN9" s="421"/>
      <c r="BO9" s="104"/>
      <c r="BP9" s="104"/>
      <c r="BQ9" s="104"/>
      <c r="BR9" s="104"/>
      <c r="BS9" s="104"/>
      <c r="BT9" s="104"/>
      <c r="BU9" s="104"/>
    </row>
    <row r="10" spans="1:74" x14ac:dyDescent="0.25">
      <c r="A10" s="44">
        <f t="shared" si="1"/>
        <v>2014</v>
      </c>
      <c r="B10" s="44" t="str">
        <f t="shared" si="1"/>
        <v>MAYO</v>
      </c>
      <c r="C10" s="44">
        <v>9</v>
      </c>
      <c r="D10" s="44" t="str">
        <f t="shared" si="0"/>
        <v>MAYO 2014 / 8</v>
      </c>
      <c r="E10" s="90">
        <v>8</v>
      </c>
      <c r="F10" s="76">
        <v>41774</v>
      </c>
      <c r="G10" s="107">
        <v>42866</v>
      </c>
      <c r="H10" s="107" t="s">
        <v>19</v>
      </c>
      <c r="I10" s="108">
        <v>0.5524</v>
      </c>
      <c r="J10" s="93">
        <v>96</v>
      </c>
      <c r="K10" s="109">
        <v>29</v>
      </c>
      <c r="L10" s="109">
        <v>1.34</v>
      </c>
      <c r="M10" s="109">
        <v>0</v>
      </c>
      <c r="N10" s="108" t="s">
        <v>20</v>
      </c>
      <c r="O10" s="112">
        <v>9</v>
      </c>
      <c r="P10" s="110" t="s">
        <v>21</v>
      </c>
      <c r="Q10" s="95">
        <v>21263</v>
      </c>
      <c r="R10" s="111">
        <v>0.77</v>
      </c>
      <c r="S10" s="414"/>
      <c r="T10" s="96">
        <v>0.52</v>
      </c>
      <c r="U10" s="96">
        <v>0.56999999999999995</v>
      </c>
      <c r="V10" s="90">
        <v>80</v>
      </c>
      <c r="W10" s="90">
        <v>170</v>
      </c>
      <c r="X10" s="90">
        <v>36</v>
      </c>
      <c r="Y10" s="90">
        <v>2</v>
      </c>
      <c r="Z10" s="90">
        <v>3</v>
      </c>
      <c r="AA10" s="230"/>
      <c r="AB10" s="97">
        <v>8</v>
      </c>
      <c r="AC10" s="57">
        <v>41767</v>
      </c>
      <c r="AD10" s="58">
        <v>42718</v>
      </c>
      <c r="AE10" s="59" t="s">
        <v>34</v>
      </c>
      <c r="AF10" s="60">
        <v>0.56599999999999995</v>
      </c>
      <c r="AG10" s="60">
        <v>84</v>
      </c>
      <c r="AH10" s="60">
        <v>34</v>
      </c>
      <c r="AI10" s="61">
        <v>1.67</v>
      </c>
      <c r="AJ10" s="61">
        <v>0</v>
      </c>
      <c r="AK10" s="62" t="s">
        <v>20</v>
      </c>
      <c r="AL10" s="60">
        <v>64</v>
      </c>
      <c r="AM10" s="62" t="s">
        <v>35</v>
      </c>
      <c r="AN10" s="61">
        <v>21170</v>
      </c>
      <c r="AO10" s="61">
        <v>0.83</v>
      </c>
      <c r="AP10" s="410"/>
      <c r="AQ10" s="99">
        <v>0.52</v>
      </c>
      <c r="AR10" s="99">
        <v>0.56999999999999995</v>
      </c>
      <c r="AS10" s="90">
        <v>80</v>
      </c>
      <c r="AT10" s="90">
        <v>170</v>
      </c>
      <c r="AU10" s="90">
        <v>36</v>
      </c>
      <c r="AV10" s="90">
        <v>2</v>
      </c>
      <c r="AW10" s="90">
        <v>3</v>
      </c>
      <c r="AX10" s="230"/>
      <c r="AY10" s="104"/>
      <c r="AZ10" s="104"/>
      <c r="BA10" s="104"/>
      <c r="BB10" s="104"/>
      <c r="BC10" s="106"/>
      <c r="BD10" s="106"/>
      <c r="BE10" s="106"/>
      <c r="BF10" s="106"/>
      <c r="BG10" s="106"/>
      <c r="BH10" s="106"/>
      <c r="BI10" s="104"/>
      <c r="BJ10" s="104"/>
      <c r="BK10" s="104"/>
      <c r="BL10" s="104"/>
      <c r="BM10" s="104"/>
      <c r="BN10" s="421"/>
      <c r="BO10" s="104"/>
      <c r="BP10" s="104"/>
      <c r="BQ10" s="104"/>
      <c r="BR10" s="104"/>
      <c r="BS10" s="104"/>
      <c r="BT10" s="104"/>
      <c r="BU10" s="104"/>
    </row>
    <row r="11" spans="1:74" x14ac:dyDescent="0.25">
      <c r="A11" s="44">
        <f t="shared" si="1"/>
        <v>2014</v>
      </c>
      <c r="B11" s="44" t="str">
        <f t="shared" si="1"/>
        <v>MAYO</v>
      </c>
      <c r="C11" s="44">
        <v>10</v>
      </c>
      <c r="D11" s="44" t="str">
        <f t="shared" si="0"/>
        <v>MAYO 2014 / 9</v>
      </c>
      <c r="E11" s="90">
        <v>9</v>
      </c>
      <c r="F11" s="76">
        <v>41776</v>
      </c>
      <c r="G11" s="107">
        <v>42916</v>
      </c>
      <c r="H11" s="107" t="s">
        <v>22</v>
      </c>
      <c r="I11" s="108">
        <v>0.55289999999999995</v>
      </c>
      <c r="J11" s="93">
        <v>98</v>
      </c>
      <c r="K11" s="109">
        <v>26</v>
      </c>
      <c r="L11" s="109">
        <v>1.26</v>
      </c>
      <c r="M11" s="109">
        <v>0</v>
      </c>
      <c r="N11" s="108" t="s">
        <v>20</v>
      </c>
      <c r="O11" s="112">
        <v>9</v>
      </c>
      <c r="P11" s="110" t="s">
        <v>21</v>
      </c>
      <c r="Q11" s="95">
        <v>21261</v>
      </c>
      <c r="R11" s="111">
        <v>0.82</v>
      </c>
      <c r="S11" s="414"/>
      <c r="T11" s="96">
        <v>0.52</v>
      </c>
      <c r="U11" s="96">
        <v>0.56999999999999995</v>
      </c>
      <c r="V11" s="90">
        <v>80</v>
      </c>
      <c r="W11" s="90">
        <v>170</v>
      </c>
      <c r="X11" s="90">
        <v>36</v>
      </c>
      <c r="Y11" s="90">
        <v>2</v>
      </c>
      <c r="Z11" s="90">
        <v>3</v>
      </c>
      <c r="AA11" s="230"/>
      <c r="AB11" s="97">
        <v>9</v>
      </c>
      <c r="AC11" s="57">
        <v>41768</v>
      </c>
      <c r="AD11" s="58">
        <v>42737</v>
      </c>
      <c r="AE11" s="59" t="s">
        <v>34</v>
      </c>
      <c r="AF11" s="60">
        <v>0.56620000000000004</v>
      </c>
      <c r="AG11" s="60">
        <v>84</v>
      </c>
      <c r="AH11" s="60">
        <v>34</v>
      </c>
      <c r="AI11" s="61">
        <v>1.67</v>
      </c>
      <c r="AJ11" s="61">
        <v>0</v>
      </c>
      <c r="AK11" s="62" t="s">
        <v>20</v>
      </c>
      <c r="AL11" s="60">
        <v>64</v>
      </c>
      <c r="AM11" s="62" t="s">
        <v>35</v>
      </c>
      <c r="AN11" s="61">
        <v>21167</v>
      </c>
      <c r="AO11" s="98">
        <v>0.98</v>
      </c>
      <c r="AP11" s="410"/>
      <c r="AQ11" s="99">
        <v>0.52</v>
      </c>
      <c r="AR11" s="99">
        <v>0.56999999999999995</v>
      </c>
      <c r="AS11" s="90">
        <v>80</v>
      </c>
      <c r="AT11" s="90">
        <v>170</v>
      </c>
      <c r="AU11" s="90">
        <v>36</v>
      </c>
      <c r="AV11" s="90">
        <v>2</v>
      </c>
      <c r="AW11" s="90">
        <v>3</v>
      </c>
      <c r="AX11" s="230"/>
      <c r="AY11" s="104"/>
      <c r="AZ11" s="104"/>
      <c r="BA11" s="104"/>
      <c r="BB11" s="104"/>
      <c r="BC11" s="106"/>
      <c r="BD11" s="106"/>
      <c r="BE11" s="106"/>
      <c r="BF11" s="106"/>
      <c r="BG11" s="106"/>
      <c r="BH11" s="106"/>
      <c r="BI11" s="104"/>
      <c r="BJ11" s="104"/>
      <c r="BK11" s="104"/>
      <c r="BL11" s="104"/>
      <c r="BM11" s="104"/>
      <c r="BN11" s="421"/>
      <c r="BO11" s="104"/>
      <c r="BP11" s="104"/>
      <c r="BQ11" s="104"/>
      <c r="BR11" s="104"/>
      <c r="BS11" s="104"/>
      <c r="BT11" s="104"/>
      <c r="BU11" s="104"/>
    </row>
    <row r="12" spans="1:74" x14ac:dyDescent="0.25">
      <c r="A12" s="44">
        <f t="shared" si="1"/>
        <v>2014</v>
      </c>
      <c r="B12" s="44" t="str">
        <f t="shared" si="1"/>
        <v>MAYO</v>
      </c>
      <c r="C12" s="44">
        <v>11</v>
      </c>
      <c r="D12" s="44" t="str">
        <f t="shared" si="0"/>
        <v>MAYO 2014 / 10</v>
      </c>
      <c r="E12" s="90">
        <v>10</v>
      </c>
      <c r="F12" s="76">
        <v>41778</v>
      </c>
      <c r="G12" s="107">
        <v>42943</v>
      </c>
      <c r="H12" s="107" t="s">
        <v>22</v>
      </c>
      <c r="I12" s="108">
        <v>0.53959999999999997</v>
      </c>
      <c r="J12" s="93">
        <v>109</v>
      </c>
      <c r="K12" s="109">
        <v>29</v>
      </c>
      <c r="L12" s="109">
        <v>0.45</v>
      </c>
      <c r="M12" s="109">
        <v>0</v>
      </c>
      <c r="N12" s="108" t="s">
        <v>20</v>
      </c>
      <c r="O12" s="112">
        <v>9</v>
      </c>
      <c r="P12" s="110" t="s">
        <v>21</v>
      </c>
      <c r="Q12" s="95">
        <v>21330</v>
      </c>
      <c r="R12" s="111">
        <v>1.99</v>
      </c>
      <c r="S12" s="414"/>
      <c r="T12" s="96">
        <v>0.52</v>
      </c>
      <c r="U12" s="96">
        <v>0.56999999999999995</v>
      </c>
      <c r="V12" s="90">
        <v>80</v>
      </c>
      <c r="W12" s="90">
        <v>170</v>
      </c>
      <c r="X12" s="90">
        <v>36</v>
      </c>
      <c r="Y12" s="90">
        <v>2</v>
      </c>
      <c r="Z12" s="90">
        <v>3</v>
      </c>
      <c r="AA12" s="230"/>
      <c r="AB12" s="97">
        <v>10</v>
      </c>
      <c r="AC12" s="57">
        <v>41769</v>
      </c>
      <c r="AD12" s="58">
        <v>42769</v>
      </c>
      <c r="AE12" s="59" t="s">
        <v>36</v>
      </c>
      <c r="AF12" s="60">
        <v>0.56540000000000001</v>
      </c>
      <c r="AG12" s="60">
        <v>86</v>
      </c>
      <c r="AH12" s="60">
        <v>33</v>
      </c>
      <c r="AI12" s="61">
        <v>1.58</v>
      </c>
      <c r="AJ12" s="61">
        <v>0</v>
      </c>
      <c r="AK12" s="62" t="s">
        <v>20</v>
      </c>
      <c r="AL12" s="60">
        <v>63</v>
      </c>
      <c r="AM12" s="62" t="s">
        <v>35</v>
      </c>
      <c r="AN12" s="61">
        <v>21170</v>
      </c>
      <c r="AO12" s="61">
        <v>1.28</v>
      </c>
      <c r="AP12" s="410"/>
      <c r="AQ12" s="99">
        <v>0.52</v>
      </c>
      <c r="AR12" s="99">
        <v>0.56999999999999995</v>
      </c>
      <c r="AS12" s="90">
        <v>80</v>
      </c>
      <c r="AT12" s="90">
        <v>170</v>
      </c>
      <c r="AU12" s="90">
        <v>36</v>
      </c>
      <c r="AV12" s="90">
        <v>2</v>
      </c>
      <c r="AW12" s="90">
        <v>3</v>
      </c>
      <c r="AX12" s="230"/>
      <c r="AY12" s="104"/>
      <c r="AZ12" s="104"/>
      <c r="BA12" s="104"/>
      <c r="BB12" s="104"/>
      <c r="BC12" s="106"/>
      <c r="BD12" s="106"/>
      <c r="BE12" s="106"/>
      <c r="BF12" s="106"/>
      <c r="BG12" s="106"/>
      <c r="BH12" s="106"/>
      <c r="BI12" s="104"/>
      <c r="BJ12" s="104"/>
      <c r="BK12" s="104"/>
      <c r="BL12" s="104"/>
      <c r="BM12" s="104"/>
      <c r="BN12" s="421"/>
      <c r="BO12" s="104"/>
      <c r="BP12" s="104"/>
      <c r="BQ12" s="104"/>
      <c r="BR12" s="104"/>
      <c r="BS12" s="104"/>
      <c r="BT12" s="104"/>
      <c r="BU12" s="104"/>
    </row>
    <row r="13" spans="1:74" x14ac:dyDescent="0.25">
      <c r="A13" s="44">
        <f t="shared" si="1"/>
        <v>2014</v>
      </c>
      <c r="B13" s="44" t="str">
        <f t="shared" si="1"/>
        <v>MAYO</v>
      </c>
      <c r="C13" s="44">
        <v>12</v>
      </c>
      <c r="D13" s="44" t="str">
        <f t="shared" si="0"/>
        <v>MAYO 2014 / 11</v>
      </c>
      <c r="E13" s="90">
        <v>11</v>
      </c>
      <c r="F13" s="76">
        <v>41779</v>
      </c>
      <c r="G13" s="107">
        <v>42982</v>
      </c>
      <c r="H13" s="107" t="s">
        <v>19</v>
      </c>
      <c r="I13" s="108">
        <v>0.5494</v>
      </c>
      <c r="J13" s="93">
        <v>104</v>
      </c>
      <c r="K13" s="109">
        <v>29</v>
      </c>
      <c r="L13" s="109">
        <v>0</v>
      </c>
      <c r="M13" s="109">
        <v>0</v>
      </c>
      <c r="N13" s="108" t="s">
        <v>20</v>
      </c>
      <c r="O13" s="112">
        <v>9</v>
      </c>
      <c r="P13" s="110" t="s">
        <v>21</v>
      </c>
      <c r="Q13" s="95">
        <v>21280</v>
      </c>
      <c r="R13" s="111">
        <v>1.23</v>
      </c>
      <c r="S13" s="414"/>
      <c r="T13" s="96">
        <v>0.52</v>
      </c>
      <c r="U13" s="96">
        <v>0.56999999999999995</v>
      </c>
      <c r="V13" s="90">
        <v>80</v>
      </c>
      <c r="W13" s="90">
        <v>170</v>
      </c>
      <c r="X13" s="90">
        <v>36</v>
      </c>
      <c r="Y13" s="90">
        <v>2</v>
      </c>
      <c r="Z13" s="90">
        <v>3</v>
      </c>
      <c r="AA13" s="230"/>
      <c r="AB13" s="97">
        <v>11</v>
      </c>
      <c r="AC13" s="57">
        <v>41770</v>
      </c>
      <c r="AD13" s="58">
        <v>42785</v>
      </c>
      <c r="AE13" s="59" t="s">
        <v>36</v>
      </c>
      <c r="AF13" s="60">
        <v>0.56579999999999997</v>
      </c>
      <c r="AG13" s="60">
        <v>84</v>
      </c>
      <c r="AH13" s="60">
        <v>34</v>
      </c>
      <c r="AI13" s="61">
        <v>1.68</v>
      </c>
      <c r="AJ13" s="61">
        <v>0</v>
      </c>
      <c r="AK13" s="62" t="s">
        <v>20</v>
      </c>
      <c r="AL13" s="60">
        <v>64</v>
      </c>
      <c r="AM13" s="62" t="s">
        <v>35</v>
      </c>
      <c r="AN13" s="61">
        <v>21173</v>
      </c>
      <c r="AO13" s="61">
        <v>0.74</v>
      </c>
      <c r="AP13" s="410"/>
      <c r="AQ13" s="99">
        <v>0.52</v>
      </c>
      <c r="AR13" s="99">
        <v>0.56999999999999995</v>
      </c>
      <c r="AS13" s="90">
        <v>80</v>
      </c>
      <c r="AT13" s="90">
        <v>170</v>
      </c>
      <c r="AU13" s="90">
        <v>36</v>
      </c>
      <c r="AV13" s="90">
        <v>2</v>
      </c>
      <c r="AW13" s="90">
        <v>3</v>
      </c>
      <c r="AX13" s="230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421"/>
      <c r="BO13" s="104"/>
      <c r="BP13" s="104"/>
      <c r="BQ13" s="104"/>
      <c r="BR13" s="104"/>
      <c r="BS13" s="104"/>
      <c r="BT13" s="104"/>
      <c r="BU13" s="104"/>
    </row>
    <row r="14" spans="1:74" x14ac:dyDescent="0.25">
      <c r="A14" s="44">
        <f t="shared" si="1"/>
        <v>2014</v>
      </c>
      <c r="B14" s="44" t="str">
        <f t="shared" si="1"/>
        <v>MAYO</v>
      </c>
      <c r="C14" s="44">
        <v>13</v>
      </c>
      <c r="D14" s="44" t="str">
        <f t="shared" si="0"/>
        <v>MAYO 2014 / 12</v>
      </c>
      <c r="E14" s="90">
        <v>12</v>
      </c>
      <c r="F14" s="76">
        <v>41781</v>
      </c>
      <c r="G14" s="107">
        <v>43019</v>
      </c>
      <c r="H14" s="107" t="s">
        <v>22</v>
      </c>
      <c r="I14" s="108">
        <v>0.55269999999999997</v>
      </c>
      <c r="J14" s="93">
        <v>98</v>
      </c>
      <c r="K14" s="109">
        <v>29</v>
      </c>
      <c r="L14" s="109">
        <v>1.1599999999999999</v>
      </c>
      <c r="M14" s="109">
        <v>0</v>
      </c>
      <c r="N14" s="108" t="s">
        <v>20</v>
      </c>
      <c r="O14" s="112">
        <v>9</v>
      </c>
      <c r="P14" s="110" t="s">
        <v>21</v>
      </c>
      <c r="Q14" s="95">
        <v>21262</v>
      </c>
      <c r="R14" s="111">
        <v>0.84</v>
      </c>
      <c r="S14" s="414"/>
      <c r="T14" s="96">
        <v>0.52</v>
      </c>
      <c r="U14" s="96">
        <v>0.56999999999999995</v>
      </c>
      <c r="V14" s="90">
        <v>80</v>
      </c>
      <c r="W14" s="90">
        <v>170</v>
      </c>
      <c r="X14" s="90">
        <v>36</v>
      </c>
      <c r="Y14" s="90">
        <v>2</v>
      </c>
      <c r="Z14" s="90">
        <v>3</v>
      </c>
      <c r="AA14" s="230"/>
      <c r="AB14" s="97">
        <v>12</v>
      </c>
      <c r="AC14" s="57">
        <v>41771</v>
      </c>
      <c r="AD14" s="58">
        <v>42798</v>
      </c>
      <c r="AE14" s="59" t="s">
        <v>34</v>
      </c>
      <c r="AF14" s="60">
        <v>0.56510000000000005</v>
      </c>
      <c r="AG14" s="60">
        <v>86</v>
      </c>
      <c r="AH14" s="60">
        <v>34</v>
      </c>
      <c r="AI14" s="61">
        <v>1.66</v>
      </c>
      <c r="AJ14" s="61">
        <v>0</v>
      </c>
      <c r="AK14" s="62" t="s">
        <v>20</v>
      </c>
      <c r="AL14" s="60">
        <v>63</v>
      </c>
      <c r="AM14" s="62" t="s">
        <v>35</v>
      </c>
      <c r="AN14" s="61">
        <v>21174</v>
      </c>
      <c r="AO14" s="61">
        <v>0.87</v>
      </c>
      <c r="AP14" s="410"/>
      <c r="AQ14" s="99">
        <v>0.52</v>
      </c>
      <c r="AR14" s="99">
        <v>0.56999999999999995</v>
      </c>
      <c r="AS14" s="90">
        <v>80</v>
      </c>
      <c r="AT14" s="90">
        <v>170</v>
      </c>
      <c r="AU14" s="90">
        <v>36</v>
      </c>
      <c r="AV14" s="90">
        <v>2</v>
      </c>
      <c r="AW14" s="90">
        <v>3</v>
      </c>
      <c r="AX14" s="230"/>
      <c r="AY14" s="104"/>
      <c r="AZ14" s="104"/>
      <c r="BA14" s="104"/>
      <c r="BB14" s="104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421"/>
      <c r="BO14" s="104"/>
      <c r="BP14" s="104"/>
      <c r="BQ14" s="104"/>
      <c r="BR14" s="104"/>
      <c r="BS14" s="104"/>
      <c r="BT14" s="104"/>
      <c r="BU14" s="104"/>
    </row>
    <row r="15" spans="1:74" x14ac:dyDescent="0.25">
      <c r="A15" s="44">
        <f t="shared" si="1"/>
        <v>2014</v>
      </c>
      <c r="B15" s="44" t="str">
        <f t="shared" si="1"/>
        <v>MAYO</v>
      </c>
      <c r="C15" s="44">
        <v>14</v>
      </c>
      <c r="D15" s="44" t="str">
        <f t="shared" si="0"/>
        <v>MAYO 2014 / 13</v>
      </c>
      <c r="E15" s="90">
        <v>13</v>
      </c>
      <c r="F15" s="76">
        <v>41783</v>
      </c>
      <c r="G15" s="107">
        <v>43064</v>
      </c>
      <c r="H15" s="107" t="s">
        <v>19</v>
      </c>
      <c r="I15" s="108">
        <v>0.54730000000000001</v>
      </c>
      <c r="J15" s="93">
        <v>110</v>
      </c>
      <c r="K15" s="109">
        <v>29</v>
      </c>
      <c r="L15" s="109">
        <v>1.38</v>
      </c>
      <c r="M15" s="109">
        <v>0</v>
      </c>
      <c r="N15" s="108" t="s">
        <v>20</v>
      </c>
      <c r="O15" s="112">
        <v>9</v>
      </c>
      <c r="P15" s="110" t="s">
        <v>21</v>
      </c>
      <c r="Q15" s="95">
        <v>21291</v>
      </c>
      <c r="R15" s="111">
        <v>1.03</v>
      </c>
      <c r="S15" s="414"/>
      <c r="T15" s="96">
        <v>0.52</v>
      </c>
      <c r="U15" s="96">
        <v>0.56999999999999995</v>
      </c>
      <c r="V15" s="90">
        <v>80</v>
      </c>
      <c r="W15" s="90">
        <v>170</v>
      </c>
      <c r="X15" s="90">
        <v>36</v>
      </c>
      <c r="Y15" s="90">
        <v>2</v>
      </c>
      <c r="Z15" s="90">
        <v>3</v>
      </c>
      <c r="AA15" s="230"/>
      <c r="AB15" s="97">
        <v>13</v>
      </c>
      <c r="AC15" s="57">
        <v>41772</v>
      </c>
      <c r="AD15" s="58">
        <v>42827</v>
      </c>
      <c r="AE15" s="59" t="s">
        <v>34</v>
      </c>
      <c r="AF15" s="63">
        <v>0.56499999999999995</v>
      </c>
      <c r="AG15" s="60">
        <v>87</v>
      </c>
      <c r="AH15" s="60">
        <v>34</v>
      </c>
      <c r="AI15" s="61">
        <v>1.84</v>
      </c>
      <c r="AJ15" s="61">
        <v>0</v>
      </c>
      <c r="AK15" s="62" t="s">
        <v>20</v>
      </c>
      <c r="AL15" s="60">
        <v>64</v>
      </c>
      <c r="AM15" s="62" t="s">
        <v>35</v>
      </c>
      <c r="AN15" s="61">
        <v>21174</v>
      </c>
      <c r="AO15" s="61">
        <v>0.97</v>
      </c>
      <c r="AP15" s="410"/>
      <c r="AQ15" s="99">
        <v>0.52</v>
      </c>
      <c r="AR15" s="99">
        <v>0.56999999999999995</v>
      </c>
      <c r="AS15" s="90">
        <v>80</v>
      </c>
      <c r="AT15" s="90">
        <v>170</v>
      </c>
      <c r="AU15" s="90">
        <v>36</v>
      </c>
      <c r="AV15" s="90">
        <v>2</v>
      </c>
      <c r="AW15" s="90">
        <v>3</v>
      </c>
      <c r="AX15" s="230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421"/>
      <c r="BO15" s="104"/>
      <c r="BP15" s="104"/>
      <c r="BQ15" s="104"/>
      <c r="BR15" s="104"/>
      <c r="BS15" s="104"/>
      <c r="BT15" s="104"/>
      <c r="BU15" s="104"/>
    </row>
    <row r="16" spans="1:74" x14ac:dyDescent="0.25">
      <c r="A16" s="44">
        <f t="shared" si="1"/>
        <v>2014</v>
      </c>
      <c r="B16" s="44" t="str">
        <f t="shared" si="1"/>
        <v>MAYO</v>
      </c>
      <c r="C16" s="44">
        <v>15</v>
      </c>
      <c r="D16" s="44" t="str">
        <f t="shared" si="0"/>
        <v>MAYO 2014 / 14</v>
      </c>
      <c r="E16" s="90">
        <v>14</v>
      </c>
      <c r="F16" s="76">
        <v>41787</v>
      </c>
      <c r="G16" s="107">
        <v>43114</v>
      </c>
      <c r="H16" s="107" t="s">
        <v>19</v>
      </c>
      <c r="I16" s="108">
        <v>0.5524</v>
      </c>
      <c r="J16" s="93">
        <v>100</v>
      </c>
      <c r="K16" s="109">
        <v>28</v>
      </c>
      <c r="L16" s="109">
        <v>1.61</v>
      </c>
      <c r="M16" s="109">
        <v>0</v>
      </c>
      <c r="N16" s="108" t="s">
        <v>20</v>
      </c>
      <c r="O16" s="112">
        <v>9</v>
      </c>
      <c r="P16" s="110" t="s">
        <v>21</v>
      </c>
      <c r="Q16" s="95">
        <v>21264</v>
      </c>
      <c r="R16" s="111">
        <v>1.1200000000000001</v>
      </c>
      <c r="S16" s="414"/>
      <c r="T16" s="96">
        <v>0.52</v>
      </c>
      <c r="U16" s="96">
        <v>0.56999999999999995</v>
      </c>
      <c r="V16" s="90">
        <v>80</v>
      </c>
      <c r="W16" s="90">
        <v>170</v>
      </c>
      <c r="X16" s="90">
        <v>36</v>
      </c>
      <c r="Y16" s="90">
        <v>2</v>
      </c>
      <c r="Z16" s="90">
        <v>3</v>
      </c>
      <c r="AA16" s="230"/>
      <c r="AB16" s="97">
        <v>14</v>
      </c>
      <c r="AC16" s="57">
        <v>41773</v>
      </c>
      <c r="AD16" s="58">
        <v>42847</v>
      </c>
      <c r="AE16" s="59" t="s">
        <v>34</v>
      </c>
      <c r="AF16" s="60">
        <v>0.56410000000000005</v>
      </c>
      <c r="AG16" s="60">
        <v>88</v>
      </c>
      <c r="AH16" s="60">
        <v>34</v>
      </c>
      <c r="AI16" s="61">
        <v>1.81</v>
      </c>
      <c r="AJ16" s="61">
        <v>0</v>
      </c>
      <c r="AK16" s="62" t="s">
        <v>20</v>
      </c>
      <c r="AL16" s="60">
        <v>64</v>
      </c>
      <c r="AM16" s="62" t="s">
        <v>35</v>
      </c>
      <c r="AN16" s="61">
        <v>21180</v>
      </c>
      <c r="AO16" s="61">
        <v>1.0900000000000001</v>
      </c>
      <c r="AP16" s="410"/>
      <c r="AQ16" s="99">
        <v>0.52</v>
      </c>
      <c r="AR16" s="99">
        <v>0.56999999999999995</v>
      </c>
      <c r="AS16" s="90">
        <v>80</v>
      </c>
      <c r="AT16" s="90">
        <v>170</v>
      </c>
      <c r="AU16" s="90">
        <v>36</v>
      </c>
      <c r="AV16" s="90">
        <v>2</v>
      </c>
      <c r="AW16" s="90">
        <v>3</v>
      </c>
      <c r="AX16" s="230"/>
      <c r="AY16" s="104"/>
      <c r="AZ16" s="104"/>
      <c r="BA16" s="104"/>
      <c r="BB16" s="104"/>
      <c r="BC16" s="104"/>
      <c r="BD16" s="104"/>
      <c r="BE16" s="104"/>
      <c r="BF16" s="104"/>
      <c r="BG16" s="104"/>
      <c r="BH16" s="104"/>
      <c r="BI16" s="104"/>
      <c r="BJ16" s="104"/>
      <c r="BK16" s="104"/>
      <c r="BL16" s="104"/>
      <c r="BM16" s="104"/>
      <c r="BN16" s="421"/>
      <c r="BO16" s="104"/>
      <c r="BP16" s="104"/>
      <c r="BQ16" s="104"/>
      <c r="BR16" s="104"/>
      <c r="BS16" s="104"/>
      <c r="BT16" s="104"/>
      <c r="BU16" s="104"/>
    </row>
    <row r="17" spans="1:73" x14ac:dyDescent="0.25">
      <c r="A17" s="44">
        <f t="shared" si="1"/>
        <v>2014</v>
      </c>
      <c r="B17" s="44" t="str">
        <f t="shared" si="1"/>
        <v>MAYO</v>
      </c>
      <c r="C17" s="44">
        <v>16</v>
      </c>
      <c r="D17" s="44" t="str">
        <f t="shared" si="0"/>
        <v>MAYO 2014 / 15</v>
      </c>
      <c r="E17" s="90">
        <v>15</v>
      </c>
      <c r="F17" s="76">
        <v>41788</v>
      </c>
      <c r="G17" s="107">
        <v>43144</v>
      </c>
      <c r="H17" s="107" t="s">
        <v>19</v>
      </c>
      <c r="I17" s="108">
        <v>0.56100000000000005</v>
      </c>
      <c r="J17" s="93">
        <v>82</v>
      </c>
      <c r="K17" s="109">
        <v>28</v>
      </c>
      <c r="L17" s="109">
        <v>2.11</v>
      </c>
      <c r="M17" s="109">
        <v>0</v>
      </c>
      <c r="N17" s="108" t="s">
        <v>20</v>
      </c>
      <c r="O17" s="112">
        <v>9</v>
      </c>
      <c r="P17" s="110" t="s">
        <v>21</v>
      </c>
      <c r="Q17" s="95">
        <v>21216</v>
      </c>
      <c r="R17" s="111">
        <v>0.65</v>
      </c>
      <c r="S17" s="414"/>
      <c r="T17" s="96">
        <v>0.52</v>
      </c>
      <c r="U17" s="96">
        <v>0.56999999999999995</v>
      </c>
      <c r="V17" s="90">
        <v>80</v>
      </c>
      <c r="W17" s="90">
        <v>170</v>
      </c>
      <c r="X17" s="90">
        <v>36</v>
      </c>
      <c r="Y17" s="90">
        <v>2</v>
      </c>
      <c r="Z17" s="90">
        <v>3</v>
      </c>
      <c r="AA17" s="230"/>
      <c r="AB17" s="97">
        <v>15</v>
      </c>
      <c r="AC17" s="57">
        <v>41774</v>
      </c>
      <c r="AD17" s="58">
        <v>42877</v>
      </c>
      <c r="AE17" s="59" t="s">
        <v>34</v>
      </c>
      <c r="AF17" s="60">
        <v>0.56440000000000001</v>
      </c>
      <c r="AG17" s="60">
        <v>87</v>
      </c>
      <c r="AH17" s="60">
        <v>34</v>
      </c>
      <c r="AI17" s="61">
        <v>1.4</v>
      </c>
      <c r="AJ17" s="61">
        <v>0</v>
      </c>
      <c r="AK17" s="62" t="s">
        <v>20</v>
      </c>
      <c r="AL17" s="60">
        <v>64</v>
      </c>
      <c r="AM17" s="62" t="s">
        <v>35</v>
      </c>
      <c r="AN17" s="61">
        <v>21179</v>
      </c>
      <c r="AO17" s="61">
        <v>0.89</v>
      </c>
      <c r="AP17" s="410"/>
      <c r="AQ17" s="99">
        <v>0.52</v>
      </c>
      <c r="AR17" s="99">
        <v>0.56999999999999995</v>
      </c>
      <c r="AS17" s="90">
        <v>80</v>
      </c>
      <c r="AT17" s="90">
        <v>170</v>
      </c>
      <c r="AU17" s="90">
        <v>36</v>
      </c>
      <c r="AV17" s="90">
        <v>2</v>
      </c>
      <c r="AW17" s="90">
        <v>3</v>
      </c>
      <c r="AX17" s="230"/>
      <c r="AY17" s="104"/>
      <c r="AZ17" s="104"/>
      <c r="BA17" s="104"/>
      <c r="BB17" s="104"/>
      <c r="BC17" s="104"/>
      <c r="BD17" s="104"/>
      <c r="BE17" s="104"/>
      <c r="BF17" s="104"/>
      <c r="BG17" s="104"/>
      <c r="BH17" s="104"/>
      <c r="BI17" s="104"/>
      <c r="BJ17" s="104"/>
      <c r="BK17" s="104"/>
      <c r="BL17" s="104"/>
      <c r="BM17" s="104"/>
      <c r="BN17" s="421"/>
      <c r="BO17" s="104"/>
      <c r="BP17" s="104"/>
      <c r="BQ17" s="104"/>
      <c r="BR17" s="104"/>
      <c r="BS17" s="104"/>
      <c r="BT17" s="104"/>
      <c r="BU17" s="104"/>
    </row>
    <row r="18" spans="1:73" x14ac:dyDescent="0.25">
      <c r="A18" s="44">
        <f t="shared" si="1"/>
        <v>2014</v>
      </c>
      <c r="B18" s="44" t="str">
        <f t="shared" si="1"/>
        <v>MAYO</v>
      </c>
      <c r="C18" s="44">
        <v>17</v>
      </c>
      <c r="D18" s="44" t="str">
        <f t="shared" si="0"/>
        <v>MAYO 2014 / 16</v>
      </c>
      <c r="E18" s="90">
        <v>16</v>
      </c>
      <c r="F18" s="76">
        <v>41788</v>
      </c>
      <c r="G18" s="107">
        <v>43145</v>
      </c>
      <c r="H18" s="107" t="s">
        <v>19</v>
      </c>
      <c r="I18" s="108">
        <v>0.56440000000000001</v>
      </c>
      <c r="J18" s="93">
        <v>75</v>
      </c>
      <c r="K18" s="109">
        <v>26</v>
      </c>
      <c r="L18" s="109">
        <v>2.02</v>
      </c>
      <c r="M18" s="109">
        <v>0</v>
      </c>
      <c r="N18" s="108" t="s">
        <v>20</v>
      </c>
      <c r="O18" s="112">
        <v>9</v>
      </c>
      <c r="P18" s="110" t="s">
        <v>21</v>
      </c>
      <c r="Q18" s="95">
        <v>21196</v>
      </c>
      <c r="R18" s="111">
        <v>0.53</v>
      </c>
      <c r="S18" s="414"/>
      <c r="T18" s="96">
        <v>0.52</v>
      </c>
      <c r="U18" s="96">
        <v>0.56999999999999995</v>
      </c>
      <c r="V18" s="90">
        <v>80</v>
      </c>
      <c r="W18" s="90">
        <v>170</v>
      </c>
      <c r="X18" s="90">
        <v>36</v>
      </c>
      <c r="Y18" s="90">
        <v>2</v>
      </c>
      <c r="Z18" s="90">
        <v>3</v>
      </c>
      <c r="AA18" s="230"/>
      <c r="AB18" s="97">
        <v>16</v>
      </c>
      <c r="AC18" s="57">
        <v>41775</v>
      </c>
      <c r="AD18" s="58">
        <v>42893</v>
      </c>
      <c r="AE18" s="59" t="s">
        <v>34</v>
      </c>
      <c r="AF18" s="60">
        <v>0.56569999999999998</v>
      </c>
      <c r="AG18" s="60">
        <v>85</v>
      </c>
      <c r="AH18" s="60">
        <v>34</v>
      </c>
      <c r="AI18" s="61">
        <v>1.4</v>
      </c>
      <c r="AJ18" s="61">
        <v>0</v>
      </c>
      <c r="AK18" s="62" t="s">
        <v>20</v>
      </c>
      <c r="AL18" s="60">
        <v>64</v>
      </c>
      <c r="AM18" s="62" t="s">
        <v>35</v>
      </c>
      <c r="AN18" s="61">
        <v>21172</v>
      </c>
      <c r="AO18" s="61">
        <v>0.92</v>
      </c>
      <c r="AP18" s="410"/>
      <c r="AQ18" s="99">
        <v>0.52</v>
      </c>
      <c r="AR18" s="99">
        <v>0.56999999999999995</v>
      </c>
      <c r="AS18" s="90">
        <v>80</v>
      </c>
      <c r="AT18" s="90">
        <v>170</v>
      </c>
      <c r="AU18" s="90">
        <v>36</v>
      </c>
      <c r="AV18" s="90">
        <v>2</v>
      </c>
      <c r="AW18" s="90">
        <v>3</v>
      </c>
      <c r="AX18" s="230"/>
      <c r="AY18" s="104"/>
      <c r="AZ18" s="104"/>
      <c r="BA18" s="104"/>
      <c r="BB18" s="104"/>
      <c r="BC18" s="104"/>
      <c r="BD18" s="104"/>
      <c r="BE18" s="104"/>
      <c r="BF18" s="104"/>
      <c r="BG18" s="104"/>
      <c r="BH18" s="104"/>
      <c r="BI18" s="104"/>
      <c r="BJ18" s="104"/>
      <c r="BK18" s="104"/>
      <c r="BL18" s="104"/>
      <c r="BM18" s="104"/>
      <c r="BN18" s="421"/>
      <c r="BO18" s="104"/>
      <c r="BP18" s="104"/>
      <c r="BQ18" s="104"/>
      <c r="BR18" s="104"/>
      <c r="BS18" s="104"/>
      <c r="BT18" s="104"/>
      <c r="BU18" s="104"/>
    </row>
    <row r="19" spans="1:73" x14ac:dyDescent="0.25">
      <c r="A19" s="44">
        <f t="shared" si="1"/>
        <v>2014</v>
      </c>
      <c r="B19" s="44" t="str">
        <f t="shared" si="1"/>
        <v>MAYO</v>
      </c>
      <c r="C19" s="44">
        <v>18</v>
      </c>
      <c r="D19" s="44" t="str">
        <f t="shared" si="0"/>
        <v>MAYO 2014 / 17</v>
      </c>
      <c r="E19" s="90">
        <v>17</v>
      </c>
      <c r="F19" s="76">
        <v>41788</v>
      </c>
      <c r="G19" s="107">
        <v>43146</v>
      </c>
      <c r="H19" s="107" t="s">
        <v>19</v>
      </c>
      <c r="I19" s="108">
        <v>0.54679999999999995</v>
      </c>
      <c r="J19" s="93">
        <v>116</v>
      </c>
      <c r="K19" s="109">
        <v>24</v>
      </c>
      <c r="L19" s="109">
        <v>1.28</v>
      </c>
      <c r="M19" s="109">
        <v>0</v>
      </c>
      <c r="N19" s="108" t="s">
        <v>20</v>
      </c>
      <c r="O19" s="112">
        <v>9</v>
      </c>
      <c r="P19" s="110" t="s">
        <v>21</v>
      </c>
      <c r="Q19" s="95">
        <v>21295</v>
      </c>
      <c r="R19" s="111">
        <v>1.1599999999999999</v>
      </c>
      <c r="S19" s="414"/>
      <c r="T19" s="96">
        <v>0.52</v>
      </c>
      <c r="U19" s="96">
        <v>0.56999999999999995</v>
      </c>
      <c r="V19" s="90">
        <v>80</v>
      </c>
      <c r="W19" s="90">
        <v>170</v>
      </c>
      <c r="X19" s="90">
        <v>36</v>
      </c>
      <c r="Y19" s="90">
        <v>2</v>
      </c>
      <c r="Z19" s="90">
        <v>3</v>
      </c>
      <c r="AA19" s="230"/>
      <c r="AB19" s="97">
        <v>17</v>
      </c>
      <c r="AC19" s="57">
        <v>41776</v>
      </c>
      <c r="AD19" s="58">
        <v>42918</v>
      </c>
      <c r="AE19" s="59" t="s">
        <v>34</v>
      </c>
      <c r="AF19" s="60">
        <v>0.56730000000000003</v>
      </c>
      <c r="AG19" s="60">
        <v>81</v>
      </c>
      <c r="AH19" s="60">
        <v>34</v>
      </c>
      <c r="AI19" s="61">
        <v>0.3</v>
      </c>
      <c r="AJ19" s="61">
        <v>0</v>
      </c>
      <c r="AK19" s="62" t="s">
        <v>20</v>
      </c>
      <c r="AL19" s="60">
        <v>64</v>
      </c>
      <c r="AM19" s="62" t="s">
        <v>35</v>
      </c>
      <c r="AN19" s="61">
        <v>21166</v>
      </c>
      <c r="AO19" s="61">
        <v>1.03</v>
      </c>
      <c r="AP19" s="410"/>
      <c r="AQ19" s="99">
        <v>0.52</v>
      </c>
      <c r="AR19" s="99">
        <v>0.56999999999999995</v>
      </c>
      <c r="AS19" s="90">
        <v>80</v>
      </c>
      <c r="AT19" s="90">
        <v>170</v>
      </c>
      <c r="AU19" s="90">
        <v>36</v>
      </c>
      <c r="AV19" s="90">
        <v>2</v>
      </c>
      <c r="AW19" s="90">
        <v>3</v>
      </c>
      <c r="AX19" s="230"/>
      <c r="AY19" s="104"/>
      <c r="AZ19" s="104"/>
      <c r="BA19" s="104"/>
      <c r="BB19" s="104"/>
      <c r="BC19" s="104"/>
      <c r="BD19" s="104"/>
      <c r="BE19" s="104"/>
      <c r="BF19" s="104"/>
      <c r="BG19" s="104"/>
      <c r="BH19" s="104"/>
      <c r="BI19" s="104"/>
      <c r="BJ19" s="104"/>
      <c r="BK19" s="104"/>
      <c r="BL19" s="104"/>
      <c r="BM19" s="104"/>
      <c r="BN19" s="421"/>
      <c r="BO19" s="104"/>
      <c r="BP19" s="104"/>
      <c r="BQ19" s="104"/>
      <c r="BR19" s="104"/>
      <c r="BS19" s="104"/>
      <c r="BT19" s="104"/>
      <c r="BU19" s="104"/>
    </row>
    <row r="20" spans="1:73" x14ac:dyDescent="0.25">
      <c r="A20" s="44">
        <f t="shared" si="1"/>
        <v>2014</v>
      </c>
      <c r="B20" s="44" t="str">
        <f t="shared" si="1"/>
        <v>MAYO</v>
      </c>
      <c r="C20" s="44">
        <v>19</v>
      </c>
      <c r="D20" s="44" t="str">
        <f t="shared" si="0"/>
        <v>MAYO 2014 / 18</v>
      </c>
      <c r="E20" s="104"/>
      <c r="F20" s="77"/>
      <c r="G20" s="104"/>
      <c r="H20" s="104"/>
      <c r="I20" s="106"/>
      <c r="J20" s="106"/>
      <c r="K20" s="106"/>
      <c r="L20" s="106"/>
      <c r="M20" s="104"/>
      <c r="N20" s="104"/>
      <c r="O20" s="104"/>
      <c r="P20" s="104"/>
      <c r="Q20" s="113"/>
      <c r="R20" s="113"/>
      <c r="S20" s="415"/>
      <c r="T20" s="113"/>
      <c r="U20" s="113"/>
      <c r="V20" s="104"/>
      <c r="W20" s="104"/>
      <c r="X20" s="104"/>
      <c r="Y20" s="104"/>
      <c r="Z20" s="104"/>
      <c r="AA20" s="230"/>
      <c r="AB20" s="97">
        <v>18</v>
      </c>
      <c r="AC20" s="57">
        <v>41777</v>
      </c>
      <c r="AD20" s="58">
        <v>42936</v>
      </c>
      <c r="AE20" s="59" t="s">
        <v>34</v>
      </c>
      <c r="AF20" s="60">
        <v>0.5665</v>
      </c>
      <c r="AG20" s="60">
        <v>83</v>
      </c>
      <c r="AH20" s="60">
        <v>34</v>
      </c>
      <c r="AI20" s="61">
        <v>0.28000000000000003</v>
      </c>
      <c r="AJ20" s="61">
        <v>0</v>
      </c>
      <c r="AK20" s="62" t="s">
        <v>20</v>
      </c>
      <c r="AL20" s="60">
        <v>64</v>
      </c>
      <c r="AM20" s="62" t="s">
        <v>35</v>
      </c>
      <c r="AN20" s="61">
        <v>21169</v>
      </c>
      <c r="AO20" s="61">
        <v>1.1299999999999999</v>
      </c>
      <c r="AP20" s="410"/>
      <c r="AQ20" s="99">
        <v>0.52</v>
      </c>
      <c r="AR20" s="99">
        <v>0.56999999999999995</v>
      </c>
      <c r="AS20" s="90">
        <v>80</v>
      </c>
      <c r="AT20" s="90">
        <v>170</v>
      </c>
      <c r="AU20" s="90">
        <v>36</v>
      </c>
      <c r="AV20" s="90">
        <v>2</v>
      </c>
      <c r="AW20" s="90">
        <v>3</v>
      </c>
      <c r="AX20" s="230"/>
      <c r="AY20" s="104"/>
      <c r="AZ20" s="104"/>
      <c r="BA20" s="104"/>
      <c r="BB20" s="104"/>
      <c r="BC20" s="104"/>
      <c r="BD20" s="104"/>
      <c r="BE20" s="104"/>
      <c r="BF20" s="104"/>
      <c r="BG20" s="104"/>
      <c r="BH20" s="104"/>
      <c r="BI20" s="104"/>
      <c r="BJ20" s="104"/>
      <c r="BK20" s="104"/>
      <c r="BL20" s="104"/>
      <c r="BM20" s="104"/>
      <c r="BN20" s="421"/>
      <c r="BO20" s="104"/>
      <c r="BP20" s="104"/>
      <c r="BQ20" s="104"/>
      <c r="BR20" s="104"/>
      <c r="BS20" s="104"/>
      <c r="BT20" s="104"/>
      <c r="BU20" s="104"/>
    </row>
    <row r="21" spans="1:73" ht="15.75" x14ac:dyDescent="0.25">
      <c r="A21" s="44">
        <f t="shared" si="1"/>
        <v>2014</v>
      </c>
      <c r="B21" s="44" t="str">
        <f t="shared" si="1"/>
        <v>MAYO</v>
      </c>
      <c r="C21" s="44">
        <v>20</v>
      </c>
      <c r="D21" s="44" t="str">
        <f t="shared" si="0"/>
        <v>MAYO 2014 / 19</v>
      </c>
      <c r="E21" s="64"/>
      <c r="F21" s="73"/>
      <c r="G21" s="64"/>
      <c r="H21" s="64"/>
      <c r="I21" s="1"/>
      <c r="J21" s="1"/>
      <c r="K21" s="1"/>
      <c r="L21" s="1"/>
      <c r="M21" s="1"/>
      <c r="N21" s="1"/>
      <c r="O21" s="1"/>
      <c r="P21" s="1"/>
      <c r="Q21" s="30"/>
      <c r="R21" s="30"/>
      <c r="S21" s="416"/>
      <c r="T21" s="228"/>
      <c r="U21" s="228"/>
      <c r="V21" s="228"/>
      <c r="W21" s="228"/>
      <c r="X21" s="90"/>
      <c r="Y21" s="90"/>
      <c r="Z21" s="90"/>
      <c r="AA21" s="230"/>
      <c r="AB21" s="97">
        <v>19</v>
      </c>
      <c r="AC21" s="57">
        <v>41778</v>
      </c>
      <c r="AD21" s="58">
        <v>42948</v>
      </c>
      <c r="AE21" s="59" t="s">
        <v>34</v>
      </c>
      <c r="AF21" s="60">
        <v>0.56710000000000005</v>
      </c>
      <c r="AG21" s="60">
        <v>82</v>
      </c>
      <c r="AH21" s="60">
        <v>34</v>
      </c>
      <c r="AI21" s="61">
        <v>0.26</v>
      </c>
      <c r="AJ21" s="61">
        <v>0</v>
      </c>
      <c r="AK21" s="62" t="s">
        <v>20</v>
      </c>
      <c r="AL21" s="60">
        <v>64</v>
      </c>
      <c r="AM21" s="62" t="s">
        <v>35</v>
      </c>
      <c r="AN21" s="61">
        <v>21167</v>
      </c>
      <c r="AO21" s="61">
        <v>1.08</v>
      </c>
      <c r="AP21" s="410"/>
      <c r="AQ21" s="99">
        <v>0.52</v>
      </c>
      <c r="AR21" s="99">
        <v>0.56999999999999995</v>
      </c>
      <c r="AS21" s="90">
        <v>80</v>
      </c>
      <c r="AT21" s="90">
        <v>170</v>
      </c>
      <c r="AU21" s="90">
        <v>36</v>
      </c>
      <c r="AV21" s="90">
        <v>2</v>
      </c>
      <c r="AW21" s="90">
        <v>3</v>
      </c>
      <c r="AX21" s="230"/>
      <c r="AY21" s="104"/>
      <c r="AZ21" s="104"/>
      <c r="BA21" s="104"/>
      <c r="BB21" s="104"/>
      <c r="BC21" s="104"/>
      <c r="BD21" s="104"/>
      <c r="BE21" s="104"/>
      <c r="BF21" s="104"/>
      <c r="BG21" s="104"/>
      <c r="BH21" s="104"/>
      <c r="BI21" s="104"/>
      <c r="BJ21" s="104"/>
      <c r="BK21" s="104"/>
      <c r="BL21" s="104"/>
      <c r="BM21" s="104"/>
      <c r="BN21" s="421"/>
      <c r="BO21" s="104"/>
      <c r="BP21" s="104"/>
      <c r="BQ21" s="104"/>
      <c r="BR21" s="104"/>
      <c r="BS21" s="104"/>
      <c r="BT21" s="104"/>
      <c r="BU21" s="104"/>
    </row>
    <row r="22" spans="1:73" x14ac:dyDescent="0.25">
      <c r="A22" s="44">
        <f t="shared" si="1"/>
        <v>2014</v>
      </c>
      <c r="B22" s="44" t="str">
        <f t="shared" si="1"/>
        <v>MAYO</v>
      </c>
      <c r="C22" s="44">
        <v>21</v>
      </c>
      <c r="D22" s="44" t="str">
        <f t="shared" si="0"/>
        <v>MAYO 2014 / 20</v>
      </c>
      <c r="E22" s="97"/>
      <c r="F22" s="74"/>
      <c r="G22" s="58"/>
      <c r="H22" s="59"/>
      <c r="I22" s="60"/>
      <c r="J22" s="60"/>
      <c r="K22" s="60"/>
      <c r="L22" s="61"/>
      <c r="M22" s="61"/>
      <c r="N22" s="62"/>
      <c r="O22" s="60"/>
      <c r="P22" s="62"/>
      <c r="Q22" s="65"/>
      <c r="R22" s="65"/>
      <c r="S22" s="416"/>
      <c r="T22" s="96"/>
      <c r="U22" s="96"/>
      <c r="V22" s="90"/>
      <c r="W22" s="90"/>
      <c r="X22" s="90"/>
      <c r="Y22" s="90"/>
      <c r="Z22" s="90"/>
      <c r="AA22" s="230"/>
      <c r="AB22" s="97">
        <v>20</v>
      </c>
      <c r="AC22" s="57">
        <v>41779</v>
      </c>
      <c r="AD22" s="58">
        <v>42966</v>
      </c>
      <c r="AE22" s="59" t="s">
        <v>34</v>
      </c>
      <c r="AF22" s="60">
        <v>0.56710000000000005</v>
      </c>
      <c r="AG22" s="60">
        <v>81</v>
      </c>
      <c r="AH22" s="60">
        <v>34</v>
      </c>
      <c r="AI22" s="61">
        <v>0.25</v>
      </c>
      <c r="AJ22" s="61">
        <v>0</v>
      </c>
      <c r="AK22" s="62" t="s">
        <v>20</v>
      </c>
      <c r="AL22" s="60">
        <v>64</v>
      </c>
      <c r="AM22" s="62" t="s">
        <v>35</v>
      </c>
      <c r="AN22" s="61">
        <v>21162</v>
      </c>
      <c r="AO22" s="61">
        <v>1.3</v>
      </c>
      <c r="AP22" s="410"/>
      <c r="AQ22" s="99">
        <v>0.52</v>
      </c>
      <c r="AR22" s="99">
        <v>0.56999999999999995</v>
      </c>
      <c r="AS22" s="90">
        <v>80</v>
      </c>
      <c r="AT22" s="90">
        <v>170</v>
      </c>
      <c r="AU22" s="90">
        <v>36</v>
      </c>
      <c r="AV22" s="90">
        <v>2</v>
      </c>
      <c r="AW22" s="90">
        <v>3</v>
      </c>
      <c r="AX22" s="230"/>
      <c r="AY22" s="104"/>
      <c r="AZ22" s="104"/>
      <c r="BA22" s="104"/>
      <c r="BB22" s="104"/>
      <c r="BC22" s="104"/>
      <c r="BD22" s="104"/>
      <c r="BE22" s="104"/>
      <c r="BF22" s="104"/>
      <c r="BG22" s="104"/>
      <c r="BH22" s="104"/>
      <c r="BI22" s="104"/>
      <c r="BJ22" s="104"/>
      <c r="BK22" s="104"/>
      <c r="BL22" s="104"/>
      <c r="BM22" s="104"/>
      <c r="BN22" s="421"/>
      <c r="BO22" s="104"/>
      <c r="BP22" s="104"/>
      <c r="BQ22" s="104"/>
      <c r="BR22" s="104"/>
      <c r="BS22" s="104"/>
      <c r="BT22" s="104"/>
      <c r="BU22" s="104"/>
    </row>
    <row r="23" spans="1:73" x14ac:dyDescent="0.25">
      <c r="A23" s="44">
        <f t="shared" si="1"/>
        <v>2014</v>
      </c>
      <c r="B23" s="44" t="str">
        <f t="shared" si="1"/>
        <v>MAYO</v>
      </c>
      <c r="C23" s="44">
        <v>22</v>
      </c>
      <c r="D23" s="44" t="str">
        <f t="shared" si="0"/>
        <v>MAYO 2014 / 21</v>
      </c>
      <c r="E23" s="97"/>
      <c r="F23" s="74"/>
      <c r="G23" s="58"/>
      <c r="H23" s="59"/>
      <c r="I23" s="60"/>
      <c r="J23" s="60"/>
      <c r="K23" s="60"/>
      <c r="L23" s="61"/>
      <c r="M23" s="61"/>
      <c r="N23" s="62"/>
      <c r="O23" s="60"/>
      <c r="P23" s="62"/>
      <c r="Q23" s="65"/>
      <c r="R23" s="65"/>
      <c r="S23" s="416"/>
      <c r="T23" s="96"/>
      <c r="U23" s="96"/>
      <c r="V23" s="90"/>
      <c r="W23" s="90"/>
      <c r="X23" s="90"/>
      <c r="Y23" s="90"/>
      <c r="Z23" s="90"/>
      <c r="AA23" s="230"/>
      <c r="AB23" s="97">
        <v>21</v>
      </c>
      <c r="AC23" s="57">
        <v>41780</v>
      </c>
      <c r="AD23" s="58">
        <v>42989</v>
      </c>
      <c r="AE23" s="59" t="s">
        <v>34</v>
      </c>
      <c r="AF23" s="60">
        <v>0.56710000000000005</v>
      </c>
      <c r="AG23" s="60">
        <v>82</v>
      </c>
      <c r="AH23" s="60">
        <v>34</v>
      </c>
      <c r="AI23" s="61">
        <v>0.25</v>
      </c>
      <c r="AJ23" s="61">
        <v>0</v>
      </c>
      <c r="AK23" s="62" t="s">
        <v>20</v>
      </c>
      <c r="AL23" s="60">
        <v>64</v>
      </c>
      <c r="AM23" s="62" t="s">
        <v>35</v>
      </c>
      <c r="AN23" s="61">
        <v>21163</v>
      </c>
      <c r="AO23" s="61">
        <v>1.05</v>
      </c>
      <c r="AP23" s="410"/>
      <c r="AQ23" s="99">
        <v>0.52</v>
      </c>
      <c r="AR23" s="99">
        <v>0.56999999999999995</v>
      </c>
      <c r="AS23" s="90">
        <v>80</v>
      </c>
      <c r="AT23" s="90">
        <v>170</v>
      </c>
      <c r="AU23" s="90">
        <v>36</v>
      </c>
      <c r="AV23" s="90">
        <v>2</v>
      </c>
      <c r="AW23" s="90">
        <v>3</v>
      </c>
      <c r="AX23" s="230"/>
      <c r="AY23" s="104"/>
      <c r="AZ23" s="104"/>
      <c r="BA23" s="104"/>
      <c r="BB23" s="104"/>
      <c r="BC23" s="104"/>
      <c r="BD23" s="104"/>
      <c r="BE23" s="104"/>
      <c r="BF23" s="104"/>
      <c r="BG23" s="104"/>
      <c r="BH23" s="104"/>
      <c r="BI23" s="104"/>
      <c r="BJ23" s="104"/>
      <c r="BK23" s="104"/>
      <c r="BL23" s="104"/>
      <c r="BM23" s="104"/>
      <c r="BN23" s="421"/>
      <c r="BO23" s="104"/>
      <c r="BP23" s="104"/>
      <c r="BQ23" s="104"/>
      <c r="BR23" s="104"/>
      <c r="BS23" s="104"/>
      <c r="BT23" s="104"/>
      <c r="BU23" s="104"/>
    </row>
    <row r="24" spans="1:73" x14ac:dyDescent="0.25">
      <c r="A24" s="44">
        <f t="shared" si="1"/>
        <v>2014</v>
      </c>
      <c r="B24" s="44" t="str">
        <f t="shared" si="1"/>
        <v>MAYO</v>
      </c>
      <c r="C24" s="44">
        <v>23</v>
      </c>
      <c r="D24" s="44" t="str">
        <f t="shared" si="0"/>
        <v>MAYO 2014 / 22</v>
      </c>
      <c r="S24" s="417"/>
    </row>
    <row r="25" spans="1:73" x14ac:dyDescent="0.25">
      <c r="A25" s="44">
        <f t="shared" si="1"/>
        <v>2014</v>
      </c>
      <c r="B25" s="44" t="str">
        <f t="shared" si="1"/>
        <v>MAYO</v>
      </c>
      <c r="C25" s="44">
        <v>24</v>
      </c>
      <c r="D25" s="44" t="str">
        <f t="shared" si="0"/>
        <v>MAYO 2014 / 23</v>
      </c>
      <c r="S25" s="417"/>
    </row>
    <row r="26" spans="1:73" x14ac:dyDescent="0.25">
      <c r="A26" s="44">
        <f t="shared" si="1"/>
        <v>2014</v>
      </c>
      <c r="B26" s="44" t="str">
        <f t="shared" si="1"/>
        <v>MAYO</v>
      </c>
      <c r="C26" s="44">
        <v>25</v>
      </c>
      <c r="D26" s="44" t="str">
        <f t="shared" si="0"/>
        <v>MAYO 2014 / 24</v>
      </c>
      <c r="S26" s="417"/>
    </row>
    <row r="27" spans="1:73" x14ac:dyDescent="0.25">
      <c r="A27" s="44">
        <f t="shared" si="1"/>
        <v>2014</v>
      </c>
      <c r="B27" s="44" t="str">
        <f t="shared" si="1"/>
        <v>MAYO</v>
      </c>
      <c r="C27" s="44">
        <v>26</v>
      </c>
      <c r="D27" s="44" t="str">
        <f t="shared" si="0"/>
        <v>MAYO 2014 / 25</v>
      </c>
      <c r="S27" s="417"/>
    </row>
    <row r="28" spans="1:73" x14ac:dyDescent="0.25">
      <c r="A28" s="44">
        <f t="shared" si="1"/>
        <v>2014</v>
      </c>
      <c r="B28" s="44" t="str">
        <f t="shared" si="1"/>
        <v>MAYO</v>
      </c>
      <c r="C28" s="44">
        <v>27</v>
      </c>
      <c r="D28" s="44" t="str">
        <f t="shared" si="0"/>
        <v>MAYO 2014 / 26</v>
      </c>
      <c r="S28" s="417"/>
    </row>
    <row r="29" spans="1:73" x14ac:dyDescent="0.25">
      <c r="A29" s="44">
        <f t="shared" si="1"/>
        <v>2014</v>
      </c>
      <c r="B29" s="44" t="str">
        <f t="shared" si="1"/>
        <v>MAYO</v>
      </c>
      <c r="C29" s="44">
        <v>28</v>
      </c>
      <c r="D29" s="44" t="str">
        <f t="shared" si="0"/>
        <v>MAYO 2014 / 27</v>
      </c>
      <c r="S29" s="417"/>
    </row>
    <row r="30" spans="1:73" x14ac:dyDescent="0.25">
      <c r="A30" s="44">
        <f t="shared" si="1"/>
        <v>2014</v>
      </c>
      <c r="B30" s="44" t="str">
        <f t="shared" si="1"/>
        <v>MAYO</v>
      </c>
      <c r="C30" s="44">
        <v>29</v>
      </c>
      <c r="D30" s="44" t="str">
        <f t="shared" si="0"/>
        <v>MAYO 2014 / 28</v>
      </c>
      <c r="S30" s="417"/>
    </row>
    <row r="31" spans="1:73" x14ac:dyDescent="0.25">
      <c r="A31" s="44">
        <f t="shared" si="1"/>
        <v>2014</v>
      </c>
      <c r="B31" s="44" t="str">
        <f t="shared" si="1"/>
        <v>MAYO</v>
      </c>
      <c r="C31" s="44">
        <v>30</v>
      </c>
      <c r="D31" s="44" t="str">
        <f t="shared" si="0"/>
        <v>MAYO 2014 / 29</v>
      </c>
      <c r="S31" s="417"/>
    </row>
    <row r="32" spans="1:73" x14ac:dyDescent="0.25">
      <c r="A32" s="44">
        <f t="shared" si="1"/>
        <v>2014</v>
      </c>
      <c r="B32" s="44" t="str">
        <f t="shared" si="1"/>
        <v>MAYO</v>
      </c>
      <c r="C32" s="44">
        <v>31</v>
      </c>
      <c r="D32" s="44" t="str">
        <f t="shared" si="0"/>
        <v>MAYO 2014 / 30</v>
      </c>
      <c r="S32" s="417"/>
    </row>
    <row r="33" spans="1:74" s="206" customFormat="1" ht="15.75" x14ac:dyDescent="0.25">
      <c r="D33" s="44" t="str">
        <f t="shared" si="0"/>
        <v>MAYO 2014 / 31</v>
      </c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17"/>
      <c r="T33" s="44"/>
      <c r="U33" s="44"/>
      <c r="V33" s="44"/>
      <c r="W33" s="44"/>
      <c r="X33" s="44"/>
      <c r="Y33" s="44"/>
      <c r="Z33" s="44"/>
      <c r="AA33" s="207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11"/>
      <c r="AQ33" s="44"/>
      <c r="AR33" s="44"/>
      <c r="AS33" s="44"/>
      <c r="AT33" s="44"/>
      <c r="AU33" s="44"/>
      <c r="AV33" s="44"/>
      <c r="AW33" s="44"/>
      <c r="AX33" s="207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22"/>
      <c r="BO33" s="44"/>
      <c r="BP33" s="44"/>
      <c r="BQ33" s="44"/>
      <c r="BR33" s="44"/>
      <c r="BS33" s="44"/>
      <c r="BT33" s="44"/>
      <c r="BU33" s="44"/>
      <c r="BV33" s="209" t="str">
        <f>IFERROR(AVERAGE(BV2:BV32),"")</f>
        <v/>
      </c>
    </row>
    <row r="34" spans="1:74" ht="15.75" x14ac:dyDescent="0.25">
      <c r="A34" s="44">
        <v>2014</v>
      </c>
      <c r="B34" s="44" t="s">
        <v>233</v>
      </c>
      <c r="C34" s="44">
        <v>1</v>
      </c>
      <c r="D34" s="208" t="s">
        <v>228</v>
      </c>
      <c r="E34" s="209">
        <f>IFERROR(AVERAGE(E3:E33),"")</f>
        <v>9</v>
      </c>
      <c r="F34" s="209">
        <f>IFERROR(AVERAGE(F3:F33),"")</f>
        <v>41775.588235294119</v>
      </c>
      <c r="G34" s="209">
        <f>IFERROR(AVERAGE(G3:G33),"")</f>
        <v>42894.294117647056</v>
      </c>
      <c r="H34" s="209" t="str">
        <f>IFERROR(AVERAGE(H3:H33),"")</f>
        <v/>
      </c>
      <c r="I34" s="209">
        <f>IFERROR(AVERAGE(I3:I33),"")</f>
        <v>0.55169411764705878</v>
      </c>
      <c r="J34" s="209">
        <f t="shared" ref="J34:BU34" si="2">IFERROR(AVERAGE(J3:J33),"")</f>
        <v>99.82352941176471</v>
      </c>
      <c r="K34" s="209">
        <f t="shared" si="2"/>
        <v>27.823529411764707</v>
      </c>
      <c r="L34" s="209">
        <f t="shared" si="2"/>
        <v>1.3717647058823528</v>
      </c>
      <c r="M34" s="209">
        <f t="shared" si="2"/>
        <v>0</v>
      </c>
      <c r="N34" s="209" t="str">
        <f t="shared" si="2"/>
        <v/>
      </c>
      <c r="O34" s="209">
        <f t="shared" si="2"/>
        <v>8.8235294117647065</v>
      </c>
      <c r="P34" s="209" t="str">
        <f t="shared" si="2"/>
        <v/>
      </c>
      <c r="Q34" s="209">
        <f t="shared" si="2"/>
        <v>21263.647058823528</v>
      </c>
      <c r="R34" s="209">
        <f t="shared" si="2"/>
        <v>0.97941176470588232</v>
      </c>
      <c r="S34" s="418" t="str">
        <f t="shared" si="2"/>
        <v/>
      </c>
      <c r="T34" s="209">
        <f t="shared" si="2"/>
        <v>0.5199999999999998</v>
      </c>
      <c r="U34" s="209">
        <f t="shared" si="2"/>
        <v>0.57000000000000006</v>
      </c>
      <c r="V34" s="209">
        <f t="shared" si="2"/>
        <v>80</v>
      </c>
      <c r="W34" s="209">
        <f t="shared" si="2"/>
        <v>170</v>
      </c>
      <c r="X34" s="209">
        <f t="shared" si="2"/>
        <v>36</v>
      </c>
      <c r="Y34" s="209">
        <f t="shared" si="2"/>
        <v>2</v>
      </c>
      <c r="Z34" s="209">
        <f t="shared" si="2"/>
        <v>3</v>
      </c>
      <c r="AA34" s="209" t="str">
        <f t="shared" si="2"/>
        <v/>
      </c>
      <c r="AB34" s="209">
        <f t="shared" si="2"/>
        <v>11</v>
      </c>
      <c r="AC34" s="209">
        <f t="shared" si="2"/>
        <v>41770</v>
      </c>
      <c r="AD34" s="209">
        <f t="shared" si="2"/>
        <v>42779.857142857145</v>
      </c>
      <c r="AE34" s="209" t="str">
        <f t="shared" si="2"/>
        <v/>
      </c>
      <c r="AF34" s="209">
        <f t="shared" si="2"/>
        <v>0.56579523809523813</v>
      </c>
      <c r="AG34" s="209">
        <f t="shared" si="2"/>
        <v>84.571428571428569</v>
      </c>
      <c r="AH34" s="209">
        <f t="shared" si="2"/>
        <v>33.952380952380949</v>
      </c>
      <c r="AI34" s="209">
        <f t="shared" si="2"/>
        <v>1.2328571428571429</v>
      </c>
      <c r="AJ34" s="209">
        <f t="shared" si="2"/>
        <v>0</v>
      </c>
      <c r="AK34" s="209" t="str">
        <f t="shared" si="2"/>
        <v/>
      </c>
      <c r="AL34" s="209">
        <f t="shared" si="2"/>
        <v>63.904761904761905</v>
      </c>
      <c r="AM34" s="209" t="str">
        <f t="shared" si="2"/>
        <v/>
      </c>
      <c r="AN34" s="209">
        <f t="shared" si="2"/>
        <v>21171</v>
      </c>
      <c r="AO34" s="209">
        <f t="shared" si="2"/>
        <v>1.0376190476190479</v>
      </c>
      <c r="AP34" s="412" t="str">
        <f t="shared" si="2"/>
        <v/>
      </c>
      <c r="AQ34" s="209">
        <f t="shared" si="2"/>
        <v>0.5199999999999998</v>
      </c>
      <c r="AR34" s="209">
        <f t="shared" si="2"/>
        <v>0.57000000000000006</v>
      </c>
      <c r="AS34" s="209">
        <f t="shared" si="2"/>
        <v>80</v>
      </c>
      <c r="AT34" s="209">
        <f t="shared" si="2"/>
        <v>170</v>
      </c>
      <c r="AU34" s="209">
        <f t="shared" si="2"/>
        <v>36</v>
      </c>
      <c r="AV34" s="209">
        <f t="shared" si="2"/>
        <v>2</v>
      </c>
      <c r="AW34" s="209">
        <f t="shared" si="2"/>
        <v>3</v>
      </c>
      <c r="AX34" s="209" t="str">
        <f t="shared" si="2"/>
        <v/>
      </c>
      <c r="AY34" s="209">
        <f t="shared" si="2"/>
        <v>2.5</v>
      </c>
      <c r="AZ34" s="209">
        <f t="shared" si="2"/>
        <v>41772.75</v>
      </c>
      <c r="BA34" s="209" t="str">
        <f t="shared" si="2"/>
        <v/>
      </c>
      <c r="BB34" s="209" t="str">
        <f t="shared" si="2"/>
        <v/>
      </c>
      <c r="BC34" s="209">
        <f t="shared" si="2"/>
        <v>0.56197499999999989</v>
      </c>
      <c r="BD34" s="209">
        <f t="shared" si="2"/>
        <v>67</v>
      </c>
      <c r="BE34" s="209">
        <f t="shared" si="2"/>
        <v>33.457999999999998</v>
      </c>
      <c r="BF34" s="209">
        <f t="shared" si="2"/>
        <v>0.81</v>
      </c>
      <c r="BG34" s="209">
        <f t="shared" si="2"/>
        <v>1.4500000000000002</v>
      </c>
      <c r="BH34" s="209">
        <f t="shared" si="2"/>
        <v>0.02</v>
      </c>
      <c r="BI34" s="209">
        <f t="shared" si="2"/>
        <v>1</v>
      </c>
      <c r="BJ34" s="209">
        <f t="shared" si="2"/>
        <v>5.0000000000000001E-3</v>
      </c>
      <c r="BK34" s="209" t="str">
        <f t="shared" si="2"/>
        <v/>
      </c>
      <c r="BL34" s="209">
        <f t="shared" si="2"/>
        <v>21249.25</v>
      </c>
      <c r="BM34" s="209">
        <f t="shared" si="2"/>
        <v>0.4</v>
      </c>
      <c r="BN34" s="423" t="str">
        <f t="shared" si="2"/>
        <v/>
      </c>
      <c r="BO34" s="209">
        <f t="shared" si="2"/>
        <v>0.52</v>
      </c>
      <c r="BP34" s="209">
        <f t="shared" si="2"/>
        <v>0.56999999999999995</v>
      </c>
      <c r="BQ34" s="209">
        <f t="shared" si="2"/>
        <v>80</v>
      </c>
      <c r="BR34" s="209">
        <f t="shared" si="2"/>
        <v>170</v>
      </c>
      <c r="BS34" s="209">
        <f t="shared" si="2"/>
        <v>36</v>
      </c>
      <c r="BT34" s="209">
        <f t="shared" si="2"/>
        <v>2</v>
      </c>
      <c r="BU34" s="209">
        <f t="shared" si="2"/>
        <v>3</v>
      </c>
    </row>
    <row r="35" spans="1:74" x14ac:dyDescent="0.25">
      <c r="A35" s="44">
        <f>A34</f>
        <v>2014</v>
      </c>
      <c r="B35" s="44" t="str">
        <f>B34</f>
        <v>JUNIO</v>
      </c>
      <c r="C35" s="44">
        <v>2</v>
      </c>
      <c r="D35" s="44" t="str">
        <f t="shared" ref="D35:D65" si="3">B34&amp;" "&amp;A34&amp;" / "&amp;C34</f>
        <v>JUNIO 2014 / 1</v>
      </c>
      <c r="E35" s="104">
        <v>1</v>
      </c>
      <c r="F35" s="78">
        <v>41791</v>
      </c>
      <c r="G35" s="114">
        <v>43327</v>
      </c>
      <c r="H35" s="114" t="s">
        <v>19</v>
      </c>
      <c r="I35" s="92">
        <v>0.54600000000000004</v>
      </c>
      <c r="J35" s="93">
        <v>110</v>
      </c>
      <c r="K35" s="93">
        <v>26</v>
      </c>
      <c r="L35" s="93">
        <v>1.18</v>
      </c>
      <c r="M35" s="93">
        <v>0</v>
      </c>
      <c r="N35" s="94" t="s">
        <v>20</v>
      </c>
      <c r="O35" s="93">
        <v>9</v>
      </c>
      <c r="P35" s="94" t="s">
        <v>21</v>
      </c>
      <c r="Q35" s="95">
        <v>21299</v>
      </c>
      <c r="R35" s="95">
        <v>1.49</v>
      </c>
      <c r="S35" s="414"/>
      <c r="T35" s="96">
        <v>0.52</v>
      </c>
      <c r="U35" s="96">
        <v>0.56999999999999995</v>
      </c>
      <c r="V35" s="90">
        <v>80</v>
      </c>
      <c r="W35" s="90">
        <v>170</v>
      </c>
      <c r="X35" s="90">
        <v>36</v>
      </c>
      <c r="Y35" s="90">
        <v>2</v>
      </c>
      <c r="Z35" s="90">
        <v>3</v>
      </c>
      <c r="AA35" s="230"/>
      <c r="AB35" s="115">
        <v>1</v>
      </c>
      <c r="AC35" s="66">
        <v>41793</v>
      </c>
      <c r="AD35" s="67">
        <v>43360</v>
      </c>
      <c r="AE35" s="68" t="s">
        <v>165</v>
      </c>
      <c r="AF35" s="69">
        <v>0.54079999999999995</v>
      </c>
      <c r="AG35" s="69">
        <v>129</v>
      </c>
      <c r="AH35" s="69">
        <v>34</v>
      </c>
      <c r="AI35" s="70">
        <v>0.14000000000000001</v>
      </c>
      <c r="AJ35" s="70">
        <v>0</v>
      </c>
      <c r="AK35" s="71" t="s">
        <v>20</v>
      </c>
      <c r="AL35" s="69">
        <v>64</v>
      </c>
      <c r="AM35" s="71" t="s">
        <v>35</v>
      </c>
      <c r="AN35" s="70">
        <v>21318</v>
      </c>
      <c r="AO35" s="70">
        <v>0.33</v>
      </c>
      <c r="AP35" s="410"/>
      <c r="AQ35" s="99">
        <v>0.52</v>
      </c>
      <c r="AR35" s="99">
        <v>0.56999999999999995</v>
      </c>
      <c r="AS35" s="90">
        <v>80</v>
      </c>
      <c r="AT35" s="90">
        <v>170</v>
      </c>
      <c r="AU35" s="90">
        <v>36</v>
      </c>
      <c r="AV35" s="90">
        <v>2</v>
      </c>
      <c r="AW35" s="90">
        <v>3</v>
      </c>
      <c r="AX35" s="230"/>
      <c r="AY35" s="104">
        <v>1</v>
      </c>
      <c r="AZ35" s="116">
        <v>41792</v>
      </c>
      <c r="BA35" s="117"/>
      <c r="BB35" s="117"/>
      <c r="BC35" s="117">
        <v>0.5625</v>
      </c>
      <c r="BD35" s="70">
        <v>87</v>
      </c>
      <c r="BE35" s="102">
        <f>((9/5)*BF35)+32</f>
        <v>33.457999999999998</v>
      </c>
      <c r="BF35" s="102">
        <v>0.81</v>
      </c>
      <c r="BG35" s="70">
        <v>0.8</v>
      </c>
      <c r="BH35" s="70">
        <v>0.02</v>
      </c>
      <c r="BI35" s="70">
        <v>1</v>
      </c>
      <c r="BJ35" s="118">
        <v>5.0000000000000001E-3</v>
      </c>
      <c r="BK35" s="117" t="s">
        <v>37</v>
      </c>
      <c r="BL35" s="70">
        <v>21240</v>
      </c>
      <c r="BM35" s="70">
        <v>0.4</v>
      </c>
      <c r="BN35" s="424"/>
      <c r="BO35" s="99">
        <v>0.52</v>
      </c>
      <c r="BP35" s="99">
        <v>0.56999999999999995</v>
      </c>
      <c r="BQ35" s="90">
        <v>80</v>
      </c>
      <c r="BR35" s="90">
        <v>170</v>
      </c>
      <c r="BS35" s="90">
        <v>36</v>
      </c>
      <c r="BT35" s="90">
        <v>2</v>
      </c>
      <c r="BU35" s="90">
        <v>3</v>
      </c>
    </row>
    <row r="36" spans="1:74" x14ac:dyDescent="0.25">
      <c r="A36" s="44">
        <f t="shared" ref="A36:B64" si="4">A35</f>
        <v>2014</v>
      </c>
      <c r="B36" s="44" t="str">
        <f t="shared" si="4"/>
        <v>JUNIO</v>
      </c>
      <c r="C36" s="44">
        <v>3</v>
      </c>
      <c r="D36" s="44" t="str">
        <f t="shared" si="3"/>
        <v>JUNIO 2014 / 2</v>
      </c>
      <c r="E36" s="104">
        <v>2</v>
      </c>
      <c r="F36" s="78">
        <v>41793</v>
      </c>
      <c r="G36" s="114">
        <v>43362</v>
      </c>
      <c r="H36" s="114" t="s">
        <v>19</v>
      </c>
      <c r="I36" s="92">
        <v>0.55010000000000003</v>
      </c>
      <c r="J36" s="93">
        <v>104</v>
      </c>
      <c r="K36" s="93">
        <v>29</v>
      </c>
      <c r="L36" s="93">
        <v>1.41</v>
      </c>
      <c r="M36" s="93">
        <v>0</v>
      </c>
      <c r="N36" s="94" t="s">
        <v>20</v>
      </c>
      <c r="O36" s="93">
        <v>9</v>
      </c>
      <c r="P36" s="94" t="s">
        <v>21</v>
      </c>
      <c r="Q36" s="95">
        <v>21277</v>
      </c>
      <c r="R36" s="95">
        <v>1.35</v>
      </c>
      <c r="S36" s="414"/>
      <c r="T36" s="96">
        <v>0.52</v>
      </c>
      <c r="U36" s="96">
        <v>0.56999999999999995</v>
      </c>
      <c r="V36" s="90">
        <v>80</v>
      </c>
      <c r="W36" s="90">
        <v>170</v>
      </c>
      <c r="X36" s="90">
        <v>36</v>
      </c>
      <c r="Y36" s="90">
        <v>2</v>
      </c>
      <c r="Z36" s="90">
        <v>3</v>
      </c>
      <c r="AA36" s="230"/>
      <c r="AB36" s="115">
        <v>2</v>
      </c>
      <c r="AC36" s="66">
        <v>41796</v>
      </c>
      <c r="AD36" s="67">
        <v>43413</v>
      </c>
      <c r="AE36" s="68" t="s">
        <v>34</v>
      </c>
      <c r="AF36" s="69">
        <v>0.56769999999999998</v>
      </c>
      <c r="AG36" s="69">
        <v>80</v>
      </c>
      <c r="AH36" s="69">
        <v>34</v>
      </c>
      <c r="AI36" s="70">
        <v>0.38</v>
      </c>
      <c r="AJ36" s="70">
        <v>0</v>
      </c>
      <c r="AK36" s="71" t="s">
        <v>20</v>
      </c>
      <c r="AL36" s="69">
        <v>65</v>
      </c>
      <c r="AM36" s="71" t="s">
        <v>35</v>
      </c>
      <c r="AN36" s="70">
        <v>21166</v>
      </c>
      <c r="AO36" s="70">
        <v>0.82</v>
      </c>
      <c r="AP36" s="410"/>
      <c r="AQ36" s="99">
        <v>0.52</v>
      </c>
      <c r="AR36" s="99">
        <v>0.56999999999999995</v>
      </c>
      <c r="AS36" s="90">
        <v>80</v>
      </c>
      <c r="AT36" s="90">
        <v>170</v>
      </c>
      <c r="AU36" s="90">
        <v>36</v>
      </c>
      <c r="AV36" s="90">
        <v>2</v>
      </c>
      <c r="AW36" s="90">
        <v>3</v>
      </c>
      <c r="AX36" s="230"/>
      <c r="AY36" s="104">
        <v>2</v>
      </c>
      <c r="AZ36" s="116">
        <v>41800</v>
      </c>
      <c r="BA36" s="117"/>
      <c r="BB36" s="117"/>
      <c r="BC36" s="117">
        <v>0.56369999999999998</v>
      </c>
      <c r="BD36" s="70">
        <v>84</v>
      </c>
      <c r="BE36" s="102">
        <f>((9/5)*BF36)+32</f>
        <v>33.457999999999998</v>
      </c>
      <c r="BF36" s="102">
        <v>0.81</v>
      </c>
      <c r="BG36" s="70">
        <v>1</v>
      </c>
      <c r="BH36" s="70">
        <v>0.02</v>
      </c>
      <c r="BI36" s="70">
        <v>1</v>
      </c>
      <c r="BJ36" s="118">
        <v>5.0000000000000001E-3</v>
      </c>
      <c r="BK36" s="117" t="s">
        <v>37</v>
      </c>
      <c r="BL36" s="70">
        <v>21235</v>
      </c>
      <c r="BM36" s="70">
        <v>0.4</v>
      </c>
      <c r="BN36" s="424"/>
      <c r="BO36" s="99">
        <v>0.52</v>
      </c>
      <c r="BP36" s="99">
        <v>0.56999999999999995</v>
      </c>
      <c r="BQ36" s="90">
        <v>80</v>
      </c>
      <c r="BR36" s="90">
        <v>170</v>
      </c>
      <c r="BS36" s="90">
        <v>36</v>
      </c>
      <c r="BT36" s="90">
        <v>2</v>
      </c>
      <c r="BU36" s="90">
        <v>3</v>
      </c>
    </row>
    <row r="37" spans="1:74" x14ac:dyDescent="0.25">
      <c r="A37" s="44">
        <f t="shared" si="4"/>
        <v>2014</v>
      </c>
      <c r="B37" s="44" t="str">
        <f t="shared" si="4"/>
        <v>JUNIO</v>
      </c>
      <c r="C37" s="44">
        <v>4</v>
      </c>
      <c r="D37" s="44" t="str">
        <f t="shared" si="3"/>
        <v>JUNIO 2014 / 3</v>
      </c>
      <c r="E37" s="104">
        <v>3</v>
      </c>
      <c r="F37" s="78">
        <v>41794</v>
      </c>
      <c r="G37" s="119">
        <v>43398</v>
      </c>
      <c r="H37" s="119" t="s">
        <v>19</v>
      </c>
      <c r="I37" s="92">
        <v>0.54849999999999999</v>
      </c>
      <c r="J37" s="93">
        <v>106</v>
      </c>
      <c r="K37" s="93">
        <v>29</v>
      </c>
      <c r="L37" s="93">
        <v>1.1399999999999999</v>
      </c>
      <c r="M37" s="93">
        <v>0</v>
      </c>
      <c r="N37" s="94" t="s">
        <v>20</v>
      </c>
      <c r="O37" s="93">
        <v>9</v>
      </c>
      <c r="P37" s="94" t="s">
        <v>21</v>
      </c>
      <c r="Q37" s="95">
        <v>21285</v>
      </c>
      <c r="R37" s="95">
        <v>1.3</v>
      </c>
      <c r="S37" s="414"/>
      <c r="T37" s="96">
        <v>0.52</v>
      </c>
      <c r="U37" s="96">
        <v>0.56999999999999995</v>
      </c>
      <c r="V37" s="90">
        <v>80</v>
      </c>
      <c r="W37" s="90">
        <v>170</v>
      </c>
      <c r="X37" s="90">
        <v>36</v>
      </c>
      <c r="Y37" s="90">
        <v>2</v>
      </c>
      <c r="Z37" s="90">
        <v>3</v>
      </c>
      <c r="AA37" s="230"/>
      <c r="AB37" s="115">
        <v>3</v>
      </c>
      <c r="AC37" s="66">
        <v>41797</v>
      </c>
      <c r="AD37" s="67">
        <v>43434</v>
      </c>
      <c r="AE37" s="68" t="s">
        <v>34</v>
      </c>
      <c r="AF37" s="69">
        <v>0.56340000000000001</v>
      </c>
      <c r="AG37" s="69">
        <v>90</v>
      </c>
      <c r="AH37" s="69">
        <v>33</v>
      </c>
      <c r="AI37" s="70">
        <v>0.64</v>
      </c>
      <c r="AJ37" s="70">
        <v>0</v>
      </c>
      <c r="AK37" s="71" t="s">
        <v>20</v>
      </c>
      <c r="AL37" s="69">
        <v>64</v>
      </c>
      <c r="AM37" s="71" t="s">
        <v>35</v>
      </c>
      <c r="AN37" s="70">
        <v>21177</v>
      </c>
      <c r="AO37" s="70">
        <v>1.58</v>
      </c>
      <c r="AP37" s="410"/>
      <c r="AQ37" s="99">
        <v>0.52</v>
      </c>
      <c r="AR37" s="99">
        <v>0.56999999999999995</v>
      </c>
      <c r="AS37" s="90">
        <v>80</v>
      </c>
      <c r="AT37" s="90">
        <v>170</v>
      </c>
      <c r="AU37" s="90">
        <v>36</v>
      </c>
      <c r="AV37" s="90">
        <v>2</v>
      </c>
      <c r="AW37" s="90">
        <v>3</v>
      </c>
      <c r="AX37" s="230"/>
      <c r="AY37" s="104">
        <v>3</v>
      </c>
      <c r="AZ37" s="116">
        <v>41809</v>
      </c>
      <c r="BA37" s="117"/>
      <c r="BB37" s="117"/>
      <c r="BC37" s="117">
        <v>0.56130000000000002</v>
      </c>
      <c r="BD37" s="70">
        <v>89</v>
      </c>
      <c r="BE37" s="102">
        <f>((9/5)*BF37)+32</f>
        <v>33.457999999999998</v>
      </c>
      <c r="BF37" s="102">
        <v>0.81</v>
      </c>
      <c r="BG37" s="70">
        <v>1.1000000000000001</v>
      </c>
      <c r="BH37" s="70">
        <v>0.02</v>
      </c>
      <c r="BI37" s="70">
        <v>1</v>
      </c>
      <c r="BJ37" s="118">
        <v>5.0000000000000001E-3</v>
      </c>
      <c r="BK37" s="117" t="s">
        <v>37</v>
      </c>
      <c r="BL37" s="70">
        <v>21252</v>
      </c>
      <c r="BM37" s="70">
        <v>0.4</v>
      </c>
      <c r="BN37" s="424"/>
      <c r="BO37" s="99">
        <v>0.52</v>
      </c>
      <c r="BP37" s="99">
        <v>0.56999999999999995</v>
      </c>
      <c r="BQ37" s="90">
        <v>80</v>
      </c>
      <c r="BR37" s="90">
        <v>170</v>
      </c>
      <c r="BS37" s="90">
        <v>36</v>
      </c>
      <c r="BT37" s="90">
        <v>2</v>
      </c>
      <c r="BU37" s="90">
        <v>3</v>
      </c>
    </row>
    <row r="38" spans="1:74" x14ac:dyDescent="0.25">
      <c r="A38" s="44">
        <f t="shared" si="4"/>
        <v>2014</v>
      </c>
      <c r="B38" s="44" t="str">
        <f t="shared" si="4"/>
        <v>JUNIO</v>
      </c>
      <c r="C38" s="44">
        <v>5</v>
      </c>
      <c r="D38" s="44" t="str">
        <f t="shared" si="3"/>
        <v>JUNIO 2014 / 4</v>
      </c>
      <c r="E38" s="104">
        <v>4</v>
      </c>
      <c r="F38" s="78">
        <v>41797</v>
      </c>
      <c r="G38" s="119">
        <v>43471</v>
      </c>
      <c r="H38" s="119" t="s">
        <v>19</v>
      </c>
      <c r="I38" s="92">
        <v>0.5464</v>
      </c>
      <c r="J38" s="93">
        <v>110</v>
      </c>
      <c r="K38" s="93">
        <v>27</v>
      </c>
      <c r="L38" s="93">
        <v>1.1399999999999999</v>
      </c>
      <c r="M38" s="93">
        <v>0</v>
      </c>
      <c r="N38" s="94" t="s">
        <v>20</v>
      </c>
      <c r="O38" s="93">
        <v>9</v>
      </c>
      <c r="P38" s="94" t="s">
        <v>21</v>
      </c>
      <c r="Q38" s="95">
        <v>21298</v>
      </c>
      <c r="R38" s="95">
        <v>1.55</v>
      </c>
      <c r="S38" s="414"/>
      <c r="T38" s="96">
        <v>0.52</v>
      </c>
      <c r="U38" s="96">
        <v>0.56999999999999995</v>
      </c>
      <c r="V38" s="90">
        <v>80</v>
      </c>
      <c r="W38" s="90">
        <v>170</v>
      </c>
      <c r="X38" s="90">
        <v>36</v>
      </c>
      <c r="Y38" s="90">
        <v>2</v>
      </c>
      <c r="Z38" s="90">
        <v>3</v>
      </c>
      <c r="AA38" s="230"/>
      <c r="AB38" s="115">
        <v>4</v>
      </c>
      <c r="AC38" s="66">
        <v>41798</v>
      </c>
      <c r="AD38" s="67">
        <v>43462</v>
      </c>
      <c r="AE38" s="68" t="s">
        <v>34</v>
      </c>
      <c r="AF38" s="69">
        <v>0.56189999999999996</v>
      </c>
      <c r="AG38" s="69">
        <v>95</v>
      </c>
      <c r="AH38" s="69">
        <v>33</v>
      </c>
      <c r="AI38" s="70">
        <v>1.41</v>
      </c>
      <c r="AJ38" s="70">
        <v>0</v>
      </c>
      <c r="AK38" s="71" t="s">
        <v>20</v>
      </c>
      <c r="AL38" s="69">
        <v>64</v>
      </c>
      <c r="AM38" s="71" t="s">
        <v>35</v>
      </c>
      <c r="AN38" s="70">
        <v>21174</v>
      </c>
      <c r="AO38" s="70">
        <v>1.83</v>
      </c>
      <c r="AP38" s="410"/>
      <c r="AQ38" s="99">
        <v>0.52</v>
      </c>
      <c r="AR38" s="99">
        <v>0.56999999999999995</v>
      </c>
      <c r="AS38" s="90">
        <v>80</v>
      </c>
      <c r="AT38" s="90">
        <v>170</v>
      </c>
      <c r="AU38" s="90">
        <v>36</v>
      </c>
      <c r="AV38" s="90">
        <v>2</v>
      </c>
      <c r="AW38" s="90">
        <v>3</v>
      </c>
      <c r="AX38" s="230"/>
      <c r="AY38" s="104">
        <v>4</v>
      </c>
      <c r="AZ38" s="116">
        <v>41816</v>
      </c>
      <c r="BA38" s="117"/>
      <c r="BB38" s="117"/>
      <c r="BC38" s="117">
        <v>0.56240000000000001</v>
      </c>
      <c r="BD38" s="70">
        <v>87</v>
      </c>
      <c r="BE38" s="102">
        <f>((9/5)*BF38)+32</f>
        <v>33.457999999999998</v>
      </c>
      <c r="BF38" s="102">
        <v>0.81</v>
      </c>
      <c r="BG38" s="70">
        <v>1.4</v>
      </c>
      <c r="BH38" s="70">
        <v>0.02</v>
      </c>
      <c r="BI38" s="70">
        <v>1</v>
      </c>
      <c r="BJ38" s="118">
        <v>5.0000000000000001E-3</v>
      </c>
      <c r="BK38" s="117" t="s">
        <v>37</v>
      </c>
      <c r="BL38" s="70">
        <v>21245</v>
      </c>
      <c r="BM38" s="70">
        <v>0.4</v>
      </c>
      <c r="BN38" s="424"/>
      <c r="BO38" s="99">
        <v>0.52</v>
      </c>
      <c r="BP38" s="99">
        <v>0.56999999999999995</v>
      </c>
      <c r="BQ38" s="90">
        <v>80</v>
      </c>
      <c r="BR38" s="90">
        <v>170</v>
      </c>
      <c r="BS38" s="90">
        <v>36</v>
      </c>
      <c r="BT38" s="90">
        <v>2</v>
      </c>
      <c r="BU38" s="90">
        <v>3</v>
      </c>
    </row>
    <row r="39" spans="1:74" x14ac:dyDescent="0.25">
      <c r="A39" s="44">
        <f t="shared" si="4"/>
        <v>2014</v>
      </c>
      <c r="B39" s="44" t="str">
        <f t="shared" si="4"/>
        <v>JUNIO</v>
      </c>
      <c r="C39" s="44">
        <v>6</v>
      </c>
      <c r="D39" s="44" t="str">
        <f t="shared" si="3"/>
        <v>JUNIO 2014 / 5</v>
      </c>
      <c r="E39" s="104">
        <v>5</v>
      </c>
      <c r="F39" s="78">
        <v>41800</v>
      </c>
      <c r="G39" s="119">
        <v>43518</v>
      </c>
      <c r="H39" s="119" t="s">
        <v>22</v>
      </c>
      <c r="I39" s="92">
        <v>0.54769999999999996</v>
      </c>
      <c r="J39" s="93">
        <v>108</v>
      </c>
      <c r="K39" s="93">
        <v>28</v>
      </c>
      <c r="L39" s="93">
        <v>1.19</v>
      </c>
      <c r="M39" s="93">
        <v>0</v>
      </c>
      <c r="N39" s="94" t="s">
        <v>20</v>
      </c>
      <c r="O39" s="93">
        <v>9</v>
      </c>
      <c r="P39" s="94" t="s">
        <v>21</v>
      </c>
      <c r="Q39" s="95">
        <v>21290</v>
      </c>
      <c r="R39" s="95">
        <v>1.64</v>
      </c>
      <c r="S39" s="414"/>
      <c r="T39" s="96">
        <v>0.52</v>
      </c>
      <c r="U39" s="96">
        <v>0.56999999999999995</v>
      </c>
      <c r="V39" s="90">
        <v>80</v>
      </c>
      <c r="W39" s="90">
        <v>170</v>
      </c>
      <c r="X39" s="90">
        <v>36</v>
      </c>
      <c r="Y39" s="90">
        <v>2</v>
      </c>
      <c r="Z39" s="90">
        <v>3</v>
      </c>
      <c r="AB39" s="115">
        <v>5</v>
      </c>
      <c r="AC39" s="66">
        <v>41801</v>
      </c>
      <c r="AD39" s="67">
        <v>43502</v>
      </c>
      <c r="AE39" s="68" t="s">
        <v>165</v>
      </c>
      <c r="AF39" s="69">
        <v>0.56120000000000003</v>
      </c>
      <c r="AG39" s="69">
        <v>92</v>
      </c>
      <c r="AH39" s="69">
        <v>33</v>
      </c>
      <c r="AI39" s="70">
        <v>1.23</v>
      </c>
      <c r="AJ39" s="70">
        <v>0</v>
      </c>
      <c r="AK39" s="71" t="s">
        <v>20</v>
      </c>
      <c r="AL39" s="69">
        <v>64</v>
      </c>
      <c r="AM39" s="71" t="s">
        <v>35</v>
      </c>
      <c r="AN39" s="70">
        <v>21190</v>
      </c>
      <c r="AO39" s="70">
        <v>1.1499999999999999</v>
      </c>
      <c r="AP39" s="410"/>
      <c r="AQ39" s="99">
        <v>0.52</v>
      </c>
      <c r="AR39" s="99">
        <v>0.56999999999999995</v>
      </c>
      <c r="AS39" s="90">
        <v>80</v>
      </c>
      <c r="AT39" s="90">
        <v>170</v>
      </c>
      <c r="AU39" s="90">
        <v>36</v>
      </c>
      <c r="AV39" s="90">
        <v>2</v>
      </c>
      <c r="AW39" s="90">
        <v>3</v>
      </c>
      <c r="AX39" s="230"/>
      <c r="AY39" s="104"/>
      <c r="AZ39" s="104"/>
      <c r="BA39" s="104"/>
      <c r="BB39" s="104"/>
      <c r="BC39" s="104"/>
      <c r="BD39" s="104"/>
      <c r="BE39" s="104"/>
      <c r="BF39" s="104"/>
      <c r="BG39" s="104"/>
      <c r="BH39" s="104"/>
      <c r="BI39" s="104"/>
      <c r="BJ39" s="104"/>
      <c r="BK39" s="104"/>
      <c r="BL39" s="104"/>
      <c r="BM39" s="104"/>
      <c r="BN39" s="421"/>
      <c r="BO39" s="104"/>
      <c r="BP39" s="104"/>
      <c r="BQ39" s="104"/>
      <c r="BR39" s="104"/>
      <c r="BS39" s="104"/>
      <c r="BT39" s="104"/>
      <c r="BU39" s="104"/>
    </row>
    <row r="40" spans="1:74" x14ac:dyDescent="0.25">
      <c r="A40" s="44">
        <f t="shared" si="4"/>
        <v>2014</v>
      </c>
      <c r="B40" s="44" t="str">
        <f t="shared" si="4"/>
        <v>JUNIO</v>
      </c>
      <c r="C40" s="44">
        <v>7</v>
      </c>
      <c r="D40" s="44" t="str">
        <f t="shared" si="3"/>
        <v>JUNIO 2014 / 6</v>
      </c>
      <c r="E40" s="104">
        <v>6</v>
      </c>
      <c r="F40" s="78">
        <v>41802</v>
      </c>
      <c r="G40" s="120">
        <v>43568</v>
      </c>
      <c r="H40" s="120" t="s">
        <v>19</v>
      </c>
      <c r="I40" s="108">
        <v>0.54830000000000001</v>
      </c>
      <c r="J40" s="109">
        <v>110</v>
      </c>
      <c r="K40" s="109">
        <v>28</v>
      </c>
      <c r="L40" s="109">
        <v>1.03</v>
      </c>
      <c r="M40" s="109">
        <v>0</v>
      </c>
      <c r="N40" s="108" t="s">
        <v>20</v>
      </c>
      <c r="O40" s="109">
        <v>9</v>
      </c>
      <c r="P40" s="110" t="s">
        <v>21</v>
      </c>
      <c r="Q40" s="95">
        <v>21287</v>
      </c>
      <c r="R40" s="111">
        <v>1.69</v>
      </c>
      <c r="S40" s="414"/>
      <c r="T40" s="96">
        <v>0.52</v>
      </c>
      <c r="U40" s="96">
        <v>0.56999999999999995</v>
      </c>
      <c r="V40" s="90">
        <v>80</v>
      </c>
      <c r="W40" s="90">
        <v>170</v>
      </c>
      <c r="X40" s="90">
        <v>36</v>
      </c>
      <c r="Y40" s="90">
        <v>2</v>
      </c>
      <c r="Z40" s="90">
        <v>3</v>
      </c>
      <c r="AB40" s="115">
        <v>6</v>
      </c>
      <c r="AC40" s="66">
        <v>41801</v>
      </c>
      <c r="AD40" s="67">
        <v>43532</v>
      </c>
      <c r="AE40" s="68" t="s">
        <v>34</v>
      </c>
      <c r="AF40" s="69">
        <v>0.56120000000000003</v>
      </c>
      <c r="AG40" s="69">
        <v>92</v>
      </c>
      <c r="AH40" s="69">
        <v>33</v>
      </c>
      <c r="AI40" s="70">
        <v>1.51</v>
      </c>
      <c r="AJ40" s="70">
        <v>0</v>
      </c>
      <c r="AK40" s="71" t="s">
        <v>20</v>
      </c>
      <c r="AL40" s="69">
        <v>64</v>
      </c>
      <c r="AM40" s="71" t="s">
        <v>35</v>
      </c>
      <c r="AN40" s="70">
        <v>21192</v>
      </c>
      <c r="AO40" s="70">
        <v>0.8</v>
      </c>
      <c r="AP40" s="410"/>
      <c r="AQ40" s="99">
        <v>0.52</v>
      </c>
      <c r="AR40" s="99">
        <v>0.56999999999999995</v>
      </c>
      <c r="AS40" s="90">
        <v>80</v>
      </c>
      <c r="AT40" s="90">
        <v>170</v>
      </c>
      <c r="AU40" s="90">
        <v>36</v>
      </c>
      <c r="AV40" s="90">
        <v>2</v>
      </c>
      <c r="AW40" s="90">
        <v>3</v>
      </c>
      <c r="AX40" s="230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421"/>
      <c r="BO40" s="104"/>
      <c r="BP40" s="104"/>
      <c r="BQ40" s="104"/>
      <c r="BR40" s="104"/>
      <c r="BS40" s="104"/>
      <c r="BT40" s="104"/>
      <c r="BU40" s="104"/>
    </row>
    <row r="41" spans="1:74" x14ac:dyDescent="0.25">
      <c r="A41" s="44">
        <f t="shared" si="4"/>
        <v>2014</v>
      </c>
      <c r="B41" s="44" t="str">
        <f t="shared" si="4"/>
        <v>JUNIO</v>
      </c>
      <c r="C41" s="44">
        <v>8</v>
      </c>
      <c r="D41" s="44" t="str">
        <f t="shared" si="3"/>
        <v>JUNIO 2014 / 7</v>
      </c>
      <c r="E41" s="104">
        <v>7</v>
      </c>
      <c r="F41" s="78">
        <v>41803</v>
      </c>
      <c r="G41" s="120">
        <v>43596</v>
      </c>
      <c r="H41" s="120" t="s">
        <v>19</v>
      </c>
      <c r="I41" s="108">
        <v>0.54669999999999996</v>
      </c>
      <c r="J41" s="93">
        <v>110</v>
      </c>
      <c r="K41" s="109">
        <v>28</v>
      </c>
      <c r="L41" s="109">
        <v>1</v>
      </c>
      <c r="M41" s="109">
        <v>0</v>
      </c>
      <c r="N41" s="108" t="s">
        <v>20</v>
      </c>
      <c r="O41" s="112">
        <v>9</v>
      </c>
      <c r="P41" s="110" t="s">
        <v>21</v>
      </c>
      <c r="Q41" s="95">
        <v>21295</v>
      </c>
      <c r="R41" s="111">
        <v>1.22</v>
      </c>
      <c r="S41" s="414"/>
      <c r="T41" s="96">
        <v>0.52</v>
      </c>
      <c r="U41" s="96">
        <v>0.56999999999999995</v>
      </c>
      <c r="V41" s="90">
        <v>80</v>
      </c>
      <c r="W41" s="90">
        <v>170</v>
      </c>
      <c r="X41" s="90">
        <v>36</v>
      </c>
      <c r="Y41" s="90">
        <v>2</v>
      </c>
      <c r="Z41" s="90">
        <v>3</v>
      </c>
      <c r="AB41" s="115">
        <v>7</v>
      </c>
      <c r="AC41" s="66">
        <v>41804</v>
      </c>
      <c r="AD41" s="67">
        <v>43590</v>
      </c>
      <c r="AE41" s="68" t="s">
        <v>165</v>
      </c>
      <c r="AF41" s="69">
        <v>0.55989999999999995</v>
      </c>
      <c r="AG41" s="69">
        <v>94</v>
      </c>
      <c r="AH41" s="69">
        <v>33</v>
      </c>
      <c r="AI41" s="70">
        <v>1.39</v>
      </c>
      <c r="AJ41" s="70">
        <v>0</v>
      </c>
      <c r="AK41" s="71" t="s">
        <v>20</v>
      </c>
      <c r="AL41" s="69">
        <v>64</v>
      </c>
      <c r="AM41" s="71" t="s">
        <v>35</v>
      </c>
      <c r="AN41" s="70">
        <v>21206</v>
      </c>
      <c r="AO41" s="70">
        <v>0.55000000000000004</v>
      </c>
      <c r="AP41" s="410"/>
      <c r="AQ41" s="99">
        <v>0.52</v>
      </c>
      <c r="AR41" s="99">
        <v>0.56999999999999995</v>
      </c>
      <c r="AS41" s="90">
        <v>80</v>
      </c>
      <c r="AT41" s="90">
        <v>170</v>
      </c>
      <c r="AU41" s="90">
        <v>36</v>
      </c>
      <c r="AV41" s="90">
        <v>2</v>
      </c>
      <c r="AW41" s="90">
        <v>3</v>
      </c>
      <c r="AX41" s="230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421"/>
      <c r="BO41" s="104"/>
      <c r="BP41" s="104"/>
      <c r="BQ41" s="104"/>
      <c r="BR41" s="104"/>
      <c r="BS41" s="104"/>
      <c r="BT41" s="104"/>
      <c r="BU41" s="104"/>
    </row>
    <row r="42" spans="1:74" x14ac:dyDescent="0.25">
      <c r="A42" s="44">
        <f t="shared" si="4"/>
        <v>2014</v>
      </c>
      <c r="B42" s="44" t="str">
        <f t="shared" si="4"/>
        <v>JUNIO</v>
      </c>
      <c r="C42" s="44">
        <v>9</v>
      </c>
      <c r="D42" s="44" t="str">
        <f t="shared" si="3"/>
        <v>JUNIO 2014 / 8</v>
      </c>
      <c r="E42" s="104">
        <v>8</v>
      </c>
      <c r="F42" s="78">
        <v>41805</v>
      </c>
      <c r="G42" s="120">
        <v>43630</v>
      </c>
      <c r="H42" s="120" t="s">
        <v>19</v>
      </c>
      <c r="I42" s="108">
        <v>0.55059999999999998</v>
      </c>
      <c r="J42" s="93">
        <v>104</v>
      </c>
      <c r="K42" s="109">
        <v>23</v>
      </c>
      <c r="L42" s="109">
        <v>1.35</v>
      </c>
      <c r="M42" s="109">
        <v>0</v>
      </c>
      <c r="N42" s="108" t="s">
        <v>20</v>
      </c>
      <c r="O42" s="112">
        <v>9</v>
      </c>
      <c r="P42" s="110" t="s">
        <v>21</v>
      </c>
      <c r="Q42" s="95">
        <v>21274</v>
      </c>
      <c r="R42" s="111">
        <v>1.35</v>
      </c>
      <c r="S42" s="414"/>
      <c r="T42" s="96">
        <v>0.52</v>
      </c>
      <c r="U42" s="96">
        <v>0.56999999999999995</v>
      </c>
      <c r="V42" s="90">
        <v>80</v>
      </c>
      <c r="W42" s="90">
        <v>170</v>
      </c>
      <c r="X42" s="90">
        <v>36</v>
      </c>
      <c r="Y42" s="90">
        <v>2</v>
      </c>
      <c r="Z42" s="90">
        <v>3</v>
      </c>
      <c r="AB42" s="115">
        <v>8</v>
      </c>
      <c r="AC42" s="66">
        <v>41805</v>
      </c>
      <c r="AD42" s="67">
        <v>43620</v>
      </c>
      <c r="AE42" s="68" t="s">
        <v>36</v>
      </c>
      <c r="AF42" s="69">
        <v>0.56089999999999995</v>
      </c>
      <c r="AG42" s="69">
        <v>93</v>
      </c>
      <c r="AH42" s="69">
        <v>33</v>
      </c>
      <c r="AI42" s="70">
        <v>1.55</v>
      </c>
      <c r="AJ42" s="70">
        <v>0</v>
      </c>
      <c r="AK42" s="71" t="s">
        <v>20</v>
      </c>
      <c r="AL42" s="69">
        <v>64</v>
      </c>
      <c r="AM42" s="71" t="s">
        <v>35</v>
      </c>
      <c r="AN42" s="70">
        <v>21190</v>
      </c>
      <c r="AO42" s="70">
        <v>1.23</v>
      </c>
      <c r="AP42" s="410"/>
      <c r="AQ42" s="99">
        <v>0.52</v>
      </c>
      <c r="AR42" s="99">
        <v>0.56999999999999995</v>
      </c>
      <c r="AS42" s="90">
        <v>80</v>
      </c>
      <c r="AT42" s="90">
        <v>170</v>
      </c>
      <c r="AU42" s="90">
        <v>36</v>
      </c>
      <c r="AV42" s="90">
        <v>2</v>
      </c>
      <c r="AW42" s="90">
        <v>3</v>
      </c>
      <c r="AX42" s="230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421"/>
      <c r="BO42" s="104"/>
      <c r="BP42" s="104"/>
      <c r="BQ42" s="104"/>
      <c r="BR42" s="104"/>
      <c r="BS42" s="104"/>
      <c r="BT42" s="104"/>
      <c r="BU42" s="104"/>
    </row>
    <row r="43" spans="1:74" x14ac:dyDescent="0.25">
      <c r="A43" s="44">
        <f t="shared" si="4"/>
        <v>2014</v>
      </c>
      <c r="B43" s="44" t="str">
        <f t="shared" si="4"/>
        <v>JUNIO</v>
      </c>
      <c r="C43" s="44">
        <v>10</v>
      </c>
      <c r="D43" s="44" t="str">
        <f t="shared" si="3"/>
        <v>JUNIO 2014 / 9</v>
      </c>
      <c r="E43" s="104">
        <v>9</v>
      </c>
      <c r="F43" s="78">
        <v>41808</v>
      </c>
      <c r="G43" s="120">
        <v>43687</v>
      </c>
      <c r="H43" s="120" t="s">
        <v>22</v>
      </c>
      <c r="I43" s="108">
        <v>0.55069999999999997</v>
      </c>
      <c r="J43" s="93">
        <v>105</v>
      </c>
      <c r="K43" s="109">
        <v>28</v>
      </c>
      <c r="L43" s="109">
        <v>1.44</v>
      </c>
      <c r="M43" s="109">
        <v>0</v>
      </c>
      <c r="N43" s="108" t="s">
        <v>20</v>
      </c>
      <c r="O43" s="112">
        <v>9</v>
      </c>
      <c r="P43" s="110" t="s">
        <v>21</v>
      </c>
      <c r="Q43" s="95">
        <v>21273</v>
      </c>
      <c r="R43" s="111">
        <v>1.1000000000000001</v>
      </c>
      <c r="S43" s="414"/>
      <c r="T43" s="96">
        <v>0.52</v>
      </c>
      <c r="U43" s="96">
        <v>0.56999999999999995</v>
      </c>
      <c r="V43" s="90">
        <v>80</v>
      </c>
      <c r="W43" s="90">
        <v>170</v>
      </c>
      <c r="X43" s="90">
        <v>36</v>
      </c>
      <c r="Y43" s="90">
        <v>2</v>
      </c>
      <c r="Z43" s="90">
        <v>3</v>
      </c>
      <c r="AB43" s="115">
        <v>9</v>
      </c>
      <c r="AC43" s="66">
        <v>41806</v>
      </c>
      <c r="AD43" s="67">
        <v>43637</v>
      </c>
      <c r="AE43" s="68" t="s">
        <v>34</v>
      </c>
      <c r="AF43" s="69">
        <v>0.56359999999999999</v>
      </c>
      <c r="AG43" s="69">
        <v>87</v>
      </c>
      <c r="AH43" s="69">
        <v>33</v>
      </c>
      <c r="AI43" s="70">
        <v>1.56</v>
      </c>
      <c r="AJ43" s="70">
        <v>0</v>
      </c>
      <c r="AK43" s="71" t="s">
        <v>20</v>
      </c>
      <c r="AL43" s="69">
        <v>64</v>
      </c>
      <c r="AM43" s="71" t="s">
        <v>35</v>
      </c>
      <c r="AN43" s="70">
        <v>21186</v>
      </c>
      <c r="AO43" s="117">
        <v>0.71</v>
      </c>
      <c r="AP43" s="410"/>
      <c r="AQ43" s="99">
        <v>0.52</v>
      </c>
      <c r="AR43" s="99">
        <v>0.56999999999999995</v>
      </c>
      <c r="AS43" s="90">
        <v>80</v>
      </c>
      <c r="AT43" s="90">
        <v>170</v>
      </c>
      <c r="AU43" s="90">
        <v>36</v>
      </c>
      <c r="AV43" s="90">
        <v>2</v>
      </c>
      <c r="AW43" s="90">
        <v>3</v>
      </c>
      <c r="AX43" s="230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421"/>
      <c r="BO43" s="104"/>
      <c r="BP43" s="104"/>
      <c r="BQ43" s="104"/>
      <c r="BR43" s="104"/>
      <c r="BS43" s="104"/>
      <c r="BT43" s="104"/>
      <c r="BU43" s="104"/>
    </row>
    <row r="44" spans="1:74" x14ac:dyDescent="0.25">
      <c r="A44" s="44">
        <f t="shared" si="4"/>
        <v>2014</v>
      </c>
      <c r="B44" s="44" t="str">
        <f t="shared" si="4"/>
        <v>JUNIO</v>
      </c>
      <c r="C44" s="44">
        <v>11</v>
      </c>
      <c r="D44" s="44" t="str">
        <f t="shared" si="3"/>
        <v>JUNIO 2014 / 10</v>
      </c>
      <c r="E44" s="104">
        <v>10</v>
      </c>
      <c r="F44" s="78">
        <v>41810</v>
      </c>
      <c r="G44" s="120">
        <v>43739</v>
      </c>
      <c r="H44" s="120" t="s">
        <v>19</v>
      </c>
      <c r="I44" s="108">
        <v>0.54920000000000002</v>
      </c>
      <c r="J44" s="93">
        <v>101</v>
      </c>
      <c r="K44" s="109">
        <v>30</v>
      </c>
      <c r="L44" s="109">
        <v>0.95</v>
      </c>
      <c r="M44" s="109">
        <v>0</v>
      </c>
      <c r="N44" s="108" t="s">
        <v>20</v>
      </c>
      <c r="O44" s="112">
        <v>9</v>
      </c>
      <c r="P44" s="110" t="s">
        <v>21</v>
      </c>
      <c r="Q44" s="95">
        <v>21279</v>
      </c>
      <c r="R44" s="111">
        <v>1.1100000000000001</v>
      </c>
      <c r="S44" s="414"/>
      <c r="T44" s="96">
        <v>0.52</v>
      </c>
      <c r="U44" s="96">
        <v>0.56999999999999995</v>
      </c>
      <c r="V44" s="90">
        <v>80</v>
      </c>
      <c r="W44" s="90">
        <v>170</v>
      </c>
      <c r="X44" s="90">
        <v>36</v>
      </c>
      <c r="Y44" s="90">
        <v>2</v>
      </c>
      <c r="Z44" s="90">
        <v>3</v>
      </c>
      <c r="AB44" s="115">
        <v>10</v>
      </c>
      <c r="AC44" s="66">
        <v>41807</v>
      </c>
      <c r="AD44" s="67">
        <v>43661</v>
      </c>
      <c r="AE44" s="68" t="s">
        <v>165</v>
      </c>
      <c r="AF44" s="69">
        <v>0.56240000000000001</v>
      </c>
      <c r="AG44" s="69">
        <v>90</v>
      </c>
      <c r="AH44" s="69">
        <v>33</v>
      </c>
      <c r="AI44" s="70">
        <v>1.63</v>
      </c>
      <c r="AJ44" s="70">
        <v>0</v>
      </c>
      <c r="AK44" s="71" t="s">
        <v>20</v>
      </c>
      <c r="AL44" s="69">
        <v>64</v>
      </c>
      <c r="AM44" s="71" t="s">
        <v>35</v>
      </c>
      <c r="AN44" s="70">
        <v>21186</v>
      </c>
      <c r="AO44" s="70">
        <v>1.0900000000000001</v>
      </c>
      <c r="AP44" s="410"/>
      <c r="AQ44" s="99">
        <v>0.52</v>
      </c>
      <c r="AR44" s="99">
        <v>0.56999999999999995</v>
      </c>
      <c r="AS44" s="90">
        <v>80</v>
      </c>
      <c r="AT44" s="90">
        <v>170</v>
      </c>
      <c r="AU44" s="90">
        <v>36</v>
      </c>
      <c r="AV44" s="90">
        <v>2</v>
      </c>
      <c r="AW44" s="90">
        <v>3</v>
      </c>
      <c r="AX44" s="230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421"/>
      <c r="BO44" s="104"/>
      <c r="BP44" s="104"/>
      <c r="BQ44" s="104"/>
      <c r="BR44" s="104"/>
      <c r="BS44" s="104"/>
      <c r="BT44" s="104"/>
      <c r="BU44" s="104"/>
    </row>
    <row r="45" spans="1:74" x14ac:dyDescent="0.25">
      <c r="A45" s="44">
        <f t="shared" si="4"/>
        <v>2014</v>
      </c>
      <c r="B45" s="44" t="str">
        <f t="shared" si="4"/>
        <v>JUNIO</v>
      </c>
      <c r="C45" s="44">
        <v>12</v>
      </c>
      <c r="D45" s="44" t="str">
        <f t="shared" si="3"/>
        <v>JUNIO 2014 / 11</v>
      </c>
      <c r="E45" s="104">
        <v>11</v>
      </c>
      <c r="F45" s="78">
        <v>41810</v>
      </c>
      <c r="G45" s="120">
        <v>43769</v>
      </c>
      <c r="H45" s="120" t="s">
        <v>22</v>
      </c>
      <c r="I45" s="108">
        <v>0.54949999999999999</v>
      </c>
      <c r="J45" s="93">
        <v>95</v>
      </c>
      <c r="K45" s="109">
        <v>27</v>
      </c>
      <c r="L45" s="109">
        <v>0.96</v>
      </c>
      <c r="M45" s="109">
        <v>0</v>
      </c>
      <c r="N45" s="108" t="s">
        <v>20</v>
      </c>
      <c r="O45" s="112">
        <v>9</v>
      </c>
      <c r="P45" s="110" t="s">
        <v>21</v>
      </c>
      <c r="Q45" s="95">
        <v>21277</v>
      </c>
      <c r="R45" s="111">
        <v>0.85</v>
      </c>
      <c r="S45" s="414"/>
      <c r="T45" s="96">
        <v>0.52</v>
      </c>
      <c r="U45" s="96">
        <v>0.56999999999999995</v>
      </c>
      <c r="V45" s="90">
        <v>80</v>
      </c>
      <c r="W45" s="90">
        <v>170</v>
      </c>
      <c r="X45" s="90">
        <v>36</v>
      </c>
      <c r="Y45" s="90">
        <v>2</v>
      </c>
      <c r="Z45" s="90">
        <v>3</v>
      </c>
      <c r="AB45" s="115">
        <v>11</v>
      </c>
      <c r="AC45" s="66">
        <v>41808</v>
      </c>
      <c r="AD45" s="67">
        <v>43702</v>
      </c>
      <c r="AE45" s="68" t="s">
        <v>34</v>
      </c>
      <c r="AF45" s="69">
        <v>0.56410000000000005</v>
      </c>
      <c r="AG45" s="69">
        <v>86</v>
      </c>
      <c r="AH45" s="69">
        <v>33</v>
      </c>
      <c r="AI45" s="70">
        <v>1.7</v>
      </c>
      <c r="AJ45" s="70">
        <v>0</v>
      </c>
      <c r="AK45" s="71" t="s">
        <v>20</v>
      </c>
      <c r="AL45" s="69">
        <v>64</v>
      </c>
      <c r="AM45" s="71" t="s">
        <v>35</v>
      </c>
      <c r="AN45" s="70">
        <v>21181</v>
      </c>
      <c r="AO45" s="70">
        <v>0.67</v>
      </c>
      <c r="AP45" s="410"/>
      <c r="AQ45" s="99">
        <v>0.52</v>
      </c>
      <c r="AR45" s="99">
        <v>0.56999999999999995</v>
      </c>
      <c r="AS45" s="90">
        <v>80</v>
      </c>
      <c r="AT45" s="90">
        <v>170</v>
      </c>
      <c r="AU45" s="90">
        <v>36</v>
      </c>
      <c r="AV45" s="90">
        <v>2</v>
      </c>
      <c r="AW45" s="90">
        <v>3</v>
      </c>
      <c r="AX45" s="230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421"/>
      <c r="BO45" s="104"/>
      <c r="BP45" s="104"/>
      <c r="BQ45" s="104"/>
      <c r="BR45" s="104"/>
      <c r="BS45" s="104"/>
      <c r="BT45" s="104"/>
      <c r="BU45" s="104"/>
    </row>
    <row r="46" spans="1:74" x14ac:dyDescent="0.25">
      <c r="A46" s="44">
        <f t="shared" si="4"/>
        <v>2014</v>
      </c>
      <c r="B46" s="44" t="str">
        <f t="shared" si="4"/>
        <v>JUNIO</v>
      </c>
      <c r="C46" s="44">
        <v>13</v>
      </c>
      <c r="D46" s="44" t="str">
        <f t="shared" si="3"/>
        <v>JUNIO 2014 / 12</v>
      </c>
      <c r="E46" s="104">
        <v>12</v>
      </c>
      <c r="F46" s="78">
        <v>41812</v>
      </c>
      <c r="G46" s="120">
        <v>43790</v>
      </c>
      <c r="H46" s="120" t="s">
        <v>19</v>
      </c>
      <c r="I46" s="108">
        <v>0.55410000000000004</v>
      </c>
      <c r="J46" s="93">
        <v>97</v>
      </c>
      <c r="K46" s="109">
        <v>27</v>
      </c>
      <c r="L46" s="109">
        <v>1.67</v>
      </c>
      <c r="M46" s="109">
        <v>0</v>
      </c>
      <c r="N46" s="108" t="s">
        <v>20</v>
      </c>
      <c r="O46" s="112">
        <v>9</v>
      </c>
      <c r="P46" s="110" t="s">
        <v>21</v>
      </c>
      <c r="Q46" s="95">
        <v>21254</v>
      </c>
      <c r="R46" s="111">
        <v>0.8</v>
      </c>
      <c r="S46" s="414"/>
      <c r="T46" s="96">
        <v>0.52</v>
      </c>
      <c r="U46" s="96">
        <v>0.56999999999999995</v>
      </c>
      <c r="V46" s="90">
        <v>80</v>
      </c>
      <c r="W46" s="90">
        <v>170</v>
      </c>
      <c r="X46" s="90">
        <v>36</v>
      </c>
      <c r="Y46" s="90">
        <v>2</v>
      </c>
      <c r="Z46" s="90">
        <v>3</v>
      </c>
      <c r="AB46" s="115">
        <v>12</v>
      </c>
      <c r="AC46" s="66">
        <v>41809</v>
      </c>
      <c r="AD46" s="67">
        <v>43723</v>
      </c>
      <c r="AE46" s="68" t="s">
        <v>34</v>
      </c>
      <c r="AF46" s="69">
        <v>0.56369999999999998</v>
      </c>
      <c r="AG46" s="69">
        <v>87</v>
      </c>
      <c r="AH46" s="69">
        <v>33</v>
      </c>
      <c r="AI46" s="70">
        <v>1.79</v>
      </c>
      <c r="AJ46" s="70">
        <v>0</v>
      </c>
      <c r="AK46" s="71" t="s">
        <v>20</v>
      </c>
      <c r="AL46" s="69">
        <v>64</v>
      </c>
      <c r="AM46" s="71" t="s">
        <v>35</v>
      </c>
      <c r="AN46" s="70">
        <v>21180</v>
      </c>
      <c r="AO46" s="70">
        <v>0.87</v>
      </c>
      <c r="AP46" s="410"/>
      <c r="AQ46" s="99">
        <v>0.52</v>
      </c>
      <c r="AR46" s="99">
        <v>0.56999999999999995</v>
      </c>
      <c r="AS46" s="90">
        <v>80</v>
      </c>
      <c r="AT46" s="90">
        <v>170</v>
      </c>
      <c r="AU46" s="90">
        <v>36</v>
      </c>
      <c r="AV46" s="90">
        <v>2</v>
      </c>
      <c r="AW46" s="90">
        <v>3</v>
      </c>
      <c r="AX46" s="230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421"/>
      <c r="BO46" s="104"/>
      <c r="BP46" s="104"/>
      <c r="BQ46" s="104"/>
      <c r="BR46" s="104"/>
      <c r="BS46" s="104"/>
      <c r="BT46" s="104"/>
      <c r="BU46" s="104"/>
    </row>
    <row r="47" spans="1:74" x14ac:dyDescent="0.25">
      <c r="A47" s="44">
        <f t="shared" si="4"/>
        <v>2014</v>
      </c>
      <c r="B47" s="44" t="str">
        <f t="shared" si="4"/>
        <v>JUNIO</v>
      </c>
      <c r="C47" s="44">
        <v>14</v>
      </c>
      <c r="D47" s="44" t="str">
        <f t="shared" si="3"/>
        <v>JUNIO 2014 / 13</v>
      </c>
      <c r="E47" s="104">
        <v>13</v>
      </c>
      <c r="F47" s="78">
        <v>41815</v>
      </c>
      <c r="G47" s="120">
        <v>43852</v>
      </c>
      <c r="H47" s="120" t="s">
        <v>19</v>
      </c>
      <c r="I47" s="108">
        <v>0.55449999999999999</v>
      </c>
      <c r="J47" s="93">
        <v>94</v>
      </c>
      <c r="K47" s="109">
        <v>28</v>
      </c>
      <c r="L47" s="109">
        <v>1.86</v>
      </c>
      <c r="M47" s="109">
        <v>0</v>
      </c>
      <c r="N47" s="108" t="s">
        <v>20</v>
      </c>
      <c r="O47" s="112">
        <v>9</v>
      </c>
      <c r="P47" s="110" t="s">
        <v>21</v>
      </c>
      <c r="Q47" s="95">
        <v>21252</v>
      </c>
      <c r="R47" s="111">
        <v>0.53</v>
      </c>
      <c r="S47" s="414"/>
      <c r="T47" s="96">
        <v>0.52</v>
      </c>
      <c r="U47" s="96">
        <v>0.56999999999999995</v>
      </c>
      <c r="V47" s="90">
        <v>80</v>
      </c>
      <c r="W47" s="90">
        <v>170</v>
      </c>
      <c r="X47" s="90">
        <v>36</v>
      </c>
      <c r="Y47" s="90">
        <v>2</v>
      </c>
      <c r="Z47" s="90">
        <v>3</v>
      </c>
      <c r="AB47" s="115">
        <v>13</v>
      </c>
      <c r="AC47" s="66">
        <v>41810</v>
      </c>
      <c r="AD47" s="67">
        <v>43750</v>
      </c>
      <c r="AE47" s="68" t="s">
        <v>165</v>
      </c>
      <c r="AF47" s="72">
        <v>0.56330000000000002</v>
      </c>
      <c r="AG47" s="69">
        <v>88</v>
      </c>
      <c r="AH47" s="69">
        <v>33</v>
      </c>
      <c r="AI47" s="70">
        <v>1.74</v>
      </c>
      <c r="AJ47" s="70">
        <v>0</v>
      </c>
      <c r="AK47" s="71" t="s">
        <v>20</v>
      </c>
      <c r="AL47" s="69">
        <v>64</v>
      </c>
      <c r="AM47" s="71" t="s">
        <v>35</v>
      </c>
      <c r="AN47" s="70">
        <v>21182</v>
      </c>
      <c r="AO47" s="70">
        <v>0.72</v>
      </c>
      <c r="AP47" s="410"/>
      <c r="AQ47" s="99">
        <v>0.52</v>
      </c>
      <c r="AR47" s="99">
        <v>0.56999999999999995</v>
      </c>
      <c r="AS47" s="90">
        <v>80</v>
      </c>
      <c r="AT47" s="90">
        <v>170</v>
      </c>
      <c r="AU47" s="90">
        <v>36</v>
      </c>
      <c r="AV47" s="90">
        <v>2</v>
      </c>
      <c r="AW47" s="90">
        <v>3</v>
      </c>
      <c r="AX47" s="230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421"/>
      <c r="BO47" s="104"/>
      <c r="BP47" s="104"/>
      <c r="BQ47" s="104"/>
      <c r="BR47" s="104"/>
      <c r="BS47" s="104"/>
      <c r="BT47" s="104"/>
      <c r="BU47" s="104"/>
    </row>
    <row r="48" spans="1:74" x14ac:dyDescent="0.25">
      <c r="A48" s="44">
        <f t="shared" si="4"/>
        <v>2014</v>
      </c>
      <c r="B48" s="44" t="str">
        <f t="shared" si="4"/>
        <v>JUNIO</v>
      </c>
      <c r="C48" s="44">
        <v>15</v>
      </c>
      <c r="D48" s="44" t="str">
        <f t="shared" si="3"/>
        <v>JUNIO 2014 / 14</v>
      </c>
      <c r="E48" s="104">
        <v>14</v>
      </c>
      <c r="F48" s="78">
        <v>41816</v>
      </c>
      <c r="G48" s="120">
        <v>43906</v>
      </c>
      <c r="H48" s="120" t="s">
        <v>19</v>
      </c>
      <c r="I48" s="108">
        <v>0.56310000000000004</v>
      </c>
      <c r="J48" s="93">
        <v>106</v>
      </c>
      <c r="K48" s="109">
        <v>27</v>
      </c>
      <c r="L48" s="109">
        <v>2</v>
      </c>
      <c r="M48" s="109">
        <v>0</v>
      </c>
      <c r="N48" s="108" t="s">
        <v>20</v>
      </c>
      <c r="O48" s="112">
        <v>9</v>
      </c>
      <c r="P48" s="110" t="s">
        <v>21</v>
      </c>
      <c r="Q48" s="95">
        <v>21205</v>
      </c>
      <c r="R48" s="111">
        <v>0.04</v>
      </c>
      <c r="S48" s="414"/>
      <c r="T48" s="96">
        <v>0.52</v>
      </c>
      <c r="U48" s="96">
        <v>0.56999999999999995</v>
      </c>
      <c r="V48" s="90">
        <v>80</v>
      </c>
      <c r="W48" s="90">
        <v>170</v>
      </c>
      <c r="X48" s="90">
        <v>36</v>
      </c>
      <c r="Y48" s="90">
        <v>2</v>
      </c>
      <c r="Z48" s="90">
        <v>3</v>
      </c>
      <c r="AA48" s="230"/>
      <c r="AB48" s="115">
        <v>14</v>
      </c>
      <c r="AC48" s="66">
        <v>41811</v>
      </c>
      <c r="AD48" s="67">
        <v>43781</v>
      </c>
      <c r="AE48" s="68" t="s">
        <v>36</v>
      </c>
      <c r="AF48" s="69">
        <v>0.5625</v>
      </c>
      <c r="AG48" s="69">
        <v>91</v>
      </c>
      <c r="AH48" s="69">
        <v>33</v>
      </c>
      <c r="AI48" s="70">
        <v>1.62</v>
      </c>
      <c r="AJ48" s="70">
        <v>0</v>
      </c>
      <c r="AK48" s="71" t="s">
        <v>20</v>
      </c>
      <c r="AL48" s="69">
        <v>64</v>
      </c>
      <c r="AM48" s="71" t="s">
        <v>35</v>
      </c>
      <c r="AN48" s="70">
        <v>21183</v>
      </c>
      <c r="AO48" s="70">
        <v>0.99</v>
      </c>
      <c r="AP48" s="410"/>
      <c r="AQ48" s="99">
        <v>0.52</v>
      </c>
      <c r="AR48" s="99">
        <v>0.56999999999999995</v>
      </c>
      <c r="AS48" s="90">
        <v>80</v>
      </c>
      <c r="AT48" s="90">
        <v>170</v>
      </c>
      <c r="AU48" s="90">
        <v>36</v>
      </c>
      <c r="AV48" s="90">
        <v>2</v>
      </c>
      <c r="AW48" s="90">
        <v>3</v>
      </c>
      <c r="AX48" s="230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421"/>
      <c r="BO48" s="104"/>
      <c r="BP48" s="104"/>
      <c r="BQ48" s="104"/>
      <c r="BR48" s="104"/>
      <c r="BS48" s="104"/>
      <c r="BT48" s="104"/>
      <c r="BU48" s="104"/>
    </row>
    <row r="49" spans="1:73" x14ac:dyDescent="0.25">
      <c r="A49" s="44">
        <f t="shared" si="4"/>
        <v>2014</v>
      </c>
      <c r="B49" s="44" t="str">
        <f t="shared" si="4"/>
        <v>JUNIO</v>
      </c>
      <c r="C49" s="44">
        <v>16</v>
      </c>
      <c r="D49" s="44" t="str">
        <f t="shared" si="3"/>
        <v>JUNIO 2014 / 15</v>
      </c>
      <c r="E49" s="104">
        <v>15</v>
      </c>
      <c r="F49" s="78">
        <v>41820</v>
      </c>
      <c r="G49" s="120">
        <v>43968</v>
      </c>
      <c r="H49" s="120" t="s">
        <v>19</v>
      </c>
      <c r="I49" s="108">
        <v>0.54710000000000003</v>
      </c>
      <c r="J49" s="93">
        <v>106</v>
      </c>
      <c r="K49" s="109">
        <v>29</v>
      </c>
      <c r="L49" s="109">
        <v>0.99</v>
      </c>
      <c r="M49" s="109">
        <v>0</v>
      </c>
      <c r="N49" s="108" t="s">
        <v>20</v>
      </c>
      <c r="O49" s="112">
        <v>9</v>
      </c>
      <c r="P49" s="110" t="s">
        <v>21</v>
      </c>
      <c r="Q49" s="95">
        <v>21293</v>
      </c>
      <c r="R49" s="111">
        <v>0.78</v>
      </c>
      <c r="S49" s="414"/>
      <c r="T49" s="96">
        <v>0.52</v>
      </c>
      <c r="U49" s="96">
        <v>0.56999999999999995</v>
      </c>
      <c r="V49" s="90">
        <v>80</v>
      </c>
      <c r="W49" s="90">
        <v>170</v>
      </c>
      <c r="X49" s="90">
        <v>36</v>
      </c>
      <c r="Y49" s="90">
        <v>2</v>
      </c>
      <c r="Z49" s="90">
        <v>3</v>
      </c>
      <c r="AA49" s="230"/>
      <c r="AB49" s="115">
        <v>15</v>
      </c>
      <c r="AC49" s="66">
        <v>41813</v>
      </c>
      <c r="AD49" s="67">
        <v>43810</v>
      </c>
      <c r="AE49" s="68" t="s">
        <v>165</v>
      </c>
      <c r="AF49" s="69">
        <v>0.56699999999999995</v>
      </c>
      <c r="AG49" s="69">
        <v>80</v>
      </c>
      <c r="AH49" s="69">
        <v>33</v>
      </c>
      <c r="AI49" s="70">
        <v>1.7</v>
      </c>
      <c r="AJ49" s="70">
        <v>0</v>
      </c>
      <c r="AK49" s="71" t="s">
        <v>20</v>
      </c>
      <c r="AL49" s="69">
        <v>64</v>
      </c>
      <c r="AM49" s="71" t="s">
        <v>35</v>
      </c>
      <c r="AN49" s="70">
        <v>21174</v>
      </c>
      <c r="AO49" s="70">
        <v>0.24</v>
      </c>
      <c r="AP49" s="410"/>
      <c r="AQ49" s="99">
        <v>0.52</v>
      </c>
      <c r="AR49" s="99">
        <v>0.56999999999999995</v>
      </c>
      <c r="AS49" s="90">
        <v>80</v>
      </c>
      <c r="AT49" s="90">
        <v>170</v>
      </c>
      <c r="AU49" s="90">
        <v>36</v>
      </c>
      <c r="AV49" s="90">
        <v>2</v>
      </c>
      <c r="AW49" s="90">
        <v>3</v>
      </c>
      <c r="AX49" s="230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421"/>
      <c r="BO49" s="104"/>
      <c r="BP49" s="104"/>
      <c r="BQ49" s="104"/>
      <c r="BR49" s="104"/>
      <c r="BS49" s="104"/>
      <c r="BT49" s="104"/>
      <c r="BU49" s="104"/>
    </row>
    <row r="50" spans="1:73" x14ac:dyDescent="0.25">
      <c r="A50" s="44">
        <f t="shared" si="4"/>
        <v>2014</v>
      </c>
      <c r="B50" s="44" t="str">
        <f t="shared" si="4"/>
        <v>JUNIO</v>
      </c>
      <c r="C50" s="44">
        <v>17</v>
      </c>
      <c r="D50" s="44" t="str">
        <f t="shared" si="3"/>
        <v>JUNIO 2014 / 16</v>
      </c>
      <c r="E50" s="104"/>
      <c r="F50" s="77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13"/>
      <c r="R50" s="113"/>
      <c r="S50" s="415"/>
      <c r="T50" s="113"/>
      <c r="U50" s="113"/>
      <c r="V50" s="104"/>
      <c r="W50" s="104"/>
      <c r="X50" s="104"/>
      <c r="Y50" s="104"/>
      <c r="Z50" s="104"/>
      <c r="AA50" s="230"/>
      <c r="AB50" s="115">
        <v>16</v>
      </c>
      <c r="AC50" s="66">
        <v>41814</v>
      </c>
      <c r="AD50" s="67">
        <v>43834</v>
      </c>
      <c r="AE50" s="68" t="s">
        <v>34</v>
      </c>
      <c r="AF50" s="69">
        <v>0.56189999999999996</v>
      </c>
      <c r="AG50" s="69">
        <v>91</v>
      </c>
      <c r="AH50" s="69">
        <v>33</v>
      </c>
      <c r="AI50" s="70">
        <v>1.53</v>
      </c>
      <c r="AJ50" s="70">
        <v>0</v>
      </c>
      <c r="AK50" s="71" t="s">
        <v>20</v>
      </c>
      <c r="AL50" s="69">
        <v>64</v>
      </c>
      <c r="AM50" s="71" t="s">
        <v>35</v>
      </c>
      <c r="AN50" s="70">
        <v>21193</v>
      </c>
      <c r="AO50" s="70">
        <v>0.61</v>
      </c>
      <c r="AP50" s="410"/>
      <c r="AQ50" s="99">
        <v>0.52</v>
      </c>
      <c r="AR50" s="99">
        <v>0.56999999999999995</v>
      </c>
      <c r="AS50" s="90">
        <v>80</v>
      </c>
      <c r="AT50" s="90">
        <v>170</v>
      </c>
      <c r="AU50" s="90">
        <v>36</v>
      </c>
      <c r="AV50" s="90">
        <v>2</v>
      </c>
      <c r="AW50" s="90">
        <v>3</v>
      </c>
      <c r="AX50" s="230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421"/>
      <c r="BO50" s="104"/>
      <c r="BP50" s="104"/>
      <c r="BQ50" s="104"/>
      <c r="BR50" s="104"/>
      <c r="BS50" s="104"/>
      <c r="BT50" s="104"/>
      <c r="BU50" s="104"/>
    </row>
    <row r="51" spans="1:73" x14ac:dyDescent="0.25">
      <c r="A51" s="44">
        <f t="shared" si="4"/>
        <v>2014</v>
      </c>
      <c r="B51" s="44" t="str">
        <f t="shared" si="4"/>
        <v>JUNIO</v>
      </c>
      <c r="C51" s="44">
        <v>18</v>
      </c>
      <c r="D51" s="44" t="str">
        <f t="shared" si="3"/>
        <v>JUNIO 2014 / 17</v>
      </c>
      <c r="E51" s="104"/>
      <c r="F51" s="77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13"/>
      <c r="R51" s="113"/>
      <c r="S51" s="415"/>
      <c r="T51" s="113"/>
      <c r="U51" s="113"/>
      <c r="V51" s="104"/>
      <c r="W51" s="104"/>
      <c r="X51" s="104"/>
      <c r="Y51" s="104"/>
      <c r="Z51" s="104"/>
      <c r="AA51" s="230"/>
      <c r="AB51" s="115">
        <v>17</v>
      </c>
      <c r="AC51" s="66">
        <v>41815</v>
      </c>
      <c r="AD51" s="67">
        <v>43857</v>
      </c>
      <c r="AE51" s="68" t="s">
        <v>165</v>
      </c>
      <c r="AF51" s="69">
        <v>0.56369999999999998</v>
      </c>
      <c r="AG51" s="69">
        <v>88</v>
      </c>
      <c r="AH51" s="69">
        <v>33</v>
      </c>
      <c r="AI51" s="70">
        <v>1.39</v>
      </c>
      <c r="AJ51" s="70">
        <v>0</v>
      </c>
      <c r="AK51" s="71" t="s">
        <v>20</v>
      </c>
      <c r="AL51" s="69">
        <v>64</v>
      </c>
      <c r="AM51" s="71" t="s">
        <v>35</v>
      </c>
      <c r="AN51" s="70">
        <v>21182</v>
      </c>
      <c r="AO51" s="70">
        <v>0.88</v>
      </c>
      <c r="AP51" s="410"/>
      <c r="AQ51" s="99">
        <v>0.52</v>
      </c>
      <c r="AR51" s="99">
        <v>0.56999999999999995</v>
      </c>
      <c r="AS51" s="90">
        <v>80</v>
      </c>
      <c r="AT51" s="90">
        <v>170</v>
      </c>
      <c r="AU51" s="90">
        <v>36</v>
      </c>
      <c r="AV51" s="90">
        <v>2</v>
      </c>
      <c r="AW51" s="90">
        <v>3</v>
      </c>
      <c r="AX51" s="230"/>
      <c r="AY51" s="104"/>
      <c r="AZ51" s="104"/>
      <c r="BA51" s="104"/>
      <c r="BB51" s="104"/>
      <c r="BC51" s="104"/>
      <c r="BD51" s="104"/>
      <c r="BE51" s="104"/>
      <c r="BF51" s="104"/>
      <c r="BG51" s="104"/>
      <c r="BH51" s="104"/>
      <c r="BI51" s="104"/>
      <c r="BJ51" s="104"/>
      <c r="BK51" s="104"/>
      <c r="BL51" s="104"/>
      <c r="BM51" s="104"/>
      <c r="BN51" s="421"/>
      <c r="BO51" s="104"/>
      <c r="BP51" s="104"/>
      <c r="BQ51" s="104"/>
      <c r="BR51" s="104"/>
      <c r="BS51" s="104"/>
      <c r="BT51" s="104"/>
      <c r="BU51" s="104"/>
    </row>
    <row r="52" spans="1:73" x14ac:dyDescent="0.25">
      <c r="A52" s="44">
        <f t="shared" si="4"/>
        <v>2014</v>
      </c>
      <c r="B52" s="44" t="str">
        <f t="shared" si="4"/>
        <v>JUNIO</v>
      </c>
      <c r="C52" s="44">
        <v>19</v>
      </c>
      <c r="D52" s="44" t="str">
        <f t="shared" si="3"/>
        <v>JUNIO 2014 / 18</v>
      </c>
      <c r="E52" s="104"/>
      <c r="F52" s="77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13"/>
      <c r="R52" s="113"/>
      <c r="S52" s="415"/>
      <c r="T52" s="113"/>
      <c r="U52" s="113"/>
      <c r="V52" s="104"/>
      <c r="W52" s="104"/>
      <c r="X52" s="104"/>
      <c r="Y52" s="104"/>
      <c r="Z52" s="104"/>
      <c r="AB52" s="115">
        <v>18</v>
      </c>
      <c r="AC52" s="66">
        <v>41816</v>
      </c>
      <c r="AD52" s="67">
        <v>43886</v>
      </c>
      <c r="AE52" s="68" t="s">
        <v>34</v>
      </c>
      <c r="AF52" s="69">
        <v>0.56369999999999998</v>
      </c>
      <c r="AG52" s="69">
        <v>87</v>
      </c>
      <c r="AH52" s="69">
        <v>33</v>
      </c>
      <c r="AI52" s="70">
        <v>1.32</v>
      </c>
      <c r="AJ52" s="70">
        <v>0</v>
      </c>
      <c r="AK52" s="71" t="s">
        <v>20</v>
      </c>
      <c r="AL52" s="69">
        <v>64</v>
      </c>
      <c r="AM52" s="71" t="s">
        <v>35</v>
      </c>
      <c r="AN52" s="70">
        <v>21186</v>
      </c>
      <c r="AO52" s="70">
        <v>0.62</v>
      </c>
      <c r="AP52" s="410"/>
      <c r="AQ52" s="99">
        <v>0.52</v>
      </c>
      <c r="AR52" s="99">
        <v>0.56999999999999995</v>
      </c>
      <c r="AS52" s="90">
        <v>80</v>
      </c>
      <c r="AT52" s="90">
        <v>170</v>
      </c>
      <c r="AU52" s="90">
        <v>36</v>
      </c>
      <c r="AV52" s="90">
        <v>2</v>
      </c>
      <c r="AW52" s="90">
        <v>3</v>
      </c>
      <c r="AX52" s="230"/>
      <c r="AY52" s="104"/>
      <c r="AZ52" s="104"/>
      <c r="BA52" s="104"/>
      <c r="BB52" s="104"/>
      <c r="BC52" s="104"/>
      <c r="BD52" s="104"/>
      <c r="BE52" s="104"/>
      <c r="BF52" s="104"/>
      <c r="BG52" s="104"/>
      <c r="BH52" s="104"/>
      <c r="BI52" s="104"/>
      <c r="BJ52" s="104"/>
      <c r="BK52" s="104"/>
      <c r="BL52" s="104"/>
      <c r="BM52" s="104"/>
      <c r="BN52" s="421"/>
      <c r="BO52" s="104"/>
      <c r="BP52" s="104"/>
      <c r="BQ52" s="104"/>
      <c r="BR52" s="104"/>
      <c r="BS52" s="104"/>
      <c r="BT52" s="104"/>
      <c r="BU52" s="104"/>
    </row>
    <row r="53" spans="1:73" x14ac:dyDescent="0.25">
      <c r="A53" s="44">
        <f t="shared" si="4"/>
        <v>2014</v>
      </c>
      <c r="B53" s="44" t="str">
        <f t="shared" si="4"/>
        <v>JUNIO</v>
      </c>
      <c r="C53" s="44">
        <v>20</v>
      </c>
      <c r="D53" s="44" t="str">
        <f t="shared" si="3"/>
        <v>JUNIO 2014 / 19</v>
      </c>
      <c r="E53" s="104"/>
      <c r="F53" s="77"/>
      <c r="G53" s="104"/>
      <c r="H53" s="104"/>
      <c r="I53" s="104"/>
      <c r="J53" s="104"/>
      <c r="K53" s="104"/>
      <c r="L53" s="104"/>
      <c r="M53" s="104"/>
      <c r="N53" s="104"/>
      <c r="O53" s="104"/>
      <c r="P53" s="104"/>
      <c r="Q53" s="113"/>
      <c r="R53" s="113"/>
      <c r="S53" s="415"/>
      <c r="T53" s="113"/>
      <c r="U53" s="113"/>
      <c r="V53" s="104"/>
      <c r="W53" s="104"/>
      <c r="X53" s="104"/>
      <c r="Y53" s="104"/>
      <c r="Z53" s="104"/>
      <c r="AB53" s="115">
        <v>19</v>
      </c>
      <c r="AC53" s="66">
        <v>41817</v>
      </c>
      <c r="AD53" s="67">
        <v>43909</v>
      </c>
      <c r="AE53" s="68" t="s">
        <v>165</v>
      </c>
      <c r="AF53" s="69">
        <v>0.56389999999999996</v>
      </c>
      <c r="AG53" s="69">
        <v>87</v>
      </c>
      <c r="AH53" s="69">
        <v>33</v>
      </c>
      <c r="AI53" s="70">
        <v>1.24</v>
      </c>
      <c r="AJ53" s="70">
        <v>0</v>
      </c>
      <c r="AK53" s="71" t="s">
        <v>20</v>
      </c>
      <c r="AL53" s="69">
        <v>64</v>
      </c>
      <c r="AM53" s="71" t="s">
        <v>35</v>
      </c>
      <c r="AN53" s="70">
        <v>21179</v>
      </c>
      <c r="AO53" s="70">
        <v>1.03</v>
      </c>
      <c r="AP53" s="410"/>
      <c r="AQ53" s="99">
        <v>0.52</v>
      </c>
      <c r="AR53" s="99">
        <v>0.56999999999999995</v>
      </c>
      <c r="AS53" s="90">
        <v>80</v>
      </c>
      <c r="AT53" s="90">
        <v>170</v>
      </c>
      <c r="AU53" s="90">
        <v>36</v>
      </c>
      <c r="AV53" s="90">
        <v>2</v>
      </c>
      <c r="AW53" s="90">
        <v>3</v>
      </c>
      <c r="AX53" s="230"/>
      <c r="AY53" s="104"/>
      <c r="AZ53" s="104"/>
      <c r="BA53" s="104"/>
      <c r="BB53" s="104"/>
      <c r="BC53" s="104"/>
      <c r="BD53" s="104"/>
      <c r="BE53" s="104"/>
      <c r="BF53" s="104"/>
      <c r="BG53" s="104"/>
      <c r="BH53" s="104"/>
      <c r="BI53" s="104"/>
      <c r="BJ53" s="104"/>
      <c r="BK53" s="104"/>
      <c r="BL53" s="104"/>
      <c r="BM53" s="104"/>
      <c r="BN53" s="421"/>
      <c r="BO53" s="104"/>
      <c r="BP53" s="104"/>
      <c r="BQ53" s="104"/>
      <c r="BR53" s="104"/>
      <c r="BS53" s="104"/>
      <c r="BT53" s="104"/>
      <c r="BU53" s="104"/>
    </row>
    <row r="54" spans="1:73" x14ac:dyDescent="0.25">
      <c r="A54" s="44">
        <f t="shared" si="4"/>
        <v>2014</v>
      </c>
      <c r="B54" s="44" t="str">
        <f t="shared" si="4"/>
        <v>JUNIO</v>
      </c>
      <c r="C54" s="44">
        <v>21</v>
      </c>
      <c r="D54" s="44" t="str">
        <f t="shared" si="3"/>
        <v>JUNIO 2014 / 20</v>
      </c>
      <c r="E54" s="104"/>
      <c r="F54" s="77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13"/>
      <c r="R54" s="113"/>
      <c r="S54" s="415"/>
      <c r="T54" s="113"/>
      <c r="U54" s="113"/>
      <c r="V54" s="104"/>
      <c r="W54" s="104"/>
      <c r="X54" s="104"/>
      <c r="Y54" s="104"/>
      <c r="Z54" s="104"/>
      <c r="AB54" s="115">
        <v>20</v>
      </c>
      <c r="AC54" s="66">
        <v>41818</v>
      </c>
      <c r="AD54" s="67">
        <v>43939</v>
      </c>
      <c r="AE54" s="68" t="s">
        <v>34</v>
      </c>
      <c r="AF54" s="69">
        <v>0.56320000000000003</v>
      </c>
      <c r="AG54" s="69">
        <v>90</v>
      </c>
      <c r="AH54" s="69">
        <v>33</v>
      </c>
      <c r="AI54" s="70">
        <v>1.2</v>
      </c>
      <c r="AJ54" s="70">
        <v>0</v>
      </c>
      <c r="AK54" s="71" t="s">
        <v>20</v>
      </c>
      <c r="AL54" s="69">
        <v>64</v>
      </c>
      <c r="AM54" s="71" t="s">
        <v>35</v>
      </c>
      <c r="AN54" s="70">
        <v>21176</v>
      </c>
      <c r="AO54" s="70">
        <v>1.22</v>
      </c>
      <c r="AP54" s="410"/>
      <c r="AQ54" s="99">
        <v>0.52</v>
      </c>
      <c r="AR54" s="99">
        <v>0.56999999999999995</v>
      </c>
      <c r="AS54" s="90">
        <v>80</v>
      </c>
      <c r="AT54" s="90">
        <v>170</v>
      </c>
      <c r="AU54" s="90">
        <v>36</v>
      </c>
      <c r="AV54" s="90">
        <v>2</v>
      </c>
      <c r="AW54" s="90">
        <v>3</v>
      </c>
      <c r="AX54" s="230"/>
      <c r="AY54" s="104"/>
      <c r="AZ54" s="104"/>
      <c r="BA54" s="104"/>
      <c r="BB54" s="104"/>
      <c r="BC54" s="104"/>
      <c r="BD54" s="104"/>
      <c r="BE54" s="104"/>
      <c r="BF54" s="104"/>
      <c r="BG54" s="104"/>
      <c r="BH54" s="104"/>
      <c r="BI54" s="104"/>
      <c r="BJ54" s="104"/>
      <c r="BK54" s="104"/>
      <c r="BL54" s="104"/>
      <c r="BM54" s="104"/>
      <c r="BN54" s="421"/>
      <c r="BO54" s="104"/>
      <c r="BP54" s="104"/>
      <c r="BQ54" s="104"/>
      <c r="BR54" s="104"/>
      <c r="BS54" s="104"/>
      <c r="BT54" s="104"/>
      <c r="BU54" s="104"/>
    </row>
    <row r="55" spans="1:73" x14ac:dyDescent="0.25">
      <c r="A55" s="44">
        <f t="shared" si="4"/>
        <v>2014</v>
      </c>
      <c r="B55" s="44" t="str">
        <f t="shared" si="4"/>
        <v>JUNIO</v>
      </c>
      <c r="C55" s="44">
        <v>22</v>
      </c>
      <c r="D55" s="44" t="str">
        <f t="shared" si="3"/>
        <v>JUNIO 2014 / 21</v>
      </c>
      <c r="E55" s="104"/>
      <c r="F55" s="77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13"/>
      <c r="R55" s="113"/>
      <c r="S55" s="415"/>
      <c r="T55" s="113"/>
      <c r="U55" s="113"/>
      <c r="V55" s="104"/>
      <c r="W55" s="104"/>
      <c r="X55" s="104"/>
      <c r="Y55" s="104"/>
      <c r="Z55" s="104"/>
      <c r="AB55" s="115">
        <v>21</v>
      </c>
      <c r="AC55" s="66">
        <v>41820</v>
      </c>
      <c r="AD55" s="67">
        <v>43952</v>
      </c>
      <c r="AE55" s="68" t="s">
        <v>165</v>
      </c>
      <c r="AF55" s="69">
        <v>0.56340000000000001</v>
      </c>
      <c r="AG55" s="69">
        <v>88</v>
      </c>
      <c r="AH55" s="69">
        <v>33</v>
      </c>
      <c r="AI55" s="70">
        <v>1.23</v>
      </c>
      <c r="AJ55" s="70">
        <v>0</v>
      </c>
      <c r="AK55" s="71" t="s">
        <v>20</v>
      </c>
      <c r="AL55" s="69">
        <v>64</v>
      </c>
      <c r="AM55" s="71" t="s">
        <v>35</v>
      </c>
      <c r="AN55" s="70">
        <v>21180</v>
      </c>
      <c r="AO55" s="70">
        <v>1.07</v>
      </c>
      <c r="AP55" s="410"/>
      <c r="AQ55" s="99">
        <v>0.52</v>
      </c>
      <c r="AR55" s="99">
        <v>0.56999999999999995</v>
      </c>
      <c r="AS55" s="90">
        <v>80</v>
      </c>
      <c r="AT55" s="90">
        <v>170</v>
      </c>
      <c r="AU55" s="90">
        <v>36</v>
      </c>
      <c r="AV55" s="90">
        <v>2</v>
      </c>
      <c r="AW55" s="90">
        <v>3</v>
      </c>
      <c r="AX55" s="230"/>
      <c r="AY55" s="104"/>
      <c r="AZ55" s="104"/>
      <c r="BA55" s="104"/>
      <c r="BB55" s="104"/>
      <c r="BC55" s="104"/>
      <c r="BD55" s="104"/>
      <c r="BE55" s="104"/>
      <c r="BF55" s="104"/>
      <c r="BG55" s="104"/>
      <c r="BH55" s="104"/>
      <c r="BI55" s="104"/>
      <c r="BJ55" s="104"/>
      <c r="BK55" s="104"/>
      <c r="BL55" s="104"/>
      <c r="BM55" s="104"/>
      <c r="BN55" s="421"/>
      <c r="BO55" s="104"/>
      <c r="BP55" s="104"/>
      <c r="BQ55" s="104"/>
      <c r="BR55" s="104"/>
      <c r="BS55" s="104"/>
      <c r="BT55" s="104"/>
      <c r="BU55" s="104"/>
    </row>
    <row r="56" spans="1:73" x14ac:dyDescent="0.25">
      <c r="A56" s="44">
        <f t="shared" si="4"/>
        <v>2014</v>
      </c>
      <c r="B56" s="44" t="str">
        <f t="shared" si="4"/>
        <v>JUNIO</v>
      </c>
      <c r="C56" s="44">
        <v>23</v>
      </c>
      <c r="D56" s="44" t="str">
        <f t="shared" si="3"/>
        <v>JUNIO 2014 / 22</v>
      </c>
      <c r="S56" s="417"/>
    </row>
    <row r="57" spans="1:73" x14ac:dyDescent="0.25">
      <c r="A57" s="44">
        <f t="shared" si="4"/>
        <v>2014</v>
      </c>
      <c r="B57" s="44" t="str">
        <f t="shared" si="4"/>
        <v>JUNIO</v>
      </c>
      <c r="C57" s="44">
        <v>24</v>
      </c>
      <c r="D57" s="44" t="str">
        <f t="shared" si="3"/>
        <v>JUNIO 2014 / 23</v>
      </c>
      <c r="S57" s="417"/>
    </row>
    <row r="58" spans="1:73" x14ac:dyDescent="0.25">
      <c r="A58" s="44">
        <f t="shared" si="4"/>
        <v>2014</v>
      </c>
      <c r="B58" s="44" t="str">
        <f t="shared" si="4"/>
        <v>JUNIO</v>
      </c>
      <c r="C58" s="44">
        <v>25</v>
      </c>
      <c r="D58" s="44" t="str">
        <f t="shared" si="3"/>
        <v>JUNIO 2014 / 24</v>
      </c>
      <c r="S58" s="417"/>
    </row>
    <row r="59" spans="1:73" x14ac:dyDescent="0.25">
      <c r="A59" s="44">
        <f t="shared" si="4"/>
        <v>2014</v>
      </c>
      <c r="B59" s="44" t="str">
        <f t="shared" si="4"/>
        <v>JUNIO</v>
      </c>
      <c r="C59" s="44">
        <v>26</v>
      </c>
      <c r="D59" s="44" t="str">
        <f t="shared" si="3"/>
        <v>JUNIO 2014 / 25</v>
      </c>
      <c r="S59" s="417"/>
    </row>
    <row r="60" spans="1:73" x14ac:dyDescent="0.25">
      <c r="A60" s="44">
        <f t="shared" si="4"/>
        <v>2014</v>
      </c>
      <c r="B60" s="44" t="str">
        <f t="shared" si="4"/>
        <v>JUNIO</v>
      </c>
      <c r="C60" s="44">
        <v>27</v>
      </c>
      <c r="D60" s="44" t="str">
        <f t="shared" si="3"/>
        <v>JUNIO 2014 / 26</v>
      </c>
      <c r="S60" s="417"/>
    </row>
    <row r="61" spans="1:73" x14ac:dyDescent="0.25">
      <c r="A61" s="44">
        <f t="shared" si="4"/>
        <v>2014</v>
      </c>
      <c r="B61" s="44" t="str">
        <f t="shared" si="4"/>
        <v>JUNIO</v>
      </c>
      <c r="C61" s="44">
        <v>28</v>
      </c>
      <c r="D61" s="44" t="str">
        <f t="shared" si="3"/>
        <v>JUNIO 2014 / 27</v>
      </c>
      <c r="S61" s="417"/>
    </row>
    <row r="62" spans="1:73" x14ac:dyDescent="0.25">
      <c r="A62" s="44">
        <f t="shared" si="4"/>
        <v>2014</v>
      </c>
      <c r="B62" s="44" t="str">
        <f t="shared" si="4"/>
        <v>JUNIO</v>
      </c>
      <c r="C62" s="44">
        <v>29</v>
      </c>
      <c r="D62" s="44" t="str">
        <f t="shared" si="3"/>
        <v>JUNIO 2014 / 28</v>
      </c>
      <c r="S62" s="417"/>
    </row>
    <row r="63" spans="1:73" x14ac:dyDescent="0.25">
      <c r="A63" s="44">
        <f t="shared" si="4"/>
        <v>2014</v>
      </c>
      <c r="B63" s="44" t="str">
        <f t="shared" si="4"/>
        <v>JUNIO</v>
      </c>
      <c r="C63" s="44">
        <v>30</v>
      </c>
      <c r="D63" s="44" t="str">
        <f t="shared" si="3"/>
        <v>JUNIO 2014 / 29</v>
      </c>
      <c r="S63" s="417"/>
    </row>
    <row r="64" spans="1:73" x14ac:dyDescent="0.25">
      <c r="A64" s="44">
        <f t="shared" si="4"/>
        <v>2014</v>
      </c>
      <c r="B64" s="44" t="str">
        <f t="shared" si="4"/>
        <v>JUNIO</v>
      </c>
      <c r="C64" s="44">
        <v>31</v>
      </c>
      <c r="D64" s="44" t="str">
        <f t="shared" si="3"/>
        <v>JUNIO 2014 / 30</v>
      </c>
      <c r="S64" s="417"/>
    </row>
    <row r="65" spans="1:74" s="206" customFormat="1" ht="15.75" x14ac:dyDescent="0.25">
      <c r="D65" s="44" t="str">
        <f t="shared" si="3"/>
        <v>JUNIO 2014 / 31</v>
      </c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17"/>
      <c r="T65" s="44"/>
      <c r="U65" s="44"/>
      <c r="V65" s="44"/>
      <c r="W65" s="44"/>
      <c r="X65" s="44"/>
      <c r="Y65" s="44"/>
      <c r="Z65" s="44"/>
      <c r="AA65" s="207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11"/>
      <c r="AQ65" s="44"/>
      <c r="AR65" s="44"/>
      <c r="AS65" s="44"/>
      <c r="AT65" s="44"/>
      <c r="AU65" s="44"/>
      <c r="AV65" s="44"/>
      <c r="AW65" s="44"/>
      <c r="AX65" s="207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22"/>
      <c r="BO65" s="44"/>
      <c r="BP65" s="44"/>
      <c r="BQ65" s="44"/>
      <c r="BR65" s="44"/>
      <c r="BS65" s="44"/>
      <c r="BT65" s="44"/>
      <c r="BU65" s="44"/>
      <c r="BV65" s="209" t="str">
        <f>IFERROR(AVERAGE(BV34:BV64),"")</f>
        <v/>
      </c>
    </row>
    <row r="66" spans="1:74" ht="15.75" x14ac:dyDescent="0.25">
      <c r="A66" s="44">
        <v>2014</v>
      </c>
      <c r="B66" s="44" t="s">
        <v>227</v>
      </c>
      <c r="C66" s="44">
        <v>1</v>
      </c>
      <c r="D66" s="208" t="s">
        <v>228</v>
      </c>
      <c r="E66" s="209">
        <f t="shared" ref="E66:AJ66" si="5">IFERROR(AVERAGE(E35:E65),"")</f>
        <v>8</v>
      </c>
      <c r="F66" s="209">
        <f t="shared" si="5"/>
        <v>41805.066666666666</v>
      </c>
      <c r="G66" s="209">
        <f t="shared" si="5"/>
        <v>43638.73333333333</v>
      </c>
      <c r="H66" s="209" t="str">
        <f t="shared" si="5"/>
        <v/>
      </c>
      <c r="I66" s="209">
        <f t="shared" si="5"/>
        <v>0.55016666666666658</v>
      </c>
      <c r="J66" s="209">
        <f t="shared" si="5"/>
        <v>104.4</v>
      </c>
      <c r="K66" s="209">
        <f t="shared" si="5"/>
        <v>27.6</v>
      </c>
      <c r="L66" s="209">
        <f t="shared" si="5"/>
        <v>1.2873333333333332</v>
      </c>
      <c r="M66" s="209">
        <f t="shared" si="5"/>
        <v>0</v>
      </c>
      <c r="N66" s="209" t="str">
        <f t="shared" si="5"/>
        <v/>
      </c>
      <c r="O66" s="209">
        <f t="shared" si="5"/>
        <v>9</v>
      </c>
      <c r="P66" s="209" t="str">
        <f t="shared" si="5"/>
        <v/>
      </c>
      <c r="Q66" s="209">
        <f t="shared" si="5"/>
        <v>21275.866666666665</v>
      </c>
      <c r="R66" s="209">
        <f t="shared" si="5"/>
        <v>1.1200000000000001</v>
      </c>
      <c r="S66" s="418" t="str">
        <f t="shared" si="5"/>
        <v/>
      </c>
      <c r="T66" s="209">
        <f t="shared" si="5"/>
        <v>0.5199999999999998</v>
      </c>
      <c r="U66" s="209">
        <f t="shared" si="5"/>
        <v>0.57000000000000006</v>
      </c>
      <c r="V66" s="209">
        <f t="shared" si="5"/>
        <v>80</v>
      </c>
      <c r="W66" s="209">
        <f t="shared" si="5"/>
        <v>170</v>
      </c>
      <c r="X66" s="209">
        <f t="shared" si="5"/>
        <v>36</v>
      </c>
      <c r="Y66" s="209">
        <f t="shared" si="5"/>
        <v>2</v>
      </c>
      <c r="Z66" s="209">
        <f t="shared" si="5"/>
        <v>3</v>
      </c>
      <c r="AA66" s="209" t="str">
        <f t="shared" si="5"/>
        <v/>
      </c>
      <c r="AB66" s="209">
        <f t="shared" si="5"/>
        <v>11</v>
      </c>
      <c r="AC66" s="209">
        <f t="shared" si="5"/>
        <v>41807.571428571428</v>
      </c>
      <c r="AD66" s="209">
        <f t="shared" si="5"/>
        <v>43683.523809523809</v>
      </c>
      <c r="AE66" s="209" t="str">
        <f t="shared" si="5"/>
        <v/>
      </c>
      <c r="AF66" s="209">
        <f t="shared" si="5"/>
        <v>0.56206666666666671</v>
      </c>
      <c r="AG66" s="209">
        <f t="shared" si="5"/>
        <v>90.714285714285708</v>
      </c>
      <c r="AH66" s="209">
        <f t="shared" si="5"/>
        <v>33.095238095238095</v>
      </c>
      <c r="AI66" s="209">
        <f t="shared" si="5"/>
        <v>1.3285714285714285</v>
      </c>
      <c r="AJ66" s="209">
        <f t="shared" si="5"/>
        <v>0</v>
      </c>
      <c r="AK66" s="209" t="str">
        <f t="shared" ref="AK66:BP66" si="6">IFERROR(AVERAGE(AK35:AK65),"")</f>
        <v/>
      </c>
      <c r="AL66" s="209">
        <f t="shared" si="6"/>
        <v>64.047619047619051</v>
      </c>
      <c r="AM66" s="209" t="str">
        <f t="shared" si="6"/>
        <v/>
      </c>
      <c r="AN66" s="209">
        <f t="shared" si="6"/>
        <v>21189.571428571428</v>
      </c>
      <c r="AO66" s="209">
        <f t="shared" si="6"/>
        <v>0.90523809523809518</v>
      </c>
      <c r="AP66" s="412" t="str">
        <f t="shared" si="6"/>
        <v/>
      </c>
      <c r="AQ66" s="209">
        <f t="shared" si="6"/>
        <v>0.5199999999999998</v>
      </c>
      <c r="AR66" s="209">
        <f t="shared" si="6"/>
        <v>0.57000000000000006</v>
      </c>
      <c r="AS66" s="209">
        <f t="shared" si="6"/>
        <v>80</v>
      </c>
      <c r="AT66" s="209">
        <f t="shared" si="6"/>
        <v>170</v>
      </c>
      <c r="AU66" s="209">
        <f t="shared" si="6"/>
        <v>36</v>
      </c>
      <c r="AV66" s="209">
        <f t="shared" si="6"/>
        <v>2</v>
      </c>
      <c r="AW66" s="209">
        <f t="shared" si="6"/>
        <v>3</v>
      </c>
      <c r="AX66" s="209" t="str">
        <f t="shared" si="6"/>
        <v/>
      </c>
      <c r="AY66" s="209">
        <f t="shared" si="6"/>
        <v>2.5</v>
      </c>
      <c r="AZ66" s="209">
        <f t="shared" si="6"/>
        <v>41804.25</v>
      </c>
      <c r="BA66" s="209" t="str">
        <f t="shared" si="6"/>
        <v/>
      </c>
      <c r="BB66" s="209" t="str">
        <f t="shared" si="6"/>
        <v/>
      </c>
      <c r="BC66" s="209">
        <f t="shared" si="6"/>
        <v>0.56247500000000006</v>
      </c>
      <c r="BD66" s="209">
        <f t="shared" si="6"/>
        <v>86.75</v>
      </c>
      <c r="BE66" s="209">
        <f t="shared" si="6"/>
        <v>33.457999999999998</v>
      </c>
      <c r="BF66" s="209">
        <f t="shared" si="6"/>
        <v>0.81</v>
      </c>
      <c r="BG66" s="209">
        <f t="shared" si="6"/>
        <v>1.0750000000000002</v>
      </c>
      <c r="BH66" s="209">
        <f t="shared" si="6"/>
        <v>0.02</v>
      </c>
      <c r="BI66" s="209">
        <f t="shared" si="6"/>
        <v>1</v>
      </c>
      <c r="BJ66" s="209">
        <f t="shared" si="6"/>
        <v>5.0000000000000001E-3</v>
      </c>
      <c r="BK66" s="209" t="str">
        <f t="shared" si="6"/>
        <v/>
      </c>
      <c r="BL66" s="209">
        <f t="shared" si="6"/>
        <v>21243</v>
      </c>
      <c r="BM66" s="209">
        <f t="shared" si="6"/>
        <v>0.4</v>
      </c>
      <c r="BN66" s="423" t="str">
        <f t="shared" si="6"/>
        <v/>
      </c>
      <c r="BO66" s="209">
        <f t="shared" si="6"/>
        <v>0.52</v>
      </c>
      <c r="BP66" s="209">
        <f t="shared" si="6"/>
        <v>0.56999999999999995</v>
      </c>
      <c r="BQ66" s="209">
        <f t="shared" ref="BQ66:BU66" si="7">IFERROR(AVERAGE(BQ35:BQ65),"")</f>
        <v>80</v>
      </c>
      <c r="BR66" s="209">
        <f t="shared" si="7"/>
        <v>170</v>
      </c>
      <c r="BS66" s="209">
        <f t="shared" si="7"/>
        <v>36</v>
      </c>
      <c r="BT66" s="209">
        <f t="shared" si="7"/>
        <v>2</v>
      </c>
      <c r="BU66" s="209">
        <f t="shared" si="7"/>
        <v>3</v>
      </c>
    </row>
    <row r="67" spans="1:74" x14ac:dyDescent="0.25">
      <c r="A67" s="44">
        <f>A66</f>
        <v>2014</v>
      </c>
      <c r="B67" s="44" t="str">
        <f>B66</f>
        <v>JULIO</v>
      </c>
      <c r="C67" s="44">
        <v>2</v>
      </c>
      <c r="D67" s="44" t="str">
        <f t="shared" ref="D67:D97" si="8">B66&amp;" "&amp;A66&amp;" / "&amp;C66</f>
        <v>JULIO 2014 / 1</v>
      </c>
      <c r="E67" s="104">
        <v>1</v>
      </c>
      <c r="F67" s="78">
        <v>41821</v>
      </c>
      <c r="G67" s="114">
        <v>44166</v>
      </c>
      <c r="H67" s="114" t="s">
        <v>19</v>
      </c>
      <c r="I67" s="92">
        <v>0.55520000000000003</v>
      </c>
      <c r="J67" s="93">
        <v>92</v>
      </c>
      <c r="K67" s="93">
        <v>28</v>
      </c>
      <c r="L67" s="93">
        <v>1.78</v>
      </c>
      <c r="M67" s="93">
        <v>0</v>
      </c>
      <c r="N67" s="94" t="s">
        <v>20</v>
      </c>
      <c r="O67" s="93">
        <v>9</v>
      </c>
      <c r="P67" s="94" t="s">
        <v>21</v>
      </c>
      <c r="Q67" s="121">
        <v>21249</v>
      </c>
      <c r="R67" s="93">
        <v>0.42</v>
      </c>
      <c r="S67" s="414"/>
      <c r="T67" s="99">
        <v>0.52</v>
      </c>
      <c r="U67" s="99">
        <v>0.56999999999999995</v>
      </c>
      <c r="V67" s="90">
        <v>80</v>
      </c>
      <c r="W67" s="90">
        <v>170</v>
      </c>
      <c r="X67" s="90">
        <v>36</v>
      </c>
      <c r="Y67" s="90">
        <v>2</v>
      </c>
      <c r="Z67" s="90">
        <v>3</v>
      </c>
      <c r="AA67" s="230"/>
      <c r="AB67" s="115">
        <v>1</v>
      </c>
      <c r="AC67" s="66">
        <v>41821</v>
      </c>
      <c r="AD67" s="67">
        <v>43972</v>
      </c>
      <c r="AE67" s="68" t="s">
        <v>34</v>
      </c>
      <c r="AF67" s="69">
        <v>0.56359999999999999</v>
      </c>
      <c r="AG67" s="69">
        <v>89</v>
      </c>
      <c r="AH67" s="69">
        <v>33</v>
      </c>
      <c r="AI67" s="70">
        <v>1.23</v>
      </c>
      <c r="AJ67" s="70">
        <v>0</v>
      </c>
      <c r="AK67" s="71" t="s">
        <v>20</v>
      </c>
      <c r="AL67" s="69">
        <v>64</v>
      </c>
      <c r="AM67" s="71" t="s">
        <v>35</v>
      </c>
      <c r="AN67" s="70">
        <v>21177</v>
      </c>
      <c r="AO67" s="70">
        <v>1.08</v>
      </c>
      <c r="AP67" s="410"/>
      <c r="AQ67" s="99">
        <v>0.52</v>
      </c>
      <c r="AR67" s="99">
        <v>0.56999999999999995</v>
      </c>
      <c r="AS67" s="90">
        <v>80</v>
      </c>
      <c r="AT67" s="90">
        <v>170</v>
      </c>
      <c r="AU67" s="90">
        <v>36</v>
      </c>
      <c r="AV67" s="90">
        <v>2</v>
      </c>
      <c r="AW67" s="90">
        <v>3</v>
      </c>
      <c r="AX67" s="230"/>
      <c r="AY67" s="104">
        <v>1</v>
      </c>
      <c r="AZ67" s="116">
        <v>41829</v>
      </c>
      <c r="BA67" s="117"/>
      <c r="BB67" s="117"/>
      <c r="BC67" s="117">
        <v>0.56240000000000001</v>
      </c>
      <c r="BD67" s="70">
        <v>86</v>
      </c>
      <c r="BE67" s="102">
        <f>((9/5)*BF67)+32</f>
        <v>33.457999999999998</v>
      </c>
      <c r="BF67" s="102">
        <v>0.81</v>
      </c>
      <c r="BG67" s="70">
        <v>0.5</v>
      </c>
      <c r="BH67" s="70">
        <v>0.02</v>
      </c>
      <c r="BI67" s="70">
        <v>1</v>
      </c>
      <c r="BJ67" s="118">
        <v>5.0000000000000001E-3</v>
      </c>
      <c r="BK67" s="117" t="s">
        <v>37</v>
      </c>
      <c r="BL67" s="70">
        <v>21241</v>
      </c>
      <c r="BM67" s="70">
        <v>0.4</v>
      </c>
      <c r="BN67" s="424"/>
      <c r="BO67" s="99">
        <v>0.52</v>
      </c>
      <c r="BP67" s="99">
        <v>0.56999999999999995</v>
      </c>
      <c r="BQ67" s="90">
        <v>80</v>
      </c>
      <c r="BR67" s="90">
        <v>170</v>
      </c>
      <c r="BS67" s="90">
        <v>36</v>
      </c>
      <c r="BT67" s="90">
        <v>2</v>
      </c>
      <c r="BU67" s="90">
        <v>3</v>
      </c>
    </row>
    <row r="68" spans="1:74" x14ac:dyDescent="0.25">
      <c r="A68" s="44">
        <f t="shared" ref="A68:B96" si="9">A67</f>
        <v>2014</v>
      </c>
      <c r="B68" s="44" t="str">
        <f t="shared" si="9"/>
        <v>JULIO</v>
      </c>
      <c r="C68" s="44">
        <v>3</v>
      </c>
      <c r="D68" s="44" t="str">
        <f t="shared" si="8"/>
        <v>JULIO 2014 / 2</v>
      </c>
      <c r="E68" s="104">
        <v>2</v>
      </c>
      <c r="F68" s="78">
        <v>41824</v>
      </c>
      <c r="G68" s="114">
        <v>44225</v>
      </c>
      <c r="H68" s="114" t="s">
        <v>19</v>
      </c>
      <c r="I68" s="92">
        <v>0.54790000000000005</v>
      </c>
      <c r="J68" s="93">
        <v>112</v>
      </c>
      <c r="K68" s="93">
        <v>29</v>
      </c>
      <c r="L68" s="93">
        <v>1.1100000000000001</v>
      </c>
      <c r="M68" s="93">
        <v>0</v>
      </c>
      <c r="N68" s="94" t="s">
        <v>20</v>
      </c>
      <c r="O68" s="93">
        <v>9</v>
      </c>
      <c r="P68" s="94" t="s">
        <v>21</v>
      </c>
      <c r="Q68" s="121">
        <v>21291</v>
      </c>
      <c r="R68" s="93">
        <v>1.25</v>
      </c>
      <c r="S68" s="414"/>
      <c r="T68" s="99">
        <v>0.52</v>
      </c>
      <c r="U68" s="99">
        <v>0.56999999999999995</v>
      </c>
      <c r="V68" s="90">
        <v>80</v>
      </c>
      <c r="W68" s="90">
        <v>170</v>
      </c>
      <c r="X68" s="90">
        <v>36</v>
      </c>
      <c r="Y68" s="90">
        <v>2</v>
      </c>
      <c r="Z68" s="90">
        <v>3</v>
      </c>
      <c r="AB68" s="115">
        <v>2</v>
      </c>
      <c r="AC68" s="66">
        <v>41821</v>
      </c>
      <c r="AD68" s="67">
        <v>44148</v>
      </c>
      <c r="AE68" s="68" t="s">
        <v>165</v>
      </c>
      <c r="AF68" s="69">
        <v>0.53200000000000003</v>
      </c>
      <c r="AG68" s="69">
        <v>89</v>
      </c>
      <c r="AH68" s="69">
        <v>33</v>
      </c>
      <c r="AI68" s="70">
        <v>1.3</v>
      </c>
      <c r="AJ68" s="70">
        <v>0</v>
      </c>
      <c r="AK68" s="71" t="s">
        <v>20</v>
      </c>
      <c r="AL68" s="69">
        <v>64</v>
      </c>
      <c r="AM68" s="71" t="s">
        <v>35</v>
      </c>
      <c r="AN68" s="70">
        <v>21179</v>
      </c>
      <c r="AO68" s="70">
        <v>1.22</v>
      </c>
      <c r="AP68" s="410"/>
      <c r="AQ68" s="99">
        <v>0.52</v>
      </c>
      <c r="AR68" s="99">
        <v>0.56999999999999995</v>
      </c>
      <c r="AS68" s="90">
        <v>80</v>
      </c>
      <c r="AT68" s="90">
        <v>170</v>
      </c>
      <c r="AU68" s="90">
        <v>36</v>
      </c>
      <c r="AV68" s="90">
        <v>2</v>
      </c>
      <c r="AW68" s="90">
        <v>3</v>
      </c>
      <c r="AX68" s="230"/>
      <c r="AY68" s="104">
        <v>2</v>
      </c>
      <c r="AZ68" s="116">
        <v>41835</v>
      </c>
      <c r="BA68" s="117"/>
      <c r="BB68" s="117"/>
      <c r="BC68" s="117">
        <v>0.56059999999999999</v>
      </c>
      <c r="BD68" s="70">
        <v>89</v>
      </c>
      <c r="BE68" s="102">
        <f>((9/5)*BF68)+32</f>
        <v>33.457999999999998</v>
      </c>
      <c r="BF68" s="102">
        <v>0.81</v>
      </c>
      <c r="BG68" s="70">
        <v>0.9</v>
      </c>
      <c r="BH68" s="70">
        <v>0.02</v>
      </c>
      <c r="BI68" s="70">
        <v>1</v>
      </c>
      <c r="BJ68" s="118">
        <v>5.0000000000000001E-3</v>
      </c>
      <c r="BK68" s="117" t="s">
        <v>37</v>
      </c>
      <c r="BL68" s="70">
        <v>21256</v>
      </c>
      <c r="BM68" s="70">
        <v>0.4</v>
      </c>
      <c r="BN68" s="424"/>
      <c r="BO68" s="99">
        <v>0.52</v>
      </c>
      <c r="BP68" s="99">
        <v>0.56999999999999995</v>
      </c>
      <c r="BQ68" s="90">
        <v>80</v>
      </c>
      <c r="BR68" s="90">
        <v>170</v>
      </c>
      <c r="BS68" s="90">
        <v>36</v>
      </c>
      <c r="BT68" s="90">
        <v>2</v>
      </c>
      <c r="BU68" s="90">
        <v>3</v>
      </c>
    </row>
    <row r="69" spans="1:74" x14ac:dyDescent="0.25">
      <c r="A69" s="44">
        <f t="shared" si="9"/>
        <v>2014</v>
      </c>
      <c r="B69" s="44" t="str">
        <f t="shared" si="9"/>
        <v>JULIO</v>
      </c>
      <c r="C69" s="44">
        <v>4</v>
      </c>
      <c r="D69" s="44" t="str">
        <f t="shared" si="8"/>
        <v>JULIO 2014 / 3</v>
      </c>
      <c r="E69" s="104">
        <v>3</v>
      </c>
      <c r="F69" s="78">
        <v>41827</v>
      </c>
      <c r="G69" s="119">
        <v>44275</v>
      </c>
      <c r="H69" s="119" t="s">
        <v>19</v>
      </c>
      <c r="I69" s="92">
        <v>0.54710000000000003</v>
      </c>
      <c r="J69" s="93">
        <v>112</v>
      </c>
      <c r="K69" s="93">
        <v>29</v>
      </c>
      <c r="L69" s="93">
        <v>1.34</v>
      </c>
      <c r="M69" s="93">
        <v>0</v>
      </c>
      <c r="N69" s="94" t="s">
        <v>20</v>
      </c>
      <c r="O69" s="93">
        <v>9</v>
      </c>
      <c r="P69" s="94" t="s">
        <v>21</v>
      </c>
      <c r="Q69" s="121">
        <v>21294</v>
      </c>
      <c r="R69" s="93">
        <v>1.02</v>
      </c>
      <c r="S69" s="414"/>
      <c r="T69" s="99">
        <v>0.52</v>
      </c>
      <c r="U69" s="99">
        <v>0.56999999999999995</v>
      </c>
      <c r="V69" s="90">
        <v>80</v>
      </c>
      <c r="W69" s="90">
        <v>170</v>
      </c>
      <c r="X69" s="90">
        <v>36</v>
      </c>
      <c r="Y69" s="90">
        <v>2</v>
      </c>
      <c r="Z69" s="90">
        <v>3</v>
      </c>
      <c r="AB69" s="115">
        <v>3</v>
      </c>
      <c r="AC69" s="66">
        <v>41822</v>
      </c>
      <c r="AD69" s="67">
        <v>44185</v>
      </c>
      <c r="AE69" s="68" t="s">
        <v>34</v>
      </c>
      <c r="AF69" s="69">
        <v>0.5635</v>
      </c>
      <c r="AG69" s="69">
        <v>89</v>
      </c>
      <c r="AH69" s="69">
        <v>33</v>
      </c>
      <c r="AI69" s="70">
        <v>1.43</v>
      </c>
      <c r="AJ69" s="70">
        <v>0</v>
      </c>
      <c r="AK69" s="71" t="s">
        <v>20</v>
      </c>
      <c r="AL69" s="69">
        <v>64</v>
      </c>
      <c r="AM69" s="71" t="s">
        <v>35</v>
      </c>
      <c r="AN69" s="70">
        <v>21177</v>
      </c>
      <c r="AO69" s="70">
        <v>1.08</v>
      </c>
      <c r="AP69" s="410"/>
      <c r="AQ69" s="99">
        <v>0.52</v>
      </c>
      <c r="AR69" s="99">
        <v>0.56999999999999995</v>
      </c>
      <c r="AS69" s="90">
        <v>80</v>
      </c>
      <c r="AT69" s="90">
        <v>170</v>
      </c>
      <c r="AU69" s="90">
        <v>36</v>
      </c>
      <c r="AV69" s="90">
        <v>2</v>
      </c>
      <c r="AW69" s="90">
        <v>3</v>
      </c>
      <c r="AX69" s="230"/>
      <c r="AY69" s="104">
        <v>3</v>
      </c>
      <c r="AZ69" s="116">
        <v>41841</v>
      </c>
      <c r="BA69" s="117"/>
      <c r="BB69" s="117"/>
      <c r="BC69" s="117">
        <v>0.56389999999999996</v>
      </c>
      <c r="BD69" s="70">
        <v>85</v>
      </c>
      <c r="BE69" s="102">
        <f>((9/5)*BF69)+32</f>
        <v>33.457999999999998</v>
      </c>
      <c r="BF69" s="102">
        <v>0.81</v>
      </c>
      <c r="BG69" s="70">
        <v>0.6</v>
      </c>
      <c r="BH69" s="70">
        <v>0.02</v>
      </c>
      <c r="BI69" s="70">
        <v>1</v>
      </c>
      <c r="BJ69" s="118">
        <v>5.0000000000000001E-3</v>
      </c>
      <c r="BK69" s="117" t="s">
        <v>37</v>
      </c>
      <c r="BL69" s="70">
        <v>21230</v>
      </c>
      <c r="BM69" s="70">
        <v>0.4</v>
      </c>
      <c r="BN69" s="424"/>
      <c r="BO69" s="99">
        <v>0.52</v>
      </c>
      <c r="BP69" s="99">
        <v>0.56999999999999995</v>
      </c>
      <c r="BQ69" s="90">
        <v>80</v>
      </c>
      <c r="BR69" s="90">
        <v>170</v>
      </c>
      <c r="BS69" s="90">
        <v>36</v>
      </c>
      <c r="BT69" s="90">
        <v>2</v>
      </c>
      <c r="BU69" s="90">
        <v>3</v>
      </c>
    </row>
    <row r="70" spans="1:74" x14ac:dyDescent="0.25">
      <c r="A70" s="44">
        <f t="shared" si="9"/>
        <v>2014</v>
      </c>
      <c r="B70" s="44" t="str">
        <f t="shared" si="9"/>
        <v>JULIO</v>
      </c>
      <c r="C70" s="44">
        <v>5</v>
      </c>
      <c r="D70" s="44" t="str">
        <f t="shared" si="8"/>
        <v>JULIO 2014 / 4</v>
      </c>
      <c r="E70" s="104">
        <v>4</v>
      </c>
      <c r="F70" s="78">
        <v>41828</v>
      </c>
      <c r="G70" s="119">
        <v>44321</v>
      </c>
      <c r="H70" s="119" t="s">
        <v>19</v>
      </c>
      <c r="I70" s="92">
        <v>0.55169999999999997</v>
      </c>
      <c r="J70" s="93">
        <v>100</v>
      </c>
      <c r="K70" s="93">
        <v>29</v>
      </c>
      <c r="L70" s="93">
        <v>1.56</v>
      </c>
      <c r="M70" s="93">
        <v>0</v>
      </c>
      <c r="N70" s="94" t="s">
        <v>20</v>
      </c>
      <c r="O70" s="93">
        <v>9</v>
      </c>
      <c r="P70" s="94" t="s">
        <v>21</v>
      </c>
      <c r="Q70" s="121">
        <v>21269</v>
      </c>
      <c r="R70" s="93">
        <v>0.7</v>
      </c>
      <c r="S70" s="414"/>
      <c r="T70" s="99">
        <v>0.52</v>
      </c>
      <c r="U70" s="99">
        <v>0.56999999999999995</v>
      </c>
      <c r="V70" s="90">
        <v>80</v>
      </c>
      <c r="W70" s="90">
        <v>170</v>
      </c>
      <c r="X70" s="90">
        <v>36</v>
      </c>
      <c r="Y70" s="90">
        <v>2</v>
      </c>
      <c r="Z70" s="90">
        <v>3</v>
      </c>
      <c r="AB70" s="115">
        <v>4</v>
      </c>
      <c r="AC70" s="66">
        <v>41823</v>
      </c>
      <c r="AD70" s="67">
        <v>44208</v>
      </c>
      <c r="AE70" s="68" t="s">
        <v>165</v>
      </c>
      <c r="AF70" s="69">
        <v>0.56330000000000002</v>
      </c>
      <c r="AG70" s="69">
        <v>90</v>
      </c>
      <c r="AH70" s="69">
        <v>33</v>
      </c>
      <c r="AI70" s="70">
        <v>1.39</v>
      </c>
      <c r="AJ70" s="70">
        <v>0</v>
      </c>
      <c r="AK70" s="71" t="s">
        <v>20</v>
      </c>
      <c r="AL70" s="69">
        <v>64</v>
      </c>
      <c r="AM70" s="71" t="s">
        <v>35</v>
      </c>
      <c r="AN70" s="70">
        <v>21177</v>
      </c>
      <c r="AO70" s="70">
        <v>1.43</v>
      </c>
      <c r="AP70" s="410"/>
      <c r="AQ70" s="99">
        <v>0.52</v>
      </c>
      <c r="AR70" s="99">
        <v>0.56999999999999995</v>
      </c>
      <c r="AS70" s="90">
        <v>80</v>
      </c>
      <c r="AT70" s="90">
        <v>170</v>
      </c>
      <c r="AU70" s="90">
        <v>36</v>
      </c>
      <c r="AV70" s="90">
        <v>2</v>
      </c>
      <c r="AW70" s="90">
        <v>3</v>
      </c>
      <c r="AX70" s="230"/>
      <c r="AY70" s="104">
        <v>4</v>
      </c>
      <c r="AZ70" s="116">
        <v>41848</v>
      </c>
      <c r="BA70" s="117"/>
      <c r="BB70" s="117"/>
      <c r="BC70" s="117">
        <v>0.56079999999999997</v>
      </c>
      <c r="BD70" s="70">
        <v>92</v>
      </c>
      <c r="BE70" s="102">
        <f>((9/5)*BF70)+32</f>
        <v>33.457999999999998</v>
      </c>
      <c r="BF70" s="102">
        <v>0.81</v>
      </c>
      <c r="BG70" s="70">
        <v>2</v>
      </c>
      <c r="BH70" s="70">
        <v>0.02</v>
      </c>
      <c r="BI70" s="70">
        <v>1</v>
      </c>
      <c r="BJ70" s="118">
        <v>5.0000000000000001E-3</v>
      </c>
      <c r="BK70" s="117" t="s">
        <v>37</v>
      </c>
      <c r="BL70" s="70">
        <v>21254</v>
      </c>
      <c r="BM70" s="70">
        <v>0.4</v>
      </c>
      <c r="BN70" s="424"/>
      <c r="BO70" s="99">
        <v>0.52</v>
      </c>
      <c r="BP70" s="99">
        <v>0.56999999999999995</v>
      </c>
      <c r="BQ70" s="90">
        <v>80</v>
      </c>
      <c r="BR70" s="90">
        <v>170</v>
      </c>
      <c r="BS70" s="90">
        <v>36</v>
      </c>
      <c r="BT70" s="90">
        <v>2</v>
      </c>
      <c r="BU70" s="90">
        <v>3</v>
      </c>
    </row>
    <row r="71" spans="1:74" x14ac:dyDescent="0.25">
      <c r="A71" s="44">
        <f t="shared" si="9"/>
        <v>2014</v>
      </c>
      <c r="B71" s="44" t="str">
        <f t="shared" si="9"/>
        <v>JULIO</v>
      </c>
      <c r="C71" s="44">
        <v>6</v>
      </c>
      <c r="D71" s="44" t="str">
        <f t="shared" si="8"/>
        <v>JULIO 2014 / 5</v>
      </c>
      <c r="E71" s="104">
        <v>5</v>
      </c>
      <c r="F71" s="78">
        <v>41830</v>
      </c>
      <c r="G71" s="119">
        <v>44379</v>
      </c>
      <c r="H71" s="119" t="s">
        <v>19</v>
      </c>
      <c r="I71" s="92">
        <v>0.52780000000000005</v>
      </c>
      <c r="J71" s="93">
        <v>128</v>
      </c>
      <c r="K71" s="93">
        <v>26</v>
      </c>
      <c r="L71" s="93">
        <v>0.68</v>
      </c>
      <c r="M71" s="93">
        <v>0</v>
      </c>
      <c r="N71" s="94" t="s">
        <v>20</v>
      </c>
      <c r="O71" s="93">
        <v>8</v>
      </c>
      <c r="P71" s="94" t="s">
        <v>21</v>
      </c>
      <c r="Q71" s="121">
        <v>21377</v>
      </c>
      <c r="R71" s="93">
        <v>2.7</v>
      </c>
      <c r="S71" s="414"/>
      <c r="T71" s="99">
        <v>0.52</v>
      </c>
      <c r="U71" s="99">
        <v>0.56999999999999995</v>
      </c>
      <c r="V71" s="90">
        <v>80</v>
      </c>
      <c r="W71" s="90">
        <v>170</v>
      </c>
      <c r="X71" s="90">
        <v>36</v>
      </c>
      <c r="Y71" s="90">
        <v>2</v>
      </c>
      <c r="Z71" s="90">
        <v>3</v>
      </c>
      <c r="AB71" s="115">
        <v>5</v>
      </c>
      <c r="AC71" s="66">
        <v>41824</v>
      </c>
      <c r="AD71" s="67">
        <v>44227</v>
      </c>
      <c r="AE71" s="68" t="s">
        <v>34</v>
      </c>
      <c r="AF71" s="69">
        <v>0.5655</v>
      </c>
      <c r="AG71" s="69">
        <v>85</v>
      </c>
      <c r="AH71" s="69">
        <v>33</v>
      </c>
      <c r="AI71" s="70">
        <v>1.49</v>
      </c>
      <c r="AJ71" s="70">
        <v>0</v>
      </c>
      <c r="AK71" s="71" t="s">
        <v>20</v>
      </c>
      <c r="AL71" s="69">
        <v>64</v>
      </c>
      <c r="AM71" s="71" t="s">
        <v>35</v>
      </c>
      <c r="AN71" s="70">
        <v>21174</v>
      </c>
      <c r="AO71" s="70">
        <v>0.77</v>
      </c>
      <c r="AP71" s="410"/>
      <c r="AQ71" s="99">
        <v>0.52</v>
      </c>
      <c r="AR71" s="99">
        <v>0.56999999999999995</v>
      </c>
      <c r="AS71" s="90">
        <v>80</v>
      </c>
      <c r="AT71" s="90">
        <v>170</v>
      </c>
      <c r="AU71" s="90">
        <v>36</v>
      </c>
      <c r="AV71" s="90">
        <v>2</v>
      </c>
      <c r="AW71" s="90">
        <v>3</v>
      </c>
      <c r="AX71" s="230"/>
      <c r="AY71" s="104"/>
      <c r="AZ71" s="104"/>
      <c r="BA71" s="104"/>
      <c r="BB71" s="104"/>
      <c r="BC71" s="104"/>
      <c r="BD71" s="104"/>
      <c r="BE71" s="104"/>
      <c r="BF71" s="104"/>
      <c r="BG71" s="104"/>
      <c r="BH71" s="104"/>
      <c r="BI71" s="104"/>
      <c r="BJ71" s="104"/>
      <c r="BK71" s="104"/>
      <c r="BL71" s="104"/>
      <c r="BM71" s="104"/>
      <c r="BN71" s="421"/>
      <c r="BO71" s="104"/>
      <c r="BP71" s="104"/>
      <c r="BQ71" s="104"/>
      <c r="BR71" s="104"/>
      <c r="BS71" s="104"/>
      <c r="BT71" s="104"/>
      <c r="BU71" s="104"/>
    </row>
    <row r="72" spans="1:74" x14ac:dyDescent="0.25">
      <c r="A72" s="44">
        <f t="shared" si="9"/>
        <v>2014</v>
      </c>
      <c r="B72" s="44" t="str">
        <f t="shared" si="9"/>
        <v>JULIO</v>
      </c>
      <c r="C72" s="44">
        <v>7</v>
      </c>
      <c r="D72" s="44" t="str">
        <f t="shared" si="8"/>
        <v>JULIO 2014 / 6</v>
      </c>
      <c r="E72" s="104">
        <v>6</v>
      </c>
      <c r="F72" s="78">
        <v>41832</v>
      </c>
      <c r="G72" s="120">
        <v>44425</v>
      </c>
      <c r="H72" s="120" t="s">
        <v>19</v>
      </c>
      <c r="I72" s="108">
        <v>0.55100000000000005</v>
      </c>
      <c r="J72" s="109">
        <v>100</v>
      </c>
      <c r="K72" s="109">
        <v>26</v>
      </c>
      <c r="L72" s="109">
        <v>1.49</v>
      </c>
      <c r="M72" s="109">
        <v>0</v>
      </c>
      <c r="N72" s="108" t="s">
        <v>20</v>
      </c>
      <c r="O72" s="109">
        <v>9</v>
      </c>
      <c r="P72" s="110" t="s">
        <v>21</v>
      </c>
      <c r="Q72" s="121">
        <v>21272</v>
      </c>
      <c r="R72" s="108">
        <v>1.2</v>
      </c>
      <c r="S72" s="414"/>
      <c r="T72" s="99">
        <v>0.52</v>
      </c>
      <c r="U72" s="99">
        <v>0.56999999999999995</v>
      </c>
      <c r="V72" s="90">
        <v>80</v>
      </c>
      <c r="W72" s="90">
        <v>170</v>
      </c>
      <c r="X72" s="90">
        <v>36</v>
      </c>
      <c r="Y72" s="90">
        <v>2</v>
      </c>
      <c r="Z72" s="90">
        <v>3</v>
      </c>
      <c r="AB72" s="115">
        <v>6</v>
      </c>
      <c r="AC72" s="66">
        <v>41825</v>
      </c>
      <c r="AD72" s="67">
        <v>44229</v>
      </c>
      <c r="AE72" s="68" t="s">
        <v>168</v>
      </c>
      <c r="AF72" s="69">
        <v>0.56079999999999997</v>
      </c>
      <c r="AG72" s="69">
        <v>95</v>
      </c>
      <c r="AH72" s="69">
        <v>34</v>
      </c>
      <c r="AI72" s="70">
        <v>1.99</v>
      </c>
      <c r="AJ72" s="70">
        <v>0</v>
      </c>
      <c r="AK72" s="71" t="s">
        <v>20</v>
      </c>
      <c r="AL72" s="69">
        <v>64</v>
      </c>
      <c r="AM72" s="71" t="s">
        <v>35</v>
      </c>
      <c r="AN72" s="70">
        <v>21192</v>
      </c>
      <c r="AO72" s="70">
        <v>1.1000000000000001</v>
      </c>
      <c r="AP72" s="410"/>
      <c r="AQ72" s="99">
        <v>0.52</v>
      </c>
      <c r="AR72" s="99">
        <v>0.56999999999999995</v>
      </c>
      <c r="AS72" s="90">
        <v>80</v>
      </c>
      <c r="AT72" s="90">
        <v>170</v>
      </c>
      <c r="AU72" s="90">
        <v>36</v>
      </c>
      <c r="AV72" s="90">
        <v>2</v>
      </c>
      <c r="AW72" s="90">
        <v>3</v>
      </c>
      <c r="AX72" s="230"/>
      <c r="AY72" s="104"/>
      <c r="AZ72" s="104"/>
      <c r="BA72" s="104"/>
      <c r="BB72" s="104"/>
      <c r="BC72" s="104"/>
      <c r="BD72" s="104"/>
      <c r="BE72" s="104"/>
      <c r="BF72" s="104"/>
      <c r="BG72" s="104"/>
      <c r="BH72" s="104"/>
      <c r="BI72" s="104"/>
      <c r="BJ72" s="104"/>
      <c r="BK72" s="104"/>
      <c r="BL72" s="104"/>
      <c r="BM72" s="104"/>
      <c r="BN72" s="421"/>
      <c r="BO72" s="104"/>
      <c r="BP72" s="104"/>
      <c r="BQ72" s="104"/>
      <c r="BR72" s="104"/>
      <c r="BS72" s="104"/>
      <c r="BT72" s="104"/>
      <c r="BU72" s="104"/>
    </row>
    <row r="73" spans="1:74" x14ac:dyDescent="0.25">
      <c r="A73" s="44">
        <f t="shared" si="9"/>
        <v>2014</v>
      </c>
      <c r="B73" s="44" t="str">
        <f t="shared" si="9"/>
        <v>JULIO</v>
      </c>
      <c r="C73" s="44">
        <v>8</v>
      </c>
      <c r="D73" s="44" t="str">
        <f t="shared" si="8"/>
        <v>JULIO 2014 / 7</v>
      </c>
      <c r="E73" s="104">
        <v>7</v>
      </c>
      <c r="F73" s="78">
        <v>41835</v>
      </c>
      <c r="G73" s="120">
        <v>44479</v>
      </c>
      <c r="H73" s="120" t="s">
        <v>19</v>
      </c>
      <c r="I73" s="108">
        <v>0.55410000000000004</v>
      </c>
      <c r="J73" s="93">
        <v>95</v>
      </c>
      <c r="K73" s="109">
        <v>25</v>
      </c>
      <c r="L73" s="109">
        <v>1.54</v>
      </c>
      <c r="M73" s="109">
        <v>0</v>
      </c>
      <c r="N73" s="108" t="s">
        <v>20</v>
      </c>
      <c r="O73" s="112">
        <v>9</v>
      </c>
      <c r="P73" s="110" t="s">
        <v>21</v>
      </c>
      <c r="Q73" s="121">
        <v>21253</v>
      </c>
      <c r="R73" s="108">
        <v>0.91</v>
      </c>
      <c r="S73" s="414"/>
      <c r="T73" s="99">
        <v>0.52</v>
      </c>
      <c r="U73" s="99">
        <v>0.56999999999999995</v>
      </c>
      <c r="V73" s="90">
        <v>80</v>
      </c>
      <c r="W73" s="90">
        <v>170</v>
      </c>
      <c r="X73" s="90">
        <v>36</v>
      </c>
      <c r="Y73" s="90">
        <v>2</v>
      </c>
      <c r="Z73" s="90">
        <v>3</v>
      </c>
      <c r="AB73" s="115">
        <v>7</v>
      </c>
      <c r="AC73" s="66">
        <v>41825</v>
      </c>
      <c r="AD73" s="67">
        <v>44254</v>
      </c>
      <c r="AE73" s="68" t="s">
        <v>165</v>
      </c>
      <c r="AF73" s="69">
        <v>0.5635</v>
      </c>
      <c r="AG73" s="69">
        <v>89</v>
      </c>
      <c r="AH73" s="69">
        <v>33</v>
      </c>
      <c r="AI73" s="70">
        <v>1.46</v>
      </c>
      <c r="AJ73" s="70">
        <v>0</v>
      </c>
      <c r="AK73" s="71" t="s">
        <v>20</v>
      </c>
      <c r="AL73" s="69">
        <v>64</v>
      </c>
      <c r="AM73" s="71" t="s">
        <v>35</v>
      </c>
      <c r="AN73" s="70">
        <v>21180</v>
      </c>
      <c r="AO73" s="70">
        <v>0.96</v>
      </c>
      <c r="AP73" s="410"/>
      <c r="AQ73" s="99">
        <v>0.52</v>
      </c>
      <c r="AR73" s="99">
        <v>0.56999999999999995</v>
      </c>
      <c r="AS73" s="90">
        <v>80</v>
      </c>
      <c r="AT73" s="90">
        <v>170</v>
      </c>
      <c r="AU73" s="90">
        <v>36</v>
      </c>
      <c r="AV73" s="90">
        <v>2</v>
      </c>
      <c r="AW73" s="90">
        <v>3</v>
      </c>
      <c r="AX73" s="230"/>
      <c r="AY73" s="104"/>
      <c r="AZ73" s="104"/>
      <c r="BA73" s="104"/>
      <c r="BB73" s="104"/>
      <c r="BC73" s="104"/>
      <c r="BD73" s="104"/>
      <c r="BE73" s="104"/>
      <c r="BF73" s="104"/>
      <c r="BG73" s="104"/>
      <c r="BH73" s="104"/>
      <c r="BI73" s="104"/>
      <c r="BJ73" s="104"/>
      <c r="BK73" s="104"/>
      <c r="BL73" s="104"/>
      <c r="BM73" s="104"/>
      <c r="BN73" s="421"/>
      <c r="BO73" s="104"/>
      <c r="BP73" s="104"/>
      <c r="BQ73" s="104"/>
      <c r="BR73" s="104"/>
      <c r="BS73" s="104"/>
      <c r="BT73" s="104"/>
      <c r="BU73" s="104"/>
    </row>
    <row r="74" spans="1:74" x14ac:dyDescent="0.25">
      <c r="A74" s="44">
        <f t="shared" si="9"/>
        <v>2014</v>
      </c>
      <c r="B74" s="44" t="str">
        <f t="shared" si="9"/>
        <v>JULIO</v>
      </c>
      <c r="C74" s="44">
        <v>9</v>
      </c>
      <c r="D74" s="44" t="str">
        <f t="shared" si="8"/>
        <v>JULIO 2014 / 8</v>
      </c>
      <c r="E74" s="104">
        <v>8</v>
      </c>
      <c r="F74" s="78">
        <v>41837</v>
      </c>
      <c r="G74" s="120">
        <v>44512</v>
      </c>
      <c r="H74" s="120" t="s">
        <v>19</v>
      </c>
      <c r="I74" s="108">
        <v>0.54879999999999995</v>
      </c>
      <c r="J74" s="93">
        <v>108</v>
      </c>
      <c r="K74" s="109">
        <v>28</v>
      </c>
      <c r="L74" s="109">
        <v>0.96</v>
      </c>
      <c r="M74" s="109">
        <v>0</v>
      </c>
      <c r="N74" s="108" t="s">
        <v>20</v>
      </c>
      <c r="O74" s="112">
        <v>9</v>
      </c>
      <c r="P74" s="110" t="s">
        <v>21</v>
      </c>
      <c r="Q74" s="121">
        <v>21283</v>
      </c>
      <c r="R74" s="108">
        <v>0.84</v>
      </c>
      <c r="S74" s="414"/>
      <c r="T74" s="99">
        <v>0.52</v>
      </c>
      <c r="U74" s="99">
        <v>0.56999999999999995</v>
      </c>
      <c r="V74" s="90">
        <v>80</v>
      </c>
      <c r="W74" s="90">
        <v>170</v>
      </c>
      <c r="X74" s="90">
        <v>36</v>
      </c>
      <c r="Y74" s="90">
        <v>2</v>
      </c>
      <c r="Z74" s="90">
        <v>3</v>
      </c>
      <c r="AB74" s="115">
        <v>8</v>
      </c>
      <c r="AC74" s="66">
        <v>41827</v>
      </c>
      <c r="AD74" s="67">
        <v>44269</v>
      </c>
      <c r="AE74" s="68" t="s">
        <v>36</v>
      </c>
      <c r="AF74" s="69">
        <v>0.56440000000000001</v>
      </c>
      <c r="AG74" s="69">
        <v>87</v>
      </c>
      <c r="AH74" s="69">
        <v>33</v>
      </c>
      <c r="AI74" s="70">
        <v>1.57</v>
      </c>
      <c r="AJ74" s="70">
        <v>0</v>
      </c>
      <c r="AK74" s="71" t="s">
        <v>20</v>
      </c>
      <c r="AL74" s="69">
        <v>64</v>
      </c>
      <c r="AM74" s="71" t="s">
        <v>35</v>
      </c>
      <c r="AN74" s="70">
        <v>21178</v>
      </c>
      <c r="AO74" s="70">
        <v>1.03</v>
      </c>
      <c r="AP74" s="410"/>
      <c r="AQ74" s="99">
        <v>0.52</v>
      </c>
      <c r="AR74" s="99">
        <v>0.56999999999999995</v>
      </c>
      <c r="AS74" s="90">
        <v>80</v>
      </c>
      <c r="AT74" s="90">
        <v>170</v>
      </c>
      <c r="AU74" s="90">
        <v>36</v>
      </c>
      <c r="AV74" s="90">
        <v>2</v>
      </c>
      <c r="AW74" s="90">
        <v>3</v>
      </c>
      <c r="AX74" s="230"/>
      <c r="AY74" s="104"/>
      <c r="AZ74" s="104"/>
      <c r="BA74" s="104"/>
      <c r="BB74" s="104"/>
      <c r="BC74" s="104"/>
      <c r="BD74" s="104"/>
      <c r="BE74" s="104"/>
      <c r="BF74" s="104"/>
      <c r="BG74" s="104"/>
      <c r="BH74" s="104"/>
      <c r="BI74" s="104"/>
      <c r="BJ74" s="104"/>
      <c r="BK74" s="104"/>
      <c r="BL74" s="104"/>
      <c r="BM74" s="104"/>
      <c r="BN74" s="421"/>
      <c r="BO74" s="104"/>
      <c r="BP74" s="104"/>
      <c r="BQ74" s="104"/>
      <c r="BR74" s="104"/>
      <c r="BS74" s="104"/>
      <c r="BT74" s="104"/>
      <c r="BU74" s="104"/>
    </row>
    <row r="75" spans="1:74" x14ac:dyDescent="0.25">
      <c r="A75" s="44">
        <f t="shared" si="9"/>
        <v>2014</v>
      </c>
      <c r="B75" s="44" t="str">
        <f t="shared" si="9"/>
        <v>JULIO</v>
      </c>
      <c r="C75" s="44">
        <v>10</v>
      </c>
      <c r="D75" s="44" t="str">
        <f t="shared" si="8"/>
        <v>JULIO 2014 / 9</v>
      </c>
      <c r="E75" s="104">
        <v>9</v>
      </c>
      <c r="F75" s="78">
        <v>41839</v>
      </c>
      <c r="G75" s="120">
        <v>44573</v>
      </c>
      <c r="H75" s="120" t="s">
        <v>19</v>
      </c>
      <c r="I75" s="108">
        <v>0.54530000000000001</v>
      </c>
      <c r="J75" s="93">
        <v>114</v>
      </c>
      <c r="K75" s="109">
        <v>28</v>
      </c>
      <c r="L75" s="109">
        <v>0.86</v>
      </c>
      <c r="M75" s="109">
        <v>0</v>
      </c>
      <c r="N75" s="108" t="s">
        <v>20</v>
      </c>
      <c r="O75" s="112">
        <v>9</v>
      </c>
      <c r="P75" s="110" t="s">
        <v>21</v>
      </c>
      <c r="Q75" s="121">
        <v>21303</v>
      </c>
      <c r="R75" s="108">
        <v>0.88</v>
      </c>
      <c r="S75" s="414"/>
      <c r="T75" s="99">
        <v>0.52</v>
      </c>
      <c r="U75" s="99">
        <v>0.56999999999999995</v>
      </c>
      <c r="V75" s="90">
        <v>80</v>
      </c>
      <c r="W75" s="90">
        <v>170</v>
      </c>
      <c r="X75" s="90">
        <v>36</v>
      </c>
      <c r="Y75" s="90">
        <v>2</v>
      </c>
      <c r="Z75" s="90">
        <v>3</v>
      </c>
      <c r="AB75" s="115">
        <v>9</v>
      </c>
      <c r="AC75" s="66">
        <v>41827</v>
      </c>
      <c r="AD75" s="67">
        <v>44280</v>
      </c>
      <c r="AE75" s="67" t="s">
        <v>165</v>
      </c>
      <c r="AF75" s="69">
        <v>0.56430000000000002</v>
      </c>
      <c r="AG75" s="69">
        <v>86</v>
      </c>
      <c r="AH75" s="69">
        <v>34</v>
      </c>
      <c r="AI75" s="70">
        <v>1.56</v>
      </c>
      <c r="AJ75" s="70">
        <v>0</v>
      </c>
      <c r="AK75" s="71" t="s">
        <v>20</v>
      </c>
      <c r="AL75" s="69">
        <v>64</v>
      </c>
      <c r="AM75" s="71" t="s">
        <v>35</v>
      </c>
      <c r="AN75" s="70">
        <v>21182</v>
      </c>
      <c r="AO75" s="117">
        <v>0.6</v>
      </c>
      <c r="AP75" s="410"/>
      <c r="AQ75" s="99">
        <v>0.52</v>
      </c>
      <c r="AR75" s="99">
        <v>0.56999999999999995</v>
      </c>
      <c r="AS75" s="90">
        <v>80</v>
      </c>
      <c r="AT75" s="90">
        <v>170</v>
      </c>
      <c r="AU75" s="90">
        <v>36</v>
      </c>
      <c r="AV75" s="90">
        <v>2</v>
      </c>
      <c r="AW75" s="90">
        <v>3</v>
      </c>
      <c r="AX75" s="230"/>
      <c r="AY75" s="104"/>
      <c r="AZ75" s="104"/>
      <c r="BA75" s="104"/>
      <c r="BB75" s="104"/>
      <c r="BC75" s="104"/>
      <c r="BD75" s="104"/>
      <c r="BE75" s="104"/>
      <c r="BF75" s="104"/>
      <c r="BG75" s="104"/>
      <c r="BH75" s="104"/>
      <c r="BI75" s="104"/>
      <c r="BJ75" s="104"/>
      <c r="BK75" s="104"/>
      <c r="BL75" s="104"/>
      <c r="BM75" s="104"/>
      <c r="BN75" s="421"/>
      <c r="BO75" s="104"/>
      <c r="BP75" s="104"/>
      <c r="BQ75" s="104"/>
      <c r="BR75" s="104"/>
      <c r="BS75" s="104"/>
      <c r="BT75" s="104"/>
      <c r="BU75" s="104"/>
    </row>
    <row r="76" spans="1:74" x14ac:dyDescent="0.25">
      <c r="A76" s="44">
        <f t="shared" si="9"/>
        <v>2014</v>
      </c>
      <c r="B76" s="44" t="str">
        <f t="shared" si="9"/>
        <v>JULIO</v>
      </c>
      <c r="C76" s="44">
        <v>11</v>
      </c>
      <c r="D76" s="44" t="str">
        <f t="shared" si="8"/>
        <v>JULIO 2014 / 10</v>
      </c>
      <c r="E76" s="104">
        <v>10</v>
      </c>
      <c r="F76" s="78">
        <v>41842</v>
      </c>
      <c r="G76" s="120">
        <v>44627</v>
      </c>
      <c r="H76" s="120" t="s">
        <v>19</v>
      </c>
      <c r="I76" s="108">
        <v>0.55230000000000001</v>
      </c>
      <c r="J76" s="93">
        <v>97</v>
      </c>
      <c r="K76" s="109">
        <v>27</v>
      </c>
      <c r="L76" s="109">
        <v>1.17</v>
      </c>
      <c r="M76" s="109">
        <v>0</v>
      </c>
      <c r="N76" s="108" t="s">
        <v>20</v>
      </c>
      <c r="O76" s="112">
        <v>9</v>
      </c>
      <c r="P76" s="110" t="s">
        <v>21</v>
      </c>
      <c r="Q76" s="121">
        <v>21265</v>
      </c>
      <c r="R76" s="108">
        <v>0.86</v>
      </c>
      <c r="S76" s="414"/>
      <c r="T76" s="99">
        <v>0.52</v>
      </c>
      <c r="U76" s="99">
        <v>0.56999999999999995</v>
      </c>
      <c r="V76" s="90">
        <v>80</v>
      </c>
      <c r="W76" s="90">
        <v>170</v>
      </c>
      <c r="X76" s="90">
        <v>36</v>
      </c>
      <c r="Y76" s="90">
        <v>2</v>
      </c>
      <c r="Z76" s="90">
        <v>3</v>
      </c>
      <c r="AB76" s="115">
        <v>10</v>
      </c>
      <c r="AC76" s="66">
        <v>41828</v>
      </c>
      <c r="AD76" s="67">
        <v>44305</v>
      </c>
      <c r="AE76" s="68" t="s">
        <v>34</v>
      </c>
      <c r="AF76" s="69">
        <v>0.5645</v>
      </c>
      <c r="AG76" s="69">
        <v>86</v>
      </c>
      <c r="AH76" s="69">
        <v>33</v>
      </c>
      <c r="AI76" s="70">
        <v>1.59</v>
      </c>
      <c r="AJ76" s="70">
        <v>0</v>
      </c>
      <c r="AK76" s="71" t="s">
        <v>20</v>
      </c>
      <c r="AL76" s="69">
        <v>64</v>
      </c>
      <c r="AM76" s="71" t="s">
        <v>35</v>
      </c>
      <c r="AN76" s="70">
        <v>21281</v>
      </c>
      <c r="AO76" s="70">
        <v>0.64</v>
      </c>
      <c r="AP76" s="410"/>
      <c r="AQ76" s="99">
        <v>0.52</v>
      </c>
      <c r="AR76" s="99">
        <v>0.56999999999999995</v>
      </c>
      <c r="AS76" s="90">
        <v>80</v>
      </c>
      <c r="AT76" s="90">
        <v>170</v>
      </c>
      <c r="AU76" s="90">
        <v>36</v>
      </c>
      <c r="AV76" s="90">
        <v>2</v>
      </c>
      <c r="AW76" s="90">
        <v>3</v>
      </c>
      <c r="AX76" s="230"/>
      <c r="AY76" s="104"/>
      <c r="AZ76" s="104"/>
      <c r="BA76" s="104"/>
      <c r="BB76" s="104"/>
      <c r="BC76" s="104"/>
      <c r="BD76" s="104"/>
      <c r="BE76" s="104"/>
      <c r="BF76" s="104"/>
      <c r="BG76" s="104"/>
      <c r="BH76" s="104"/>
      <c r="BI76" s="104"/>
      <c r="BJ76" s="104"/>
      <c r="BK76" s="104"/>
      <c r="BL76" s="104"/>
      <c r="BM76" s="104"/>
      <c r="BN76" s="421"/>
      <c r="BO76" s="104"/>
      <c r="BP76" s="104"/>
      <c r="BQ76" s="104"/>
      <c r="BR76" s="104"/>
      <c r="BS76" s="104"/>
      <c r="BT76" s="104"/>
      <c r="BU76" s="104"/>
    </row>
    <row r="77" spans="1:74" x14ac:dyDescent="0.25">
      <c r="A77" s="44">
        <f t="shared" si="9"/>
        <v>2014</v>
      </c>
      <c r="B77" s="44" t="str">
        <f t="shared" si="9"/>
        <v>JULIO</v>
      </c>
      <c r="C77" s="44">
        <v>12</v>
      </c>
      <c r="D77" s="44" t="str">
        <f t="shared" si="8"/>
        <v>JULIO 2014 / 11</v>
      </c>
      <c r="E77" s="104">
        <v>11</v>
      </c>
      <c r="F77" s="78">
        <v>41844</v>
      </c>
      <c r="G77" s="120">
        <v>44689</v>
      </c>
      <c r="H77" s="120" t="s">
        <v>19</v>
      </c>
      <c r="I77" s="108">
        <v>0.54700000000000004</v>
      </c>
      <c r="J77" s="93">
        <v>112</v>
      </c>
      <c r="K77" s="109">
        <v>24</v>
      </c>
      <c r="L77" s="109">
        <v>1.21</v>
      </c>
      <c r="M77" s="109">
        <v>0</v>
      </c>
      <c r="N77" s="108" t="s">
        <v>20</v>
      </c>
      <c r="O77" s="112">
        <v>9</v>
      </c>
      <c r="P77" s="110" t="s">
        <v>21</v>
      </c>
      <c r="Q77" s="121">
        <v>21286</v>
      </c>
      <c r="R77" s="108">
        <v>0.94</v>
      </c>
      <c r="S77" s="414"/>
      <c r="T77" s="99">
        <v>0.52</v>
      </c>
      <c r="U77" s="99">
        <v>0.56999999999999995</v>
      </c>
      <c r="V77" s="90">
        <v>80</v>
      </c>
      <c r="W77" s="90">
        <v>170</v>
      </c>
      <c r="X77" s="90">
        <v>36</v>
      </c>
      <c r="Y77" s="90">
        <v>2</v>
      </c>
      <c r="Z77" s="90">
        <v>3</v>
      </c>
      <c r="AB77" s="115">
        <v>11</v>
      </c>
      <c r="AC77" s="66">
        <v>41829</v>
      </c>
      <c r="AD77" s="67">
        <v>44331</v>
      </c>
      <c r="AE77" s="68" t="s">
        <v>165</v>
      </c>
      <c r="AF77" s="69">
        <v>0.56540000000000001</v>
      </c>
      <c r="AG77" s="69">
        <v>84</v>
      </c>
      <c r="AH77" s="69">
        <v>33</v>
      </c>
      <c r="AI77" s="70">
        <v>1.67</v>
      </c>
      <c r="AJ77" s="70">
        <v>0</v>
      </c>
      <c r="AK77" s="71" t="s">
        <v>20</v>
      </c>
      <c r="AL77" s="69">
        <v>64</v>
      </c>
      <c r="AM77" s="71" t="s">
        <v>35</v>
      </c>
      <c r="AN77" s="70">
        <v>21181</v>
      </c>
      <c r="AO77" s="70">
        <v>0.41</v>
      </c>
      <c r="AP77" s="410"/>
      <c r="AQ77" s="99">
        <v>0.52</v>
      </c>
      <c r="AR77" s="99">
        <v>0.56999999999999995</v>
      </c>
      <c r="AS77" s="90">
        <v>80</v>
      </c>
      <c r="AT77" s="90">
        <v>170</v>
      </c>
      <c r="AU77" s="90">
        <v>36</v>
      </c>
      <c r="AV77" s="90">
        <v>2</v>
      </c>
      <c r="AW77" s="90">
        <v>3</v>
      </c>
      <c r="AX77" s="230"/>
      <c r="AY77" s="104"/>
      <c r="AZ77" s="104"/>
      <c r="BA77" s="104"/>
      <c r="BB77" s="104"/>
      <c r="BC77" s="104"/>
      <c r="BD77" s="104"/>
      <c r="BE77" s="104"/>
      <c r="BF77" s="104"/>
      <c r="BG77" s="104"/>
      <c r="BH77" s="104"/>
      <c r="BI77" s="104"/>
      <c r="BJ77" s="104"/>
      <c r="BK77" s="104"/>
      <c r="BL77" s="104"/>
      <c r="BM77" s="104"/>
      <c r="BN77" s="421"/>
      <c r="BO77" s="104"/>
      <c r="BP77" s="104"/>
      <c r="BQ77" s="104"/>
      <c r="BR77" s="104"/>
      <c r="BS77" s="104"/>
      <c r="BT77" s="104"/>
      <c r="BU77" s="104"/>
    </row>
    <row r="78" spans="1:74" x14ac:dyDescent="0.25">
      <c r="A78" s="44">
        <f t="shared" si="9"/>
        <v>2014</v>
      </c>
      <c r="B78" s="44" t="str">
        <f t="shared" si="9"/>
        <v>JULIO</v>
      </c>
      <c r="C78" s="44">
        <v>13</v>
      </c>
      <c r="D78" s="44" t="str">
        <f t="shared" si="8"/>
        <v>JULIO 2014 / 12</v>
      </c>
      <c r="E78" s="104">
        <v>12</v>
      </c>
      <c r="F78" s="78">
        <v>41847</v>
      </c>
      <c r="G78" s="120">
        <v>44747</v>
      </c>
      <c r="H78" s="120" t="s">
        <v>19</v>
      </c>
      <c r="I78" s="108">
        <v>0.56530000000000002</v>
      </c>
      <c r="J78" s="93">
        <v>104</v>
      </c>
      <c r="K78" s="109">
        <v>30</v>
      </c>
      <c r="L78" s="109">
        <v>1.22</v>
      </c>
      <c r="M78" s="109">
        <v>0</v>
      </c>
      <c r="N78" s="108" t="s">
        <v>20</v>
      </c>
      <c r="O78" s="112">
        <v>9</v>
      </c>
      <c r="P78" s="110" t="s">
        <v>21</v>
      </c>
      <c r="Q78" s="121">
        <v>21273</v>
      </c>
      <c r="R78" s="108">
        <v>0.36</v>
      </c>
      <c r="S78" s="414"/>
      <c r="T78" s="99">
        <v>0.52</v>
      </c>
      <c r="U78" s="99">
        <v>0.56999999999999995</v>
      </c>
      <c r="V78" s="90">
        <v>80</v>
      </c>
      <c r="W78" s="90">
        <v>170</v>
      </c>
      <c r="X78" s="90">
        <v>36</v>
      </c>
      <c r="Y78" s="90">
        <v>2</v>
      </c>
      <c r="Z78" s="90">
        <v>3</v>
      </c>
      <c r="AB78" s="115">
        <v>12</v>
      </c>
      <c r="AC78" s="66">
        <v>41830</v>
      </c>
      <c r="AD78" s="67">
        <v>44363</v>
      </c>
      <c r="AE78" s="68" t="s">
        <v>34</v>
      </c>
      <c r="AF78" s="69">
        <v>0.56510000000000005</v>
      </c>
      <c r="AG78" s="69">
        <v>85</v>
      </c>
      <c r="AH78" s="69">
        <v>33</v>
      </c>
      <c r="AI78" s="70">
        <v>1.73</v>
      </c>
      <c r="AJ78" s="70">
        <v>0</v>
      </c>
      <c r="AK78" s="71" t="s">
        <v>20</v>
      </c>
      <c r="AL78" s="69">
        <v>64</v>
      </c>
      <c r="AM78" s="71" t="s">
        <v>35</v>
      </c>
      <c r="AN78" s="70">
        <v>21180</v>
      </c>
      <c r="AO78" s="70">
        <v>0.71</v>
      </c>
      <c r="AP78" s="410"/>
      <c r="AQ78" s="99">
        <v>0.52</v>
      </c>
      <c r="AR78" s="99">
        <v>0.56999999999999995</v>
      </c>
      <c r="AS78" s="90">
        <v>80</v>
      </c>
      <c r="AT78" s="90">
        <v>170</v>
      </c>
      <c r="AU78" s="90">
        <v>36</v>
      </c>
      <c r="AV78" s="90">
        <v>2</v>
      </c>
      <c r="AW78" s="90">
        <v>3</v>
      </c>
      <c r="AX78" s="230"/>
      <c r="AY78" s="104"/>
      <c r="AZ78" s="104"/>
      <c r="BA78" s="104"/>
      <c r="BB78" s="104"/>
      <c r="BC78" s="104"/>
      <c r="BD78" s="104"/>
      <c r="BE78" s="104"/>
      <c r="BF78" s="104"/>
      <c r="BG78" s="104"/>
      <c r="BH78" s="104"/>
      <c r="BI78" s="104"/>
      <c r="BJ78" s="104"/>
      <c r="BK78" s="104"/>
      <c r="BL78" s="104"/>
      <c r="BM78" s="104"/>
      <c r="BN78" s="421"/>
      <c r="BO78" s="104"/>
      <c r="BP78" s="104"/>
      <c r="BQ78" s="104"/>
      <c r="BR78" s="104"/>
      <c r="BS78" s="104"/>
      <c r="BT78" s="104"/>
      <c r="BU78" s="104"/>
    </row>
    <row r="79" spans="1:74" x14ac:dyDescent="0.25">
      <c r="A79" s="44">
        <f t="shared" si="9"/>
        <v>2014</v>
      </c>
      <c r="B79" s="44" t="str">
        <f t="shared" si="9"/>
        <v>JULIO</v>
      </c>
      <c r="C79" s="44">
        <v>14</v>
      </c>
      <c r="D79" s="44" t="str">
        <f t="shared" si="8"/>
        <v>JULIO 2014 / 13</v>
      </c>
      <c r="E79" s="104">
        <v>13</v>
      </c>
      <c r="F79" s="78">
        <v>41849</v>
      </c>
      <c r="G79" s="120">
        <v>44783</v>
      </c>
      <c r="H79" s="120" t="s">
        <v>19</v>
      </c>
      <c r="I79" s="108">
        <v>0.55120000000000002</v>
      </c>
      <c r="J79" s="93">
        <v>110</v>
      </c>
      <c r="K79" s="109">
        <v>29</v>
      </c>
      <c r="L79" s="109">
        <v>1.34</v>
      </c>
      <c r="M79" s="109">
        <v>0</v>
      </c>
      <c r="N79" s="108" t="s">
        <v>20</v>
      </c>
      <c r="O79" s="112">
        <v>9</v>
      </c>
      <c r="P79" s="110" t="s">
        <v>21</v>
      </c>
      <c r="Q79" s="121">
        <v>21271</v>
      </c>
      <c r="R79" s="108">
        <v>0.2</v>
      </c>
      <c r="S79" s="414"/>
      <c r="T79" s="99">
        <v>0.52</v>
      </c>
      <c r="U79" s="99">
        <v>0.56999999999999995</v>
      </c>
      <c r="V79" s="90">
        <v>80</v>
      </c>
      <c r="W79" s="90">
        <v>170</v>
      </c>
      <c r="X79" s="90">
        <v>36</v>
      </c>
      <c r="Y79" s="90">
        <v>2</v>
      </c>
      <c r="Z79" s="90">
        <v>3</v>
      </c>
      <c r="AA79" s="230"/>
      <c r="AB79" s="115">
        <v>13</v>
      </c>
      <c r="AC79" s="66">
        <v>41831</v>
      </c>
      <c r="AD79" s="67">
        <v>44386</v>
      </c>
      <c r="AE79" s="68" t="s">
        <v>165</v>
      </c>
      <c r="AF79" s="72">
        <v>0.56330000000000002</v>
      </c>
      <c r="AG79" s="69">
        <v>88</v>
      </c>
      <c r="AH79" s="69">
        <v>33</v>
      </c>
      <c r="AI79" s="70">
        <v>1.69</v>
      </c>
      <c r="AJ79" s="70">
        <v>0</v>
      </c>
      <c r="AK79" s="71" t="s">
        <v>20</v>
      </c>
      <c r="AL79" s="69">
        <v>64</v>
      </c>
      <c r="AM79" s="71" t="s">
        <v>35</v>
      </c>
      <c r="AN79" s="70">
        <v>21187</v>
      </c>
      <c r="AO79" s="70">
        <v>0.76</v>
      </c>
      <c r="AP79" s="410"/>
      <c r="AQ79" s="99">
        <v>0.52</v>
      </c>
      <c r="AR79" s="99">
        <v>0.56999999999999995</v>
      </c>
      <c r="AS79" s="90">
        <v>80</v>
      </c>
      <c r="AT79" s="90">
        <v>170</v>
      </c>
      <c r="AU79" s="90">
        <v>36</v>
      </c>
      <c r="AV79" s="90">
        <v>2</v>
      </c>
      <c r="AW79" s="90">
        <v>3</v>
      </c>
      <c r="AX79" s="230"/>
      <c r="AY79" s="104"/>
      <c r="AZ79" s="104"/>
      <c r="BA79" s="104"/>
      <c r="BB79" s="104"/>
      <c r="BC79" s="104"/>
      <c r="BD79" s="104"/>
      <c r="BE79" s="104"/>
      <c r="BF79" s="104"/>
      <c r="BG79" s="104"/>
      <c r="BH79" s="104"/>
      <c r="BI79" s="104"/>
      <c r="BJ79" s="104"/>
      <c r="BK79" s="104"/>
      <c r="BL79" s="104"/>
      <c r="BM79" s="104"/>
      <c r="BN79" s="421"/>
      <c r="BO79" s="104"/>
      <c r="BP79" s="104"/>
      <c r="BQ79" s="104"/>
      <c r="BR79" s="104"/>
      <c r="BS79" s="104"/>
      <c r="BT79" s="104"/>
      <c r="BU79" s="104"/>
    </row>
    <row r="80" spans="1:74" x14ac:dyDescent="0.25">
      <c r="A80" s="44">
        <f t="shared" si="9"/>
        <v>2014</v>
      </c>
      <c r="B80" s="44" t="str">
        <f t="shared" si="9"/>
        <v>JULIO</v>
      </c>
      <c r="C80" s="44">
        <v>15</v>
      </c>
      <c r="D80" s="44" t="str">
        <f t="shared" si="8"/>
        <v>JULIO 2014 / 14</v>
      </c>
      <c r="E80" s="104">
        <v>14</v>
      </c>
      <c r="F80" s="78">
        <v>41851</v>
      </c>
      <c r="G80" s="120">
        <v>44994</v>
      </c>
      <c r="H80" s="120" t="s">
        <v>19</v>
      </c>
      <c r="I80" s="108">
        <v>0.5444</v>
      </c>
      <c r="J80" s="93">
        <v>117</v>
      </c>
      <c r="K80" s="109">
        <v>27</v>
      </c>
      <c r="L80" s="109">
        <v>1</v>
      </c>
      <c r="M80" s="109">
        <v>0</v>
      </c>
      <c r="N80" s="108" t="s">
        <v>20</v>
      </c>
      <c r="O80" s="112">
        <v>9</v>
      </c>
      <c r="P80" s="110" t="s">
        <v>21</v>
      </c>
      <c r="Q80" s="121">
        <v>21309</v>
      </c>
      <c r="R80" s="108">
        <v>0.36</v>
      </c>
      <c r="S80" s="414"/>
      <c r="T80" s="99">
        <v>0.52</v>
      </c>
      <c r="U80" s="99">
        <v>0.56999999999999995</v>
      </c>
      <c r="V80" s="90">
        <v>80</v>
      </c>
      <c r="W80" s="90">
        <v>170</v>
      </c>
      <c r="X80" s="90">
        <v>36</v>
      </c>
      <c r="Y80" s="90">
        <v>2</v>
      </c>
      <c r="Z80" s="90">
        <v>3</v>
      </c>
      <c r="AB80" s="115">
        <v>14</v>
      </c>
      <c r="AC80" s="66">
        <v>41833</v>
      </c>
      <c r="AD80" s="67">
        <v>44419</v>
      </c>
      <c r="AE80" s="68" t="s">
        <v>36</v>
      </c>
      <c r="AF80" s="69">
        <v>0.56320000000000003</v>
      </c>
      <c r="AG80" s="69">
        <v>88</v>
      </c>
      <c r="AH80" s="69">
        <v>33</v>
      </c>
      <c r="AI80" s="70">
        <v>1.56</v>
      </c>
      <c r="AJ80" s="70">
        <v>0</v>
      </c>
      <c r="AK80" s="71" t="s">
        <v>20</v>
      </c>
      <c r="AL80" s="69">
        <v>64</v>
      </c>
      <c r="AM80" s="71" t="s">
        <v>35</v>
      </c>
      <c r="AN80" s="70">
        <v>21190</v>
      </c>
      <c r="AO80" s="70">
        <v>0.61</v>
      </c>
      <c r="AP80" s="410"/>
      <c r="AQ80" s="99">
        <v>0.52</v>
      </c>
      <c r="AR80" s="99">
        <v>0.56999999999999995</v>
      </c>
      <c r="AS80" s="90">
        <v>80</v>
      </c>
      <c r="AT80" s="90">
        <v>170</v>
      </c>
      <c r="AU80" s="90">
        <v>36</v>
      </c>
      <c r="AV80" s="90">
        <v>2</v>
      </c>
      <c r="AW80" s="90">
        <v>3</v>
      </c>
      <c r="AX80" s="230"/>
      <c r="AY80" s="104"/>
      <c r="AZ80" s="104"/>
      <c r="BA80" s="104"/>
      <c r="BB80" s="104"/>
      <c r="BC80" s="104"/>
      <c r="BD80" s="104"/>
      <c r="BE80" s="104"/>
      <c r="BF80" s="104"/>
      <c r="BG80" s="104"/>
      <c r="BH80" s="104"/>
      <c r="BI80" s="104"/>
      <c r="BJ80" s="104"/>
      <c r="BK80" s="104"/>
      <c r="BL80" s="104"/>
      <c r="BM80" s="104"/>
      <c r="BN80" s="421"/>
      <c r="BO80" s="104"/>
      <c r="BP80" s="104"/>
      <c r="BQ80" s="104"/>
      <c r="BR80" s="104"/>
      <c r="BS80" s="104"/>
      <c r="BT80" s="104"/>
      <c r="BU80" s="104"/>
    </row>
    <row r="81" spans="1:73" x14ac:dyDescent="0.25">
      <c r="A81" s="44">
        <f t="shared" si="9"/>
        <v>2014</v>
      </c>
      <c r="B81" s="44" t="str">
        <f t="shared" si="9"/>
        <v>JULIO</v>
      </c>
      <c r="C81" s="44">
        <v>16</v>
      </c>
      <c r="D81" s="44" t="str">
        <f t="shared" si="8"/>
        <v>JULIO 2014 / 15</v>
      </c>
      <c r="E81" s="104"/>
      <c r="F81" s="77"/>
      <c r="G81" s="104"/>
      <c r="H81" s="104"/>
      <c r="I81" s="104"/>
      <c r="J81" s="104"/>
      <c r="K81" s="104"/>
      <c r="L81" s="104"/>
      <c r="M81" s="104"/>
      <c r="N81" s="104"/>
      <c r="O81" s="104"/>
      <c r="P81" s="104"/>
      <c r="Q81" s="113"/>
      <c r="R81" s="113"/>
      <c r="S81" s="415"/>
      <c r="T81" s="113"/>
      <c r="U81" s="113"/>
      <c r="V81" s="104"/>
      <c r="W81" s="104"/>
      <c r="X81" s="104"/>
      <c r="Y81" s="104"/>
      <c r="Z81" s="104"/>
      <c r="AB81" s="115">
        <v>15</v>
      </c>
      <c r="AC81" s="66">
        <v>41834</v>
      </c>
      <c r="AD81" s="67">
        <v>44437</v>
      </c>
      <c r="AE81" s="68" t="s">
        <v>165</v>
      </c>
      <c r="AF81" s="69">
        <v>0.56379999999999997</v>
      </c>
      <c r="AG81" s="69">
        <v>87</v>
      </c>
      <c r="AH81" s="69">
        <v>33</v>
      </c>
      <c r="AI81" s="70">
        <v>1.58</v>
      </c>
      <c r="AJ81" s="70">
        <v>0</v>
      </c>
      <c r="AK81" s="71" t="s">
        <v>20</v>
      </c>
      <c r="AL81" s="69">
        <v>64</v>
      </c>
      <c r="AM81" s="71" t="s">
        <v>35</v>
      </c>
      <c r="AN81" s="70">
        <v>21186</v>
      </c>
      <c r="AO81" s="70">
        <v>0.7</v>
      </c>
      <c r="AP81" s="410"/>
      <c r="AQ81" s="99">
        <v>0.52</v>
      </c>
      <c r="AR81" s="99">
        <v>0.56999999999999995</v>
      </c>
      <c r="AS81" s="90">
        <v>80</v>
      </c>
      <c r="AT81" s="90">
        <v>170</v>
      </c>
      <c r="AU81" s="90">
        <v>36</v>
      </c>
      <c r="AV81" s="90">
        <v>2</v>
      </c>
      <c r="AW81" s="90">
        <v>3</v>
      </c>
      <c r="AX81" s="230"/>
      <c r="AY81" s="104"/>
      <c r="AZ81" s="104"/>
      <c r="BA81" s="104"/>
      <c r="BB81" s="104"/>
      <c r="BC81" s="104"/>
      <c r="BD81" s="104"/>
      <c r="BE81" s="104"/>
      <c r="BF81" s="104"/>
      <c r="BG81" s="104"/>
      <c r="BH81" s="104"/>
      <c r="BI81" s="104"/>
      <c r="BJ81" s="104"/>
      <c r="BK81" s="104"/>
      <c r="BL81" s="104"/>
      <c r="BM81" s="104"/>
      <c r="BN81" s="421"/>
      <c r="BO81" s="104"/>
      <c r="BP81" s="104"/>
      <c r="BQ81" s="104"/>
      <c r="BR81" s="104"/>
      <c r="BS81" s="104"/>
      <c r="BT81" s="104"/>
      <c r="BU81" s="104"/>
    </row>
    <row r="82" spans="1:73" x14ac:dyDescent="0.25">
      <c r="A82" s="44">
        <f t="shared" si="9"/>
        <v>2014</v>
      </c>
      <c r="B82" s="44" t="str">
        <f t="shared" si="9"/>
        <v>JULIO</v>
      </c>
      <c r="C82" s="44">
        <v>17</v>
      </c>
      <c r="D82" s="44" t="str">
        <f t="shared" si="8"/>
        <v>JULIO 2014 / 16</v>
      </c>
      <c r="E82" s="104"/>
      <c r="F82" s="77"/>
      <c r="G82" s="104"/>
      <c r="H82" s="104"/>
      <c r="I82" s="104"/>
      <c r="J82" s="104"/>
      <c r="K82" s="104"/>
      <c r="L82" s="104"/>
      <c r="M82" s="104"/>
      <c r="N82" s="104"/>
      <c r="O82" s="104"/>
      <c r="P82" s="104"/>
      <c r="Q82" s="113"/>
      <c r="R82" s="113"/>
      <c r="S82" s="415"/>
      <c r="T82" s="113"/>
      <c r="U82" s="113"/>
      <c r="V82" s="104"/>
      <c r="W82" s="104"/>
      <c r="X82" s="104"/>
      <c r="Y82" s="104"/>
      <c r="Z82" s="104"/>
      <c r="AB82" s="115">
        <v>16</v>
      </c>
      <c r="AC82" s="66">
        <v>41835</v>
      </c>
      <c r="AD82" s="67">
        <v>44464</v>
      </c>
      <c r="AE82" s="68" t="s">
        <v>34</v>
      </c>
      <c r="AF82" s="69">
        <v>0.56279999999999997</v>
      </c>
      <c r="AG82" s="69">
        <v>89</v>
      </c>
      <c r="AH82" s="69">
        <v>33</v>
      </c>
      <c r="AI82" s="70">
        <v>1.49</v>
      </c>
      <c r="AJ82" s="70">
        <v>0</v>
      </c>
      <c r="AK82" s="71" t="s">
        <v>20</v>
      </c>
      <c r="AL82" s="69">
        <v>64</v>
      </c>
      <c r="AM82" s="71" t="s">
        <v>35</v>
      </c>
      <c r="AN82" s="70">
        <v>21189</v>
      </c>
      <c r="AO82" s="70">
        <v>0.86</v>
      </c>
      <c r="AP82" s="410"/>
      <c r="AQ82" s="99">
        <v>0.52</v>
      </c>
      <c r="AR82" s="99">
        <v>0.56999999999999995</v>
      </c>
      <c r="AS82" s="90">
        <v>80</v>
      </c>
      <c r="AT82" s="90">
        <v>170</v>
      </c>
      <c r="AU82" s="90">
        <v>36</v>
      </c>
      <c r="AV82" s="90">
        <v>2</v>
      </c>
      <c r="AW82" s="90">
        <v>3</v>
      </c>
      <c r="AX82" s="230"/>
      <c r="AY82" s="104"/>
      <c r="AZ82" s="104"/>
      <c r="BA82" s="104"/>
      <c r="BB82" s="104"/>
      <c r="BC82" s="104"/>
      <c r="BD82" s="104"/>
      <c r="BE82" s="104"/>
      <c r="BF82" s="104"/>
      <c r="BG82" s="104"/>
      <c r="BH82" s="104"/>
      <c r="BI82" s="104"/>
      <c r="BJ82" s="104"/>
      <c r="BK82" s="104"/>
      <c r="BL82" s="104"/>
      <c r="BM82" s="104"/>
      <c r="BN82" s="421"/>
      <c r="BO82" s="104"/>
      <c r="BP82" s="104"/>
      <c r="BQ82" s="104"/>
      <c r="BR82" s="104"/>
      <c r="BS82" s="104"/>
      <c r="BT82" s="104"/>
      <c r="BU82" s="104"/>
    </row>
    <row r="83" spans="1:73" x14ac:dyDescent="0.25">
      <c r="A83" s="44">
        <f t="shared" si="9"/>
        <v>2014</v>
      </c>
      <c r="B83" s="44" t="str">
        <f t="shared" si="9"/>
        <v>JULIO</v>
      </c>
      <c r="C83" s="44">
        <v>18</v>
      </c>
      <c r="D83" s="44" t="str">
        <f t="shared" si="8"/>
        <v>JULIO 2014 / 17</v>
      </c>
      <c r="E83" s="104"/>
      <c r="F83" s="77"/>
      <c r="G83" s="104"/>
      <c r="H83" s="104"/>
      <c r="I83" s="104"/>
      <c r="J83" s="104"/>
      <c r="K83" s="104"/>
      <c r="L83" s="104"/>
      <c r="M83" s="104"/>
      <c r="N83" s="104"/>
      <c r="O83" s="104"/>
      <c r="P83" s="104"/>
      <c r="Q83" s="113"/>
      <c r="R83" s="113"/>
      <c r="S83" s="415"/>
      <c r="T83" s="113"/>
      <c r="U83" s="113"/>
      <c r="V83" s="104"/>
      <c r="W83" s="104"/>
      <c r="X83" s="104"/>
      <c r="Y83" s="104"/>
      <c r="Z83" s="104"/>
      <c r="AB83" s="115">
        <v>17</v>
      </c>
      <c r="AC83" s="66">
        <v>41836</v>
      </c>
      <c r="AD83" s="67">
        <v>44487</v>
      </c>
      <c r="AE83" s="68" t="s">
        <v>165</v>
      </c>
      <c r="AF83" s="69">
        <v>0.56230000000000002</v>
      </c>
      <c r="AG83" s="69">
        <v>90</v>
      </c>
      <c r="AH83" s="69">
        <v>33</v>
      </c>
      <c r="AI83" s="70">
        <v>1.9</v>
      </c>
      <c r="AJ83" s="70">
        <v>0</v>
      </c>
      <c r="AK83" s="71" t="s">
        <v>20</v>
      </c>
      <c r="AL83" s="69">
        <v>64</v>
      </c>
      <c r="AM83" s="71" t="s">
        <v>35</v>
      </c>
      <c r="AN83" s="70">
        <v>21192</v>
      </c>
      <c r="AO83" s="70">
        <v>0.65</v>
      </c>
      <c r="AP83" s="410"/>
      <c r="AQ83" s="99">
        <v>0.52</v>
      </c>
      <c r="AR83" s="99">
        <v>0.56999999999999995</v>
      </c>
      <c r="AS83" s="90">
        <v>80</v>
      </c>
      <c r="AT83" s="90">
        <v>170</v>
      </c>
      <c r="AU83" s="90">
        <v>36</v>
      </c>
      <c r="AV83" s="90">
        <v>2</v>
      </c>
      <c r="AW83" s="90">
        <v>3</v>
      </c>
      <c r="AX83" s="230"/>
      <c r="AY83" s="104"/>
      <c r="AZ83" s="104"/>
      <c r="BA83" s="104"/>
      <c r="BB83" s="104"/>
      <c r="BC83" s="104"/>
      <c r="BD83" s="104"/>
      <c r="BE83" s="104"/>
      <c r="BF83" s="104"/>
      <c r="BG83" s="104"/>
      <c r="BH83" s="104"/>
      <c r="BI83" s="104"/>
      <c r="BJ83" s="104"/>
      <c r="BK83" s="104"/>
      <c r="BL83" s="104"/>
      <c r="BM83" s="104"/>
      <c r="BN83" s="421"/>
      <c r="BO83" s="104"/>
      <c r="BP83" s="104"/>
      <c r="BQ83" s="104"/>
      <c r="BR83" s="104"/>
      <c r="BS83" s="104"/>
      <c r="BT83" s="104"/>
      <c r="BU83" s="104"/>
    </row>
    <row r="84" spans="1:73" x14ac:dyDescent="0.25">
      <c r="A84" s="44">
        <f t="shared" si="9"/>
        <v>2014</v>
      </c>
      <c r="B84" s="44" t="str">
        <f t="shared" si="9"/>
        <v>JULIO</v>
      </c>
      <c r="C84" s="44">
        <v>19</v>
      </c>
      <c r="D84" s="44" t="str">
        <f t="shared" si="8"/>
        <v>JULIO 2014 / 18</v>
      </c>
      <c r="E84" s="104"/>
      <c r="F84" s="77"/>
      <c r="G84" s="104"/>
      <c r="H84" s="104"/>
      <c r="I84" s="104"/>
      <c r="J84" s="104"/>
      <c r="K84" s="104"/>
      <c r="L84" s="104"/>
      <c r="M84" s="104"/>
      <c r="N84" s="104"/>
      <c r="O84" s="104"/>
      <c r="P84" s="104"/>
      <c r="Q84" s="113"/>
      <c r="R84" s="113"/>
      <c r="S84" s="415"/>
      <c r="T84" s="113"/>
      <c r="U84" s="113"/>
      <c r="V84" s="104"/>
      <c r="W84" s="104"/>
      <c r="X84" s="104"/>
      <c r="Y84" s="104"/>
      <c r="Z84" s="104"/>
      <c r="AB84" s="115">
        <v>18</v>
      </c>
      <c r="AC84" s="66">
        <v>41837</v>
      </c>
      <c r="AD84" s="67">
        <v>44489</v>
      </c>
      <c r="AE84" s="68" t="s">
        <v>168</v>
      </c>
      <c r="AF84" s="69">
        <v>0.56389999999999996</v>
      </c>
      <c r="AG84" s="69">
        <v>87</v>
      </c>
      <c r="AH84" s="69">
        <v>33</v>
      </c>
      <c r="AI84" s="70">
        <v>2</v>
      </c>
      <c r="AJ84" s="70">
        <v>0</v>
      </c>
      <c r="AK84" s="71" t="s">
        <v>20</v>
      </c>
      <c r="AL84" s="69">
        <v>64</v>
      </c>
      <c r="AM84" s="71" t="s">
        <v>35</v>
      </c>
      <c r="AN84" s="70">
        <v>21185</v>
      </c>
      <c r="AO84" s="70">
        <v>0.62</v>
      </c>
      <c r="AP84" s="410"/>
      <c r="AQ84" s="99">
        <v>0.52</v>
      </c>
      <c r="AR84" s="99">
        <v>0.56999999999999995</v>
      </c>
      <c r="AS84" s="90">
        <v>80</v>
      </c>
      <c r="AT84" s="90">
        <v>170</v>
      </c>
      <c r="AU84" s="90">
        <v>36</v>
      </c>
      <c r="AV84" s="90">
        <v>2</v>
      </c>
      <c r="AW84" s="90">
        <v>3</v>
      </c>
      <c r="AX84" s="230"/>
      <c r="AY84" s="104"/>
      <c r="AZ84" s="104"/>
      <c r="BA84" s="104"/>
      <c r="BB84" s="104"/>
      <c r="BC84" s="104"/>
      <c r="BD84" s="104"/>
      <c r="BE84" s="104"/>
      <c r="BF84" s="104"/>
      <c r="BG84" s="104"/>
      <c r="BH84" s="104"/>
      <c r="BI84" s="104"/>
      <c r="BJ84" s="104"/>
      <c r="BK84" s="104"/>
      <c r="BL84" s="104"/>
      <c r="BM84" s="104"/>
      <c r="BN84" s="421"/>
      <c r="BO84" s="104"/>
      <c r="BP84" s="104"/>
      <c r="BQ84" s="104"/>
      <c r="BR84" s="104"/>
      <c r="BS84" s="104"/>
      <c r="BT84" s="104"/>
      <c r="BU84" s="104"/>
    </row>
    <row r="85" spans="1:73" x14ac:dyDescent="0.25">
      <c r="A85" s="44">
        <f t="shared" si="9"/>
        <v>2014</v>
      </c>
      <c r="B85" s="44" t="str">
        <f t="shared" si="9"/>
        <v>JULIO</v>
      </c>
      <c r="C85" s="44">
        <v>20</v>
      </c>
      <c r="D85" s="44" t="str">
        <f t="shared" si="8"/>
        <v>JULIO 2014 / 19</v>
      </c>
      <c r="E85" s="104"/>
      <c r="F85" s="77"/>
      <c r="G85" s="104"/>
      <c r="H85" s="104"/>
      <c r="I85" s="104"/>
      <c r="J85" s="104"/>
      <c r="K85" s="104"/>
      <c r="L85" s="104"/>
      <c r="M85" s="104"/>
      <c r="N85" s="104"/>
      <c r="O85" s="104"/>
      <c r="P85" s="104"/>
      <c r="Q85" s="113"/>
      <c r="R85" s="113"/>
      <c r="S85" s="415"/>
      <c r="T85" s="113"/>
      <c r="U85" s="113"/>
      <c r="V85" s="104"/>
      <c r="W85" s="104"/>
      <c r="X85" s="104"/>
      <c r="Y85" s="104"/>
      <c r="Z85" s="104"/>
      <c r="AB85" s="115">
        <v>19</v>
      </c>
      <c r="AC85" s="66">
        <v>41838</v>
      </c>
      <c r="AD85" s="67">
        <v>44540</v>
      </c>
      <c r="AE85" s="68" t="s">
        <v>34</v>
      </c>
      <c r="AF85" s="69">
        <v>0.56079999999999997</v>
      </c>
      <c r="AG85" s="69">
        <v>92</v>
      </c>
      <c r="AH85" s="69">
        <v>33</v>
      </c>
      <c r="AI85" s="70">
        <v>1.82</v>
      </c>
      <c r="AJ85" s="70">
        <v>0</v>
      </c>
      <c r="AK85" s="71" t="s">
        <v>20</v>
      </c>
      <c r="AL85" s="69">
        <v>64</v>
      </c>
      <c r="AM85" s="71" t="s">
        <v>35</v>
      </c>
      <c r="AN85" s="70">
        <v>21202</v>
      </c>
      <c r="AO85" s="70">
        <v>0.37</v>
      </c>
      <c r="AP85" s="410"/>
      <c r="AQ85" s="99">
        <v>0.52</v>
      </c>
      <c r="AR85" s="99">
        <v>0.56999999999999995</v>
      </c>
      <c r="AS85" s="90">
        <v>80</v>
      </c>
      <c r="AT85" s="90">
        <v>170</v>
      </c>
      <c r="AU85" s="90">
        <v>36</v>
      </c>
      <c r="AV85" s="90">
        <v>2</v>
      </c>
      <c r="AW85" s="90">
        <v>3</v>
      </c>
      <c r="AX85" s="230"/>
      <c r="AY85" s="104"/>
      <c r="AZ85" s="104"/>
      <c r="BA85" s="104"/>
      <c r="BB85" s="104"/>
      <c r="BC85" s="104"/>
      <c r="BD85" s="104"/>
      <c r="BE85" s="104"/>
      <c r="BF85" s="104"/>
      <c r="BG85" s="104"/>
      <c r="BH85" s="104"/>
      <c r="BI85" s="104"/>
      <c r="BJ85" s="104"/>
      <c r="BK85" s="104"/>
      <c r="BL85" s="104"/>
      <c r="BM85" s="104"/>
      <c r="BN85" s="421"/>
      <c r="BO85" s="104"/>
      <c r="BP85" s="104"/>
      <c r="BQ85" s="104"/>
      <c r="BR85" s="104"/>
      <c r="BS85" s="104"/>
      <c r="BT85" s="104"/>
      <c r="BU85" s="104"/>
    </row>
    <row r="86" spans="1:73" x14ac:dyDescent="0.25">
      <c r="A86" s="44">
        <f t="shared" si="9"/>
        <v>2014</v>
      </c>
      <c r="B86" s="44" t="str">
        <f t="shared" si="9"/>
        <v>JULIO</v>
      </c>
      <c r="C86" s="44">
        <v>21</v>
      </c>
      <c r="D86" s="44" t="str">
        <f t="shared" si="8"/>
        <v>JULIO 2014 / 20</v>
      </c>
      <c r="E86" s="104"/>
      <c r="F86" s="77"/>
      <c r="G86" s="104"/>
      <c r="H86" s="104"/>
      <c r="I86" s="104"/>
      <c r="J86" s="104"/>
      <c r="K86" s="104"/>
      <c r="L86" s="104"/>
      <c r="M86" s="104"/>
      <c r="N86" s="104"/>
      <c r="O86" s="104"/>
      <c r="P86" s="104"/>
      <c r="Q86" s="113"/>
      <c r="R86" s="113"/>
      <c r="S86" s="415"/>
      <c r="T86" s="113"/>
      <c r="U86" s="113"/>
      <c r="V86" s="104"/>
      <c r="W86" s="104"/>
      <c r="X86" s="104"/>
      <c r="Y86" s="104"/>
      <c r="Z86" s="104"/>
      <c r="AB86" s="115">
        <v>20</v>
      </c>
      <c r="AC86" s="66">
        <v>41839</v>
      </c>
      <c r="AD86" s="67">
        <v>44576</v>
      </c>
      <c r="AE86" s="68" t="s">
        <v>148</v>
      </c>
      <c r="AF86" s="69">
        <v>0.56399999999999995</v>
      </c>
      <c r="AG86" s="69">
        <v>86</v>
      </c>
      <c r="AH86" s="69">
        <v>33</v>
      </c>
      <c r="AI86" s="70">
        <v>1.59</v>
      </c>
      <c r="AJ86" s="70">
        <v>0</v>
      </c>
      <c r="AK86" s="71" t="s">
        <v>20</v>
      </c>
      <c r="AL86" s="69">
        <v>64</v>
      </c>
      <c r="AM86" s="71" t="s">
        <v>35</v>
      </c>
      <c r="AN86" s="70">
        <v>21188</v>
      </c>
      <c r="AO86" s="70">
        <v>0.28999999999999998</v>
      </c>
      <c r="AP86" s="410"/>
      <c r="AQ86" s="99">
        <v>0.52</v>
      </c>
      <c r="AR86" s="99">
        <v>0.56999999999999995</v>
      </c>
      <c r="AS86" s="90">
        <v>80</v>
      </c>
      <c r="AT86" s="90">
        <v>170</v>
      </c>
      <c r="AU86" s="90">
        <v>36</v>
      </c>
      <c r="AV86" s="90">
        <v>2</v>
      </c>
      <c r="AW86" s="90">
        <v>3</v>
      </c>
      <c r="AX86" s="230"/>
      <c r="AY86" s="104"/>
      <c r="AZ86" s="104"/>
      <c r="BA86" s="104"/>
      <c r="BB86" s="104"/>
      <c r="BC86" s="104"/>
      <c r="BD86" s="104"/>
      <c r="BE86" s="104"/>
      <c r="BF86" s="104"/>
      <c r="BG86" s="104"/>
      <c r="BH86" s="104"/>
      <c r="BI86" s="104"/>
      <c r="BJ86" s="104"/>
      <c r="BK86" s="104"/>
      <c r="BL86" s="104"/>
      <c r="BM86" s="104"/>
      <c r="BN86" s="421"/>
      <c r="BO86" s="104"/>
      <c r="BP86" s="104"/>
      <c r="BQ86" s="104"/>
      <c r="BR86" s="104"/>
      <c r="BS86" s="104"/>
      <c r="BT86" s="104"/>
      <c r="BU86" s="104"/>
    </row>
    <row r="87" spans="1:73" x14ac:dyDescent="0.25">
      <c r="A87" s="44">
        <f t="shared" si="9"/>
        <v>2014</v>
      </c>
      <c r="B87" s="44" t="str">
        <f t="shared" si="9"/>
        <v>JULIO</v>
      </c>
      <c r="C87" s="44">
        <v>22</v>
      </c>
      <c r="D87" s="44" t="str">
        <f t="shared" si="8"/>
        <v>JULIO 2014 / 21</v>
      </c>
      <c r="E87" s="104"/>
      <c r="F87" s="77"/>
      <c r="G87" s="104"/>
      <c r="H87" s="104"/>
      <c r="I87" s="104"/>
      <c r="J87" s="104"/>
      <c r="K87" s="104"/>
      <c r="L87" s="104"/>
      <c r="M87" s="104"/>
      <c r="N87" s="104"/>
      <c r="O87" s="104"/>
      <c r="P87" s="104"/>
      <c r="Q87" s="113"/>
      <c r="R87" s="113"/>
      <c r="S87" s="415"/>
      <c r="T87" s="113"/>
      <c r="U87" s="113"/>
      <c r="V87" s="104"/>
      <c r="W87" s="104"/>
      <c r="X87" s="104"/>
      <c r="Y87" s="104"/>
      <c r="Z87" s="104"/>
      <c r="AB87" s="115">
        <v>21</v>
      </c>
      <c r="AC87" s="66">
        <v>41841</v>
      </c>
      <c r="AD87" s="67">
        <v>44587</v>
      </c>
      <c r="AE87" s="68" t="s">
        <v>36</v>
      </c>
      <c r="AF87" s="69">
        <v>0.56179999999999997</v>
      </c>
      <c r="AG87" s="69">
        <v>91</v>
      </c>
      <c r="AH87" s="69">
        <v>33</v>
      </c>
      <c r="AI87" s="70">
        <v>1.48</v>
      </c>
      <c r="AJ87" s="70">
        <v>0</v>
      </c>
      <c r="AK87" s="71" t="s">
        <v>20</v>
      </c>
      <c r="AL87" s="69">
        <v>64</v>
      </c>
      <c r="AM87" s="71" t="s">
        <v>35</v>
      </c>
      <c r="AN87" s="70">
        <v>21191</v>
      </c>
      <c r="AO87" s="70">
        <v>1</v>
      </c>
      <c r="AP87" s="410"/>
      <c r="AQ87" s="99">
        <v>0.52</v>
      </c>
      <c r="AR87" s="99">
        <v>0.56999999999999995</v>
      </c>
      <c r="AS87" s="90">
        <v>80</v>
      </c>
      <c r="AT87" s="90">
        <v>170</v>
      </c>
      <c r="AU87" s="90">
        <v>36</v>
      </c>
      <c r="AV87" s="90">
        <v>2</v>
      </c>
      <c r="AW87" s="90">
        <v>3</v>
      </c>
      <c r="AX87" s="230"/>
      <c r="AY87" s="104"/>
      <c r="AZ87" s="104"/>
      <c r="BA87" s="104"/>
      <c r="BB87" s="104"/>
      <c r="BC87" s="104"/>
      <c r="BD87" s="104"/>
      <c r="BE87" s="104"/>
      <c r="BF87" s="104"/>
      <c r="BG87" s="104"/>
      <c r="BH87" s="104"/>
      <c r="BI87" s="104"/>
      <c r="BJ87" s="104"/>
      <c r="BK87" s="104"/>
      <c r="BL87" s="104"/>
      <c r="BM87" s="104"/>
      <c r="BN87" s="421"/>
      <c r="BO87" s="104"/>
      <c r="BP87" s="104"/>
      <c r="BQ87" s="104"/>
      <c r="BR87" s="104"/>
      <c r="BS87" s="104"/>
      <c r="BT87" s="104"/>
      <c r="BU87" s="104"/>
    </row>
    <row r="88" spans="1:73" x14ac:dyDescent="0.25">
      <c r="A88" s="44">
        <f t="shared" si="9"/>
        <v>2014</v>
      </c>
      <c r="B88" s="44" t="str">
        <f t="shared" si="9"/>
        <v>JULIO</v>
      </c>
      <c r="C88" s="44">
        <v>23</v>
      </c>
      <c r="D88" s="44" t="str">
        <f t="shared" si="8"/>
        <v>JULIO 2014 / 22</v>
      </c>
      <c r="E88" s="104"/>
      <c r="F88" s="77"/>
      <c r="G88" s="104"/>
      <c r="H88" s="104"/>
      <c r="I88" s="104"/>
      <c r="J88" s="104"/>
      <c r="K88" s="104"/>
      <c r="L88" s="104"/>
      <c r="M88" s="104"/>
      <c r="N88" s="104"/>
      <c r="O88" s="104"/>
      <c r="P88" s="104"/>
      <c r="Q88" s="113"/>
      <c r="R88" s="113"/>
      <c r="S88" s="415"/>
      <c r="T88" s="113"/>
      <c r="U88" s="113"/>
      <c r="V88" s="104"/>
      <c r="W88" s="104"/>
      <c r="X88" s="104"/>
      <c r="Y88" s="104"/>
      <c r="Z88" s="104"/>
      <c r="AB88" s="115">
        <v>22</v>
      </c>
      <c r="AC88" s="66">
        <v>41841</v>
      </c>
      <c r="AD88" s="67">
        <v>44601</v>
      </c>
      <c r="AE88" s="68" t="s">
        <v>165</v>
      </c>
      <c r="AF88" s="69">
        <v>0.56269999999999998</v>
      </c>
      <c r="AG88" s="69">
        <v>90</v>
      </c>
      <c r="AH88" s="69">
        <v>33</v>
      </c>
      <c r="AI88" s="70">
        <v>1.59</v>
      </c>
      <c r="AJ88" s="70">
        <v>0</v>
      </c>
      <c r="AK88" s="71" t="s">
        <v>20</v>
      </c>
      <c r="AL88" s="69">
        <v>64</v>
      </c>
      <c r="AM88" s="71" t="s">
        <v>35</v>
      </c>
      <c r="AN88" s="70">
        <v>21188</v>
      </c>
      <c r="AO88" s="70">
        <v>0.79</v>
      </c>
      <c r="AP88" s="410"/>
      <c r="AQ88" s="99">
        <v>0.52</v>
      </c>
      <c r="AR88" s="99">
        <v>0.56999999999999995</v>
      </c>
      <c r="AS88" s="90">
        <v>80</v>
      </c>
      <c r="AT88" s="90">
        <v>170</v>
      </c>
      <c r="AU88" s="90">
        <v>36</v>
      </c>
      <c r="AV88" s="90">
        <v>2</v>
      </c>
      <c r="AW88" s="90">
        <v>3</v>
      </c>
      <c r="AX88" s="230"/>
      <c r="AY88" s="104"/>
      <c r="AZ88" s="104"/>
      <c r="BA88" s="104"/>
      <c r="BB88" s="104"/>
      <c r="BC88" s="104"/>
      <c r="BD88" s="104"/>
      <c r="BE88" s="104"/>
      <c r="BF88" s="104"/>
      <c r="BG88" s="104"/>
      <c r="BH88" s="104"/>
      <c r="BI88" s="104"/>
      <c r="BJ88" s="104"/>
      <c r="BK88" s="104"/>
      <c r="BL88" s="104"/>
      <c r="BM88" s="104"/>
      <c r="BN88" s="421"/>
      <c r="BO88" s="104"/>
      <c r="BP88" s="104"/>
      <c r="BQ88" s="104"/>
      <c r="BR88" s="104"/>
      <c r="BS88" s="104"/>
      <c r="BT88" s="104"/>
      <c r="BU88" s="104"/>
    </row>
    <row r="89" spans="1:73" x14ac:dyDescent="0.25">
      <c r="A89" s="44">
        <f t="shared" si="9"/>
        <v>2014</v>
      </c>
      <c r="B89" s="44" t="str">
        <f t="shared" si="9"/>
        <v>JULIO</v>
      </c>
      <c r="C89" s="44">
        <v>24</v>
      </c>
      <c r="D89" s="44" t="str">
        <f t="shared" si="8"/>
        <v>JULIO 2014 / 23</v>
      </c>
      <c r="E89" s="104"/>
      <c r="F89" s="77"/>
      <c r="G89" s="104"/>
      <c r="H89" s="104"/>
      <c r="I89" s="104"/>
      <c r="J89" s="104"/>
      <c r="K89" s="104"/>
      <c r="L89" s="104"/>
      <c r="M89" s="104"/>
      <c r="N89" s="104"/>
      <c r="O89" s="104"/>
      <c r="P89" s="104"/>
      <c r="Q89" s="113"/>
      <c r="R89" s="113"/>
      <c r="S89" s="415"/>
      <c r="T89" s="113"/>
      <c r="U89" s="113"/>
      <c r="V89" s="104"/>
      <c r="W89" s="104"/>
      <c r="X89" s="104"/>
      <c r="Y89" s="104"/>
      <c r="Z89" s="104"/>
      <c r="AB89" s="115">
        <v>23</v>
      </c>
      <c r="AC89" s="66">
        <v>41842</v>
      </c>
      <c r="AD89" s="67">
        <v>44631</v>
      </c>
      <c r="AE89" s="68" t="s">
        <v>34</v>
      </c>
      <c r="AF89" s="69">
        <v>0.56440000000000001</v>
      </c>
      <c r="AG89" s="69">
        <v>86</v>
      </c>
      <c r="AH89" s="69">
        <v>33</v>
      </c>
      <c r="AI89" s="70">
        <v>1.51</v>
      </c>
      <c r="AJ89" s="70">
        <v>0</v>
      </c>
      <c r="AK89" s="71" t="s">
        <v>20</v>
      </c>
      <c r="AL89" s="69">
        <v>64</v>
      </c>
      <c r="AM89" s="71" t="s">
        <v>35</v>
      </c>
      <c r="AN89" s="70">
        <v>21185</v>
      </c>
      <c r="AO89" s="70">
        <v>0.54</v>
      </c>
      <c r="AP89" s="410"/>
      <c r="AQ89" s="99">
        <v>0.52</v>
      </c>
      <c r="AR89" s="99">
        <v>0.56999999999999995</v>
      </c>
      <c r="AS89" s="90">
        <v>80</v>
      </c>
      <c r="AT89" s="90">
        <v>170</v>
      </c>
      <c r="AU89" s="90">
        <v>36</v>
      </c>
      <c r="AV89" s="90">
        <v>2</v>
      </c>
      <c r="AW89" s="90">
        <v>3</v>
      </c>
      <c r="AX89" s="230"/>
      <c r="AY89" s="104"/>
      <c r="AZ89" s="104"/>
      <c r="BA89" s="104"/>
      <c r="BB89" s="104"/>
      <c r="BC89" s="104"/>
      <c r="BD89" s="104"/>
      <c r="BE89" s="104"/>
      <c r="BF89" s="104"/>
      <c r="BG89" s="104"/>
      <c r="BH89" s="104"/>
      <c r="BI89" s="104"/>
      <c r="BJ89" s="104"/>
      <c r="BK89" s="104"/>
      <c r="BL89" s="104"/>
      <c r="BM89" s="104"/>
      <c r="BN89" s="421"/>
      <c r="BO89" s="104"/>
      <c r="BP89" s="104"/>
      <c r="BQ89" s="104"/>
      <c r="BR89" s="104"/>
      <c r="BS89" s="104"/>
      <c r="BT89" s="104"/>
      <c r="BU89" s="104"/>
    </row>
    <row r="90" spans="1:73" x14ac:dyDescent="0.25">
      <c r="A90" s="44">
        <f t="shared" si="9"/>
        <v>2014</v>
      </c>
      <c r="B90" s="44" t="str">
        <f t="shared" si="9"/>
        <v>JULIO</v>
      </c>
      <c r="C90" s="44">
        <v>25</v>
      </c>
      <c r="D90" s="44" t="str">
        <f t="shared" si="8"/>
        <v>JULIO 2014 / 24</v>
      </c>
      <c r="E90" s="104"/>
      <c r="F90" s="77"/>
      <c r="G90" s="104"/>
      <c r="H90" s="104"/>
      <c r="I90" s="104"/>
      <c r="J90" s="104"/>
      <c r="K90" s="104"/>
      <c r="L90" s="104"/>
      <c r="M90" s="104"/>
      <c r="N90" s="104"/>
      <c r="O90" s="104"/>
      <c r="P90" s="104"/>
      <c r="Q90" s="113"/>
      <c r="R90" s="113"/>
      <c r="S90" s="415"/>
      <c r="T90" s="113"/>
      <c r="U90" s="113"/>
      <c r="V90" s="104"/>
      <c r="W90" s="104"/>
      <c r="X90" s="104"/>
      <c r="Y90" s="104"/>
      <c r="Z90" s="104"/>
      <c r="AB90" s="115">
        <v>24</v>
      </c>
      <c r="AC90" s="66">
        <v>41843</v>
      </c>
      <c r="AD90" s="67">
        <v>44655</v>
      </c>
      <c r="AE90" s="68" t="s">
        <v>165</v>
      </c>
      <c r="AF90" s="69">
        <v>0.56330000000000002</v>
      </c>
      <c r="AG90" s="69">
        <v>88</v>
      </c>
      <c r="AH90" s="69">
        <v>33</v>
      </c>
      <c r="AI90" s="70">
        <v>1.51</v>
      </c>
      <c r="AJ90" s="70">
        <v>0</v>
      </c>
      <c r="AK90" s="71" t="s">
        <v>20</v>
      </c>
      <c r="AL90" s="69">
        <v>64</v>
      </c>
      <c r="AM90" s="71" t="s">
        <v>35</v>
      </c>
      <c r="AN90" s="70">
        <v>21187</v>
      </c>
      <c r="AO90" s="70">
        <v>0.69</v>
      </c>
      <c r="AP90" s="410"/>
      <c r="AQ90" s="99">
        <v>0.52</v>
      </c>
      <c r="AR90" s="99">
        <v>0.56999999999999995</v>
      </c>
      <c r="AS90" s="90">
        <v>80</v>
      </c>
      <c r="AT90" s="90">
        <v>170</v>
      </c>
      <c r="AU90" s="90">
        <v>36</v>
      </c>
      <c r="AV90" s="90">
        <v>2</v>
      </c>
      <c r="AW90" s="90">
        <v>3</v>
      </c>
      <c r="AX90" s="230"/>
      <c r="AY90" s="104"/>
      <c r="AZ90" s="104"/>
      <c r="BA90" s="104"/>
      <c r="BB90" s="104"/>
      <c r="BC90" s="104"/>
      <c r="BD90" s="104"/>
      <c r="BE90" s="104"/>
      <c r="BF90" s="104"/>
      <c r="BG90" s="104"/>
      <c r="BH90" s="104"/>
      <c r="BI90" s="104"/>
      <c r="BJ90" s="104"/>
      <c r="BK90" s="104"/>
      <c r="BL90" s="104"/>
      <c r="BM90" s="104"/>
      <c r="BN90" s="421"/>
      <c r="BO90" s="104"/>
      <c r="BP90" s="104"/>
      <c r="BQ90" s="104"/>
      <c r="BR90" s="104"/>
      <c r="BS90" s="104"/>
      <c r="BT90" s="104"/>
      <c r="BU90" s="104"/>
    </row>
    <row r="91" spans="1:73" x14ac:dyDescent="0.25">
      <c r="A91" s="44">
        <f t="shared" si="9"/>
        <v>2014</v>
      </c>
      <c r="B91" s="44" t="str">
        <f t="shared" si="9"/>
        <v>JULIO</v>
      </c>
      <c r="C91" s="44">
        <v>26</v>
      </c>
      <c r="D91" s="44" t="str">
        <f t="shared" si="8"/>
        <v>JULIO 2014 / 25</v>
      </c>
      <c r="E91" s="104"/>
      <c r="F91" s="77"/>
      <c r="G91" s="104"/>
      <c r="H91" s="104"/>
      <c r="I91" s="104"/>
      <c r="J91" s="104"/>
      <c r="K91" s="104"/>
      <c r="L91" s="104"/>
      <c r="M91" s="104"/>
      <c r="N91" s="104"/>
      <c r="O91" s="104"/>
      <c r="P91" s="104"/>
      <c r="Q91" s="113"/>
      <c r="R91" s="113"/>
      <c r="S91" s="415"/>
      <c r="T91" s="113"/>
      <c r="U91" s="113"/>
      <c r="V91" s="104"/>
      <c r="W91" s="104"/>
      <c r="X91" s="104"/>
      <c r="Y91" s="104"/>
      <c r="Z91" s="104"/>
      <c r="AA91" s="230"/>
      <c r="AB91" s="115">
        <v>25</v>
      </c>
      <c r="AC91" s="66">
        <v>41844</v>
      </c>
      <c r="AD91" s="67">
        <v>44678</v>
      </c>
      <c r="AE91" s="68" t="s">
        <v>34</v>
      </c>
      <c r="AF91" s="69">
        <v>0.56499999999999995</v>
      </c>
      <c r="AG91" s="69">
        <v>85</v>
      </c>
      <c r="AH91" s="69">
        <v>33</v>
      </c>
      <c r="AI91" s="70">
        <v>1.37</v>
      </c>
      <c r="AJ91" s="70">
        <v>0</v>
      </c>
      <c r="AK91" s="71" t="s">
        <v>20</v>
      </c>
      <c r="AL91" s="69">
        <v>64</v>
      </c>
      <c r="AM91" s="71" t="s">
        <v>35</v>
      </c>
      <c r="AN91" s="70">
        <v>21181</v>
      </c>
      <c r="AO91" s="70">
        <v>0.66</v>
      </c>
      <c r="AP91" s="410"/>
      <c r="AQ91" s="99">
        <v>0.52</v>
      </c>
      <c r="AR91" s="99">
        <v>0.56999999999999995</v>
      </c>
      <c r="AS91" s="90">
        <v>80</v>
      </c>
      <c r="AT91" s="90">
        <v>170</v>
      </c>
      <c r="AU91" s="90">
        <v>36</v>
      </c>
      <c r="AV91" s="90">
        <v>2</v>
      </c>
      <c r="AW91" s="90">
        <v>3</v>
      </c>
      <c r="AX91" s="230"/>
      <c r="AY91" s="104"/>
      <c r="AZ91" s="104"/>
      <c r="BA91" s="104"/>
      <c r="BB91" s="104"/>
      <c r="BC91" s="104"/>
      <c r="BD91" s="104"/>
      <c r="BE91" s="104"/>
      <c r="BF91" s="104"/>
      <c r="BG91" s="104"/>
      <c r="BH91" s="104"/>
      <c r="BI91" s="104"/>
      <c r="BJ91" s="104"/>
      <c r="BK91" s="104"/>
      <c r="BL91" s="104"/>
      <c r="BM91" s="104"/>
      <c r="BN91" s="421"/>
      <c r="BO91" s="104"/>
      <c r="BP91" s="104"/>
      <c r="BQ91" s="104"/>
      <c r="BR91" s="104"/>
      <c r="BS91" s="104"/>
      <c r="BT91" s="104"/>
      <c r="BU91" s="104"/>
    </row>
    <row r="92" spans="1:73" x14ac:dyDescent="0.25">
      <c r="A92" s="44">
        <f t="shared" si="9"/>
        <v>2014</v>
      </c>
      <c r="B92" s="44" t="str">
        <f t="shared" si="9"/>
        <v>JULIO</v>
      </c>
      <c r="C92" s="44">
        <v>27</v>
      </c>
      <c r="D92" s="44" t="str">
        <f t="shared" si="8"/>
        <v>JULIO 2014 / 26</v>
      </c>
      <c r="E92" s="104"/>
      <c r="F92" s="77"/>
      <c r="G92" s="104"/>
      <c r="H92" s="104"/>
      <c r="I92" s="104"/>
      <c r="J92" s="104"/>
      <c r="K92" s="104"/>
      <c r="L92" s="104"/>
      <c r="M92" s="104"/>
      <c r="N92" s="104"/>
      <c r="O92" s="104"/>
      <c r="P92" s="104"/>
      <c r="Q92" s="113"/>
      <c r="R92" s="113"/>
      <c r="S92" s="415"/>
      <c r="T92" s="113"/>
      <c r="U92" s="113"/>
      <c r="V92" s="104"/>
      <c r="W92" s="104"/>
      <c r="X92" s="104"/>
      <c r="Y92" s="104"/>
      <c r="Z92" s="104"/>
      <c r="AB92" s="115">
        <v>26</v>
      </c>
      <c r="AC92" s="66">
        <v>41845</v>
      </c>
      <c r="AD92" s="67">
        <v>44698</v>
      </c>
      <c r="AE92" s="68" t="s">
        <v>165</v>
      </c>
      <c r="AF92" s="69">
        <v>0.56359999999999999</v>
      </c>
      <c r="AG92" s="69">
        <v>88</v>
      </c>
      <c r="AH92" s="69">
        <v>33</v>
      </c>
      <c r="AI92" s="70">
        <v>1.33</v>
      </c>
      <c r="AJ92" s="70">
        <v>0</v>
      </c>
      <c r="AK92" s="71" t="s">
        <v>20</v>
      </c>
      <c r="AL92" s="69">
        <v>64</v>
      </c>
      <c r="AM92" s="71" t="s">
        <v>35</v>
      </c>
      <c r="AN92" s="70">
        <v>21182</v>
      </c>
      <c r="AO92" s="70">
        <v>1.07</v>
      </c>
      <c r="AP92" s="410"/>
      <c r="AQ92" s="99">
        <v>0.52</v>
      </c>
      <c r="AR92" s="99">
        <v>0.56999999999999995</v>
      </c>
      <c r="AS92" s="90">
        <v>80</v>
      </c>
      <c r="AT92" s="90">
        <v>170</v>
      </c>
      <c r="AU92" s="90">
        <v>36</v>
      </c>
      <c r="AV92" s="90">
        <v>2</v>
      </c>
      <c r="AW92" s="90">
        <v>3</v>
      </c>
      <c r="AX92" s="230"/>
      <c r="AY92" s="104"/>
      <c r="AZ92" s="104"/>
      <c r="BA92" s="104"/>
      <c r="BB92" s="104"/>
      <c r="BC92" s="104"/>
      <c r="BD92" s="104"/>
      <c r="BE92" s="104"/>
      <c r="BF92" s="104"/>
      <c r="BG92" s="104"/>
      <c r="BH92" s="104"/>
      <c r="BI92" s="104"/>
      <c r="BJ92" s="104"/>
      <c r="BK92" s="104"/>
      <c r="BL92" s="104"/>
      <c r="BM92" s="104"/>
      <c r="BN92" s="421"/>
      <c r="BO92" s="104"/>
      <c r="BP92" s="104"/>
      <c r="BQ92" s="104"/>
      <c r="BR92" s="104"/>
      <c r="BS92" s="104"/>
      <c r="BT92" s="104"/>
      <c r="BU92" s="104"/>
    </row>
    <row r="93" spans="1:73" x14ac:dyDescent="0.25">
      <c r="A93" s="44">
        <f t="shared" si="9"/>
        <v>2014</v>
      </c>
      <c r="B93" s="44" t="str">
        <f t="shared" si="9"/>
        <v>JULIO</v>
      </c>
      <c r="C93" s="44">
        <v>28</v>
      </c>
      <c r="D93" s="44" t="str">
        <f t="shared" si="8"/>
        <v>JULIO 2014 / 27</v>
      </c>
      <c r="E93" s="104"/>
      <c r="F93" s="77"/>
      <c r="G93" s="104"/>
      <c r="H93" s="104"/>
      <c r="I93" s="104"/>
      <c r="J93" s="104"/>
      <c r="K93" s="104"/>
      <c r="L93" s="104"/>
      <c r="M93" s="104"/>
      <c r="N93" s="104"/>
      <c r="O93" s="104"/>
      <c r="P93" s="104"/>
      <c r="Q93" s="113"/>
      <c r="R93" s="113"/>
      <c r="S93" s="415"/>
      <c r="T93" s="113"/>
      <c r="U93" s="113"/>
      <c r="V93" s="104"/>
      <c r="W93" s="104"/>
      <c r="X93" s="104"/>
      <c r="Y93" s="104"/>
      <c r="Z93" s="104"/>
      <c r="AB93" s="115">
        <v>27</v>
      </c>
      <c r="AC93" s="66">
        <v>41847</v>
      </c>
      <c r="AD93" s="67">
        <v>44730</v>
      </c>
      <c r="AE93" s="68" t="s">
        <v>36</v>
      </c>
      <c r="AF93" s="69">
        <v>0.56410000000000005</v>
      </c>
      <c r="AG93" s="69">
        <v>88</v>
      </c>
      <c r="AH93" s="69">
        <v>33</v>
      </c>
      <c r="AI93" s="70">
        <v>1.32</v>
      </c>
      <c r="AJ93" s="70">
        <v>0</v>
      </c>
      <c r="AK93" s="71" t="s">
        <v>20</v>
      </c>
      <c r="AL93" s="69">
        <v>64</v>
      </c>
      <c r="AM93" s="71" t="s">
        <v>35</v>
      </c>
      <c r="AN93" s="70">
        <v>21177</v>
      </c>
      <c r="AO93" s="70">
        <v>1.3</v>
      </c>
      <c r="AP93" s="410"/>
      <c r="AQ93" s="99">
        <v>0.52</v>
      </c>
      <c r="AR93" s="99">
        <v>0.56999999999999995</v>
      </c>
      <c r="AS93" s="90">
        <v>80</v>
      </c>
      <c r="AT93" s="90">
        <v>170</v>
      </c>
      <c r="AU93" s="90">
        <v>36</v>
      </c>
      <c r="AV93" s="90">
        <v>2</v>
      </c>
      <c r="AW93" s="90">
        <v>3</v>
      </c>
      <c r="AX93" s="230"/>
      <c r="AY93" s="104"/>
      <c r="AZ93" s="104"/>
      <c r="BA93" s="104"/>
      <c r="BB93" s="104"/>
      <c r="BC93" s="104"/>
      <c r="BD93" s="104"/>
      <c r="BE93" s="104"/>
      <c r="BF93" s="104"/>
      <c r="BG93" s="104"/>
      <c r="BH93" s="104"/>
      <c r="BI93" s="104"/>
      <c r="BJ93" s="104"/>
      <c r="BK93" s="104"/>
      <c r="BL93" s="104"/>
      <c r="BM93" s="104"/>
      <c r="BN93" s="421"/>
      <c r="BO93" s="104"/>
      <c r="BP93" s="104"/>
      <c r="BQ93" s="104"/>
      <c r="BR93" s="104"/>
      <c r="BS93" s="104"/>
      <c r="BT93" s="104"/>
      <c r="BU93" s="104"/>
    </row>
    <row r="94" spans="1:73" x14ac:dyDescent="0.25">
      <c r="A94" s="44">
        <f t="shared" si="9"/>
        <v>2014</v>
      </c>
      <c r="B94" s="44" t="str">
        <f t="shared" si="9"/>
        <v>JULIO</v>
      </c>
      <c r="C94" s="44">
        <v>29</v>
      </c>
      <c r="D94" s="44" t="str">
        <f t="shared" si="8"/>
        <v>JULIO 2014 / 28</v>
      </c>
      <c r="E94" s="104"/>
      <c r="F94" s="77"/>
      <c r="G94" s="104"/>
      <c r="H94" s="104"/>
      <c r="I94" s="104"/>
      <c r="J94" s="104"/>
      <c r="K94" s="104"/>
      <c r="L94" s="104"/>
      <c r="M94" s="104"/>
      <c r="N94" s="104"/>
      <c r="O94" s="104"/>
      <c r="P94" s="104"/>
      <c r="Q94" s="113"/>
      <c r="R94" s="113"/>
      <c r="S94" s="415"/>
      <c r="T94" s="113"/>
      <c r="U94" s="113"/>
      <c r="V94" s="104"/>
      <c r="W94" s="104"/>
      <c r="X94" s="104"/>
      <c r="Y94" s="104"/>
      <c r="Z94" s="104"/>
      <c r="AB94" s="115">
        <v>28</v>
      </c>
      <c r="AC94" s="66">
        <v>41848</v>
      </c>
      <c r="AD94" s="67">
        <v>44756</v>
      </c>
      <c r="AE94" s="68" t="s">
        <v>148</v>
      </c>
      <c r="AF94" s="69">
        <v>0.56669999999999998</v>
      </c>
      <c r="AG94" s="69">
        <v>83</v>
      </c>
      <c r="AH94" s="69">
        <v>33</v>
      </c>
      <c r="AI94" s="70">
        <v>1.46</v>
      </c>
      <c r="AJ94" s="70">
        <v>0</v>
      </c>
      <c r="AK94" s="71" t="s">
        <v>20</v>
      </c>
      <c r="AL94" s="69">
        <v>64</v>
      </c>
      <c r="AM94" s="71" t="s">
        <v>35</v>
      </c>
      <c r="AN94" s="70">
        <v>21167</v>
      </c>
      <c r="AO94" s="70">
        <v>1.05</v>
      </c>
      <c r="AP94" s="410"/>
      <c r="AQ94" s="99">
        <v>0.52</v>
      </c>
      <c r="AR94" s="99">
        <v>0.56999999999999995</v>
      </c>
      <c r="AS94" s="90">
        <v>80</v>
      </c>
      <c r="AT94" s="90">
        <v>170</v>
      </c>
      <c r="AU94" s="90">
        <v>36</v>
      </c>
      <c r="AV94" s="90">
        <v>2</v>
      </c>
      <c r="AW94" s="90">
        <v>3</v>
      </c>
      <c r="AX94" s="230"/>
      <c r="AY94" s="104"/>
      <c r="AZ94" s="104"/>
      <c r="BA94" s="104"/>
      <c r="BB94" s="104"/>
      <c r="BC94" s="104"/>
      <c r="BD94" s="104"/>
      <c r="BE94" s="104"/>
      <c r="BF94" s="104"/>
      <c r="BG94" s="104"/>
      <c r="BH94" s="104"/>
      <c r="BI94" s="104"/>
      <c r="BJ94" s="104"/>
      <c r="BK94" s="104"/>
      <c r="BL94" s="104"/>
      <c r="BM94" s="104"/>
      <c r="BN94" s="421"/>
      <c r="BO94" s="104"/>
      <c r="BP94" s="104"/>
      <c r="BQ94" s="104"/>
      <c r="BR94" s="104"/>
      <c r="BS94" s="104"/>
      <c r="BT94" s="104"/>
      <c r="BU94" s="104"/>
    </row>
    <row r="95" spans="1:73" x14ac:dyDescent="0.25">
      <c r="A95" s="44">
        <f t="shared" si="9"/>
        <v>2014</v>
      </c>
      <c r="B95" s="44" t="str">
        <f t="shared" si="9"/>
        <v>JULIO</v>
      </c>
      <c r="C95" s="44">
        <v>30</v>
      </c>
      <c r="D95" s="44" t="str">
        <f t="shared" si="8"/>
        <v>JULIO 2014 / 29</v>
      </c>
      <c r="E95" s="104"/>
      <c r="F95" s="77"/>
      <c r="G95" s="104"/>
      <c r="H95" s="104"/>
      <c r="I95" s="104"/>
      <c r="J95" s="104"/>
      <c r="K95" s="104"/>
      <c r="L95" s="104"/>
      <c r="M95" s="104"/>
      <c r="N95" s="104"/>
      <c r="O95" s="104"/>
      <c r="P95" s="104"/>
      <c r="Q95" s="113"/>
      <c r="R95" s="113"/>
      <c r="S95" s="415"/>
      <c r="T95" s="113"/>
      <c r="U95" s="113"/>
      <c r="V95" s="104"/>
      <c r="W95" s="104"/>
      <c r="X95" s="104"/>
      <c r="Y95" s="104"/>
      <c r="Z95" s="104"/>
      <c r="AB95" s="115">
        <v>29</v>
      </c>
      <c r="AC95" s="66">
        <v>41849</v>
      </c>
      <c r="AD95" s="67">
        <v>44768</v>
      </c>
      <c r="AE95" s="68" t="s">
        <v>34</v>
      </c>
      <c r="AF95" s="69">
        <v>0.56369999999999998</v>
      </c>
      <c r="AG95" s="69">
        <v>87</v>
      </c>
      <c r="AH95" s="69">
        <v>33</v>
      </c>
      <c r="AI95" s="70">
        <v>1.6</v>
      </c>
      <c r="AJ95" s="70">
        <v>0</v>
      </c>
      <c r="AK95" s="71" t="s">
        <v>20</v>
      </c>
      <c r="AL95" s="69">
        <v>64</v>
      </c>
      <c r="AM95" s="71" t="s">
        <v>35</v>
      </c>
      <c r="AN95" s="70">
        <v>21184</v>
      </c>
      <c r="AO95" s="70">
        <v>0.77</v>
      </c>
      <c r="AP95" s="410"/>
      <c r="AQ95" s="99">
        <v>0.52</v>
      </c>
      <c r="AR95" s="99">
        <v>0.56999999999999995</v>
      </c>
      <c r="AS95" s="90">
        <v>80</v>
      </c>
      <c r="AT95" s="90">
        <v>170</v>
      </c>
      <c r="AU95" s="90">
        <v>36</v>
      </c>
      <c r="AV95" s="90">
        <v>2</v>
      </c>
      <c r="AW95" s="90">
        <v>3</v>
      </c>
      <c r="AX95" s="230"/>
      <c r="AY95" s="104"/>
      <c r="AZ95" s="104"/>
      <c r="BA95" s="104"/>
      <c r="BB95" s="104"/>
      <c r="BC95" s="104"/>
      <c r="BD95" s="104"/>
      <c r="BE95" s="104"/>
      <c r="BF95" s="104"/>
      <c r="BG95" s="104"/>
      <c r="BH95" s="104"/>
      <c r="BI95" s="104"/>
      <c r="BJ95" s="104"/>
      <c r="BK95" s="104"/>
      <c r="BL95" s="104"/>
      <c r="BM95" s="104"/>
      <c r="BN95" s="421"/>
      <c r="BO95" s="104"/>
      <c r="BP95" s="104"/>
      <c r="BQ95" s="104"/>
      <c r="BR95" s="104"/>
      <c r="BS95" s="104"/>
      <c r="BT95" s="104"/>
      <c r="BU95" s="104"/>
    </row>
    <row r="96" spans="1:73" x14ac:dyDescent="0.25">
      <c r="A96" s="44">
        <f t="shared" si="9"/>
        <v>2014</v>
      </c>
      <c r="B96" s="44" t="str">
        <f t="shared" si="9"/>
        <v>JULIO</v>
      </c>
      <c r="C96" s="44">
        <v>31</v>
      </c>
      <c r="D96" s="44" t="str">
        <f t="shared" si="8"/>
        <v>JULIO 2014 / 30</v>
      </c>
      <c r="E96" s="104"/>
      <c r="F96" s="77"/>
      <c r="G96" s="104"/>
      <c r="H96" s="104"/>
      <c r="I96" s="104"/>
      <c r="J96" s="104"/>
      <c r="K96" s="104"/>
      <c r="L96" s="104"/>
      <c r="M96" s="104"/>
      <c r="N96" s="104"/>
      <c r="O96" s="104"/>
      <c r="P96" s="104"/>
      <c r="Q96" s="113"/>
      <c r="R96" s="113"/>
      <c r="S96" s="415"/>
      <c r="T96" s="113"/>
      <c r="U96" s="113"/>
      <c r="V96" s="104"/>
      <c r="W96" s="104"/>
      <c r="X96" s="104"/>
      <c r="Y96" s="104"/>
      <c r="Z96" s="104"/>
      <c r="AB96" s="115">
        <v>30</v>
      </c>
      <c r="AC96" s="66">
        <v>41851</v>
      </c>
      <c r="AD96" s="67">
        <v>44795</v>
      </c>
      <c r="AE96" s="68" t="s">
        <v>165</v>
      </c>
      <c r="AF96" s="69">
        <v>0.56210000000000004</v>
      </c>
      <c r="AG96" s="69">
        <v>90</v>
      </c>
      <c r="AH96" s="69">
        <v>34</v>
      </c>
      <c r="AI96" s="70">
        <v>1.78</v>
      </c>
      <c r="AJ96" s="70">
        <v>0</v>
      </c>
      <c r="AK96" s="71" t="s">
        <v>20</v>
      </c>
      <c r="AL96" s="69">
        <v>64</v>
      </c>
      <c r="AM96" s="71" t="s">
        <v>35</v>
      </c>
      <c r="AN96" s="70">
        <v>21193</v>
      </c>
      <c r="AO96" s="70">
        <v>0.53</v>
      </c>
      <c r="AP96" s="410"/>
      <c r="AQ96" s="99">
        <v>0.52</v>
      </c>
      <c r="AR96" s="99">
        <v>0.56999999999999995</v>
      </c>
      <c r="AS96" s="90">
        <v>80</v>
      </c>
      <c r="AT96" s="90">
        <v>170</v>
      </c>
      <c r="AU96" s="90">
        <v>36</v>
      </c>
      <c r="AV96" s="90">
        <v>2</v>
      </c>
      <c r="AW96" s="90">
        <v>3</v>
      </c>
      <c r="AX96" s="230"/>
      <c r="AY96" s="104"/>
      <c r="AZ96" s="104"/>
      <c r="BA96" s="104"/>
      <c r="BB96" s="104"/>
      <c r="BC96" s="104"/>
      <c r="BD96" s="104"/>
      <c r="BE96" s="104"/>
      <c r="BF96" s="104"/>
      <c r="BG96" s="104"/>
      <c r="BH96" s="104"/>
      <c r="BI96" s="104"/>
      <c r="BJ96" s="104"/>
      <c r="BK96" s="104"/>
      <c r="BL96" s="104"/>
      <c r="BM96" s="104"/>
      <c r="BN96" s="421"/>
      <c r="BO96" s="104"/>
      <c r="BP96" s="104"/>
      <c r="BQ96" s="104"/>
      <c r="BR96" s="104"/>
      <c r="BS96" s="104"/>
      <c r="BT96" s="104"/>
      <c r="BU96" s="104"/>
    </row>
    <row r="97" spans="1:74" s="206" customFormat="1" ht="15.75" x14ac:dyDescent="0.25">
      <c r="D97" s="44" t="str">
        <f t="shared" si="8"/>
        <v>JULIO 2014 / 31</v>
      </c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17"/>
      <c r="T97" s="44"/>
      <c r="U97" s="44"/>
      <c r="V97" s="44"/>
      <c r="W97" s="44"/>
      <c r="X97" s="44"/>
      <c r="Y97" s="44"/>
      <c r="Z97" s="44"/>
      <c r="AA97" s="207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11"/>
      <c r="AQ97" s="44"/>
      <c r="AR97" s="44"/>
      <c r="AS97" s="44"/>
      <c r="AT97" s="44"/>
      <c r="AU97" s="44"/>
      <c r="AV97" s="44"/>
      <c r="AW97" s="44"/>
      <c r="AX97" s="207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22"/>
      <c r="BO97" s="44"/>
      <c r="BP97" s="44"/>
      <c r="BQ97" s="44"/>
      <c r="BR97" s="44"/>
      <c r="BS97" s="44"/>
      <c r="BT97" s="44"/>
      <c r="BU97" s="44"/>
      <c r="BV97" s="209" t="str">
        <f>IFERROR(AVERAGE(BV66:BV96),"")</f>
        <v/>
      </c>
    </row>
    <row r="98" spans="1:74" ht="15.75" x14ac:dyDescent="0.25">
      <c r="A98" s="44">
        <v>2014</v>
      </c>
      <c r="B98" s="44" t="s">
        <v>234</v>
      </c>
      <c r="C98" s="44">
        <v>1</v>
      </c>
      <c r="D98" s="208" t="s">
        <v>228</v>
      </c>
      <c r="E98" s="209">
        <f t="shared" ref="E98:Z98" si="10">IFERROR(AVERAGE(E67:E97),"")</f>
        <v>7.5</v>
      </c>
      <c r="F98" s="209">
        <f t="shared" si="10"/>
        <v>41836.142857142855</v>
      </c>
      <c r="G98" s="209">
        <f t="shared" si="10"/>
        <v>44513.928571428572</v>
      </c>
      <c r="H98" s="209" t="str">
        <f t="shared" si="10"/>
        <v/>
      </c>
      <c r="I98" s="209">
        <f t="shared" si="10"/>
        <v>0.54922142857142842</v>
      </c>
      <c r="J98" s="209">
        <f t="shared" si="10"/>
        <v>107.21428571428571</v>
      </c>
      <c r="K98" s="209">
        <f t="shared" si="10"/>
        <v>27.5</v>
      </c>
      <c r="L98" s="209">
        <f t="shared" si="10"/>
        <v>1.2328571428571429</v>
      </c>
      <c r="M98" s="209">
        <f t="shared" si="10"/>
        <v>0</v>
      </c>
      <c r="N98" s="209" t="str">
        <f t="shared" si="10"/>
        <v/>
      </c>
      <c r="O98" s="209">
        <f t="shared" si="10"/>
        <v>8.9285714285714288</v>
      </c>
      <c r="P98" s="209" t="str">
        <f t="shared" si="10"/>
        <v/>
      </c>
      <c r="Q98" s="209">
        <f t="shared" si="10"/>
        <v>21285.357142857141</v>
      </c>
      <c r="R98" s="209">
        <f t="shared" si="10"/>
        <v>0.90285714285714269</v>
      </c>
      <c r="S98" s="418" t="str">
        <f t="shared" si="10"/>
        <v/>
      </c>
      <c r="T98" s="209">
        <f t="shared" si="10"/>
        <v>0.5199999999999998</v>
      </c>
      <c r="U98" s="209">
        <f t="shared" si="10"/>
        <v>0.57000000000000006</v>
      </c>
      <c r="V98" s="209">
        <f t="shared" si="10"/>
        <v>80</v>
      </c>
      <c r="W98" s="209">
        <f t="shared" si="10"/>
        <v>170</v>
      </c>
      <c r="X98" s="209">
        <f t="shared" si="10"/>
        <v>36</v>
      </c>
      <c r="Y98" s="209">
        <f t="shared" si="10"/>
        <v>2</v>
      </c>
      <c r="Z98" s="209">
        <f t="shared" si="10"/>
        <v>3</v>
      </c>
      <c r="AB98" s="209">
        <f t="shared" ref="AB98:BU98" si="11">IFERROR(AVERAGE(AB67:AB97),"")</f>
        <v>15.5</v>
      </c>
      <c r="AC98" s="209">
        <f t="shared" si="11"/>
        <v>41834.533333333333</v>
      </c>
      <c r="AD98" s="209">
        <f t="shared" si="11"/>
        <v>44448.933333333334</v>
      </c>
      <c r="AE98" s="209" t="str">
        <f t="shared" si="11"/>
        <v/>
      </c>
      <c r="AF98" s="209">
        <f t="shared" si="11"/>
        <v>0.56257999999999997</v>
      </c>
      <c r="AG98" s="209">
        <f t="shared" si="11"/>
        <v>87.9</v>
      </c>
      <c r="AH98" s="209">
        <f t="shared" si="11"/>
        <v>33.1</v>
      </c>
      <c r="AI98" s="209">
        <f t="shared" si="11"/>
        <v>1.5663333333333331</v>
      </c>
      <c r="AJ98" s="209">
        <f t="shared" si="11"/>
        <v>0</v>
      </c>
      <c r="AK98" s="209" t="str">
        <f t="shared" si="11"/>
        <v/>
      </c>
      <c r="AL98" s="209">
        <f t="shared" si="11"/>
        <v>64</v>
      </c>
      <c r="AM98" s="209" t="str">
        <f t="shared" si="11"/>
        <v/>
      </c>
      <c r="AN98" s="209">
        <f t="shared" si="11"/>
        <v>21187.066666666666</v>
      </c>
      <c r="AO98" s="209">
        <f t="shared" si="11"/>
        <v>0.80966666666666665</v>
      </c>
      <c r="AP98" s="412" t="str">
        <f t="shared" si="11"/>
        <v/>
      </c>
      <c r="AQ98" s="209">
        <f t="shared" si="11"/>
        <v>0.51999999999999968</v>
      </c>
      <c r="AR98" s="209">
        <f t="shared" si="11"/>
        <v>0.57000000000000017</v>
      </c>
      <c r="AS98" s="209">
        <f t="shared" si="11"/>
        <v>80</v>
      </c>
      <c r="AT98" s="209">
        <f t="shared" si="11"/>
        <v>170</v>
      </c>
      <c r="AU98" s="209">
        <f t="shared" si="11"/>
        <v>36</v>
      </c>
      <c r="AV98" s="209">
        <f t="shared" si="11"/>
        <v>2</v>
      </c>
      <c r="AW98" s="209">
        <f t="shared" si="11"/>
        <v>3</v>
      </c>
      <c r="AX98" s="209" t="str">
        <f t="shared" si="11"/>
        <v/>
      </c>
      <c r="AY98" s="209">
        <f t="shared" si="11"/>
        <v>2.5</v>
      </c>
      <c r="AZ98" s="209">
        <f t="shared" si="11"/>
        <v>41838.25</v>
      </c>
      <c r="BA98" s="209" t="str">
        <f t="shared" si="11"/>
        <v/>
      </c>
      <c r="BB98" s="209" t="str">
        <f t="shared" si="11"/>
        <v/>
      </c>
      <c r="BC98" s="209">
        <f t="shared" si="11"/>
        <v>0.56192500000000001</v>
      </c>
      <c r="BD98" s="209">
        <f t="shared" si="11"/>
        <v>88</v>
      </c>
      <c r="BE98" s="209">
        <f t="shared" si="11"/>
        <v>33.457999999999998</v>
      </c>
      <c r="BF98" s="209">
        <f t="shared" si="11"/>
        <v>0.81</v>
      </c>
      <c r="BG98" s="209">
        <f t="shared" si="11"/>
        <v>1</v>
      </c>
      <c r="BH98" s="209">
        <f t="shared" si="11"/>
        <v>0.02</v>
      </c>
      <c r="BI98" s="209">
        <f t="shared" si="11"/>
        <v>1</v>
      </c>
      <c r="BJ98" s="209">
        <f t="shared" si="11"/>
        <v>5.0000000000000001E-3</v>
      </c>
      <c r="BK98" s="209" t="str">
        <f t="shared" si="11"/>
        <v/>
      </c>
      <c r="BL98" s="209">
        <f t="shared" si="11"/>
        <v>21245.25</v>
      </c>
      <c r="BM98" s="209">
        <f t="shared" si="11"/>
        <v>0.4</v>
      </c>
      <c r="BN98" s="423" t="str">
        <f t="shared" si="11"/>
        <v/>
      </c>
      <c r="BO98" s="209">
        <f t="shared" si="11"/>
        <v>0.52</v>
      </c>
      <c r="BP98" s="209">
        <f t="shared" si="11"/>
        <v>0.56999999999999995</v>
      </c>
      <c r="BQ98" s="209">
        <f t="shared" si="11"/>
        <v>80</v>
      </c>
      <c r="BR98" s="209">
        <f t="shared" si="11"/>
        <v>170</v>
      </c>
      <c r="BS98" s="209">
        <f t="shared" si="11"/>
        <v>36</v>
      </c>
      <c r="BT98" s="209">
        <f t="shared" si="11"/>
        <v>2</v>
      </c>
      <c r="BU98" s="209">
        <f t="shared" si="11"/>
        <v>3</v>
      </c>
    </row>
    <row r="99" spans="1:74" x14ac:dyDescent="0.25">
      <c r="A99" s="44">
        <f>A98</f>
        <v>2014</v>
      </c>
      <c r="B99" s="44" t="str">
        <f>B98</f>
        <v>AGOSTO</v>
      </c>
      <c r="C99" s="44">
        <v>2</v>
      </c>
      <c r="D99" s="44" t="str">
        <f t="shared" ref="D99:D129" si="12">B98&amp;" "&amp;A98&amp;" / "&amp;C98</f>
        <v>AGOSTO 2014 / 1</v>
      </c>
      <c r="E99" s="104">
        <v>1</v>
      </c>
      <c r="F99" s="78">
        <v>41854</v>
      </c>
      <c r="G99" s="114">
        <v>45038</v>
      </c>
      <c r="H99" s="114" t="s">
        <v>22</v>
      </c>
      <c r="I99" s="92">
        <v>0.54969999999999997</v>
      </c>
      <c r="J99" s="93">
        <v>94</v>
      </c>
      <c r="K99" s="93">
        <v>26</v>
      </c>
      <c r="L99" s="93">
        <v>0.97</v>
      </c>
      <c r="M99" s="93">
        <v>0</v>
      </c>
      <c r="N99" s="94" t="s">
        <v>20</v>
      </c>
      <c r="O99" s="93">
        <v>9</v>
      </c>
      <c r="P99" s="94" t="s">
        <v>21</v>
      </c>
      <c r="Q99" s="121">
        <v>21278</v>
      </c>
      <c r="R99" s="93">
        <v>0.93</v>
      </c>
      <c r="S99" s="414"/>
      <c r="T99" s="99">
        <v>0.52</v>
      </c>
      <c r="U99" s="99">
        <v>0.56999999999999995</v>
      </c>
      <c r="V99" s="90">
        <v>80</v>
      </c>
      <c r="W99" s="90">
        <v>170</v>
      </c>
      <c r="X99" s="90">
        <v>36</v>
      </c>
      <c r="Y99" s="90">
        <v>2</v>
      </c>
      <c r="Z99" s="90">
        <v>3</v>
      </c>
      <c r="AB99" s="115">
        <v>1</v>
      </c>
      <c r="AC99" s="66">
        <v>41852</v>
      </c>
      <c r="AD99" s="67">
        <v>44997</v>
      </c>
      <c r="AE99" s="68" t="s">
        <v>34</v>
      </c>
      <c r="AF99" s="69">
        <v>0.56510000000000005</v>
      </c>
      <c r="AG99" s="69">
        <v>83</v>
      </c>
      <c r="AH99" s="69">
        <v>34</v>
      </c>
      <c r="AI99" s="70">
        <v>1.91</v>
      </c>
      <c r="AJ99" s="70">
        <v>0</v>
      </c>
      <c r="AK99" s="71" t="s">
        <v>20</v>
      </c>
      <c r="AL99" s="69">
        <v>64</v>
      </c>
      <c r="AM99" s="71" t="s">
        <v>35</v>
      </c>
      <c r="AN99" s="70">
        <v>21184</v>
      </c>
      <c r="AO99" s="70">
        <v>0.21</v>
      </c>
      <c r="AP99" s="410"/>
      <c r="AQ99" s="99">
        <v>0.52</v>
      </c>
      <c r="AR99" s="99">
        <v>0.56999999999999995</v>
      </c>
      <c r="AS99" s="90">
        <v>80</v>
      </c>
      <c r="AT99" s="90">
        <v>170</v>
      </c>
      <c r="AU99" s="90">
        <v>36</v>
      </c>
      <c r="AV99" s="90">
        <v>2</v>
      </c>
      <c r="AW99" s="90">
        <v>3</v>
      </c>
      <c r="AX99" s="230"/>
      <c r="AY99" s="104">
        <v>1</v>
      </c>
      <c r="AZ99" s="116">
        <v>41859</v>
      </c>
      <c r="BA99" s="117"/>
      <c r="BB99" s="117"/>
      <c r="BC99" s="117">
        <v>0.56159999999999999</v>
      </c>
      <c r="BD99" s="70">
        <v>90</v>
      </c>
      <c r="BE99" s="102">
        <f>((9/5)*BF99)+32</f>
        <v>34.340000000000003</v>
      </c>
      <c r="BF99" s="70">
        <v>1.3</v>
      </c>
      <c r="BG99" s="70">
        <v>1.2</v>
      </c>
      <c r="BH99" s="70">
        <v>0.02</v>
      </c>
      <c r="BI99" s="70">
        <v>1</v>
      </c>
      <c r="BJ99" s="118">
        <v>5.0000000000000001E-3</v>
      </c>
      <c r="BK99" s="117" t="s">
        <v>37</v>
      </c>
      <c r="BL99" s="70">
        <v>21243</v>
      </c>
      <c r="BM99" s="70">
        <v>0.4</v>
      </c>
      <c r="BN99" s="424"/>
      <c r="BO99" s="99">
        <v>0.52</v>
      </c>
      <c r="BP99" s="99">
        <v>0.56999999999999995</v>
      </c>
      <c r="BQ99" s="90">
        <v>80</v>
      </c>
      <c r="BR99" s="90">
        <v>170</v>
      </c>
      <c r="BS99" s="90">
        <v>36</v>
      </c>
      <c r="BT99" s="90">
        <v>2</v>
      </c>
      <c r="BU99" s="90">
        <v>3</v>
      </c>
    </row>
    <row r="100" spans="1:74" x14ac:dyDescent="0.25">
      <c r="A100" s="44">
        <f t="shared" ref="A100:B128" si="13">A99</f>
        <v>2014</v>
      </c>
      <c r="B100" s="44" t="str">
        <f t="shared" si="13"/>
        <v>AGOSTO</v>
      </c>
      <c r="C100" s="44">
        <v>3</v>
      </c>
      <c r="D100" s="44" t="str">
        <f t="shared" si="12"/>
        <v>AGOSTO 2014 / 2</v>
      </c>
      <c r="E100" s="104">
        <v>2</v>
      </c>
      <c r="F100" s="78">
        <v>41856</v>
      </c>
      <c r="G100" s="114">
        <v>45084</v>
      </c>
      <c r="H100" s="114" t="s">
        <v>19</v>
      </c>
      <c r="I100" s="92">
        <v>0.54859999999999998</v>
      </c>
      <c r="J100" s="93">
        <v>110</v>
      </c>
      <c r="K100" s="93">
        <v>28</v>
      </c>
      <c r="L100" s="93">
        <v>0.89</v>
      </c>
      <c r="M100" s="93">
        <v>0</v>
      </c>
      <c r="N100" s="94" t="s">
        <v>20</v>
      </c>
      <c r="O100" s="93">
        <v>9</v>
      </c>
      <c r="P100" s="94" t="s">
        <v>21</v>
      </c>
      <c r="Q100" s="121">
        <v>21284</v>
      </c>
      <c r="R100" s="93">
        <v>0.31</v>
      </c>
      <c r="S100" s="414"/>
      <c r="T100" s="99">
        <v>0.52</v>
      </c>
      <c r="U100" s="99">
        <v>0.56999999999999995</v>
      </c>
      <c r="V100" s="90">
        <v>80</v>
      </c>
      <c r="W100" s="90">
        <v>170</v>
      </c>
      <c r="X100" s="90">
        <v>36</v>
      </c>
      <c r="Y100" s="90">
        <v>2</v>
      </c>
      <c r="Z100" s="90">
        <v>3</v>
      </c>
      <c r="AB100" s="115">
        <v>2</v>
      </c>
      <c r="AC100" s="66">
        <v>41853</v>
      </c>
      <c r="AD100" s="67">
        <v>45020</v>
      </c>
      <c r="AE100" s="68" t="s">
        <v>165</v>
      </c>
      <c r="AF100" s="69">
        <v>0.56310000000000004</v>
      </c>
      <c r="AG100" s="69">
        <v>87</v>
      </c>
      <c r="AH100" s="69">
        <v>34</v>
      </c>
      <c r="AI100" s="70">
        <v>1.65</v>
      </c>
      <c r="AJ100" s="70">
        <v>0</v>
      </c>
      <c r="AK100" s="71" t="s">
        <v>20</v>
      </c>
      <c r="AL100" s="69">
        <v>64</v>
      </c>
      <c r="AM100" s="71" t="s">
        <v>35</v>
      </c>
      <c r="AN100" s="70">
        <v>21193</v>
      </c>
      <c r="AO100" s="70">
        <v>0.24</v>
      </c>
      <c r="AP100" s="410"/>
      <c r="AQ100" s="99">
        <v>0.52</v>
      </c>
      <c r="AR100" s="99">
        <v>0.56999999999999995</v>
      </c>
      <c r="AS100" s="90">
        <v>80</v>
      </c>
      <c r="AT100" s="90">
        <v>170</v>
      </c>
      <c r="AU100" s="90">
        <v>36</v>
      </c>
      <c r="AV100" s="90">
        <v>2</v>
      </c>
      <c r="AW100" s="90">
        <v>3</v>
      </c>
      <c r="AX100" s="230"/>
      <c r="AY100" s="104">
        <v>2</v>
      </c>
      <c r="AZ100" s="116">
        <v>41864</v>
      </c>
      <c r="BA100" s="117"/>
      <c r="BB100" s="117"/>
      <c r="BC100" s="117">
        <v>0.55989999999999995</v>
      </c>
      <c r="BD100" s="70">
        <v>93</v>
      </c>
      <c r="BE100" s="102">
        <f>((9/5)*BF100)+32</f>
        <v>34.340000000000003</v>
      </c>
      <c r="BF100" s="70">
        <v>1.3</v>
      </c>
      <c r="BG100" s="70">
        <v>0.6</v>
      </c>
      <c r="BH100" s="70">
        <v>0.02</v>
      </c>
      <c r="BI100" s="70">
        <v>1</v>
      </c>
      <c r="BJ100" s="118">
        <v>5.0000000000000001E-3</v>
      </c>
      <c r="BK100" s="117" t="s">
        <v>37</v>
      </c>
      <c r="BL100" s="70">
        <v>21257</v>
      </c>
      <c r="BM100" s="70">
        <v>0.4</v>
      </c>
      <c r="BN100" s="424"/>
      <c r="BO100" s="99">
        <v>0.52</v>
      </c>
      <c r="BP100" s="99">
        <v>0.56999999999999995</v>
      </c>
      <c r="BQ100" s="90">
        <v>80</v>
      </c>
      <c r="BR100" s="90">
        <v>170</v>
      </c>
      <c r="BS100" s="90">
        <v>36</v>
      </c>
      <c r="BT100" s="90">
        <v>2</v>
      </c>
      <c r="BU100" s="90">
        <v>3</v>
      </c>
    </row>
    <row r="101" spans="1:74" x14ac:dyDescent="0.25">
      <c r="A101" s="44">
        <f t="shared" si="13"/>
        <v>2014</v>
      </c>
      <c r="B101" s="44" t="str">
        <f t="shared" si="13"/>
        <v>AGOSTO</v>
      </c>
      <c r="C101" s="44">
        <v>4</v>
      </c>
      <c r="D101" s="44" t="str">
        <f t="shared" si="12"/>
        <v>AGOSTO 2014 / 3</v>
      </c>
      <c r="E101" s="104">
        <v>3</v>
      </c>
      <c r="F101" s="78">
        <v>41859</v>
      </c>
      <c r="G101" s="119">
        <v>45124</v>
      </c>
      <c r="H101" s="119" t="s">
        <v>19</v>
      </c>
      <c r="I101" s="92">
        <v>0.55269999999999997</v>
      </c>
      <c r="J101" s="93">
        <v>104</v>
      </c>
      <c r="K101" s="93">
        <v>28</v>
      </c>
      <c r="L101" s="93">
        <v>1.38</v>
      </c>
      <c r="M101" s="93">
        <v>0</v>
      </c>
      <c r="N101" s="94" t="s">
        <v>20</v>
      </c>
      <c r="O101" s="93">
        <v>9</v>
      </c>
      <c r="P101" s="94" t="s">
        <v>21</v>
      </c>
      <c r="Q101" s="121">
        <v>21264</v>
      </c>
      <c r="R101" s="93">
        <v>0.57999999999999996</v>
      </c>
      <c r="S101" s="414"/>
      <c r="T101" s="99">
        <v>0.52</v>
      </c>
      <c r="U101" s="99">
        <v>0.56999999999999995</v>
      </c>
      <c r="V101" s="90">
        <v>80</v>
      </c>
      <c r="W101" s="90">
        <v>170</v>
      </c>
      <c r="X101" s="90">
        <v>36</v>
      </c>
      <c r="Y101" s="90">
        <v>2</v>
      </c>
      <c r="Z101" s="90">
        <v>3</v>
      </c>
      <c r="AB101" s="115">
        <v>3</v>
      </c>
      <c r="AC101" s="66">
        <v>41855</v>
      </c>
      <c r="AD101" s="67">
        <v>45031</v>
      </c>
      <c r="AE101" s="68" t="s">
        <v>36</v>
      </c>
      <c r="AF101" s="69">
        <v>0.56420000000000003</v>
      </c>
      <c r="AG101" s="69">
        <v>85</v>
      </c>
      <c r="AH101" s="69">
        <v>34</v>
      </c>
      <c r="AI101" s="70">
        <v>1.74</v>
      </c>
      <c r="AJ101" s="70">
        <v>0</v>
      </c>
      <c r="AK101" s="71" t="s">
        <v>20</v>
      </c>
      <c r="AL101" s="69">
        <v>64</v>
      </c>
      <c r="AM101" s="71" t="s">
        <v>35</v>
      </c>
      <c r="AN101" s="70">
        <v>21190</v>
      </c>
      <c r="AO101" s="70">
        <v>0.13</v>
      </c>
      <c r="AP101" s="410"/>
      <c r="AQ101" s="99">
        <v>0.52</v>
      </c>
      <c r="AR101" s="99">
        <v>0.56999999999999995</v>
      </c>
      <c r="AS101" s="90">
        <v>80</v>
      </c>
      <c r="AT101" s="90">
        <v>170</v>
      </c>
      <c r="AU101" s="90">
        <v>36</v>
      </c>
      <c r="AV101" s="90">
        <v>2</v>
      </c>
      <c r="AW101" s="90">
        <v>3</v>
      </c>
      <c r="AX101" s="230"/>
      <c r="AY101" s="104">
        <v>3</v>
      </c>
      <c r="AZ101" s="116">
        <v>41876</v>
      </c>
      <c r="BA101" s="117"/>
      <c r="BB101" s="117"/>
      <c r="BC101" s="117">
        <v>0.5585</v>
      </c>
      <c r="BD101" s="70">
        <v>96</v>
      </c>
      <c r="BE101" s="102">
        <f>((9/5)*BF101)+32</f>
        <v>33.512</v>
      </c>
      <c r="BF101" s="70">
        <v>0.84</v>
      </c>
      <c r="BG101" s="70">
        <v>0.5</v>
      </c>
      <c r="BH101" s="70">
        <v>0.02</v>
      </c>
      <c r="BI101" s="70">
        <v>1</v>
      </c>
      <c r="BJ101" s="118">
        <v>5.0000000000000001E-3</v>
      </c>
      <c r="BK101" s="117" t="s">
        <v>37</v>
      </c>
      <c r="BL101" s="70">
        <v>21267</v>
      </c>
      <c r="BM101" s="70">
        <v>0.4</v>
      </c>
      <c r="BN101" s="424"/>
      <c r="BO101" s="99">
        <v>0.52</v>
      </c>
      <c r="BP101" s="99">
        <v>0.56999999999999995</v>
      </c>
      <c r="BQ101" s="90">
        <v>80</v>
      </c>
      <c r="BR101" s="90">
        <v>170</v>
      </c>
      <c r="BS101" s="90">
        <v>36</v>
      </c>
      <c r="BT101" s="90">
        <v>2</v>
      </c>
      <c r="BU101" s="90">
        <v>3</v>
      </c>
    </row>
    <row r="102" spans="1:74" x14ac:dyDescent="0.25">
      <c r="A102" s="44">
        <f t="shared" si="13"/>
        <v>2014</v>
      </c>
      <c r="B102" s="44" t="str">
        <f t="shared" si="13"/>
        <v>AGOSTO</v>
      </c>
      <c r="C102" s="44">
        <v>5</v>
      </c>
      <c r="D102" s="44" t="str">
        <f t="shared" si="12"/>
        <v>AGOSTO 2014 / 4</v>
      </c>
      <c r="E102" s="104">
        <v>4</v>
      </c>
      <c r="F102" s="78">
        <v>41862</v>
      </c>
      <c r="G102" s="119">
        <v>45171</v>
      </c>
      <c r="H102" s="119" t="s">
        <v>22</v>
      </c>
      <c r="I102" s="92">
        <v>0.54910000000000003</v>
      </c>
      <c r="J102" s="93">
        <v>105</v>
      </c>
      <c r="K102" s="93">
        <v>26</v>
      </c>
      <c r="L102" s="93">
        <v>0.77</v>
      </c>
      <c r="M102" s="93">
        <v>0</v>
      </c>
      <c r="N102" s="94" t="s">
        <v>20</v>
      </c>
      <c r="O102" s="93">
        <v>9</v>
      </c>
      <c r="P102" s="94" t="s">
        <v>21</v>
      </c>
      <c r="Q102" s="121">
        <v>21283</v>
      </c>
      <c r="R102" s="93">
        <v>0.55000000000000004</v>
      </c>
      <c r="S102" s="414"/>
      <c r="T102" s="99">
        <v>0.52</v>
      </c>
      <c r="U102" s="99">
        <v>0.56999999999999995</v>
      </c>
      <c r="V102" s="90">
        <v>80</v>
      </c>
      <c r="W102" s="90">
        <v>170</v>
      </c>
      <c r="X102" s="90">
        <v>36</v>
      </c>
      <c r="Y102" s="90">
        <v>2</v>
      </c>
      <c r="Z102" s="90">
        <v>3</v>
      </c>
      <c r="AB102" s="115">
        <v>4</v>
      </c>
      <c r="AC102" s="66">
        <v>41857</v>
      </c>
      <c r="AD102" s="67">
        <v>45088</v>
      </c>
      <c r="AE102" s="68" t="s">
        <v>148</v>
      </c>
      <c r="AF102" s="69">
        <v>0.55969999999999998</v>
      </c>
      <c r="AG102" s="69">
        <v>85</v>
      </c>
      <c r="AH102" s="69">
        <v>34</v>
      </c>
      <c r="AI102" s="70">
        <v>1.49</v>
      </c>
      <c r="AJ102" s="70">
        <v>0</v>
      </c>
      <c r="AK102" s="71" t="s">
        <v>20</v>
      </c>
      <c r="AL102" s="69">
        <v>64</v>
      </c>
      <c r="AM102" s="71" t="s">
        <v>35</v>
      </c>
      <c r="AN102" s="70">
        <v>21217</v>
      </c>
      <c r="AO102" s="70">
        <v>7.0000000000000007E-2</v>
      </c>
      <c r="AP102" s="410"/>
      <c r="AQ102" s="99">
        <v>0.52</v>
      </c>
      <c r="AR102" s="99">
        <v>0.56999999999999995</v>
      </c>
      <c r="AS102" s="90">
        <v>80</v>
      </c>
      <c r="AT102" s="90">
        <v>170</v>
      </c>
      <c r="AU102" s="90">
        <v>36</v>
      </c>
      <c r="AV102" s="90">
        <v>2</v>
      </c>
      <c r="AW102" s="90">
        <v>3</v>
      </c>
      <c r="AX102" s="230"/>
      <c r="AY102" s="104">
        <v>4</v>
      </c>
      <c r="AZ102" s="116">
        <v>41880</v>
      </c>
      <c r="BA102" s="117"/>
      <c r="BB102" s="117"/>
      <c r="BC102" s="117">
        <v>0.56100000000000005</v>
      </c>
      <c r="BD102" s="70">
        <v>98</v>
      </c>
      <c r="BE102" s="102">
        <f>((9/5)*BF102)+32</f>
        <v>33.512</v>
      </c>
      <c r="BF102" s="70">
        <v>0.84</v>
      </c>
      <c r="BG102" s="70">
        <v>0.4</v>
      </c>
      <c r="BH102" s="70">
        <v>0.02</v>
      </c>
      <c r="BI102" s="70">
        <v>1</v>
      </c>
      <c r="BJ102" s="118">
        <v>5.0000000000000001E-3</v>
      </c>
      <c r="BK102" s="117" t="s">
        <v>37</v>
      </c>
      <c r="BL102" s="70">
        <v>21257</v>
      </c>
      <c r="BM102" s="70">
        <v>0.4</v>
      </c>
      <c r="BN102" s="424"/>
      <c r="BO102" s="99">
        <v>0.52</v>
      </c>
      <c r="BP102" s="99">
        <v>0.56999999999999995</v>
      </c>
      <c r="BQ102" s="90">
        <v>80</v>
      </c>
      <c r="BR102" s="90">
        <v>170</v>
      </c>
      <c r="BS102" s="90">
        <v>36</v>
      </c>
      <c r="BT102" s="90">
        <v>2</v>
      </c>
      <c r="BU102" s="90">
        <v>3</v>
      </c>
    </row>
    <row r="103" spans="1:74" x14ac:dyDescent="0.25">
      <c r="A103" s="44">
        <f t="shared" si="13"/>
        <v>2014</v>
      </c>
      <c r="B103" s="44" t="str">
        <f t="shared" si="13"/>
        <v>AGOSTO</v>
      </c>
      <c r="C103" s="44">
        <v>6</v>
      </c>
      <c r="D103" s="44" t="str">
        <f t="shared" si="12"/>
        <v>AGOSTO 2014 / 5</v>
      </c>
      <c r="E103" s="104">
        <v>5</v>
      </c>
      <c r="F103" s="78">
        <v>41863</v>
      </c>
      <c r="G103" s="119">
        <v>45208</v>
      </c>
      <c r="H103" s="119" t="s">
        <v>19</v>
      </c>
      <c r="I103" s="92">
        <v>0.55369999999999997</v>
      </c>
      <c r="J103" s="93">
        <v>100</v>
      </c>
      <c r="K103" s="93">
        <v>28</v>
      </c>
      <c r="L103" s="93">
        <v>0.85</v>
      </c>
      <c r="M103" s="93">
        <v>0</v>
      </c>
      <c r="N103" s="94" t="s">
        <v>20</v>
      </c>
      <c r="O103" s="93">
        <v>9</v>
      </c>
      <c r="P103" s="94" t="s">
        <v>21</v>
      </c>
      <c r="Q103" s="121">
        <v>21244</v>
      </c>
      <c r="R103" s="93">
        <v>0.5</v>
      </c>
      <c r="S103" s="414"/>
      <c r="T103" s="99">
        <v>0.52</v>
      </c>
      <c r="U103" s="99">
        <v>0.56999999999999995</v>
      </c>
      <c r="V103" s="90">
        <v>80</v>
      </c>
      <c r="W103" s="90">
        <v>170</v>
      </c>
      <c r="X103" s="90">
        <v>36</v>
      </c>
      <c r="Y103" s="90">
        <v>2</v>
      </c>
      <c r="Z103" s="90">
        <v>3</v>
      </c>
      <c r="AA103" s="230"/>
      <c r="AB103" s="115">
        <v>5</v>
      </c>
      <c r="AC103" s="66">
        <v>41858</v>
      </c>
      <c r="AD103" s="67">
        <v>45104</v>
      </c>
      <c r="AE103" s="68" t="s">
        <v>34</v>
      </c>
      <c r="AF103" s="69">
        <v>0.56130000000000002</v>
      </c>
      <c r="AG103" s="69">
        <v>90</v>
      </c>
      <c r="AH103" s="69">
        <v>34</v>
      </c>
      <c r="AI103" s="70">
        <v>1.48</v>
      </c>
      <c r="AJ103" s="70">
        <v>0</v>
      </c>
      <c r="AK103" s="71" t="s">
        <v>20</v>
      </c>
      <c r="AL103" s="69">
        <v>64</v>
      </c>
      <c r="AM103" s="71" t="s">
        <v>35</v>
      </c>
      <c r="AN103" s="70">
        <v>21202</v>
      </c>
      <c r="AO103" s="70">
        <v>0.18</v>
      </c>
      <c r="AP103" s="410"/>
      <c r="AQ103" s="99">
        <v>0.52</v>
      </c>
      <c r="AR103" s="99">
        <v>0.56999999999999995</v>
      </c>
      <c r="AS103" s="90">
        <v>80</v>
      </c>
      <c r="AT103" s="90">
        <v>170</v>
      </c>
      <c r="AU103" s="90">
        <v>36</v>
      </c>
      <c r="AV103" s="90">
        <v>2</v>
      </c>
      <c r="AW103" s="90">
        <v>3</v>
      </c>
      <c r="AX103" s="230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421"/>
      <c r="BO103" s="104"/>
      <c r="BP103" s="104"/>
      <c r="BQ103" s="104"/>
      <c r="BR103" s="104"/>
      <c r="BS103" s="104"/>
      <c r="BT103" s="104"/>
      <c r="BU103" s="104"/>
    </row>
    <row r="104" spans="1:74" x14ac:dyDescent="0.25">
      <c r="A104" s="44">
        <f t="shared" si="13"/>
        <v>2014</v>
      </c>
      <c r="B104" s="44" t="str">
        <f t="shared" si="13"/>
        <v>AGOSTO</v>
      </c>
      <c r="C104" s="44">
        <v>7</v>
      </c>
      <c r="D104" s="44" t="str">
        <f t="shared" si="12"/>
        <v>AGOSTO 2014 / 6</v>
      </c>
      <c r="E104" s="104">
        <v>6</v>
      </c>
      <c r="F104" s="78">
        <v>41866</v>
      </c>
      <c r="G104" s="120">
        <v>45269</v>
      </c>
      <c r="H104" s="120" t="s">
        <v>171</v>
      </c>
      <c r="I104" s="108">
        <v>0.54010000000000002</v>
      </c>
      <c r="J104" s="109">
        <v>110</v>
      </c>
      <c r="K104" s="109">
        <v>28</v>
      </c>
      <c r="L104" s="109">
        <v>0.53</v>
      </c>
      <c r="M104" s="109">
        <v>0</v>
      </c>
      <c r="N104" s="108" t="s">
        <v>20</v>
      </c>
      <c r="O104" s="109">
        <v>9</v>
      </c>
      <c r="P104" s="110" t="s">
        <v>21</v>
      </c>
      <c r="Q104" s="121">
        <v>21330</v>
      </c>
      <c r="R104" s="108">
        <v>1.48</v>
      </c>
      <c r="S104" s="414"/>
      <c r="T104" s="99">
        <v>0.52</v>
      </c>
      <c r="U104" s="99">
        <v>0.56999999999999995</v>
      </c>
      <c r="V104" s="90">
        <v>80</v>
      </c>
      <c r="W104" s="90">
        <v>170</v>
      </c>
      <c r="X104" s="90">
        <v>36</v>
      </c>
      <c r="Y104" s="90">
        <v>2</v>
      </c>
      <c r="Z104" s="90">
        <v>3</v>
      </c>
      <c r="AB104" s="115">
        <v>6</v>
      </c>
      <c r="AC104" s="66">
        <v>41859</v>
      </c>
      <c r="AD104" s="67">
        <v>45131</v>
      </c>
      <c r="AE104" s="68" t="s">
        <v>165</v>
      </c>
      <c r="AF104" s="69">
        <v>0.56169999999999998</v>
      </c>
      <c r="AG104" s="69">
        <v>89</v>
      </c>
      <c r="AH104" s="69">
        <v>34</v>
      </c>
      <c r="AI104" s="70">
        <v>1.34</v>
      </c>
      <c r="AJ104" s="70">
        <v>0</v>
      </c>
      <c r="AK104" s="71" t="s">
        <v>20</v>
      </c>
      <c r="AL104" s="69">
        <v>64</v>
      </c>
      <c r="AM104" s="71" t="s">
        <v>35</v>
      </c>
      <c r="AN104" s="70">
        <v>21200</v>
      </c>
      <c r="AO104" s="70">
        <v>0.28999999999999998</v>
      </c>
      <c r="AP104" s="410"/>
      <c r="AQ104" s="99">
        <v>0.52</v>
      </c>
      <c r="AR104" s="99">
        <v>0.56999999999999995</v>
      </c>
      <c r="AS104" s="90">
        <v>80</v>
      </c>
      <c r="AT104" s="90">
        <v>170</v>
      </c>
      <c r="AU104" s="90">
        <v>36</v>
      </c>
      <c r="AV104" s="90">
        <v>2</v>
      </c>
      <c r="AW104" s="90">
        <v>3</v>
      </c>
      <c r="AX104" s="230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421"/>
      <c r="BO104" s="104"/>
      <c r="BP104" s="104"/>
      <c r="BQ104" s="104"/>
      <c r="BR104" s="104"/>
      <c r="BS104" s="104"/>
      <c r="BT104" s="104"/>
      <c r="BU104" s="104"/>
    </row>
    <row r="105" spans="1:74" x14ac:dyDescent="0.25">
      <c r="A105" s="44">
        <f t="shared" si="13"/>
        <v>2014</v>
      </c>
      <c r="B105" s="44" t="str">
        <f t="shared" si="13"/>
        <v>AGOSTO</v>
      </c>
      <c r="C105" s="44">
        <v>8</v>
      </c>
      <c r="D105" s="44" t="str">
        <f t="shared" si="12"/>
        <v>AGOSTO 2014 / 7</v>
      </c>
      <c r="E105" s="104">
        <v>7</v>
      </c>
      <c r="F105" s="78">
        <v>41866</v>
      </c>
      <c r="G105" s="120">
        <v>45297</v>
      </c>
      <c r="H105" s="120" t="s">
        <v>171</v>
      </c>
      <c r="I105" s="108">
        <v>0.55130000000000001</v>
      </c>
      <c r="J105" s="93">
        <v>103</v>
      </c>
      <c r="K105" s="109">
        <v>28</v>
      </c>
      <c r="L105" s="109">
        <v>0.96</v>
      </c>
      <c r="M105" s="109">
        <v>0</v>
      </c>
      <c r="N105" s="108" t="s">
        <v>20</v>
      </c>
      <c r="O105" s="112">
        <v>9</v>
      </c>
      <c r="P105" s="110" t="s">
        <v>21</v>
      </c>
      <c r="Q105" s="121">
        <v>21271</v>
      </c>
      <c r="R105" s="108">
        <v>0.71</v>
      </c>
      <c r="S105" s="414"/>
      <c r="T105" s="99">
        <v>0.52</v>
      </c>
      <c r="U105" s="99">
        <v>0.56999999999999995</v>
      </c>
      <c r="V105" s="90">
        <v>80</v>
      </c>
      <c r="W105" s="90">
        <v>170</v>
      </c>
      <c r="X105" s="90">
        <v>36</v>
      </c>
      <c r="Y105" s="90">
        <v>2</v>
      </c>
      <c r="Z105" s="90">
        <v>3</v>
      </c>
      <c r="AB105" s="115">
        <v>7</v>
      </c>
      <c r="AC105" s="66">
        <v>41860</v>
      </c>
      <c r="AD105" s="67">
        <v>45152</v>
      </c>
      <c r="AE105" s="68" t="s">
        <v>36</v>
      </c>
      <c r="AF105" s="69">
        <v>0.56330000000000002</v>
      </c>
      <c r="AG105" s="69">
        <v>87</v>
      </c>
      <c r="AH105" s="69">
        <v>34</v>
      </c>
      <c r="AI105" s="70">
        <v>1.43</v>
      </c>
      <c r="AJ105" s="70">
        <v>0</v>
      </c>
      <c r="AK105" s="71" t="s">
        <v>20</v>
      </c>
      <c r="AL105" s="69">
        <v>64</v>
      </c>
      <c r="AM105" s="71" t="s">
        <v>35</v>
      </c>
      <c r="AN105" s="70">
        <v>21190</v>
      </c>
      <c r="AO105" s="70">
        <v>0.38</v>
      </c>
      <c r="AP105" s="410"/>
      <c r="AQ105" s="99">
        <v>0.52</v>
      </c>
      <c r="AR105" s="99">
        <v>0.56999999999999995</v>
      </c>
      <c r="AS105" s="90">
        <v>80</v>
      </c>
      <c r="AT105" s="90">
        <v>170</v>
      </c>
      <c r="AU105" s="90">
        <v>36</v>
      </c>
      <c r="AV105" s="90">
        <v>2</v>
      </c>
      <c r="AW105" s="90">
        <v>3</v>
      </c>
      <c r="AX105" s="230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421"/>
      <c r="BO105" s="104"/>
      <c r="BP105" s="104"/>
      <c r="BQ105" s="104"/>
      <c r="BR105" s="104"/>
      <c r="BS105" s="104"/>
      <c r="BT105" s="104"/>
      <c r="BU105" s="104"/>
    </row>
    <row r="106" spans="1:74" x14ac:dyDescent="0.25">
      <c r="A106" s="44">
        <f t="shared" si="13"/>
        <v>2014</v>
      </c>
      <c r="B106" s="44" t="str">
        <f t="shared" si="13"/>
        <v>AGOSTO</v>
      </c>
      <c r="C106" s="44">
        <v>9</v>
      </c>
      <c r="D106" s="44" t="str">
        <f t="shared" si="12"/>
        <v>AGOSTO 2014 / 8</v>
      </c>
      <c r="E106" s="104">
        <v>8</v>
      </c>
      <c r="F106" s="78">
        <v>41868</v>
      </c>
      <c r="G106" s="120">
        <v>45322</v>
      </c>
      <c r="H106" s="120" t="s">
        <v>171</v>
      </c>
      <c r="I106" s="108">
        <v>0.54659999999999997</v>
      </c>
      <c r="J106" s="93">
        <v>108</v>
      </c>
      <c r="K106" s="109">
        <v>28</v>
      </c>
      <c r="L106" s="109">
        <v>0.56000000000000005</v>
      </c>
      <c r="M106" s="109">
        <v>0</v>
      </c>
      <c r="N106" s="108" t="s">
        <v>20</v>
      </c>
      <c r="O106" s="112">
        <v>9</v>
      </c>
      <c r="P106" s="110" t="s">
        <v>21</v>
      </c>
      <c r="Q106" s="121">
        <v>21294</v>
      </c>
      <c r="R106" s="108">
        <v>0.96</v>
      </c>
      <c r="S106" s="414"/>
      <c r="T106" s="99">
        <v>0.52</v>
      </c>
      <c r="U106" s="99">
        <v>0.56999999999999995</v>
      </c>
      <c r="V106" s="90">
        <v>80</v>
      </c>
      <c r="W106" s="90">
        <v>170</v>
      </c>
      <c r="X106" s="90">
        <v>36</v>
      </c>
      <c r="Y106" s="90">
        <v>2</v>
      </c>
      <c r="Z106" s="90">
        <v>3</v>
      </c>
      <c r="AB106" s="115">
        <v>8</v>
      </c>
      <c r="AC106" s="66">
        <v>41862</v>
      </c>
      <c r="AD106" s="67">
        <v>45176</v>
      </c>
      <c r="AE106" s="68" t="s">
        <v>165</v>
      </c>
      <c r="AF106" s="69">
        <v>0.5635</v>
      </c>
      <c r="AG106" s="69">
        <v>86</v>
      </c>
      <c r="AH106" s="69">
        <v>34</v>
      </c>
      <c r="AI106" s="70">
        <v>1.57</v>
      </c>
      <c r="AJ106" s="70">
        <v>0</v>
      </c>
      <c r="AK106" s="71" t="s">
        <v>20</v>
      </c>
      <c r="AL106" s="69">
        <v>64</v>
      </c>
      <c r="AM106" s="71" t="s">
        <v>35</v>
      </c>
      <c r="AN106" s="70">
        <v>21191</v>
      </c>
      <c r="AO106" s="70">
        <v>0.28000000000000003</v>
      </c>
      <c r="AP106" s="410"/>
      <c r="AQ106" s="99">
        <v>0.52</v>
      </c>
      <c r="AR106" s="99">
        <v>0.56999999999999995</v>
      </c>
      <c r="AS106" s="90">
        <v>80</v>
      </c>
      <c r="AT106" s="90">
        <v>170</v>
      </c>
      <c r="AU106" s="90">
        <v>36</v>
      </c>
      <c r="AV106" s="90">
        <v>2</v>
      </c>
      <c r="AW106" s="90">
        <v>3</v>
      </c>
      <c r="AX106" s="230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421"/>
      <c r="BO106" s="104"/>
      <c r="BP106" s="104"/>
      <c r="BQ106" s="104"/>
      <c r="BR106" s="104"/>
      <c r="BS106" s="104"/>
      <c r="BT106" s="104"/>
      <c r="BU106" s="104"/>
    </row>
    <row r="107" spans="1:74" x14ac:dyDescent="0.25">
      <c r="A107" s="44">
        <f t="shared" si="13"/>
        <v>2014</v>
      </c>
      <c r="B107" s="44" t="str">
        <f t="shared" si="13"/>
        <v>AGOSTO</v>
      </c>
      <c r="C107" s="44">
        <v>10</v>
      </c>
      <c r="D107" s="44" t="str">
        <f t="shared" si="12"/>
        <v>AGOSTO 2014 / 9</v>
      </c>
      <c r="E107" s="104">
        <v>9</v>
      </c>
      <c r="F107" s="78">
        <v>41870</v>
      </c>
      <c r="G107" s="120">
        <v>45372</v>
      </c>
      <c r="H107" s="120" t="s">
        <v>171</v>
      </c>
      <c r="I107" s="108">
        <v>0.54849999999999999</v>
      </c>
      <c r="J107" s="93">
        <v>108</v>
      </c>
      <c r="K107" s="109">
        <v>28</v>
      </c>
      <c r="L107" s="109">
        <v>0.7</v>
      </c>
      <c r="M107" s="109">
        <v>0</v>
      </c>
      <c r="N107" s="108" t="s">
        <v>20</v>
      </c>
      <c r="O107" s="112">
        <v>9</v>
      </c>
      <c r="P107" s="110" t="s">
        <v>21</v>
      </c>
      <c r="Q107" s="121">
        <v>21286</v>
      </c>
      <c r="R107" s="108">
        <v>0.69</v>
      </c>
      <c r="S107" s="414"/>
      <c r="T107" s="99">
        <v>0.52</v>
      </c>
      <c r="U107" s="99">
        <v>0.56999999999999995</v>
      </c>
      <c r="V107" s="90">
        <v>80</v>
      </c>
      <c r="W107" s="90">
        <v>170</v>
      </c>
      <c r="X107" s="90">
        <v>36</v>
      </c>
      <c r="Y107" s="90">
        <v>2</v>
      </c>
      <c r="Z107" s="90">
        <v>3</v>
      </c>
      <c r="AB107" s="115">
        <v>9</v>
      </c>
      <c r="AC107" s="66">
        <v>41863</v>
      </c>
      <c r="AD107" s="67">
        <v>45194</v>
      </c>
      <c r="AE107" s="67" t="s">
        <v>34</v>
      </c>
      <c r="AF107" s="69">
        <v>0.56489999999999996</v>
      </c>
      <c r="AG107" s="69">
        <v>84</v>
      </c>
      <c r="AH107" s="69">
        <v>34</v>
      </c>
      <c r="AI107" s="70">
        <v>1.52</v>
      </c>
      <c r="AJ107" s="70">
        <v>0</v>
      </c>
      <c r="AK107" s="71" t="s">
        <v>20</v>
      </c>
      <c r="AL107" s="69">
        <v>64</v>
      </c>
      <c r="AM107" s="71" t="s">
        <v>35</v>
      </c>
      <c r="AN107" s="70">
        <v>21185</v>
      </c>
      <c r="AO107" s="117">
        <v>0.24</v>
      </c>
      <c r="AP107" s="410"/>
      <c r="AQ107" s="99">
        <v>0.52</v>
      </c>
      <c r="AR107" s="99">
        <v>0.56999999999999995</v>
      </c>
      <c r="AS107" s="90">
        <v>80</v>
      </c>
      <c r="AT107" s="90">
        <v>170</v>
      </c>
      <c r="AU107" s="90">
        <v>36</v>
      </c>
      <c r="AV107" s="90">
        <v>2</v>
      </c>
      <c r="AW107" s="90">
        <v>3</v>
      </c>
      <c r="AX107" s="230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421"/>
      <c r="BO107" s="104"/>
      <c r="BP107" s="104"/>
      <c r="BQ107" s="104"/>
      <c r="BR107" s="104"/>
      <c r="BS107" s="104"/>
      <c r="BT107" s="104"/>
      <c r="BU107" s="104"/>
    </row>
    <row r="108" spans="1:74" x14ac:dyDescent="0.25">
      <c r="A108" s="44">
        <f t="shared" si="13"/>
        <v>2014</v>
      </c>
      <c r="B108" s="44" t="str">
        <f t="shared" si="13"/>
        <v>AGOSTO</v>
      </c>
      <c r="C108" s="44">
        <v>11</v>
      </c>
      <c r="D108" s="44" t="str">
        <f t="shared" si="12"/>
        <v>AGOSTO 2014 / 10</v>
      </c>
      <c r="E108" s="104">
        <v>10</v>
      </c>
      <c r="F108" s="78">
        <v>41872</v>
      </c>
      <c r="G108" s="120">
        <v>45410</v>
      </c>
      <c r="H108" s="120" t="s">
        <v>171</v>
      </c>
      <c r="I108" s="108">
        <v>0.55010000000000003</v>
      </c>
      <c r="J108" s="93">
        <v>104</v>
      </c>
      <c r="K108" s="109">
        <v>29</v>
      </c>
      <c r="L108" s="109">
        <v>0.82</v>
      </c>
      <c r="M108" s="109">
        <v>0</v>
      </c>
      <c r="N108" s="108" t="s">
        <v>20</v>
      </c>
      <c r="O108" s="112">
        <v>9</v>
      </c>
      <c r="P108" s="110" t="s">
        <v>21</v>
      </c>
      <c r="Q108" s="121">
        <v>21277</v>
      </c>
      <c r="R108" s="108">
        <v>0.77</v>
      </c>
      <c r="S108" s="414"/>
      <c r="T108" s="99">
        <v>0.52</v>
      </c>
      <c r="U108" s="99">
        <v>0.56999999999999995</v>
      </c>
      <c r="V108" s="90">
        <v>80</v>
      </c>
      <c r="W108" s="90">
        <v>170</v>
      </c>
      <c r="X108" s="90">
        <v>36</v>
      </c>
      <c r="Y108" s="90">
        <v>2</v>
      </c>
      <c r="Z108" s="90">
        <v>3</v>
      </c>
      <c r="AB108" s="115">
        <v>10</v>
      </c>
      <c r="AC108" s="66">
        <v>41864</v>
      </c>
      <c r="AD108" s="67">
        <v>45218</v>
      </c>
      <c r="AE108" s="68" t="s">
        <v>165</v>
      </c>
      <c r="AF108" s="69">
        <v>0.56340000000000001</v>
      </c>
      <c r="AG108" s="69">
        <v>86</v>
      </c>
      <c r="AH108" s="69">
        <v>34</v>
      </c>
      <c r="AI108" s="70">
        <v>1.24</v>
      </c>
      <c r="AJ108" s="70">
        <v>0</v>
      </c>
      <c r="AK108" s="71" t="s">
        <v>20</v>
      </c>
      <c r="AL108" s="69">
        <v>64</v>
      </c>
      <c r="AM108" s="71" t="s">
        <v>35</v>
      </c>
      <c r="AN108" s="70">
        <v>21191</v>
      </c>
      <c r="AO108" s="70">
        <v>0.2</v>
      </c>
      <c r="AP108" s="410"/>
      <c r="AQ108" s="99">
        <v>0.52</v>
      </c>
      <c r="AR108" s="99">
        <v>0.56999999999999995</v>
      </c>
      <c r="AS108" s="90">
        <v>80</v>
      </c>
      <c r="AT108" s="90">
        <v>170</v>
      </c>
      <c r="AU108" s="90">
        <v>36</v>
      </c>
      <c r="AV108" s="90">
        <v>2</v>
      </c>
      <c r="AW108" s="90">
        <v>3</v>
      </c>
      <c r="AX108" s="230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421"/>
      <c r="BO108" s="104"/>
      <c r="BP108" s="104"/>
      <c r="BQ108" s="104"/>
      <c r="BR108" s="104"/>
      <c r="BS108" s="104"/>
      <c r="BT108" s="104"/>
      <c r="BU108" s="104"/>
    </row>
    <row r="109" spans="1:74" x14ac:dyDescent="0.25">
      <c r="A109" s="44">
        <f t="shared" si="13"/>
        <v>2014</v>
      </c>
      <c r="B109" s="44" t="str">
        <f t="shared" si="13"/>
        <v>AGOSTO</v>
      </c>
      <c r="C109" s="44">
        <v>12</v>
      </c>
      <c r="D109" s="44" t="str">
        <f t="shared" si="12"/>
        <v>AGOSTO 2014 / 11</v>
      </c>
      <c r="E109" s="104">
        <v>11</v>
      </c>
      <c r="F109" s="78">
        <v>41872</v>
      </c>
      <c r="G109" s="120">
        <v>45432</v>
      </c>
      <c r="H109" s="120" t="s">
        <v>171</v>
      </c>
      <c r="I109" s="108">
        <v>0.55420000000000003</v>
      </c>
      <c r="J109" s="93">
        <v>102</v>
      </c>
      <c r="K109" s="109">
        <v>28</v>
      </c>
      <c r="L109" s="109">
        <v>1.1200000000000001</v>
      </c>
      <c r="M109" s="109">
        <v>0</v>
      </c>
      <c r="N109" s="108" t="s">
        <v>20</v>
      </c>
      <c r="O109" s="112">
        <v>9</v>
      </c>
      <c r="P109" s="110" t="s">
        <v>21</v>
      </c>
      <c r="Q109" s="121">
        <v>21256</v>
      </c>
      <c r="R109" s="108">
        <v>0.46</v>
      </c>
      <c r="S109" s="414"/>
      <c r="T109" s="99">
        <v>0.52</v>
      </c>
      <c r="U109" s="99">
        <v>0.56999999999999995</v>
      </c>
      <c r="V109" s="90">
        <v>80</v>
      </c>
      <c r="W109" s="90">
        <v>170</v>
      </c>
      <c r="X109" s="90">
        <v>36</v>
      </c>
      <c r="Y109" s="90">
        <v>2</v>
      </c>
      <c r="Z109" s="90">
        <v>3</v>
      </c>
      <c r="AB109" s="115">
        <v>11</v>
      </c>
      <c r="AC109" s="66">
        <v>41865</v>
      </c>
      <c r="AD109" s="67">
        <v>45252</v>
      </c>
      <c r="AE109" s="68" t="s">
        <v>34</v>
      </c>
      <c r="AF109" s="69">
        <v>0.56389999999999996</v>
      </c>
      <c r="AG109" s="69">
        <v>85</v>
      </c>
      <c r="AH109" s="69">
        <v>34</v>
      </c>
      <c r="AI109" s="70">
        <v>1.1599999999999999</v>
      </c>
      <c r="AJ109" s="70">
        <v>0</v>
      </c>
      <c r="AK109" s="71" t="s">
        <v>20</v>
      </c>
      <c r="AL109" s="69">
        <v>64</v>
      </c>
      <c r="AM109" s="71" t="s">
        <v>35</v>
      </c>
      <c r="AN109" s="70">
        <v>21191</v>
      </c>
      <c r="AO109" s="70">
        <v>0.12</v>
      </c>
      <c r="AP109" s="410"/>
      <c r="AQ109" s="99">
        <v>0.52</v>
      </c>
      <c r="AR109" s="99">
        <v>0.56999999999999995</v>
      </c>
      <c r="AS109" s="90">
        <v>80</v>
      </c>
      <c r="AT109" s="90">
        <v>170</v>
      </c>
      <c r="AU109" s="90">
        <v>36</v>
      </c>
      <c r="AV109" s="90">
        <v>2</v>
      </c>
      <c r="AW109" s="90">
        <v>3</v>
      </c>
      <c r="AX109" s="230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421"/>
      <c r="BO109" s="104"/>
      <c r="BP109" s="104"/>
      <c r="BQ109" s="104"/>
      <c r="BR109" s="104"/>
      <c r="BS109" s="104"/>
      <c r="BT109" s="104"/>
      <c r="BU109" s="104"/>
    </row>
    <row r="110" spans="1:74" x14ac:dyDescent="0.25">
      <c r="A110" s="44">
        <f t="shared" si="13"/>
        <v>2014</v>
      </c>
      <c r="B110" s="44" t="str">
        <f t="shared" si="13"/>
        <v>AGOSTO</v>
      </c>
      <c r="C110" s="44">
        <v>13</v>
      </c>
      <c r="D110" s="44" t="str">
        <f t="shared" si="12"/>
        <v>AGOSTO 2014 / 12</v>
      </c>
      <c r="E110" s="104">
        <v>12</v>
      </c>
      <c r="F110" s="78">
        <v>41876</v>
      </c>
      <c r="G110" s="120">
        <v>45485</v>
      </c>
      <c r="H110" s="120" t="s">
        <v>171</v>
      </c>
      <c r="I110" s="108">
        <v>0.55230000000000001</v>
      </c>
      <c r="J110" s="93">
        <v>99</v>
      </c>
      <c r="K110" s="109">
        <v>29</v>
      </c>
      <c r="L110" s="109">
        <v>0.7</v>
      </c>
      <c r="M110" s="109">
        <v>0</v>
      </c>
      <c r="N110" s="108" t="s">
        <v>20</v>
      </c>
      <c r="O110" s="112">
        <v>7</v>
      </c>
      <c r="P110" s="110" t="s">
        <v>21</v>
      </c>
      <c r="Q110" s="121">
        <v>21264</v>
      </c>
      <c r="R110" s="108">
        <v>0.41</v>
      </c>
      <c r="S110" s="414"/>
      <c r="T110" s="99">
        <v>0.52</v>
      </c>
      <c r="U110" s="99">
        <v>0.56999999999999995</v>
      </c>
      <c r="V110" s="90">
        <v>80</v>
      </c>
      <c r="W110" s="90">
        <v>170</v>
      </c>
      <c r="X110" s="90">
        <v>36</v>
      </c>
      <c r="Y110" s="90">
        <v>2</v>
      </c>
      <c r="Z110" s="90">
        <v>3</v>
      </c>
      <c r="AB110" s="115">
        <v>12</v>
      </c>
      <c r="AC110" s="66">
        <v>41866</v>
      </c>
      <c r="AD110" s="67">
        <v>45277</v>
      </c>
      <c r="AE110" s="68" t="s">
        <v>165</v>
      </c>
      <c r="AF110" s="69">
        <v>0.56399999999999995</v>
      </c>
      <c r="AG110" s="69">
        <v>85</v>
      </c>
      <c r="AH110" s="69">
        <v>34</v>
      </c>
      <c r="AI110" s="70">
        <v>1.34</v>
      </c>
      <c r="AJ110" s="70">
        <v>0</v>
      </c>
      <c r="AK110" s="71" t="s">
        <v>20</v>
      </c>
      <c r="AL110" s="69">
        <v>64</v>
      </c>
      <c r="AM110" s="71" t="s">
        <v>35</v>
      </c>
      <c r="AN110" s="70">
        <v>21187</v>
      </c>
      <c r="AO110" s="70">
        <v>0.27</v>
      </c>
      <c r="AP110" s="410"/>
      <c r="AQ110" s="99">
        <v>0.52</v>
      </c>
      <c r="AR110" s="99">
        <v>0.56999999999999995</v>
      </c>
      <c r="AS110" s="90">
        <v>80</v>
      </c>
      <c r="AT110" s="90">
        <v>170</v>
      </c>
      <c r="AU110" s="90">
        <v>36</v>
      </c>
      <c r="AV110" s="90">
        <v>2</v>
      </c>
      <c r="AW110" s="90">
        <v>3</v>
      </c>
      <c r="AX110" s="230"/>
      <c r="AY110" s="104"/>
      <c r="AZ110" s="104"/>
      <c r="BA110" s="104"/>
      <c r="BB110" s="104"/>
      <c r="BC110" s="104"/>
      <c r="BD110" s="104"/>
      <c r="BE110" s="104"/>
      <c r="BF110" s="104"/>
      <c r="BG110" s="104"/>
      <c r="BH110" s="104"/>
      <c r="BI110" s="104"/>
      <c r="BJ110" s="104"/>
      <c r="BK110" s="104"/>
      <c r="BL110" s="104"/>
      <c r="BM110" s="104"/>
      <c r="BN110" s="421"/>
      <c r="BO110" s="104"/>
      <c r="BP110" s="104"/>
      <c r="BQ110" s="104"/>
      <c r="BR110" s="104"/>
      <c r="BS110" s="104"/>
      <c r="BT110" s="104"/>
      <c r="BU110" s="104"/>
    </row>
    <row r="111" spans="1:74" x14ac:dyDescent="0.25">
      <c r="A111" s="44">
        <f t="shared" si="13"/>
        <v>2014</v>
      </c>
      <c r="B111" s="44" t="str">
        <f t="shared" si="13"/>
        <v>AGOSTO</v>
      </c>
      <c r="C111" s="44">
        <v>14</v>
      </c>
      <c r="D111" s="44" t="str">
        <f t="shared" si="12"/>
        <v>AGOSTO 2014 / 13</v>
      </c>
      <c r="E111" s="104">
        <v>13</v>
      </c>
      <c r="F111" s="78">
        <v>41878</v>
      </c>
      <c r="G111" s="120">
        <v>45531</v>
      </c>
      <c r="H111" s="120" t="s">
        <v>171</v>
      </c>
      <c r="I111" s="108">
        <v>0.55520000000000003</v>
      </c>
      <c r="J111" s="93">
        <v>96</v>
      </c>
      <c r="K111" s="109">
        <v>29</v>
      </c>
      <c r="L111" s="109">
        <v>0.79</v>
      </c>
      <c r="M111" s="109">
        <v>0</v>
      </c>
      <c r="N111" s="108" t="s">
        <v>20</v>
      </c>
      <c r="O111" s="112">
        <v>7</v>
      </c>
      <c r="P111" s="110" t="s">
        <v>21</v>
      </c>
      <c r="Q111" s="121">
        <v>21248</v>
      </c>
      <c r="R111" s="108">
        <v>0.31</v>
      </c>
      <c r="S111" s="414"/>
      <c r="T111" s="99">
        <v>0.52</v>
      </c>
      <c r="U111" s="99">
        <v>0.56999999999999995</v>
      </c>
      <c r="V111" s="90">
        <v>80</v>
      </c>
      <c r="W111" s="90">
        <v>170</v>
      </c>
      <c r="X111" s="90">
        <v>36</v>
      </c>
      <c r="Y111" s="90">
        <v>2</v>
      </c>
      <c r="Z111" s="90">
        <v>3</v>
      </c>
      <c r="AB111" s="115">
        <v>13</v>
      </c>
      <c r="AC111" s="66">
        <v>41868</v>
      </c>
      <c r="AD111" s="67">
        <v>45316</v>
      </c>
      <c r="AE111" s="68" t="s">
        <v>36</v>
      </c>
      <c r="AF111" s="72">
        <v>0.56299999999999994</v>
      </c>
      <c r="AG111" s="69">
        <v>87</v>
      </c>
      <c r="AH111" s="69">
        <v>34</v>
      </c>
      <c r="AI111" s="70">
        <v>1.47</v>
      </c>
      <c r="AJ111" s="70">
        <v>0</v>
      </c>
      <c r="AK111" s="71" t="s">
        <v>20</v>
      </c>
      <c r="AL111" s="69">
        <v>64</v>
      </c>
      <c r="AM111" s="71" t="s">
        <v>35</v>
      </c>
      <c r="AN111" s="70">
        <v>21193</v>
      </c>
      <c r="AO111" s="70">
        <v>0.32</v>
      </c>
      <c r="AP111" s="410"/>
      <c r="AQ111" s="99">
        <v>0.52</v>
      </c>
      <c r="AR111" s="99">
        <v>0.56999999999999995</v>
      </c>
      <c r="AS111" s="90">
        <v>80</v>
      </c>
      <c r="AT111" s="90">
        <v>170</v>
      </c>
      <c r="AU111" s="90">
        <v>36</v>
      </c>
      <c r="AV111" s="90">
        <v>2</v>
      </c>
      <c r="AW111" s="90">
        <v>3</v>
      </c>
      <c r="AX111" s="230"/>
      <c r="AY111" s="104"/>
      <c r="AZ111" s="104"/>
      <c r="BA111" s="104"/>
      <c r="BB111" s="104"/>
      <c r="BC111" s="104"/>
      <c r="BD111" s="104"/>
      <c r="BE111" s="104"/>
      <c r="BF111" s="104"/>
      <c r="BG111" s="104"/>
      <c r="BH111" s="104"/>
      <c r="BI111" s="104"/>
      <c r="BJ111" s="104"/>
      <c r="BK111" s="104"/>
      <c r="BL111" s="104"/>
      <c r="BM111" s="104"/>
      <c r="BN111" s="421"/>
      <c r="BO111" s="104"/>
      <c r="BP111" s="104"/>
      <c r="BQ111" s="104"/>
      <c r="BR111" s="104"/>
      <c r="BS111" s="104"/>
      <c r="BT111" s="104"/>
      <c r="BU111" s="104"/>
    </row>
    <row r="112" spans="1:74" x14ac:dyDescent="0.25">
      <c r="A112" s="44">
        <f t="shared" si="13"/>
        <v>2014</v>
      </c>
      <c r="B112" s="44" t="str">
        <f t="shared" si="13"/>
        <v>AGOSTO</v>
      </c>
      <c r="C112" s="44">
        <v>15</v>
      </c>
      <c r="D112" s="44" t="str">
        <f t="shared" si="12"/>
        <v>AGOSTO 2014 / 14</v>
      </c>
      <c r="E112" s="104">
        <v>14</v>
      </c>
      <c r="F112" s="78">
        <v>41879</v>
      </c>
      <c r="G112" s="120">
        <v>45566</v>
      </c>
      <c r="H112" s="120" t="s">
        <v>171</v>
      </c>
      <c r="I112" s="108">
        <v>0.56079999999999997</v>
      </c>
      <c r="J112" s="93">
        <v>82</v>
      </c>
      <c r="K112" s="109">
        <v>29</v>
      </c>
      <c r="L112" s="109">
        <v>1.8</v>
      </c>
      <c r="M112" s="109">
        <v>0</v>
      </c>
      <c r="N112" s="108" t="s">
        <v>20</v>
      </c>
      <c r="O112" s="112">
        <v>7</v>
      </c>
      <c r="P112" s="110" t="s">
        <v>21</v>
      </c>
      <c r="Q112" s="121">
        <v>21222</v>
      </c>
      <c r="R112" s="108">
        <v>0.19</v>
      </c>
      <c r="S112" s="414"/>
      <c r="T112" s="99">
        <v>0.52</v>
      </c>
      <c r="U112" s="99">
        <v>0.56999999999999995</v>
      </c>
      <c r="V112" s="90">
        <v>80</v>
      </c>
      <c r="W112" s="90">
        <v>170</v>
      </c>
      <c r="X112" s="90">
        <v>36</v>
      </c>
      <c r="Y112" s="90">
        <v>2</v>
      </c>
      <c r="Z112" s="90">
        <v>3</v>
      </c>
      <c r="AB112" s="115">
        <v>14</v>
      </c>
      <c r="AC112" s="66">
        <v>41868</v>
      </c>
      <c r="AD112" s="67">
        <v>45316</v>
      </c>
      <c r="AE112" s="68" t="s">
        <v>36</v>
      </c>
      <c r="AF112" s="69">
        <v>0.56299999999999994</v>
      </c>
      <c r="AG112" s="69">
        <v>87</v>
      </c>
      <c r="AH112" s="69">
        <v>34</v>
      </c>
      <c r="AI112" s="70">
        <v>1.47</v>
      </c>
      <c r="AJ112" s="70">
        <v>0</v>
      </c>
      <c r="AK112" s="71" t="s">
        <v>20</v>
      </c>
      <c r="AL112" s="69">
        <v>64</v>
      </c>
      <c r="AM112" s="71" t="s">
        <v>35</v>
      </c>
      <c r="AN112" s="70">
        <v>21193</v>
      </c>
      <c r="AO112" s="70">
        <v>0.32</v>
      </c>
      <c r="AP112" s="410"/>
      <c r="AQ112" s="99">
        <v>0.52</v>
      </c>
      <c r="AR112" s="99">
        <v>0.56999999999999995</v>
      </c>
      <c r="AS112" s="90">
        <v>80</v>
      </c>
      <c r="AT112" s="90">
        <v>170</v>
      </c>
      <c r="AU112" s="90">
        <v>36</v>
      </c>
      <c r="AV112" s="90">
        <v>2</v>
      </c>
      <c r="AW112" s="90">
        <v>3</v>
      </c>
      <c r="AX112" s="230"/>
      <c r="AY112" s="104"/>
      <c r="AZ112" s="104"/>
      <c r="BA112" s="104"/>
      <c r="BB112" s="104"/>
      <c r="BC112" s="104"/>
      <c r="BD112" s="104"/>
      <c r="BE112" s="104"/>
      <c r="BF112" s="104"/>
      <c r="BG112" s="104"/>
      <c r="BH112" s="104"/>
      <c r="BI112" s="104"/>
      <c r="BJ112" s="104"/>
      <c r="BK112" s="104"/>
      <c r="BL112" s="104"/>
      <c r="BM112" s="104"/>
      <c r="BN112" s="421"/>
      <c r="BO112" s="104"/>
      <c r="BP112" s="104"/>
      <c r="BQ112" s="104"/>
      <c r="BR112" s="104"/>
      <c r="BS112" s="104"/>
      <c r="BT112" s="104"/>
      <c r="BU112" s="104"/>
    </row>
    <row r="113" spans="1:73" x14ac:dyDescent="0.25">
      <c r="A113" s="44">
        <f t="shared" si="13"/>
        <v>2014</v>
      </c>
      <c r="B113" s="44" t="str">
        <f t="shared" si="13"/>
        <v>AGOSTO</v>
      </c>
      <c r="C113" s="44">
        <v>16</v>
      </c>
      <c r="D113" s="44" t="str">
        <f t="shared" si="12"/>
        <v>AGOSTO 2014 / 15</v>
      </c>
      <c r="E113" s="104">
        <v>15</v>
      </c>
      <c r="F113" s="78">
        <v>41881</v>
      </c>
      <c r="G113" s="120">
        <v>45766</v>
      </c>
      <c r="H113" s="120" t="s">
        <v>171</v>
      </c>
      <c r="I113" s="108">
        <v>0.55940000000000001</v>
      </c>
      <c r="J113" s="93">
        <v>88</v>
      </c>
      <c r="K113" s="109">
        <v>27</v>
      </c>
      <c r="L113" s="109">
        <v>1.63</v>
      </c>
      <c r="M113" s="109">
        <v>0</v>
      </c>
      <c r="N113" s="108" t="s">
        <v>20</v>
      </c>
      <c r="O113" s="112">
        <v>7</v>
      </c>
      <c r="P113" s="110" t="s">
        <v>21</v>
      </c>
      <c r="Q113" s="121">
        <v>21231</v>
      </c>
      <c r="R113" s="108">
        <v>0.19</v>
      </c>
      <c r="S113" s="414"/>
      <c r="T113" s="99">
        <v>0.52</v>
      </c>
      <c r="U113" s="99">
        <v>0.56999999999999995</v>
      </c>
      <c r="V113" s="90">
        <v>80</v>
      </c>
      <c r="W113" s="90">
        <v>170</v>
      </c>
      <c r="X113" s="90">
        <v>36</v>
      </c>
      <c r="Y113" s="90">
        <v>2</v>
      </c>
      <c r="Z113" s="90">
        <v>3</v>
      </c>
      <c r="AB113" s="115">
        <v>15</v>
      </c>
      <c r="AC113" s="66">
        <v>41869</v>
      </c>
      <c r="AD113" s="67">
        <v>45332</v>
      </c>
      <c r="AE113" s="68" t="s">
        <v>165</v>
      </c>
      <c r="AF113" s="69">
        <v>0.56259999999999999</v>
      </c>
      <c r="AG113" s="69">
        <v>90</v>
      </c>
      <c r="AH113" s="69">
        <v>34</v>
      </c>
      <c r="AI113" s="70">
        <v>1.41</v>
      </c>
      <c r="AJ113" s="70">
        <v>0</v>
      </c>
      <c r="AK113" s="71" t="s">
        <v>20</v>
      </c>
      <c r="AL113" s="69">
        <v>64</v>
      </c>
      <c r="AM113" s="71" t="s">
        <v>35</v>
      </c>
      <c r="AN113" s="70">
        <v>21187</v>
      </c>
      <c r="AO113" s="70">
        <v>0.73</v>
      </c>
      <c r="AP113" s="410"/>
      <c r="AQ113" s="99">
        <v>0.52</v>
      </c>
      <c r="AR113" s="99">
        <v>0.56999999999999995</v>
      </c>
      <c r="AS113" s="90">
        <v>80</v>
      </c>
      <c r="AT113" s="90">
        <v>170</v>
      </c>
      <c r="AU113" s="90">
        <v>36</v>
      </c>
      <c r="AV113" s="90">
        <v>2</v>
      </c>
      <c r="AW113" s="90">
        <v>3</v>
      </c>
      <c r="AX113" s="230"/>
      <c r="AY113" s="104"/>
      <c r="AZ113" s="104"/>
      <c r="BA113" s="104"/>
      <c r="BB113" s="104"/>
      <c r="BC113" s="104"/>
      <c r="BD113" s="104"/>
      <c r="BE113" s="104"/>
      <c r="BF113" s="104"/>
      <c r="BG113" s="104"/>
      <c r="BH113" s="104"/>
      <c r="BI113" s="104"/>
      <c r="BJ113" s="104"/>
      <c r="BK113" s="104"/>
      <c r="BL113" s="104"/>
      <c r="BM113" s="104"/>
      <c r="BN113" s="421"/>
      <c r="BO113" s="104"/>
      <c r="BP113" s="104"/>
      <c r="BQ113" s="104"/>
      <c r="BR113" s="104"/>
      <c r="BS113" s="104"/>
      <c r="BT113" s="104"/>
      <c r="BU113" s="104"/>
    </row>
    <row r="114" spans="1:73" x14ac:dyDescent="0.25">
      <c r="A114" s="44">
        <f t="shared" si="13"/>
        <v>2014</v>
      </c>
      <c r="B114" s="44" t="str">
        <f t="shared" si="13"/>
        <v>AGOSTO</v>
      </c>
      <c r="C114" s="44">
        <v>17</v>
      </c>
      <c r="D114" s="44" t="str">
        <f t="shared" si="12"/>
        <v>AGOSTO 2014 / 16</v>
      </c>
      <c r="E114" s="104"/>
      <c r="F114" s="77"/>
      <c r="G114" s="104"/>
      <c r="H114" s="104"/>
      <c r="I114" s="104"/>
      <c r="J114" s="104"/>
      <c r="K114" s="104"/>
      <c r="L114" s="104"/>
      <c r="M114" s="104"/>
      <c r="N114" s="104"/>
      <c r="O114" s="104"/>
      <c r="P114" s="104"/>
      <c r="Q114" s="113"/>
      <c r="R114" s="113"/>
      <c r="S114" s="415"/>
      <c r="T114" s="113"/>
      <c r="U114" s="113"/>
      <c r="V114" s="104"/>
      <c r="W114" s="104"/>
      <c r="X114" s="104"/>
      <c r="Y114" s="104"/>
      <c r="Z114" s="104"/>
      <c r="AB114" s="115">
        <v>16</v>
      </c>
      <c r="AC114" s="66">
        <v>41870</v>
      </c>
      <c r="AD114" s="67">
        <v>45356</v>
      </c>
      <c r="AE114" s="68" t="s">
        <v>34</v>
      </c>
      <c r="AF114" s="69">
        <v>0.56510000000000005</v>
      </c>
      <c r="AG114" s="69">
        <v>83</v>
      </c>
      <c r="AH114" s="69">
        <v>34</v>
      </c>
      <c r="AI114" s="70">
        <v>1.65</v>
      </c>
      <c r="AJ114" s="70">
        <v>0</v>
      </c>
      <c r="AK114" s="71" t="s">
        <v>20</v>
      </c>
      <c r="AL114" s="69">
        <v>64</v>
      </c>
      <c r="AM114" s="71" t="s">
        <v>35</v>
      </c>
      <c r="AN114" s="70">
        <v>21180</v>
      </c>
      <c r="AO114" s="70">
        <v>0.32</v>
      </c>
      <c r="AP114" s="410"/>
      <c r="AQ114" s="99">
        <v>0.52</v>
      </c>
      <c r="AR114" s="99">
        <v>0.56999999999999995</v>
      </c>
      <c r="AS114" s="90">
        <v>80</v>
      </c>
      <c r="AT114" s="90">
        <v>170</v>
      </c>
      <c r="AU114" s="90">
        <v>36</v>
      </c>
      <c r="AV114" s="90">
        <v>2</v>
      </c>
      <c r="AW114" s="90">
        <v>3</v>
      </c>
      <c r="AX114" s="230"/>
      <c r="AY114" s="104"/>
      <c r="AZ114" s="104"/>
      <c r="BA114" s="104"/>
      <c r="BB114" s="104"/>
      <c r="BC114" s="104"/>
      <c r="BD114" s="104"/>
      <c r="BE114" s="104"/>
      <c r="BF114" s="104"/>
      <c r="BG114" s="104"/>
      <c r="BH114" s="104"/>
      <c r="BI114" s="104"/>
      <c r="BJ114" s="104"/>
      <c r="BK114" s="104"/>
      <c r="BL114" s="104"/>
      <c r="BM114" s="104"/>
      <c r="BN114" s="421"/>
      <c r="BO114" s="104"/>
      <c r="BP114" s="104"/>
      <c r="BQ114" s="104"/>
      <c r="BR114" s="104"/>
      <c r="BS114" s="104"/>
      <c r="BT114" s="104"/>
      <c r="BU114" s="104"/>
    </row>
    <row r="115" spans="1:73" x14ac:dyDescent="0.25">
      <c r="A115" s="44">
        <f t="shared" si="13"/>
        <v>2014</v>
      </c>
      <c r="B115" s="44" t="str">
        <f t="shared" si="13"/>
        <v>AGOSTO</v>
      </c>
      <c r="C115" s="44">
        <v>18</v>
      </c>
      <c r="D115" s="44" t="str">
        <f t="shared" si="12"/>
        <v>AGOSTO 2014 / 17</v>
      </c>
      <c r="E115" s="104"/>
      <c r="F115" s="77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13"/>
      <c r="R115" s="113"/>
      <c r="S115" s="415"/>
      <c r="T115" s="113"/>
      <c r="U115" s="113"/>
      <c r="V115" s="104"/>
      <c r="W115" s="104"/>
      <c r="X115" s="104"/>
      <c r="Y115" s="104"/>
      <c r="Z115" s="104"/>
      <c r="AA115" s="230"/>
      <c r="AB115" s="115">
        <v>17</v>
      </c>
      <c r="AC115" s="66">
        <v>41871</v>
      </c>
      <c r="AD115" s="67">
        <v>45379</v>
      </c>
      <c r="AE115" s="68" t="s">
        <v>165</v>
      </c>
      <c r="AF115" s="69">
        <v>0.56369999999999998</v>
      </c>
      <c r="AG115" s="69">
        <v>87</v>
      </c>
      <c r="AH115" s="69">
        <v>34</v>
      </c>
      <c r="AI115" s="70">
        <v>1.54</v>
      </c>
      <c r="AJ115" s="70">
        <v>0</v>
      </c>
      <c r="AK115" s="71" t="s">
        <v>20</v>
      </c>
      <c r="AL115" s="69">
        <v>64</v>
      </c>
      <c r="AM115" s="71" t="s">
        <v>35</v>
      </c>
      <c r="AN115" s="70">
        <v>21185</v>
      </c>
      <c r="AO115" s="70">
        <v>0.67</v>
      </c>
      <c r="AP115" s="410"/>
      <c r="AQ115" s="99">
        <v>0.52</v>
      </c>
      <c r="AR115" s="99">
        <v>0.56999999999999995</v>
      </c>
      <c r="AS115" s="90">
        <v>80</v>
      </c>
      <c r="AT115" s="90">
        <v>170</v>
      </c>
      <c r="AU115" s="90">
        <v>36</v>
      </c>
      <c r="AV115" s="90">
        <v>2</v>
      </c>
      <c r="AW115" s="90">
        <v>3</v>
      </c>
      <c r="AX115" s="230"/>
      <c r="AY115" s="104"/>
      <c r="AZ115" s="104"/>
      <c r="BA115" s="104"/>
      <c r="BB115" s="104"/>
      <c r="BC115" s="104"/>
      <c r="BD115" s="104"/>
      <c r="BE115" s="104"/>
      <c r="BF115" s="104"/>
      <c r="BG115" s="104"/>
      <c r="BH115" s="104"/>
      <c r="BI115" s="104"/>
      <c r="BJ115" s="104"/>
      <c r="BK115" s="104"/>
      <c r="BL115" s="104"/>
      <c r="BM115" s="104"/>
      <c r="BN115" s="421"/>
      <c r="BO115" s="104"/>
      <c r="BP115" s="104"/>
      <c r="BQ115" s="104"/>
      <c r="BR115" s="104"/>
      <c r="BS115" s="104"/>
      <c r="BT115" s="104"/>
      <c r="BU115" s="104"/>
    </row>
    <row r="116" spans="1:73" x14ac:dyDescent="0.25">
      <c r="A116" s="44">
        <f t="shared" si="13"/>
        <v>2014</v>
      </c>
      <c r="B116" s="44" t="str">
        <f t="shared" si="13"/>
        <v>AGOSTO</v>
      </c>
      <c r="C116" s="44">
        <v>19</v>
      </c>
      <c r="D116" s="44" t="str">
        <f t="shared" si="12"/>
        <v>AGOSTO 2014 / 18</v>
      </c>
      <c r="E116" s="104"/>
      <c r="F116" s="77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13"/>
      <c r="R116" s="113"/>
      <c r="S116" s="415"/>
      <c r="T116" s="113"/>
      <c r="U116" s="113"/>
      <c r="V116" s="104"/>
      <c r="W116" s="104"/>
      <c r="X116" s="104"/>
      <c r="Y116" s="104"/>
      <c r="Z116" s="104"/>
      <c r="AB116" s="115">
        <v>18</v>
      </c>
      <c r="AC116" s="66">
        <v>41872</v>
      </c>
      <c r="AD116" s="67">
        <v>45407</v>
      </c>
      <c r="AE116" s="68" t="s">
        <v>34</v>
      </c>
      <c r="AF116" s="69">
        <v>0.56299999999999994</v>
      </c>
      <c r="AG116" s="69">
        <v>87</v>
      </c>
      <c r="AH116" s="69">
        <v>34</v>
      </c>
      <c r="AI116" s="70">
        <v>1.61</v>
      </c>
      <c r="AJ116" s="70">
        <v>0</v>
      </c>
      <c r="AK116" s="71" t="s">
        <v>20</v>
      </c>
      <c r="AL116" s="69">
        <v>64</v>
      </c>
      <c r="AM116" s="71" t="s">
        <v>35</v>
      </c>
      <c r="AN116" s="70">
        <v>21191</v>
      </c>
      <c r="AO116" s="70">
        <v>0.42</v>
      </c>
      <c r="AP116" s="410"/>
      <c r="AQ116" s="99">
        <v>0.52</v>
      </c>
      <c r="AR116" s="99">
        <v>0.56999999999999995</v>
      </c>
      <c r="AS116" s="90">
        <v>80</v>
      </c>
      <c r="AT116" s="90">
        <v>170</v>
      </c>
      <c r="AU116" s="90">
        <v>36</v>
      </c>
      <c r="AV116" s="90">
        <v>2</v>
      </c>
      <c r="AW116" s="90">
        <v>3</v>
      </c>
      <c r="AX116" s="230"/>
      <c r="AY116" s="104"/>
      <c r="AZ116" s="104"/>
      <c r="BA116" s="104"/>
      <c r="BB116" s="104"/>
      <c r="BC116" s="104"/>
      <c r="BD116" s="104"/>
      <c r="BE116" s="104"/>
      <c r="BF116" s="104"/>
      <c r="BG116" s="104"/>
      <c r="BH116" s="104"/>
      <c r="BI116" s="104"/>
      <c r="BJ116" s="104"/>
      <c r="BK116" s="104"/>
      <c r="BL116" s="104"/>
      <c r="BM116" s="104"/>
      <c r="BN116" s="421"/>
      <c r="BO116" s="104"/>
      <c r="BP116" s="104"/>
      <c r="BQ116" s="104"/>
      <c r="BR116" s="104"/>
      <c r="BS116" s="104"/>
      <c r="BT116" s="104"/>
      <c r="BU116" s="104"/>
    </row>
    <row r="117" spans="1:73" x14ac:dyDescent="0.25">
      <c r="A117" s="44">
        <f t="shared" si="13"/>
        <v>2014</v>
      </c>
      <c r="B117" s="44" t="str">
        <f t="shared" si="13"/>
        <v>AGOSTO</v>
      </c>
      <c r="C117" s="44">
        <v>20</v>
      </c>
      <c r="D117" s="44" t="str">
        <f t="shared" si="12"/>
        <v>AGOSTO 2014 / 19</v>
      </c>
      <c r="E117" s="104"/>
      <c r="F117" s="77"/>
      <c r="G117" s="104"/>
      <c r="H117" s="104"/>
      <c r="I117" s="104"/>
      <c r="J117" s="104"/>
      <c r="K117" s="104"/>
      <c r="L117" s="104"/>
      <c r="M117" s="104"/>
      <c r="N117" s="104"/>
      <c r="O117" s="104"/>
      <c r="P117" s="104"/>
      <c r="Q117" s="113"/>
      <c r="R117" s="113"/>
      <c r="S117" s="415"/>
      <c r="T117" s="113"/>
      <c r="U117" s="113"/>
      <c r="V117" s="104"/>
      <c r="W117" s="104"/>
      <c r="X117" s="104"/>
      <c r="Y117" s="104"/>
      <c r="Z117" s="104"/>
      <c r="AB117" s="115">
        <v>19</v>
      </c>
      <c r="AC117" s="66">
        <v>41873</v>
      </c>
      <c r="AD117" s="67">
        <v>45438</v>
      </c>
      <c r="AE117" s="68" t="s">
        <v>165</v>
      </c>
      <c r="AF117" s="69">
        <v>0.56320000000000003</v>
      </c>
      <c r="AG117" s="69">
        <v>87</v>
      </c>
      <c r="AH117" s="69">
        <v>34</v>
      </c>
      <c r="AI117" s="70">
        <v>1.51</v>
      </c>
      <c r="AJ117" s="70">
        <v>0</v>
      </c>
      <c r="AK117" s="71" t="s">
        <v>20</v>
      </c>
      <c r="AL117" s="69">
        <v>64</v>
      </c>
      <c r="AM117" s="71" t="s">
        <v>35</v>
      </c>
      <c r="AN117" s="70">
        <v>21190</v>
      </c>
      <c r="AO117" s="70">
        <v>0.41</v>
      </c>
      <c r="AP117" s="410"/>
      <c r="AQ117" s="99">
        <v>0.52</v>
      </c>
      <c r="AR117" s="99">
        <v>0.56999999999999995</v>
      </c>
      <c r="AS117" s="90">
        <v>80</v>
      </c>
      <c r="AT117" s="90">
        <v>170</v>
      </c>
      <c r="AU117" s="90">
        <v>36</v>
      </c>
      <c r="AV117" s="90">
        <v>2</v>
      </c>
      <c r="AW117" s="90">
        <v>3</v>
      </c>
      <c r="AX117" s="230"/>
      <c r="AY117" s="104"/>
      <c r="AZ117" s="104"/>
      <c r="BA117" s="104"/>
      <c r="BB117" s="104"/>
      <c r="BC117" s="104"/>
      <c r="BD117" s="104"/>
      <c r="BE117" s="104"/>
      <c r="BF117" s="104"/>
      <c r="BG117" s="104"/>
      <c r="BH117" s="104"/>
      <c r="BI117" s="104"/>
      <c r="BJ117" s="104"/>
      <c r="BK117" s="104"/>
      <c r="BL117" s="104"/>
      <c r="BM117" s="104"/>
      <c r="BN117" s="421"/>
      <c r="BO117" s="104"/>
      <c r="BP117" s="104"/>
      <c r="BQ117" s="104"/>
      <c r="BR117" s="104"/>
      <c r="BS117" s="104"/>
      <c r="BT117" s="104"/>
      <c r="BU117" s="104"/>
    </row>
    <row r="118" spans="1:73" x14ac:dyDescent="0.25">
      <c r="A118" s="44">
        <f t="shared" si="13"/>
        <v>2014</v>
      </c>
      <c r="B118" s="44" t="str">
        <f t="shared" si="13"/>
        <v>AGOSTO</v>
      </c>
      <c r="C118" s="44">
        <v>21</v>
      </c>
      <c r="D118" s="44" t="str">
        <f t="shared" si="12"/>
        <v>AGOSTO 2014 / 20</v>
      </c>
      <c r="E118" s="104"/>
      <c r="F118" s="77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13"/>
      <c r="R118" s="113"/>
      <c r="S118" s="415"/>
      <c r="T118" s="113"/>
      <c r="U118" s="113"/>
      <c r="V118" s="104"/>
      <c r="W118" s="104"/>
      <c r="X118" s="104"/>
      <c r="Y118" s="104"/>
      <c r="Z118" s="104"/>
      <c r="AB118" s="115">
        <v>20</v>
      </c>
      <c r="AC118" s="66">
        <v>41874</v>
      </c>
      <c r="AD118" s="67">
        <v>45467</v>
      </c>
      <c r="AE118" s="68" t="s">
        <v>36</v>
      </c>
      <c r="AF118" s="69">
        <v>0.56179999999999997</v>
      </c>
      <c r="AG118" s="69">
        <v>89</v>
      </c>
      <c r="AH118" s="69">
        <v>34</v>
      </c>
      <c r="AI118" s="70">
        <v>1.39</v>
      </c>
      <c r="AJ118" s="70">
        <v>0</v>
      </c>
      <c r="AK118" s="71" t="s">
        <v>20</v>
      </c>
      <c r="AL118" s="69">
        <v>64</v>
      </c>
      <c r="AM118" s="71" t="s">
        <v>35</v>
      </c>
      <c r="AN118" s="70">
        <v>21197</v>
      </c>
      <c r="AO118" s="70">
        <v>0.28999999999999998</v>
      </c>
      <c r="AP118" s="410"/>
      <c r="AQ118" s="99">
        <v>0.52</v>
      </c>
      <c r="AR118" s="99">
        <v>0.56999999999999995</v>
      </c>
      <c r="AS118" s="90">
        <v>80</v>
      </c>
      <c r="AT118" s="90">
        <v>170</v>
      </c>
      <c r="AU118" s="90">
        <v>36</v>
      </c>
      <c r="AV118" s="90">
        <v>2</v>
      </c>
      <c r="AW118" s="90">
        <v>3</v>
      </c>
      <c r="AX118" s="230"/>
      <c r="AY118" s="104"/>
      <c r="AZ118" s="104"/>
      <c r="BA118" s="104"/>
      <c r="BB118" s="104"/>
      <c r="BC118" s="104"/>
      <c r="BD118" s="104"/>
      <c r="BE118" s="104"/>
      <c r="BF118" s="104"/>
      <c r="BG118" s="104"/>
      <c r="BH118" s="104"/>
      <c r="BI118" s="104"/>
      <c r="BJ118" s="104"/>
      <c r="BK118" s="104"/>
      <c r="BL118" s="104"/>
      <c r="BM118" s="104"/>
      <c r="BN118" s="421"/>
      <c r="BO118" s="104"/>
      <c r="BP118" s="104"/>
      <c r="BQ118" s="104"/>
      <c r="BR118" s="104"/>
      <c r="BS118" s="104"/>
      <c r="BT118" s="104"/>
      <c r="BU118" s="104"/>
    </row>
    <row r="119" spans="1:73" x14ac:dyDescent="0.25">
      <c r="A119" s="44">
        <f t="shared" si="13"/>
        <v>2014</v>
      </c>
      <c r="B119" s="44" t="str">
        <f t="shared" si="13"/>
        <v>AGOSTO</v>
      </c>
      <c r="C119" s="44">
        <v>22</v>
      </c>
      <c r="D119" s="44" t="str">
        <f t="shared" si="12"/>
        <v>AGOSTO 2014 / 21</v>
      </c>
      <c r="E119" s="104"/>
      <c r="F119" s="77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13"/>
      <c r="R119" s="113"/>
      <c r="S119" s="415"/>
      <c r="T119" s="113"/>
      <c r="U119" s="113"/>
      <c r="V119" s="104"/>
      <c r="W119" s="104"/>
      <c r="X119" s="104"/>
      <c r="Y119" s="104"/>
      <c r="Z119" s="104"/>
      <c r="AB119" s="115">
        <v>21</v>
      </c>
      <c r="AC119" s="66">
        <v>41876</v>
      </c>
      <c r="AD119" s="67">
        <v>45477</v>
      </c>
      <c r="AE119" s="68" t="s">
        <v>148</v>
      </c>
      <c r="AF119" s="69">
        <v>0.5615</v>
      </c>
      <c r="AG119" s="69">
        <v>90</v>
      </c>
      <c r="AH119" s="69">
        <v>34</v>
      </c>
      <c r="AI119" s="70">
        <v>1.3</v>
      </c>
      <c r="AJ119" s="70">
        <v>0</v>
      </c>
      <c r="AK119" s="71" t="s">
        <v>20</v>
      </c>
      <c r="AL119" s="69">
        <v>64</v>
      </c>
      <c r="AM119" s="71" t="s">
        <v>35</v>
      </c>
      <c r="AN119" s="70">
        <v>21200</v>
      </c>
      <c r="AO119" s="70">
        <v>0.22</v>
      </c>
      <c r="AP119" s="410"/>
      <c r="AQ119" s="99">
        <v>0.52</v>
      </c>
      <c r="AR119" s="99">
        <v>0.56999999999999995</v>
      </c>
      <c r="AS119" s="90">
        <v>80</v>
      </c>
      <c r="AT119" s="90">
        <v>170</v>
      </c>
      <c r="AU119" s="90">
        <v>36</v>
      </c>
      <c r="AV119" s="90">
        <v>2</v>
      </c>
      <c r="AW119" s="90">
        <v>3</v>
      </c>
      <c r="AX119" s="230"/>
      <c r="AY119" s="104"/>
      <c r="AZ119" s="104"/>
      <c r="BA119" s="104"/>
      <c r="BB119" s="104"/>
      <c r="BC119" s="104"/>
      <c r="BD119" s="104"/>
      <c r="BE119" s="104"/>
      <c r="BF119" s="104"/>
      <c r="BG119" s="104"/>
      <c r="BH119" s="104"/>
      <c r="BI119" s="104"/>
      <c r="BJ119" s="104"/>
      <c r="BK119" s="104"/>
      <c r="BL119" s="104"/>
      <c r="BM119" s="104"/>
      <c r="BN119" s="421"/>
      <c r="BO119" s="104"/>
      <c r="BP119" s="104"/>
      <c r="BQ119" s="104"/>
      <c r="BR119" s="104"/>
      <c r="BS119" s="104"/>
      <c r="BT119" s="104"/>
      <c r="BU119" s="104"/>
    </row>
    <row r="120" spans="1:73" x14ac:dyDescent="0.25">
      <c r="A120" s="44">
        <f t="shared" si="13"/>
        <v>2014</v>
      </c>
      <c r="B120" s="44" t="str">
        <f t="shared" si="13"/>
        <v>AGOSTO</v>
      </c>
      <c r="C120" s="44">
        <v>23</v>
      </c>
      <c r="D120" s="44" t="str">
        <f t="shared" si="12"/>
        <v>AGOSTO 2014 / 22</v>
      </c>
      <c r="E120" s="104"/>
      <c r="F120" s="77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13"/>
      <c r="R120" s="113"/>
      <c r="S120" s="415"/>
      <c r="T120" s="113"/>
      <c r="U120" s="113"/>
      <c r="V120" s="104"/>
      <c r="W120" s="104"/>
      <c r="X120" s="104"/>
      <c r="Y120" s="104"/>
      <c r="Z120" s="104"/>
      <c r="AB120" s="115">
        <v>22</v>
      </c>
      <c r="AC120" s="66">
        <v>41877</v>
      </c>
      <c r="AD120" s="67">
        <v>45511</v>
      </c>
      <c r="AE120" s="68" t="s">
        <v>34</v>
      </c>
      <c r="AF120" s="69">
        <v>0.5615</v>
      </c>
      <c r="AG120" s="69">
        <v>90</v>
      </c>
      <c r="AH120" s="69">
        <v>34</v>
      </c>
      <c r="AI120" s="70">
        <v>1.4</v>
      </c>
      <c r="AJ120" s="70">
        <v>0</v>
      </c>
      <c r="AK120" s="71" t="s">
        <v>20</v>
      </c>
      <c r="AL120" s="69">
        <v>64</v>
      </c>
      <c r="AM120" s="71" t="s">
        <v>35</v>
      </c>
      <c r="AN120" s="70">
        <v>21201</v>
      </c>
      <c r="AO120" s="70">
        <v>0.19</v>
      </c>
      <c r="AP120" s="410"/>
      <c r="AQ120" s="99">
        <v>0.52</v>
      </c>
      <c r="AR120" s="99">
        <v>0.56999999999999995</v>
      </c>
      <c r="AS120" s="90">
        <v>80</v>
      </c>
      <c r="AT120" s="90">
        <v>170</v>
      </c>
      <c r="AU120" s="90">
        <v>36</v>
      </c>
      <c r="AV120" s="90">
        <v>2</v>
      </c>
      <c r="AW120" s="90">
        <v>3</v>
      </c>
      <c r="AX120" s="230"/>
      <c r="AY120" s="104"/>
      <c r="AZ120" s="104"/>
      <c r="BA120" s="104"/>
      <c r="BB120" s="104"/>
      <c r="BC120" s="104"/>
      <c r="BD120" s="104"/>
      <c r="BE120" s="104"/>
      <c r="BF120" s="104"/>
      <c r="BG120" s="104"/>
      <c r="BH120" s="104"/>
      <c r="BI120" s="104"/>
      <c r="BJ120" s="104"/>
      <c r="BK120" s="104"/>
      <c r="BL120" s="104"/>
      <c r="BM120" s="104"/>
      <c r="BN120" s="421"/>
      <c r="BO120" s="104"/>
      <c r="BP120" s="104"/>
      <c r="BQ120" s="104"/>
      <c r="BR120" s="104"/>
      <c r="BS120" s="104"/>
      <c r="BT120" s="104"/>
      <c r="BU120" s="104"/>
    </row>
    <row r="121" spans="1:73" x14ac:dyDescent="0.25">
      <c r="A121" s="44">
        <f t="shared" si="13"/>
        <v>2014</v>
      </c>
      <c r="B121" s="44" t="str">
        <f t="shared" si="13"/>
        <v>AGOSTO</v>
      </c>
      <c r="C121" s="44">
        <v>24</v>
      </c>
      <c r="D121" s="44" t="str">
        <f t="shared" si="12"/>
        <v>AGOSTO 2014 / 23</v>
      </c>
      <c r="E121" s="104"/>
      <c r="F121" s="77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13"/>
      <c r="R121" s="113"/>
      <c r="S121" s="415"/>
      <c r="T121" s="113"/>
      <c r="U121" s="113"/>
      <c r="V121" s="104"/>
      <c r="W121" s="104"/>
      <c r="X121" s="104"/>
      <c r="Y121" s="104"/>
      <c r="Z121" s="104"/>
      <c r="AB121" s="115">
        <v>23</v>
      </c>
      <c r="AC121" s="66">
        <v>41878</v>
      </c>
      <c r="AD121" s="67">
        <v>45535</v>
      </c>
      <c r="AE121" s="68" t="s">
        <v>165</v>
      </c>
      <c r="AF121" s="69">
        <v>0.56410000000000005</v>
      </c>
      <c r="AG121" s="69">
        <v>85</v>
      </c>
      <c r="AH121" s="69">
        <v>34</v>
      </c>
      <c r="AI121" s="70">
        <v>1.57</v>
      </c>
      <c r="AJ121" s="70">
        <v>0</v>
      </c>
      <c r="AK121" s="71" t="s">
        <v>20</v>
      </c>
      <c r="AL121" s="69">
        <v>64</v>
      </c>
      <c r="AM121" s="71" t="s">
        <v>35</v>
      </c>
      <c r="AN121" s="70">
        <v>21190</v>
      </c>
      <c r="AO121" s="70">
        <v>7.0000000000000007E-2</v>
      </c>
      <c r="AP121" s="410"/>
      <c r="AQ121" s="99">
        <v>0.52</v>
      </c>
      <c r="AR121" s="99">
        <v>0.56999999999999995</v>
      </c>
      <c r="AS121" s="90">
        <v>80</v>
      </c>
      <c r="AT121" s="90">
        <v>170</v>
      </c>
      <c r="AU121" s="90">
        <v>36</v>
      </c>
      <c r="AV121" s="90">
        <v>2</v>
      </c>
      <c r="AW121" s="90">
        <v>3</v>
      </c>
      <c r="AX121" s="230"/>
      <c r="AY121" s="104"/>
      <c r="AZ121" s="104"/>
      <c r="BA121" s="104"/>
      <c r="BB121" s="104"/>
      <c r="BC121" s="104"/>
      <c r="BD121" s="104"/>
      <c r="BE121" s="104"/>
      <c r="BF121" s="104"/>
      <c r="BG121" s="104"/>
      <c r="BH121" s="104"/>
      <c r="BI121" s="104"/>
      <c r="BJ121" s="104"/>
      <c r="BK121" s="104"/>
      <c r="BL121" s="104"/>
      <c r="BM121" s="104"/>
      <c r="BN121" s="421"/>
      <c r="BO121" s="104"/>
      <c r="BP121" s="104"/>
      <c r="BQ121" s="104"/>
      <c r="BR121" s="104"/>
      <c r="BS121" s="104"/>
      <c r="BT121" s="104"/>
      <c r="BU121" s="104"/>
    </row>
    <row r="122" spans="1:73" x14ac:dyDescent="0.25">
      <c r="A122" s="44">
        <f t="shared" si="13"/>
        <v>2014</v>
      </c>
      <c r="B122" s="44" t="str">
        <f t="shared" si="13"/>
        <v>AGOSTO</v>
      </c>
      <c r="C122" s="44">
        <v>25</v>
      </c>
      <c r="D122" s="44" t="str">
        <f t="shared" si="12"/>
        <v>AGOSTO 2014 / 24</v>
      </c>
      <c r="E122" s="104"/>
      <c r="F122" s="77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13"/>
      <c r="R122" s="113"/>
      <c r="S122" s="415"/>
      <c r="T122" s="113"/>
      <c r="U122" s="113"/>
      <c r="V122" s="104"/>
      <c r="W122" s="104"/>
      <c r="X122" s="104"/>
      <c r="Y122" s="104"/>
      <c r="Z122" s="104"/>
      <c r="AB122" s="115">
        <v>24</v>
      </c>
      <c r="AC122" s="66">
        <v>41879</v>
      </c>
      <c r="AD122" s="67">
        <v>45569</v>
      </c>
      <c r="AE122" s="68" t="s">
        <v>34</v>
      </c>
      <c r="AF122" s="69">
        <v>0.56069999999999998</v>
      </c>
      <c r="AG122" s="69">
        <v>91</v>
      </c>
      <c r="AH122" s="69">
        <v>34</v>
      </c>
      <c r="AI122" s="70">
        <v>1.29</v>
      </c>
      <c r="AJ122" s="70">
        <v>0</v>
      </c>
      <c r="AK122" s="71" t="s">
        <v>20</v>
      </c>
      <c r="AL122" s="69">
        <v>64</v>
      </c>
      <c r="AM122" s="71" t="s">
        <v>35</v>
      </c>
      <c r="AN122" s="70">
        <v>21208</v>
      </c>
      <c r="AO122" s="70">
        <v>0.1</v>
      </c>
      <c r="AP122" s="410"/>
      <c r="AQ122" s="99">
        <v>0.52</v>
      </c>
      <c r="AR122" s="99">
        <v>0.56999999999999995</v>
      </c>
      <c r="AS122" s="90">
        <v>80</v>
      </c>
      <c r="AT122" s="90">
        <v>170</v>
      </c>
      <c r="AU122" s="90">
        <v>36</v>
      </c>
      <c r="AV122" s="90">
        <v>2</v>
      </c>
      <c r="AW122" s="90">
        <v>3</v>
      </c>
      <c r="AX122" s="230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421"/>
      <c r="BO122" s="104"/>
      <c r="BP122" s="104"/>
      <c r="BQ122" s="104"/>
      <c r="BR122" s="104"/>
      <c r="BS122" s="104"/>
      <c r="BT122" s="104"/>
      <c r="BU122" s="104"/>
    </row>
    <row r="123" spans="1:73" x14ac:dyDescent="0.25">
      <c r="A123" s="44">
        <f t="shared" si="13"/>
        <v>2014</v>
      </c>
      <c r="B123" s="44" t="str">
        <f t="shared" si="13"/>
        <v>AGOSTO</v>
      </c>
      <c r="C123" s="44">
        <v>26</v>
      </c>
      <c r="D123" s="44" t="str">
        <f t="shared" si="12"/>
        <v>AGOSTO 2014 / 25</v>
      </c>
      <c r="E123" s="104"/>
      <c r="F123" s="77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13"/>
      <c r="R123" s="113"/>
      <c r="S123" s="415"/>
      <c r="T123" s="113"/>
      <c r="U123" s="113"/>
      <c r="V123" s="104"/>
      <c r="W123" s="104"/>
      <c r="X123" s="104"/>
      <c r="Y123" s="104"/>
      <c r="Z123" s="104"/>
      <c r="AB123" s="115">
        <v>25</v>
      </c>
      <c r="AC123" s="66">
        <v>41880</v>
      </c>
      <c r="AD123" s="67">
        <v>45589</v>
      </c>
      <c r="AE123" s="68" t="s">
        <v>165</v>
      </c>
      <c r="AF123" s="69">
        <v>0.56630000000000003</v>
      </c>
      <c r="AG123" s="69">
        <v>81</v>
      </c>
      <c r="AH123" s="69">
        <v>34</v>
      </c>
      <c r="AI123" s="70">
        <v>1.53</v>
      </c>
      <c r="AJ123" s="70">
        <v>0</v>
      </c>
      <c r="AK123" s="71" t="s">
        <v>20</v>
      </c>
      <c r="AL123" s="69">
        <v>64</v>
      </c>
      <c r="AM123" s="71" t="s">
        <v>35</v>
      </c>
      <c r="AN123" s="70">
        <v>21181</v>
      </c>
      <c r="AO123" s="70">
        <v>0.02</v>
      </c>
      <c r="AP123" s="410"/>
      <c r="AQ123" s="99">
        <v>0.52</v>
      </c>
      <c r="AR123" s="99">
        <v>0.56999999999999995</v>
      </c>
      <c r="AS123" s="90">
        <v>80</v>
      </c>
      <c r="AT123" s="90">
        <v>170</v>
      </c>
      <c r="AU123" s="90">
        <v>36</v>
      </c>
      <c r="AV123" s="90">
        <v>2</v>
      </c>
      <c r="AW123" s="90">
        <v>3</v>
      </c>
      <c r="AX123" s="230"/>
      <c r="AY123" s="104"/>
      <c r="AZ123" s="104"/>
      <c r="BA123" s="104"/>
      <c r="BB123" s="104"/>
      <c r="BC123" s="104"/>
      <c r="BD123" s="104"/>
      <c r="BE123" s="104"/>
      <c r="BF123" s="104"/>
      <c r="BG123" s="104"/>
      <c r="BH123" s="104"/>
      <c r="BI123" s="104"/>
      <c r="BJ123" s="104"/>
      <c r="BK123" s="104"/>
      <c r="BL123" s="104"/>
      <c r="BM123" s="104"/>
      <c r="BN123" s="421"/>
      <c r="BO123" s="104"/>
      <c r="BP123" s="104"/>
      <c r="BQ123" s="104"/>
      <c r="BR123" s="104"/>
      <c r="BS123" s="104"/>
      <c r="BT123" s="104"/>
      <c r="BU123" s="104"/>
    </row>
    <row r="124" spans="1:73" x14ac:dyDescent="0.25">
      <c r="A124" s="44">
        <f t="shared" si="13"/>
        <v>2014</v>
      </c>
      <c r="B124" s="44" t="str">
        <f t="shared" si="13"/>
        <v>AGOSTO</v>
      </c>
      <c r="C124" s="44">
        <v>27</v>
      </c>
      <c r="D124" s="44" t="str">
        <f t="shared" si="12"/>
        <v>AGOSTO 2014 / 26</v>
      </c>
      <c r="E124" s="104"/>
      <c r="F124" s="77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13"/>
      <c r="R124" s="113"/>
      <c r="S124" s="415"/>
      <c r="T124" s="113"/>
      <c r="U124" s="113"/>
      <c r="V124" s="104"/>
      <c r="W124" s="104"/>
      <c r="X124" s="104"/>
      <c r="Y124" s="104"/>
      <c r="Z124" s="104"/>
      <c r="AB124" s="115">
        <v>26</v>
      </c>
      <c r="AC124" s="66">
        <v>41881</v>
      </c>
      <c r="AD124" s="67">
        <v>45768</v>
      </c>
      <c r="AE124" s="68" t="s">
        <v>36</v>
      </c>
      <c r="AF124" s="69">
        <v>0.5655</v>
      </c>
      <c r="AG124" s="69">
        <v>82</v>
      </c>
      <c r="AH124" s="69">
        <v>34</v>
      </c>
      <c r="AI124" s="70">
        <v>1.52</v>
      </c>
      <c r="AJ124" s="70">
        <v>0</v>
      </c>
      <c r="AK124" s="71" t="s">
        <v>20</v>
      </c>
      <c r="AL124" s="69">
        <v>64</v>
      </c>
      <c r="AM124" s="71" t="s">
        <v>35</v>
      </c>
      <c r="AN124" s="70">
        <v>21185</v>
      </c>
      <c r="AO124" s="70">
        <v>0.02</v>
      </c>
      <c r="AP124" s="410"/>
      <c r="AQ124" s="99">
        <v>0.52</v>
      </c>
      <c r="AR124" s="99">
        <v>0.56999999999999995</v>
      </c>
      <c r="AS124" s="90">
        <v>80</v>
      </c>
      <c r="AT124" s="90">
        <v>170</v>
      </c>
      <c r="AU124" s="90">
        <v>36</v>
      </c>
      <c r="AV124" s="90">
        <v>2</v>
      </c>
      <c r="AW124" s="90">
        <v>3</v>
      </c>
      <c r="AX124" s="230"/>
      <c r="AY124" s="104"/>
      <c r="AZ124" s="104"/>
      <c r="BA124" s="104"/>
      <c r="BB124" s="104"/>
      <c r="BC124" s="104"/>
      <c r="BD124" s="104"/>
      <c r="BE124" s="104"/>
      <c r="BF124" s="104"/>
      <c r="BG124" s="104"/>
      <c r="BH124" s="104"/>
      <c r="BI124" s="104"/>
      <c r="BJ124" s="104"/>
      <c r="BK124" s="104"/>
      <c r="BL124" s="104"/>
      <c r="BM124" s="104"/>
      <c r="BN124" s="421"/>
      <c r="BO124" s="104"/>
      <c r="BP124" s="104"/>
      <c r="BQ124" s="104"/>
      <c r="BR124" s="104"/>
      <c r="BS124" s="104"/>
      <c r="BT124" s="104"/>
      <c r="BU124" s="104"/>
    </row>
    <row r="125" spans="1:73" x14ac:dyDescent="0.25">
      <c r="A125" s="44">
        <f t="shared" si="13"/>
        <v>2014</v>
      </c>
      <c r="B125" s="44" t="str">
        <f t="shared" si="13"/>
        <v>AGOSTO</v>
      </c>
      <c r="C125" s="44">
        <v>28</v>
      </c>
      <c r="D125" s="44" t="str">
        <f t="shared" si="12"/>
        <v>AGOSTO 2014 / 27</v>
      </c>
      <c r="S125" s="417"/>
    </row>
    <row r="126" spans="1:73" x14ac:dyDescent="0.25">
      <c r="A126" s="44">
        <f t="shared" si="13"/>
        <v>2014</v>
      </c>
      <c r="B126" s="44" t="str">
        <f t="shared" si="13"/>
        <v>AGOSTO</v>
      </c>
      <c r="C126" s="44">
        <v>29</v>
      </c>
      <c r="D126" s="44" t="str">
        <f t="shared" si="12"/>
        <v>AGOSTO 2014 / 28</v>
      </c>
      <c r="S126" s="417"/>
    </row>
    <row r="127" spans="1:73" x14ac:dyDescent="0.25">
      <c r="A127" s="44">
        <f t="shared" si="13"/>
        <v>2014</v>
      </c>
      <c r="B127" s="44" t="str">
        <f t="shared" si="13"/>
        <v>AGOSTO</v>
      </c>
      <c r="C127" s="44">
        <v>30</v>
      </c>
      <c r="D127" s="44" t="str">
        <f t="shared" si="12"/>
        <v>AGOSTO 2014 / 29</v>
      </c>
      <c r="S127" s="417"/>
      <c r="AA127" s="230"/>
    </row>
    <row r="128" spans="1:73" x14ac:dyDescent="0.25">
      <c r="A128" s="44">
        <f t="shared" si="13"/>
        <v>2014</v>
      </c>
      <c r="B128" s="44" t="str">
        <f t="shared" si="13"/>
        <v>AGOSTO</v>
      </c>
      <c r="C128" s="44">
        <v>31</v>
      </c>
      <c r="D128" s="44" t="str">
        <f t="shared" si="12"/>
        <v>AGOSTO 2014 / 30</v>
      </c>
      <c r="S128" s="417"/>
    </row>
    <row r="129" spans="1:74" s="206" customFormat="1" ht="15.75" x14ac:dyDescent="0.25">
      <c r="D129" s="44" t="str">
        <f t="shared" si="12"/>
        <v>AGOSTO 2014 / 31</v>
      </c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17"/>
      <c r="T129" s="44"/>
      <c r="U129" s="44"/>
      <c r="V129" s="44"/>
      <c r="W129" s="44"/>
      <c r="X129" s="44"/>
      <c r="Y129" s="44"/>
      <c r="Z129" s="44"/>
      <c r="AA129" s="207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11"/>
      <c r="AQ129" s="44"/>
      <c r="AR129" s="44"/>
      <c r="AS129" s="44"/>
      <c r="AT129" s="44"/>
      <c r="AU129" s="44"/>
      <c r="AV129" s="44"/>
      <c r="AW129" s="44"/>
      <c r="AX129" s="207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22"/>
      <c r="BO129" s="44"/>
      <c r="BP129" s="44"/>
      <c r="BQ129" s="44"/>
      <c r="BR129" s="44"/>
      <c r="BS129" s="44"/>
      <c r="BT129" s="44"/>
      <c r="BU129" s="44"/>
      <c r="BV129" s="209" t="str">
        <f>IFERROR(AVERAGE(BV98:BV128),"")</f>
        <v/>
      </c>
    </row>
    <row r="130" spans="1:74" ht="15.75" x14ac:dyDescent="0.25">
      <c r="A130" s="44">
        <v>2014</v>
      </c>
      <c r="B130" s="44" t="s">
        <v>235</v>
      </c>
      <c r="C130" s="44">
        <v>1</v>
      </c>
      <c r="D130" s="208" t="s">
        <v>228</v>
      </c>
      <c r="E130" s="209">
        <f t="shared" ref="E130:Z130" si="14">IFERROR(AVERAGE(E99:E129),"")</f>
        <v>8</v>
      </c>
      <c r="F130" s="209">
        <f t="shared" si="14"/>
        <v>41868.133333333331</v>
      </c>
      <c r="G130" s="209">
        <f t="shared" si="14"/>
        <v>45338.333333333336</v>
      </c>
      <c r="H130" s="209" t="str">
        <f t="shared" si="14"/>
        <v/>
      </c>
      <c r="I130" s="209">
        <f t="shared" si="14"/>
        <v>0.55148666666666668</v>
      </c>
      <c r="J130" s="209">
        <f t="shared" si="14"/>
        <v>100.86666666666666</v>
      </c>
      <c r="K130" s="209">
        <f t="shared" si="14"/>
        <v>27.933333333333334</v>
      </c>
      <c r="L130" s="209">
        <f t="shared" si="14"/>
        <v>0.96466666666666656</v>
      </c>
      <c r="M130" s="209">
        <f t="shared" si="14"/>
        <v>0</v>
      </c>
      <c r="N130" s="209" t="str">
        <f t="shared" si="14"/>
        <v/>
      </c>
      <c r="O130" s="209">
        <f t="shared" si="14"/>
        <v>8.4666666666666668</v>
      </c>
      <c r="P130" s="209" t="str">
        <f t="shared" si="14"/>
        <v/>
      </c>
      <c r="Q130" s="209">
        <f t="shared" si="14"/>
        <v>21268.799999999999</v>
      </c>
      <c r="R130" s="209">
        <f t="shared" si="14"/>
        <v>0.60266666666666646</v>
      </c>
      <c r="S130" s="418" t="str">
        <f t="shared" si="14"/>
        <v/>
      </c>
      <c r="T130" s="209">
        <f t="shared" si="14"/>
        <v>0.5199999999999998</v>
      </c>
      <c r="U130" s="209">
        <f t="shared" si="14"/>
        <v>0.57000000000000006</v>
      </c>
      <c r="V130" s="209">
        <f t="shared" si="14"/>
        <v>80</v>
      </c>
      <c r="W130" s="209">
        <f t="shared" si="14"/>
        <v>170</v>
      </c>
      <c r="X130" s="209">
        <f t="shared" si="14"/>
        <v>36</v>
      </c>
      <c r="Y130" s="209">
        <f t="shared" si="14"/>
        <v>2</v>
      </c>
      <c r="Z130" s="209">
        <f t="shared" si="14"/>
        <v>3</v>
      </c>
      <c r="AB130" s="209">
        <f t="shared" ref="AB130:BU130" si="15">IFERROR(AVERAGE(AB99:AB129),"")</f>
        <v>13.5</v>
      </c>
      <c r="AC130" s="209">
        <f t="shared" si="15"/>
        <v>41867.307692307695</v>
      </c>
      <c r="AD130" s="209">
        <f t="shared" si="15"/>
        <v>45311.538461538461</v>
      </c>
      <c r="AE130" s="209" t="str">
        <f t="shared" si="15"/>
        <v/>
      </c>
      <c r="AF130" s="209">
        <f t="shared" si="15"/>
        <v>0.56319615384615396</v>
      </c>
      <c r="AG130" s="209">
        <f t="shared" si="15"/>
        <v>86.461538461538467</v>
      </c>
      <c r="AH130" s="209">
        <f t="shared" si="15"/>
        <v>34</v>
      </c>
      <c r="AI130" s="209">
        <f t="shared" si="15"/>
        <v>1.4819230769230769</v>
      </c>
      <c r="AJ130" s="209">
        <f t="shared" si="15"/>
        <v>0</v>
      </c>
      <c r="AK130" s="209" t="str">
        <f t="shared" si="15"/>
        <v/>
      </c>
      <c r="AL130" s="209">
        <f t="shared" si="15"/>
        <v>64</v>
      </c>
      <c r="AM130" s="209" t="str">
        <f t="shared" si="15"/>
        <v/>
      </c>
      <c r="AN130" s="209">
        <f t="shared" si="15"/>
        <v>21192.384615384617</v>
      </c>
      <c r="AO130" s="209">
        <f t="shared" si="15"/>
        <v>0.25807692307692304</v>
      </c>
      <c r="AP130" s="412" t="str">
        <f t="shared" si="15"/>
        <v/>
      </c>
      <c r="AQ130" s="209">
        <f t="shared" si="15"/>
        <v>0.51999999999999968</v>
      </c>
      <c r="AR130" s="209">
        <f t="shared" si="15"/>
        <v>0.57000000000000017</v>
      </c>
      <c r="AS130" s="209">
        <f t="shared" si="15"/>
        <v>80</v>
      </c>
      <c r="AT130" s="209">
        <f t="shared" si="15"/>
        <v>170</v>
      </c>
      <c r="AU130" s="209">
        <f t="shared" si="15"/>
        <v>36</v>
      </c>
      <c r="AV130" s="209">
        <f t="shared" si="15"/>
        <v>2</v>
      </c>
      <c r="AW130" s="209">
        <f t="shared" si="15"/>
        <v>3</v>
      </c>
      <c r="AX130" s="209" t="str">
        <f t="shared" si="15"/>
        <v/>
      </c>
      <c r="AY130" s="209">
        <f t="shared" si="15"/>
        <v>2.5</v>
      </c>
      <c r="AZ130" s="209">
        <f t="shared" si="15"/>
        <v>41869.75</v>
      </c>
      <c r="BA130" s="209" t="str">
        <f t="shared" si="15"/>
        <v/>
      </c>
      <c r="BB130" s="209" t="str">
        <f t="shared" si="15"/>
        <v/>
      </c>
      <c r="BC130" s="209">
        <f t="shared" si="15"/>
        <v>0.56025000000000003</v>
      </c>
      <c r="BD130" s="209">
        <f t="shared" si="15"/>
        <v>94.25</v>
      </c>
      <c r="BE130" s="209">
        <f t="shared" si="15"/>
        <v>33.926000000000002</v>
      </c>
      <c r="BF130" s="209">
        <f t="shared" si="15"/>
        <v>1.07</v>
      </c>
      <c r="BG130" s="209">
        <f t="shared" si="15"/>
        <v>0.67499999999999993</v>
      </c>
      <c r="BH130" s="209">
        <f t="shared" si="15"/>
        <v>0.02</v>
      </c>
      <c r="BI130" s="209">
        <f t="shared" si="15"/>
        <v>1</v>
      </c>
      <c r="BJ130" s="209">
        <f t="shared" si="15"/>
        <v>5.0000000000000001E-3</v>
      </c>
      <c r="BK130" s="209" t="str">
        <f t="shared" si="15"/>
        <v/>
      </c>
      <c r="BL130" s="209">
        <f t="shared" si="15"/>
        <v>21256</v>
      </c>
      <c r="BM130" s="209">
        <f t="shared" si="15"/>
        <v>0.4</v>
      </c>
      <c r="BN130" s="423" t="str">
        <f t="shared" si="15"/>
        <v/>
      </c>
      <c r="BO130" s="209">
        <f t="shared" si="15"/>
        <v>0.52</v>
      </c>
      <c r="BP130" s="209">
        <f t="shared" si="15"/>
        <v>0.56999999999999995</v>
      </c>
      <c r="BQ130" s="209">
        <f t="shared" si="15"/>
        <v>80</v>
      </c>
      <c r="BR130" s="209">
        <f t="shared" si="15"/>
        <v>170</v>
      </c>
      <c r="BS130" s="209">
        <f t="shared" si="15"/>
        <v>36</v>
      </c>
      <c r="BT130" s="209">
        <f t="shared" si="15"/>
        <v>2</v>
      </c>
      <c r="BU130" s="209">
        <f t="shared" si="15"/>
        <v>3</v>
      </c>
    </row>
    <row r="131" spans="1:74" x14ac:dyDescent="0.25">
      <c r="A131" s="44">
        <f>A130</f>
        <v>2014</v>
      </c>
      <c r="B131" s="44" t="str">
        <f>B130</f>
        <v>SEPTIEMBRE</v>
      </c>
      <c r="C131" s="44">
        <v>2</v>
      </c>
      <c r="D131" s="44" t="str">
        <f t="shared" ref="D131:D161" si="16">B130&amp;" "&amp;A130&amp;" / "&amp;C130</f>
        <v>SEPTIEMBRE 2014 / 1</v>
      </c>
      <c r="E131" s="104">
        <v>1</v>
      </c>
      <c r="F131" s="78">
        <v>41883</v>
      </c>
      <c r="G131" s="114">
        <v>45811</v>
      </c>
      <c r="H131" s="114" t="s">
        <v>171</v>
      </c>
      <c r="I131" s="92">
        <v>0.54830000000000001</v>
      </c>
      <c r="J131" s="93">
        <v>120</v>
      </c>
      <c r="K131" s="93">
        <v>27</v>
      </c>
      <c r="L131" s="93">
        <v>1</v>
      </c>
      <c r="M131" s="93">
        <v>0</v>
      </c>
      <c r="N131" s="94" t="s">
        <v>20</v>
      </c>
      <c r="O131" s="93">
        <v>6</v>
      </c>
      <c r="P131" s="94" t="s">
        <v>21</v>
      </c>
      <c r="Q131" s="93">
        <v>21289</v>
      </c>
      <c r="R131" s="93">
        <v>0.53</v>
      </c>
      <c r="S131" s="414"/>
      <c r="T131" s="99">
        <v>0.52</v>
      </c>
      <c r="U131" s="99">
        <v>0.56999999999999995</v>
      </c>
      <c r="V131" s="90">
        <v>80</v>
      </c>
      <c r="W131" s="90">
        <v>170</v>
      </c>
      <c r="X131" s="90">
        <v>36</v>
      </c>
      <c r="Y131" s="90">
        <v>2</v>
      </c>
      <c r="Z131" s="90">
        <v>3</v>
      </c>
      <c r="AB131" s="115">
        <v>1</v>
      </c>
      <c r="AC131" s="66">
        <v>41883</v>
      </c>
      <c r="AD131" s="67">
        <v>45800</v>
      </c>
      <c r="AE131" s="68" t="s">
        <v>165</v>
      </c>
      <c r="AF131" s="69">
        <v>0.56210000000000004</v>
      </c>
      <c r="AG131" s="69">
        <v>88</v>
      </c>
      <c r="AH131" s="69">
        <v>34</v>
      </c>
      <c r="AI131" s="70">
        <v>1.27</v>
      </c>
      <c r="AJ131" s="70">
        <v>0</v>
      </c>
      <c r="AK131" s="71" t="s">
        <v>20</v>
      </c>
      <c r="AL131" s="69">
        <v>64</v>
      </c>
      <c r="AM131" s="71" t="s">
        <v>35</v>
      </c>
      <c r="AN131" s="70">
        <v>21201</v>
      </c>
      <c r="AO131" s="70">
        <v>0.05</v>
      </c>
      <c r="AP131" s="410"/>
      <c r="AQ131" s="99">
        <v>0.52</v>
      </c>
      <c r="AR131" s="99">
        <v>0.56999999999999995</v>
      </c>
      <c r="AS131" s="90">
        <v>80</v>
      </c>
      <c r="AT131" s="90">
        <v>170</v>
      </c>
      <c r="AU131" s="90">
        <v>36</v>
      </c>
      <c r="AV131" s="90">
        <v>2</v>
      </c>
      <c r="AW131" s="90">
        <v>3</v>
      </c>
      <c r="AX131" s="230"/>
      <c r="AY131" s="104">
        <v>1</v>
      </c>
      <c r="AZ131" s="116">
        <v>41887</v>
      </c>
      <c r="BA131" s="117"/>
      <c r="BB131" s="117"/>
      <c r="BC131" s="117">
        <v>0.55989999999999995</v>
      </c>
      <c r="BD131" s="70">
        <v>93</v>
      </c>
      <c r="BE131" s="102">
        <f>((9/5)*BF131)+32</f>
        <v>33.457999999999998</v>
      </c>
      <c r="BF131" s="70">
        <v>0.81</v>
      </c>
      <c r="BG131" s="70">
        <v>0.7</v>
      </c>
      <c r="BH131" s="70">
        <v>0.02</v>
      </c>
      <c r="BI131" s="70">
        <v>1</v>
      </c>
      <c r="BJ131" s="122">
        <v>5.0000000000000001E-3</v>
      </c>
      <c r="BK131" s="117" t="s">
        <v>37</v>
      </c>
      <c r="BL131" s="70">
        <v>21258</v>
      </c>
      <c r="BM131" s="70">
        <v>0.4</v>
      </c>
      <c r="BN131" s="424"/>
      <c r="BO131" s="99">
        <v>0.52</v>
      </c>
      <c r="BP131" s="99">
        <v>0.56999999999999995</v>
      </c>
      <c r="BQ131" s="90">
        <v>80</v>
      </c>
      <c r="BR131" s="90">
        <v>170</v>
      </c>
      <c r="BS131" s="90">
        <v>36</v>
      </c>
      <c r="BT131" s="90">
        <v>2</v>
      </c>
      <c r="BU131" s="90">
        <v>3</v>
      </c>
    </row>
    <row r="132" spans="1:74" x14ac:dyDescent="0.25">
      <c r="A132" s="44">
        <f t="shared" ref="A132:B160" si="17">A131</f>
        <v>2014</v>
      </c>
      <c r="B132" s="44" t="str">
        <f t="shared" si="17"/>
        <v>SEPTIEMBRE</v>
      </c>
      <c r="C132" s="44">
        <v>3</v>
      </c>
      <c r="D132" s="44" t="str">
        <f t="shared" si="16"/>
        <v>SEPTIEMBRE 2014 / 2</v>
      </c>
      <c r="E132" s="104">
        <v>2</v>
      </c>
      <c r="F132" s="78">
        <v>41884</v>
      </c>
      <c r="G132" s="114">
        <v>45829</v>
      </c>
      <c r="H132" s="114" t="s">
        <v>171</v>
      </c>
      <c r="I132" s="92">
        <v>0.54330000000000001</v>
      </c>
      <c r="J132" s="93">
        <v>116</v>
      </c>
      <c r="K132" s="93">
        <v>27</v>
      </c>
      <c r="L132" s="93">
        <v>0.54</v>
      </c>
      <c r="M132" s="93">
        <v>0</v>
      </c>
      <c r="N132" s="94" t="s">
        <v>20</v>
      </c>
      <c r="O132" s="93">
        <v>9</v>
      </c>
      <c r="P132" s="94" t="s">
        <v>21</v>
      </c>
      <c r="Q132" s="93">
        <v>21314</v>
      </c>
      <c r="R132" s="93">
        <v>0.93</v>
      </c>
      <c r="S132" s="414"/>
      <c r="T132" s="99">
        <v>0.52</v>
      </c>
      <c r="U132" s="99">
        <v>0.56999999999999995</v>
      </c>
      <c r="V132" s="90">
        <v>80</v>
      </c>
      <c r="W132" s="90">
        <v>170</v>
      </c>
      <c r="X132" s="90">
        <v>36</v>
      </c>
      <c r="Y132" s="90">
        <v>2</v>
      </c>
      <c r="Z132" s="90">
        <v>3</v>
      </c>
      <c r="AB132" s="115">
        <v>2</v>
      </c>
      <c r="AC132" s="66">
        <v>41884</v>
      </c>
      <c r="AD132" s="67">
        <v>45814</v>
      </c>
      <c r="AE132" s="68" t="s">
        <v>34</v>
      </c>
      <c r="AF132" s="69">
        <v>0.56259999999999999</v>
      </c>
      <c r="AG132" s="69">
        <v>87</v>
      </c>
      <c r="AH132" s="69">
        <v>34</v>
      </c>
      <c r="AI132" s="70">
        <v>1.3</v>
      </c>
      <c r="AJ132" s="70">
        <v>0</v>
      </c>
      <c r="AK132" s="71" t="s">
        <v>20</v>
      </c>
      <c r="AL132" s="69">
        <v>63</v>
      </c>
      <c r="AM132" s="71" t="s">
        <v>35</v>
      </c>
      <c r="AN132" s="70">
        <v>21198</v>
      </c>
      <c r="AO132" s="70">
        <v>0.04</v>
      </c>
      <c r="AP132" s="410"/>
      <c r="AQ132" s="99">
        <v>0.52</v>
      </c>
      <c r="AR132" s="99">
        <v>0.56999999999999995</v>
      </c>
      <c r="AS132" s="90">
        <v>80</v>
      </c>
      <c r="AT132" s="90">
        <v>170</v>
      </c>
      <c r="AU132" s="90">
        <v>36</v>
      </c>
      <c r="AV132" s="90">
        <v>2</v>
      </c>
      <c r="AW132" s="90">
        <v>3</v>
      </c>
      <c r="AX132" s="230"/>
      <c r="AY132" s="104">
        <v>2</v>
      </c>
      <c r="AZ132" s="116">
        <v>41892</v>
      </c>
      <c r="BA132" s="117"/>
      <c r="BB132" s="117"/>
      <c r="BC132" s="117">
        <v>0.56259999999999999</v>
      </c>
      <c r="BD132" s="70">
        <v>85</v>
      </c>
      <c r="BE132" s="102">
        <f>((9/5)*BF132)+32</f>
        <v>33.295999999999999</v>
      </c>
      <c r="BF132" s="70">
        <v>0.72</v>
      </c>
      <c r="BG132" s="70">
        <v>0.7</v>
      </c>
      <c r="BH132" s="70">
        <v>0.03</v>
      </c>
      <c r="BI132" s="70">
        <v>1</v>
      </c>
      <c r="BJ132" s="122">
        <v>5.0000000000000001E-3</v>
      </c>
      <c r="BK132" s="117" t="s">
        <v>37</v>
      </c>
      <c r="BL132" s="70">
        <v>21243</v>
      </c>
      <c r="BM132" s="70">
        <v>0.4</v>
      </c>
      <c r="BN132" s="424"/>
      <c r="BO132" s="99">
        <v>0.52</v>
      </c>
      <c r="BP132" s="99">
        <v>0.56999999999999995</v>
      </c>
      <c r="BQ132" s="90">
        <v>80</v>
      </c>
      <c r="BR132" s="90">
        <v>170</v>
      </c>
      <c r="BS132" s="90">
        <v>36</v>
      </c>
      <c r="BT132" s="90">
        <v>2</v>
      </c>
      <c r="BU132" s="90">
        <v>3</v>
      </c>
    </row>
    <row r="133" spans="1:74" x14ac:dyDescent="0.25">
      <c r="A133" s="44">
        <f t="shared" si="17"/>
        <v>2014</v>
      </c>
      <c r="B133" s="44" t="str">
        <f t="shared" si="17"/>
        <v>SEPTIEMBRE</v>
      </c>
      <c r="C133" s="44">
        <v>4</v>
      </c>
      <c r="D133" s="44" t="str">
        <f t="shared" si="16"/>
        <v>SEPTIEMBRE 2014 / 3</v>
      </c>
      <c r="E133" s="104">
        <v>3</v>
      </c>
      <c r="F133" s="78">
        <v>41886</v>
      </c>
      <c r="G133" s="114">
        <v>45869</v>
      </c>
      <c r="H133" s="114" t="s">
        <v>171</v>
      </c>
      <c r="I133" s="92">
        <v>0.54530000000000001</v>
      </c>
      <c r="J133" s="93">
        <v>112</v>
      </c>
      <c r="K133" s="93">
        <v>28</v>
      </c>
      <c r="L133" s="93">
        <v>0.55000000000000004</v>
      </c>
      <c r="M133" s="93">
        <v>0</v>
      </c>
      <c r="N133" s="94" t="s">
        <v>20</v>
      </c>
      <c r="O133" s="93">
        <v>9</v>
      </c>
      <c r="P133" s="94" t="s">
        <v>21</v>
      </c>
      <c r="Q133" s="93">
        <v>21303</v>
      </c>
      <c r="R133" s="93">
        <v>0.95</v>
      </c>
      <c r="S133" s="414"/>
      <c r="T133" s="99">
        <v>0.52</v>
      </c>
      <c r="U133" s="99">
        <v>0.56999999999999995</v>
      </c>
      <c r="V133" s="90">
        <v>80</v>
      </c>
      <c r="W133" s="90">
        <v>170</v>
      </c>
      <c r="X133" s="90">
        <v>36</v>
      </c>
      <c r="Y133" s="90">
        <v>2</v>
      </c>
      <c r="Z133" s="90">
        <v>3</v>
      </c>
      <c r="AB133" s="115">
        <v>3</v>
      </c>
      <c r="AC133" s="66">
        <v>41885</v>
      </c>
      <c r="AD133" s="67">
        <v>45838</v>
      </c>
      <c r="AE133" s="68" t="s">
        <v>165</v>
      </c>
      <c r="AF133" s="69">
        <v>0.56469999999999998</v>
      </c>
      <c r="AG133" s="69">
        <v>83</v>
      </c>
      <c r="AH133" s="69">
        <v>34</v>
      </c>
      <c r="AI133" s="70">
        <v>1.35</v>
      </c>
      <c r="AJ133" s="70">
        <v>0</v>
      </c>
      <c r="AK133" s="71" t="s">
        <v>20</v>
      </c>
      <c r="AL133" s="69">
        <v>64</v>
      </c>
      <c r="AM133" s="71" t="s">
        <v>35</v>
      </c>
      <c r="AN133" s="70">
        <v>21188</v>
      </c>
      <c r="AO133" s="70">
        <v>0</v>
      </c>
      <c r="AP133" s="410"/>
      <c r="AQ133" s="99">
        <v>0.52</v>
      </c>
      <c r="AR133" s="99">
        <v>0.56999999999999995</v>
      </c>
      <c r="AS133" s="90">
        <v>80</v>
      </c>
      <c r="AT133" s="90">
        <v>170</v>
      </c>
      <c r="AU133" s="90">
        <v>36</v>
      </c>
      <c r="AV133" s="90">
        <v>2</v>
      </c>
      <c r="AW133" s="90">
        <v>3</v>
      </c>
      <c r="AX133" s="230"/>
      <c r="AY133" s="104">
        <v>3</v>
      </c>
      <c r="AZ133" s="116">
        <v>41899</v>
      </c>
      <c r="BA133" s="117"/>
      <c r="BB133" s="117"/>
      <c r="BC133" s="117">
        <v>0.56340000000000001</v>
      </c>
      <c r="BD133" s="70">
        <v>87</v>
      </c>
      <c r="BE133" s="102">
        <f>((9/5)*BF133)+32</f>
        <v>33.295999999999999</v>
      </c>
      <c r="BF133" s="70">
        <v>0.72</v>
      </c>
      <c r="BG133" s="70">
        <v>1.2</v>
      </c>
      <c r="BH133" s="70">
        <v>0.03</v>
      </c>
      <c r="BI133" s="70">
        <v>1</v>
      </c>
      <c r="BJ133" s="122">
        <v>5.0000000000000001E-3</v>
      </c>
      <c r="BK133" s="117" t="s">
        <v>37</v>
      </c>
      <c r="BL133" s="70">
        <v>21230</v>
      </c>
      <c r="BM133" s="70">
        <v>0.4</v>
      </c>
      <c r="BN133" s="424"/>
      <c r="BO133" s="99">
        <v>0.52</v>
      </c>
      <c r="BP133" s="99">
        <v>0.56999999999999995</v>
      </c>
      <c r="BQ133" s="90">
        <v>80</v>
      </c>
      <c r="BR133" s="90">
        <v>170</v>
      </c>
      <c r="BS133" s="90">
        <v>36</v>
      </c>
      <c r="BT133" s="90">
        <v>2</v>
      </c>
      <c r="BU133" s="90">
        <v>3</v>
      </c>
    </row>
    <row r="134" spans="1:74" x14ac:dyDescent="0.25">
      <c r="A134" s="44">
        <f t="shared" si="17"/>
        <v>2014</v>
      </c>
      <c r="B134" s="44" t="str">
        <f t="shared" si="17"/>
        <v>SEPTIEMBRE</v>
      </c>
      <c r="C134" s="44">
        <v>5</v>
      </c>
      <c r="D134" s="44" t="str">
        <f t="shared" si="16"/>
        <v>SEPTIEMBRE 2014 / 4</v>
      </c>
      <c r="E134" s="104">
        <v>4</v>
      </c>
      <c r="F134" s="78">
        <v>41887</v>
      </c>
      <c r="G134" s="114">
        <v>45893</v>
      </c>
      <c r="H134" s="123" t="s">
        <v>174</v>
      </c>
      <c r="I134" s="92">
        <v>0.55059999999999998</v>
      </c>
      <c r="J134" s="93">
        <v>104</v>
      </c>
      <c r="K134" s="93">
        <v>28</v>
      </c>
      <c r="L134" s="93">
        <v>0.62</v>
      </c>
      <c r="M134" s="93">
        <v>0</v>
      </c>
      <c r="N134" s="94" t="s">
        <v>20</v>
      </c>
      <c r="O134" s="93">
        <v>9</v>
      </c>
      <c r="P134" s="94" t="s">
        <v>21</v>
      </c>
      <c r="Q134" s="93">
        <v>21273</v>
      </c>
      <c r="R134" s="93">
        <v>0.78</v>
      </c>
      <c r="S134" s="414"/>
      <c r="T134" s="99">
        <v>0.52</v>
      </c>
      <c r="U134" s="99">
        <v>0.56999999999999995</v>
      </c>
      <c r="V134" s="90">
        <v>80</v>
      </c>
      <c r="W134" s="90">
        <v>170</v>
      </c>
      <c r="X134" s="90">
        <v>36</v>
      </c>
      <c r="Y134" s="90">
        <v>2</v>
      </c>
      <c r="Z134" s="90">
        <v>3</v>
      </c>
      <c r="AB134" s="115">
        <v>4</v>
      </c>
      <c r="AC134" s="66">
        <v>41886</v>
      </c>
      <c r="AD134" s="67">
        <v>45874</v>
      </c>
      <c r="AE134" s="68" t="s">
        <v>34</v>
      </c>
      <c r="AF134" s="69">
        <v>0.56430000000000002</v>
      </c>
      <c r="AG134" s="69">
        <v>84</v>
      </c>
      <c r="AH134" s="69">
        <v>34</v>
      </c>
      <c r="AI134" s="70">
        <v>1.34</v>
      </c>
      <c r="AJ134" s="70">
        <v>0</v>
      </c>
      <c r="AK134" s="71" t="s">
        <v>20</v>
      </c>
      <c r="AL134" s="69">
        <v>64</v>
      </c>
      <c r="AM134" s="71" t="s">
        <v>35</v>
      </c>
      <c r="AN134" s="70">
        <v>21190</v>
      </c>
      <c r="AO134" s="70">
        <v>0</v>
      </c>
      <c r="AP134" s="410"/>
      <c r="AQ134" s="99">
        <v>0.52</v>
      </c>
      <c r="AR134" s="99">
        <v>0.56999999999999995</v>
      </c>
      <c r="AS134" s="90">
        <v>80</v>
      </c>
      <c r="AT134" s="90">
        <v>170</v>
      </c>
      <c r="AU134" s="90">
        <v>36</v>
      </c>
      <c r="AV134" s="90">
        <v>2</v>
      </c>
      <c r="AW134" s="90">
        <v>3</v>
      </c>
      <c r="AX134" s="230"/>
      <c r="AY134" s="104">
        <v>4</v>
      </c>
      <c r="AZ134" s="116">
        <v>41904</v>
      </c>
      <c r="BA134" s="117"/>
      <c r="BB134" s="117"/>
      <c r="BC134" s="117">
        <v>0.56399999999999995</v>
      </c>
      <c r="BD134" s="70">
        <v>83</v>
      </c>
      <c r="BE134" s="102">
        <f>((9/5)*BF134)+32</f>
        <v>33.295999999999999</v>
      </c>
      <c r="BF134" s="70">
        <v>0.72</v>
      </c>
      <c r="BG134" s="70">
        <v>0.9</v>
      </c>
      <c r="BH134" s="70">
        <v>0.03</v>
      </c>
      <c r="BI134" s="70">
        <v>1</v>
      </c>
      <c r="BJ134" s="122">
        <v>5.0000000000000001E-3</v>
      </c>
      <c r="BK134" s="117" t="s">
        <v>37</v>
      </c>
      <c r="BL134" s="70">
        <v>21231</v>
      </c>
      <c r="BM134" s="70">
        <v>0.4</v>
      </c>
      <c r="BN134" s="424"/>
      <c r="BO134" s="99">
        <v>0.52</v>
      </c>
      <c r="BP134" s="99">
        <v>0.56999999999999995</v>
      </c>
      <c r="BQ134" s="90">
        <v>80</v>
      </c>
      <c r="BR134" s="90">
        <v>170</v>
      </c>
      <c r="BS134" s="90">
        <v>36</v>
      </c>
      <c r="BT134" s="90">
        <v>2</v>
      </c>
      <c r="BU134" s="90">
        <v>3</v>
      </c>
    </row>
    <row r="135" spans="1:74" x14ac:dyDescent="0.25">
      <c r="A135" s="44">
        <f t="shared" si="17"/>
        <v>2014</v>
      </c>
      <c r="B135" s="44" t="str">
        <f t="shared" si="17"/>
        <v>SEPTIEMBRE</v>
      </c>
      <c r="C135" s="44">
        <v>6</v>
      </c>
      <c r="D135" s="44" t="str">
        <f t="shared" si="16"/>
        <v>SEPTIEMBRE 2014 / 5</v>
      </c>
      <c r="E135" s="104">
        <v>5</v>
      </c>
      <c r="F135" s="78">
        <v>41889</v>
      </c>
      <c r="G135" s="114">
        <v>45939</v>
      </c>
      <c r="H135" s="114" t="s">
        <v>171</v>
      </c>
      <c r="I135" s="92">
        <v>0.54820000000000002</v>
      </c>
      <c r="J135" s="93">
        <v>102</v>
      </c>
      <c r="K135" s="93">
        <v>28</v>
      </c>
      <c r="L135" s="93">
        <v>0.62</v>
      </c>
      <c r="M135" s="93">
        <v>0</v>
      </c>
      <c r="N135" s="94" t="s">
        <v>20</v>
      </c>
      <c r="O135" s="93">
        <v>7</v>
      </c>
      <c r="P135" s="94" t="s">
        <v>21</v>
      </c>
      <c r="Q135" s="93">
        <v>21287</v>
      </c>
      <c r="R135" s="93">
        <v>1.02</v>
      </c>
      <c r="S135" s="414"/>
      <c r="T135" s="99">
        <v>0.52</v>
      </c>
      <c r="U135" s="99">
        <v>0.56999999999999995</v>
      </c>
      <c r="V135" s="90">
        <v>80</v>
      </c>
      <c r="W135" s="90">
        <v>170</v>
      </c>
      <c r="X135" s="90">
        <v>36</v>
      </c>
      <c r="Y135" s="90">
        <v>2</v>
      </c>
      <c r="Z135" s="90">
        <v>3</v>
      </c>
      <c r="AB135" s="115">
        <v>5</v>
      </c>
      <c r="AC135" s="66">
        <v>41887</v>
      </c>
      <c r="AD135" s="67">
        <v>45898</v>
      </c>
      <c r="AE135" s="68" t="s">
        <v>148</v>
      </c>
      <c r="AF135" s="69">
        <v>0.56299999999999994</v>
      </c>
      <c r="AG135" s="69">
        <v>87</v>
      </c>
      <c r="AH135" s="69">
        <v>34</v>
      </c>
      <c r="AI135" s="70">
        <v>1.26</v>
      </c>
      <c r="AJ135" s="70">
        <v>0</v>
      </c>
      <c r="AK135" s="71" t="s">
        <v>20</v>
      </c>
      <c r="AL135" s="69">
        <v>64</v>
      </c>
      <c r="AM135" s="71" t="s">
        <v>35</v>
      </c>
      <c r="AN135" s="70">
        <v>21196</v>
      </c>
      <c r="AO135" s="70">
        <v>0.1</v>
      </c>
      <c r="AP135" s="410"/>
      <c r="AQ135" s="99">
        <v>0.52</v>
      </c>
      <c r="AR135" s="99">
        <v>0.56999999999999995</v>
      </c>
      <c r="AS135" s="90">
        <v>80</v>
      </c>
      <c r="AT135" s="90">
        <v>170</v>
      </c>
      <c r="AU135" s="90">
        <v>36</v>
      </c>
      <c r="AV135" s="90">
        <v>2</v>
      </c>
      <c r="AW135" s="90">
        <v>3</v>
      </c>
      <c r="AX135" s="230"/>
      <c r="AY135" s="104"/>
      <c r="AZ135" s="104"/>
      <c r="BA135" s="104"/>
      <c r="BB135" s="104"/>
      <c r="BC135" s="104"/>
      <c r="BD135" s="104"/>
      <c r="BE135" s="104"/>
      <c r="BF135" s="104"/>
      <c r="BG135" s="104"/>
      <c r="BH135" s="104"/>
      <c r="BI135" s="104"/>
      <c r="BJ135" s="104"/>
      <c r="BK135" s="104"/>
      <c r="BL135" s="104"/>
      <c r="BM135" s="104"/>
      <c r="BN135" s="421"/>
      <c r="BO135" s="104"/>
      <c r="BP135" s="104"/>
      <c r="BQ135" s="104"/>
      <c r="BR135" s="104"/>
      <c r="BS135" s="104"/>
      <c r="BT135" s="104"/>
      <c r="BU135" s="104"/>
    </row>
    <row r="136" spans="1:74" x14ac:dyDescent="0.25">
      <c r="A136" s="44">
        <f t="shared" si="17"/>
        <v>2014</v>
      </c>
      <c r="B136" s="44" t="str">
        <f t="shared" si="17"/>
        <v>SEPTIEMBRE</v>
      </c>
      <c r="C136" s="44">
        <v>7</v>
      </c>
      <c r="D136" s="44" t="str">
        <f t="shared" si="16"/>
        <v>SEPTIEMBRE 2014 / 6</v>
      </c>
      <c r="E136" s="104">
        <v>6</v>
      </c>
      <c r="F136" s="78">
        <v>41892</v>
      </c>
      <c r="G136" s="124">
        <v>45989</v>
      </c>
      <c r="H136" s="114" t="s">
        <v>171</v>
      </c>
      <c r="I136" s="108">
        <v>0.55110000000000003</v>
      </c>
      <c r="J136" s="109">
        <v>106</v>
      </c>
      <c r="K136" s="109">
        <v>29</v>
      </c>
      <c r="L136" s="109">
        <v>0.68</v>
      </c>
      <c r="M136" s="109">
        <v>0</v>
      </c>
      <c r="N136" s="108" t="s">
        <v>20</v>
      </c>
      <c r="O136" s="109">
        <v>7</v>
      </c>
      <c r="P136" s="110" t="s">
        <v>21</v>
      </c>
      <c r="Q136" s="109">
        <v>21271</v>
      </c>
      <c r="R136" s="108">
        <v>0.84</v>
      </c>
      <c r="S136" s="414"/>
      <c r="T136" s="99">
        <v>0.52</v>
      </c>
      <c r="U136" s="99">
        <v>0.56999999999999995</v>
      </c>
      <c r="V136" s="90">
        <v>80</v>
      </c>
      <c r="W136" s="90">
        <v>170</v>
      </c>
      <c r="X136" s="90">
        <v>36</v>
      </c>
      <c r="Y136" s="90">
        <v>2</v>
      </c>
      <c r="Z136" s="90">
        <v>3</v>
      </c>
      <c r="AB136" s="115">
        <v>6</v>
      </c>
      <c r="AC136" s="66">
        <v>41889</v>
      </c>
      <c r="AD136" s="67">
        <v>45931</v>
      </c>
      <c r="AE136" s="68" t="s">
        <v>36</v>
      </c>
      <c r="AF136" s="69">
        <v>0.56140000000000001</v>
      </c>
      <c r="AG136" s="69">
        <v>89</v>
      </c>
      <c r="AH136" s="69">
        <v>34</v>
      </c>
      <c r="AI136" s="70">
        <v>1.28</v>
      </c>
      <c r="AJ136" s="70">
        <v>0</v>
      </c>
      <c r="AK136" s="71" t="s">
        <v>20</v>
      </c>
      <c r="AL136" s="69">
        <v>64</v>
      </c>
      <c r="AM136" s="71" t="s">
        <v>35</v>
      </c>
      <c r="AN136" s="70">
        <v>21205</v>
      </c>
      <c r="AO136" s="70">
        <v>0.04</v>
      </c>
      <c r="AP136" s="410"/>
      <c r="AQ136" s="99">
        <v>0.52</v>
      </c>
      <c r="AR136" s="99">
        <v>0.56999999999999995</v>
      </c>
      <c r="AS136" s="90">
        <v>80</v>
      </c>
      <c r="AT136" s="90">
        <v>170</v>
      </c>
      <c r="AU136" s="90">
        <v>36</v>
      </c>
      <c r="AV136" s="90">
        <v>2</v>
      </c>
      <c r="AW136" s="90">
        <v>3</v>
      </c>
      <c r="AX136" s="230"/>
      <c r="AY136" s="104"/>
      <c r="AZ136" s="104"/>
      <c r="BA136" s="104"/>
      <c r="BB136" s="104"/>
      <c r="BC136" s="104"/>
      <c r="BD136" s="104"/>
      <c r="BE136" s="104"/>
      <c r="BF136" s="104"/>
      <c r="BG136" s="104"/>
      <c r="BH136" s="104"/>
      <c r="BI136" s="104"/>
      <c r="BJ136" s="104"/>
      <c r="BK136" s="104"/>
      <c r="BL136" s="104"/>
      <c r="BM136" s="104"/>
      <c r="BN136" s="421"/>
      <c r="BO136" s="104"/>
      <c r="BP136" s="104"/>
      <c r="BQ136" s="104"/>
      <c r="BR136" s="104"/>
      <c r="BS136" s="104"/>
      <c r="BT136" s="104"/>
      <c r="BU136" s="104"/>
    </row>
    <row r="137" spans="1:74" x14ac:dyDescent="0.25">
      <c r="A137" s="44">
        <f t="shared" si="17"/>
        <v>2014</v>
      </c>
      <c r="B137" s="44" t="str">
        <f t="shared" si="17"/>
        <v>SEPTIEMBRE</v>
      </c>
      <c r="C137" s="44">
        <v>8</v>
      </c>
      <c r="D137" s="44" t="str">
        <f t="shared" si="16"/>
        <v>SEPTIEMBRE 2014 / 7</v>
      </c>
      <c r="E137" s="104">
        <v>7</v>
      </c>
      <c r="F137" s="78">
        <v>41893</v>
      </c>
      <c r="G137" s="124">
        <v>46009</v>
      </c>
      <c r="H137" s="114" t="s">
        <v>171</v>
      </c>
      <c r="I137" s="108">
        <v>0.55049999999999999</v>
      </c>
      <c r="J137" s="93">
        <v>104</v>
      </c>
      <c r="K137" s="109">
        <v>27</v>
      </c>
      <c r="L137" s="109">
        <v>0.69</v>
      </c>
      <c r="M137" s="109">
        <v>0</v>
      </c>
      <c r="N137" s="108" t="s">
        <v>20</v>
      </c>
      <c r="O137" s="112">
        <v>7</v>
      </c>
      <c r="P137" s="110" t="s">
        <v>21</v>
      </c>
      <c r="Q137" s="109">
        <v>21274</v>
      </c>
      <c r="R137" s="108">
        <v>0.85</v>
      </c>
      <c r="S137" s="414"/>
      <c r="T137" s="99">
        <v>0.52</v>
      </c>
      <c r="U137" s="99">
        <v>0.56999999999999995</v>
      </c>
      <c r="V137" s="90">
        <v>80</v>
      </c>
      <c r="W137" s="90">
        <v>170</v>
      </c>
      <c r="X137" s="90">
        <v>36</v>
      </c>
      <c r="Y137" s="90">
        <v>2</v>
      </c>
      <c r="Z137" s="90">
        <v>3</v>
      </c>
      <c r="AB137" s="115">
        <v>7</v>
      </c>
      <c r="AC137" s="66">
        <v>41890</v>
      </c>
      <c r="AD137" s="67">
        <v>45957</v>
      </c>
      <c r="AE137" s="68" t="s">
        <v>148</v>
      </c>
      <c r="AF137" s="69">
        <v>0.56240000000000001</v>
      </c>
      <c r="AG137" s="69">
        <v>87</v>
      </c>
      <c r="AH137" s="69">
        <v>34</v>
      </c>
      <c r="AI137" s="70">
        <v>1.31</v>
      </c>
      <c r="AJ137" s="70">
        <v>0</v>
      </c>
      <c r="AK137" s="71" t="s">
        <v>20</v>
      </c>
      <c r="AL137" s="69">
        <v>64</v>
      </c>
      <c r="AM137" s="71" t="s">
        <v>35</v>
      </c>
      <c r="AN137" s="70">
        <v>21199</v>
      </c>
      <c r="AO137" s="70">
        <v>0.03</v>
      </c>
      <c r="AP137" s="410"/>
      <c r="AQ137" s="99">
        <v>0.52</v>
      </c>
      <c r="AR137" s="99">
        <v>0.56999999999999995</v>
      </c>
      <c r="AS137" s="90">
        <v>80</v>
      </c>
      <c r="AT137" s="90">
        <v>170</v>
      </c>
      <c r="AU137" s="90">
        <v>36</v>
      </c>
      <c r="AV137" s="90">
        <v>2</v>
      </c>
      <c r="AW137" s="90">
        <v>3</v>
      </c>
      <c r="AX137" s="230"/>
      <c r="AY137" s="104"/>
      <c r="AZ137" s="104"/>
      <c r="BA137" s="104"/>
      <c r="BB137" s="104"/>
      <c r="BC137" s="104"/>
      <c r="BD137" s="104"/>
      <c r="BE137" s="104"/>
      <c r="BF137" s="104"/>
      <c r="BG137" s="104"/>
      <c r="BH137" s="104"/>
      <c r="BI137" s="104"/>
      <c r="BJ137" s="104"/>
      <c r="BK137" s="104"/>
      <c r="BL137" s="104"/>
      <c r="BM137" s="104"/>
      <c r="BN137" s="421"/>
      <c r="BO137" s="104"/>
      <c r="BP137" s="104"/>
      <c r="BQ137" s="104"/>
      <c r="BR137" s="104"/>
      <c r="BS137" s="104"/>
      <c r="BT137" s="104"/>
      <c r="BU137" s="104"/>
    </row>
    <row r="138" spans="1:74" x14ac:dyDescent="0.25">
      <c r="A138" s="44">
        <f t="shared" si="17"/>
        <v>2014</v>
      </c>
      <c r="B138" s="44" t="str">
        <f t="shared" si="17"/>
        <v>SEPTIEMBRE</v>
      </c>
      <c r="C138" s="44">
        <v>9</v>
      </c>
      <c r="D138" s="44" t="str">
        <f t="shared" si="16"/>
        <v>SEPTIEMBRE 2014 / 8</v>
      </c>
      <c r="E138" s="104">
        <v>8</v>
      </c>
      <c r="F138" s="78">
        <v>41895</v>
      </c>
      <c r="G138" s="124">
        <v>46064</v>
      </c>
      <c r="H138" s="114" t="s">
        <v>171</v>
      </c>
      <c r="I138" s="108">
        <v>0.54079999999999995</v>
      </c>
      <c r="J138" s="93">
        <v>120</v>
      </c>
      <c r="K138" s="109">
        <v>27</v>
      </c>
      <c r="L138" s="109">
        <v>0.47</v>
      </c>
      <c r="M138" s="109">
        <v>0</v>
      </c>
      <c r="N138" s="108" t="s">
        <v>20</v>
      </c>
      <c r="O138" s="112">
        <v>7</v>
      </c>
      <c r="P138" s="110" t="s">
        <v>21</v>
      </c>
      <c r="Q138" s="109">
        <v>21325</v>
      </c>
      <c r="R138" s="108">
        <v>1.1599999999999999</v>
      </c>
      <c r="S138" s="414"/>
      <c r="T138" s="99">
        <v>0.52</v>
      </c>
      <c r="U138" s="99">
        <v>0.56999999999999995</v>
      </c>
      <c r="V138" s="90">
        <v>80</v>
      </c>
      <c r="W138" s="90">
        <v>170</v>
      </c>
      <c r="X138" s="90">
        <v>36</v>
      </c>
      <c r="Y138" s="90">
        <v>2</v>
      </c>
      <c r="Z138" s="90">
        <v>3</v>
      </c>
      <c r="AB138" s="115">
        <v>8</v>
      </c>
      <c r="AC138" s="66">
        <v>41891</v>
      </c>
      <c r="AD138" s="67">
        <v>45970</v>
      </c>
      <c r="AE138" s="68" t="s">
        <v>36</v>
      </c>
      <c r="AF138" s="69">
        <v>0.56189999999999996</v>
      </c>
      <c r="AG138" s="69">
        <v>88</v>
      </c>
      <c r="AH138" s="69">
        <v>34</v>
      </c>
      <c r="AI138" s="70">
        <v>1.28</v>
      </c>
      <c r="AJ138" s="70">
        <v>0</v>
      </c>
      <c r="AK138" s="71" t="s">
        <v>20</v>
      </c>
      <c r="AL138" s="69">
        <v>64</v>
      </c>
      <c r="AM138" s="71" t="s">
        <v>35</v>
      </c>
      <c r="AN138" s="70">
        <v>21202</v>
      </c>
      <c r="AO138" s="70">
        <v>0.03</v>
      </c>
      <c r="AP138" s="410"/>
      <c r="AQ138" s="99">
        <v>0.52</v>
      </c>
      <c r="AR138" s="99">
        <v>0.56999999999999995</v>
      </c>
      <c r="AS138" s="90">
        <v>80</v>
      </c>
      <c r="AT138" s="90">
        <v>170</v>
      </c>
      <c r="AU138" s="90">
        <v>36</v>
      </c>
      <c r="AV138" s="90">
        <v>2</v>
      </c>
      <c r="AW138" s="90">
        <v>3</v>
      </c>
      <c r="AX138" s="230"/>
      <c r="AY138" s="104"/>
      <c r="AZ138" s="104"/>
      <c r="BA138" s="104"/>
      <c r="BB138" s="104"/>
      <c r="BC138" s="104"/>
      <c r="BD138" s="104"/>
      <c r="BE138" s="104"/>
      <c r="BF138" s="104"/>
      <c r="BG138" s="104"/>
      <c r="BH138" s="104"/>
      <c r="BI138" s="104"/>
      <c r="BJ138" s="104"/>
      <c r="BK138" s="104"/>
      <c r="BL138" s="104"/>
      <c r="BM138" s="104"/>
      <c r="BN138" s="421"/>
      <c r="BO138" s="104"/>
      <c r="BP138" s="104"/>
      <c r="BQ138" s="104"/>
      <c r="BR138" s="104"/>
      <c r="BS138" s="104"/>
      <c r="BT138" s="104"/>
      <c r="BU138" s="104"/>
    </row>
    <row r="139" spans="1:74" x14ac:dyDescent="0.25">
      <c r="A139" s="44">
        <f t="shared" si="17"/>
        <v>2014</v>
      </c>
      <c r="B139" s="44" t="str">
        <f t="shared" si="17"/>
        <v>SEPTIEMBRE</v>
      </c>
      <c r="C139" s="44">
        <v>10</v>
      </c>
      <c r="D139" s="44" t="str">
        <f t="shared" si="16"/>
        <v>SEPTIEMBRE 2014 / 9</v>
      </c>
      <c r="E139" s="104">
        <v>9</v>
      </c>
      <c r="F139" s="78">
        <v>41899</v>
      </c>
      <c r="G139" s="124">
        <v>46128</v>
      </c>
      <c r="H139" s="123" t="s">
        <v>174</v>
      </c>
      <c r="I139" s="108">
        <v>0.54569999999999996</v>
      </c>
      <c r="J139" s="93">
        <v>112</v>
      </c>
      <c r="K139" s="109">
        <v>28</v>
      </c>
      <c r="L139" s="109">
        <v>1.34</v>
      </c>
      <c r="M139" s="109">
        <v>0</v>
      </c>
      <c r="N139" s="108" t="s">
        <v>20</v>
      </c>
      <c r="O139" s="112">
        <v>9</v>
      </c>
      <c r="P139" s="110" t="s">
        <v>21</v>
      </c>
      <c r="Q139" s="109">
        <v>21301</v>
      </c>
      <c r="R139" s="108">
        <v>0.64</v>
      </c>
      <c r="S139" s="414"/>
      <c r="T139" s="99">
        <v>0.52</v>
      </c>
      <c r="U139" s="99">
        <v>0.56999999999999995</v>
      </c>
      <c r="V139" s="90">
        <v>80</v>
      </c>
      <c r="W139" s="90">
        <v>170</v>
      </c>
      <c r="X139" s="90">
        <v>36</v>
      </c>
      <c r="Y139" s="90">
        <v>2</v>
      </c>
      <c r="Z139" s="90">
        <v>3</v>
      </c>
      <c r="AA139" s="230"/>
      <c r="AB139" s="115">
        <v>9</v>
      </c>
      <c r="AC139" s="66">
        <v>41892</v>
      </c>
      <c r="AD139" s="67">
        <v>46002</v>
      </c>
      <c r="AE139" s="68" t="s">
        <v>148</v>
      </c>
      <c r="AF139" s="69">
        <v>0.56059999999999999</v>
      </c>
      <c r="AG139" s="69">
        <v>91</v>
      </c>
      <c r="AH139" s="69">
        <v>34</v>
      </c>
      <c r="AI139" s="70">
        <v>1.19</v>
      </c>
      <c r="AJ139" s="70">
        <v>0</v>
      </c>
      <c r="AK139" s="71" t="s">
        <v>20</v>
      </c>
      <c r="AL139" s="69">
        <v>64</v>
      </c>
      <c r="AM139" s="71" t="s">
        <v>35</v>
      </c>
      <c r="AN139" s="70">
        <v>21210</v>
      </c>
      <c r="AO139" s="70">
        <v>0.03</v>
      </c>
      <c r="AP139" s="410"/>
      <c r="AQ139" s="99">
        <v>0.52</v>
      </c>
      <c r="AR139" s="99">
        <v>0.56999999999999995</v>
      </c>
      <c r="AS139" s="90">
        <v>80</v>
      </c>
      <c r="AT139" s="90">
        <v>170</v>
      </c>
      <c r="AU139" s="90">
        <v>36</v>
      </c>
      <c r="AV139" s="90">
        <v>2</v>
      </c>
      <c r="AW139" s="90">
        <v>3</v>
      </c>
      <c r="AX139" s="230"/>
      <c r="AY139" s="104"/>
      <c r="AZ139" s="104"/>
      <c r="BA139" s="104"/>
      <c r="BB139" s="104"/>
      <c r="BC139" s="104"/>
      <c r="BD139" s="104"/>
      <c r="BE139" s="104"/>
      <c r="BF139" s="104"/>
      <c r="BG139" s="104"/>
      <c r="BH139" s="104"/>
      <c r="BI139" s="104"/>
      <c r="BJ139" s="104"/>
      <c r="BK139" s="104"/>
      <c r="BL139" s="104"/>
      <c r="BM139" s="104"/>
      <c r="BN139" s="421"/>
      <c r="BO139" s="104"/>
      <c r="BP139" s="104"/>
      <c r="BQ139" s="104"/>
      <c r="BR139" s="104"/>
      <c r="BS139" s="104"/>
      <c r="BT139" s="104"/>
      <c r="BU139" s="104"/>
    </row>
    <row r="140" spans="1:74" x14ac:dyDescent="0.25">
      <c r="A140" s="44">
        <f t="shared" si="17"/>
        <v>2014</v>
      </c>
      <c r="B140" s="44" t="str">
        <f t="shared" si="17"/>
        <v>SEPTIEMBRE</v>
      </c>
      <c r="C140" s="44">
        <v>11</v>
      </c>
      <c r="D140" s="44" t="str">
        <f t="shared" si="16"/>
        <v>SEPTIEMBRE 2014 / 10</v>
      </c>
      <c r="E140" s="104">
        <v>10</v>
      </c>
      <c r="F140" s="78">
        <v>41901</v>
      </c>
      <c r="G140" s="124">
        <v>46170</v>
      </c>
      <c r="H140" s="114" t="s">
        <v>171</v>
      </c>
      <c r="I140" s="108">
        <v>0.54669999999999996</v>
      </c>
      <c r="J140" s="93">
        <v>112</v>
      </c>
      <c r="K140" s="109">
        <v>28</v>
      </c>
      <c r="L140" s="109">
        <v>1.04</v>
      </c>
      <c r="M140" s="109">
        <v>0</v>
      </c>
      <c r="N140" s="108" t="s">
        <v>20</v>
      </c>
      <c r="O140" s="112">
        <v>9</v>
      </c>
      <c r="P140" s="110" t="s">
        <v>21</v>
      </c>
      <c r="Q140" s="109">
        <v>21295</v>
      </c>
      <c r="R140" s="112">
        <v>0.8</v>
      </c>
      <c r="S140" s="414"/>
      <c r="T140" s="99">
        <v>0.52</v>
      </c>
      <c r="U140" s="99">
        <v>0.56999999999999995</v>
      </c>
      <c r="V140" s="90">
        <v>80</v>
      </c>
      <c r="W140" s="90">
        <v>170</v>
      </c>
      <c r="X140" s="90">
        <v>36</v>
      </c>
      <c r="Y140" s="90">
        <v>2</v>
      </c>
      <c r="Z140" s="90">
        <v>3</v>
      </c>
      <c r="AB140" s="115">
        <v>10</v>
      </c>
      <c r="AC140" s="66">
        <v>41893</v>
      </c>
      <c r="AD140" s="67">
        <v>46023</v>
      </c>
      <c r="AE140" s="68" t="s">
        <v>36</v>
      </c>
      <c r="AF140" s="69">
        <v>0.56130000000000002</v>
      </c>
      <c r="AG140" s="69">
        <v>89</v>
      </c>
      <c r="AH140" s="69">
        <v>34</v>
      </c>
      <c r="AI140" s="70">
        <v>1.26</v>
      </c>
      <c r="AJ140" s="70">
        <v>0</v>
      </c>
      <c r="AK140" s="71" t="s">
        <v>20</v>
      </c>
      <c r="AL140" s="69">
        <v>64</v>
      </c>
      <c r="AM140" s="71" t="s">
        <v>35</v>
      </c>
      <c r="AN140" s="70">
        <v>21205</v>
      </c>
      <c r="AO140" s="70">
        <v>0.02</v>
      </c>
      <c r="AP140" s="410"/>
      <c r="AQ140" s="99">
        <v>0.52</v>
      </c>
      <c r="AR140" s="99">
        <v>0.56999999999999995</v>
      </c>
      <c r="AS140" s="90">
        <v>80</v>
      </c>
      <c r="AT140" s="90">
        <v>170</v>
      </c>
      <c r="AU140" s="90">
        <v>36</v>
      </c>
      <c r="AV140" s="90">
        <v>2</v>
      </c>
      <c r="AW140" s="90">
        <v>3</v>
      </c>
      <c r="AX140" s="230"/>
      <c r="AY140" s="104"/>
      <c r="AZ140" s="104"/>
      <c r="BA140" s="104"/>
      <c r="BB140" s="104"/>
      <c r="BC140" s="104"/>
      <c r="BD140" s="104"/>
      <c r="BE140" s="104"/>
      <c r="BF140" s="104"/>
      <c r="BG140" s="104"/>
      <c r="BH140" s="104"/>
      <c r="BI140" s="104"/>
      <c r="BJ140" s="104"/>
      <c r="BK140" s="104"/>
      <c r="BL140" s="104"/>
      <c r="BM140" s="104"/>
      <c r="BN140" s="421"/>
      <c r="BO140" s="104"/>
      <c r="BP140" s="104"/>
      <c r="BQ140" s="104"/>
      <c r="BR140" s="104"/>
      <c r="BS140" s="104"/>
      <c r="BT140" s="104"/>
      <c r="BU140" s="104"/>
    </row>
    <row r="141" spans="1:74" x14ac:dyDescent="0.25">
      <c r="A141" s="44">
        <f t="shared" si="17"/>
        <v>2014</v>
      </c>
      <c r="B141" s="44" t="str">
        <f t="shared" si="17"/>
        <v>SEPTIEMBRE</v>
      </c>
      <c r="C141" s="44">
        <v>12</v>
      </c>
      <c r="D141" s="44" t="str">
        <f t="shared" si="16"/>
        <v>SEPTIEMBRE 2014 / 11</v>
      </c>
      <c r="E141" s="104">
        <v>11</v>
      </c>
      <c r="F141" s="78">
        <v>41903</v>
      </c>
      <c r="G141" s="125" t="s">
        <v>175</v>
      </c>
      <c r="H141" s="114" t="s">
        <v>171</v>
      </c>
      <c r="I141" s="108">
        <v>0.54720000000000002</v>
      </c>
      <c r="J141" s="93">
        <v>110</v>
      </c>
      <c r="K141" s="109">
        <v>28</v>
      </c>
      <c r="L141" s="109">
        <v>1.07</v>
      </c>
      <c r="M141" s="109">
        <v>0</v>
      </c>
      <c r="N141" s="108" t="s">
        <v>20</v>
      </c>
      <c r="O141" s="112">
        <v>7</v>
      </c>
      <c r="P141" s="110" t="s">
        <v>21</v>
      </c>
      <c r="Q141" s="109">
        <v>21292</v>
      </c>
      <c r="R141" s="112">
        <v>0.84</v>
      </c>
      <c r="S141" s="414"/>
      <c r="T141" s="99">
        <v>0.52</v>
      </c>
      <c r="U141" s="99">
        <v>0.56999999999999995</v>
      </c>
      <c r="V141" s="90">
        <v>80</v>
      </c>
      <c r="W141" s="90">
        <v>170</v>
      </c>
      <c r="X141" s="90">
        <v>36</v>
      </c>
      <c r="Y141" s="90">
        <v>2</v>
      </c>
      <c r="Z141" s="90">
        <v>3</v>
      </c>
      <c r="AB141" s="115">
        <v>11</v>
      </c>
      <c r="AC141" s="66">
        <v>41894</v>
      </c>
      <c r="AD141" s="67">
        <v>46039</v>
      </c>
      <c r="AE141" s="68" t="s">
        <v>148</v>
      </c>
      <c r="AF141" s="69">
        <v>0.56169999999999998</v>
      </c>
      <c r="AG141" s="69">
        <v>89</v>
      </c>
      <c r="AH141" s="69">
        <v>34</v>
      </c>
      <c r="AI141" s="70">
        <v>1.19</v>
      </c>
      <c r="AJ141" s="70">
        <v>0</v>
      </c>
      <c r="AK141" s="71" t="s">
        <v>20</v>
      </c>
      <c r="AL141" s="69">
        <v>63</v>
      </c>
      <c r="AM141" s="71" t="s">
        <v>35</v>
      </c>
      <c r="AN141" s="70">
        <v>21204</v>
      </c>
      <c r="AO141" s="70">
        <v>7.0000000000000007E-2</v>
      </c>
      <c r="AP141" s="410"/>
      <c r="AQ141" s="99">
        <v>0.52</v>
      </c>
      <c r="AR141" s="99">
        <v>0.56999999999999995</v>
      </c>
      <c r="AS141" s="90">
        <v>80</v>
      </c>
      <c r="AT141" s="90">
        <v>170</v>
      </c>
      <c r="AU141" s="90">
        <v>36</v>
      </c>
      <c r="AV141" s="90">
        <v>2</v>
      </c>
      <c r="AW141" s="90">
        <v>3</v>
      </c>
      <c r="AX141" s="230"/>
      <c r="AY141" s="104"/>
      <c r="AZ141" s="104"/>
      <c r="BA141" s="104"/>
      <c r="BB141" s="104"/>
      <c r="BC141" s="104"/>
      <c r="BD141" s="104"/>
      <c r="BE141" s="104"/>
      <c r="BF141" s="104"/>
      <c r="BG141" s="104"/>
      <c r="BH141" s="104"/>
      <c r="BI141" s="104"/>
      <c r="BJ141" s="104"/>
      <c r="BK141" s="104"/>
      <c r="BL141" s="104"/>
      <c r="BM141" s="104"/>
      <c r="BN141" s="421"/>
      <c r="BO141" s="104"/>
      <c r="BP141" s="104"/>
      <c r="BQ141" s="104"/>
      <c r="BR141" s="104"/>
      <c r="BS141" s="104"/>
      <c r="BT141" s="104"/>
      <c r="BU141" s="104"/>
    </row>
    <row r="142" spans="1:74" x14ac:dyDescent="0.25">
      <c r="A142" s="44">
        <f t="shared" si="17"/>
        <v>2014</v>
      </c>
      <c r="B142" s="44" t="str">
        <f t="shared" si="17"/>
        <v>SEPTIEMBRE</v>
      </c>
      <c r="C142" s="44">
        <v>13</v>
      </c>
      <c r="D142" s="44" t="str">
        <f t="shared" si="16"/>
        <v>SEPTIEMBRE 2014 / 12</v>
      </c>
      <c r="E142" s="104">
        <v>12</v>
      </c>
      <c r="F142" s="78">
        <v>41905</v>
      </c>
      <c r="G142" s="124">
        <v>46234</v>
      </c>
      <c r="H142" s="114" t="s">
        <v>171</v>
      </c>
      <c r="I142" s="126">
        <v>0.54700000000000004</v>
      </c>
      <c r="J142" s="93">
        <v>110</v>
      </c>
      <c r="K142" s="109">
        <v>28</v>
      </c>
      <c r="L142" s="109">
        <v>1.04</v>
      </c>
      <c r="M142" s="109">
        <v>0</v>
      </c>
      <c r="N142" s="108" t="s">
        <v>20</v>
      </c>
      <c r="O142" s="112">
        <v>8</v>
      </c>
      <c r="P142" s="110" t="s">
        <v>21</v>
      </c>
      <c r="Q142" s="109">
        <v>21291</v>
      </c>
      <c r="R142" s="112">
        <v>0.79</v>
      </c>
      <c r="S142" s="414"/>
      <c r="T142" s="99">
        <v>0.52</v>
      </c>
      <c r="U142" s="99">
        <v>0.56999999999999995</v>
      </c>
      <c r="V142" s="90">
        <v>80</v>
      </c>
      <c r="W142" s="90">
        <v>170</v>
      </c>
      <c r="X142" s="90">
        <v>36</v>
      </c>
      <c r="Y142" s="90">
        <v>2</v>
      </c>
      <c r="Z142" s="90">
        <v>3</v>
      </c>
      <c r="AB142" s="115">
        <v>12</v>
      </c>
      <c r="AC142" s="66">
        <v>41896</v>
      </c>
      <c r="AD142" s="67">
        <v>46069</v>
      </c>
      <c r="AE142" s="68" t="s">
        <v>36</v>
      </c>
      <c r="AF142" s="69">
        <v>0.56310000000000004</v>
      </c>
      <c r="AG142" s="69">
        <v>86</v>
      </c>
      <c r="AH142" s="69">
        <v>34</v>
      </c>
      <c r="AI142" s="70">
        <v>1.3</v>
      </c>
      <c r="AJ142" s="70">
        <v>0</v>
      </c>
      <c r="AK142" s="71" t="s">
        <v>20</v>
      </c>
      <c r="AL142" s="69">
        <v>63</v>
      </c>
      <c r="AM142" s="71" t="s">
        <v>35</v>
      </c>
      <c r="AN142" s="70">
        <v>21197</v>
      </c>
      <c r="AO142" s="70">
        <v>0.05</v>
      </c>
      <c r="AP142" s="410"/>
      <c r="AQ142" s="99">
        <v>0.52</v>
      </c>
      <c r="AR142" s="99">
        <v>0.56999999999999995</v>
      </c>
      <c r="AS142" s="90">
        <v>80</v>
      </c>
      <c r="AT142" s="90">
        <v>170</v>
      </c>
      <c r="AU142" s="90">
        <v>36</v>
      </c>
      <c r="AV142" s="90">
        <v>2</v>
      </c>
      <c r="AW142" s="90">
        <v>3</v>
      </c>
      <c r="AX142" s="230"/>
      <c r="AY142" s="104"/>
      <c r="AZ142" s="104"/>
      <c r="BA142" s="104"/>
      <c r="BB142" s="104"/>
      <c r="BC142" s="104"/>
      <c r="BD142" s="104"/>
      <c r="BE142" s="104"/>
      <c r="BF142" s="104"/>
      <c r="BG142" s="104"/>
      <c r="BH142" s="104"/>
      <c r="BI142" s="104"/>
      <c r="BJ142" s="104"/>
      <c r="BK142" s="104"/>
      <c r="BL142" s="104"/>
      <c r="BM142" s="104"/>
      <c r="BN142" s="421"/>
      <c r="BO142" s="104"/>
      <c r="BP142" s="104"/>
      <c r="BQ142" s="104"/>
      <c r="BR142" s="104"/>
      <c r="BS142" s="104"/>
      <c r="BT142" s="104"/>
      <c r="BU142" s="104"/>
    </row>
    <row r="143" spans="1:74" x14ac:dyDescent="0.25">
      <c r="A143" s="44">
        <f t="shared" si="17"/>
        <v>2014</v>
      </c>
      <c r="B143" s="44" t="str">
        <f t="shared" si="17"/>
        <v>SEPTIEMBRE</v>
      </c>
      <c r="C143" s="44">
        <v>14</v>
      </c>
      <c r="D143" s="44" t="str">
        <f t="shared" si="16"/>
        <v>SEPTIEMBRE 2014 / 13</v>
      </c>
      <c r="E143" s="104">
        <v>13</v>
      </c>
      <c r="F143" s="78">
        <v>41907</v>
      </c>
      <c r="G143" s="124">
        <v>46272</v>
      </c>
      <c r="H143" s="114" t="s">
        <v>171</v>
      </c>
      <c r="I143" s="126">
        <v>0.55379999999999996</v>
      </c>
      <c r="J143" s="93">
        <v>100</v>
      </c>
      <c r="K143" s="109">
        <v>30</v>
      </c>
      <c r="L143" s="109">
        <v>1.89</v>
      </c>
      <c r="M143" s="109">
        <v>0</v>
      </c>
      <c r="N143" s="108" t="s">
        <v>20</v>
      </c>
      <c r="O143" s="112">
        <v>7</v>
      </c>
      <c r="P143" s="110" t="s">
        <v>21</v>
      </c>
      <c r="Q143" s="109">
        <v>21260</v>
      </c>
      <c r="R143" s="112">
        <v>0.79</v>
      </c>
      <c r="S143" s="414"/>
      <c r="T143" s="99">
        <v>0.52</v>
      </c>
      <c r="U143" s="99">
        <v>0.56999999999999995</v>
      </c>
      <c r="V143" s="90">
        <v>80</v>
      </c>
      <c r="W143" s="90">
        <v>170</v>
      </c>
      <c r="X143" s="90">
        <v>36</v>
      </c>
      <c r="Y143" s="90">
        <v>2</v>
      </c>
      <c r="Z143" s="90">
        <v>3</v>
      </c>
      <c r="AB143" s="115">
        <v>13</v>
      </c>
      <c r="AC143" s="66">
        <v>41897</v>
      </c>
      <c r="AD143" s="67">
        <v>46078</v>
      </c>
      <c r="AE143" s="68" t="s">
        <v>148</v>
      </c>
      <c r="AF143" s="72">
        <v>0.56200000000000006</v>
      </c>
      <c r="AG143" s="69">
        <v>88</v>
      </c>
      <c r="AH143" s="69">
        <v>34</v>
      </c>
      <c r="AI143" s="70">
        <v>1.33</v>
      </c>
      <c r="AJ143" s="70">
        <v>0</v>
      </c>
      <c r="AK143" s="71" t="s">
        <v>20</v>
      </c>
      <c r="AL143" s="69">
        <v>63</v>
      </c>
      <c r="AM143" s="71" t="s">
        <v>35</v>
      </c>
      <c r="AN143" s="70">
        <v>21202</v>
      </c>
      <c r="AO143" s="70">
        <v>0.08</v>
      </c>
      <c r="AP143" s="410"/>
      <c r="AQ143" s="99">
        <v>0.52</v>
      </c>
      <c r="AR143" s="99">
        <v>0.56999999999999995</v>
      </c>
      <c r="AS143" s="90">
        <v>80</v>
      </c>
      <c r="AT143" s="90">
        <v>170</v>
      </c>
      <c r="AU143" s="90">
        <v>36</v>
      </c>
      <c r="AV143" s="90">
        <v>2</v>
      </c>
      <c r="AW143" s="90">
        <v>3</v>
      </c>
      <c r="AX143" s="230"/>
      <c r="AY143" s="104"/>
      <c r="AZ143" s="104"/>
      <c r="BA143" s="104"/>
      <c r="BB143" s="104"/>
      <c r="BC143" s="104"/>
      <c r="BD143" s="104"/>
      <c r="BE143" s="104"/>
      <c r="BF143" s="104"/>
      <c r="BG143" s="104"/>
      <c r="BH143" s="104"/>
      <c r="BI143" s="104"/>
      <c r="BJ143" s="104"/>
      <c r="BK143" s="104"/>
      <c r="BL143" s="104"/>
      <c r="BM143" s="104"/>
      <c r="BN143" s="421"/>
      <c r="BO143" s="104"/>
      <c r="BP143" s="104"/>
      <c r="BQ143" s="104"/>
      <c r="BR143" s="104"/>
      <c r="BS143" s="104"/>
      <c r="BT143" s="104"/>
      <c r="BU143" s="104"/>
    </row>
    <row r="144" spans="1:74" x14ac:dyDescent="0.25">
      <c r="A144" s="44">
        <f t="shared" si="17"/>
        <v>2014</v>
      </c>
      <c r="B144" s="44" t="str">
        <f t="shared" si="17"/>
        <v>SEPTIEMBRE</v>
      </c>
      <c r="C144" s="44">
        <v>15</v>
      </c>
      <c r="D144" s="44" t="str">
        <f t="shared" si="16"/>
        <v>SEPTIEMBRE 2014 / 14</v>
      </c>
      <c r="E144" s="104">
        <v>14</v>
      </c>
      <c r="F144" s="78">
        <v>41909</v>
      </c>
      <c r="G144" s="124">
        <v>46331</v>
      </c>
      <c r="H144" s="114" t="s">
        <v>171</v>
      </c>
      <c r="I144" s="126">
        <v>0.54849999999999999</v>
      </c>
      <c r="J144" s="93">
        <v>109</v>
      </c>
      <c r="K144" s="109">
        <v>29</v>
      </c>
      <c r="L144" s="109">
        <v>1.57</v>
      </c>
      <c r="M144" s="109">
        <v>0</v>
      </c>
      <c r="N144" s="108" t="s">
        <v>20</v>
      </c>
      <c r="O144" s="112">
        <v>7</v>
      </c>
      <c r="P144" s="110" t="s">
        <v>21</v>
      </c>
      <c r="Q144" s="109">
        <v>21287</v>
      </c>
      <c r="R144" s="112">
        <v>1.05</v>
      </c>
      <c r="S144" s="414"/>
      <c r="T144" s="99">
        <v>0.52</v>
      </c>
      <c r="U144" s="99">
        <v>0.56999999999999995</v>
      </c>
      <c r="V144" s="90">
        <v>80</v>
      </c>
      <c r="W144" s="90">
        <v>170</v>
      </c>
      <c r="X144" s="90">
        <v>36</v>
      </c>
      <c r="Y144" s="90">
        <v>2</v>
      </c>
      <c r="Z144" s="90">
        <v>3</v>
      </c>
      <c r="AB144" s="115">
        <v>14</v>
      </c>
      <c r="AC144" s="66">
        <v>41898</v>
      </c>
      <c r="AD144" s="67">
        <v>46101</v>
      </c>
      <c r="AE144" s="68" t="s">
        <v>36</v>
      </c>
      <c r="AF144" s="69">
        <v>0.56210000000000004</v>
      </c>
      <c r="AG144" s="69">
        <v>88</v>
      </c>
      <c r="AH144" s="69">
        <v>34</v>
      </c>
      <c r="AI144" s="70">
        <v>1.33</v>
      </c>
      <c r="AJ144" s="70">
        <v>0</v>
      </c>
      <c r="AK144" s="71" t="s">
        <v>20</v>
      </c>
      <c r="AL144" s="69">
        <v>63</v>
      </c>
      <c r="AM144" s="71" t="s">
        <v>35</v>
      </c>
      <c r="AN144" s="70">
        <v>21201</v>
      </c>
      <c r="AO144" s="70">
        <v>0.04</v>
      </c>
      <c r="AP144" s="410"/>
      <c r="AQ144" s="99">
        <v>0.52</v>
      </c>
      <c r="AR144" s="99">
        <v>0.56999999999999995</v>
      </c>
      <c r="AS144" s="90">
        <v>80</v>
      </c>
      <c r="AT144" s="90">
        <v>170</v>
      </c>
      <c r="AU144" s="90">
        <v>36</v>
      </c>
      <c r="AV144" s="90">
        <v>2</v>
      </c>
      <c r="AW144" s="90">
        <v>3</v>
      </c>
      <c r="AX144" s="230"/>
      <c r="AY144" s="104"/>
      <c r="AZ144" s="104"/>
      <c r="BA144" s="104"/>
      <c r="BB144" s="104"/>
      <c r="BC144" s="104"/>
      <c r="BD144" s="104"/>
      <c r="BE144" s="104"/>
      <c r="BF144" s="104"/>
      <c r="BG144" s="104"/>
      <c r="BH144" s="104"/>
      <c r="BI144" s="104"/>
      <c r="BJ144" s="104"/>
      <c r="BK144" s="104"/>
      <c r="BL144" s="104"/>
      <c r="BM144" s="104"/>
      <c r="BN144" s="421"/>
      <c r="BO144" s="104"/>
      <c r="BP144" s="104"/>
      <c r="BQ144" s="104"/>
      <c r="BR144" s="104"/>
      <c r="BS144" s="104"/>
      <c r="BT144" s="104"/>
      <c r="BU144" s="104"/>
    </row>
    <row r="145" spans="1:73" x14ac:dyDescent="0.25">
      <c r="A145" s="44">
        <f t="shared" si="17"/>
        <v>2014</v>
      </c>
      <c r="B145" s="44" t="str">
        <f t="shared" si="17"/>
        <v>SEPTIEMBRE</v>
      </c>
      <c r="C145" s="44">
        <v>16</v>
      </c>
      <c r="D145" s="44" t="str">
        <f t="shared" si="16"/>
        <v>SEPTIEMBRE 2014 / 15</v>
      </c>
      <c r="E145" s="104">
        <v>15</v>
      </c>
      <c r="F145" s="78">
        <v>41910</v>
      </c>
      <c r="G145" s="124">
        <v>46356</v>
      </c>
      <c r="H145" s="114" t="s">
        <v>171</v>
      </c>
      <c r="I145" s="126">
        <v>0.54810000000000003</v>
      </c>
      <c r="J145" s="93">
        <v>110</v>
      </c>
      <c r="K145" s="109">
        <v>27</v>
      </c>
      <c r="L145" s="109">
        <v>1.23</v>
      </c>
      <c r="M145" s="109">
        <v>0</v>
      </c>
      <c r="N145" s="108" t="s">
        <v>20</v>
      </c>
      <c r="O145" s="112">
        <v>7</v>
      </c>
      <c r="P145" s="110" t="s">
        <v>21</v>
      </c>
      <c r="Q145" s="109">
        <v>21288</v>
      </c>
      <c r="R145" s="112">
        <v>0.99</v>
      </c>
      <c r="S145" s="414"/>
      <c r="T145" s="99">
        <v>0.52</v>
      </c>
      <c r="U145" s="99">
        <v>0.56999999999999995</v>
      </c>
      <c r="V145" s="90">
        <v>80</v>
      </c>
      <c r="W145" s="90">
        <v>170</v>
      </c>
      <c r="X145" s="90">
        <v>36</v>
      </c>
      <c r="Y145" s="90">
        <v>2</v>
      </c>
      <c r="Z145" s="90">
        <v>3</v>
      </c>
      <c r="AB145" s="115">
        <v>15</v>
      </c>
      <c r="AC145" s="66">
        <v>41899</v>
      </c>
      <c r="AD145" s="67">
        <v>46129</v>
      </c>
      <c r="AE145" s="68" t="s">
        <v>165</v>
      </c>
      <c r="AF145" s="69">
        <v>0.56320000000000003</v>
      </c>
      <c r="AG145" s="69">
        <v>86</v>
      </c>
      <c r="AH145" s="69">
        <v>33</v>
      </c>
      <c r="AI145" s="70">
        <v>1.38</v>
      </c>
      <c r="AJ145" s="70">
        <v>0</v>
      </c>
      <c r="AK145" s="71" t="s">
        <v>20</v>
      </c>
      <c r="AL145" s="69">
        <v>65</v>
      </c>
      <c r="AM145" s="71" t="s">
        <v>35</v>
      </c>
      <c r="AN145" s="70">
        <v>21194</v>
      </c>
      <c r="AO145" s="70">
        <v>7.0000000000000007E-2</v>
      </c>
      <c r="AP145" s="410"/>
      <c r="AQ145" s="99">
        <v>0.52</v>
      </c>
      <c r="AR145" s="99">
        <v>0.56999999999999995</v>
      </c>
      <c r="AS145" s="90">
        <v>80</v>
      </c>
      <c r="AT145" s="90">
        <v>170</v>
      </c>
      <c r="AU145" s="90">
        <v>36</v>
      </c>
      <c r="AV145" s="90">
        <v>2</v>
      </c>
      <c r="AW145" s="90">
        <v>3</v>
      </c>
      <c r="AX145" s="230"/>
      <c r="AY145" s="104"/>
      <c r="AZ145" s="104"/>
      <c r="BA145" s="104"/>
      <c r="BB145" s="104"/>
      <c r="BC145" s="104"/>
      <c r="BD145" s="104"/>
      <c r="BE145" s="104"/>
      <c r="BF145" s="104"/>
      <c r="BG145" s="104"/>
      <c r="BH145" s="104"/>
      <c r="BI145" s="104"/>
      <c r="BJ145" s="104"/>
      <c r="BK145" s="104"/>
      <c r="BL145" s="104"/>
      <c r="BM145" s="104"/>
      <c r="BN145" s="421"/>
      <c r="BO145" s="104"/>
      <c r="BP145" s="104"/>
      <c r="BQ145" s="104"/>
      <c r="BR145" s="104"/>
      <c r="BS145" s="104"/>
      <c r="BT145" s="104"/>
      <c r="BU145" s="104"/>
    </row>
    <row r="146" spans="1:73" x14ac:dyDescent="0.25">
      <c r="A146" s="44">
        <f t="shared" si="17"/>
        <v>2014</v>
      </c>
      <c r="B146" s="44" t="str">
        <f t="shared" si="17"/>
        <v>SEPTIEMBRE</v>
      </c>
      <c r="C146" s="44">
        <v>17</v>
      </c>
      <c r="D146" s="44" t="str">
        <f t="shared" si="16"/>
        <v>SEPTIEMBRE 2014 / 16</v>
      </c>
      <c r="E146" s="104">
        <v>16</v>
      </c>
      <c r="F146" s="78">
        <v>41912</v>
      </c>
      <c r="G146" s="124">
        <v>46387</v>
      </c>
      <c r="H146" s="114" t="s">
        <v>171</v>
      </c>
      <c r="I146" s="126">
        <v>0.54430000000000001</v>
      </c>
      <c r="J146" s="93">
        <v>116</v>
      </c>
      <c r="K146" s="109">
        <v>28</v>
      </c>
      <c r="L146" s="109">
        <v>0.96</v>
      </c>
      <c r="M146" s="109">
        <v>0</v>
      </c>
      <c r="N146" s="108" t="s">
        <v>20</v>
      </c>
      <c r="O146" s="112">
        <v>5</v>
      </c>
      <c r="P146" s="110" t="s">
        <v>21</v>
      </c>
      <c r="Q146" s="109">
        <v>21309</v>
      </c>
      <c r="R146" s="108">
        <v>1.29</v>
      </c>
      <c r="S146" s="414"/>
      <c r="T146" s="99">
        <v>0.52</v>
      </c>
      <c r="U146" s="99">
        <v>0.56999999999999995</v>
      </c>
      <c r="V146" s="90">
        <v>80</v>
      </c>
      <c r="W146" s="90">
        <v>170</v>
      </c>
      <c r="X146" s="90">
        <v>36</v>
      </c>
      <c r="Y146" s="90">
        <v>2</v>
      </c>
      <c r="Z146" s="90">
        <v>3</v>
      </c>
      <c r="AB146" s="115">
        <v>16</v>
      </c>
      <c r="AC146" s="66">
        <v>41900</v>
      </c>
      <c r="AD146" s="67">
        <v>46148</v>
      </c>
      <c r="AE146" s="68" t="s">
        <v>34</v>
      </c>
      <c r="AF146" s="69">
        <v>0.56269999999999998</v>
      </c>
      <c r="AG146" s="69">
        <v>87</v>
      </c>
      <c r="AH146" s="69">
        <v>34</v>
      </c>
      <c r="AI146" s="70">
        <v>1.25</v>
      </c>
      <c r="AJ146" s="70">
        <v>0</v>
      </c>
      <c r="AK146" s="71" t="s">
        <v>20</v>
      </c>
      <c r="AL146" s="69">
        <v>63</v>
      </c>
      <c r="AM146" s="71" t="s">
        <v>35</v>
      </c>
      <c r="AN146" s="70">
        <v>21195</v>
      </c>
      <c r="AO146" s="70">
        <v>0.2</v>
      </c>
      <c r="AP146" s="410"/>
      <c r="AQ146" s="99">
        <v>0.52</v>
      </c>
      <c r="AR146" s="99">
        <v>0.56999999999999995</v>
      </c>
      <c r="AS146" s="90">
        <v>80</v>
      </c>
      <c r="AT146" s="90">
        <v>170</v>
      </c>
      <c r="AU146" s="90">
        <v>36</v>
      </c>
      <c r="AV146" s="90">
        <v>2</v>
      </c>
      <c r="AW146" s="90">
        <v>3</v>
      </c>
      <c r="AX146" s="230"/>
      <c r="AY146" s="104"/>
      <c r="AZ146" s="104"/>
      <c r="BA146" s="104"/>
      <c r="BB146" s="104"/>
      <c r="BC146" s="104"/>
      <c r="BD146" s="104"/>
      <c r="BE146" s="104"/>
      <c r="BF146" s="104"/>
      <c r="BG146" s="104"/>
      <c r="BH146" s="104"/>
      <c r="BI146" s="104"/>
      <c r="BJ146" s="104"/>
      <c r="BK146" s="104"/>
      <c r="BL146" s="104"/>
      <c r="BM146" s="104"/>
      <c r="BN146" s="421"/>
      <c r="BO146" s="104"/>
      <c r="BP146" s="104"/>
      <c r="BQ146" s="104"/>
      <c r="BR146" s="104"/>
      <c r="BS146" s="104"/>
      <c r="BT146" s="104"/>
      <c r="BU146" s="104"/>
    </row>
    <row r="147" spans="1:73" x14ac:dyDescent="0.25">
      <c r="A147" s="44">
        <f t="shared" si="17"/>
        <v>2014</v>
      </c>
      <c r="B147" s="44" t="str">
        <f t="shared" si="17"/>
        <v>SEPTIEMBRE</v>
      </c>
      <c r="C147" s="44">
        <v>18</v>
      </c>
      <c r="D147" s="44" t="str">
        <f t="shared" si="16"/>
        <v>SEPTIEMBRE 2014 / 17</v>
      </c>
      <c r="E147" s="104"/>
      <c r="F147" s="77"/>
      <c r="G147" s="104"/>
      <c r="H147" s="104"/>
      <c r="I147" s="104"/>
      <c r="J147" s="104"/>
      <c r="K147" s="104"/>
      <c r="L147" s="104"/>
      <c r="M147" s="104"/>
      <c r="N147" s="104"/>
      <c r="O147" s="104"/>
      <c r="P147" s="104"/>
      <c r="Q147" s="113"/>
      <c r="R147" s="113"/>
      <c r="S147" s="415"/>
      <c r="T147" s="113"/>
      <c r="U147" s="113"/>
      <c r="V147" s="104"/>
      <c r="W147" s="104"/>
      <c r="X147" s="104"/>
      <c r="Y147" s="104"/>
      <c r="Z147" s="104"/>
      <c r="AB147" s="115">
        <v>17</v>
      </c>
      <c r="AC147" s="66">
        <v>41901</v>
      </c>
      <c r="AD147" s="67">
        <v>46172</v>
      </c>
      <c r="AE147" s="68" t="s">
        <v>165</v>
      </c>
      <c r="AF147" s="69">
        <v>0.56289999999999996</v>
      </c>
      <c r="AG147" s="69">
        <v>87</v>
      </c>
      <c r="AH147" s="69">
        <v>34</v>
      </c>
      <c r="AI147" s="70">
        <v>1.32</v>
      </c>
      <c r="AJ147" s="70">
        <v>0</v>
      </c>
      <c r="AK147" s="71" t="s">
        <v>20</v>
      </c>
      <c r="AL147" s="69">
        <v>64</v>
      </c>
      <c r="AM147" s="71" t="s">
        <v>35</v>
      </c>
      <c r="AN147" s="70">
        <v>21193</v>
      </c>
      <c r="AO147" s="70">
        <v>0.3</v>
      </c>
      <c r="AP147" s="410"/>
      <c r="AQ147" s="99">
        <v>0.52</v>
      </c>
      <c r="AR147" s="99">
        <v>0.56999999999999995</v>
      </c>
      <c r="AS147" s="90">
        <v>80</v>
      </c>
      <c r="AT147" s="90">
        <v>170</v>
      </c>
      <c r="AU147" s="90">
        <v>36</v>
      </c>
      <c r="AV147" s="90">
        <v>2</v>
      </c>
      <c r="AW147" s="90">
        <v>3</v>
      </c>
      <c r="AX147" s="230"/>
      <c r="AY147" s="104"/>
      <c r="AZ147" s="104"/>
      <c r="BA147" s="104"/>
      <c r="BB147" s="104"/>
      <c r="BC147" s="104"/>
      <c r="BD147" s="104"/>
      <c r="BE147" s="104"/>
      <c r="BF147" s="104"/>
      <c r="BG147" s="104"/>
      <c r="BH147" s="104"/>
      <c r="BI147" s="104"/>
      <c r="BJ147" s="104"/>
      <c r="BK147" s="104"/>
      <c r="BL147" s="104"/>
      <c r="BM147" s="104"/>
      <c r="BN147" s="421"/>
      <c r="BO147" s="104"/>
      <c r="BP147" s="104"/>
      <c r="BQ147" s="104"/>
      <c r="BR147" s="104"/>
      <c r="BS147" s="104"/>
      <c r="BT147" s="104"/>
      <c r="BU147" s="104"/>
    </row>
    <row r="148" spans="1:73" x14ac:dyDescent="0.25">
      <c r="A148" s="44">
        <f t="shared" si="17"/>
        <v>2014</v>
      </c>
      <c r="B148" s="44" t="str">
        <f t="shared" si="17"/>
        <v>SEPTIEMBRE</v>
      </c>
      <c r="C148" s="44">
        <v>19</v>
      </c>
      <c r="D148" s="44" t="str">
        <f t="shared" si="16"/>
        <v>SEPTIEMBRE 2014 / 18</v>
      </c>
      <c r="E148" s="104"/>
      <c r="F148" s="77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13"/>
      <c r="R148" s="113"/>
      <c r="S148" s="415"/>
      <c r="T148" s="113"/>
      <c r="U148" s="113"/>
      <c r="V148" s="104"/>
      <c r="W148" s="104"/>
      <c r="X148" s="104"/>
      <c r="Y148" s="104"/>
      <c r="Z148" s="104"/>
      <c r="AB148" s="115">
        <v>18</v>
      </c>
      <c r="AC148" s="66">
        <v>41904</v>
      </c>
      <c r="AD148" s="67">
        <v>46207</v>
      </c>
      <c r="AE148" s="68" t="s">
        <v>36</v>
      </c>
      <c r="AF148" s="69">
        <v>0.56279999999999997</v>
      </c>
      <c r="AG148" s="69">
        <v>87</v>
      </c>
      <c r="AH148" s="69">
        <v>34</v>
      </c>
      <c r="AI148" s="70">
        <v>1.4</v>
      </c>
      <c r="AJ148" s="70">
        <v>0</v>
      </c>
      <c r="AK148" s="71" t="s">
        <v>20</v>
      </c>
      <c r="AL148" s="69">
        <v>64</v>
      </c>
      <c r="AM148" s="71" t="s">
        <v>35</v>
      </c>
      <c r="AN148" s="70">
        <v>21195</v>
      </c>
      <c r="AO148" s="70">
        <v>0.1</v>
      </c>
      <c r="AP148" s="410"/>
      <c r="AQ148" s="99">
        <v>0.52</v>
      </c>
      <c r="AR148" s="99">
        <v>0.56999999999999995</v>
      </c>
      <c r="AS148" s="90">
        <v>80</v>
      </c>
      <c r="AT148" s="90">
        <v>170</v>
      </c>
      <c r="AU148" s="90">
        <v>36</v>
      </c>
      <c r="AV148" s="90">
        <v>2</v>
      </c>
      <c r="AW148" s="90">
        <v>3</v>
      </c>
      <c r="AX148" s="230"/>
      <c r="AY148" s="104"/>
      <c r="AZ148" s="104"/>
      <c r="BA148" s="104"/>
      <c r="BB148" s="104"/>
      <c r="BC148" s="104"/>
      <c r="BD148" s="104"/>
      <c r="BE148" s="104"/>
      <c r="BF148" s="104"/>
      <c r="BG148" s="104"/>
      <c r="BH148" s="104"/>
      <c r="BI148" s="104"/>
      <c r="BJ148" s="104"/>
      <c r="BK148" s="104"/>
      <c r="BL148" s="104"/>
      <c r="BM148" s="104"/>
      <c r="BN148" s="421"/>
      <c r="BO148" s="104"/>
      <c r="BP148" s="104"/>
      <c r="BQ148" s="104"/>
      <c r="BR148" s="104"/>
      <c r="BS148" s="104"/>
      <c r="BT148" s="104"/>
      <c r="BU148" s="104"/>
    </row>
    <row r="149" spans="1:73" x14ac:dyDescent="0.25">
      <c r="A149" s="44">
        <f t="shared" si="17"/>
        <v>2014</v>
      </c>
      <c r="B149" s="44" t="str">
        <f t="shared" si="17"/>
        <v>SEPTIEMBRE</v>
      </c>
      <c r="C149" s="44">
        <v>20</v>
      </c>
      <c r="D149" s="44" t="str">
        <f t="shared" si="16"/>
        <v>SEPTIEMBRE 2014 / 19</v>
      </c>
      <c r="E149" s="104"/>
      <c r="F149" s="77"/>
      <c r="G149" s="104"/>
      <c r="H149" s="104"/>
      <c r="I149" s="104"/>
      <c r="J149" s="104"/>
      <c r="K149" s="104"/>
      <c r="L149" s="104"/>
      <c r="M149" s="104"/>
      <c r="N149" s="104"/>
      <c r="O149" s="104"/>
      <c r="P149" s="104"/>
      <c r="Q149" s="113"/>
      <c r="R149" s="113"/>
      <c r="S149" s="415"/>
      <c r="T149" s="113"/>
      <c r="U149" s="113"/>
      <c r="V149" s="104"/>
      <c r="W149" s="104"/>
      <c r="X149" s="104"/>
      <c r="Y149" s="104"/>
      <c r="Z149" s="104"/>
      <c r="AB149" s="115">
        <v>19</v>
      </c>
      <c r="AC149" s="66">
        <v>41904</v>
      </c>
      <c r="AD149" s="67">
        <v>46210</v>
      </c>
      <c r="AE149" s="68" t="s">
        <v>148</v>
      </c>
      <c r="AF149" s="69">
        <v>0.56089999999999995</v>
      </c>
      <c r="AG149" s="69">
        <v>90</v>
      </c>
      <c r="AH149" s="69">
        <v>34</v>
      </c>
      <c r="AI149" s="70">
        <v>1.55</v>
      </c>
      <c r="AJ149" s="70">
        <v>0</v>
      </c>
      <c r="AK149" s="71" t="s">
        <v>20</v>
      </c>
      <c r="AL149" s="69">
        <v>64</v>
      </c>
      <c r="AM149" s="71" t="s">
        <v>35</v>
      </c>
      <c r="AN149" s="70">
        <v>21206</v>
      </c>
      <c r="AO149" s="70">
        <v>0.09</v>
      </c>
      <c r="AP149" s="410"/>
      <c r="AQ149" s="99">
        <v>0.52</v>
      </c>
      <c r="AR149" s="99">
        <v>0.56999999999999995</v>
      </c>
      <c r="AS149" s="90">
        <v>80</v>
      </c>
      <c r="AT149" s="90">
        <v>170</v>
      </c>
      <c r="AU149" s="90">
        <v>36</v>
      </c>
      <c r="AV149" s="90">
        <v>2</v>
      </c>
      <c r="AW149" s="90">
        <v>3</v>
      </c>
      <c r="AX149" s="230"/>
      <c r="AY149" s="104"/>
      <c r="AZ149" s="104"/>
      <c r="BA149" s="104"/>
      <c r="BB149" s="104"/>
      <c r="BC149" s="104"/>
      <c r="BD149" s="104"/>
      <c r="BE149" s="104"/>
      <c r="BF149" s="104"/>
      <c r="BG149" s="104"/>
      <c r="BH149" s="104"/>
      <c r="BI149" s="104"/>
      <c r="BJ149" s="104"/>
      <c r="BK149" s="104"/>
      <c r="BL149" s="104"/>
      <c r="BM149" s="104"/>
      <c r="BN149" s="421"/>
      <c r="BO149" s="104"/>
      <c r="BP149" s="104"/>
      <c r="BQ149" s="104"/>
      <c r="BR149" s="104"/>
      <c r="BS149" s="104"/>
      <c r="BT149" s="104"/>
      <c r="BU149" s="104"/>
    </row>
    <row r="150" spans="1:73" x14ac:dyDescent="0.25">
      <c r="A150" s="44">
        <f t="shared" si="17"/>
        <v>2014</v>
      </c>
      <c r="B150" s="44" t="str">
        <f t="shared" si="17"/>
        <v>SEPTIEMBRE</v>
      </c>
      <c r="C150" s="44">
        <v>21</v>
      </c>
      <c r="D150" s="44" t="str">
        <f t="shared" si="16"/>
        <v>SEPTIEMBRE 2014 / 20</v>
      </c>
      <c r="E150" s="104"/>
      <c r="F150" s="77"/>
      <c r="G150" s="104"/>
      <c r="H150" s="104"/>
      <c r="I150" s="104"/>
      <c r="J150" s="104"/>
      <c r="K150" s="104"/>
      <c r="L150" s="104"/>
      <c r="M150" s="104"/>
      <c r="N150" s="104"/>
      <c r="O150" s="104"/>
      <c r="P150" s="104"/>
      <c r="Q150" s="113"/>
      <c r="R150" s="113"/>
      <c r="S150" s="415"/>
      <c r="T150" s="113"/>
      <c r="U150" s="113"/>
      <c r="V150" s="104"/>
      <c r="W150" s="104"/>
      <c r="X150" s="104"/>
      <c r="Y150" s="104"/>
      <c r="Z150" s="104"/>
      <c r="AB150" s="115">
        <v>20</v>
      </c>
      <c r="AC150" s="66">
        <v>41905</v>
      </c>
      <c r="AD150" s="67">
        <v>46235</v>
      </c>
      <c r="AE150" s="68" t="s">
        <v>34</v>
      </c>
      <c r="AF150" s="69">
        <v>0.56079999999999997</v>
      </c>
      <c r="AG150" s="69">
        <v>90</v>
      </c>
      <c r="AH150" s="69">
        <v>34</v>
      </c>
      <c r="AI150" s="70">
        <v>1.45</v>
      </c>
      <c r="AJ150" s="70">
        <v>0</v>
      </c>
      <c r="AK150" s="71" t="s">
        <v>20</v>
      </c>
      <c r="AL150" s="69">
        <v>64</v>
      </c>
      <c r="AM150" s="71" t="s">
        <v>35</v>
      </c>
      <c r="AN150" s="70">
        <v>21206</v>
      </c>
      <c r="AO150" s="70">
        <v>0.09</v>
      </c>
      <c r="AP150" s="410"/>
      <c r="AQ150" s="99">
        <v>0.52</v>
      </c>
      <c r="AR150" s="99">
        <v>0.56999999999999995</v>
      </c>
      <c r="AS150" s="90">
        <v>80</v>
      </c>
      <c r="AT150" s="90">
        <v>170</v>
      </c>
      <c r="AU150" s="90">
        <v>36</v>
      </c>
      <c r="AV150" s="90">
        <v>2</v>
      </c>
      <c r="AW150" s="90">
        <v>3</v>
      </c>
      <c r="AX150" s="230"/>
      <c r="AY150" s="104"/>
      <c r="AZ150" s="104"/>
      <c r="BA150" s="104"/>
      <c r="BB150" s="104"/>
      <c r="BC150" s="104"/>
      <c r="BD150" s="104"/>
      <c r="BE150" s="104"/>
      <c r="BF150" s="104"/>
      <c r="BG150" s="104"/>
      <c r="BH150" s="104"/>
      <c r="BI150" s="104"/>
      <c r="BJ150" s="104"/>
      <c r="BK150" s="104"/>
      <c r="BL150" s="104"/>
      <c r="BM150" s="104"/>
      <c r="BN150" s="421"/>
      <c r="BO150" s="104"/>
      <c r="BP150" s="104"/>
      <c r="BQ150" s="104"/>
      <c r="BR150" s="104"/>
      <c r="BS150" s="104"/>
      <c r="BT150" s="104"/>
      <c r="BU150" s="104"/>
    </row>
    <row r="151" spans="1:73" x14ac:dyDescent="0.25">
      <c r="A151" s="44">
        <f t="shared" si="17"/>
        <v>2014</v>
      </c>
      <c r="B151" s="44" t="str">
        <f t="shared" si="17"/>
        <v>SEPTIEMBRE</v>
      </c>
      <c r="C151" s="44">
        <v>22</v>
      </c>
      <c r="D151" s="44" t="str">
        <f t="shared" si="16"/>
        <v>SEPTIEMBRE 2014 / 21</v>
      </c>
      <c r="E151" s="104"/>
      <c r="F151" s="77"/>
      <c r="G151" s="104"/>
      <c r="H151" s="104"/>
      <c r="I151" s="104"/>
      <c r="J151" s="104"/>
      <c r="K151" s="104"/>
      <c r="L151" s="104"/>
      <c r="M151" s="104"/>
      <c r="N151" s="104"/>
      <c r="O151" s="104"/>
      <c r="P151" s="104"/>
      <c r="Q151" s="113"/>
      <c r="R151" s="113"/>
      <c r="S151" s="415"/>
      <c r="T151" s="113"/>
      <c r="U151" s="113"/>
      <c r="V151" s="104"/>
      <c r="W151" s="104"/>
      <c r="X151" s="104"/>
      <c r="Y151" s="104"/>
      <c r="Z151" s="104"/>
      <c r="AA151" s="230"/>
      <c r="AB151" s="115">
        <v>21</v>
      </c>
      <c r="AC151" s="66">
        <v>41906</v>
      </c>
      <c r="AD151" s="67">
        <v>46257</v>
      </c>
      <c r="AE151" s="68" t="s">
        <v>165</v>
      </c>
      <c r="AF151" s="69">
        <v>0.56299999999999994</v>
      </c>
      <c r="AG151" s="69">
        <v>86</v>
      </c>
      <c r="AH151" s="69">
        <v>34</v>
      </c>
      <c r="AI151" s="70">
        <v>1.51</v>
      </c>
      <c r="AJ151" s="70">
        <v>0</v>
      </c>
      <c r="AK151" s="71" t="s">
        <v>20</v>
      </c>
      <c r="AL151" s="69">
        <v>64</v>
      </c>
      <c r="AM151" s="71" t="s">
        <v>35</v>
      </c>
      <c r="AN151" s="70">
        <v>21196</v>
      </c>
      <c r="AO151" s="70">
        <v>0.04</v>
      </c>
      <c r="AP151" s="410"/>
      <c r="AQ151" s="99">
        <v>0.52</v>
      </c>
      <c r="AR151" s="99">
        <v>0.56999999999999995</v>
      </c>
      <c r="AS151" s="90">
        <v>80</v>
      </c>
      <c r="AT151" s="90">
        <v>170</v>
      </c>
      <c r="AU151" s="90">
        <v>36</v>
      </c>
      <c r="AV151" s="90">
        <v>2</v>
      </c>
      <c r="AW151" s="90">
        <v>3</v>
      </c>
      <c r="AX151" s="230"/>
      <c r="AY151" s="104"/>
      <c r="AZ151" s="104"/>
      <c r="BA151" s="104"/>
      <c r="BB151" s="104"/>
      <c r="BC151" s="104"/>
      <c r="BD151" s="104"/>
      <c r="BE151" s="104"/>
      <c r="BF151" s="104"/>
      <c r="BG151" s="104"/>
      <c r="BH151" s="104"/>
      <c r="BI151" s="104"/>
      <c r="BJ151" s="104"/>
      <c r="BK151" s="104"/>
      <c r="BL151" s="104"/>
      <c r="BM151" s="104"/>
      <c r="BN151" s="421"/>
      <c r="BO151" s="104"/>
      <c r="BP151" s="104"/>
      <c r="BQ151" s="104"/>
      <c r="BR151" s="104"/>
      <c r="BS151" s="104"/>
      <c r="BT151" s="104"/>
      <c r="BU151" s="104"/>
    </row>
    <row r="152" spans="1:73" x14ac:dyDescent="0.25">
      <c r="A152" s="44">
        <f t="shared" si="17"/>
        <v>2014</v>
      </c>
      <c r="B152" s="44" t="str">
        <f t="shared" si="17"/>
        <v>SEPTIEMBRE</v>
      </c>
      <c r="C152" s="44">
        <v>23</v>
      </c>
      <c r="D152" s="44" t="str">
        <f t="shared" si="16"/>
        <v>SEPTIEMBRE 2014 / 22</v>
      </c>
      <c r="E152" s="104"/>
      <c r="F152" s="77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13"/>
      <c r="R152" s="113"/>
      <c r="S152" s="415"/>
      <c r="T152" s="113"/>
      <c r="U152" s="113"/>
      <c r="V152" s="104"/>
      <c r="W152" s="104"/>
      <c r="X152" s="104"/>
      <c r="Y152" s="104"/>
      <c r="Z152" s="104"/>
      <c r="AB152" s="115">
        <v>22</v>
      </c>
      <c r="AC152" s="66">
        <v>41907</v>
      </c>
      <c r="AD152" s="67">
        <v>46277</v>
      </c>
      <c r="AE152" s="68" t="s">
        <v>34</v>
      </c>
      <c r="AF152" s="69">
        <v>0.56189999999999996</v>
      </c>
      <c r="AG152" s="69">
        <v>88</v>
      </c>
      <c r="AH152" s="69">
        <v>34</v>
      </c>
      <c r="AI152" s="70">
        <v>1.42</v>
      </c>
      <c r="AJ152" s="70">
        <v>0</v>
      </c>
      <c r="AK152" s="71" t="s">
        <v>20</v>
      </c>
      <c r="AL152" s="69">
        <v>64</v>
      </c>
      <c r="AM152" s="71" t="s">
        <v>35</v>
      </c>
      <c r="AN152" s="70">
        <v>21201</v>
      </c>
      <c r="AO152" s="70">
        <v>7.0000000000000007E-2</v>
      </c>
      <c r="AP152" s="410"/>
      <c r="AQ152" s="99">
        <v>0.52</v>
      </c>
      <c r="AR152" s="99">
        <v>0.56999999999999995</v>
      </c>
      <c r="AS152" s="90">
        <v>80</v>
      </c>
      <c r="AT152" s="90">
        <v>170</v>
      </c>
      <c r="AU152" s="90">
        <v>36</v>
      </c>
      <c r="AV152" s="90">
        <v>2</v>
      </c>
      <c r="AW152" s="90">
        <v>3</v>
      </c>
      <c r="AX152" s="230"/>
      <c r="AY152" s="104"/>
      <c r="AZ152" s="104"/>
      <c r="BA152" s="104"/>
      <c r="BB152" s="104"/>
      <c r="BC152" s="104"/>
      <c r="BD152" s="104"/>
      <c r="BE152" s="104"/>
      <c r="BF152" s="104"/>
      <c r="BG152" s="104"/>
      <c r="BH152" s="104"/>
      <c r="BI152" s="104"/>
      <c r="BJ152" s="104"/>
      <c r="BK152" s="104"/>
      <c r="BL152" s="104"/>
      <c r="BM152" s="104"/>
      <c r="BN152" s="421"/>
      <c r="BO152" s="104"/>
      <c r="BP152" s="104"/>
      <c r="BQ152" s="104"/>
      <c r="BR152" s="104"/>
      <c r="BS152" s="104"/>
      <c r="BT152" s="104"/>
      <c r="BU152" s="104"/>
    </row>
    <row r="153" spans="1:73" x14ac:dyDescent="0.25">
      <c r="A153" s="44">
        <f t="shared" si="17"/>
        <v>2014</v>
      </c>
      <c r="B153" s="44" t="str">
        <f t="shared" si="17"/>
        <v>SEPTIEMBRE</v>
      </c>
      <c r="C153" s="44">
        <v>24</v>
      </c>
      <c r="D153" s="44" t="str">
        <f t="shared" si="16"/>
        <v>SEPTIEMBRE 2014 / 23</v>
      </c>
      <c r="E153" s="104"/>
      <c r="F153" s="77"/>
      <c r="G153" s="104"/>
      <c r="H153" s="104"/>
      <c r="I153" s="104"/>
      <c r="J153" s="104"/>
      <c r="K153" s="104"/>
      <c r="L153" s="104"/>
      <c r="M153" s="104"/>
      <c r="N153" s="104"/>
      <c r="O153" s="104"/>
      <c r="P153" s="104"/>
      <c r="Q153" s="113"/>
      <c r="R153" s="113"/>
      <c r="S153" s="415"/>
      <c r="T153" s="113"/>
      <c r="U153" s="113"/>
      <c r="V153" s="104"/>
      <c r="W153" s="104"/>
      <c r="X153" s="104"/>
      <c r="Y153" s="104"/>
      <c r="Z153" s="104"/>
      <c r="AB153" s="115">
        <v>23</v>
      </c>
      <c r="AC153" s="66">
        <v>41908</v>
      </c>
      <c r="AD153" s="67">
        <v>46305</v>
      </c>
      <c r="AE153" s="68" t="s">
        <v>165</v>
      </c>
      <c r="AF153" s="69">
        <v>0.55910000000000004</v>
      </c>
      <c r="AG153" s="69">
        <v>93</v>
      </c>
      <c r="AH153" s="69">
        <v>34</v>
      </c>
      <c r="AI153" s="70">
        <v>1.33</v>
      </c>
      <c r="AJ153" s="70">
        <v>0</v>
      </c>
      <c r="AK153" s="71" t="s">
        <v>20</v>
      </c>
      <c r="AL153" s="69">
        <v>64</v>
      </c>
      <c r="AM153" s="71" t="s">
        <v>35</v>
      </c>
      <c r="AN153" s="70">
        <v>21216</v>
      </c>
      <c r="AO153" s="70">
        <v>0.06</v>
      </c>
      <c r="AP153" s="410"/>
      <c r="AQ153" s="99">
        <v>0.52</v>
      </c>
      <c r="AR153" s="99">
        <v>0.56999999999999995</v>
      </c>
      <c r="AS153" s="90">
        <v>80</v>
      </c>
      <c r="AT153" s="90">
        <v>170</v>
      </c>
      <c r="AU153" s="90">
        <v>36</v>
      </c>
      <c r="AV153" s="90">
        <v>2</v>
      </c>
      <c r="AW153" s="90">
        <v>3</v>
      </c>
      <c r="AX153" s="230"/>
      <c r="AY153" s="104"/>
      <c r="AZ153" s="104"/>
      <c r="BA153" s="104"/>
      <c r="BB153" s="104"/>
      <c r="BC153" s="104"/>
      <c r="BD153" s="104"/>
      <c r="BE153" s="104"/>
      <c r="BF153" s="104"/>
      <c r="BG153" s="104"/>
      <c r="BH153" s="104"/>
      <c r="BI153" s="104"/>
      <c r="BJ153" s="104"/>
      <c r="BK153" s="104"/>
      <c r="BL153" s="104"/>
      <c r="BM153" s="104"/>
      <c r="BN153" s="421"/>
      <c r="BO153" s="104"/>
      <c r="BP153" s="104"/>
      <c r="BQ153" s="104"/>
      <c r="BR153" s="104"/>
      <c r="BS153" s="104"/>
      <c r="BT153" s="104"/>
      <c r="BU153" s="104"/>
    </row>
    <row r="154" spans="1:73" x14ac:dyDescent="0.25">
      <c r="A154" s="44">
        <f t="shared" si="17"/>
        <v>2014</v>
      </c>
      <c r="B154" s="44" t="str">
        <f t="shared" si="17"/>
        <v>SEPTIEMBRE</v>
      </c>
      <c r="C154" s="44">
        <v>25</v>
      </c>
      <c r="D154" s="44" t="str">
        <f t="shared" si="16"/>
        <v>SEPTIEMBRE 2014 / 24</v>
      </c>
      <c r="E154" s="104"/>
      <c r="F154" s="77"/>
      <c r="G154" s="104"/>
      <c r="H154" s="104"/>
      <c r="I154" s="104"/>
      <c r="J154" s="104"/>
      <c r="K154" s="104"/>
      <c r="L154" s="104"/>
      <c r="M154" s="104"/>
      <c r="N154" s="104"/>
      <c r="O154" s="104"/>
      <c r="P154" s="104"/>
      <c r="Q154" s="113"/>
      <c r="R154" s="113"/>
      <c r="S154" s="415"/>
      <c r="T154" s="113"/>
      <c r="U154" s="113"/>
      <c r="V154" s="104"/>
      <c r="W154" s="104"/>
      <c r="X154" s="104"/>
      <c r="Y154" s="104"/>
      <c r="Z154" s="104"/>
      <c r="AB154" s="115">
        <v>24</v>
      </c>
      <c r="AC154" s="66">
        <v>41910</v>
      </c>
      <c r="AD154" s="67">
        <v>46346</v>
      </c>
      <c r="AE154" s="68" t="s">
        <v>36</v>
      </c>
      <c r="AF154" s="69">
        <v>0.55759999999999998</v>
      </c>
      <c r="AG154" s="69">
        <v>96</v>
      </c>
      <c r="AH154" s="69">
        <v>34</v>
      </c>
      <c r="AI154" s="70">
        <v>1.25</v>
      </c>
      <c r="AJ154" s="70">
        <v>0</v>
      </c>
      <c r="AK154" s="71" t="s">
        <v>20</v>
      </c>
      <c r="AL154" s="69">
        <v>64</v>
      </c>
      <c r="AM154" s="71" t="s">
        <v>35</v>
      </c>
      <c r="AN154" s="70">
        <v>21224</v>
      </c>
      <c r="AO154" s="70">
        <v>0.04</v>
      </c>
      <c r="AP154" s="410"/>
      <c r="AQ154" s="99">
        <v>0.52</v>
      </c>
      <c r="AR154" s="99">
        <v>0.56999999999999995</v>
      </c>
      <c r="AS154" s="90">
        <v>80</v>
      </c>
      <c r="AT154" s="90">
        <v>170</v>
      </c>
      <c r="AU154" s="90">
        <v>36</v>
      </c>
      <c r="AV154" s="90">
        <v>2</v>
      </c>
      <c r="AW154" s="90">
        <v>3</v>
      </c>
      <c r="AX154" s="230"/>
      <c r="AY154" s="104"/>
      <c r="AZ154" s="104"/>
      <c r="BA154" s="104"/>
      <c r="BB154" s="104"/>
      <c r="BC154" s="104"/>
      <c r="BD154" s="104"/>
      <c r="BE154" s="104"/>
      <c r="BF154" s="104"/>
      <c r="BG154" s="104"/>
      <c r="BH154" s="104"/>
      <c r="BI154" s="104"/>
      <c r="BJ154" s="104"/>
      <c r="BK154" s="104"/>
      <c r="BL154" s="104"/>
      <c r="BM154" s="104"/>
      <c r="BN154" s="421"/>
      <c r="BO154" s="104"/>
      <c r="BP154" s="104"/>
      <c r="BQ154" s="104"/>
      <c r="BR154" s="104"/>
      <c r="BS154" s="104"/>
      <c r="BT154" s="104"/>
      <c r="BU154" s="104"/>
    </row>
    <row r="155" spans="1:73" x14ac:dyDescent="0.25">
      <c r="A155" s="44">
        <f t="shared" si="17"/>
        <v>2014</v>
      </c>
      <c r="B155" s="44" t="str">
        <f t="shared" si="17"/>
        <v>SEPTIEMBRE</v>
      </c>
      <c r="C155" s="44">
        <v>26</v>
      </c>
      <c r="D155" s="44" t="str">
        <f t="shared" si="16"/>
        <v>SEPTIEMBRE 2014 / 25</v>
      </c>
      <c r="E155" s="104"/>
      <c r="F155" s="77"/>
      <c r="G155" s="104"/>
      <c r="H155" s="104"/>
      <c r="I155" s="104"/>
      <c r="J155" s="104"/>
      <c r="K155" s="104"/>
      <c r="L155" s="104"/>
      <c r="M155" s="104"/>
      <c r="N155" s="104"/>
      <c r="O155" s="104"/>
      <c r="P155" s="104"/>
      <c r="Q155" s="113"/>
      <c r="R155" s="113"/>
      <c r="S155" s="415"/>
      <c r="T155" s="113"/>
      <c r="U155" s="113"/>
      <c r="V155" s="104"/>
      <c r="W155" s="104"/>
      <c r="X155" s="104"/>
      <c r="Y155" s="104"/>
      <c r="Z155" s="104"/>
      <c r="AB155" s="115">
        <v>25</v>
      </c>
      <c r="AC155" s="66">
        <v>41911</v>
      </c>
      <c r="AD155" s="67">
        <v>46360</v>
      </c>
      <c r="AE155" s="68" t="s">
        <v>165</v>
      </c>
      <c r="AF155" s="69">
        <v>0.56020000000000003</v>
      </c>
      <c r="AG155" s="69">
        <v>91</v>
      </c>
      <c r="AH155" s="69">
        <v>34</v>
      </c>
      <c r="AI155" s="70">
        <v>1.28</v>
      </c>
      <c r="AJ155" s="70">
        <v>0</v>
      </c>
      <c r="AK155" s="71" t="s">
        <v>20</v>
      </c>
      <c r="AL155" s="69">
        <v>64</v>
      </c>
      <c r="AM155" s="71" t="s">
        <v>35</v>
      </c>
      <c r="AN155" s="70">
        <v>21210</v>
      </c>
      <c r="AO155" s="70">
        <v>0.04</v>
      </c>
      <c r="AP155" s="410"/>
      <c r="AQ155" s="99">
        <v>0.52</v>
      </c>
      <c r="AR155" s="99">
        <v>0.56999999999999995</v>
      </c>
      <c r="AS155" s="90">
        <v>80</v>
      </c>
      <c r="AT155" s="90">
        <v>170</v>
      </c>
      <c r="AU155" s="90">
        <v>36</v>
      </c>
      <c r="AV155" s="90">
        <v>2</v>
      </c>
      <c r="AW155" s="90">
        <v>3</v>
      </c>
      <c r="AX155" s="230"/>
      <c r="AY155" s="104"/>
      <c r="AZ155" s="104"/>
      <c r="BA155" s="104"/>
      <c r="BB155" s="104"/>
      <c r="BC155" s="104"/>
      <c r="BD155" s="104"/>
      <c r="BE155" s="104"/>
      <c r="BF155" s="104"/>
      <c r="BG155" s="104"/>
      <c r="BH155" s="104"/>
      <c r="BI155" s="104"/>
      <c r="BJ155" s="104"/>
      <c r="BK155" s="104"/>
      <c r="BL155" s="104"/>
      <c r="BM155" s="104"/>
      <c r="BN155" s="421"/>
      <c r="BO155" s="104"/>
      <c r="BP155" s="104"/>
      <c r="BQ155" s="104"/>
      <c r="BR155" s="104"/>
      <c r="BS155" s="104"/>
      <c r="BT155" s="104"/>
      <c r="BU155" s="104"/>
    </row>
    <row r="156" spans="1:73" x14ac:dyDescent="0.25">
      <c r="A156" s="44">
        <f t="shared" si="17"/>
        <v>2014</v>
      </c>
      <c r="B156" s="44" t="str">
        <f t="shared" si="17"/>
        <v>SEPTIEMBRE</v>
      </c>
      <c r="C156" s="44">
        <v>27</v>
      </c>
      <c r="D156" s="44" t="str">
        <f t="shared" si="16"/>
        <v>SEPTIEMBRE 2014 / 26</v>
      </c>
      <c r="E156" s="104"/>
      <c r="F156" s="77"/>
      <c r="G156" s="104"/>
      <c r="H156" s="104"/>
      <c r="I156" s="104"/>
      <c r="J156" s="104"/>
      <c r="K156" s="104"/>
      <c r="L156" s="104"/>
      <c r="M156" s="104"/>
      <c r="N156" s="104"/>
      <c r="O156" s="104"/>
      <c r="P156" s="104"/>
      <c r="Q156" s="113"/>
      <c r="R156" s="113"/>
      <c r="S156" s="415"/>
      <c r="T156" s="113"/>
      <c r="U156" s="113"/>
      <c r="V156" s="104"/>
      <c r="W156" s="104"/>
      <c r="X156" s="104"/>
      <c r="Y156" s="104"/>
      <c r="Z156" s="104"/>
      <c r="AB156" s="115">
        <v>26</v>
      </c>
      <c r="AC156" s="66">
        <v>41912</v>
      </c>
      <c r="AD156" s="67">
        <v>46389</v>
      </c>
      <c r="AE156" s="68" t="s">
        <v>34</v>
      </c>
      <c r="AF156" s="69">
        <v>0.55940000000000001</v>
      </c>
      <c r="AG156" s="69">
        <v>93</v>
      </c>
      <c r="AH156" s="69">
        <v>34</v>
      </c>
      <c r="AI156" s="70">
        <v>1.1100000000000001</v>
      </c>
      <c r="AJ156" s="70">
        <v>0</v>
      </c>
      <c r="AK156" s="71" t="s">
        <v>20</v>
      </c>
      <c r="AL156" s="69">
        <v>63</v>
      </c>
      <c r="AM156" s="71" t="s">
        <v>35</v>
      </c>
      <c r="AN156" s="70">
        <v>21214</v>
      </c>
      <c r="AO156" s="70">
        <v>0.03</v>
      </c>
      <c r="AP156" s="410"/>
      <c r="AQ156" s="99">
        <v>0.52</v>
      </c>
      <c r="AR156" s="99">
        <v>0.56999999999999995</v>
      </c>
      <c r="AS156" s="90">
        <v>80</v>
      </c>
      <c r="AT156" s="90">
        <v>170</v>
      </c>
      <c r="AU156" s="90">
        <v>36</v>
      </c>
      <c r="AV156" s="90">
        <v>2</v>
      </c>
      <c r="AW156" s="90">
        <v>3</v>
      </c>
      <c r="AX156" s="230"/>
      <c r="AY156" s="104"/>
      <c r="AZ156" s="104"/>
      <c r="BA156" s="104"/>
      <c r="BB156" s="104"/>
      <c r="BC156" s="104"/>
      <c r="BD156" s="104"/>
      <c r="BE156" s="104"/>
      <c r="BF156" s="104"/>
      <c r="BG156" s="104"/>
      <c r="BH156" s="104"/>
      <c r="BI156" s="104"/>
      <c r="BJ156" s="104"/>
      <c r="BK156" s="104"/>
      <c r="BL156" s="104"/>
      <c r="BM156" s="104"/>
      <c r="BN156" s="421"/>
      <c r="BO156" s="104"/>
      <c r="BP156" s="104"/>
      <c r="BQ156" s="104"/>
      <c r="BR156" s="104"/>
      <c r="BS156" s="104"/>
      <c r="BT156" s="104"/>
      <c r="BU156" s="104"/>
    </row>
    <row r="157" spans="1:73" x14ac:dyDescent="0.25">
      <c r="A157" s="44">
        <f t="shared" si="17"/>
        <v>2014</v>
      </c>
      <c r="B157" s="44" t="str">
        <f t="shared" si="17"/>
        <v>SEPTIEMBRE</v>
      </c>
      <c r="C157" s="44">
        <v>28</v>
      </c>
      <c r="D157" s="44" t="str">
        <f t="shared" si="16"/>
        <v>SEPTIEMBRE 2014 / 27</v>
      </c>
      <c r="S157" s="417"/>
    </row>
    <row r="158" spans="1:73" x14ac:dyDescent="0.25">
      <c r="A158" s="44">
        <f t="shared" si="17"/>
        <v>2014</v>
      </c>
      <c r="B158" s="44" t="str">
        <f t="shared" si="17"/>
        <v>SEPTIEMBRE</v>
      </c>
      <c r="C158" s="44">
        <v>29</v>
      </c>
      <c r="D158" s="44" t="str">
        <f t="shared" si="16"/>
        <v>SEPTIEMBRE 2014 / 28</v>
      </c>
      <c r="S158" s="417"/>
    </row>
    <row r="159" spans="1:73" x14ac:dyDescent="0.25">
      <c r="A159" s="44">
        <f t="shared" si="17"/>
        <v>2014</v>
      </c>
      <c r="B159" s="44" t="str">
        <f t="shared" si="17"/>
        <v>SEPTIEMBRE</v>
      </c>
      <c r="C159" s="44">
        <v>30</v>
      </c>
      <c r="D159" s="44" t="str">
        <f t="shared" si="16"/>
        <v>SEPTIEMBRE 2014 / 29</v>
      </c>
      <c r="S159" s="417"/>
    </row>
    <row r="160" spans="1:73" x14ac:dyDescent="0.25">
      <c r="A160" s="44">
        <f t="shared" si="17"/>
        <v>2014</v>
      </c>
      <c r="B160" s="44" t="str">
        <f t="shared" si="17"/>
        <v>SEPTIEMBRE</v>
      </c>
      <c r="C160" s="44">
        <v>31</v>
      </c>
      <c r="D160" s="44" t="str">
        <f t="shared" si="16"/>
        <v>SEPTIEMBRE 2014 / 30</v>
      </c>
      <c r="S160" s="417"/>
    </row>
    <row r="161" spans="1:74" s="206" customFormat="1" ht="15.75" x14ac:dyDescent="0.25">
      <c r="D161" s="44" t="str">
        <f t="shared" si="16"/>
        <v>SEPTIEMBRE 2014 / 31</v>
      </c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17"/>
      <c r="T161" s="44"/>
      <c r="U161" s="44"/>
      <c r="V161" s="44"/>
      <c r="W161" s="44"/>
      <c r="X161" s="44"/>
      <c r="Y161" s="44"/>
      <c r="Z161" s="44"/>
      <c r="AA161" s="207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11"/>
      <c r="AQ161" s="44"/>
      <c r="AR161" s="44"/>
      <c r="AS161" s="44"/>
      <c r="AT161" s="44"/>
      <c r="AU161" s="44"/>
      <c r="AV161" s="44"/>
      <c r="AW161" s="44"/>
      <c r="AX161" s="207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22"/>
      <c r="BO161" s="44"/>
      <c r="BP161" s="44"/>
      <c r="BQ161" s="44"/>
      <c r="BR161" s="44"/>
      <c r="BS161" s="44"/>
      <c r="BT161" s="44"/>
      <c r="BU161" s="44"/>
      <c r="BV161" s="209" t="str">
        <f>IFERROR(AVERAGE(BV130:BV160),"")</f>
        <v/>
      </c>
    </row>
    <row r="162" spans="1:74" ht="15.75" x14ac:dyDescent="0.25">
      <c r="A162" s="44">
        <v>2014</v>
      </c>
      <c r="B162" s="44" t="s">
        <v>236</v>
      </c>
      <c r="C162" s="44">
        <v>1</v>
      </c>
      <c r="D162" s="208" t="s">
        <v>228</v>
      </c>
      <c r="E162" s="209">
        <f t="shared" ref="E162:Z162" si="18">IFERROR(AVERAGE(E131:E161),"")</f>
        <v>8.5</v>
      </c>
      <c r="F162" s="209">
        <f t="shared" si="18"/>
        <v>41897.1875</v>
      </c>
      <c r="G162" s="209">
        <f t="shared" si="18"/>
        <v>46085.4</v>
      </c>
      <c r="H162" s="209" t="str">
        <f t="shared" si="18"/>
        <v/>
      </c>
      <c r="I162" s="209">
        <f t="shared" si="18"/>
        <v>0.54746249999999996</v>
      </c>
      <c r="J162" s="209">
        <f t="shared" si="18"/>
        <v>110.1875</v>
      </c>
      <c r="K162" s="209">
        <f t="shared" si="18"/>
        <v>27.9375</v>
      </c>
      <c r="L162" s="209">
        <f t="shared" si="18"/>
        <v>0.95687500000000014</v>
      </c>
      <c r="M162" s="209">
        <f t="shared" si="18"/>
        <v>0</v>
      </c>
      <c r="N162" s="209" t="str">
        <f t="shared" si="18"/>
        <v/>
      </c>
      <c r="O162" s="209">
        <f t="shared" si="18"/>
        <v>7.5</v>
      </c>
      <c r="P162" s="209" t="str">
        <f t="shared" si="18"/>
        <v/>
      </c>
      <c r="Q162" s="209">
        <f t="shared" si="18"/>
        <v>21291.1875</v>
      </c>
      <c r="R162" s="209">
        <f t="shared" si="18"/>
        <v>0.890625</v>
      </c>
      <c r="S162" s="418" t="str">
        <f t="shared" si="18"/>
        <v/>
      </c>
      <c r="T162" s="209">
        <f t="shared" si="18"/>
        <v>0.5199999999999998</v>
      </c>
      <c r="U162" s="209">
        <f t="shared" si="18"/>
        <v>0.57000000000000006</v>
      </c>
      <c r="V162" s="209">
        <f t="shared" si="18"/>
        <v>80</v>
      </c>
      <c r="W162" s="209">
        <f t="shared" si="18"/>
        <v>170</v>
      </c>
      <c r="X162" s="209">
        <f t="shared" si="18"/>
        <v>36</v>
      </c>
      <c r="Y162" s="209">
        <f t="shared" si="18"/>
        <v>2</v>
      </c>
      <c r="Z162" s="209">
        <f t="shared" si="18"/>
        <v>3</v>
      </c>
      <c r="AB162" s="209">
        <f t="shared" ref="AB162:BU162" si="19">IFERROR(AVERAGE(AB131:AB161),"")</f>
        <v>13.5</v>
      </c>
      <c r="AC162" s="209">
        <f t="shared" si="19"/>
        <v>41897.384615384617</v>
      </c>
      <c r="AD162" s="209">
        <f t="shared" si="19"/>
        <v>46093.423076923078</v>
      </c>
      <c r="AE162" s="209" t="str">
        <f t="shared" si="19"/>
        <v/>
      </c>
      <c r="AF162" s="209">
        <f t="shared" si="19"/>
        <v>0.56183461538461554</v>
      </c>
      <c r="AG162" s="209">
        <f t="shared" si="19"/>
        <v>88.384615384615387</v>
      </c>
      <c r="AH162" s="209">
        <f t="shared" si="19"/>
        <v>33.96153846153846</v>
      </c>
      <c r="AI162" s="209">
        <f t="shared" si="19"/>
        <v>1.3169230769230771</v>
      </c>
      <c r="AJ162" s="209">
        <f t="shared" si="19"/>
        <v>0</v>
      </c>
      <c r="AK162" s="209" t="str">
        <f t="shared" si="19"/>
        <v/>
      </c>
      <c r="AL162" s="209">
        <f t="shared" si="19"/>
        <v>63.769230769230766</v>
      </c>
      <c r="AM162" s="209" t="str">
        <f t="shared" si="19"/>
        <v/>
      </c>
      <c r="AN162" s="209">
        <f t="shared" si="19"/>
        <v>21201.846153846152</v>
      </c>
      <c r="AO162" s="209">
        <f t="shared" si="19"/>
        <v>6.5769230769230788E-2</v>
      </c>
      <c r="AP162" s="412" t="str">
        <f t="shared" si="19"/>
        <v/>
      </c>
      <c r="AQ162" s="209">
        <f t="shared" si="19"/>
        <v>0.51999999999999968</v>
      </c>
      <c r="AR162" s="209">
        <f t="shared" si="19"/>
        <v>0.57000000000000017</v>
      </c>
      <c r="AS162" s="209">
        <f t="shared" si="19"/>
        <v>80</v>
      </c>
      <c r="AT162" s="209">
        <f t="shared" si="19"/>
        <v>170</v>
      </c>
      <c r="AU162" s="209">
        <f t="shared" si="19"/>
        <v>36</v>
      </c>
      <c r="AV162" s="209">
        <f t="shared" si="19"/>
        <v>2</v>
      </c>
      <c r="AW162" s="209">
        <f t="shared" si="19"/>
        <v>3</v>
      </c>
      <c r="AX162" s="209" t="str">
        <f t="shared" si="19"/>
        <v/>
      </c>
      <c r="AY162" s="209">
        <f t="shared" si="19"/>
        <v>2.5</v>
      </c>
      <c r="AZ162" s="209">
        <f t="shared" si="19"/>
        <v>41895.5</v>
      </c>
      <c r="BA162" s="209" t="str">
        <f t="shared" si="19"/>
        <v/>
      </c>
      <c r="BB162" s="209" t="str">
        <f t="shared" si="19"/>
        <v/>
      </c>
      <c r="BC162" s="209">
        <f t="shared" si="19"/>
        <v>0.56247500000000006</v>
      </c>
      <c r="BD162" s="209">
        <f t="shared" si="19"/>
        <v>87</v>
      </c>
      <c r="BE162" s="209">
        <f t="shared" si="19"/>
        <v>33.336499999999994</v>
      </c>
      <c r="BF162" s="209">
        <f t="shared" si="19"/>
        <v>0.74249999999999994</v>
      </c>
      <c r="BG162" s="209">
        <f t="shared" si="19"/>
        <v>0.87499999999999989</v>
      </c>
      <c r="BH162" s="209">
        <f t="shared" si="19"/>
        <v>2.75E-2</v>
      </c>
      <c r="BI162" s="209">
        <f t="shared" si="19"/>
        <v>1</v>
      </c>
      <c r="BJ162" s="209">
        <f t="shared" si="19"/>
        <v>5.0000000000000001E-3</v>
      </c>
      <c r="BK162" s="209" t="str">
        <f t="shared" si="19"/>
        <v/>
      </c>
      <c r="BL162" s="209">
        <f t="shared" si="19"/>
        <v>21240.5</v>
      </c>
      <c r="BM162" s="209">
        <f t="shared" si="19"/>
        <v>0.4</v>
      </c>
      <c r="BN162" s="423" t="str">
        <f t="shared" si="19"/>
        <v/>
      </c>
      <c r="BO162" s="209">
        <f t="shared" si="19"/>
        <v>0.52</v>
      </c>
      <c r="BP162" s="209">
        <f t="shared" si="19"/>
        <v>0.56999999999999995</v>
      </c>
      <c r="BQ162" s="209">
        <f t="shared" si="19"/>
        <v>80</v>
      </c>
      <c r="BR162" s="209">
        <f t="shared" si="19"/>
        <v>170</v>
      </c>
      <c r="BS162" s="209">
        <f t="shared" si="19"/>
        <v>36</v>
      </c>
      <c r="BT162" s="209">
        <f t="shared" si="19"/>
        <v>2</v>
      </c>
      <c r="BU162" s="209">
        <f t="shared" si="19"/>
        <v>3</v>
      </c>
    </row>
    <row r="163" spans="1:74" x14ac:dyDescent="0.25">
      <c r="A163" s="44">
        <f>A162</f>
        <v>2014</v>
      </c>
      <c r="B163" s="44" t="str">
        <f>B162</f>
        <v>OCTUBRE</v>
      </c>
      <c r="C163" s="44">
        <v>2</v>
      </c>
      <c r="D163" s="44" t="str">
        <f t="shared" ref="D163:D193" si="20">B162&amp;" "&amp;A162&amp;" / "&amp;C162</f>
        <v>OCTUBRE 2014 / 1</v>
      </c>
      <c r="E163" s="104">
        <v>1</v>
      </c>
      <c r="F163" s="79">
        <v>41914</v>
      </c>
      <c r="G163" s="114">
        <v>46599</v>
      </c>
      <c r="H163" s="114" t="s">
        <v>171</v>
      </c>
      <c r="I163" s="92">
        <v>0.54579999999999995</v>
      </c>
      <c r="J163" s="93">
        <v>110</v>
      </c>
      <c r="K163" s="93">
        <v>30</v>
      </c>
      <c r="L163" s="93">
        <v>0.99</v>
      </c>
      <c r="M163" s="93">
        <v>0</v>
      </c>
      <c r="N163" s="94" t="s">
        <v>20</v>
      </c>
      <c r="O163" s="93">
        <v>6</v>
      </c>
      <c r="P163" s="94" t="s">
        <v>21</v>
      </c>
      <c r="Q163" s="121">
        <v>21300</v>
      </c>
      <c r="R163" s="93">
        <v>1.38</v>
      </c>
      <c r="S163" s="414"/>
      <c r="T163" s="99">
        <v>0.52</v>
      </c>
      <c r="U163" s="99">
        <v>0.56999999999999995</v>
      </c>
      <c r="V163" s="90">
        <v>80</v>
      </c>
      <c r="W163" s="90">
        <v>170</v>
      </c>
      <c r="X163" s="90">
        <v>36</v>
      </c>
      <c r="Y163" s="90">
        <v>2</v>
      </c>
      <c r="Z163" s="90">
        <v>3</v>
      </c>
      <c r="AA163" s="230"/>
      <c r="AB163" s="115">
        <v>1</v>
      </c>
      <c r="AC163" s="66">
        <v>41913</v>
      </c>
      <c r="AD163" s="67">
        <v>46560</v>
      </c>
      <c r="AE163" s="68" t="s">
        <v>165</v>
      </c>
      <c r="AF163" s="69">
        <v>0.56110000000000004</v>
      </c>
      <c r="AG163" s="69">
        <v>90</v>
      </c>
      <c r="AH163" s="69">
        <v>34</v>
      </c>
      <c r="AI163" s="70">
        <v>1.17</v>
      </c>
      <c r="AJ163" s="70">
        <v>0</v>
      </c>
      <c r="AK163" s="71" t="s">
        <v>20</v>
      </c>
      <c r="AL163" s="69">
        <v>63</v>
      </c>
      <c r="AM163" s="71" t="s">
        <v>35</v>
      </c>
      <c r="AN163" s="70">
        <v>21207</v>
      </c>
      <c r="AO163" s="70">
        <v>0.04</v>
      </c>
      <c r="AP163" s="410"/>
      <c r="AQ163" s="99">
        <v>0.52</v>
      </c>
      <c r="AR163" s="99">
        <v>0.56999999999999995</v>
      </c>
      <c r="AS163" s="90">
        <v>80</v>
      </c>
      <c r="AT163" s="90">
        <v>170</v>
      </c>
      <c r="AU163" s="90">
        <v>36</v>
      </c>
      <c r="AV163" s="90">
        <v>2</v>
      </c>
      <c r="AW163" s="90">
        <v>3</v>
      </c>
      <c r="AX163" s="230"/>
      <c r="AY163" s="104">
        <v>1</v>
      </c>
      <c r="AZ163" s="116">
        <v>41915</v>
      </c>
      <c r="BA163" s="117"/>
      <c r="BB163" s="117"/>
      <c r="BC163" s="117">
        <v>0.56220000000000003</v>
      </c>
      <c r="BD163" s="70">
        <v>88</v>
      </c>
      <c r="BE163" s="102">
        <f>((9/5)*BF163)+32</f>
        <v>33.295999999999999</v>
      </c>
      <c r="BF163" s="70">
        <v>0.72</v>
      </c>
      <c r="BG163" s="70">
        <v>0.8</v>
      </c>
      <c r="BH163" s="70">
        <v>0.03</v>
      </c>
      <c r="BI163" s="70">
        <v>1</v>
      </c>
      <c r="BJ163" s="122">
        <v>5.0000000000000001E-3</v>
      </c>
      <c r="BK163" s="117" t="s">
        <v>37</v>
      </c>
      <c r="BL163" s="70">
        <v>21258</v>
      </c>
      <c r="BM163" s="70">
        <v>0.4</v>
      </c>
      <c r="BN163" s="424"/>
      <c r="BO163" s="99">
        <v>0.52</v>
      </c>
      <c r="BP163" s="99">
        <v>0.56999999999999995</v>
      </c>
      <c r="BQ163" s="90">
        <v>80</v>
      </c>
      <c r="BR163" s="90">
        <v>170</v>
      </c>
      <c r="BS163" s="90">
        <v>36</v>
      </c>
      <c r="BT163" s="90">
        <v>2</v>
      </c>
      <c r="BU163" s="90">
        <v>3</v>
      </c>
    </row>
    <row r="164" spans="1:74" x14ac:dyDescent="0.25">
      <c r="A164" s="44">
        <f t="shared" ref="A164:B192" si="21">A163</f>
        <v>2014</v>
      </c>
      <c r="B164" s="44" t="str">
        <f t="shared" si="21"/>
        <v>OCTUBRE</v>
      </c>
      <c r="C164" s="44">
        <v>3</v>
      </c>
      <c r="D164" s="44" t="str">
        <f t="shared" si="20"/>
        <v>OCTUBRE 2014 / 2</v>
      </c>
      <c r="E164" s="104">
        <v>2</v>
      </c>
      <c r="F164" s="79">
        <v>41915</v>
      </c>
      <c r="G164" s="114">
        <v>46631</v>
      </c>
      <c r="H164" s="114" t="s">
        <v>171</v>
      </c>
      <c r="I164" s="92">
        <v>0.54730000000000001</v>
      </c>
      <c r="J164" s="93">
        <v>104</v>
      </c>
      <c r="K164" s="93">
        <v>24</v>
      </c>
      <c r="L164" s="93">
        <v>0.72</v>
      </c>
      <c r="M164" s="93">
        <v>0</v>
      </c>
      <c r="N164" s="94" t="s">
        <v>20</v>
      </c>
      <c r="O164" s="93">
        <v>5</v>
      </c>
      <c r="P164" s="94" t="s">
        <v>21</v>
      </c>
      <c r="Q164" s="121">
        <v>21292</v>
      </c>
      <c r="R164" s="93">
        <v>1.28</v>
      </c>
      <c r="S164" s="414"/>
      <c r="T164" s="99">
        <v>0.52</v>
      </c>
      <c r="U164" s="99">
        <v>0.56999999999999995</v>
      </c>
      <c r="V164" s="90">
        <v>80</v>
      </c>
      <c r="W164" s="90">
        <v>170</v>
      </c>
      <c r="X164" s="90">
        <v>36</v>
      </c>
      <c r="Y164" s="90">
        <v>2</v>
      </c>
      <c r="Z164" s="90">
        <v>3</v>
      </c>
      <c r="AB164" s="115">
        <v>2</v>
      </c>
      <c r="AC164" s="66">
        <v>41914</v>
      </c>
      <c r="AD164" s="67">
        <v>46589</v>
      </c>
      <c r="AE164" s="68" t="s">
        <v>34</v>
      </c>
      <c r="AF164" s="69">
        <v>0.56010000000000004</v>
      </c>
      <c r="AG164" s="69">
        <v>91</v>
      </c>
      <c r="AH164" s="69">
        <v>34</v>
      </c>
      <c r="AI164" s="70">
        <v>1.23</v>
      </c>
      <c r="AJ164" s="70">
        <v>0</v>
      </c>
      <c r="AK164" s="71" t="s">
        <v>20</v>
      </c>
      <c r="AL164" s="69">
        <v>63</v>
      </c>
      <c r="AM164" s="71" t="s">
        <v>35</v>
      </c>
      <c r="AN164" s="70">
        <v>21211</v>
      </c>
      <c r="AO164" s="70">
        <v>0.02</v>
      </c>
      <c r="AP164" s="410"/>
      <c r="AQ164" s="99">
        <v>0.52</v>
      </c>
      <c r="AR164" s="99">
        <v>0.56999999999999995</v>
      </c>
      <c r="AS164" s="90">
        <v>80</v>
      </c>
      <c r="AT164" s="90">
        <v>170</v>
      </c>
      <c r="AU164" s="90">
        <v>36</v>
      </c>
      <c r="AV164" s="90">
        <v>2</v>
      </c>
      <c r="AW164" s="90">
        <v>3</v>
      </c>
      <c r="AX164" s="230"/>
      <c r="AY164" s="104">
        <v>2</v>
      </c>
      <c r="AZ164" s="116">
        <v>41920</v>
      </c>
      <c r="BA164" s="117"/>
      <c r="BB164" s="117"/>
      <c r="BC164" s="117">
        <v>0.56340000000000001</v>
      </c>
      <c r="BD164" s="70">
        <v>86</v>
      </c>
      <c r="BE164" s="102">
        <f>((9/5)*BF164)+32</f>
        <v>33.224000000000004</v>
      </c>
      <c r="BF164" s="70">
        <v>0.68</v>
      </c>
      <c r="BG164" s="70">
        <v>1.4</v>
      </c>
      <c r="BH164" s="70">
        <v>0.02</v>
      </c>
      <c r="BI164" s="70">
        <v>1</v>
      </c>
      <c r="BJ164" s="122">
        <v>5.0000000000000001E-3</v>
      </c>
      <c r="BK164" s="117" t="s">
        <v>37</v>
      </c>
      <c r="BL164" s="70">
        <v>21234</v>
      </c>
      <c r="BM164" s="70">
        <v>0.5</v>
      </c>
      <c r="BN164" s="424"/>
      <c r="BO164" s="99">
        <v>0.52</v>
      </c>
      <c r="BP164" s="99">
        <v>0.56999999999999995</v>
      </c>
      <c r="BQ164" s="90">
        <v>80</v>
      </c>
      <c r="BR164" s="90">
        <v>170</v>
      </c>
      <c r="BS164" s="90">
        <v>36</v>
      </c>
      <c r="BT164" s="90">
        <v>2</v>
      </c>
      <c r="BU164" s="90">
        <v>3</v>
      </c>
    </row>
    <row r="165" spans="1:74" x14ac:dyDescent="0.25">
      <c r="A165" s="44">
        <f t="shared" si="21"/>
        <v>2014</v>
      </c>
      <c r="B165" s="44" t="str">
        <f t="shared" si="21"/>
        <v>OCTUBRE</v>
      </c>
      <c r="C165" s="44">
        <v>4</v>
      </c>
      <c r="D165" s="44" t="str">
        <f t="shared" si="20"/>
        <v>OCTUBRE 2014 / 3</v>
      </c>
      <c r="E165" s="104">
        <v>3</v>
      </c>
      <c r="F165" s="79">
        <v>41917</v>
      </c>
      <c r="G165" s="114">
        <v>46650</v>
      </c>
      <c r="H165" s="114" t="s">
        <v>171</v>
      </c>
      <c r="I165" s="92">
        <v>0.54530000000000001</v>
      </c>
      <c r="J165" s="93">
        <v>113</v>
      </c>
      <c r="K165" s="93">
        <v>24</v>
      </c>
      <c r="L165" s="93">
        <v>0.9</v>
      </c>
      <c r="M165" s="93">
        <v>0</v>
      </c>
      <c r="N165" s="94" t="s">
        <v>20</v>
      </c>
      <c r="O165" s="93">
        <v>4</v>
      </c>
      <c r="P165" s="94" t="s">
        <v>21</v>
      </c>
      <c r="Q165" s="121">
        <v>21301</v>
      </c>
      <c r="R165" s="93">
        <v>1.5</v>
      </c>
      <c r="S165" s="414"/>
      <c r="T165" s="99">
        <v>0.52</v>
      </c>
      <c r="U165" s="99">
        <v>0.56999999999999995</v>
      </c>
      <c r="V165" s="90">
        <v>80</v>
      </c>
      <c r="W165" s="90">
        <v>170</v>
      </c>
      <c r="X165" s="90">
        <v>36</v>
      </c>
      <c r="Y165" s="90">
        <v>2</v>
      </c>
      <c r="Z165" s="90">
        <v>3</v>
      </c>
      <c r="AB165" s="115">
        <v>3</v>
      </c>
      <c r="AC165" s="66">
        <v>41915</v>
      </c>
      <c r="AD165" s="67">
        <v>46607</v>
      </c>
      <c r="AE165" s="68" t="s">
        <v>165</v>
      </c>
      <c r="AF165" s="69">
        <v>0.56079999999999997</v>
      </c>
      <c r="AG165" s="69">
        <v>90</v>
      </c>
      <c r="AH165" s="69">
        <v>34</v>
      </c>
      <c r="AI165" s="70">
        <v>1.37</v>
      </c>
      <c r="AJ165" s="70">
        <v>0</v>
      </c>
      <c r="AK165" s="71" t="s">
        <v>20</v>
      </c>
      <c r="AL165" s="69">
        <v>63</v>
      </c>
      <c r="AM165" s="71" t="s">
        <v>35</v>
      </c>
      <c r="AN165" s="70">
        <v>21208</v>
      </c>
      <c r="AO165" s="70">
        <v>0.02</v>
      </c>
      <c r="AP165" s="410"/>
      <c r="AQ165" s="99">
        <v>0.52</v>
      </c>
      <c r="AR165" s="99">
        <v>0.56999999999999995</v>
      </c>
      <c r="AS165" s="90">
        <v>80</v>
      </c>
      <c r="AT165" s="90">
        <v>170</v>
      </c>
      <c r="AU165" s="90">
        <v>36</v>
      </c>
      <c r="AV165" s="90">
        <v>2</v>
      </c>
      <c r="AW165" s="90">
        <v>3</v>
      </c>
      <c r="AX165" s="230"/>
      <c r="AY165" s="104">
        <v>3</v>
      </c>
      <c r="AZ165" s="116">
        <v>41927</v>
      </c>
      <c r="BA165" s="117"/>
      <c r="BB165" s="117"/>
      <c r="BC165" s="117">
        <v>0.56110000000000004</v>
      </c>
      <c r="BD165" s="70">
        <v>90</v>
      </c>
      <c r="BE165" s="102">
        <f>((9/5)*BF165)+32</f>
        <v>33.224000000000004</v>
      </c>
      <c r="BF165" s="70">
        <v>0.68</v>
      </c>
      <c r="BG165" s="70">
        <v>0.9</v>
      </c>
      <c r="BH165" s="70">
        <v>0.02</v>
      </c>
      <c r="BI165" s="70">
        <v>1</v>
      </c>
      <c r="BJ165" s="122">
        <v>5.0000000000000001E-3</v>
      </c>
      <c r="BK165" s="117" t="s">
        <v>37</v>
      </c>
      <c r="BL165" s="70">
        <v>21249</v>
      </c>
      <c r="BM165" s="70">
        <v>0.5</v>
      </c>
      <c r="BN165" s="424"/>
      <c r="BO165" s="99">
        <v>0.52</v>
      </c>
      <c r="BP165" s="99">
        <v>0.56999999999999995</v>
      </c>
      <c r="BQ165" s="90">
        <v>80</v>
      </c>
      <c r="BR165" s="90">
        <v>170</v>
      </c>
      <c r="BS165" s="90">
        <v>36</v>
      </c>
      <c r="BT165" s="90">
        <v>2</v>
      </c>
      <c r="BU165" s="90">
        <v>3</v>
      </c>
    </row>
    <row r="166" spans="1:74" x14ac:dyDescent="0.25">
      <c r="A166" s="44">
        <f t="shared" si="21"/>
        <v>2014</v>
      </c>
      <c r="B166" s="44" t="str">
        <f t="shared" si="21"/>
        <v>OCTUBRE</v>
      </c>
      <c r="C166" s="44">
        <v>5</v>
      </c>
      <c r="D166" s="44" t="str">
        <f t="shared" si="20"/>
        <v>OCTUBRE 2014 / 4</v>
      </c>
      <c r="E166" s="104">
        <v>4</v>
      </c>
      <c r="F166" s="78">
        <v>41919</v>
      </c>
      <c r="G166" s="114">
        <v>46680</v>
      </c>
      <c r="H166" s="114" t="s">
        <v>171</v>
      </c>
      <c r="I166" s="92">
        <v>0.54869999999999997</v>
      </c>
      <c r="J166" s="93">
        <v>106</v>
      </c>
      <c r="K166" s="93">
        <v>27</v>
      </c>
      <c r="L166" s="93">
        <v>0.96</v>
      </c>
      <c r="M166" s="93">
        <v>0</v>
      </c>
      <c r="N166" s="94" t="s">
        <v>20</v>
      </c>
      <c r="O166" s="93">
        <v>7</v>
      </c>
      <c r="P166" s="94" t="s">
        <v>21</v>
      </c>
      <c r="Q166" s="121">
        <v>21283</v>
      </c>
      <c r="R166" s="93">
        <v>1.4</v>
      </c>
      <c r="S166" s="414"/>
      <c r="T166" s="99">
        <v>0.52</v>
      </c>
      <c r="U166" s="99">
        <v>0.56999999999999995</v>
      </c>
      <c r="V166" s="90">
        <v>80</v>
      </c>
      <c r="W166" s="90">
        <v>170</v>
      </c>
      <c r="X166" s="90">
        <v>36</v>
      </c>
      <c r="Y166" s="90">
        <v>2</v>
      </c>
      <c r="Z166" s="90">
        <v>3</v>
      </c>
      <c r="AB166" s="115">
        <v>4</v>
      </c>
      <c r="AC166" s="66">
        <v>41916</v>
      </c>
      <c r="AD166" s="67">
        <v>46638</v>
      </c>
      <c r="AE166" s="68" t="s">
        <v>34</v>
      </c>
      <c r="AF166" s="69">
        <v>0.5605</v>
      </c>
      <c r="AG166" s="69">
        <v>91</v>
      </c>
      <c r="AH166" s="69">
        <v>34</v>
      </c>
      <c r="AI166" s="70">
        <v>1.41</v>
      </c>
      <c r="AJ166" s="70">
        <v>0</v>
      </c>
      <c r="AK166" s="71" t="s">
        <v>20</v>
      </c>
      <c r="AL166" s="69">
        <v>63</v>
      </c>
      <c r="AM166" s="71" t="s">
        <v>35</v>
      </c>
      <c r="AN166" s="70">
        <v>21209</v>
      </c>
      <c r="AO166" s="70">
        <v>0.02</v>
      </c>
      <c r="AP166" s="410"/>
      <c r="AQ166" s="99">
        <v>0.52</v>
      </c>
      <c r="AR166" s="99">
        <v>0.56999999999999995</v>
      </c>
      <c r="AS166" s="90">
        <v>80</v>
      </c>
      <c r="AT166" s="90">
        <v>170</v>
      </c>
      <c r="AU166" s="90">
        <v>36</v>
      </c>
      <c r="AV166" s="90">
        <v>2</v>
      </c>
      <c r="AW166" s="90">
        <v>3</v>
      </c>
      <c r="AX166" s="230"/>
      <c r="AY166" s="104">
        <v>4</v>
      </c>
      <c r="AZ166" s="116">
        <v>41933</v>
      </c>
      <c r="BA166" s="117"/>
      <c r="BB166" s="117"/>
      <c r="BC166" s="117">
        <v>0.56459999999999999</v>
      </c>
      <c r="BD166" s="70">
        <v>82</v>
      </c>
      <c r="BE166" s="102">
        <f>((9/5)*BF166)+32</f>
        <v>33.224000000000004</v>
      </c>
      <c r="BF166" s="70">
        <v>0.68</v>
      </c>
      <c r="BG166" s="70">
        <v>1.6</v>
      </c>
      <c r="BH166" s="70">
        <v>0.02</v>
      </c>
      <c r="BI166" s="70">
        <v>1</v>
      </c>
      <c r="BJ166" s="122">
        <v>0.05</v>
      </c>
      <c r="BK166" s="117" t="s">
        <v>37</v>
      </c>
      <c r="BL166" s="70">
        <v>21228</v>
      </c>
      <c r="BM166" s="70">
        <v>0.5</v>
      </c>
      <c r="BN166" s="424"/>
      <c r="BO166" s="99">
        <v>0.52</v>
      </c>
      <c r="BP166" s="99">
        <v>0.56999999999999995</v>
      </c>
      <c r="BQ166" s="90">
        <v>80</v>
      </c>
      <c r="BR166" s="90">
        <v>170</v>
      </c>
      <c r="BS166" s="90">
        <v>36</v>
      </c>
      <c r="BT166" s="90">
        <v>2</v>
      </c>
      <c r="BU166" s="90">
        <v>3</v>
      </c>
    </row>
    <row r="167" spans="1:74" x14ac:dyDescent="0.25">
      <c r="A167" s="44">
        <f t="shared" si="21"/>
        <v>2014</v>
      </c>
      <c r="B167" s="44" t="str">
        <f t="shared" si="21"/>
        <v>OCTUBRE</v>
      </c>
      <c r="C167" s="44">
        <v>6</v>
      </c>
      <c r="D167" s="44" t="str">
        <f t="shared" si="20"/>
        <v>OCTUBRE 2014 / 5</v>
      </c>
      <c r="E167" s="104">
        <v>5</v>
      </c>
      <c r="F167" s="78">
        <v>41921</v>
      </c>
      <c r="G167" s="114">
        <v>46733</v>
      </c>
      <c r="H167" s="114" t="s">
        <v>171</v>
      </c>
      <c r="I167" s="92">
        <v>0.53890000000000005</v>
      </c>
      <c r="J167" s="93">
        <v>118</v>
      </c>
      <c r="K167" s="93">
        <v>27</v>
      </c>
      <c r="L167" s="93">
        <v>0.52</v>
      </c>
      <c r="M167" s="93">
        <v>0</v>
      </c>
      <c r="N167" s="94" t="s">
        <v>20</v>
      </c>
      <c r="O167" s="93">
        <v>7</v>
      </c>
      <c r="P167" s="94" t="s">
        <v>21</v>
      </c>
      <c r="Q167" s="121">
        <v>21335</v>
      </c>
      <c r="R167" s="93">
        <v>1.96</v>
      </c>
      <c r="S167" s="414"/>
      <c r="T167" s="99">
        <v>0.52</v>
      </c>
      <c r="U167" s="99">
        <v>0.56999999999999995</v>
      </c>
      <c r="V167" s="90">
        <v>80</v>
      </c>
      <c r="W167" s="90">
        <v>170</v>
      </c>
      <c r="X167" s="90">
        <v>36</v>
      </c>
      <c r="Y167" s="90">
        <v>2</v>
      </c>
      <c r="Z167" s="90">
        <v>3</v>
      </c>
      <c r="AB167" s="115">
        <v>5</v>
      </c>
      <c r="AC167" s="66">
        <v>41918</v>
      </c>
      <c r="AD167" s="67">
        <v>46657</v>
      </c>
      <c r="AE167" s="68" t="s">
        <v>165</v>
      </c>
      <c r="AF167" s="69">
        <v>0.56279999999999997</v>
      </c>
      <c r="AG167" s="69">
        <v>88</v>
      </c>
      <c r="AH167" s="69">
        <v>34</v>
      </c>
      <c r="AI167" s="70">
        <v>1.98</v>
      </c>
      <c r="AJ167" s="70">
        <v>0</v>
      </c>
      <c r="AK167" s="71" t="s">
        <v>20</v>
      </c>
      <c r="AL167" s="69">
        <v>63</v>
      </c>
      <c r="AM167" s="71" t="s">
        <v>35</v>
      </c>
      <c r="AN167" s="70">
        <v>21192</v>
      </c>
      <c r="AO167" s="70">
        <v>0.37</v>
      </c>
      <c r="AP167" s="410"/>
      <c r="AQ167" s="99">
        <v>0.52</v>
      </c>
      <c r="AR167" s="99">
        <v>0.56999999999999995</v>
      </c>
      <c r="AS167" s="90">
        <v>80</v>
      </c>
      <c r="AT167" s="90">
        <v>170</v>
      </c>
      <c r="AU167" s="90">
        <v>36</v>
      </c>
      <c r="AV167" s="90">
        <v>2</v>
      </c>
      <c r="AW167" s="90">
        <v>3</v>
      </c>
      <c r="AX167" s="230"/>
      <c r="AY167" s="104"/>
      <c r="AZ167" s="104"/>
      <c r="BA167" s="104"/>
      <c r="BB167" s="104"/>
      <c r="BC167" s="104"/>
      <c r="BD167" s="104"/>
      <c r="BE167" s="104"/>
      <c r="BF167" s="104"/>
      <c r="BG167" s="104"/>
      <c r="BH167" s="104"/>
      <c r="BI167" s="104"/>
      <c r="BJ167" s="104"/>
      <c r="BK167" s="104"/>
      <c r="BL167" s="104"/>
      <c r="BM167" s="104"/>
      <c r="BN167" s="421"/>
      <c r="BO167" s="104"/>
      <c r="BP167" s="104"/>
      <c r="BQ167" s="104"/>
      <c r="BR167" s="104"/>
      <c r="BS167" s="104"/>
      <c r="BT167" s="104"/>
      <c r="BU167" s="104"/>
    </row>
    <row r="168" spans="1:74" x14ac:dyDescent="0.25">
      <c r="A168" s="44">
        <f t="shared" si="21"/>
        <v>2014</v>
      </c>
      <c r="B168" s="44" t="str">
        <f t="shared" si="21"/>
        <v>OCTUBRE</v>
      </c>
      <c r="C168" s="44">
        <v>7</v>
      </c>
      <c r="D168" s="44" t="str">
        <f t="shared" si="20"/>
        <v>OCTUBRE 2014 / 6</v>
      </c>
      <c r="E168" s="104">
        <v>6</v>
      </c>
      <c r="F168" s="78">
        <v>41922</v>
      </c>
      <c r="G168" s="124">
        <v>46764</v>
      </c>
      <c r="H168" s="124" t="s">
        <v>171</v>
      </c>
      <c r="I168" s="108">
        <v>0.54530000000000001</v>
      </c>
      <c r="J168" s="109">
        <v>114</v>
      </c>
      <c r="K168" s="109">
        <v>28</v>
      </c>
      <c r="L168" s="109">
        <v>0.73</v>
      </c>
      <c r="M168" s="109">
        <v>0</v>
      </c>
      <c r="N168" s="108" t="s">
        <v>20</v>
      </c>
      <c r="O168" s="109">
        <v>5</v>
      </c>
      <c r="P168" s="110" t="s">
        <v>21</v>
      </c>
      <c r="Q168" s="121">
        <v>21302</v>
      </c>
      <c r="R168" s="108">
        <v>1.27</v>
      </c>
      <c r="S168" s="414"/>
      <c r="T168" s="99">
        <v>0.52</v>
      </c>
      <c r="U168" s="99">
        <v>0.56999999999999995</v>
      </c>
      <c r="V168" s="90">
        <v>80</v>
      </c>
      <c r="W168" s="90">
        <v>170</v>
      </c>
      <c r="X168" s="90">
        <v>36</v>
      </c>
      <c r="Y168" s="90">
        <v>2</v>
      </c>
      <c r="Z168" s="90">
        <v>3</v>
      </c>
      <c r="AB168" s="115">
        <v>6</v>
      </c>
      <c r="AC168" s="66">
        <v>41919</v>
      </c>
      <c r="AD168" s="67">
        <v>46684</v>
      </c>
      <c r="AE168" s="68" t="s">
        <v>34</v>
      </c>
      <c r="AF168" s="69">
        <v>0.55840000000000001</v>
      </c>
      <c r="AG168" s="69">
        <v>95</v>
      </c>
      <c r="AH168" s="69">
        <v>34</v>
      </c>
      <c r="AI168" s="70">
        <v>1.69</v>
      </c>
      <c r="AJ168" s="70">
        <v>0</v>
      </c>
      <c r="AK168" s="71" t="s">
        <v>20</v>
      </c>
      <c r="AL168" s="69">
        <v>63</v>
      </c>
      <c r="AM168" s="71" t="s">
        <v>35</v>
      </c>
      <c r="AN168" s="70">
        <v>21219</v>
      </c>
      <c r="AO168" s="70">
        <v>0.02</v>
      </c>
      <c r="AP168" s="410"/>
      <c r="AQ168" s="99">
        <v>0.52</v>
      </c>
      <c r="AR168" s="99">
        <v>0.56999999999999995</v>
      </c>
      <c r="AS168" s="90">
        <v>80</v>
      </c>
      <c r="AT168" s="90">
        <v>170</v>
      </c>
      <c r="AU168" s="90">
        <v>36</v>
      </c>
      <c r="AV168" s="90">
        <v>2</v>
      </c>
      <c r="AW168" s="90">
        <v>3</v>
      </c>
      <c r="AX168" s="230"/>
      <c r="AY168" s="104"/>
      <c r="AZ168" s="104"/>
      <c r="BA168" s="104"/>
      <c r="BB168" s="104"/>
      <c r="BC168" s="104"/>
      <c r="BD168" s="104"/>
      <c r="BE168" s="104"/>
      <c r="BF168" s="104"/>
      <c r="BG168" s="104"/>
      <c r="BH168" s="104"/>
      <c r="BI168" s="104"/>
      <c r="BJ168" s="104"/>
      <c r="BK168" s="104"/>
      <c r="BL168" s="104"/>
      <c r="BM168" s="104"/>
      <c r="BN168" s="421"/>
      <c r="BO168" s="104"/>
      <c r="BP168" s="104"/>
      <c r="BQ168" s="104"/>
      <c r="BR168" s="104"/>
      <c r="BS168" s="104"/>
      <c r="BT168" s="104"/>
      <c r="BU168" s="104"/>
    </row>
    <row r="169" spans="1:74" x14ac:dyDescent="0.25">
      <c r="A169" s="44">
        <f t="shared" si="21"/>
        <v>2014</v>
      </c>
      <c r="B169" s="44" t="str">
        <f t="shared" si="21"/>
        <v>OCTUBRE</v>
      </c>
      <c r="C169" s="44">
        <v>8</v>
      </c>
      <c r="D169" s="44" t="str">
        <f t="shared" si="20"/>
        <v>OCTUBRE 2014 / 7</v>
      </c>
      <c r="E169" s="104">
        <v>7</v>
      </c>
      <c r="F169" s="78">
        <v>41924</v>
      </c>
      <c r="G169" s="124">
        <v>46803</v>
      </c>
      <c r="H169" s="124" t="s">
        <v>171</v>
      </c>
      <c r="I169" s="108">
        <v>0.55030000000000001</v>
      </c>
      <c r="J169" s="93">
        <v>106</v>
      </c>
      <c r="K169" s="109">
        <v>28</v>
      </c>
      <c r="L169" s="109">
        <v>0.91</v>
      </c>
      <c r="M169" s="109">
        <v>0</v>
      </c>
      <c r="N169" s="108" t="s">
        <v>20</v>
      </c>
      <c r="O169" s="112">
        <v>7</v>
      </c>
      <c r="P169" s="110" t="s">
        <v>21</v>
      </c>
      <c r="Q169" s="121">
        <v>21275</v>
      </c>
      <c r="R169" s="108">
        <v>0.82</v>
      </c>
      <c r="S169" s="414"/>
      <c r="T169" s="99">
        <v>0.52</v>
      </c>
      <c r="U169" s="99">
        <v>0.56999999999999995</v>
      </c>
      <c r="V169" s="90">
        <v>80</v>
      </c>
      <c r="W169" s="90">
        <v>170</v>
      </c>
      <c r="X169" s="90">
        <v>36</v>
      </c>
      <c r="Y169" s="90">
        <v>2</v>
      </c>
      <c r="Z169" s="90">
        <v>3</v>
      </c>
      <c r="AB169" s="115">
        <v>7</v>
      </c>
      <c r="AC169" s="66">
        <v>41920</v>
      </c>
      <c r="AD169" s="67">
        <v>46709</v>
      </c>
      <c r="AE169" s="68" t="s">
        <v>165</v>
      </c>
      <c r="AF169" s="69">
        <v>0.55959999999999999</v>
      </c>
      <c r="AG169" s="69">
        <v>92</v>
      </c>
      <c r="AH169" s="69">
        <v>34</v>
      </c>
      <c r="AI169" s="70">
        <v>1.44</v>
      </c>
      <c r="AJ169" s="70">
        <v>0</v>
      </c>
      <c r="AK169" s="71" t="s">
        <v>20</v>
      </c>
      <c r="AL169" s="69">
        <v>63</v>
      </c>
      <c r="AM169" s="71" t="s">
        <v>35</v>
      </c>
      <c r="AN169" s="70">
        <v>21214</v>
      </c>
      <c r="AO169" s="70">
        <v>0.03</v>
      </c>
      <c r="AP169" s="410"/>
      <c r="AQ169" s="99">
        <v>0.52</v>
      </c>
      <c r="AR169" s="99">
        <v>0.56999999999999995</v>
      </c>
      <c r="AS169" s="90">
        <v>80</v>
      </c>
      <c r="AT169" s="90">
        <v>170</v>
      </c>
      <c r="AU169" s="90">
        <v>36</v>
      </c>
      <c r="AV169" s="90">
        <v>2</v>
      </c>
      <c r="AW169" s="90">
        <v>3</v>
      </c>
      <c r="AX169" s="230"/>
      <c r="AY169" s="104"/>
      <c r="AZ169" s="104"/>
      <c r="BA169" s="104"/>
      <c r="BB169" s="104"/>
      <c r="BC169" s="104"/>
      <c r="BD169" s="104"/>
      <c r="BE169" s="104"/>
      <c r="BF169" s="104"/>
      <c r="BG169" s="104"/>
      <c r="BH169" s="104"/>
      <c r="BI169" s="104"/>
      <c r="BJ169" s="104"/>
      <c r="BK169" s="104"/>
      <c r="BL169" s="104"/>
      <c r="BM169" s="104"/>
      <c r="BN169" s="421"/>
      <c r="BO169" s="104"/>
      <c r="BP169" s="104"/>
      <c r="BQ169" s="104"/>
      <c r="BR169" s="104"/>
      <c r="BS169" s="104"/>
      <c r="BT169" s="104"/>
      <c r="BU169" s="104"/>
    </row>
    <row r="170" spans="1:74" x14ac:dyDescent="0.25">
      <c r="A170" s="44">
        <f t="shared" si="21"/>
        <v>2014</v>
      </c>
      <c r="B170" s="44" t="str">
        <f t="shared" si="21"/>
        <v>OCTUBRE</v>
      </c>
      <c r="C170" s="44">
        <v>9</v>
      </c>
      <c r="D170" s="44" t="str">
        <f t="shared" si="20"/>
        <v>OCTUBRE 2014 / 8</v>
      </c>
      <c r="E170" s="104">
        <v>8</v>
      </c>
      <c r="F170" s="78">
        <v>41926</v>
      </c>
      <c r="G170" s="124">
        <v>46861</v>
      </c>
      <c r="H170" s="124" t="s">
        <v>171</v>
      </c>
      <c r="I170" s="108">
        <v>0.54969999999999997</v>
      </c>
      <c r="J170" s="93">
        <v>101</v>
      </c>
      <c r="K170" s="109">
        <v>24</v>
      </c>
      <c r="L170" s="109">
        <v>0.9</v>
      </c>
      <c r="M170" s="109">
        <v>0</v>
      </c>
      <c r="N170" s="108" t="s">
        <v>20</v>
      </c>
      <c r="O170" s="112">
        <v>5</v>
      </c>
      <c r="P170" s="110" t="s">
        <v>21</v>
      </c>
      <c r="Q170" s="121">
        <v>21279</v>
      </c>
      <c r="R170" s="108">
        <v>0.78</v>
      </c>
      <c r="S170" s="414"/>
      <c r="T170" s="99">
        <v>0.52</v>
      </c>
      <c r="U170" s="99">
        <v>0.56999999999999995</v>
      </c>
      <c r="V170" s="90">
        <v>80</v>
      </c>
      <c r="W170" s="90">
        <v>170</v>
      </c>
      <c r="X170" s="90">
        <v>36</v>
      </c>
      <c r="Y170" s="90">
        <v>2</v>
      </c>
      <c r="Z170" s="90">
        <v>3</v>
      </c>
      <c r="AB170" s="115">
        <v>8</v>
      </c>
      <c r="AC170" s="66">
        <v>41921</v>
      </c>
      <c r="AD170" s="67">
        <v>46774</v>
      </c>
      <c r="AE170" s="68" t="s">
        <v>34</v>
      </c>
      <c r="AF170" s="69">
        <v>0.56010000000000004</v>
      </c>
      <c r="AG170" s="69">
        <v>92</v>
      </c>
      <c r="AH170" s="69">
        <v>34</v>
      </c>
      <c r="AI170" s="70">
        <v>1.32</v>
      </c>
      <c r="AJ170" s="70">
        <v>0</v>
      </c>
      <c r="AK170" s="71" t="s">
        <v>20</v>
      </c>
      <c r="AL170" s="69">
        <v>63</v>
      </c>
      <c r="AM170" s="71" t="s">
        <v>35</v>
      </c>
      <c r="AN170" s="70">
        <v>21209</v>
      </c>
      <c r="AO170" s="70">
        <v>0.08</v>
      </c>
      <c r="AP170" s="410"/>
      <c r="AQ170" s="99">
        <v>0.52</v>
      </c>
      <c r="AR170" s="99">
        <v>0.56999999999999995</v>
      </c>
      <c r="AS170" s="90">
        <v>80</v>
      </c>
      <c r="AT170" s="90">
        <v>170</v>
      </c>
      <c r="AU170" s="90">
        <v>36</v>
      </c>
      <c r="AV170" s="90">
        <v>2</v>
      </c>
      <c r="AW170" s="90">
        <v>3</v>
      </c>
      <c r="AX170" s="230"/>
      <c r="AY170" s="104"/>
      <c r="AZ170" s="104"/>
      <c r="BA170" s="104"/>
      <c r="BB170" s="104"/>
      <c r="BC170" s="104"/>
      <c r="BD170" s="104"/>
      <c r="BE170" s="104"/>
      <c r="BF170" s="104"/>
      <c r="BG170" s="104"/>
      <c r="BH170" s="104"/>
      <c r="BI170" s="104"/>
      <c r="BJ170" s="104"/>
      <c r="BK170" s="104"/>
      <c r="BL170" s="104"/>
      <c r="BM170" s="104"/>
      <c r="BN170" s="421"/>
      <c r="BO170" s="104"/>
      <c r="BP170" s="104"/>
      <c r="BQ170" s="104"/>
      <c r="BR170" s="104"/>
      <c r="BS170" s="104"/>
      <c r="BT170" s="104"/>
      <c r="BU170" s="104"/>
    </row>
    <row r="171" spans="1:74" x14ac:dyDescent="0.25">
      <c r="A171" s="44">
        <f t="shared" si="21"/>
        <v>2014</v>
      </c>
      <c r="B171" s="44" t="str">
        <f t="shared" si="21"/>
        <v>OCTUBRE</v>
      </c>
      <c r="C171" s="44">
        <v>10</v>
      </c>
      <c r="D171" s="44" t="str">
        <f t="shared" si="20"/>
        <v>OCTUBRE 2014 / 9</v>
      </c>
      <c r="E171" s="104">
        <v>9</v>
      </c>
      <c r="F171" s="78">
        <v>41928</v>
      </c>
      <c r="G171" s="124">
        <v>46905</v>
      </c>
      <c r="H171" s="124" t="s">
        <v>171</v>
      </c>
      <c r="I171" s="108">
        <v>0.55079999999999996</v>
      </c>
      <c r="J171" s="93">
        <v>104</v>
      </c>
      <c r="K171" s="109">
        <v>28</v>
      </c>
      <c r="L171" s="109">
        <v>1.97</v>
      </c>
      <c r="M171" s="109">
        <v>0</v>
      </c>
      <c r="N171" s="108" t="s">
        <v>20</v>
      </c>
      <c r="O171" s="112">
        <v>5</v>
      </c>
      <c r="P171" s="110" t="s">
        <v>21</v>
      </c>
      <c r="Q171" s="121">
        <v>21274</v>
      </c>
      <c r="R171" s="108">
        <v>0.69</v>
      </c>
      <c r="S171" s="414"/>
      <c r="T171" s="99">
        <v>0.52</v>
      </c>
      <c r="U171" s="99">
        <v>0.56999999999999995</v>
      </c>
      <c r="V171" s="90">
        <v>80</v>
      </c>
      <c r="W171" s="90">
        <v>170</v>
      </c>
      <c r="X171" s="90">
        <v>36</v>
      </c>
      <c r="Y171" s="90">
        <v>2</v>
      </c>
      <c r="Z171" s="90">
        <v>3</v>
      </c>
      <c r="AB171" s="115">
        <v>9</v>
      </c>
      <c r="AC171" s="66">
        <v>41922</v>
      </c>
      <c r="AD171" s="67">
        <v>46768</v>
      </c>
      <c r="AE171" s="68" t="s">
        <v>165</v>
      </c>
      <c r="AF171" s="69">
        <v>0.56089999999999995</v>
      </c>
      <c r="AG171" s="69">
        <v>90</v>
      </c>
      <c r="AH171" s="69">
        <v>34</v>
      </c>
      <c r="AI171" s="70">
        <v>1.0900000000000001</v>
      </c>
      <c r="AJ171" s="70">
        <v>0</v>
      </c>
      <c r="AK171" s="71" t="s">
        <v>20</v>
      </c>
      <c r="AL171" s="69">
        <v>63</v>
      </c>
      <c r="AM171" s="71" t="s">
        <v>35</v>
      </c>
      <c r="AN171" s="70">
        <v>21207</v>
      </c>
      <c r="AO171" s="117">
        <v>7.0000000000000007E-2</v>
      </c>
      <c r="AP171" s="410"/>
      <c r="AQ171" s="99">
        <v>0.52</v>
      </c>
      <c r="AR171" s="99">
        <v>0.56999999999999995</v>
      </c>
      <c r="AS171" s="90">
        <v>80</v>
      </c>
      <c r="AT171" s="90">
        <v>170</v>
      </c>
      <c r="AU171" s="90">
        <v>36</v>
      </c>
      <c r="AV171" s="90">
        <v>2</v>
      </c>
      <c r="AW171" s="90">
        <v>3</v>
      </c>
      <c r="AX171" s="230"/>
      <c r="AY171" s="104"/>
      <c r="AZ171" s="104"/>
      <c r="BA171" s="104"/>
      <c r="BB171" s="104"/>
      <c r="BC171" s="104"/>
      <c r="BD171" s="104"/>
      <c r="BE171" s="104"/>
      <c r="BF171" s="104"/>
      <c r="BG171" s="104"/>
      <c r="BH171" s="104"/>
      <c r="BI171" s="104"/>
      <c r="BJ171" s="104"/>
      <c r="BK171" s="104"/>
      <c r="BL171" s="104"/>
      <c r="BM171" s="104"/>
      <c r="BN171" s="421"/>
      <c r="BO171" s="104"/>
      <c r="BP171" s="104"/>
      <c r="BQ171" s="104"/>
      <c r="BR171" s="104"/>
      <c r="BS171" s="104"/>
      <c r="BT171" s="104"/>
      <c r="BU171" s="104"/>
    </row>
    <row r="172" spans="1:74" x14ac:dyDescent="0.25">
      <c r="A172" s="44">
        <f t="shared" si="21"/>
        <v>2014</v>
      </c>
      <c r="B172" s="44" t="str">
        <f t="shared" si="21"/>
        <v>OCTUBRE</v>
      </c>
      <c r="C172" s="44">
        <v>11</v>
      </c>
      <c r="D172" s="44" t="str">
        <f t="shared" si="20"/>
        <v>OCTUBRE 2014 / 10</v>
      </c>
      <c r="E172" s="104">
        <v>10</v>
      </c>
      <c r="F172" s="78">
        <v>41929</v>
      </c>
      <c r="G172" s="124">
        <v>46926</v>
      </c>
      <c r="H172" s="124" t="s">
        <v>171</v>
      </c>
      <c r="I172" s="108">
        <v>0.54969999999999997</v>
      </c>
      <c r="J172" s="93">
        <v>101</v>
      </c>
      <c r="K172" s="109">
        <v>26</v>
      </c>
      <c r="L172" s="109">
        <v>1.22</v>
      </c>
      <c r="M172" s="109">
        <v>0</v>
      </c>
      <c r="N172" s="108" t="s">
        <v>20</v>
      </c>
      <c r="O172" s="112">
        <v>5</v>
      </c>
      <c r="P172" s="110" t="s">
        <v>21</v>
      </c>
      <c r="Q172" s="121">
        <v>21279</v>
      </c>
      <c r="R172" s="108">
        <v>0.89</v>
      </c>
      <c r="S172" s="414"/>
      <c r="T172" s="99">
        <v>0.52</v>
      </c>
      <c r="U172" s="99">
        <v>0.56999999999999995</v>
      </c>
      <c r="V172" s="90">
        <v>80</v>
      </c>
      <c r="W172" s="90">
        <v>170</v>
      </c>
      <c r="X172" s="90">
        <v>36</v>
      </c>
      <c r="Y172" s="90">
        <v>2</v>
      </c>
      <c r="Z172" s="90">
        <v>3</v>
      </c>
      <c r="AB172" s="115">
        <v>10</v>
      </c>
      <c r="AC172" s="66">
        <v>41924</v>
      </c>
      <c r="AD172" s="67">
        <v>46800</v>
      </c>
      <c r="AE172" s="68" t="s">
        <v>34</v>
      </c>
      <c r="AF172" s="69">
        <v>0.56179999999999997</v>
      </c>
      <c r="AG172" s="69">
        <v>88</v>
      </c>
      <c r="AH172" s="69">
        <v>34</v>
      </c>
      <c r="AI172" s="70">
        <v>1.1299999999999999</v>
      </c>
      <c r="AJ172" s="70">
        <v>0</v>
      </c>
      <c r="AK172" s="71" t="s">
        <v>20</v>
      </c>
      <c r="AL172" s="69">
        <v>63</v>
      </c>
      <c r="AM172" s="71" t="s">
        <v>35</v>
      </c>
      <c r="AN172" s="70">
        <v>21203</v>
      </c>
      <c r="AO172" s="70">
        <v>0.02</v>
      </c>
      <c r="AP172" s="410"/>
      <c r="AQ172" s="99">
        <v>0.52</v>
      </c>
      <c r="AR172" s="99">
        <v>0.56999999999999995</v>
      </c>
      <c r="AS172" s="90">
        <v>80</v>
      </c>
      <c r="AT172" s="90">
        <v>170</v>
      </c>
      <c r="AU172" s="90">
        <v>36</v>
      </c>
      <c r="AV172" s="90">
        <v>2</v>
      </c>
      <c r="AW172" s="90">
        <v>3</v>
      </c>
      <c r="AX172" s="230"/>
      <c r="AY172" s="104"/>
      <c r="AZ172" s="104"/>
      <c r="BA172" s="104"/>
      <c r="BB172" s="104"/>
      <c r="BC172" s="104"/>
      <c r="BD172" s="104"/>
      <c r="BE172" s="104"/>
      <c r="BF172" s="104"/>
      <c r="BG172" s="104"/>
      <c r="BH172" s="104"/>
      <c r="BI172" s="104"/>
      <c r="BJ172" s="104"/>
      <c r="BK172" s="104"/>
      <c r="BL172" s="104"/>
      <c r="BM172" s="104"/>
      <c r="BN172" s="421"/>
      <c r="BO172" s="104"/>
      <c r="BP172" s="104"/>
      <c r="BQ172" s="104"/>
      <c r="BR172" s="104"/>
      <c r="BS172" s="104"/>
      <c r="BT172" s="104"/>
      <c r="BU172" s="104"/>
    </row>
    <row r="173" spans="1:74" x14ac:dyDescent="0.25">
      <c r="A173" s="44">
        <f t="shared" si="21"/>
        <v>2014</v>
      </c>
      <c r="B173" s="44" t="str">
        <f t="shared" si="21"/>
        <v>OCTUBRE</v>
      </c>
      <c r="C173" s="44">
        <v>12</v>
      </c>
      <c r="D173" s="44" t="str">
        <f t="shared" si="20"/>
        <v>OCTUBRE 2014 / 11</v>
      </c>
      <c r="E173" s="104">
        <v>11</v>
      </c>
      <c r="F173" s="78">
        <v>41931</v>
      </c>
      <c r="G173" s="124">
        <v>46968</v>
      </c>
      <c r="H173" s="124" t="s">
        <v>171</v>
      </c>
      <c r="I173" s="108">
        <v>0.54720000000000002</v>
      </c>
      <c r="J173" s="93">
        <v>110</v>
      </c>
      <c r="K173" s="109">
        <v>25</v>
      </c>
      <c r="L173" s="109">
        <v>1.1599999999999999</v>
      </c>
      <c r="M173" s="109">
        <v>0</v>
      </c>
      <c r="N173" s="108" t="s">
        <v>20</v>
      </c>
      <c r="O173" s="112">
        <v>5</v>
      </c>
      <c r="P173" s="110" t="s">
        <v>21</v>
      </c>
      <c r="Q173" s="121">
        <v>21293</v>
      </c>
      <c r="R173" s="108">
        <v>0.79</v>
      </c>
      <c r="S173" s="414"/>
      <c r="T173" s="99">
        <v>0.52</v>
      </c>
      <c r="U173" s="99">
        <v>0.56999999999999995</v>
      </c>
      <c r="V173" s="90">
        <v>80</v>
      </c>
      <c r="W173" s="90">
        <v>170</v>
      </c>
      <c r="X173" s="90">
        <v>36</v>
      </c>
      <c r="Y173" s="90">
        <v>2</v>
      </c>
      <c r="Z173" s="90">
        <v>3</v>
      </c>
      <c r="AB173" s="115">
        <v>11</v>
      </c>
      <c r="AC173" s="66">
        <v>41925</v>
      </c>
      <c r="AD173" s="67">
        <v>46811</v>
      </c>
      <c r="AE173" s="68" t="s">
        <v>165</v>
      </c>
      <c r="AF173" s="69">
        <v>0.56499999999999995</v>
      </c>
      <c r="AG173" s="69">
        <v>81</v>
      </c>
      <c r="AH173" s="69">
        <v>34</v>
      </c>
      <c r="AI173" s="70">
        <v>1.38</v>
      </c>
      <c r="AJ173" s="70">
        <v>0</v>
      </c>
      <c r="AK173" s="71" t="s">
        <v>20</v>
      </c>
      <c r="AL173" s="69">
        <v>63</v>
      </c>
      <c r="AM173" s="71" t="s">
        <v>35</v>
      </c>
      <c r="AN173" s="70">
        <v>21184</v>
      </c>
      <c r="AO173" s="70">
        <v>0.03</v>
      </c>
      <c r="AP173" s="410"/>
      <c r="AQ173" s="99">
        <v>0.52</v>
      </c>
      <c r="AR173" s="99">
        <v>0.56999999999999995</v>
      </c>
      <c r="AS173" s="90">
        <v>80</v>
      </c>
      <c r="AT173" s="90">
        <v>170</v>
      </c>
      <c r="AU173" s="90">
        <v>36</v>
      </c>
      <c r="AV173" s="90">
        <v>2</v>
      </c>
      <c r="AW173" s="90">
        <v>3</v>
      </c>
      <c r="AX173" s="230"/>
      <c r="AY173" s="104"/>
      <c r="AZ173" s="104"/>
      <c r="BA173" s="104"/>
      <c r="BB173" s="104"/>
      <c r="BC173" s="104"/>
      <c r="BD173" s="104"/>
      <c r="BE173" s="104"/>
      <c r="BF173" s="104"/>
      <c r="BG173" s="104"/>
      <c r="BH173" s="104"/>
      <c r="BI173" s="104"/>
      <c r="BJ173" s="104"/>
      <c r="BK173" s="104"/>
      <c r="BL173" s="104"/>
      <c r="BM173" s="104"/>
      <c r="BN173" s="421"/>
      <c r="BO173" s="104"/>
      <c r="BP173" s="104"/>
      <c r="BQ173" s="104"/>
      <c r="BR173" s="104"/>
      <c r="BS173" s="104"/>
      <c r="BT173" s="104"/>
      <c r="BU173" s="104"/>
    </row>
    <row r="174" spans="1:74" x14ac:dyDescent="0.25">
      <c r="A174" s="44">
        <f t="shared" si="21"/>
        <v>2014</v>
      </c>
      <c r="B174" s="44" t="str">
        <f t="shared" si="21"/>
        <v>OCTUBRE</v>
      </c>
      <c r="C174" s="44">
        <v>13</v>
      </c>
      <c r="D174" s="44" t="str">
        <f t="shared" si="20"/>
        <v>OCTUBRE 2014 / 12</v>
      </c>
      <c r="E174" s="104">
        <v>12</v>
      </c>
      <c r="F174" s="78">
        <v>41933</v>
      </c>
      <c r="G174" s="124">
        <v>47005</v>
      </c>
      <c r="H174" s="124" t="s">
        <v>171</v>
      </c>
      <c r="I174" s="108">
        <v>0.55330000000000001</v>
      </c>
      <c r="J174" s="93">
        <v>100</v>
      </c>
      <c r="K174" s="109">
        <v>28</v>
      </c>
      <c r="L174" s="109">
        <v>1.39</v>
      </c>
      <c r="M174" s="109">
        <v>0</v>
      </c>
      <c r="N174" s="108" t="s">
        <v>20</v>
      </c>
      <c r="O174" s="112">
        <v>5</v>
      </c>
      <c r="P174" s="110" t="s">
        <v>21</v>
      </c>
      <c r="Q174" s="121">
        <v>21259</v>
      </c>
      <c r="R174" s="108">
        <v>0.56000000000000005</v>
      </c>
      <c r="S174" s="414"/>
      <c r="T174" s="99">
        <v>0.52</v>
      </c>
      <c r="U174" s="99">
        <v>0.56999999999999995</v>
      </c>
      <c r="V174" s="90">
        <v>80</v>
      </c>
      <c r="W174" s="90">
        <v>170</v>
      </c>
      <c r="X174" s="90">
        <v>36</v>
      </c>
      <c r="Y174" s="90">
        <v>2</v>
      </c>
      <c r="Z174" s="90">
        <v>3</v>
      </c>
      <c r="AB174" s="115">
        <v>12</v>
      </c>
      <c r="AC174" s="66">
        <v>41926</v>
      </c>
      <c r="AD174" s="67">
        <v>46838</v>
      </c>
      <c r="AE174" s="68" t="s">
        <v>34</v>
      </c>
      <c r="AF174" s="69">
        <v>0.56320000000000003</v>
      </c>
      <c r="AG174" s="69">
        <v>86</v>
      </c>
      <c r="AH174" s="69">
        <v>34</v>
      </c>
      <c r="AI174" s="70">
        <v>1.1200000000000001</v>
      </c>
      <c r="AJ174" s="70">
        <v>0</v>
      </c>
      <c r="AK174" s="71" t="s">
        <v>20</v>
      </c>
      <c r="AL174" s="69">
        <v>63</v>
      </c>
      <c r="AM174" s="71" t="s">
        <v>35</v>
      </c>
      <c r="AN174" s="70">
        <v>21194</v>
      </c>
      <c r="AO174" s="70">
        <v>0.02</v>
      </c>
      <c r="AP174" s="410"/>
      <c r="AQ174" s="99">
        <v>0.52</v>
      </c>
      <c r="AR174" s="99">
        <v>0.56999999999999995</v>
      </c>
      <c r="AS174" s="90">
        <v>80</v>
      </c>
      <c r="AT174" s="90">
        <v>170</v>
      </c>
      <c r="AU174" s="90">
        <v>36</v>
      </c>
      <c r="AV174" s="90">
        <v>2</v>
      </c>
      <c r="AW174" s="90">
        <v>3</v>
      </c>
      <c r="AX174" s="230"/>
      <c r="AY174" s="104"/>
      <c r="AZ174" s="104"/>
      <c r="BA174" s="104"/>
      <c r="BB174" s="104"/>
      <c r="BC174" s="104"/>
      <c r="BD174" s="104"/>
      <c r="BE174" s="104"/>
      <c r="BF174" s="104"/>
      <c r="BG174" s="104"/>
      <c r="BH174" s="104"/>
      <c r="BI174" s="104"/>
      <c r="BJ174" s="104"/>
      <c r="BK174" s="104"/>
      <c r="BL174" s="104"/>
      <c r="BM174" s="104"/>
      <c r="BN174" s="421"/>
      <c r="BO174" s="104"/>
      <c r="BP174" s="104"/>
      <c r="BQ174" s="104"/>
      <c r="BR174" s="104"/>
      <c r="BS174" s="104"/>
      <c r="BT174" s="104"/>
      <c r="BU174" s="104"/>
    </row>
    <row r="175" spans="1:74" x14ac:dyDescent="0.25">
      <c r="A175" s="44">
        <f t="shared" si="21"/>
        <v>2014</v>
      </c>
      <c r="B175" s="44" t="str">
        <f t="shared" si="21"/>
        <v>OCTUBRE</v>
      </c>
      <c r="C175" s="44">
        <v>14</v>
      </c>
      <c r="D175" s="44" t="str">
        <f t="shared" si="20"/>
        <v>OCTUBRE 2014 / 13</v>
      </c>
      <c r="E175" s="104">
        <v>13</v>
      </c>
      <c r="F175" s="78">
        <v>41934</v>
      </c>
      <c r="G175" s="124">
        <v>47047</v>
      </c>
      <c r="H175" s="124" t="s">
        <v>171</v>
      </c>
      <c r="I175" s="108">
        <v>0.55400000000000005</v>
      </c>
      <c r="J175" s="93">
        <v>99</v>
      </c>
      <c r="K175" s="109">
        <v>27</v>
      </c>
      <c r="L175" s="109">
        <v>1.51</v>
      </c>
      <c r="M175" s="109">
        <v>0</v>
      </c>
      <c r="N175" s="108" t="s">
        <v>20</v>
      </c>
      <c r="O175" s="112">
        <v>5</v>
      </c>
      <c r="P175" s="110" t="s">
        <v>21</v>
      </c>
      <c r="Q175" s="121">
        <v>21255</v>
      </c>
      <c r="R175" s="108">
        <v>0.51</v>
      </c>
      <c r="S175" s="414"/>
      <c r="T175" s="99">
        <v>0.52</v>
      </c>
      <c r="U175" s="99">
        <v>0.56999999999999995</v>
      </c>
      <c r="V175" s="90">
        <v>80</v>
      </c>
      <c r="W175" s="90">
        <v>170</v>
      </c>
      <c r="X175" s="90">
        <v>36</v>
      </c>
      <c r="Y175" s="90">
        <v>2</v>
      </c>
      <c r="Z175" s="90">
        <v>3</v>
      </c>
      <c r="AA175" s="230"/>
      <c r="AB175" s="115">
        <v>13</v>
      </c>
      <c r="AC175" s="66">
        <v>41927</v>
      </c>
      <c r="AD175" s="67">
        <v>46870</v>
      </c>
      <c r="AE175" s="68" t="s">
        <v>165</v>
      </c>
      <c r="AF175" s="72">
        <v>0.56259999999999999</v>
      </c>
      <c r="AG175" s="69">
        <v>87</v>
      </c>
      <c r="AH175" s="69">
        <v>34</v>
      </c>
      <c r="AI175" s="70">
        <v>1.2</v>
      </c>
      <c r="AJ175" s="70">
        <v>0</v>
      </c>
      <c r="AK175" s="71" t="s">
        <v>20</v>
      </c>
      <c r="AL175" s="69">
        <v>63</v>
      </c>
      <c r="AM175" s="71" t="s">
        <v>35</v>
      </c>
      <c r="AN175" s="70">
        <v>21197</v>
      </c>
      <c r="AO175" s="70">
        <v>0.03</v>
      </c>
      <c r="AP175" s="410"/>
      <c r="AQ175" s="99">
        <v>0.52</v>
      </c>
      <c r="AR175" s="99">
        <v>0.56999999999999995</v>
      </c>
      <c r="AS175" s="90">
        <v>80</v>
      </c>
      <c r="AT175" s="90">
        <v>170</v>
      </c>
      <c r="AU175" s="90">
        <v>36</v>
      </c>
      <c r="AV175" s="90">
        <v>2</v>
      </c>
      <c r="AW175" s="90">
        <v>3</v>
      </c>
      <c r="AX175" s="230"/>
      <c r="AY175" s="104"/>
      <c r="AZ175" s="104"/>
      <c r="BA175" s="104"/>
      <c r="BB175" s="104"/>
      <c r="BC175" s="104"/>
      <c r="BD175" s="104"/>
      <c r="BE175" s="104"/>
      <c r="BF175" s="104"/>
      <c r="BG175" s="104"/>
      <c r="BH175" s="104"/>
      <c r="BI175" s="104"/>
      <c r="BJ175" s="104"/>
      <c r="BK175" s="104"/>
      <c r="BL175" s="104"/>
      <c r="BM175" s="104"/>
      <c r="BN175" s="421"/>
      <c r="BO175" s="104"/>
      <c r="BP175" s="104"/>
      <c r="BQ175" s="104"/>
      <c r="BR175" s="104"/>
      <c r="BS175" s="104"/>
      <c r="BT175" s="104"/>
      <c r="BU175" s="104"/>
    </row>
    <row r="176" spans="1:74" x14ac:dyDescent="0.25">
      <c r="A176" s="44">
        <f t="shared" si="21"/>
        <v>2014</v>
      </c>
      <c r="B176" s="44" t="str">
        <f t="shared" si="21"/>
        <v>OCTUBRE</v>
      </c>
      <c r="C176" s="44">
        <v>15</v>
      </c>
      <c r="D176" s="44" t="str">
        <f t="shared" si="20"/>
        <v>OCTUBRE 2014 / 14</v>
      </c>
      <c r="E176" s="104">
        <v>14</v>
      </c>
      <c r="F176" s="78">
        <v>41936</v>
      </c>
      <c r="G176" s="124">
        <v>47103</v>
      </c>
      <c r="H176" s="124" t="s">
        <v>171</v>
      </c>
      <c r="I176" s="108">
        <v>0.55589999999999995</v>
      </c>
      <c r="J176" s="93">
        <v>92</v>
      </c>
      <c r="K176" s="109">
        <v>29</v>
      </c>
      <c r="L176" s="109">
        <v>1.44</v>
      </c>
      <c r="M176" s="109">
        <v>0</v>
      </c>
      <c r="N176" s="108" t="s">
        <v>20</v>
      </c>
      <c r="O176" s="112">
        <v>5</v>
      </c>
      <c r="P176" s="110" t="s">
        <v>21</v>
      </c>
      <c r="Q176" s="121">
        <v>21244</v>
      </c>
      <c r="R176" s="108">
        <v>0.56999999999999995</v>
      </c>
      <c r="S176" s="414"/>
      <c r="T176" s="99">
        <v>0.52</v>
      </c>
      <c r="U176" s="99">
        <v>0.56999999999999995</v>
      </c>
      <c r="V176" s="90">
        <v>80</v>
      </c>
      <c r="W176" s="90">
        <v>170</v>
      </c>
      <c r="X176" s="90">
        <v>36</v>
      </c>
      <c r="Y176" s="90">
        <v>2</v>
      </c>
      <c r="Z176" s="90">
        <v>3</v>
      </c>
      <c r="AB176" s="115">
        <v>14</v>
      </c>
      <c r="AC176" s="66">
        <v>41928</v>
      </c>
      <c r="AD176" s="67">
        <v>46902</v>
      </c>
      <c r="AE176" s="68" t="s">
        <v>34</v>
      </c>
      <c r="AF176" s="69">
        <v>0.5625</v>
      </c>
      <c r="AG176" s="69">
        <v>87</v>
      </c>
      <c r="AH176" s="69">
        <v>34</v>
      </c>
      <c r="AI176" s="70">
        <v>1.18</v>
      </c>
      <c r="AJ176" s="70">
        <v>0</v>
      </c>
      <c r="AK176" s="71" t="s">
        <v>20</v>
      </c>
      <c r="AL176" s="69">
        <v>63</v>
      </c>
      <c r="AM176" s="71" t="s">
        <v>35</v>
      </c>
      <c r="AN176" s="70">
        <v>21198</v>
      </c>
      <c r="AO176" s="70">
        <v>0.03</v>
      </c>
      <c r="AP176" s="410"/>
      <c r="AQ176" s="99">
        <v>0.52</v>
      </c>
      <c r="AR176" s="99">
        <v>0.56999999999999995</v>
      </c>
      <c r="AS176" s="90">
        <v>80</v>
      </c>
      <c r="AT176" s="90">
        <v>170</v>
      </c>
      <c r="AU176" s="90">
        <v>36</v>
      </c>
      <c r="AV176" s="90">
        <v>2</v>
      </c>
      <c r="AW176" s="90">
        <v>3</v>
      </c>
      <c r="AX176" s="230"/>
      <c r="AY176" s="104"/>
      <c r="AZ176" s="104"/>
      <c r="BA176" s="104"/>
      <c r="BB176" s="104"/>
      <c r="BC176" s="104"/>
      <c r="BD176" s="104"/>
      <c r="BE176" s="104"/>
      <c r="BF176" s="104"/>
      <c r="BG176" s="104"/>
      <c r="BH176" s="104"/>
      <c r="BI176" s="104"/>
      <c r="BJ176" s="104"/>
      <c r="BK176" s="104"/>
      <c r="BL176" s="104"/>
      <c r="BM176" s="104"/>
      <c r="BN176" s="421"/>
      <c r="BO176" s="104"/>
      <c r="BP176" s="104"/>
      <c r="BQ176" s="104"/>
      <c r="BR176" s="104"/>
      <c r="BS176" s="104"/>
      <c r="BT176" s="104"/>
      <c r="BU176" s="104"/>
    </row>
    <row r="177" spans="1:73" x14ac:dyDescent="0.25">
      <c r="A177" s="44">
        <f t="shared" si="21"/>
        <v>2014</v>
      </c>
      <c r="B177" s="44" t="str">
        <f t="shared" si="21"/>
        <v>OCTUBRE</v>
      </c>
      <c r="C177" s="44">
        <v>16</v>
      </c>
      <c r="D177" s="44" t="str">
        <f t="shared" si="20"/>
        <v>OCTUBRE 2014 / 15</v>
      </c>
      <c r="E177" s="104">
        <v>15</v>
      </c>
      <c r="F177" s="78">
        <v>41939</v>
      </c>
      <c r="G177" s="124">
        <v>47138</v>
      </c>
      <c r="H177" s="124" t="s">
        <v>171</v>
      </c>
      <c r="I177" s="108">
        <v>0.55969999999999998</v>
      </c>
      <c r="J177" s="93">
        <v>92</v>
      </c>
      <c r="K177" s="109">
        <v>29</v>
      </c>
      <c r="L177" s="109">
        <v>1.42</v>
      </c>
      <c r="M177" s="109">
        <v>0</v>
      </c>
      <c r="N177" s="108" t="s">
        <v>20</v>
      </c>
      <c r="O177" s="112">
        <v>5</v>
      </c>
      <c r="P177" s="110" t="s">
        <v>21</v>
      </c>
      <c r="Q177" s="121">
        <v>21223</v>
      </c>
      <c r="R177" s="108">
        <v>0.37</v>
      </c>
      <c r="S177" s="414"/>
      <c r="T177" s="99">
        <v>0.52</v>
      </c>
      <c r="U177" s="99">
        <v>0.56999999999999995</v>
      </c>
      <c r="V177" s="90">
        <v>80</v>
      </c>
      <c r="W177" s="90">
        <v>170</v>
      </c>
      <c r="X177" s="90">
        <v>36</v>
      </c>
      <c r="Y177" s="90">
        <v>2</v>
      </c>
      <c r="Z177" s="90">
        <v>3</v>
      </c>
      <c r="AB177" s="115">
        <v>15</v>
      </c>
      <c r="AC177" s="66">
        <v>41929</v>
      </c>
      <c r="AD177" s="67">
        <v>46917</v>
      </c>
      <c r="AE177" s="68" t="s">
        <v>165</v>
      </c>
      <c r="AF177" s="69">
        <v>0.56540000000000001</v>
      </c>
      <c r="AG177" s="69">
        <v>82</v>
      </c>
      <c r="AH177" s="69">
        <v>34</v>
      </c>
      <c r="AI177" s="70">
        <v>1.35</v>
      </c>
      <c r="AJ177" s="70">
        <v>0</v>
      </c>
      <c r="AK177" s="71" t="s">
        <v>20</v>
      </c>
      <c r="AL177" s="69">
        <v>63</v>
      </c>
      <c r="AM177" s="71" t="s">
        <v>35</v>
      </c>
      <c r="AN177" s="70">
        <v>21184</v>
      </c>
      <c r="AO177" s="70">
        <v>0</v>
      </c>
      <c r="AP177" s="410"/>
      <c r="AQ177" s="99">
        <v>0.52</v>
      </c>
      <c r="AR177" s="99">
        <v>0.56999999999999995</v>
      </c>
      <c r="AS177" s="90">
        <v>80</v>
      </c>
      <c r="AT177" s="90">
        <v>170</v>
      </c>
      <c r="AU177" s="90">
        <v>36</v>
      </c>
      <c r="AV177" s="90">
        <v>2</v>
      </c>
      <c r="AW177" s="90">
        <v>3</v>
      </c>
      <c r="AX177" s="230"/>
      <c r="AY177" s="104"/>
      <c r="AZ177" s="104"/>
      <c r="BA177" s="104"/>
      <c r="BB177" s="104"/>
      <c r="BC177" s="104"/>
      <c r="BD177" s="104"/>
      <c r="BE177" s="104"/>
      <c r="BF177" s="104"/>
      <c r="BG177" s="104"/>
      <c r="BH177" s="104"/>
      <c r="BI177" s="104"/>
      <c r="BJ177" s="104"/>
      <c r="BK177" s="104"/>
      <c r="BL177" s="104"/>
      <c r="BM177" s="104"/>
      <c r="BN177" s="421"/>
      <c r="BO177" s="104"/>
      <c r="BP177" s="104"/>
      <c r="BQ177" s="104"/>
      <c r="BR177" s="104"/>
      <c r="BS177" s="104"/>
      <c r="BT177" s="104"/>
      <c r="BU177" s="104"/>
    </row>
    <row r="178" spans="1:73" x14ac:dyDescent="0.25">
      <c r="A178" s="44">
        <f t="shared" si="21"/>
        <v>2014</v>
      </c>
      <c r="B178" s="44" t="str">
        <f t="shared" si="21"/>
        <v>OCTUBRE</v>
      </c>
      <c r="C178" s="44">
        <v>17</v>
      </c>
      <c r="D178" s="44" t="str">
        <f t="shared" si="20"/>
        <v>OCTUBRE 2014 / 16</v>
      </c>
      <c r="E178" s="104">
        <v>16</v>
      </c>
      <c r="F178" s="78">
        <v>41939</v>
      </c>
      <c r="G178" s="124">
        <v>47162</v>
      </c>
      <c r="H178" s="124" t="s">
        <v>171</v>
      </c>
      <c r="I178" s="108">
        <v>0.55869999999999997</v>
      </c>
      <c r="J178" s="93">
        <v>90</v>
      </c>
      <c r="K178" s="109">
        <v>30</v>
      </c>
      <c r="L178" s="109">
        <v>1.47</v>
      </c>
      <c r="M178" s="109">
        <v>0</v>
      </c>
      <c r="N178" s="108" t="s">
        <v>20</v>
      </c>
      <c r="O178" s="112">
        <v>5</v>
      </c>
      <c r="P178" s="110" t="s">
        <v>21</v>
      </c>
      <c r="Q178" s="121">
        <v>21227</v>
      </c>
      <c r="R178" s="108">
        <v>0.49</v>
      </c>
      <c r="S178" s="414"/>
      <c r="T178" s="99">
        <v>0.52</v>
      </c>
      <c r="U178" s="99">
        <v>0.56999999999999995</v>
      </c>
      <c r="V178" s="90">
        <v>80</v>
      </c>
      <c r="W178" s="90">
        <v>170</v>
      </c>
      <c r="X178" s="90">
        <v>36</v>
      </c>
      <c r="Y178" s="90">
        <v>2</v>
      </c>
      <c r="Z178" s="90">
        <v>3</v>
      </c>
      <c r="AB178" s="115">
        <v>16</v>
      </c>
      <c r="AC178" s="66">
        <v>41930</v>
      </c>
      <c r="AD178" s="67">
        <v>46944</v>
      </c>
      <c r="AE178" s="68" t="s">
        <v>36</v>
      </c>
      <c r="AF178" s="69">
        <v>0.56479999999999997</v>
      </c>
      <c r="AG178" s="69">
        <v>83</v>
      </c>
      <c r="AH178" s="69">
        <v>34</v>
      </c>
      <c r="AI178" s="70">
        <v>1.37</v>
      </c>
      <c r="AJ178" s="70">
        <v>0</v>
      </c>
      <c r="AK178" s="71" t="s">
        <v>20</v>
      </c>
      <c r="AL178" s="69">
        <v>63</v>
      </c>
      <c r="AM178" s="71" t="s">
        <v>35</v>
      </c>
      <c r="AN178" s="70">
        <v>21188</v>
      </c>
      <c r="AO178" s="70">
        <v>0.04</v>
      </c>
      <c r="AP178" s="410"/>
      <c r="AQ178" s="99">
        <v>0.52</v>
      </c>
      <c r="AR178" s="99">
        <v>0.56999999999999995</v>
      </c>
      <c r="AS178" s="90">
        <v>80</v>
      </c>
      <c r="AT178" s="90">
        <v>170</v>
      </c>
      <c r="AU178" s="90">
        <v>36</v>
      </c>
      <c r="AV178" s="90">
        <v>2</v>
      </c>
      <c r="AW178" s="90">
        <v>3</v>
      </c>
      <c r="AX178" s="230"/>
      <c r="AY178" s="104"/>
      <c r="AZ178" s="104"/>
      <c r="BA178" s="104"/>
      <c r="BB178" s="104"/>
      <c r="BC178" s="104"/>
      <c r="BD178" s="104"/>
      <c r="BE178" s="104"/>
      <c r="BF178" s="104"/>
      <c r="BG178" s="104"/>
      <c r="BH178" s="104"/>
      <c r="BI178" s="104"/>
      <c r="BJ178" s="104"/>
      <c r="BK178" s="104"/>
      <c r="BL178" s="104"/>
      <c r="BM178" s="104"/>
      <c r="BN178" s="421"/>
      <c r="BO178" s="104"/>
      <c r="BP178" s="104"/>
      <c r="BQ178" s="104"/>
      <c r="BR178" s="104"/>
      <c r="BS178" s="104"/>
      <c r="BT178" s="104"/>
      <c r="BU178" s="104"/>
    </row>
    <row r="179" spans="1:73" x14ac:dyDescent="0.25">
      <c r="A179" s="44">
        <f t="shared" si="21"/>
        <v>2014</v>
      </c>
      <c r="B179" s="44" t="str">
        <f t="shared" si="21"/>
        <v>OCTUBRE</v>
      </c>
      <c r="C179" s="44">
        <v>18</v>
      </c>
      <c r="D179" s="44" t="str">
        <f t="shared" si="20"/>
        <v>OCTUBRE 2014 / 17</v>
      </c>
      <c r="E179" s="104">
        <v>17</v>
      </c>
      <c r="F179" s="78">
        <v>41941</v>
      </c>
      <c r="G179" s="124">
        <v>47120</v>
      </c>
      <c r="H179" s="124" t="s">
        <v>171</v>
      </c>
      <c r="I179" s="108">
        <v>0.55530000000000002</v>
      </c>
      <c r="J179" s="93">
        <v>91</v>
      </c>
      <c r="K179" s="109">
        <v>26</v>
      </c>
      <c r="L179" s="109">
        <v>1.57</v>
      </c>
      <c r="M179" s="109">
        <v>0</v>
      </c>
      <c r="N179" s="108" t="s">
        <v>20</v>
      </c>
      <c r="O179" s="112">
        <v>4</v>
      </c>
      <c r="P179" s="110" t="s">
        <v>21</v>
      </c>
      <c r="Q179" s="121">
        <v>21247</v>
      </c>
      <c r="R179" s="108">
        <v>0.85</v>
      </c>
      <c r="S179" s="414"/>
      <c r="T179" s="99">
        <v>0.52</v>
      </c>
      <c r="U179" s="99">
        <v>0.56999999999999995</v>
      </c>
      <c r="V179" s="90">
        <v>80</v>
      </c>
      <c r="W179" s="90">
        <v>170</v>
      </c>
      <c r="X179" s="90">
        <v>36</v>
      </c>
      <c r="Y179" s="90">
        <v>2</v>
      </c>
      <c r="Z179" s="90">
        <v>3</v>
      </c>
      <c r="AB179" s="115">
        <v>17</v>
      </c>
      <c r="AC179" s="66">
        <v>41932</v>
      </c>
      <c r="AD179" s="67">
        <v>46964</v>
      </c>
      <c r="AE179" s="68" t="s">
        <v>148</v>
      </c>
      <c r="AF179" s="69">
        <v>0.56540000000000001</v>
      </c>
      <c r="AG179" s="69">
        <v>83</v>
      </c>
      <c r="AH179" s="69">
        <v>34</v>
      </c>
      <c r="AI179" s="70">
        <v>1.55</v>
      </c>
      <c r="AJ179" s="70">
        <v>0</v>
      </c>
      <c r="AK179" s="71" t="s">
        <v>20</v>
      </c>
      <c r="AL179" s="69">
        <v>63</v>
      </c>
      <c r="AM179" s="71" t="s">
        <v>35</v>
      </c>
      <c r="AN179" s="70">
        <v>21182</v>
      </c>
      <c r="AO179" s="70">
        <v>0.26</v>
      </c>
      <c r="AP179" s="410"/>
      <c r="AQ179" s="99">
        <v>0.52</v>
      </c>
      <c r="AR179" s="99">
        <v>0.56999999999999995</v>
      </c>
      <c r="AS179" s="90">
        <v>80</v>
      </c>
      <c r="AT179" s="90">
        <v>170</v>
      </c>
      <c r="AU179" s="90">
        <v>36</v>
      </c>
      <c r="AV179" s="90">
        <v>2</v>
      </c>
      <c r="AW179" s="90">
        <v>3</v>
      </c>
      <c r="AX179" s="230"/>
      <c r="AY179" s="104"/>
      <c r="AZ179" s="104"/>
      <c r="BA179" s="104"/>
      <c r="BB179" s="104"/>
      <c r="BC179" s="104"/>
      <c r="BD179" s="104"/>
      <c r="BE179" s="104"/>
      <c r="BF179" s="104"/>
      <c r="BG179" s="104"/>
      <c r="BH179" s="104"/>
      <c r="BI179" s="104"/>
      <c r="BJ179" s="104"/>
      <c r="BK179" s="104"/>
      <c r="BL179" s="104"/>
      <c r="BM179" s="104"/>
      <c r="BN179" s="421"/>
      <c r="BO179" s="104"/>
      <c r="BP179" s="104"/>
      <c r="BQ179" s="104"/>
      <c r="BR179" s="104"/>
      <c r="BS179" s="104"/>
      <c r="BT179" s="104"/>
      <c r="BU179" s="104"/>
    </row>
    <row r="180" spans="1:73" x14ac:dyDescent="0.25">
      <c r="A180" s="44">
        <f t="shared" si="21"/>
        <v>2014</v>
      </c>
      <c r="B180" s="44" t="str">
        <f t="shared" si="21"/>
        <v>OCTUBRE</v>
      </c>
      <c r="C180" s="44">
        <v>19</v>
      </c>
      <c r="D180" s="44" t="str">
        <f t="shared" si="20"/>
        <v>OCTUBRE 2014 / 18</v>
      </c>
      <c r="E180" s="104"/>
      <c r="F180" s="77"/>
      <c r="G180" s="104"/>
      <c r="H180" s="104"/>
      <c r="I180" s="104"/>
      <c r="J180" s="104"/>
      <c r="K180" s="104"/>
      <c r="L180" s="104"/>
      <c r="M180" s="104"/>
      <c r="N180" s="104"/>
      <c r="O180" s="104"/>
      <c r="P180" s="104"/>
      <c r="Q180" s="113"/>
      <c r="R180" s="113"/>
      <c r="S180" s="415"/>
      <c r="T180" s="113"/>
      <c r="U180" s="113"/>
      <c r="V180" s="104"/>
      <c r="W180" s="104"/>
      <c r="X180" s="104"/>
      <c r="Y180" s="104"/>
      <c r="Z180" s="104"/>
      <c r="AB180" s="115">
        <v>18</v>
      </c>
      <c r="AC180" s="66">
        <v>41933</v>
      </c>
      <c r="AD180" s="67">
        <v>47001</v>
      </c>
      <c r="AE180" s="68" t="s">
        <v>34</v>
      </c>
      <c r="AF180" s="69">
        <v>0.56389999999999996</v>
      </c>
      <c r="AG180" s="69">
        <v>86</v>
      </c>
      <c r="AH180" s="69">
        <v>34</v>
      </c>
      <c r="AI180" s="70">
        <v>1.67</v>
      </c>
      <c r="AJ180" s="70">
        <v>0</v>
      </c>
      <c r="AK180" s="71" t="s">
        <v>20</v>
      </c>
      <c r="AL180" s="69">
        <v>63</v>
      </c>
      <c r="AM180" s="71" t="s">
        <v>35</v>
      </c>
      <c r="AN180" s="70">
        <v>21186</v>
      </c>
      <c r="AO180" s="70">
        <v>0.56000000000000005</v>
      </c>
      <c r="AP180" s="410"/>
      <c r="AQ180" s="99">
        <v>0.52</v>
      </c>
      <c r="AR180" s="99">
        <v>0.56999999999999995</v>
      </c>
      <c r="AS180" s="90">
        <v>80</v>
      </c>
      <c r="AT180" s="90">
        <v>170</v>
      </c>
      <c r="AU180" s="90">
        <v>36</v>
      </c>
      <c r="AV180" s="90">
        <v>2</v>
      </c>
      <c r="AW180" s="90">
        <v>3</v>
      </c>
      <c r="AX180" s="230"/>
      <c r="AY180" s="104"/>
      <c r="AZ180" s="104"/>
      <c r="BA180" s="104"/>
      <c r="BB180" s="104"/>
      <c r="BC180" s="104"/>
      <c r="BD180" s="104"/>
      <c r="BE180" s="104"/>
      <c r="BF180" s="104"/>
      <c r="BG180" s="104"/>
      <c r="BH180" s="104"/>
      <c r="BI180" s="104"/>
      <c r="BJ180" s="104"/>
      <c r="BK180" s="104"/>
      <c r="BL180" s="104"/>
      <c r="BM180" s="104"/>
      <c r="BN180" s="421"/>
      <c r="BO180" s="104"/>
      <c r="BP180" s="104"/>
      <c r="BQ180" s="104"/>
      <c r="BR180" s="104"/>
      <c r="BS180" s="104"/>
      <c r="BT180" s="104"/>
      <c r="BU180" s="104"/>
    </row>
    <row r="181" spans="1:73" x14ac:dyDescent="0.25">
      <c r="A181" s="44">
        <f t="shared" si="21"/>
        <v>2014</v>
      </c>
      <c r="B181" s="44" t="str">
        <f t="shared" si="21"/>
        <v>OCTUBRE</v>
      </c>
      <c r="C181" s="44">
        <v>20</v>
      </c>
      <c r="D181" s="44" t="str">
        <f t="shared" si="20"/>
        <v>OCTUBRE 2014 / 19</v>
      </c>
      <c r="E181" s="104"/>
      <c r="F181" s="77"/>
      <c r="G181" s="104"/>
      <c r="H181" s="104"/>
      <c r="I181" s="104"/>
      <c r="J181" s="104"/>
      <c r="K181" s="104"/>
      <c r="L181" s="104"/>
      <c r="M181" s="104"/>
      <c r="N181" s="104"/>
      <c r="O181" s="104"/>
      <c r="P181" s="104"/>
      <c r="Q181" s="113"/>
      <c r="R181" s="113"/>
      <c r="S181" s="415"/>
      <c r="T181" s="113"/>
      <c r="U181" s="113"/>
      <c r="V181" s="104"/>
      <c r="W181" s="104"/>
      <c r="X181" s="104"/>
      <c r="Y181" s="104"/>
      <c r="Z181" s="104"/>
      <c r="AB181" s="115">
        <v>19</v>
      </c>
      <c r="AC181" s="66">
        <v>41934</v>
      </c>
      <c r="AD181" s="67">
        <v>47037</v>
      </c>
      <c r="AE181" s="68" t="s">
        <v>148</v>
      </c>
      <c r="AF181" s="69">
        <v>0.56369999999999998</v>
      </c>
      <c r="AG181" s="69">
        <v>87</v>
      </c>
      <c r="AH181" s="69">
        <v>34</v>
      </c>
      <c r="AI181" s="70">
        <v>1.62</v>
      </c>
      <c r="AJ181" s="70">
        <v>0</v>
      </c>
      <c r="AK181" s="71" t="s">
        <v>20</v>
      </c>
      <c r="AL181" s="69">
        <v>63</v>
      </c>
      <c r="AM181" s="71" t="s">
        <v>35</v>
      </c>
      <c r="AN181" s="70">
        <v>21190</v>
      </c>
      <c r="AO181" s="70">
        <v>0.34</v>
      </c>
      <c r="AP181" s="410"/>
      <c r="AQ181" s="99">
        <v>0.52</v>
      </c>
      <c r="AR181" s="99">
        <v>0.56999999999999995</v>
      </c>
      <c r="AS181" s="90">
        <v>80</v>
      </c>
      <c r="AT181" s="90">
        <v>170</v>
      </c>
      <c r="AU181" s="90">
        <v>36</v>
      </c>
      <c r="AV181" s="90">
        <v>2</v>
      </c>
      <c r="AW181" s="90">
        <v>3</v>
      </c>
      <c r="AX181" s="230"/>
      <c r="AY181" s="104"/>
      <c r="AZ181" s="104"/>
      <c r="BA181" s="104"/>
      <c r="BB181" s="104"/>
      <c r="BC181" s="104"/>
      <c r="BD181" s="104"/>
      <c r="BE181" s="104"/>
      <c r="BF181" s="104"/>
      <c r="BG181" s="104"/>
      <c r="BH181" s="104"/>
      <c r="BI181" s="104"/>
      <c r="BJ181" s="104"/>
      <c r="BK181" s="104"/>
      <c r="BL181" s="104"/>
      <c r="BM181" s="104"/>
      <c r="BN181" s="421"/>
      <c r="BO181" s="104"/>
      <c r="BP181" s="104"/>
      <c r="BQ181" s="104"/>
      <c r="BR181" s="104"/>
      <c r="BS181" s="104"/>
      <c r="BT181" s="104"/>
      <c r="BU181" s="104"/>
    </row>
    <row r="182" spans="1:73" x14ac:dyDescent="0.25">
      <c r="A182" s="44">
        <f t="shared" si="21"/>
        <v>2014</v>
      </c>
      <c r="B182" s="44" t="str">
        <f t="shared" si="21"/>
        <v>OCTUBRE</v>
      </c>
      <c r="C182" s="44">
        <v>21</v>
      </c>
      <c r="D182" s="44" t="str">
        <f t="shared" si="20"/>
        <v>OCTUBRE 2014 / 20</v>
      </c>
      <c r="E182" s="104"/>
      <c r="F182" s="77"/>
      <c r="G182" s="104"/>
      <c r="H182" s="104"/>
      <c r="I182" s="104"/>
      <c r="J182" s="104"/>
      <c r="K182" s="104"/>
      <c r="L182" s="104"/>
      <c r="M182" s="104"/>
      <c r="N182" s="104"/>
      <c r="O182" s="104"/>
      <c r="P182" s="104"/>
      <c r="Q182" s="113"/>
      <c r="R182" s="113"/>
      <c r="S182" s="415"/>
      <c r="T182" s="113"/>
      <c r="U182" s="113"/>
      <c r="V182" s="104"/>
      <c r="W182" s="104"/>
      <c r="X182" s="104"/>
      <c r="Y182" s="104"/>
      <c r="Z182" s="104"/>
      <c r="AB182" s="115">
        <v>20</v>
      </c>
      <c r="AC182" s="66">
        <v>41935</v>
      </c>
      <c r="AD182" s="67">
        <v>47057</v>
      </c>
      <c r="AE182" s="68" t="s">
        <v>34</v>
      </c>
      <c r="AF182" s="69">
        <v>0.56430000000000002</v>
      </c>
      <c r="AG182" s="69">
        <v>85</v>
      </c>
      <c r="AH182" s="69">
        <v>34</v>
      </c>
      <c r="AI182" s="70">
        <v>1.49</v>
      </c>
      <c r="AJ182" s="70">
        <v>0</v>
      </c>
      <c r="AK182" s="71" t="s">
        <v>20</v>
      </c>
      <c r="AL182" s="69">
        <v>63</v>
      </c>
      <c r="AM182" s="71" t="s">
        <v>35</v>
      </c>
      <c r="AN182" s="70">
        <v>21188</v>
      </c>
      <c r="AO182" s="70">
        <v>0.31</v>
      </c>
      <c r="AP182" s="410"/>
      <c r="AQ182" s="99">
        <v>0.52</v>
      </c>
      <c r="AR182" s="99">
        <v>0.56999999999999995</v>
      </c>
      <c r="AS182" s="90">
        <v>80</v>
      </c>
      <c r="AT182" s="90">
        <v>170</v>
      </c>
      <c r="AU182" s="90">
        <v>36</v>
      </c>
      <c r="AV182" s="90">
        <v>2</v>
      </c>
      <c r="AW182" s="90">
        <v>3</v>
      </c>
      <c r="AX182" s="230"/>
      <c r="AY182" s="104"/>
      <c r="AZ182" s="104"/>
      <c r="BA182" s="104"/>
      <c r="BB182" s="104"/>
      <c r="BC182" s="104"/>
      <c r="BD182" s="104"/>
      <c r="BE182" s="104"/>
      <c r="BF182" s="104"/>
      <c r="BG182" s="104"/>
      <c r="BH182" s="104"/>
      <c r="BI182" s="104"/>
      <c r="BJ182" s="104"/>
      <c r="BK182" s="104"/>
      <c r="BL182" s="104"/>
      <c r="BM182" s="104"/>
      <c r="BN182" s="421"/>
      <c r="BO182" s="104"/>
      <c r="BP182" s="104"/>
      <c r="BQ182" s="104"/>
      <c r="BR182" s="104"/>
      <c r="BS182" s="104"/>
      <c r="BT182" s="104"/>
      <c r="BU182" s="104"/>
    </row>
    <row r="183" spans="1:73" x14ac:dyDescent="0.25">
      <c r="A183" s="44">
        <f t="shared" si="21"/>
        <v>2014</v>
      </c>
      <c r="B183" s="44" t="str">
        <f t="shared" si="21"/>
        <v>OCTUBRE</v>
      </c>
      <c r="C183" s="44">
        <v>22</v>
      </c>
      <c r="D183" s="44" t="str">
        <f t="shared" si="20"/>
        <v>OCTUBRE 2014 / 21</v>
      </c>
      <c r="E183" s="104"/>
      <c r="F183" s="77"/>
      <c r="G183" s="104"/>
      <c r="H183" s="104"/>
      <c r="I183" s="104"/>
      <c r="J183" s="104"/>
      <c r="K183" s="104"/>
      <c r="L183" s="104"/>
      <c r="M183" s="104"/>
      <c r="N183" s="104"/>
      <c r="O183" s="104"/>
      <c r="P183" s="104"/>
      <c r="Q183" s="113"/>
      <c r="R183" s="113"/>
      <c r="S183" s="415"/>
      <c r="T183" s="113"/>
      <c r="U183" s="113"/>
      <c r="V183" s="104"/>
      <c r="W183" s="104"/>
      <c r="X183" s="104"/>
      <c r="Y183" s="104"/>
      <c r="Z183" s="104"/>
      <c r="AB183" s="115">
        <v>21</v>
      </c>
      <c r="AC183" s="66">
        <v>41936</v>
      </c>
      <c r="AD183" s="67">
        <v>47086</v>
      </c>
      <c r="AE183" s="68" t="s">
        <v>165</v>
      </c>
      <c r="AF183" s="69">
        <v>0.56659999999999999</v>
      </c>
      <c r="AG183" s="69">
        <v>80</v>
      </c>
      <c r="AH183" s="69">
        <v>34</v>
      </c>
      <c r="AI183" s="70">
        <v>1.58</v>
      </c>
      <c r="AJ183" s="70">
        <v>0</v>
      </c>
      <c r="AK183" s="71" t="s">
        <v>20</v>
      </c>
      <c r="AL183" s="69">
        <v>63</v>
      </c>
      <c r="AM183" s="71" t="s">
        <v>35</v>
      </c>
      <c r="AN183" s="70">
        <v>21179</v>
      </c>
      <c r="AO183" s="70">
        <v>0.13</v>
      </c>
      <c r="AP183" s="410"/>
      <c r="AQ183" s="99">
        <v>0.52</v>
      </c>
      <c r="AR183" s="99">
        <v>0.56999999999999995</v>
      </c>
      <c r="AS183" s="90">
        <v>80</v>
      </c>
      <c r="AT183" s="90">
        <v>170</v>
      </c>
      <c r="AU183" s="90">
        <v>36</v>
      </c>
      <c r="AV183" s="90">
        <v>2</v>
      </c>
      <c r="AW183" s="90">
        <v>3</v>
      </c>
      <c r="AX183" s="230"/>
      <c r="AY183" s="104"/>
      <c r="AZ183" s="104"/>
      <c r="BA183" s="104"/>
      <c r="BB183" s="104"/>
      <c r="BC183" s="104"/>
      <c r="BD183" s="104"/>
      <c r="BE183" s="104"/>
      <c r="BF183" s="104"/>
      <c r="BG183" s="104"/>
      <c r="BH183" s="104"/>
      <c r="BI183" s="104"/>
      <c r="BJ183" s="104"/>
      <c r="BK183" s="104"/>
      <c r="BL183" s="104"/>
      <c r="BM183" s="104"/>
      <c r="BN183" s="421"/>
      <c r="BO183" s="104"/>
      <c r="BP183" s="104"/>
      <c r="BQ183" s="104"/>
      <c r="BR183" s="104"/>
      <c r="BS183" s="104"/>
      <c r="BT183" s="104"/>
      <c r="BU183" s="104"/>
    </row>
    <row r="184" spans="1:73" x14ac:dyDescent="0.25">
      <c r="A184" s="44">
        <f t="shared" si="21"/>
        <v>2014</v>
      </c>
      <c r="B184" s="44" t="str">
        <f t="shared" si="21"/>
        <v>OCTUBRE</v>
      </c>
      <c r="C184" s="44">
        <v>23</v>
      </c>
      <c r="D184" s="44" t="str">
        <f t="shared" si="20"/>
        <v>OCTUBRE 2014 / 22</v>
      </c>
      <c r="E184" s="104"/>
      <c r="F184" s="77"/>
      <c r="G184" s="104"/>
      <c r="H184" s="104"/>
      <c r="I184" s="104"/>
      <c r="J184" s="104"/>
      <c r="K184" s="104"/>
      <c r="L184" s="104"/>
      <c r="M184" s="104"/>
      <c r="N184" s="104"/>
      <c r="O184" s="104"/>
      <c r="P184" s="104"/>
      <c r="Q184" s="113"/>
      <c r="R184" s="113"/>
      <c r="S184" s="415"/>
      <c r="T184" s="113"/>
      <c r="U184" s="113"/>
      <c r="V184" s="104"/>
      <c r="W184" s="104"/>
      <c r="X184" s="104"/>
      <c r="Y184" s="104"/>
      <c r="Z184" s="104"/>
      <c r="AB184" s="115">
        <v>22</v>
      </c>
      <c r="AC184" s="66">
        <v>41937</v>
      </c>
      <c r="AD184" s="67">
        <v>47111</v>
      </c>
      <c r="AE184" s="68" t="s">
        <v>36</v>
      </c>
      <c r="AF184" s="69">
        <v>0.56489999999999996</v>
      </c>
      <c r="AG184" s="69">
        <v>84</v>
      </c>
      <c r="AH184" s="69">
        <v>34</v>
      </c>
      <c r="AI184" s="70">
        <v>1.45</v>
      </c>
      <c r="AJ184" s="70">
        <v>0</v>
      </c>
      <c r="AK184" s="71" t="s">
        <v>20</v>
      </c>
      <c r="AL184" s="69">
        <v>64</v>
      </c>
      <c r="AM184" s="71" t="s">
        <v>35</v>
      </c>
      <c r="AN184" s="70">
        <v>21185</v>
      </c>
      <c r="AO184" s="70">
        <v>0.27</v>
      </c>
      <c r="AP184" s="410"/>
      <c r="AQ184" s="99">
        <v>0.52</v>
      </c>
      <c r="AR184" s="99">
        <v>0.56999999999999995</v>
      </c>
      <c r="AS184" s="90">
        <v>80</v>
      </c>
      <c r="AT184" s="90">
        <v>170</v>
      </c>
      <c r="AU184" s="90">
        <v>36</v>
      </c>
      <c r="AV184" s="90">
        <v>2</v>
      </c>
      <c r="AW184" s="90">
        <v>3</v>
      </c>
      <c r="AX184" s="230"/>
      <c r="AY184" s="104"/>
      <c r="AZ184" s="104"/>
      <c r="BA184" s="104"/>
      <c r="BB184" s="104"/>
      <c r="BC184" s="104"/>
      <c r="BD184" s="104"/>
      <c r="BE184" s="104"/>
      <c r="BF184" s="104"/>
      <c r="BG184" s="104"/>
      <c r="BH184" s="104"/>
      <c r="BI184" s="104"/>
      <c r="BJ184" s="104"/>
      <c r="BK184" s="104"/>
      <c r="BL184" s="104"/>
      <c r="BM184" s="104"/>
      <c r="BN184" s="421"/>
      <c r="BO184" s="104"/>
      <c r="BP184" s="104"/>
      <c r="BQ184" s="104"/>
      <c r="BR184" s="104"/>
      <c r="BS184" s="104"/>
      <c r="BT184" s="104"/>
      <c r="BU184" s="104"/>
    </row>
    <row r="185" spans="1:73" x14ac:dyDescent="0.25">
      <c r="A185" s="44">
        <f t="shared" si="21"/>
        <v>2014</v>
      </c>
      <c r="B185" s="44" t="str">
        <f t="shared" si="21"/>
        <v>OCTUBRE</v>
      </c>
      <c r="C185" s="44">
        <v>24</v>
      </c>
      <c r="D185" s="44" t="str">
        <f t="shared" si="20"/>
        <v>OCTUBRE 2014 / 23</v>
      </c>
      <c r="E185" s="104"/>
      <c r="F185" s="77"/>
      <c r="G185" s="104"/>
      <c r="H185" s="104"/>
      <c r="I185" s="104"/>
      <c r="J185" s="104"/>
      <c r="K185" s="104"/>
      <c r="L185" s="104"/>
      <c r="M185" s="104"/>
      <c r="N185" s="104"/>
      <c r="O185" s="104"/>
      <c r="P185" s="104"/>
      <c r="Q185" s="113"/>
      <c r="R185" s="113"/>
      <c r="S185" s="415"/>
      <c r="T185" s="113"/>
      <c r="U185" s="113"/>
      <c r="V185" s="104"/>
      <c r="W185" s="104"/>
      <c r="X185" s="104"/>
      <c r="Y185" s="104"/>
      <c r="Z185" s="104"/>
      <c r="AB185" s="115">
        <v>23</v>
      </c>
      <c r="AC185" s="66">
        <v>41939</v>
      </c>
      <c r="AD185" s="67">
        <v>47130</v>
      </c>
      <c r="AE185" s="68" t="s">
        <v>148</v>
      </c>
      <c r="AF185" s="69">
        <v>0.56240000000000001</v>
      </c>
      <c r="AG185" s="69">
        <v>89</v>
      </c>
      <c r="AH185" s="69">
        <v>34</v>
      </c>
      <c r="AI185" s="70">
        <v>1.39</v>
      </c>
      <c r="AJ185" s="70">
        <v>0</v>
      </c>
      <c r="AK185" s="71" t="s">
        <v>20</v>
      </c>
      <c r="AL185" s="69">
        <v>64</v>
      </c>
      <c r="AM185" s="71" t="s">
        <v>35</v>
      </c>
      <c r="AN185" s="70">
        <v>21193</v>
      </c>
      <c r="AO185" s="70">
        <v>0.59</v>
      </c>
      <c r="AP185" s="410"/>
      <c r="AQ185" s="99">
        <v>0.52</v>
      </c>
      <c r="AR185" s="99">
        <v>0.56999999999999995</v>
      </c>
      <c r="AS185" s="90">
        <v>80</v>
      </c>
      <c r="AT185" s="90">
        <v>170</v>
      </c>
      <c r="AU185" s="90">
        <v>36</v>
      </c>
      <c r="AV185" s="90">
        <v>2</v>
      </c>
      <c r="AW185" s="90">
        <v>3</v>
      </c>
      <c r="AX185" s="230"/>
      <c r="AY185" s="104"/>
      <c r="AZ185" s="104"/>
      <c r="BA185" s="104"/>
      <c r="BB185" s="104"/>
      <c r="BC185" s="104"/>
      <c r="BD185" s="104"/>
      <c r="BE185" s="104"/>
      <c r="BF185" s="104"/>
      <c r="BG185" s="104"/>
      <c r="BH185" s="104"/>
      <c r="BI185" s="104"/>
      <c r="BJ185" s="104"/>
      <c r="BK185" s="104"/>
      <c r="BL185" s="104"/>
      <c r="BM185" s="104"/>
      <c r="BN185" s="421"/>
      <c r="BO185" s="104"/>
      <c r="BP185" s="104"/>
      <c r="BQ185" s="104"/>
      <c r="BR185" s="104"/>
      <c r="BS185" s="104"/>
      <c r="BT185" s="104"/>
      <c r="BU185" s="104"/>
    </row>
    <row r="186" spans="1:73" x14ac:dyDescent="0.25">
      <c r="A186" s="44">
        <f t="shared" si="21"/>
        <v>2014</v>
      </c>
      <c r="B186" s="44" t="str">
        <f t="shared" si="21"/>
        <v>OCTUBRE</v>
      </c>
      <c r="C186" s="44">
        <v>25</v>
      </c>
      <c r="D186" s="44" t="str">
        <f t="shared" si="20"/>
        <v>OCTUBRE 2014 / 24</v>
      </c>
      <c r="E186" s="104"/>
      <c r="F186" s="77"/>
      <c r="G186" s="104"/>
      <c r="H186" s="104"/>
      <c r="I186" s="104"/>
      <c r="J186" s="104"/>
      <c r="K186" s="104"/>
      <c r="L186" s="104"/>
      <c r="M186" s="104"/>
      <c r="N186" s="104"/>
      <c r="O186" s="104"/>
      <c r="P186" s="104"/>
      <c r="Q186" s="113"/>
      <c r="R186" s="113"/>
      <c r="S186" s="415"/>
      <c r="T186" s="113"/>
      <c r="U186" s="113"/>
      <c r="V186" s="104"/>
      <c r="W186" s="104"/>
      <c r="X186" s="104"/>
      <c r="Y186" s="104"/>
      <c r="Z186" s="104"/>
      <c r="AB186" s="115">
        <v>24</v>
      </c>
      <c r="AC186" s="66">
        <v>41940</v>
      </c>
      <c r="AD186" s="67">
        <v>47168</v>
      </c>
      <c r="AE186" s="68" t="s">
        <v>34</v>
      </c>
      <c r="AF186" s="69">
        <v>0.56559999999999999</v>
      </c>
      <c r="AG186" s="69">
        <v>85</v>
      </c>
      <c r="AH186" s="69">
        <v>34</v>
      </c>
      <c r="AI186" s="70">
        <v>1.71</v>
      </c>
      <c r="AJ186" s="70">
        <v>0</v>
      </c>
      <c r="AK186" s="71" t="s">
        <v>20</v>
      </c>
      <c r="AL186" s="69">
        <v>64</v>
      </c>
      <c r="AM186" s="71" t="s">
        <v>35</v>
      </c>
      <c r="AN186" s="70">
        <v>21176</v>
      </c>
      <c r="AO186" s="70">
        <v>1.05</v>
      </c>
      <c r="AP186" s="410"/>
      <c r="AQ186" s="99">
        <v>0.52</v>
      </c>
      <c r="AR186" s="99">
        <v>0.56999999999999995</v>
      </c>
      <c r="AS186" s="90">
        <v>80</v>
      </c>
      <c r="AT186" s="90">
        <v>170</v>
      </c>
      <c r="AU186" s="90">
        <v>36</v>
      </c>
      <c r="AV186" s="90">
        <v>2</v>
      </c>
      <c r="AW186" s="90">
        <v>3</v>
      </c>
      <c r="AX186" s="230"/>
      <c r="AY186" s="104"/>
      <c r="AZ186" s="104"/>
      <c r="BA186" s="104"/>
      <c r="BB186" s="104"/>
      <c r="BC186" s="104"/>
      <c r="BD186" s="104"/>
      <c r="BE186" s="104"/>
      <c r="BF186" s="104"/>
      <c r="BG186" s="104"/>
      <c r="BH186" s="104"/>
      <c r="BI186" s="104"/>
      <c r="BJ186" s="104"/>
      <c r="BK186" s="104"/>
      <c r="BL186" s="104"/>
      <c r="BM186" s="104"/>
      <c r="BN186" s="421"/>
      <c r="BO186" s="104"/>
      <c r="BP186" s="104"/>
      <c r="BQ186" s="104"/>
      <c r="BR186" s="104"/>
      <c r="BS186" s="104"/>
      <c r="BT186" s="104"/>
      <c r="BU186" s="104"/>
    </row>
    <row r="187" spans="1:73" x14ac:dyDescent="0.25">
      <c r="A187" s="44">
        <f t="shared" si="21"/>
        <v>2014</v>
      </c>
      <c r="B187" s="44" t="str">
        <f t="shared" si="21"/>
        <v>OCTUBRE</v>
      </c>
      <c r="C187" s="44">
        <v>26</v>
      </c>
      <c r="D187" s="44" t="str">
        <f t="shared" si="20"/>
        <v>OCTUBRE 2014 / 25</v>
      </c>
      <c r="E187" s="104"/>
      <c r="F187" s="77"/>
      <c r="G187" s="104"/>
      <c r="H187" s="104"/>
      <c r="I187" s="104"/>
      <c r="J187" s="104"/>
      <c r="K187" s="104"/>
      <c r="L187" s="104"/>
      <c r="M187" s="104"/>
      <c r="N187" s="104"/>
      <c r="O187" s="104"/>
      <c r="P187" s="104"/>
      <c r="Q187" s="113"/>
      <c r="R187" s="113"/>
      <c r="S187" s="415"/>
      <c r="T187" s="113"/>
      <c r="U187" s="113"/>
      <c r="V187" s="104"/>
      <c r="W187" s="104"/>
      <c r="X187" s="104"/>
      <c r="Y187" s="104"/>
      <c r="Z187" s="104"/>
      <c r="AA187" s="230"/>
      <c r="AB187" s="115">
        <v>25</v>
      </c>
      <c r="AC187" s="66">
        <v>41942</v>
      </c>
      <c r="AD187" s="67">
        <v>47191</v>
      </c>
      <c r="AE187" s="68" t="s">
        <v>165</v>
      </c>
      <c r="AF187" s="69">
        <v>0.56369999999999998</v>
      </c>
      <c r="AG187" s="69">
        <v>86</v>
      </c>
      <c r="AH187" s="69">
        <v>34</v>
      </c>
      <c r="AI187" s="70">
        <v>1.41</v>
      </c>
      <c r="AJ187" s="70">
        <v>0</v>
      </c>
      <c r="AK187" s="71" t="s">
        <v>20</v>
      </c>
      <c r="AL187" s="69">
        <v>64</v>
      </c>
      <c r="AM187" s="71" t="s">
        <v>35</v>
      </c>
      <c r="AN187" s="70">
        <v>21194</v>
      </c>
      <c r="AO187" s="70">
        <v>0.12</v>
      </c>
      <c r="AP187" s="410"/>
      <c r="AQ187" s="99">
        <v>0.52</v>
      </c>
      <c r="AR187" s="99">
        <v>0.56999999999999995</v>
      </c>
      <c r="AS187" s="90">
        <v>80</v>
      </c>
      <c r="AT187" s="90">
        <v>170</v>
      </c>
      <c r="AU187" s="90">
        <v>36</v>
      </c>
      <c r="AV187" s="90">
        <v>2</v>
      </c>
      <c r="AW187" s="90">
        <v>3</v>
      </c>
      <c r="AX187" s="230"/>
      <c r="AY187" s="104"/>
      <c r="AZ187" s="104"/>
      <c r="BA187" s="104"/>
      <c r="BB187" s="104"/>
      <c r="BC187" s="104"/>
      <c r="BD187" s="104"/>
      <c r="BE187" s="104"/>
      <c r="BF187" s="104"/>
      <c r="BG187" s="104"/>
      <c r="BH187" s="104"/>
      <c r="BI187" s="104"/>
      <c r="BJ187" s="104"/>
      <c r="BK187" s="104"/>
      <c r="BL187" s="104"/>
      <c r="BM187" s="104"/>
      <c r="BN187" s="421"/>
      <c r="BO187" s="104"/>
      <c r="BP187" s="104"/>
      <c r="BQ187" s="104"/>
      <c r="BR187" s="104"/>
      <c r="BS187" s="104"/>
      <c r="BT187" s="104"/>
      <c r="BU187" s="104"/>
    </row>
    <row r="188" spans="1:73" x14ac:dyDescent="0.25">
      <c r="A188" s="44">
        <f t="shared" si="21"/>
        <v>2014</v>
      </c>
      <c r="B188" s="44" t="str">
        <f t="shared" si="21"/>
        <v>OCTUBRE</v>
      </c>
      <c r="C188" s="44">
        <v>27</v>
      </c>
      <c r="D188" s="44" t="str">
        <f t="shared" si="20"/>
        <v>OCTUBRE 2014 / 26</v>
      </c>
      <c r="E188" s="104"/>
      <c r="F188" s="77"/>
      <c r="G188" s="104"/>
      <c r="H188" s="104"/>
      <c r="I188" s="104"/>
      <c r="J188" s="104"/>
      <c r="K188" s="104"/>
      <c r="L188" s="104"/>
      <c r="M188" s="104"/>
      <c r="N188" s="104"/>
      <c r="O188" s="104"/>
      <c r="P188" s="104"/>
      <c r="Q188" s="113"/>
      <c r="R188" s="113"/>
      <c r="S188" s="415"/>
      <c r="T188" s="113"/>
      <c r="U188" s="113"/>
      <c r="V188" s="104"/>
      <c r="W188" s="104"/>
      <c r="X188" s="104"/>
      <c r="Y188" s="104"/>
      <c r="Z188" s="104"/>
      <c r="AB188" s="115">
        <v>26</v>
      </c>
      <c r="AC188" s="66">
        <v>41943</v>
      </c>
      <c r="AD188" s="67">
        <v>47215</v>
      </c>
      <c r="AE188" s="68" t="s">
        <v>34</v>
      </c>
      <c r="AF188" s="69">
        <v>0.5635</v>
      </c>
      <c r="AG188" s="69">
        <v>86</v>
      </c>
      <c r="AH188" s="69">
        <v>34</v>
      </c>
      <c r="AI188" s="70">
        <v>1.36</v>
      </c>
      <c r="AJ188" s="70">
        <v>0</v>
      </c>
      <c r="AK188" s="71" t="s">
        <v>20</v>
      </c>
      <c r="AL188" s="69">
        <v>64</v>
      </c>
      <c r="AM188" s="71" t="s">
        <v>35</v>
      </c>
      <c r="AN188" s="70">
        <v>21196</v>
      </c>
      <c r="AO188" s="70">
        <v>0.1</v>
      </c>
      <c r="AP188" s="410"/>
      <c r="AQ188" s="99">
        <v>0.52</v>
      </c>
      <c r="AR188" s="99">
        <v>0.56999999999999995</v>
      </c>
      <c r="AS188" s="90">
        <v>80</v>
      </c>
      <c r="AT188" s="90">
        <v>170</v>
      </c>
      <c r="AU188" s="90">
        <v>36</v>
      </c>
      <c r="AV188" s="90">
        <v>2</v>
      </c>
      <c r="AW188" s="90">
        <v>3</v>
      </c>
      <c r="AX188" s="230"/>
      <c r="AY188" s="104"/>
      <c r="AZ188" s="104"/>
      <c r="BA188" s="104"/>
      <c r="BB188" s="104"/>
      <c r="BC188" s="104"/>
      <c r="BD188" s="104"/>
      <c r="BE188" s="104"/>
      <c r="BF188" s="104"/>
      <c r="BG188" s="104"/>
      <c r="BH188" s="104"/>
      <c r="BI188" s="104"/>
      <c r="BJ188" s="104"/>
      <c r="BK188" s="104"/>
      <c r="BL188" s="104"/>
      <c r="BM188" s="104"/>
      <c r="BN188" s="421"/>
      <c r="BO188" s="104"/>
      <c r="BP188" s="104"/>
      <c r="BQ188" s="104"/>
      <c r="BR188" s="104"/>
      <c r="BS188" s="104"/>
      <c r="BT188" s="104"/>
      <c r="BU188" s="104"/>
    </row>
    <row r="189" spans="1:73" x14ac:dyDescent="0.25">
      <c r="A189" s="44">
        <f t="shared" si="21"/>
        <v>2014</v>
      </c>
      <c r="B189" s="44" t="str">
        <f t="shared" si="21"/>
        <v>OCTUBRE</v>
      </c>
      <c r="C189" s="44">
        <v>28</v>
      </c>
      <c r="D189" s="44" t="str">
        <f t="shared" si="20"/>
        <v>OCTUBRE 2014 / 27</v>
      </c>
      <c r="S189" s="417"/>
    </row>
    <row r="190" spans="1:73" x14ac:dyDescent="0.25">
      <c r="A190" s="44">
        <f t="shared" si="21"/>
        <v>2014</v>
      </c>
      <c r="B190" s="44" t="str">
        <f t="shared" si="21"/>
        <v>OCTUBRE</v>
      </c>
      <c r="C190" s="44">
        <v>29</v>
      </c>
      <c r="D190" s="44" t="str">
        <f t="shared" si="20"/>
        <v>OCTUBRE 2014 / 28</v>
      </c>
      <c r="S190" s="417"/>
    </row>
    <row r="191" spans="1:73" x14ac:dyDescent="0.25">
      <c r="A191" s="44">
        <f t="shared" si="21"/>
        <v>2014</v>
      </c>
      <c r="B191" s="44" t="str">
        <f t="shared" si="21"/>
        <v>OCTUBRE</v>
      </c>
      <c r="C191" s="44">
        <v>30</v>
      </c>
      <c r="D191" s="44" t="str">
        <f t="shared" si="20"/>
        <v>OCTUBRE 2014 / 29</v>
      </c>
      <c r="S191" s="417"/>
    </row>
    <row r="192" spans="1:73" x14ac:dyDescent="0.25">
      <c r="A192" s="44">
        <f t="shared" si="21"/>
        <v>2014</v>
      </c>
      <c r="B192" s="44" t="str">
        <f t="shared" si="21"/>
        <v>OCTUBRE</v>
      </c>
      <c r="C192" s="44">
        <v>31</v>
      </c>
      <c r="D192" s="44" t="str">
        <f t="shared" si="20"/>
        <v>OCTUBRE 2014 / 30</v>
      </c>
      <c r="S192" s="417"/>
    </row>
    <row r="193" spans="1:74" s="206" customFormat="1" ht="15.75" x14ac:dyDescent="0.25">
      <c r="D193" s="44" t="str">
        <f t="shared" si="20"/>
        <v>OCTUBRE 2014 / 31</v>
      </c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17"/>
      <c r="T193" s="44"/>
      <c r="U193" s="44"/>
      <c r="V193" s="44"/>
      <c r="W193" s="44"/>
      <c r="X193" s="44"/>
      <c r="Y193" s="44"/>
      <c r="Z193" s="44"/>
      <c r="AA193" s="207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11"/>
      <c r="AQ193" s="44"/>
      <c r="AR193" s="44"/>
      <c r="AS193" s="44"/>
      <c r="AT193" s="44"/>
      <c r="AU193" s="44"/>
      <c r="AV193" s="44"/>
      <c r="AW193" s="44"/>
      <c r="AX193" s="207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22"/>
      <c r="BO193" s="44"/>
      <c r="BP193" s="44"/>
      <c r="BQ193" s="44"/>
      <c r="BR193" s="44"/>
      <c r="BS193" s="44"/>
      <c r="BT193" s="44"/>
      <c r="BU193" s="44"/>
      <c r="BV193" s="209" t="str">
        <f>IFERROR(AVERAGE(BV162:BV192),"")</f>
        <v/>
      </c>
    </row>
    <row r="194" spans="1:74" ht="15.75" x14ac:dyDescent="0.25">
      <c r="A194" s="44">
        <v>2014</v>
      </c>
      <c r="B194" s="44" t="s">
        <v>237</v>
      </c>
      <c r="C194" s="44">
        <v>1</v>
      </c>
      <c r="D194" s="208" t="s">
        <v>228</v>
      </c>
      <c r="E194" s="209">
        <f t="shared" ref="E194:Z194" si="22">IFERROR(AVERAGE(E163:E193),"")</f>
        <v>9</v>
      </c>
      <c r="F194" s="209">
        <f t="shared" si="22"/>
        <v>41927.529411764706</v>
      </c>
      <c r="G194" s="209">
        <f t="shared" si="22"/>
        <v>46887.941176470587</v>
      </c>
      <c r="H194" s="209" t="str">
        <f t="shared" si="22"/>
        <v/>
      </c>
      <c r="I194" s="209">
        <f t="shared" si="22"/>
        <v>0.55034705882352941</v>
      </c>
      <c r="J194" s="209">
        <f t="shared" si="22"/>
        <v>103</v>
      </c>
      <c r="K194" s="209">
        <f t="shared" si="22"/>
        <v>27.058823529411764</v>
      </c>
      <c r="L194" s="209">
        <f t="shared" si="22"/>
        <v>1.1635294117647059</v>
      </c>
      <c r="M194" s="209">
        <f t="shared" si="22"/>
        <v>0</v>
      </c>
      <c r="N194" s="209" t="str">
        <f t="shared" si="22"/>
        <v/>
      </c>
      <c r="O194" s="209">
        <f t="shared" si="22"/>
        <v>5.2941176470588234</v>
      </c>
      <c r="P194" s="209" t="str">
        <f t="shared" si="22"/>
        <v/>
      </c>
      <c r="Q194" s="209">
        <f t="shared" si="22"/>
        <v>21274.588235294119</v>
      </c>
      <c r="R194" s="209">
        <f t="shared" si="22"/>
        <v>0.94764705882352962</v>
      </c>
      <c r="S194" s="418" t="str">
        <f t="shared" si="22"/>
        <v/>
      </c>
      <c r="T194" s="209">
        <f t="shared" si="22"/>
        <v>0.5199999999999998</v>
      </c>
      <c r="U194" s="209">
        <f t="shared" si="22"/>
        <v>0.57000000000000006</v>
      </c>
      <c r="V194" s="209">
        <f t="shared" si="22"/>
        <v>80</v>
      </c>
      <c r="W194" s="209">
        <f t="shared" si="22"/>
        <v>170</v>
      </c>
      <c r="X194" s="209">
        <f t="shared" si="22"/>
        <v>36</v>
      </c>
      <c r="Y194" s="209">
        <f t="shared" si="22"/>
        <v>2</v>
      </c>
      <c r="Z194" s="209">
        <f t="shared" si="22"/>
        <v>3</v>
      </c>
      <c r="AB194" s="209">
        <f t="shared" ref="AB194:BU194" si="23">IFERROR(AVERAGE(AB163:AB193),"")</f>
        <v>13.5</v>
      </c>
      <c r="AC194" s="209">
        <f t="shared" si="23"/>
        <v>41927.615384615383</v>
      </c>
      <c r="AD194" s="209">
        <f t="shared" si="23"/>
        <v>46885.692307692305</v>
      </c>
      <c r="AE194" s="209" t="str">
        <f t="shared" si="23"/>
        <v/>
      </c>
      <c r="AF194" s="209">
        <f t="shared" si="23"/>
        <v>0.56283076923076925</v>
      </c>
      <c r="AG194" s="209">
        <f t="shared" si="23"/>
        <v>87.07692307692308</v>
      </c>
      <c r="AH194" s="209">
        <f t="shared" si="23"/>
        <v>34</v>
      </c>
      <c r="AI194" s="209">
        <f t="shared" si="23"/>
        <v>1.4099999999999997</v>
      </c>
      <c r="AJ194" s="209">
        <f t="shared" si="23"/>
        <v>0</v>
      </c>
      <c r="AK194" s="209" t="str">
        <f t="shared" si="23"/>
        <v/>
      </c>
      <c r="AL194" s="209">
        <f t="shared" si="23"/>
        <v>63.192307692307693</v>
      </c>
      <c r="AM194" s="209" t="str">
        <f t="shared" si="23"/>
        <v/>
      </c>
      <c r="AN194" s="209">
        <f t="shared" si="23"/>
        <v>21195.884615384617</v>
      </c>
      <c r="AO194" s="209">
        <f t="shared" si="23"/>
        <v>0.17576923076923073</v>
      </c>
      <c r="AP194" s="412" t="str">
        <f t="shared" si="23"/>
        <v/>
      </c>
      <c r="AQ194" s="209">
        <f t="shared" si="23"/>
        <v>0.51999999999999968</v>
      </c>
      <c r="AR194" s="209">
        <f t="shared" si="23"/>
        <v>0.57000000000000017</v>
      </c>
      <c r="AS194" s="209">
        <f t="shared" si="23"/>
        <v>80</v>
      </c>
      <c r="AT194" s="209">
        <f t="shared" si="23"/>
        <v>170</v>
      </c>
      <c r="AU194" s="209">
        <f t="shared" si="23"/>
        <v>36</v>
      </c>
      <c r="AV194" s="209">
        <f t="shared" si="23"/>
        <v>2</v>
      </c>
      <c r="AW194" s="209">
        <f t="shared" si="23"/>
        <v>3</v>
      </c>
      <c r="AX194" s="209" t="str">
        <f t="shared" si="23"/>
        <v/>
      </c>
      <c r="AY194" s="209">
        <f t="shared" si="23"/>
        <v>2.5</v>
      </c>
      <c r="AZ194" s="209">
        <f t="shared" si="23"/>
        <v>41923.75</v>
      </c>
      <c r="BA194" s="209" t="str">
        <f t="shared" si="23"/>
        <v/>
      </c>
      <c r="BB194" s="209" t="str">
        <f t="shared" si="23"/>
        <v/>
      </c>
      <c r="BC194" s="209">
        <f t="shared" si="23"/>
        <v>0.56282500000000002</v>
      </c>
      <c r="BD194" s="209">
        <f t="shared" si="23"/>
        <v>86.5</v>
      </c>
      <c r="BE194" s="209">
        <f t="shared" si="23"/>
        <v>33.242000000000004</v>
      </c>
      <c r="BF194" s="209">
        <f t="shared" si="23"/>
        <v>0.69000000000000006</v>
      </c>
      <c r="BG194" s="209">
        <f t="shared" si="23"/>
        <v>1.175</v>
      </c>
      <c r="BH194" s="209">
        <f t="shared" si="23"/>
        <v>2.2500000000000003E-2</v>
      </c>
      <c r="BI194" s="209">
        <f t="shared" si="23"/>
        <v>1</v>
      </c>
      <c r="BJ194" s="209">
        <f t="shared" si="23"/>
        <v>1.6250000000000001E-2</v>
      </c>
      <c r="BK194" s="209" t="str">
        <f t="shared" si="23"/>
        <v/>
      </c>
      <c r="BL194" s="209">
        <f t="shared" si="23"/>
        <v>21242.25</v>
      </c>
      <c r="BM194" s="209">
        <f t="shared" si="23"/>
        <v>0.47499999999999998</v>
      </c>
      <c r="BN194" s="423" t="str">
        <f t="shared" si="23"/>
        <v/>
      </c>
      <c r="BO194" s="209">
        <f t="shared" si="23"/>
        <v>0.52</v>
      </c>
      <c r="BP194" s="209">
        <f t="shared" si="23"/>
        <v>0.56999999999999995</v>
      </c>
      <c r="BQ194" s="209">
        <f t="shared" si="23"/>
        <v>80</v>
      </c>
      <c r="BR194" s="209">
        <f t="shared" si="23"/>
        <v>170</v>
      </c>
      <c r="BS194" s="209">
        <f t="shared" si="23"/>
        <v>36</v>
      </c>
      <c r="BT194" s="209">
        <f t="shared" si="23"/>
        <v>2</v>
      </c>
      <c r="BU194" s="209">
        <f t="shared" si="23"/>
        <v>3</v>
      </c>
    </row>
    <row r="195" spans="1:74" x14ac:dyDescent="0.25">
      <c r="A195" s="44">
        <f>A194</f>
        <v>2014</v>
      </c>
      <c r="B195" s="44" t="str">
        <f>B194</f>
        <v>NOVIEMBRE</v>
      </c>
      <c r="C195" s="44">
        <v>2</v>
      </c>
      <c r="D195" s="44" t="str">
        <f t="shared" ref="D195:D225" si="24">B194&amp;" "&amp;A194&amp;" / "&amp;C194</f>
        <v>NOVIEMBRE 2014 / 1</v>
      </c>
      <c r="E195" s="104">
        <v>1</v>
      </c>
      <c r="F195" s="78">
        <v>41944</v>
      </c>
      <c r="G195" s="114">
        <v>47415</v>
      </c>
      <c r="H195" s="114" t="s">
        <v>171</v>
      </c>
      <c r="I195" s="92">
        <v>0.55389999999999995</v>
      </c>
      <c r="J195" s="93">
        <v>96</v>
      </c>
      <c r="K195" s="93">
        <v>26</v>
      </c>
      <c r="L195" s="93">
        <v>1.06</v>
      </c>
      <c r="M195" s="93">
        <v>0</v>
      </c>
      <c r="N195" s="94" t="s">
        <v>20</v>
      </c>
      <c r="O195" s="93">
        <v>4</v>
      </c>
      <c r="P195" s="94" t="s">
        <v>21</v>
      </c>
      <c r="Q195" s="121">
        <v>21254</v>
      </c>
      <c r="R195" s="93">
        <v>0.83</v>
      </c>
      <c r="S195" s="414"/>
      <c r="T195" s="99">
        <v>0.52</v>
      </c>
      <c r="U195" s="99">
        <v>0.56999999999999995</v>
      </c>
      <c r="V195" s="90">
        <v>80</v>
      </c>
      <c r="W195" s="90">
        <v>170</v>
      </c>
      <c r="X195" s="90">
        <v>36</v>
      </c>
      <c r="Y195" s="90">
        <v>2</v>
      </c>
      <c r="Z195" s="90">
        <v>3</v>
      </c>
      <c r="AB195" s="115">
        <v>1</v>
      </c>
      <c r="AC195" s="66">
        <v>41944</v>
      </c>
      <c r="AD195" s="67">
        <v>47239</v>
      </c>
      <c r="AE195" s="68" t="s">
        <v>165</v>
      </c>
      <c r="AF195" s="69">
        <v>0.56359999999999999</v>
      </c>
      <c r="AG195" s="69">
        <v>87</v>
      </c>
      <c r="AH195" s="69">
        <v>34</v>
      </c>
      <c r="AI195" s="70">
        <v>1.4</v>
      </c>
      <c r="AJ195" s="70">
        <v>0</v>
      </c>
      <c r="AK195" s="71" t="s">
        <v>20</v>
      </c>
      <c r="AL195" s="69">
        <v>64</v>
      </c>
      <c r="AM195" s="71" t="s">
        <v>35</v>
      </c>
      <c r="AN195" s="70">
        <v>21191</v>
      </c>
      <c r="AO195" s="70">
        <v>0.4</v>
      </c>
      <c r="AP195" s="410"/>
      <c r="AQ195" s="99">
        <v>0.52</v>
      </c>
      <c r="AR195" s="99">
        <v>0.56999999999999995</v>
      </c>
      <c r="AS195" s="90">
        <v>80</v>
      </c>
      <c r="AT195" s="90">
        <v>170</v>
      </c>
      <c r="AU195" s="90">
        <v>36</v>
      </c>
      <c r="AV195" s="90">
        <v>2</v>
      </c>
      <c r="AW195" s="90">
        <v>3</v>
      </c>
      <c r="AX195" s="230"/>
      <c r="AY195" s="104">
        <v>1</v>
      </c>
      <c r="AZ195" s="116">
        <v>41950</v>
      </c>
      <c r="BA195" s="117"/>
      <c r="BB195" s="117"/>
      <c r="BC195" s="117">
        <v>0.56440000000000001</v>
      </c>
      <c r="BD195" s="70">
        <v>83</v>
      </c>
      <c r="BE195" s="102">
        <f>((9/5)*BF195)+32</f>
        <v>33.224000000000004</v>
      </c>
      <c r="BF195" s="70">
        <v>0.68</v>
      </c>
      <c r="BG195" s="70">
        <v>1.4</v>
      </c>
      <c r="BH195" s="70">
        <v>0.02</v>
      </c>
      <c r="BI195" s="70">
        <v>1</v>
      </c>
      <c r="BJ195" s="118">
        <v>5.0000000000000001E-3</v>
      </c>
      <c r="BK195" s="117" t="s">
        <v>37</v>
      </c>
      <c r="BL195" s="70">
        <v>21227</v>
      </c>
      <c r="BM195" s="70">
        <v>0.5</v>
      </c>
      <c r="BN195" s="424"/>
      <c r="BO195" s="99">
        <v>0.52</v>
      </c>
      <c r="BP195" s="99">
        <v>0.56999999999999995</v>
      </c>
      <c r="BQ195" s="90">
        <v>80</v>
      </c>
      <c r="BR195" s="90">
        <v>170</v>
      </c>
      <c r="BS195" s="90">
        <v>36</v>
      </c>
      <c r="BT195" s="90">
        <v>2</v>
      </c>
      <c r="BU195" s="90">
        <v>3</v>
      </c>
    </row>
    <row r="196" spans="1:74" x14ac:dyDescent="0.25">
      <c r="A196" s="44">
        <f t="shared" ref="A196:B224" si="25">A195</f>
        <v>2014</v>
      </c>
      <c r="B196" s="44" t="str">
        <f t="shared" si="25"/>
        <v>NOVIEMBRE</v>
      </c>
      <c r="C196" s="44">
        <v>3</v>
      </c>
      <c r="D196" s="44" t="str">
        <f t="shared" si="24"/>
        <v>NOVIEMBRE 2014 / 2</v>
      </c>
      <c r="E196" s="104">
        <v>2</v>
      </c>
      <c r="F196" s="78">
        <v>41945</v>
      </c>
      <c r="G196" s="114">
        <v>47428</v>
      </c>
      <c r="H196" s="114" t="s">
        <v>171</v>
      </c>
      <c r="I196" s="92">
        <v>0.5504</v>
      </c>
      <c r="J196" s="93">
        <v>92</v>
      </c>
      <c r="K196" s="93">
        <v>26</v>
      </c>
      <c r="L196" s="93">
        <v>0.67</v>
      </c>
      <c r="M196" s="93">
        <v>0</v>
      </c>
      <c r="N196" s="94" t="s">
        <v>20</v>
      </c>
      <c r="O196" s="93">
        <v>4</v>
      </c>
      <c r="P196" s="94" t="s">
        <v>21</v>
      </c>
      <c r="Q196" s="121">
        <v>21273</v>
      </c>
      <c r="R196" s="93">
        <v>1</v>
      </c>
      <c r="S196" s="414"/>
      <c r="T196" s="99">
        <v>0.52</v>
      </c>
      <c r="U196" s="99">
        <v>0.56999999999999995</v>
      </c>
      <c r="V196" s="90">
        <v>80</v>
      </c>
      <c r="W196" s="90">
        <v>170</v>
      </c>
      <c r="X196" s="90">
        <v>36</v>
      </c>
      <c r="Y196" s="90">
        <v>2</v>
      </c>
      <c r="Z196" s="90">
        <v>3</v>
      </c>
      <c r="AB196" s="115">
        <v>2</v>
      </c>
      <c r="AC196" s="66">
        <v>41946</v>
      </c>
      <c r="AD196" s="67">
        <v>47430</v>
      </c>
      <c r="AE196" s="68" t="s">
        <v>36</v>
      </c>
      <c r="AF196" s="69">
        <v>0.5615</v>
      </c>
      <c r="AG196" s="69">
        <v>91</v>
      </c>
      <c r="AH196" s="69">
        <v>34</v>
      </c>
      <c r="AI196" s="70">
        <v>1.52</v>
      </c>
      <c r="AJ196" s="70">
        <v>0</v>
      </c>
      <c r="AK196" s="71" t="s">
        <v>20</v>
      </c>
      <c r="AL196" s="69">
        <v>64</v>
      </c>
      <c r="AM196" s="71" t="s">
        <v>35</v>
      </c>
      <c r="AN196" s="70">
        <v>21196</v>
      </c>
      <c r="AO196" s="70">
        <v>0.65</v>
      </c>
      <c r="AP196" s="410"/>
      <c r="AQ196" s="99">
        <v>0.52</v>
      </c>
      <c r="AR196" s="99">
        <v>0.56999999999999995</v>
      </c>
      <c r="AS196" s="90">
        <v>80</v>
      </c>
      <c r="AT196" s="90">
        <v>170</v>
      </c>
      <c r="AU196" s="90">
        <v>36</v>
      </c>
      <c r="AV196" s="90">
        <v>2</v>
      </c>
      <c r="AW196" s="90">
        <v>3</v>
      </c>
      <c r="AX196" s="230"/>
      <c r="AY196" s="104">
        <v>2</v>
      </c>
      <c r="AZ196" s="116">
        <v>41956</v>
      </c>
      <c r="BA196" s="117"/>
      <c r="BB196" s="117"/>
      <c r="BC196" s="117">
        <v>0.56869999999999998</v>
      </c>
      <c r="BD196" s="70">
        <v>86</v>
      </c>
      <c r="BE196" s="102">
        <f>((9/5)*BF196)+32</f>
        <v>33.224000000000004</v>
      </c>
      <c r="BF196" s="70">
        <v>0.68</v>
      </c>
      <c r="BG196" s="70">
        <v>1.5</v>
      </c>
      <c r="BH196" s="70">
        <v>0.02</v>
      </c>
      <c r="BI196" s="70">
        <v>1</v>
      </c>
      <c r="BJ196" s="118">
        <v>5.0000000000000001E-3</v>
      </c>
      <c r="BK196" s="117" t="s">
        <v>37</v>
      </c>
      <c r="BL196" s="70">
        <v>21234</v>
      </c>
      <c r="BM196" s="70">
        <v>0.5</v>
      </c>
      <c r="BN196" s="424"/>
      <c r="BO196" s="99">
        <v>0.52</v>
      </c>
      <c r="BP196" s="99">
        <v>0.56999999999999995</v>
      </c>
      <c r="BQ196" s="90">
        <v>80</v>
      </c>
      <c r="BR196" s="90">
        <v>170</v>
      </c>
      <c r="BS196" s="90">
        <v>36</v>
      </c>
      <c r="BT196" s="90">
        <v>2</v>
      </c>
      <c r="BU196" s="90">
        <v>3</v>
      </c>
    </row>
    <row r="197" spans="1:74" x14ac:dyDescent="0.25">
      <c r="A197" s="44">
        <f t="shared" si="25"/>
        <v>2014</v>
      </c>
      <c r="B197" s="44" t="str">
        <f t="shared" si="25"/>
        <v>NOVIEMBRE</v>
      </c>
      <c r="C197" s="44">
        <v>4</v>
      </c>
      <c r="D197" s="44" t="str">
        <f t="shared" si="24"/>
        <v>NOVIEMBRE 2014 / 3</v>
      </c>
      <c r="E197" s="104">
        <v>3</v>
      </c>
      <c r="F197" s="78">
        <v>41947</v>
      </c>
      <c r="G197" s="114">
        <v>47444</v>
      </c>
      <c r="H197" s="114" t="s">
        <v>22</v>
      </c>
      <c r="I197" s="92">
        <v>0.55640000000000001</v>
      </c>
      <c r="J197" s="93">
        <v>87</v>
      </c>
      <c r="K197" s="93">
        <v>27</v>
      </c>
      <c r="L197" s="93">
        <v>1.31</v>
      </c>
      <c r="M197" s="93">
        <v>0</v>
      </c>
      <c r="N197" s="94" t="s">
        <v>20</v>
      </c>
      <c r="O197" s="93">
        <v>5</v>
      </c>
      <c r="P197" s="94" t="s">
        <v>21</v>
      </c>
      <c r="Q197" s="121">
        <v>21239</v>
      </c>
      <c r="R197" s="93">
        <v>0.43</v>
      </c>
      <c r="S197" s="414"/>
      <c r="T197" s="99">
        <v>0.52</v>
      </c>
      <c r="U197" s="99">
        <v>0.56999999999999995</v>
      </c>
      <c r="V197" s="90">
        <v>80</v>
      </c>
      <c r="W197" s="90">
        <v>170</v>
      </c>
      <c r="X197" s="90">
        <v>36</v>
      </c>
      <c r="Y197" s="90">
        <v>2</v>
      </c>
      <c r="Z197" s="90">
        <v>3</v>
      </c>
      <c r="AB197" s="115">
        <v>3</v>
      </c>
      <c r="AC197" s="66">
        <v>41947</v>
      </c>
      <c r="AD197" s="67">
        <v>47437</v>
      </c>
      <c r="AE197" s="68" t="s">
        <v>148</v>
      </c>
      <c r="AF197" s="69">
        <v>0.56399999999999995</v>
      </c>
      <c r="AG197" s="69">
        <v>86</v>
      </c>
      <c r="AH197" s="69">
        <v>34</v>
      </c>
      <c r="AI197" s="70">
        <v>1.48</v>
      </c>
      <c r="AJ197" s="70">
        <v>0</v>
      </c>
      <c r="AK197" s="71" t="s">
        <v>20</v>
      </c>
      <c r="AL197" s="69">
        <v>64</v>
      </c>
      <c r="AM197" s="71" t="s">
        <v>35</v>
      </c>
      <c r="AN197" s="70">
        <v>21189</v>
      </c>
      <c r="AO197" s="70">
        <v>0.31</v>
      </c>
      <c r="AP197" s="410"/>
      <c r="AQ197" s="99">
        <v>0.52</v>
      </c>
      <c r="AR197" s="99">
        <v>0.56999999999999995</v>
      </c>
      <c r="AS197" s="90">
        <v>80</v>
      </c>
      <c r="AT197" s="90">
        <v>170</v>
      </c>
      <c r="AU197" s="90">
        <v>36</v>
      </c>
      <c r="AV197" s="90">
        <v>2</v>
      </c>
      <c r="AW197" s="90">
        <v>3</v>
      </c>
      <c r="AX197" s="230"/>
      <c r="AY197" s="104">
        <v>3</v>
      </c>
      <c r="AZ197" s="116">
        <v>41965</v>
      </c>
      <c r="BA197" s="117"/>
      <c r="BB197" s="117"/>
      <c r="BC197" s="117">
        <v>0.56110000000000004</v>
      </c>
      <c r="BD197" s="70">
        <v>90</v>
      </c>
      <c r="BE197" s="102">
        <f>((9/5)*BF197)+32</f>
        <v>33.224000000000004</v>
      </c>
      <c r="BF197" s="70">
        <v>0.68</v>
      </c>
      <c r="BG197" s="70">
        <v>2</v>
      </c>
      <c r="BH197" s="70">
        <v>0.02</v>
      </c>
      <c r="BI197" s="70">
        <v>1</v>
      </c>
      <c r="BJ197" s="118">
        <v>5.0000000000000001E-3</v>
      </c>
      <c r="BK197" s="117" t="s">
        <v>37</v>
      </c>
      <c r="BL197" s="70">
        <v>21257</v>
      </c>
      <c r="BM197" s="70">
        <v>0.5</v>
      </c>
      <c r="BN197" s="424"/>
      <c r="BO197" s="99">
        <v>0.52</v>
      </c>
      <c r="BP197" s="99">
        <v>0.56999999999999995</v>
      </c>
      <c r="BQ197" s="90">
        <v>80</v>
      </c>
      <c r="BR197" s="90">
        <v>170</v>
      </c>
      <c r="BS197" s="90">
        <v>36</v>
      </c>
      <c r="BT197" s="90">
        <v>2</v>
      </c>
      <c r="BU197" s="90">
        <v>3</v>
      </c>
    </row>
    <row r="198" spans="1:74" x14ac:dyDescent="0.25">
      <c r="A198" s="44">
        <f t="shared" si="25"/>
        <v>2014</v>
      </c>
      <c r="B198" s="44" t="str">
        <f t="shared" si="25"/>
        <v>NOVIEMBRE</v>
      </c>
      <c r="C198" s="44">
        <v>5</v>
      </c>
      <c r="D198" s="44" t="str">
        <f t="shared" si="24"/>
        <v>NOVIEMBRE 2014 / 4</v>
      </c>
      <c r="E198" s="104">
        <v>4</v>
      </c>
      <c r="F198" s="78">
        <v>41948</v>
      </c>
      <c r="G198" s="114">
        <v>47493</v>
      </c>
      <c r="H198" s="114" t="s">
        <v>171</v>
      </c>
      <c r="I198" s="92">
        <v>0.5464</v>
      </c>
      <c r="J198" s="93">
        <v>110</v>
      </c>
      <c r="K198" s="93">
        <v>28</v>
      </c>
      <c r="L198" s="93">
        <v>1.42</v>
      </c>
      <c r="M198" s="93">
        <v>0</v>
      </c>
      <c r="N198" s="94" t="s">
        <v>20</v>
      </c>
      <c r="O198" s="93">
        <v>7</v>
      </c>
      <c r="P198" s="94" t="s">
        <v>21</v>
      </c>
      <c r="Q198" s="121">
        <v>21290</v>
      </c>
      <c r="R198" s="93">
        <v>0.8</v>
      </c>
      <c r="S198" s="414"/>
      <c r="T198" s="99">
        <v>0.52</v>
      </c>
      <c r="U198" s="99">
        <v>0.56999999999999995</v>
      </c>
      <c r="V198" s="90">
        <v>80</v>
      </c>
      <c r="W198" s="90">
        <v>170</v>
      </c>
      <c r="X198" s="90">
        <v>36</v>
      </c>
      <c r="Y198" s="90">
        <v>2</v>
      </c>
      <c r="Z198" s="90">
        <v>3</v>
      </c>
      <c r="AB198" s="115">
        <v>4</v>
      </c>
      <c r="AC198" s="66">
        <v>41948</v>
      </c>
      <c r="AD198" s="67">
        <v>47469</v>
      </c>
      <c r="AE198" s="68" t="s">
        <v>34</v>
      </c>
      <c r="AF198" s="69">
        <v>0.56389999999999996</v>
      </c>
      <c r="AG198" s="69">
        <v>86</v>
      </c>
      <c r="AH198" s="69">
        <v>34</v>
      </c>
      <c r="AI198" s="70">
        <v>1.35</v>
      </c>
      <c r="AJ198" s="70">
        <v>0</v>
      </c>
      <c r="AK198" s="71" t="s">
        <v>20</v>
      </c>
      <c r="AL198" s="69">
        <v>64</v>
      </c>
      <c r="AM198" s="71" t="s">
        <v>35</v>
      </c>
      <c r="AN198" s="70">
        <v>21189</v>
      </c>
      <c r="AO198" s="70">
        <v>0.34</v>
      </c>
      <c r="AP198" s="410"/>
      <c r="AQ198" s="99">
        <v>0.52</v>
      </c>
      <c r="AR198" s="99">
        <v>0.56999999999999995</v>
      </c>
      <c r="AS198" s="90">
        <v>80</v>
      </c>
      <c r="AT198" s="90">
        <v>170</v>
      </c>
      <c r="AU198" s="90">
        <v>36</v>
      </c>
      <c r="AV198" s="90">
        <v>2</v>
      </c>
      <c r="AW198" s="90">
        <v>3</v>
      </c>
      <c r="AX198" s="230"/>
      <c r="AY198" s="104">
        <v>4</v>
      </c>
      <c r="AZ198" s="116">
        <v>41973</v>
      </c>
      <c r="BA198" s="117"/>
      <c r="BB198" s="117"/>
      <c r="BC198" s="117">
        <v>0.55840000000000001</v>
      </c>
      <c r="BD198" s="70">
        <v>96</v>
      </c>
      <c r="BE198" s="102">
        <f>((9/5)*BF198)+32</f>
        <v>33.224000000000004</v>
      </c>
      <c r="BF198" s="70">
        <v>0.68</v>
      </c>
      <c r="BG198" s="70">
        <v>1.5</v>
      </c>
      <c r="BH198" s="70">
        <v>0.02</v>
      </c>
      <c r="BI198" s="70">
        <v>1</v>
      </c>
      <c r="BJ198" s="118">
        <v>5.0000000000000001E-3</v>
      </c>
      <c r="BK198" s="117" t="s">
        <v>37</v>
      </c>
      <c r="BL198" s="70">
        <v>21274</v>
      </c>
      <c r="BM198" s="70">
        <v>0.5</v>
      </c>
      <c r="BN198" s="424"/>
      <c r="BO198" s="99">
        <v>0.52</v>
      </c>
      <c r="BP198" s="99">
        <v>0.56999999999999995</v>
      </c>
      <c r="BQ198" s="90">
        <v>80</v>
      </c>
      <c r="BR198" s="90">
        <v>170</v>
      </c>
      <c r="BS198" s="90">
        <v>36</v>
      </c>
      <c r="BT198" s="90">
        <v>2</v>
      </c>
      <c r="BU198" s="90">
        <v>3</v>
      </c>
    </row>
    <row r="199" spans="1:74" x14ac:dyDescent="0.25">
      <c r="A199" s="44">
        <f t="shared" si="25"/>
        <v>2014</v>
      </c>
      <c r="B199" s="44" t="str">
        <f t="shared" si="25"/>
        <v>NOVIEMBRE</v>
      </c>
      <c r="C199" s="44">
        <v>6</v>
      </c>
      <c r="D199" s="44" t="str">
        <f t="shared" si="24"/>
        <v>NOVIEMBRE 2014 / 5</v>
      </c>
      <c r="E199" s="104">
        <v>5</v>
      </c>
      <c r="F199" s="78">
        <v>41950</v>
      </c>
      <c r="G199" s="114">
        <v>47534</v>
      </c>
      <c r="H199" s="114" t="s">
        <v>171</v>
      </c>
      <c r="I199" s="92">
        <v>0.54820000000000002</v>
      </c>
      <c r="J199" s="93">
        <v>106</v>
      </c>
      <c r="K199" s="93">
        <v>28</v>
      </c>
      <c r="L199" s="93">
        <v>1.43</v>
      </c>
      <c r="M199" s="93">
        <v>0</v>
      </c>
      <c r="N199" s="94" t="s">
        <v>20</v>
      </c>
      <c r="O199" s="93">
        <v>5</v>
      </c>
      <c r="P199" s="94" t="s">
        <v>21</v>
      </c>
      <c r="Q199" s="121">
        <v>21288</v>
      </c>
      <c r="R199" s="93">
        <v>0.67</v>
      </c>
      <c r="S199" s="414"/>
      <c r="T199" s="99">
        <v>0.52</v>
      </c>
      <c r="U199" s="99">
        <v>0.56999999999999995</v>
      </c>
      <c r="V199" s="90">
        <v>80</v>
      </c>
      <c r="W199" s="90">
        <v>170</v>
      </c>
      <c r="X199" s="90">
        <v>36</v>
      </c>
      <c r="Y199" s="90">
        <v>2</v>
      </c>
      <c r="Z199" s="90">
        <v>3</v>
      </c>
      <c r="AA199" s="230"/>
      <c r="AB199" s="115">
        <v>5</v>
      </c>
      <c r="AC199" s="66">
        <v>41949</v>
      </c>
      <c r="AD199" s="67">
        <v>47502</v>
      </c>
      <c r="AE199" s="68" t="s">
        <v>165</v>
      </c>
      <c r="AF199" s="69">
        <v>0.56389999999999996</v>
      </c>
      <c r="AG199" s="69">
        <v>86</v>
      </c>
      <c r="AH199" s="69">
        <v>34</v>
      </c>
      <c r="AI199" s="70">
        <v>1.39</v>
      </c>
      <c r="AJ199" s="70">
        <v>0</v>
      </c>
      <c r="AK199" s="71" t="s">
        <v>20</v>
      </c>
      <c r="AL199" s="69">
        <v>64</v>
      </c>
      <c r="AM199" s="71" t="s">
        <v>35</v>
      </c>
      <c r="AN199" s="70">
        <v>21189</v>
      </c>
      <c r="AO199" s="70">
        <v>0.3</v>
      </c>
      <c r="AP199" s="410"/>
      <c r="AQ199" s="99">
        <v>0.52</v>
      </c>
      <c r="AR199" s="99">
        <v>0.56999999999999995</v>
      </c>
      <c r="AS199" s="90">
        <v>80</v>
      </c>
      <c r="AT199" s="90">
        <v>170</v>
      </c>
      <c r="AU199" s="90">
        <v>36</v>
      </c>
      <c r="AV199" s="90">
        <v>2</v>
      </c>
      <c r="AW199" s="90">
        <v>3</v>
      </c>
      <c r="AX199" s="230"/>
      <c r="AY199" s="104"/>
      <c r="AZ199" s="104"/>
      <c r="BA199" s="104"/>
      <c r="BB199" s="104"/>
      <c r="BC199" s="104"/>
      <c r="BD199" s="104"/>
      <c r="BE199" s="104"/>
      <c r="BF199" s="104"/>
      <c r="BG199" s="104"/>
      <c r="BH199" s="104"/>
      <c r="BI199" s="104"/>
      <c r="BJ199" s="104"/>
      <c r="BK199" s="104"/>
      <c r="BL199" s="104"/>
      <c r="BM199" s="104"/>
      <c r="BN199" s="421"/>
      <c r="BO199" s="104"/>
      <c r="BP199" s="104"/>
      <c r="BQ199" s="104"/>
      <c r="BR199" s="104"/>
      <c r="BS199" s="104"/>
      <c r="BT199" s="104"/>
      <c r="BU199" s="104"/>
    </row>
    <row r="200" spans="1:74" x14ac:dyDescent="0.25">
      <c r="A200" s="44">
        <f t="shared" si="25"/>
        <v>2014</v>
      </c>
      <c r="B200" s="44" t="str">
        <f t="shared" si="25"/>
        <v>NOVIEMBRE</v>
      </c>
      <c r="C200" s="44">
        <v>7</v>
      </c>
      <c r="D200" s="44" t="str">
        <f t="shared" si="24"/>
        <v>NOVIEMBRE 2014 / 6</v>
      </c>
      <c r="E200" s="104">
        <v>6</v>
      </c>
      <c r="F200" s="78">
        <v>41952</v>
      </c>
      <c r="G200" s="124">
        <v>47571</v>
      </c>
      <c r="H200" s="124" t="s">
        <v>174</v>
      </c>
      <c r="I200" s="108">
        <v>0.54249999999999998</v>
      </c>
      <c r="J200" s="109">
        <v>112</v>
      </c>
      <c r="K200" s="109">
        <v>26</v>
      </c>
      <c r="L200" s="109">
        <v>1.05</v>
      </c>
      <c r="M200" s="109">
        <v>0</v>
      </c>
      <c r="N200" s="108" t="s">
        <v>20</v>
      </c>
      <c r="O200" s="109">
        <v>5</v>
      </c>
      <c r="P200" s="110" t="s">
        <v>21</v>
      </c>
      <c r="Q200" s="121">
        <v>21319</v>
      </c>
      <c r="R200" s="108">
        <v>0.77</v>
      </c>
      <c r="S200" s="414"/>
      <c r="T200" s="99">
        <v>0.52</v>
      </c>
      <c r="U200" s="99">
        <v>0.56999999999999995</v>
      </c>
      <c r="V200" s="90">
        <v>80</v>
      </c>
      <c r="W200" s="90">
        <v>170</v>
      </c>
      <c r="X200" s="90">
        <v>36</v>
      </c>
      <c r="Y200" s="90">
        <v>2</v>
      </c>
      <c r="Z200" s="90">
        <v>3</v>
      </c>
      <c r="AB200" s="115">
        <v>6</v>
      </c>
      <c r="AC200" s="66">
        <v>41950</v>
      </c>
      <c r="AD200" s="67">
        <v>47532</v>
      </c>
      <c r="AE200" s="68" t="s">
        <v>34</v>
      </c>
      <c r="AF200" s="69">
        <v>0.56410000000000005</v>
      </c>
      <c r="AG200" s="69">
        <v>85</v>
      </c>
      <c r="AH200" s="69">
        <v>34</v>
      </c>
      <c r="AI200" s="70">
        <v>1.42</v>
      </c>
      <c r="AJ200" s="70">
        <v>0</v>
      </c>
      <c r="AK200" s="71" t="s">
        <v>20</v>
      </c>
      <c r="AL200" s="69">
        <v>63</v>
      </c>
      <c r="AM200" s="71" t="s">
        <v>35</v>
      </c>
      <c r="AN200" s="70">
        <v>21188</v>
      </c>
      <c r="AO200" s="70">
        <v>0.33</v>
      </c>
      <c r="AP200" s="410"/>
      <c r="AQ200" s="99">
        <v>0.52</v>
      </c>
      <c r="AR200" s="99">
        <v>0.56999999999999995</v>
      </c>
      <c r="AS200" s="90">
        <v>80</v>
      </c>
      <c r="AT200" s="90">
        <v>170</v>
      </c>
      <c r="AU200" s="90">
        <v>36</v>
      </c>
      <c r="AV200" s="90">
        <v>2</v>
      </c>
      <c r="AW200" s="90">
        <v>3</v>
      </c>
      <c r="AX200" s="230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421"/>
      <c r="BO200" s="104"/>
      <c r="BP200" s="104"/>
      <c r="BQ200" s="104"/>
      <c r="BR200" s="104"/>
      <c r="BS200" s="104"/>
      <c r="BT200" s="104"/>
      <c r="BU200" s="104"/>
    </row>
    <row r="201" spans="1:74" x14ac:dyDescent="0.25">
      <c r="A201" s="44">
        <f t="shared" si="25"/>
        <v>2014</v>
      </c>
      <c r="B201" s="44" t="str">
        <f t="shared" si="25"/>
        <v>NOVIEMBRE</v>
      </c>
      <c r="C201" s="44">
        <v>8</v>
      </c>
      <c r="D201" s="44" t="str">
        <f t="shared" si="24"/>
        <v>NOVIEMBRE 2014 / 7</v>
      </c>
      <c r="E201" s="104">
        <v>7</v>
      </c>
      <c r="F201" s="78">
        <v>41954</v>
      </c>
      <c r="G201" s="124">
        <v>47607</v>
      </c>
      <c r="H201" s="124" t="s">
        <v>171</v>
      </c>
      <c r="I201" s="108">
        <v>0.5474</v>
      </c>
      <c r="J201" s="93">
        <v>102</v>
      </c>
      <c r="K201" s="109">
        <v>25</v>
      </c>
      <c r="L201" s="109">
        <v>0.96</v>
      </c>
      <c r="M201" s="109">
        <v>0</v>
      </c>
      <c r="N201" s="108" t="s">
        <v>20</v>
      </c>
      <c r="O201" s="112">
        <v>5</v>
      </c>
      <c r="P201" s="110" t="s">
        <v>21</v>
      </c>
      <c r="Q201" s="121">
        <v>21293</v>
      </c>
      <c r="R201" s="108">
        <v>0.67</v>
      </c>
      <c r="S201" s="414"/>
      <c r="T201" s="99">
        <v>0.52</v>
      </c>
      <c r="U201" s="99">
        <v>0.56999999999999995</v>
      </c>
      <c r="V201" s="90">
        <v>80</v>
      </c>
      <c r="W201" s="90">
        <v>170</v>
      </c>
      <c r="X201" s="90">
        <v>36</v>
      </c>
      <c r="Y201" s="90">
        <v>2</v>
      </c>
      <c r="Z201" s="90">
        <v>3</v>
      </c>
      <c r="AB201" s="115">
        <v>7</v>
      </c>
      <c r="AC201" s="66">
        <v>41951</v>
      </c>
      <c r="AD201" s="67">
        <v>47555</v>
      </c>
      <c r="AE201" s="68" t="s">
        <v>148</v>
      </c>
      <c r="AF201" s="69">
        <v>0.56220000000000003</v>
      </c>
      <c r="AG201" s="69">
        <v>91</v>
      </c>
      <c r="AH201" s="69">
        <v>34</v>
      </c>
      <c r="AI201" s="70">
        <v>1.34</v>
      </c>
      <c r="AJ201" s="70">
        <v>0</v>
      </c>
      <c r="AK201" s="71" t="s">
        <v>20</v>
      </c>
      <c r="AL201" s="69">
        <v>64</v>
      </c>
      <c r="AM201" s="71" t="s">
        <v>35</v>
      </c>
      <c r="AN201" s="70">
        <v>21189</v>
      </c>
      <c r="AO201" s="70">
        <v>0.84</v>
      </c>
      <c r="AP201" s="410"/>
      <c r="AQ201" s="99">
        <v>0.52</v>
      </c>
      <c r="AR201" s="99">
        <v>0.56999999999999995</v>
      </c>
      <c r="AS201" s="90">
        <v>80</v>
      </c>
      <c r="AT201" s="90">
        <v>170</v>
      </c>
      <c r="AU201" s="90">
        <v>36</v>
      </c>
      <c r="AV201" s="90">
        <v>2</v>
      </c>
      <c r="AW201" s="90">
        <v>3</v>
      </c>
      <c r="AX201" s="230"/>
      <c r="AY201" s="104"/>
      <c r="AZ201" s="104"/>
      <c r="BA201" s="104"/>
      <c r="BB201" s="104"/>
      <c r="BC201" s="104"/>
      <c r="BD201" s="104"/>
      <c r="BE201" s="104"/>
      <c r="BF201" s="104"/>
      <c r="BG201" s="104"/>
      <c r="BH201" s="104"/>
      <c r="BI201" s="104"/>
      <c r="BJ201" s="104"/>
      <c r="BK201" s="104"/>
      <c r="BL201" s="104"/>
      <c r="BM201" s="104"/>
      <c r="BN201" s="421"/>
      <c r="BO201" s="104"/>
      <c r="BP201" s="104"/>
      <c r="BQ201" s="104"/>
      <c r="BR201" s="104"/>
      <c r="BS201" s="104"/>
      <c r="BT201" s="104"/>
      <c r="BU201" s="104"/>
    </row>
    <row r="202" spans="1:74" x14ac:dyDescent="0.25">
      <c r="A202" s="44">
        <f t="shared" si="25"/>
        <v>2014</v>
      </c>
      <c r="B202" s="44" t="str">
        <f t="shared" si="25"/>
        <v>NOVIEMBRE</v>
      </c>
      <c r="C202" s="44">
        <v>9</v>
      </c>
      <c r="D202" s="44" t="str">
        <f t="shared" si="24"/>
        <v>NOVIEMBRE 2014 / 8</v>
      </c>
      <c r="E202" s="104">
        <v>8</v>
      </c>
      <c r="F202" s="78">
        <v>41956</v>
      </c>
      <c r="G202" s="124">
        <v>47669</v>
      </c>
      <c r="H202" s="124" t="s">
        <v>171</v>
      </c>
      <c r="I202" s="108">
        <v>0.55049999999999999</v>
      </c>
      <c r="J202" s="93">
        <v>100</v>
      </c>
      <c r="K202" s="109">
        <v>28</v>
      </c>
      <c r="L202" s="109">
        <v>1.33</v>
      </c>
      <c r="M202" s="109">
        <v>0</v>
      </c>
      <c r="N202" s="108" t="s">
        <v>20</v>
      </c>
      <c r="O202" s="112">
        <v>5</v>
      </c>
      <c r="P202" s="110" t="s">
        <v>21</v>
      </c>
      <c r="Q202" s="121">
        <v>21275</v>
      </c>
      <c r="R202" s="108">
        <v>0.69</v>
      </c>
      <c r="S202" s="414"/>
      <c r="T202" s="99">
        <v>0.52</v>
      </c>
      <c r="U202" s="99">
        <v>0.56999999999999995</v>
      </c>
      <c r="V202" s="90">
        <v>80</v>
      </c>
      <c r="W202" s="90">
        <v>170</v>
      </c>
      <c r="X202" s="90">
        <v>36</v>
      </c>
      <c r="Y202" s="90">
        <v>2</v>
      </c>
      <c r="Z202" s="90">
        <v>3</v>
      </c>
      <c r="AB202" s="115">
        <v>8</v>
      </c>
      <c r="AC202" s="66">
        <v>41953</v>
      </c>
      <c r="AD202" s="67">
        <v>47583</v>
      </c>
      <c r="AE202" s="68" t="s">
        <v>34</v>
      </c>
      <c r="AF202" s="69">
        <v>0.56200000000000006</v>
      </c>
      <c r="AG202" s="69">
        <v>89</v>
      </c>
      <c r="AH202" s="69">
        <v>34</v>
      </c>
      <c r="AI202" s="70">
        <v>1.51</v>
      </c>
      <c r="AJ202" s="70">
        <v>0</v>
      </c>
      <c r="AK202" s="71" t="s">
        <v>20</v>
      </c>
      <c r="AL202" s="69">
        <v>64</v>
      </c>
      <c r="AM202" s="71" t="s">
        <v>35</v>
      </c>
      <c r="AN202" s="70">
        <v>21200</v>
      </c>
      <c r="AO202" s="70">
        <v>0.25</v>
      </c>
      <c r="AP202" s="410"/>
      <c r="AQ202" s="99">
        <v>0.52</v>
      </c>
      <c r="AR202" s="99">
        <v>0.56999999999999995</v>
      </c>
      <c r="AS202" s="90">
        <v>80</v>
      </c>
      <c r="AT202" s="90">
        <v>170</v>
      </c>
      <c r="AU202" s="90">
        <v>36</v>
      </c>
      <c r="AV202" s="90">
        <v>2</v>
      </c>
      <c r="AW202" s="90">
        <v>3</v>
      </c>
      <c r="AX202" s="230"/>
      <c r="AY202" s="104"/>
      <c r="AZ202" s="104"/>
      <c r="BA202" s="104"/>
      <c r="BB202" s="104"/>
      <c r="BC202" s="104"/>
      <c r="BD202" s="104"/>
      <c r="BE202" s="104"/>
      <c r="BF202" s="104"/>
      <c r="BG202" s="104"/>
      <c r="BH202" s="104"/>
      <c r="BI202" s="104"/>
      <c r="BJ202" s="104"/>
      <c r="BK202" s="104"/>
      <c r="BL202" s="104"/>
      <c r="BM202" s="104"/>
      <c r="BN202" s="421"/>
      <c r="BO202" s="104"/>
      <c r="BP202" s="104"/>
      <c r="BQ202" s="104"/>
      <c r="BR202" s="104"/>
      <c r="BS202" s="104"/>
      <c r="BT202" s="104"/>
      <c r="BU202" s="104"/>
    </row>
    <row r="203" spans="1:74" x14ac:dyDescent="0.25">
      <c r="A203" s="44">
        <f t="shared" si="25"/>
        <v>2014</v>
      </c>
      <c r="B203" s="44" t="str">
        <f t="shared" si="25"/>
        <v>NOVIEMBRE</v>
      </c>
      <c r="C203" s="44">
        <v>10</v>
      </c>
      <c r="D203" s="44" t="str">
        <f t="shared" si="24"/>
        <v>NOVIEMBRE 2014 / 9</v>
      </c>
      <c r="E203" s="104">
        <v>9</v>
      </c>
      <c r="F203" s="78">
        <v>41956</v>
      </c>
      <c r="G203" s="124">
        <v>47689</v>
      </c>
      <c r="H203" s="124" t="s">
        <v>171</v>
      </c>
      <c r="I203" s="108">
        <v>0.55030000000000001</v>
      </c>
      <c r="J203" s="93">
        <v>114</v>
      </c>
      <c r="K203" s="109">
        <v>26</v>
      </c>
      <c r="L203" s="109">
        <v>1.52</v>
      </c>
      <c r="M203" s="109">
        <v>0</v>
      </c>
      <c r="N203" s="108" t="s">
        <v>20</v>
      </c>
      <c r="O203" s="112">
        <v>5</v>
      </c>
      <c r="P203" s="110" t="s">
        <v>21</v>
      </c>
      <c r="Q203" s="121">
        <v>21277</v>
      </c>
      <c r="R203" s="108">
        <v>0.67</v>
      </c>
      <c r="S203" s="414"/>
      <c r="T203" s="99">
        <v>0.52</v>
      </c>
      <c r="U203" s="99">
        <v>0.56999999999999995</v>
      </c>
      <c r="V203" s="90">
        <v>80</v>
      </c>
      <c r="W203" s="90">
        <v>170</v>
      </c>
      <c r="X203" s="90">
        <v>36</v>
      </c>
      <c r="Y203" s="90">
        <v>2</v>
      </c>
      <c r="Z203" s="90">
        <v>3</v>
      </c>
      <c r="AB203" s="115">
        <v>9</v>
      </c>
      <c r="AC203" s="66">
        <v>41954</v>
      </c>
      <c r="AD203" s="67">
        <v>47608</v>
      </c>
      <c r="AE203" s="68" t="s">
        <v>165</v>
      </c>
      <c r="AF203" s="69">
        <v>0.56359999999999999</v>
      </c>
      <c r="AG203" s="69">
        <v>86</v>
      </c>
      <c r="AH203" s="69">
        <v>34</v>
      </c>
      <c r="AI203" s="70">
        <v>1.43</v>
      </c>
      <c r="AJ203" s="70">
        <v>0</v>
      </c>
      <c r="AK203" s="71" t="s">
        <v>20</v>
      </c>
      <c r="AL203" s="69">
        <v>64</v>
      </c>
      <c r="AM203" s="71" t="s">
        <v>35</v>
      </c>
      <c r="AN203" s="70">
        <v>21192</v>
      </c>
      <c r="AO203" s="117">
        <v>0.28999999999999998</v>
      </c>
      <c r="AP203" s="410"/>
      <c r="AQ203" s="99">
        <v>0.52</v>
      </c>
      <c r="AR203" s="99">
        <v>0.56999999999999995</v>
      </c>
      <c r="AS203" s="90">
        <v>80</v>
      </c>
      <c r="AT203" s="90">
        <v>170</v>
      </c>
      <c r="AU203" s="90">
        <v>36</v>
      </c>
      <c r="AV203" s="90">
        <v>2</v>
      </c>
      <c r="AW203" s="90">
        <v>3</v>
      </c>
      <c r="AX203" s="230"/>
      <c r="AY203" s="104"/>
      <c r="AZ203" s="104"/>
      <c r="BA203" s="104"/>
      <c r="BB203" s="104"/>
      <c r="BC203" s="104"/>
      <c r="BD203" s="104"/>
      <c r="BE203" s="104"/>
      <c r="BF203" s="104"/>
      <c r="BG203" s="104"/>
      <c r="BH203" s="104"/>
      <c r="BI203" s="104"/>
      <c r="BJ203" s="104"/>
      <c r="BK203" s="104"/>
      <c r="BL203" s="104"/>
      <c r="BM203" s="104"/>
      <c r="BN203" s="421"/>
      <c r="BO203" s="104"/>
      <c r="BP203" s="104"/>
      <c r="BQ203" s="104"/>
      <c r="BR203" s="104"/>
      <c r="BS203" s="104"/>
      <c r="BT203" s="104"/>
      <c r="BU203" s="104"/>
    </row>
    <row r="204" spans="1:74" x14ac:dyDescent="0.25">
      <c r="A204" s="44">
        <f t="shared" si="25"/>
        <v>2014</v>
      </c>
      <c r="B204" s="44" t="str">
        <f t="shared" si="25"/>
        <v>NOVIEMBRE</v>
      </c>
      <c r="C204" s="44">
        <v>11</v>
      </c>
      <c r="D204" s="44" t="str">
        <f t="shared" si="24"/>
        <v>NOVIEMBRE 2014 / 10</v>
      </c>
      <c r="E204" s="104">
        <v>10</v>
      </c>
      <c r="F204" s="78">
        <v>41958</v>
      </c>
      <c r="G204" s="124">
        <v>47722</v>
      </c>
      <c r="H204" s="124" t="s">
        <v>171</v>
      </c>
      <c r="I204" s="108">
        <v>0.55489999999999995</v>
      </c>
      <c r="J204" s="93">
        <v>98</v>
      </c>
      <c r="K204" s="109">
        <v>26</v>
      </c>
      <c r="L204" s="109">
        <v>1.32</v>
      </c>
      <c r="M204" s="109">
        <v>0</v>
      </c>
      <c r="N204" s="108" t="s">
        <v>20</v>
      </c>
      <c r="O204" s="112">
        <v>5</v>
      </c>
      <c r="P204" s="110" t="s">
        <v>21</v>
      </c>
      <c r="Q204" s="121">
        <v>21250</v>
      </c>
      <c r="R204" s="108">
        <v>0.31</v>
      </c>
      <c r="S204" s="414"/>
      <c r="T204" s="99">
        <v>0.52</v>
      </c>
      <c r="U204" s="99">
        <v>0.56999999999999995</v>
      </c>
      <c r="V204" s="90">
        <v>80</v>
      </c>
      <c r="W204" s="90">
        <v>170</v>
      </c>
      <c r="X204" s="90">
        <v>36</v>
      </c>
      <c r="Y204" s="90">
        <v>2</v>
      </c>
      <c r="Z204" s="90">
        <v>3</v>
      </c>
      <c r="AB204" s="115">
        <v>10</v>
      </c>
      <c r="AC204" s="66">
        <v>41955</v>
      </c>
      <c r="AD204" s="67">
        <v>47633</v>
      </c>
      <c r="AE204" s="68" t="s">
        <v>34</v>
      </c>
      <c r="AF204" s="69">
        <v>0.56679999999999997</v>
      </c>
      <c r="AG204" s="69">
        <v>80</v>
      </c>
      <c r="AH204" s="69">
        <v>34</v>
      </c>
      <c r="AI204" s="70">
        <v>1.84</v>
      </c>
      <c r="AJ204" s="70">
        <v>0</v>
      </c>
      <c r="AK204" s="71" t="s">
        <v>20</v>
      </c>
      <c r="AL204" s="69">
        <v>64</v>
      </c>
      <c r="AM204" s="71" t="s">
        <v>35</v>
      </c>
      <c r="AN204" s="70">
        <v>21178</v>
      </c>
      <c r="AO204" s="70">
        <v>0.16</v>
      </c>
      <c r="AP204" s="410"/>
      <c r="AQ204" s="99">
        <v>0.52</v>
      </c>
      <c r="AR204" s="99">
        <v>0.56999999999999995</v>
      </c>
      <c r="AS204" s="90">
        <v>80</v>
      </c>
      <c r="AT204" s="90">
        <v>170</v>
      </c>
      <c r="AU204" s="90">
        <v>36</v>
      </c>
      <c r="AV204" s="90">
        <v>2</v>
      </c>
      <c r="AW204" s="90">
        <v>3</v>
      </c>
      <c r="AX204" s="230"/>
      <c r="AY204" s="104"/>
      <c r="AZ204" s="104"/>
      <c r="BA204" s="104"/>
      <c r="BB204" s="104"/>
      <c r="BC204" s="104"/>
      <c r="BD204" s="104"/>
      <c r="BE204" s="104"/>
      <c r="BF204" s="104"/>
      <c r="BG204" s="104"/>
      <c r="BH204" s="104"/>
      <c r="BI204" s="104"/>
      <c r="BJ204" s="104"/>
      <c r="BK204" s="104"/>
      <c r="BL204" s="104"/>
      <c r="BM204" s="104"/>
      <c r="BN204" s="421"/>
      <c r="BO204" s="104"/>
      <c r="BP204" s="104"/>
      <c r="BQ204" s="104"/>
      <c r="BR204" s="104"/>
      <c r="BS204" s="104"/>
      <c r="BT204" s="104"/>
      <c r="BU204" s="104"/>
    </row>
    <row r="205" spans="1:74" x14ac:dyDescent="0.25">
      <c r="A205" s="44">
        <f t="shared" si="25"/>
        <v>2014</v>
      </c>
      <c r="B205" s="44" t="str">
        <f t="shared" si="25"/>
        <v>NOVIEMBRE</v>
      </c>
      <c r="C205" s="44">
        <v>12</v>
      </c>
      <c r="D205" s="44" t="str">
        <f t="shared" si="24"/>
        <v>NOVIEMBRE 2014 / 11</v>
      </c>
      <c r="E205" s="104">
        <v>11</v>
      </c>
      <c r="F205" s="78">
        <v>41959</v>
      </c>
      <c r="G205" s="124">
        <v>47741</v>
      </c>
      <c r="H205" s="124" t="s">
        <v>171</v>
      </c>
      <c r="I205" s="108">
        <v>0.55310000000000004</v>
      </c>
      <c r="J205" s="93">
        <v>100</v>
      </c>
      <c r="K205" s="109">
        <v>26</v>
      </c>
      <c r="L205" s="109">
        <v>1.29</v>
      </c>
      <c r="M205" s="109">
        <v>0</v>
      </c>
      <c r="N205" s="108" t="s">
        <v>20</v>
      </c>
      <c r="O205" s="112">
        <v>5</v>
      </c>
      <c r="P205" s="110" t="s">
        <v>21</v>
      </c>
      <c r="Q205" s="121">
        <v>21260</v>
      </c>
      <c r="R205" s="108">
        <v>0.37</v>
      </c>
      <c r="S205" s="414"/>
      <c r="T205" s="99">
        <v>0.52</v>
      </c>
      <c r="U205" s="99">
        <v>0.56999999999999995</v>
      </c>
      <c r="V205" s="90">
        <v>80</v>
      </c>
      <c r="W205" s="90">
        <v>170</v>
      </c>
      <c r="X205" s="90">
        <v>36</v>
      </c>
      <c r="Y205" s="90">
        <v>2</v>
      </c>
      <c r="Z205" s="90">
        <v>3</v>
      </c>
      <c r="AB205" s="115">
        <v>11</v>
      </c>
      <c r="AC205" s="66">
        <v>41956</v>
      </c>
      <c r="AD205" s="67">
        <v>47684</v>
      </c>
      <c r="AE205" s="68" t="s">
        <v>148</v>
      </c>
      <c r="AF205" s="69">
        <v>0.56289999999999996</v>
      </c>
      <c r="AG205" s="69">
        <v>87</v>
      </c>
      <c r="AH205" s="69">
        <v>34</v>
      </c>
      <c r="AI205" s="70">
        <v>1.99</v>
      </c>
      <c r="AJ205" s="70">
        <v>0</v>
      </c>
      <c r="AK205" s="71" t="s">
        <v>20</v>
      </c>
      <c r="AL205" s="69">
        <v>64</v>
      </c>
      <c r="AM205" s="71" t="s">
        <v>35</v>
      </c>
      <c r="AN205" s="70">
        <v>21197</v>
      </c>
      <c r="AO205" s="70">
        <v>0.06</v>
      </c>
      <c r="AP205" s="410"/>
      <c r="AQ205" s="99">
        <v>0.52</v>
      </c>
      <c r="AR205" s="99">
        <v>0.56999999999999995</v>
      </c>
      <c r="AS205" s="90">
        <v>80</v>
      </c>
      <c r="AT205" s="90">
        <v>170</v>
      </c>
      <c r="AU205" s="90">
        <v>36</v>
      </c>
      <c r="AV205" s="90">
        <v>2</v>
      </c>
      <c r="AW205" s="90">
        <v>3</v>
      </c>
      <c r="AX205" s="230"/>
      <c r="AY205" s="104"/>
      <c r="AZ205" s="104"/>
      <c r="BA205" s="104"/>
      <c r="BB205" s="104"/>
      <c r="BC205" s="104"/>
      <c r="BD205" s="104"/>
      <c r="BE205" s="104"/>
      <c r="BF205" s="104"/>
      <c r="BG205" s="104"/>
      <c r="BH205" s="104"/>
      <c r="BI205" s="104"/>
      <c r="BJ205" s="104"/>
      <c r="BK205" s="104"/>
      <c r="BL205" s="104"/>
      <c r="BM205" s="104"/>
      <c r="BN205" s="421"/>
      <c r="BO205" s="104"/>
      <c r="BP205" s="104"/>
      <c r="BQ205" s="104"/>
      <c r="BR205" s="104"/>
      <c r="BS205" s="104"/>
      <c r="BT205" s="104"/>
      <c r="BU205" s="104"/>
    </row>
    <row r="206" spans="1:74" x14ac:dyDescent="0.25">
      <c r="A206" s="44">
        <f t="shared" si="25"/>
        <v>2014</v>
      </c>
      <c r="B206" s="44" t="str">
        <f t="shared" si="25"/>
        <v>NOVIEMBRE</v>
      </c>
      <c r="C206" s="44">
        <v>13</v>
      </c>
      <c r="D206" s="44" t="str">
        <f t="shared" si="24"/>
        <v>NOVIEMBRE 2014 / 12</v>
      </c>
      <c r="E206" s="104">
        <v>12</v>
      </c>
      <c r="F206" s="78">
        <v>41961</v>
      </c>
      <c r="G206" s="124">
        <v>47777</v>
      </c>
      <c r="H206" s="124" t="s">
        <v>171</v>
      </c>
      <c r="I206" s="108">
        <v>0.54869999999999997</v>
      </c>
      <c r="J206" s="93">
        <v>104</v>
      </c>
      <c r="K206" s="109">
        <v>28</v>
      </c>
      <c r="L206" s="109">
        <v>0.96</v>
      </c>
      <c r="M206" s="109">
        <v>0</v>
      </c>
      <c r="N206" s="108" t="s">
        <v>20</v>
      </c>
      <c r="O206" s="112">
        <v>4</v>
      </c>
      <c r="P206" s="110" t="s">
        <v>21</v>
      </c>
      <c r="Q206" s="121">
        <v>21285</v>
      </c>
      <c r="R206" s="108">
        <v>0.85</v>
      </c>
      <c r="S206" s="414"/>
      <c r="T206" s="99">
        <v>0.52</v>
      </c>
      <c r="U206" s="99">
        <v>0.56999999999999995</v>
      </c>
      <c r="V206" s="90">
        <v>80</v>
      </c>
      <c r="W206" s="90">
        <v>170</v>
      </c>
      <c r="X206" s="90">
        <v>36</v>
      </c>
      <c r="Y206" s="90">
        <v>2</v>
      </c>
      <c r="Z206" s="90">
        <v>3</v>
      </c>
      <c r="AB206" s="115">
        <v>12</v>
      </c>
      <c r="AC206" s="66">
        <v>41957</v>
      </c>
      <c r="AD206" s="67">
        <v>47696</v>
      </c>
      <c r="AE206" s="68" t="s">
        <v>34</v>
      </c>
      <c r="AF206" s="69">
        <v>0.56320000000000003</v>
      </c>
      <c r="AG206" s="69">
        <v>87</v>
      </c>
      <c r="AH206" s="69">
        <v>34</v>
      </c>
      <c r="AI206" s="70">
        <v>1.72</v>
      </c>
      <c r="AJ206" s="70">
        <v>0</v>
      </c>
      <c r="AK206" s="71" t="s">
        <v>20</v>
      </c>
      <c r="AL206" s="69">
        <v>64</v>
      </c>
      <c r="AM206" s="71" t="s">
        <v>35</v>
      </c>
      <c r="AN206" s="70">
        <v>21194</v>
      </c>
      <c r="AO206" s="70">
        <v>0.28000000000000003</v>
      </c>
      <c r="AP206" s="410"/>
      <c r="AQ206" s="99">
        <v>0.52</v>
      </c>
      <c r="AR206" s="99">
        <v>0.56999999999999995</v>
      </c>
      <c r="AS206" s="90">
        <v>80</v>
      </c>
      <c r="AT206" s="90">
        <v>170</v>
      </c>
      <c r="AU206" s="90">
        <v>36</v>
      </c>
      <c r="AV206" s="90">
        <v>2</v>
      </c>
      <c r="AW206" s="90">
        <v>3</v>
      </c>
      <c r="AX206" s="230"/>
      <c r="AY206" s="104"/>
      <c r="AZ206" s="104"/>
      <c r="BA206" s="104"/>
      <c r="BB206" s="104"/>
      <c r="BC206" s="104"/>
      <c r="BD206" s="104"/>
      <c r="BE206" s="104"/>
      <c r="BF206" s="104"/>
      <c r="BG206" s="104"/>
      <c r="BH206" s="104"/>
      <c r="BI206" s="104"/>
      <c r="BJ206" s="104"/>
      <c r="BK206" s="104"/>
      <c r="BL206" s="104"/>
      <c r="BM206" s="104"/>
      <c r="BN206" s="421"/>
      <c r="BO206" s="104"/>
      <c r="BP206" s="104"/>
      <c r="BQ206" s="104"/>
      <c r="BR206" s="104"/>
      <c r="BS206" s="104"/>
      <c r="BT206" s="104"/>
      <c r="BU206" s="104"/>
    </row>
    <row r="207" spans="1:74" x14ac:dyDescent="0.25">
      <c r="A207" s="44">
        <f t="shared" si="25"/>
        <v>2014</v>
      </c>
      <c r="B207" s="44" t="str">
        <f t="shared" si="25"/>
        <v>NOVIEMBRE</v>
      </c>
      <c r="C207" s="44">
        <v>14</v>
      </c>
      <c r="D207" s="44" t="str">
        <f t="shared" si="24"/>
        <v>NOVIEMBRE 2014 / 13</v>
      </c>
      <c r="E207" s="104">
        <v>13</v>
      </c>
      <c r="F207" s="78">
        <v>41963</v>
      </c>
      <c r="G207" s="124">
        <v>47843</v>
      </c>
      <c r="H207" s="124" t="s">
        <v>19</v>
      </c>
      <c r="I207" s="108">
        <v>0.54979999999999996</v>
      </c>
      <c r="J207" s="93">
        <v>102</v>
      </c>
      <c r="K207" s="109">
        <v>27</v>
      </c>
      <c r="L207" s="109">
        <v>1.19</v>
      </c>
      <c r="M207" s="109">
        <v>0</v>
      </c>
      <c r="N207" s="108" t="s">
        <v>20</v>
      </c>
      <c r="O207" s="112">
        <v>4</v>
      </c>
      <c r="P207" s="110" t="s">
        <v>21</v>
      </c>
      <c r="Q207" s="121">
        <v>21279</v>
      </c>
      <c r="R207" s="108">
        <v>0.68</v>
      </c>
      <c r="S207" s="414"/>
      <c r="T207" s="99">
        <v>0.52</v>
      </c>
      <c r="U207" s="99">
        <v>0.56999999999999995</v>
      </c>
      <c r="V207" s="90">
        <v>80</v>
      </c>
      <c r="W207" s="90">
        <v>170</v>
      </c>
      <c r="X207" s="90">
        <v>36</v>
      </c>
      <c r="Y207" s="90">
        <v>2</v>
      </c>
      <c r="Z207" s="90">
        <v>3</v>
      </c>
      <c r="AB207" s="115">
        <v>13</v>
      </c>
      <c r="AC207" s="66">
        <v>41958</v>
      </c>
      <c r="AD207" s="67">
        <v>47725</v>
      </c>
      <c r="AE207" s="68" t="s">
        <v>148</v>
      </c>
      <c r="AF207" s="72">
        <v>0.56369999999999998</v>
      </c>
      <c r="AG207" s="69">
        <v>86</v>
      </c>
      <c r="AH207" s="69">
        <v>34</v>
      </c>
      <c r="AI207" s="70">
        <v>1.6</v>
      </c>
      <c r="AJ207" s="70">
        <v>0</v>
      </c>
      <c r="AK207" s="71" t="s">
        <v>20</v>
      </c>
      <c r="AL207" s="69">
        <v>64</v>
      </c>
      <c r="AM207" s="71" t="s">
        <v>35</v>
      </c>
      <c r="AN207" s="70">
        <v>21191</v>
      </c>
      <c r="AO207" s="70">
        <v>0.28000000000000003</v>
      </c>
      <c r="AP207" s="410"/>
      <c r="AQ207" s="99">
        <v>0.52</v>
      </c>
      <c r="AR207" s="99">
        <v>0.56999999999999995</v>
      </c>
      <c r="AS207" s="90">
        <v>80</v>
      </c>
      <c r="AT207" s="90">
        <v>170</v>
      </c>
      <c r="AU207" s="90">
        <v>36</v>
      </c>
      <c r="AV207" s="90">
        <v>2</v>
      </c>
      <c r="AW207" s="90">
        <v>3</v>
      </c>
      <c r="AX207" s="230"/>
      <c r="AY207" s="104"/>
      <c r="AZ207" s="104"/>
      <c r="BA207" s="104"/>
      <c r="BB207" s="104"/>
      <c r="BC207" s="104"/>
      <c r="BD207" s="104"/>
      <c r="BE207" s="104"/>
      <c r="BF207" s="104"/>
      <c r="BG207" s="104"/>
      <c r="BH207" s="104"/>
      <c r="BI207" s="104"/>
      <c r="BJ207" s="104"/>
      <c r="BK207" s="104"/>
      <c r="BL207" s="104"/>
      <c r="BM207" s="104"/>
      <c r="BN207" s="421"/>
      <c r="BO207" s="104"/>
      <c r="BP207" s="104"/>
      <c r="BQ207" s="104"/>
      <c r="BR207" s="104"/>
      <c r="BS207" s="104"/>
      <c r="BT207" s="104"/>
      <c r="BU207" s="104"/>
    </row>
    <row r="208" spans="1:74" x14ac:dyDescent="0.25">
      <c r="A208" s="44">
        <f t="shared" si="25"/>
        <v>2014</v>
      </c>
      <c r="B208" s="44" t="str">
        <f t="shared" si="25"/>
        <v>NOVIEMBRE</v>
      </c>
      <c r="C208" s="44">
        <v>15</v>
      </c>
      <c r="D208" s="44" t="str">
        <f t="shared" si="24"/>
        <v>NOVIEMBRE 2014 / 14</v>
      </c>
      <c r="E208" s="104">
        <v>14</v>
      </c>
      <c r="F208" s="78">
        <v>41966</v>
      </c>
      <c r="G208" s="124">
        <v>47898</v>
      </c>
      <c r="H208" s="124" t="s">
        <v>171</v>
      </c>
      <c r="I208" s="108">
        <v>0.54979999999999996</v>
      </c>
      <c r="J208" s="93">
        <v>98</v>
      </c>
      <c r="K208" s="109">
        <v>27</v>
      </c>
      <c r="L208" s="109">
        <v>0.73</v>
      </c>
      <c r="M208" s="109">
        <v>0</v>
      </c>
      <c r="N208" s="108" t="s">
        <v>20</v>
      </c>
      <c r="O208" s="112">
        <v>5</v>
      </c>
      <c r="P208" s="110" t="s">
        <v>21</v>
      </c>
      <c r="Q208" s="121">
        <v>21271</v>
      </c>
      <c r="R208" s="108">
        <v>0.33</v>
      </c>
      <c r="S208" s="414"/>
      <c r="T208" s="99">
        <v>0.52</v>
      </c>
      <c r="U208" s="99">
        <v>0.56999999999999995</v>
      </c>
      <c r="V208" s="90">
        <v>80</v>
      </c>
      <c r="W208" s="90">
        <v>170</v>
      </c>
      <c r="X208" s="90">
        <v>36</v>
      </c>
      <c r="Y208" s="90">
        <v>2</v>
      </c>
      <c r="Z208" s="90">
        <v>3</v>
      </c>
      <c r="AB208" s="115">
        <v>14</v>
      </c>
      <c r="AC208" s="66">
        <v>41960</v>
      </c>
      <c r="AD208" s="67">
        <v>47748</v>
      </c>
      <c r="AE208" s="68" t="s">
        <v>34</v>
      </c>
      <c r="AF208" s="69">
        <v>0.56230000000000002</v>
      </c>
      <c r="AG208" s="69">
        <v>90</v>
      </c>
      <c r="AH208" s="69">
        <v>34</v>
      </c>
      <c r="AI208" s="70">
        <v>1.38</v>
      </c>
      <c r="AJ208" s="70">
        <v>0</v>
      </c>
      <c r="AK208" s="71" t="s">
        <v>20</v>
      </c>
      <c r="AL208" s="69">
        <v>64</v>
      </c>
      <c r="AM208" s="71" t="s">
        <v>35</v>
      </c>
      <c r="AN208" s="70">
        <v>21192</v>
      </c>
      <c r="AO208" s="70">
        <v>0.84</v>
      </c>
      <c r="AP208" s="410"/>
      <c r="AQ208" s="99">
        <v>0.52</v>
      </c>
      <c r="AR208" s="99">
        <v>0.56999999999999995</v>
      </c>
      <c r="AS208" s="90">
        <v>80</v>
      </c>
      <c r="AT208" s="90">
        <v>170</v>
      </c>
      <c r="AU208" s="90">
        <v>36</v>
      </c>
      <c r="AV208" s="90">
        <v>2</v>
      </c>
      <c r="AW208" s="90">
        <v>3</v>
      </c>
      <c r="AX208" s="230"/>
      <c r="AY208" s="104"/>
      <c r="AZ208" s="104"/>
      <c r="BA208" s="104"/>
      <c r="BB208" s="104"/>
      <c r="BC208" s="104"/>
      <c r="BD208" s="104"/>
      <c r="BE208" s="104"/>
      <c r="BF208" s="104"/>
      <c r="BG208" s="104"/>
      <c r="BH208" s="104"/>
      <c r="BI208" s="104"/>
      <c r="BJ208" s="104"/>
      <c r="BK208" s="104"/>
      <c r="BL208" s="104"/>
      <c r="BM208" s="104"/>
      <c r="BN208" s="421"/>
      <c r="BO208" s="104"/>
      <c r="BP208" s="104"/>
      <c r="BQ208" s="104"/>
      <c r="BR208" s="104"/>
      <c r="BS208" s="104"/>
      <c r="BT208" s="104"/>
      <c r="BU208" s="104"/>
    </row>
    <row r="209" spans="1:73" x14ac:dyDescent="0.25">
      <c r="A209" s="44">
        <f t="shared" si="25"/>
        <v>2014</v>
      </c>
      <c r="B209" s="44" t="str">
        <f t="shared" si="25"/>
        <v>NOVIEMBRE</v>
      </c>
      <c r="C209" s="44">
        <v>16</v>
      </c>
      <c r="D209" s="44" t="str">
        <f t="shared" si="24"/>
        <v>NOVIEMBRE 2014 / 15</v>
      </c>
      <c r="E209" s="104">
        <v>15</v>
      </c>
      <c r="F209" s="78">
        <v>41967</v>
      </c>
      <c r="G209" s="124">
        <v>47912</v>
      </c>
      <c r="H209" s="124" t="s">
        <v>171</v>
      </c>
      <c r="I209" s="108">
        <v>0.55489999999999995</v>
      </c>
      <c r="J209" s="93">
        <v>102</v>
      </c>
      <c r="K209" s="109">
        <v>28</v>
      </c>
      <c r="L209" s="109">
        <v>1.97</v>
      </c>
      <c r="M209" s="109">
        <v>0</v>
      </c>
      <c r="N209" s="108" t="s">
        <v>20</v>
      </c>
      <c r="O209" s="112">
        <v>5</v>
      </c>
      <c r="P209" s="110" t="s">
        <v>21</v>
      </c>
      <c r="Q209" s="121">
        <v>21252</v>
      </c>
      <c r="R209" s="108">
        <v>0.56000000000000005</v>
      </c>
      <c r="S209" s="414"/>
      <c r="T209" s="99">
        <v>0.52</v>
      </c>
      <c r="U209" s="99">
        <v>0.56999999999999995</v>
      </c>
      <c r="V209" s="90">
        <v>80</v>
      </c>
      <c r="W209" s="90">
        <v>170</v>
      </c>
      <c r="X209" s="90">
        <v>36</v>
      </c>
      <c r="Y209" s="90">
        <v>2</v>
      </c>
      <c r="Z209" s="90">
        <v>3</v>
      </c>
      <c r="AB209" s="115">
        <v>15</v>
      </c>
      <c r="AC209" s="66">
        <v>41961</v>
      </c>
      <c r="AD209" s="67">
        <v>47779</v>
      </c>
      <c r="AE209" s="68" t="s">
        <v>165</v>
      </c>
      <c r="AF209" s="69">
        <v>0.56230000000000002</v>
      </c>
      <c r="AG209" s="69">
        <v>91</v>
      </c>
      <c r="AH209" s="69">
        <v>34</v>
      </c>
      <c r="AI209" s="70">
        <v>1.4</v>
      </c>
      <c r="AJ209" s="70">
        <v>0</v>
      </c>
      <c r="AK209" s="71" t="s">
        <v>20</v>
      </c>
      <c r="AL209" s="69">
        <v>64</v>
      </c>
      <c r="AM209" s="71" t="s">
        <v>35</v>
      </c>
      <c r="AN209" s="70">
        <v>21190</v>
      </c>
      <c r="AO209" s="70">
        <v>0.95</v>
      </c>
      <c r="AP209" s="410"/>
      <c r="AQ209" s="99">
        <v>0.52</v>
      </c>
      <c r="AR209" s="99">
        <v>0.56999999999999995</v>
      </c>
      <c r="AS209" s="90">
        <v>80</v>
      </c>
      <c r="AT209" s="90">
        <v>170</v>
      </c>
      <c r="AU209" s="90">
        <v>36</v>
      </c>
      <c r="AV209" s="90">
        <v>2</v>
      </c>
      <c r="AW209" s="90">
        <v>3</v>
      </c>
      <c r="AX209" s="230"/>
      <c r="AY209" s="104"/>
      <c r="AZ209" s="104"/>
      <c r="BA209" s="104"/>
      <c r="BB209" s="104"/>
      <c r="BC209" s="104"/>
      <c r="BD209" s="104"/>
      <c r="BE209" s="104"/>
      <c r="BF209" s="104"/>
      <c r="BG209" s="104"/>
      <c r="BH209" s="104"/>
      <c r="BI209" s="104"/>
      <c r="BJ209" s="104"/>
      <c r="BK209" s="104"/>
      <c r="BL209" s="104"/>
      <c r="BM209" s="104"/>
      <c r="BN209" s="421"/>
      <c r="BO209" s="104"/>
      <c r="BP209" s="104"/>
      <c r="BQ209" s="104"/>
      <c r="BR209" s="104"/>
      <c r="BS209" s="104"/>
      <c r="BT209" s="104"/>
      <c r="BU209" s="104"/>
    </row>
    <row r="210" spans="1:73" x14ac:dyDescent="0.25">
      <c r="A210" s="44">
        <f t="shared" si="25"/>
        <v>2014</v>
      </c>
      <c r="B210" s="44" t="str">
        <f t="shared" si="25"/>
        <v>NOVIEMBRE</v>
      </c>
      <c r="C210" s="44">
        <v>17</v>
      </c>
      <c r="D210" s="44" t="str">
        <f t="shared" si="24"/>
        <v>NOVIEMBRE 2014 / 16</v>
      </c>
      <c r="E210" s="104">
        <v>16</v>
      </c>
      <c r="F210" s="78">
        <v>41968</v>
      </c>
      <c r="G210" s="124">
        <v>47947</v>
      </c>
      <c r="H210" s="124" t="s">
        <v>171</v>
      </c>
      <c r="I210" s="108">
        <v>0.55430000000000001</v>
      </c>
      <c r="J210" s="93">
        <v>98</v>
      </c>
      <c r="K210" s="109">
        <v>27</v>
      </c>
      <c r="L210" s="109">
        <v>1.68</v>
      </c>
      <c r="M210" s="109">
        <v>0</v>
      </c>
      <c r="N210" s="108" t="s">
        <v>20</v>
      </c>
      <c r="O210" s="112">
        <v>5</v>
      </c>
      <c r="P210" s="110" t="s">
        <v>21</v>
      </c>
      <c r="Q210" s="121">
        <v>21254</v>
      </c>
      <c r="R210" s="108">
        <v>0.53</v>
      </c>
      <c r="S210" s="414"/>
      <c r="T210" s="99">
        <v>0.52</v>
      </c>
      <c r="U210" s="99">
        <v>0.56999999999999995</v>
      </c>
      <c r="V210" s="90">
        <v>80</v>
      </c>
      <c r="W210" s="90">
        <v>170</v>
      </c>
      <c r="X210" s="90">
        <v>36</v>
      </c>
      <c r="Y210" s="90">
        <v>2</v>
      </c>
      <c r="Z210" s="90">
        <v>3</v>
      </c>
      <c r="AB210" s="115">
        <v>16</v>
      </c>
      <c r="AC210" s="66">
        <v>41962</v>
      </c>
      <c r="AD210" s="67">
        <v>47802</v>
      </c>
      <c r="AE210" s="68" t="s">
        <v>34</v>
      </c>
      <c r="AF210" s="69">
        <v>0.5645</v>
      </c>
      <c r="AG210" s="69">
        <v>85</v>
      </c>
      <c r="AH210" s="69">
        <v>34</v>
      </c>
      <c r="AI210" s="70">
        <v>1.48</v>
      </c>
      <c r="AJ210" s="70">
        <v>0</v>
      </c>
      <c r="AK210" s="71" t="s">
        <v>20</v>
      </c>
      <c r="AL210" s="69">
        <v>64</v>
      </c>
      <c r="AM210" s="71" t="s">
        <v>35</v>
      </c>
      <c r="AN210" s="70">
        <v>21186</v>
      </c>
      <c r="AO210" s="70">
        <v>0.4</v>
      </c>
      <c r="AP210" s="410"/>
      <c r="AQ210" s="99">
        <v>0.52</v>
      </c>
      <c r="AR210" s="99">
        <v>0.56999999999999995</v>
      </c>
      <c r="AS210" s="90">
        <v>80</v>
      </c>
      <c r="AT210" s="90">
        <v>170</v>
      </c>
      <c r="AU210" s="90">
        <v>36</v>
      </c>
      <c r="AV210" s="90">
        <v>2</v>
      </c>
      <c r="AW210" s="90">
        <v>3</v>
      </c>
      <c r="AX210" s="230"/>
      <c r="AY210" s="104"/>
      <c r="AZ210" s="104"/>
      <c r="BA210" s="104"/>
      <c r="BB210" s="104"/>
      <c r="BC210" s="104"/>
      <c r="BD210" s="104"/>
      <c r="BE210" s="104"/>
      <c r="BF210" s="104"/>
      <c r="BG210" s="104"/>
      <c r="BH210" s="104"/>
      <c r="BI210" s="104"/>
      <c r="BJ210" s="104"/>
      <c r="BK210" s="104"/>
      <c r="BL210" s="104"/>
      <c r="BM210" s="104"/>
      <c r="BN210" s="421"/>
      <c r="BO210" s="104"/>
      <c r="BP210" s="104"/>
      <c r="BQ210" s="104"/>
      <c r="BR210" s="104"/>
      <c r="BS210" s="104"/>
      <c r="BT210" s="104"/>
      <c r="BU210" s="104"/>
    </row>
    <row r="211" spans="1:73" x14ac:dyDescent="0.25">
      <c r="A211" s="44">
        <f t="shared" si="25"/>
        <v>2014</v>
      </c>
      <c r="B211" s="44" t="str">
        <f t="shared" si="25"/>
        <v>NOVIEMBRE</v>
      </c>
      <c r="C211" s="44">
        <v>18</v>
      </c>
      <c r="D211" s="44" t="str">
        <f t="shared" si="24"/>
        <v>NOVIEMBRE 2014 / 17</v>
      </c>
      <c r="E211" s="104">
        <v>17</v>
      </c>
      <c r="F211" s="78">
        <v>41969</v>
      </c>
      <c r="G211" s="124">
        <v>47987</v>
      </c>
      <c r="H211" s="124" t="s">
        <v>171</v>
      </c>
      <c r="I211" s="108">
        <v>0.55410000000000004</v>
      </c>
      <c r="J211" s="93">
        <v>100</v>
      </c>
      <c r="K211" s="109">
        <v>27</v>
      </c>
      <c r="L211" s="109">
        <v>1.47</v>
      </c>
      <c r="M211" s="109">
        <v>0</v>
      </c>
      <c r="N211" s="108" t="s">
        <v>20</v>
      </c>
      <c r="O211" s="112">
        <v>5</v>
      </c>
      <c r="P211" s="110" t="s">
        <v>21</v>
      </c>
      <c r="Q211" s="121">
        <v>21254</v>
      </c>
      <c r="R211" s="108">
        <v>0.53</v>
      </c>
      <c r="S211" s="414"/>
      <c r="T211" s="99">
        <v>0.52</v>
      </c>
      <c r="U211" s="99">
        <v>0.56999999999999995</v>
      </c>
      <c r="V211" s="90">
        <v>80</v>
      </c>
      <c r="W211" s="90">
        <v>170</v>
      </c>
      <c r="X211" s="90">
        <v>36</v>
      </c>
      <c r="Y211" s="90">
        <v>2</v>
      </c>
      <c r="Z211" s="90">
        <v>3</v>
      </c>
      <c r="AA211" s="230"/>
      <c r="AB211" s="115">
        <v>17</v>
      </c>
      <c r="AC211" s="66">
        <v>41963</v>
      </c>
      <c r="AD211" s="67">
        <v>47828</v>
      </c>
      <c r="AE211" s="68" t="s">
        <v>165</v>
      </c>
      <c r="AF211" s="69">
        <v>0.56569999999999998</v>
      </c>
      <c r="AG211" s="69">
        <v>83</v>
      </c>
      <c r="AH211" s="69">
        <v>34</v>
      </c>
      <c r="AI211" s="70">
        <v>1.65</v>
      </c>
      <c r="AJ211" s="70">
        <v>0</v>
      </c>
      <c r="AK211" s="71" t="s">
        <v>20</v>
      </c>
      <c r="AL211" s="69">
        <v>64</v>
      </c>
      <c r="AM211" s="71" t="s">
        <v>35</v>
      </c>
      <c r="AN211" s="70">
        <v>21181</v>
      </c>
      <c r="AO211" s="70">
        <v>0.36</v>
      </c>
      <c r="AP211" s="410"/>
      <c r="AQ211" s="99">
        <v>0.52</v>
      </c>
      <c r="AR211" s="99">
        <v>0.56999999999999995</v>
      </c>
      <c r="AS211" s="90">
        <v>80</v>
      </c>
      <c r="AT211" s="90">
        <v>170</v>
      </c>
      <c r="AU211" s="90">
        <v>36</v>
      </c>
      <c r="AV211" s="90">
        <v>2</v>
      </c>
      <c r="AW211" s="90">
        <v>3</v>
      </c>
      <c r="AX211" s="230"/>
      <c r="AY211" s="104"/>
      <c r="AZ211" s="104"/>
      <c r="BA211" s="104"/>
      <c r="BB211" s="104"/>
      <c r="BC211" s="104"/>
      <c r="BD211" s="104"/>
      <c r="BE211" s="104"/>
      <c r="BF211" s="104"/>
      <c r="BG211" s="104"/>
      <c r="BH211" s="104"/>
      <c r="BI211" s="104"/>
      <c r="BJ211" s="104"/>
      <c r="BK211" s="104"/>
      <c r="BL211" s="104"/>
      <c r="BM211" s="104"/>
      <c r="BN211" s="421"/>
      <c r="BO211" s="104"/>
      <c r="BP211" s="104"/>
      <c r="BQ211" s="104"/>
      <c r="BR211" s="104"/>
      <c r="BS211" s="104"/>
      <c r="BT211" s="104"/>
      <c r="BU211" s="104"/>
    </row>
    <row r="212" spans="1:73" x14ac:dyDescent="0.25">
      <c r="A212" s="44">
        <f t="shared" si="25"/>
        <v>2014</v>
      </c>
      <c r="B212" s="44" t="str">
        <f t="shared" si="25"/>
        <v>NOVIEMBRE</v>
      </c>
      <c r="C212" s="44">
        <v>19</v>
      </c>
      <c r="D212" s="44" t="str">
        <f t="shared" si="24"/>
        <v>NOVIEMBRE 2014 / 18</v>
      </c>
      <c r="E212" s="104">
        <v>18</v>
      </c>
      <c r="F212" s="78">
        <v>41970</v>
      </c>
      <c r="G212" s="124">
        <v>48023</v>
      </c>
      <c r="H212" s="124" t="s">
        <v>171</v>
      </c>
      <c r="I212" s="108">
        <v>0.5524</v>
      </c>
      <c r="J212" s="93">
        <v>96</v>
      </c>
      <c r="K212" s="109">
        <v>26</v>
      </c>
      <c r="L212" s="109">
        <v>1.04</v>
      </c>
      <c r="M212" s="109">
        <v>0</v>
      </c>
      <c r="N212" s="108" t="s">
        <v>20</v>
      </c>
      <c r="O212" s="112">
        <v>4</v>
      </c>
      <c r="P212" s="110" t="s">
        <v>21</v>
      </c>
      <c r="Q212" s="121">
        <v>21265</v>
      </c>
      <c r="R212" s="108">
        <v>0.93</v>
      </c>
      <c r="S212" s="414"/>
      <c r="T212" s="99">
        <v>0.52</v>
      </c>
      <c r="U212" s="99">
        <v>0.56999999999999995</v>
      </c>
      <c r="V212" s="90">
        <v>80</v>
      </c>
      <c r="W212" s="90">
        <v>170</v>
      </c>
      <c r="X212" s="90">
        <v>36</v>
      </c>
      <c r="Y212" s="90">
        <v>2</v>
      </c>
      <c r="Z212" s="90">
        <v>3</v>
      </c>
      <c r="AB212" s="115">
        <v>18</v>
      </c>
      <c r="AC212" s="66">
        <v>41964</v>
      </c>
      <c r="AD212" s="67">
        <v>47859</v>
      </c>
      <c r="AE212" s="68" t="s">
        <v>34</v>
      </c>
      <c r="AF212" s="69">
        <v>0.56489999999999996</v>
      </c>
      <c r="AG212" s="69">
        <v>85</v>
      </c>
      <c r="AH212" s="69">
        <v>34</v>
      </c>
      <c r="AI212" s="70">
        <v>1.54</v>
      </c>
      <c r="AJ212" s="70">
        <v>0</v>
      </c>
      <c r="AK212" s="71" t="s">
        <v>20</v>
      </c>
      <c r="AL212" s="69">
        <v>64</v>
      </c>
      <c r="AM212" s="71" t="s">
        <v>35</v>
      </c>
      <c r="AN212" s="70">
        <v>21183</v>
      </c>
      <c r="AO212" s="70">
        <v>0.47</v>
      </c>
      <c r="AP212" s="410"/>
      <c r="AQ212" s="99">
        <v>0.52</v>
      </c>
      <c r="AR212" s="99">
        <v>0.56999999999999995</v>
      </c>
      <c r="AS212" s="90">
        <v>80</v>
      </c>
      <c r="AT212" s="90">
        <v>170</v>
      </c>
      <c r="AU212" s="90">
        <v>36</v>
      </c>
      <c r="AV212" s="90">
        <v>2</v>
      </c>
      <c r="AW212" s="90">
        <v>3</v>
      </c>
      <c r="AX212" s="230"/>
      <c r="AY212" s="104"/>
      <c r="AZ212" s="104"/>
      <c r="BA212" s="104"/>
      <c r="BB212" s="104"/>
      <c r="BC212" s="104"/>
      <c r="BD212" s="104"/>
      <c r="BE212" s="104"/>
      <c r="BF212" s="104"/>
      <c r="BG212" s="104"/>
      <c r="BH212" s="104"/>
      <c r="BI212" s="104"/>
      <c r="BJ212" s="104"/>
      <c r="BK212" s="104"/>
      <c r="BL212" s="104"/>
      <c r="BM212" s="104"/>
      <c r="BN212" s="421"/>
      <c r="BO212" s="104"/>
      <c r="BP212" s="104"/>
      <c r="BQ212" s="104"/>
      <c r="BR212" s="104"/>
      <c r="BS212" s="104"/>
      <c r="BT212" s="104"/>
      <c r="BU212" s="104"/>
    </row>
    <row r="213" spans="1:73" x14ac:dyDescent="0.25">
      <c r="A213" s="44">
        <f t="shared" si="25"/>
        <v>2014</v>
      </c>
      <c r="B213" s="44" t="str">
        <f t="shared" si="25"/>
        <v>NOVIEMBRE</v>
      </c>
      <c r="C213" s="44">
        <v>20</v>
      </c>
      <c r="D213" s="44" t="str">
        <f t="shared" si="24"/>
        <v>NOVIEMBRE 2014 / 19</v>
      </c>
      <c r="E213" s="104">
        <v>19</v>
      </c>
      <c r="F213" s="78">
        <v>41973</v>
      </c>
      <c r="G213" s="124">
        <v>48216</v>
      </c>
      <c r="H213" s="124" t="s">
        <v>174</v>
      </c>
      <c r="I213" s="108">
        <v>0.55179999999999996</v>
      </c>
      <c r="J213" s="93">
        <v>98</v>
      </c>
      <c r="K213" s="109">
        <v>28</v>
      </c>
      <c r="L213" s="109">
        <v>0.78</v>
      </c>
      <c r="M213" s="109">
        <v>0</v>
      </c>
      <c r="N213" s="108" t="s">
        <v>20</v>
      </c>
      <c r="O213" s="112">
        <v>5</v>
      </c>
      <c r="P213" s="110" t="s">
        <v>21</v>
      </c>
      <c r="Q213" s="121">
        <v>21268</v>
      </c>
      <c r="R213" s="108">
        <v>1</v>
      </c>
      <c r="S213" s="414"/>
      <c r="T213" s="99">
        <v>0.52</v>
      </c>
      <c r="U213" s="99">
        <v>0.56999999999999995</v>
      </c>
      <c r="V213" s="90">
        <v>80</v>
      </c>
      <c r="W213" s="90">
        <v>170</v>
      </c>
      <c r="X213" s="90">
        <v>36</v>
      </c>
      <c r="Y213" s="90">
        <v>2</v>
      </c>
      <c r="Z213" s="90">
        <v>3</v>
      </c>
      <c r="AB213" s="115">
        <v>19</v>
      </c>
      <c r="AC213" s="66">
        <v>41965</v>
      </c>
      <c r="AD213" s="67">
        <v>47885</v>
      </c>
      <c r="AE213" s="68" t="s">
        <v>165</v>
      </c>
      <c r="AF213" s="69">
        <v>0.56110000000000004</v>
      </c>
      <c r="AG213" s="69">
        <v>93</v>
      </c>
      <c r="AH213" s="69">
        <v>34</v>
      </c>
      <c r="AI213" s="70">
        <v>1.41</v>
      </c>
      <c r="AJ213" s="70">
        <v>0</v>
      </c>
      <c r="AK213" s="71" t="s">
        <v>20</v>
      </c>
      <c r="AL213" s="69">
        <v>64</v>
      </c>
      <c r="AM213" s="71" t="s">
        <v>35</v>
      </c>
      <c r="AN213" s="70">
        <v>21196</v>
      </c>
      <c r="AO213" s="70">
        <v>0.84</v>
      </c>
      <c r="AP213" s="410"/>
      <c r="AQ213" s="99">
        <v>0.52</v>
      </c>
      <c r="AR213" s="99">
        <v>0.56999999999999995</v>
      </c>
      <c r="AS213" s="90">
        <v>80</v>
      </c>
      <c r="AT213" s="90">
        <v>170</v>
      </c>
      <c r="AU213" s="90">
        <v>36</v>
      </c>
      <c r="AV213" s="90">
        <v>2</v>
      </c>
      <c r="AW213" s="90">
        <v>3</v>
      </c>
      <c r="AX213" s="230"/>
      <c r="AY213" s="104"/>
      <c r="AZ213" s="104"/>
      <c r="BA213" s="104"/>
      <c r="BB213" s="104"/>
      <c r="BC213" s="104"/>
      <c r="BD213" s="104"/>
      <c r="BE213" s="104"/>
      <c r="BF213" s="104"/>
      <c r="BG213" s="104"/>
      <c r="BH213" s="104"/>
      <c r="BI213" s="104"/>
      <c r="BJ213" s="104"/>
      <c r="BK213" s="104"/>
      <c r="BL213" s="104"/>
      <c r="BM213" s="104"/>
      <c r="BN213" s="421"/>
      <c r="BO213" s="104"/>
      <c r="BP213" s="104"/>
      <c r="BQ213" s="104"/>
      <c r="BR213" s="104"/>
      <c r="BS213" s="104"/>
      <c r="BT213" s="104"/>
      <c r="BU213" s="104"/>
    </row>
    <row r="214" spans="1:73" x14ac:dyDescent="0.25">
      <c r="A214" s="44">
        <f t="shared" si="25"/>
        <v>2014</v>
      </c>
      <c r="B214" s="44" t="str">
        <f t="shared" si="25"/>
        <v>NOVIEMBRE</v>
      </c>
      <c r="C214" s="44">
        <v>21</v>
      </c>
      <c r="D214" s="44" t="str">
        <f t="shared" si="24"/>
        <v>NOVIEMBRE 2014 / 20</v>
      </c>
      <c r="E214" s="104"/>
      <c r="F214" s="77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Q214" s="113"/>
      <c r="R214" s="113"/>
      <c r="S214" s="415"/>
      <c r="T214" s="113"/>
      <c r="U214" s="113"/>
      <c r="V214" s="104"/>
      <c r="W214" s="104"/>
      <c r="X214" s="104"/>
      <c r="Y214" s="104"/>
      <c r="Z214" s="104"/>
      <c r="AB214" s="115">
        <v>20</v>
      </c>
      <c r="AC214" s="66">
        <v>41967</v>
      </c>
      <c r="AD214" s="67">
        <v>47918</v>
      </c>
      <c r="AE214" s="68" t="s">
        <v>34</v>
      </c>
      <c r="AF214" s="69">
        <v>0.56210000000000004</v>
      </c>
      <c r="AG214" s="69">
        <v>91</v>
      </c>
      <c r="AH214" s="69">
        <v>34</v>
      </c>
      <c r="AI214" s="70">
        <v>1.42</v>
      </c>
      <c r="AJ214" s="70">
        <v>0</v>
      </c>
      <c r="AK214" s="71" t="s">
        <v>20</v>
      </c>
      <c r="AL214" s="69">
        <v>64</v>
      </c>
      <c r="AM214" s="71" t="s">
        <v>35</v>
      </c>
      <c r="AN214" s="70">
        <v>21194</v>
      </c>
      <c r="AO214" s="70">
        <v>0.68</v>
      </c>
      <c r="AP214" s="410"/>
      <c r="AQ214" s="99">
        <v>0.52</v>
      </c>
      <c r="AR214" s="99">
        <v>0.56999999999999995</v>
      </c>
      <c r="AS214" s="90">
        <v>80</v>
      </c>
      <c r="AT214" s="90">
        <v>170</v>
      </c>
      <c r="AU214" s="90">
        <v>36</v>
      </c>
      <c r="AV214" s="90">
        <v>2</v>
      </c>
      <c r="AW214" s="90">
        <v>3</v>
      </c>
      <c r="AX214" s="230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421"/>
      <c r="BO214" s="104"/>
      <c r="BP214" s="104"/>
      <c r="BQ214" s="104"/>
      <c r="BR214" s="104"/>
      <c r="BS214" s="104"/>
      <c r="BT214" s="104"/>
      <c r="BU214" s="104"/>
    </row>
    <row r="215" spans="1:73" x14ac:dyDescent="0.25">
      <c r="A215" s="44">
        <f t="shared" si="25"/>
        <v>2014</v>
      </c>
      <c r="B215" s="44" t="str">
        <f t="shared" si="25"/>
        <v>NOVIEMBRE</v>
      </c>
      <c r="C215" s="44">
        <v>22</v>
      </c>
      <c r="D215" s="44" t="str">
        <f t="shared" si="24"/>
        <v>NOVIEMBRE 2014 / 21</v>
      </c>
      <c r="E215" s="104"/>
      <c r="F215" s="77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Q215" s="113"/>
      <c r="R215" s="113"/>
      <c r="S215" s="415"/>
      <c r="T215" s="113"/>
      <c r="U215" s="113"/>
      <c r="V215" s="104"/>
      <c r="W215" s="104"/>
      <c r="X215" s="104"/>
      <c r="Y215" s="104"/>
      <c r="Z215" s="104"/>
      <c r="AB215" s="115">
        <v>21</v>
      </c>
      <c r="AC215" s="66">
        <v>41968</v>
      </c>
      <c r="AD215" s="67">
        <v>47948</v>
      </c>
      <c r="AE215" s="68" t="s">
        <v>165</v>
      </c>
      <c r="AF215" s="69">
        <v>0.56269999999999998</v>
      </c>
      <c r="AG215" s="69">
        <v>90</v>
      </c>
      <c r="AH215" s="69">
        <v>34</v>
      </c>
      <c r="AI215" s="70">
        <v>1.46</v>
      </c>
      <c r="AJ215" s="70">
        <v>0</v>
      </c>
      <c r="AK215" s="71" t="s">
        <v>20</v>
      </c>
      <c r="AL215" s="69">
        <v>64</v>
      </c>
      <c r="AM215" s="71" t="s">
        <v>35</v>
      </c>
      <c r="AN215" s="70">
        <v>21191</v>
      </c>
      <c r="AO215" s="70">
        <v>0.65</v>
      </c>
      <c r="AP215" s="410"/>
      <c r="AQ215" s="99">
        <v>0.52</v>
      </c>
      <c r="AR215" s="99">
        <v>0.56999999999999995</v>
      </c>
      <c r="AS215" s="90">
        <v>80</v>
      </c>
      <c r="AT215" s="90">
        <v>170</v>
      </c>
      <c r="AU215" s="90">
        <v>36</v>
      </c>
      <c r="AV215" s="90">
        <v>2</v>
      </c>
      <c r="AW215" s="90">
        <v>3</v>
      </c>
      <c r="AX215" s="230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421"/>
      <c r="BO215" s="104"/>
      <c r="BP215" s="104"/>
      <c r="BQ215" s="104"/>
      <c r="BR215" s="104"/>
      <c r="BS215" s="104"/>
      <c r="BT215" s="104"/>
      <c r="BU215" s="104"/>
    </row>
    <row r="216" spans="1:73" x14ac:dyDescent="0.25">
      <c r="A216" s="44">
        <f t="shared" si="25"/>
        <v>2014</v>
      </c>
      <c r="B216" s="44" t="str">
        <f t="shared" si="25"/>
        <v>NOVIEMBRE</v>
      </c>
      <c r="C216" s="44">
        <v>23</v>
      </c>
      <c r="D216" s="44" t="str">
        <f t="shared" si="24"/>
        <v>NOVIEMBRE 2014 / 22</v>
      </c>
      <c r="E216" s="104"/>
      <c r="F216" s="77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Q216" s="113"/>
      <c r="R216" s="113"/>
      <c r="S216" s="415"/>
      <c r="T216" s="113"/>
      <c r="U216" s="113"/>
      <c r="V216" s="104"/>
      <c r="W216" s="104"/>
      <c r="X216" s="104"/>
      <c r="Y216" s="104"/>
      <c r="Z216" s="104"/>
      <c r="AB216" s="115">
        <v>22</v>
      </c>
      <c r="AC216" s="66">
        <v>41969</v>
      </c>
      <c r="AD216" s="67">
        <v>47973</v>
      </c>
      <c r="AE216" s="68" t="s">
        <v>34</v>
      </c>
      <c r="AF216" s="69">
        <v>0.56220000000000003</v>
      </c>
      <c r="AG216" s="69">
        <v>90</v>
      </c>
      <c r="AH216" s="69">
        <v>34</v>
      </c>
      <c r="AI216" s="70">
        <v>1.44</v>
      </c>
      <c r="AJ216" s="70">
        <v>0</v>
      </c>
      <c r="AK216" s="71" t="s">
        <v>20</v>
      </c>
      <c r="AL216" s="69">
        <v>64</v>
      </c>
      <c r="AM216" s="71" t="s">
        <v>35</v>
      </c>
      <c r="AN216" s="70">
        <v>21194</v>
      </c>
      <c r="AO216" s="70">
        <v>0.74</v>
      </c>
      <c r="AP216" s="410"/>
      <c r="AQ216" s="99">
        <v>0.52</v>
      </c>
      <c r="AR216" s="99">
        <v>0.56999999999999995</v>
      </c>
      <c r="AS216" s="90">
        <v>80</v>
      </c>
      <c r="AT216" s="90">
        <v>170</v>
      </c>
      <c r="AU216" s="90">
        <v>36</v>
      </c>
      <c r="AV216" s="90">
        <v>2</v>
      </c>
      <c r="AW216" s="90">
        <v>3</v>
      </c>
      <c r="AX216" s="230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421"/>
      <c r="BO216" s="104"/>
      <c r="BP216" s="104"/>
      <c r="BQ216" s="104"/>
      <c r="BR216" s="104"/>
      <c r="BS216" s="104"/>
      <c r="BT216" s="104"/>
      <c r="BU216" s="104"/>
    </row>
    <row r="217" spans="1:73" x14ac:dyDescent="0.25">
      <c r="A217" s="44">
        <f t="shared" si="25"/>
        <v>2014</v>
      </c>
      <c r="B217" s="44" t="str">
        <f t="shared" si="25"/>
        <v>NOVIEMBRE</v>
      </c>
      <c r="C217" s="44">
        <v>24</v>
      </c>
      <c r="D217" s="44" t="str">
        <f t="shared" si="24"/>
        <v>NOVIEMBRE 2014 / 23</v>
      </c>
      <c r="E217" s="104"/>
      <c r="F217" s="77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Q217" s="113"/>
      <c r="R217" s="113"/>
      <c r="S217" s="415"/>
      <c r="T217" s="113"/>
      <c r="U217" s="113"/>
      <c r="V217" s="104"/>
      <c r="W217" s="104"/>
      <c r="X217" s="104"/>
      <c r="Y217" s="104"/>
      <c r="Z217" s="104"/>
      <c r="AB217" s="115">
        <v>23</v>
      </c>
      <c r="AC217" s="66">
        <v>41970</v>
      </c>
      <c r="AD217" s="67">
        <v>47997</v>
      </c>
      <c r="AE217" s="68" t="s">
        <v>165</v>
      </c>
      <c r="AF217" s="69">
        <v>0.56689999999999996</v>
      </c>
      <c r="AG217" s="69">
        <v>80</v>
      </c>
      <c r="AH217" s="69">
        <v>34</v>
      </c>
      <c r="AI217" s="70">
        <v>1.78</v>
      </c>
      <c r="AJ217" s="70">
        <v>0</v>
      </c>
      <c r="AK217" s="71" t="s">
        <v>20</v>
      </c>
      <c r="AL217" s="69">
        <v>64</v>
      </c>
      <c r="AM217" s="71" t="s">
        <v>35</v>
      </c>
      <c r="AN217" s="70">
        <v>21177</v>
      </c>
      <c r="AO217" s="70">
        <v>0.19</v>
      </c>
      <c r="AP217" s="410"/>
      <c r="AQ217" s="99">
        <v>0.52</v>
      </c>
      <c r="AR217" s="99">
        <v>0.56999999999999995</v>
      </c>
      <c r="AS217" s="90">
        <v>80</v>
      </c>
      <c r="AT217" s="90">
        <v>170</v>
      </c>
      <c r="AU217" s="90">
        <v>36</v>
      </c>
      <c r="AV217" s="90">
        <v>2</v>
      </c>
      <c r="AW217" s="90">
        <v>3</v>
      </c>
      <c r="AX217" s="230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421"/>
      <c r="BO217" s="104"/>
      <c r="BP217" s="104"/>
      <c r="BQ217" s="104"/>
      <c r="BR217" s="104"/>
      <c r="BS217" s="104"/>
      <c r="BT217" s="104"/>
      <c r="BU217" s="104"/>
    </row>
    <row r="218" spans="1:73" x14ac:dyDescent="0.25">
      <c r="A218" s="44">
        <f t="shared" si="25"/>
        <v>2014</v>
      </c>
      <c r="B218" s="44" t="str">
        <f t="shared" si="25"/>
        <v>NOVIEMBRE</v>
      </c>
      <c r="C218" s="44">
        <v>25</v>
      </c>
      <c r="D218" s="44" t="str">
        <f t="shared" si="24"/>
        <v>NOVIEMBRE 2014 / 24</v>
      </c>
      <c r="E218" s="104"/>
      <c r="F218" s="77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Q218" s="113"/>
      <c r="R218" s="113"/>
      <c r="S218" s="415"/>
      <c r="T218" s="113"/>
      <c r="U218" s="113"/>
      <c r="V218" s="104"/>
      <c r="W218" s="104"/>
      <c r="X218" s="104"/>
      <c r="Y218" s="104"/>
      <c r="Z218" s="104"/>
      <c r="AB218" s="115">
        <v>24</v>
      </c>
      <c r="AC218" s="66">
        <v>41971</v>
      </c>
      <c r="AD218" s="67">
        <v>48027</v>
      </c>
      <c r="AE218" s="68" t="s">
        <v>34</v>
      </c>
      <c r="AF218" s="69">
        <v>0.5625</v>
      </c>
      <c r="AG218" s="69">
        <v>90</v>
      </c>
      <c r="AH218" s="69">
        <v>34</v>
      </c>
      <c r="AI218" s="70">
        <v>1.44</v>
      </c>
      <c r="AJ218" s="70">
        <v>0</v>
      </c>
      <c r="AK218" s="71" t="s">
        <v>20</v>
      </c>
      <c r="AL218" s="69">
        <v>64</v>
      </c>
      <c r="AM218" s="71" t="s">
        <v>35</v>
      </c>
      <c r="AN218" s="70">
        <v>21191</v>
      </c>
      <c r="AO218" s="70">
        <v>0.78</v>
      </c>
      <c r="AP218" s="410"/>
      <c r="AQ218" s="99">
        <v>0.52</v>
      </c>
      <c r="AR218" s="99">
        <v>0.56999999999999995</v>
      </c>
      <c r="AS218" s="90">
        <v>80</v>
      </c>
      <c r="AT218" s="90">
        <v>170</v>
      </c>
      <c r="AU218" s="90">
        <v>36</v>
      </c>
      <c r="AV218" s="90">
        <v>2</v>
      </c>
      <c r="AW218" s="90">
        <v>3</v>
      </c>
      <c r="AX218" s="230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421"/>
      <c r="BO218" s="104"/>
      <c r="BP218" s="104"/>
      <c r="BQ218" s="104"/>
      <c r="BR218" s="104"/>
      <c r="BS218" s="104"/>
      <c r="BT218" s="104"/>
      <c r="BU218" s="104"/>
    </row>
    <row r="219" spans="1:73" x14ac:dyDescent="0.25">
      <c r="A219" s="44">
        <f t="shared" si="25"/>
        <v>2014</v>
      </c>
      <c r="B219" s="44" t="str">
        <f t="shared" si="25"/>
        <v>NOVIEMBRE</v>
      </c>
      <c r="C219" s="44">
        <v>26</v>
      </c>
      <c r="D219" s="44" t="str">
        <f t="shared" si="24"/>
        <v>NOVIEMBRE 2014 / 25</v>
      </c>
      <c r="S219" s="417"/>
    </row>
    <row r="220" spans="1:73" x14ac:dyDescent="0.25">
      <c r="A220" s="44">
        <f t="shared" si="25"/>
        <v>2014</v>
      </c>
      <c r="B220" s="44" t="str">
        <f t="shared" si="25"/>
        <v>NOVIEMBRE</v>
      </c>
      <c r="C220" s="44">
        <v>27</v>
      </c>
      <c r="D220" s="44" t="str">
        <f t="shared" si="24"/>
        <v>NOVIEMBRE 2014 / 26</v>
      </c>
      <c r="S220" s="417"/>
    </row>
    <row r="221" spans="1:73" x14ac:dyDescent="0.25">
      <c r="A221" s="44">
        <f t="shared" si="25"/>
        <v>2014</v>
      </c>
      <c r="B221" s="44" t="str">
        <f t="shared" si="25"/>
        <v>NOVIEMBRE</v>
      </c>
      <c r="C221" s="44">
        <v>28</v>
      </c>
      <c r="D221" s="44" t="str">
        <f t="shared" si="24"/>
        <v>NOVIEMBRE 2014 / 27</v>
      </c>
      <c r="S221" s="417"/>
    </row>
    <row r="222" spans="1:73" x14ac:dyDescent="0.25">
      <c r="A222" s="44">
        <f t="shared" si="25"/>
        <v>2014</v>
      </c>
      <c r="B222" s="44" t="str">
        <f t="shared" si="25"/>
        <v>NOVIEMBRE</v>
      </c>
      <c r="C222" s="44">
        <v>29</v>
      </c>
      <c r="D222" s="44" t="str">
        <f t="shared" si="24"/>
        <v>NOVIEMBRE 2014 / 28</v>
      </c>
      <c r="S222" s="417"/>
    </row>
    <row r="223" spans="1:73" x14ac:dyDescent="0.25">
      <c r="A223" s="44">
        <f t="shared" si="25"/>
        <v>2014</v>
      </c>
      <c r="B223" s="44" t="str">
        <f t="shared" si="25"/>
        <v>NOVIEMBRE</v>
      </c>
      <c r="C223" s="44">
        <v>30</v>
      </c>
      <c r="D223" s="44" t="str">
        <f t="shared" si="24"/>
        <v>NOVIEMBRE 2014 / 29</v>
      </c>
      <c r="S223" s="417"/>
      <c r="AA223" s="230"/>
    </row>
    <row r="224" spans="1:73" x14ac:dyDescent="0.25">
      <c r="A224" s="44">
        <f t="shared" si="25"/>
        <v>2014</v>
      </c>
      <c r="B224" s="44" t="str">
        <f t="shared" si="25"/>
        <v>NOVIEMBRE</v>
      </c>
      <c r="C224" s="44">
        <v>31</v>
      </c>
      <c r="D224" s="44" t="str">
        <f t="shared" si="24"/>
        <v>NOVIEMBRE 2014 / 30</v>
      </c>
      <c r="S224" s="417"/>
    </row>
    <row r="225" spans="1:74" s="206" customFormat="1" ht="15.75" x14ac:dyDescent="0.25">
      <c r="D225" s="44" t="str">
        <f t="shared" si="24"/>
        <v>NOVIEMBRE 2014 / 31</v>
      </c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17"/>
      <c r="T225" s="44"/>
      <c r="U225" s="44"/>
      <c r="V225" s="44"/>
      <c r="W225" s="44"/>
      <c r="X225" s="44"/>
      <c r="Y225" s="44"/>
      <c r="Z225" s="44"/>
      <c r="AA225" s="207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11"/>
      <c r="AQ225" s="44"/>
      <c r="AR225" s="44"/>
      <c r="AS225" s="44"/>
      <c r="AT225" s="44"/>
      <c r="AU225" s="44"/>
      <c r="AV225" s="44"/>
      <c r="AW225" s="44"/>
      <c r="AX225" s="207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22"/>
      <c r="BO225" s="44"/>
      <c r="BP225" s="44"/>
      <c r="BQ225" s="44"/>
      <c r="BR225" s="44"/>
      <c r="BS225" s="44"/>
      <c r="BT225" s="44"/>
      <c r="BU225" s="44"/>
      <c r="BV225" s="209" t="str">
        <f>IFERROR(AVERAGE(BV194:BV224),"")</f>
        <v/>
      </c>
    </row>
    <row r="226" spans="1:74" ht="15.75" x14ac:dyDescent="0.25">
      <c r="A226" s="44">
        <v>2014</v>
      </c>
      <c r="B226" s="44" t="s">
        <v>238</v>
      </c>
      <c r="C226" s="44">
        <v>1</v>
      </c>
      <c r="D226" s="208" t="s">
        <v>228</v>
      </c>
      <c r="E226" s="209">
        <f t="shared" ref="E226:Z226" si="26">IFERROR(AVERAGE(E195:E225),"")</f>
        <v>10</v>
      </c>
      <c r="F226" s="209">
        <f t="shared" si="26"/>
        <v>41958.210526315786</v>
      </c>
      <c r="G226" s="209">
        <f t="shared" si="26"/>
        <v>47732.42105263158</v>
      </c>
      <c r="H226" s="209" t="str">
        <f t="shared" si="26"/>
        <v/>
      </c>
      <c r="I226" s="209">
        <f t="shared" si="26"/>
        <v>0.551042105263158</v>
      </c>
      <c r="J226" s="209">
        <f t="shared" si="26"/>
        <v>100.78947368421052</v>
      </c>
      <c r="K226" s="209">
        <f t="shared" si="26"/>
        <v>26.842105263157894</v>
      </c>
      <c r="L226" s="209">
        <f t="shared" si="26"/>
        <v>1.2199999999999998</v>
      </c>
      <c r="M226" s="209">
        <f t="shared" si="26"/>
        <v>0</v>
      </c>
      <c r="N226" s="209" t="str">
        <f t="shared" si="26"/>
        <v/>
      </c>
      <c r="O226" s="209">
        <f t="shared" si="26"/>
        <v>4.8421052631578947</v>
      </c>
      <c r="P226" s="209" t="str">
        <f t="shared" si="26"/>
        <v/>
      </c>
      <c r="Q226" s="209">
        <f t="shared" si="26"/>
        <v>21270.842105263157</v>
      </c>
      <c r="R226" s="209">
        <f t="shared" si="26"/>
        <v>0.66421052631578936</v>
      </c>
      <c r="S226" s="418" t="str">
        <f t="shared" si="26"/>
        <v/>
      </c>
      <c r="T226" s="209">
        <f t="shared" si="26"/>
        <v>0.5199999999999998</v>
      </c>
      <c r="U226" s="209">
        <f t="shared" si="26"/>
        <v>0.57000000000000006</v>
      </c>
      <c r="V226" s="209">
        <f t="shared" si="26"/>
        <v>80</v>
      </c>
      <c r="W226" s="209">
        <f t="shared" si="26"/>
        <v>170</v>
      </c>
      <c r="X226" s="209">
        <f t="shared" si="26"/>
        <v>36</v>
      </c>
      <c r="Y226" s="209">
        <f t="shared" si="26"/>
        <v>2</v>
      </c>
      <c r="Z226" s="209">
        <f t="shared" si="26"/>
        <v>3</v>
      </c>
      <c r="AB226" s="209">
        <f t="shared" ref="AB226:BU226" si="27">IFERROR(AVERAGE(AB195:AB225),"")</f>
        <v>12.5</v>
      </c>
      <c r="AC226" s="209">
        <f t="shared" si="27"/>
        <v>41957.833333333336</v>
      </c>
      <c r="AD226" s="209">
        <f t="shared" si="27"/>
        <v>47702.375</v>
      </c>
      <c r="AE226" s="209" t="str">
        <f t="shared" si="27"/>
        <v/>
      </c>
      <c r="AF226" s="209">
        <f t="shared" si="27"/>
        <v>0.56344166666666673</v>
      </c>
      <c r="AG226" s="209">
        <f t="shared" si="27"/>
        <v>87.291666666666671</v>
      </c>
      <c r="AH226" s="209">
        <f t="shared" si="27"/>
        <v>34</v>
      </c>
      <c r="AI226" s="209">
        <f t="shared" si="27"/>
        <v>1.5162499999999997</v>
      </c>
      <c r="AJ226" s="209">
        <f t="shared" si="27"/>
        <v>0</v>
      </c>
      <c r="AK226" s="209" t="str">
        <f t="shared" si="27"/>
        <v/>
      </c>
      <c r="AL226" s="209">
        <f t="shared" si="27"/>
        <v>63.958333333333336</v>
      </c>
      <c r="AM226" s="209" t="str">
        <f t="shared" si="27"/>
        <v/>
      </c>
      <c r="AN226" s="209">
        <f t="shared" si="27"/>
        <v>21189.916666666668</v>
      </c>
      <c r="AO226" s="209">
        <f t="shared" si="27"/>
        <v>0.47458333333333336</v>
      </c>
      <c r="AP226" s="412" t="str">
        <f t="shared" si="27"/>
        <v/>
      </c>
      <c r="AQ226" s="209">
        <f t="shared" si="27"/>
        <v>0.51999999999999968</v>
      </c>
      <c r="AR226" s="209">
        <f t="shared" si="27"/>
        <v>0.57000000000000017</v>
      </c>
      <c r="AS226" s="209">
        <f t="shared" si="27"/>
        <v>80</v>
      </c>
      <c r="AT226" s="209">
        <f t="shared" si="27"/>
        <v>170</v>
      </c>
      <c r="AU226" s="209">
        <f t="shared" si="27"/>
        <v>36</v>
      </c>
      <c r="AV226" s="209">
        <f t="shared" si="27"/>
        <v>2</v>
      </c>
      <c r="AW226" s="209">
        <f t="shared" si="27"/>
        <v>3</v>
      </c>
      <c r="AX226" s="209" t="str">
        <f t="shared" si="27"/>
        <v/>
      </c>
      <c r="AY226" s="209">
        <f t="shared" si="27"/>
        <v>2.5</v>
      </c>
      <c r="AZ226" s="209">
        <f t="shared" si="27"/>
        <v>41961</v>
      </c>
      <c r="BA226" s="209" t="str">
        <f t="shared" si="27"/>
        <v/>
      </c>
      <c r="BB226" s="209" t="str">
        <f t="shared" si="27"/>
        <v/>
      </c>
      <c r="BC226" s="209">
        <f t="shared" si="27"/>
        <v>0.56315000000000004</v>
      </c>
      <c r="BD226" s="209">
        <f t="shared" si="27"/>
        <v>88.75</v>
      </c>
      <c r="BE226" s="209">
        <f t="shared" si="27"/>
        <v>33.224000000000004</v>
      </c>
      <c r="BF226" s="209">
        <f t="shared" si="27"/>
        <v>0.68</v>
      </c>
      <c r="BG226" s="209">
        <f t="shared" si="27"/>
        <v>1.6</v>
      </c>
      <c r="BH226" s="209">
        <f t="shared" si="27"/>
        <v>0.02</v>
      </c>
      <c r="BI226" s="209">
        <f t="shared" si="27"/>
        <v>1</v>
      </c>
      <c r="BJ226" s="209">
        <f t="shared" si="27"/>
        <v>5.0000000000000001E-3</v>
      </c>
      <c r="BK226" s="209" t="str">
        <f t="shared" si="27"/>
        <v/>
      </c>
      <c r="BL226" s="209">
        <f t="shared" si="27"/>
        <v>21248</v>
      </c>
      <c r="BM226" s="209">
        <f t="shared" si="27"/>
        <v>0.5</v>
      </c>
      <c r="BN226" s="423" t="str">
        <f t="shared" si="27"/>
        <v/>
      </c>
      <c r="BO226" s="209">
        <f t="shared" si="27"/>
        <v>0.52</v>
      </c>
      <c r="BP226" s="209">
        <f t="shared" si="27"/>
        <v>0.56999999999999995</v>
      </c>
      <c r="BQ226" s="209">
        <f t="shared" si="27"/>
        <v>80</v>
      </c>
      <c r="BR226" s="209">
        <f t="shared" si="27"/>
        <v>170</v>
      </c>
      <c r="BS226" s="209">
        <f t="shared" si="27"/>
        <v>36</v>
      </c>
      <c r="BT226" s="209">
        <f t="shared" si="27"/>
        <v>2</v>
      </c>
      <c r="BU226" s="209">
        <f t="shared" si="27"/>
        <v>3</v>
      </c>
    </row>
    <row r="227" spans="1:74" x14ac:dyDescent="0.25">
      <c r="A227" s="44">
        <f>A226</f>
        <v>2014</v>
      </c>
      <c r="B227" s="44" t="str">
        <f>B226</f>
        <v>DICIEMBRE</v>
      </c>
      <c r="C227" s="44">
        <v>2</v>
      </c>
      <c r="D227" s="44" t="str">
        <f t="shared" ref="D227:D257" si="28">B226&amp;" "&amp;A226&amp;" / "&amp;C226</f>
        <v>DICIEMBRE 2014 / 1</v>
      </c>
      <c r="E227" s="104">
        <v>1</v>
      </c>
      <c r="F227" s="78">
        <v>41975</v>
      </c>
      <c r="G227" s="114">
        <v>48253</v>
      </c>
      <c r="H227" s="114" t="s">
        <v>171</v>
      </c>
      <c r="I227" s="92">
        <v>0.55089999999999995</v>
      </c>
      <c r="J227" s="93">
        <v>110</v>
      </c>
      <c r="K227" s="93">
        <v>28</v>
      </c>
      <c r="L227" s="93">
        <v>1.03</v>
      </c>
      <c r="M227" s="93">
        <v>0</v>
      </c>
      <c r="N227" s="94" t="s">
        <v>20</v>
      </c>
      <c r="O227" s="93">
        <v>5</v>
      </c>
      <c r="P227" s="94" t="s">
        <v>21</v>
      </c>
      <c r="Q227" s="121">
        <v>21274</v>
      </c>
      <c r="R227" s="93">
        <v>1.03</v>
      </c>
      <c r="S227" s="414"/>
      <c r="T227" s="99">
        <v>0.52</v>
      </c>
      <c r="U227" s="99">
        <v>0.56999999999999995</v>
      </c>
      <c r="V227" s="90">
        <v>80</v>
      </c>
      <c r="W227" s="90">
        <v>170</v>
      </c>
      <c r="X227" s="90">
        <v>36</v>
      </c>
      <c r="Y227" s="90">
        <v>2</v>
      </c>
      <c r="Z227" s="90">
        <v>3</v>
      </c>
      <c r="AB227" s="115">
        <v>1</v>
      </c>
      <c r="AC227" s="66">
        <v>41974</v>
      </c>
      <c r="AD227" s="67">
        <v>48226</v>
      </c>
      <c r="AE227" s="68" t="s">
        <v>165</v>
      </c>
      <c r="AF227" s="69">
        <v>0.55669999999999997</v>
      </c>
      <c r="AG227" s="69">
        <v>106</v>
      </c>
      <c r="AH227" s="69">
        <v>34</v>
      </c>
      <c r="AI227" s="70">
        <v>2</v>
      </c>
      <c r="AJ227" s="70">
        <v>0</v>
      </c>
      <c r="AK227" s="71" t="s">
        <v>20</v>
      </c>
      <c r="AL227" s="69">
        <v>64</v>
      </c>
      <c r="AM227" s="71" t="s">
        <v>35</v>
      </c>
      <c r="AN227" s="70">
        <v>21189</v>
      </c>
      <c r="AO227" s="70">
        <v>2.36</v>
      </c>
      <c r="AP227" s="410"/>
      <c r="AQ227" s="99">
        <v>0.52</v>
      </c>
      <c r="AR227" s="99">
        <v>0.56999999999999995</v>
      </c>
      <c r="AS227" s="90">
        <v>80</v>
      </c>
      <c r="AT227" s="90">
        <v>170</v>
      </c>
      <c r="AU227" s="90">
        <v>36</v>
      </c>
      <c r="AV227" s="90">
        <v>2</v>
      </c>
      <c r="AW227" s="90">
        <v>3</v>
      </c>
      <c r="AX227" s="230"/>
      <c r="AY227" s="104">
        <v>1</v>
      </c>
      <c r="AZ227" s="116">
        <v>41981</v>
      </c>
      <c r="BA227" s="117"/>
      <c r="BB227" s="117"/>
      <c r="BC227" s="117">
        <v>0.5615</v>
      </c>
      <c r="BD227" s="70">
        <v>88</v>
      </c>
      <c r="BE227" s="102">
        <f>((9/5)*BF227)+32</f>
        <v>33.224000000000004</v>
      </c>
      <c r="BF227" s="70">
        <v>0.68</v>
      </c>
      <c r="BG227" s="70">
        <v>1.9</v>
      </c>
      <c r="BH227" s="70">
        <v>0.02</v>
      </c>
      <c r="BI227" s="70">
        <v>1</v>
      </c>
      <c r="BJ227" s="118">
        <v>5.0000000000000001E-3</v>
      </c>
      <c r="BK227" s="117" t="s">
        <v>37</v>
      </c>
      <c r="BL227" s="70">
        <v>21249</v>
      </c>
      <c r="BM227" s="70">
        <v>0.5</v>
      </c>
      <c r="BN227" s="424"/>
      <c r="BO227" s="99">
        <v>0.52</v>
      </c>
      <c r="BP227" s="99">
        <v>0.56999999999999995</v>
      </c>
      <c r="BQ227" s="90">
        <v>80</v>
      </c>
      <c r="BR227" s="90">
        <v>170</v>
      </c>
      <c r="BS227" s="90">
        <v>36</v>
      </c>
      <c r="BT227" s="90">
        <v>2</v>
      </c>
      <c r="BU227" s="90">
        <v>3</v>
      </c>
    </row>
    <row r="228" spans="1:74" x14ac:dyDescent="0.25">
      <c r="A228" s="44">
        <f t="shared" ref="A228:B256" si="29">A227</f>
        <v>2014</v>
      </c>
      <c r="B228" s="44" t="str">
        <f t="shared" si="29"/>
        <v>DICIEMBRE</v>
      </c>
      <c r="C228" s="44">
        <v>3</v>
      </c>
      <c r="D228" s="44" t="str">
        <f t="shared" si="28"/>
        <v>DICIEMBRE 2014 / 2</v>
      </c>
      <c r="E228" s="104">
        <v>2</v>
      </c>
      <c r="F228" s="78">
        <v>41977</v>
      </c>
      <c r="G228" s="114">
        <v>48303</v>
      </c>
      <c r="H228" s="114" t="s">
        <v>171</v>
      </c>
      <c r="I228" s="92">
        <v>0.55379999999999996</v>
      </c>
      <c r="J228" s="93">
        <v>99</v>
      </c>
      <c r="K228" s="93">
        <v>27</v>
      </c>
      <c r="L228" s="93">
        <v>1.19</v>
      </c>
      <c r="M228" s="93">
        <v>0</v>
      </c>
      <c r="N228" s="94" t="s">
        <v>20</v>
      </c>
      <c r="O228" s="93">
        <v>5</v>
      </c>
      <c r="P228" s="94" t="s">
        <v>21</v>
      </c>
      <c r="Q228" s="121">
        <v>21258</v>
      </c>
      <c r="R228" s="93">
        <v>0.85</v>
      </c>
      <c r="S228" s="414"/>
      <c r="T228" s="99">
        <v>0.52</v>
      </c>
      <c r="U228" s="99">
        <v>0.56999999999999995</v>
      </c>
      <c r="V228" s="90">
        <v>80</v>
      </c>
      <c r="W228" s="90">
        <v>170</v>
      </c>
      <c r="X228" s="90">
        <v>36</v>
      </c>
      <c r="Y228" s="90">
        <v>2</v>
      </c>
      <c r="Z228" s="90">
        <v>3</v>
      </c>
      <c r="AB228" s="115">
        <v>2</v>
      </c>
      <c r="AC228" s="66">
        <v>41975</v>
      </c>
      <c r="AD228" s="67">
        <v>48225</v>
      </c>
      <c r="AE228" s="68" t="s">
        <v>34</v>
      </c>
      <c r="AF228" s="69">
        <v>0.56110000000000004</v>
      </c>
      <c r="AG228" s="69">
        <v>94</v>
      </c>
      <c r="AH228" s="69">
        <v>34</v>
      </c>
      <c r="AI228" s="70">
        <v>1.52</v>
      </c>
      <c r="AJ228" s="70">
        <v>0</v>
      </c>
      <c r="AK228" s="71" t="s">
        <v>20</v>
      </c>
      <c r="AL228" s="69">
        <v>64</v>
      </c>
      <c r="AM228" s="71" t="s">
        <v>35</v>
      </c>
      <c r="AN228" s="70">
        <v>21193</v>
      </c>
      <c r="AO228" s="70">
        <v>1.25</v>
      </c>
      <c r="AP228" s="410"/>
      <c r="AQ228" s="99">
        <v>0.52</v>
      </c>
      <c r="AR228" s="99">
        <v>0.56999999999999995</v>
      </c>
      <c r="AS228" s="90">
        <v>80</v>
      </c>
      <c r="AT228" s="90">
        <v>170</v>
      </c>
      <c r="AU228" s="90">
        <v>36</v>
      </c>
      <c r="AV228" s="90">
        <v>2</v>
      </c>
      <c r="AW228" s="90">
        <v>3</v>
      </c>
      <c r="AX228" s="230"/>
      <c r="AY228" s="104">
        <v>2</v>
      </c>
      <c r="AZ228" s="116">
        <v>41988</v>
      </c>
      <c r="BA228" s="117"/>
      <c r="BB228" s="117"/>
      <c r="BC228" s="117">
        <v>0.56379999999999997</v>
      </c>
      <c r="BD228" s="70">
        <v>92</v>
      </c>
      <c r="BE228" s="102">
        <f>((9/5)*BF228)+32</f>
        <v>33.224000000000004</v>
      </c>
      <c r="BF228" s="70">
        <v>0.68</v>
      </c>
      <c r="BG228" s="70">
        <v>1.9</v>
      </c>
      <c r="BH228" s="70">
        <v>0.02</v>
      </c>
      <c r="BI228" s="70">
        <v>1</v>
      </c>
      <c r="BJ228" s="118">
        <v>5.0000000000000001E-3</v>
      </c>
      <c r="BK228" s="117" t="s">
        <v>37</v>
      </c>
      <c r="BL228" s="70">
        <v>21233</v>
      </c>
      <c r="BM228" s="70">
        <v>0.5</v>
      </c>
      <c r="BN228" s="424"/>
      <c r="BO228" s="99">
        <v>0.52</v>
      </c>
      <c r="BP228" s="99">
        <v>0.56999999999999995</v>
      </c>
      <c r="BQ228" s="90">
        <v>80</v>
      </c>
      <c r="BR228" s="90">
        <v>170</v>
      </c>
      <c r="BS228" s="90">
        <v>36</v>
      </c>
      <c r="BT228" s="90">
        <v>2</v>
      </c>
      <c r="BU228" s="90">
        <v>3</v>
      </c>
    </row>
    <row r="229" spans="1:74" x14ac:dyDescent="0.25">
      <c r="A229" s="44">
        <f t="shared" si="29"/>
        <v>2014</v>
      </c>
      <c r="B229" s="44" t="str">
        <f t="shared" si="29"/>
        <v>DICIEMBRE</v>
      </c>
      <c r="C229" s="44">
        <v>4</v>
      </c>
      <c r="D229" s="44" t="str">
        <f t="shared" si="28"/>
        <v>DICIEMBRE 2014 / 3</v>
      </c>
      <c r="E229" s="104">
        <v>3</v>
      </c>
      <c r="F229" s="78">
        <v>41978</v>
      </c>
      <c r="G229" s="114">
        <v>48328</v>
      </c>
      <c r="H229" s="114" t="s">
        <v>171</v>
      </c>
      <c r="I229" s="92">
        <v>0.54900000000000004</v>
      </c>
      <c r="J229" s="93">
        <v>102</v>
      </c>
      <c r="K229" s="93">
        <v>27</v>
      </c>
      <c r="L229" s="93">
        <v>0.98</v>
      </c>
      <c r="M229" s="93">
        <v>0</v>
      </c>
      <c r="N229" s="94" t="s">
        <v>20</v>
      </c>
      <c r="O229" s="93">
        <v>5</v>
      </c>
      <c r="P229" s="94" t="s">
        <v>21</v>
      </c>
      <c r="Q229" s="121">
        <v>21284</v>
      </c>
      <c r="R229" s="93">
        <v>0.88</v>
      </c>
      <c r="S229" s="414"/>
      <c r="T229" s="99">
        <v>0.52</v>
      </c>
      <c r="U229" s="99">
        <v>0.56999999999999995</v>
      </c>
      <c r="V229" s="90">
        <v>80</v>
      </c>
      <c r="W229" s="90">
        <v>170</v>
      </c>
      <c r="X229" s="90">
        <v>36</v>
      </c>
      <c r="Y229" s="90">
        <v>2</v>
      </c>
      <c r="Z229" s="90">
        <v>3</v>
      </c>
      <c r="AB229" s="115">
        <v>3</v>
      </c>
      <c r="AC229" s="66">
        <v>41976</v>
      </c>
      <c r="AD229" s="67">
        <v>48276</v>
      </c>
      <c r="AE229" s="68" t="s">
        <v>165</v>
      </c>
      <c r="AF229" s="69">
        <v>0.56100000000000005</v>
      </c>
      <c r="AG229" s="69">
        <v>94</v>
      </c>
      <c r="AH229" s="69">
        <v>33</v>
      </c>
      <c r="AI229" s="70">
        <v>1.8</v>
      </c>
      <c r="AJ229" s="70">
        <v>0</v>
      </c>
      <c r="AK229" s="71" t="s">
        <v>20</v>
      </c>
      <c r="AL229" s="69">
        <v>63</v>
      </c>
      <c r="AM229" s="71" t="s">
        <v>35</v>
      </c>
      <c r="AN229" s="70">
        <v>21191</v>
      </c>
      <c r="AO229" s="70">
        <v>1.35</v>
      </c>
      <c r="AP229" s="410"/>
      <c r="AQ229" s="99">
        <v>0.52</v>
      </c>
      <c r="AR229" s="99">
        <v>0.56999999999999995</v>
      </c>
      <c r="AS229" s="90">
        <v>80</v>
      </c>
      <c r="AT229" s="90">
        <v>170</v>
      </c>
      <c r="AU229" s="90">
        <v>36</v>
      </c>
      <c r="AV229" s="90">
        <v>2</v>
      </c>
      <c r="AW229" s="90">
        <v>3</v>
      </c>
      <c r="AX229" s="230"/>
      <c r="AY229" s="104">
        <v>3</v>
      </c>
      <c r="AZ229" s="116">
        <v>41995</v>
      </c>
      <c r="BA229" s="117"/>
      <c r="BB229" s="117"/>
      <c r="BC229" s="117">
        <v>0.55820000000000003</v>
      </c>
      <c r="BD229" s="70">
        <v>98</v>
      </c>
      <c r="BE229" s="102">
        <f>((9/5)*BF229)+32</f>
        <v>33.224000000000004</v>
      </c>
      <c r="BF229" s="70">
        <v>0.68</v>
      </c>
      <c r="BG229" s="70">
        <v>1.9</v>
      </c>
      <c r="BH229" s="70">
        <v>0.02</v>
      </c>
      <c r="BI229" s="70">
        <v>1</v>
      </c>
      <c r="BJ229" s="118">
        <v>5.0000000000000001E-3</v>
      </c>
      <c r="BK229" s="117" t="s">
        <v>37</v>
      </c>
      <c r="BL229" s="70">
        <v>21272</v>
      </c>
      <c r="BM229" s="70">
        <v>0.5</v>
      </c>
      <c r="BN229" s="424"/>
      <c r="BO229" s="99">
        <v>0.52</v>
      </c>
      <c r="BP229" s="99">
        <v>0.56999999999999995</v>
      </c>
      <c r="BQ229" s="90">
        <v>80</v>
      </c>
      <c r="BR229" s="90">
        <v>170</v>
      </c>
      <c r="BS229" s="90">
        <v>36</v>
      </c>
      <c r="BT229" s="90">
        <v>2</v>
      </c>
      <c r="BU229" s="90">
        <v>3</v>
      </c>
    </row>
    <row r="230" spans="1:74" x14ac:dyDescent="0.25">
      <c r="A230" s="44">
        <f t="shared" si="29"/>
        <v>2014</v>
      </c>
      <c r="B230" s="44" t="str">
        <f t="shared" si="29"/>
        <v>DICIEMBRE</v>
      </c>
      <c r="C230" s="44">
        <v>5</v>
      </c>
      <c r="D230" s="44" t="str">
        <f t="shared" si="28"/>
        <v>DICIEMBRE 2014 / 4</v>
      </c>
      <c r="E230" s="104">
        <v>4</v>
      </c>
      <c r="F230" s="78">
        <v>41979</v>
      </c>
      <c r="G230" s="114">
        <v>48369</v>
      </c>
      <c r="H230" s="114" t="s">
        <v>171</v>
      </c>
      <c r="I230" s="92">
        <v>0.55210000000000004</v>
      </c>
      <c r="J230" s="93">
        <v>99</v>
      </c>
      <c r="K230" s="93">
        <v>27</v>
      </c>
      <c r="L230" s="93">
        <v>1.18</v>
      </c>
      <c r="M230" s="93">
        <v>0</v>
      </c>
      <c r="N230" s="94" t="s">
        <v>20</v>
      </c>
      <c r="O230" s="93">
        <v>5</v>
      </c>
      <c r="P230" s="94" t="s">
        <v>21</v>
      </c>
      <c r="Q230" s="121">
        <v>21267</v>
      </c>
      <c r="R230" s="93">
        <v>0.9</v>
      </c>
      <c r="S230" s="414"/>
      <c r="T230" s="99">
        <v>0.52</v>
      </c>
      <c r="U230" s="99">
        <v>0.56999999999999995</v>
      </c>
      <c r="V230" s="90">
        <v>80</v>
      </c>
      <c r="W230" s="90">
        <v>170</v>
      </c>
      <c r="X230" s="90">
        <v>36</v>
      </c>
      <c r="Y230" s="90">
        <v>2</v>
      </c>
      <c r="Z230" s="90">
        <v>3</v>
      </c>
      <c r="AB230" s="115">
        <v>4</v>
      </c>
      <c r="AC230" s="66">
        <v>41977</v>
      </c>
      <c r="AD230" s="67">
        <v>48307</v>
      </c>
      <c r="AE230" s="68" t="s">
        <v>34</v>
      </c>
      <c r="AF230" s="69">
        <v>0.5625</v>
      </c>
      <c r="AG230" s="69">
        <v>90</v>
      </c>
      <c r="AH230" s="69">
        <v>34</v>
      </c>
      <c r="AI230" s="70">
        <v>1.65</v>
      </c>
      <c r="AJ230" s="70">
        <v>0</v>
      </c>
      <c r="AK230" s="71" t="s">
        <v>20</v>
      </c>
      <c r="AL230" s="69">
        <v>64</v>
      </c>
      <c r="AM230" s="71" t="s">
        <v>35</v>
      </c>
      <c r="AN230" s="70">
        <v>21191</v>
      </c>
      <c r="AO230" s="70">
        <v>0.71</v>
      </c>
      <c r="AP230" s="410"/>
      <c r="AQ230" s="99">
        <v>0.52</v>
      </c>
      <c r="AR230" s="99">
        <v>0.56999999999999995</v>
      </c>
      <c r="AS230" s="90">
        <v>80</v>
      </c>
      <c r="AT230" s="90">
        <v>170</v>
      </c>
      <c r="AU230" s="90">
        <v>36</v>
      </c>
      <c r="AV230" s="90">
        <v>2</v>
      </c>
      <c r="AW230" s="90">
        <v>3</v>
      </c>
      <c r="AX230" s="230"/>
      <c r="AY230" s="104">
        <v>4</v>
      </c>
      <c r="AZ230" s="116">
        <v>42003</v>
      </c>
      <c r="BA230" s="117"/>
      <c r="BB230" s="117"/>
      <c r="BC230" s="117">
        <v>0.55789999999999995</v>
      </c>
      <c r="BD230" s="70">
        <v>97</v>
      </c>
      <c r="BE230" s="102">
        <f>((9/5)*BF230)+32</f>
        <v>33.224000000000004</v>
      </c>
      <c r="BF230" s="70">
        <v>0.68</v>
      </c>
      <c r="BG230" s="70">
        <v>1.8</v>
      </c>
      <c r="BH230" s="70">
        <v>0.02</v>
      </c>
      <c r="BI230" s="70">
        <v>1</v>
      </c>
      <c r="BJ230" s="118">
        <v>5.0000000000000001E-3</v>
      </c>
      <c r="BK230" s="117" t="s">
        <v>37</v>
      </c>
      <c r="BL230" s="70">
        <v>21285</v>
      </c>
      <c r="BM230" s="70">
        <v>0.5</v>
      </c>
      <c r="BN230" s="424"/>
      <c r="BO230" s="99">
        <v>0.52</v>
      </c>
      <c r="BP230" s="99">
        <v>0.56999999999999995</v>
      </c>
      <c r="BQ230" s="90">
        <v>80</v>
      </c>
      <c r="BR230" s="90">
        <v>170</v>
      </c>
      <c r="BS230" s="90">
        <v>36</v>
      </c>
      <c r="BT230" s="90">
        <v>2</v>
      </c>
      <c r="BU230" s="90">
        <v>3</v>
      </c>
    </row>
    <row r="231" spans="1:74" x14ac:dyDescent="0.25">
      <c r="A231" s="44">
        <f t="shared" si="29"/>
        <v>2014</v>
      </c>
      <c r="B231" s="44" t="str">
        <f t="shared" si="29"/>
        <v>DICIEMBRE</v>
      </c>
      <c r="C231" s="44">
        <v>6</v>
      </c>
      <c r="D231" s="44" t="str">
        <f t="shared" si="28"/>
        <v>DICIEMBRE 2014 / 5</v>
      </c>
      <c r="E231" s="104">
        <v>5</v>
      </c>
      <c r="F231" s="78">
        <v>41981</v>
      </c>
      <c r="G231" s="114">
        <v>48395</v>
      </c>
      <c r="H231" s="114" t="s">
        <v>171</v>
      </c>
      <c r="I231" s="92">
        <v>0.5524</v>
      </c>
      <c r="J231" s="93">
        <v>96</v>
      </c>
      <c r="K231" s="93">
        <v>28</v>
      </c>
      <c r="L231" s="93">
        <v>1.31</v>
      </c>
      <c r="M231" s="93">
        <v>0</v>
      </c>
      <c r="N231" s="94" t="s">
        <v>20</v>
      </c>
      <c r="O231" s="93">
        <v>5</v>
      </c>
      <c r="P231" s="94" t="s">
        <v>21</v>
      </c>
      <c r="Q231" s="121">
        <v>21255</v>
      </c>
      <c r="R231" s="93">
        <v>1.02</v>
      </c>
      <c r="S231" s="414"/>
      <c r="T231" s="99">
        <v>0.52</v>
      </c>
      <c r="U231" s="99">
        <v>0.56999999999999995</v>
      </c>
      <c r="V231" s="90">
        <v>80</v>
      </c>
      <c r="W231" s="90">
        <v>170</v>
      </c>
      <c r="X231" s="90">
        <v>36</v>
      </c>
      <c r="Y231" s="90">
        <v>2</v>
      </c>
      <c r="Z231" s="90">
        <v>3</v>
      </c>
      <c r="AA231" s="230"/>
      <c r="AB231" s="115">
        <v>5</v>
      </c>
      <c r="AC231" s="66">
        <v>41978</v>
      </c>
      <c r="AD231" s="67">
        <v>48339</v>
      </c>
      <c r="AE231" s="68" t="s">
        <v>165</v>
      </c>
      <c r="AF231" s="69">
        <v>0.56220000000000003</v>
      </c>
      <c r="AG231" s="69">
        <v>91</v>
      </c>
      <c r="AH231" s="69">
        <v>34</v>
      </c>
      <c r="AI231" s="70">
        <v>1.64</v>
      </c>
      <c r="AJ231" s="70">
        <v>0</v>
      </c>
      <c r="AK231" s="71" t="s">
        <v>20</v>
      </c>
      <c r="AL231" s="69">
        <v>64</v>
      </c>
      <c r="AM231" s="71" t="s">
        <v>35</v>
      </c>
      <c r="AN231" s="70">
        <v>21190</v>
      </c>
      <c r="AO231" s="70">
        <v>0.81</v>
      </c>
      <c r="AP231" s="410"/>
      <c r="AQ231" s="99">
        <v>0.52</v>
      </c>
      <c r="AR231" s="99">
        <v>0.56999999999999995</v>
      </c>
      <c r="AS231" s="90">
        <v>80</v>
      </c>
      <c r="AT231" s="90">
        <v>170</v>
      </c>
      <c r="AU231" s="90">
        <v>36</v>
      </c>
      <c r="AV231" s="90">
        <v>2</v>
      </c>
      <c r="AW231" s="90">
        <v>3</v>
      </c>
      <c r="AX231" s="230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421"/>
      <c r="BO231" s="104"/>
      <c r="BP231" s="104"/>
      <c r="BQ231" s="104"/>
      <c r="BR231" s="104"/>
      <c r="BS231" s="104"/>
      <c r="BT231" s="104"/>
      <c r="BU231" s="104"/>
    </row>
    <row r="232" spans="1:74" x14ac:dyDescent="0.25">
      <c r="A232" s="44">
        <f t="shared" si="29"/>
        <v>2014</v>
      </c>
      <c r="B232" s="44" t="str">
        <f t="shared" si="29"/>
        <v>DICIEMBRE</v>
      </c>
      <c r="C232" s="44">
        <v>7</v>
      </c>
      <c r="D232" s="44" t="str">
        <f t="shared" si="28"/>
        <v>DICIEMBRE 2014 / 6</v>
      </c>
      <c r="E232" s="104">
        <v>6</v>
      </c>
      <c r="F232" s="78">
        <v>41982</v>
      </c>
      <c r="G232" s="124">
        <v>48423</v>
      </c>
      <c r="H232" s="124" t="s">
        <v>171</v>
      </c>
      <c r="I232" s="108">
        <v>0.55249999999999999</v>
      </c>
      <c r="J232" s="109">
        <v>92</v>
      </c>
      <c r="K232" s="109">
        <v>27</v>
      </c>
      <c r="L232" s="109">
        <v>1.3</v>
      </c>
      <c r="M232" s="109">
        <v>0</v>
      </c>
      <c r="N232" s="108" t="s">
        <v>20</v>
      </c>
      <c r="O232" s="109">
        <v>4</v>
      </c>
      <c r="P232" s="110" t="s">
        <v>21</v>
      </c>
      <c r="Q232" s="121">
        <v>21265</v>
      </c>
      <c r="R232" s="108">
        <v>1.1000000000000001</v>
      </c>
      <c r="S232" s="414"/>
      <c r="T232" s="99">
        <v>0.52</v>
      </c>
      <c r="U232" s="99">
        <v>0.56999999999999995</v>
      </c>
      <c r="V232" s="90">
        <v>80</v>
      </c>
      <c r="W232" s="90">
        <v>170</v>
      </c>
      <c r="X232" s="90">
        <v>36</v>
      </c>
      <c r="Y232" s="90">
        <v>2</v>
      </c>
      <c r="Z232" s="90">
        <v>3</v>
      </c>
      <c r="AA232" s="230"/>
      <c r="AB232" s="115">
        <v>6</v>
      </c>
      <c r="AC232" s="66">
        <v>41979</v>
      </c>
      <c r="AD232" s="67">
        <v>48371</v>
      </c>
      <c r="AE232" s="68" t="s">
        <v>34</v>
      </c>
      <c r="AF232" s="69">
        <v>0.56359999999999999</v>
      </c>
      <c r="AG232" s="69">
        <v>87</v>
      </c>
      <c r="AH232" s="69">
        <v>34</v>
      </c>
      <c r="AI232" s="70">
        <v>1.56</v>
      </c>
      <c r="AJ232" s="70">
        <v>0</v>
      </c>
      <c r="AK232" s="71" t="s">
        <v>20</v>
      </c>
      <c r="AL232" s="69">
        <v>64</v>
      </c>
      <c r="AM232" s="71" t="s">
        <v>35</v>
      </c>
      <c r="AN232" s="70">
        <v>31188</v>
      </c>
      <c r="AO232" s="70">
        <v>0.47</v>
      </c>
      <c r="AP232" s="410"/>
      <c r="AQ232" s="99">
        <v>0.52</v>
      </c>
      <c r="AR232" s="99">
        <v>0.56999999999999995</v>
      </c>
      <c r="AS232" s="90">
        <v>80</v>
      </c>
      <c r="AT232" s="90">
        <v>170</v>
      </c>
      <c r="AU232" s="90">
        <v>36</v>
      </c>
      <c r="AV232" s="90">
        <v>2</v>
      </c>
      <c r="AW232" s="90">
        <v>3</v>
      </c>
      <c r="AX232" s="230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421"/>
      <c r="BO232" s="104"/>
      <c r="BP232" s="104"/>
      <c r="BQ232" s="104"/>
      <c r="BR232" s="104"/>
      <c r="BS232" s="104"/>
      <c r="BT232" s="104"/>
      <c r="BU232" s="104"/>
    </row>
    <row r="233" spans="1:74" x14ac:dyDescent="0.25">
      <c r="A233" s="44">
        <f t="shared" si="29"/>
        <v>2014</v>
      </c>
      <c r="B233" s="44" t="str">
        <f t="shared" si="29"/>
        <v>DICIEMBRE</v>
      </c>
      <c r="C233" s="44">
        <v>8</v>
      </c>
      <c r="D233" s="44" t="str">
        <f t="shared" si="28"/>
        <v>DICIEMBRE 2014 / 7</v>
      </c>
      <c r="E233" s="104">
        <v>7</v>
      </c>
      <c r="F233" s="78">
        <v>41984</v>
      </c>
      <c r="G233" s="124">
        <v>48483</v>
      </c>
      <c r="H233" s="124" t="s">
        <v>171</v>
      </c>
      <c r="I233" s="108">
        <v>0.56269999999999998</v>
      </c>
      <c r="J233" s="93">
        <v>102</v>
      </c>
      <c r="K233" s="109">
        <v>28</v>
      </c>
      <c r="L233" s="109">
        <v>2</v>
      </c>
      <c r="M233" s="109">
        <v>0</v>
      </c>
      <c r="N233" s="108" t="s">
        <v>20</v>
      </c>
      <c r="O233" s="112">
        <v>5</v>
      </c>
      <c r="P233" s="110" t="s">
        <v>21</v>
      </c>
      <c r="Q233" s="121">
        <v>21211</v>
      </c>
      <c r="R233" s="108">
        <v>0.16</v>
      </c>
      <c r="S233" s="414"/>
      <c r="T233" s="99">
        <v>0.52</v>
      </c>
      <c r="U233" s="99">
        <v>0.56999999999999995</v>
      </c>
      <c r="V233" s="90">
        <v>80</v>
      </c>
      <c r="W233" s="90">
        <v>170</v>
      </c>
      <c r="X233" s="90">
        <v>36</v>
      </c>
      <c r="Y233" s="90">
        <v>2</v>
      </c>
      <c r="Z233" s="90">
        <v>3</v>
      </c>
      <c r="AA233" s="230"/>
      <c r="AB233" s="115">
        <v>7</v>
      </c>
      <c r="AC233" s="66">
        <v>41981</v>
      </c>
      <c r="AD233" s="67">
        <v>48391</v>
      </c>
      <c r="AE233" s="68" t="s">
        <v>148</v>
      </c>
      <c r="AF233" s="69">
        <v>0.56179999999999997</v>
      </c>
      <c r="AG233" s="69">
        <v>91</v>
      </c>
      <c r="AH233" s="69">
        <v>34</v>
      </c>
      <c r="AI233" s="70">
        <v>1.33</v>
      </c>
      <c r="AJ233" s="70">
        <v>0</v>
      </c>
      <c r="AK233" s="71" t="s">
        <v>20</v>
      </c>
      <c r="AL233" s="69">
        <v>64</v>
      </c>
      <c r="AM233" s="71" t="s">
        <v>35</v>
      </c>
      <c r="AN233" s="70">
        <v>21193</v>
      </c>
      <c r="AO233" s="70">
        <v>0.85</v>
      </c>
      <c r="AP233" s="410"/>
      <c r="AQ233" s="99">
        <v>0.52</v>
      </c>
      <c r="AR233" s="99">
        <v>0.56999999999999995</v>
      </c>
      <c r="AS233" s="90">
        <v>80</v>
      </c>
      <c r="AT233" s="90">
        <v>170</v>
      </c>
      <c r="AU233" s="90">
        <v>36</v>
      </c>
      <c r="AV233" s="90">
        <v>2</v>
      </c>
      <c r="AW233" s="90">
        <v>3</v>
      </c>
      <c r="AX233" s="230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421"/>
      <c r="BO233" s="104"/>
      <c r="BP233" s="104"/>
      <c r="BQ233" s="104"/>
      <c r="BR233" s="104"/>
      <c r="BS233" s="104"/>
      <c r="BT233" s="104"/>
      <c r="BU233" s="104"/>
    </row>
    <row r="234" spans="1:74" x14ac:dyDescent="0.25">
      <c r="A234" s="44">
        <f t="shared" si="29"/>
        <v>2014</v>
      </c>
      <c r="B234" s="44" t="str">
        <f t="shared" si="29"/>
        <v>DICIEMBRE</v>
      </c>
      <c r="C234" s="44">
        <v>9</v>
      </c>
      <c r="D234" s="44" t="str">
        <f t="shared" si="28"/>
        <v>DICIEMBRE 2014 / 8</v>
      </c>
      <c r="E234" s="104">
        <v>8</v>
      </c>
      <c r="F234" s="78">
        <v>41986</v>
      </c>
      <c r="G234" s="124">
        <v>48540</v>
      </c>
      <c r="H234" s="124" t="s">
        <v>171</v>
      </c>
      <c r="I234" s="108">
        <v>0.55249999999999999</v>
      </c>
      <c r="J234" s="93">
        <v>94</v>
      </c>
      <c r="K234" s="109">
        <v>25</v>
      </c>
      <c r="L234" s="109">
        <v>1.29</v>
      </c>
      <c r="M234" s="109">
        <v>0</v>
      </c>
      <c r="N234" s="108" t="s">
        <v>20</v>
      </c>
      <c r="O234" s="112">
        <v>4</v>
      </c>
      <c r="P234" s="110" t="s">
        <v>21</v>
      </c>
      <c r="Q234" s="121">
        <v>21265</v>
      </c>
      <c r="R234" s="108">
        <v>1.05</v>
      </c>
      <c r="S234" s="414"/>
      <c r="T234" s="99">
        <v>0.52</v>
      </c>
      <c r="U234" s="99">
        <v>0.56999999999999995</v>
      </c>
      <c r="V234" s="90">
        <v>80</v>
      </c>
      <c r="W234" s="90">
        <v>170</v>
      </c>
      <c r="X234" s="90">
        <v>36</v>
      </c>
      <c r="Y234" s="90">
        <v>2</v>
      </c>
      <c r="Z234" s="90">
        <v>3</v>
      </c>
      <c r="AA234" s="230"/>
      <c r="AB234" s="115">
        <v>8</v>
      </c>
      <c r="AC234" s="66">
        <v>41981</v>
      </c>
      <c r="AD234" s="67">
        <v>48400</v>
      </c>
      <c r="AE234" s="68" t="s">
        <v>165</v>
      </c>
      <c r="AF234" s="69">
        <v>0.56520000000000004</v>
      </c>
      <c r="AG234" s="69">
        <v>84</v>
      </c>
      <c r="AH234" s="69">
        <v>34</v>
      </c>
      <c r="AI234" s="70">
        <v>1.41</v>
      </c>
      <c r="AJ234" s="70">
        <v>0</v>
      </c>
      <c r="AK234" s="71" t="s">
        <v>20</v>
      </c>
      <c r="AL234" s="69">
        <v>64</v>
      </c>
      <c r="AM234" s="71" t="s">
        <v>35</v>
      </c>
      <c r="AN234" s="70">
        <v>21182</v>
      </c>
      <c r="AO234" s="70">
        <v>0.49</v>
      </c>
      <c r="AP234" s="410"/>
      <c r="AQ234" s="99">
        <v>0.52</v>
      </c>
      <c r="AR234" s="99">
        <v>0.56999999999999995</v>
      </c>
      <c r="AS234" s="90">
        <v>80</v>
      </c>
      <c r="AT234" s="90">
        <v>170</v>
      </c>
      <c r="AU234" s="90">
        <v>36</v>
      </c>
      <c r="AV234" s="90">
        <v>2</v>
      </c>
      <c r="AW234" s="90">
        <v>3</v>
      </c>
      <c r="AX234" s="230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421"/>
      <c r="BO234" s="104"/>
      <c r="BP234" s="104"/>
      <c r="BQ234" s="104"/>
      <c r="BR234" s="104"/>
      <c r="BS234" s="104"/>
      <c r="BT234" s="104"/>
      <c r="BU234" s="104"/>
    </row>
    <row r="235" spans="1:74" x14ac:dyDescent="0.25">
      <c r="A235" s="44">
        <f t="shared" si="29"/>
        <v>2014</v>
      </c>
      <c r="B235" s="44" t="str">
        <f t="shared" si="29"/>
        <v>DICIEMBRE</v>
      </c>
      <c r="C235" s="44">
        <v>10</v>
      </c>
      <c r="D235" s="44" t="str">
        <f t="shared" si="28"/>
        <v>DICIEMBRE 2014 / 9</v>
      </c>
      <c r="E235" s="104">
        <v>9</v>
      </c>
      <c r="F235" s="78">
        <v>41987</v>
      </c>
      <c r="G235" s="124">
        <v>48566</v>
      </c>
      <c r="H235" s="124" t="s">
        <v>171</v>
      </c>
      <c r="I235" s="108">
        <v>0.56459999999999999</v>
      </c>
      <c r="J235" s="93">
        <v>83</v>
      </c>
      <c r="K235" s="109">
        <v>30</v>
      </c>
      <c r="L235" s="109">
        <v>1.68</v>
      </c>
      <c r="M235" s="109">
        <v>0</v>
      </c>
      <c r="N235" s="108" t="s">
        <v>20</v>
      </c>
      <c r="O235" s="112">
        <v>5</v>
      </c>
      <c r="P235" s="110" t="s">
        <v>21</v>
      </c>
      <c r="Q235" s="121">
        <v>21197</v>
      </c>
      <c r="R235" s="108">
        <v>0.1</v>
      </c>
      <c r="S235" s="414"/>
      <c r="T235" s="99">
        <v>0.52</v>
      </c>
      <c r="U235" s="99">
        <v>0.56999999999999995</v>
      </c>
      <c r="V235" s="90">
        <v>80</v>
      </c>
      <c r="W235" s="90">
        <v>170</v>
      </c>
      <c r="X235" s="90">
        <v>36</v>
      </c>
      <c r="Y235" s="90">
        <v>2</v>
      </c>
      <c r="Z235" s="90">
        <v>3</v>
      </c>
      <c r="AA235" s="230"/>
      <c r="AB235" s="115">
        <v>9</v>
      </c>
      <c r="AC235" s="66">
        <v>41982</v>
      </c>
      <c r="AD235" s="67">
        <v>48428</v>
      </c>
      <c r="AE235" s="68" t="s">
        <v>34</v>
      </c>
      <c r="AF235" s="69">
        <v>0.5665</v>
      </c>
      <c r="AG235" s="69">
        <v>81</v>
      </c>
      <c r="AH235" s="69">
        <v>34</v>
      </c>
      <c r="AI235" s="70">
        <v>1.38</v>
      </c>
      <c r="AJ235" s="70">
        <v>0</v>
      </c>
      <c r="AK235" s="71" t="s">
        <v>20</v>
      </c>
      <c r="AL235" s="69">
        <v>64</v>
      </c>
      <c r="AM235" s="71" t="s">
        <v>35</v>
      </c>
      <c r="AN235" s="70">
        <v>21180</v>
      </c>
      <c r="AO235" s="117">
        <v>0.18</v>
      </c>
      <c r="AP235" s="410"/>
      <c r="AQ235" s="99">
        <v>0.52</v>
      </c>
      <c r="AR235" s="99">
        <v>0.56999999999999995</v>
      </c>
      <c r="AS235" s="90">
        <v>80</v>
      </c>
      <c r="AT235" s="90">
        <v>170</v>
      </c>
      <c r="AU235" s="90">
        <v>36</v>
      </c>
      <c r="AV235" s="90">
        <v>2</v>
      </c>
      <c r="AW235" s="90">
        <v>3</v>
      </c>
      <c r="AX235" s="230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421"/>
      <c r="BO235" s="104"/>
      <c r="BP235" s="104"/>
      <c r="BQ235" s="104"/>
      <c r="BR235" s="104"/>
      <c r="BS235" s="104"/>
      <c r="BT235" s="104"/>
      <c r="BU235" s="104"/>
    </row>
    <row r="236" spans="1:74" x14ac:dyDescent="0.25">
      <c r="A236" s="44">
        <f t="shared" si="29"/>
        <v>2014</v>
      </c>
      <c r="B236" s="44" t="str">
        <f t="shared" si="29"/>
        <v>DICIEMBRE</v>
      </c>
      <c r="C236" s="44">
        <v>11</v>
      </c>
      <c r="D236" s="44" t="str">
        <f t="shared" si="28"/>
        <v>DICIEMBRE 2014 / 10</v>
      </c>
      <c r="E236" s="104">
        <v>10</v>
      </c>
      <c r="F236" s="78">
        <v>41989</v>
      </c>
      <c r="G236" s="124">
        <v>48617</v>
      </c>
      <c r="H236" s="124" t="s">
        <v>171</v>
      </c>
      <c r="I236" s="108">
        <v>0.55989999999999995</v>
      </c>
      <c r="J236" s="93">
        <v>90</v>
      </c>
      <c r="K236" s="109">
        <v>29</v>
      </c>
      <c r="L236" s="109">
        <v>1.63</v>
      </c>
      <c r="M236" s="109">
        <v>0</v>
      </c>
      <c r="N236" s="108" t="s">
        <v>20</v>
      </c>
      <c r="O236" s="112">
        <v>5</v>
      </c>
      <c r="P236" s="110" t="s">
        <v>21</v>
      </c>
      <c r="Q236" s="121">
        <v>21226</v>
      </c>
      <c r="R236" s="108">
        <v>0.3</v>
      </c>
      <c r="S236" s="414"/>
      <c r="T236" s="99">
        <v>0.52</v>
      </c>
      <c r="U236" s="99">
        <v>0.56999999999999995</v>
      </c>
      <c r="V236" s="90">
        <v>80</v>
      </c>
      <c r="W236" s="90">
        <v>170</v>
      </c>
      <c r="X236" s="90">
        <v>36</v>
      </c>
      <c r="Y236" s="90">
        <v>2</v>
      </c>
      <c r="Z236" s="90">
        <v>3</v>
      </c>
      <c r="AA236" s="230"/>
      <c r="AB236" s="115">
        <v>10</v>
      </c>
      <c r="AC236" s="66">
        <v>41983</v>
      </c>
      <c r="AD236" s="67">
        <v>48460</v>
      </c>
      <c r="AE236" s="68" t="s">
        <v>165</v>
      </c>
      <c r="AF236" s="69">
        <v>0.56299999999999994</v>
      </c>
      <c r="AG236" s="69">
        <v>88</v>
      </c>
      <c r="AH236" s="69">
        <v>34</v>
      </c>
      <c r="AI236" s="70">
        <v>1.19</v>
      </c>
      <c r="AJ236" s="70">
        <v>0</v>
      </c>
      <c r="AK236" s="71" t="s">
        <v>20</v>
      </c>
      <c r="AL236" s="69">
        <v>64</v>
      </c>
      <c r="AM236" s="71" t="s">
        <v>35</v>
      </c>
      <c r="AN236" s="70">
        <v>21190</v>
      </c>
      <c r="AO236" s="70">
        <v>0.71</v>
      </c>
      <c r="AP236" s="410"/>
      <c r="AQ236" s="99">
        <v>0.52</v>
      </c>
      <c r="AR236" s="99">
        <v>0.56999999999999995</v>
      </c>
      <c r="AS236" s="90">
        <v>80</v>
      </c>
      <c r="AT236" s="90">
        <v>170</v>
      </c>
      <c r="AU236" s="90">
        <v>36</v>
      </c>
      <c r="AV236" s="90">
        <v>2</v>
      </c>
      <c r="AW236" s="90">
        <v>3</v>
      </c>
      <c r="AX236" s="230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421"/>
      <c r="BO236" s="104"/>
      <c r="BP236" s="104"/>
      <c r="BQ236" s="104"/>
      <c r="BR236" s="104"/>
      <c r="BS236" s="104"/>
      <c r="BT236" s="104"/>
      <c r="BU236" s="104"/>
    </row>
    <row r="237" spans="1:74" x14ac:dyDescent="0.25">
      <c r="A237" s="44">
        <f t="shared" si="29"/>
        <v>2014</v>
      </c>
      <c r="B237" s="44" t="str">
        <f t="shared" si="29"/>
        <v>DICIEMBRE</v>
      </c>
      <c r="C237" s="44">
        <v>12</v>
      </c>
      <c r="D237" s="44" t="str">
        <f t="shared" si="28"/>
        <v>DICIEMBRE 2014 / 11</v>
      </c>
      <c r="E237" s="104">
        <v>11</v>
      </c>
      <c r="F237" s="78">
        <v>41991</v>
      </c>
      <c r="G237" s="124">
        <v>48663</v>
      </c>
      <c r="H237" s="124" t="s">
        <v>171</v>
      </c>
      <c r="I237" s="108">
        <v>0.55300000000000005</v>
      </c>
      <c r="J237" s="93">
        <v>88</v>
      </c>
      <c r="K237" s="109">
        <v>30</v>
      </c>
      <c r="L237" s="109">
        <v>1.1599999999999999</v>
      </c>
      <c r="M237" s="109">
        <v>0</v>
      </c>
      <c r="N237" s="108" t="s">
        <v>20</v>
      </c>
      <c r="O237" s="112">
        <v>5</v>
      </c>
      <c r="P237" s="110" t="s">
        <v>21</v>
      </c>
      <c r="Q237" s="121">
        <v>21263</v>
      </c>
      <c r="R237" s="108">
        <v>0.86</v>
      </c>
      <c r="S237" s="414"/>
      <c r="T237" s="99">
        <v>0.52</v>
      </c>
      <c r="U237" s="99">
        <v>0.56999999999999995</v>
      </c>
      <c r="V237" s="90">
        <v>80</v>
      </c>
      <c r="W237" s="90">
        <v>170</v>
      </c>
      <c r="X237" s="90">
        <v>36</v>
      </c>
      <c r="Y237" s="90">
        <v>2</v>
      </c>
      <c r="Z237" s="90">
        <v>3</v>
      </c>
      <c r="AA237" s="230"/>
      <c r="AB237" s="115">
        <v>11</v>
      </c>
      <c r="AC237" s="66">
        <v>41984</v>
      </c>
      <c r="AD237" s="67">
        <v>48490</v>
      </c>
      <c r="AE237" s="68" t="s">
        <v>34</v>
      </c>
      <c r="AF237" s="69">
        <v>0.56359999999999999</v>
      </c>
      <c r="AG237" s="69">
        <v>87</v>
      </c>
      <c r="AH237" s="69">
        <v>34</v>
      </c>
      <c r="AI237" s="70">
        <v>1.92</v>
      </c>
      <c r="AJ237" s="70">
        <v>0</v>
      </c>
      <c r="AK237" s="71" t="s">
        <v>20</v>
      </c>
      <c r="AL237" s="69">
        <v>64</v>
      </c>
      <c r="AM237" s="71" t="s">
        <v>35</v>
      </c>
      <c r="AN237" s="70">
        <v>21187</v>
      </c>
      <c r="AO237" s="70">
        <v>0.73</v>
      </c>
      <c r="AP237" s="410"/>
      <c r="AQ237" s="99">
        <v>0.52</v>
      </c>
      <c r="AR237" s="99">
        <v>0.56999999999999995</v>
      </c>
      <c r="AS237" s="90">
        <v>80</v>
      </c>
      <c r="AT237" s="90">
        <v>170</v>
      </c>
      <c r="AU237" s="90">
        <v>36</v>
      </c>
      <c r="AV237" s="90">
        <v>2</v>
      </c>
      <c r="AW237" s="90">
        <v>3</v>
      </c>
      <c r="AX237" s="230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421"/>
      <c r="BO237" s="104"/>
      <c r="BP237" s="104"/>
      <c r="BQ237" s="104"/>
      <c r="BR237" s="104"/>
      <c r="BS237" s="104"/>
      <c r="BT237" s="104"/>
      <c r="BU237" s="104"/>
    </row>
    <row r="238" spans="1:74" x14ac:dyDescent="0.25">
      <c r="A238" s="44">
        <f t="shared" si="29"/>
        <v>2014</v>
      </c>
      <c r="B238" s="44" t="str">
        <f t="shared" si="29"/>
        <v>DICIEMBRE</v>
      </c>
      <c r="C238" s="44">
        <v>13</v>
      </c>
      <c r="D238" s="44" t="str">
        <f t="shared" si="28"/>
        <v>DICIEMBRE 2014 / 12</v>
      </c>
      <c r="E238" s="104">
        <v>12</v>
      </c>
      <c r="F238" s="78">
        <v>41992</v>
      </c>
      <c r="G238" s="124">
        <v>48710</v>
      </c>
      <c r="H238" s="124" t="s">
        <v>174</v>
      </c>
      <c r="I238" s="108">
        <v>0.55130000000000001</v>
      </c>
      <c r="J238" s="93">
        <v>99</v>
      </c>
      <c r="K238" s="109">
        <v>28</v>
      </c>
      <c r="L238" s="109">
        <v>1.0900000000000001</v>
      </c>
      <c r="M238" s="109">
        <v>0</v>
      </c>
      <c r="N238" s="108" t="s">
        <v>20</v>
      </c>
      <c r="O238" s="112">
        <v>5</v>
      </c>
      <c r="P238" s="110" t="s">
        <v>21</v>
      </c>
      <c r="Q238" s="121">
        <v>21272</v>
      </c>
      <c r="R238" s="108">
        <v>0.95</v>
      </c>
      <c r="S238" s="414"/>
      <c r="T238" s="99">
        <v>0.52</v>
      </c>
      <c r="U238" s="99">
        <v>0.56999999999999995</v>
      </c>
      <c r="V238" s="90">
        <v>80</v>
      </c>
      <c r="W238" s="90">
        <v>170</v>
      </c>
      <c r="X238" s="90">
        <v>36</v>
      </c>
      <c r="Y238" s="90">
        <v>2</v>
      </c>
      <c r="Z238" s="90">
        <v>3</v>
      </c>
      <c r="AA238" s="230"/>
      <c r="AB238" s="115">
        <v>12</v>
      </c>
      <c r="AC238" s="66">
        <v>41985</v>
      </c>
      <c r="AD238" s="67">
        <v>48518</v>
      </c>
      <c r="AE238" s="68" t="s">
        <v>165</v>
      </c>
      <c r="AF238" s="69">
        <v>0.56310000000000004</v>
      </c>
      <c r="AG238" s="69">
        <v>90</v>
      </c>
      <c r="AH238" s="69">
        <v>34</v>
      </c>
      <c r="AI238" s="70">
        <v>1.92</v>
      </c>
      <c r="AJ238" s="70">
        <v>0</v>
      </c>
      <c r="AK238" s="71" t="s">
        <v>20</v>
      </c>
      <c r="AL238" s="69">
        <v>64</v>
      </c>
      <c r="AM238" s="71" t="s">
        <v>35</v>
      </c>
      <c r="AN238" s="70">
        <v>21191</v>
      </c>
      <c r="AO238" s="70">
        <v>0.61</v>
      </c>
      <c r="AP238" s="410"/>
      <c r="AQ238" s="99">
        <v>0.52</v>
      </c>
      <c r="AR238" s="99">
        <v>0.56999999999999995</v>
      </c>
      <c r="AS238" s="90">
        <v>80</v>
      </c>
      <c r="AT238" s="90">
        <v>170</v>
      </c>
      <c r="AU238" s="90">
        <v>36</v>
      </c>
      <c r="AV238" s="90">
        <v>2</v>
      </c>
      <c r="AW238" s="90">
        <v>3</v>
      </c>
      <c r="AX238" s="230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421"/>
      <c r="BO238" s="104"/>
      <c r="BP238" s="104"/>
      <c r="BQ238" s="104"/>
      <c r="BR238" s="104"/>
      <c r="BS238" s="104"/>
      <c r="BT238" s="104"/>
      <c r="BU238" s="104"/>
    </row>
    <row r="239" spans="1:74" x14ac:dyDescent="0.25">
      <c r="A239" s="44">
        <f t="shared" si="29"/>
        <v>2014</v>
      </c>
      <c r="B239" s="44" t="str">
        <f t="shared" si="29"/>
        <v>DICIEMBRE</v>
      </c>
      <c r="C239" s="44">
        <v>14</v>
      </c>
      <c r="D239" s="44" t="str">
        <f t="shared" si="28"/>
        <v>DICIEMBRE 2014 / 13</v>
      </c>
      <c r="E239" s="104">
        <v>13</v>
      </c>
      <c r="F239" s="78">
        <v>41994</v>
      </c>
      <c r="G239" s="124">
        <v>48732</v>
      </c>
      <c r="H239" s="124" t="s">
        <v>171</v>
      </c>
      <c r="I239" s="108">
        <v>0.55900000000000005</v>
      </c>
      <c r="J239" s="93">
        <v>92</v>
      </c>
      <c r="K239" s="109">
        <v>28</v>
      </c>
      <c r="L239" s="109">
        <v>1.1299999999999999</v>
      </c>
      <c r="M239" s="109">
        <v>0</v>
      </c>
      <c r="N239" s="108" t="s">
        <v>20</v>
      </c>
      <c r="O239" s="112">
        <v>5</v>
      </c>
      <c r="P239" s="110" t="s">
        <v>21</v>
      </c>
      <c r="Q239" s="121">
        <v>21228</v>
      </c>
      <c r="R239" s="108">
        <v>0.13</v>
      </c>
      <c r="S239" s="414"/>
      <c r="T239" s="99">
        <v>0.52</v>
      </c>
      <c r="U239" s="99">
        <v>0.56999999999999995</v>
      </c>
      <c r="V239" s="90">
        <v>80</v>
      </c>
      <c r="W239" s="90">
        <v>170</v>
      </c>
      <c r="X239" s="90">
        <v>36</v>
      </c>
      <c r="Y239" s="90">
        <v>2</v>
      </c>
      <c r="Z239" s="90">
        <v>3</v>
      </c>
      <c r="AA239" s="230"/>
      <c r="AB239" s="115">
        <v>13</v>
      </c>
      <c r="AC239" s="66">
        <v>41987</v>
      </c>
      <c r="AD239" s="67">
        <v>48559</v>
      </c>
      <c r="AE239" s="68" t="s">
        <v>34</v>
      </c>
      <c r="AF239" s="72">
        <v>0.56069999999999998</v>
      </c>
      <c r="AG239" s="69">
        <v>93</v>
      </c>
      <c r="AH239" s="69">
        <v>34</v>
      </c>
      <c r="AI239" s="70">
        <v>1.58</v>
      </c>
      <c r="AJ239" s="70">
        <v>0</v>
      </c>
      <c r="AK239" s="71" t="s">
        <v>20</v>
      </c>
      <c r="AL239" s="69">
        <v>64</v>
      </c>
      <c r="AM239" s="71" t="s">
        <v>35</v>
      </c>
      <c r="AN239" s="70">
        <v>21205</v>
      </c>
      <c r="AO239" s="70">
        <v>0.48</v>
      </c>
      <c r="AP239" s="410"/>
      <c r="AQ239" s="99">
        <v>0.52</v>
      </c>
      <c r="AR239" s="99">
        <v>0.56999999999999995</v>
      </c>
      <c r="AS239" s="90">
        <v>80</v>
      </c>
      <c r="AT239" s="90">
        <v>170</v>
      </c>
      <c r="AU239" s="90">
        <v>36</v>
      </c>
      <c r="AV239" s="90">
        <v>2</v>
      </c>
      <c r="AW239" s="90">
        <v>3</v>
      </c>
      <c r="AX239" s="230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421"/>
      <c r="BO239" s="104"/>
      <c r="BP239" s="104"/>
      <c r="BQ239" s="104"/>
      <c r="BR239" s="104"/>
      <c r="BS239" s="104"/>
      <c r="BT239" s="104"/>
      <c r="BU239" s="104"/>
    </row>
    <row r="240" spans="1:74" x14ac:dyDescent="0.25">
      <c r="A240" s="44">
        <f t="shared" si="29"/>
        <v>2014</v>
      </c>
      <c r="B240" s="44" t="str">
        <f t="shared" si="29"/>
        <v>DICIEMBRE</v>
      </c>
      <c r="C240" s="44">
        <v>15</v>
      </c>
      <c r="D240" s="44" t="str">
        <f t="shared" si="28"/>
        <v>DICIEMBRE 2014 / 14</v>
      </c>
      <c r="E240" s="104">
        <v>14</v>
      </c>
      <c r="F240" s="78">
        <v>41996</v>
      </c>
      <c r="G240" s="124">
        <v>48782</v>
      </c>
      <c r="H240" s="124" t="s">
        <v>174</v>
      </c>
      <c r="I240" s="108">
        <v>0.55349999999999999</v>
      </c>
      <c r="J240" s="93">
        <v>94</v>
      </c>
      <c r="K240" s="109">
        <v>28</v>
      </c>
      <c r="L240" s="109">
        <v>1.66</v>
      </c>
      <c r="M240" s="109">
        <v>0</v>
      </c>
      <c r="N240" s="108" t="s">
        <v>20</v>
      </c>
      <c r="O240" s="112">
        <v>5</v>
      </c>
      <c r="P240" s="110" t="s">
        <v>21</v>
      </c>
      <c r="Q240" s="121">
        <v>21259</v>
      </c>
      <c r="R240" s="108">
        <v>0.71</v>
      </c>
      <c r="S240" s="414"/>
      <c r="T240" s="99">
        <v>0.52</v>
      </c>
      <c r="U240" s="99">
        <v>0.56999999999999995</v>
      </c>
      <c r="V240" s="90">
        <v>80</v>
      </c>
      <c r="W240" s="90">
        <v>170</v>
      </c>
      <c r="X240" s="90">
        <v>36</v>
      </c>
      <c r="Y240" s="90">
        <v>2</v>
      </c>
      <c r="Z240" s="90">
        <v>3</v>
      </c>
      <c r="AA240" s="230"/>
      <c r="AB240" s="115">
        <v>14</v>
      </c>
      <c r="AC240" s="66">
        <v>41988</v>
      </c>
      <c r="AD240" s="67">
        <v>48573</v>
      </c>
      <c r="AE240" s="68" t="s">
        <v>165</v>
      </c>
      <c r="AF240" s="69">
        <v>0.56510000000000005</v>
      </c>
      <c r="AG240" s="69">
        <v>84</v>
      </c>
      <c r="AH240" s="69">
        <v>34</v>
      </c>
      <c r="AI240" s="70">
        <v>1.68</v>
      </c>
      <c r="AJ240" s="70">
        <v>0</v>
      </c>
      <c r="AK240" s="71" t="s">
        <v>20</v>
      </c>
      <c r="AL240" s="69">
        <v>64</v>
      </c>
      <c r="AM240" s="71" t="s">
        <v>35</v>
      </c>
      <c r="AN240" s="70">
        <v>21187</v>
      </c>
      <c r="AO240" s="70">
        <v>0.35</v>
      </c>
      <c r="AP240" s="410"/>
      <c r="AQ240" s="99">
        <v>0.52</v>
      </c>
      <c r="AR240" s="99">
        <v>0.56999999999999995</v>
      </c>
      <c r="AS240" s="90">
        <v>80</v>
      </c>
      <c r="AT240" s="90">
        <v>170</v>
      </c>
      <c r="AU240" s="90">
        <v>36</v>
      </c>
      <c r="AV240" s="90">
        <v>2</v>
      </c>
      <c r="AW240" s="90">
        <v>3</v>
      </c>
      <c r="AX240" s="230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421"/>
      <c r="BO240" s="104"/>
      <c r="BP240" s="104"/>
      <c r="BQ240" s="104"/>
      <c r="BR240" s="104"/>
      <c r="BS240" s="104"/>
      <c r="BT240" s="104"/>
      <c r="BU240" s="104"/>
    </row>
    <row r="241" spans="1:73" x14ac:dyDescent="0.25">
      <c r="A241" s="44">
        <f t="shared" si="29"/>
        <v>2014</v>
      </c>
      <c r="B241" s="44" t="str">
        <f t="shared" si="29"/>
        <v>DICIEMBRE</v>
      </c>
      <c r="C241" s="44">
        <v>16</v>
      </c>
      <c r="D241" s="44" t="str">
        <f t="shared" si="28"/>
        <v>DICIEMBRE 2014 / 15</v>
      </c>
      <c r="E241" s="104">
        <v>15</v>
      </c>
      <c r="F241" s="78">
        <v>41998</v>
      </c>
      <c r="G241" s="124">
        <v>48811</v>
      </c>
      <c r="H241" s="124" t="s">
        <v>174</v>
      </c>
      <c r="I241" s="108">
        <v>0.55459999999999998</v>
      </c>
      <c r="J241" s="93">
        <v>88</v>
      </c>
      <c r="K241" s="109">
        <v>30</v>
      </c>
      <c r="L241" s="109">
        <v>1.77</v>
      </c>
      <c r="M241" s="109">
        <v>0</v>
      </c>
      <c r="N241" s="108" t="s">
        <v>20</v>
      </c>
      <c r="O241" s="112">
        <v>5</v>
      </c>
      <c r="P241" s="110" t="s">
        <v>21</v>
      </c>
      <c r="Q241" s="121">
        <v>21255</v>
      </c>
      <c r="R241" s="108">
        <v>0.81</v>
      </c>
      <c r="S241" s="414"/>
      <c r="T241" s="99">
        <v>0.52</v>
      </c>
      <c r="U241" s="99">
        <v>0.56999999999999995</v>
      </c>
      <c r="V241" s="90">
        <v>80</v>
      </c>
      <c r="W241" s="90">
        <v>170</v>
      </c>
      <c r="X241" s="90">
        <v>36</v>
      </c>
      <c r="Y241" s="90">
        <v>2</v>
      </c>
      <c r="Z241" s="90">
        <v>3</v>
      </c>
      <c r="AA241" s="230"/>
      <c r="AB241" s="115">
        <v>15</v>
      </c>
      <c r="AC241" s="66">
        <v>41989</v>
      </c>
      <c r="AD241" s="67">
        <v>48597</v>
      </c>
      <c r="AE241" s="68" t="s">
        <v>34</v>
      </c>
      <c r="AF241" s="69">
        <v>0.56440000000000001</v>
      </c>
      <c r="AG241" s="69">
        <v>85</v>
      </c>
      <c r="AH241" s="69">
        <v>34</v>
      </c>
      <c r="AI241" s="70">
        <v>1.58</v>
      </c>
      <c r="AJ241" s="70">
        <v>0</v>
      </c>
      <c r="AK241" s="71" t="s">
        <v>20</v>
      </c>
      <c r="AL241" s="69">
        <v>64</v>
      </c>
      <c r="AM241" s="71" t="s">
        <v>35</v>
      </c>
      <c r="AN241" s="70">
        <v>21190</v>
      </c>
      <c r="AO241" s="70">
        <v>0.28999999999999998</v>
      </c>
      <c r="AP241" s="410"/>
      <c r="AQ241" s="99">
        <v>0.52</v>
      </c>
      <c r="AR241" s="99">
        <v>0.56999999999999995</v>
      </c>
      <c r="AS241" s="90">
        <v>80</v>
      </c>
      <c r="AT241" s="90">
        <v>170</v>
      </c>
      <c r="AU241" s="90">
        <v>36</v>
      </c>
      <c r="AV241" s="90">
        <v>2</v>
      </c>
      <c r="AW241" s="90">
        <v>3</v>
      </c>
      <c r="AX241" s="230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421"/>
      <c r="BO241" s="104"/>
      <c r="BP241" s="104"/>
      <c r="BQ241" s="104"/>
      <c r="BR241" s="104"/>
      <c r="BS241" s="104"/>
      <c r="BT241" s="104"/>
      <c r="BU241" s="104"/>
    </row>
    <row r="242" spans="1:73" x14ac:dyDescent="0.25">
      <c r="A242" s="44">
        <f t="shared" si="29"/>
        <v>2014</v>
      </c>
      <c r="B242" s="44" t="str">
        <f t="shared" si="29"/>
        <v>DICIEMBRE</v>
      </c>
      <c r="C242" s="44">
        <v>17</v>
      </c>
      <c r="D242" s="44" t="str">
        <f t="shared" si="28"/>
        <v>DICIEMBRE 2014 / 16</v>
      </c>
      <c r="E242" s="104">
        <v>16</v>
      </c>
      <c r="F242" s="78">
        <v>41999</v>
      </c>
      <c r="G242" s="124">
        <v>48836</v>
      </c>
      <c r="H242" s="124" t="s">
        <v>171</v>
      </c>
      <c r="I242" s="108">
        <v>0.55479999999999996</v>
      </c>
      <c r="J242" s="93">
        <v>104</v>
      </c>
      <c r="K242" s="109">
        <v>27</v>
      </c>
      <c r="L242" s="109">
        <v>1.29</v>
      </c>
      <c r="M242" s="109">
        <v>0</v>
      </c>
      <c r="N242" s="108" t="s">
        <v>20</v>
      </c>
      <c r="O242" s="112">
        <v>5</v>
      </c>
      <c r="P242" s="110" t="s">
        <v>21</v>
      </c>
      <c r="Q242" s="121">
        <v>21253</v>
      </c>
      <c r="R242" s="108">
        <v>0.26</v>
      </c>
      <c r="S242" s="414"/>
      <c r="T242" s="99">
        <v>0.52</v>
      </c>
      <c r="U242" s="99">
        <v>0.56999999999999995</v>
      </c>
      <c r="V242" s="90">
        <v>80</v>
      </c>
      <c r="W242" s="90">
        <v>170</v>
      </c>
      <c r="X242" s="90">
        <v>36</v>
      </c>
      <c r="Y242" s="90">
        <v>2</v>
      </c>
      <c r="Z242" s="90">
        <v>3</v>
      </c>
      <c r="AA242" s="230"/>
      <c r="AB242" s="115">
        <v>16</v>
      </c>
      <c r="AC242" s="66">
        <v>41990</v>
      </c>
      <c r="AD242" s="67">
        <v>48625</v>
      </c>
      <c r="AE242" s="68" t="s">
        <v>165</v>
      </c>
      <c r="AF242" s="69">
        <v>0.56369999999999998</v>
      </c>
      <c r="AG242" s="69">
        <v>87</v>
      </c>
      <c r="AH242" s="69">
        <v>34</v>
      </c>
      <c r="AI242" s="70">
        <v>1.4</v>
      </c>
      <c r="AJ242" s="70">
        <v>0</v>
      </c>
      <c r="AK242" s="71" t="s">
        <v>20</v>
      </c>
      <c r="AL242" s="69">
        <v>63</v>
      </c>
      <c r="AM242" s="71" t="s">
        <v>35</v>
      </c>
      <c r="AN242" s="70">
        <v>21190</v>
      </c>
      <c r="AO242" s="70">
        <v>0.59</v>
      </c>
      <c r="AP242" s="410"/>
      <c r="AQ242" s="99">
        <v>0.52</v>
      </c>
      <c r="AR242" s="99">
        <v>0.56999999999999995</v>
      </c>
      <c r="AS242" s="90">
        <v>80</v>
      </c>
      <c r="AT242" s="90">
        <v>170</v>
      </c>
      <c r="AU242" s="90">
        <v>36</v>
      </c>
      <c r="AV242" s="90">
        <v>2</v>
      </c>
      <c r="AW242" s="90">
        <v>3</v>
      </c>
      <c r="AX242" s="230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421"/>
      <c r="BO242" s="104"/>
      <c r="BP242" s="104"/>
      <c r="BQ242" s="104"/>
      <c r="BR242" s="104"/>
      <c r="BS242" s="104"/>
      <c r="BT242" s="104"/>
      <c r="BU242" s="104"/>
    </row>
    <row r="243" spans="1:73" x14ac:dyDescent="0.25">
      <c r="A243" s="44">
        <f t="shared" si="29"/>
        <v>2014</v>
      </c>
      <c r="B243" s="44" t="str">
        <f t="shared" si="29"/>
        <v>DICIEMBRE</v>
      </c>
      <c r="C243" s="44">
        <v>18</v>
      </c>
      <c r="D243" s="44" t="str">
        <f t="shared" si="28"/>
        <v>DICIEMBRE 2014 / 17</v>
      </c>
      <c r="E243" s="104">
        <v>17</v>
      </c>
      <c r="F243" s="78">
        <v>42001</v>
      </c>
      <c r="G243" s="124">
        <v>48854</v>
      </c>
      <c r="H243" s="124" t="s">
        <v>171</v>
      </c>
      <c r="I243" s="108">
        <v>0.55069999999999997</v>
      </c>
      <c r="J243" s="93">
        <v>104</v>
      </c>
      <c r="K243" s="109">
        <v>28</v>
      </c>
      <c r="L243" s="109">
        <v>0.86</v>
      </c>
      <c r="M243" s="109">
        <v>0</v>
      </c>
      <c r="N243" s="108" t="s">
        <v>20</v>
      </c>
      <c r="O243" s="112">
        <v>4</v>
      </c>
      <c r="P243" s="110" t="s">
        <v>21</v>
      </c>
      <c r="Q243" s="121">
        <v>21275</v>
      </c>
      <c r="R243" s="108">
        <v>0.93</v>
      </c>
      <c r="S243" s="414"/>
      <c r="T243" s="99">
        <v>0.52</v>
      </c>
      <c r="U243" s="99">
        <v>0.56999999999999995</v>
      </c>
      <c r="V243" s="90">
        <v>80</v>
      </c>
      <c r="W243" s="90">
        <v>170</v>
      </c>
      <c r="X243" s="90">
        <v>36</v>
      </c>
      <c r="Y243" s="90">
        <v>2</v>
      </c>
      <c r="Z243" s="90">
        <v>3</v>
      </c>
      <c r="AA243" s="230"/>
      <c r="AB243" s="115">
        <v>17</v>
      </c>
      <c r="AC243" s="66">
        <v>41991</v>
      </c>
      <c r="AD243" s="67">
        <v>48665</v>
      </c>
      <c r="AE243" s="68" t="s">
        <v>34</v>
      </c>
      <c r="AF243" s="69">
        <v>0.56520000000000004</v>
      </c>
      <c r="AG243" s="69">
        <v>84</v>
      </c>
      <c r="AH243" s="69">
        <v>34</v>
      </c>
      <c r="AI243" s="70">
        <v>1.73</v>
      </c>
      <c r="AJ243" s="70">
        <v>0</v>
      </c>
      <c r="AK243" s="71" t="s">
        <v>20</v>
      </c>
      <c r="AL243" s="69">
        <v>64</v>
      </c>
      <c r="AM243" s="71" t="s">
        <v>35</v>
      </c>
      <c r="AN243" s="70">
        <v>21187</v>
      </c>
      <c r="AO243" s="70">
        <v>0.33</v>
      </c>
      <c r="AP243" s="410"/>
      <c r="AQ243" s="99">
        <v>0.52</v>
      </c>
      <c r="AR243" s="99">
        <v>0.56999999999999995</v>
      </c>
      <c r="AS243" s="90">
        <v>80</v>
      </c>
      <c r="AT243" s="90">
        <v>170</v>
      </c>
      <c r="AU243" s="90">
        <v>36</v>
      </c>
      <c r="AV243" s="90">
        <v>2</v>
      </c>
      <c r="AW243" s="90">
        <v>3</v>
      </c>
      <c r="AX243" s="230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421"/>
      <c r="BO243" s="104"/>
      <c r="BP243" s="104"/>
      <c r="BQ243" s="104"/>
      <c r="BR243" s="104"/>
      <c r="BS243" s="104"/>
      <c r="BT243" s="104"/>
      <c r="BU243" s="104"/>
    </row>
    <row r="244" spans="1:73" x14ac:dyDescent="0.25">
      <c r="A244" s="44">
        <f t="shared" si="29"/>
        <v>2014</v>
      </c>
      <c r="B244" s="44" t="str">
        <f t="shared" si="29"/>
        <v>DICIEMBRE</v>
      </c>
      <c r="C244" s="44">
        <v>19</v>
      </c>
      <c r="D244" s="44" t="str">
        <f t="shared" si="28"/>
        <v>DICIEMBRE 2014 / 18</v>
      </c>
      <c r="E244" s="104">
        <v>18</v>
      </c>
      <c r="F244" s="78">
        <v>42003</v>
      </c>
      <c r="G244" s="124">
        <v>48887</v>
      </c>
      <c r="H244" s="124" t="s">
        <v>174</v>
      </c>
      <c r="I244" s="108">
        <v>0.54759999999999998</v>
      </c>
      <c r="J244" s="93">
        <v>103</v>
      </c>
      <c r="K244" s="109">
        <v>24</v>
      </c>
      <c r="L244" s="109">
        <v>0.71</v>
      </c>
      <c r="M244" s="109">
        <v>0</v>
      </c>
      <c r="N244" s="108" t="s">
        <v>20</v>
      </c>
      <c r="O244" s="112">
        <v>5</v>
      </c>
      <c r="P244" s="110" t="s">
        <v>21</v>
      </c>
      <c r="Q244" s="121">
        <v>21292</v>
      </c>
      <c r="R244" s="108">
        <v>1.1200000000000001</v>
      </c>
      <c r="S244" s="414"/>
      <c r="T244" s="99">
        <v>0.52</v>
      </c>
      <c r="U244" s="99">
        <v>0.56999999999999995</v>
      </c>
      <c r="V244" s="90">
        <v>80</v>
      </c>
      <c r="W244" s="90">
        <v>170</v>
      </c>
      <c r="X244" s="90">
        <v>36</v>
      </c>
      <c r="Y244" s="90">
        <v>2</v>
      </c>
      <c r="Z244" s="90">
        <v>3</v>
      </c>
      <c r="AA244" s="230"/>
      <c r="AB244" s="115">
        <v>18</v>
      </c>
      <c r="AC244" s="66">
        <v>41992</v>
      </c>
      <c r="AD244" s="67">
        <v>48684</v>
      </c>
      <c r="AE244" s="68" t="s">
        <v>165</v>
      </c>
      <c r="AF244" s="69">
        <v>0.56640000000000001</v>
      </c>
      <c r="AG244" s="69">
        <v>82</v>
      </c>
      <c r="AH244" s="69">
        <v>34</v>
      </c>
      <c r="AI244" s="70">
        <v>1.88</v>
      </c>
      <c r="AJ244" s="70">
        <v>0</v>
      </c>
      <c r="AK244" s="71" t="s">
        <v>20</v>
      </c>
      <c r="AL244" s="69">
        <v>64</v>
      </c>
      <c r="AM244" s="71" t="s">
        <v>35</v>
      </c>
      <c r="AN244" s="70">
        <v>21182</v>
      </c>
      <c r="AO244" s="70">
        <v>0.23</v>
      </c>
      <c r="AP244" s="410"/>
      <c r="AQ244" s="99">
        <v>0.52</v>
      </c>
      <c r="AR244" s="99">
        <v>0.56999999999999995</v>
      </c>
      <c r="AS244" s="90">
        <v>80</v>
      </c>
      <c r="AT244" s="90">
        <v>170</v>
      </c>
      <c r="AU244" s="90">
        <v>36</v>
      </c>
      <c r="AV244" s="90">
        <v>2</v>
      </c>
      <c r="AW244" s="90">
        <v>3</v>
      </c>
      <c r="AX244" s="230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421"/>
      <c r="BO244" s="104"/>
      <c r="BP244" s="104"/>
      <c r="BQ244" s="104"/>
      <c r="BR244" s="104"/>
      <c r="BS244" s="104"/>
      <c r="BT244" s="104"/>
      <c r="BU244" s="104"/>
    </row>
    <row r="245" spans="1:73" x14ac:dyDescent="0.25">
      <c r="A245" s="44">
        <f t="shared" si="29"/>
        <v>2014</v>
      </c>
      <c r="B245" s="44" t="str">
        <f t="shared" si="29"/>
        <v>DICIEMBRE</v>
      </c>
      <c r="C245" s="44">
        <v>20</v>
      </c>
      <c r="D245" s="44" t="str">
        <f t="shared" si="28"/>
        <v>DICIEMBRE 2014 / 19</v>
      </c>
      <c r="E245" s="104">
        <v>19</v>
      </c>
      <c r="F245" s="78">
        <v>42004</v>
      </c>
      <c r="G245" s="124">
        <v>49091</v>
      </c>
      <c r="H245" s="124" t="s">
        <v>174</v>
      </c>
      <c r="I245" s="108">
        <v>0.54049999999999998</v>
      </c>
      <c r="J245" s="93">
        <v>118</v>
      </c>
      <c r="K245" s="109">
        <v>27</v>
      </c>
      <c r="L245" s="109">
        <v>0.39</v>
      </c>
      <c r="M245" s="109">
        <v>0</v>
      </c>
      <c r="N245" s="108" t="s">
        <v>20</v>
      </c>
      <c r="O245" s="112">
        <v>5</v>
      </c>
      <c r="P245" s="110" t="s">
        <v>21</v>
      </c>
      <c r="Q245" s="121">
        <v>21325</v>
      </c>
      <c r="R245" s="108">
        <v>2.29</v>
      </c>
      <c r="S245" s="414"/>
      <c r="T245" s="99">
        <v>0.52</v>
      </c>
      <c r="U245" s="99">
        <v>0.56999999999999995</v>
      </c>
      <c r="V245" s="90">
        <v>80</v>
      </c>
      <c r="W245" s="90">
        <v>170</v>
      </c>
      <c r="X245" s="90">
        <v>36</v>
      </c>
      <c r="Y245" s="90">
        <v>2</v>
      </c>
      <c r="Z245" s="90">
        <v>3</v>
      </c>
      <c r="AA245" s="230"/>
      <c r="AB245" s="115">
        <v>19</v>
      </c>
      <c r="AC245" s="66">
        <v>41994</v>
      </c>
      <c r="AD245" s="67">
        <v>48729</v>
      </c>
      <c r="AE245" s="68" t="s">
        <v>34</v>
      </c>
      <c r="AF245" s="69">
        <v>0.56469999999999998</v>
      </c>
      <c r="AG245" s="69">
        <v>85</v>
      </c>
      <c r="AH245" s="69">
        <v>34</v>
      </c>
      <c r="AI245" s="70">
        <v>1.54</v>
      </c>
      <c r="AJ245" s="70">
        <v>0</v>
      </c>
      <c r="AK245" s="71" t="s">
        <v>20</v>
      </c>
      <c r="AL245" s="69">
        <v>64</v>
      </c>
      <c r="AM245" s="71" t="s">
        <v>35</v>
      </c>
      <c r="AN245" s="70">
        <v>21188</v>
      </c>
      <c r="AO245" s="70">
        <v>0.36</v>
      </c>
      <c r="AP245" s="410"/>
      <c r="AQ245" s="99">
        <v>0.52</v>
      </c>
      <c r="AR245" s="99">
        <v>0.56999999999999995</v>
      </c>
      <c r="AS245" s="90">
        <v>80</v>
      </c>
      <c r="AT245" s="90">
        <v>170</v>
      </c>
      <c r="AU245" s="90">
        <v>36</v>
      </c>
      <c r="AV245" s="90">
        <v>2</v>
      </c>
      <c r="AW245" s="90">
        <v>3</v>
      </c>
      <c r="AX245" s="230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421"/>
      <c r="BO245" s="104"/>
      <c r="BP245" s="104"/>
      <c r="BQ245" s="104"/>
      <c r="BR245" s="104"/>
      <c r="BS245" s="104"/>
      <c r="BT245" s="104"/>
      <c r="BU245" s="104"/>
    </row>
    <row r="246" spans="1:73" x14ac:dyDescent="0.25">
      <c r="A246" s="44">
        <f t="shared" si="29"/>
        <v>2014</v>
      </c>
      <c r="B246" s="44" t="str">
        <f t="shared" si="29"/>
        <v>DICIEMBRE</v>
      </c>
      <c r="C246" s="44">
        <v>21</v>
      </c>
      <c r="D246" s="44" t="str">
        <f t="shared" si="28"/>
        <v>DICIEMBRE 2014 / 20</v>
      </c>
      <c r="E246" s="104"/>
      <c r="F246" s="77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Q246" s="113"/>
      <c r="R246" s="113"/>
      <c r="S246" s="415"/>
      <c r="T246" s="113"/>
      <c r="U246" s="113"/>
      <c r="V246" s="104"/>
      <c r="W246" s="104"/>
      <c r="X246" s="104"/>
      <c r="Y246" s="104"/>
      <c r="Z246" s="104"/>
      <c r="AA246" s="230"/>
      <c r="AB246" s="115">
        <v>20</v>
      </c>
      <c r="AC246" s="66">
        <v>41995</v>
      </c>
      <c r="AD246" s="67">
        <v>48747</v>
      </c>
      <c r="AE246" s="68" t="s">
        <v>165</v>
      </c>
      <c r="AF246" s="69">
        <v>0.56210000000000004</v>
      </c>
      <c r="AG246" s="69">
        <v>89</v>
      </c>
      <c r="AH246" s="69">
        <v>34</v>
      </c>
      <c r="AI246" s="70">
        <v>1.46</v>
      </c>
      <c r="AJ246" s="70">
        <v>0</v>
      </c>
      <c r="AK246" s="71" t="s">
        <v>20</v>
      </c>
      <c r="AL246" s="69">
        <v>64</v>
      </c>
      <c r="AM246" s="71" t="s">
        <v>35</v>
      </c>
      <c r="AN246" s="70">
        <v>21196</v>
      </c>
      <c r="AO246" s="70">
        <v>0.42</v>
      </c>
      <c r="AP246" s="410"/>
      <c r="AQ246" s="99">
        <v>0.52</v>
      </c>
      <c r="AR246" s="99">
        <v>0.56999999999999995</v>
      </c>
      <c r="AS246" s="90">
        <v>80</v>
      </c>
      <c r="AT246" s="90">
        <v>170</v>
      </c>
      <c r="AU246" s="90">
        <v>36</v>
      </c>
      <c r="AV246" s="90">
        <v>2</v>
      </c>
      <c r="AW246" s="90">
        <v>3</v>
      </c>
      <c r="AX246" s="230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421"/>
      <c r="BO246" s="104"/>
      <c r="BP246" s="104"/>
      <c r="BQ246" s="104"/>
      <c r="BR246" s="104"/>
      <c r="BS246" s="104"/>
      <c r="BT246" s="104"/>
      <c r="BU246" s="104"/>
    </row>
    <row r="247" spans="1:73" x14ac:dyDescent="0.25">
      <c r="A247" s="44">
        <f t="shared" si="29"/>
        <v>2014</v>
      </c>
      <c r="B247" s="44" t="str">
        <f t="shared" si="29"/>
        <v>DICIEMBRE</v>
      </c>
      <c r="C247" s="44">
        <v>22</v>
      </c>
      <c r="D247" s="44" t="str">
        <f t="shared" si="28"/>
        <v>DICIEMBRE 2014 / 21</v>
      </c>
      <c r="E247" s="104"/>
      <c r="F247" s="77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Q247" s="113"/>
      <c r="R247" s="113"/>
      <c r="S247" s="415"/>
      <c r="T247" s="113"/>
      <c r="U247" s="113"/>
      <c r="V247" s="104"/>
      <c r="W247" s="104"/>
      <c r="X247" s="104"/>
      <c r="Y247" s="104"/>
      <c r="Z247" s="104"/>
      <c r="AA247" s="230"/>
      <c r="AB247" s="115">
        <v>21</v>
      </c>
      <c r="AC247" s="66">
        <v>41997</v>
      </c>
      <c r="AD247" s="67">
        <v>48790</v>
      </c>
      <c r="AE247" s="68" t="s">
        <v>165</v>
      </c>
      <c r="AF247" s="69">
        <v>0.56299999999999994</v>
      </c>
      <c r="AG247" s="69">
        <v>88</v>
      </c>
      <c r="AH247" s="69">
        <v>34</v>
      </c>
      <c r="AI247" s="70">
        <v>1.96</v>
      </c>
      <c r="AJ247" s="70">
        <v>0</v>
      </c>
      <c r="AK247" s="71" t="s">
        <v>20</v>
      </c>
      <c r="AL247" s="69">
        <v>64</v>
      </c>
      <c r="AM247" s="71" t="s">
        <v>35</v>
      </c>
      <c r="AN247" s="70">
        <v>21177</v>
      </c>
      <c r="AO247" s="70">
        <v>1.1499999999999999</v>
      </c>
      <c r="AP247" s="410"/>
      <c r="AQ247" s="99">
        <v>0.52</v>
      </c>
      <c r="AR247" s="99">
        <v>0.56999999999999995</v>
      </c>
      <c r="AS247" s="90">
        <v>80</v>
      </c>
      <c r="AT247" s="90">
        <v>170</v>
      </c>
      <c r="AU247" s="90">
        <v>36</v>
      </c>
      <c r="AV247" s="90">
        <v>2</v>
      </c>
      <c r="AW247" s="90">
        <v>3</v>
      </c>
      <c r="AX247" s="230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421"/>
      <c r="BO247" s="104"/>
      <c r="BP247" s="104"/>
      <c r="BQ247" s="104"/>
      <c r="BR247" s="104"/>
      <c r="BS247" s="104"/>
      <c r="BT247" s="104"/>
      <c r="BU247" s="104"/>
    </row>
    <row r="248" spans="1:73" x14ac:dyDescent="0.25">
      <c r="A248" s="44">
        <f t="shared" si="29"/>
        <v>2014</v>
      </c>
      <c r="B248" s="44" t="str">
        <f t="shared" si="29"/>
        <v>DICIEMBRE</v>
      </c>
      <c r="C248" s="44">
        <v>23</v>
      </c>
      <c r="D248" s="44" t="str">
        <f t="shared" si="28"/>
        <v>DICIEMBRE 2014 / 22</v>
      </c>
      <c r="E248" s="104"/>
      <c r="F248" s="77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13"/>
      <c r="R248" s="113"/>
      <c r="S248" s="415"/>
      <c r="T248" s="113"/>
      <c r="U248" s="113"/>
      <c r="V248" s="104"/>
      <c r="W248" s="104"/>
      <c r="X248" s="104"/>
      <c r="Y248" s="104"/>
      <c r="Z248" s="104"/>
      <c r="AA248" s="230"/>
      <c r="AB248" s="115">
        <v>22</v>
      </c>
      <c r="AC248" s="66">
        <v>41999</v>
      </c>
      <c r="AD248" s="67">
        <v>48834</v>
      </c>
      <c r="AE248" s="68" t="s">
        <v>34</v>
      </c>
      <c r="AF248" s="69">
        <v>0.56340000000000001</v>
      </c>
      <c r="AG248" s="69">
        <v>88</v>
      </c>
      <c r="AH248" s="69">
        <v>34</v>
      </c>
      <c r="AI248" s="70">
        <v>1.62</v>
      </c>
      <c r="AJ248" s="70">
        <v>0</v>
      </c>
      <c r="AK248" s="71" t="s">
        <v>20</v>
      </c>
      <c r="AL248" s="69">
        <v>64</v>
      </c>
      <c r="AM248" s="71" t="s">
        <v>35</v>
      </c>
      <c r="AN248" s="70">
        <v>21189</v>
      </c>
      <c r="AO248" s="70">
        <v>0.51</v>
      </c>
      <c r="AP248" s="410"/>
      <c r="AQ248" s="99">
        <v>0.52</v>
      </c>
      <c r="AR248" s="99">
        <v>0.56999999999999995</v>
      </c>
      <c r="AS248" s="90">
        <v>80</v>
      </c>
      <c r="AT248" s="90">
        <v>170</v>
      </c>
      <c r="AU248" s="90">
        <v>36</v>
      </c>
      <c r="AV248" s="90">
        <v>2</v>
      </c>
      <c r="AW248" s="90">
        <v>3</v>
      </c>
      <c r="AX248" s="230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421"/>
      <c r="BO248" s="104"/>
      <c r="BP248" s="104"/>
      <c r="BQ248" s="104"/>
      <c r="BR248" s="104"/>
      <c r="BS248" s="104"/>
      <c r="BT248" s="104"/>
      <c r="BU248" s="104"/>
    </row>
    <row r="249" spans="1:73" x14ac:dyDescent="0.25">
      <c r="A249" s="44">
        <f t="shared" si="29"/>
        <v>2014</v>
      </c>
      <c r="B249" s="44" t="str">
        <f t="shared" si="29"/>
        <v>DICIEMBRE</v>
      </c>
      <c r="C249" s="44">
        <v>24</v>
      </c>
      <c r="D249" s="44" t="str">
        <f t="shared" si="28"/>
        <v>DICIEMBRE 2014 / 23</v>
      </c>
      <c r="E249" s="104"/>
      <c r="F249" s="77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Q249" s="113"/>
      <c r="R249" s="113"/>
      <c r="S249" s="415"/>
      <c r="T249" s="113"/>
      <c r="U249" s="113"/>
      <c r="V249" s="104"/>
      <c r="W249" s="104"/>
      <c r="X249" s="104"/>
      <c r="Y249" s="104"/>
      <c r="Z249" s="104"/>
      <c r="AA249" s="230"/>
      <c r="AB249" s="115">
        <v>23</v>
      </c>
      <c r="AC249" s="66">
        <v>42000</v>
      </c>
      <c r="AD249" s="67">
        <v>48842</v>
      </c>
      <c r="AE249" s="68" t="s">
        <v>165</v>
      </c>
      <c r="AF249" s="69">
        <v>0.5645</v>
      </c>
      <c r="AG249" s="69">
        <v>85</v>
      </c>
      <c r="AH249" s="69">
        <v>34</v>
      </c>
      <c r="AI249" s="70">
        <v>1.44</v>
      </c>
      <c r="AJ249" s="70">
        <v>0</v>
      </c>
      <c r="AK249" s="71" t="s">
        <v>20</v>
      </c>
      <c r="AL249" s="69">
        <v>64</v>
      </c>
      <c r="AM249" s="71" t="s">
        <v>35</v>
      </c>
      <c r="AN249" s="70">
        <v>21187</v>
      </c>
      <c r="AO249" s="70">
        <v>0.53</v>
      </c>
      <c r="AP249" s="410"/>
      <c r="AQ249" s="99">
        <v>0.52</v>
      </c>
      <c r="AR249" s="99">
        <v>0.56999999999999995</v>
      </c>
      <c r="AS249" s="90">
        <v>80</v>
      </c>
      <c r="AT249" s="90">
        <v>170</v>
      </c>
      <c r="AU249" s="90">
        <v>36</v>
      </c>
      <c r="AV249" s="90">
        <v>2</v>
      </c>
      <c r="AW249" s="90">
        <v>3</v>
      </c>
      <c r="AX249" s="230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421"/>
      <c r="BO249" s="104"/>
      <c r="BP249" s="104"/>
      <c r="BQ249" s="104"/>
      <c r="BR249" s="104"/>
      <c r="BS249" s="104"/>
      <c r="BT249" s="104"/>
      <c r="BU249" s="104"/>
    </row>
    <row r="250" spans="1:73" x14ac:dyDescent="0.25">
      <c r="A250" s="44">
        <f t="shared" si="29"/>
        <v>2014</v>
      </c>
      <c r="B250" s="44" t="str">
        <f t="shared" si="29"/>
        <v>DICIEMBRE</v>
      </c>
      <c r="C250" s="44">
        <v>25</v>
      </c>
      <c r="D250" s="44" t="str">
        <f t="shared" si="28"/>
        <v>DICIEMBRE 2014 / 24</v>
      </c>
      <c r="E250" s="104"/>
      <c r="F250" s="77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Q250" s="113"/>
      <c r="R250" s="113"/>
      <c r="S250" s="415"/>
      <c r="T250" s="113"/>
      <c r="U250" s="113"/>
      <c r="V250" s="104"/>
      <c r="W250" s="104"/>
      <c r="X250" s="104"/>
      <c r="Y250" s="104"/>
      <c r="Z250" s="104"/>
      <c r="AA250" s="230"/>
      <c r="AB250" s="115">
        <v>24</v>
      </c>
      <c r="AC250" s="66">
        <v>42001</v>
      </c>
      <c r="AD250" s="67">
        <v>48851</v>
      </c>
      <c r="AE250" s="68" t="s">
        <v>34</v>
      </c>
      <c r="AF250" s="69">
        <v>0.56479999999999997</v>
      </c>
      <c r="AG250" s="69">
        <v>86</v>
      </c>
      <c r="AH250" s="69">
        <v>34</v>
      </c>
      <c r="AI250" s="70">
        <v>1.19</v>
      </c>
      <c r="AJ250" s="70">
        <v>0</v>
      </c>
      <c r="AK250" s="71" t="s">
        <v>20</v>
      </c>
      <c r="AL250" s="69">
        <v>64</v>
      </c>
      <c r="AM250" s="71" t="s">
        <v>35</v>
      </c>
      <c r="AN250" s="70">
        <v>21183</v>
      </c>
      <c r="AO250" s="70">
        <v>0.78</v>
      </c>
      <c r="AP250" s="410"/>
      <c r="AQ250" s="99">
        <v>0.52</v>
      </c>
      <c r="AR250" s="99">
        <v>0.56999999999999995</v>
      </c>
      <c r="AS250" s="90">
        <v>80</v>
      </c>
      <c r="AT250" s="90">
        <v>170</v>
      </c>
      <c r="AU250" s="90">
        <v>36</v>
      </c>
      <c r="AV250" s="90">
        <v>2</v>
      </c>
      <c r="AW250" s="90">
        <v>3</v>
      </c>
      <c r="AX250" s="230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421"/>
      <c r="BO250" s="104"/>
      <c r="BP250" s="104"/>
      <c r="BQ250" s="104"/>
      <c r="BR250" s="104"/>
      <c r="BS250" s="104"/>
      <c r="BT250" s="104"/>
      <c r="BU250" s="104"/>
    </row>
    <row r="251" spans="1:73" x14ac:dyDescent="0.25">
      <c r="A251" s="44">
        <f t="shared" si="29"/>
        <v>2014</v>
      </c>
      <c r="B251" s="44" t="str">
        <f t="shared" si="29"/>
        <v>DICIEMBRE</v>
      </c>
      <c r="C251" s="44">
        <v>26</v>
      </c>
      <c r="D251" s="44" t="str">
        <f t="shared" si="28"/>
        <v>DICIEMBRE 2014 / 25</v>
      </c>
      <c r="E251" s="104"/>
      <c r="F251" s="77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Q251" s="113"/>
      <c r="R251" s="113"/>
      <c r="S251" s="415"/>
      <c r="T251" s="113"/>
      <c r="U251" s="113"/>
      <c r="V251" s="104"/>
      <c r="W251" s="104"/>
      <c r="X251" s="104"/>
      <c r="Y251" s="104"/>
      <c r="Z251" s="104"/>
      <c r="AA251" s="230"/>
      <c r="AB251" s="115">
        <v>25</v>
      </c>
      <c r="AC251" s="66">
        <v>42002</v>
      </c>
      <c r="AD251" s="67">
        <v>48875</v>
      </c>
      <c r="AE251" s="68" t="s">
        <v>165</v>
      </c>
      <c r="AF251" s="69">
        <v>0.56169999999999998</v>
      </c>
      <c r="AG251" s="69">
        <v>94</v>
      </c>
      <c r="AH251" s="69">
        <v>34</v>
      </c>
      <c r="AI251" s="70">
        <v>1.35</v>
      </c>
      <c r="AJ251" s="70">
        <v>0</v>
      </c>
      <c r="AK251" s="71" t="s">
        <v>20</v>
      </c>
      <c r="AL251" s="69">
        <v>64</v>
      </c>
      <c r="AM251" s="71" t="s">
        <v>35</v>
      </c>
      <c r="AN251" s="70">
        <v>21186</v>
      </c>
      <c r="AO251" s="70">
        <v>1.63</v>
      </c>
      <c r="AP251" s="410"/>
      <c r="AQ251" s="99">
        <v>0.52</v>
      </c>
      <c r="AR251" s="99">
        <v>0.56999999999999995</v>
      </c>
      <c r="AS251" s="90">
        <v>80</v>
      </c>
      <c r="AT251" s="90">
        <v>170</v>
      </c>
      <c r="AU251" s="90">
        <v>36</v>
      </c>
      <c r="AV251" s="90">
        <v>2</v>
      </c>
      <c r="AW251" s="90">
        <v>3</v>
      </c>
      <c r="AX251" s="230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421"/>
      <c r="BO251" s="104"/>
      <c r="BP251" s="104"/>
      <c r="BQ251" s="104"/>
      <c r="BR251" s="104"/>
      <c r="BS251" s="104"/>
      <c r="BT251" s="104"/>
      <c r="BU251" s="104"/>
    </row>
    <row r="252" spans="1:73" x14ac:dyDescent="0.25">
      <c r="A252" s="44">
        <f t="shared" si="29"/>
        <v>2014</v>
      </c>
      <c r="B252" s="44" t="str">
        <f t="shared" si="29"/>
        <v>DICIEMBRE</v>
      </c>
      <c r="C252" s="44">
        <v>27</v>
      </c>
      <c r="D252" s="44" t="str">
        <f t="shared" si="28"/>
        <v>DICIEMBRE 2014 / 26</v>
      </c>
      <c r="E252" s="104"/>
      <c r="F252" s="77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Q252" s="113"/>
      <c r="R252" s="113"/>
      <c r="S252" s="415"/>
      <c r="T252" s="113"/>
      <c r="U252" s="113"/>
      <c r="V252" s="104"/>
      <c r="W252" s="104"/>
      <c r="X252" s="104"/>
      <c r="Y252" s="104"/>
      <c r="Z252" s="104"/>
      <c r="AA252" s="230"/>
      <c r="AB252" s="115">
        <v>26</v>
      </c>
      <c r="AC252" s="66">
        <v>42003</v>
      </c>
      <c r="AD252" s="67">
        <v>48908</v>
      </c>
      <c r="AE252" s="68" t="s">
        <v>34</v>
      </c>
      <c r="AF252" s="69">
        <v>0.56320000000000003</v>
      </c>
      <c r="AG252" s="69">
        <v>89</v>
      </c>
      <c r="AH252" s="69">
        <v>34</v>
      </c>
      <c r="AI252" s="70">
        <v>1.85</v>
      </c>
      <c r="AJ252" s="70">
        <v>0</v>
      </c>
      <c r="AK252" s="71" t="s">
        <v>20</v>
      </c>
      <c r="AL252" s="69">
        <v>64</v>
      </c>
      <c r="AM252" s="71" t="s">
        <v>35</v>
      </c>
      <c r="AN252" s="70">
        <v>21188</v>
      </c>
      <c r="AO252" s="70">
        <v>0.96</v>
      </c>
      <c r="AP252" s="410"/>
      <c r="AQ252" s="99">
        <v>0.52</v>
      </c>
      <c r="AR252" s="99">
        <v>0.56999999999999995</v>
      </c>
      <c r="AS252" s="90">
        <v>80</v>
      </c>
      <c r="AT252" s="90">
        <v>170</v>
      </c>
      <c r="AU252" s="90">
        <v>36</v>
      </c>
      <c r="AV252" s="90">
        <v>2</v>
      </c>
      <c r="AW252" s="90">
        <v>3</v>
      </c>
      <c r="AX252" s="230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421"/>
      <c r="BO252" s="104"/>
      <c r="BP252" s="104"/>
      <c r="BQ252" s="104"/>
      <c r="BR252" s="104"/>
      <c r="BS252" s="104"/>
      <c r="BT252" s="104"/>
      <c r="BU252" s="104"/>
    </row>
    <row r="253" spans="1:73" x14ac:dyDescent="0.25">
      <c r="A253" s="44">
        <f t="shared" si="29"/>
        <v>2014</v>
      </c>
      <c r="B253" s="44" t="str">
        <f t="shared" si="29"/>
        <v>DICIEMBRE</v>
      </c>
      <c r="C253" s="44">
        <v>28</v>
      </c>
      <c r="D253" s="44" t="str">
        <f t="shared" si="28"/>
        <v>DICIEMBRE 2014 / 27</v>
      </c>
      <c r="E253" s="104"/>
      <c r="F253" s="77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Q253" s="113"/>
      <c r="R253" s="113"/>
      <c r="S253" s="415"/>
      <c r="T253" s="113"/>
      <c r="U253" s="113"/>
      <c r="V253" s="104"/>
      <c r="W253" s="104"/>
      <c r="X253" s="104"/>
      <c r="Y253" s="104"/>
      <c r="Z253" s="104"/>
      <c r="AA253" s="230"/>
      <c r="AB253" s="115">
        <v>27</v>
      </c>
      <c r="AC253" s="66">
        <v>42004</v>
      </c>
      <c r="AD253" s="67">
        <v>49083</v>
      </c>
      <c r="AE253" s="68" t="s">
        <v>165</v>
      </c>
      <c r="AF253" s="69">
        <v>0.56289999999999996</v>
      </c>
      <c r="AG253" s="69">
        <v>88</v>
      </c>
      <c r="AH253" s="69">
        <v>34</v>
      </c>
      <c r="AI253" s="70">
        <v>1.32</v>
      </c>
      <c r="AJ253" s="70">
        <v>0</v>
      </c>
      <c r="AK253" s="71" t="s">
        <v>20</v>
      </c>
      <c r="AL253" s="69">
        <v>64</v>
      </c>
      <c r="AM253" s="71" t="s">
        <v>35</v>
      </c>
      <c r="AN253" s="70">
        <v>21189</v>
      </c>
      <c r="AO253" s="70">
        <v>0.69</v>
      </c>
      <c r="AP253" s="410"/>
      <c r="AQ253" s="99">
        <v>0.52</v>
      </c>
      <c r="AR253" s="99">
        <v>0.56999999999999995</v>
      </c>
      <c r="AS253" s="90">
        <v>80</v>
      </c>
      <c r="AT253" s="90">
        <v>170</v>
      </c>
      <c r="AU253" s="90">
        <v>36</v>
      </c>
      <c r="AV253" s="90">
        <v>2</v>
      </c>
      <c r="AW253" s="90">
        <v>3</v>
      </c>
      <c r="AX253" s="230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421"/>
      <c r="BO253" s="104"/>
      <c r="BP253" s="104"/>
      <c r="BQ253" s="104"/>
      <c r="BR253" s="104"/>
      <c r="BS253" s="104"/>
      <c r="BT253" s="104"/>
      <c r="BU253" s="104"/>
    </row>
    <row r="254" spans="1:73" x14ac:dyDescent="0.25">
      <c r="A254" s="44">
        <f t="shared" si="29"/>
        <v>2014</v>
      </c>
      <c r="B254" s="44" t="str">
        <f t="shared" si="29"/>
        <v>DICIEMBRE</v>
      </c>
      <c r="C254" s="44">
        <v>29</v>
      </c>
      <c r="D254" s="44" t="str">
        <f t="shared" si="28"/>
        <v>DICIEMBRE 2014 / 28</v>
      </c>
      <c r="S254" s="417"/>
    </row>
    <row r="255" spans="1:73" x14ac:dyDescent="0.25">
      <c r="A255" s="44">
        <f t="shared" si="29"/>
        <v>2014</v>
      </c>
      <c r="B255" s="44" t="str">
        <f t="shared" si="29"/>
        <v>DICIEMBRE</v>
      </c>
      <c r="C255" s="44">
        <v>30</v>
      </c>
      <c r="D255" s="44" t="str">
        <f t="shared" si="28"/>
        <v>DICIEMBRE 2014 / 29</v>
      </c>
      <c r="S255" s="417"/>
    </row>
    <row r="256" spans="1:73" x14ac:dyDescent="0.25">
      <c r="A256" s="44">
        <f t="shared" si="29"/>
        <v>2014</v>
      </c>
      <c r="B256" s="44" t="str">
        <f t="shared" si="29"/>
        <v>DICIEMBRE</v>
      </c>
      <c r="C256" s="44">
        <v>31</v>
      </c>
      <c r="D256" s="44" t="str">
        <f t="shared" si="28"/>
        <v>DICIEMBRE 2014 / 30</v>
      </c>
      <c r="S256" s="417"/>
    </row>
    <row r="257" spans="1:74" s="206" customFormat="1" ht="15.75" x14ac:dyDescent="0.25">
      <c r="D257" s="44" t="str">
        <f t="shared" si="28"/>
        <v>DICIEMBRE 2014 / 31</v>
      </c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17"/>
      <c r="T257" s="44"/>
      <c r="U257" s="44"/>
      <c r="V257" s="44"/>
      <c r="W257" s="44"/>
      <c r="X257" s="44"/>
      <c r="Y257" s="44"/>
      <c r="Z257" s="44"/>
      <c r="AA257" s="207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11"/>
      <c r="AQ257" s="44"/>
      <c r="AR257" s="44"/>
      <c r="AS257" s="44"/>
      <c r="AT257" s="44"/>
      <c r="AU257" s="44"/>
      <c r="AV257" s="44"/>
      <c r="AW257" s="44"/>
      <c r="AX257" s="207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22"/>
      <c r="BO257" s="44"/>
      <c r="BP257" s="44"/>
      <c r="BQ257" s="44"/>
      <c r="BR257" s="44"/>
      <c r="BS257" s="44"/>
      <c r="BT257" s="44"/>
      <c r="BU257" s="44"/>
      <c r="BV257" s="209" t="str">
        <f>IFERROR(AVERAGE(BV226:BV256),"")</f>
        <v/>
      </c>
    </row>
    <row r="258" spans="1:74" ht="15.75" x14ac:dyDescent="0.25">
      <c r="A258" s="44">
        <v>2015</v>
      </c>
      <c r="B258" s="44" t="s">
        <v>239</v>
      </c>
      <c r="C258" s="44">
        <v>1</v>
      </c>
      <c r="D258" s="208" t="s">
        <v>228</v>
      </c>
      <c r="E258" s="209">
        <f t="shared" ref="E258:AJ258" si="30">IFERROR(AVERAGE(E227:E257),"")</f>
        <v>10</v>
      </c>
      <c r="F258" s="209">
        <f t="shared" si="30"/>
        <v>41989.26315789474</v>
      </c>
      <c r="G258" s="209">
        <f t="shared" si="30"/>
        <v>48612.789473684214</v>
      </c>
      <c r="H258" s="209" t="str">
        <f t="shared" si="30"/>
        <v/>
      </c>
      <c r="I258" s="209">
        <f t="shared" si="30"/>
        <v>0.55344210526315774</v>
      </c>
      <c r="J258" s="209">
        <f t="shared" si="30"/>
        <v>97.736842105263165</v>
      </c>
      <c r="K258" s="209">
        <f t="shared" si="30"/>
        <v>27.684210526315791</v>
      </c>
      <c r="L258" s="209">
        <f t="shared" si="30"/>
        <v>1.2447368421052629</v>
      </c>
      <c r="M258" s="209">
        <f t="shared" si="30"/>
        <v>0</v>
      </c>
      <c r="N258" s="209" t="str">
        <f t="shared" si="30"/>
        <v/>
      </c>
      <c r="O258" s="209">
        <f t="shared" si="30"/>
        <v>4.8421052631578947</v>
      </c>
      <c r="P258" s="209" t="str">
        <f t="shared" si="30"/>
        <v/>
      </c>
      <c r="Q258" s="209">
        <f t="shared" si="30"/>
        <v>21259.157894736843</v>
      </c>
      <c r="R258" s="209">
        <f t="shared" si="30"/>
        <v>0.81315789473684208</v>
      </c>
      <c r="S258" s="418" t="str">
        <f t="shared" si="30"/>
        <v/>
      </c>
      <c r="T258" s="209">
        <f t="shared" si="30"/>
        <v>0.5199999999999998</v>
      </c>
      <c r="U258" s="209">
        <f t="shared" si="30"/>
        <v>0.57000000000000006</v>
      </c>
      <c r="V258" s="209">
        <f t="shared" si="30"/>
        <v>80</v>
      </c>
      <c r="W258" s="209">
        <f t="shared" si="30"/>
        <v>170</v>
      </c>
      <c r="X258" s="209">
        <f t="shared" si="30"/>
        <v>36</v>
      </c>
      <c r="Y258" s="209">
        <f t="shared" si="30"/>
        <v>2</v>
      </c>
      <c r="Z258" s="209">
        <f t="shared" si="30"/>
        <v>3</v>
      </c>
      <c r="AA258" s="209" t="str">
        <f t="shared" si="30"/>
        <v/>
      </c>
      <c r="AB258" s="209">
        <f t="shared" si="30"/>
        <v>14</v>
      </c>
      <c r="AC258" s="209">
        <f t="shared" si="30"/>
        <v>41988.407407407409</v>
      </c>
      <c r="AD258" s="209">
        <f t="shared" si="30"/>
        <v>48584.925925925927</v>
      </c>
      <c r="AE258" s="209" t="str">
        <f t="shared" si="30"/>
        <v/>
      </c>
      <c r="AF258" s="209">
        <f t="shared" si="30"/>
        <v>0.56318888888888896</v>
      </c>
      <c r="AG258" s="209">
        <f t="shared" si="30"/>
        <v>88.518518518518519</v>
      </c>
      <c r="AH258" s="209">
        <f t="shared" si="30"/>
        <v>33.962962962962962</v>
      </c>
      <c r="AI258" s="209">
        <f t="shared" si="30"/>
        <v>1.5888888888888886</v>
      </c>
      <c r="AJ258" s="209">
        <f t="shared" si="30"/>
        <v>0</v>
      </c>
      <c r="AK258" s="209" t="str">
        <f t="shared" ref="AK258:BP258" si="31">IFERROR(AVERAGE(AK227:AK257),"")</f>
        <v/>
      </c>
      <c r="AL258" s="209">
        <f t="shared" si="31"/>
        <v>63.925925925925924</v>
      </c>
      <c r="AM258" s="209" t="str">
        <f t="shared" si="31"/>
        <v/>
      </c>
      <c r="AN258" s="209">
        <f t="shared" si="31"/>
        <v>21558.85185185185</v>
      </c>
      <c r="AO258" s="209">
        <f t="shared" si="31"/>
        <v>0.7340740740740741</v>
      </c>
      <c r="AP258" s="412" t="str">
        <f t="shared" si="31"/>
        <v/>
      </c>
      <c r="AQ258" s="209">
        <f t="shared" si="31"/>
        <v>0.51999999999999968</v>
      </c>
      <c r="AR258" s="209">
        <f t="shared" si="31"/>
        <v>0.57000000000000017</v>
      </c>
      <c r="AS258" s="209">
        <f t="shared" si="31"/>
        <v>80</v>
      </c>
      <c r="AT258" s="209">
        <f t="shared" si="31"/>
        <v>170</v>
      </c>
      <c r="AU258" s="209">
        <f t="shared" si="31"/>
        <v>36</v>
      </c>
      <c r="AV258" s="209">
        <f t="shared" si="31"/>
        <v>2</v>
      </c>
      <c r="AW258" s="209">
        <f t="shared" si="31"/>
        <v>3</v>
      </c>
      <c r="AX258" s="209" t="str">
        <f t="shared" si="31"/>
        <v/>
      </c>
      <c r="AY258" s="209">
        <f t="shared" si="31"/>
        <v>2.5</v>
      </c>
      <c r="AZ258" s="209">
        <f t="shared" si="31"/>
        <v>41991.75</v>
      </c>
      <c r="BA258" s="209" t="str">
        <f t="shared" si="31"/>
        <v/>
      </c>
      <c r="BB258" s="209" t="str">
        <f t="shared" si="31"/>
        <v/>
      </c>
      <c r="BC258" s="209">
        <f t="shared" si="31"/>
        <v>0.56035000000000001</v>
      </c>
      <c r="BD258" s="209">
        <f t="shared" si="31"/>
        <v>93.75</v>
      </c>
      <c r="BE258" s="209">
        <f t="shared" si="31"/>
        <v>33.224000000000004</v>
      </c>
      <c r="BF258" s="209">
        <f t="shared" si="31"/>
        <v>0.68</v>
      </c>
      <c r="BG258" s="209">
        <f t="shared" si="31"/>
        <v>1.8749999999999998</v>
      </c>
      <c r="BH258" s="209">
        <f t="shared" si="31"/>
        <v>0.02</v>
      </c>
      <c r="BI258" s="209">
        <f t="shared" si="31"/>
        <v>1</v>
      </c>
      <c r="BJ258" s="209">
        <f t="shared" si="31"/>
        <v>5.0000000000000001E-3</v>
      </c>
      <c r="BK258" s="209" t="str">
        <f t="shared" si="31"/>
        <v/>
      </c>
      <c r="BL258" s="209">
        <f t="shared" si="31"/>
        <v>21259.75</v>
      </c>
      <c r="BM258" s="209">
        <f t="shared" si="31"/>
        <v>0.5</v>
      </c>
      <c r="BN258" s="423" t="str">
        <f t="shared" si="31"/>
        <v/>
      </c>
      <c r="BO258" s="209">
        <f t="shared" si="31"/>
        <v>0.52</v>
      </c>
      <c r="BP258" s="209">
        <f t="shared" si="31"/>
        <v>0.56999999999999995</v>
      </c>
      <c r="BQ258" s="209">
        <f t="shared" ref="BQ258:BU258" si="32">IFERROR(AVERAGE(BQ227:BQ257),"")</f>
        <v>80</v>
      </c>
      <c r="BR258" s="209">
        <f t="shared" si="32"/>
        <v>170</v>
      </c>
      <c r="BS258" s="209">
        <f t="shared" si="32"/>
        <v>36</v>
      </c>
      <c r="BT258" s="209">
        <f t="shared" si="32"/>
        <v>2</v>
      </c>
      <c r="BU258" s="209">
        <f t="shared" si="32"/>
        <v>3</v>
      </c>
    </row>
    <row r="259" spans="1:74" x14ac:dyDescent="0.25">
      <c r="A259" s="44">
        <f>A258</f>
        <v>2015</v>
      </c>
      <c r="B259" s="44" t="str">
        <f>B258</f>
        <v>ENERO</v>
      </c>
      <c r="C259" s="44">
        <v>2</v>
      </c>
      <c r="D259" s="44" t="str">
        <f t="shared" ref="D259:D289" si="33">B258&amp;" "&amp;A258&amp;" / "&amp;C258</f>
        <v>ENERO 2015 / 1</v>
      </c>
      <c r="E259" s="104">
        <v>1</v>
      </c>
      <c r="F259" s="78">
        <v>42006</v>
      </c>
      <c r="G259" s="114">
        <v>49137</v>
      </c>
      <c r="H259" s="114" t="s">
        <v>171</v>
      </c>
      <c r="I259" s="92">
        <v>0.5554</v>
      </c>
      <c r="J259" s="93">
        <v>86</v>
      </c>
      <c r="K259" s="93">
        <v>29</v>
      </c>
      <c r="L259" s="93">
        <v>0.95</v>
      </c>
      <c r="M259" s="93">
        <v>0</v>
      </c>
      <c r="N259" s="94" t="s">
        <v>20</v>
      </c>
      <c r="O259" s="93">
        <v>5</v>
      </c>
      <c r="P259" s="94" t="s">
        <v>21</v>
      </c>
      <c r="Q259" s="121">
        <v>21248</v>
      </c>
      <c r="R259" s="93">
        <v>0.68</v>
      </c>
      <c r="S259" s="414"/>
      <c r="T259" s="99">
        <v>0.52</v>
      </c>
      <c r="U259" s="99">
        <v>0.56999999999999995</v>
      </c>
      <c r="V259" s="90">
        <v>80</v>
      </c>
      <c r="W259" s="90">
        <v>170</v>
      </c>
      <c r="X259" s="90">
        <v>36</v>
      </c>
      <c r="Y259" s="90">
        <v>2</v>
      </c>
      <c r="Z259" s="90">
        <v>3</v>
      </c>
      <c r="AA259" s="230"/>
      <c r="AB259" s="115">
        <v>1</v>
      </c>
      <c r="AC259" s="66">
        <v>42005</v>
      </c>
      <c r="AD259" s="67">
        <v>49096</v>
      </c>
      <c r="AE259" s="68" t="s">
        <v>34</v>
      </c>
      <c r="AF259" s="69">
        <v>0.56320000000000003</v>
      </c>
      <c r="AG259" s="69">
        <v>88</v>
      </c>
      <c r="AH259" s="69">
        <v>34</v>
      </c>
      <c r="AI259" s="70">
        <v>1.4</v>
      </c>
      <c r="AJ259" s="70">
        <v>0</v>
      </c>
      <c r="AK259" s="71" t="s">
        <v>20</v>
      </c>
      <c r="AL259" s="69">
        <v>64</v>
      </c>
      <c r="AM259" s="71" t="s">
        <v>35</v>
      </c>
      <c r="AN259" s="70">
        <v>21191</v>
      </c>
      <c r="AO259" s="70">
        <v>0.75</v>
      </c>
      <c r="AP259" s="410"/>
      <c r="AQ259" s="99">
        <v>0.52</v>
      </c>
      <c r="AR259" s="99">
        <v>0.56999999999999995</v>
      </c>
      <c r="AS259" s="90">
        <v>80</v>
      </c>
      <c r="AT259" s="90">
        <v>170</v>
      </c>
      <c r="AU259" s="90">
        <v>36</v>
      </c>
      <c r="AV259" s="90">
        <v>2</v>
      </c>
      <c r="AW259" s="90">
        <v>3</v>
      </c>
      <c r="AX259" s="230"/>
      <c r="AY259" s="104">
        <v>1</v>
      </c>
      <c r="AZ259" s="116">
        <v>42010</v>
      </c>
      <c r="BA259" s="117"/>
      <c r="BB259" s="117"/>
      <c r="BC259" s="117">
        <v>0.56379999999999997</v>
      </c>
      <c r="BD259" s="70">
        <v>83</v>
      </c>
      <c r="BE259" s="102">
        <f>((9/5)*BF259)+32</f>
        <v>33.224000000000004</v>
      </c>
      <c r="BF259" s="70">
        <v>0.68</v>
      </c>
      <c r="BG259" s="70">
        <v>2</v>
      </c>
      <c r="BH259" s="70">
        <v>0.02</v>
      </c>
      <c r="BI259" s="70">
        <v>1</v>
      </c>
      <c r="BJ259" s="118">
        <v>5.0000000000000001E-3</v>
      </c>
      <c r="BK259" s="117" t="s">
        <v>37</v>
      </c>
      <c r="BL259" s="70">
        <v>21233</v>
      </c>
      <c r="BM259" s="70">
        <v>0.5</v>
      </c>
      <c r="BN259" s="424"/>
      <c r="BO259" s="99">
        <v>0.52</v>
      </c>
      <c r="BP259" s="99">
        <v>0.56999999999999995</v>
      </c>
      <c r="BQ259" s="90">
        <v>80</v>
      </c>
      <c r="BR259" s="90">
        <v>170</v>
      </c>
      <c r="BS259" s="90">
        <v>36</v>
      </c>
      <c r="BT259" s="90">
        <v>2</v>
      </c>
      <c r="BU259" s="90">
        <v>3</v>
      </c>
    </row>
    <row r="260" spans="1:74" x14ac:dyDescent="0.25">
      <c r="A260" s="44">
        <f t="shared" ref="A260:B288" si="34">A259</f>
        <v>2015</v>
      </c>
      <c r="B260" s="44" t="str">
        <f t="shared" si="34"/>
        <v>ENERO</v>
      </c>
      <c r="C260" s="44">
        <v>3</v>
      </c>
      <c r="D260" s="44" t="str">
        <f t="shared" si="33"/>
        <v>ENERO 2015 / 2</v>
      </c>
      <c r="E260" s="104">
        <v>2</v>
      </c>
      <c r="F260" s="78">
        <v>42010</v>
      </c>
      <c r="G260" s="114">
        <v>49195</v>
      </c>
      <c r="H260" s="114" t="s">
        <v>171</v>
      </c>
      <c r="I260" s="92">
        <v>0.5514</v>
      </c>
      <c r="J260" s="93">
        <v>96</v>
      </c>
      <c r="K260" s="93">
        <v>28</v>
      </c>
      <c r="L260" s="93">
        <v>1.27</v>
      </c>
      <c r="M260" s="93">
        <v>0</v>
      </c>
      <c r="N260" s="94" t="s">
        <v>20</v>
      </c>
      <c r="O260" s="93">
        <v>5</v>
      </c>
      <c r="P260" s="94" t="s">
        <v>21</v>
      </c>
      <c r="Q260" s="121">
        <v>21271</v>
      </c>
      <c r="R260" s="93">
        <v>0.98</v>
      </c>
      <c r="S260" s="414"/>
      <c r="T260" s="99">
        <v>0.52</v>
      </c>
      <c r="U260" s="99">
        <v>0.56999999999999995</v>
      </c>
      <c r="V260" s="90">
        <v>80</v>
      </c>
      <c r="W260" s="90">
        <v>170</v>
      </c>
      <c r="X260" s="90">
        <v>36</v>
      </c>
      <c r="Y260" s="90">
        <v>2</v>
      </c>
      <c r="Z260" s="90">
        <v>3</v>
      </c>
      <c r="AA260" s="230"/>
      <c r="AB260" s="115">
        <v>2</v>
      </c>
      <c r="AC260" s="66">
        <v>42006</v>
      </c>
      <c r="AD260" s="67">
        <v>49129</v>
      </c>
      <c r="AE260" s="68" t="s">
        <v>165</v>
      </c>
      <c r="AF260" s="69">
        <v>0.56330000000000002</v>
      </c>
      <c r="AG260" s="69">
        <v>88</v>
      </c>
      <c r="AH260" s="69">
        <v>34</v>
      </c>
      <c r="AI260" s="70">
        <v>1.34</v>
      </c>
      <c r="AJ260" s="70">
        <v>0</v>
      </c>
      <c r="AK260" s="71" t="s">
        <v>20</v>
      </c>
      <c r="AL260" s="69">
        <v>64</v>
      </c>
      <c r="AM260" s="71" t="s">
        <v>35</v>
      </c>
      <c r="AN260" s="70">
        <v>21191</v>
      </c>
      <c r="AO260" s="70">
        <v>0.56999999999999995</v>
      </c>
      <c r="AP260" s="410"/>
      <c r="AQ260" s="99">
        <v>0.52</v>
      </c>
      <c r="AR260" s="99">
        <v>0.56999999999999995</v>
      </c>
      <c r="AS260" s="90">
        <v>80</v>
      </c>
      <c r="AT260" s="90">
        <v>170</v>
      </c>
      <c r="AU260" s="90">
        <v>36</v>
      </c>
      <c r="AV260" s="90">
        <v>2</v>
      </c>
      <c r="AW260" s="90">
        <v>3</v>
      </c>
      <c r="AX260" s="230"/>
      <c r="AY260" s="104">
        <v>2</v>
      </c>
      <c r="AZ260" s="116">
        <v>42016</v>
      </c>
      <c r="BA260" s="117"/>
      <c r="BB260" s="117"/>
      <c r="BC260" s="117">
        <v>0.56110000000000004</v>
      </c>
      <c r="BD260" s="70">
        <v>90</v>
      </c>
      <c r="BE260" s="102">
        <f>((9/5)*BF260)+32</f>
        <v>33.224000000000004</v>
      </c>
      <c r="BF260" s="70">
        <v>0.68</v>
      </c>
      <c r="BG260" s="70">
        <v>1.9</v>
      </c>
      <c r="BH260" s="70">
        <v>0.02</v>
      </c>
      <c r="BI260" s="70">
        <v>1</v>
      </c>
      <c r="BJ260" s="118">
        <v>5.0000000000000001E-3</v>
      </c>
      <c r="BK260" s="117" t="s">
        <v>37</v>
      </c>
      <c r="BL260" s="70">
        <v>21254</v>
      </c>
      <c r="BM260" s="70">
        <v>0.5</v>
      </c>
      <c r="BN260" s="424"/>
      <c r="BO260" s="99">
        <v>0.52</v>
      </c>
      <c r="BP260" s="99">
        <v>0.56999999999999995</v>
      </c>
      <c r="BQ260" s="90">
        <v>80</v>
      </c>
      <c r="BR260" s="90">
        <v>170</v>
      </c>
      <c r="BS260" s="90">
        <v>36</v>
      </c>
      <c r="BT260" s="90">
        <v>2</v>
      </c>
      <c r="BU260" s="90">
        <v>3</v>
      </c>
    </row>
    <row r="261" spans="1:74" x14ac:dyDescent="0.25">
      <c r="A261" s="44">
        <f t="shared" si="34"/>
        <v>2015</v>
      </c>
      <c r="B261" s="44" t="str">
        <f t="shared" si="34"/>
        <v>ENERO</v>
      </c>
      <c r="C261" s="44">
        <v>4</v>
      </c>
      <c r="D261" s="44" t="str">
        <f t="shared" si="33"/>
        <v>ENERO 2015 / 3</v>
      </c>
      <c r="E261" s="104">
        <v>3</v>
      </c>
      <c r="F261" s="78">
        <v>42011</v>
      </c>
      <c r="G261" s="114">
        <v>49219</v>
      </c>
      <c r="H261" s="114" t="s">
        <v>171</v>
      </c>
      <c r="I261" s="92">
        <v>0.55159999999999998</v>
      </c>
      <c r="J261" s="93">
        <v>100</v>
      </c>
      <c r="K261" s="93">
        <v>29</v>
      </c>
      <c r="L261" s="93">
        <v>1.18</v>
      </c>
      <c r="M261" s="93">
        <v>0</v>
      </c>
      <c r="N261" s="94" t="s">
        <v>20</v>
      </c>
      <c r="O261" s="93">
        <v>5</v>
      </c>
      <c r="P261" s="94" t="s">
        <v>21</v>
      </c>
      <c r="Q261" s="121">
        <v>21270</v>
      </c>
      <c r="R261" s="93">
        <v>0.94</v>
      </c>
      <c r="S261" s="414"/>
      <c r="T261" s="99">
        <v>0.52</v>
      </c>
      <c r="U261" s="99">
        <v>0.56999999999999995</v>
      </c>
      <c r="V261" s="90">
        <v>80</v>
      </c>
      <c r="W261" s="90">
        <v>170</v>
      </c>
      <c r="X261" s="90">
        <v>36</v>
      </c>
      <c r="Y261" s="90">
        <v>2</v>
      </c>
      <c r="Z261" s="90">
        <v>3</v>
      </c>
      <c r="AA261" s="230"/>
      <c r="AB261" s="115">
        <v>3</v>
      </c>
      <c r="AC261" s="66">
        <v>42007</v>
      </c>
      <c r="AD261" s="67">
        <v>49139</v>
      </c>
      <c r="AE261" s="68" t="s">
        <v>34</v>
      </c>
      <c r="AF261" s="69">
        <v>0.5635</v>
      </c>
      <c r="AG261" s="69">
        <v>87</v>
      </c>
      <c r="AH261" s="69">
        <v>34</v>
      </c>
      <c r="AI261" s="70">
        <v>1.53</v>
      </c>
      <c r="AJ261" s="70">
        <v>0</v>
      </c>
      <c r="AK261" s="71" t="s">
        <v>20</v>
      </c>
      <c r="AL261" s="69">
        <v>64</v>
      </c>
      <c r="AM261" s="71" t="s">
        <v>35</v>
      </c>
      <c r="AN261" s="70">
        <v>21190</v>
      </c>
      <c r="AO261" s="70">
        <v>0.51</v>
      </c>
      <c r="AP261" s="410"/>
      <c r="AQ261" s="99">
        <v>0.52</v>
      </c>
      <c r="AR261" s="99">
        <v>0.56999999999999995</v>
      </c>
      <c r="AS261" s="90">
        <v>80</v>
      </c>
      <c r="AT261" s="90">
        <v>170</v>
      </c>
      <c r="AU261" s="90">
        <v>36</v>
      </c>
      <c r="AV261" s="90">
        <v>2</v>
      </c>
      <c r="AW261" s="90">
        <v>3</v>
      </c>
      <c r="AX261" s="230"/>
      <c r="AY261" s="104">
        <v>3</v>
      </c>
      <c r="AZ261" s="116">
        <v>42025</v>
      </c>
      <c r="BA261" s="117"/>
      <c r="BB261" s="117"/>
      <c r="BC261" s="117">
        <v>0.56040000000000001</v>
      </c>
      <c r="BD261" s="70">
        <v>94</v>
      </c>
      <c r="BE261" s="102">
        <f>((9/5)*BF261)+32</f>
        <v>33.224000000000004</v>
      </c>
      <c r="BF261" s="70">
        <v>0.68</v>
      </c>
      <c r="BG261" s="70">
        <v>2</v>
      </c>
      <c r="BH261" s="70">
        <v>0.02</v>
      </c>
      <c r="BI261" s="70">
        <v>1</v>
      </c>
      <c r="BJ261" s="118">
        <v>5.0000000000000001E-3</v>
      </c>
      <c r="BK261" s="117" t="s">
        <v>37</v>
      </c>
      <c r="BL261" s="70">
        <v>21254</v>
      </c>
      <c r="BM261" s="70">
        <v>0.5</v>
      </c>
      <c r="BN261" s="424"/>
      <c r="BO261" s="99">
        <v>0.52</v>
      </c>
      <c r="BP261" s="99">
        <v>0.56999999999999995</v>
      </c>
      <c r="BQ261" s="90">
        <v>80</v>
      </c>
      <c r="BR261" s="90">
        <v>170</v>
      </c>
      <c r="BS261" s="90">
        <v>36</v>
      </c>
      <c r="BT261" s="90">
        <v>2</v>
      </c>
      <c r="BU261" s="90">
        <v>3</v>
      </c>
    </row>
    <row r="262" spans="1:74" x14ac:dyDescent="0.25">
      <c r="A262" s="44">
        <f t="shared" si="34"/>
        <v>2015</v>
      </c>
      <c r="B262" s="44" t="str">
        <f t="shared" si="34"/>
        <v>ENERO</v>
      </c>
      <c r="C262" s="44">
        <v>5</v>
      </c>
      <c r="D262" s="44" t="str">
        <f t="shared" si="33"/>
        <v>ENERO 2015 / 4</v>
      </c>
      <c r="E262" s="104">
        <v>4</v>
      </c>
      <c r="F262" s="78">
        <v>42012</v>
      </c>
      <c r="G262" s="114">
        <v>49351</v>
      </c>
      <c r="H262" s="114" t="s">
        <v>171</v>
      </c>
      <c r="I262" s="92">
        <v>0.55569999999999997</v>
      </c>
      <c r="J262" s="93">
        <v>89</v>
      </c>
      <c r="K262" s="93">
        <v>27</v>
      </c>
      <c r="L262" s="93">
        <v>1.3</v>
      </c>
      <c r="M262" s="93">
        <v>0</v>
      </c>
      <c r="N262" s="94" t="s">
        <v>20</v>
      </c>
      <c r="O262" s="93">
        <v>5</v>
      </c>
      <c r="P262" s="94" t="s">
        <v>21</v>
      </c>
      <c r="Q262" s="121">
        <v>21246</v>
      </c>
      <c r="R262" s="93">
        <v>0.4</v>
      </c>
      <c r="S262" s="414"/>
      <c r="T262" s="99">
        <v>0.52</v>
      </c>
      <c r="U262" s="99">
        <v>0.56999999999999995</v>
      </c>
      <c r="V262" s="90">
        <v>80</v>
      </c>
      <c r="W262" s="90">
        <v>170</v>
      </c>
      <c r="X262" s="90">
        <v>36</v>
      </c>
      <c r="Y262" s="90">
        <v>2</v>
      </c>
      <c r="Z262" s="90">
        <v>3</v>
      </c>
      <c r="AA262" s="230"/>
      <c r="AB262" s="115">
        <v>4</v>
      </c>
      <c r="AC262" s="66">
        <v>42008</v>
      </c>
      <c r="AD262" s="67">
        <v>49153</v>
      </c>
      <c r="AE262" s="68" t="s">
        <v>165</v>
      </c>
      <c r="AF262" s="69">
        <v>0.56469999999999998</v>
      </c>
      <c r="AG262" s="69">
        <v>85</v>
      </c>
      <c r="AH262" s="69">
        <v>34</v>
      </c>
      <c r="AI262" s="70">
        <v>1.52</v>
      </c>
      <c r="AJ262" s="70">
        <v>0</v>
      </c>
      <c r="AK262" s="71" t="s">
        <v>20</v>
      </c>
      <c r="AL262" s="69">
        <v>64</v>
      </c>
      <c r="AM262" s="71" t="s">
        <v>35</v>
      </c>
      <c r="AN262" s="70">
        <v>21185</v>
      </c>
      <c r="AO262" s="70">
        <v>0.41</v>
      </c>
      <c r="AP262" s="410"/>
      <c r="AQ262" s="99">
        <v>0.52</v>
      </c>
      <c r="AR262" s="99">
        <v>0.56999999999999995</v>
      </c>
      <c r="AS262" s="90">
        <v>80</v>
      </c>
      <c r="AT262" s="90">
        <v>170</v>
      </c>
      <c r="AU262" s="90">
        <v>36</v>
      </c>
      <c r="AV262" s="90">
        <v>2</v>
      </c>
      <c r="AW262" s="90">
        <v>3</v>
      </c>
      <c r="AX262" s="230"/>
      <c r="AY262" s="104">
        <v>4</v>
      </c>
      <c r="AZ262" s="116">
        <v>42033</v>
      </c>
      <c r="BA262" s="117"/>
      <c r="BB262" s="117"/>
      <c r="BC262" s="117">
        <v>0.56059999999999999</v>
      </c>
      <c r="BD262" s="70">
        <v>88</v>
      </c>
      <c r="BE262" s="102">
        <f>((9/5)*BF262)+32</f>
        <v>33.224000000000004</v>
      </c>
      <c r="BF262" s="70">
        <v>0.68</v>
      </c>
      <c r="BG262" s="70">
        <v>1.9</v>
      </c>
      <c r="BH262" s="70">
        <v>0.02</v>
      </c>
      <c r="BI262" s="70">
        <v>1</v>
      </c>
      <c r="BJ262" s="118">
        <v>5.0000000000000001E-3</v>
      </c>
      <c r="BK262" s="117" t="s">
        <v>37</v>
      </c>
      <c r="BL262" s="70">
        <v>21259</v>
      </c>
      <c r="BM262" s="70">
        <v>0.5</v>
      </c>
      <c r="BN262" s="424"/>
      <c r="BO262" s="99">
        <v>0.52</v>
      </c>
      <c r="BP262" s="99">
        <v>0.56999999999999995</v>
      </c>
      <c r="BQ262" s="90">
        <v>80</v>
      </c>
      <c r="BR262" s="90">
        <v>170</v>
      </c>
      <c r="BS262" s="90">
        <v>36</v>
      </c>
      <c r="BT262" s="90">
        <v>2</v>
      </c>
      <c r="BU262" s="90">
        <v>3</v>
      </c>
    </row>
    <row r="263" spans="1:74" x14ac:dyDescent="0.25">
      <c r="A263" s="44">
        <f t="shared" si="34"/>
        <v>2015</v>
      </c>
      <c r="B263" s="44" t="str">
        <f t="shared" si="34"/>
        <v>ENERO</v>
      </c>
      <c r="C263" s="44">
        <v>6</v>
      </c>
      <c r="D263" s="44" t="str">
        <f t="shared" si="33"/>
        <v>ENERO 2015 / 5</v>
      </c>
      <c r="E263" s="104">
        <v>5</v>
      </c>
      <c r="F263" s="78">
        <v>42014</v>
      </c>
      <c r="G263" s="114">
        <v>49556</v>
      </c>
      <c r="H263" s="114" t="s">
        <v>171</v>
      </c>
      <c r="I263" s="92">
        <v>0.54669999999999996</v>
      </c>
      <c r="J263" s="93">
        <v>112</v>
      </c>
      <c r="K263" s="93">
        <v>25</v>
      </c>
      <c r="L263" s="93">
        <v>1.08</v>
      </c>
      <c r="M263" s="93">
        <v>0</v>
      </c>
      <c r="N263" s="94" t="s">
        <v>20</v>
      </c>
      <c r="O263" s="93">
        <v>5</v>
      </c>
      <c r="P263" s="94" t="s">
        <v>21</v>
      </c>
      <c r="Q263" s="121">
        <v>21297</v>
      </c>
      <c r="R263" s="93">
        <v>1.03</v>
      </c>
      <c r="S263" s="414"/>
      <c r="T263" s="99">
        <v>0.52</v>
      </c>
      <c r="U263" s="99">
        <v>0.56999999999999995</v>
      </c>
      <c r="V263" s="90">
        <v>80</v>
      </c>
      <c r="W263" s="90">
        <v>170</v>
      </c>
      <c r="X263" s="90">
        <v>36</v>
      </c>
      <c r="Y263" s="90">
        <v>2</v>
      </c>
      <c r="Z263" s="90">
        <v>3</v>
      </c>
      <c r="AA263" s="230"/>
      <c r="AB263" s="115">
        <v>5</v>
      </c>
      <c r="AC263" s="66">
        <v>42009</v>
      </c>
      <c r="AD263" s="67">
        <v>49177</v>
      </c>
      <c r="AE263" s="68" t="s">
        <v>34</v>
      </c>
      <c r="AF263" s="69">
        <v>0.56320000000000003</v>
      </c>
      <c r="AG263" s="69">
        <v>87</v>
      </c>
      <c r="AH263" s="69">
        <v>34</v>
      </c>
      <c r="AI263" s="70">
        <v>1.59</v>
      </c>
      <c r="AJ263" s="70">
        <v>0</v>
      </c>
      <c r="AK263" s="71" t="s">
        <v>20</v>
      </c>
      <c r="AL263" s="69">
        <v>64</v>
      </c>
      <c r="AM263" s="71" t="s">
        <v>35</v>
      </c>
      <c r="AN263" s="70">
        <v>21190</v>
      </c>
      <c r="AO263" s="70">
        <v>0.47</v>
      </c>
      <c r="AP263" s="410"/>
      <c r="AQ263" s="99">
        <v>0.52</v>
      </c>
      <c r="AR263" s="99">
        <v>0.56999999999999995</v>
      </c>
      <c r="AS263" s="90">
        <v>80</v>
      </c>
      <c r="AT263" s="90">
        <v>170</v>
      </c>
      <c r="AU263" s="90">
        <v>36</v>
      </c>
      <c r="AV263" s="90">
        <v>2</v>
      </c>
      <c r="AW263" s="90">
        <v>3</v>
      </c>
      <c r="AX263" s="230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421"/>
      <c r="BO263" s="104"/>
      <c r="BP263" s="104"/>
      <c r="BQ263" s="104"/>
      <c r="BR263" s="104"/>
      <c r="BS263" s="104"/>
      <c r="BT263" s="104"/>
      <c r="BU263" s="104"/>
    </row>
    <row r="264" spans="1:74" x14ac:dyDescent="0.25">
      <c r="A264" s="44">
        <f t="shared" si="34"/>
        <v>2015</v>
      </c>
      <c r="B264" s="44" t="str">
        <f t="shared" si="34"/>
        <v>ENERO</v>
      </c>
      <c r="C264" s="44">
        <v>7</v>
      </c>
      <c r="D264" s="44" t="str">
        <f t="shared" si="33"/>
        <v>ENERO 2015 / 6</v>
      </c>
      <c r="E264" s="104">
        <v>6</v>
      </c>
      <c r="F264" s="78">
        <v>42016</v>
      </c>
      <c r="G264" s="124">
        <v>49581</v>
      </c>
      <c r="H264" s="124" t="s">
        <v>171</v>
      </c>
      <c r="I264" s="108">
        <v>0.54759999999999998</v>
      </c>
      <c r="J264" s="109">
        <v>110</v>
      </c>
      <c r="K264" s="109">
        <v>27</v>
      </c>
      <c r="L264" s="109">
        <v>1.04</v>
      </c>
      <c r="M264" s="109">
        <v>0</v>
      </c>
      <c r="N264" s="108" t="s">
        <v>20</v>
      </c>
      <c r="O264" s="109">
        <v>5</v>
      </c>
      <c r="P264" s="110" t="s">
        <v>21</v>
      </c>
      <c r="Q264" s="121">
        <v>21292</v>
      </c>
      <c r="R264" s="108">
        <v>1.03</v>
      </c>
      <c r="S264" s="414"/>
      <c r="T264" s="99">
        <v>0.52</v>
      </c>
      <c r="U264" s="99">
        <v>0.56999999999999995</v>
      </c>
      <c r="V264" s="90">
        <v>80</v>
      </c>
      <c r="W264" s="90">
        <v>170</v>
      </c>
      <c r="X264" s="90">
        <v>36</v>
      </c>
      <c r="Y264" s="90">
        <v>2</v>
      </c>
      <c r="Z264" s="90">
        <v>3</v>
      </c>
      <c r="AA264" s="230"/>
      <c r="AB264" s="115">
        <v>6</v>
      </c>
      <c r="AC264" s="66">
        <v>42010</v>
      </c>
      <c r="AD264" s="67">
        <v>49198</v>
      </c>
      <c r="AE264" s="68" t="s">
        <v>165</v>
      </c>
      <c r="AF264" s="69">
        <v>0.56399999999999995</v>
      </c>
      <c r="AG264" s="69">
        <v>86</v>
      </c>
      <c r="AH264" s="69">
        <v>34</v>
      </c>
      <c r="AI264" s="70">
        <v>1.61</v>
      </c>
      <c r="AJ264" s="70">
        <v>0</v>
      </c>
      <c r="AK264" s="71" t="s">
        <v>20</v>
      </c>
      <c r="AL264" s="69">
        <v>64</v>
      </c>
      <c r="AM264" s="71" t="s">
        <v>35</v>
      </c>
      <c r="AN264" s="70">
        <v>21187</v>
      </c>
      <c r="AO264" s="70">
        <v>0.34</v>
      </c>
      <c r="AP264" s="410"/>
      <c r="AQ264" s="99">
        <v>0.52</v>
      </c>
      <c r="AR264" s="99">
        <v>0.56999999999999995</v>
      </c>
      <c r="AS264" s="90">
        <v>80</v>
      </c>
      <c r="AT264" s="90">
        <v>170</v>
      </c>
      <c r="AU264" s="90">
        <v>36</v>
      </c>
      <c r="AV264" s="90">
        <v>2</v>
      </c>
      <c r="AW264" s="90">
        <v>3</v>
      </c>
      <c r="AX264" s="230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421"/>
      <c r="BO264" s="104"/>
      <c r="BP264" s="104"/>
      <c r="BQ264" s="104"/>
      <c r="BR264" s="104"/>
      <c r="BS264" s="104"/>
      <c r="BT264" s="104"/>
      <c r="BU264" s="104"/>
    </row>
    <row r="265" spans="1:74" x14ac:dyDescent="0.25">
      <c r="A265" s="44">
        <f t="shared" si="34"/>
        <v>2015</v>
      </c>
      <c r="B265" s="44" t="str">
        <f t="shared" si="34"/>
        <v>ENERO</v>
      </c>
      <c r="C265" s="44">
        <v>8</v>
      </c>
      <c r="D265" s="44" t="str">
        <f t="shared" si="33"/>
        <v>ENERO 2015 / 7</v>
      </c>
      <c r="E265" s="104">
        <v>7</v>
      </c>
      <c r="F265" s="78">
        <v>42018</v>
      </c>
      <c r="G265" s="124">
        <v>49651</v>
      </c>
      <c r="H265" s="124" t="s">
        <v>19</v>
      </c>
      <c r="I265" s="108">
        <v>0.53749999999999998</v>
      </c>
      <c r="J265" s="93">
        <v>116</v>
      </c>
      <c r="K265" s="109">
        <v>27</v>
      </c>
      <c r="L265" s="109">
        <v>0.63</v>
      </c>
      <c r="M265" s="109">
        <v>0</v>
      </c>
      <c r="N265" s="108" t="s">
        <v>20</v>
      </c>
      <c r="O265" s="112">
        <v>5</v>
      </c>
      <c r="P265" s="110" t="s">
        <v>21</v>
      </c>
      <c r="Q265" s="121">
        <v>21345</v>
      </c>
      <c r="R265" s="108">
        <v>0.17</v>
      </c>
      <c r="S265" s="414"/>
      <c r="T265" s="99">
        <v>0.52</v>
      </c>
      <c r="U265" s="99">
        <v>0.56999999999999995</v>
      </c>
      <c r="V265" s="90">
        <v>80</v>
      </c>
      <c r="W265" s="90">
        <v>170</v>
      </c>
      <c r="X265" s="90">
        <v>36</v>
      </c>
      <c r="Y265" s="90">
        <v>2</v>
      </c>
      <c r="Z265" s="90">
        <v>3</v>
      </c>
      <c r="AA265" s="230"/>
      <c r="AB265" s="115">
        <v>7</v>
      </c>
      <c r="AC265" s="66">
        <v>42011</v>
      </c>
      <c r="AD265" s="67">
        <v>49229</v>
      </c>
      <c r="AE265" s="68" t="s">
        <v>34</v>
      </c>
      <c r="AF265" s="69">
        <v>0.56399999999999995</v>
      </c>
      <c r="AG265" s="69">
        <v>85</v>
      </c>
      <c r="AH265" s="69">
        <v>34</v>
      </c>
      <c r="AI265" s="70">
        <v>1.1299999999999999</v>
      </c>
      <c r="AJ265" s="70">
        <v>0</v>
      </c>
      <c r="AK265" s="71" t="s">
        <v>20</v>
      </c>
      <c r="AL265" s="69">
        <v>64</v>
      </c>
      <c r="AM265" s="71" t="s">
        <v>35</v>
      </c>
      <c r="AN265" s="70">
        <v>21188</v>
      </c>
      <c r="AO265" s="70">
        <v>0.41</v>
      </c>
      <c r="AP265" s="410"/>
      <c r="AQ265" s="99">
        <v>0.52</v>
      </c>
      <c r="AR265" s="99">
        <v>0.56999999999999995</v>
      </c>
      <c r="AS265" s="90">
        <v>80</v>
      </c>
      <c r="AT265" s="90">
        <v>170</v>
      </c>
      <c r="AU265" s="90">
        <v>36</v>
      </c>
      <c r="AV265" s="90">
        <v>2</v>
      </c>
      <c r="AW265" s="90">
        <v>3</v>
      </c>
      <c r="AX265" s="230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421"/>
      <c r="BO265" s="104"/>
      <c r="BP265" s="104"/>
      <c r="BQ265" s="104"/>
      <c r="BR265" s="104"/>
      <c r="BS265" s="104"/>
      <c r="BT265" s="104"/>
      <c r="BU265" s="104"/>
    </row>
    <row r="266" spans="1:74" x14ac:dyDescent="0.25">
      <c r="A266" s="44">
        <f t="shared" si="34"/>
        <v>2015</v>
      </c>
      <c r="B266" s="44" t="str">
        <f t="shared" si="34"/>
        <v>ENERO</v>
      </c>
      <c r="C266" s="44">
        <v>9</v>
      </c>
      <c r="D266" s="44" t="str">
        <f t="shared" si="33"/>
        <v>ENERO 2015 / 8</v>
      </c>
      <c r="E266" s="104">
        <v>8</v>
      </c>
      <c r="F266" s="78">
        <v>42020</v>
      </c>
      <c r="G266" s="124">
        <v>49677</v>
      </c>
      <c r="H266" s="124" t="s">
        <v>19</v>
      </c>
      <c r="I266" s="108">
        <v>0.55469999999999997</v>
      </c>
      <c r="J266" s="93">
        <v>92</v>
      </c>
      <c r="K266" s="109">
        <v>28</v>
      </c>
      <c r="L266" s="109">
        <v>1.5</v>
      </c>
      <c r="M266" s="109">
        <v>0</v>
      </c>
      <c r="N266" s="108" t="s">
        <v>20</v>
      </c>
      <c r="O266" s="112">
        <v>5</v>
      </c>
      <c r="P266" s="110" t="s">
        <v>21</v>
      </c>
      <c r="Q266" s="121">
        <v>21250</v>
      </c>
      <c r="R266" s="108">
        <v>0.95</v>
      </c>
      <c r="S266" s="414"/>
      <c r="T266" s="99">
        <v>0.52</v>
      </c>
      <c r="U266" s="99">
        <v>0.56999999999999995</v>
      </c>
      <c r="V266" s="90">
        <v>80</v>
      </c>
      <c r="W266" s="90">
        <v>170</v>
      </c>
      <c r="X266" s="90">
        <v>36</v>
      </c>
      <c r="Y266" s="90">
        <v>2</v>
      </c>
      <c r="Z266" s="90">
        <v>3</v>
      </c>
      <c r="AA266" s="230"/>
      <c r="AB266" s="115">
        <v>8</v>
      </c>
      <c r="AC266" s="66">
        <v>42012</v>
      </c>
      <c r="AD266" s="67">
        <v>49508</v>
      </c>
      <c r="AE266" s="68" t="s">
        <v>165</v>
      </c>
      <c r="AF266" s="69">
        <v>0.56279999999999997</v>
      </c>
      <c r="AG266" s="69">
        <v>88</v>
      </c>
      <c r="AH266" s="69">
        <v>34</v>
      </c>
      <c r="AI266" s="70">
        <v>1.35</v>
      </c>
      <c r="AJ266" s="70">
        <v>0</v>
      </c>
      <c r="AK266" s="71" t="s">
        <v>20</v>
      </c>
      <c r="AL266" s="69">
        <v>64</v>
      </c>
      <c r="AM266" s="71" t="s">
        <v>35</v>
      </c>
      <c r="AN266" s="70">
        <v>21193</v>
      </c>
      <c r="AO266" s="70">
        <v>0.45</v>
      </c>
      <c r="AP266" s="410"/>
      <c r="AQ266" s="99">
        <v>0.52</v>
      </c>
      <c r="AR266" s="99">
        <v>0.56999999999999995</v>
      </c>
      <c r="AS266" s="90">
        <v>80</v>
      </c>
      <c r="AT266" s="90">
        <v>170</v>
      </c>
      <c r="AU266" s="90">
        <v>36</v>
      </c>
      <c r="AV266" s="90">
        <v>2</v>
      </c>
      <c r="AW266" s="90">
        <v>3</v>
      </c>
      <c r="AX266" s="230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421"/>
      <c r="BO266" s="104"/>
      <c r="BP266" s="104"/>
      <c r="BQ266" s="104"/>
      <c r="BR266" s="104"/>
      <c r="BS266" s="104"/>
      <c r="BT266" s="104"/>
      <c r="BU266" s="104"/>
    </row>
    <row r="267" spans="1:74" x14ac:dyDescent="0.25">
      <c r="A267" s="44">
        <f t="shared" si="34"/>
        <v>2015</v>
      </c>
      <c r="B267" s="44" t="str">
        <f t="shared" si="34"/>
        <v>ENERO</v>
      </c>
      <c r="C267" s="44">
        <v>10</v>
      </c>
      <c r="D267" s="44" t="str">
        <f t="shared" si="33"/>
        <v>ENERO 2015 / 9</v>
      </c>
      <c r="E267" s="104">
        <v>9</v>
      </c>
      <c r="F267" s="78">
        <v>42023</v>
      </c>
      <c r="G267" s="124">
        <v>49741</v>
      </c>
      <c r="H267" s="124" t="s">
        <v>171</v>
      </c>
      <c r="I267" s="108">
        <v>0.55679999999999996</v>
      </c>
      <c r="J267" s="93">
        <v>100</v>
      </c>
      <c r="K267" s="109">
        <v>27</v>
      </c>
      <c r="L267" s="109">
        <v>1.76</v>
      </c>
      <c r="M267" s="109">
        <v>0</v>
      </c>
      <c r="N267" s="108" t="s">
        <v>20</v>
      </c>
      <c r="O267" s="112">
        <v>5</v>
      </c>
      <c r="P267" s="110" t="s">
        <v>21</v>
      </c>
      <c r="Q267" s="121">
        <v>21241</v>
      </c>
      <c r="R267" s="108">
        <v>0.53</v>
      </c>
      <c r="S267" s="414"/>
      <c r="T267" s="99">
        <v>0.52</v>
      </c>
      <c r="U267" s="99">
        <v>0.56999999999999995</v>
      </c>
      <c r="V267" s="90">
        <v>80</v>
      </c>
      <c r="W267" s="90">
        <v>170</v>
      </c>
      <c r="X267" s="90">
        <v>36</v>
      </c>
      <c r="Y267" s="90">
        <v>2</v>
      </c>
      <c r="Z267" s="90">
        <v>3</v>
      </c>
      <c r="AA267" s="230"/>
      <c r="AB267" s="115">
        <v>9</v>
      </c>
      <c r="AC267" s="66">
        <v>42013</v>
      </c>
      <c r="AD267" s="67">
        <v>49531</v>
      </c>
      <c r="AE267" s="68" t="s">
        <v>34</v>
      </c>
      <c r="AF267" s="69">
        <v>0.56289999999999996</v>
      </c>
      <c r="AG267" s="69">
        <v>88</v>
      </c>
      <c r="AH267" s="69">
        <v>34</v>
      </c>
      <c r="AI267" s="70">
        <v>1.01</v>
      </c>
      <c r="AJ267" s="70">
        <v>0</v>
      </c>
      <c r="AK267" s="71" t="s">
        <v>20</v>
      </c>
      <c r="AL267" s="69">
        <v>64</v>
      </c>
      <c r="AM267" s="71" t="s">
        <v>35</v>
      </c>
      <c r="AN267" s="70">
        <v>21182</v>
      </c>
      <c r="AO267" s="70">
        <v>0.85</v>
      </c>
      <c r="AP267" s="410"/>
      <c r="AQ267" s="99">
        <v>0.52</v>
      </c>
      <c r="AR267" s="99">
        <v>0.56999999999999995</v>
      </c>
      <c r="AS267" s="90">
        <v>80</v>
      </c>
      <c r="AT267" s="90">
        <v>170</v>
      </c>
      <c r="AU267" s="90">
        <v>36</v>
      </c>
      <c r="AV267" s="90">
        <v>2</v>
      </c>
      <c r="AW267" s="90">
        <v>3</v>
      </c>
      <c r="AX267" s="230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421"/>
      <c r="BO267" s="104"/>
      <c r="BP267" s="104"/>
      <c r="BQ267" s="104"/>
      <c r="BR267" s="104"/>
      <c r="BS267" s="104"/>
      <c r="BT267" s="104"/>
      <c r="BU267" s="104"/>
    </row>
    <row r="268" spans="1:74" x14ac:dyDescent="0.25">
      <c r="A268" s="44">
        <f t="shared" si="34"/>
        <v>2015</v>
      </c>
      <c r="B268" s="44" t="str">
        <f t="shared" si="34"/>
        <v>ENERO</v>
      </c>
      <c r="C268" s="44">
        <v>11</v>
      </c>
      <c r="D268" s="44" t="str">
        <f t="shared" si="33"/>
        <v>ENERO 2015 / 10</v>
      </c>
      <c r="E268" s="104">
        <v>10</v>
      </c>
      <c r="F268" s="78">
        <v>42024</v>
      </c>
      <c r="G268" s="124">
        <v>49783</v>
      </c>
      <c r="H268" s="124" t="s">
        <v>171</v>
      </c>
      <c r="I268" s="108">
        <v>0.53920000000000001</v>
      </c>
      <c r="J268" s="93">
        <v>115</v>
      </c>
      <c r="K268" s="109">
        <v>28</v>
      </c>
      <c r="L268" s="109">
        <v>0.41</v>
      </c>
      <c r="M268" s="109">
        <v>0</v>
      </c>
      <c r="N268" s="108" t="s">
        <v>20</v>
      </c>
      <c r="O268" s="112">
        <v>5</v>
      </c>
      <c r="P268" s="110" t="s">
        <v>21</v>
      </c>
      <c r="Q268" s="121">
        <v>21332</v>
      </c>
      <c r="R268" s="108">
        <v>2.33</v>
      </c>
      <c r="S268" s="414"/>
      <c r="T268" s="99">
        <v>0.52</v>
      </c>
      <c r="U268" s="99">
        <v>0.56999999999999995</v>
      </c>
      <c r="V268" s="90">
        <v>80</v>
      </c>
      <c r="W268" s="90">
        <v>170</v>
      </c>
      <c r="X268" s="90">
        <v>36</v>
      </c>
      <c r="Y268" s="90">
        <v>2</v>
      </c>
      <c r="Z268" s="90">
        <v>3</v>
      </c>
      <c r="AA268" s="230"/>
      <c r="AB268" s="115">
        <v>10</v>
      </c>
      <c r="AC268" s="66">
        <v>42014</v>
      </c>
      <c r="AD268" s="67">
        <v>49558</v>
      </c>
      <c r="AE268" s="68" t="s">
        <v>165</v>
      </c>
      <c r="AF268" s="69">
        <v>0.56259999999999999</v>
      </c>
      <c r="AG268" s="69">
        <v>89</v>
      </c>
      <c r="AH268" s="69">
        <v>34</v>
      </c>
      <c r="AI268" s="70">
        <v>0.9</v>
      </c>
      <c r="AJ268" s="70">
        <v>0</v>
      </c>
      <c r="AK268" s="71" t="s">
        <v>20</v>
      </c>
      <c r="AL268" s="69">
        <v>64</v>
      </c>
      <c r="AM268" s="71" t="s">
        <v>35</v>
      </c>
      <c r="AN268" s="70">
        <v>21190</v>
      </c>
      <c r="AO268" s="70">
        <v>0.65</v>
      </c>
      <c r="AP268" s="410"/>
      <c r="AQ268" s="99">
        <v>0.52</v>
      </c>
      <c r="AR268" s="99">
        <v>0.56999999999999995</v>
      </c>
      <c r="AS268" s="90">
        <v>80</v>
      </c>
      <c r="AT268" s="90">
        <v>170</v>
      </c>
      <c r="AU268" s="90">
        <v>36</v>
      </c>
      <c r="AV268" s="90">
        <v>2</v>
      </c>
      <c r="AW268" s="90">
        <v>3</v>
      </c>
      <c r="AX268" s="230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421"/>
      <c r="BO268" s="104"/>
      <c r="BP268" s="104"/>
      <c r="BQ268" s="104"/>
      <c r="BR268" s="104"/>
      <c r="BS268" s="104"/>
      <c r="BT268" s="104"/>
      <c r="BU268" s="104"/>
    </row>
    <row r="269" spans="1:74" x14ac:dyDescent="0.25">
      <c r="A269" s="44">
        <f t="shared" si="34"/>
        <v>2015</v>
      </c>
      <c r="B269" s="44" t="str">
        <f t="shared" si="34"/>
        <v>ENERO</v>
      </c>
      <c r="C269" s="44">
        <v>12</v>
      </c>
      <c r="D269" s="44" t="str">
        <f t="shared" si="33"/>
        <v>ENERO 2015 / 11</v>
      </c>
      <c r="E269" s="104">
        <v>11</v>
      </c>
      <c r="F269" s="78">
        <v>42025</v>
      </c>
      <c r="G269" s="124">
        <v>49801</v>
      </c>
      <c r="H269" s="124" t="s">
        <v>171</v>
      </c>
      <c r="I269" s="108">
        <v>0.56189999999999996</v>
      </c>
      <c r="J269" s="93">
        <v>96</v>
      </c>
      <c r="K269" s="109">
        <v>27</v>
      </c>
      <c r="L269" s="109">
        <v>1.59</v>
      </c>
      <c r="M269" s="109">
        <v>0</v>
      </c>
      <c r="N269" s="108" t="s">
        <v>20</v>
      </c>
      <c r="O269" s="112">
        <v>5</v>
      </c>
      <c r="P269" s="110" t="s">
        <v>21</v>
      </c>
      <c r="Q269" s="121">
        <v>21210</v>
      </c>
      <c r="R269" s="108">
        <v>0.18</v>
      </c>
      <c r="S269" s="414"/>
      <c r="T269" s="99">
        <v>0.52</v>
      </c>
      <c r="U269" s="99">
        <v>0.56999999999999995</v>
      </c>
      <c r="V269" s="90">
        <v>80</v>
      </c>
      <c r="W269" s="90">
        <v>170</v>
      </c>
      <c r="X269" s="90">
        <v>36</v>
      </c>
      <c r="Y269" s="90">
        <v>2</v>
      </c>
      <c r="Z269" s="90">
        <v>3</v>
      </c>
      <c r="AA269" s="230"/>
      <c r="AB269" s="115">
        <v>11</v>
      </c>
      <c r="AC269" s="66">
        <v>42016</v>
      </c>
      <c r="AD269" s="67">
        <v>49583</v>
      </c>
      <c r="AE269" s="68" t="s">
        <v>34</v>
      </c>
      <c r="AF269" s="69">
        <v>0.56410000000000005</v>
      </c>
      <c r="AG269" s="69">
        <v>86</v>
      </c>
      <c r="AH269" s="69">
        <v>34</v>
      </c>
      <c r="AI269" s="70">
        <v>0.69</v>
      </c>
      <c r="AJ269" s="70">
        <v>0</v>
      </c>
      <c r="AK269" s="71" t="s">
        <v>20</v>
      </c>
      <c r="AL269" s="69">
        <v>64</v>
      </c>
      <c r="AM269" s="71" t="s">
        <v>35</v>
      </c>
      <c r="AN269" s="70">
        <v>21186</v>
      </c>
      <c r="AO269" s="70">
        <v>0.45</v>
      </c>
      <c r="AP269" s="410"/>
      <c r="AQ269" s="99">
        <v>0.52</v>
      </c>
      <c r="AR269" s="99">
        <v>0.56999999999999995</v>
      </c>
      <c r="AS269" s="90">
        <v>80</v>
      </c>
      <c r="AT269" s="90">
        <v>170</v>
      </c>
      <c r="AU269" s="90">
        <v>36</v>
      </c>
      <c r="AV269" s="90">
        <v>2</v>
      </c>
      <c r="AW269" s="90">
        <v>3</v>
      </c>
      <c r="AX269" s="230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421"/>
      <c r="BO269" s="104"/>
      <c r="BP269" s="104"/>
      <c r="BQ269" s="104"/>
      <c r="BR269" s="104"/>
      <c r="BS269" s="104"/>
      <c r="BT269" s="104"/>
      <c r="BU269" s="104"/>
    </row>
    <row r="270" spans="1:74" x14ac:dyDescent="0.25">
      <c r="A270" s="44">
        <f t="shared" si="34"/>
        <v>2015</v>
      </c>
      <c r="B270" s="44" t="str">
        <f t="shared" si="34"/>
        <v>ENERO</v>
      </c>
      <c r="C270" s="44">
        <v>13</v>
      </c>
      <c r="D270" s="44" t="str">
        <f t="shared" si="33"/>
        <v>ENERO 2015 / 12</v>
      </c>
      <c r="E270" s="104">
        <v>12</v>
      </c>
      <c r="F270" s="78">
        <v>42027</v>
      </c>
      <c r="G270" s="124">
        <v>49827</v>
      </c>
      <c r="H270" s="124" t="s">
        <v>174</v>
      </c>
      <c r="I270" s="108">
        <v>0.55410000000000004</v>
      </c>
      <c r="J270" s="93">
        <v>103</v>
      </c>
      <c r="K270" s="109">
        <v>26</v>
      </c>
      <c r="L270" s="109">
        <v>1.36</v>
      </c>
      <c r="M270" s="109">
        <v>0</v>
      </c>
      <c r="N270" s="108" t="s">
        <v>20</v>
      </c>
      <c r="O270" s="112">
        <v>5</v>
      </c>
      <c r="P270" s="110" t="s">
        <v>21</v>
      </c>
      <c r="Q270" s="121">
        <v>21254</v>
      </c>
      <c r="R270" s="108">
        <v>1.02</v>
      </c>
      <c r="S270" s="414"/>
      <c r="T270" s="99">
        <v>0.52</v>
      </c>
      <c r="U270" s="99">
        <v>0.56999999999999995</v>
      </c>
      <c r="V270" s="90">
        <v>80</v>
      </c>
      <c r="W270" s="90">
        <v>170</v>
      </c>
      <c r="X270" s="90">
        <v>36</v>
      </c>
      <c r="Y270" s="90">
        <v>2</v>
      </c>
      <c r="Z270" s="90">
        <v>3</v>
      </c>
      <c r="AA270" s="230"/>
      <c r="AB270" s="115">
        <v>12</v>
      </c>
      <c r="AC270" s="66">
        <v>42017</v>
      </c>
      <c r="AD270" s="67">
        <v>49610</v>
      </c>
      <c r="AE270" s="68" t="s">
        <v>165</v>
      </c>
      <c r="AF270" s="69">
        <v>0.56399999999999995</v>
      </c>
      <c r="AG270" s="69">
        <v>86</v>
      </c>
      <c r="AH270" s="69">
        <v>34</v>
      </c>
      <c r="AI270" s="70">
        <v>0.71</v>
      </c>
      <c r="AJ270" s="70">
        <v>0</v>
      </c>
      <c r="AK270" s="71" t="s">
        <v>20</v>
      </c>
      <c r="AL270" s="69">
        <v>64</v>
      </c>
      <c r="AM270" s="71" t="s">
        <v>35</v>
      </c>
      <c r="AN270" s="70">
        <v>21185</v>
      </c>
      <c r="AO270" s="70">
        <v>0.53</v>
      </c>
      <c r="AP270" s="410"/>
      <c r="AQ270" s="99">
        <v>0.52</v>
      </c>
      <c r="AR270" s="99">
        <v>0.56999999999999995</v>
      </c>
      <c r="AS270" s="90">
        <v>80</v>
      </c>
      <c r="AT270" s="90">
        <v>170</v>
      </c>
      <c r="AU270" s="90">
        <v>36</v>
      </c>
      <c r="AV270" s="90">
        <v>2</v>
      </c>
      <c r="AW270" s="90">
        <v>3</v>
      </c>
      <c r="AX270" s="230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421"/>
      <c r="BO270" s="104"/>
      <c r="BP270" s="104"/>
      <c r="BQ270" s="104"/>
      <c r="BR270" s="104"/>
      <c r="BS270" s="104"/>
      <c r="BT270" s="104"/>
      <c r="BU270" s="104"/>
    </row>
    <row r="271" spans="1:74" x14ac:dyDescent="0.25">
      <c r="A271" s="44">
        <f t="shared" si="34"/>
        <v>2015</v>
      </c>
      <c r="B271" s="44" t="str">
        <f t="shared" si="34"/>
        <v>ENERO</v>
      </c>
      <c r="C271" s="44">
        <v>14</v>
      </c>
      <c r="D271" s="44" t="str">
        <f t="shared" si="33"/>
        <v>ENERO 2015 / 13</v>
      </c>
      <c r="E271" s="104">
        <v>13</v>
      </c>
      <c r="F271" s="78">
        <v>42028</v>
      </c>
      <c r="G271" s="124">
        <v>49863</v>
      </c>
      <c r="H271" s="124" t="s">
        <v>171</v>
      </c>
      <c r="I271" s="108">
        <v>0.54769999999999996</v>
      </c>
      <c r="J271" s="93">
        <v>99</v>
      </c>
      <c r="K271" s="109">
        <v>26</v>
      </c>
      <c r="L271" s="109">
        <v>0.69</v>
      </c>
      <c r="M271" s="109">
        <v>0</v>
      </c>
      <c r="N271" s="108" t="s">
        <v>20</v>
      </c>
      <c r="O271" s="112">
        <v>5</v>
      </c>
      <c r="P271" s="110" t="s">
        <v>21</v>
      </c>
      <c r="Q271" s="121">
        <v>21287</v>
      </c>
      <c r="R271" s="108">
        <v>0.67</v>
      </c>
      <c r="S271" s="414"/>
      <c r="T271" s="99">
        <v>0.52</v>
      </c>
      <c r="U271" s="99">
        <v>0.56999999999999995</v>
      </c>
      <c r="V271" s="90">
        <v>80</v>
      </c>
      <c r="W271" s="90">
        <v>170</v>
      </c>
      <c r="X271" s="90">
        <v>36</v>
      </c>
      <c r="Y271" s="90">
        <v>2</v>
      </c>
      <c r="Z271" s="90">
        <v>3</v>
      </c>
      <c r="AA271" s="230"/>
      <c r="AB271" s="115">
        <v>13</v>
      </c>
      <c r="AC271" s="66">
        <v>42018</v>
      </c>
      <c r="AD271" s="67">
        <v>49636</v>
      </c>
      <c r="AE271" s="68" t="s">
        <v>34</v>
      </c>
      <c r="AF271" s="72">
        <v>0.56389999999999996</v>
      </c>
      <c r="AG271" s="69">
        <v>86</v>
      </c>
      <c r="AH271" s="69">
        <v>34</v>
      </c>
      <c r="AI271" s="70">
        <v>0.84</v>
      </c>
      <c r="AJ271" s="70">
        <v>0</v>
      </c>
      <c r="AK271" s="71" t="s">
        <v>20</v>
      </c>
      <c r="AL271" s="69">
        <v>64</v>
      </c>
      <c r="AM271" s="71" t="s">
        <v>35</v>
      </c>
      <c r="AN271" s="70">
        <v>21185</v>
      </c>
      <c r="AO271" s="70">
        <v>0.55000000000000004</v>
      </c>
      <c r="AP271" s="410"/>
      <c r="AQ271" s="99">
        <v>0.52</v>
      </c>
      <c r="AR271" s="99">
        <v>0.56999999999999995</v>
      </c>
      <c r="AS271" s="90">
        <v>80</v>
      </c>
      <c r="AT271" s="90">
        <v>170</v>
      </c>
      <c r="AU271" s="90">
        <v>36</v>
      </c>
      <c r="AV271" s="90">
        <v>2</v>
      </c>
      <c r="AW271" s="90">
        <v>3</v>
      </c>
      <c r="AX271" s="230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421"/>
      <c r="BO271" s="104"/>
      <c r="BP271" s="104"/>
      <c r="BQ271" s="104"/>
      <c r="BR271" s="104"/>
      <c r="BS271" s="104"/>
      <c r="BT271" s="104"/>
      <c r="BU271" s="104"/>
    </row>
    <row r="272" spans="1:74" x14ac:dyDescent="0.25">
      <c r="A272" s="44">
        <f t="shared" si="34"/>
        <v>2015</v>
      </c>
      <c r="B272" s="44" t="str">
        <f t="shared" si="34"/>
        <v>ENERO</v>
      </c>
      <c r="C272" s="44">
        <v>15</v>
      </c>
      <c r="D272" s="44" t="str">
        <f t="shared" si="33"/>
        <v>ENERO 2015 / 14</v>
      </c>
      <c r="E272" s="104"/>
      <c r="F272" s="77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Q272" s="113"/>
      <c r="R272" s="113"/>
      <c r="S272" s="415"/>
      <c r="T272" s="113"/>
      <c r="U272" s="113"/>
      <c r="V272" s="104"/>
      <c r="W272" s="104"/>
      <c r="X272" s="104"/>
      <c r="Y272" s="104"/>
      <c r="Z272" s="104"/>
      <c r="AA272" s="230"/>
      <c r="AB272" s="115">
        <v>14</v>
      </c>
      <c r="AC272" s="66">
        <v>42019</v>
      </c>
      <c r="AD272" s="67">
        <v>49656</v>
      </c>
      <c r="AE272" s="68" t="s">
        <v>165</v>
      </c>
      <c r="AF272" s="69">
        <v>0.56369999999999998</v>
      </c>
      <c r="AG272" s="69">
        <v>86</v>
      </c>
      <c r="AH272" s="69">
        <v>34</v>
      </c>
      <c r="AI272" s="70">
        <v>0.71</v>
      </c>
      <c r="AJ272" s="70">
        <v>0</v>
      </c>
      <c r="AK272" s="71" t="s">
        <v>20</v>
      </c>
      <c r="AL272" s="69">
        <v>64</v>
      </c>
      <c r="AM272" s="71" t="s">
        <v>35</v>
      </c>
      <c r="AN272" s="70">
        <v>21180</v>
      </c>
      <c r="AO272" s="70">
        <v>0.76</v>
      </c>
      <c r="AP272" s="410"/>
      <c r="AQ272" s="99">
        <v>0.52</v>
      </c>
      <c r="AR272" s="99">
        <v>0.56999999999999995</v>
      </c>
      <c r="AS272" s="90">
        <v>80</v>
      </c>
      <c r="AT272" s="90">
        <v>170</v>
      </c>
      <c r="AU272" s="90">
        <v>36</v>
      </c>
      <c r="AV272" s="90">
        <v>2</v>
      </c>
      <c r="AW272" s="90">
        <v>3</v>
      </c>
      <c r="AX272" s="230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421"/>
      <c r="BO272" s="104"/>
      <c r="BP272" s="104"/>
      <c r="BQ272" s="104"/>
      <c r="BR272" s="104"/>
      <c r="BS272" s="104"/>
      <c r="BT272" s="104"/>
      <c r="BU272" s="104"/>
    </row>
    <row r="273" spans="1:73" x14ac:dyDescent="0.25">
      <c r="A273" s="44">
        <f t="shared" si="34"/>
        <v>2015</v>
      </c>
      <c r="B273" s="44" t="str">
        <f t="shared" si="34"/>
        <v>ENERO</v>
      </c>
      <c r="C273" s="44">
        <v>16</v>
      </c>
      <c r="D273" s="44" t="str">
        <f t="shared" si="33"/>
        <v>ENERO 2015 / 15</v>
      </c>
      <c r="E273" s="104"/>
      <c r="F273" s="77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Q273" s="113"/>
      <c r="R273" s="113"/>
      <c r="S273" s="415"/>
      <c r="T273" s="113"/>
      <c r="U273" s="113"/>
      <c r="V273" s="104"/>
      <c r="W273" s="104"/>
      <c r="X273" s="104"/>
      <c r="Y273" s="104"/>
      <c r="Z273" s="104"/>
      <c r="AA273" s="230"/>
      <c r="AB273" s="115">
        <v>15</v>
      </c>
      <c r="AC273" s="66">
        <v>42020</v>
      </c>
      <c r="AD273" s="67">
        <v>49689</v>
      </c>
      <c r="AE273" s="68" t="s">
        <v>34</v>
      </c>
      <c r="AF273" s="69">
        <v>0.56440000000000001</v>
      </c>
      <c r="AG273" s="69">
        <v>85</v>
      </c>
      <c r="AH273" s="69">
        <v>34</v>
      </c>
      <c r="AI273" s="70">
        <v>0.68</v>
      </c>
      <c r="AJ273" s="70">
        <v>0</v>
      </c>
      <c r="AK273" s="71" t="s">
        <v>20</v>
      </c>
      <c r="AL273" s="69">
        <v>64</v>
      </c>
      <c r="AM273" s="71" t="s">
        <v>35</v>
      </c>
      <c r="AN273" s="70">
        <v>21180</v>
      </c>
      <c r="AO273" s="70">
        <v>0.62</v>
      </c>
      <c r="AP273" s="410"/>
      <c r="AQ273" s="99">
        <v>0.52</v>
      </c>
      <c r="AR273" s="99">
        <v>0.56999999999999995</v>
      </c>
      <c r="AS273" s="90">
        <v>80</v>
      </c>
      <c r="AT273" s="90">
        <v>170</v>
      </c>
      <c r="AU273" s="90">
        <v>36</v>
      </c>
      <c r="AV273" s="90">
        <v>2</v>
      </c>
      <c r="AW273" s="90">
        <v>3</v>
      </c>
      <c r="AX273" s="230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421"/>
      <c r="BO273" s="104"/>
      <c r="BP273" s="104"/>
      <c r="BQ273" s="104"/>
      <c r="BR273" s="104"/>
      <c r="BS273" s="104"/>
      <c r="BT273" s="104"/>
      <c r="BU273" s="104"/>
    </row>
    <row r="274" spans="1:73" x14ac:dyDescent="0.25">
      <c r="A274" s="44">
        <f t="shared" si="34"/>
        <v>2015</v>
      </c>
      <c r="B274" s="44" t="str">
        <f t="shared" si="34"/>
        <v>ENERO</v>
      </c>
      <c r="C274" s="44">
        <v>17</v>
      </c>
      <c r="D274" s="44" t="str">
        <f t="shared" si="33"/>
        <v>ENERO 2015 / 16</v>
      </c>
      <c r="E274" s="104"/>
      <c r="F274" s="77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Q274" s="113"/>
      <c r="R274" s="113"/>
      <c r="S274" s="415"/>
      <c r="T274" s="113"/>
      <c r="U274" s="113"/>
      <c r="V274" s="104"/>
      <c r="W274" s="104"/>
      <c r="X274" s="104"/>
      <c r="Y274" s="104"/>
      <c r="Z274" s="104"/>
      <c r="AA274" s="230"/>
      <c r="AB274" s="115">
        <v>16</v>
      </c>
      <c r="AC274" s="66">
        <v>42021</v>
      </c>
      <c r="AD274" s="67">
        <v>49718</v>
      </c>
      <c r="AE274" s="68" t="s">
        <v>148</v>
      </c>
      <c r="AF274" s="69">
        <v>0.56399999999999995</v>
      </c>
      <c r="AG274" s="69">
        <v>86</v>
      </c>
      <c r="AH274" s="69">
        <v>34</v>
      </c>
      <c r="AI274" s="70">
        <v>0.68</v>
      </c>
      <c r="AJ274" s="70">
        <v>0</v>
      </c>
      <c r="AK274" s="71" t="s">
        <v>20</v>
      </c>
      <c r="AL274" s="69">
        <v>64</v>
      </c>
      <c r="AM274" s="71" t="s">
        <v>35</v>
      </c>
      <c r="AN274" s="70">
        <v>21181</v>
      </c>
      <c r="AO274" s="70">
        <v>0.81</v>
      </c>
      <c r="AP274" s="410"/>
      <c r="AQ274" s="99">
        <v>0.52</v>
      </c>
      <c r="AR274" s="99">
        <v>0.56999999999999995</v>
      </c>
      <c r="AS274" s="90">
        <v>80</v>
      </c>
      <c r="AT274" s="90">
        <v>170</v>
      </c>
      <c r="AU274" s="90">
        <v>36</v>
      </c>
      <c r="AV274" s="90">
        <v>2</v>
      </c>
      <c r="AW274" s="90">
        <v>3</v>
      </c>
      <c r="AX274" s="230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421"/>
      <c r="BO274" s="104"/>
      <c r="BP274" s="104"/>
      <c r="BQ274" s="104"/>
      <c r="BR274" s="104"/>
      <c r="BS274" s="104"/>
      <c r="BT274" s="104"/>
      <c r="BU274" s="104"/>
    </row>
    <row r="275" spans="1:73" x14ac:dyDescent="0.25">
      <c r="A275" s="44">
        <f t="shared" si="34"/>
        <v>2015</v>
      </c>
      <c r="B275" s="44" t="str">
        <f t="shared" si="34"/>
        <v>ENERO</v>
      </c>
      <c r="C275" s="44">
        <v>18</v>
      </c>
      <c r="D275" s="44" t="str">
        <f t="shared" si="33"/>
        <v>ENERO 2015 / 17</v>
      </c>
      <c r="E275" s="104"/>
      <c r="F275" s="77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Q275" s="113"/>
      <c r="R275" s="113"/>
      <c r="S275" s="415"/>
      <c r="T275" s="113"/>
      <c r="U275" s="113"/>
      <c r="V275" s="104"/>
      <c r="W275" s="104"/>
      <c r="X275" s="104"/>
      <c r="Y275" s="104"/>
      <c r="Z275" s="104"/>
      <c r="AA275" s="230"/>
      <c r="AB275" s="115">
        <v>17</v>
      </c>
      <c r="AC275" s="66">
        <v>42022</v>
      </c>
      <c r="AD275" s="67">
        <v>49732</v>
      </c>
      <c r="AE275" s="68" t="s">
        <v>36</v>
      </c>
      <c r="AF275" s="69">
        <v>0.56420000000000003</v>
      </c>
      <c r="AG275" s="69">
        <v>86</v>
      </c>
      <c r="AH275" s="69">
        <v>34</v>
      </c>
      <c r="AI275" s="70">
        <v>0.71</v>
      </c>
      <c r="AJ275" s="70">
        <v>0</v>
      </c>
      <c r="AK275" s="71" t="s">
        <v>20</v>
      </c>
      <c r="AL275" s="69">
        <v>64</v>
      </c>
      <c r="AM275" s="71" t="s">
        <v>35</v>
      </c>
      <c r="AN275" s="70">
        <v>21181</v>
      </c>
      <c r="AO275" s="70">
        <v>0.64</v>
      </c>
      <c r="AP275" s="410"/>
      <c r="AQ275" s="99">
        <v>0.52</v>
      </c>
      <c r="AR275" s="99">
        <v>0.56999999999999995</v>
      </c>
      <c r="AS275" s="90">
        <v>80</v>
      </c>
      <c r="AT275" s="90">
        <v>170</v>
      </c>
      <c r="AU275" s="90">
        <v>36</v>
      </c>
      <c r="AV275" s="90">
        <v>2</v>
      </c>
      <c r="AW275" s="90">
        <v>3</v>
      </c>
      <c r="AX275" s="230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421"/>
      <c r="BO275" s="104"/>
      <c r="BP275" s="104"/>
      <c r="BQ275" s="104"/>
      <c r="BR275" s="104"/>
      <c r="BS275" s="104"/>
      <c r="BT275" s="104"/>
      <c r="BU275" s="104"/>
    </row>
    <row r="276" spans="1:73" x14ac:dyDescent="0.25">
      <c r="A276" s="44">
        <f t="shared" si="34"/>
        <v>2015</v>
      </c>
      <c r="B276" s="44" t="str">
        <f t="shared" si="34"/>
        <v>ENERO</v>
      </c>
      <c r="C276" s="44">
        <v>19</v>
      </c>
      <c r="D276" s="44" t="str">
        <f t="shared" si="33"/>
        <v>ENERO 2015 / 18</v>
      </c>
      <c r="E276" s="104"/>
      <c r="F276" s="77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Q276" s="113"/>
      <c r="R276" s="113"/>
      <c r="S276" s="415"/>
      <c r="T276" s="113"/>
      <c r="U276" s="113"/>
      <c r="V276" s="104"/>
      <c r="W276" s="104"/>
      <c r="X276" s="104"/>
      <c r="Y276" s="104"/>
      <c r="Z276" s="104"/>
      <c r="AA276" s="230"/>
      <c r="AB276" s="115">
        <v>18</v>
      </c>
      <c r="AC276" s="66">
        <v>42023</v>
      </c>
      <c r="AD276" s="67">
        <v>49744</v>
      </c>
      <c r="AE276" s="68" t="s">
        <v>165</v>
      </c>
      <c r="AF276" s="69">
        <v>0.56469999999999998</v>
      </c>
      <c r="AG276" s="69">
        <v>85</v>
      </c>
      <c r="AH276" s="69">
        <v>34</v>
      </c>
      <c r="AI276" s="70">
        <v>0.64</v>
      </c>
      <c r="AJ276" s="70">
        <v>0</v>
      </c>
      <c r="AK276" s="71" t="s">
        <v>20</v>
      </c>
      <c r="AL276" s="69">
        <v>64</v>
      </c>
      <c r="AM276" s="71" t="s">
        <v>35</v>
      </c>
      <c r="AN276" s="70">
        <v>21179</v>
      </c>
      <c r="AO276" s="70">
        <v>0.62</v>
      </c>
      <c r="AP276" s="410"/>
      <c r="AQ276" s="99">
        <v>0.52</v>
      </c>
      <c r="AR276" s="99">
        <v>0.56999999999999995</v>
      </c>
      <c r="AS276" s="90">
        <v>80</v>
      </c>
      <c r="AT276" s="90">
        <v>170</v>
      </c>
      <c r="AU276" s="90">
        <v>36</v>
      </c>
      <c r="AV276" s="90">
        <v>2</v>
      </c>
      <c r="AW276" s="90">
        <v>3</v>
      </c>
      <c r="AX276" s="230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421"/>
      <c r="BO276" s="104"/>
      <c r="BP276" s="104"/>
      <c r="BQ276" s="104"/>
      <c r="BR276" s="104"/>
      <c r="BS276" s="104"/>
      <c r="BT276" s="104"/>
      <c r="BU276" s="104"/>
    </row>
    <row r="277" spans="1:73" x14ac:dyDescent="0.25">
      <c r="A277" s="44">
        <f t="shared" si="34"/>
        <v>2015</v>
      </c>
      <c r="B277" s="44" t="str">
        <f t="shared" si="34"/>
        <v>ENERO</v>
      </c>
      <c r="C277" s="44">
        <v>20</v>
      </c>
      <c r="D277" s="44" t="str">
        <f t="shared" si="33"/>
        <v>ENERO 2015 / 19</v>
      </c>
      <c r="E277" s="104"/>
      <c r="F277" s="77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Q277" s="113"/>
      <c r="R277" s="113"/>
      <c r="S277" s="415"/>
      <c r="T277" s="113"/>
      <c r="U277" s="113"/>
      <c r="V277" s="104"/>
      <c r="W277" s="104"/>
      <c r="X277" s="104"/>
      <c r="Y277" s="104"/>
      <c r="Z277" s="104"/>
      <c r="AA277" s="230"/>
      <c r="AB277" s="115">
        <v>19</v>
      </c>
      <c r="AC277" s="66">
        <v>42024</v>
      </c>
      <c r="AD277" s="67">
        <v>49763</v>
      </c>
      <c r="AE277" s="68" t="s">
        <v>34</v>
      </c>
      <c r="AF277" s="69">
        <v>0.56459999999999999</v>
      </c>
      <c r="AG277" s="69">
        <v>85</v>
      </c>
      <c r="AH277" s="69">
        <v>33</v>
      </c>
      <c r="AI277" s="70">
        <v>0.61</v>
      </c>
      <c r="AJ277" s="70">
        <v>0</v>
      </c>
      <c r="AK277" s="71" t="s">
        <v>20</v>
      </c>
      <c r="AL277" s="69">
        <v>64</v>
      </c>
      <c r="AM277" s="71" t="s">
        <v>35</v>
      </c>
      <c r="AN277" s="70">
        <v>21178</v>
      </c>
      <c r="AO277" s="70">
        <v>0.86</v>
      </c>
      <c r="AP277" s="410"/>
      <c r="AQ277" s="99">
        <v>0.52</v>
      </c>
      <c r="AR277" s="99">
        <v>0.56999999999999995</v>
      </c>
      <c r="AS277" s="90">
        <v>80</v>
      </c>
      <c r="AT277" s="90">
        <v>170</v>
      </c>
      <c r="AU277" s="90">
        <v>36</v>
      </c>
      <c r="AV277" s="90">
        <v>2</v>
      </c>
      <c r="AW277" s="90">
        <v>3</v>
      </c>
      <c r="AX277" s="230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421"/>
      <c r="BO277" s="104"/>
      <c r="BP277" s="104"/>
      <c r="BQ277" s="104"/>
      <c r="BR277" s="104"/>
      <c r="BS277" s="104"/>
      <c r="BT277" s="104"/>
      <c r="BU277" s="104"/>
    </row>
    <row r="278" spans="1:73" x14ac:dyDescent="0.25">
      <c r="A278" s="44">
        <f t="shared" si="34"/>
        <v>2015</v>
      </c>
      <c r="B278" s="44" t="str">
        <f t="shared" si="34"/>
        <v>ENERO</v>
      </c>
      <c r="C278" s="44">
        <v>21</v>
      </c>
      <c r="D278" s="44" t="str">
        <f t="shared" si="33"/>
        <v>ENERO 2015 / 20</v>
      </c>
      <c r="E278" s="104"/>
      <c r="F278" s="77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Q278" s="113"/>
      <c r="R278" s="113"/>
      <c r="S278" s="415"/>
      <c r="T278" s="113"/>
      <c r="U278" s="113"/>
      <c r="V278" s="104"/>
      <c r="W278" s="104"/>
      <c r="X278" s="104"/>
      <c r="Y278" s="104"/>
      <c r="Z278" s="104"/>
      <c r="AA278" s="230"/>
      <c r="AB278" s="115">
        <v>20</v>
      </c>
      <c r="AC278" s="66">
        <v>42025</v>
      </c>
      <c r="AD278" s="67">
        <v>49789</v>
      </c>
      <c r="AE278" s="68" t="s">
        <v>165</v>
      </c>
      <c r="AF278" s="69">
        <v>0.56489999999999996</v>
      </c>
      <c r="AG278" s="69">
        <v>85</v>
      </c>
      <c r="AH278" s="69">
        <v>34</v>
      </c>
      <c r="AI278" s="70">
        <v>0.84</v>
      </c>
      <c r="AJ278" s="70">
        <v>0</v>
      </c>
      <c r="AK278" s="71" t="s">
        <v>20</v>
      </c>
      <c r="AL278" s="69">
        <v>64</v>
      </c>
      <c r="AM278" s="71" t="s">
        <v>35</v>
      </c>
      <c r="AN278" s="70">
        <v>21178</v>
      </c>
      <c r="AO278" s="70">
        <v>0.77</v>
      </c>
      <c r="AP278" s="410"/>
      <c r="AQ278" s="99">
        <v>0.52</v>
      </c>
      <c r="AR278" s="99">
        <v>0.56999999999999995</v>
      </c>
      <c r="AS278" s="90">
        <v>80</v>
      </c>
      <c r="AT278" s="90">
        <v>170</v>
      </c>
      <c r="AU278" s="90">
        <v>36</v>
      </c>
      <c r="AV278" s="90">
        <v>2</v>
      </c>
      <c r="AW278" s="90">
        <v>3</v>
      </c>
      <c r="AX278" s="230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421"/>
      <c r="BO278" s="104"/>
      <c r="BP278" s="104"/>
      <c r="BQ278" s="104"/>
      <c r="BR278" s="104"/>
      <c r="BS278" s="104"/>
      <c r="BT278" s="104"/>
      <c r="BU278" s="104"/>
    </row>
    <row r="279" spans="1:73" x14ac:dyDescent="0.25">
      <c r="A279" s="44">
        <f t="shared" si="34"/>
        <v>2015</v>
      </c>
      <c r="B279" s="44" t="str">
        <f t="shared" si="34"/>
        <v>ENERO</v>
      </c>
      <c r="C279" s="44">
        <v>22</v>
      </c>
      <c r="D279" s="44" t="str">
        <f t="shared" si="33"/>
        <v>ENERO 2015 / 21</v>
      </c>
      <c r="E279" s="104"/>
      <c r="F279" s="77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Q279" s="113"/>
      <c r="R279" s="113"/>
      <c r="S279" s="415"/>
      <c r="T279" s="113"/>
      <c r="U279" s="113"/>
      <c r="V279" s="104"/>
      <c r="W279" s="104"/>
      <c r="X279" s="104"/>
      <c r="Y279" s="104"/>
      <c r="Z279" s="104"/>
      <c r="AA279" s="230"/>
      <c r="AB279" s="115">
        <v>21</v>
      </c>
      <c r="AC279" s="66">
        <v>42027</v>
      </c>
      <c r="AD279" s="67">
        <v>49833</v>
      </c>
      <c r="AE279" s="68" t="s">
        <v>34</v>
      </c>
      <c r="AF279" s="69">
        <v>0.5645</v>
      </c>
      <c r="AG279" s="69">
        <v>85</v>
      </c>
      <c r="AH279" s="69">
        <v>34</v>
      </c>
      <c r="AI279" s="70">
        <v>0.73</v>
      </c>
      <c r="AJ279" s="70">
        <v>0</v>
      </c>
      <c r="AK279" s="71" t="s">
        <v>20</v>
      </c>
      <c r="AL279" s="69">
        <v>64</v>
      </c>
      <c r="AM279" s="71" t="s">
        <v>35</v>
      </c>
      <c r="AN279" s="70">
        <v>21181</v>
      </c>
      <c r="AO279" s="70">
        <v>0.66</v>
      </c>
      <c r="AP279" s="410"/>
      <c r="AQ279" s="99">
        <v>0.52</v>
      </c>
      <c r="AR279" s="99">
        <v>0.56999999999999995</v>
      </c>
      <c r="AS279" s="90">
        <v>80</v>
      </c>
      <c r="AT279" s="90">
        <v>170</v>
      </c>
      <c r="AU279" s="90">
        <v>36</v>
      </c>
      <c r="AV279" s="90">
        <v>2</v>
      </c>
      <c r="AW279" s="90">
        <v>3</v>
      </c>
      <c r="AX279" s="230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421"/>
      <c r="BO279" s="104"/>
      <c r="BP279" s="104"/>
      <c r="BQ279" s="104"/>
      <c r="BR279" s="104"/>
      <c r="BS279" s="104"/>
      <c r="BT279" s="104"/>
      <c r="BU279" s="104"/>
    </row>
    <row r="280" spans="1:73" x14ac:dyDescent="0.25">
      <c r="A280" s="44">
        <f t="shared" si="34"/>
        <v>2015</v>
      </c>
      <c r="B280" s="44" t="str">
        <f t="shared" si="34"/>
        <v>ENERO</v>
      </c>
      <c r="C280" s="44">
        <v>23</v>
      </c>
      <c r="D280" s="44" t="str">
        <f t="shared" si="33"/>
        <v>ENERO 2015 / 22</v>
      </c>
      <c r="E280" s="104"/>
      <c r="F280" s="77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Q280" s="113"/>
      <c r="R280" s="113"/>
      <c r="S280" s="415"/>
      <c r="T280" s="113"/>
      <c r="U280" s="113"/>
      <c r="V280" s="104"/>
      <c r="W280" s="104"/>
      <c r="X280" s="104"/>
      <c r="Y280" s="104"/>
      <c r="Z280" s="104"/>
      <c r="AA280" s="230"/>
      <c r="AB280" s="115">
        <v>22</v>
      </c>
      <c r="AC280" s="66">
        <v>42028</v>
      </c>
      <c r="AD280" s="67">
        <v>49865</v>
      </c>
      <c r="AE280" s="68" t="s">
        <v>165</v>
      </c>
      <c r="AF280" s="69">
        <v>0.56520000000000004</v>
      </c>
      <c r="AG280" s="69">
        <v>83</v>
      </c>
      <c r="AH280" s="69">
        <v>34</v>
      </c>
      <c r="AI280" s="70">
        <v>0.68</v>
      </c>
      <c r="AJ280" s="70">
        <v>0</v>
      </c>
      <c r="AK280" s="71" t="s">
        <v>20</v>
      </c>
      <c r="AL280" s="69">
        <v>64</v>
      </c>
      <c r="AM280" s="71" t="s">
        <v>35</v>
      </c>
      <c r="AN280" s="70">
        <v>21180</v>
      </c>
      <c r="AO280" s="70">
        <v>0.47</v>
      </c>
      <c r="AP280" s="410"/>
      <c r="AQ280" s="99">
        <v>0.52</v>
      </c>
      <c r="AR280" s="99">
        <v>0.56999999999999995</v>
      </c>
      <c r="AS280" s="90">
        <v>80</v>
      </c>
      <c r="AT280" s="90">
        <v>170</v>
      </c>
      <c r="AU280" s="90">
        <v>36</v>
      </c>
      <c r="AV280" s="90">
        <v>2</v>
      </c>
      <c r="AW280" s="90">
        <v>3</v>
      </c>
      <c r="AX280" s="230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421"/>
      <c r="BO280" s="104"/>
      <c r="BP280" s="104"/>
      <c r="BQ280" s="104"/>
      <c r="BR280" s="104"/>
      <c r="BS280" s="104"/>
      <c r="BT280" s="104"/>
      <c r="BU280" s="104"/>
    </row>
    <row r="281" spans="1:73" x14ac:dyDescent="0.25">
      <c r="A281" s="44">
        <f t="shared" si="34"/>
        <v>2015</v>
      </c>
      <c r="B281" s="44" t="str">
        <f t="shared" si="34"/>
        <v>ENERO</v>
      </c>
      <c r="C281" s="44">
        <v>24</v>
      </c>
      <c r="D281" s="44" t="str">
        <f t="shared" si="33"/>
        <v>ENERO 2015 / 23</v>
      </c>
      <c r="E281" s="104"/>
      <c r="F281" s="77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Q281" s="113"/>
      <c r="R281" s="113"/>
      <c r="S281" s="415"/>
      <c r="T281" s="113"/>
      <c r="U281" s="113"/>
      <c r="V281" s="104"/>
      <c r="W281" s="104"/>
      <c r="X281" s="104"/>
      <c r="Y281" s="104"/>
      <c r="Z281" s="104"/>
      <c r="AA281" s="230"/>
      <c r="AB281" s="115">
        <v>23</v>
      </c>
      <c r="AC281" s="66">
        <v>42030</v>
      </c>
      <c r="AD281" s="67">
        <v>49886</v>
      </c>
      <c r="AE281" s="68" t="s">
        <v>34</v>
      </c>
      <c r="AF281" s="69">
        <v>0.56520000000000004</v>
      </c>
      <c r="AG281" s="69">
        <v>83</v>
      </c>
      <c r="AH281" s="69">
        <v>34</v>
      </c>
      <c r="AI281" s="70">
        <v>0.7</v>
      </c>
      <c r="AJ281" s="70">
        <v>0</v>
      </c>
      <c r="AK281" s="71" t="s">
        <v>20</v>
      </c>
      <c r="AL281" s="69">
        <v>64</v>
      </c>
      <c r="AM281" s="71" t="s">
        <v>35</v>
      </c>
      <c r="AN281" s="70">
        <v>21180</v>
      </c>
      <c r="AO281" s="70">
        <v>0.5</v>
      </c>
      <c r="AP281" s="410"/>
      <c r="AQ281" s="99">
        <v>0.52</v>
      </c>
      <c r="AR281" s="99">
        <v>0.56999999999999995</v>
      </c>
      <c r="AS281" s="90">
        <v>80</v>
      </c>
      <c r="AT281" s="90">
        <v>170</v>
      </c>
      <c r="AU281" s="90">
        <v>36</v>
      </c>
      <c r="AV281" s="90">
        <v>2</v>
      </c>
      <c r="AW281" s="90">
        <v>3</v>
      </c>
      <c r="AX281" s="230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421"/>
      <c r="BO281" s="104"/>
      <c r="BP281" s="104"/>
      <c r="BQ281" s="104"/>
      <c r="BR281" s="104"/>
      <c r="BS281" s="104"/>
      <c r="BT281" s="104"/>
      <c r="BU281" s="104"/>
    </row>
    <row r="282" spans="1:73" x14ac:dyDescent="0.25">
      <c r="A282" s="44">
        <f t="shared" si="34"/>
        <v>2015</v>
      </c>
      <c r="B282" s="44" t="str">
        <f t="shared" si="34"/>
        <v>ENERO</v>
      </c>
      <c r="C282" s="44">
        <v>25</v>
      </c>
      <c r="D282" s="44" t="str">
        <f t="shared" si="33"/>
        <v>ENERO 2015 / 24</v>
      </c>
      <c r="E282" s="104"/>
      <c r="F282" s="77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Q282" s="113"/>
      <c r="R282" s="113"/>
      <c r="S282" s="415"/>
      <c r="T282" s="113"/>
      <c r="U282" s="113"/>
      <c r="V282" s="104"/>
      <c r="W282" s="104"/>
      <c r="X282" s="104"/>
      <c r="Y282" s="104"/>
      <c r="Z282" s="104"/>
      <c r="AA282" s="230"/>
      <c r="AB282" s="115">
        <v>24</v>
      </c>
      <c r="AC282" s="66">
        <v>42031</v>
      </c>
      <c r="AD282" s="67">
        <v>49910</v>
      </c>
      <c r="AE282" s="68" t="s">
        <v>165</v>
      </c>
      <c r="AF282" s="69">
        <v>0.56510000000000005</v>
      </c>
      <c r="AG282" s="69">
        <v>84</v>
      </c>
      <c r="AH282" s="69">
        <v>34</v>
      </c>
      <c r="AI282" s="70">
        <v>0.67</v>
      </c>
      <c r="AJ282" s="70">
        <v>0</v>
      </c>
      <c r="AK282" s="71" t="s">
        <v>20</v>
      </c>
      <c r="AL282" s="69">
        <v>64</v>
      </c>
      <c r="AM282" s="71" t="s">
        <v>35</v>
      </c>
      <c r="AN282" s="70">
        <v>21176</v>
      </c>
      <c r="AO282" s="70">
        <v>0.78</v>
      </c>
      <c r="AP282" s="410"/>
      <c r="AQ282" s="99">
        <v>0.52</v>
      </c>
      <c r="AR282" s="99">
        <v>0.56999999999999995</v>
      </c>
      <c r="AS282" s="90">
        <v>80</v>
      </c>
      <c r="AT282" s="90">
        <v>170</v>
      </c>
      <c r="AU282" s="90">
        <v>36</v>
      </c>
      <c r="AV282" s="90">
        <v>2</v>
      </c>
      <c r="AW282" s="90">
        <v>3</v>
      </c>
      <c r="AX282" s="230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421"/>
      <c r="BO282" s="104"/>
      <c r="BP282" s="104"/>
      <c r="BQ282" s="104"/>
      <c r="BR282" s="104"/>
      <c r="BS282" s="104"/>
      <c r="BT282" s="104"/>
      <c r="BU282" s="104"/>
    </row>
    <row r="283" spans="1:73" x14ac:dyDescent="0.25">
      <c r="A283" s="44">
        <f t="shared" si="34"/>
        <v>2015</v>
      </c>
      <c r="B283" s="44" t="str">
        <f t="shared" si="34"/>
        <v>ENERO</v>
      </c>
      <c r="C283" s="44">
        <v>26</v>
      </c>
      <c r="D283" s="44" t="str">
        <f t="shared" si="33"/>
        <v>ENERO 2015 / 25</v>
      </c>
      <c r="E283" s="104"/>
      <c r="F283" s="77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Q283" s="113"/>
      <c r="R283" s="113"/>
      <c r="S283" s="415"/>
      <c r="T283" s="113"/>
      <c r="U283" s="113"/>
      <c r="V283" s="104"/>
      <c r="W283" s="104"/>
      <c r="X283" s="104"/>
      <c r="Y283" s="104"/>
      <c r="Z283" s="104"/>
      <c r="AA283" s="230"/>
      <c r="AB283" s="115">
        <v>25</v>
      </c>
      <c r="AC283" s="66">
        <v>42032</v>
      </c>
      <c r="AD283" s="67">
        <v>49934</v>
      </c>
      <c r="AE283" s="68" t="s">
        <v>34</v>
      </c>
      <c r="AF283" s="69">
        <v>0.5645</v>
      </c>
      <c r="AG283" s="69">
        <v>86</v>
      </c>
      <c r="AH283" s="69">
        <v>34</v>
      </c>
      <c r="AI283" s="70">
        <v>0.84</v>
      </c>
      <c r="AJ283" s="70">
        <v>0</v>
      </c>
      <c r="AK283" s="71" t="s">
        <v>20</v>
      </c>
      <c r="AL283" s="69">
        <v>64</v>
      </c>
      <c r="AM283" s="71" t="s">
        <v>35</v>
      </c>
      <c r="AN283" s="70">
        <v>21178</v>
      </c>
      <c r="AO283" s="70">
        <v>0.71</v>
      </c>
      <c r="AP283" s="410"/>
      <c r="AQ283" s="99">
        <v>0.52</v>
      </c>
      <c r="AR283" s="99">
        <v>0.56999999999999995</v>
      </c>
      <c r="AS283" s="90">
        <v>80</v>
      </c>
      <c r="AT283" s="90">
        <v>170</v>
      </c>
      <c r="AU283" s="90">
        <v>36</v>
      </c>
      <c r="AV283" s="90">
        <v>2</v>
      </c>
      <c r="AW283" s="90">
        <v>3</v>
      </c>
      <c r="AX283" s="230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421"/>
      <c r="BO283" s="104"/>
      <c r="BP283" s="104"/>
      <c r="BQ283" s="104"/>
      <c r="BR283" s="104"/>
      <c r="BS283" s="104"/>
      <c r="BT283" s="104"/>
      <c r="BU283" s="104"/>
    </row>
    <row r="284" spans="1:73" x14ac:dyDescent="0.25">
      <c r="A284" s="44">
        <f t="shared" si="34"/>
        <v>2015</v>
      </c>
      <c r="B284" s="44" t="str">
        <f t="shared" si="34"/>
        <v>ENERO</v>
      </c>
      <c r="C284" s="44">
        <v>27</v>
      </c>
      <c r="D284" s="44" t="str">
        <f t="shared" si="33"/>
        <v>ENERO 2015 / 26</v>
      </c>
      <c r="E284" s="104"/>
      <c r="F284" s="77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Q284" s="113"/>
      <c r="R284" s="113"/>
      <c r="S284" s="415"/>
      <c r="T284" s="113"/>
      <c r="U284" s="113"/>
      <c r="V284" s="104"/>
      <c r="W284" s="104"/>
      <c r="X284" s="104"/>
      <c r="Y284" s="104"/>
      <c r="Z284" s="104"/>
      <c r="AA284" s="230"/>
      <c r="AB284" s="115">
        <v>26</v>
      </c>
      <c r="AC284" s="66">
        <v>42033</v>
      </c>
      <c r="AD284" s="67">
        <v>49961</v>
      </c>
      <c r="AE284" s="68" t="s">
        <v>165</v>
      </c>
      <c r="AF284" s="69">
        <v>0.56430000000000002</v>
      </c>
      <c r="AG284" s="69">
        <v>86</v>
      </c>
      <c r="AH284" s="69">
        <v>34</v>
      </c>
      <c r="AI284" s="70">
        <v>0.79</v>
      </c>
      <c r="AJ284" s="70">
        <v>0</v>
      </c>
      <c r="AK284" s="71" t="s">
        <v>20</v>
      </c>
      <c r="AL284" s="69">
        <v>64</v>
      </c>
      <c r="AM284" s="71" t="s">
        <v>35</v>
      </c>
      <c r="AN284" s="70">
        <v>21180</v>
      </c>
      <c r="AO284" s="70">
        <v>0.66</v>
      </c>
      <c r="AP284" s="410"/>
      <c r="AQ284" s="99">
        <v>0.52</v>
      </c>
      <c r="AR284" s="99">
        <v>0.56999999999999995</v>
      </c>
      <c r="AS284" s="90">
        <v>80</v>
      </c>
      <c r="AT284" s="90">
        <v>170</v>
      </c>
      <c r="AU284" s="90">
        <v>36</v>
      </c>
      <c r="AV284" s="90">
        <v>2</v>
      </c>
      <c r="AW284" s="90">
        <v>3</v>
      </c>
      <c r="AX284" s="230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421"/>
      <c r="BO284" s="104"/>
      <c r="BP284" s="104"/>
      <c r="BQ284" s="104"/>
      <c r="BR284" s="104"/>
      <c r="BS284" s="104"/>
      <c r="BT284" s="104"/>
      <c r="BU284" s="104"/>
    </row>
    <row r="285" spans="1:73" x14ac:dyDescent="0.25">
      <c r="A285" s="44">
        <f t="shared" si="34"/>
        <v>2015</v>
      </c>
      <c r="B285" s="44" t="str">
        <f t="shared" si="34"/>
        <v>ENERO</v>
      </c>
      <c r="C285" s="44">
        <v>28</v>
      </c>
      <c r="D285" s="44" t="str">
        <f t="shared" si="33"/>
        <v>ENERO 2015 / 27</v>
      </c>
      <c r="E285" s="104"/>
      <c r="F285" s="77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Q285" s="113"/>
      <c r="R285" s="113"/>
      <c r="S285" s="415"/>
      <c r="T285" s="113"/>
      <c r="U285" s="113"/>
      <c r="V285" s="104"/>
      <c r="W285" s="104"/>
      <c r="X285" s="104"/>
      <c r="Y285" s="104"/>
      <c r="Z285" s="104"/>
      <c r="AA285" s="230"/>
      <c r="AB285" s="115">
        <v>27</v>
      </c>
      <c r="AC285" s="66">
        <v>42034</v>
      </c>
      <c r="AD285" s="67">
        <v>49980</v>
      </c>
      <c r="AE285" s="68" t="s">
        <v>34</v>
      </c>
      <c r="AF285" s="69">
        <v>0.5645</v>
      </c>
      <c r="AG285" s="69">
        <v>84</v>
      </c>
      <c r="AH285" s="69">
        <v>34</v>
      </c>
      <c r="AI285" s="70">
        <v>0.88</v>
      </c>
      <c r="AJ285" s="70">
        <v>0</v>
      </c>
      <c r="AK285" s="71" t="s">
        <v>20</v>
      </c>
      <c r="AL285" s="69">
        <v>64</v>
      </c>
      <c r="AM285" s="71" t="s">
        <v>35</v>
      </c>
      <c r="AN285" s="70">
        <v>21180</v>
      </c>
      <c r="AO285" s="70">
        <v>0.51</v>
      </c>
      <c r="AP285" s="410"/>
      <c r="AQ285" s="99">
        <v>0.52</v>
      </c>
      <c r="AR285" s="99">
        <v>0.56999999999999995</v>
      </c>
      <c r="AS285" s="90">
        <v>80</v>
      </c>
      <c r="AT285" s="90">
        <v>170</v>
      </c>
      <c r="AU285" s="90">
        <v>36</v>
      </c>
      <c r="AV285" s="90">
        <v>2</v>
      </c>
      <c r="AW285" s="90">
        <v>3</v>
      </c>
      <c r="AX285" s="230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421"/>
      <c r="BO285" s="104"/>
      <c r="BP285" s="104"/>
      <c r="BQ285" s="104"/>
      <c r="BR285" s="104"/>
      <c r="BS285" s="104"/>
      <c r="BT285" s="104"/>
      <c r="BU285" s="104"/>
    </row>
    <row r="286" spans="1:73" x14ac:dyDescent="0.25">
      <c r="A286" s="44">
        <f t="shared" si="34"/>
        <v>2015</v>
      </c>
      <c r="B286" s="44" t="str">
        <f t="shared" si="34"/>
        <v>ENERO</v>
      </c>
      <c r="C286" s="44">
        <v>29</v>
      </c>
      <c r="D286" s="44" t="str">
        <f t="shared" si="33"/>
        <v>ENERO 2015 / 28</v>
      </c>
      <c r="E286" s="104"/>
      <c r="F286" s="77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Q286" s="113"/>
      <c r="R286" s="113"/>
      <c r="S286" s="415"/>
      <c r="T286" s="113"/>
      <c r="U286" s="113"/>
      <c r="V286" s="104"/>
      <c r="W286" s="104"/>
      <c r="X286" s="104"/>
      <c r="Y286" s="104"/>
      <c r="Z286" s="104"/>
      <c r="AA286" s="230"/>
      <c r="AB286" s="115">
        <v>28</v>
      </c>
      <c r="AC286" s="66">
        <v>42035</v>
      </c>
      <c r="AD286" s="67">
        <v>50138</v>
      </c>
      <c r="AE286" s="68" t="s">
        <v>148</v>
      </c>
      <c r="AF286" s="69">
        <v>0.56489999999999996</v>
      </c>
      <c r="AG286" s="69">
        <v>84</v>
      </c>
      <c r="AH286" s="69">
        <v>34</v>
      </c>
      <c r="AI286" s="70">
        <v>0.9</v>
      </c>
      <c r="AJ286" s="70">
        <v>0</v>
      </c>
      <c r="AK286" s="71" t="s">
        <v>20</v>
      </c>
      <c r="AL286" s="69">
        <v>64</v>
      </c>
      <c r="AM286" s="71" t="s">
        <v>35</v>
      </c>
      <c r="AN286" s="70">
        <v>21180</v>
      </c>
      <c r="AO286" s="70">
        <v>0.37</v>
      </c>
      <c r="AP286" s="410"/>
      <c r="AQ286" s="99">
        <v>0.52</v>
      </c>
      <c r="AR286" s="99">
        <v>0.56999999999999995</v>
      </c>
      <c r="AS286" s="90">
        <v>80</v>
      </c>
      <c r="AT286" s="90">
        <v>170</v>
      </c>
      <c r="AU286" s="90">
        <v>36</v>
      </c>
      <c r="AV286" s="90">
        <v>2</v>
      </c>
      <c r="AW286" s="90">
        <v>3</v>
      </c>
      <c r="AX286" s="230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421"/>
      <c r="BO286" s="104"/>
      <c r="BP286" s="104"/>
      <c r="BQ286" s="104"/>
      <c r="BR286" s="104"/>
      <c r="BS286" s="104"/>
      <c r="BT286" s="104"/>
      <c r="BU286" s="104"/>
    </row>
    <row r="287" spans="1:73" x14ac:dyDescent="0.25">
      <c r="A287" s="44">
        <f t="shared" si="34"/>
        <v>2015</v>
      </c>
      <c r="B287" s="44" t="str">
        <f t="shared" si="34"/>
        <v>ENERO</v>
      </c>
      <c r="C287" s="44">
        <v>30</v>
      </c>
      <c r="D287" s="44" t="str">
        <f t="shared" si="33"/>
        <v>ENERO 2015 / 29</v>
      </c>
      <c r="S287" s="417"/>
    </row>
    <row r="288" spans="1:73" x14ac:dyDescent="0.25">
      <c r="A288" s="44">
        <f t="shared" si="34"/>
        <v>2015</v>
      </c>
      <c r="B288" s="44" t="str">
        <f t="shared" si="34"/>
        <v>ENERO</v>
      </c>
      <c r="C288" s="44">
        <v>31</v>
      </c>
      <c r="D288" s="44" t="str">
        <f t="shared" si="33"/>
        <v>ENERO 2015 / 30</v>
      </c>
      <c r="S288" s="417"/>
    </row>
    <row r="289" spans="1:74" s="206" customFormat="1" ht="15.75" x14ac:dyDescent="0.25">
      <c r="D289" s="44" t="str">
        <f t="shared" si="33"/>
        <v>ENERO 2015 / 31</v>
      </c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17"/>
      <c r="T289" s="44"/>
      <c r="U289" s="44"/>
      <c r="V289" s="44"/>
      <c r="W289" s="44"/>
      <c r="X289" s="44"/>
      <c r="Y289" s="44"/>
      <c r="Z289" s="44"/>
      <c r="AA289" s="207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11"/>
      <c r="AQ289" s="44"/>
      <c r="AR289" s="44"/>
      <c r="AS289" s="44"/>
      <c r="AT289" s="44"/>
      <c r="AU289" s="44"/>
      <c r="AV289" s="44"/>
      <c r="AW289" s="44"/>
      <c r="AX289" s="207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22"/>
      <c r="BO289" s="44"/>
      <c r="BP289" s="44"/>
      <c r="BQ289" s="44"/>
      <c r="BR289" s="44"/>
      <c r="BS289" s="44"/>
      <c r="BT289" s="44"/>
      <c r="BU289" s="44"/>
      <c r="BV289" s="209" t="str">
        <f>IFERROR(AVERAGE(BV258:BV288),"")</f>
        <v/>
      </c>
    </row>
    <row r="290" spans="1:74" ht="15.75" x14ac:dyDescent="0.25">
      <c r="A290" s="44">
        <v>2015</v>
      </c>
      <c r="B290" s="44" t="s">
        <v>240</v>
      </c>
      <c r="C290" s="44">
        <v>1</v>
      </c>
      <c r="D290" s="208" t="s">
        <v>228</v>
      </c>
      <c r="E290" s="209">
        <f t="shared" ref="E290:AJ290" si="35">IFERROR(AVERAGE(E259:E289),"")</f>
        <v>7</v>
      </c>
      <c r="F290" s="209">
        <f t="shared" si="35"/>
        <v>42018</v>
      </c>
      <c r="G290" s="209">
        <f t="shared" si="35"/>
        <v>49567.846153846156</v>
      </c>
      <c r="H290" s="209" t="str">
        <f t="shared" si="35"/>
        <v/>
      </c>
      <c r="I290" s="209">
        <f t="shared" si="35"/>
        <v>0.55079230769230769</v>
      </c>
      <c r="J290" s="209">
        <f t="shared" si="35"/>
        <v>101.07692307692308</v>
      </c>
      <c r="K290" s="209">
        <f t="shared" si="35"/>
        <v>27.23076923076923</v>
      </c>
      <c r="L290" s="209">
        <f t="shared" si="35"/>
        <v>1.1353846153846152</v>
      </c>
      <c r="M290" s="209">
        <f t="shared" si="35"/>
        <v>0</v>
      </c>
      <c r="N290" s="209" t="str">
        <f t="shared" si="35"/>
        <v/>
      </c>
      <c r="O290" s="209">
        <f t="shared" si="35"/>
        <v>5</v>
      </c>
      <c r="P290" s="209" t="str">
        <f t="shared" si="35"/>
        <v/>
      </c>
      <c r="Q290" s="209">
        <f t="shared" si="35"/>
        <v>21272.538461538461</v>
      </c>
      <c r="R290" s="209">
        <f t="shared" si="35"/>
        <v>0.83923076923076922</v>
      </c>
      <c r="S290" s="418" t="str">
        <f t="shared" si="35"/>
        <v/>
      </c>
      <c r="T290" s="209">
        <f t="shared" si="35"/>
        <v>0.5199999999999998</v>
      </c>
      <c r="U290" s="209">
        <f t="shared" si="35"/>
        <v>0.57000000000000006</v>
      </c>
      <c r="V290" s="209">
        <f t="shared" si="35"/>
        <v>80</v>
      </c>
      <c r="W290" s="209">
        <f t="shared" si="35"/>
        <v>170</v>
      </c>
      <c r="X290" s="209">
        <f t="shared" si="35"/>
        <v>36</v>
      </c>
      <c r="Y290" s="209">
        <f t="shared" si="35"/>
        <v>2</v>
      </c>
      <c r="Z290" s="209">
        <f t="shared" si="35"/>
        <v>3</v>
      </c>
      <c r="AA290" s="209" t="str">
        <f t="shared" si="35"/>
        <v/>
      </c>
      <c r="AB290" s="209">
        <f t="shared" si="35"/>
        <v>14.5</v>
      </c>
      <c r="AC290" s="209">
        <f t="shared" si="35"/>
        <v>42019.642857142855</v>
      </c>
      <c r="AD290" s="209">
        <f t="shared" si="35"/>
        <v>49612.321428571428</v>
      </c>
      <c r="AE290" s="209" t="str">
        <f t="shared" si="35"/>
        <v/>
      </c>
      <c r="AF290" s="209">
        <f t="shared" si="35"/>
        <v>0.56410357142857148</v>
      </c>
      <c r="AG290" s="209">
        <f t="shared" si="35"/>
        <v>85.785714285714292</v>
      </c>
      <c r="AH290" s="209">
        <f t="shared" si="35"/>
        <v>33.964285714285715</v>
      </c>
      <c r="AI290" s="209">
        <f t="shared" si="35"/>
        <v>0.95285714285714285</v>
      </c>
      <c r="AJ290" s="209">
        <f t="shared" si="35"/>
        <v>0</v>
      </c>
      <c r="AK290" s="209" t="str">
        <f t="shared" ref="AK290:BP290" si="36">IFERROR(AVERAGE(AK259:AK289),"")</f>
        <v/>
      </c>
      <c r="AL290" s="209">
        <f t="shared" si="36"/>
        <v>64</v>
      </c>
      <c r="AM290" s="209" t="str">
        <f t="shared" si="36"/>
        <v/>
      </c>
      <c r="AN290" s="209">
        <f t="shared" si="36"/>
        <v>21183.392857142859</v>
      </c>
      <c r="AO290" s="209">
        <f t="shared" si="36"/>
        <v>0.59571428571428586</v>
      </c>
      <c r="AP290" s="412" t="str">
        <f t="shared" si="36"/>
        <v/>
      </c>
      <c r="AQ290" s="209">
        <f t="shared" si="36"/>
        <v>0.51999999999999968</v>
      </c>
      <c r="AR290" s="209">
        <f t="shared" si="36"/>
        <v>0.57000000000000017</v>
      </c>
      <c r="AS290" s="209">
        <f t="shared" si="36"/>
        <v>80</v>
      </c>
      <c r="AT290" s="209">
        <f t="shared" si="36"/>
        <v>170</v>
      </c>
      <c r="AU290" s="209">
        <f t="shared" si="36"/>
        <v>36</v>
      </c>
      <c r="AV290" s="209">
        <f t="shared" si="36"/>
        <v>2</v>
      </c>
      <c r="AW290" s="209">
        <f t="shared" si="36"/>
        <v>3</v>
      </c>
      <c r="AX290" s="209" t="str">
        <f t="shared" si="36"/>
        <v/>
      </c>
      <c r="AY290" s="209">
        <f t="shared" si="36"/>
        <v>2.5</v>
      </c>
      <c r="AZ290" s="209">
        <f t="shared" si="36"/>
        <v>42021</v>
      </c>
      <c r="BA290" s="209" t="str">
        <f t="shared" si="36"/>
        <v/>
      </c>
      <c r="BB290" s="209" t="str">
        <f t="shared" si="36"/>
        <v/>
      </c>
      <c r="BC290" s="209">
        <f t="shared" si="36"/>
        <v>0.56147499999999995</v>
      </c>
      <c r="BD290" s="209">
        <f t="shared" si="36"/>
        <v>88.75</v>
      </c>
      <c r="BE290" s="209">
        <f t="shared" si="36"/>
        <v>33.224000000000004</v>
      </c>
      <c r="BF290" s="209">
        <f t="shared" si="36"/>
        <v>0.68</v>
      </c>
      <c r="BG290" s="209">
        <f t="shared" si="36"/>
        <v>1.9500000000000002</v>
      </c>
      <c r="BH290" s="209">
        <f t="shared" si="36"/>
        <v>0.02</v>
      </c>
      <c r="BI290" s="209">
        <f t="shared" si="36"/>
        <v>1</v>
      </c>
      <c r="BJ290" s="209">
        <f t="shared" si="36"/>
        <v>5.0000000000000001E-3</v>
      </c>
      <c r="BK290" s="209" t="str">
        <f t="shared" si="36"/>
        <v/>
      </c>
      <c r="BL290" s="209">
        <f t="shared" si="36"/>
        <v>21250</v>
      </c>
      <c r="BM290" s="209">
        <f t="shared" si="36"/>
        <v>0.5</v>
      </c>
      <c r="BN290" s="423" t="str">
        <f t="shared" si="36"/>
        <v/>
      </c>
      <c r="BO290" s="209">
        <f t="shared" si="36"/>
        <v>0.52</v>
      </c>
      <c r="BP290" s="209">
        <f t="shared" si="36"/>
        <v>0.56999999999999995</v>
      </c>
      <c r="BQ290" s="209">
        <f t="shared" ref="BQ290:BU290" si="37">IFERROR(AVERAGE(BQ259:BQ289),"")</f>
        <v>80</v>
      </c>
      <c r="BR290" s="209">
        <f t="shared" si="37"/>
        <v>170</v>
      </c>
      <c r="BS290" s="209">
        <f t="shared" si="37"/>
        <v>36</v>
      </c>
      <c r="BT290" s="209">
        <f t="shared" si="37"/>
        <v>2</v>
      </c>
      <c r="BU290" s="209">
        <f t="shared" si="37"/>
        <v>3</v>
      </c>
    </row>
    <row r="291" spans="1:74" x14ac:dyDescent="0.25">
      <c r="A291" s="44">
        <f>A290</f>
        <v>2015</v>
      </c>
      <c r="B291" s="44" t="str">
        <f>B290</f>
        <v>FEBRERO</v>
      </c>
      <c r="C291" s="44">
        <v>2</v>
      </c>
      <c r="D291" s="44" t="str">
        <f t="shared" ref="D291:D321" si="38">B290&amp;" "&amp;A290&amp;" / "&amp;C290</f>
        <v>FEBRERO 2015 / 1</v>
      </c>
      <c r="E291" s="104">
        <v>1</v>
      </c>
      <c r="F291" s="78">
        <v>42049</v>
      </c>
      <c r="G291" s="114">
        <v>50381</v>
      </c>
      <c r="H291" s="114" t="s">
        <v>19</v>
      </c>
      <c r="I291" s="92">
        <v>0.54490000000000005</v>
      </c>
      <c r="J291" s="93">
        <v>112</v>
      </c>
      <c r="K291" s="93">
        <v>30</v>
      </c>
      <c r="L291" s="93">
        <v>1.96</v>
      </c>
      <c r="M291" s="93">
        <v>0</v>
      </c>
      <c r="N291" s="94" t="s">
        <v>20</v>
      </c>
      <c r="O291" s="93">
        <v>5</v>
      </c>
      <c r="P291" s="94" t="s">
        <v>21</v>
      </c>
      <c r="Q291" s="121">
        <v>21302</v>
      </c>
      <c r="R291" s="93">
        <v>3</v>
      </c>
      <c r="S291" s="414"/>
      <c r="T291" s="99">
        <v>0.52</v>
      </c>
      <c r="U291" s="99">
        <v>0.56999999999999995</v>
      </c>
      <c r="V291" s="90">
        <v>80</v>
      </c>
      <c r="W291" s="90">
        <v>170</v>
      </c>
      <c r="X291" s="90">
        <v>36</v>
      </c>
      <c r="Y291" s="90">
        <v>2</v>
      </c>
      <c r="Z291" s="90">
        <v>3</v>
      </c>
      <c r="AA291" s="230"/>
      <c r="AB291" s="115">
        <v>1</v>
      </c>
      <c r="AC291" s="66">
        <v>42036</v>
      </c>
      <c r="AD291" s="67">
        <v>50151</v>
      </c>
      <c r="AE291" s="68" t="s">
        <v>36</v>
      </c>
      <c r="AF291" s="69">
        <v>0.56520000000000004</v>
      </c>
      <c r="AG291" s="69">
        <v>83</v>
      </c>
      <c r="AH291" s="69">
        <v>34</v>
      </c>
      <c r="AI291" s="70">
        <v>0.87</v>
      </c>
      <c r="AJ291" s="70">
        <v>0</v>
      </c>
      <c r="AK291" s="71" t="s">
        <v>20</v>
      </c>
      <c r="AL291" s="69">
        <v>64</v>
      </c>
      <c r="AM291" s="71" t="s">
        <v>35</v>
      </c>
      <c r="AN291" s="70">
        <v>21181</v>
      </c>
      <c r="AO291" s="70">
        <v>0.33</v>
      </c>
      <c r="AP291" s="410"/>
      <c r="AQ291" s="99">
        <v>0.52</v>
      </c>
      <c r="AR291" s="99">
        <v>0.56999999999999995</v>
      </c>
      <c r="AS291" s="90">
        <v>80</v>
      </c>
      <c r="AT291" s="90">
        <v>170</v>
      </c>
      <c r="AU291" s="90">
        <v>36</v>
      </c>
      <c r="AV291" s="90">
        <v>2</v>
      </c>
      <c r="AW291" s="90">
        <v>3</v>
      </c>
      <c r="AX291" s="230"/>
      <c r="AY291" s="104">
        <v>1</v>
      </c>
      <c r="AZ291" s="116">
        <v>42037</v>
      </c>
      <c r="BA291" s="117"/>
      <c r="BB291" s="117"/>
      <c r="BC291" s="117">
        <v>0.5625</v>
      </c>
      <c r="BD291" s="70">
        <v>88</v>
      </c>
      <c r="BE291" s="102">
        <f>((9/5)*BF291)+32</f>
        <v>33.224000000000004</v>
      </c>
      <c r="BF291" s="70">
        <v>0.68</v>
      </c>
      <c r="BG291" s="70">
        <v>1.9</v>
      </c>
      <c r="BH291" s="70">
        <v>0.02</v>
      </c>
      <c r="BI291" s="70">
        <v>1</v>
      </c>
      <c r="BJ291" s="118">
        <v>5.0000000000000001E-3</v>
      </c>
      <c r="BK291" s="117" t="s">
        <v>37</v>
      </c>
      <c r="BL291" s="70">
        <v>21241</v>
      </c>
      <c r="BM291" s="70">
        <v>0.5</v>
      </c>
      <c r="BN291" s="424"/>
      <c r="BO291" s="99">
        <v>0.52</v>
      </c>
      <c r="BP291" s="99">
        <v>0.56999999999999995</v>
      </c>
      <c r="BQ291" s="90">
        <v>80</v>
      </c>
      <c r="BR291" s="90">
        <v>170</v>
      </c>
      <c r="BS291" s="90">
        <v>36</v>
      </c>
      <c r="BT291" s="90">
        <v>2</v>
      </c>
      <c r="BU291" s="90">
        <v>3</v>
      </c>
    </row>
    <row r="292" spans="1:74" x14ac:dyDescent="0.25">
      <c r="A292" s="44">
        <f t="shared" ref="A292:B320" si="39">A291</f>
        <v>2015</v>
      </c>
      <c r="B292" s="44" t="str">
        <f t="shared" si="39"/>
        <v>FEBRERO</v>
      </c>
      <c r="C292" s="44">
        <v>3</v>
      </c>
      <c r="D292" s="44" t="str">
        <f t="shared" si="38"/>
        <v>FEBRERO 2015 / 2</v>
      </c>
      <c r="E292" s="104">
        <v>2</v>
      </c>
      <c r="F292" s="78">
        <v>42051</v>
      </c>
      <c r="G292" s="114">
        <v>50405</v>
      </c>
      <c r="H292" s="114" t="s">
        <v>19</v>
      </c>
      <c r="I292" s="92">
        <v>0.54669999999999996</v>
      </c>
      <c r="J292" s="93">
        <v>128</v>
      </c>
      <c r="K292" s="93">
        <v>28</v>
      </c>
      <c r="L292" s="93">
        <v>1.83</v>
      </c>
      <c r="M292" s="93">
        <v>0</v>
      </c>
      <c r="N292" s="94" t="s">
        <v>20</v>
      </c>
      <c r="O292" s="93">
        <v>5</v>
      </c>
      <c r="P292" s="94" t="s">
        <v>21</v>
      </c>
      <c r="Q292" s="121">
        <v>21291</v>
      </c>
      <c r="R292" s="93">
        <v>1.29</v>
      </c>
      <c r="S292" s="414"/>
      <c r="T292" s="99">
        <v>0.52</v>
      </c>
      <c r="U292" s="99">
        <v>0.56999999999999995</v>
      </c>
      <c r="V292" s="90">
        <v>80</v>
      </c>
      <c r="W292" s="90">
        <v>170</v>
      </c>
      <c r="X292" s="90">
        <v>36</v>
      </c>
      <c r="Y292" s="90">
        <v>2</v>
      </c>
      <c r="Z292" s="90">
        <v>3</v>
      </c>
      <c r="AA292" s="230"/>
      <c r="AB292" s="115">
        <v>2</v>
      </c>
      <c r="AC292" s="66">
        <v>42037</v>
      </c>
      <c r="AD292" s="67">
        <v>50154</v>
      </c>
      <c r="AE292" s="68" t="s">
        <v>148</v>
      </c>
      <c r="AF292" s="69">
        <v>0.56420000000000003</v>
      </c>
      <c r="AG292" s="69">
        <v>86</v>
      </c>
      <c r="AH292" s="69">
        <v>34</v>
      </c>
      <c r="AI292" s="70">
        <v>0.88</v>
      </c>
      <c r="AJ292" s="70">
        <v>0</v>
      </c>
      <c r="AK292" s="71" t="s">
        <v>20</v>
      </c>
      <c r="AL292" s="69">
        <v>64</v>
      </c>
      <c r="AM292" s="71" t="s">
        <v>35</v>
      </c>
      <c r="AN292" s="70">
        <v>21180</v>
      </c>
      <c r="AO292" s="70">
        <v>0.59</v>
      </c>
      <c r="AP292" s="410"/>
      <c r="AQ292" s="99">
        <v>0.52</v>
      </c>
      <c r="AR292" s="99">
        <v>0.56999999999999995</v>
      </c>
      <c r="AS292" s="90">
        <v>80</v>
      </c>
      <c r="AT292" s="90">
        <v>170</v>
      </c>
      <c r="AU292" s="90">
        <v>36</v>
      </c>
      <c r="AV292" s="90">
        <v>2</v>
      </c>
      <c r="AW292" s="90">
        <v>3</v>
      </c>
      <c r="AX292" s="230"/>
      <c r="AY292" s="104">
        <v>2</v>
      </c>
      <c r="AZ292" s="116">
        <v>42044</v>
      </c>
      <c r="BA292" s="117"/>
      <c r="BB292" s="117"/>
      <c r="BC292" s="117">
        <v>0.56420000000000003</v>
      </c>
      <c r="BD292" s="70">
        <v>88</v>
      </c>
      <c r="BE292" s="102">
        <f>((9/5)*BF292)+32</f>
        <v>33.224000000000004</v>
      </c>
      <c r="BF292" s="70">
        <v>0.68</v>
      </c>
      <c r="BG292" s="70">
        <v>1.9</v>
      </c>
      <c r="BH292" s="70">
        <v>0.02</v>
      </c>
      <c r="BI292" s="70">
        <v>1</v>
      </c>
      <c r="BJ292" s="118">
        <v>5.0000000000000001E-3</v>
      </c>
      <c r="BK292" s="117" t="s">
        <v>37</v>
      </c>
      <c r="BL292" s="70">
        <v>21231</v>
      </c>
      <c r="BM292" s="70">
        <v>0.5</v>
      </c>
      <c r="BN292" s="424"/>
      <c r="BO292" s="99">
        <v>0.52</v>
      </c>
      <c r="BP292" s="99">
        <v>0.56999999999999995</v>
      </c>
      <c r="BQ292" s="90">
        <v>80</v>
      </c>
      <c r="BR292" s="90">
        <v>170</v>
      </c>
      <c r="BS292" s="90">
        <v>36</v>
      </c>
      <c r="BT292" s="90">
        <v>2</v>
      </c>
      <c r="BU292" s="90">
        <v>3</v>
      </c>
    </row>
    <row r="293" spans="1:74" x14ac:dyDescent="0.25">
      <c r="A293" s="44">
        <f t="shared" si="39"/>
        <v>2015</v>
      </c>
      <c r="B293" s="44" t="str">
        <f t="shared" si="39"/>
        <v>FEBRERO</v>
      </c>
      <c r="C293" s="44">
        <v>4</v>
      </c>
      <c r="D293" s="44" t="str">
        <f t="shared" si="38"/>
        <v>FEBRERO 2015 / 3</v>
      </c>
      <c r="E293" s="104">
        <v>3</v>
      </c>
      <c r="F293" s="78">
        <v>42054</v>
      </c>
      <c r="G293" s="114">
        <v>50477</v>
      </c>
      <c r="H293" s="114" t="s">
        <v>171</v>
      </c>
      <c r="I293" s="92">
        <v>0.55049999999999999</v>
      </c>
      <c r="J293" s="93">
        <v>147</v>
      </c>
      <c r="K293" s="93">
        <v>27</v>
      </c>
      <c r="L293" s="93">
        <v>1.58</v>
      </c>
      <c r="M293" s="93">
        <v>0</v>
      </c>
      <c r="N293" s="94" t="s">
        <v>20</v>
      </c>
      <c r="O293" s="93">
        <v>4</v>
      </c>
      <c r="P293" s="94" t="s">
        <v>21</v>
      </c>
      <c r="Q293" s="121">
        <v>21271</v>
      </c>
      <c r="R293" s="93">
        <v>1.06</v>
      </c>
      <c r="S293" s="414"/>
      <c r="T293" s="99">
        <v>0.52</v>
      </c>
      <c r="U293" s="99">
        <v>0.56999999999999995</v>
      </c>
      <c r="V293" s="90">
        <v>80</v>
      </c>
      <c r="W293" s="90">
        <v>170</v>
      </c>
      <c r="X293" s="90">
        <v>36</v>
      </c>
      <c r="Y293" s="90">
        <v>2</v>
      </c>
      <c r="Z293" s="90">
        <v>3</v>
      </c>
      <c r="AA293" s="230"/>
      <c r="AB293" s="115">
        <v>3</v>
      </c>
      <c r="AC293" s="66">
        <v>42038</v>
      </c>
      <c r="AD293" s="67">
        <v>50178</v>
      </c>
      <c r="AE293" s="68" t="s">
        <v>36</v>
      </c>
      <c r="AF293" s="69">
        <v>0.56459999999999999</v>
      </c>
      <c r="AG293" s="69">
        <v>84</v>
      </c>
      <c r="AH293" s="69">
        <v>34</v>
      </c>
      <c r="AI293" s="70">
        <v>0.75</v>
      </c>
      <c r="AJ293" s="70">
        <v>0</v>
      </c>
      <c r="AK293" s="71" t="s">
        <v>20</v>
      </c>
      <c r="AL293" s="69">
        <v>64</v>
      </c>
      <c r="AM293" s="71" t="s">
        <v>35</v>
      </c>
      <c r="AN293" s="70">
        <v>21185</v>
      </c>
      <c r="AO293" s="70">
        <v>0.35</v>
      </c>
      <c r="AP293" s="410"/>
      <c r="AQ293" s="99">
        <v>0.52</v>
      </c>
      <c r="AR293" s="99">
        <v>0.56999999999999995</v>
      </c>
      <c r="AS293" s="90">
        <v>80</v>
      </c>
      <c r="AT293" s="90">
        <v>170</v>
      </c>
      <c r="AU293" s="90">
        <v>36</v>
      </c>
      <c r="AV293" s="90">
        <v>2</v>
      </c>
      <c r="AW293" s="90">
        <v>3</v>
      </c>
      <c r="AX293" s="230"/>
      <c r="AY293" s="104">
        <v>3</v>
      </c>
      <c r="AZ293" s="116">
        <v>42053</v>
      </c>
      <c r="BA293" s="117"/>
      <c r="BB293" s="117"/>
      <c r="BC293" s="117">
        <v>0.56399999999999995</v>
      </c>
      <c r="BD293" s="70">
        <v>86</v>
      </c>
      <c r="BE293" s="102">
        <f>((9/5)*BF293)+32</f>
        <v>33.224000000000004</v>
      </c>
      <c r="BF293" s="70">
        <v>0.68</v>
      </c>
      <c r="BG293" s="70">
        <v>2</v>
      </c>
      <c r="BH293" s="70">
        <v>0.02</v>
      </c>
      <c r="BI293" s="70">
        <v>1</v>
      </c>
      <c r="BJ293" s="118">
        <v>5.0000000000000001E-3</v>
      </c>
      <c r="BK293" s="117" t="s">
        <v>37</v>
      </c>
      <c r="BL293" s="70">
        <v>21226</v>
      </c>
      <c r="BM293" s="70">
        <v>0.5</v>
      </c>
      <c r="BN293" s="424"/>
      <c r="BO293" s="99">
        <v>0.52</v>
      </c>
      <c r="BP293" s="99">
        <v>0.56999999999999995</v>
      </c>
      <c r="BQ293" s="90">
        <v>80</v>
      </c>
      <c r="BR293" s="90">
        <v>170</v>
      </c>
      <c r="BS293" s="90">
        <v>36</v>
      </c>
      <c r="BT293" s="90">
        <v>2</v>
      </c>
      <c r="BU293" s="90">
        <v>3</v>
      </c>
    </row>
    <row r="294" spans="1:74" x14ac:dyDescent="0.25">
      <c r="A294" s="44">
        <f t="shared" si="39"/>
        <v>2015</v>
      </c>
      <c r="B294" s="44" t="str">
        <f t="shared" si="39"/>
        <v>FEBRERO</v>
      </c>
      <c r="C294" s="44">
        <v>5</v>
      </c>
      <c r="D294" s="44" t="str">
        <f t="shared" si="38"/>
        <v>FEBRERO 2015 / 4</v>
      </c>
      <c r="E294" s="104">
        <v>4</v>
      </c>
      <c r="F294" s="78">
        <v>42055</v>
      </c>
      <c r="G294" s="114">
        <v>50528</v>
      </c>
      <c r="H294" s="114" t="s">
        <v>171</v>
      </c>
      <c r="I294" s="92">
        <v>0.5484</v>
      </c>
      <c r="J294" s="93">
        <v>132</v>
      </c>
      <c r="K294" s="93">
        <v>27</v>
      </c>
      <c r="L294" s="93">
        <v>1.23</v>
      </c>
      <c r="M294" s="93">
        <v>0</v>
      </c>
      <c r="N294" s="94" t="s">
        <v>20</v>
      </c>
      <c r="O294" s="93">
        <v>4</v>
      </c>
      <c r="P294" s="94" t="s">
        <v>21</v>
      </c>
      <c r="Q294" s="121">
        <v>21282</v>
      </c>
      <c r="R294" s="93">
        <v>2.1</v>
      </c>
      <c r="S294" s="414"/>
      <c r="T294" s="99">
        <v>0.52</v>
      </c>
      <c r="U294" s="99">
        <v>0.56999999999999995</v>
      </c>
      <c r="V294" s="90">
        <v>80</v>
      </c>
      <c r="W294" s="90">
        <v>170</v>
      </c>
      <c r="X294" s="90">
        <v>36</v>
      </c>
      <c r="Y294" s="90">
        <v>2</v>
      </c>
      <c r="Z294" s="90">
        <v>3</v>
      </c>
      <c r="AA294" s="230"/>
      <c r="AB294" s="115">
        <v>4</v>
      </c>
      <c r="AC294" s="66">
        <v>42039</v>
      </c>
      <c r="AD294" s="67">
        <v>50190</v>
      </c>
      <c r="AE294" s="68" t="s">
        <v>184</v>
      </c>
      <c r="AF294" s="69">
        <v>0.56569999999999998</v>
      </c>
      <c r="AG294" s="69">
        <v>82</v>
      </c>
      <c r="AH294" s="69">
        <v>34</v>
      </c>
      <c r="AI294" s="70">
        <v>0.8</v>
      </c>
      <c r="AJ294" s="70">
        <v>0</v>
      </c>
      <c r="AK294" s="71" t="s">
        <v>20</v>
      </c>
      <c r="AL294" s="69">
        <v>64</v>
      </c>
      <c r="AM294" s="71" t="s">
        <v>35</v>
      </c>
      <c r="AN294" s="70">
        <v>21177</v>
      </c>
      <c r="AO294" s="70">
        <v>0.45</v>
      </c>
      <c r="AP294" s="410"/>
      <c r="AQ294" s="99">
        <v>0.52</v>
      </c>
      <c r="AR294" s="99">
        <v>0.56999999999999995</v>
      </c>
      <c r="AS294" s="90">
        <v>80</v>
      </c>
      <c r="AT294" s="90">
        <v>170</v>
      </c>
      <c r="AU294" s="90">
        <v>36</v>
      </c>
      <c r="AV294" s="90">
        <v>2</v>
      </c>
      <c r="AW294" s="90">
        <v>3</v>
      </c>
      <c r="AX294" s="230"/>
      <c r="AY294" s="104">
        <v>4</v>
      </c>
      <c r="AZ294" s="116">
        <v>42058</v>
      </c>
      <c r="BA294" s="117"/>
      <c r="BB294" s="117"/>
      <c r="BC294" s="117">
        <v>0.56369999999999998</v>
      </c>
      <c r="BD294" s="70">
        <v>87</v>
      </c>
      <c r="BE294" s="102">
        <f>((9/5)*BF294)+32</f>
        <v>33.224000000000004</v>
      </c>
      <c r="BF294" s="70">
        <v>0.68</v>
      </c>
      <c r="BG294" s="70">
        <v>2</v>
      </c>
      <c r="BH294" s="70">
        <v>0.02</v>
      </c>
      <c r="BI294" s="70">
        <v>1</v>
      </c>
      <c r="BJ294" s="118">
        <v>5.0000000000000001E-3</v>
      </c>
      <c r="BK294" s="117" t="s">
        <v>37</v>
      </c>
      <c r="BL294" s="70">
        <v>21230</v>
      </c>
      <c r="BM294" s="70">
        <v>0.5</v>
      </c>
      <c r="BN294" s="424"/>
      <c r="BO294" s="99">
        <v>0.52</v>
      </c>
      <c r="BP294" s="99">
        <v>0.56999999999999995</v>
      </c>
      <c r="BQ294" s="90">
        <v>80</v>
      </c>
      <c r="BR294" s="90">
        <v>170</v>
      </c>
      <c r="BS294" s="90">
        <v>36</v>
      </c>
      <c r="BT294" s="90">
        <v>2</v>
      </c>
      <c r="BU294" s="90">
        <v>3</v>
      </c>
    </row>
    <row r="295" spans="1:74" x14ac:dyDescent="0.25">
      <c r="A295" s="44">
        <f t="shared" si="39"/>
        <v>2015</v>
      </c>
      <c r="B295" s="44" t="str">
        <f t="shared" si="39"/>
        <v>FEBRERO</v>
      </c>
      <c r="C295" s="44">
        <v>6</v>
      </c>
      <c r="D295" s="44" t="str">
        <f t="shared" si="38"/>
        <v>FEBRERO 2015 / 5</v>
      </c>
      <c r="E295" s="104">
        <v>5</v>
      </c>
      <c r="F295" s="78">
        <v>42056</v>
      </c>
      <c r="G295" s="114">
        <v>50538</v>
      </c>
      <c r="H295" s="114" t="s">
        <v>171</v>
      </c>
      <c r="I295" s="92">
        <v>0.55120000000000002</v>
      </c>
      <c r="J295" s="93">
        <v>128</v>
      </c>
      <c r="K295" s="93">
        <v>27</v>
      </c>
      <c r="L295" s="93">
        <v>0.68</v>
      </c>
      <c r="M295" s="93">
        <v>0</v>
      </c>
      <c r="N295" s="94" t="s">
        <v>20</v>
      </c>
      <c r="O295" s="93">
        <v>4</v>
      </c>
      <c r="P295" s="94" t="s">
        <v>21</v>
      </c>
      <c r="Q295" s="121">
        <v>21264</v>
      </c>
      <c r="R295" s="93">
        <v>0.93</v>
      </c>
      <c r="S295" s="414"/>
      <c r="T295" s="99">
        <v>0.52</v>
      </c>
      <c r="U295" s="99">
        <v>0.56999999999999995</v>
      </c>
      <c r="V295" s="90">
        <v>80</v>
      </c>
      <c r="W295" s="90">
        <v>170</v>
      </c>
      <c r="X295" s="90">
        <v>36</v>
      </c>
      <c r="Y295" s="90">
        <v>2</v>
      </c>
      <c r="Z295" s="90">
        <v>3</v>
      </c>
      <c r="AA295" s="230"/>
      <c r="AB295" s="115">
        <v>5</v>
      </c>
      <c r="AC295" s="66">
        <v>42040</v>
      </c>
      <c r="AD295" s="67">
        <v>50211</v>
      </c>
      <c r="AE295" s="68" t="s">
        <v>36</v>
      </c>
      <c r="AF295" s="69">
        <v>0.56679999999999997</v>
      </c>
      <c r="AG295" s="69">
        <v>80</v>
      </c>
      <c r="AH295" s="69">
        <v>34</v>
      </c>
      <c r="AI295" s="70">
        <v>0.87</v>
      </c>
      <c r="AJ295" s="70">
        <v>0</v>
      </c>
      <c r="AK295" s="71" t="s">
        <v>20</v>
      </c>
      <c r="AL295" s="69">
        <v>64</v>
      </c>
      <c r="AM295" s="71" t="s">
        <v>35</v>
      </c>
      <c r="AN295" s="70">
        <v>21175</v>
      </c>
      <c r="AO295" s="70">
        <v>0.28999999999999998</v>
      </c>
      <c r="AP295" s="410"/>
      <c r="AQ295" s="99">
        <v>0.52</v>
      </c>
      <c r="AR295" s="99">
        <v>0.56999999999999995</v>
      </c>
      <c r="AS295" s="90">
        <v>80</v>
      </c>
      <c r="AT295" s="90">
        <v>170</v>
      </c>
      <c r="AU295" s="90">
        <v>36</v>
      </c>
      <c r="AV295" s="90">
        <v>2</v>
      </c>
      <c r="AW295" s="90">
        <v>3</v>
      </c>
      <c r="AX295" s="230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421"/>
      <c r="BO295" s="104"/>
      <c r="BP295" s="104"/>
      <c r="BQ295" s="104"/>
      <c r="BR295" s="104"/>
      <c r="BS295" s="104"/>
      <c r="BT295" s="104"/>
      <c r="BU295" s="104"/>
    </row>
    <row r="296" spans="1:74" x14ac:dyDescent="0.25">
      <c r="A296" s="44">
        <f t="shared" si="39"/>
        <v>2015</v>
      </c>
      <c r="B296" s="44" t="str">
        <f t="shared" si="39"/>
        <v>FEBRERO</v>
      </c>
      <c r="C296" s="44">
        <v>7</v>
      </c>
      <c r="D296" s="44" t="str">
        <f t="shared" si="38"/>
        <v>FEBRERO 2015 / 6</v>
      </c>
      <c r="E296" s="104">
        <v>6</v>
      </c>
      <c r="F296" s="78">
        <v>42058</v>
      </c>
      <c r="G296" s="124">
        <v>50566</v>
      </c>
      <c r="H296" s="124" t="s">
        <v>171</v>
      </c>
      <c r="I296" s="108">
        <v>0.54969999999999997</v>
      </c>
      <c r="J296" s="109">
        <v>120</v>
      </c>
      <c r="K296" s="109">
        <v>27</v>
      </c>
      <c r="L296" s="109">
        <v>1.03</v>
      </c>
      <c r="M296" s="109">
        <v>0</v>
      </c>
      <c r="N296" s="108" t="s">
        <v>20</v>
      </c>
      <c r="O296" s="109">
        <v>5</v>
      </c>
      <c r="P296" s="110" t="s">
        <v>21</v>
      </c>
      <c r="Q296" s="121">
        <v>21275</v>
      </c>
      <c r="R296" s="108">
        <v>2.54</v>
      </c>
      <c r="S296" s="414"/>
      <c r="T296" s="99">
        <v>0.52</v>
      </c>
      <c r="U296" s="99">
        <v>0.56999999999999995</v>
      </c>
      <c r="V296" s="90">
        <v>80</v>
      </c>
      <c r="W296" s="90">
        <v>170</v>
      </c>
      <c r="X296" s="90">
        <v>36</v>
      </c>
      <c r="Y296" s="90">
        <v>2</v>
      </c>
      <c r="Z296" s="90">
        <v>3</v>
      </c>
      <c r="AA296" s="230"/>
      <c r="AB296" s="115">
        <v>6</v>
      </c>
      <c r="AC296" s="66">
        <v>42041</v>
      </c>
      <c r="AD296" s="67">
        <v>50224</v>
      </c>
      <c r="AE296" s="68" t="s">
        <v>148</v>
      </c>
      <c r="AF296" s="69">
        <v>0.56479999999999997</v>
      </c>
      <c r="AG296" s="69">
        <v>84</v>
      </c>
      <c r="AH296" s="69">
        <v>34</v>
      </c>
      <c r="AI296" s="70">
        <v>0.86</v>
      </c>
      <c r="AJ296" s="70">
        <v>0</v>
      </c>
      <c r="AK296" s="71" t="s">
        <v>20</v>
      </c>
      <c r="AL296" s="69">
        <v>64</v>
      </c>
      <c r="AM296" s="71" t="s">
        <v>35</v>
      </c>
      <c r="AN296" s="70">
        <v>21181</v>
      </c>
      <c r="AO296" s="70">
        <v>0.54</v>
      </c>
      <c r="AP296" s="410"/>
      <c r="AQ296" s="99">
        <v>0.52</v>
      </c>
      <c r="AR296" s="99">
        <v>0.56999999999999995</v>
      </c>
      <c r="AS296" s="90">
        <v>80</v>
      </c>
      <c r="AT296" s="90">
        <v>170</v>
      </c>
      <c r="AU296" s="90">
        <v>36</v>
      </c>
      <c r="AV296" s="90">
        <v>2</v>
      </c>
      <c r="AW296" s="90">
        <v>3</v>
      </c>
      <c r="AX296" s="230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421"/>
      <c r="BO296" s="104"/>
      <c r="BP296" s="104"/>
      <c r="BQ296" s="104"/>
      <c r="BR296" s="104"/>
      <c r="BS296" s="104"/>
      <c r="BT296" s="104"/>
      <c r="BU296" s="104"/>
    </row>
    <row r="297" spans="1:74" x14ac:dyDescent="0.25">
      <c r="A297" s="44">
        <f t="shared" si="39"/>
        <v>2015</v>
      </c>
      <c r="B297" s="44" t="str">
        <f t="shared" si="39"/>
        <v>FEBRERO</v>
      </c>
      <c r="C297" s="44">
        <v>8</v>
      </c>
      <c r="D297" s="44" t="str">
        <f t="shared" si="38"/>
        <v>FEBRERO 2015 / 7</v>
      </c>
      <c r="E297" s="104">
        <v>7</v>
      </c>
      <c r="F297" s="78">
        <v>42059</v>
      </c>
      <c r="G297" s="124">
        <v>50600</v>
      </c>
      <c r="H297" s="124" t="s">
        <v>171</v>
      </c>
      <c r="I297" s="108">
        <v>0.54620000000000002</v>
      </c>
      <c r="J297" s="93">
        <v>119</v>
      </c>
      <c r="K297" s="109">
        <v>28</v>
      </c>
      <c r="L297" s="109">
        <v>0.66</v>
      </c>
      <c r="M297" s="109">
        <v>0</v>
      </c>
      <c r="N297" s="108" t="s">
        <v>20</v>
      </c>
      <c r="O297" s="112">
        <v>4</v>
      </c>
      <c r="P297" s="110" t="s">
        <v>21</v>
      </c>
      <c r="Q297" s="121">
        <v>21282</v>
      </c>
      <c r="R297" s="108">
        <v>2.62</v>
      </c>
      <c r="S297" s="414"/>
      <c r="T297" s="99">
        <v>0.52</v>
      </c>
      <c r="U297" s="99">
        <v>0.56999999999999995</v>
      </c>
      <c r="V297" s="90">
        <v>80</v>
      </c>
      <c r="W297" s="90">
        <v>170</v>
      </c>
      <c r="X297" s="90">
        <v>36</v>
      </c>
      <c r="Y297" s="90">
        <v>2</v>
      </c>
      <c r="Z297" s="90">
        <v>3</v>
      </c>
      <c r="AA297" s="230"/>
      <c r="AB297" s="115">
        <v>7</v>
      </c>
      <c r="AC297" s="66">
        <v>42042</v>
      </c>
      <c r="AD297" s="67">
        <v>50246</v>
      </c>
      <c r="AE297" s="68" t="s">
        <v>36</v>
      </c>
      <c r="AF297" s="69">
        <v>0.56479999999999997</v>
      </c>
      <c r="AG297" s="69">
        <v>84</v>
      </c>
      <c r="AH297" s="69">
        <v>34</v>
      </c>
      <c r="AI297" s="70">
        <v>0.86</v>
      </c>
      <c r="AJ297" s="70">
        <v>0</v>
      </c>
      <c r="AK297" s="71" t="s">
        <v>20</v>
      </c>
      <c r="AL297" s="69">
        <v>64</v>
      </c>
      <c r="AM297" s="71" t="s">
        <v>35</v>
      </c>
      <c r="AN297" s="70">
        <v>21180</v>
      </c>
      <c r="AO297" s="70">
        <v>0.55000000000000004</v>
      </c>
      <c r="AP297" s="410"/>
      <c r="AQ297" s="99">
        <v>0.52</v>
      </c>
      <c r="AR297" s="99">
        <v>0.56999999999999995</v>
      </c>
      <c r="AS297" s="90">
        <v>80</v>
      </c>
      <c r="AT297" s="90">
        <v>170</v>
      </c>
      <c r="AU297" s="90">
        <v>36</v>
      </c>
      <c r="AV297" s="90">
        <v>2</v>
      </c>
      <c r="AW297" s="90">
        <v>3</v>
      </c>
      <c r="AX297" s="230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421"/>
      <c r="BO297" s="104"/>
      <c r="BP297" s="104"/>
      <c r="BQ297" s="104"/>
      <c r="BR297" s="104"/>
      <c r="BS297" s="104"/>
      <c r="BT297" s="104"/>
      <c r="BU297" s="104"/>
    </row>
    <row r="298" spans="1:74" x14ac:dyDescent="0.25">
      <c r="A298" s="44">
        <f t="shared" si="39"/>
        <v>2015</v>
      </c>
      <c r="B298" s="44" t="str">
        <f t="shared" si="39"/>
        <v>FEBRERO</v>
      </c>
      <c r="C298" s="44">
        <v>9</v>
      </c>
      <c r="D298" s="44" t="str">
        <f t="shared" si="38"/>
        <v>FEBRERO 2015 / 8</v>
      </c>
      <c r="E298" s="104">
        <v>8</v>
      </c>
      <c r="F298" s="78">
        <v>42061</v>
      </c>
      <c r="G298" s="124">
        <v>50740</v>
      </c>
      <c r="H298" s="124" t="s">
        <v>171</v>
      </c>
      <c r="I298" s="108">
        <v>0.54600000000000004</v>
      </c>
      <c r="J298" s="93">
        <v>112</v>
      </c>
      <c r="K298" s="109">
        <v>28</v>
      </c>
      <c r="L298" s="109">
        <v>0.94</v>
      </c>
      <c r="M298" s="109">
        <v>0</v>
      </c>
      <c r="N298" s="108" t="s">
        <v>20</v>
      </c>
      <c r="O298" s="112">
        <v>4</v>
      </c>
      <c r="P298" s="110" t="s">
        <v>21</v>
      </c>
      <c r="Q298" s="121">
        <v>21287</v>
      </c>
      <c r="R298" s="108">
        <v>2.2999999999999998</v>
      </c>
      <c r="S298" s="414"/>
      <c r="T298" s="99">
        <v>0.52</v>
      </c>
      <c r="U298" s="99">
        <v>0.56999999999999995</v>
      </c>
      <c r="V298" s="90">
        <v>80</v>
      </c>
      <c r="W298" s="90">
        <v>170</v>
      </c>
      <c r="X298" s="90">
        <v>36</v>
      </c>
      <c r="Y298" s="90">
        <v>2</v>
      </c>
      <c r="Z298" s="90">
        <v>3</v>
      </c>
      <c r="AA298" s="230"/>
      <c r="AB298" s="115">
        <v>8</v>
      </c>
      <c r="AC298" s="66">
        <v>42043</v>
      </c>
      <c r="AD298" s="67">
        <v>50252</v>
      </c>
      <c r="AE298" s="68" t="s">
        <v>148</v>
      </c>
      <c r="AF298" s="69">
        <v>0.56479999999999997</v>
      </c>
      <c r="AG298" s="69">
        <v>84</v>
      </c>
      <c r="AH298" s="69">
        <v>34</v>
      </c>
      <c r="AI298" s="70">
        <v>0.86</v>
      </c>
      <c r="AJ298" s="70">
        <v>0</v>
      </c>
      <c r="AK298" s="71" t="s">
        <v>20</v>
      </c>
      <c r="AL298" s="69">
        <v>64</v>
      </c>
      <c r="AM298" s="71" t="s">
        <v>35</v>
      </c>
      <c r="AN298" s="70">
        <v>21180</v>
      </c>
      <c r="AO298" s="70">
        <v>0.56000000000000005</v>
      </c>
      <c r="AP298" s="410"/>
      <c r="AQ298" s="99">
        <v>0.52</v>
      </c>
      <c r="AR298" s="99">
        <v>0.56999999999999995</v>
      </c>
      <c r="AS298" s="90">
        <v>80</v>
      </c>
      <c r="AT298" s="90">
        <v>170</v>
      </c>
      <c r="AU298" s="90">
        <v>36</v>
      </c>
      <c r="AV298" s="90">
        <v>2</v>
      </c>
      <c r="AW298" s="90">
        <v>3</v>
      </c>
      <c r="AX298" s="230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421"/>
      <c r="BO298" s="104"/>
      <c r="BP298" s="104"/>
      <c r="BQ298" s="104"/>
      <c r="BR298" s="104"/>
      <c r="BS298" s="104"/>
      <c r="BT298" s="104"/>
      <c r="BU298" s="104"/>
    </row>
    <row r="299" spans="1:74" x14ac:dyDescent="0.25">
      <c r="A299" s="44">
        <f t="shared" si="39"/>
        <v>2015</v>
      </c>
      <c r="B299" s="44" t="str">
        <f t="shared" si="39"/>
        <v>FEBRERO</v>
      </c>
      <c r="C299" s="44">
        <v>10</v>
      </c>
      <c r="D299" s="44" t="str">
        <f t="shared" si="38"/>
        <v>FEBRERO 2015 / 9</v>
      </c>
      <c r="E299" s="104">
        <v>9</v>
      </c>
      <c r="F299" s="78">
        <v>42062</v>
      </c>
      <c r="G299" s="124">
        <v>50858</v>
      </c>
      <c r="H299" s="124" t="s">
        <v>174</v>
      </c>
      <c r="I299" s="108">
        <v>0.55069999999999997</v>
      </c>
      <c r="J299" s="93">
        <v>98</v>
      </c>
      <c r="K299" s="109">
        <v>29</v>
      </c>
      <c r="L299" s="109">
        <v>1.08</v>
      </c>
      <c r="M299" s="109">
        <v>0</v>
      </c>
      <c r="N299" s="108" t="s">
        <v>20</v>
      </c>
      <c r="O299" s="112">
        <v>4</v>
      </c>
      <c r="P299" s="110" t="s">
        <v>21</v>
      </c>
      <c r="Q299" s="121">
        <v>21271</v>
      </c>
      <c r="R299" s="108">
        <v>1.21</v>
      </c>
      <c r="S299" s="414"/>
      <c r="T299" s="99">
        <v>0.52</v>
      </c>
      <c r="U299" s="99">
        <v>0.56999999999999995</v>
      </c>
      <c r="V299" s="90">
        <v>80</v>
      </c>
      <c r="W299" s="90">
        <v>170</v>
      </c>
      <c r="X299" s="90">
        <v>36</v>
      </c>
      <c r="Y299" s="90">
        <v>2</v>
      </c>
      <c r="Z299" s="90">
        <v>3</v>
      </c>
      <c r="AA299" s="230"/>
      <c r="AB299" s="115">
        <v>9</v>
      </c>
      <c r="AC299" s="66">
        <v>42044</v>
      </c>
      <c r="AD299" s="67">
        <v>50264</v>
      </c>
      <c r="AE299" s="68" t="s">
        <v>36</v>
      </c>
      <c r="AF299" s="69">
        <v>0.5655</v>
      </c>
      <c r="AG299" s="69">
        <v>83</v>
      </c>
      <c r="AH299" s="69">
        <v>34</v>
      </c>
      <c r="AI299" s="70">
        <v>0.81</v>
      </c>
      <c r="AJ299" s="70">
        <v>0</v>
      </c>
      <c r="AK299" s="71" t="s">
        <v>20</v>
      </c>
      <c r="AL299" s="69">
        <v>64</v>
      </c>
      <c r="AM299" s="71" t="s">
        <v>35</v>
      </c>
      <c r="AN299" s="70">
        <v>21177</v>
      </c>
      <c r="AO299" s="70">
        <v>0.56000000000000005</v>
      </c>
      <c r="AP299" s="410"/>
      <c r="AQ299" s="99">
        <v>0.52</v>
      </c>
      <c r="AR299" s="99">
        <v>0.56999999999999995</v>
      </c>
      <c r="AS299" s="90">
        <v>80</v>
      </c>
      <c r="AT299" s="90">
        <v>170</v>
      </c>
      <c r="AU299" s="90">
        <v>36</v>
      </c>
      <c r="AV299" s="90">
        <v>2</v>
      </c>
      <c r="AW299" s="90">
        <v>3</v>
      </c>
      <c r="AX299" s="230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421"/>
      <c r="BO299" s="104"/>
      <c r="BP299" s="104"/>
      <c r="BQ299" s="104"/>
      <c r="BR299" s="104"/>
      <c r="BS299" s="104"/>
      <c r="BT299" s="104"/>
      <c r="BU299" s="104"/>
    </row>
    <row r="300" spans="1:74" x14ac:dyDescent="0.25">
      <c r="A300" s="44">
        <f t="shared" si="39"/>
        <v>2015</v>
      </c>
      <c r="B300" s="44" t="str">
        <f t="shared" si="39"/>
        <v>FEBRERO</v>
      </c>
      <c r="C300" s="44">
        <v>11</v>
      </c>
      <c r="D300" s="44" t="str">
        <f t="shared" si="38"/>
        <v>FEBRERO 2015 / 10</v>
      </c>
      <c r="E300" s="104"/>
      <c r="F300" s="77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Q300" s="113"/>
      <c r="R300" s="113"/>
      <c r="S300" s="415"/>
      <c r="T300" s="113"/>
      <c r="U300" s="113"/>
      <c r="V300" s="104"/>
      <c r="W300" s="104"/>
      <c r="X300" s="104"/>
      <c r="Y300" s="104"/>
      <c r="Z300" s="104"/>
      <c r="AA300" s="230"/>
      <c r="AB300" s="115">
        <v>10</v>
      </c>
      <c r="AC300" s="66">
        <v>42045</v>
      </c>
      <c r="AD300" s="67">
        <v>50281</v>
      </c>
      <c r="AE300" s="68" t="s">
        <v>148</v>
      </c>
      <c r="AF300" s="69">
        <v>0.5655</v>
      </c>
      <c r="AG300" s="69">
        <v>82</v>
      </c>
      <c r="AH300" s="69">
        <v>34</v>
      </c>
      <c r="AI300" s="70">
        <v>0.79</v>
      </c>
      <c r="AJ300" s="70">
        <v>0</v>
      </c>
      <c r="AK300" s="71" t="s">
        <v>20</v>
      </c>
      <c r="AL300" s="69">
        <v>64</v>
      </c>
      <c r="AM300" s="71" t="s">
        <v>35</v>
      </c>
      <c r="AN300" s="70">
        <v>21177</v>
      </c>
      <c r="AO300" s="70">
        <v>0.52</v>
      </c>
      <c r="AP300" s="410"/>
      <c r="AQ300" s="99">
        <v>0.52</v>
      </c>
      <c r="AR300" s="99">
        <v>0.56999999999999995</v>
      </c>
      <c r="AS300" s="90">
        <v>80</v>
      </c>
      <c r="AT300" s="90">
        <v>170</v>
      </c>
      <c r="AU300" s="90">
        <v>36</v>
      </c>
      <c r="AV300" s="90">
        <v>2</v>
      </c>
      <c r="AW300" s="90">
        <v>3</v>
      </c>
      <c r="AX300" s="230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421"/>
      <c r="BO300" s="104"/>
      <c r="BP300" s="104"/>
      <c r="BQ300" s="104"/>
      <c r="BR300" s="104"/>
      <c r="BS300" s="104"/>
      <c r="BT300" s="104"/>
      <c r="BU300" s="104"/>
    </row>
    <row r="301" spans="1:74" x14ac:dyDescent="0.25">
      <c r="A301" s="44">
        <f t="shared" si="39"/>
        <v>2015</v>
      </c>
      <c r="B301" s="44" t="str">
        <f t="shared" si="39"/>
        <v>FEBRERO</v>
      </c>
      <c r="C301" s="44">
        <v>12</v>
      </c>
      <c r="D301" s="44" t="str">
        <f t="shared" si="38"/>
        <v>FEBRERO 2015 / 11</v>
      </c>
      <c r="E301" s="104"/>
      <c r="F301" s="77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Q301" s="113"/>
      <c r="R301" s="113"/>
      <c r="S301" s="415"/>
      <c r="T301" s="113"/>
      <c r="U301" s="113"/>
      <c r="V301" s="104"/>
      <c r="W301" s="104"/>
      <c r="X301" s="104"/>
      <c r="Y301" s="104"/>
      <c r="Z301" s="104"/>
      <c r="AA301" s="230"/>
      <c r="AB301" s="115">
        <v>11</v>
      </c>
      <c r="AC301" s="66">
        <v>42046</v>
      </c>
      <c r="AD301" s="67">
        <v>50299</v>
      </c>
      <c r="AE301" s="68" t="s">
        <v>36</v>
      </c>
      <c r="AF301" s="69">
        <v>0.56489999999999996</v>
      </c>
      <c r="AG301" s="69">
        <v>84</v>
      </c>
      <c r="AH301" s="69">
        <v>34</v>
      </c>
      <c r="AI301" s="70">
        <v>0.82</v>
      </c>
      <c r="AJ301" s="70">
        <v>0</v>
      </c>
      <c r="AK301" s="71" t="s">
        <v>20</v>
      </c>
      <c r="AL301" s="69">
        <v>64</v>
      </c>
      <c r="AM301" s="71" t="s">
        <v>35</v>
      </c>
      <c r="AN301" s="70">
        <v>21176</v>
      </c>
      <c r="AO301" s="70">
        <v>0.59</v>
      </c>
      <c r="AP301" s="410"/>
      <c r="AQ301" s="99">
        <v>0.52</v>
      </c>
      <c r="AR301" s="99">
        <v>0.56999999999999995</v>
      </c>
      <c r="AS301" s="90">
        <v>80</v>
      </c>
      <c r="AT301" s="90">
        <v>170</v>
      </c>
      <c r="AU301" s="90">
        <v>36</v>
      </c>
      <c r="AV301" s="90">
        <v>2</v>
      </c>
      <c r="AW301" s="90">
        <v>3</v>
      </c>
      <c r="AX301" s="230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421"/>
      <c r="BO301" s="104"/>
      <c r="BP301" s="104"/>
      <c r="BQ301" s="104"/>
      <c r="BR301" s="104"/>
      <c r="BS301" s="104"/>
      <c r="BT301" s="104"/>
      <c r="BU301" s="104"/>
    </row>
    <row r="302" spans="1:74" x14ac:dyDescent="0.25">
      <c r="A302" s="44">
        <f t="shared" si="39"/>
        <v>2015</v>
      </c>
      <c r="B302" s="44" t="str">
        <f t="shared" si="39"/>
        <v>FEBRERO</v>
      </c>
      <c r="C302" s="44">
        <v>13</v>
      </c>
      <c r="D302" s="44" t="str">
        <f t="shared" si="38"/>
        <v>FEBRERO 2015 / 12</v>
      </c>
      <c r="E302" s="104"/>
      <c r="F302" s="77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Q302" s="113"/>
      <c r="R302" s="113"/>
      <c r="S302" s="415"/>
      <c r="T302" s="113"/>
      <c r="U302" s="113"/>
      <c r="V302" s="104"/>
      <c r="W302" s="104"/>
      <c r="X302" s="104"/>
      <c r="Y302" s="104"/>
      <c r="Z302" s="104"/>
      <c r="AA302" s="230"/>
      <c r="AB302" s="115">
        <v>12</v>
      </c>
      <c r="AC302" s="66">
        <v>42047</v>
      </c>
      <c r="AD302" s="67">
        <v>50326</v>
      </c>
      <c r="AE302" s="68" t="s">
        <v>148</v>
      </c>
      <c r="AF302" s="69">
        <v>0.56699999999999995</v>
      </c>
      <c r="AG302" s="69">
        <v>80</v>
      </c>
      <c r="AH302" s="69">
        <v>34</v>
      </c>
      <c r="AI302" s="70">
        <v>0.81</v>
      </c>
      <c r="AJ302" s="70">
        <v>0</v>
      </c>
      <c r="AK302" s="71" t="s">
        <v>20</v>
      </c>
      <c r="AL302" s="69">
        <v>64</v>
      </c>
      <c r="AM302" s="71" t="s">
        <v>35</v>
      </c>
      <c r="AN302" s="70">
        <v>21172</v>
      </c>
      <c r="AO302" s="70">
        <v>0.36</v>
      </c>
      <c r="AP302" s="410"/>
      <c r="AQ302" s="99">
        <v>0.52</v>
      </c>
      <c r="AR302" s="99">
        <v>0.56999999999999995</v>
      </c>
      <c r="AS302" s="90">
        <v>80</v>
      </c>
      <c r="AT302" s="90">
        <v>170</v>
      </c>
      <c r="AU302" s="90">
        <v>36</v>
      </c>
      <c r="AV302" s="90">
        <v>2</v>
      </c>
      <c r="AW302" s="90">
        <v>3</v>
      </c>
      <c r="AX302" s="230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421"/>
      <c r="BO302" s="104"/>
      <c r="BP302" s="104"/>
      <c r="BQ302" s="104"/>
      <c r="BR302" s="104"/>
      <c r="BS302" s="104"/>
      <c r="BT302" s="104"/>
      <c r="BU302" s="104"/>
    </row>
    <row r="303" spans="1:74" x14ac:dyDescent="0.25">
      <c r="A303" s="44">
        <f t="shared" si="39"/>
        <v>2015</v>
      </c>
      <c r="B303" s="44" t="str">
        <f t="shared" si="39"/>
        <v>FEBRERO</v>
      </c>
      <c r="C303" s="44">
        <v>14</v>
      </c>
      <c r="D303" s="44" t="str">
        <f t="shared" si="38"/>
        <v>FEBRERO 2015 / 13</v>
      </c>
      <c r="E303" s="104"/>
      <c r="F303" s="77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13"/>
      <c r="R303" s="113"/>
      <c r="S303" s="415"/>
      <c r="T303" s="113"/>
      <c r="U303" s="113"/>
      <c r="V303" s="104"/>
      <c r="W303" s="104"/>
      <c r="X303" s="104"/>
      <c r="Y303" s="104"/>
      <c r="Z303" s="104"/>
      <c r="AA303" s="230"/>
      <c r="AB303" s="115">
        <v>13</v>
      </c>
      <c r="AC303" s="66">
        <v>42048</v>
      </c>
      <c r="AD303" s="67">
        <v>50350</v>
      </c>
      <c r="AE303" s="68" t="s">
        <v>36</v>
      </c>
      <c r="AF303" s="72">
        <v>0.56579999999999997</v>
      </c>
      <c r="AG303" s="69">
        <v>83</v>
      </c>
      <c r="AH303" s="69">
        <v>34</v>
      </c>
      <c r="AI303" s="70">
        <v>0.76</v>
      </c>
      <c r="AJ303" s="70">
        <v>0</v>
      </c>
      <c r="AK303" s="71" t="s">
        <v>20</v>
      </c>
      <c r="AL303" s="69">
        <v>64</v>
      </c>
      <c r="AM303" s="71" t="s">
        <v>35</v>
      </c>
      <c r="AN303" s="70">
        <v>21171</v>
      </c>
      <c r="AO303" s="70">
        <v>0.73</v>
      </c>
      <c r="AP303" s="410"/>
      <c r="AQ303" s="99">
        <v>0.52</v>
      </c>
      <c r="AR303" s="99">
        <v>0.56999999999999995</v>
      </c>
      <c r="AS303" s="90">
        <v>80</v>
      </c>
      <c r="AT303" s="90">
        <v>170</v>
      </c>
      <c r="AU303" s="90">
        <v>36</v>
      </c>
      <c r="AV303" s="90">
        <v>2</v>
      </c>
      <c r="AW303" s="90">
        <v>3</v>
      </c>
      <c r="AX303" s="230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421"/>
      <c r="BO303" s="104"/>
      <c r="BP303" s="104"/>
      <c r="BQ303" s="104"/>
      <c r="BR303" s="104"/>
      <c r="BS303" s="104"/>
      <c r="BT303" s="104"/>
      <c r="BU303" s="104"/>
    </row>
    <row r="304" spans="1:74" x14ac:dyDescent="0.25">
      <c r="A304" s="44">
        <f t="shared" si="39"/>
        <v>2015</v>
      </c>
      <c r="B304" s="44" t="str">
        <f t="shared" si="39"/>
        <v>FEBRERO</v>
      </c>
      <c r="C304" s="44">
        <v>15</v>
      </c>
      <c r="D304" s="44" t="str">
        <f t="shared" si="38"/>
        <v>FEBRERO 2015 / 14</v>
      </c>
      <c r="E304" s="104"/>
      <c r="F304" s="77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Q304" s="113"/>
      <c r="R304" s="113"/>
      <c r="S304" s="415"/>
      <c r="T304" s="113"/>
      <c r="U304" s="113"/>
      <c r="V304" s="104"/>
      <c r="W304" s="104"/>
      <c r="X304" s="104"/>
      <c r="Y304" s="104"/>
      <c r="Z304" s="104"/>
      <c r="AA304" s="230"/>
      <c r="AB304" s="115">
        <v>14</v>
      </c>
      <c r="AC304" s="66">
        <v>42050</v>
      </c>
      <c r="AD304" s="67">
        <v>50393</v>
      </c>
      <c r="AE304" s="68" t="s">
        <v>148</v>
      </c>
      <c r="AF304" s="69">
        <v>0.56479999999999997</v>
      </c>
      <c r="AG304" s="69">
        <v>84</v>
      </c>
      <c r="AH304" s="69">
        <v>34</v>
      </c>
      <c r="AI304" s="70">
        <v>0.52</v>
      </c>
      <c r="AJ304" s="70">
        <v>0</v>
      </c>
      <c r="AK304" s="71" t="s">
        <v>20</v>
      </c>
      <c r="AL304" s="69">
        <v>64</v>
      </c>
      <c r="AM304" s="71" t="s">
        <v>35</v>
      </c>
      <c r="AN304" s="70">
        <v>21177</v>
      </c>
      <c r="AO304" s="70">
        <v>0.62</v>
      </c>
      <c r="AP304" s="410"/>
      <c r="AQ304" s="99">
        <v>0.52</v>
      </c>
      <c r="AR304" s="99">
        <v>0.56999999999999995</v>
      </c>
      <c r="AS304" s="90">
        <v>80</v>
      </c>
      <c r="AT304" s="90">
        <v>170</v>
      </c>
      <c r="AU304" s="90">
        <v>36</v>
      </c>
      <c r="AV304" s="90">
        <v>2</v>
      </c>
      <c r="AW304" s="90">
        <v>3</v>
      </c>
      <c r="AX304" s="230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421"/>
      <c r="BO304" s="104"/>
      <c r="BP304" s="104"/>
      <c r="BQ304" s="104"/>
      <c r="BR304" s="104"/>
      <c r="BS304" s="104"/>
      <c r="BT304" s="104"/>
      <c r="BU304" s="104"/>
    </row>
    <row r="305" spans="1:73" x14ac:dyDescent="0.25">
      <c r="A305" s="44">
        <f t="shared" si="39"/>
        <v>2015</v>
      </c>
      <c r="B305" s="44" t="str">
        <f t="shared" si="39"/>
        <v>FEBRERO</v>
      </c>
      <c r="C305" s="44">
        <v>16</v>
      </c>
      <c r="D305" s="44" t="str">
        <f t="shared" si="38"/>
        <v>FEBRERO 2015 / 15</v>
      </c>
      <c r="E305" s="104"/>
      <c r="F305" s="77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Q305" s="113"/>
      <c r="R305" s="113"/>
      <c r="S305" s="415"/>
      <c r="T305" s="113"/>
      <c r="U305" s="113"/>
      <c r="V305" s="104"/>
      <c r="W305" s="104"/>
      <c r="X305" s="104"/>
      <c r="Y305" s="104"/>
      <c r="Z305" s="104"/>
      <c r="AA305" s="230"/>
      <c r="AB305" s="115">
        <v>15</v>
      </c>
      <c r="AC305" s="66">
        <v>42051</v>
      </c>
      <c r="AD305" s="67">
        <v>50410</v>
      </c>
      <c r="AE305" s="68" t="s">
        <v>36</v>
      </c>
      <c r="AF305" s="69">
        <v>0.56569999999999998</v>
      </c>
      <c r="AG305" s="69">
        <v>83</v>
      </c>
      <c r="AH305" s="69">
        <v>34</v>
      </c>
      <c r="AI305" s="70">
        <v>0.72</v>
      </c>
      <c r="AJ305" s="70">
        <v>0</v>
      </c>
      <c r="AK305" s="71" t="s">
        <v>20</v>
      </c>
      <c r="AL305" s="69">
        <v>64</v>
      </c>
      <c r="AM305" s="71" t="s">
        <v>35</v>
      </c>
      <c r="AN305" s="70">
        <v>21176</v>
      </c>
      <c r="AO305" s="70">
        <v>0.55000000000000004</v>
      </c>
      <c r="AP305" s="410"/>
      <c r="AQ305" s="99">
        <v>0.52</v>
      </c>
      <c r="AR305" s="99">
        <v>0.56999999999999995</v>
      </c>
      <c r="AS305" s="90">
        <v>80</v>
      </c>
      <c r="AT305" s="90">
        <v>170</v>
      </c>
      <c r="AU305" s="90">
        <v>36</v>
      </c>
      <c r="AV305" s="90">
        <v>2</v>
      </c>
      <c r="AW305" s="90">
        <v>3</v>
      </c>
      <c r="AX305" s="230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421"/>
      <c r="BO305" s="104"/>
      <c r="BP305" s="104"/>
      <c r="BQ305" s="104"/>
      <c r="BR305" s="104"/>
      <c r="BS305" s="104"/>
      <c r="BT305" s="104"/>
      <c r="BU305" s="104"/>
    </row>
    <row r="306" spans="1:73" x14ac:dyDescent="0.25">
      <c r="A306" s="44">
        <f t="shared" si="39"/>
        <v>2015</v>
      </c>
      <c r="B306" s="44" t="str">
        <f t="shared" si="39"/>
        <v>FEBRERO</v>
      </c>
      <c r="C306" s="44">
        <v>17</v>
      </c>
      <c r="D306" s="44" t="str">
        <f t="shared" si="38"/>
        <v>FEBRERO 2015 / 16</v>
      </c>
      <c r="E306" s="104"/>
      <c r="F306" s="77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Q306" s="113"/>
      <c r="R306" s="113"/>
      <c r="S306" s="415"/>
      <c r="T306" s="113"/>
      <c r="U306" s="113"/>
      <c r="V306" s="104"/>
      <c r="W306" s="104"/>
      <c r="X306" s="104"/>
      <c r="Y306" s="104"/>
      <c r="Z306" s="104"/>
      <c r="AA306" s="230"/>
      <c r="AB306" s="115">
        <v>16</v>
      </c>
      <c r="AC306" s="66">
        <v>42052</v>
      </c>
      <c r="AD306" s="67">
        <v>50417</v>
      </c>
      <c r="AE306" s="68" t="s">
        <v>148</v>
      </c>
      <c r="AF306" s="69">
        <v>0.5655</v>
      </c>
      <c r="AG306" s="69">
        <v>83</v>
      </c>
      <c r="AH306" s="69">
        <v>34</v>
      </c>
      <c r="AI306" s="70">
        <v>0.76</v>
      </c>
      <c r="AJ306" s="70">
        <v>0</v>
      </c>
      <c r="AK306" s="71" t="s">
        <v>20</v>
      </c>
      <c r="AL306" s="69">
        <v>64</v>
      </c>
      <c r="AM306" s="71" t="s">
        <v>35</v>
      </c>
      <c r="AN306" s="70">
        <v>21176</v>
      </c>
      <c r="AO306" s="70">
        <v>0.52</v>
      </c>
      <c r="AP306" s="410"/>
      <c r="AQ306" s="99">
        <v>0.52</v>
      </c>
      <c r="AR306" s="99">
        <v>0.56999999999999995</v>
      </c>
      <c r="AS306" s="90">
        <v>80</v>
      </c>
      <c r="AT306" s="90">
        <v>170</v>
      </c>
      <c r="AU306" s="90">
        <v>36</v>
      </c>
      <c r="AV306" s="90">
        <v>2</v>
      </c>
      <c r="AW306" s="90">
        <v>3</v>
      </c>
      <c r="AX306" s="230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421"/>
      <c r="BO306" s="104"/>
      <c r="BP306" s="104"/>
      <c r="BQ306" s="104"/>
      <c r="BR306" s="104"/>
      <c r="BS306" s="104"/>
      <c r="BT306" s="104"/>
      <c r="BU306" s="104"/>
    </row>
    <row r="307" spans="1:73" x14ac:dyDescent="0.25">
      <c r="A307" s="44">
        <f t="shared" si="39"/>
        <v>2015</v>
      </c>
      <c r="B307" s="44" t="str">
        <f t="shared" si="39"/>
        <v>FEBRERO</v>
      </c>
      <c r="C307" s="44">
        <v>18</v>
      </c>
      <c r="D307" s="44" t="str">
        <f t="shared" si="38"/>
        <v>FEBRERO 2015 / 17</v>
      </c>
      <c r="E307" s="104"/>
      <c r="F307" s="77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Q307" s="113"/>
      <c r="R307" s="113"/>
      <c r="S307" s="415"/>
      <c r="T307" s="113"/>
      <c r="U307" s="113"/>
      <c r="V307" s="104"/>
      <c r="W307" s="104"/>
      <c r="X307" s="104"/>
      <c r="Y307" s="104"/>
      <c r="Z307" s="104"/>
      <c r="AA307" s="230"/>
      <c r="AB307" s="115">
        <v>17</v>
      </c>
      <c r="AC307" s="66">
        <v>42053</v>
      </c>
      <c r="AD307" s="67">
        <v>50426</v>
      </c>
      <c r="AE307" s="68" t="s">
        <v>36</v>
      </c>
      <c r="AF307" s="69">
        <v>0.56640000000000001</v>
      </c>
      <c r="AG307" s="69">
        <v>81</v>
      </c>
      <c r="AH307" s="69">
        <v>34</v>
      </c>
      <c r="AI307" s="70">
        <v>0.72</v>
      </c>
      <c r="AJ307" s="70">
        <v>0</v>
      </c>
      <c r="AK307" s="71" t="s">
        <v>20</v>
      </c>
      <c r="AL307" s="69">
        <v>64</v>
      </c>
      <c r="AM307" s="71" t="s">
        <v>35</v>
      </c>
      <c r="AN307" s="70">
        <v>21174</v>
      </c>
      <c r="AO307" s="70">
        <v>0.51</v>
      </c>
      <c r="AP307" s="410"/>
      <c r="AQ307" s="99">
        <v>0.52</v>
      </c>
      <c r="AR307" s="99">
        <v>0.56999999999999995</v>
      </c>
      <c r="AS307" s="90">
        <v>80</v>
      </c>
      <c r="AT307" s="90">
        <v>170</v>
      </c>
      <c r="AU307" s="90">
        <v>36</v>
      </c>
      <c r="AV307" s="90">
        <v>2</v>
      </c>
      <c r="AW307" s="90">
        <v>3</v>
      </c>
      <c r="AX307" s="230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421"/>
      <c r="BO307" s="104"/>
      <c r="BP307" s="104"/>
      <c r="BQ307" s="104"/>
      <c r="BR307" s="104"/>
      <c r="BS307" s="104"/>
      <c r="BT307" s="104"/>
      <c r="BU307" s="104"/>
    </row>
    <row r="308" spans="1:73" x14ac:dyDescent="0.25">
      <c r="A308" s="44">
        <f t="shared" si="39"/>
        <v>2015</v>
      </c>
      <c r="B308" s="44" t="str">
        <f t="shared" si="39"/>
        <v>FEBRERO</v>
      </c>
      <c r="C308" s="44">
        <v>19</v>
      </c>
      <c r="D308" s="44" t="str">
        <f t="shared" si="38"/>
        <v>FEBRERO 2015 / 18</v>
      </c>
      <c r="E308" s="104"/>
      <c r="F308" s="77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Q308" s="113"/>
      <c r="R308" s="113"/>
      <c r="S308" s="415"/>
      <c r="T308" s="113"/>
      <c r="U308" s="113"/>
      <c r="V308" s="104"/>
      <c r="W308" s="104"/>
      <c r="X308" s="104"/>
      <c r="Y308" s="104"/>
      <c r="Z308" s="104"/>
      <c r="AA308" s="230"/>
      <c r="AB308" s="115">
        <v>18</v>
      </c>
      <c r="AC308" s="66">
        <v>42054</v>
      </c>
      <c r="AD308" s="67">
        <v>50465</v>
      </c>
      <c r="AE308" s="68" t="s">
        <v>148</v>
      </c>
      <c r="AF308" s="69">
        <v>0.56540000000000001</v>
      </c>
      <c r="AG308" s="69">
        <v>82</v>
      </c>
      <c r="AH308" s="69">
        <v>34</v>
      </c>
      <c r="AI308" s="70">
        <v>0.73</v>
      </c>
      <c r="AJ308" s="70">
        <v>0</v>
      </c>
      <c r="AK308" s="71" t="s">
        <v>20</v>
      </c>
      <c r="AL308" s="69">
        <v>64</v>
      </c>
      <c r="AM308" s="71" t="s">
        <v>35</v>
      </c>
      <c r="AN308" s="70">
        <v>21179</v>
      </c>
      <c r="AO308" s="70">
        <v>0.35</v>
      </c>
      <c r="AP308" s="410"/>
      <c r="AQ308" s="99">
        <v>0.52</v>
      </c>
      <c r="AR308" s="99">
        <v>0.56999999999999995</v>
      </c>
      <c r="AS308" s="90">
        <v>80</v>
      </c>
      <c r="AT308" s="90">
        <v>170</v>
      </c>
      <c r="AU308" s="90">
        <v>36</v>
      </c>
      <c r="AV308" s="90">
        <v>2</v>
      </c>
      <c r="AW308" s="90">
        <v>3</v>
      </c>
      <c r="AX308" s="230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421"/>
      <c r="BO308" s="104"/>
      <c r="BP308" s="104"/>
      <c r="BQ308" s="104"/>
      <c r="BR308" s="104"/>
      <c r="BS308" s="104"/>
      <c r="BT308" s="104"/>
      <c r="BU308" s="104"/>
    </row>
    <row r="309" spans="1:73" x14ac:dyDescent="0.25">
      <c r="A309" s="44">
        <f t="shared" si="39"/>
        <v>2015</v>
      </c>
      <c r="B309" s="44" t="str">
        <f t="shared" si="39"/>
        <v>FEBRERO</v>
      </c>
      <c r="C309" s="44">
        <v>20</v>
      </c>
      <c r="D309" s="44" t="str">
        <f t="shared" si="38"/>
        <v>FEBRERO 2015 / 19</v>
      </c>
      <c r="E309" s="104"/>
      <c r="F309" s="77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13"/>
      <c r="R309" s="113"/>
      <c r="S309" s="415"/>
      <c r="T309" s="113"/>
      <c r="U309" s="113"/>
      <c r="V309" s="104"/>
      <c r="W309" s="104"/>
      <c r="X309" s="104"/>
      <c r="Y309" s="104"/>
      <c r="Z309" s="104"/>
      <c r="AA309" s="230"/>
      <c r="AB309" s="115">
        <v>19</v>
      </c>
      <c r="AC309" s="66">
        <v>42055</v>
      </c>
      <c r="AD309" s="67">
        <v>50511</v>
      </c>
      <c r="AE309" s="68" t="s">
        <v>36</v>
      </c>
      <c r="AF309" s="69">
        <v>0.56679999999999997</v>
      </c>
      <c r="AG309" s="69">
        <v>80</v>
      </c>
      <c r="AH309" s="69">
        <v>34</v>
      </c>
      <c r="AI309" s="70">
        <v>0.77</v>
      </c>
      <c r="AJ309" s="70">
        <v>0</v>
      </c>
      <c r="AK309" s="71" t="s">
        <v>20</v>
      </c>
      <c r="AL309" s="69">
        <v>64</v>
      </c>
      <c r="AM309" s="71" t="s">
        <v>35</v>
      </c>
      <c r="AN309" s="70">
        <v>21175</v>
      </c>
      <c r="AO309" s="70">
        <v>0.32</v>
      </c>
      <c r="AP309" s="410"/>
      <c r="AQ309" s="99">
        <v>0.52</v>
      </c>
      <c r="AR309" s="99">
        <v>0.56999999999999995</v>
      </c>
      <c r="AS309" s="90">
        <v>80</v>
      </c>
      <c r="AT309" s="90">
        <v>170</v>
      </c>
      <c r="AU309" s="90">
        <v>36</v>
      </c>
      <c r="AV309" s="90">
        <v>2</v>
      </c>
      <c r="AW309" s="90">
        <v>3</v>
      </c>
      <c r="AX309" s="230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421"/>
      <c r="BO309" s="104"/>
      <c r="BP309" s="104"/>
      <c r="BQ309" s="104"/>
      <c r="BR309" s="104"/>
      <c r="BS309" s="104"/>
      <c r="BT309" s="104"/>
      <c r="BU309" s="104"/>
    </row>
    <row r="310" spans="1:73" x14ac:dyDescent="0.25">
      <c r="A310" s="44">
        <f t="shared" si="39"/>
        <v>2015</v>
      </c>
      <c r="B310" s="44" t="str">
        <f t="shared" si="39"/>
        <v>FEBRERO</v>
      </c>
      <c r="C310" s="44">
        <v>21</v>
      </c>
      <c r="D310" s="44" t="str">
        <f t="shared" si="38"/>
        <v>FEBRERO 2015 / 20</v>
      </c>
      <c r="E310" s="104"/>
      <c r="F310" s="77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Q310" s="113"/>
      <c r="R310" s="113"/>
      <c r="S310" s="415"/>
      <c r="T310" s="113"/>
      <c r="U310" s="113"/>
      <c r="V310" s="104"/>
      <c r="W310" s="104"/>
      <c r="X310" s="104"/>
      <c r="Y310" s="104"/>
      <c r="Z310" s="104"/>
      <c r="AA310" s="230"/>
      <c r="AB310" s="115">
        <v>20</v>
      </c>
      <c r="AC310" s="66">
        <v>42056</v>
      </c>
      <c r="AD310" s="67">
        <v>50539</v>
      </c>
      <c r="AE310" s="68" t="s">
        <v>148</v>
      </c>
      <c r="AF310" s="69">
        <v>0.56559999999999999</v>
      </c>
      <c r="AG310" s="69">
        <v>83</v>
      </c>
      <c r="AH310" s="69">
        <v>34</v>
      </c>
      <c r="AI310" s="70">
        <v>0.87</v>
      </c>
      <c r="AJ310" s="70">
        <v>0</v>
      </c>
      <c r="AK310" s="71" t="s">
        <v>20</v>
      </c>
      <c r="AL310" s="69">
        <v>64</v>
      </c>
      <c r="AM310" s="71" t="s">
        <v>35</v>
      </c>
      <c r="AN310" s="70">
        <v>21177</v>
      </c>
      <c r="AO310" s="70">
        <v>0.46</v>
      </c>
      <c r="AP310" s="410"/>
      <c r="AQ310" s="99">
        <v>0.52</v>
      </c>
      <c r="AR310" s="99">
        <v>0.56999999999999995</v>
      </c>
      <c r="AS310" s="90">
        <v>80</v>
      </c>
      <c r="AT310" s="90">
        <v>170</v>
      </c>
      <c r="AU310" s="90">
        <v>36</v>
      </c>
      <c r="AV310" s="90">
        <v>2</v>
      </c>
      <c r="AW310" s="90">
        <v>3</v>
      </c>
      <c r="AX310" s="230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421"/>
      <c r="BO310" s="104"/>
      <c r="BP310" s="104"/>
      <c r="BQ310" s="104"/>
      <c r="BR310" s="104"/>
      <c r="BS310" s="104"/>
      <c r="BT310" s="104"/>
      <c r="BU310" s="104"/>
    </row>
    <row r="311" spans="1:73" x14ac:dyDescent="0.25">
      <c r="A311" s="44">
        <f t="shared" si="39"/>
        <v>2015</v>
      </c>
      <c r="B311" s="44" t="str">
        <f t="shared" si="39"/>
        <v>FEBRERO</v>
      </c>
      <c r="C311" s="44">
        <v>22</v>
      </c>
      <c r="D311" s="44" t="str">
        <f t="shared" si="38"/>
        <v>FEBRERO 2015 / 21</v>
      </c>
      <c r="E311" s="104"/>
      <c r="F311" s="77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Q311" s="113"/>
      <c r="R311" s="113"/>
      <c r="S311" s="415"/>
      <c r="T311" s="113"/>
      <c r="U311" s="113"/>
      <c r="V311" s="104"/>
      <c r="W311" s="104"/>
      <c r="X311" s="104"/>
      <c r="Y311" s="104"/>
      <c r="Z311" s="104"/>
      <c r="AA311" s="230"/>
      <c r="AB311" s="115">
        <v>21</v>
      </c>
      <c r="AC311" s="66">
        <v>42057</v>
      </c>
      <c r="AD311" s="67">
        <v>50555</v>
      </c>
      <c r="AE311" s="68" t="s">
        <v>36</v>
      </c>
      <c r="AF311" s="69">
        <v>0.56299999999999994</v>
      </c>
      <c r="AG311" s="69">
        <v>88</v>
      </c>
      <c r="AH311" s="69">
        <v>34</v>
      </c>
      <c r="AI311" s="70">
        <v>0.81</v>
      </c>
      <c r="AJ311" s="70">
        <v>0</v>
      </c>
      <c r="AK311" s="71" t="s">
        <v>20</v>
      </c>
      <c r="AL311" s="69">
        <v>64</v>
      </c>
      <c r="AM311" s="71" t="s">
        <v>35</v>
      </c>
      <c r="AN311" s="70">
        <v>21185</v>
      </c>
      <c r="AO311" s="70">
        <v>1.01</v>
      </c>
      <c r="AP311" s="410"/>
      <c r="AQ311" s="99">
        <v>0.52</v>
      </c>
      <c r="AR311" s="99">
        <v>0.56999999999999995</v>
      </c>
      <c r="AS311" s="90">
        <v>80</v>
      </c>
      <c r="AT311" s="90">
        <v>170</v>
      </c>
      <c r="AU311" s="90">
        <v>36</v>
      </c>
      <c r="AV311" s="90">
        <v>2</v>
      </c>
      <c r="AW311" s="90">
        <v>3</v>
      </c>
      <c r="AX311" s="230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421"/>
      <c r="BO311" s="104"/>
      <c r="BP311" s="104"/>
      <c r="BQ311" s="104"/>
      <c r="BR311" s="104"/>
      <c r="BS311" s="104"/>
      <c r="BT311" s="104"/>
      <c r="BU311" s="104"/>
    </row>
    <row r="312" spans="1:73" x14ac:dyDescent="0.25">
      <c r="A312" s="44">
        <f t="shared" si="39"/>
        <v>2015</v>
      </c>
      <c r="B312" s="44" t="str">
        <f t="shared" si="39"/>
        <v>FEBRERO</v>
      </c>
      <c r="C312" s="44">
        <v>23</v>
      </c>
      <c r="D312" s="44" t="str">
        <f t="shared" si="38"/>
        <v>FEBRERO 2015 / 22</v>
      </c>
      <c r="E312" s="104"/>
      <c r="F312" s="77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Q312" s="113"/>
      <c r="R312" s="113"/>
      <c r="S312" s="415"/>
      <c r="T312" s="113"/>
      <c r="U312" s="113"/>
      <c r="V312" s="104"/>
      <c r="W312" s="104"/>
      <c r="X312" s="104"/>
      <c r="Y312" s="104"/>
      <c r="Z312" s="104"/>
      <c r="AA312" s="230"/>
      <c r="AB312" s="115">
        <v>22</v>
      </c>
      <c r="AC312" s="66">
        <v>42058</v>
      </c>
      <c r="AD312" s="67">
        <v>50567</v>
      </c>
      <c r="AE312" s="68" t="s">
        <v>148</v>
      </c>
      <c r="AF312" s="69">
        <v>0.56420000000000003</v>
      </c>
      <c r="AG312" s="69">
        <v>85</v>
      </c>
      <c r="AH312" s="69">
        <v>34</v>
      </c>
      <c r="AI312" s="70">
        <v>0.88</v>
      </c>
      <c r="AJ312" s="70">
        <v>0</v>
      </c>
      <c r="AK312" s="71" t="s">
        <v>20</v>
      </c>
      <c r="AL312" s="69">
        <v>64</v>
      </c>
      <c r="AM312" s="71" t="s">
        <v>35</v>
      </c>
      <c r="AN312" s="70">
        <v>21181</v>
      </c>
      <c r="AO312" s="70">
        <v>0.68</v>
      </c>
      <c r="AP312" s="410"/>
      <c r="AQ312" s="99">
        <v>0.52</v>
      </c>
      <c r="AR312" s="99">
        <v>0.56999999999999995</v>
      </c>
      <c r="AS312" s="90">
        <v>80</v>
      </c>
      <c r="AT312" s="90">
        <v>170</v>
      </c>
      <c r="AU312" s="90">
        <v>36</v>
      </c>
      <c r="AV312" s="90">
        <v>2</v>
      </c>
      <c r="AW312" s="90">
        <v>3</v>
      </c>
      <c r="AX312" s="230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421"/>
      <c r="BO312" s="104"/>
      <c r="BP312" s="104"/>
      <c r="BQ312" s="104"/>
      <c r="BR312" s="104"/>
      <c r="BS312" s="104"/>
      <c r="BT312" s="104"/>
      <c r="BU312" s="104"/>
    </row>
    <row r="313" spans="1:73" x14ac:dyDescent="0.25">
      <c r="A313" s="44">
        <f t="shared" si="39"/>
        <v>2015</v>
      </c>
      <c r="B313" s="44" t="str">
        <f t="shared" si="39"/>
        <v>FEBRERO</v>
      </c>
      <c r="C313" s="44">
        <v>24</v>
      </c>
      <c r="D313" s="44" t="str">
        <f t="shared" si="38"/>
        <v>FEBRERO 2015 / 23</v>
      </c>
      <c r="E313" s="104"/>
      <c r="F313" s="77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Q313" s="113"/>
      <c r="R313" s="113"/>
      <c r="S313" s="415"/>
      <c r="T313" s="113"/>
      <c r="U313" s="113"/>
      <c r="V313" s="104"/>
      <c r="W313" s="104"/>
      <c r="X313" s="104"/>
      <c r="Y313" s="104"/>
      <c r="Z313" s="104"/>
      <c r="AA313" s="230"/>
      <c r="AB313" s="115">
        <v>23</v>
      </c>
      <c r="AC313" s="66">
        <v>42059</v>
      </c>
      <c r="AD313" s="67">
        <v>50601</v>
      </c>
      <c r="AE313" s="68" t="s">
        <v>36</v>
      </c>
      <c r="AF313" s="69">
        <v>0.56440000000000001</v>
      </c>
      <c r="AG313" s="69">
        <v>83</v>
      </c>
      <c r="AH313" s="69">
        <v>34</v>
      </c>
      <c r="AI313" s="70">
        <v>0.83</v>
      </c>
      <c r="AJ313" s="70">
        <v>0</v>
      </c>
      <c r="AK313" s="71" t="s">
        <v>20</v>
      </c>
      <c r="AL313" s="69">
        <v>64</v>
      </c>
      <c r="AM313" s="71" t="s">
        <v>35</v>
      </c>
      <c r="AN313" s="70">
        <v>21178</v>
      </c>
      <c r="AO313" s="70">
        <v>0.84</v>
      </c>
      <c r="AP313" s="410"/>
      <c r="AQ313" s="99">
        <v>0.52</v>
      </c>
      <c r="AR313" s="99">
        <v>0.56999999999999995</v>
      </c>
      <c r="AS313" s="90">
        <v>80</v>
      </c>
      <c r="AT313" s="90">
        <v>170</v>
      </c>
      <c r="AU313" s="90">
        <v>36</v>
      </c>
      <c r="AV313" s="90">
        <v>2</v>
      </c>
      <c r="AW313" s="90">
        <v>3</v>
      </c>
      <c r="AX313" s="230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421"/>
      <c r="BO313" s="104"/>
      <c r="BP313" s="104"/>
      <c r="BQ313" s="104"/>
      <c r="BR313" s="104"/>
      <c r="BS313" s="104"/>
      <c r="BT313" s="104"/>
      <c r="BU313" s="104"/>
    </row>
    <row r="314" spans="1:73" x14ac:dyDescent="0.25">
      <c r="A314" s="44">
        <f t="shared" si="39"/>
        <v>2015</v>
      </c>
      <c r="B314" s="44" t="str">
        <f t="shared" si="39"/>
        <v>FEBRERO</v>
      </c>
      <c r="C314" s="44">
        <v>25</v>
      </c>
      <c r="D314" s="44" t="str">
        <f t="shared" si="38"/>
        <v>FEBRERO 2015 / 24</v>
      </c>
      <c r="E314" s="104"/>
      <c r="F314" s="77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Q314" s="113"/>
      <c r="R314" s="113"/>
      <c r="S314" s="415"/>
      <c r="T314" s="113"/>
      <c r="U314" s="113"/>
      <c r="V314" s="104"/>
      <c r="W314" s="104"/>
      <c r="X314" s="104"/>
      <c r="Y314" s="104"/>
      <c r="Z314" s="104"/>
      <c r="AA314" s="230"/>
      <c r="AB314" s="115">
        <v>24</v>
      </c>
      <c r="AC314" s="66">
        <v>42060</v>
      </c>
      <c r="AD314" s="67">
        <v>50721</v>
      </c>
      <c r="AE314" s="68" t="s">
        <v>148</v>
      </c>
      <c r="AF314" s="69">
        <v>0.56499999999999995</v>
      </c>
      <c r="AG314" s="69">
        <v>81</v>
      </c>
      <c r="AH314" s="69">
        <v>34</v>
      </c>
      <c r="AI314" s="70">
        <v>0.9</v>
      </c>
      <c r="AJ314" s="70">
        <v>0</v>
      </c>
      <c r="AK314" s="71" t="s">
        <v>20</v>
      </c>
      <c r="AL314" s="69">
        <v>64</v>
      </c>
      <c r="AM314" s="71" t="s">
        <v>35</v>
      </c>
      <c r="AN314" s="70">
        <v>21179</v>
      </c>
      <c r="AO314" s="70">
        <v>0.45</v>
      </c>
      <c r="AP314" s="410"/>
      <c r="AQ314" s="99">
        <v>0.52</v>
      </c>
      <c r="AR314" s="99">
        <v>0.56999999999999995</v>
      </c>
      <c r="AS314" s="90">
        <v>80</v>
      </c>
      <c r="AT314" s="90">
        <v>170</v>
      </c>
      <c r="AU314" s="90">
        <v>36</v>
      </c>
      <c r="AV314" s="90">
        <v>2</v>
      </c>
      <c r="AW314" s="90">
        <v>3</v>
      </c>
      <c r="AX314" s="230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421"/>
      <c r="BO314" s="104"/>
      <c r="BP314" s="104"/>
      <c r="BQ314" s="104"/>
      <c r="BR314" s="104"/>
      <c r="BS314" s="104"/>
      <c r="BT314" s="104"/>
      <c r="BU314" s="104"/>
    </row>
    <row r="315" spans="1:73" x14ac:dyDescent="0.25">
      <c r="A315" s="44">
        <f t="shared" si="39"/>
        <v>2015</v>
      </c>
      <c r="B315" s="44" t="str">
        <f t="shared" si="39"/>
        <v>FEBRERO</v>
      </c>
      <c r="C315" s="44">
        <v>26</v>
      </c>
      <c r="D315" s="44" t="str">
        <f t="shared" si="38"/>
        <v>FEBRERO 2015 / 25</v>
      </c>
      <c r="E315" s="104"/>
      <c r="F315" s="77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Q315" s="113"/>
      <c r="R315" s="113"/>
      <c r="S315" s="415"/>
      <c r="T315" s="113"/>
      <c r="U315" s="113"/>
      <c r="V315" s="104"/>
      <c r="W315" s="104"/>
      <c r="X315" s="104"/>
      <c r="Y315" s="104"/>
      <c r="Z315" s="104"/>
      <c r="AA315" s="230"/>
      <c r="AB315" s="115">
        <v>25</v>
      </c>
      <c r="AC315" s="66">
        <v>42061</v>
      </c>
      <c r="AD315" s="67">
        <v>50743</v>
      </c>
      <c r="AE315" s="68" t="s">
        <v>36</v>
      </c>
      <c r="AF315" s="69">
        <v>0.56640000000000001</v>
      </c>
      <c r="AG315" s="69">
        <v>81</v>
      </c>
      <c r="AH315" s="69">
        <v>34</v>
      </c>
      <c r="AI315" s="70">
        <v>0.89</v>
      </c>
      <c r="AJ315" s="70">
        <v>0</v>
      </c>
      <c r="AK315" s="71" t="s">
        <v>20</v>
      </c>
      <c r="AL315" s="69">
        <v>64</v>
      </c>
      <c r="AM315" s="71" t="s">
        <v>35</v>
      </c>
      <c r="AN315" s="70">
        <v>21175</v>
      </c>
      <c r="AO315" s="70">
        <v>0.34</v>
      </c>
      <c r="AP315" s="410"/>
      <c r="AQ315" s="99">
        <v>0.52</v>
      </c>
      <c r="AR315" s="99">
        <v>0.56999999999999995</v>
      </c>
      <c r="AS315" s="90">
        <v>80</v>
      </c>
      <c r="AT315" s="90">
        <v>170</v>
      </c>
      <c r="AU315" s="90">
        <v>36</v>
      </c>
      <c r="AV315" s="90">
        <v>2</v>
      </c>
      <c r="AW315" s="90">
        <v>3</v>
      </c>
      <c r="AX315" s="230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421"/>
      <c r="BO315" s="104"/>
      <c r="BP315" s="104"/>
      <c r="BQ315" s="104"/>
      <c r="BR315" s="104"/>
      <c r="BS315" s="104"/>
      <c r="BT315" s="104"/>
      <c r="BU315" s="104"/>
    </row>
    <row r="316" spans="1:73" x14ac:dyDescent="0.25">
      <c r="A316" s="44">
        <f t="shared" si="39"/>
        <v>2015</v>
      </c>
      <c r="B316" s="44" t="str">
        <f t="shared" si="39"/>
        <v>FEBRERO</v>
      </c>
      <c r="C316" s="44">
        <v>27</v>
      </c>
      <c r="D316" s="44" t="str">
        <f t="shared" si="38"/>
        <v>FEBRERO 2015 / 26</v>
      </c>
      <c r="E316" s="104"/>
      <c r="F316" s="77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Q316" s="113"/>
      <c r="R316" s="113"/>
      <c r="S316" s="415"/>
      <c r="T316" s="113"/>
      <c r="U316" s="113"/>
      <c r="V316" s="104"/>
      <c r="W316" s="104"/>
      <c r="X316" s="104"/>
      <c r="Y316" s="104"/>
      <c r="Z316" s="104"/>
      <c r="AA316" s="230"/>
      <c r="AB316" s="115">
        <v>26</v>
      </c>
      <c r="AC316" s="66">
        <v>42062</v>
      </c>
      <c r="AD316" s="67">
        <v>50854</v>
      </c>
      <c r="AE316" s="68" t="s">
        <v>148</v>
      </c>
      <c r="AF316" s="69">
        <v>0.56499999999999995</v>
      </c>
      <c r="AG316" s="69">
        <v>83</v>
      </c>
      <c r="AH316" s="69">
        <v>34</v>
      </c>
      <c r="AI316" s="70">
        <v>0.9</v>
      </c>
      <c r="AJ316" s="70">
        <v>0</v>
      </c>
      <c r="AK316" s="71" t="s">
        <v>20</v>
      </c>
      <c r="AL316" s="69">
        <v>64</v>
      </c>
      <c r="AM316" s="71" t="s">
        <v>35</v>
      </c>
      <c r="AN316" s="70">
        <v>21179</v>
      </c>
      <c r="AO316" s="70">
        <v>0.46</v>
      </c>
      <c r="AP316" s="410"/>
      <c r="AQ316" s="99">
        <v>0.52</v>
      </c>
      <c r="AR316" s="99">
        <v>0.56999999999999995</v>
      </c>
      <c r="AS316" s="90">
        <v>80</v>
      </c>
      <c r="AT316" s="90">
        <v>170</v>
      </c>
      <c r="AU316" s="90">
        <v>36</v>
      </c>
      <c r="AV316" s="90">
        <v>2</v>
      </c>
      <c r="AW316" s="90">
        <v>3</v>
      </c>
      <c r="AX316" s="230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421"/>
      <c r="BO316" s="104"/>
      <c r="BP316" s="104"/>
      <c r="BQ316" s="104"/>
      <c r="BR316" s="104"/>
      <c r="BS316" s="104"/>
      <c r="BT316" s="104"/>
      <c r="BU316" s="104"/>
    </row>
    <row r="317" spans="1:73" x14ac:dyDescent="0.25">
      <c r="A317" s="44">
        <f t="shared" si="39"/>
        <v>2015</v>
      </c>
      <c r="B317" s="44" t="str">
        <f t="shared" si="39"/>
        <v>FEBRERO</v>
      </c>
      <c r="C317" s="44">
        <v>28</v>
      </c>
      <c r="D317" s="44" t="str">
        <f t="shared" si="38"/>
        <v>FEBRERO 2015 / 27</v>
      </c>
      <c r="E317" s="104"/>
      <c r="F317" s="77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Q317" s="113"/>
      <c r="R317" s="113"/>
      <c r="S317" s="415"/>
      <c r="T317" s="113"/>
      <c r="U317" s="113"/>
      <c r="V317" s="104"/>
      <c r="W317" s="104"/>
      <c r="X317" s="104"/>
      <c r="Y317" s="104"/>
      <c r="Z317" s="104"/>
      <c r="AA317" s="230"/>
      <c r="AB317" s="115">
        <v>27</v>
      </c>
      <c r="AC317" s="66">
        <v>42063</v>
      </c>
      <c r="AD317" s="67">
        <v>51041</v>
      </c>
      <c r="AE317" s="68" t="s">
        <v>36</v>
      </c>
      <c r="AF317" s="69">
        <v>0.56530000000000002</v>
      </c>
      <c r="AG317" s="69">
        <v>84</v>
      </c>
      <c r="AH317" s="69">
        <v>34</v>
      </c>
      <c r="AI317" s="70">
        <v>0.89</v>
      </c>
      <c r="AJ317" s="70">
        <v>0</v>
      </c>
      <c r="AK317" s="71" t="s">
        <v>20</v>
      </c>
      <c r="AL317" s="69">
        <v>64</v>
      </c>
      <c r="AM317" s="71" t="s">
        <v>35</v>
      </c>
      <c r="AN317" s="70">
        <v>21175</v>
      </c>
      <c r="AO317" s="70">
        <v>0.61</v>
      </c>
      <c r="AP317" s="410"/>
      <c r="AQ317" s="99">
        <v>0.52</v>
      </c>
      <c r="AR317" s="99">
        <v>0.56999999999999995</v>
      </c>
      <c r="AS317" s="90">
        <v>80</v>
      </c>
      <c r="AT317" s="90">
        <v>170</v>
      </c>
      <c r="AU317" s="90">
        <v>36</v>
      </c>
      <c r="AV317" s="90">
        <v>2</v>
      </c>
      <c r="AW317" s="90">
        <v>3</v>
      </c>
      <c r="AX317" s="230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421"/>
      <c r="BO317" s="104"/>
      <c r="BP317" s="104"/>
      <c r="BQ317" s="104"/>
      <c r="BR317" s="104"/>
      <c r="BS317" s="104"/>
      <c r="BT317" s="104"/>
      <c r="BU317" s="104"/>
    </row>
    <row r="318" spans="1:73" x14ac:dyDescent="0.25">
      <c r="A318" s="44">
        <f t="shared" si="39"/>
        <v>2015</v>
      </c>
      <c r="B318" s="44" t="str">
        <f t="shared" si="39"/>
        <v>FEBRERO</v>
      </c>
      <c r="C318" s="44">
        <v>29</v>
      </c>
      <c r="D318" s="44" t="str">
        <f t="shared" si="38"/>
        <v>FEBRERO 2015 / 28</v>
      </c>
      <c r="S318" s="417"/>
    </row>
    <row r="319" spans="1:73" x14ac:dyDescent="0.25">
      <c r="A319" s="44">
        <f t="shared" si="39"/>
        <v>2015</v>
      </c>
      <c r="B319" s="44" t="str">
        <f t="shared" si="39"/>
        <v>FEBRERO</v>
      </c>
      <c r="C319" s="44">
        <v>30</v>
      </c>
      <c r="D319" s="44" t="str">
        <f t="shared" si="38"/>
        <v>FEBRERO 2015 / 29</v>
      </c>
      <c r="S319" s="417"/>
    </row>
    <row r="320" spans="1:73" x14ac:dyDescent="0.25">
      <c r="A320" s="44">
        <f t="shared" si="39"/>
        <v>2015</v>
      </c>
      <c r="B320" s="44" t="str">
        <f t="shared" si="39"/>
        <v>FEBRERO</v>
      </c>
      <c r="C320" s="44">
        <v>31</v>
      </c>
      <c r="D320" s="44" t="str">
        <f t="shared" si="38"/>
        <v>FEBRERO 2015 / 30</v>
      </c>
      <c r="S320" s="417"/>
    </row>
    <row r="321" spans="1:74" s="206" customFormat="1" ht="15.75" x14ac:dyDescent="0.25">
      <c r="D321" s="44" t="str">
        <f t="shared" si="38"/>
        <v>FEBRERO 2015 / 31</v>
      </c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17"/>
      <c r="T321" s="44"/>
      <c r="U321" s="44"/>
      <c r="V321" s="44"/>
      <c r="W321" s="44"/>
      <c r="X321" s="44"/>
      <c r="Y321" s="44"/>
      <c r="Z321" s="44"/>
      <c r="AA321" s="207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11"/>
      <c r="AQ321" s="44"/>
      <c r="AR321" s="44"/>
      <c r="AS321" s="44"/>
      <c r="AT321" s="44"/>
      <c r="AU321" s="44"/>
      <c r="AV321" s="44"/>
      <c r="AW321" s="44"/>
      <c r="AX321" s="207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22"/>
      <c r="BO321" s="44"/>
      <c r="BP321" s="44"/>
      <c r="BQ321" s="44"/>
      <c r="BR321" s="44"/>
      <c r="BS321" s="44"/>
      <c r="BT321" s="44"/>
      <c r="BU321" s="44"/>
      <c r="BV321" s="209" t="str">
        <f>IFERROR(AVERAGE(BV290:BV320),"")</f>
        <v/>
      </c>
    </row>
    <row r="322" spans="1:74" ht="15.75" x14ac:dyDescent="0.25">
      <c r="A322" s="44">
        <v>2015</v>
      </c>
      <c r="B322" s="44" t="s">
        <v>241</v>
      </c>
      <c r="C322" s="44">
        <v>1</v>
      </c>
      <c r="D322" s="208" t="s">
        <v>228</v>
      </c>
      <c r="E322" s="209">
        <f t="shared" ref="E322:AJ322" si="40">IFERROR(AVERAGE(E291:E321),"")</f>
        <v>5</v>
      </c>
      <c r="F322" s="209">
        <f t="shared" si="40"/>
        <v>42056.111111111109</v>
      </c>
      <c r="G322" s="209">
        <f t="shared" si="40"/>
        <v>50565.888888888891</v>
      </c>
      <c r="H322" s="209" t="str">
        <f t="shared" si="40"/>
        <v/>
      </c>
      <c r="I322" s="209">
        <f t="shared" si="40"/>
        <v>0.54825555555555561</v>
      </c>
      <c r="J322" s="209">
        <f t="shared" si="40"/>
        <v>121.77777777777777</v>
      </c>
      <c r="K322" s="209">
        <f t="shared" si="40"/>
        <v>27.888888888888889</v>
      </c>
      <c r="L322" s="209">
        <f t="shared" si="40"/>
        <v>1.221111111111111</v>
      </c>
      <c r="M322" s="209">
        <f t="shared" si="40"/>
        <v>0</v>
      </c>
      <c r="N322" s="209" t="str">
        <f t="shared" si="40"/>
        <v/>
      </c>
      <c r="O322" s="209">
        <f t="shared" si="40"/>
        <v>4.333333333333333</v>
      </c>
      <c r="P322" s="209" t="str">
        <f t="shared" si="40"/>
        <v/>
      </c>
      <c r="Q322" s="209">
        <f t="shared" si="40"/>
        <v>21280.555555555555</v>
      </c>
      <c r="R322" s="209">
        <f t="shared" si="40"/>
        <v>1.8944444444444446</v>
      </c>
      <c r="S322" s="418" t="str">
        <f t="shared" si="40"/>
        <v/>
      </c>
      <c r="T322" s="209">
        <f t="shared" si="40"/>
        <v>0.52</v>
      </c>
      <c r="U322" s="209">
        <f t="shared" si="40"/>
        <v>0.56999999999999995</v>
      </c>
      <c r="V322" s="209">
        <f t="shared" si="40"/>
        <v>80</v>
      </c>
      <c r="W322" s="209">
        <f t="shared" si="40"/>
        <v>170</v>
      </c>
      <c r="X322" s="209">
        <f t="shared" si="40"/>
        <v>36</v>
      </c>
      <c r="Y322" s="209">
        <f t="shared" si="40"/>
        <v>2</v>
      </c>
      <c r="Z322" s="209">
        <f t="shared" si="40"/>
        <v>3</v>
      </c>
      <c r="AA322" s="209" t="str">
        <f t="shared" si="40"/>
        <v/>
      </c>
      <c r="AB322" s="209">
        <f t="shared" si="40"/>
        <v>14</v>
      </c>
      <c r="AC322" s="209">
        <f t="shared" si="40"/>
        <v>42049.518518518518</v>
      </c>
      <c r="AD322" s="209">
        <f t="shared" si="40"/>
        <v>50421.074074074073</v>
      </c>
      <c r="AE322" s="209" t="str">
        <f t="shared" si="40"/>
        <v/>
      </c>
      <c r="AF322" s="209">
        <f t="shared" si="40"/>
        <v>0.56530000000000002</v>
      </c>
      <c r="AG322" s="209">
        <f t="shared" si="40"/>
        <v>82.962962962962962</v>
      </c>
      <c r="AH322" s="209">
        <f t="shared" si="40"/>
        <v>34</v>
      </c>
      <c r="AI322" s="209">
        <f t="shared" si="40"/>
        <v>0.81222222222222207</v>
      </c>
      <c r="AJ322" s="209">
        <f t="shared" si="40"/>
        <v>0</v>
      </c>
      <c r="AK322" s="209" t="str">
        <f t="shared" ref="AK322:BP322" si="41">IFERROR(AVERAGE(AK291:AK321),"")</f>
        <v/>
      </c>
      <c r="AL322" s="209">
        <f t="shared" si="41"/>
        <v>64</v>
      </c>
      <c r="AM322" s="209" t="str">
        <f t="shared" si="41"/>
        <v/>
      </c>
      <c r="AN322" s="209">
        <f t="shared" si="41"/>
        <v>21177.703703703704</v>
      </c>
      <c r="AO322" s="209">
        <f t="shared" si="41"/>
        <v>0.52370370370370367</v>
      </c>
      <c r="AP322" s="412" t="str">
        <f t="shared" si="41"/>
        <v/>
      </c>
      <c r="AQ322" s="209">
        <f t="shared" si="41"/>
        <v>0.51999999999999968</v>
      </c>
      <c r="AR322" s="209">
        <f t="shared" si="41"/>
        <v>0.57000000000000017</v>
      </c>
      <c r="AS322" s="209">
        <f t="shared" si="41"/>
        <v>80</v>
      </c>
      <c r="AT322" s="209">
        <f t="shared" si="41"/>
        <v>170</v>
      </c>
      <c r="AU322" s="209">
        <f t="shared" si="41"/>
        <v>36</v>
      </c>
      <c r="AV322" s="209">
        <f t="shared" si="41"/>
        <v>2</v>
      </c>
      <c r="AW322" s="209">
        <f t="shared" si="41"/>
        <v>3</v>
      </c>
      <c r="AX322" s="209" t="str">
        <f t="shared" si="41"/>
        <v/>
      </c>
      <c r="AY322" s="209">
        <f t="shared" si="41"/>
        <v>2.5</v>
      </c>
      <c r="AZ322" s="209">
        <f t="shared" si="41"/>
        <v>42048</v>
      </c>
      <c r="BA322" s="209" t="str">
        <f t="shared" si="41"/>
        <v/>
      </c>
      <c r="BB322" s="209" t="str">
        <f t="shared" si="41"/>
        <v/>
      </c>
      <c r="BC322" s="209">
        <f t="shared" si="41"/>
        <v>0.56359999999999999</v>
      </c>
      <c r="BD322" s="209">
        <f t="shared" si="41"/>
        <v>87.25</v>
      </c>
      <c r="BE322" s="209">
        <f t="shared" si="41"/>
        <v>33.224000000000004</v>
      </c>
      <c r="BF322" s="209">
        <f t="shared" si="41"/>
        <v>0.68</v>
      </c>
      <c r="BG322" s="209">
        <f t="shared" si="41"/>
        <v>1.95</v>
      </c>
      <c r="BH322" s="209">
        <f t="shared" si="41"/>
        <v>0.02</v>
      </c>
      <c r="BI322" s="209">
        <f t="shared" si="41"/>
        <v>1</v>
      </c>
      <c r="BJ322" s="209">
        <f t="shared" si="41"/>
        <v>5.0000000000000001E-3</v>
      </c>
      <c r="BK322" s="209" t="str">
        <f t="shared" si="41"/>
        <v/>
      </c>
      <c r="BL322" s="209">
        <f t="shared" si="41"/>
        <v>21232</v>
      </c>
      <c r="BM322" s="209">
        <f t="shared" si="41"/>
        <v>0.5</v>
      </c>
      <c r="BN322" s="423" t="str">
        <f t="shared" si="41"/>
        <v/>
      </c>
      <c r="BO322" s="209">
        <f t="shared" si="41"/>
        <v>0.52</v>
      </c>
      <c r="BP322" s="209">
        <f t="shared" si="41"/>
        <v>0.56999999999999995</v>
      </c>
      <c r="BQ322" s="209">
        <f t="shared" ref="BQ322:BU322" si="42">IFERROR(AVERAGE(BQ291:BQ321),"")</f>
        <v>80</v>
      </c>
      <c r="BR322" s="209">
        <f t="shared" si="42"/>
        <v>170</v>
      </c>
      <c r="BS322" s="209">
        <f t="shared" si="42"/>
        <v>36</v>
      </c>
      <c r="BT322" s="209">
        <f t="shared" si="42"/>
        <v>2</v>
      </c>
      <c r="BU322" s="209">
        <f t="shared" si="42"/>
        <v>3</v>
      </c>
    </row>
    <row r="323" spans="1:74" x14ac:dyDescent="0.25">
      <c r="A323" s="44">
        <f>A322</f>
        <v>2015</v>
      </c>
      <c r="B323" s="44" t="str">
        <f>B322</f>
        <v>MARZO</v>
      </c>
      <c r="C323" s="44">
        <v>2</v>
      </c>
      <c r="D323" s="44" t="str">
        <f t="shared" ref="D323:D353" si="43">B322&amp;" "&amp;A322&amp;" / "&amp;C322</f>
        <v>MARZO 2015 / 1</v>
      </c>
      <c r="E323" s="104">
        <v>1</v>
      </c>
      <c r="F323" s="78">
        <v>42064</v>
      </c>
      <c r="G323" s="114">
        <v>51053</v>
      </c>
      <c r="H323" s="114" t="s">
        <v>171</v>
      </c>
      <c r="I323" s="92">
        <v>0.55120000000000002</v>
      </c>
      <c r="J323" s="93">
        <v>110</v>
      </c>
      <c r="K323" s="93">
        <v>26</v>
      </c>
      <c r="L323" s="93">
        <v>1.03</v>
      </c>
      <c r="M323" s="93">
        <v>0</v>
      </c>
      <c r="N323" s="94" t="s">
        <v>20</v>
      </c>
      <c r="O323" s="93">
        <v>5</v>
      </c>
      <c r="P323" s="94" t="s">
        <v>21</v>
      </c>
      <c r="Q323" s="121">
        <v>21268</v>
      </c>
      <c r="R323" s="93">
        <v>1.07</v>
      </c>
      <c r="S323" s="414"/>
      <c r="T323" s="99">
        <v>0.52</v>
      </c>
      <c r="U323" s="99">
        <v>0.56999999999999995</v>
      </c>
      <c r="V323" s="90">
        <v>80</v>
      </c>
      <c r="W323" s="90">
        <v>170</v>
      </c>
      <c r="X323" s="90">
        <v>36</v>
      </c>
      <c r="Y323" s="90">
        <v>2</v>
      </c>
      <c r="Z323" s="90">
        <v>3</v>
      </c>
      <c r="AA323" s="230"/>
      <c r="AB323" s="115">
        <v>1</v>
      </c>
      <c r="AC323" s="66">
        <v>42064</v>
      </c>
      <c r="AD323" s="67">
        <v>51060</v>
      </c>
      <c r="AE323" s="68" t="s">
        <v>148</v>
      </c>
      <c r="AF323" s="69">
        <v>0.56569999999999998</v>
      </c>
      <c r="AG323" s="69">
        <v>83</v>
      </c>
      <c r="AH323" s="69">
        <v>34</v>
      </c>
      <c r="AI323" s="70">
        <v>0.82</v>
      </c>
      <c r="AJ323" s="70">
        <v>0</v>
      </c>
      <c r="AK323" s="71" t="s">
        <v>20</v>
      </c>
      <c r="AL323" s="69">
        <v>64</v>
      </c>
      <c r="AM323" s="71" t="s">
        <v>35</v>
      </c>
      <c r="AN323" s="70">
        <v>21175</v>
      </c>
      <c r="AO323" s="70">
        <v>0.53</v>
      </c>
      <c r="AP323" s="410"/>
      <c r="AQ323" s="99">
        <v>0.52</v>
      </c>
      <c r="AR323" s="99">
        <v>0.56999999999999995</v>
      </c>
      <c r="AS323" s="90">
        <v>80</v>
      </c>
      <c r="AT323" s="90">
        <v>170</v>
      </c>
      <c r="AU323" s="90">
        <v>36</v>
      </c>
      <c r="AV323" s="90">
        <v>2</v>
      </c>
      <c r="AW323" s="90">
        <v>3</v>
      </c>
      <c r="AX323" s="230"/>
      <c r="AY323" s="104">
        <v>1</v>
      </c>
      <c r="AZ323" s="116">
        <v>42083</v>
      </c>
      <c r="BA323" s="117"/>
      <c r="BB323" s="117"/>
      <c r="BC323" s="117">
        <v>0.56889999999999996</v>
      </c>
      <c r="BD323" s="70">
        <v>82</v>
      </c>
      <c r="BE323" s="102">
        <f>((9/5)*BF323)+32</f>
        <v>33.224000000000004</v>
      </c>
      <c r="BF323" s="70">
        <v>0.68</v>
      </c>
      <c r="BG323" s="70">
        <v>2</v>
      </c>
      <c r="BH323" s="70">
        <v>0.02</v>
      </c>
      <c r="BI323" s="70">
        <v>1</v>
      </c>
      <c r="BJ323" s="118">
        <v>5.0000000000000001E-3</v>
      </c>
      <c r="BK323" s="117" t="s">
        <v>37</v>
      </c>
      <c r="BL323" s="70">
        <v>21202</v>
      </c>
      <c r="BM323" s="70">
        <v>0.5</v>
      </c>
      <c r="BN323" s="424"/>
      <c r="BO323" s="99">
        <v>0.52</v>
      </c>
      <c r="BP323" s="99">
        <v>0.56999999999999995</v>
      </c>
      <c r="BQ323" s="90">
        <v>80</v>
      </c>
      <c r="BR323" s="90">
        <v>170</v>
      </c>
      <c r="BS323" s="90">
        <v>36</v>
      </c>
      <c r="BT323" s="90">
        <v>2</v>
      </c>
      <c r="BU323" s="90">
        <v>3</v>
      </c>
    </row>
    <row r="324" spans="1:74" x14ac:dyDescent="0.25">
      <c r="A324" s="44">
        <f t="shared" ref="A324:B352" si="44">A323</f>
        <v>2015</v>
      </c>
      <c r="B324" s="44" t="str">
        <f t="shared" si="44"/>
        <v>MARZO</v>
      </c>
      <c r="C324" s="44">
        <v>3</v>
      </c>
      <c r="D324" s="44" t="str">
        <f t="shared" si="43"/>
        <v>MARZO 2015 / 2</v>
      </c>
      <c r="E324" s="104">
        <v>2</v>
      </c>
      <c r="F324" s="78">
        <v>42064</v>
      </c>
      <c r="G324" s="114">
        <v>51069</v>
      </c>
      <c r="H324" s="114" t="s">
        <v>171</v>
      </c>
      <c r="I324" s="92">
        <v>0.55089999999999995</v>
      </c>
      <c r="J324" s="93">
        <v>109</v>
      </c>
      <c r="K324" s="93">
        <v>24</v>
      </c>
      <c r="L324" s="93">
        <v>1.27</v>
      </c>
      <c r="M324" s="93">
        <v>0</v>
      </c>
      <c r="N324" s="94" t="s">
        <v>20</v>
      </c>
      <c r="O324" s="93">
        <v>5</v>
      </c>
      <c r="P324" s="94" t="s">
        <v>21</v>
      </c>
      <c r="Q324" s="121">
        <v>21270</v>
      </c>
      <c r="R324" s="93">
        <v>1.2</v>
      </c>
      <c r="S324" s="414"/>
      <c r="T324" s="99">
        <v>0.52</v>
      </c>
      <c r="U324" s="99">
        <v>0.56999999999999995</v>
      </c>
      <c r="V324" s="90">
        <v>80</v>
      </c>
      <c r="W324" s="90">
        <v>170</v>
      </c>
      <c r="X324" s="90">
        <v>36</v>
      </c>
      <c r="Y324" s="90">
        <v>2</v>
      </c>
      <c r="Z324" s="90">
        <v>3</v>
      </c>
      <c r="AA324" s="230"/>
      <c r="AB324" s="115">
        <v>2</v>
      </c>
      <c r="AC324" s="66">
        <v>42065</v>
      </c>
      <c r="AD324" s="67">
        <v>51076</v>
      </c>
      <c r="AE324" s="68" t="s">
        <v>34</v>
      </c>
      <c r="AF324" s="69">
        <v>0.56440000000000001</v>
      </c>
      <c r="AG324" s="69">
        <v>86</v>
      </c>
      <c r="AH324" s="69">
        <v>34</v>
      </c>
      <c r="AI324" s="70">
        <v>0.85</v>
      </c>
      <c r="AJ324" s="70">
        <v>0</v>
      </c>
      <c r="AK324" s="71" t="s">
        <v>20</v>
      </c>
      <c r="AL324" s="69">
        <v>64</v>
      </c>
      <c r="AM324" s="71" t="s">
        <v>35</v>
      </c>
      <c r="AN324" s="70">
        <v>21175</v>
      </c>
      <c r="AO324" s="70">
        <v>0.86</v>
      </c>
      <c r="AP324" s="410"/>
      <c r="AQ324" s="99">
        <v>0.52</v>
      </c>
      <c r="AR324" s="99">
        <v>0.56999999999999995</v>
      </c>
      <c r="AS324" s="90">
        <v>80</v>
      </c>
      <c r="AT324" s="90">
        <v>170</v>
      </c>
      <c r="AU324" s="90">
        <v>36</v>
      </c>
      <c r="AV324" s="90">
        <v>2</v>
      </c>
      <c r="AW324" s="90">
        <v>3</v>
      </c>
      <c r="AX324" s="230"/>
      <c r="AY324" s="104">
        <v>2</v>
      </c>
      <c r="AZ324" s="116">
        <v>42086</v>
      </c>
      <c r="BA324" s="117"/>
      <c r="BB324" s="117"/>
      <c r="BC324" s="117">
        <v>0.56559999999999999</v>
      </c>
      <c r="BD324" s="70">
        <v>81</v>
      </c>
      <c r="BE324" s="102">
        <f>((9/5)*BF324)+32</f>
        <v>33.224000000000004</v>
      </c>
      <c r="BF324" s="70">
        <v>0.68</v>
      </c>
      <c r="BG324" s="70">
        <v>2</v>
      </c>
      <c r="BH324" s="70">
        <v>0.02</v>
      </c>
      <c r="BI324" s="70">
        <v>1</v>
      </c>
      <c r="BJ324" s="118">
        <v>5.0000000000000001E-3</v>
      </c>
      <c r="BK324" s="117" t="s">
        <v>37</v>
      </c>
      <c r="BL324" s="70">
        <v>21220</v>
      </c>
      <c r="BM324" s="70">
        <v>0.5</v>
      </c>
      <c r="BN324" s="424"/>
      <c r="BO324" s="99">
        <v>0.52</v>
      </c>
      <c r="BP324" s="99">
        <v>0.56999999999999995</v>
      </c>
      <c r="BQ324" s="90">
        <v>80</v>
      </c>
      <c r="BR324" s="90">
        <v>170</v>
      </c>
      <c r="BS324" s="90">
        <v>36</v>
      </c>
      <c r="BT324" s="90">
        <v>2</v>
      </c>
      <c r="BU324" s="90">
        <v>3</v>
      </c>
    </row>
    <row r="325" spans="1:74" x14ac:dyDescent="0.25">
      <c r="A325" s="44">
        <f t="shared" si="44"/>
        <v>2015</v>
      </c>
      <c r="B325" s="44" t="str">
        <f t="shared" si="44"/>
        <v>MARZO</v>
      </c>
      <c r="C325" s="44">
        <v>4</v>
      </c>
      <c r="D325" s="44" t="str">
        <f t="shared" si="43"/>
        <v>MARZO 2015 / 3</v>
      </c>
      <c r="E325" s="104">
        <v>3</v>
      </c>
      <c r="F325" s="78">
        <v>42066</v>
      </c>
      <c r="G325" s="114">
        <v>51112</v>
      </c>
      <c r="H325" s="114" t="s">
        <v>171</v>
      </c>
      <c r="I325" s="92">
        <v>0.55089999999999995</v>
      </c>
      <c r="J325" s="93">
        <v>96</v>
      </c>
      <c r="K325" s="93">
        <v>28</v>
      </c>
      <c r="L325" s="93">
        <v>1.59</v>
      </c>
      <c r="M325" s="93">
        <v>0</v>
      </c>
      <c r="N325" s="94" t="s">
        <v>20</v>
      </c>
      <c r="O325" s="93">
        <v>4</v>
      </c>
      <c r="P325" s="94" t="s">
        <v>21</v>
      </c>
      <c r="Q325" s="121">
        <v>21270</v>
      </c>
      <c r="R325" s="93">
        <v>1.18</v>
      </c>
      <c r="S325" s="414"/>
      <c r="T325" s="99">
        <v>0.52</v>
      </c>
      <c r="U325" s="99">
        <v>0.56999999999999995</v>
      </c>
      <c r="V325" s="90">
        <v>80</v>
      </c>
      <c r="W325" s="90">
        <v>170</v>
      </c>
      <c r="X325" s="90">
        <v>36</v>
      </c>
      <c r="Y325" s="90">
        <v>2</v>
      </c>
      <c r="Z325" s="90">
        <v>3</v>
      </c>
      <c r="AA325" s="230"/>
      <c r="AB325" s="115">
        <v>3</v>
      </c>
      <c r="AC325" s="66">
        <v>42066</v>
      </c>
      <c r="AD325" s="67">
        <v>51097</v>
      </c>
      <c r="AE325" s="68" t="s">
        <v>165</v>
      </c>
      <c r="AF325" s="69">
        <v>0.56430000000000002</v>
      </c>
      <c r="AG325" s="69">
        <v>86</v>
      </c>
      <c r="AH325" s="69">
        <v>34</v>
      </c>
      <c r="AI325" s="70">
        <v>0.94</v>
      </c>
      <c r="AJ325" s="70">
        <v>0</v>
      </c>
      <c r="AK325" s="71" t="s">
        <v>20</v>
      </c>
      <c r="AL325" s="69">
        <v>64</v>
      </c>
      <c r="AM325" s="71" t="s">
        <v>35</v>
      </c>
      <c r="AN325" s="70">
        <v>21174</v>
      </c>
      <c r="AO325" s="70">
        <v>0.92</v>
      </c>
      <c r="AP325" s="410"/>
      <c r="AQ325" s="99">
        <v>0.52</v>
      </c>
      <c r="AR325" s="99">
        <v>0.56999999999999995</v>
      </c>
      <c r="AS325" s="90">
        <v>80</v>
      </c>
      <c r="AT325" s="90">
        <v>170</v>
      </c>
      <c r="AU325" s="90">
        <v>36</v>
      </c>
      <c r="AV325" s="90">
        <v>2</v>
      </c>
      <c r="AW325" s="90">
        <v>3</v>
      </c>
      <c r="AX325" s="230"/>
      <c r="AY325" s="104">
        <v>3</v>
      </c>
      <c r="AZ325" s="116">
        <v>42088</v>
      </c>
      <c r="BA325" s="117"/>
      <c r="BB325" s="117"/>
      <c r="BC325" s="117">
        <v>0.55979999999999996</v>
      </c>
      <c r="BD325" s="70">
        <v>83</v>
      </c>
      <c r="BE325" s="102">
        <f>((9/5)*BF325)+32</f>
        <v>33.224000000000004</v>
      </c>
      <c r="BF325" s="70">
        <v>0.68</v>
      </c>
      <c r="BG325" s="70">
        <v>2</v>
      </c>
      <c r="BH325" s="70">
        <v>0.02</v>
      </c>
      <c r="BI325" s="70">
        <v>1</v>
      </c>
      <c r="BJ325" s="118">
        <v>5.0000000000000001E-3</v>
      </c>
      <c r="BK325" s="117" t="s">
        <v>37</v>
      </c>
      <c r="BL325" s="70">
        <v>21210</v>
      </c>
      <c r="BM325" s="70">
        <v>0.5</v>
      </c>
      <c r="BN325" s="424"/>
      <c r="BO325" s="99">
        <v>0.52</v>
      </c>
      <c r="BP325" s="99">
        <v>0.56999999999999995</v>
      </c>
      <c r="BQ325" s="90">
        <v>80</v>
      </c>
      <c r="BR325" s="90">
        <v>170</v>
      </c>
      <c r="BS325" s="90">
        <v>36</v>
      </c>
      <c r="BT325" s="90">
        <v>2</v>
      </c>
      <c r="BU325" s="90">
        <v>3</v>
      </c>
    </row>
    <row r="326" spans="1:74" x14ac:dyDescent="0.25">
      <c r="A326" s="44">
        <f t="shared" si="44"/>
        <v>2015</v>
      </c>
      <c r="B326" s="44" t="str">
        <f t="shared" si="44"/>
        <v>MARZO</v>
      </c>
      <c r="C326" s="44">
        <v>5</v>
      </c>
      <c r="D326" s="44" t="str">
        <f t="shared" si="43"/>
        <v>MARZO 2015 / 4</v>
      </c>
      <c r="E326" s="104">
        <v>4</v>
      </c>
      <c r="F326" s="78">
        <v>42069</v>
      </c>
      <c r="G326" s="114">
        <v>51175</v>
      </c>
      <c r="H326" s="114" t="s">
        <v>171</v>
      </c>
      <c r="I326" s="92">
        <v>0.55220000000000002</v>
      </c>
      <c r="J326" s="93">
        <v>90</v>
      </c>
      <c r="K326" s="93">
        <v>28</v>
      </c>
      <c r="L326" s="93">
        <v>1.57</v>
      </c>
      <c r="M326" s="93">
        <v>0</v>
      </c>
      <c r="N326" s="94" t="s">
        <v>20</v>
      </c>
      <c r="O326" s="93">
        <v>5</v>
      </c>
      <c r="P326" s="94" t="s">
        <v>21</v>
      </c>
      <c r="Q326" s="121">
        <v>21263</v>
      </c>
      <c r="R326" s="93">
        <v>1.01</v>
      </c>
      <c r="S326" s="414"/>
      <c r="T326" s="99">
        <v>0.52</v>
      </c>
      <c r="U326" s="99">
        <v>0.56999999999999995</v>
      </c>
      <c r="V326" s="90">
        <v>80</v>
      </c>
      <c r="W326" s="90">
        <v>170</v>
      </c>
      <c r="X326" s="90">
        <v>36</v>
      </c>
      <c r="Y326" s="90">
        <v>2</v>
      </c>
      <c r="Z326" s="90">
        <v>3</v>
      </c>
      <c r="AA326" s="230"/>
      <c r="AB326" s="115">
        <v>4</v>
      </c>
      <c r="AC326" s="66">
        <v>42067</v>
      </c>
      <c r="AD326" s="67">
        <v>51117</v>
      </c>
      <c r="AE326" s="68" t="s">
        <v>34</v>
      </c>
      <c r="AF326" s="69">
        <v>0.56459999999999999</v>
      </c>
      <c r="AG326" s="69">
        <v>85</v>
      </c>
      <c r="AH326" s="69">
        <v>34</v>
      </c>
      <c r="AI326" s="70">
        <v>0.93</v>
      </c>
      <c r="AJ326" s="70">
        <v>0</v>
      </c>
      <c r="AK326" s="71" t="s">
        <v>20</v>
      </c>
      <c r="AL326" s="69">
        <v>64</v>
      </c>
      <c r="AM326" s="71" t="s">
        <v>35</v>
      </c>
      <c r="AN326" s="70">
        <v>21175</v>
      </c>
      <c r="AO326" s="70">
        <v>0.94</v>
      </c>
      <c r="AP326" s="410"/>
      <c r="AQ326" s="99">
        <v>0.52</v>
      </c>
      <c r="AR326" s="99">
        <v>0.56999999999999995</v>
      </c>
      <c r="AS326" s="90">
        <v>80</v>
      </c>
      <c r="AT326" s="90">
        <v>170</v>
      </c>
      <c r="AU326" s="90">
        <v>36</v>
      </c>
      <c r="AV326" s="90">
        <v>2</v>
      </c>
      <c r="AW326" s="90">
        <v>3</v>
      </c>
      <c r="AX326" s="230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421"/>
      <c r="BO326" s="104"/>
      <c r="BP326" s="104"/>
      <c r="BQ326" s="104"/>
      <c r="BR326" s="104"/>
      <c r="BS326" s="104"/>
      <c r="BT326" s="104"/>
      <c r="BU326" s="104"/>
    </row>
    <row r="327" spans="1:74" x14ac:dyDescent="0.25">
      <c r="A327" s="44">
        <f t="shared" si="44"/>
        <v>2015</v>
      </c>
      <c r="B327" s="44" t="str">
        <f t="shared" si="44"/>
        <v>MARZO</v>
      </c>
      <c r="C327" s="44">
        <v>6</v>
      </c>
      <c r="D327" s="44" t="str">
        <f t="shared" si="43"/>
        <v>MARZO 2015 / 5</v>
      </c>
      <c r="E327" s="104">
        <v>5</v>
      </c>
      <c r="F327" s="78">
        <v>42070</v>
      </c>
      <c r="G327" s="114">
        <v>51211</v>
      </c>
      <c r="H327" s="114" t="s">
        <v>19</v>
      </c>
      <c r="I327" s="92">
        <v>0.55279999999999996</v>
      </c>
      <c r="J327" s="93">
        <v>94</v>
      </c>
      <c r="K327" s="93">
        <v>27</v>
      </c>
      <c r="L327" s="93">
        <v>1.83</v>
      </c>
      <c r="M327" s="93">
        <v>0</v>
      </c>
      <c r="N327" s="94" t="s">
        <v>20</v>
      </c>
      <c r="O327" s="93">
        <v>5</v>
      </c>
      <c r="P327" s="94" t="s">
        <v>21</v>
      </c>
      <c r="Q327" s="121">
        <v>21260</v>
      </c>
      <c r="R327" s="93">
        <v>0.91</v>
      </c>
      <c r="S327" s="414"/>
      <c r="T327" s="99">
        <v>0.52</v>
      </c>
      <c r="U327" s="99">
        <v>0.56999999999999995</v>
      </c>
      <c r="V327" s="90">
        <v>80</v>
      </c>
      <c r="W327" s="90">
        <v>170</v>
      </c>
      <c r="X327" s="90">
        <v>36</v>
      </c>
      <c r="Y327" s="90">
        <v>2</v>
      </c>
      <c r="Z327" s="90">
        <v>3</v>
      </c>
      <c r="AA327" s="230"/>
      <c r="AB327" s="115">
        <v>5</v>
      </c>
      <c r="AC327" s="66">
        <v>42068</v>
      </c>
      <c r="AD327" s="67">
        <v>51146</v>
      </c>
      <c r="AE327" s="68" t="s">
        <v>165</v>
      </c>
      <c r="AF327" s="69">
        <v>0.56479999999999997</v>
      </c>
      <c r="AG327" s="69">
        <v>85</v>
      </c>
      <c r="AH327" s="69">
        <v>33</v>
      </c>
      <c r="AI327" s="70">
        <v>0.98</v>
      </c>
      <c r="AJ327" s="70">
        <v>0</v>
      </c>
      <c r="AK327" s="71" t="s">
        <v>20</v>
      </c>
      <c r="AL327" s="69">
        <v>63</v>
      </c>
      <c r="AM327" s="71" t="s">
        <v>35</v>
      </c>
      <c r="AN327" s="70">
        <v>21175</v>
      </c>
      <c r="AO327" s="70">
        <v>0.72</v>
      </c>
      <c r="AP327" s="410"/>
      <c r="AQ327" s="99">
        <v>0.52</v>
      </c>
      <c r="AR327" s="99">
        <v>0.56999999999999995</v>
      </c>
      <c r="AS327" s="90">
        <v>80</v>
      </c>
      <c r="AT327" s="90">
        <v>170</v>
      </c>
      <c r="AU327" s="90">
        <v>36</v>
      </c>
      <c r="AV327" s="90">
        <v>2</v>
      </c>
      <c r="AW327" s="90">
        <v>3</v>
      </c>
      <c r="AX327" s="230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421"/>
      <c r="BO327" s="104"/>
      <c r="BP327" s="104"/>
      <c r="BQ327" s="104"/>
      <c r="BR327" s="104"/>
      <c r="BS327" s="104"/>
      <c r="BT327" s="104"/>
      <c r="BU327" s="104"/>
    </row>
    <row r="328" spans="1:74" x14ac:dyDescent="0.25">
      <c r="A328" s="44">
        <f t="shared" si="44"/>
        <v>2015</v>
      </c>
      <c r="B328" s="44" t="str">
        <f t="shared" si="44"/>
        <v>MARZO</v>
      </c>
      <c r="C328" s="44">
        <v>7</v>
      </c>
      <c r="D328" s="44" t="str">
        <f t="shared" si="43"/>
        <v>MARZO 2015 / 6</v>
      </c>
      <c r="E328" s="104">
        <v>6</v>
      </c>
      <c r="F328" s="78">
        <v>42073</v>
      </c>
      <c r="G328" s="124">
        <v>51250</v>
      </c>
      <c r="H328" s="124" t="s">
        <v>19</v>
      </c>
      <c r="I328" s="108">
        <v>0.54139999999999999</v>
      </c>
      <c r="J328" s="109">
        <v>110</v>
      </c>
      <c r="K328" s="109">
        <v>26</v>
      </c>
      <c r="L328" s="109">
        <v>0.81</v>
      </c>
      <c r="M328" s="109">
        <v>0</v>
      </c>
      <c r="N328" s="108" t="s">
        <v>20</v>
      </c>
      <c r="O328" s="109">
        <v>4</v>
      </c>
      <c r="P328" s="110" t="s">
        <v>21</v>
      </c>
      <c r="Q328" s="121">
        <v>21320</v>
      </c>
      <c r="R328" s="108">
        <v>1.83</v>
      </c>
      <c r="S328" s="414"/>
      <c r="T328" s="99">
        <v>0.52</v>
      </c>
      <c r="U328" s="99">
        <v>0.56999999999999995</v>
      </c>
      <c r="V328" s="90">
        <v>80</v>
      </c>
      <c r="W328" s="90">
        <v>170</v>
      </c>
      <c r="X328" s="90">
        <v>36</v>
      </c>
      <c r="Y328" s="90">
        <v>2</v>
      </c>
      <c r="Z328" s="90">
        <v>3</v>
      </c>
      <c r="AA328" s="230"/>
      <c r="AB328" s="115">
        <v>6</v>
      </c>
      <c r="AC328" s="66">
        <v>42069</v>
      </c>
      <c r="AD328" s="67">
        <v>51169</v>
      </c>
      <c r="AE328" s="68" t="s">
        <v>34</v>
      </c>
      <c r="AF328" s="69">
        <v>0.56540000000000001</v>
      </c>
      <c r="AG328" s="69">
        <v>84</v>
      </c>
      <c r="AH328" s="69">
        <v>34</v>
      </c>
      <c r="AI328" s="70">
        <v>0.96</v>
      </c>
      <c r="AJ328" s="70">
        <v>0</v>
      </c>
      <c r="AK328" s="71" t="s">
        <v>20</v>
      </c>
      <c r="AL328" s="69">
        <v>64</v>
      </c>
      <c r="AM328" s="71" t="s">
        <v>35</v>
      </c>
      <c r="AN328" s="70">
        <v>21174</v>
      </c>
      <c r="AO328" s="70">
        <v>0.68</v>
      </c>
      <c r="AP328" s="410"/>
      <c r="AQ328" s="99">
        <v>0.52</v>
      </c>
      <c r="AR328" s="99">
        <v>0.56999999999999995</v>
      </c>
      <c r="AS328" s="90">
        <v>80</v>
      </c>
      <c r="AT328" s="90">
        <v>170</v>
      </c>
      <c r="AU328" s="90">
        <v>36</v>
      </c>
      <c r="AV328" s="90">
        <v>2</v>
      </c>
      <c r="AW328" s="90">
        <v>3</v>
      </c>
      <c r="AX328" s="230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421"/>
      <c r="BO328" s="104"/>
      <c r="BP328" s="104"/>
      <c r="BQ328" s="104"/>
      <c r="BR328" s="104"/>
      <c r="BS328" s="104"/>
      <c r="BT328" s="104"/>
      <c r="BU328" s="104"/>
    </row>
    <row r="329" spans="1:74" x14ac:dyDescent="0.25">
      <c r="A329" s="44">
        <f t="shared" si="44"/>
        <v>2015</v>
      </c>
      <c r="B329" s="44" t="str">
        <f t="shared" si="44"/>
        <v>MARZO</v>
      </c>
      <c r="C329" s="44">
        <v>8</v>
      </c>
      <c r="D329" s="44" t="str">
        <f t="shared" si="43"/>
        <v>MARZO 2015 / 7</v>
      </c>
      <c r="E329" s="104">
        <v>7</v>
      </c>
      <c r="F329" s="78">
        <v>42073</v>
      </c>
      <c r="G329" s="124">
        <v>51275</v>
      </c>
      <c r="H329" s="124" t="s">
        <v>19</v>
      </c>
      <c r="I329" s="108">
        <v>0.5494</v>
      </c>
      <c r="J329" s="93">
        <v>88</v>
      </c>
      <c r="K329" s="109">
        <v>26</v>
      </c>
      <c r="L329" s="109">
        <v>1.39</v>
      </c>
      <c r="M329" s="109">
        <v>0</v>
      </c>
      <c r="N329" s="108" t="s">
        <v>20</v>
      </c>
      <c r="O329" s="112">
        <v>4</v>
      </c>
      <c r="P329" s="110" t="s">
        <v>21</v>
      </c>
      <c r="Q329" s="121">
        <v>21277</v>
      </c>
      <c r="R329" s="108">
        <v>1.28</v>
      </c>
      <c r="S329" s="414"/>
      <c r="T329" s="99">
        <v>0.52</v>
      </c>
      <c r="U329" s="99">
        <v>0.56999999999999995</v>
      </c>
      <c r="V329" s="90">
        <v>80</v>
      </c>
      <c r="W329" s="90">
        <v>170</v>
      </c>
      <c r="X329" s="90">
        <v>36</v>
      </c>
      <c r="Y329" s="90">
        <v>2</v>
      </c>
      <c r="Z329" s="90">
        <v>3</v>
      </c>
      <c r="AA329" s="230"/>
      <c r="AB329" s="115">
        <v>7</v>
      </c>
      <c r="AC329" s="66">
        <v>42071</v>
      </c>
      <c r="AD329" s="67">
        <v>51212</v>
      </c>
      <c r="AE329" s="68" t="s">
        <v>148</v>
      </c>
      <c r="AF329" s="69">
        <v>0.56299999999999994</v>
      </c>
      <c r="AG329" s="69">
        <v>88</v>
      </c>
      <c r="AH329" s="69">
        <v>34</v>
      </c>
      <c r="AI329" s="70">
        <v>0.87</v>
      </c>
      <c r="AJ329" s="70">
        <v>0</v>
      </c>
      <c r="AK329" s="71" t="s">
        <v>20</v>
      </c>
      <c r="AL329" s="69">
        <v>64</v>
      </c>
      <c r="AM329" s="71" t="s">
        <v>35</v>
      </c>
      <c r="AN329" s="70">
        <v>21187</v>
      </c>
      <c r="AO329" s="70">
        <v>0.62</v>
      </c>
      <c r="AP329" s="410"/>
      <c r="AQ329" s="99">
        <v>0.52</v>
      </c>
      <c r="AR329" s="99">
        <v>0.56999999999999995</v>
      </c>
      <c r="AS329" s="90">
        <v>80</v>
      </c>
      <c r="AT329" s="90">
        <v>170</v>
      </c>
      <c r="AU329" s="90">
        <v>36</v>
      </c>
      <c r="AV329" s="90">
        <v>2</v>
      </c>
      <c r="AW329" s="90">
        <v>3</v>
      </c>
      <c r="AX329" s="230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421"/>
      <c r="BO329" s="104"/>
      <c r="BP329" s="104"/>
      <c r="BQ329" s="104"/>
      <c r="BR329" s="104"/>
      <c r="BS329" s="104"/>
      <c r="BT329" s="104"/>
      <c r="BU329" s="104"/>
    </row>
    <row r="330" spans="1:74" x14ac:dyDescent="0.25">
      <c r="A330" s="44">
        <f t="shared" si="44"/>
        <v>2015</v>
      </c>
      <c r="B330" s="44" t="str">
        <f t="shared" si="44"/>
        <v>MARZO</v>
      </c>
      <c r="C330" s="44">
        <v>9</v>
      </c>
      <c r="D330" s="44" t="str">
        <f t="shared" si="43"/>
        <v>MARZO 2015 / 8</v>
      </c>
      <c r="E330" s="104">
        <v>8</v>
      </c>
      <c r="F330" s="78">
        <v>42077</v>
      </c>
      <c r="G330" s="124">
        <v>51374</v>
      </c>
      <c r="H330" s="124" t="s">
        <v>19</v>
      </c>
      <c r="I330" s="108">
        <v>0.54900000000000004</v>
      </c>
      <c r="J330" s="93">
        <v>96</v>
      </c>
      <c r="K330" s="109">
        <v>30</v>
      </c>
      <c r="L330" s="109">
        <v>1.98</v>
      </c>
      <c r="M330" s="109">
        <v>0</v>
      </c>
      <c r="N330" s="108" t="s">
        <v>20</v>
      </c>
      <c r="O330" s="112">
        <v>5</v>
      </c>
      <c r="P330" s="110" t="s">
        <v>21</v>
      </c>
      <c r="Q330" s="121">
        <v>21281</v>
      </c>
      <c r="R330" s="108">
        <v>1.1000000000000001</v>
      </c>
      <c r="S330" s="414"/>
      <c r="T330" s="99">
        <v>0.52</v>
      </c>
      <c r="U330" s="99">
        <v>0.56999999999999995</v>
      </c>
      <c r="V330" s="90">
        <v>80</v>
      </c>
      <c r="W330" s="90">
        <v>170</v>
      </c>
      <c r="X330" s="90">
        <v>36</v>
      </c>
      <c r="Y330" s="90">
        <v>2</v>
      </c>
      <c r="Z330" s="90">
        <v>3</v>
      </c>
      <c r="AA330" s="230"/>
      <c r="AB330" s="115">
        <v>8</v>
      </c>
      <c r="AC330" s="66">
        <v>42072</v>
      </c>
      <c r="AD330" s="67">
        <v>51216</v>
      </c>
      <c r="AE330" s="68" t="s">
        <v>36</v>
      </c>
      <c r="AF330" s="69">
        <v>0.56410000000000005</v>
      </c>
      <c r="AG330" s="69">
        <v>86</v>
      </c>
      <c r="AH330" s="69">
        <v>34</v>
      </c>
      <c r="AI330" s="70">
        <v>0.85</v>
      </c>
      <c r="AJ330" s="70">
        <v>0</v>
      </c>
      <c r="AK330" s="71" t="s">
        <v>20</v>
      </c>
      <c r="AL330" s="69">
        <v>64</v>
      </c>
      <c r="AM330" s="71" t="s">
        <v>35</v>
      </c>
      <c r="AN330" s="70">
        <v>21179</v>
      </c>
      <c r="AO330" s="70">
        <v>0.76</v>
      </c>
      <c r="AP330" s="410"/>
      <c r="AQ330" s="99">
        <v>0.52</v>
      </c>
      <c r="AR330" s="99">
        <v>0.56999999999999995</v>
      </c>
      <c r="AS330" s="90">
        <v>80</v>
      </c>
      <c r="AT330" s="90">
        <v>170</v>
      </c>
      <c r="AU330" s="90">
        <v>36</v>
      </c>
      <c r="AV330" s="90">
        <v>2</v>
      </c>
      <c r="AW330" s="90">
        <v>3</v>
      </c>
      <c r="AX330" s="230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421"/>
      <c r="BO330" s="104"/>
      <c r="BP330" s="104"/>
      <c r="BQ330" s="104"/>
      <c r="BR330" s="104"/>
      <c r="BS330" s="104"/>
      <c r="BT330" s="104"/>
      <c r="BU330" s="104"/>
    </row>
    <row r="331" spans="1:74" x14ac:dyDescent="0.25">
      <c r="A331" s="44">
        <f t="shared" si="44"/>
        <v>2015</v>
      </c>
      <c r="B331" s="44" t="str">
        <f t="shared" si="44"/>
        <v>MARZO</v>
      </c>
      <c r="C331" s="44">
        <v>10</v>
      </c>
      <c r="D331" s="44" t="str">
        <f t="shared" si="43"/>
        <v>MARZO 2015 / 9</v>
      </c>
      <c r="E331" s="104">
        <v>9</v>
      </c>
      <c r="F331" s="78">
        <v>42080</v>
      </c>
      <c r="G331" s="124">
        <v>51436</v>
      </c>
      <c r="H331" s="124" t="s">
        <v>19</v>
      </c>
      <c r="I331" s="108">
        <v>0.5454</v>
      </c>
      <c r="J331" s="93">
        <v>104</v>
      </c>
      <c r="K331" s="109">
        <v>28</v>
      </c>
      <c r="L331" s="109">
        <v>1.48</v>
      </c>
      <c r="M331" s="109">
        <v>0</v>
      </c>
      <c r="N331" s="108" t="s">
        <v>20</v>
      </c>
      <c r="O331" s="112">
        <v>5</v>
      </c>
      <c r="P331" s="110" t="s">
        <v>21</v>
      </c>
      <c r="Q331" s="121">
        <v>21302</v>
      </c>
      <c r="R331" s="108">
        <v>1.35</v>
      </c>
      <c r="S331" s="414"/>
      <c r="T331" s="99">
        <v>0.52</v>
      </c>
      <c r="U331" s="99">
        <v>0.56999999999999995</v>
      </c>
      <c r="V331" s="90">
        <v>80</v>
      </c>
      <c r="W331" s="90">
        <v>170</v>
      </c>
      <c r="X331" s="90">
        <v>36</v>
      </c>
      <c r="Y331" s="90">
        <v>2</v>
      </c>
      <c r="Z331" s="90">
        <v>3</v>
      </c>
      <c r="AA331" s="230"/>
      <c r="AB331" s="115">
        <v>9</v>
      </c>
      <c r="AC331" s="66">
        <v>42073</v>
      </c>
      <c r="AD331" s="67">
        <v>51226</v>
      </c>
      <c r="AE331" s="68" t="s">
        <v>165</v>
      </c>
      <c r="AF331" s="69">
        <v>0.56330000000000002</v>
      </c>
      <c r="AG331" s="69">
        <v>88</v>
      </c>
      <c r="AH331" s="69">
        <v>34</v>
      </c>
      <c r="AI331" s="70">
        <v>0.81</v>
      </c>
      <c r="AJ331" s="70">
        <v>0</v>
      </c>
      <c r="AK331" s="71" t="s">
        <v>20</v>
      </c>
      <c r="AL331" s="69">
        <v>64</v>
      </c>
      <c r="AM331" s="71" t="s">
        <v>35</v>
      </c>
      <c r="AN331" s="70">
        <v>21184</v>
      </c>
      <c r="AO331" s="70">
        <v>0.79</v>
      </c>
      <c r="AP331" s="410"/>
      <c r="AQ331" s="99">
        <v>0.52</v>
      </c>
      <c r="AR331" s="99">
        <v>0.56999999999999995</v>
      </c>
      <c r="AS331" s="90">
        <v>80</v>
      </c>
      <c r="AT331" s="90">
        <v>170</v>
      </c>
      <c r="AU331" s="90">
        <v>36</v>
      </c>
      <c r="AV331" s="90">
        <v>2</v>
      </c>
      <c r="AW331" s="90">
        <v>3</v>
      </c>
      <c r="AX331" s="230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421"/>
      <c r="BO331" s="104"/>
      <c r="BP331" s="104"/>
      <c r="BQ331" s="104"/>
      <c r="BR331" s="104"/>
      <c r="BS331" s="104"/>
      <c r="BT331" s="104"/>
      <c r="BU331" s="104"/>
    </row>
    <row r="332" spans="1:74" x14ac:dyDescent="0.25">
      <c r="A332" s="44">
        <f t="shared" si="44"/>
        <v>2015</v>
      </c>
      <c r="B332" s="44" t="str">
        <f t="shared" si="44"/>
        <v>MARZO</v>
      </c>
      <c r="C332" s="44">
        <v>11</v>
      </c>
      <c r="D332" s="44" t="str">
        <f t="shared" si="43"/>
        <v>MARZO 2015 / 10</v>
      </c>
      <c r="E332" s="104">
        <v>10</v>
      </c>
      <c r="F332" s="78">
        <v>42082</v>
      </c>
      <c r="G332" s="124">
        <v>51494</v>
      </c>
      <c r="H332" s="124" t="s">
        <v>19</v>
      </c>
      <c r="I332" s="108">
        <v>0.5524</v>
      </c>
      <c r="J332" s="93">
        <v>100</v>
      </c>
      <c r="K332" s="109">
        <v>26</v>
      </c>
      <c r="L332" s="109">
        <v>1.84</v>
      </c>
      <c r="M332" s="109">
        <v>0</v>
      </c>
      <c r="N332" s="108" t="s">
        <v>20</v>
      </c>
      <c r="O332" s="112">
        <v>3</v>
      </c>
      <c r="P332" s="110" t="s">
        <v>21</v>
      </c>
      <c r="Q332" s="121">
        <v>21264</v>
      </c>
      <c r="R332" s="108">
        <v>1.1599999999999999</v>
      </c>
      <c r="S332" s="414"/>
      <c r="T332" s="99">
        <v>0.52</v>
      </c>
      <c r="U332" s="99">
        <v>0.56999999999999995</v>
      </c>
      <c r="V332" s="90">
        <v>80</v>
      </c>
      <c r="W332" s="90">
        <v>170</v>
      </c>
      <c r="X332" s="90">
        <v>36</v>
      </c>
      <c r="Y332" s="90">
        <v>2</v>
      </c>
      <c r="Z332" s="90">
        <v>3</v>
      </c>
      <c r="AA332" s="230"/>
      <c r="AB332" s="115">
        <v>10</v>
      </c>
      <c r="AC332" s="66">
        <v>42073</v>
      </c>
      <c r="AD332" s="67">
        <v>51255</v>
      </c>
      <c r="AE332" s="68" t="s">
        <v>34</v>
      </c>
      <c r="AF332" s="69">
        <v>0.5635</v>
      </c>
      <c r="AG332" s="69">
        <v>88</v>
      </c>
      <c r="AH332" s="69">
        <v>34</v>
      </c>
      <c r="AI332" s="70">
        <v>0.86</v>
      </c>
      <c r="AJ332" s="70">
        <v>0</v>
      </c>
      <c r="AK332" s="71" t="s">
        <v>20</v>
      </c>
      <c r="AL332" s="69">
        <v>64</v>
      </c>
      <c r="AM332" s="71" t="s">
        <v>35</v>
      </c>
      <c r="AN332" s="70">
        <v>21181</v>
      </c>
      <c r="AO332" s="70">
        <v>1.0900000000000001</v>
      </c>
      <c r="AP332" s="410"/>
      <c r="AQ332" s="99">
        <v>0.52</v>
      </c>
      <c r="AR332" s="99">
        <v>0.56999999999999995</v>
      </c>
      <c r="AS332" s="90">
        <v>80</v>
      </c>
      <c r="AT332" s="90">
        <v>170</v>
      </c>
      <c r="AU332" s="90">
        <v>36</v>
      </c>
      <c r="AV332" s="90">
        <v>2</v>
      </c>
      <c r="AW332" s="90">
        <v>3</v>
      </c>
      <c r="AX332" s="230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421"/>
      <c r="BO332" s="104"/>
      <c r="BP332" s="104"/>
      <c r="BQ332" s="104"/>
      <c r="BR332" s="104"/>
      <c r="BS332" s="104"/>
      <c r="BT332" s="104"/>
      <c r="BU332" s="104"/>
    </row>
    <row r="333" spans="1:74" x14ac:dyDescent="0.25">
      <c r="A333" s="44">
        <f t="shared" si="44"/>
        <v>2015</v>
      </c>
      <c r="B333" s="44" t="str">
        <f t="shared" si="44"/>
        <v>MARZO</v>
      </c>
      <c r="C333" s="44">
        <v>12</v>
      </c>
      <c r="D333" s="44" t="str">
        <f t="shared" si="43"/>
        <v>MARZO 2015 / 11</v>
      </c>
      <c r="E333" s="104">
        <v>11</v>
      </c>
      <c r="F333" s="78">
        <v>42085</v>
      </c>
      <c r="G333" s="124">
        <v>51579</v>
      </c>
      <c r="H333" s="124" t="s">
        <v>19</v>
      </c>
      <c r="I333" s="108">
        <v>0.55649999999999999</v>
      </c>
      <c r="J333" s="93">
        <v>98</v>
      </c>
      <c r="K333" s="109">
        <v>27</v>
      </c>
      <c r="L333" s="109">
        <v>1.2</v>
      </c>
      <c r="M333" s="109">
        <v>0</v>
      </c>
      <c r="N333" s="108" t="s">
        <v>20</v>
      </c>
      <c r="O333" s="112">
        <v>3</v>
      </c>
      <c r="P333" s="110" t="s">
        <v>21</v>
      </c>
      <c r="Q333" s="121">
        <v>21237</v>
      </c>
      <c r="R333" s="108">
        <v>0.09</v>
      </c>
      <c r="S333" s="414"/>
      <c r="T333" s="99">
        <v>0.52</v>
      </c>
      <c r="U333" s="99">
        <v>0.56999999999999995</v>
      </c>
      <c r="V333" s="90">
        <v>80</v>
      </c>
      <c r="W333" s="90">
        <v>170</v>
      </c>
      <c r="X333" s="90">
        <v>36</v>
      </c>
      <c r="Y333" s="90">
        <v>2</v>
      </c>
      <c r="Z333" s="90">
        <v>3</v>
      </c>
      <c r="AA333" s="230"/>
      <c r="AB333" s="115">
        <v>11</v>
      </c>
      <c r="AC333" s="66">
        <v>42074</v>
      </c>
      <c r="AD333" s="67">
        <v>51264</v>
      </c>
      <c r="AE333" s="68" t="s">
        <v>165</v>
      </c>
      <c r="AF333" s="69">
        <v>0.5625</v>
      </c>
      <c r="AG333" s="69">
        <v>89</v>
      </c>
      <c r="AH333" s="69">
        <v>34</v>
      </c>
      <c r="AI333" s="70">
        <v>0.82</v>
      </c>
      <c r="AJ333" s="70">
        <v>0</v>
      </c>
      <c r="AK333" s="71" t="s">
        <v>20</v>
      </c>
      <c r="AL333" s="69">
        <v>64</v>
      </c>
      <c r="AM333" s="71" t="s">
        <v>35</v>
      </c>
      <c r="AN333" s="70">
        <v>21181</v>
      </c>
      <c r="AO333" s="70">
        <v>1.07</v>
      </c>
      <c r="AP333" s="410"/>
      <c r="AQ333" s="99">
        <v>0.52</v>
      </c>
      <c r="AR333" s="99">
        <v>0.56999999999999995</v>
      </c>
      <c r="AS333" s="90">
        <v>80</v>
      </c>
      <c r="AT333" s="90">
        <v>170</v>
      </c>
      <c r="AU333" s="90">
        <v>36</v>
      </c>
      <c r="AV333" s="90">
        <v>2</v>
      </c>
      <c r="AW333" s="90">
        <v>3</v>
      </c>
      <c r="AX333" s="230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421"/>
      <c r="BO333" s="104"/>
      <c r="BP333" s="104"/>
      <c r="BQ333" s="104"/>
      <c r="BR333" s="104"/>
      <c r="BS333" s="104"/>
      <c r="BT333" s="104"/>
      <c r="BU333" s="104"/>
    </row>
    <row r="334" spans="1:74" x14ac:dyDescent="0.25">
      <c r="A334" s="44">
        <f t="shared" si="44"/>
        <v>2015</v>
      </c>
      <c r="B334" s="44" t="str">
        <f t="shared" si="44"/>
        <v>MARZO</v>
      </c>
      <c r="C334" s="44">
        <v>13</v>
      </c>
      <c r="D334" s="44" t="str">
        <f t="shared" si="43"/>
        <v>MARZO 2015 / 12</v>
      </c>
      <c r="E334" s="104">
        <v>12</v>
      </c>
      <c r="F334" s="78">
        <v>42086</v>
      </c>
      <c r="G334" s="124">
        <v>51607</v>
      </c>
      <c r="H334" s="124" t="s">
        <v>19</v>
      </c>
      <c r="I334" s="108">
        <v>0.54900000000000004</v>
      </c>
      <c r="J334" s="93">
        <v>108</v>
      </c>
      <c r="K334" s="109">
        <v>28</v>
      </c>
      <c r="L334" s="109">
        <v>1.82</v>
      </c>
      <c r="M334" s="109">
        <v>0</v>
      </c>
      <c r="N334" s="108" t="s">
        <v>20</v>
      </c>
      <c r="O334" s="112">
        <v>3</v>
      </c>
      <c r="P334" s="110" t="s">
        <v>21</v>
      </c>
      <c r="Q334" s="121">
        <v>21283</v>
      </c>
      <c r="R334" s="108">
        <v>1.1200000000000001</v>
      </c>
      <c r="S334" s="414"/>
      <c r="T334" s="99">
        <v>0.52</v>
      </c>
      <c r="U334" s="99">
        <v>0.56999999999999995</v>
      </c>
      <c r="V334" s="90">
        <v>80</v>
      </c>
      <c r="W334" s="90">
        <v>170</v>
      </c>
      <c r="X334" s="90">
        <v>36</v>
      </c>
      <c r="Y334" s="90">
        <v>2</v>
      </c>
      <c r="Z334" s="90">
        <v>3</v>
      </c>
      <c r="AA334" s="230"/>
      <c r="AB334" s="115">
        <v>12</v>
      </c>
      <c r="AC334" s="66">
        <v>42074</v>
      </c>
      <c r="AD334" s="67">
        <v>51276</v>
      </c>
      <c r="AE334" s="68" t="s">
        <v>34</v>
      </c>
      <c r="AF334" s="69">
        <v>0.56330000000000002</v>
      </c>
      <c r="AG334" s="69">
        <v>89</v>
      </c>
      <c r="AH334" s="69">
        <v>34</v>
      </c>
      <c r="AI334" s="70">
        <v>0.82</v>
      </c>
      <c r="AJ334" s="70">
        <v>0</v>
      </c>
      <c r="AK334" s="71" t="s">
        <v>20</v>
      </c>
      <c r="AL334" s="69">
        <v>64</v>
      </c>
      <c r="AM334" s="71" t="s">
        <v>35</v>
      </c>
      <c r="AN334" s="70">
        <v>21180</v>
      </c>
      <c r="AO334" s="70">
        <v>1.25</v>
      </c>
      <c r="AP334" s="410"/>
      <c r="AQ334" s="99">
        <v>0.52</v>
      </c>
      <c r="AR334" s="99">
        <v>0.56999999999999995</v>
      </c>
      <c r="AS334" s="90">
        <v>80</v>
      </c>
      <c r="AT334" s="90">
        <v>170</v>
      </c>
      <c r="AU334" s="90">
        <v>36</v>
      </c>
      <c r="AV334" s="90">
        <v>2</v>
      </c>
      <c r="AW334" s="90">
        <v>3</v>
      </c>
      <c r="AX334" s="230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421"/>
      <c r="BO334" s="104"/>
      <c r="BP334" s="104"/>
      <c r="BQ334" s="104"/>
      <c r="BR334" s="104"/>
      <c r="BS334" s="104"/>
      <c r="BT334" s="104"/>
      <c r="BU334" s="104"/>
    </row>
    <row r="335" spans="1:74" x14ac:dyDescent="0.25">
      <c r="A335" s="44">
        <f t="shared" si="44"/>
        <v>2015</v>
      </c>
      <c r="B335" s="44" t="str">
        <f t="shared" si="44"/>
        <v>MARZO</v>
      </c>
      <c r="C335" s="44">
        <v>14</v>
      </c>
      <c r="D335" s="44" t="str">
        <f t="shared" si="43"/>
        <v>MARZO 2015 / 13</v>
      </c>
      <c r="E335" s="104">
        <v>13</v>
      </c>
      <c r="F335" s="78">
        <v>42089</v>
      </c>
      <c r="G335" s="124">
        <v>51661</v>
      </c>
      <c r="H335" s="124" t="s">
        <v>19</v>
      </c>
      <c r="I335" s="108">
        <v>0.54979999999999996</v>
      </c>
      <c r="J335" s="93">
        <v>94</v>
      </c>
      <c r="K335" s="109">
        <v>28</v>
      </c>
      <c r="L335" s="109">
        <v>1.43</v>
      </c>
      <c r="M335" s="109">
        <v>0</v>
      </c>
      <c r="N335" s="108" t="s">
        <v>20</v>
      </c>
      <c r="O335" s="112">
        <v>3</v>
      </c>
      <c r="P335" s="110" t="s">
        <v>21</v>
      </c>
      <c r="Q335" s="121">
        <v>21276</v>
      </c>
      <c r="R335" s="108">
        <v>0.76</v>
      </c>
      <c r="S335" s="414"/>
      <c r="T335" s="99">
        <v>0.52</v>
      </c>
      <c r="U335" s="99">
        <v>0.56999999999999995</v>
      </c>
      <c r="V335" s="90">
        <v>80</v>
      </c>
      <c r="W335" s="90">
        <v>170</v>
      </c>
      <c r="X335" s="90">
        <v>36</v>
      </c>
      <c r="Y335" s="90">
        <v>2</v>
      </c>
      <c r="Z335" s="90">
        <v>3</v>
      </c>
      <c r="AA335" s="230"/>
      <c r="AB335" s="115">
        <v>13</v>
      </c>
      <c r="AC335" s="66">
        <v>42075</v>
      </c>
      <c r="AD335" s="67">
        <v>51292</v>
      </c>
      <c r="AE335" s="68" t="s">
        <v>165</v>
      </c>
      <c r="AF335" s="72">
        <v>0.56130000000000002</v>
      </c>
      <c r="AG335" s="69">
        <v>94</v>
      </c>
      <c r="AH335" s="69">
        <v>34</v>
      </c>
      <c r="AI335" s="70">
        <v>0.75</v>
      </c>
      <c r="AJ335" s="70">
        <v>0</v>
      </c>
      <c r="AK335" s="71" t="s">
        <v>20</v>
      </c>
      <c r="AL335" s="69">
        <v>64</v>
      </c>
      <c r="AM335" s="71" t="s">
        <v>35</v>
      </c>
      <c r="AN335" s="70">
        <v>21186</v>
      </c>
      <c r="AO335" s="70">
        <v>1.65</v>
      </c>
      <c r="AP335" s="410"/>
      <c r="AQ335" s="99">
        <v>0.52</v>
      </c>
      <c r="AR335" s="99">
        <v>0.56999999999999995</v>
      </c>
      <c r="AS335" s="90">
        <v>80</v>
      </c>
      <c r="AT335" s="90">
        <v>170</v>
      </c>
      <c r="AU335" s="90">
        <v>36</v>
      </c>
      <c r="AV335" s="90">
        <v>2</v>
      </c>
      <c r="AW335" s="90">
        <v>3</v>
      </c>
      <c r="AX335" s="230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421"/>
      <c r="BO335" s="104"/>
      <c r="BP335" s="104"/>
      <c r="BQ335" s="104"/>
      <c r="BR335" s="104"/>
      <c r="BS335" s="104"/>
      <c r="BT335" s="104"/>
      <c r="BU335" s="104"/>
    </row>
    <row r="336" spans="1:74" x14ac:dyDescent="0.25">
      <c r="A336" s="44">
        <f t="shared" si="44"/>
        <v>2015</v>
      </c>
      <c r="B336" s="44" t="str">
        <f t="shared" si="44"/>
        <v>MARZO</v>
      </c>
      <c r="C336" s="44">
        <v>15</v>
      </c>
      <c r="D336" s="44" t="str">
        <f t="shared" si="43"/>
        <v>MARZO 2015 / 14</v>
      </c>
      <c r="E336" s="104">
        <v>14</v>
      </c>
      <c r="F336" s="78">
        <v>42091</v>
      </c>
      <c r="G336" s="124">
        <v>51790</v>
      </c>
      <c r="H336" s="124" t="s">
        <v>19</v>
      </c>
      <c r="I336" s="108">
        <v>0.54039999999999999</v>
      </c>
      <c r="J336" s="93">
        <v>122</v>
      </c>
      <c r="K336" s="109">
        <v>27</v>
      </c>
      <c r="L336" s="109">
        <v>1.35</v>
      </c>
      <c r="M336" s="109">
        <v>0</v>
      </c>
      <c r="N336" s="108" t="s">
        <v>20</v>
      </c>
      <c r="O336" s="112">
        <v>3</v>
      </c>
      <c r="P336" s="110" t="s">
        <v>21</v>
      </c>
      <c r="Q336" s="121">
        <v>21329</v>
      </c>
      <c r="R336" s="108">
        <v>1.1499999999999999</v>
      </c>
      <c r="S336" s="414"/>
      <c r="T336" s="99">
        <v>0.52</v>
      </c>
      <c r="U336" s="99">
        <v>0.56999999999999995</v>
      </c>
      <c r="V336" s="90">
        <v>80</v>
      </c>
      <c r="W336" s="90">
        <v>170</v>
      </c>
      <c r="X336" s="90">
        <v>36</v>
      </c>
      <c r="Y336" s="90">
        <v>2</v>
      </c>
      <c r="Z336" s="90">
        <v>3</v>
      </c>
      <c r="AA336" s="230"/>
      <c r="AB336" s="115">
        <v>14</v>
      </c>
      <c r="AC336" s="66">
        <v>42075</v>
      </c>
      <c r="AD336" s="67">
        <v>51309</v>
      </c>
      <c r="AE336" s="68" t="s">
        <v>36</v>
      </c>
      <c r="AF336" s="69">
        <v>0.56359999999999999</v>
      </c>
      <c r="AG336" s="69">
        <v>87</v>
      </c>
      <c r="AH336" s="69">
        <v>34</v>
      </c>
      <c r="AI336" s="70">
        <v>0.52</v>
      </c>
      <c r="AJ336" s="70">
        <v>0</v>
      </c>
      <c r="AK336" s="71" t="s">
        <v>20</v>
      </c>
      <c r="AL336" s="69">
        <v>64</v>
      </c>
      <c r="AM336" s="71" t="s">
        <v>35</v>
      </c>
      <c r="AN336" s="70">
        <v>21185</v>
      </c>
      <c r="AO336" s="70">
        <v>0.66</v>
      </c>
      <c r="AP336" s="410"/>
      <c r="AQ336" s="99">
        <v>0.52</v>
      </c>
      <c r="AR336" s="99">
        <v>0.56999999999999995</v>
      </c>
      <c r="AS336" s="90">
        <v>80</v>
      </c>
      <c r="AT336" s="90">
        <v>170</v>
      </c>
      <c r="AU336" s="90">
        <v>36</v>
      </c>
      <c r="AV336" s="90">
        <v>2</v>
      </c>
      <c r="AW336" s="90">
        <v>3</v>
      </c>
      <c r="AX336" s="230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421"/>
      <c r="BO336" s="104"/>
      <c r="BP336" s="104"/>
      <c r="BQ336" s="104"/>
      <c r="BR336" s="104"/>
      <c r="BS336" s="104"/>
      <c r="BT336" s="104"/>
      <c r="BU336" s="104"/>
    </row>
    <row r="337" spans="1:73" x14ac:dyDescent="0.25">
      <c r="A337" s="44">
        <f t="shared" si="44"/>
        <v>2015</v>
      </c>
      <c r="B337" s="44" t="str">
        <f t="shared" si="44"/>
        <v>MARZO</v>
      </c>
      <c r="C337" s="44">
        <v>16</v>
      </c>
      <c r="D337" s="44" t="str">
        <f t="shared" si="43"/>
        <v>MARZO 2015 / 15</v>
      </c>
      <c r="E337" s="104">
        <v>15</v>
      </c>
      <c r="F337" s="78">
        <v>42094</v>
      </c>
      <c r="G337" s="124">
        <v>51980</v>
      </c>
      <c r="H337" s="124" t="s">
        <v>19</v>
      </c>
      <c r="I337" s="108">
        <v>0.53659999999999997</v>
      </c>
      <c r="J337" s="93">
        <v>124</v>
      </c>
      <c r="K337" s="109">
        <v>27</v>
      </c>
      <c r="L337" s="109">
        <v>0.69</v>
      </c>
      <c r="M337" s="109">
        <v>0</v>
      </c>
      <c r="N337" s="108" t="s">
        <v>20</v>
      </c>
      <c r="O337" s="112">
        <v>4</v>
      </c>
      <c r="P337" s="110" t="s">
        <v>21</v>
      </c>
      <c r="Q337" s="121">
        <v>21334</v>
      </c>
      <c r="R337" s="108">
        <v>1.34</v>
      </c>
      <c r="S337" s="414"/>
      <c r="T337" s="99">
        <v>0.52</v>
      </c>
      <c r="U337" s="99">
        <v>0.56999999999999995</v>
      </c>
      <c r="V337" s="90">
        <v>80</v>
      </c>
      <c r="W337" s="90">
        <v>170</v>
      </c>
      <c r="X337" s="90">
        <v>36</v>
      </c>
      <c r="Y337" s="90">
        <v>2</v>
      </c>
      <c r="Z337" s="90">
        <v>3</v>
      </c>
      <c r="AA337" s="230"/>
      <c r="AB337" s="115">
        <v>15</v>
      </c>
      <c r="AC337" s="66">
        <v>42076</v>
      </c>
      <c r="AD337" s="67">
        <v>51334</v>
      </c>
      <c r="AE337" s="68" t="s">
        <v>165</v>
      </c>
      <c r="AF337" s="69">
        <v>0.56740000000000002</v>
      </c>
      <c r="AG337" s="69">
        <v>80</v>
      </c>
      <c r="AH337" s="69">
        <v>34</v>
      </c>
      <c r="AI337" s="70">
        <v>0.8</v>
      </c>
      <c r="AJ337" s="70">
        <v>0</v>
      </c>
      <c r="AK337" s="71" t="s">
        <v>20</v>
      </c>
      <c r="AL337" s="69">
        <v>64</v>
      </c>
      <c r="AM337" s="71" t="s">
        <v>35</v>
      </c>
      <c r="AN337" s="70">
        <v>21171</v>
      </c>
      <c r="AO337" s="70">
        <v>0.47</v>
      </c>
      <c r="AP337" s="410"/>
      <c r="AQ337" s="99">
        <v>0.52</v>
      </c>
      <c r="AR337" s="99">
        <v>0.56999999999999995</v>
      </c>
      <c r="AS337" s="90">
        <v>80</v>
      </c>
      <c r="AT337" s="90">
        <v>170</v>
      </c>
      <c r="AU337" s="90">
        <v>36</v>
      </c>
      <c r="AV337" s="90">
        <v>2</v>
      </c>
      <c r="AW337" s="90">
        <v>3</v>
      </c>
      <c r="AX337" s="230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421"/>
      <c r="BO337" s="104"/>
      <c r="BP337" s="104"/>
      <c r="BQ337" s="104"/>
      <c r="BR337" s="104"/>
      <c r="BS337" s="104"/>
      <c r="BT337" s="104"/>
      <c r="BU337" s="104"/>
    </row>
    <row r="338" spans="1:73" x14ac:dyDescent="0.25">
      <c r="A338" s="44">
        <f t="shared" si="44"/>
        <v>2015</v>
      </c>
      <c r="B338" s="44" t="str">
        <f t="shared" si="44"/>
        <v>MARZO</v>
      </c>
      <c r="C338" s="44">
        <v>17</v>
      </c>
      <c r="D338" s="44" t="str">
        <f t="shared" si="43"/>
        <v>MARZO 2015 / 16</v>
      </c>
      <c r="E338" s="104"/>
      <c r="F338" s="77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Q338" s="113"/>
      <c r="R338" s="113"/>
      <c r="S338" s="415"/>
      <c r="T338" s="113"/>
      <c r="U338" s="113"/>
      <c r="V338" s="104"/>
      <c r="W338" s="104"/>
      <c r="X338" s="104"/>
      <c r="Y338" s="104"/>
      <c r="Z338" s="104"/>
      <c r="AA338" s="230"/>
      <c r="AB338" s="115">
        <v>16</v>
      </c>
      <c r="AC338" s="66">
        <v>42077</v>
      </c>
      <c r="AD338" s="67">
        <v>51364</v>
      </c>
      <c r="AE338" s="68" t="s">
        <v>36</v>
      </c>
      <c r="AF338" s="69">
        <v>0.56430000000000002</v>
      </c>
      <c r="AG338" s="69">
        <v>86</v>
      </c>
      <c r="AH338" s="69">
        <v>34</v>
      </c>
      <c r="AI338" s="70">
        <v>0.66</v>
      </c>
      <c r="AJ338" s="70">
        <v>0</v>
      </c>
      <c r="AK338" s="71" t="s">
        <v>20</v>
      </c>
      <c r="AL338" s="69">
        <v>64</v>
      </c>
      <c r="AM338" s="71" t="s">
        <v>35</v>
      </c>
      <c r="AN338" s="70">
        <v>21180</v>
      </c>
      <c r="AO338" s="70">
        <v>0.71</v>
      </c>
      <c r="AP338" s="410"/>
      <c r="AQ338" s="99">
        <v>0.52</v>
      </c>
      <c r="AR338" s="99">
        <v>0.56999999999999995</v>
      </c>
      <c r="AS338" s="90">
        <v>80</v>
      </c>
      <c r="AT338" s="90">
        <v>170</v>
      </c>
      <c r="AU338" s="90">
        <v>36</v>
      </c>
      <c r="AV338" s="90">
        <v>2</v>
      </c>
      <c r="AW338" s="90">
        <v>3</v>
      </c>
      <c r="AX338" s="230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421"/>
      <c r="BO338" s="104"/>
      <c r="BP338" s="104"/>
      <c r="BQ338" s="104"/>
      <c r="BR338" s="104"/>
      <c r="BS338" s="104"/>
      <c r="BT338" s="104"/>
      <c r="BU338" s="104"/>
    </row>
    <row r="339" spans="1:73" x14ac:dyDescent="0.25">
      <c r="A339" s="44">
        <f t="shared" si="44"/>
        <v>2015</v>
      </c>
      <c r="B339" s="44" t="str">
        <f t="shared" si="44"/>
        <v>MARZO</v>
      </c>
      <c r="C339" s="44">
        <v>18</v>
      </c>
      <c r="D339" s="44" t="str">
        <f t="shared" si="43"/>
        <v>MARZO 2015 / 17</v>
      </c>
      <c r="E339" s="104"/>
      <c r="F339" s="77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Q339" s="113"/>
      <c r="R339" s="113"/>
      <c r="S339" s="415"/>
      <c r="T339" s="113"/>
      <c r="U339" s="113"/>
      <c r="V339" s="104"/>
      <c r="W339" s="104"/>
      <c r="X339" s="104"/>
      <c r="Y339" s="104"/>
      <c r="Z339" s="104"/>
      <c r="AA339" s="230"/>
      <c r="AB339" s="115">
        <v>17</v>
      </c>
      <c r="AC339" s="66">
        <v>42078</v>
      </c>
      <c r="AD339" s="67">
        <v>51383</v>
      </c>
      <c r="AE339" s="68" t="s">
        <v>148</v>
      </c>
      <c r="AF339" s="69">
        <v>0.5635</v>
      </c>
      <c r="AG339" s="69">
        <v>85</v>
      </c>
      <c r="AH339" s="69">
        <v>34</v>
      </c>
      <c r="AI339" s="70">
        <v>0.68</v>
      </c>
      <c r="AJ339" s="70">
        <v>0</v>
      </c>
      <c r="AK339" s="71" t="s">
        <v>20</v>
      </c>
      <c r="AL339" s="69">
        <v>64</v>
      </c>
      <c r="AM339" s="71" t="s">
        <v>35</v>
      </c>
      <c r="AN339" s="70">
        <v>21178</v>
      </c>
      <c r="AO339" s="70">
        <v>0.74</v>
      </c>
      <c r="AP339" s="410"/>
      <c r="AQ339" s="99">
        <v>0.52</v>
      </c>
      <c r="AR339" s="99">
        <v>0.56999999999999995</v>
      </c>
      <c r="AS339" s="90">
        <v>80</v>
      </c>
      <c r="AT339" s="90">
        <v>170</v>
      </c>
      <c r="AU339" s="90">
        <v>36</v>
      </c>
      <c r="AV339" s="90">
        <v>2</v>
      </c>
      <c r="AW339" s="90">
        <v>3</v>
      </c>
      <c r="AX339" s="230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421"/>
      <c r="BO339" s="104"/>
      <c r="BP339" s="104"/>
      <c r="BQ339" s="104"/>
      <c r="BR339" s="104"/>
      <c r="BS339" s="104"/>
      <c r="BT339" s="104"/>
      <c r="BU339" s="104"/>
    </row>
    <row r="340" spans="1:73" x14ac:dyDescent="0.25">
      <c r="A340" s="44">
        <f t="shared" si="44"/>
        <v>2015</v>
      </c>
      <c r="B340" s="44" t="str">
        <f t="shared" si="44"/>
        <v>MARZO</v>
      </c>
      <c r="C340" s="44">
        <v>19</v>
      </c>
      <c r="D340" s="44" t="str">
        <f t="shared" si="43"/>
        <v>MARZO 2015 / 18</v>
      </c>
      <c r="E340" s="104"/>
      <c r="F340" s="77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Q340" s="113"/>
      <c r="R340" s="113"/>
      <c r="S340" s="415"/>
      <c r="T340" s="113"/>
      <c r="U340" s="113"/>
      <c r="V340" s="104"/>
      <c r="W340" s="104"/>
      <c r="X340" s="104"/>
      <c r="Y340" s="104"/>
      <c r="Z340" s="104"/>
      <c r="AA340" s="230"/>
      <c r="AB340" s="115">
        <v>18</v>
      </c>
      <c r="AC340" s="66">
        <v>42079</v>
      </c>
      <c r="AD340" s="67">
        <v>51391</v>
      </c>
      <c r="AE340" s="68" t="s">
        <v>34</v>
      </c>
      <c r="AF340" s="69">
        <v>0.5645</v>
      </c>
      <c r="AG340" s="69">
        <v>86</v>
      </c>
      <c r="AH340" s="69">
        <v>34</v>
      </c>
      <c r="AI340" s="70">
        <v>0.7</v>
      </c>
      <c r="AJ340" s="70">
        <v>0</v>
      </c>
      <c r="AK340" s="71" t="s">
        <v>20</v>
      </c>
      <c r="AL340" s="69">
        <v>64</v>
      </c>
      <c r="AM340" s="71" t="s">
        <v>35</v>
      </c>
      <c r="AN340" s="70">
        <v>21175</v>
      </c>
      <c r="AO340" s="70">
        <v>0.94</v>
      </c>
      <c r="AP340" s="410"/>
      <c r="AQ340" s="99">
        <v>0.52</v>
      </c>
      <c r="AR340" s="99">
        <v>0.56999999999999995</v>
      </c>
      <c r="AS340" s="90">
        <v>80</v>
      </c>
      <c r="AT340" s="90">
        <v>170</v>
      </c>
      <c r="AU340" s="90">
        <v>36</v>
      </c>
      <c r="AV340" s="90">
        <v>2</v>
      </c>
      <c r="AW340" s="90">
        <v>3</v>
      </c>
      <c r="AX340" s="230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421"/>
      <c r="BO340" s="104"/>
      <c r="BP340" s="104"/>
      <c r="BQ340" s="104"/>
      <c r="BR340" s="104"/>
      <c r="BS340" s="104"/>
      <c r="BT340" s="104"/>
      <c r="BU340" s="104"/>
    </row>
    <row r="341" spans="1:73" x14ac:dyDescent="0.25">
      <c r="A341" s="44">
        <f t="shared" si="44"/>
        <v>2015</v>
      </c>
      <c r="B341" s="44" t="str">
        <f t="shared" si="44"/>
        <v>MARZO</v>
      </c>
      <c r="C341" s="44">
        <v>20</v>
      </c>
      <c r="D341" s="44" t="str">
        <f t="shared" si="43"/>
        <v>MARZO 2015 / 19</v>
      </c>
      <c r="E341" s="104"/>
      <c r="F341" s="77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Q341" s="113"/>
      <c r="R341" s="113"/>
      <c r="S341" s="415"/>
      <c r="T341" s="113"/>
      <c r="U341" s="113"/>
      <c r="V341" s="104"/>
      <c r="W341" s="104"/>
      <c r="X341" s="104"/>
      <c r="Y341" s="104"/>
      <c r="Z341" s="104"/>
      <c r="AA341" s="230"/>
      <c r="AB341" s="115">
        <v>19</v>
      </c>
      <c r="AC341" s="66">
        <v>42080</v>
      </c>
      <c r="AD341" s="67">
        <v>51416</v>
      </c>
      <c r="AE341" s="68" t="s">
        <v>165</v>
      </c>
      <c r="AF341" s="69">
        <v>0.56410000000000005</v>
      </c>
      <c r="AG341" s="69">
        <v>87</v>
      </c>
      <c r="AH341" s="69">
        <v>34</v>
      </c>
      <c r="AI341" s="70">
        <v>0.71</v>
      </c>
      <c r="AJ341" s="70">
        <v>0</v>
      </c>
      <c r="AK341" s="71" t="s">
        <v>20</v>
      </c>
      <c r="AL341" s="69">
        <v>64</v>
      </c>
      <c r="AM341" s="71" t="s">
        <v>35</v>
      </c>
      <c r="AN341" s="70">
        <v>21180</v>
      </c>
      <c r="AO341" s="70">
        <v>0.89</v>
      </c>
      <c r="AP341" s="410"/>
      <c r="AQ341" s="99">
        <v>0.52</v>
      </c>
      <c r="AR341" s="99">
        <v>0.56999999999999995</v>
      </c>
      <c r="AS341" s="90">
        <v>80</v>
      </c>
      <c r="AT341" s="90">
        <v>170</v>
      </c>
      <c r="AU341" s="90">
        <v>36</v>
      </c>
      <c r="AV341" s="90">
        <v>2</v>
      </c>
      <c r="AW341" s="90">
        <v>3</v>
      </c>
      <c r="AX341" s="230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421"/>
      <c r="BO341" s="104"/>
      <c r="BP341" s="104"/>
      <c r="BQ341" s="104"/>
      <c r="BR341" s="104"/>
      <c r="BS341" s="104"/>
      <c r="BT341" s="104"/>
      <c r="BU341" s="104"/>
    </row>
    <row r="342" spans="1:73" x14ac:dyDescent="0.25">
      <c r="A342" s="44">
        <f t="shared" si="44"/>
        <v>2015</v>
      </c>
      <c r="B342" s="44" t="str">
        <f t="shared" si="44"/>
        <v>MARZO</v>
      </c>
      <c r="C342" s="44">
        <v>21</v>
      </c>
      <c r="D342" s="44" t="str">
        <f t="shared" si="43"/>
        <v>MARZO 2015 / 20</v>
      </c>
      <c r="E342" s="104"/>
      <c r="F342" s="77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Q342" s="113"/>
      <c r="R342" s="113"/>
      <c r="S342" s="415"/>
      <c r="T342" s="113"/>
      <c r="U342" s="113"/>
      <c r="V342" s="104"/>
      <c r="W342" s="104"/>
      <c r="X342" s="104"/>
      <c r="Y342" s="104"/>
      <c r="Z342" s="104"/>
      <c r="AA342" s="230"/>
      <c r="AB342" s="115">
        <v>20</v>
      </c>
      <c r="AC342" s="66">
        <v>42081</v>
      </c>
      <c r="AD342" s="67">
        <v>51446</v>
      </c>
      <c r="AE342" s="68" t="s">
        <v>34</v>
      </c>
      <c r="AF342" s="69">
        <v>0.56359999999999999</v>
      </c>
      <c r="AG342" s="69">
        <v>87</v>
      </c>
      <c r="AH342" s="69">
        <v>34</v>
      </c>
      <c r="AI342" s="70">
        <v>0.7</v>
      </c>
      <c r="AJ342" s="70">
        <v>0</v>
      </c>
      <c r="AK342" s="71" t="s">
        <v>20</v>
      </c>
      <c r="AL342" s="69">
        <v>64</v>
      </c>
      <c r="AM342" s="71" t="s">
        <v>35</v>
      </c>
      <c r="AN342" s="70">
        <v>21185</v>
      </c>
      <c r="AO342" s="70">
        <v>0.82</v>
      </c>
      <c r="AP342" s="410"/>
      <c r="AQ342" s="99">
        <v>0.52</v>
      </c>
      <c r="AR342" s="99">
        <v>0.56999999999999995</v>
      </c>
      <c r="AS342" s="90">
        <v>80</v>
      </c>
      <c r="AT342" s="90">
        <v>170</v>
      </c>
      <c r="AU342" s="90">
        <v>36</v>
      </c>
      <c r="AV342" s="90">
        <v>2</v>
      </c>
      <c r="AW342" s="90">
        <v>3</v>
      </c>
      <c r="AX342" s="230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421"/>
      <c r="BO342" s="104"/>
      <c r="BP342" s="104"/>
      <c r="BQ342" s="104"/>
      <c r="BR342" s="104"/>
      <c r="BS342" s="104"/>
      <c r="BT342" s="104"/>
      <c r="BU342" s="104"/>
    </row>
    <row r="343" spans="1:73" x14ac:dyDescent="0.25">
      <c r="A343" s="44">
        <f t="shared" si="44"/>
        <v>2015</v>
      </c>
      <c r="B343" s="44" t="str">
        <f t="shared" si="44"/>
        <v>MARZO</v>
      </c>
      <c r="C343" s="44">
        <v>22</v>
      </c>
      <c r="D343" s="44" t="str">
        <f t="shared" si="43"/>
        <v>MARZO 2015 / 21</v>
      </c>
      <c r="E343" s="104"/>
      <c r="F343" s="77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Q343" s="113"/>
      <c r="R343" s="113"/>
      <c r="S343" s="415"/>
      <c r="T343" s="113"/>
      <c r="U343" s="113"/>
      <c r="V343" s="104"/>
      <c r="W343" s="104"/>
      <c r="X343" s="104"/>
      <c r="Y343" s="104"/>
      <c r="Z343" s="104"/>
      <c r="AA343" s="230"/>
      <c r="AB343" s="115">
        <v>21</v>
      </c>
      <c r="AC343" s="66">
        <v>42084</v>
      </c>
      <c r="AD343" s="67">
        <v>51570</v>
      </c>
      <c r="AE343" s="68" t="s">
        <v>165</v>
      </c>
      <c r="AF343" s="69">
        <v>0.54339999999999999</v>
      </c>
      <c r="AG343" s="69">
        <v>101</v>
      </c>
      <c r="AH343" s="69">
        <v>34</v>
      </c>
      <c r="AI343" s="70">
        <v>1.93</v>
      </c>
      <c r="AJ343" s="70">
        <v>0</v>
      </c>
      <c r="AK343" s="71" t="s">
        <v>20</v>
      </c>
      <c r="AL343" s="69">
        <v>64</v>
      </c>
      <c r="AM343" s="71" t="s">
        <v>35</v>
      </c>
      <c r="AN343" s="70">
        <v>21222</v>
      </c>
      <c r="AO343" s="70">
        <v>1.9</v>
      </c>
      <c r="AP343" s="410"/>
      <c r="AQ343" s="99">
        <v>0.52</v>
      </c>
      <c r="AR343" s="99">
        <v>0.56999999999999995</v>
      </c>
      <c r="AS343" s="90">
        <v>80</v>
      </c>
      <c r="AT343" s="90">
        <v>170</v>
      </c>
      <c r="AU343" s="90">
        <v>36</v>
      </c>
      <c r="AV343" s="90">
        <v>2</v>
      </c>
      <c r="AW343" s="90">
        <v>3</v>
      </c>
      <c r="AX343" s="230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421"/>
      <c r="BO343" s="104"/>
      <c r="BP343" s="104"/>
      <c r="BQ343" s="104"/>
      <c r="BR343" s="104"/>
      <c r="BS343" s="104"/>
      <c r="BT343" s="104"/>
      <c r="BU343" s="104"/>
    </row>
    <row r="344" spans="1:73" x14ac:dyDescent="0.25">
      <c r="A344" s="44">
        <f t="shared" si="44"/>
        <v>2015</v>
      </c>
      <c r="B344" s="44" t="str">
        <f t="shared" si="44"/>
        <v>MARZO</v>
      </c>
      <c r="C344" s="44">
        <v>23</v>
      </c>
      <c r="D344" s="44" t="str">
        <f t="shared" si="43"/>
        <v>MARZO 2015 / 22</v>
      </c>
      <c r="E344" s="104"/>
      <c r="F344" s="77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Q344" s="113"/>
      <c r="R344" s="113"/>
      <c r="S344" s="415"/>
      <c r="T344" s="113"/>
      <c r="U344" s="113"/>
      <c r="V344" s="104"/>
      <c r="W344" s="104"/>
      <c r="X344" s="104"/>
      <c r="Y344" s="104"/>
      <c r="Z344" s="104"/>
      <c r="AA344" s="230"/>
      <c r="AB344" s="115">
        <v>22</v>
      </c>
      <c r="AC344" s="66">
        <v>42085</v>
      </c>
      <c r="AD344" s="67">
        <v>51580</v>
      </c>
      <c r="AE344" s="68" t="s">
        <v>36</v>
      </c>
      <c r="AF344" s="69">
        <v>0.56289999999999996</v>
      </c>
      <c r="AG344" s="69">
        <v>87</v>
      </c>
      <c r="AH344" s="69">
        <v>34</v>
      </c>
      <c r="AI344" s="70">
        <v>0.82</v>
      </c>
      <c r="AJ344" s="70">
        <v>0</v>
      </c>
      <c r="AK344" s="71" t="s">
        <v>20</v>
      </c>
      <c r="AL344" s="69">
        <v>64</v>
      </c>
      <c r="AM344" s="71" t="s">
        <v>35</v>
      </c>
      <c r="AN344" s="70">
        <v>21188</v>
      </c>
      <c r="AO344" s="70">
        <v>0.54</v>
      </c>
      <c r="AP344" s="410"/>
      <c r="AQ344" s="99">
        <v>0.52</v>
      </c>
      <c r="AR344" s="99">
        <v>0.56999999999999995</v>
      </c>
      <c r="AS344" s="90">
        <v>80</v>
      </c>
      <c r="AT344" s="90">
        <v>170</v>
      </c>
      <c r="AU344" s="90">
        <v>36</v>
      </c>
      <c r="AV344" s="90">
        <v>2</v>
      </c>
      <c r="AW344" s="90">
        <v>3</v>
      </c>
      <c r="AX344" s="230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421"/>
      <c r="BO344" s="104"/>
      <c r="BP344" s="104"/>
      <c r="BQ344" s="104"/>
      <c r="BR344" s="104"/>
      <c r="BS344" s="104"/>
      <c r="BT344" s="104"/>
      <c r="BU344" s="104"/>
    </row>
    <row r="345" spans="1:73" x14ac:dyDescent="0.25">
      <c r="A345" s="44">
        <f t="shared" si="44"/>
        <v>2015</v>
      </c>
      <c r="B345" s="44" t="str">
        <f t="shared" si="44"/>
        <v>MARZO</v>
      </c>
      <c r="C345" s="44">
        <v>24</v>
      </c>
      <c r="D345" s="44" t="str">
        <f t="shared" si="43"/>
        <v>MARZO 2015 / 23</v>
      </c>
      <c r="E345" s="104"/>
      <c r="F345" s="77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Q345" s="113"/>
      <c r="R345" s="113"/>
      <c r="S345" s="415"/>
      <c r="T345" s="113"/>
      <c r="U345" s="113"/>
      <c r="V345" s="104"/>
      <c r="W345" s="104"/>
      <c r="X345" s="104"/>
      <c r="Y345" s="104"/>
      <c r="Z345" s="104"/>
      <c r="AA345" s="230"/>
      <c r="AB345" s="115">
        <v>23</v>
      </c>
      <c r="AC345" s="66">
        <v>42086</v>
      </c>
      <c r="AD345" s="67">
        <v>51591</v>
      </c>
      <c r="AE345" s="68" t="s">
        <v>165</v>
      </c>
      <c r="AF345" s="69">
        <v>0.56259999999999999</v>
      </c>
      <c r="AG345" s="69">
        <v>89</v>
      </c>
      <c r="AH345" s="69">
        <v>34</v>
      </c>
      <c r="AI345" s="70">
        <v>1.1100000000000001</v>
      </c>
      <c r="AJ345" s="70">
        <v>0</v>
      </c>
      <c r="AK345" s="71" t="s">
        <v>20</v>
      </c>
      <c r="AL345" s="69">
        <v>64</v>
      </c>
      <c r="AM345" s="71" t="s">
        <v>35</v>
      </c>
      <c r="AN345" s="70">
        <v>21188</v>
      </c>
      <c r="AO345" s="70">
        <v>0.79</v>
      </c>
      <c r="AP345" s="410"/>
      <c r="AQ345" s="99">
        <v>0.52</v>
      </c>
      <c r="AR345" s="99">
        <v>0.56999999999999995</v>
      </c>
      <c r="AS345" s="90">
        <v>80</v>
      </c>
      <c r="AT345" s="90">
        <v>170</v>
      </c>
      <c r="AU345" s="90">
        <v>36</v>
      </c>
      <c r="AV345" s="90">
        <v>2</v>
      </c>
      <c r="AW345" s="90">
        <v>3</v>
      </c>
      <c r="AX345" s="230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421"/>
      <c r="BO345" s="104"/>
      <c r="BP345" s="104"/>
      <c r="BQ345" s="104"/>
      <c r="BR345" s="104"/>
      <c r="BS345" s="104"/>
      <c r="BT345" s="104"/>
      <c r="BU345" s="104"/>
    </row>
    <row r="346" spans="1:73" x14ac:dyDescent="0.25">
      <c r="A346" s="44">
        <f t="shared" si="44"/>
        <v>2015</v>
      </c>
      <c r="B346" s="44" t="str">
        <f t="shared" si="44"/>
        <v>MARZO</v>
      </c>
      <c r="C346" s="44">
        <v>25</v>
      </c>
      <c r="D346" s="44" t="str">
        <f t="shared" si="43"/>
        <v>MARZO 2015 / 24</v>
      </c>
      <c r="E346" s="104"/>
      <c r="F346" s="77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Q346" s="113"/>
      <c r="R346" s="113"/>
      <c r="S346" s="415"/>
      <c r="T346" s="113"/>
      <c r="U346" s="113"/>
      <c r="V346" s="104"/>
      <c r="W346" s="104"/>
      <c r="X346" s="104"/>
      <c r="Y346" s="104"/>
      <c r="Z346" s="104"/>
      <c r="AA346" s="230"/>
      <c r="AB346" s="115">
        <v>24</v>
      </c>
      <c r="AC346" s="66">
        <v>42087</v>
      </c>
      <c r="AD346" s="67">
        <v>51619</v>
      </c>
      <c r="AE346" s="68" t="s">
        <v>34</v>
      </c>
      <c r="AF346" s="69">
        <v>0.56410000000000005</v>
      </c>
      <c r="AG346" s="69">
        <v>85</v>
      </c>
      <c r="AH346" s="69">
        <v>34</v>
      </c>
      <c r="AI346" s="70">
        <v>0.86</v>
      </c>
      <c r="AJ346" s="70">
        <v>0</v>
      </c>
      <c r="AK346" s="71" t="s">
        <v>20</v>
      </c>
      <c r="AL346" s="69">
        <v>64</v>
      </c>
      <c r="AM346" s="71" t="s">
        <v>35</v>
      </c>
      <c r="AN346" s="70">
        <v>21183</v>
      </c>
      <c r="AO346" s="70">
        <v>0.47</v>
      </c>
      <c r="AP346" s="410"/>
      <c r="AQ346" s="99">
        <v>0.52</v>
      </c>
      <c r="AR346" s="99">
        <v>0.56999999999999995</v>
      </c>
      <c r="AS346" s="90">
        <v>80</v>
      </c>
      <c r="AT346" s="90">
        <v>170</v>
      </c>
      <c r="AU346" s="90">
        <v>36</v>
      </c>
      <c r="AV346" s="90">
        <v>2</v>
      </c>
      <c r="AW346" s="90">
        <v>3</v>
      </c>
      <c r="AX346" s="230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421"/>
      <c r="BO346" s="104"/>
      <c r="BP346" s="104"/>
      <c r="BQ346" s="104"/>
      <c r="BR346" s="104"/>
      <c r="BS346" s="104"/>
      <c r="BT346" s="104"/>
      <c r="BU346" s="104"/>
    </row>
    <row r="347" spans="1:73" x14ac:dyDescent="0.25">
      <c r="A347" s="44">
        <f t="shared" si="44"/>
        <v>2015</v>
      </c>
      <c r="B347" s="44" t="str">
        <f t="shared" si="44"/>
        <v>MARZO</v>
      </c>
      <c r="C347" s="44">
        <v>26</v>
      </c>
      <c r="D347" s="44" t="str">
        <f t="shared" si="43"/>
        <v>MARZO 2015 / 25</v>
      </c>
      <c r="E347" s="104"/>
      <c r="F347" s="77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13"/>
      <c r="R347" s="113"/>
      <c r="S347" s="415"/>
      <c r="T347" s="113"/>
      <c r="U347" s="113"/>
      <c r="V347" s="104"/>
      <c r="W347" s="104"/>
      <c r="X347" s="104"/>
      <c r="Y347" s="104"/>
      <c r="Z347" s="104"/>
      <c r="AA347" s="230"/>
      <c r="AB347" s="115">
        <v>25</v>
      </c>
      <c r="AC347" s="66">
        <v>42089</v>
      </c>
      <c r="AD347" s="67">
        <v>51659</v>
      </c>
      <c r="AE347" s="68" t="s">
        <v>165</v>
      </c>
      <c r="AF347" s="69">
        <v>0.56499999999999995</v>
      </c>
      <c r="AG347" s="69">
        <v>83</v>
      </c>
      <c r="AH347" s="69">
        <v>34</v>
      </c>
      <c r="AI347" s="70">
        <v>0.64</v>
      </c>
      <c r="AJ347" s="70">
        <v>0</v>
      </c>
      <c r="AK347" s="71" t="s">
        <v>20</v>
      </c>
      <c r="AL347" s="69">
        <v>64</v>
      </c>
      <c r="AM347" s="71" t="s">
        <v>35</v>
      </c>
      <c r="AN347" s="70">
        <v>21181</v>
      </c>
      <c r="AO347" s="70">
        <v>0.42</v>
      </c>
      <c r="AP347" s="410"/>
      <c r="AQ347" s="99">
        <v>0.52</v>
      </c>
      <c r="AR347" s="99">
        <v>0.56999999999999995</v>
      </c>
      <c r="AS347" s="90">
        <v>80</v>
      </c>
      <c r="AT347" s="90">
        <v>170</v>
      </c>
      <c r="AU347" s="90">
        <v>36</v>
      </c>
      <c r="AV347" s="90">
        <v>2</v>
      </c>
      <c r="AW347" s="90">
        <v>3</v>
      </c>
      <c r="AX347" s="230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421"/>
      <c r="BO347" s="104"/>
      <c r="BP347" s="104"/>
      <c r="BQ347" s="104"/>
      <c r="BR347" s="104"/>
      <c r="BS347" s="104"/>
      <c r="BT347" s="104"/>
      <c r="BU347" s="104"/>
    </row>
    <row r="348" spans="1:73" x14ac:dyDescent="0.25">
      <c r="A348" s="44">
        <f t="shared" si="44"/>
        <v>2015</v>
      </c>
      <c r="B348" s="44" t="str">
        <f t="shared" si="44"/>
        <v>MARZO</v>
      </c>
      <c r="C348" s="44">
        <v>27</v>
      </c>
      <c r="D348" s="44" t="str">
        <f t="shared" si="43"/>
        <v>MARZO 2015 / 26</v>
      </c>
      <c r="E348" s="104"/>
      <c r="F348" s="77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Q348" s="113"/>
      <c r="R348" s="113"/>
      <c r="S348" s="415"/>
      <c r="T348" s="113"/>
      <c r="U348" s="113"/>
      <c r="V348" s="104"/>
      <c r="W348" s="104"/>
      <c r="X348" s="104"/>
      <c r="Y348" s="104"/>
      <c r="Z348" s="104"/>
      <c r="AA348" s="230"/>
      <c r="AB348" s="115">
        <v>26</v>
      </c>
      <c r="AC348" s="66">
        <v>42090</v>
      </c>
      <c r="AD348" s="67">
        <v>51756</v>
      </c>
      <c r="AE348" s="68" t="s">
        <v>34</v>
      </c>
      <c r="AF348" s="69">
        <v>0.56340000000000001</v>
      </c>
      <c r="AG348" s="69">
        <v>86</v>
      </c>
      <c r="AH348" s="69">
        <v>34</v>
      </c>
      <c r="AI348" s="70">
        <v>0.93</v>
      </c>
      <c r="AJ348" s="70">
        <v>0</v>
      </c>
      <c r="AK348" s="71" t="s">
        <v>20</v>
      </c>
      <c r="AL348" s="69">
        <v>64</v>
      </c>
      <c r="AM348" s="71" t="s">
        <v>35</v>
      </c>
      <c r="AN348" s="70">
        <v>21191</v>
      </c>
      <c r="AO348" s="70">
        <v>0.31</v>
      </c>
      <c r="AP348" s="410"/>
      <c r="AQ348" s="99">
        <v>0.52</v>
      </c>
      <c r="AR348" s="99">
        <v>0.56999999999999995</v>
      </c>
      <c r="AS348" s="90">
        <v>80</v>
      </c>
      <c r="AT348" s="90">
        <v>170</v>
      </c>
      <c r="AU348" s="90">
        <v>36</v>
      </c>
      <c r="AV348" s="90">
        <v>2</v>
      </c>
      <c r="AW348" s="90">
        <v>3</v>
      </c>
      <c r="AX348" s="230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421"/>
      <c r="BO348" s="104"/>
      <c r="BP348" s="104"/>
      <c r="BQ348" s="104"/>
      <c r="BR348" s="104"/>
      <c r="BS348" s="104"/>
      <c r="BT348" s="104"/>
      <c r="BU348" s="104"/>
    </row>
    <row r="349" spans="1:73" x14ac:dyDescent="0.25">
      <c r="A349" s="44">
        <f t="shared" si="44"/>
        <v>2015</v>
      </c>
      <c r="B349" s="44" t="str">
        <f t="shared" si="44"/>
        <v>MARZO</v>
      </c>
      <c r="C349" s="44">
        <v>28</v>
      </c>
      <c r="D349" s="44" t="str">
        <f t="shared" si="43"/>
        <v>MARZO 2015 / 27</v>
      </c>
      <c r="E349" s="104"/>
      <c r="F349" s="77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Q349" s="113"/>
      <c r="R349" s="113"/>
      <c r="S349" s="415"/>
      <c r="T349" s="113"/>
      <c r="U349" s="113"/>
      <c r="V349" s="104"/>
      <c r="W349" s="104"/>
      <c r="X349" s="104"/>
      <c r="Y349" s="104"/>
      <c r="Z349" s="104"/>
      <c r="AA349" s="230"/>
      <c r="AB349" s="115">
        <v>27</v>
      </c>
      <c r="AC349" s="66">
        <v>42091</v>
      </c>
      <c r="AD349" s="67">
        <v>51779</v>
      </c>
      <c r="AE349" s="68" t="s">
        <v>148</v>
      </c>
      <c r="AF349" s="69">
        <v>0.56589999999999996</v>
      </c>
      <c r="AG349" s="69">
        <v>81</v>
      </c>
      <c r="AH349" s="69">
        <v>34</v>
      </c>
      <c r="AI349" s="70">
        <v>0.99</v>
      </c>
      <c r="AJ349" s="70">
        <v>0</v>
      </c>
      <c r="AK349" s="71" t="s">
        <v>20</v>
      </c>
      <c r="AL349" s="69">
        <v>64</v>
      </c>
      <c r="AM349" s="71" t="s">
        <v>35</v>
      </c>
      <c r="AN349" s="70">
        <v>21181</v>
      </c>
      <c r="AO349" s="70">
        <v>0.19</v>
      </c>
      <c r="AP349" s="410"/>
      <c r="AQ349" s="99">
        <v>0.52</v>
      </c>
      <c r="AR349" s="99">
        <v>0.56999999999999995</v>
      </c>
      <c r="AS349" s="90">
        <v>80</v>
      </c>
      <c r="AT349" s="90">
        <v>170</v>
      </c>
      <c r="AU349" s="90">
        <v>36</v>
      </c>
      <c r="AV349" s="90">
        <v>2</v>
      </c>
      <c r="AW349" s="90">
        <v>3</v>
      </c>
      <c r="AX349" s="230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421"/>
      <c r="BO349" s="104"/>
      <c r="BP349" s="104"/>
      <c r="BQ349" s="104"/>
      <c r="BR349" s="104"/>
      <c r="BS349" s="104"/>
      <c r="BT349" s="104"/>
      <c r="BU349" s="104"/>
    </row>
    <row r="350" spans="1:73" x14ac:dyDescent="0.25">
      <c r="A350" s="44">
        <f t="shared" si="44"/>
        <v>2015</v>
      </c>
      <c r="B350" s="44" t="str">
        <f t="shared" si="44"/>
        <v>MARZO</v>
      </c>
      <c r="C350" s="44">
        <v>29</v>
      </c>
      <c r="D350" s="44" t="str">
        <f t="shared" si="43"/>
        <v>MARZO 2015 / 28</v>
      </c>
      <c r="E350" s="104"/>
      <c r="F350" s="77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Q350" s="113"/>
      <c r="R350" s="113"/>
      <c r="S350" s="415"/>
      <c r="T350" s="113"/>
      <c r="U350" s="113"/>
      <c r="V350" s="104"/>
      <c r="W350" s="104"/>
      <c r="X350" s="104"/>
      <c r="Y350" s="104"/>
      <c r="Z350" s="104"/>
      <c r="AA350" s="230"/>
      <c r="AB350" s="115">
        <v>28</v>
      </c>
      <c r="AC350" s="66">
        <v>42093</v>
      </c>
      <c r="AD350" s="67">
        <v>51801</v>
      </c>
      <c r="AE350" s="68" t="s">
        <v>34</v>
      </c>
      <c r="AF350" s="69">
        <v>0.56169999999999998</v>
      </c>
      <c r="AG350" s="69">
        <v>90</v>
      </c>
      <c r="AH350" s="69">
        <v>34</v>
      </c>
      <c r="AI350" s="70">
        <v>0.94</v>
      </c>
      <c r="AJ350" s="70">
        <v>0</v>
      </c>
      <c r="AK350" s="71" t="s">
        <v>20</v>
      </c>
      <c r="AL350" s="69">
        <v>64</v>
      </c>
      <c r="AM350" s="71" t="s">
        <v>35</v>
      </c>
      <c r="AN350" s="70">
        <v>21194</v>
      </c>
      <c r="AO350" s="70">
        <v>0.56999999999999995</v>
      </c>
      <c r="AP350" s="410"/>
      <c r="AQ350" s="99">
        <v>0.52</v>
      </c>
      <c r="AR350" s="99">
        <v>0.56999999999999995</v>
      </c>
      <c r="AS350" s="90">
        <v>80</v>
      </c>
      <c r="AT350" s="90">
        <v>170</v>
      </c>
      <c r="AU350" s="90">
        <v>36</v>
      </c>
      <c r="AV350" s="90">
        <v>2</v>
      </c>
      <c r="AW350" s="90">
        <v>3</v>
      </c>
      <c r="AX350" s="230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/>
      <c r="BL350" s="104"/>
      <c r="BM350" s="104"/>
      <c r="BN350" s="421"/>
      <c r="BO350" s="104"/>
      <c r="BP350" s="104"/>
      <c r="BQ350" s="104"/>
      <c r="BR350" s="104"/>
      <c r="BS350" s="104"/>
      <c r="BT350" s="104"/>
      <c r="BU350" s="104"/>
    </row>
    <row r="351" spans="1:73" x14ac:dyDescent="0.25">
      <c r="A351" s="44">
        <f t="shared" si="44"/>
        <v>2015</v>
      </c>
      <c r="B351" s="44" t="str">
        <f t="shared" si="44"/>
        <v>MARZO</v>
      </c>
      <c r="C351" s="44">
        <v>30</v>
      </c>
      <c r="D351" s="44" t="str">
        <f t="shared" si="43"/>
        <v>MARZO 2015 / 29</v>
      </c>
      <c r="E351" s="104"/>
      <c r="F351" s="77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Q351" s="113"/>
      <c r="R351" s="113"/>
      <c r="S351" s="415"/>
      <c r="T351" s="113"/>
      <c r="U351" s="113"/>
      <c r="V351" s="104"/>
      <c r="W351" s="104"/>
      <c r="X351" s="104"/>
      <c r="Y351" s="104"/>
      <c r="Z351" s="104"/>
      <c r="AA351" s="230"/>
      <c r="AB351" s="115">
        <v>29</v>
      </c>
      <c r="AC351" s="66">
        <v>42094</v>
      </c>
      <c r="AD351" s="67">
        <v>51817</v>
      </c>
      <c r="AE351" s="68" t="s">
        <v>165</v>
      </c>
      <c r="AF351" s="69">
        <v>0.56230000000000002</v>
      </c>
      <c r="AG351" s="69">
        <v>89</v>
      </c>
      <c r="AH351" s="69">
        <v>34</v>
      </c>
      <c r="AI351" s="70">
        <v>0.88</v>
      </c>
      <c r="AJ351" s="70">
        <v>0</v>
      </c>
      <c r="AK351" s="71" t="s">
        <v>20</v>
      </c>
      <c r="AL351" s="69">
        <v>64</v>
      </c>
      <c r="AM351" s="71" t="s">
        <v>35</v>
      </c>
      <c r="AN351" s="70">
        <v>21194</v>
      </c>
      <c r="AO351" s="70">
        <v>0.68</v>
      </c>
      <c r="AP351" s="410"/>
      <c r="AQ351" s="99">
        <v>0.52</v>
      </c>
      <c r="AR351" s="99">
        <v>0.56999999999999995</v>
      </c>
      <c r="AS351" s="90">
        <v>80</v>
      </c>
      <c r="AT351" s="90">
        <v>170</v>
      </c>
      <c r="AU351" s="90">
        <v>36</v>
      </c>
      <c r="AV351" s="90">
        <v>2</v>
      </c>
      <c r="AW351" s="90">
        <v>3</v>
      </c>
      <c r="AX351" s="230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/>
      <c r="BL351" s="104"/>
      <c r="BM351" s="104"/>
      <c r="BN351" s="421"/>
      <c r="BO351" s="104"/>
      <c r="BP351" s="104"/>
      <c r="BQ351" s="104"/>
      <c r="BR351" s="104"/>
      <c r="BS351" s="104"/>
      <c r="BT351" s="104"/>
      <c r="BU351" s="104"/>
    </row>
    <row r="352" spans="1:73" x14ac:dyDescent="0.25">
      <c r="A352" s="44">
        <f t="shared" si="44"/>
        <v>2015</v>
      </c>
      <c r="B352" s="44" t="str">
        <f t="shared" si="44"/>
        <v>MARZO</v>
      </c>
      <c r="C352" s="44">
        <v>31</v>
      </c>
      <c r="D352" s="44" t="str">
        <f t="shared" si="43"/>
        <v>MARZO 2015 / 30</v>
      </c>
      <c r="S352" s="417"/>
    </row>
    <row r="353" spans="1:74" s="206" customFormat="1" ht="15.75" x14ac:dyDescent="0.25">
      <c r="D353" s="44" t="str">
        <f t="shared" si="43"/>
        <v>MARZO 2015 / 31</v>
      </c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17"/>
      <c r="T353" s="44"/>
      <c r="U353" s="44"/>
      <c r="V353" s="44"/>
      <c r="W353" s="44"/>
      <c r="X353" s="44"/>
      <c r="Y353" s="44"/>
      <c r="Z353" s="44"/>
      <c r="AA353" s="207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11"/>
      <c r="AQ353" s="44"/>
      <c r="AR353" s="44"/>
      <c r="AS353" s="44"/>
      <c r="AT353" s="44"/>
      <c r="AU353" s="44"/>
      <c r="AV353" s="44"/>
      <c r="AW353" s="44"/>
      <c r="AX353" s="207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22"/>
      <c r="BO353" s="44"/>
      <c r="BP353" s="44"/>
      <c r="BQ353" s="44"/>
      <c r="BR353" s="44"/>
      <c r="BS353" s="44"/>
      <c r="BT353" s="44"/>
      <c r="BU353" s="44"/>
      <c r="BV353" s="209" t="str">
        <f>IFERROR(AVERAGE(BV322:BV352),"")</f>
        <v/>
      </c>
    </row>
    <row r="354" spans="1:74" ht="15.75" x14ac:dyDescent="0.25">
      <c r="A354" s="44">
        <v>2015</v>
      </c>
      <c r="B354" s="44" t="s">
        <v>242</v>
      </c>
      <c r="C354" s="44">
        <v>1</v>
      </c>
      <c r="D354" s="208" t="s">
        <v>228</v>
      </c>
      <c r="E354" s="209">
        <f t="shared" ref="E354:AJ354" si="45">IFERROR(AVERAGE(E323:E353),"")</f>
        <v>8</v>
      </c>
      <c r="F354" s="209">
        <f t="shared" si="45"/>
        <v>42077.533333333333</v>
      </c>
      <c r="G354" s="209">
        <f t="shared" si="45"/>
        <v>51404.4</v>
      </c>
      <c r="H354" s="209" t="str">
        <f t="shared" si="45"/>
        <v/>
      </c>
      <c r="I354" s="209">
        <f t="shared" si="45"/>
        <v>0.54852666666666672</v>
      </c>
      <c r="J354" s="209">
        <f t="shared" si="45"/>
        <v>102.86666666666666</v>
      </c>
      <c r="K354" s="209">
        <f t="shared" si="45"/>
        <v>27.066666666666666</v>
      </c>
      <c r="L354" s="209">
        <f t="shared" si="45"/>
        <v>1.4186666666666667</v>
      </c>
      <c r="M354" s="209">
        <f t="shared" si="45"/>
        <v>0</v>
      </c>
      <c r="N354" s="209" t="str">
        <f t="shared" si="45"/>
        <v/>
      </c>
      <c r="O354" s="209">
        <f t="shared" si="45"/>
        <v>4.0666666666666664</v>
      </c>
      <c r="P354" s="209" t="str">
        <f t="shared" si="45"/>
        <v/>
      </c>
      <c r="Q354" s="209">
        <f t="shared" si="45"/>
        <v>21282.266666666666</v>
      </c>
      <c r="R354" s="209">
        <f t="shared" si="45"/>
        <v>1.1033333333333333</v>
      </c>
      <c r="S354" s="418" t="str">
        <f t="shared" si="45"/>
        <v/>
      </c>
      <c r="T354" s="209">
        <f t="shared" si="45"/>
        <v>0.5199999999999998</v>
      </c>
      <c r="U354" s="209">
        <f t="shared" si="45"/>
        <v>0.57000000000000006</v>
      </c>
      <c r="V354" s="209">
        <f t="shared" si="45"/>
        <v>80</v>
      </c>
      <c r="W354" s="209">
        <f t="shared" si="45"/>
        <v>170</v>
      </c>
      <c r="X354" s="209">
        <f t="shared" si="45"/>
        <v>36</v>
      </c>
      <c r="Y354" s="209">
        <f t="shared" si="45"/>
        <v>2</v>
      </c>
      <c r="Z354" s="209">
        <f t="shared" si="45"/>
        <v>3</v>
      </c>
      <c r="AA354" s="209" t="str">
        <f t="shared" si="45"/>
        <v/>
      </c>
      <c r="AB354" s="209">
        <f t="shared" si="45"/>
        <v>15</v>
      </c>
      <c r="AC354" s="209">
        <f t="shared" si="45"/>
        <v>42077.793103448275</v>
      </c>
      <c r="AD354" s="209">
        <f t="shared" si="45"/>
        <v>51386.931034482761</v>
      </c>
      <c r="AE354" s="209" t="str">
        <f t="shared" si="45"/>
        <v/>
      </c>
      <c r="AF354" s="209">
        <f t="shared" si="45"/>
        <v>0.56318965517241371</v>
      </c>
      <c r="AG354" s="209">
        <f t="shared" si="45"/>
        <v>86.896551724137936</v>
      </c>
      <c r="AH354" s="209">
        <f t="shared" si="45"/>
        <v>33.96551724137931</v>
      </c>
      <c r="AI354" s="209">
        <f t="shared" si="45"/>
        <v>0.86655172413793091</v>
      </c>
      <c r="AJ354" s="209">
        <f t="shared" si="45"/>
        <v>0</v>
      </c>
      <c r="AK354" s="209" t="str">
        <f t="shared" ref="AK354:BP354" si="46">IFERROR(AVERAGE(AK323:AK353),"")</f>
        <v/>
      </c>
      <c r="AL354" s="209">
        <f t="shared" si="46"/>
        <v>63.96551724137931</v>
      </c>
      <c r="AM354" s="209" t="str">
        <f t="shared" si="46"/>
        <v/>
      </c>
      <c r="AN354" s="209">
        <f t="shared" si="46"/>
        <v>21182.827586206895</v>
      </c>
      <c r="AO354" s="209">
        <f t="shared" si="46"/>
        <v>0.79241379310344817</v>
      </c>
      <c r="AP354" s="412" t="str">
        <f t="shared" si="46"/>
        <v/>
      </c>
      <c r="AQ354" s="209">
        <f t="shared" si="46"/>
        <v>0.51999999999999968</v>
      </c>
      <c r="AR354" s="209">
        <f t="shared" si="46"/>
        <v>0.57000000000000017</v>
      </c>
      <c r="AS354" s="209">
        <f t="shared" si="46"/>
        <v>80</v>
      </c>
      <c r="AT354" s="209">
        <f t="shared" si="46"/>
        <v>170</v>
      </c>
      <c r="AU354" s="209">
        <f t="shared" si="46"/>
        <v>36</v>
      </c>
      <c r="AV354" s="209">
        <f t="shared" si="46"/>
        <v>2</v>
      </c>
      <c r="AW354" s="209">
        <f t="shared" si="46"/>
        <v>3</v>
      </c>
      <c r="AX354" s="209" t="str">
        <f t="shared" si="46"/>
        <v/>
      </c>
      <c r="AY354" s="209">
        <f t="shared" si="46"/>
        <v>2</v>
      </c>
      <c r="AZ354" s="209">
        <f t="shared" si="46"/>
        <v>42085.666666666664</v>
      </c>
      <c r="BA354" s="209" t="str">
        <f t="shared" si="46"/>
        <v/>
      </c>
      <c r="BB354" s="209" t="str">
        <f t="shared" si="46"/>
        <v/>
      </c>
      <c r="BC354" s="209">
        <f t="shared" si="46"/>
        <v>0.56476666666666675</v>
      </c>
      <c r="BD354" s="209">
        <f t="shared" si="46"/>
        <v>82</v>
      </c>
      <c r="BE354" s="209">
        <f t="shared" si="46"/>
        <v>33.224000000000004</v>
      </c>
      <c r="BF354" s="209">
        <f t="shared" si="46"/>
        <v>0.68</v>
      </c>
      <c r="BG354" s="209">
        <f t="shared" si="46"/>
        <v>2</v>
      </c>
      <c r="BH354" s="209">
        <f t="shared" si="46"/>
        <v>0.02</v>
      </c>
      <c r="BI354" s="209">
        <f t="shared" si="46"/>
        <v>1</v>
      </c>
      <c r="BJ354" s="209">
        <f t="shared" si="46"/>
        <v>5.0000000000000001E-3</v>
      </c>
      <c r="BK354" s="209" t="str">
        <f t="shared" si="46"/>
        <v/>
      </c>
      <c r="BL354" s="209">
        <f t="shared" si="46"/>
        <v>21210.666666666668</v>
      </c>
      <c r="BM354" s="209">
        <f t="shared" si="46"/>
        <v>0.5</v>
      </c>
      <c r="BN354" s="423" t="str">
        <f t="shared" si="46"/>
        <v/>
      </c>
      <c r="BO354" s="209">
        <f t="shared" si="46"/>
        <v>0.52</v>
      </c>
      <c r="BP354" s="209">
        <f t="shared" si="46"/>
        <v>0.56999999999999995</v>
      </c>
      <c r="BQ354" s="209">
        <f t="shared" ref="BQ354:BU354" si="47">IFERROR(AVERAGE(BQ323:BQ353),"")</f>
        <v>80</v>
      </c>
      <c r="BR354" s="209">
        <f t="shared" si="47"/>
        <v>170</v>
      </c>
      <c r="BS354" s="209">
        <f t="shared" si="47"/>
        <v>36</v>
      </c>
      <c r="BT354" s="209">
        <f t="shared" si="47"/>
        <v>2</v>
      </c>
      <c r="BU354" s="209">
        <f t="shared" si="47"/>
        <v>3</v>
      </c>
    </row>
    <row r="355" spans="1:74" x14ac:dyDescent="0.25">
      <c r="A355" s="44">
        <f>A354</f>
        <v>2015</v>
      </c>
      <c r="B355" s="44" t="str">
        <f>B354</f>
        <v>ABRIL</v>
      </c>
      <c r="C355" s="44">
        <v>2</v>
      </c>
      <c r="D355" s="44" t="str">
        <f t="shared" ref="D355:D385" si="48">B354&amp;" "&amp;A354&amp;" / "&amp;C354</f>
        <v>ABRIL 2015 / 1</v>
      </c>
      <c r="E355" s="104">
        <v>1</v>
      </c>
      <c r="F355" s="78">
        <v>42097</v>
      </c>
      <c r="G355" s="114">
        <v>52037</v>
      </c>
      <c r="H355" s="114" t="s">
        <v>19</v>
      </c>
      <c r="I355" s="92">
        <v>0.54569999999999996</v>
      </c>
      <c r="J355" s="93">
        <v>102</v>
      </c>
      <c r="K355" s="93">
        <v>28</v>
      </c>
      <c r="L355" s="93">
        <v>1.06</v>
      </c>
      <c r="M355" s="93">
        <v>0</v>
      </c>
      <c r="N355" s="94" t="s">
        <v>20</v>
      </c>
      <c r="O355" s="93">
        <v>4</v>
      </c>
      <c r="P355" s="94" t="s">
        <v>21</v>
      </c>
      <c r="Q355" s="121">
        <v>21300</v>
      </c>
      <c r="R355" s="93">
        <v>1.18</v>
      </c>
      <c r="S355" s="414"/>
      <c r="T355" s="99">
        <v>0.52</v>
      </c>
      <c r="U355" s="99">
        <v>0.56999999999999995</v>
      </c>
      <c r="V355" s="90">
        <v>80</v>
      </c>
      <c r="W355" s="90">
        <v>170</v>
      </c>
      <c r="X355" s="90">
        <v>36</v>
      </c>
      <c r="Y355" s="90">
        <v>2</v>
      </c>
      <c r="Z355" s="90">
        <v>3</v>
      </c>
      <c r="AA355" s="230"/>
      <c r="AB355" s="115">
        <v>1</v>
      </c>
      <c r="AC355" s="66">
        <v>42095</v>
      </c>
      <c r="AD355" s="67">
        <v>51993</v>
      </c>
      <c r="AE355" s="68" t="s">
        <v>36</v>
      </c>
      <c r="AF355" s="69">
        <v>0.56230000000000002</v>
      </c>
      <c r="AG355" s="69">
        <v>90</v>
      </c>
      <c r="AH355" s="69">
        <v>34</v>
      </c>
      <c r="AI355" s="70">
        <v>0.88</v>
      </c>
      <c r="AJ355" s="70">
        <v>0</v>
      </c>
      <c r="AK355" s="71" t="s">
        <v>20</v>
      </c>
      <c r="AL355" s="69">
        <v>64</v>
      </c>
      <c r="AM355" s="71" t="s">
        <v>35</v>
      </c>
      <c r="AN355" s="70">
        <v>21185</v>
      </c>
      <c r="AO355" s="70">
        <v>1</v>
      </c>
      <c r="AP355" s="410"/>
      <c r="AQ355" s="99">
        <v>0.52</v>
      </c>
      <c r="AR355" s="99">
        <v>0.56999999999999995</v>
      </c>
      <c r="AS355" s="90">
        <v>80</v>
      </c>
      <c r="AT355" s="90">
        <v>170</v>
      </c>
      <c r="AU355" s="90">
        <v>36</v>
      </c>
      <c r="AV355" s="90">
        <v>2</v>
      </c>
      <c r="AW355" s="90">
        <v>3</v>
      </c>
      <c r="AX355" s="230"/>
      <c r="AY355" s="104">
        <v>1</v>
      </c>
      <c r="AZ355" s="116">
        <v>42100</v>
      </c>
      <c r="BA355" s="117"/>
      <c r="BB355" s="117"/>
      <c r="BC355" s="117">
        <v>0.5625</v>
      </c>
      <c r="BD355" s="70">
        <v>87</v>
      </c>
      <c r="BE355" s="102">
        <f>((9/5)*BF355)+32</f>
        <v>33.512</v>
      </c>
      <c r="BF355" s="70">
        <v>0.84</v>
      </c>
      <c r="BG355" s="70">
        <v>1.9</v>
      </c>
      <c r="BH355" s="70">
        <v>0.02</v>
      </c>
      <c r="BI355" s="70">
        <v>1</v>
      </c>
      <c r="BJ355" s="118">
        <v>5.0000000000000001E-3</v>
      </c>
      <c r="BK355" s="117" t="s">
        <v>37</v>
      </c>
      <c r="BL355" s="70">
        <v>21245</v>
      </c>
      <c r="BM355" s="70">
        <v>0.4</v>
      </c>
      <c r="BN355" s="424"/>
      <c r="BO355" s="99">
        <v>0.52</v>
      </c>
      <c r="BP355" s="99">
        <v>0.56999999999999995</v>
      </c>
      <c r="BQ355" s="90">
        <v>80</v>
      </c>
      <c r="BR355" s="90">
        <v>170</v>
      </c>
      <c r="BS355" s="90">
        <v>36</v>
      </c>
      <c r="BT355" s="90">
        <v>2</v>
      </c>
      <c r="BU355" s="90">
        <v>3</v>
      </c>
    </row>
    <row r="356" spans="1:74" x14ac:dyDescent="0.25">
      <c r="A356" s="44">
        <f t="shared" ref="A356:B384" si="49">A355</f>
        <v>2015</v>
      </c>
      <c r="B356" s="44" t="str">
        <f t="shared" si="49"/>
        <v>ABRIL</v>
      </c>
      <c r="C356" s="44">
        <v>3</v>
      </c>
      <c r="D356" s="44" t="str">
        <f t="shared" si="48"/>
        <v>ABRIL 2015 / 2</v>
      </c>
      <c r="E356" s="104">
        <v>2</v>
      </c>
      <c r="F356" s="78">
        <v>42100</v>
      </c>
      <c r="G356" s="114">
        <v>52108</v>
      </c>
      <c r="H356" s="114" t="s">
        <v>19</v>
      </c>
      <c r="I356" s="92">
        <v>0.54330000000000001</v>
      </c>
      <c r="J356" s="93">
        <v>103</v>
      </c>
      <c r="K356" s="93">
        <v>27</v>
      </c>
      <c r="L356" s="93">
        <v>0.72</v>
      </c>
      <c r="M356" s="93">
        <v>0</v>
      </c>
      <c r="N356" s="94" t="s">
        <v>20</v>
      </c>
      <c r="O356" s="93">
        <v>4</v>
      </c>
      <c r="P356" s="94" t="s">
        <v>21</v>
      </c>
      <c r="Q356" s="121">
        <v>21311</v>
      </c>
      <c r="R356" s="93">
        <v>0.5</v>
      </c>
      <c r="S356" s="414"/>
      <c r="T356" s="99">
        <v>0.52</v>
      </c>
      <c r="U356" s="99">
        <v>0.56999999999999995</v>
      </c>
      <c r="V356" s="90">
        <v>80</v>
      </c>
      <c r="W356" s="90">
        <v>170</v>
      </c>
      <c r="X356" s="90">
        <v>36</v>
      </c>
      <c r="Y356" s="90">
        <v>2</v>
      </c>
      <c r="Z356" s="90">
        <v>3</v>
      </c>
      <c r="AA356" s="230"/>
      <c r="AB356" s="115">
        <v>2</v>
      </c>
      <c r="AC356" s="66">
        <v>42096</v>
      </c>
      <c r="AD356" s="67">
        <v>52020</v>
      </c>
      <c r="AE356" s="68" t="s">
        <v>148</v>
      </c>
      <c r="AF356" s="69">
        <v>0.56330000000000002</v>
      </c>
      <c r="AG356" s="69">
        <v>87</v>
      </c>
      <c r="AH356" s="69">
        <v>34</v>
      </c>
      <c r="AI356" s="70">
        <v>0.86</v>
      </c>
      <c r="AJ356" s="70">
        <v>0</v>
      </c>
      <c r="AK356" s="71" t="s">
        <v>20</v>
      </c>
      <c r="AL356" s="69">
        <v>64</v>
      </c>
      <c r="AM356" s="71" t="s">
        <v>35</v>
      </c>
      <c r="AN356" s="70">
        <v>21185</v>
      </c>
      <c r="AO356" s="70">
        <v>0.68</v>
      </c>
      <c r="AP356" s="410"/>
      <c r="AQ356" s="99">
        <v>0.52</v>
      </c>
      <c r="AR356" s="99">
        <v>0.56999999999999995</v>
      </c>
      <c r="AS356" s="90">
        <v>80</v>
      </c>
      <c r="AT356" s="90">
        <v>170</v>
      </c>
      <c r="AU356" s="90">
        <v>36</v>
      </c>
      <c r="AV356" s="90">
        <v>2</v>
      </c>
      <c r="AW356" s="90">
        <v>3</v>
      </c>
      <c r="AX356" s="230"/>
      <c r="AY356" s="104">
        <v>2</v>
      </c>
      <c r="AZ356" s="116">
        <v>42106</v>
      </c>
      <c r="BA356" s="117"/>
      <c r="BB356" s="117"/>
      <c r="BC356" s="117">
        <v>0.56189999999999996</v>
      </c>
      <c r="BD356" s="70">
        <v>88</v>
      </c>
      <c r="BE356" s="102">
        <f>((9/5)*BF356)+32</f>
        <v>33.512</v>
      </c>
      <c r="BF356" s="70">
        <v>0.84</v>
      </c>
      <c r="BG356" s="70">
        <v>2</v>
      </c>
      <c r="BH356" s="70">
        <v>0.02</v>
      </c>
      <c r="BI356" s="70">
        <v>1</v>
      </c>
      <c r="BJ356" s="118">
        <v>5.0000000000000001E-3</v>
      </c>
      <c r="BK356" s="117" t="s">
        <v>37</v>
      </c>
      <c r="BL356" s="70">
        <v>21250</v>
      </c>
      <c r="BM356" s="70">
        <v>0.4</v>
      </c>
      <c r="BN356" s="424"/>
      <c r="BO356" s="99">
        <v>0.52</v>
      </c>
      <c r="BP356" s="99">
        <v>0.56999999999999995</v>
      </c>
      <c r="BQ356" s="90">
        <v>80</v>
      </c>
      <c r="BR356" s="90">
        <v>170</v>
      </c>
      <c r="BS356" s="90">
        <v>36</v>
      </c>
      <c r="BT356" s="90">
        <v>2</v>
      </c>
      <c r="BU356" s="90">
        <v>3</v>
      </c>
    </row>
    <row r="357" spans="1:74" x14ac:dyDescent="0.25">
      <c r="A357" s="44">
        <f t="shared" si="49"/>
        <v>2015</v>
      </c>
      <c r="B357" s="44" t="str">
        <f t="shared" si="49"/>
        <v>ABRIL</v>
      </c>
      <c r="C357" s="44">
        <v>4</v>
      </c>
      <c r="D357" s="44" t="str">
        <f t="shared" si="48"/>
        <v>ABRIL 2015 / 3</v>
      </c>
      <c r="E357" s="104">
        <v>3</v>
      </c>
      <c r="F357" s="78">
        <v>42102</v>
      </c>
      <c r="G357" s="114">
        <v>52154</v>
      </c>
      <c r="H357" s="114" t="s">
        <v>19</v>
      </c>
      <c r="I357" s="92">
        <v>0.54710000000000003</v>
      </c>
      <c r="J357" s="93">
        <v>100</v>
      </c>
      <c r="K357" s="93">
        <v>25</v>
      </c>
      <c r="L357" s="93">
        <v>1.18</v>
      </c>
      <c r="M357" s="93">
        <v>0</v>
      </c>
      <c r="N357" s="94" t="s">
        <v>20</v>
      </c>
      <c r="O357" s="93">
        <v>4</v>
      </c>
      <c r="P357" s="94" t="s">
        <v>21</v>
      </c>
      <c r="Q357" s="121">
        <v>21293</v>
      </c>
      <c r="R357" s="93">
        <v>0.49</v>
      </c>
      <c r="S357" s="414"/>
      <c r="T357" s="99">
        <v>0.52</v>
      </c>
      <c r="U357" s="99">
        <v>0.56999999999999995</v>
      </c>
      <c r="V357" s="90">
        <v>80</v>
      </c>
      <c r="W357" s="90">
        <v>170</v>
      </c>
      <c r="X357" s="90">
        <v>36</v>
      </c>
      <c r="Y357" s="90">
        <v>2</v>
      </c>
      <c r="Z357" s="90">
        <v>3</v>
      </c>
      <c r="AA357" s="230"/>
      <c r="AB357" s="115">
        <v>3</v>
      </c>
      <c r="AC357" s="66">
        <v>42097</v>
      </c>
      <c r="AD357" s="67">
        <v>52031</v>
      </c>
      <c r="AE357" s="68" t="s">
        <v>36</v>
      </c>
      <c r="AF357" s="69">
        <v>0.56430000000000002</v>
      </c>
      <c r="AG357" s="69">
        <v>86</v>
      </c>
      <c r="AH357" s="69">
        <v>34</v>
      </c>
      <c r="AI357" s="70">
        <v>0.87</v>
      </c>
      <c r="AJ357" s="70">
        <v>0</v>
      </c>
      <c r="AK357" s="71" t="s">
        <v>20</v>
      </c>
      <c r="AL357" s="69">
        <v>64</v>
      </c>
      <c r="AM357" s="71" t="s">
        <v>35</v>
      </c>
      <c r="AN357" s="70">
        <v>21181</v>
      </c>
      <c r="AO357" s="70">
        <v>0.65</v>
      </c>
      <c r="AP357" s="410"/>
      <c r="AQ357" s="99">
        <v>0.52</v>
      </c>
      <c r="AR357" s="99">
        <v>0.56999999999999995</v>
      </c>
      <c r="AS357" s="90">
        <v>80</v>
      </c>
      <c r="AT357" s="90">
        <v>170</v>
      </c>
      <c r="AU357" s="90">
        <v>36</v>
      </c>
      <c r="AV357" s="90">
        <v>2</v>
      </c>
      <c r="AW357" s="90">
        <v>3</v>
      </c>
      <c r="AX357" s="230"/>
      <c r="AY357" s="104">
        <v>3</v>
      </c>
      <c r="AZ357" s="116">
        <v>42115</v>
      </c>
      <c r="BA357" s="117"/>
      <c r="BB357" s="117"/>
      <c r="BC357" s="117">
        <v>0.56269999999999998</v>
      </c>
      <c r="BD357" s="70">
        <v>87</v>
      </c>
      <c r="BE357" s="102">
        <f>((9/5)*BF357)+32</f>
        <v>33.512</v>
      </c>
      <c r="BF357" s="70">
        <v>0.84</v>
      </c>
      <c r="BG357" s="70">
        <v>2</v>
      </c>
      <c r="BH357" s="70">
        <v>0.02</v>
      </c>
      <c r="BI357" s="70">
        <v>1</v>
      </c>
      <c r="BJ357" s="118">
        <v>5.0000000000000001E-3</v>
      </c>
      <c r="BK357" s="117" t="s">
        <v>37</v>
      </c>
      <c r="BL357" s="70">
        <v>21241</v>
      </c>
      <c r="BM357" s="70">
        <v>0.4</v>
      </c>
      <c r="BN357" s="424"/>
      <c r="BO357" s="99">
        <v>0.52</v>
      </c>
      <c r="BP357" s="99">
        <v>0.56999999999999995</v>
      </c>
      <c r="BQ357" s="90">
        <v>80</v>
      </c>
      <c r="BR357" s="90">
        <v>170</v>
      </c>
      <c r="BS357" s="90">
        <v>36</v>
      </c>
      <c r="BT357" s="90">
        <v>2</v>
      </c>
      <c r="BU357" s="90">
        <v>3</v>
      </c>
    </row>
    <row r="358" spans="1:74" x14ac:dyDescent="0.25">
      <c r="A358" s="44">
        <f t="shared" si="49"/>
        <v>2015</v>
      </c>
      <c r="B358" s="44" t="str">
        <f t="shared" si="49"/>
        <v>ABRIL</v>
      </c>
      <c r="C358" s="44">
        <v>5</v>
      </c>
      <c r="D358" s="44" t="str">
        <f t="shared" si="48"/>
        <v>ABRIL 2015 / 4</v>
      </c>
      <c r="E358" s="104">
        <v>4</v>
      </c>
      <c r="F358" s="78">
        <v>42105</v>
      </c>
      <c r="G358" s="114">
        <v>52229</v>
      </c>
      <c r="H358" s="114" t="s">
        <v>19</v>
      </c>
      <c r="I358" s="92">
        <v>0.54359999999999997</v>
      </c>
      <c r="J358" s="93">
        <v>105</v>
      </c>
      <c r="K358" s="93">
        <v>27</v>
      </c>
      <c r="L358" s="93">
        <v>0.44</v>
      </c>
      <c r="M358" s="93">
        <v>0</v>
      </c>
      <c r="N358" s="94" t="s">
        <v>20</v>
      </c>
      <c r="O358" s="93">
        <v>4</v>
      </c>
      <c r="P358" s="94" t="s">
        <v>21</v>
      </c>
      <c r="Q358" s="121">
        <v>21308</v>
      </c>
      <c r="R358" s="93">
        <v>1.25</v>
      </c>
      <c r="S358" s="414"/>
      <c r="T358" s="99">
        <v>0.52</v>
      </c>
      <c r="U358" s="99">
        <v>0.56999999999999995</v>
      </c>
      <c r="V358" s="90">
        <v>80</v>
      </c>
      <c r="W358" s="90">
        <v>170</v>
      </c>
      <c r="X358" s="90">
        <v>36</v>
      </c>
      <c r="Y358" s="90">
        <v>2</v>
      </c>
      <c r="Z358" s="90">
        <v>3</v>
      </c>
      <c r="AA358" s="230"/>
      <c r="AB358" s="115">
        <v>4</v>
      </c>
      <c r="AC358" s="66">
        <v>42098</v>
      </c>
      <c r="AD358" s="67">
        <v>52054</v>
      </c>
      <c r="AE358" s="68" t="s">
        <v>148</v>
      </c>
      <c r="AF358" s="69">
        <v>0.56679999999999997</v>
      </c>
      <c r="AG358" s="69">
        <v>81</v>
      </c>
      <c r="AH358" s="69">
        <v>34</v>
      </c>
      <c r="AI358" s="70">
        <v>0.88</v>
      </c>
      <c r="AJ358" s="70">
        <v>0</v>
      </c>
      <c r="AK358" s="71" t="s">
        <v>20</v>
      </c>
      <c r="AL358" s="69">
        <v>64</v>
      </c>
      <c r="AM358" s="71" t="s">
        <v>35</v>
      </c>
      <c r="AN358" s="70">
        <v>21175</v>
      </c>
      <c r="AO358" s="70">
        <v>0.36</v>
      </c>
      <c r="AP358" s="410"/>
      <c r="AQ358" s="99">
        <v>0.52</v>
      </c>
      <c r="AR358" s="99">
        <v>0.56999999999999995</v>
      </c>
      <c r="AS358" s="90">
        <v>80</v>
      </c>
      <c r="AT358" s="90">
        <v>170</v>
      </c>
      <c r="AU358" s="90">
        <v>36</v>
      </c>
      <c r="AV358" s="90">
        <v>2</v>
      </c>
      <c r="AW358" s="90">
        <v>3</v>
      </c>
      <c r="AX358" s="230"/>
      <c r="AY358" s="104">
        <v>4</v>
      </c>
      <c r="AZ358" s="116">
        <v>42121</v>
      </c>
      <c r="BA358" s="117"/>
      <c r="BB358" s="117"/>
      <c r="BC358" s="117">
        <v>0.55820000000000003</v>
      </c>
      <c r="BD358" s="70">
        <v>94</v>
      </c>
      <c r="BE358" s="102">
        <f>((9/5)*BF358)+32</f>
        <v>33.512</v>
      </c>
      <c r="BF358" s="70">
        <v>0.84</v>
      </c>
      <c r="BG358" s="70">
        <v>2</v>
      </c>
      <c r="BH358" s="70">
        <v>0.02</v>
      </c>
      <c r="BI358" s="70">
        <v>1</v>
      </c>
      <c r="BJ358" s="118">
        <v>5.0000000000000001E-3</v>
      </c>
      <c r="BK358" s="117" t="s">
        <v>37</v>
      </c>
      <c r="BL358" s="70">
        <v>21279</v>
      </c>
      <c r="BM358" s="70">
        <v>0.4</v>
      </c>
      <c r="BN358" s="424"/>
      <c r="BO358" s="99">
        <v>0.52</v>
      </c>
      <c r="BP358" s="99">
        <v>0.56999999999999995</v>
      </c>
      <c r="BQ358" s="90">
        <v>80</v>
      </c>
      <c r="BR358" s="90">
        <v>170</v>
      </c>
      <c r="BS358" s="90">
        <v>36</v>
      </c>
      <c r="BT358" s="90">
        <v>2</v>
      </c>
      <c r="BU358" s="90">
        <v>3</v>
      </c>
    </row>
    <row r="359" spans="1:74" x14ac:dyDescent="0.25">
      <c r="A359" s="44">
        <f t="shared" si="49"/>
        <v>2015</v>
      </c>
      <c r="B359" s="44" t="str">
        <f t="shared" si="49"/>
        <v>ABRIL</v>
      </c>
      <c r="C359" s="44">
        <v>6</v>
      </c>
      <c r="D359" s="44" t="str">
        <f t="shared" si="48"/>
        <v>ABRIL 2015 / 5</v>
      </c>
      <c r="E359" s="104">
        <v>5</v>
      </c>
      <c r="F359" s="78">
        <v>42106</v>
      </c>
      <c r="G359" s="114">
        <v>52256</v>
      </c>
      <c r="H359" s="114" t="s">
        <v>19</v>
      </c>
      <c r="I359" s="92">
        <v>0.55420000000000003</v>
      </c>
      <c r="J359" s="93">
        <v>92</v>
      </c>
      <c r="K359" s="93">
        <v>28</v>
      </c>
      <c r="L359" s="93">
        <v>1.1599999999999999</v>
      </c>
      <c r="M359" s="93">
        <v>0</v>
      </c>
      <c r="N359" s="94" t="s">
        <v>20</v>
      </c>
      <c r="O359" s="93">
        <v>4</v>
      </c>
      <c r="P359" s="94" t="s">
        <v>21</v>
      </c>
      <c r="Q359" s="121">
        <v>21252</v>
      </c>
      <c r="R359" s="93">
        <v>0.71</v>
      </c>
      <c r="S359" s="414"/>
      <c r="T359" s="99">
        <v>0.52</v>
      </c>
      <c r="U359" s="99">
        <v>0.56999999999999995</v>
      </c>
      <c r="V359" s="90">
        <v>80</v>
      </c>
      <c r="W359" s="90">
        <v>170</v>
      </c>
      <c r="X359" s="90">
        <v>36</v>
      </c>
      <c r="Y359" s="90">
        <v>2</v>
      </c>
      <c r="Z359" s="90">
        <v>3</v>
      </c>
      <c r="AA359" s="230"/>
      <c r="AB359" s="115">
        <v>5</v>
      </c>
      <c r="AC359" s="66">
        <v>42100</v>
      </c>
      <c r="AD359" s="67">
        <v>52075</v>
      </c>
      <c r="AE359" s="68" t="s">
        <v>36</v>
      </c>
      <c r="AF359" s="69">
        <v>0.5645</v>
      </c>
      <c r="AG359" s="69">
        <v>85</v>
      </c>
      <c r="AH359" s="69">
        <v>34</v>
      </c>
      <c r="AI359" s="70">
        <v>0.83</v>
      </c>
      <c r="AJ359" s="70">
        <v>0</v>
      </c>
      <c r="AK359" s="71" t="s">
        <v>20</v>
      </c>
      <c r="AL359" s="69">
        <v>64</v>
      </c>
      <c r="AM359" s="71" t="s">
        <v>35</v>
      </c>
      <c r="AN359" s="70">
        <v>21180</v>
      </c>
      <c r="AO359" s="70">
        <v>0.61</v>
      </c>
      <c r="AP359" s="410"/>
      <c r="AQ359" s="99">
        <v>0.52</v>
      </c>
      <c r="AR359" s="99">
        <v>0.56999999999999995</v>
      </c>
      <c r="AS359" s="90">
        <v>80</v>
      </c>
      <c r="AT359" s="90">
        <v>170</v>
      </c>
      <c r="AU359" s="90">
        <v>36</v>
      </c>
      <c r="AV359" s="90">
        <v>2</v>
      </c>
      <c r="AW359" s="90">
        <v>3</v>
      </c>
      <c r="AX359" s="230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421"/>
      <c r="BO359" s="104"/>
      <c r="BP359" s="104"/>
      <c r="BQ359" s="104"/>
      <c r="BR359" s="104"/>
      <c r="BS359" s="104"/>
      <c r="BT359" s="104"/>
      <c r="BU359" s="104"/>
    </row>
    <row r="360" spans="1:74" x14ac:dyDescent="0.25">
      <c r="A360" s="44">
        <f t="shared" si="49"/>
        <v>2015</v>
      </c>
      <c r="B360" s="44" t="str">
        <f t="shared" si="49"/>
        <v>ABRIL</v>
      </c>
      <c r="C360" s="44">
        <v>7</v>
      </c>
      <c r="D360" s="44" t="str">
        <f t="shared" si="48"/>
        <v>ABRIL 2015 / 6</v>
      </c>
      <c r="E360" s="104">
        <v>6</v>
      </c>
      <c r="F360" s="78">
        <v>42109</v>
      </c>
      <c r="G360" s="124">
        <v>52311</v>
      </c>
      <c r="H360" s="124" t="s">
        <v>19</v>
      </c>
      <c r="I360" s="108">
        <v>0.55310000000000004</v>
      </c>
      <c r="J360" s="109">
        <v>90</v>
      </c>
      <c r="K360" s="109">
        <v>30</v>
      </c>
      <c r="L360" s="109">
        <v>1.1399999999999999</v>
      </c>
      <c r="M360" s="109">
        <v>0</v>
      </c>
      <c r="N360" s="108" t="s">
        <v>20</v>
      </c>
      <c r="O360" s="109">
        <v>3</v>
      </c>
      <c r="P360" s="110" t="s">
        <v>21</v>
      </c>
      <c r="Q360" s="121">
        <v>21258</v>
      </c>
      <c r="R360" s="108">
        <v>1.02</v>
      </c>
      <c r="S360" s="414"/>
      <c r="T360" s="99">
        <v>0.52</v>
      </c>
      <c r="U360" s="99">
        <v>0.56999999999999995</v>
      </c>
      <c r="V360" s="90">
        <v>80</v>
      </c>
      <c r="W360" s="90">
        <v>170</v>
      </c>
      <c r="X360" s="90">
        <v>36</v>
      </c>
      <c r="Y360" s="90">
        <v>2</v>
      </c>
      <c r="Z360" s="90">
        <v>3</v>
      </c>
      <c r="AA360" s="230"/>
      <c r="AB360" s="115">
        <v>6</v>
      </c>
      <c r="AC360" s="66">
        <v>42101</v>
      </c>
      <c r="AD360" s="67">
        <v>52103</v>
      </c>
      <c r="AE360" s="68" t="s">
        <v>148</v>
      </c>
      <c r="AF360" s="69">
        <v>0.56379999999999997</v>
      </c>
      <c r="AG360" s="69">
        <v>86</v>
      </c>
      <c r="AH360" s="69">
        <v>34</v>
      </c>
      <c r="AI360" s="70">
        <v>0.91</v>
      </c>
      <c r="AJ360" s="70">
        <v>0</v>
      </c>
      <c r="AK360" s="71" t="s">
        <v>20</v>
      </c>
      <c r="AL360" s="69">
        <v>64</v>
      </c>
      <c r="AM360" s="71" t="s">
        <v>35</v>
      </c>
      <c r="AN360" s="70">
        <v>21189</v>
      </c>
      <c r="AO360" s="70">
        <v>0.34</v>
      </c>
      <c r="AP360" s="410"/>
      <c r="AQ360" s="99">
        <v>0.52</v>
      </c>
      <c r="AR360" s="99">
        <v>0.56999999999999995</v>
      </c>
      <c r="AS360" s="90">
        <v>80</v>
      </c>
      <c r="AT360" s="90">
        <v>170</v>
      </c>
      <c r="AU360" s="90">
        <v>36</v>
      </c>
      <c r="AV360" s="90">
        <v>2</v>
      </c>
      <c r="AW360" s="90">
        <v>3</v>
      </c>
      <c r="AX360" s="230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421"/>
      <c r="BO360" s="104"/>
      <c r="BP360" s="104"/>
      <c r="BQ360" s="104"/>
      <c r="BR360" s="104"/>
      <c r="BS360" s="104"/>
      <c r="BT360" s="104"/>
      <c r="BU360" s="104"/>
    </row>
    <row r="361" spans="1:74" x14ac:dyDescent="0.25">
      <c r="A361" s="44">
        <f t="shared" si="49"/>
        <v>2015</v>
      </c>
      <c r="B361" s="44" t="str">
        <f t="shared" si="49"/>
        <v>ABRIL</v>
      </c>
      <c r="C361" s="44">
        <v>8</v>
      </c>
      <c r="D361" s="44" t="str">
        <f t="shared" si="48"/>
        <v>ABRIL 2015 / 7</v>
      </c>
      <c r="E361" s="104">
        <v>7</v>
      </c>
      <c r="F361" s="78">
        <v>42110</v>
      </c>
      <c r="G361" s="124">
        <v>52354</v>
      </c>
      <c r="H361" s="124" t="s">
        <v>19</v>
      </c>
      <c r="I361" s="108">
        <v>0.55330000000000001</v>
      </c>
      <c r="J361" s="93">
        <v>94</v>
      </c>
      <c r="K361" s="109">
        <v>28</v>
      </c>
      <c r="L361" s="109">
        <v>1.28</v>
      </c>
      <c r="M361" s="109">
        <v>0</v>
      </c>
      <c r="N361" s="108" t="s">
        <v>20</v>
      </c>
      <c r="O361" s="112">
        <v>3</v>
      </c>
      <c r="P361" s="110" t="s">
        <v>21</v>
      </c>
      <c r="Q361" s="121">
        <v>21257</v>
      </c>
      <c r="R361" s="108">
        <v>1.1299999999999999</v>
      </c>
      <c r="S361" s="414"/>
      <c r="T361" s="99">
        <v>0.52</v>
      </c>
      <c r="U361" s="99">
        <v>0.56999999999999995</v>
      </c>
      <c r="V361" s="90">
        <v>80</v>
      </c>
      <c r="W361" s="90">
        <v>170</v>
      </c>
      <c r="X361" s="90">
        <v>36</v>
      </c>
      <c r="Y361" s="90">
        <v>2</v>
      </c>
      <c r="Z361" s="90">
        <v>3</v>
      </c>
      <c r="AA361" s="230"/>
      <c r="AB361" s="115">
        <v>7</v>
      </c>
      <c r="AC361" s="66">
        <v>42102</v>
      </c>
      <c r="AD361" s="67">
        <v>52116</v>
      </c>
      <c r="AE361" s="68" t="s">
        <v>36</v>
      </c>
      <c r="AF361" s="69">
        <v>0.56430000000000002</v>
      </c>
      <c r="AG361" s="69">
        <v>85</v>
      </c>
      <c r="AH361" s="69">
        <v>34</v>
      </c>
      <c r="AI361" s="70">
        <v>1.06</v>
      </c>
      <c r="AJ361" s="70">
        <v>0</v>
      </c>
      <c r="AK361" s="71" t="s">
        <v>20</v>
      </c>
      <c r="AL361" s="69">
        <v>64</v>
      </c>
      <c r="AM361" s="71" t="s">
        <v>35</v>
      </c>
      <c r="AN361" s="70">
        <v>21188</v>
      </c>
      <c r="AO361" s="70">
        <v>0.28000000000000003</v>
      </c>
      <c r="AP361" s="410"/>
      <c r="AQ361" s="99">
        <v>0.52</v>
      </c>
      <c r="AR361" s="99">
        <v>0.56999999999999995</v>
      </c>
      <c r="AS361" s="90">
        <v>80</v>
      </c>
      <c r="AT361" s="90">
        <v>170</v>
      </c>
      <c r="AU361" s="90">
        <v>36</v>
      </c>
      <c r="AV361" s="90">
        <v>2</v>
      </c>
      <c r="AW361" s="90">
        <v>3</v>
      </c>
      <c r="AX361" s="230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421"/>
      <c r="BO361" s="104"/>
      <c r="BP361" s="104"/>
      <c r="BQ361" s="104"/>
      <c r="BR361" s="104"/>
      <c r="BS361" s="104"/>
      <c r="BT361" s="104"/>
      <c r="BU361" s="104"/>
    </row>
    <row r="362" spans="1:74" x14ac:dyDescent="0.25">
      <c r="A362" s="44">
        <f t="shared" si="49"/>
        <v>2015</v>
      </c>
      <c r="B362" s="44" t="str">
        <f t="shared" si="49"/>
        <v>ABRIL</v>
      </c>
      <c r="C362" s="44">
        <v>9</v>
      </c>
      <c r="D362" s="44" t="str">
        <f t="shared" si="48"/>
        <v>ABRIL 2015 / 8</v>
      </c>
      <c r="E362" s="104">
        <v>8</v>
      </c>
      <c r="F362" s="78">
        <v>42112</v>
      </c>
      <c r="G362" s="124">
        <v>52403</v>
      </c>
      <c r="H362" s="124" t="s">
        <v>19</v>
      </c>
      <c r="I362" s="108">
        <v>0.55289999999999995</v>
      </c>
      <c r="J362" s="93">
        <v>90</v>
      </c>
      <c r="K362" s="109">
        <v>27</v>
      </c>
      <c r="L362" s="109">
        <v>1.35</v>
      </c>
      <c r="M362" s="109">
        <v>0</v>
      </c>
      <c r="N362" s="108" t="s">
        <v>20</v>
      </c>
      <c r="O362" s="112">
        <v>4</v>
      </c>
      <c r="P362" s="110" t="s">
        <v>21</v>
      </c>
      <c r="Q362" s="121">
        <v>21259</v>
      </c>
      <c r="R362" s="108">
        <v>1.1000000000000001</v>
      </c>
      <c r="S362" s="414"/>
      <c r="T362" s="99">
        <v>0.52</v>
      </c>
      <c r="U362" s="99">
        <v>0.56999999999999995</v>
      </c>
      <c r="V362" s="90">
        <v>80</v>
      </c>
      <c r="W362" s="90">
        <v>170</v>
      </c>
      <c r="X362" s="90">
        <v>36</v>
      </c>
      <c r="Y362" s="90">
        <v>2</v>
      </c>
      <c r="Z362" s="90">
        <v>3</v>
      </c>
      <c r="AA362" s="230"/>
      <c r="AB362" s="115">
        <v>8</v>
      </c>
      <c r="AC362" s="66">
        <v>42102</v>
      </c>
      <c r="AD362" s="67">
        <v>52155</v>
      </c>
      <c r="AE362" s="68" t="s">
        <v>148</v>
      </c>
      <c r="AF362" s="69">
        <v>0.56479999999999997</v>
      </c>
      <c r="AG362" s="69">
        <v>84</v>
      </c>
      <c r="AH362" s="69">
        <v>34</v>
      </c>
      <c r="AI362" s="70">
        <v>0.99</v>
      </c>
      <c r="AJ362" s="70">
        <v>0</v>
      </c>
      <c r="AK362" s="71" t="s">
        <v>20</v>
      </c>
      <c r="AL362" s="69">
        <v>64</v>
      </c>
      <c r="AM362" s="71" t="s">
        <v>35</v>
      </c>
      <c r="AN362" s="70">
        <v>21185</v>
      </c>
      <c r="AO362" s="70">
        <v>0.28999999999999998</v>
      </c>
      <c r="AP362" s="410"/>
      <c r="AQ362" s="99">
        <v>0.52</v>
      </c>
      <c r="AR362" s="99">
        <v>0.56999999999999995</v>
      </c>
      <c r="AS362" s="90">
        <v>80</v>
      </c>
      <c r="AT362" s="90">
        <v>170</v>
      </c>
      <c r="AU362" s="90">
        <v>36</v>
      </c>
      <c r="AV362" s="90">
        <v>2</v>
      </c>
      <c r="AW362" s="90">
        <v>3</v>
      </c>
      <c r="AX362" s="230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  <c r="BK362" s="104"/>
      <c r="BL362" s="104"/>
      <c r="BM362" s="104"/>
      <c r="BN362" s="421"/>
      <c r="BO362" s="104"/>
      <c r="BP362" s="104"/>
      <c r="BQ362" s="104"/>
      <c r="BR362" s="104"/>
      <c r="BS362" s="104"/>
      <c r="BT362" s="104"/>
      <c r="BU362" s="104"/>
    </row>
    <row r="363" spans="1:74" x14ac:dyDescent="0.25">
      <c r="A363" s="44">
        <f t="shared" si="49"/>
        <v>2015</v>
      </c>
      <c r="B363" s="44" t="str">
        <f t="shared" si="49"/>
        <v>ABRIL</v>
      </c>
      <c r="C363" s="44">
        <v>10</v>
      </c>
      <c r="D363" s="44" t="str">
        <f t="shared" si="48"/>
        <v>ABRIL 2015 / 9</v>
      </c>
      <c r="E363" s="104">
        <v>9</v>
      </c>
      <c r="F363" s="78">
        <v>42115</v>
      </c>
      <c r="G363" s="124">
        <v>52467</v>
      </c>
      <c r="H363" s="124" t="s">
        <v>19</v>
      </c>
      <c r="I363" s="108">
        <v>0.55189999999999995</v>
      </c>
      <c r="J363" s="93">
        <v>88</v>
      </c>
      <c r="K363" s="109">
        <v>28</v>
      </c>
      <c r="L363" s="109">
        <v>1.1100000000000001</v>
      </c>
      <c r="M363" s="109">
        <v>0</v>
      </c>
      <c r="N363" s="108" t="s">
        <v>20</v>
      </c>
      <c r="O363" s="112">
        <v>3</v>
      </c>
      <c r="P363" s="110" t="s">
        <v>21</v>
      </c>
      <c r="Q363" s="121">
        <v>21264</v>
      </c>
      <c r="R363" s="108">
        <v>0.88</v>
      </c>
      <c r="S363" s="414"/>
      <c r="T363" s="99">
        <v>0.52</v>
      </c>
      <c r="U363" s="99">
        <v>0.56999999999999995</v>
      </c>
      <c r="V363" s="90">
        <v>80</v>
      </c>
      <c r="W363" s="90">
        <v>170</v>
      </c>
      <c r="X363" s="90">
        <v>36</v>
      </c>
      <c r="Y363" s="90">
        <v>2</v>
      </c>
      <c r="Z363" s="90">
        <v>3</v>
      </c>
      <c r="AA363" s="230"/>
      <c r="AB363" s="115">
        <v>9</v>
      </c>
      <c r="AC363" s="66">
        <v>42103</v>
      </c>
      <c r="AD363" s="67">
        <v>52172</v>
      </c>
      <c r="AE363" s="68" t="s">
        <v>36</v>
      </c>
      <c r="AF363" s="69">
        <v>0.56579999999999997</v>
      </c>
      <c r="AG363" s="69">
        <v>82</v>
      </c>
      <c r="AH363" s="69">
        <v>34</v>
      </c>
      <c r="AI363" s="70">
        <v>1.05</v>
      </c>
      <c r="AJ363" s="70">
        <v>0</v>
      </c>
      <c r="AK363" s="71" t="s">
        <v>20</v>
      </c>
      <c r="AL363" s="69">
        <v>64</v>
      </c>
      <c r="AM363" s="71" t="s">
        <v>35</v>
      </c>
      <c r="AN363" s="70">
        <v>21178</v>
      </c>
      <c r="AO363" s="70">
        <v>0.38</v>
      </c>
      <c r="AP363" s="410"/>
      <c r="AQ363" s="99">
        <v>0.52</v>
      </c>
      <c r="AR363" s="99">
        <v>0.56999999999999995</v>
      </c>
      <c r="AS363" s="90">
        <v>80</v>
      </c>
      <c r="AT363" s="90">
        <v>170</v>
      </c>
      <c r="AU363" s="90">
        <v>36</v>
      </c>
      <c r="AV363" s="90">
        <v>2</v>
      </c>
      <c r="AW363" s="90">
        <v>3</v>
      </c>
      <c r="AX363" s="230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421"/>
      <c r="BO363" s="104"/>
      <c r="BP363" s="104"/>
      <c r="BQ363" s="104"/>
      <c r="BR363" s="104"/>
      <c r="BS363" s="104"/>
      <c r="BT363" s="104"/>
      <c r="BU363" s="104"/>
    </row>
    <row r="364" spans="1:74" x14ac:dyDescent="0.25">
      <c r="A364" s="44">
        <f t="shared" si="49"/>
        <v>2015</v>
      </c>
      <c r="B364" s="44" t="str">
        <f t="shared" si="49"/>
        <v>ABRIL</v>
      </c>
      <c r="C364" s="44">
        <v>11</v>
      </c>
      <c r="D364" s="44" t="str">
        <f t="shared" si="48"/>
        <v>ABRIL 2015 / 10</v>
      </c>
      <c r="E364" s="104">
        <v>10</v>
      </c>
      <c r="F364" s="78">
        <v>42118</v>
      </c>
      <c r="G364" s="124">
        <v>52564</v>
      </c>
      <c r="H364" s="124" t="s">
        <v>19</v>
      </c>
      <c r="I364" s="108">
        <v>0.54730000000000001</v>
      </c>
      <c r="J364" s="93">
        <v>100</v>
      </c>
      <c r="K364" s="109">
        <v>30</v>
      </c>
      <c r="L364" s="109">
        <v>1.6</v>
      </c>
      <c r="M364" s="109">
        <v>0</v>
      </c>
      <c r="N364" s="108" t="s">
        <v>20</v>
      </c>
      <c r="O364" s="112">
        <v>3</v>
      </c>
      <c r="P364" s="110" t="s">
        <v>21</v>
      </c>
      <c r="Q364" s="121">
        <v>21291</v>
      </c>
      <c r="R364" s="108">
        <v>0.62</v>
      </c>
      <c r="S364" s="414"/>
      <c r="T364" s="99">
        <v>0.52</v>
      </c>
      <c r="U364" s="99">
        <v>0.56999999999999995</v>
      </c>
      <c r="V364" s="90">
        <v>80</v>
      </c>
      <c r="W364" s="90">
        <v>170</v>
      </c>
      <c r="X364" s="90">
        <v>36</v>
      </c>
      <c r="Y364" s="90">
        <v>2</v>
      </c>
      <c r="Z364" s="90">
        <v>3</v>
      </c>
      <c r="AA364" s="230"/>
      <c r="AB364" s="115">
        <v>10</v>
      </c>
      <c r="AC364" s="66">
        <v>42104</v>
      </c>
      <c r="AD364" s="67">
        <v>52206</v>
      </c>
      <c r="AE364" s="68" t="s">
        <v>148</v>
      </c>
      <c r="AF364" s="69">
        <v>0.5655</v>
      </c>
      <c r="AG364" s="69">
        <v>82</v>
      </c>
      <c r="AH364" s="69">
        <v>34</v>
      </c>
      <c r="AI364" s="70">
        <v>1.1100000000000001</v>
      </c>
      <c r="AJ364" s="70">
        <v>0</v>
      </c>
      <c r="AK364" s="71" t="s">
        <v>20</v>
      </c>
      <c r="AL364" s="69">
        <v>64</v>
      </c>
      <c r="AM364" s="71" t="s">
        <v>35</v>
      </c>
      <c r="AN364" s="70">
        <v>21172</v>
      </c>
      <c r="AO364" s="70">
        <v>0.64</v>
      </c>
      <c r="AP364" s="410"/>
      <c r="AQ364" s="99">
        <v>0.52</v>
      </c>
      <c r="AR364" s="99">
        <v>0.56999999999999995</v>
      </c>
      <c r="AS364" s="90">
        <v>80</v>
      </c>
      <c r="AT364" s="90">
        <v>170</v>
      </c>
      <c r="AU364" s="90">
        <v>36</v>
      </c>
      <c r="AV364" s="90">
        <v>2</v>
      </c>
      <c r="AW364" s="90">
        <v>3</v>
      </c>
      <c r="AX364" s="230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421"/>
      <c r="BO364" s="104"/>
      <c r="BP364" s="104"/>
      <c r="BQ364" s="104"/>
      <c r="BR364" s="104"/>
      <c r="BS364" s="104"/>
      <c r="BT364" s="104"/>
      <c r="BU364" s="104"/>
    </row>
    <row r="365" spans="1:74" x14ac:dyDescent="0.25">
      <c r="A365" s="44">
        <f t="shared" si="49"/>
        <v>2015</v>
      </c>
      <c r="B365" s="44" t="str">
        <f t="shared" si="49"/>
        <v>ABRIL</v>
      </c>
      <c r="C365" s="44">
        <v>12</v>
      </c>
      <c r="D365" s="44" t="str">
        <f t="shared" si="48"/>
        <v>ABRIL 2015 / 11</v>
      </c>
      <c r="E365" s="104">
        <v>11</v>
      </c>
      <c r="F365" s="78">
        <v>42121</v>
      </c>
      <c r="G365" s="124">
        <v>52597</v>
      </c>
      <c r="H365" s="124" t="s">
        <v>19</v>
      </c>
      <c r="I365" s="108">
        <v>0.54259999999999997</v>
      </c>
      <c r="J365" s="93">
        <v>104</v>
      </c>
      <c r="K365" s="109">
        <v>24</v>
      </c>
      <c r="L365" s="109">
        <v>0.94</v>
      </c>
      <c r="M365" s="109">
        <v>0</v>
      </c>
      <c r="N365" s="108" t="s">
        <v>20</v>
      </c>
      <c r="O365" s="112">
        <v>3</v>
      </c>
      <c r="P365" s="110" t="s">
        <v>21</v>
      </c>
      <c r="Q365" s="121">
        <v>21317</v>
      </c>
      <c r="R365" s="108">
        <v>1.24</v>
      </c>
      <c r="S365" s="414"/>
      <c r="T365" s="99">
        <v>0.52</v>
      </c>
      <c r="U365" s="99">
        <v>0.56999999999999995</v>
      </c>
      <c r="V365" s="90">
        <v>80</v>
      </c>
      <c r="W365" s="90">
        <v>170</v>
      </c>
      <c r="X365" s="90">
        <v>36</v>
      </c>
      <c r="Y365" s="90">
        <v>2</v>
      </c>
      <c r="Z365" s="90">
        <v>3</v>
      </c>
      <c r="AA365" s="230"/>
      <c r="AB365" s="115">
        <v>11</v>
      </c>
      <c r="AC365" s="66">
        <v>42105</v>
      </c>
      <c r="AD365" s="67">
        <v>52231</v>
      </c>
      <c r="AE365" s="68" t="s">
        <v>36</v>
      </c>
      <c r="AF365" s="69">
        <v>0.56389999999999996</v>
      </c>
      <c r="AG365" s="69">
        <v>87</v>
      </c>
      <c r="AH365" s="69">
        <v>34</v>
      </c>
      <c r="AI365" s="70">
        <v>1.01</v>
      </c>
      <c r="AJ365" s="70">
        <v>0</v>
      </c>
      <c r="AK365" s="71" t="s">
        <v>20</v>
      </c>
      <c r="AL365" s="69">
        <v>64</v>
      </c>
      <c r="AM365" s="71" t="s">
        <v>35</v>
      </c>
      <c r="AN365" s="70">
        <v>21180</v>
      </c>
      <c r="AO365" s="70">
        <v>0.75</v>
      </c>
      <c r="AP365" s="410"/>
      <c r="AQ365" s="99">
        <v>0.52</v>
      </c>
      <c r="AR365" s="99">
        <v>0.56999999999999995</v>
      </c>
      <c r="AS365" s="90">
        <v>80</v>
      </c>
      <c r="AT365" s="90">
        <v>170</v>
      </c>
      <c r="AU365" s="90">
        <v>36</v>
      </c>
      <c r="AV365" s="90">
        <v>2</v>
      </c>
      <c r="AW365" s="90">
        <v>3</v>
      </c>
      <c r="AX365" s="230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421"/>
      <c r="BO365" s="104"/>
      <c r="BP365" s="104"/>
      <c r="BQ365" s="104"/>
      <c r="BR365" s="104"/>
      <c r="BS365" s="104"/>
      <c r="BT365" s="104"/>
      <c r="BU365" s="104"/>
    </row>
    <row r="366" spans="1:74" x14ac:dyDescent="0.25">
      <c r="A366" s="44">
        <f t="shared" si="49"/>
        <v>2015</v>
      </c>
      <c r="B366" s="44" t="str">
        <f t="shared" si="49"/>
        <v>ABRIL</v>
      </c>
      <c r="C366" s="44">
        <v>13</v>
      </c>
      <c r="D366" s="44" t="str">
        <f t="shared" si="48"/>
        <v>ABRIL 2015 / 12</v>
      </c>
      <c r="E366" s="104">
        <v>12</v>
      </c>
      <c r="F366" s="78">
        <v>42122</v>
      </c>
      <c r="G366" s="124">
        <v>52649</v>
      </c>
      <c r="H366" s="124" t="s">
        <v>19</v>
      </c>
      <c r="I366" s="108">
        <v>0.54590000000000005</v>
      </c>
      <c r="J366" s="93">
        <v>100</v>
      </c>
      <c r="K366" s="109">
        <v>28</v>
      </c>
      <c r="L366" s="109">
        <v>0.92</v>
      </c>
      <c r="M366" s="109">
        <v>0</v>
      </c>
      <c r="N366" s="108" t="s">
        <v>20</v>
      </c>
      <c r="O366" s="112">
        <v>4</v>
      </c>
      <c r="P366" s="110" t="s">
        <v>21</v>
      </c>
      <c r="Q366" s="121">
        <v>21298</v>
      </c>
      <c r="R366" s="108">
        <v>0.98</v>
      </c>
      <c r="S366" s="414"/>
      <c r="T366" s="99">
        <v>0.52</v>
      </c>
      <c r="U366" s="99">
        <v>0.56999999999999995</v>
      </c>
      <c r="V366" s="90">
        <v>80</v>
      </c>
      <c r="W366" s="90">
        <v>170</v>
      </c>
      <c r="X366" s="90">
        <v>36</v>
      </c>
      <c r="Y366" s="90">
        <v>2</v>
      </c>
      <c r="Z366" s="90">
        <v>3</v>
      </c>
      <c r="AA366" s="230"/>
      <c r="AB366" s="115">
        <v>12</v>
      </c>
      <c r="AC366" s="66">
        <v>42106</v>
      </c>
      <c r="AD366" s="67">
        <v>52246</v>
      </c>
      <c r="AE366" s="68" t="s">
        <v>148</v>
      </c>
      <c r="AF366" s="69">
        <v>0.56479999999999997</v>
      </c>
      <c r="AG366" s="69">
        <v>85</v>
      </c>
      <c r="AH366" s="69">
        <v>34</v>
      </c>
      <c r="AI366" s="70">
        <v>0.95</v>
      </c>
      <c r="AJ366" s="70">
        <v>0</v>
      </c>
      <c r="AK366" s="71" t="s">
        <v>20</v>
      </c>
      <c r="AL366" s="69">
        <v>64</v>
      </c>
      <c r="AM366" s="71" t="s">
        <v>35</v>
      </c>
      <c r="AN366" s="70">
        <v>21179</v>
      </c>
      <c r="AO366" s="70">
        <v>0.59</v>
      </c>
      <c r="AP366" s="410"/>
      <c r="AQ366" s="99">
        <v>0.52</v>
      </c>
      <c r="AR366" s="99">
        <v>0.56999999999999995</v>
      </c>
      <c r="AS366" s="90">
        <v>80</v>
      </c>
      <c r="AT366" s="90">
        <v>170</v>
      </c>
      <c r="AU366" s="90">
        <v>36</v>
      </c>
      <c r="AV366" s="90">
        <v>2</v>
      </c>
      <c r="AW366" s="90">
        <v>3</v>
      </c>
      <c r="AX366" s="230"/>
      <c r="AY366" s="104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421"/>
      <c r="BO366" s="104"/>
      <c r="BP366" s="104"/>
      <c r="BQ366" s="104"/>
      <c r="BR366" s="104"/>
      <c r="BS366" s="104"/>
      <c r="BT366" s="104"/>
      <c r="BU366" s="104"/>
    </row>
    <row r="367" spans="1:74" x14ac:dyDescent="0.25">
      <c r="A367" s="44">
        <f t="shared" si="49"/>
        <v>2015</v>
      </c>
      <c r="B367" s="44" t="str">
        <f t="shared" si="49"/>
        <v>ABRIL</v>
      </c>
      <c r="C367" s="44">
        <v>14</v>
      </c>
      <c r="D367" s="44" t="str">
        <f t="shared" si="48"/>
        <v>ABRIL 2015 / 13</v>
      </c>
      <c r="E367" s="104">
        <v>13</v>
      </c>
      <c r="F367" s="78">
        <v>42124</v>
      </c>
      <c r="G367" s="124">
        <v>52849</v>
      </c>
      <c r="H367" s="124" t="s">
        <v>19</v>
      </c>
      <c r="I367" s="108">
        <v>0.54020000000000001</v>
      </c>
      <c r="J367" s="93">
        <v>104</v>
      </c>
      <c r="K367" s="109">
        <v>28</v>
      </c>
      <c r="L367" s="109">
        <v>0.52</v>
      </c>
      <c r="M367" s="109">
        <v>0</v>
      </c>
      <c r="N367" s="108" t="s">
        <v>20</v>
      </c>
      <c r="O367" s="112">
        <v>3</v>
      </c>
      <c r="P367" s="110" t="s">
        <v>21</v>
      </c>
      <c r="Q367" s="121">
        <v>21327</v>
      </c>
      <c r="R367" s="108">
        <v>0.55000000000000004</v>
      </c>
      <c r="S367" s="414"/>
      <c r="T367" s="99">
        <v>0.52</v>
      </c>
      <c r="U367" s="99">
        <v>0.56999999999999995</v>
      </c>
      <c r="V367" s="90">
        <v>80</v>
      </c>
      <c r="W367" s="90">
        <v>170</v>
      </c>
      <c r="X367" s="90">
        <v>36</v>
      </c>
      <c r="Y367" s="90">
        <v>2</v>
      </c>
      <c r="Z367" s="90">
        <v>3</v>
      </c>
      <c r="AA367" s="230"/>
      <c r="AB367" s="115">
        <v>13</v>
      </c>
      <c r="AC367" s="66">
        <v>42107</v>
      </c>
      <c r="AD367" s="67">
        <v>52259</v>
      </c>
      <c r="AE367" s="68" t="s">
        <v>36</v>
      </c>
      <c r="AF367" s="72">
        <v>0.56630000000000003</v>
      </c>
      <c r="AG367" s="69">
        <v>82</v>
      </c>
      <c r="AH367" s="69">
        <v>34</v>
      </c>
      <c r="AI367" s="70">
        <v>0.91</v>
      </c>
      <c r="AJ367" s="70">
        <v>0</v>
      </c>
      <c r="AK367" s="71" t="s">
        <v>20</v>
      </c>
      <c r="AL367" s="69">
        <v>64</v>
      </c>
      <c r="AM367" s="71" t="s">
        <v>35</v>
      </c>
      <c r="AN367" s="70">
        <v>21176</v>
      </c>
      <c r="AO367" s="70">
        <v>0.39</v>
      </c>
      <c r="AP367" s="410"/>
      <c r="AQ367" s="99">
        <v>0.52</v>
      </c>
      <c r="AR367" s="99">
        <v>0.56999999999999995</v>
      </c>
      <c r="AS367" s="90">
        <v>80</v>
      </c>
      <c r="AT367" s="90">
        <v>170</v>
      </c>
      <c r="AU367" s="90">
        <v>36</v>
      </c>
      <c r="AV367" s="90">
        <v>2</v>
      </c>
      <c r="AW367" s="90">
        <v>3</v>
      </c>
      <c r="AX367" s="230"/>
      <c r="AY367" s="104"/>
      <c r="AZ367" s="104"/>
      <c r="BA367" s="104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421"/>
      <c r="BO367" s="104"/>
      <c r="BP367" s="104"/>
      <c r="BQ367" s="104"/>
      <c r="BR367" s="104"/>
      <c r="BS367" s="104"/>
      <c r="BT367" s="104"/>
      <c r="BU367" s="104"/>
    </row>
    <row r="368" spans="1:74" x14ac:dyDescent="0.25">
      <c r="A368" s="44">
        <f t="shared" si="49"/>
        <v>2015</v>
      </c>
      <c r="B368" s="44" t="str">
        <f t="shared" si="49"/>
        <v>ABRIL</v>
      </c>
      <c r="C368" s="44">
        <v>15</v>
      </c>
      <c r="D368" s="44" t="str">
        <f t="shared" si="48"/>
        <v>ABRIL 2015 / 14</v>
      </c>
      <c r="E368" s="104"/>
      <c r="F368" s="77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Q368" s="113"/>
      <c r="R368" s="113"/>
      <c r="S368" s="415"/>
      <c r="T368" s="113"/>
      <c r="U368" s="113"/>
      <c r="V368" s="104"/>
      <c r="W368" s="104"/>
      <c r="X368" s="104"/>
      <c r="Y368" s="104"/>
      <c r="Z368" s="104"/>
      <c r="AA368" s="230"/>
      <c r="AB368" s="115">
        <v>14</v>
      </c>
      <c r="AC368" s="66">
        <v>42108</v>
      </c>
      <c r="AD368" s="67">
        <v>52281</v>
      </c>
      <c r="AE368" s="68" t="s">
        <v>148</v>
      </c>
      <c r="AF368" s="69">
        <v>0.56379999999999997</v>
      </c>
      <c r="AG368" s="69">
        <v>86</v>
      </c>
      <c r="AH368" s="69">
        <v>34</v>
      </c>
      <c r="AI368" s="70">
        <v>0.79</v>
      </c>
      <c r="AJ368" s="70">
        <v>0</v>
      </c>
      <c r="AK368" s="71" t="s">
        <v>20</v>
      </c>
      <c r="AL368" s="69">
        <v>64</v>
      </c>
      <c r="AM368" s="71" t="s">
        <v>35</v>
      </c>
      <c r="AN368" s="70">
        <v>21184</v>
      </c>
      <c r="AO368" s="70">
        <v>0.59</v>
      </c>
      <c r="AP368" s="410"/>
      <c r="AQ368" s="99">
        <v>0.52</v>
      </c>
      <c r="AR368" s="99">
        <v>0.56999999999999995</v>
      </c>
      <c r="AS368" s="90">
        <v>80</v>
      </c>
      <c r="AT368" s="90">
        <v>170</v>
      </c>
      <c r="AU368" s="90">
        <v>36</v>
      </c>
      <c r="AV368" s="90">
        <v>2</v>
      </c>
      <c r="AW368" s="90">
        <v>3</v>
      </c>
      <c r="AX368" s="230"/>
      <c r="AY368" s="104"/>
      <c r="AZ368" s="104"/>
      <c r="BA368" s="104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421"/>
      <c r="BO368" s="104"/>
      <c r="BP368" s="104"/>
      <c r="BQ368" s="104"/>
      <c r="BR368" s="104"/>
      <c r="BS368" s="104"/>
      <c r="BT368" s="104"/>
      <c r="BU368" s="104"/>
    </row>
    <row r="369" spans="1:73" x14ac:dyDescent="0.25">
      <c r="A369" s="44">
        <f t="shared" si="49"/>
        <v>2015</v>
      </c>
      <c r="B369" s="44" t="str">
        <f t="shared" si="49"/>
        <v>ABRIL</v>
      </c>
      <c r="C369" s="44">
        <v>16</v>
      </c>
      <c r="D369" s="44" t="str">
        <f t="shared" si="48"/>
        <v>ABRIL 2015 / 15</v>
      </c>
      <c r="E369" s="104"/>
      <c r="F369" s="77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Q369" s="113"/>
      <c r="R369" s="113"/>
      <c r="S369" s="415"/>
      <c r="T369" s="113"/>
      <c r="U369" s="113"/>
      <c r="V369" s="104"/>
      <c r="W369" s="104"/>
      <c r="X369" s="104"/>
      <c r="Y369" s="104"/>
      <c r="Z369" s="104"/>
      <c r="AA369" s="230"/>
      <c r="AB369" s="115">
        <v>15</v>
      </c>
      <c r="AC369" s="66">
        <v>42109</v>
      </c>
      <c r="AD369" s="67">
        <v>52305</v>
      </c>
      <c r="AE369" s="68" t="s">
        <v>36</v>
      </c>
      <c r="AF369" s="69">
        <v>0.56710000000000005</v>
      </c>
      <c r="AG369" s="69">
        <v>80</v>
      </c>
      <c r="AH369" s="69">
        <v>34</v>
      </c>
      <c r="AI369" s="70">
        <v>0.9</v>
      </c>
      <c r="AJ369" s="70">
        <v>0</v>
      </c>
      <c r="AK369" s="71" t="s">
        <v>20</v>
      </c>
      <c r="AL369" s="69">
        <v>64</v>
      </c>
      <c r="AM369" s="71" t="s">
        <v>35</v>
      </c>
      <c r="AN369" s="70">
        <v>21173</v>
      </c>
      <c r="AO369" s="70">
        <v>0.41</v>
      </c>
      <c r="AP369" s="410"/>
      <c r="AQ369" s="99">
        <v>0.52</v>
      </c>
      <c r="AR369" s="99">
        <v>0.56999999999999995</v>
      </c>
      <c r="AS369" s="90">
        <v>80</v>
      </c>
      <c r="AT369" s="90">
        <v>170</v>
      </c>
      <c r="AU369" s="90">
        <v>36</v>
      </c>
      <c r="AV369" s="90">
        <v>2</v>
      </c>
      <c r="AW369" s="90">
        <v>3</v>
      </c>
      <c r="AX369" s="230"/>
      <c r="AY369" s="104"/>
      <c r="AZ369" s="104"/>
      <c r="BA369" s="104"/>
      <c r="BB369" s="104"/>
      <c r="BC369" s="104"/>
      <c r="BD369" s="104"/>
      <c r="BE369" s="104"/>
      <c r="BF369" s="104"/>
      <c r="BG369" s="104"/>
      <c r="BH369" s="104"/>
      <c r="BI369" s="104"/>
      <c r="BJ369" s="104"/>
      <c r="BK369" s="104"/>
      <c r="BL369" s="104"/>
      <c r="BM369" s="104"/>
      <c r="BN369" s="421"/>
      <c r="BO369" s="104"/>
      <c r="BP369" s="104"/>
      <c r="BQ369" s="104"/>
      <c r="BR369" s="104"/>
      <c r="BS369" s="104"/>
      <c r="BT369" s="104"/>
      <c r="BU369" s="104"/>
    </row>
    <row r="370" spans="1:73" x14ac:dyDescent="0.25">
      <c r="A370" s="44">
        <f t="shared" si="49"/>
        <v>2015</v>
      </c>
      <c r="B370" s="44" t="str">
        <f t="shared" si="49"/>
        <v>ABRIL</v>
      </c>
      <c r="C370" s="44">
        <v>17</v>
      </c>
      <c r="D370" s="44" t="str">
        <f t="shared" si="48"/>
        <v>ABRIL 2015 / 16</v>
      </c>
      <c r="E370" s="104"/>
      <c r="F370" s="77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Q370" s="113"/>
      <c r="R370" s="113"/>
      <c r="S370" s="415"/>
      <c r="T370" s="113"/>
      <c r="U370" s="113"/>
      <c r="V370" s="104"/>
      <c r="W370" s="104"/>
      <c r="X370" s="104"/>
      <c r="Y370" s="104"/>
      <c r="Z370" s="104"/>
      <c r="AA370" s="230"/>
      <c r="AB370" s="115">
        <v>16</v>
      </c>
      <c r="AC370" s="66">
        <v>42110</v>
      </c>
      <c r="AD370" s="67">
        <v>52331</v>
      </c>
      <c r="AE370" s="68" t="s">
        <v>148</v>
      </c>
      <c r="AF370" s="69">
        <v>0.56699999999999995</v>
      </c>
      <c r="AG370" s="69">
        <v>80</v>
      </c>
      <c r="AH370" s="69">
        <v>34</v>
      </c>
      <c r="AI370" s="70">
        <v>0.86</v>
      </c>
      <c r="AJ370" s="70">
        <v>0</v>
      </c>
      <c r="AK370" s="71" t="s">
        <v>20</v>
      </c>
      <c r="AL370" s="69">
        <v>64</v>
      </c>
      <c r="AM370" s="71" t="s">
        <v>35</v>
      </c>
      <c r="AN370" s="70">
        <v>21175</v>
      </c>
      <c r="AO370" s="70">
        <v>0.27</v>
      </c>
      <c r="AP370" s="410"/>
      <c r="AQ370" s="99">
        <v>0.52</v>
      </c>
      <c r="AR370" s="99">
        <v>0.56999999999999995</v>
      </c>
      <c r="AS370" s="90">
        <v>80</v>
      </c>
      <c r="AT370" s="90">
        <v>170</v>
      </c>
      <c r="AU370" s="90">
        <v>36</v>
      </c>
      <c r="AV370" s="90">
        <v>2</v>
      </c>
      <c r="AW370" s="90">
        <v>3</v>
      </c>
      <c r="AX370" s="230"/>
      <c r="AY370" s="104"/>
      <c r="AZ370" s="104"/>
      <c r="BA370" s="104"/>
      <c r="BB370" s="104"/>
      <c r="BC370" s="104"/>
      <c r="BD370" s="104"/>
      <c r="BE370" s="104"/>
      <c r="BF370" s="104"/>
      <c r="BG370" s="104"/>
      <c r="BH370" s="104"/>
      <c r="BI370" s="104"/>
      <c r="BJ370" s="104"/>
      <c r="BK370" s="104"/>
      <c r="BL370" s="104"/>
      <c r="BM370" s="104"/>
      <c r="BN370" s="421"/>
      <c r="BO370" s="104"/>
      <c r="BP370" s="104"/>
      <c r="BQ370" s="104"/>
      <c r="BR370" s="104"/>
      <c r="BS370" s="104"/>
      <c r="BT370" s="104"/>
      <c r="BU370" s="104"/>
    </row>
    <row r="371" spans="1:73" x14ac:dyDescent="0.25">
      <c r="A371" s="44">
        <f t="shared" si="49"/>
        <v>2015</v>
      </c>
      <c r="B371" s="44" t="str">
        <f t="shared" si="49"/>
        <v>ABRIL</v>
      </c>
      <c r="C371" s="44">
        <v>18</v>
      </c>
      <c r="D371" s="44" t="str">
        <f t="shared" si="48"/>
        <v>ABRIL 2015 / 17</v>
      </c>
      <c r="E371" s="104"/>
      <c r="F371" s="77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Q371" s="113"/>
      <c r="R371" s="113"/>
      <c r="S371" s="415"/>
      <c r="T371" s="113"/>
      <c r="U371" s="113"/>
      <c r="V371" s="104"/>
      <c r="W371" s="104"/>
      <c r="X371" s="104"/>
      <c r="Y371" s="104"/>
      <c r="Z371" s="104"/>
      <c r="AA371" s="230"/>
      <c r="AB371" s="115">
        <v>17</v>
      </c>
      <c r="AC371" s="66">
        <v>42111</v>
      </c>
      <c r="AD371" s="67">
        <v>52357</v>
      </c>
      <c r="AE371" s="68" t="s">
        <v>36</v>
      </c>
      <c r="AF371" s="69">
        <v>0.56699999999999995</v>
      </c>
      <c r="AG371" s="69">
        <v>80</v>
      </c>
      <c r="AH371" s="69">
        <v>34</v>
      </c>
      <c r="AI371" s="70">
        <v>0.94</v>
      </c>
      <c r="AJ371" s="70">
        <v>0</v>
      </c>
      <c r="AK371" s="71" t="s">
        <v>20</v>
      </c>
      <c r="AL371" s="69">
        <v>64</v>
      </c>
      <c r="AM371" s="71" t="s">
        <v>35</v>
      </c>
      <c r="AN371" s="70">
        <v>21177</v>
      </c>
      <c r="AO371" s="70">
        <v>0.25</v>
      </c>
      <c r="AP371" s="410"/>
      <c r="AQ371" s="99">
        <v>0.52</v>
      </c>
      <c r="AR371" s="99">
        <v>0.56999999999999995</v>
      </c>
      <c r="AS371" s="90">
        <v>80</v>
      </c>
      <c r="AT371" s="90">
        <v>170</v>
      </c>
      <c r="AU371" s="90">
        <v>36</v>
      </c>
      <c r="AV371" s="90">
        <v>2</v>
      </c>
      <c r="AW371" s="90">
        <v>3</v>
      </c>
      <c r="AX371" s="230"/>
      <c r="AY371" s="104"/>
      <c r="AZ371" s="104"/>
      <c r="BA371" s="104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421"/>
      <c r="BO371" s="104"/>
      <c r="BP371" s="104"/>
      <c r="BQ371" s="104"/>
      <c r="BR371" s="104"/>
      <c r="BS371" s="104"/>
      <c r="BT371" s="104"/>
      <c r="BU371" s="104"/>
    </row>
    <row r="372" spans="1:73" x14ac:dyDescent="0.25">
      <c r="A372" s="44">
        <f t="shared" si="49"/>
        <v>2015</v>
      </c>
      <c r="B372" s="44" t="str">
        <f t="shared" si="49"/>
        <v>ABRIL</v>
      </c>
      <c r="C372" s="44">
        <v>19</v>
      </c>
      <c r="D372" s="44" t="str">
        <f t="shared" si="48"/>
        <v>ABRIL 2015 / 18</v>
      </c>
      <c r="E372" s="104"/>
      <c r="F372" s="77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Q372" s="113"/>
      <c r="R372" s="113"/>
      <c r="S372" s="415"/>
      <c r="T372" s="113"/>
      <c r="U372" s="113"/>
      <c r="V372" s="104"/>
      <c r="W372" s="104"/>
      <c r="X372" s="104"/>
      <c r="Y372" s="104"/>
      <c r="Z372" s="104"/>
      <c r="AA372" s="230"/>
      <c r="AB372" s="115">
        <v>18</v>
      </c>
      <c r="AC372" s="66">
        <v>42112</v>
      </c>
      <c r="AD372" s="67">
        <v>52386</v>
      </c>
      <c r="AE372" s="68" t="s">
        <v>148</v>
      </c>
      <c r="AF372" s="69">
        <v>0.56330000000000002</v>
      </c>
      <c r="AG372" s="69">
        <v>88</v>
      </c>
      <c r="AH372" s="69">
        <v>34</v>
      </c>
      <c r="AI372" s="70">
        <v>0.83</v>
      </c>
      <c r="AJ372" s="70">
        <v>0</v>
      </c>
      <c r="AK372" s="71" t="s">
        <v>20</v>
      </c>
      <c r="AL372" s="69">
        <v>64</v>
      </c>
      <c r="AM372" s="71" t="s">
        <v>35</v>
      </c>
      <c r="AN372" s="70">
        <v>21186</v>
      </c>
      <c r="AO372" s="70">
        <v>0.67</v>
      </c>
      <c r="AP372" s="410"/>
      <c r="AQ372" s="99">
        <v>0.52</v>
      </c>
      <c r="AR372" s="99">
        <v>0.56999999999999995</v>
      </c>
      <c r="AS372" s="90">
        <v>80</v>
      </c>
      <c r="AT372" s="90">
        <v>170</v>
      </c>
      <c r="AU372" s="90">
        <v>36</v>
      </c>
      <c r="AV372" s="90">
        <v>2</v>
      </c>
      <c r="AW372" s="90">
        <v>3</v>
      </c>
      <c r="AX372" s="230"/>
      <c r="AY372" s="104"/>
      <c r="AZ372" s="104"/>
      <c r="BA372" s="104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421"/>
      <c r="BO372" s="104"/>
      <c r="BP372" s="104"/>
      <c r="BQ372" s="104"/>
      <c r="BR372" s="104"/>
      <c r="BS372" s="104"/>
      <c r="BT372" s="104"/>
      <c r="BU372" s="104"/>
    </row>
    <row r="373" spans="1:73" x14ac:dyDescent="0.25">
      <c r="A373" s="44">
        <f t="shared" si="49"/>
        <v>2015</v>
      </c>
      <c r="B373" s="44" t="str">
        <f t="shared" si="49"/>
        <v>ABRIL</v>
      </c>
      <c r="C373" s="44">
        <v>20</v>
      </c>
      <c r="D373" s="44" t="str">
        <f t="shared" si="48"/>
        <v>ABRIL 2015 / 19</v>
      </c>
      <c r="E373" s="104"/>
      <c r="F373" s="77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Q373" s="113"/>
      <c r="R373" s="113"/>
      <c r="S373" s="415"/>
      <c r="T373" s="113"/>
      <c r="U373" s="113"/>
      <c r="V373" s="104"/>
      <c r="W373" s="104"/>
      <c r="X373" s="104"/>
      <c r="Y373" s="104"/>
      <c r="Z373" s="104"/>
      <c r="AA373" s="230"/>
      <c r="AB373" s="115">
        <v>19</v>
      </c>
      <c r="AC373" s="66">
        <v>42113</v>
      </c>
      <c r="AD373" s="67">
        <v>52406</v>
      </c>
      <c r="AE373" s="68" t="s">
        <v>36</v>
      </c>
      <c r="AF373" s="69">
        <v>0.56159999999999999</v>
      </c>
      <c r="AG373" s="69">
        <v>91</v>
      </c>
      <c r="AH373" s="69">
        <v>34</v>
      </c>
      <c r="AI373" s="70">
        <v>0.77</v>
      </c>
      <c r="AJ373" s="70">
        <v>0</v>
      </c>
      <c r="AK373" s="71" t="s">
        <v>20</v>
      </c>
      <c r="AL373" s="69">
        <v>64</v>
      </c>
      <c r="AM373" s="71" t="s">
        <v>35</v>
      </c>
      <c r="AN373" s="70">
        <v>21185</v>
      </c>
      <c r="AO373" s="70">
        <v>1.1299999999999999</v>
      </c>
      <c r="AP373" s="410"/>
      <c r="AQ373" s="99">
        <v>0.52</v>
      </c>
      <c r="AR373" s="99">
        <v>0.56999999999999995</v>
      </c>
      <c r="AS373" s="90">
        <v>80</v>
      </c>
      <c r="AT373" s="90">
        <v>170</v>
      </c>
      <c r="AU373" s="90">
        <v>36</v>
      </c>
      <c r="AV373" s="90">
        <v>2</v>
      </c>
      <c r="AW373" s="90">
        <v>3</v>
      </c>
      <c r="AX373" s="230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421"/>
      <c r="BO373" s="104"/>
      <c r="BP373" s="104"/>
      <c r="BQ373" s="104"/>
      <c r="BR373" s="104"/>
      <c r="BS373" s="104"/>
      <c r="BT373" s="104"/>
      <c r="BU373" s="104"/>
    </row>
    <row r="374" spans="1:73" x14ac:dyDescent="0.25">
      <c r="A374" s="44">
        <f t="shared" si="49"/>
        <v>2015</v>
      </c>
      <c r="B374" s="44" t="str">
        <f t="shared" si="49"/>
        <v>ABRIL</v>
      </c>
      <c r="C374" s="44">
        <v>21</v>
      </c>
      <c r="D374" s="44" t="str">
        <f t="shared" si="48"/>
        <v>ABRIL 2015 / 20</v>
      </c>
      <c r="E374" s="104"/>
      <c r="F374" s="77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Q374" s="113"/>
      <c r="R374" s="113"/>
      <c r="S374" s="415"/>
      <c r="T374" s="113"/>
      <c r="U374" s="113"/>
      <c r="V374" s="104"/>
      <c r="W374" s="104"/>
      <c r="X374" s="104"/>
      <c r="Y374" s="104"/>
      <c r="Z374" s="104"/>
      <c r="AA374" s="230"/>
      <c r="AB374" s="115">
        <v>20</v>
      </c>
      <c r="AC374" s="66">
        <v>42114</v>
      </c>
      <c r="AD374" s="67">
        <v>52417</v>
      </c>
      <c r="AE374" s="68" t="s">
        <v>148</v>
      </c>
      <c r="AF374" s="69">
        <v>0.56399999999999995</v>
      </c>
      <c r="AG374" s="69">
        <v>86</v>
      </c>
      <c r="AH374" s="69">
        <v>34</v>
      </c>
      <c r="AI374" s="70">
        <v>0.83</v>
      </c>
      <c r="AJ374" s="70">
        <v>0</v>
      </c>
      <c r="AK374" s="71" t="s">
        <v>20</v>
      </c>
      <c r="AL374" s="69">
        <v>64</v>
      </c>
      <c r="AM374" s="71" t="s">
        <v>35</v>
      </c>
      <c r="AN374" s="70">
        <v>21183</v>
      </c>
      <c r="AO374" s="70">
        <v>0.61</v>
      </c>
      <c r="AP374" s="410"/>
      <c r="AQ374" s="99">
        <v>0.52</v>
      </c>
      <c r="AR374" s="99">
        <v>0.56999999999999995</v>
      </c>
      <c r="AS374" s="90">
        <v>80</v>
      </c>
      <c r="AT374" s="90">
        <v>170</v>
      </c>
      <c r="AU374" s="90">
        <v>36</v>
      </c>
      <c r="AV374" s="90">
        <v>2</v>
      </c>
      <c r="AW374" s="90">
        <v>3</v>
      </c>
      <c r="AX374" s="230"/>
      <c r="AY374" s="104"/>
      <c r="AZ374" s="104"/>
      <c r="BA374" s="104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421"/>
      <c r="BO374" s="104"/>
      <c r="BP374" s="104"/>
      <c r="BQ374" s="104"/>
      <c r="BR374" s="104"/>
      <c r="BS374" s="104"/>
      <c r="BT374" s="104"/>
      <c r="BU374" s="104"/>
    </row>
    <row r="375" spans="1:73" x14ac:dyDescent="0.25">
      <c r="A375" s="44">
        <f t="shared" si="49"/>
        <v>2015</v>
      </c>
      <c r="B375" s="44" t="str">
        <f t="shared" si="49"/>
        <v>ABRIL</v>
      </c>
      <c r="C375" s="44">
        <v>22</v>
      </c>
      <c r="D375" s="44" t="str">
        <f t="shared" si="48"/>
        <v>ABRIL 2015 / 21</v>
      </c>
      <c r="E375" s="104"/>
      <c r="F375" s="77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Q375" s="113"/>
      <c r="R375" s="113"/>
      <c r="S375" s="415"/>
      <c r="T375" s="113"/>
      <c r="U375" s="113"/>
      <c r="V375" s="104"/>
      <c r="W375" s="104"/>
      <c r="X375" s="104"/>
      <c r="Y375" s="104"/>
      <c r="Z375" s="104"/>
      <c r="AA375" s="230"/>
      <c r="AB375" s="115">
        <v>21</v>
      </c>
      <c r="AC375" s="66">
        <v>42115</v>
      </c>
      <c r="AD375" s="67">
        <v>52446</v>
      </c>
      <c r="AE375" s="68" t="s">
        <v>36</v>
      </c>
      <c r="AF375" s="69">
        <v>0.56330000000000002</v>
      </c>
      <c r="AG375" s="69">
        <v>88</v>
      </c>
      <c r="AH375" s="69">
        <v>34</v>
      </c>
      <c r="AI375" s="70">
        <v>0.9</v>
      </c>
      <c r="AJ375" s="70">
        <v>0</v>
      </c>
      <c r="AK375" s="71" t="s">
        <v>20</v>
      </c>
      <c r="AL375" s="69">
        <v>64</v>
      </c>
      <c r="AM375" s="71" t="s">
        <v>35</v>
      </c>
      <c r="AN375" s="70">
        <v>21186</v>
      </c>
      <c r="AO375" s="70">
        <v>0.69</v>
      </c>
      <c r="AP375" s="410"/>
      <c r="AQ375" s="99">
        <v>0.52</v>
      </c>
      <c r="AR375" s="99">
        <v>0.56999999999999995</v>
      </c>
      <c r="AS375" s="90">
        <v>80</v>
      </c>
      <c r="AT375" s="90">
        <v>170</v>
      </c>
      <c r="AU375" s="90">
        <v>36</v>
      </c>
      <c r="AV375" s="90">
        <v>2</v>
      </c>
      <c r="AW375" s="90">
        <v>3</v>
      </c>
      <c r="AX375" s="230"/>
      <c r="AY375" s="104"/>
      <c r="AZ375" s="104"/>
      <c r="BA375" s="104"/>
      <c r="BB375" s="104"/>
      <c r="BC375" s="104"/>
      <c r="BD375" s="104"/>
      <c r="BE375" s="104"/>
      <c r="BF375" s="104"/>
      <c r="BG375" s="104"/>
      <c r="BH375" s="104"/>
      <c r="BI375" s="104"/>
      <c r="BJ375" s="104"/>
      <c r="BK375" s="104"/>
      <c r="BL375" s="104"/>
      <c r="BM375" s="104"/>
      <c r="BN375" s="421"/>
      <c r="BO375" s="104"/>
      <c r="BP375" s="104"/>
      <c r="BQ375" s="104"/>
      <c r="BR375" s="104"/>
      <c r="BS375" s="104"/>
      <c r="BT375" s="104"/>
      <c r="BU375" s="104"/>
    </row>
    <row r="376" spans="1:73" x14ac:dyDescent="0.25">
      <c r="A376" s="44">
        <f t="shared" si="49"/>
        <v>2015</v>
      </c>
      <c r="B376" s="44" t="str">
        <f t="shared" si="49"/>
        <v>ABRIL</v>
      </c>
      <c r="C376" s="44">
        <v>23</v>
      </c>
      <c r="D376" s="44" t="str">
        <f t="shared" si="48"/>
        <v>ABRIL 2015 / 22</v>
      </c>
      <c r="E376" s="104"/>
      <c r="F376" s="77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Q376" s="113"/>
      <c r="R376" s="113"/>
      <c r="S376" s="415"/>
      <c r="T376" s="113"/>
      <c r="U376" s="113"/>
      <c r="V376" s="104"/>
      <c r="W376" s="104"/>
      <c r="X376" s="104"/>
      <c r="Y376" s="104"/>
      <c r="Z376" s="104"/>
      <c r="AA376" s="230"/>
      <c r="AB376" s="115">
        <v>22</v>
      </c>
      <c r="AC376" s="66">
        <v>42116</v>
      </c>
      <c r="AD376" s="67">
        <v>52474</v>
      </c>
      <c r="AE376" s="68" t="s">
        <v>148</v>
      </c>
      <c r="AF376" s="69">
        <v>0.56679999999999997</v>
      </c>
      <c r="AG376" s="69">
        <v>80</v>
      </c>
      <c r="AH376" s="69">
        <v>34</v>
      </c>
      <c r="AI376" s="70">
        <v>0.97</v>
      </c>
      <c r="AJ376" s="70">
        <v>0</v>
      </c>
      <c r="AK376" s="71" t="s">
        <v>20</v>
      </c>
      <c r="AL376" s="69">
        <v>64</v>
      </c>
      <c r="AM376" s="71" t="s">
        <v>35</v>
      </c>
      <c r="AN376" s="70">
        <v>21175</v>
      </c>
      <c r="AO376" s="70">
        <v>0.38</v>
      </c>
      <c r="AP376" s="410"/>
      <c r="AQ376" s="99">
        <v>0.52</v>
      </c>
      <c r="AR376" s="99">
        <v>0.56999999999999995</v>
      </c>
      <c r="AS376" s="90">
        <v>80</v>
      </c>
      <c r="AT376" s="90">
        <v>170</v>
      </c>
      <c r="AU376" s="90">
        <v>36</v>
      </c>
      <c r="AV376" s="90">
        <v>2</v>
      </c>
      <c r="AW376" s="90">
        <v>3</v>
      </c>
      <c r="AX376" s="230"/>
      <c r="AY376" s="104"/>
      <c r="AZ376" s="104"/>
      <c r="BA376" s="104"/>
      <c r="BB376" s="104"/>
      <c r="BC376" s="104"/>
      <c r="BD376" s="104"/>
      <c r="BE376" s="104"/>
      <c r="BF376" s="104"/>
      <c r="BG376" s="104"/>
      <c r="BH376" s="104"/>
      <c r="BI376" s="104"/>
      <c r="BJ376" s="104"/>
      <c r="BK376" s="104"/>
      <c r="BL376" s="104"/>
      <c r="BM376" s="104"/>
      <c r="BN376" s="421"/>
      <c r="BO376" s="104"/>
      <c r="BP376" s="104"/>
      <c r="BQ376" s="104"/>
      <c r="BR376" s="104"/>
      <c r="BS376" s="104"/>
      <c r="BT376" s="104"/>
      <c r="BU376" s="104"/>
    </row>
    <row r="377" spans="1:73" x14ac:dyDescent="0.25">
      <c r="A377" s="44">
        <f t="shared" si="49"/>
        <v>2015</v>
      </c>
      <c r="B377" s="44" t="str">
        <f t="shared" si="49"/>
        <v>ABRIL</v>
      </c>
      <c r="C377" s="44">
        <v>24</v>
      </c>
      <c r="D377" s="44" t="str">
        <f t="shared" si="48"/>
        <v>ABRIL 2015 / 23</v>
      </c>
      <c r="E377" s="104"/>
      <c r="F377" s="77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Q377" s="113"/>
      <c r="R377" s="113"/>
      <c r="S377" s="415"/>
      <c r="T377" s="113"/>
      <c r="U377" s="113"/>
      <c r="V377" s="104"/>
      <c r="W377" s="104"/>
      <c r="X377" s="104"/>
      <c r="Y377" s="104"/>
      <c r="Z377" s="104"/>
      <c r="AA377" s="230"/>
      <c r="AB377" s="115">
        <v>23</v>
      </c>
      <c r="AC377" s="66">
        <v>42117</v>
      </c>
      <c r="AD377" s="67">
        <v>52495</v>
      </c>
      <c r="AE377" s="68" t="s">
        <v>36</v>
      </c>
      <c r="AF377" s="69">
        <v>0.56689999999999996</v>
      </c>
      <c r="AG377" s="69">
        <v>80</v>
      </c>
      <c r="AH377" s="69">
        <v>34</v>
      </c>
      <c r="AI377" s="70">
        <v>0.94</v>
      </c>
      <c r="AJ377" s="70">
        <v>0</v>
      </c>
      <c r="AK377" s="71" t="s">
        <v>20</v>
      </c>
      <c r="AL377" s="69">
        <v>64</v>
      </c>
      <c r="AM377" s="71" t="s">
        <v>35</v>
      </c>
      <c r="AN377" s="70">
        <v>21174</v>
      </c>
      <c r="AO377" s="70">
        <v>0.46</v>
      </c>
      <c r="AP377" s="410"/>
      <c r="AQ377" s="99">
        <v>0.52</v>
      </c>
      <c r="AR377" s="99">
        <v>0.56999999999999995</v>
      </c>
      <c r="AS377" s="90">
        <v>80</v>
      </c>
      <c r="AT377" s="90">
        <v>170</v>
      </c>
      <c r="AU377" s="90">
        <v>36</v>
      </c>
      <c r="AV377" s="90">
        <v>2</v>
      </c>
      <c r="AW377" s="90">
        <v>3</v>
      </c>
      <c r="AX377" s="230"/>
      <c r="AY377" s="104"/>
      <c r="AZ377" s="104"/>
      <c r="BA377" s="104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104"/>
      <c r="BL377" s="104"/>
      <c r="BM377" s="104"/>
      <c r="BN377" s="421"/>
      <c r="BO377" s="104"/>
      <c r="BP377" s="104"/>
      <c r="BQ377" s="104"/>
      <c r="BR377" s="104"/>
      <c r="BS377" s="104"/>
      <c r="BT377" s="104"/>
      <c r="BU377" s="104"/>
    </row>
    <row r="378" spans="1:73" x14ac:dyDescent="0.25">
      <c r="A378" s="44">
        <f t="shared" si="49"/>
        <v>2015</v>
      </c>
      <c r="B378" s="44" t="str">
        <f t="shared" si="49"/>
        <v>ABRIL</v>
      </c>
      <c r="C378" s="44">
        <v>25</v>
      </c>
      <c r="D378" s="44" t="str">
        <f t="shared" si="48"/>
        <v>ABRIL 2015 / 24</v>
      </c>
      <c r="E378" s="104"/>
      <c r="F378" s="77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Q378" s="113"/>
      <c r="R378" s="113"/>
      <c r="S378" s="415"/>
      <c r="T378" s="113"/>
      <c r="U378" s="113"/>
      <c r="V378" s="104"/>
      <c r="W378" s="104"/>
      <c r="X378" s="104"/>
      <c r="Y378" s="104"/>
      <c r="Z378" s="104"/>
      <c r="AA378" s="230"/>
      <c r="AB378" s="115">
        <v>24</v>
      </c>
      <c r="AC378" s="66">
        <v>42118</v>
      </c>
      <c r="AD378" s="67">
        <v>52558</v>
      </c>
      <c r="AE378" s="68" t="s">
        <v>148</v>
      </c>
      <c r="AF378" s="69">
        <v>0.56589999999999996</v>
      </c>
      <c r="AG378" s="69">
        <v>84</v>
      </c>
      <c r="AH378" s="69">
        <v>34</v>
      </c>
      <c r="AI378" s="70">
        <v>0.95</v>
      </c>
      <c r="AJ378" s="70">
        <v>0</v>
      </c>
      <c r="AK378" s="71" t="s">
        <v>20</v>
      </c>
      <c r="AL378" s="69">
        <v>64</v>
      </c>
      <c r="AM378" s="71" t="s">
        <v>35</v>
      </c>
      <c r="AN378" s="70">
        <v>21171</v>
      </c>
      <c r="AO378" s="70">
        <v>0.99</v>
      </c>
      <c r="AP378" s="410"/>
      <c r="AQ378" s="99">
        <v>0.52</v>
      </c>
      <c r="AR378" s="99">
        <v>0.56999999999999995</v>
      </c>
      <c r="AS378" s="90">
        <v>80</v>
      </c>
      <c r="AT378" s="90">
        <v>170</v>
      </c>
      <c r="AU378" s="90">
        <v>36</v>
      </c>
      <c r="AV378" s="90">
        <v>2</v>
      </c>
      <c r="AW378" s="90">
        <v>3</v>
      </c>
      <c r="AX378" s="230"/>
      <c r="AY378" s="104"/>
      <c r="AZ378" s="104"/>
      <c r="BA378" s="104"/>
      <c r="BB378" s="104"/>
      <c r="BC378" s="104"/>
      <c r="BD378" s="104"/>
      <c r="BE378" s="104"/>
      <c r="BF378" s="104"/>
      <c r="BG378" s="104"/>
      <c r="BH378" s="104"/>
      <c r="BI378" s="104"/>
      <c r="BJ378" s="104"/>
      <c r="BK378" s="104"/>
      <c r="BL378" s="104"/>
      <c r="BM378" s="104"/>
      <c r="BN378" s="421"/>
      <c r="BO378" s="104"/>
      <c r="BP378" s="104"/>
      <c r="BQ378" s="104"/>
      <c r="BR378" s="104"/>
      <c r="BS378" s="104"/>
      <c r="BT378" s="104"/>
      <c r="BU378" s="104"/>
    </row>
    <row r="379" spans="1:73" x14ac:dyDescent="0.25">
      <c r="A379" s="44">
        <f t="shared" si="49"/>
        <v>2015</v>
      </c>
      <c r="B379" s="44" t="str">
        <f t="shared" si="49"/>
        <v>ABRIL</v>
      </c>
      <c r="C379" s="44">
        <v>26</v>
      </c>
      <c r="D379" s="44" t="str">
        <f t="shared" si="48"/>
        <v>ABRIL 2015 / 25</v>
      </c>
      <c r="E379" s="104"/>
      <c r="F379" s="77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Q379" s="113"/>
      <c r="R379" s="113"/>
      <c r="S379" s="415"/>
      <c r="T379" s="113"/>
      <c r="U379" s="113"/>
      <c r="V379" s="104"/>
      <c r="W379" s="104"/>
      <c r="X379" s="104"/>
      <c r="Y379" s="104"/>
      <c r="Z379" s="104"/>
      <c r="AA379" s="230"/>
      <c r="AB379" s="115">
        <v>25</v>
      </c>
      <c r="AC379" s="66">
        <v>42119</v>
      </c>
      <c r="AD379" s="67">
        <v>52581</v>
      </c>
      <c r="AE379" s="68" t="s">
        <v>36</v>
      </c>
      <c r="AF379" s="69">
        <v>0.56710000000000005</v>
      </c>
      <c r="AG379" s="69">
        <v>81</v>
      </c>
      <c r="AH379" s="69">
        <v>34</v>
      </c>
      <c r="AI379" s="70">
        <v>1.07</v>
      </c>
      <c r="AJ379" s="70">
        <v>0</v>
      </c>
      <c r="AK379" s="71" t="s">
        <v>20</v>
      </c>
      <c r="AL379" s="69">
        <v>64</v>
      </c>
      <c r="AM379" s="71" t="s">
        <v>35</v>
      </c>
      <c r="AN379" s="70">
        <v>21171</v>
      </c>
      <c r="AO379" s="70">
        <v>0.49</v>
      </c>
      <c r="AP379" s="410"/>
      <c r="AQ379" s="99">
        <v>0.52</v>
      </c>
      <c r="AR379" s="99">
        <v>0.56999999999999995</v>
      </c>
      <c r="AS379" s="90">
        <v>80</v>
      </c>
      <c r="AT379" s="90">
        <v>170</v>
      </c>
      <c r="AU379" s="90">
        <v>36</v>
      </c>
      <c r="AV379" s="90">
        <v>2</v>
      </c>
      <c r="AW379" s="90">
        <v>3</v>
      </c>
      <c r="AX379" s="230"/>
      <c r="AY379" s="104"/>
      <c r="AZ379" s="104"/>
      <c r="BA379" s="104"/>
      <c r="BB379" s="104"/>
      <c r="BC379" s="104"/>
      <c r="BD379" s="104"/>
      <c r="BE379" s="104"/>
      <c r="BF379" s="104"/>
      <c r="BG379" s="104"/>
      <c r="BH379" s="104"/>
      <c r="BI379" s="104"/>
      <c r="BJ379" s="104"/>
      <c r="BK379" s="104"/>
      <c r="BL379" s="104"/>
      <c r="BM379" s="104"/>
      <c r="BN379" s="421"/>
      <c r="BO379" s="104"/>
      <c r="BP379" s="104"/>
      <c r="BQ379" s="104"/>
      <c r="BR379" s="104"/>
      <c r="BS379" s="104"/>
      <c r="BT379" s="104"/>
      <c r="BU379" s="104"/>
    </row>
    <row r="380" spans="1:73" x14ac:dyDescent="0.25">
      <c r="A380" s="44">
        <f t="shared" si="49"/>
        <v>2015</v>
      </c>
      <c r="B380" s="44" t="str">
        <f t="shared" si="49"/>
        <v>ABRIL</v>
      </c>
      <c r="C380" s="44">
        <v>27</v>
      </c>
      <c r="D380" s="44" t="str">
        <f t="shared" si="48"/>
        <v>ABRIL 2015 / 26</v>
      </c>
      <c r="E380" s="104"/>
      <c r="F380" s="77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Q380" s="113"/>
      <c r="R380" s="113"/>
      <c r="S380" s="415"/>
      <c r="T380" s="113"/>
      <c r="U380" s="113"/>
      <c r="V380" s="104"/>
      <c r="W380" s="104"/>
      <c r="X380" s="104"/>
      <c r="Y380" s="104"/>
      <c r="Z380" s="104"/>
      <c r="AA380" s="230"/>
      <c r="AB380" s="115">
        <v>26</v>
      </c>
      <c r="AC380" s="66">
        <v>42120</v>
      </c>
      <c r="AD380" s="67">
        <v>52589</v>
      </c>
      <c r="AE380" s="68" t="s">
        <v>148</v>
      </c>
      <c r="AF380" s="69">
        <v>0.56059999999999999</v>
      </c>
      <c r="AG380" s="69">
        <v>93</v>
      </c>
      <c r="AH380" s="69">
        <v>35</v>
      </c>
      <c r="AI380" s="70">
        <v>0.57999999999999996</v>
      </c>
      <c r="AJ380" s="70">
        <v>0</v>
      </c>
      <c r="AK380" s="71" t="s">
        <v>20</v>
      </c>
      <c r="AL380" s="69">
        <v>63</v>
      </c>
      <c r="AM380" s="71" t="s">
        <v>35</v>
      </c>
      <c r="AN380" s="70">
        <v>21200</v>
      </c>
      <c r="AO380" s="70">
        <v>0.81</v>
      </c>
      <c r="AP380" s="410"/>
      <c r="AQ380" s="99">
        <v>0.52</v>
      </c>
      <c r="AR380" s="99">
        <v>0.56999999999999995</v>
      </c>
      <c r="AS380" s="90">
        <v>80</v>
      </c>
      <c r="AT380" s="90">
        <v>170</v>
      </c>
      <c r="AU380" s="90">
        <v>36</v>
      </c>
      <c r="AV380" s="90">
        <v>2</v>
      </c>
      <c r="AW380" s="90">
        <v>3</v>
      </c>
      <c r="AX380" s="230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  <c r="BK380" s="104"/>
      <c r="BL380" s="104"/>
      <c r="BM380" s="104"/>
      <c r="BN380" s="421"/>
      <c r="BO380" s="104"/>
      <c r="BP380" s="104"/>
      <c r="BQ380" s="104"/>
      <c r="BR380" s="104"/>
      <c r="BS380" s="104"/>
      <c r="BT380" s="104"/>
      <c r="BU380" s="104"/>
    </row>
    <row r="381" spans="1:73" x14ac:dyDescent="0.25">
      <c r="A381" s="44">
        <f t="shared" si="49"/>
        <v>2015</v>
      </c>
      <c r="B381" s="44" t="str">
        <f t="shared" si="49"/>
        <v>ABRIL</v>
      </c>
      <c r="C381" s="44">
        <v>28</v>
      </c>
      <c r="D381" s="44" t="str">
        <f t="shared" si="48"/>
        <v>ABRIL 2015 / 27</v>
      </c>
      <c r="E381" s="104"/>
      <c r="F381" s="77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13"/>
      <c r="R381" s="113"/>
      <c r="S381" s="415"/>
      <c r="T381" s="113"/>
      <c r="U381" s="113"/>
      <c r="V381" s="104"/>
      <c r="W381" s="104"/>
      <c r="X381" s="104"/>
      <c r="Y381" s="104"/>
      <c r="Z381" s="104"/>
      <c r="AA381" s="230"/>
      <c r="AB381" s="115">
        <v>27</v>
      </c>
      <c r="AC381" s="66">
        <v>42121</v>
      </c>
      <c r="AD381" s="67">
        <v>52616</v>
      </c>
      <c r="AE381" s="68" t="s">
        <v>36</v>
      </c>
      <c r="AF381" s="69">
        <v>0.56469999999999998</v>
      </c>
      <c r="AG381" s="69">
        <v>84</v>
      </c>
      <c r="AH381" s="69">
        <v>35</v>
      </c>
      <c r="AI381" s="70">
        <v>0.25</v>
      </c>
      <c r="AJ381" s="70">
        <v>0</v>
      </c>
      <c r="AK381" s="71" t="s">
        <v>20</v>
      </c>
      <c r="AL381" s="69">
        <v>63</v>
      </c>
      <c r="AM381" s="71" t="s">
        <v>35</v>
      </c>
      <c r="AN381" s="70">
        <v>21177</v>
      </c>
      <c r="AO381" s="70">
        <v>0.55000000000000004</v>
      </c>
      <c r="AP381" s="410"/>
      <c r="AQ381" s="99">
        <v>0.52</v>
      </c>
      <c r="AR381" s="99">
        <v>0.56999999999999995</v>
      </c>
      <c r="AS381" s="90">
        <v>80</v>
      </c>
      <c r="AT381" s="90">
        <v>170</v>
      </c>
      <c r="AU381" s="90">
        <v>36</v>
      </c>
      <c r="AV381" s="90">
        <v>2</v>
      </c>
      <c r="AW381" s="90">
        <v>3</v>
      </c>
      <c r="AX381" s="230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104"/>
      <c r="BL381" s="104"/>
      <c r="BM381" s="104"/>
      <c r="BN381" s="421"/>
      <c r="BO381" s="104"/>
      <c r="BP381" s="104"/>
      <c r="BQ381" s="104"/>
      <c r="BR381" s="104"/>
      <c r="BS381" s="104"/>
      <c r="BT381" s="104"/>
      <c r="BU381" s="104"/>
    </row>
    <row r="382" spans="1:73" x14ac:dyDescent="0.25">
      <c r="A382" s="44">
        <f t="shared" si="49"/>
        <v>2015</v>
      </c>
      <c r="B382" s="44" t="str">
        <f t="shared" si="49"/>
        <v>ABRIL</v>
      </c>
      <c r="C382" s="44">
        <v>29</v>
      </c>
      <c r="D382" s="44" t="str">
        <f t="shared" si="48"/>
        <v>ABRIL 2015 / 28</v>
      </c>
      <c r="E382" s="104"/>
      <c r="F382" s="77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Q382" s="113"/>
      <c r="R382" s="113"/>
      <c r="S382" s="415"/>
      <c r="T382" s="113"/>
      <c r="U382" s="113"/>
      <c r="V382" s="104"/>
      <c r="W382" s="104"/>
      <c r="X382" s="104"/>
      <c r="Y382" s="104"/>
      <c r="Z382" s="104"/>
      <c r="AA382" s="230"/>
      <c r="AB382" s="115">
        <v>28</v>
      </c>
      <c r="AC382" s="66">
        <v>42122</v>
      </c>
      <c r="AD382" s="67">
        <v>52624</v>
      </c>
      <c r="AE382" s="68" t="s">
        <v>148</v>
      </c>
      <c r="AF382" s="69">
        <v>0.56340000000000001</v>
      </c>
      <c r="AG382" s="69">
        <v>88</v>
      </c>
      <c r="AH382" s="69">
        <v>35</v>
      </c>
      <c r="AI382" s="70">
        <v>1.1299999999999999</v>
      </c>
      <c r="AJ382" s="70">
        <v>0</v>
      </c>
      <c r="AK382" s="71" t="s">
        <v>20</v>
      </c>
      <c r="AL382" s="69">
        <v>63</v>
      </c>
      <c r="AM382" s="71" t="s">
        <v>35</v>
      </c>
      <c r="AN382" s="70">
        <v>21182</v>
      </c>
      <c r="AO382" s="70">
        <v>0.86</v>
      </c>
      <c r="AP382" s="410"/>
      <c r="AQ382" s="99">
        <v>0.52</v>
      </c>
      <c r="AR382" s="99">
        <v>0.56999999999999995</v>
      </c>
      <c r="AS382" s="90">
        <v>80</v>
      </c>
      <c r="AT382" s="90">
        <v>170</v>
      </c>
      <c r="AU382" s="90">
        <v>36</v>
      </c>
      <c r="AV382" s="90">
        <v>2</v>
      </c>
      <c r="AW382" s="90">
        <v>3</v>
      </c>
      <c r="AX382" s="230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104"/>
      <c r="BL382" s="104"/>
      <c r="BM382" s="104"/>
      <c r="BN382" s="421"/>
      <c r="BO382" s="104"/>
      <c r="BP382" s="104"/>
      <c r="BQ382" s="104"/>
      <c r="BR382" s="104"/>
      <c r="BS382" s="104"/>
      <c r="BT382" s="104"/>
      <c r="BU382" s="104"/>
    </row>
    <row r="383" spans="1:73" x14ac:dyDescent="0.25">
      <c r="A383" s="44">
        <f t="shared" si="49"/>
        <v>2015</v>
      </c>
      <c r="B383" s="44" t="str">
        <f t="shared" si="49"/>
        <v>ABRIL</v>
      </c>
      <c r="C383" s="44">
        <v>30</v>
      </c>
      <c r="D383" s="44" t="str">
        <f t="shared" si="48"/>
        <v>ABRIL 2015 / 29</v>
      </c>
      <c r="E383" s="104"/>
      <c r="F383" s="77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Q383" s="113"/>
      <c r="R383" s="113"/>
      <c r="S383" s="415"/>
      <c r="T383" s="113"/>
      <c r="U383" s="113"/>
      <c r="V383" s="104"/>
      <c r="W383" s="104"/>
      <c r="X383" s="104"/>
      <c r="Y383" s="104"/>
      <c r="Z383" s="104"/>
      <c r="AA383" s="230"/>
      <c r="AB383" s="115">
        <v>29</v>
      </c>
      <c r="AC383" s="66">
        <v>42123</v>
      </c>
      <c r="AD383" s="67">
        <v>52653</v>
      </c>
      <c r="AE383" s="68" t="s">
        <v>36</v>
      </c>
      <c r="AF383" s="69">
        <v>0.56200000000000006</v>
      </c>
      <c r="AG383" s="69">
        <v>92</v>
      </c>
      <c r="AH383" s="69">
        <v>35</v>
      </c>
      <c r="AI383" s="70">
        <v>1.17</v>
      </c>
      <c r="AJ383" s="70">
        <v>0</v>
      </c>
      <c r="AK383" s="71" t="s">
        <v>20</v>
      </c>
      <c r="AL383" s="69">
        <v>63</v>
      </c>
      <c r="AM383" s="71" t="s">
        <v>35</v>
      </c>
      <c r="AN383" s="70">
        <v>21182</v>
      </c>
      <c r="AO383" s="70">
        <v>1.25</v>
      </c>
      <c r="AP383" s="410"/>
      <c r="AQ383" s="99">
        <v>0.52</v>
      </c>
      <c r="AR383" s="99">
        <v>0.56999999999999995</v>
      </c>
      <c r="AS383" s="90">
        <v>80</v>
      </c>
      <c r="AT383" s="90">
        <v>170</v>
      </c>
      <c r="AU383" s="90">
        <v>36</v>
      </c>
      <c r="AV383" s="90">
        <v>2</v>
      </c>
      <c r="AW383" s="90">
        <v>3</v>
      </c>
      <c r="AX383" s="230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421"/>
      <c r="BO383" s="104"/>
      <c r="BP383" s="104"/>
      <c r="BQ383" s="104"/>
      <c r="BR383" s="104"/>
      <c r="BS383" s="104"/>
      <c r="BT383" s="104"/>
      <c r="BU383" s="104"/>
    </row>
    <row r="384" spans="1:73" x14ac:dyDescent="0.25">
      <c r="A384" s="44">
        <f t="shared" si="49"/>
        <v>2015</v>
      </c>
      <c r="B384" s="44" t="str">
        <f t="shared" si="49"/>
        <v>ABRIL</v>
      </c>
      <c r="C384" s="44">
        <v>31</v>
      </c>
      <c r="D384" s="44" t="str">
        <f t="shared" si="48"/>
        <v>ABRIL 2015 / 30</v>
      </c>
      <c r="E384" s="104"/>
      <c r="F384" s="77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Q384" s="113"/>
      <c r="R384" s="113"/>
      <c r="S384" s="415"/>
      <c r="T384" s="113"/>
      <c r="U384" s="113"/>
      <c r="V384" s="104"/>
      <c r="W384" s="104"/>
      <c r="X384" s="104"/>
      <c r="Y384" s="104"/>
      <c r="Z384" s="104"/>
      <c r="AA384" s="230"/>
      <c r="AB384" s="115">
        <v>30</v>
      </c>
      <c r="AC384" s="66">
        <v>42124</v>
      </c>
      <c r="AD384" s="67">
        <v>52834</v>
      </c>
      <c r="AE384" s="68" t="s">
        <v>148</v>
      </c>
      <c r="AF384" s="69">
        <v>0.56369999999999998</v>
      </c>
      <c r="AG384" s="69">
        <v>88</v>
      </c>
      <c r="AH384" s="69">
        <v>35</v>
      </c>
      <c r="AI384" s="70">
        <v>0.93</v>
      </c>
      <c r="AJ384" s="70">
        <v>0</v>
      </c>
      <c r="AK384" s="71" t="s">
        <v>20</v>
      </c>
      <c r="AL384" s="69">
        <v>63</v>
      </c>
      <c r="AM384" s="71" t="s">
        <v>35</v>
      </c>
      <c r="AN384" s="70">
        <v>21180</v>
      </c>
      <c r="AO384" s="70">
        <v>0.86</v>
      </c>
      <c r="AP384" s="410"/>
      <c r="AQ384" s="99">
        <v>0.52</v>
      </c>
      <c r="AR384" s="99">
        <v>0.56999999999999995</v>
      </c>
      <c r="AS384" s="90">
        <v>80</v>
      </c>
      <c r="AT384" s="90">
        <v>170</v>
      </c>
      <c r="AU384" s="90">
        <v>36</v>
      </c>
      <c r="AV384" s="90">
        <v>2</v>
      </c>
      <c r="AW384" s="90">
        <v>3</v>
      </c>
      <c r="AX384" s="230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104"/>
      <c r="BL384" s="104"/>
      <c r="BM384" s="104"/>
      <c r="BN384" s="421"/>
      <c r="BO384" s="104"/>
      <c r="BP384" s="104"/>
      <c r="BQ384" s="104"/>
      <c r="BR384" s="104"/>
      <c r="BS384" s="104"/>
      <c r="BT384" s="104"/>
      <c r="BU384" s="104"/>
    </row>
    <row r="385" spans="1:74" s="206" customFormat="1" ht="15.75" x14ac:dyDescent="0.25">
      <c r="D385" s="44" t="str">
        <f t="shared" si="48"/>
        <v>ABRIL 2015 / 31</v>
      </c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17"/>
      <c r="T385" s="44"/>
      <c r="U385" s="44"/>
      <c r="V385" s="44"/>
      <c r="W385" s="44"/>
      <c r="X385" s="44"/>
      <c r="Y385" s="44"/>
      <c r="Z385" s="44"/>
      <c r="AA385" s="207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11"/>
      <c r="AQ385" s="44"/>
      <c r="AR385" s="44"/>
      <c r="AS385" s="44"/>
      <c r="AT385" s="44"/>
      <c r="AU385" s="44"/>
      <c r="AV385" s="44"/>
      <c r="AW385" s="44"/>
      <c r="AX385" s="207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22"/>
      <c r="BO385" s="44"/>
      <c r="BP385" s="44"/>
      <c r="BQ385" s="44"/>
      <c r="BR385" s="44"/>
      <c r="BS385" s="44"/>
      <c r="BT385" s="44"/>
      <c r="BU385" s="44"/>
      <c r="BV385" s="209" t="str">
        <f>IFERROR(AVERAGE(BV354:BV384),"")</f>
        <v/>
      </c>
    </row>
    <row r="386" spans="1:74" ht="15.75" x14ac:dyDescent="0.25">
      <c r="A386" s="44">
        <v>2015</v>
      </c>
      <c r="B386" s="44" t="s">
        <v>226</v>
      </c>
      <c r="C386" s="44">
        <v>1</v>
      </c>
      <c r="D386" s="208" t="s">
        <v>228</v>
      </c>
      <c r="E386" s="209">
        <f t="shared" ref="E386:AJ386" si="50">IFERROR(AVERAGE(E355:E385),"")</f>
        <v>7</v>
      </c>
      <c r="F386" s="209">
        <f t="shared" si="50"/>
        <v>42110.846153846156</v>
      </c>
      <c r="G386" s="209">
        <f t="shared" si="50"/>
        <v>52382.923076923078</v>
      </c>
      <c r="H386" s="209" t="str">
        <f t="shared" si="50"/>
        <v/>
      </c>
      <c r="I386" s="209">
        <f t="shared" si="50"/>
        <v>0.54777692307692305</v>
      </c>
      <c r="J386" s="209">
        <f t="shared" si="50"/>
        <v>97.84615384615384</v>
      </c>
      <c r="K386" s="209">
        <f t="shared" si="50"/>
        <v>27.53846153846154</v>
      </c>
      <c r="L386" s="209">
        <f t="shared" si="50"/>
        <v>1.0323076923076921</v>
      </c>
      <c r="M386" s="209">
        <f t="shared" si="50"/>
        <v>0</v>
      </c>
      <c r="N386" s="209" t="str">
        <f t="shared" si="50"/>
        <v/>
      </c>
      <c r="O386" s="209">
        <f t="shared" si="50"/>
        <v>3.5384615384615383</v>
      </c>
      <c r="P386" s="209" t="str">
        <f t="shared" si="50"/>
        <v/>
      </c>
      <c r="Q386" s="209">
        <f t="shared" si="50"/>
        <v>21287.307692307691</v>
      </c>
      <c r="R386" s="209">
        <f t="shared" si="50"/>
        <v>0.8961538461538463</v>
      </c>
      <c r="S386" s="418" t="str">
        <f t="shared" si="50"/>
        <v/>
      </c>
      <c r="T386" s="209">
        <f t="shared" si="50"/>
        <v>0.5199999999999998</v>
      </c>
      <c r="U386" s="209">
        <f t="shared" si="50"/>
        <v>0.57000000000000006</v>
      </c>
      <c r="V386" s="209">
        <f t="shared" si="50"/>
        <v>80</v>
      </c>
      <c r="W386" s="209">
        <f t="shared" si="50"/>
        <v>170</v>
      </c>
      <c r="X386" s="209">
        <f t="shared" si="50"/>
        <v>36</v>
      </c>
      <c r="Y386" s="209">
        <f t="shared" si="50"/>
        <v>2</v>
      </c>
      <c r="Z386" s="209">
        <f t="shared" si="50"/>
        <v>3</v>
      </c>
      <c r="AA386" s="209" t="str">
        <f t="shared" si="50"/>
        <v/>
      </c>
      <c r="AB386" s="209">
        <f t="shared" si="50"/>
        <v>15.5</v>
      </c>
      <c r="AC386" s="209">
        <f t="shared" si="50"/>
        <v>42109.599999999999</v>
      </c>
      <c r="AD386" s="209">
        <f t="shared" si="50"/>
        <v>52333.8</v>
      </c>
      <c r="AE386" s="209" t="str">
        <f t="shared" si="50"/>
        <v/>
      </c>
      <c r="AF386" s="209">
        <f t="shared" si="50"/>
        <v>0.56462000000000012</v>
      </c>
      <c r="AG386" s="209">
        <f t="shared" si="50"/>
        <v>85.033333333333331</v>
      </c>
      <c r="AH386" s="209">
        <f t="shared" si="50"/>
        <v>34.166666666666664</v>
      </c>
      <c r="AI386" s="209">
        <f t="shared" si="50"/>
        <v>0.90399999999999969</v>
      </c>
      <c r="AJ386" s="209">
        <f t="shared" si="50"/>
        <v>0</v>
      </c>
      <c r="AK386" s="209" t="str">
        <f t="shared" ref="AK386:BP386" si="51">IFERROR(AVERAGE(AK355:AK385),"")</f>
        <v/>
      </c>
      <c r="AL386" s="209">
        <f t="shared" si="51"/>
        <v>63.833333333333336</v>
      </c>
      <c r="AM386" s="209" t="str">
        <f t="shared" si="51"/>
        <v/>
      </c>
      <c r="AN386" s="209">
        <f t="shared" si="51"/>
        <v>21180.466666666667</v>
      </c>
      <c r="AO386" s="209">
        <f t="shared" si="51"/>
        <v>0.60766666666666669</v>
      </c>
      <c r="AP386" s="412" t="str">
        <f t="shared" si="51"/>
        <v/>
      </c>
      <c r="AQ386" s="209">
        <f t="shared" si="51"/>
        <v>0.51999999999999968</v>
      </c>
      <c r="AR386" s="209">
        <f t="shared" si="51"/>
        <v>0.57000000000000017</v>
      </c>
      <c r="AS386" s="209">
        <f t="shared" si="51"/>
        <v>80</v>
      </c>
      <c r="AT386" s="209">
        <f t="shared" si="51"/>
        <v>170</v>
      </c>
      <c r="AU386" s="209">
        <f t="shared" si="51"/>
        <v>36</v>
      </c>
      <c r="AV386" s="209">
        <f t="shared" si="51"/>
        <v>2</v>
      </c>
      <c r="AW386" s="209">
        <f t="shared" si="51"/>
        <v>3</v>
      </c>
      <c r="AX386" s="209" t="str">
        <f t="shared" si="51"/>
        <v/>
      </c>
      <c r="AY386" s="209">
        <f t="shared" si="51"/>
        <v>2.5</v>
      </c>
      <c r="AZ386" s="209">
        <f t="shared" si="51"/>
        <v>42110.5</v>
      </c>
      <c r="BA386" s="209" t="str">
        <f t="shared" si="51"/>
        <v/>
      </c>
      <c r="BB386" s="209" t="str">
        <f t="shared" si="51"/>
        <v/>
      </c>
      <c r="BC386" s="209">
        <f t="shared" si="51"/>
        <v>0.56132500000000007</v>
      </c>
      <c r="BD386" s="209">
        <f t="shared" si="51"/>
        <v>89</v>
      </c>
      <c r="BE386" s="209">
        <f t="shared" si="51"/>
        <v>33.512</v>
      </c>
      <c r="BF386" s="209">
        <f t="shared" si="51"/>
        <v>0.84</v>
      </c>
      <c r="BG386" s="209">
        <f t="shared" si="51"/>
        <v>1.9750000000000001</v>
      </c>
      <c r="BH386" s="209">
        <f t="shared" si="51"/>
        <v>0.02</v>
      </c>
      <c r="BI386" s="209">
        <f t="shared" si="51"/>
        <v>1</v>
      </c>
      <c r="BJ386" s="209">
        <f t="shared" si="51"/>
        <v>5.0000000000000001E-3</v>
      </c>
      <c r="BK386" s="209" t="str">
        <f t="shared" si="51"/>
        <v/>
      </c>
      <c r="BL386" s="209">
        <f t="shared" si="51"/>
        <v>21253.75</v>
      </c>
      <c r="BM386" s="209">
        <f t="shared" si="51"/>
        <v>0.4</v>
      </c>
      <c r="BN386" s="423" t="str">
        <f t="shared" si="51"/>
        <v/>
      </c>
      <c r="BO386" s="209">
        <f t="shared" si="51"/>
        <v>0.52</v>
      </c>
      <c r="BP386" s="209">
        <f t="shared" si="51"/>
        <v>0.56999999999999995</v>
      </c>
      <c r="BQ386" s="209">
        <f t="shared" ref="BQ386:BU386" si="52">IFERROR(AVERAGE(BQ355:BQ385),"")</f>
        <v>80</v>
      </c>
      <c r="BR386" s="209">
        <f t="shared" si="52"/>
        <v>170</v>
      </c>
      <c r="BS386" s="209">
        <f t="shared" si="52"/>
        <v>36</v>
      </c>
      <c r="BT386" s="209">
        <f t="shared" si="52"/>
        <v>2</v>
      </c>
      <c r="BU386" s="209">
        <f t="shared" si="52"/>
        <v>3</v>
      </c>
    </row>
    <row r="387" spans="1:74" x14ac:dyDescent="0.25">
      <c r="A387" s="44">
        <f>A386</f>
        <v>2015</v>
      </c>
      <c r="B387" s="44" t="str">
        <f>B386</f>
        <v>MAYO</v>
      </c>
      <c r="C387" s="44">
        <v>2</v>
      </c>
      <c r="D387" s="44" t="str">
        <f t="shared" ref="D387:D417" si="53">B386&amp;" "&amp;A386&amp;" / "&amp;C386</f>
        <v>MAYO 2015 / 1</v>
      </c>
      <c r="E387" s="104">
        <v>1</v>
      </c>
      <c r="F387" s="78">
        <v>42128</v>
      </c>
      <c r="G387" s="114">
        <v>52910</v>
      </c>
      <c r="H387" s="114" t="s">
        <v>19</v>
      </c>
      <c r="I387" s="92">
        <v>0.53739999999999999</v>
      </c>
      <c r="J387" s="93">
        <v>114</v>
      </c>
      <c r="K387" s="93">
        <v>28</v>
      </c>
      <c r="L387" s="93">
        <v>0.69</v>
      </c>
      <c r="M387" s="93">
        <v>0</v>
      </c>
      <c r="N387" s="94" t="s">
        <v>20</v>
      </c>
      <c r="O387" s="93">
        <v>3</v>
      </c>
      <c r="P387" s="94" t="s">
        <v>21</v>
      </c>
      <c r="Q387" s="121">
        <v>21343</v>
      </c>
      <c r="R387" s="93">
        <v>1.62</v>
      </c>
      <c r="S387" s="414"/>
      <c r="T387" s="99">
        <v>0.52</v>
      </c>
      <c r="U387" s="99">
        <v>0.56999999999999995</v>
      </c>
      <c r="V387" s="90">
        <v>80</v>
      </c>
      <c r="W387" s="90">
        <v>170</v>
      </c>
      <c r="X387" s="90">
        <v>36</v>
      </c>
      <c r="Y387" s="90">
        <v>2</v>
      </c>
      <c r="Z387" s="90">
        <v>3</v>
      </c>
      <c r="AA387" s="230"/>
      <c r="AB387" s="115">
        <v>1</v>
      </c>
      <c r="AC387" s="66">
        <v>42125</v>
      </c>
      <c r="AD387" s="67">
        <v>52855</v>
      </c>
      <c r="AE387" s="68" t="s">
        <v>34</v>
      </c>
      <c r="AF387" s="69">
        <v>0.56699999999999995</v>
      </c>
      <c r="AG387" s="69">
        <v>80</v>
      </c>
      <c r="AH387" s="69">
        <v>35</v>
      </c>
      <c r="AI387" s="70">
        <v>1.1200000000000001</v>
      </c>
      <c r="AJ387" s="70">
        <v>0</v>
      </c>
      <c r="AK387" s="71" t="s">
        <v>20</v>
      </c>
      <c r="AL387" s="69">
        <v>63</v>
      </c>
      <c r="AM387" s="71" t="s">
        <v>35</v>
      </c>
      <c r="AN387" s="70">
        <v>21172</v>
      </c>
      <c r="AO387" s="70">
        <v>0.42</v>
      </c>
      <c r="AP387" s="410"/>
      <c r="AQ387" s="99">
        <v>0.52</v>
      </c>
      <c r="AR387" s="99">
        <v>0.56999999999999995</v>
      </c>
      <c r="AS387" s="90">
        <v>80</v>
      </c>
      <c r="AT387" s="90">
        <v>170</v>
      </c>
      <c r="AU387" s="90">
        <v>36</v>
      </c>
      <c r="AV387" s="90">
        <v>2</v>
      </c>
      <c r="AW387" s="90">
        <v>3</v>
      </c>
      <c r="AX387" s="230"/>
      <c r="AY387" s="104">
        <v>1</v>
      </c>
      <c r="AZ387" s="116">
        <v>42126</v>
      </c>
      <c r="BA387" s="117"/>
      <c r="BB387" s="117"/>
      <c r="BC387" s="117">
        <v>0.56069999999999998</v>
      </c>
      <c r="BD387" s="70">
        <v>91</v>
      </c>
      <c r="BE387" s="102">
        <f>((9/5)*BF387)+32</f>
        <v>33.512</v>
      </c>
      <c r="BF387" s="70">
        <v>0.84</v>
      </c>
      <c r="BG387" s="70">
        <v>2</v>
      </c>
      <c r="BH387" s="70">
        <v>0.02</v>
      </c>
      <c r="BI387" s="70">
        <v>1</v>
      </c>
      <c r="BJ387" s="118">
        <v>5.0000000000000001E-3</v>
      </c>
      <c r="BK387" s="117" t="s">
        <v>37</v>
      </c>
      <c r="BL387" s="70">
        <v>21256</v>
      </c>
      <c r="BM387" s="70">
        <v>0.4</v>
      </c>
      <c r="BN387" s="424"/>
      <c r="BO387" s="99">
        <v>0.52</v>
      </c>
      <c r="BP387" s="99">
        <v>0.56999999999999995</v>
      </c>
      <c r="BQ387" s="90">
        <v>80</v>
      </c>
      <c r="BR387" s="90">
        <v>170</v>
      </c>
      <c r="BS387" s="90">
        <v>36</v>
      </c>
      <c r="BT387" s="90">
        <v>2</v>
      </c>
      <c r="BU387" s="90">
        <v>3</v>
      </c>
    </row>
    <row r="388" spans="1:74" x14ac:dyDescent="0.25">
      <c r="A388" s="44">
        <f t="shared" ref="A388:B416" si="54">A387</f>
        <v>2015</v>
      </c>
      <c r="B388" s="44" t="str">
        <f t="shared" si="54"/>
        <v>MAYO</v>
      </c>
      <c r="C388" s="44">
        <v>3</v>
      </c>
      <c r="D388" s="44" t="str">
        <f t="shared" si="53"/>
        <v>MAYO 2015 / 2</v>
      </c>
      <c r="E388" s="104">
        <v>2</v>
      </c>
      <c r="F388" s="78">
        <v>42130</v>
      </c>
      <c r="G388" s="114">
        <v>52938</v>
      </c>
      <c r="H388" s="114" t="s">
        <v>19</v>
      </c>
      <c r="I388" s="92">
        <v>0.5444</v>
      </c>
      <c r="J388" s="93">
        <v>110</v>
      </c>
      <c r="K388" s="93">
        <v>28</v>
      </c>
      <c r="L388" s="93">
        <v>1.1100000000000001</v>
      </c>
      <c r="M388" s="93">
        <v>0</v>
      </c>
      <c r="N388" s="94" t="s">
        <v>20</v>
      </c>
      <c r="O388" s="93">
        <v>3</v>
      </c>
      <c r="P388" s="94" t="s">
        <v>21</v>
      </c>
      <c r="Q388" s="121">
        <v>21307</v>
      </c>
      <c r="R388" s="93">
        <v>1.7</v>
      </c>
      <c r="S388" s="414"/>
      <c r="T388" s="99">
        <v>0.52</v>
      </c>
      <c r="U388" s="99">
        <v>0.56999999999999995</v>
      </c>
      <c r="V388" s="90">
        <v>80</v>
      </c>
      <c r="W388" s="90">
        <v>170</v>
      </c>
      <c r="X388" s="90">
        <v>36</v>
      </c>
      <c r="Y388" s="90">
        <v>2</v>
      </c>
      <c r="Z388" s="90">
        <v>3</v>
      </c>
      <c r="AA388" s="230"/>
      <c r="AB388" s="115">
        <v>2</v>
      </c>
      <c r="AC388" s="66">
        <v>42126</v>
      </c>
      <c r="AD388" s="67">
        <v>52861</v>
      </c>
      <c r="AE388" s="68" t="s">
        <v>148</v>
      </c>
      <c r="AF388" s="69">
        <v>0.56359999999999999</v>
      </c>
      <c r="AG388" s="69">
        <v>88</v>
      </c>
      <c r="AH388" s="69">
        <v>35</v>
      </c>
      <c r="AI388" s="70">
        <v>0.91</v>
      </c>
      <c r="AJ388" s="70">
        <v>0</v>
      </c>
      <c r="AK388" s="71" t="s">
        <v>20</v>
      </c>
      <c r="AL388" s="69">
        <v>63</v>
      </c>
      <c r="AM388" s="71" t="s">
        <v>35</v>
      </c>
      <c r="AN388" s="70">
        <v>21175</v>
      </c>
      <c r="AO388" s="70">
        <v>1.42</v>
      </c>
      <c r="AP388" s="410"/>
      <c r="AQ388" s="99">
        <v>0.52</v>
      </c>
      <c r="AR388" s="99">
        <v>0.56999999999999995</v>
      </c>
      <c r="AS388" s="90">
        <v>80</v>
      </c>
      <c r="AT388" s="90">
        <v>170</v>
      </c>
      <c r="AU388" s="90">
        <v>36</v>
      </c>
      <c r="AV388" s="90">
        <v>2</v>
      </c>
      <c r="AW388" s="90">
        <v>3</v>
      </c>
      <c r="AX388" s="230"/>
      <c r="AY388" s="104">
        <v>2</v>
      </c>
      <c r="AZ388" s="116">
        <v>42135</v>
      </c>
      <c r="BA388" s="117"/>
      <c r="BB388" s="117"/>
      <c r="BC388" s="117">
        <v>0.55740000000000001</v>
      </c>
      <c r="BD388" s="70">
        <v>95</v>
      </c>
      <c r="BE388" s="102">
        <f>((9/5)*BF388)+32</f>
        <v>33.512</v>
      </c>
      <c r="BF388" s="70">
        <v>0.84</v>
      </c>
      <c r="BG388" s="70">
        <v>2</v>
      </c>
      <c r="BH388" s="70">
        <v>0.02</v>
      </c>
      <c r="BI388" s="70">
        <v>1</v>
      </c>
      <c r="BJ388" s="118">
        <v>5.0000000000000001E-3</v>
      </c>
      <c r="BK388" s="117" t="s">
        <v>37</v>
      </c>
      <c r="BL388" s="70">
        <v>21292</v>
      </c>
      <c r="BM388" s="70">
        <v>0.4</v>
      </c>
      <c r="BN388" s="424"/>
      <c r="BO388" s="99">
        <v>0.52</v>
      </c>
      <c r="BP388" s="99">
        <v>0.56999999999999995</v>
      </c>
      <c r="BQ388" s="90">
        <v>80</v>
      </c>
      <c r="BR388" s="90">
        <v>170</v>
      </c>
      <c r="BS388" s="90">
        <v>36</v>
      </c>
      <c r="BT388" s="90">
        <v>2</v>
      </c>
      <c r="BU388" s="90">
        <v>3</v>
      </c>
    </row>
    <row r="389" spans="1:74" x14ac:dyDescent="0.25">
      <c r="A389" s="44">
        <f t="shared" si="54"/>
        <v>2015</v>
      </c>
      <c r="B389" s="44" t="str">
        <f t="shared" si="54"/>
        <v>MAYO</v>
      </c>
      <c r="C389" s="44">
        <v>4</v>
      </c>
      <c r="D389" s="44" t="str">
        <f t="shared" si="53"/>
        <v>MAYO 2015 / 3</v>
      </c>
      <c r="E389" s="104">
        <v>3</v>
      </c>
      <c r="F389" s="78">
        <v>42131</v>
      </c>
      <c r="G389" s="114">
        <v>52980</v>
      </c>
      <c r="H389" s="114" t="s">
        <v>19</v>
      </c>
      <c r="I389" s="92">
        <v>0.53600000000000003</v>
      </c>
      <c r="J389" s="93">
        <v>120</v>
      </c>
      <c r="K389" s="93">
        <v>27</v>
      </c>
      <c r="L389" s="93">
        <v>0.61</v>
      </c>
      <c r="M389" s="93">
        <v>0</v>
      </c>
      <c r="N389" s="94" t="s">
        <v>20</v>
      </c>
      <c r="O389" s="93">
        <v>3</v>
      </c>
      <c r="P389" s="94" t="s">
        <v>21</v>
      </c>
      <c r="Q389" s="121">
        <v>21350</v>
      </c>
      <c r="R389" s="93">
        <v>2.96</v>
      </c>
      <c r="S389" s="414"/>
      <c r="T389" s="99">
        <v>0.52</v>
      </c>
      <c r="U389" s="99">
        <v>0.56999999999999995</v>
      </c>
      <c r="V389" s="90">
        <v>80</v>
      </c>
      <c r="W389" s="90">
        <v>170</v>
      </c>
      <c r="X389" s="90">
        <v>36</v>
      </c>
      <c r="Y389" s="90">
        <v>2</v>
      </c>
      <c r="Z389" s="90">
        <v>3</v>
      </c>
      <c r="AA389" s="230"/>
      <c r="AB389" s="115">
        <v>3</v>
      </c>
      <c r="AC389" s="66">
        <v>42127</v>
      </c>
      <c r="AD389" s="67">
        <v>52874</v>
      </c>
      <c r="AE389" s="68" t="s">
        <v>36</v>
      </c>
      <c r="AF389" s="69">
        <v>0.56569999999999998</v>
      </c>
      <c r="AG389" s="69">
        <v>84</v>
      </c>
      <c r="AH389" s="69">
        <v>35</v>
      </c>
      <c r="AI389" s="70">
        <v>0.99</v>
      </c>
      <c r="AJ389" s="70">
        <v>0</v>
      </c>
      <c r="AK389" s="71" t="s">
        <v>20</v>
      </c>
      <c r="AL389" s="69">
        <v>63</v>
      </c>
      <c r="AM389" s="71" t="s">
        <v>35</v>
      </c>
      <c r="AN389" s="70">
        <v>21174</v>
      </c>
      <c r="AO389" s="70">
        <v>0.83</v>
      </c>
      <c r="AP389" s="410"/>
      <c r="AQ389" s="99">
        <v>0.52</v>
      </c>
      <c r="AR389" s="99">
        <v>0.56999999999999995</v>
      </c>
      <c r="AS389" s="90">
        <v>80</v>
      </c>
      <c r="AT389" s="90">
        <v>170</v>
      </c>
      <c r="AU389" s="90">
        <v>36</v>
      </c>
      <c r="AV389" s="90">
        <v>2</v>
      </c>
      <c r="AW389" s="90">
        <v>3</v>
      </c>
      <c r="AX389" s="230"/>
      <c r="AY389" s="104">
        <v>3</v>
      </c>
      <c r="AZ389" s="116">
        <v>42142</v>
      </c>
      <c r="BA389" s="117"/>
      <c r="BB389" s="117"/>
      <c r="BC389" s="117">
        <v>0.55489999999999995</v>
      </c>
      <c r="BD389" s="70">
        <v>100</v>
      </c>
      <c r="BE389" s="102">
        <f>((9/5)*BF389)+32</f>
        <v>33.512</v>
      </c>
      <c r="BF389" s="70">
        <v>0.84</v>
      </c>
      <c r="BG389" s="70">
        <v>1.7</v>
      </c>
      <c r="BH389" s="70">
        <v>0.02</v>
      </c>
      <c r="BI389" s="70">
        <v>1</v>
      </c>
      <c r="BJ389" s="118">
        <v>5.0000000000000001E-3</v>
      </c>
      <c r="BK389" s="117" t="s">
        <v>37</v>
      </c>
      <c r="BL389" s="70">
        <v>21305</v>
      </c>
      <c r="BM389" s="70">
        <v>0.4</v>
      </c>
      <c r="BN389" s="424"/>
      <c r="BO389" s="99">
        <v>0.52</v>
      </c>
      <c r="BP389" s="99">
        <v>0.56999999999999995</v>
      </c>
      <c r="BQ389" s="90">
        <v>80</v>
      </c>
      <c r="BR389" s="90">
        <v>170</v>
      </c>
      <c r="BS389" s="90">
        <v>36</v>
      </c>
      <c r="BT389" s="90">
        <v>2</v>
      </c>
      <c r="BU389" s="90">
        <v>3</v>
      </c>
    </row>
    <row r="390" spans="1:74" x14ac:dyDescent="0.25">
      <c r="A390" s="44">
        <f t="shared" si="54"/>
        <v>2015</v>
      </c>
      <c r="B390" s="44" t="str">
        <f t="shared" si="54"/>
        <v>MAYO</v>
      </c>
      <c r="C390" s="44">
        <v>5</v>
      </c>
      <c r="D390" s="44" t="str">
        <f t="shared" si="53"/>
        <v>MAYO 2015 / 4</v>
      </c>
      <c r="E390" s="104">
        <v>4</v>
      </c>
      <c r="F390" s="78">
        <v>42134</v>
      </c>
      <c r="G390" s="114">
        <v>53024</v>
      </c>
      <c r="H390" s="114" t="s">
        <v>19</v>
      </c>
      <c r="I390" s="92">
        <v>0.54410000000000003</v>
      </c>
      <c r="J390" s="93">
        <v>118</v>
      </c>
      <c r="K390" s="93">
        <v>27</v>
      </c>
      <c r="L390" s="93">
        <v>1.04</v>
      </c>
      <c r="M390" s="93">
        <v>0</v>
      </c>
      <c r="N390" s="94" t="s">
        <v>20</v>
      </c>
      <c r="O390" s="93">
        <v>3</v>
      </c>
      <c r="P390" s="94" t="s">
        <v>21</v>
      </c>
      <c r="Q390" s="121">
        <v>21309</v>
      </c>
      <c r="R390" s="93">
        <v>1.99</v>
      </c>
      <c r="S390" s="414"/>
      <c r="T390" s="99">
        <v>0.52</v>
      </c>
      <c r="U390" s="99">
        <v>0.56999999999999995</v>
      </c>
      <c r="V390" s="90">
        <v>80</v>
      </c>
      <c r="W390" s="90">
        <v>170</v>
      </c>
      <c r="X390" s="90">
        <v>36</v>
      </c>
      <c r="Y390" s="90">
        <v>2</v>
      </c>
      <c r="Z390" s="90">
        <v>3</v>
      </c>
      <c r="AA390" s="230"/>
      <c r="AB390" s="115">
        <v>4</v>
      </c>
      <c r="AC390" s="66">
        <v>42128</v>
      </c>
      <c r="AD390" s="67">
        <v>52886</v>
      </c>
      <c r="AE390" s="68" t="s">
        <v>148</v>
      </c>
      <c r="AF390" s="69">
        <v>0.56640000000000001</v>
      </c>
      <c r="AG390" s="69">
        <v>82</v>
      </c>
      <c r="AH390" s="69">
        <v>35</v>
      </c>
      <c r="AI390" s="70">
        <v>1.04</v>
      </c>
      <c r="AJ390" s="70">
        <v>0</v>
      </c>
      <c r="AK390" s="71" t="s">
        <v>20</v>
      </c>
      <c r="AL390" s="69">
        <v>63</v>
      </c>
      <c r="AM390" s="71" t="s">
        <v>35</v>
      </c>
      <c r="AN390" s="70">
        <v>21173</v>
      </c>
      <c r="AO390" s="70">
        <v>0.67</v>
      </c>
      <c r="AP390" s="410"/>
      <c r="AQ390" s="99">
        <v>0.52</v>
      </c>
      <c r="AR390" s="99">
        <v>0.56999999999999995</v>
      </c>
      <c r="AS390" s="90">
        <v>80</v>
      </c>
      <c r="AT390" s="90">
        <v>170</v>
      </c>
      <c r="AU390" s="90">
        <v>36</v>
      </c>
      <c r="AV390" s="90">
        <v>2</v>
      </c>
      <c r="AW390" s="90">
        <v>3</v>
      </c>
      <c r="AX390" s="230"/>
      <c r="AY390" s="104">
        <v>4</v>
      </c>
      <c r="AZ390" s="116">
        <v>42151</v>
      </c>
      <c r="BA390" s="117"/>
      <c r="BB390" s="117"/>
      <c r="BC390" s="117">
        <v>0.5615</v>
      </c>
      <c r="BD390" s="70">
        <v>99</v>
      </c>
      <c r="BE390" s="102">
        <f>((9/5)*BF390)+32</f>
        <v>33.512</v>
      </c>
      <c r="BF390" s="70">
        <v>0.84</v>
      </c>
      <c r="BG390" s="70">
        <v>2</v>
      </c>
      <c r="BH390" s="70">
        <v>0.02</v>
      </c>
      <c r="BI390" s="70">
        <v>1</v>
      </c>
      <c r="BJ390" s="118">
        <v>5.0000000000000001E-3</v>
      </c>
      <c r="BK390" s="117" t="s">
        <v>37</v>
      </c>
      <c r="BL390" s="70">
        <v>21252</v>
      </c>
      <c r="BM390" s="70">
        <v>0.4</v>
      </c>
      <c r="BN390" s="424"/>
      <c r="BO390" s="99">
        <v>0.52</v>
      </c>
      <c r="BP390" s="99">
        <v>0.56999999999999995</v>
      </c>
      <c r="BQ390" s="90">
        <v>80</v>
      </c>
      <c r="BR390" s="90">
        <v>170</v>
      </c>
      <c r="BS390" s="90">
        <v>36</v>
      </c>
      <c r="BT390" s="90">
        <v>2</v>
      </c>
      <c r="BU390" s="90">
        <v>3</v>
      </c>
    </row>
    <row r="391" spans="1:74" x14ac:dyDescent="0.25">
      <c r="A391" s="44">
        <f t="shared" si="54"/>
        <v>2015</v>
      </c>
      <c r="B391" s="44" t="str">
        <f t="shared" si="54"/>
        <v>MAYO</v>
      </c>
      <c r="C391" s="44">
        <v>6</v>
      </c>
      <c r="D391" s="44" t="str">
        <f t="shared" si="53"/>
        <v>MAYO 2015 / 5</v>
      </c>
      <c r="E391" s="104">
        <v>5</v>
      </c>
      <c r="F391" s="78">
        <v>42136</v>
      </c>
      <c r="G391" s="114">
        <v>53130</v>
      </c>
      <c r="H391" s="114" t="s">
        <v>19</v>
      </c>
      <c r="I391" s="92">
        <v>0.55110000000000003</v>
      </c>
      <c r="J391" s="93">
        <v>100</v>
      </c>
      <c r="K391" s="93">
        <v>28</v>
      </c>
      <c r="L391" s="93">
        <v>1.5</v>
      </c>
      <c r="M391" s="93">
        <v>0</v>
      </c>
      <c r="N391" s="94" t="s">
        <v>20</v>
      </c>
      <c r="O391" s="93">
        <v>3</v>
      </c>
      <c r="P391" s="94" t="s">
        <v>21</v>
      </c>
      <c r="Q391" s="121">
        <v>21267</v>
      </c>
      <c r="R391" s="93">
        <v>2.36</v>
      </c>
      <c r="S391" s="414"/>
      <c r="T391" s="99">
        <v>0.52</v>
      </c>
      <c r="U391" s="99">
        <v>0.56999999999999995</v>
      </c>
      <c r="V391" s="90">
        <v>80</v>
      </c>
      <c r="W391" s="90">
        <v>170</v>
      </c>
      <c r="X391" s="90">
        <v>36</v>
      </c>
      <c r="Y391" s="90">
        <v>2</v>
      </c>
      <c r="Z391" s="90">
        <v>3</v>
      </c>
      <c r="AA391" s="230"/>
      <c r="AB391" s="115">
        <v>5</v>
      </c>
      <c r="AC391" s="66">
        <v>42129</v>
      </c>
      <c r="AD391" s="67">
        <v>52915</v>
      </c>
      <c r="AE391" s="68" t="s">
        <v>34</v>
      </c>
      <c r="AF391" s="69">
        <v>0.56740000000000002</v>
      </c>
      <c r="AG391" s="69">
        <v>80</v>
      </c>
      <c r="AH391" s="69">
        <v>35</v>
      </c>
      <c r="AI391" s="70">
        <v>1.08</v>
      </c>
      <c r="AJ391" s="70">
        <v>0</v>
      </c>
      <c r="AK391" s="71" t="s">
        <v>20</v>
      </c>
      <c r="AL391" s="69">
        <v>63</v>
      </c>
      <c r="AM391" s="71" t="s">
        <v>35</v>
      </c>
      <c r="AN391" s="70">
        <v>21170</v>
      </c>
      <c r="AO391" s="70">
        <v>0.49</v>
      </c>
      <c r="AP391" s="410"/>
      <c r="AQ391" s="99">
        <v>0.52</v>
      </c>
      <c r="AR391" s="99">
        <v>0.56999999999999995</v>
      </c>
      <c r="AS391" s="90">
        <v>80</v>
      </c>
      <c r="AT391" s="90">
        <v>170</v>
      </c>
      <c r="AU391" s="90">
        <v>36</v>
      </c>
      <c r="AV391" s="90">
        <v>2</v>
      </c>
      <c r="AW391" s="90">
        <v>3</v>
      </c>
      <c r="AX391" s="230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421"/>
      <c r="BO391" s="104"/>
      <c r="BP391" s="104"/>
      <c r="BQ391" s="104"/>
      <c r="BR391" s="104"/>
      <c r="BS391" s="104"/>
      <c r="BT391" s="104"/>
      <c r="BU391" s="104"/>
    </row>
    <row r="392" spans="1:74" x14ac:dyDescent="0.25">
      <c r="A392" s="44">
        <f t="shared" si="54"/>
        <v>2015</v>
      </c>
      <c r="B392" s="44" t="str">
        <f t="shared" si="54"/>
        <v>MAYO</v>
      </c>
      <c r="C392" s="44">
        <v>7</v>
      </c>
      <c r="D392" s="44" t="str">
        <f t="shared" si="53"/>
        <v>MAYO 2015 / 6</v>
      </c>
      <c r="E392" s="104">
        <v>6</v>
      </c>
      <c r="F392" s="78">
        <v>42139</v>
      </c>
      <c r="G392" s="124">
        <v>53210</v>
      </c>
      <c r="H392" s="124" t="s">
        <v>19</v>
      </c>
      <c r="I392" s="108">
        <v>0.56100000000000005</v>
      </c>
      <c r="J392" s="109">
        <v>108</v>
      </c>
      <c r="K392" s="109">
        <v>29</v>
      </c>
      <c r="L392" s="109">
        <v>2</v>
      </c>
      <c r="M392" s="109">
        <v>0</v>
      </c>
      <c r="N392" s="108" t="s">
        <v>20</v>
      </c>
      <c r="O392" s="109">
        <v>3</v>
      </c>
      <c r="P392" s="110" t="s">
        <v>21</v>
      </c>
      <c r="Q392" s="121">
        <v>21219</v>
      </c>
      <c r="R392" s="108">
        <v>0.84</v>
      </c>
      <c r="S392" s="414"/>
      <c r="T392" s="99">
        <v>0.52</v>
      </c>
      <c r="U392" s="99">
        <v>0.56999999999999995</v>
      </c>
      <c r="V392" s="90">
        <v>80</v>
      </c>
      <c r="W392" s="90">
        <v>170</v>
      </c>
      <c r="X392" s="90">
        <v>36</v>
      </c>
      <c r="Y392" s="90">
        <v>2</v>
      </c>
      <c r="Z392" s="90">
        <v>3</v>
      </c>
      <c r="AA392" s="230"/>
      <c r="AB392" s="115">
        <v>6</v>
      </c>
      <c r="AC392" s="66">
        <v>42130</v>
      </c>
      <c r="AD392" s="67">
        <v>52940</v>
      </c>
      <c r="AE392" s="68" t="s">
        <v>165</v>
      </c>
      <c r="AF392" s="69">
        <v>0.56610000000000005</v>
      </c>
      <c r="AG392" s="69">
        <v>83</v>
      </c>
      <c r="AH392" s="69">
        <v>35</v>
      </c>
      <c r="AI392" s="70">
        <v>1.01</v>
      </c>
      <c r="AJ392" s="70">
        <v>0</v>
      </c>
      <c r="AK392" s="71" t="s">
        <v>20</v>
      </c>
      <c r="AL392" s="69">
        <v>63</v>
      </c>
      <c r="AM392" s="71" t="s">
        <v>35</v>
      </c>
      <c r="AN392" s="70">
        <v>21174</v>
      </c>
      <c r="AO392" s="70">
        <v>0.55000000000000004</v>
      </c>
      <c r="AP392" s="410"/>
      <c r="AQ392" s="99">
        <v>0.52</v>
      </c>
      <c r="AR392" s="99">
        <v>0.56999999999999995</v>
      </c>
      <c r="AS392" s="90">
        <v>80</v>
      </c>
      <c r="AT392" s="90">
        <v>170</v>
      </c>
      <c r="AU392" s="90">
        <v>36</v>
      </c>
      <c r="AV392" s="90">
        <v>2</v>
      </c>
      <c r="AW392" s="90">
        <v>3</v>
      </c>
      <c r="AX392" s="230"/>
      <c r="AY392" s="104"/>
      <c r="AZ392" s="104"/>
      <c r="BA392" s="104"/>
      <c r="BB392" s="104"/>
      <c r="BC392" s="104"/>
      <c r="BD392" s="104"/>
      <c r="BE392" s="104"/>
      <c r="BF392" s="104"/>
      <c r="BG392" s="104"/>
      <c r="BH392" s="104"/>
      <c r="BI392" s="104"/>
      <c r="BJ392" s="104"/>
      <c r="BK392" s="104"/>
      <c r="BL392" s="104"/>
      <c r="BM392" s="104"/>
      <c r="BN392" s="421"/>
      <c r="BO392" s="104"/>
      <c r="BP392" s="104"/>
      <c r="BQ392" s="104"/>
      <c r="BR392" s="104"/>
      <c r="BS392" s="104"/>
      <c r="BT392" s="104"/>
      <c r="BU392" s="104"/>
    </row>
    <row r="393" spans="1:74" x14ac:dyDescent="0.25">
      <c r="A393" s="44">
        <f t="shared" si="54"/>
        <v>2015</v>
      </c>
      <c r="B393" s="44" t="str">
        <f t="shared" si="54"/>
        <v>MAYO</v>
      </c>
      <c r="C393" s="44">
        <v>8</v>
      </c>
      <c r="D393" s="44" t="str">
        <f t="shared" si="53"/>
        <v>MAYO 2015 / 7</v>
      </c>
      <c r="E393" s="104">
        <v>7</v>
      </c>
      <c r="F393" s="78">
        <v>42142</v>
      </c>
      <c r="G393" s="124">
        <v>53275</v>
      </c>
      <c r="H393" s="124" t="s">
        <v>19</v>
      </c>
      <c r="I393" s="108">
        <v>0.55230000000000001</v>
      </c>
      <c r="J393" s="93">
        <v>104</v>
      </c>
      <c r="K393" s="109">
        <v>26</v>
      </c>
      <c r="L393" s="109">
        <v>1.29</v>
      </c>
      <c r="M393" s="109">
        <v>0</v>
      </c>
      <c r="N393" s="108" t="s">
        <v>20</v>
      </c>
      <c r="O393" s="112">
        <v>3</v>
      </c>
      <c r="P393" s="110" t="s">
        <v>21</v>
      </c>
      <c r="Q393" s="121">
        <v>21264</v>
      </c>
      <c r="R393" s="108">
        <v>2.2400000000000002</v>
      </c>
      <c r="S393" s="414"/>
      <c r="T393" s="99">
        <v>0.52</v>
      </c>
      <c r="U393" s="99">
        <v>0.56999999999999995</v>
      </c>
      <c r="V393" s="90">
        <v>80</v>
      </c>
      <c r="W393" s="90">
        <v>170</v>
      </c>
      <c r="X393" s="90">
        <v>36</v>
      </c>
      <c r="Y393" s="90">
        <v>2</v>
      </c>
      <c r="Z393" s="90">
        <v>3</v>
      </c>
      <c r="AA393" s="230"/>
      <c r="AB393" s="115">
        <v>7</v>
      </c>
      <c r="AC393" s="66">
        <v>42131</v>
      </c>
      <c r="AD393" s="67">
        <v>52966</v>
      </c>
      <c r="AE393" s="68" t="s">
        <v>34</v>
      </c>
      <c r="AF393" s="69">
        <v>0.56469999999999998</v>
      </c>
      <c r="AG393" s="69">
        <v>86</v>
      </c>
      <c r="AH393" s="69">
        <v>35</v>
      </c>
      <c r="AI393" s="70">
        <v>1.03</v>
      </c>
      <c r="AJ393" s="70">
        <v>0</v>
      </c>
      <c r="AK393" s="71" t="s">
        <v>20</v>
      </c>
      <c r="AL393" s="69">
        <v>63</v>
      </c>
      <c r="AM393" s="71" t="s">
        <v>35</v>
      </c>
      <c r="AN393" s="70">
        <v>21176</v>
      </c>
      <c r="AO393" s="70">
        <v>0.79</v>
      </c>
      <c r="AP393" s="410"/>
      <c r="AQ393" s="99">
        <v>0.52</v>
      </c>
      <c r="AR393" s="99">
        <v>0.56999999999999995</v>
      </c>
      <c r="AS393" s="90">
        <v>80</v>
      </c>
      <c r="AT393" s="90">
        <v>170</v>
      </c>
      <c r="AU393" s="90">
        <v>36</v>
      </c>
      <c r="AV393" s="90">
        <v>2</v>
      </c>
      <c r="AW393" s="90">
        <v>3</v>
      </c>
      <c r="AX393" s="230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104"/>
      <c r="BL393" s="104"/>
      <c r="BM393" s="104"/>
      <c r="BN393" s="421"/>
      <c r="BO393" s="104"/>
      <c r="BP393" s="104"/>
      <c r="BQ393" s="104"/>
      <c r="BR393" s="104"/>
      <c r="BS393" s="104"/>
      <c r="BT393" s="104"/>
      <c r="BU393" s="104"/>
    </row>
    <row r="394" spans="1:74" x14ac:dyDescent="0.25">
      <c r="A394" s="44">
        <f t="shared" si="54"/>
        <v>2015</v>
      </c>
      <c r="B394" s="44" t="str">
        <f t="shared" si="54"/>
        <v>MAYO</v>
      </c>
      <c r="C394" s="44">
        <v>9</v>
      </c>
      <c r="D394" s="44" t="str">
        <f t="shared" si="53"/>
        <v>MAYO 2015 / 8</v>
      </c>
      <c r="E394" s="104">
        <v>8</v>
      </c>
      <c r="F394" s="78">
        <v>42144</v>
      </c>
      <c r="G394" s="124">
        <v>53314</v>
      </c>
      <c r="H394" s="124" t="s">
        <v>19</v>
      </c>
      <c r="I394" s="108">
        <v>0.56279999999999997</v>
      </c>
      <c r="J394" s="93">
        <v>114</v>
      </c>
      <c r="K394" s="109">
        <v>28</v>
      </c>
      <c r="L394" s="109">
        <v>1.95</v>
      </c>
      <c r="M394" s="109">
        <v>0</v>
      </c>
      <c r="N394" s="108" t="s">
        <v>20</v>
      </c>
      <c r="O394" s="112">
        <v>3</v>
      </c>
      <c r="P394" s="110" t="s">
        <v>21</v>
      </c>
      <c r="Q394" s="121">
        <v>21209</v>
      </c>
      <c r="R394" s="108">
        <v>0.38</v>
      </c>
      <c r="S394" s="414"/>
      <c r="T394" s="99">
        <v>0.52</v>
      </c>
      <c r="U394" s="99">
        <v>0.56999999999999995</v>
      </c>
      <c r="V394" s="90">
        <v>80</v>
      </c>
      <c r="W394" s="90">
        <v>170</v>
      </c>
      <c r="X394" s="90">
        <v>36</v>
      </c>
      <c r="Y394" s="90">
        <v>2</v>
      </c>
      <c r="Z394" s="90">
        <v>3</v>
      </c>
      <c r="AA394" s="230"/>
      <c r="AB394" s="115">
        <v>8</v>
      </c>
      <c r="AC394" s="66">
        <v>42132</v>
      </c>
      <c r="AD394" s="67">
        <v>52983</v>
      </c>
      <c r="AE394" s="68" t="s">
        <v>165</v>
      </c>
      <c r="AF394" s="69">
        <v>0.56469999999999998</v>
      </c>
      <c r="AG394" s="69">
        <v>85</v>
      </c>
      <c r="AH394" s="69">
        <v>35</v>
      </c>
      <c r="AI394" s="70">
        <v>1</v>
      </c>
      <c r="AJ394" s="70">
        <v>0</v>
      </c>
      <c r="AK394" s="71" t="s">
        <v>20</v>
      </c>
      <c r="AL394" s="69">
        <v>63</v>
      </c>
      <c r="AM394" s="71" t="s">
        <v>35</v>
      </c>
      <c r="AN394" s="70">
        <v>21179</v>
      </c>
      <c r="AO394" s="70">
        <v>0.56999999999999995</v>
      </c>
      <c r="AP394" s="410"/>
      <c r="AQ394" s="99">
        <v>0.52</v>
      </c>
      <c r="AR394" s="99">
        <v>0.56999999999999995</v>
      </c>
      <c r="AS394" s="90">
        <v>80</v>
      </c>
      <c r="AT394" s="90">
        <v>170</v>
      </c>
      <c r="AU394" s="90">
        <v>36</v>
      </c>
      <c r="AV394" s="90">
        <v>2</v>
      </c>
      <c r="AW394" s="90">
        <v>3</v>
      </c>
      <c r="AX394" s="230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/>
      <c r="BJ394" s="104"/>
      <c r="BK394" s="104"/>
      <c r="BL394" s="104"/>
      <c r="BM394" s="104"/>
      <c r="BN394" s="421"/>
      <c r="BO394" s="104"/>
      <c r="BP394" s="104"/>
      <c r="BQ394" s="104"/>
      <c r="BR394" s="104"/>
      <c r="BS394" s="104"/>
      <c r="BT394" s="104"/>
      <c r="BU394" s="104"/>
    </row>
    <row r="395" spans="1:74" x14ac:dyDescent="0.25">
      <c r="A395" s="44">
        <f t="shared" si="54"/>
        <v>2015</v>
      </c>
      <c r="B395" s="44" t="str">
        <f t="shared" si="54"/>
        <v>MAYO</v>
      </c>
      <c r="C395" s="44">
        <v>10</v>
      </c>
      <c r="D395" s="44" t="str">
        <f t="shared" si="53"/>
        <v>MAYO 2015 / 9</v>
      </c>
      <c r="E395" s="104">
        <v>9</v>
      </c>
      <c r="F395" s="78">
        <v>42146</v>
      </c>
      <c r="G395" s="124">
        <v>53365</v>
      </c>
      <c r="H395" s="124" t="s">
        <v>19</v>
      </c>
      <c r="I395" s="108">
        <v>0.55089999999999995</v>
      </c>
      <c r="J395" s="93">
        <v>106</v>
      </c>
      <c r="K395" s="109">
        <v>28</v>
      </c>
      <c r="L395" s="109">
        <v>1.26</v>
      </c>
      <c r="M395" s="109">
        <v>0</v>
      </c>
      <c r="N395" s="108" t="s">
        <v>20</v>
      </c>
      <c r="O395" s="112">
        <v>3</v>
      </c>
      <c r="P395" s="110" t="s">
        <v>21</v>
      </c>
      <c r="Q395" s="121">
        <v>21243</v>
      </c>
      <c r="R395" s="108">
        <v>1.1299999999999999</v>
      </c>
      <c r="S395" s="414"/>
      <c r="T395" s="99">
        <v>0.52</v>
      </c>
      <c r="U395" s="99">
        <v>0.56999999999999995</v>
      </c>
      <c r="V395" s="90">
        <v>80</v>
      </c>
      <c r="W395" s="90">
        <v>170</v>
      </c>
      <c r="X395" s="90">
        <v>36</v>
      </c>
      <c r="Y395" s="90">
        <v>2</v>
      </c>
      <c r="Z395" s="90">
        <v>3</v>
      </c>
      <c r="AA395" s="230"/>
      <c r="AB395" s="115">
        <v>9</v>
      </c>
      <c r="AC395" s="66">
        <v>42133</v>
      </c>
      <c r="AD395" s="67">
        <v>53009</v>
      </c>
      <c r="AE395" s="68" t="s">
        <v>34</v>
      </c>
      <c r="AF395" s="69">
        <v>0.56420000000000003</v>
      </c>
      <c r="AG395" s="69">
        <v>86</v>
      </c>
      <c r="AH395" s="69">
        <v>35</v>
      </c>
      <c r="AI395" s="70">
        <v>1</v>
      </c>
      <c r="AJ395" s="70">
        <v>0</v>
      </c>
      <c r="AK395" s="71" t="s">
        <v>20</v>
      </c>
      <c r="AL395" s="69">
        <v>63</v>
      </c>
      <c r="AM395" s="71" t="s">
        <v>35</v>
      </c>
      <c r="AN395" s="70">
        <v>21178</v>
      </c>
      <c r="AO395" s="70">
        <v>0.82</v>
      </c>
      <c r="AP395" s="410"/>
      <c r="AQ395" s="99">
        <v>0.52</v>
      </c>
      <c r="AR395" s="99">
        <v>0.56999999999999995</v>
      </c>
      <c r="AS395" s="90">
        <v>80</v>
      </c>
      <c r="AT395" s="90">
        <v>170</v>
      </c>
      <c r="AU395" s="90">
        <v>36</v>
      </c>
      <c r="AV395" s="90">
        <v>2</v>
      </c>
      <c r="AW395" s="90">
        <v>3</v>
      </c>
      <c r="AX395" s="230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/>
      <c r="BJ395" s="104"/>
      <c r="BK395" s="104"/>
      <c r="BL395" s="104"/>
      <c r="BM395" s="104"/>
      <c r="BN395" s="421"/>
      <c r="BO395" s="104"/>
      <c r="BP395" s="104"/>
      <c r="BQ395" s="104"/>
      <c r="BR395" s="104"/>
      <c r="BS395" s="104"/>
      <c r="BT395" s="104"/>
      <c r="BU395" s="104"/>
    </row>
    <row r="396" spans="1:74" x14ac:dyDescent="0.25">
      <c r="A396" s="44">
        <f t="shared" si="54"/>
        <v>2015</v>
      </c>
      <c r="B396" s="44" t="str">
        <f t="shared" si="54"/>
        <v>MAYO</v>
      </c>
      <c r="C396" s="44">
        <v>11</v>
      </c>
      <c r="D396" s="44" t="str">
        <f t="shared" si="53"/>
        <v>MAYO 2015 / 10</v>
      </c>
      <c r="E396" s="104">
        <v>10</v>
      </c>
      <c r="F396" s="78">
        <v>42148</v>
      </c>
      <c r="G396" s="124">
        <v>53418</v>
      </c>
      <c r="H396" s="124" t="s">
        <v>19</v>
      </c>
      <c r="I396" s="108">
        <v>0.55389999999999995</v>
      </c>
      <c r="J396" s="93">
        <v>97</v>
      </c>
      <c r="K396" s="109">
        <v>27</v>
      </c>
      <c r="L396" s="109">
        <v>1.85</v>
      </c>
      <c r="M396" s="109">
        <v>0</v>
      </c>
      <c r="N396" s="108" t="s">
        <v>20</v>
      </c>
      <c r="O396" s="112">
        <v>3</v>
      </c>
      <c r="P396" s="110" t="s">
        <v>21</v>
      </c>
      <c r="Q396" s="121">
        <v>21241</v>
      </c>
      <c r="R396" s="108">
        <v>0.84</v>
      </c>
      <c r="S396" s="414"/>
      <c r="T396" s="99">
        <v>0.52</v>
      </c>
      <c r="U396" s="99">
        <v>0.56999999999999995</v>
      </c>
      <c r="V396" s="90">
        <v>80</v>
      </c>
      <c r="W396" s="90">
        <v>170</v>
      </c>
      <c r="X396" s="90">
        <v>36</v>
      </c>
      <c r="Y396" s="90">
        <v>2</v>
      </c>
      <c r="Z396" s="90">
        <v>3</v>
      </c>
      <c r="AA396" s="230"/>
      <c r="AB396" s="115">
        <v>10</v>
      </c>
      <c r="AC396" s="66">
        <v>42134</v>
      </c>
      <c r="AD396" s="67">
        <v>53018</v>
      </c>
      <c r="AE396" s="68" t="s">
        <v>165</v>
      </c>
      <c r="AF396" s="69">
        <v>0.56469999999999998</v>
      </c>
      <c r="AG396" s="69">
        <v>85</v>
      </c>
      <c r="AH396" s="69">
        <v>35</v>
      </c>
      <c r="AI396" s="70">
        <v>0.92</v>
      </c>
      <c r="AJ396" s="70">
        <v>0</v>
      </c>
      <c r="AK396" s="71" t="s">
        <v>20</v>
      </c>
      <c r="AL396" s="69">
        <v>63</v>
      </c>
      <c r="AM396" s="71" t="s">
        <v>35</v>
      </c>
      <c r="AN396" s="70">
        <v>21181</v>
      </c>
      <c r="AO396" s="70">
        <v>0.54</v>
      </c>
      <c r="AP396" s="410"/>
      <c r="AQ396" s="99">
        <v>0.52</v>
      </c>
      <c r="AR396" s="99">
        <v>0.56999999999999995</v>
      </c>
      <c r="AS396" s="90">
        <v>80</v>
      </c>
      <c r="AT396" s="90">
        <v>170</v>
      </c>
      <c r="AU396" s="90">
        <v>36</v>
      </c>
      <c r="AV396" s="90">
        <v>2</v>
      </c>
      <c r="AW396" s="90">
        <v>3</v>
      </c>
      <c r="AX396" s="230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104"/>
      <c r="BL396" s="104"/>
      <c r="BM396" s="104"/>
      <c r="BN396" s="421"/>
      <c r="BO396" s="104"/>
      <c r="BP396" s="104"/>
      <c r="BQ396" s="104"/>
      <c r="BR396" s="104"/>
      <c r="BS396" s="104"/>
      <c r="BT396" s="104"/>
      <c r="BU396" s="104"/>
    </row>
    <row r="397" spans="1:74" x14ac:dyDescent="0.25">
      <c r="A397" s="44">
        <f t="shared" si="54"/>
        <v>2015</v>
      </c>
      <c r="B397" s="44" t="str">
        <f t="shared" si="54"/>
        <v>MAYO</v>
      </c>
      <c r="C397" s="44">
        <v>12</v>
      </c>
      <c r="D397" s="44" t="str">
        <f t="shared" si="53"/>
        <v>MAYO 2015 / 11</v>
      </c>
      <c r="E397" s="104">
        <v>11</v>
      </c>
      <c r="F397" s="78">
        <v>42150</v>
      </c>
      <c r="G397" s="124">
        <v>53469</v>
      </c>
      <c r="H397" s="124" t="s">
        <v>19</v>
      </c>
      <c r="I397" s="108">
        <v>0.55049999999999999</v>
      </c>
      <c r="J397" s="93">
        <v>96</v>
      </c>
      <c r="K397" s="109">
        <v>27</v>
      </c>
      <c r="L397" s="109">
        <v>1.79</v>
      </c>
      <c r="M397" s="109">
        <v>0</v>
      </c>
      <c r="N397" s="108" t="s">
        <v>20</v>
      </c>
      <c r="O397" s="112">
        <v>3</v>
      </c>
      <c r="P397" s="110" t="s">
        <v>21</v>
      </c>
      <c r="Q397" s="121">
        <v>21259</v>
      </c>
      <c r="R397" s="108">
        <v>1.22</v>
      </c>
      <c r="S397" s="414"/>
      <c r="T397" s="99">
        <v>0.52</v>
      </c>
      <c r="U397" s="99">
        <v>0.56999999999999995</v>
      </c>
      <c r="V397" s="90">
        <v>80</v>
      </c>
      <c r="W397" s="90">
        <v>170</v>
      </c>
      <c r="X397" s="90">
        <v>36</v>
      </c>
      <c r="Y397" s="90">
        <v>2</v>
      </c>
      <c r="Z397" s="90">
        <v>3</v>
      </c>
      <c r="AA397" s="230"/>
      <c r="AB397" s="115">
        <v>11</v>
      </c>
      <c r="AC397" s="66">
        <v>42135</v>
      </c>
      <c r="AD397" s="67">
        <v>52035</v>
      </c>
      <c r="AE397" s="68" t="s">
        <v>34</v>
      </c>
      <c r="AF397" s="69">
        <v>0.5635</v>
      </c>
      <c r="AG397" s="69">
        <v>88</v>
      </c>
      <c r="AH397" s="69">
        <v>34</v>
      </c>
      <c r="AI397" s="70">
        <v>0.97</v>
      </c>
      <c r="AJ397" s="70">
        <v>0</v>
      </c>
      <c r="AK397" s="71" t="s">
        <v>20</v>
      </c>
      <c r="AL397" s="69">
        <v>64</v>
      </c>
      <c r="AM397" s="71" t="s">
        <v>35</v>
      </c>
      <c r="AN397" s="70">
        <v>21182</v>
      </c>
      <c r="AO397" s="70">
        <v>1.03</v>
      </c>
      <c r="AP397" s="410"/>
      <c r="AQ397" s="99">
        <v>0.52</v>
      </c>
      <c r="AR397" s="99">
        <v>0.56999999999999995</v>
      </c>
      <c r="AS397" s="90">
        <v>80</v>
      </c>
      <c r="AT397" s="90">
        <v>170</v>
      </c>
      <c r="AU397" s="90">
        <v>36</v>
      </c>
      <c r="AV397" s="90">
        <v>2</v>
      </c>
      <c r="AW397" s="90">
        <v>3</v>
      </c>
      <c r="AX397" s="230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421"/>
      <c r="BO397" s="104"/>
      <c r="BP397" s="104"/>
      <c r="BQ397" s="104"/>
      <c r="BR397" s="104"/>
      <c r="BS397" s="104"/>
      <c r="BT397" s="104"/>
      <c r="BU397" s="104"/>
    </row>
    <row r="398" spans="1:74" x14ac:dyDescent="0.25">
      <c r="A398" s="44">
        <f t="shared" si="54"/>
        <v>2015</v>
      </c>
      <c r="B398" s="44" t="str">
        <f t="shared" si="54"/>
        <v>MAYO</v>
      </c>
      <c r="C398" s="44">
        <v>13</v>
      </c>
      <c r="D398" s="44" t="str">
        <f t="shared" si="53"/>
        <v>MAYO 2015 / 12</v>
      </c>
      <c r="E398" s="104">
        <v>12</v>
      </c>
      <c r="F398" s="78">
        <v>42153</v>
      </c>
      <c r="G398" s="124">
        <v>53528</v>
      </c>
      <c r="H398" s="124" t="s">
        <v>19</v>
      </c>
      <c r="I398" s="108">
        <v>0.55489999999999995</v>
      </c>
      <c r="J398" s="93">
        <v>96</v>
      </c>
      <c r="K398" s="109">
        <v>27</v>
      </c>
      <c r="L398" s="109">
        <v>1.93</v>
      </c>
      <c r="M398" s="109">
        <v>0</v>
      </c>
      <c r="N398" s="108" t="s">
        <v>20</v>
      </c>
      <c r="O398" s="112">
        <v>3</v>
      </c>
      <c r="P398" s="110" t="s">
        <v>21</v>
      </c>
      <c r="Q398" s="121">
        <v>21239</v>
      </c>
      <c r="R398" s="108">
        <v>0.57999999999999996</v>
      </c>
      <c r="S398" s="414"/>
      <c r="T398" s="99">
        <v>0.52</v>
      </c>
      <c r="U398" s="99">
        <v>0.56999999999999995</v>
      </c>
      <c r="V398" s="90">
        <v>80</v>
      </c>
      <c r="W398" s="90">
        <v>170</v>
      </c>
      <c r="X398" s="90">
        <v>36</v>
      </c>
      <c r="Y398" s="90">
        <v>2</v>
      </c>
      <c r="Z398" s="90">
        <v>3</v>
      </c>
      <c r="AA398" s="230"/>
      <c r="AB398" s="115">
        <v>12</v>
      </c>
      <c r="AC398" s="66">
        <v>42136</v>
      </c>
      <c r="AD398" s="67">
        <v>53110</v>
      </c>
      <c r="AE398" s="68" t="s">
        <v>165</v>
      </c>
      <c r="AF398" s="69">
        <v>0.56540000000000001</v>
      </c>
      <c r="AG398" s="69">
        <v>84</v>
      </c>
      <c r="AH398" s="69">
        <v>35</v>
      </c>
      <c r="AI398" s="70">
        <v>1.05</v>
      </c>
      <c r="AJ398" s="70">
        <v>0</v>
      </c>
      <c r="AK398" s="71" t="s">
        <v>20</v>
      </c>
      <c r="AL398" s="69">
        <v>64</v>
      </c>
      <c r="AM398" s="71" t="s">
        <v>35</v>
      </c>
      <c r="AN398" s="70">
        <v>21179</v>
      </c>
      <c r="AO398" s="70">
        <v>0.59</v>
      </c>
      <c r="AP398" s="410"/>
      <c r="AQ398" s="99">
        <v>0.52</v>
      </c>
      <c r="AR398" s="99">
        <v>0.56999999999999995</v>
      </c>
      <c r="AS398" s="90">
        <v>80</v>
      </c>
      <c r="AT398" s="90">
        <v>170</v>
      </c>
      <c r="AU398" s="90">
        <v>36</v>
      </c>
      <c r="AV398" s="90">
        <v>2</v>
      </c>
      <c r="AW398" s="90">
        <v>3</v>
      </c>
      <c r="AX398" s="230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104"/>
      <c r="BL398" s="104"/>
      <c r="BM398" s="104"/>
      <c r="BN398" s="421"/>
      <c r="BO398" s="104"/>
      <c r="BP398" s="104"/>
      <c r="BQ398" s="104"/>
      <c r="BR398" s="104"/>
      <c r="BS398" s="104"/>
      <c r="BT398" s="104"/>
      <c r="BU398" s="104"/>
    </row>
    <row r="399" spans="1:74" x14ac:dyDescent="0.25">
      <c r="A399" s="44">
        <f t="shared" si="54"/>
        <v>2015</v>
      </c>
      <c r="B399" s="44" t="str">
        <f t="shared" si="54"/>
        <v>MAYO</v>
      </c>
      <c r="C399" s="44">
        <v>14</v>
      </c>
      <c r="D399" s="44" t="str">
        <f t="shared" si="53"/>
        <v>MAYO 2015 / 13</v>
      </c>
      <c r="E399" s="104">
        <v>13</v>
      </c>
      <c r="F399" s="78">
        <v>42154</v>
      </c>
      <c r="G399" s="124">
        <v>53727</v>
      </c>
      <c r="H399" s="124" t="s">
        <v>19</v>
      </c>
      <c r="I399" s="108">
        <v>0.54049999999999998</v>
      </c>
      <c r="J399" s="93">
        <v>110</v>
      </c>
      <c r="K399" s="109">
        <v>27</v>
      </c>
      <c r="L399" s="109">
        <v>0.83</v>
      </c>
      <c r="M399" s="109">
        <v>0</v>
      </c>
      <c r="N399" s="108" t="s">
        <v>20</v>
      </c>
      <c r="O399" s="112">
        <v>3</v>
      </c>
      <c r="P399" s="110" t="s">
        <v>21</v>
      </c>
      <c r="Q399" s="121">
        <v>21289</v>
      </c>
      <c r="R399" s="108">
        <v>1.03</v>
      </c>
      <c r="S399" s="414"/>
      <c r="T399" s="99">
        <v>0.52</v>
      </c>
      <c r="U399" s="99">
        <v>0.56999999999999995</v>
      </c>
      <c r="V399" s="90">
        <v>80</v>
      </c>
      <c r="W399" s="90">
        <v>170</v>
      </c>
      <c r="X399" s="90">
        <v>36</v>
      </c>
      <c r="Y399" s="90">
        <v>2</v>
      </c>
      <c r="Z399" s="90">
        <v>3</v>
      </c>
      <c r="AA399" s="230"/>
      <c r="AB399" s="115">
        <v>13</v>
      </c>
      <c r="AC399" s="66">
        <v>42137</v>
      </c>
      <c r="AD399" s="67">
        <v>53134</v>
      </c>
      <c r="AE399" s="68" t="s">
        <v>34</v>
      </c>
      <c r="AF399" s="72">
        <v>0.56320000000000003</v>
      </c>
      <c r="AG399" s="69">
        <v>88</v>
      </c>
      <c r="AH399" s="69">
        <v>35</v>
      </c>
      <c r="AI399" s="70">
        <v>1.0900000000000001</v>
      </c>
      <c r="AJ399" s="70">
        <v>0</v>
      </c>
      <c r="AK399" s="71" t="s">
        <v>20</v>
      </c>
      <c r="AL399" s="69">
        <v>64</v>
      </c>
      <c r="AM399" s="71" t="s">
        <v>35</v>
      </c>
      <c r="AN399" s="70">
        <v>21185</v>
      </c>
      <c r="AO399" s="70">
        <v>0.9</v>
      </c>
      <c r="AP399" s="410"/>
      <c r="AQ399" s="99">
        <v>0.52</v>
      </c>
      <c r="AR399" s="99">
        <v>0.56999999999999995</v>
      </c>
      <c r="AS399" s="90">
        <v>80</v>
      </c>
      <c r="AT399" s="90">
        <v>170</v>
      </c>
      <c r="AU399" s="90">
        <v>36</v>
      </c>
      <c r="AV399" s="90">
        <v>2</v>
      </c>
      <c r="AW399" s="90">
        <v>3</v>
      </c>
      <c r="AX399" s="230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421"/>
      <c r="BO399" s="104"/>
      <c r="BP399" s="104"/>
      <c r="BQ399" s="104"/>
      <c r="BR399" s="104"/>
      <c r="BS399" s="104"/>
      <c r="BT399" s="104"/>
      <c r="BU399" s="104"/>
    </row>
    <row r="400" spans="1:74" x14ac:dyDescent="0.25">
      <c r="A400" s="44">
        <f t="shared" si="54"/>
        <v>2015</v>
      </c>
      <c r="B400" s="44" t="str">
        <f t="shared" si="54"/>
        <v>MAYO</v>
      </c>
      <c r="C400" s="44">
        <v>15</v>
      </c>
      <c r="D400" s="44" t="str">
        <f t="shared" si="53"/>
        <v>MAYO 2015 / 14</v>
      </c>
      <c r="E400" s="104"/>
      <c r="F400" s="77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Q400" s="113"/>
      <c r="R400" s="113"/>
      <c r="S400" s="415"/>
      <c r="T400" s="113"/>
      <c r="U400" s="113"/>
      <c r="V400" s="104"/>
      <c r="W400" s="104"/>
      <c r="X400" s="104"/>
      <c r="Y400" s="104"/>
      <c r="Z400" s="104"/>
      <c r="AA400" s="230"/>
      <c r="AB400" s="115">
        <v>14</v>
      </c>
      <c r="AC400" s="66">
        <v>42138</v>
      </c>
      <c r="AD400" s="67">
        <v>53157</v>
      </c>
      <c r="AE400" s="68" t="s">
        <v>165</v>
      </c>
      <c r="AF400" s="69">
        <v>0.56279999999999997</v>
      </c>
      <c r="AG400" s="69">
        <v>90</v>
      </c>
      <c r="AH400" s="69">
        <v>35</v>
      </c>
      <c r="AI400" s="70">
        <v>1.03</v>
      </c>
      <c r="AJ400" s="70">
        <v>0</v>
      </c>
      <c r="AK400" s="71" t="s">
        <v>20</v>
      </c>
      <c r="AL400" s="69">
        <v>64</v>
      </c>
      <c r="AM400" s="71" t="s">
        <v>35</v>
      </c>
      <c r="AN400" s="70">
        <v>21182</v>
      </c>
      <c r="AO400" s="70">
        <v>1.29</v>
      </c>
      <c r="AP400" s="410"/>
      <c r="AQ400" s="99">
        <v>0.52</v>
      </c>
      <c r="AR400" s="99">
        <v>0.56999999999999995</v>
      </c>
      <c r="AS400" s="90">
        <v>80</v>
      </c>
      <c r="AT400" s="90">
        <v>170</v>
      </c>
      <c r="AU400" s="90">
        <v>36</v>
      </c>
      <c r="AV400" s="90">
        <v>2</v>
      </c>
      <c r="AW400" s="90">
        <v>3</v>
      </c>
      <c r="AX400" s="230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104"/>
      <c r="BL400" s="104"/>
      <c r="BM400" s="104"/>
      <c r="BN400" s="421"/>
      <c r="BO400" s="104"/>
      <c r="BP400" s="104"/>
      <c r="BQ400" s="104"/>
      <c r="BR400" s="104"/>
      <c r="BS400" s="104"/>
      <c r="BT400" s="104"/>
      <c r="BU400" s="104"/>
    </row>
    <row r="401" spans="1:73" x14ac:dyDescent="0.25">
      <c r="A401" s="44">
        <f t="shared" si="54"/>
        <v>2015</v>
      </c>
      <c r="B401" s="44" t="str">
        <f t="shared" si="54"/>
        <v>MAYO</v>
      </c>
      <c r="C401" s="44">
        <v>16</v>
      </c>
      <c r="D401" s="44" t="str">
        <f t="shared" si="53"/>
        <v>MAYO 2015 / 15</v>
      </c>
      <c r="E401" s="104"/>
      <c r="F401" s="77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Q401" s="113"/>
      <c r="R401" s="113"/>
      <c r="S401" s="415"/>
      <c r="T401" s="113"/>
      <c r="U401" s="113"/>
      <c r="V401" s="104"/>
      <c r="W401" s="104"/>
      <c r="X401" s="104"/>
      <c r="Y401" s="104"/>
      <c r="Z401" s="104"/>
      <c r="AA401" s="230"/>
      <c r="AB401" s="115">
        <v>15</v>
      </c>
      <c r="AC401" s="66">
        <v>42139</v>
      </c>
      <c r="AD401" s="67">
        <v>53188</v>
      </c>
      <c r="AE401" s="68" t="s">
        <v>34</v>
      </c>
      <c r="AF401" s="69">
        <v>0.56269999999999998</v>
      </c>
      <c r="AG401" s="69">
        <v>91</v>
      </c>
      <c r="AH401" s="69">
        <v>35</v>
      </c>
      <c r="AI401" s="70">
        <v>1.03</v>
      </c>
      <c r="AJ401" s="70">
        <v>0</v>
      </c>
      <c r="AK401" s="71" t="s">
        <v>20</v>
      </c>
      <c r="AL401" s="69">
        <v>64</v>
      </c>
      <c r="AM401" s="71" t="s">
        <v>35</v>
      </c>
      <c r="AN401" s="70">
        <v>21180</v>
      </c>
      <c r="AO401" s="70">
        <v>1.46</v>
      </c>
      <c r="AP401" s="410"/>
      <c r="AQ401" s="99">
        <v>0.52</v>
      </c>
      <c r="AR401" s="99">
        <v>0.56999999999999995</v>
      </c>
      <c r="AS401" s="90">
        <v>80</v>
      </c>
      <c r="AT401" s="90">
        <v>170</v>
      </c>
      <c r="AU401" s="90">
        <v>36</v>
      </c>
      <c r="AV401" s="90">
        <v>2</v>
      </c>
      <c r="AW401" s="90">
        <v>3</v>
      </c>
      <c r="AX401" s="230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421"/>
      <c r="BO401" s="104"/>
      <c r="BP401" s="104"/>
      <c r="BQ401" s="104"/>
      <c r="BR401" s="104"/>
      <c r="BS401" s="104"/>
      <c r="BT401" s="104"/>
      <c r="BU401" s="104"/>
    </row>
    <row r="402" spans="1:73" x14ac:dyDescent="0.25">
      <c r="A402" s="44">
        <f t="shared" si="54"/>
        <v>2015</v>
      </c>
      <c r="B402" s="44" t="str">
        <f t="shared" si="54"/>
        <v>MAYO</v>
      </c>
      <c r="C402" s="44">
        <v>17</v>
      </c>
      <c r="D402" s="44" t="str">
        <f t="shared" si="53"/>
        <v>MAYO 2015 / 16</v>
      </c>
      <c r="E402" s="104"/>
      <c r="F402" s="77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Q402" s="113"/>
      <c r="R402" s="113"/>
      <c r="S402" s="415"/>
      <c r="T402" s="113"/>
      <c r="U402" s="113"/>
      <c r="V402" s="104"/>
      <c r="W402" s="104"/>
      <c r="X402" s="104"/>
      <c r="Y402" s="104"/>
      <c r="Z402" s="104"/>
      <c r="AA402" s="230"/>
      <c r="AB402" s="115">
        <v>16</v>
      </c>
      <c r="AC402" s="66">
        <v>42140</v>
      </c>
      <c r="AD402" s="67">
        <v>53230</v>
      </c>
      <c r="AE402" s="68" t="s">
        <v>148</v>
      </c>
      <c r="AF402" s="69">
        <v>0.56030000000000002</v>
      </c>
      <c r="AG402" s="69">
        <v>93</v>
      </c>
      <c r="AH402" s="69">
        <v>35</v>
      </c>
      <c r="AI402" s="70">
        <v>0.81</v>
      </c>
      <c r="AJ402" s="70">
        <v>0</v>
      </c>
      <c r="AK402" s="71" t="s">
        <v>20</v>
      </c>
      <c r="AL402" s="69">
        <v>64</v>
      </c>
      <c r="AM402" s="71" t="s">
        <v>35</v>
      </c>
      <c r="AN402" s="70">
        <v>21197</v>
      </c>
      <c r="AO402" s="70">
        <v>0.87</v>
      </c>
      <c r="AP402" s="410"/>
      <c r="AQ402" s="99">
        <v>0.52</v>
      </c>
      <c r="AR402" s="99">
        <v>0.56999999999999995</v>
      </c>
      <c r="AS402" s="90">
        <v>80</v>
      </c>
      <c r="AT402" s="90">
        <v>170</v>
      </c>
      <c r="AU402" s="90">
        <v>36</v>
      </c>
      <c r="AV402" s="90">
        <v>2</v>
      </c>
      <c r="AW402" s="90">
        <v>3</v>
      </c>
      <c r="AX402" s="230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421"/>
      <c r="BO402" s="104"/>
      <c r="BP402" s="104"/>
      <c r="BQ402" s="104"/>
      <c r="BR402" s="104"/>
      <c r="BS402" s="104"/>
      <c r="BT402" s="104"/>
      <c r="BU402" s="104"/>
    </row>
    <row r="403" spans="1:73" x14ac:dyDescent="0.25">
      <c r="A403" s="44">
        <f t="shared" si="54"/>
        <v>2015</v>
      </c>
      <c r="B403" s="44" t="str">
        <f t="shared" si="54"/>
        <v>MAYO</v>
      </c>
      <c r="C403" s="44">
        <v>18</v>
      </c>
      <c r="D403" s="44" t="str">
        <f t="shared" si="53"/>
        <v>MAYO 2015 / 17</v>
      </c>
      <c r="E403" s="104"/>
      <c r="F403" s="77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Q403" s="113"/>
      <c r="R403" s="113"/>
      <c r="S403" s="415"/>
      <c r="T403" s="113"/>
      <c r="U403" s="113"/>
      <c r="V403" s="104"/>
      <c r="W403" s="104"/>
      <c r="X403" s="104"/>
      <c r="Y403" s="104"/>
      <c r="Z403" s="104"/>
      <c r="AA403" s="230"/>
      <c r="AB403" s="115">
        <v>17</v>
      </c>
      <c r="AC403" s="66">
        <v>42142</v>
      </c>
      <c r="AD403" s="67">
        <v>53252</v>
      </c>
      <c r="AE403" s="68" t="s">
        <v>34</v>
      </c>
      <c r="AF403" s="69">
        <v>0.56599999999999995</v>
      </c>
      <c r="AG403" s="69">
        <v>81</v>
      </c>
      <c r="AH403" s="69">
        <v>35</v>
      </c>
      <c r="AI403" s="70">
        <v>0.36</v>
      </c>
      <c r="AJ403" s="70">
        <v>0</v>
      </c>
      <c r="AK403" s="71" t="s">
        <v>20</v>
      </c>
      <c r="AL403" s="69">
        <v>64</v>
      </c>
      <c r="AM403" s="71" t="s">
        <v>35</v>
      </c>
      <c r="AN403" s="70">
        <v>21165</v>
      </c>
      <c r="AO403" s="70">
        <v>0.67</v>
      </c>
      <c r="AP403" s="410"/>
      <c r="AQ403" s="99">
        <v>0.52</v>
      </c>
      <c r="AR403" s="99">
        <v>0.56999999999999995</v>
      </c>
      <c r="AS403" s="90">
        <v>80</v>
      </c>
      <c r="AT403" s="90">
        <v>170</v>
      </c>
      <c r="AU403" s="90">
        <v>36</v>
      </c>
      <c r="AV403" s="90">
        <v>2</v>
      </c>
      <c r="AW403" s="90">
        <v>3</v>
      </c>
      <c r="AX403" s="230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104"/>
      <c r="BL403" s="104"/>
      <c r="BM403" s="104"/>
      <c r="BN403" s="421"/>
      <c r="BO403" s="104"/>
      <c r="BP403" s="104"/>
      <c r="BQ403" s="104"/>
      <c r="BR403" s="104"/>
      <c r="BS403" s="104"/>
      <c r="BT403" s="104"/>
      <c r="BU403" s="104"/>
    </row>
    <row r="404" spans="1:73" x14ac:dyDescent="0.25">
      <c r="A404" s="44">
        <f t="shared" si="54"/>
        <v>2015</v>
      </c>
      <c r="B404" s="44" t="str">
        <f t="shared" si="54"/>
        <v>MAYO</v>
      </c>
      <c r="C404" s="44">
        <v>19</v>
      </c>
      <c r="D404" s="44" t="str">
        <f t="shared" si="53"/>
        <v>MAYO 2015 / 18</v>
      </c>
      <c r="E404" s="104"/>
      <c r="F404" s="77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Q404" s="113"/>
      <c r="R404" s="113"/>
      <c r="S404" s="415"/>
      <c r="T404" s="113"/>
      <c r="U404" s="113"/>
      <c r="V404" s="104"/>
      <c r="W404" s="104"/>
      <c r="X404" s="104"/>
      <c r="Y404" s="104"/>
      <c r="Z404" s="104"/>
      <c r="AA404" s="230"/>
      <c r="AB404" s="115">
        <v>18</v>
      </c>
      <c r="AC404" s="66">
        <v>42143</v>
      </c>
      <c r="AD404" s="67">
        <v>53281</v>
      </c>
      <c r="AE404" s="68" t="s">
        <v>165</v>
      </c>
      <c r="AF404" s="69">
        <v>0.56220000000000003</v>
      </c>
      <c r="AG404" s="69">
        <v>89</v>
      </c>
      <c r="AH404" s="69">
        <v>35</v>
      </c>
      <c r="AI404" s="70">
        <v>0.96</v>
      </c>
      <c r="AJ404" s="70">
        <v>0</v>
      </c>
      <c r="AK404" s="71" t="s">
        <v>20</v>
      </c>
      <c r="AL404" s="69">
        <v>64</v>
      </c>
      <c r="AM404" s="71" t="s">
        <v>35</v>
      </c>
      <c r="AN404" s="70">
        <v>21185</v>
      </c>
      <c r="AO404" s="70">
        <v>0.89</v>
      </c>
      <c r="AP404" s="410"/>
      <c r="AQ404" s="99">
        <v>0.52</v>
      </c>
      <c r="AR404" s="99">
        <v>0.56999999999999995</v>
      </c>
      <c r="AS404" s="90">
        <v>80</v>
      </c>
      <c r="AT404" s="90">
        <v>170</v>
      </c>
      <c r="AU404" s="90">
        <v>36</v>
      </c>
      <c r="AV404" s="90">
        <v>2</v>
      </c>
      <c r="AW404" s="90">
        <v>3</v>
      </c>
      <c r="AX404" s="230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421"/>
      <c r="BO404" s="104"/>
      <c r="BP404" s="104"/>
      <c r="BQ404" s="104"/>
      <c r="BR404" s="104"/>
      <c r="BS404" s="104"/>
      <c r="BT404" s="104"/>
      <c r="BU404" s="104"/>
    </row>
    <row r="405" spans="1:73" x14ac:dyDescent="0.25">
      <c r="A405" s="44">
        <f t="shared" si="54"/>
        <v>2015</v>
      </c>
      <c r="B405" s="44" t="str">
        <f t="shared" si="54"/>
        <v>MAYO</v>
      </c>
      <c r="C405" s="44">
        <v>20</v>
      </c>
      <c r="D405" s="44" t="str">
        <f t="shared" si="53"/>
        <v>MAYO 2015 / 19</v>
      </c>
      <c r="E405" s="104"/>
      <c r="F405" s="77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Q405" s="113"/>
      <c r="R405" s="113"/>
      <c r="S405" s="415"/>
      <c r="T405" s="113"/>
      <c r="U405" s="113"/>
      <c r="V405" s="104"/>
      <c r="W405" s="104"/>
      <c r="X405" s="104"/>
      <c r="Y405" s="104"/>
      <c r="Z405" s="104"/>
      <c r="AA405" s="230"/>
      <c r="AB405" s="115">
        <v>19</v>
      </c>
      <c r="AC405" s="66">
        <v>42144</v>
      </c>
      <c r="AD405" s="67">
        <v>53311</v>
      </c>
      <c r="AE405" s="68" t="s">
        <v>36</v>
      </c>
      <c r="AF405" s="69">
        <v>0.56179999999999997</v>
      </c>
      <c r="AG405" s="69">
        <v>93</v>
      </c>
      <c r="AH405" s="69">
        <v>34</v>
      </c>
      <c r="AI405" s="70">
        <v>1.31</v>
      </c>
      <c r="AJ405" s="70">
        <v>0</v>
      </c>
      <c r="AK405" s="71" t="s">
        <v>20</v>
      </c>
      <c r="AL405" s="69">
        <v>63</v>
      </c>
      <c r="AM405" s="71" t="s">
        <v>35</v>
      </c>
      <c r="AN405" s="70">
        <v>21181</v>
      </c>
      <c r="AO405" s="70">
        <v>1.33</v>
      </c>
      <c r="AP405" s="410"/>
      <c r="AQ405" s="99">
        <v>0.52</v>
      </c>
      <c r="AR405" s="99">
        <v>0.56999999999999995</v>
      </c>
      <c r="AS405" s="90">
        <v>80</v>
      </c>
      <c r="AT405" s="90">
        <v>170</v>
      </c>
      <c r="AU405" s="90">
        <v>36</v>
      </c>
      <c r="AV405" s="90">
        <v>2</v>
      </c>
      <c r="AW405" s="90">
        <v>3</v>
      </c>
      <c r="AX405" s="230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104"/>
      <c r="BL405" s="104"/>
      <c r="BM405" s="104"/>
      <c r="BN405" s="421"/>
      <c r="BO405" s="104"/>
      <c r="BP405" s="104"/>
      <c r="BQ405" s="104"/>
      <c r="BR405" s="104"/>
      <c r="BS405" s="104"/>
      <c r="BT405" s="104"/>
      <c r="BU405" s="104"/>
    </row>
    <row r="406" spans="1:73" x14ac:dyDescent="0.25">
      <c r="A406" s="44">
        <f t="shared" si="54"/>
        <v>2015</v>
      </c>
      <c r="B406" s="44" t="str">
        <f t="shared" si="54"/>
        <v>MAYO</v>
      </c>
      <c r="C406" s="44">
        <v>21</v>
      </c>
      <c r="D406" s="44" t="str">
        <f t="shared" si="53"/>
        <v>MAYO 2015 / 20</v>
      </c>
      <c r="E406" s="104"/>
      <c r="F406" s="77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Q406" s="113"/>
      <c r="R406" s="113"/>
      <c r="S406" s="415"/>
      <c r="T406" s="113"/>
      <c r="U406" s="113"/>
      <c r="V406" s="104"/>
      <c r="W406" s="104"/>
      <c r="X406" s="104"/>
      <c r="Y406" s="104"/>
      <c r="Z406" s="104"/>
      <c r="AA406" s="230"/>
      <c r="AB406" s="115">
        <v>20</v>
      </c>
      <c r="AC406" s="66">
        <v>42145</v>
      </c>
      <c r="AD406" s="67">
        <v>53338</v>
      </c>
      <c r="AE406" s="68" t="s">
        <v>165</v>
      </c>
      <c r="AF406" s="69">
        <v>0.56410000000000005</v>
      </c>
      <c r="AG406" s="69">
        <v>85</v>
      </c>
      <c r="AH406" s="69">
        <v>35</v>
      </c>
      <c r="AI406" s="70">
        <v>0.99</v>
      </c>
      <c r="AJ406" s="70">
        <v>0</v>
      </c>
      <c r="AK406" s="71" t="s">
        <v>20</v>
      </c>
      <c r="AL406" s="69">
        <v>64</v>
      </c>
      <c r="AM406" s="71" t="s">
        <v>35</v>
      </c>
      <c r="AN406" s="70">
        <v>21183</v>
      </c>
      <c r="AO406" s="70">
        <v>0.51</v>
      </c>
      <c r="AP406" s="410"/>
      <c r="AQ406" s="99">
        <v>0.52</v>
      </c>
      <c r="AR406" s="99">
        <v>0.56999999999999995</v>
      </c>
      <c r="AS406" s="90">
        <v>80</v>
      </c>
      <c r="AT406" s="90">
        <v>170</v>
      </c>
      <c r="AU406" s="90">
        <v>36</v>
      </c>
      <c r="AV406" s="90">
        <v>2</v>
      </c>
      <c r="AW406" s="90">
        <v>3</v>
      </c>
      <c r="AX406" s="230"/>
      <c r="AY406" s="104"/>
      <c r="AZ406" s="104"/>
      <c r="BA406" s="104"/>
      <c r="BB406" s="104"/>
      <c r="BC406" s="104"/>
      <c r="BD406" s="104"/>
      <c r="BE406" s="104"/>
      <c r="BF406" s="104"/>
      <c r="BG406" s="104"/>
      <c r="BH406" s="104"/>
      <c r="BI406" s="104"/>
      <c r="BJ406" s="104"/>
      <c r="BK406" s="104"/>
      <c r="BL406" s="104"/>
      <c r="BM406" s="104"/>
      <c r="BN406" s="421"/>
      <c r="BO406" s="104"/>
      <c r="BP406" s="104"/>
      <c r="BQ406" s="104"/>
      <c r="BR406" s="104"/>
      <c r="BS406" s="104"/>
      <c r="BT406" s="104"/>
      <c r="BU406" s="104"/>
    </row>
    <row r="407" spans="1:73" x14ac:dyDescent="0.25">
      <c r="A407" s="44">
        <f t="shared" si="54"/>
        <v>2015</v>
      </c>
      <c r="B407" s="44" t="str">
        <f t="shared" si="54"/>
        <v>MAYO</v>
      </c>
      <c r="C407" s="44">
        <v>22</v>
      </c>
      <c r="D407" s="44" t="str">
        <f t="shared" si="53"/>
        <v>MAYO 2015 / 21</v>
      </c>
      <c r="E407" s="104"/>
      <c r="F407" s="77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Q407" s="113"/>
      <c r="R407" s="113"/>
      <c r="S407" s="415"/>
      <c r="T407" s="113"/>
      <c r="U407" s="113"/>
      <c r="V407" s="104"/>
      <c r="W407" s="104"/>
      <c r="X407" s="104"/>
      <c r="Y407" s="104"/>
      <c r="Z407" s="104"/>
      <c r="AA407" s="230"/>
      <c r="AB407" s="115">
        <v>21</v>
      </c>
      <c r="AC407" s="66">
        <v>42146</v>
      </c>
      <c r="AD407" s="67">
        <v>53366</v>
      </c>
      <c r="AE407" s="68" t="s">
        <v>34</v>
      </c>
      <c r="AF407" s="69">
        <v>0.56359999999999999</v>
      </c>
      <c r="AG407" s="69">
        <v>86</v>
      </c>
      <c r="AH407" s="69">
        <v>34</v>
      </c>
      <c r="AI407" s="70">
        <v>1.02</v>
      </c>
      <c r="AJ407" s="70">
        <v>0</v>
      </c>
      <c r="AK407" s="71" t="s">
        <v>20</v>
      </c>
      <c r="AL407" s="69">
        <v>64</v>
      </c>
      <c r="AM407" s="71" t="s">
        <v>35</v>
      </c>
      <c r="AN407" s="70">
        <v>21185</v>
      </c>
      <c r="AO407" s="70">
        <v>0.57999999999999996</v>
      </c>
      <c r="AP407" s="410"/>
      <c r="AQ407" s="99">
        <v>0.52</v>
      </c>
      <c r="AR407" s="99">
        <v>0.56999999999999995</v>
      </c>
      <c r="AS407" s="90">
        <v>80</v>
      </c>
      <c r="AT407" s="90">
        <v>170</v>
      </c>
      <c r="AU407" s="90">
        <v>36</v>
      </c>
      <c r="AV407" s="90">
        <v>2</v>
      </c>
      <c r="AW407" s="90">
        <v>3</v>
      </c>
      <c r="AX407" s="230"/>
      <c r="AY407" s="104"/>
      <c r="AZ407" s="104"/>
      <c r="BA407" s="104"/>
      <c r="BB407" s="104"/>
      <c r="BC407" s="104"/>
      <c r="BD407" s="104"/>
      <c r="BE407" s="104"/>
      <c r="BF407" s="104"/>
      <c r="BG407" s="104"/>
      <c r="BH407" s="104"/>
      <c r="BI407" s="104"/>
      <c r="BJ407" s="104"/>
      <c r="BK407" s="104"/>
      <c r="BL407" s="104"/>
      <c r="BM407" s="104"/>
      <c r="BN407" s="421"/>
      <c r="BO407" s="104"/>
      <c r="BP407" s="104"/>
      <c r="BQ407" s="104"/>
      <c r="BR407" s="104"/>
      <c r="BS407" s="104"/>
      <c r="BT407" s="104"/>
      <c r="BU407" s="104"/>
    </row>
    <row r="408" spans="1:73" x14ac:dyDescent="0.25">
      <c r="A408" s="44">
        <f t="shared" si="54"/>
        <v>2015</v>
      </c>
      <c r="B408" s="44" t="str">
        <f t="shared" si="54"/>
        <v>MAYO</v>
      </c>
      <c r="C408" s="44">
        <v>23</v>
      </c>
      <c r="D408" s="44" t="str">
        <f t="shared" si="53"/>
        <v>MAYO 2015 / 22</v>
      </c>
      <c r="E408" s="104"/>
      <c r="F408" s="77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Q408" s="113"/>
      <c r="R408" s="113"/>
      <c r="S408" s="415"/>
      <c r="T408" s="113"/>
      <c r="U408" s="113"/>
      <c r="V408" s="104"/>
      <c r="W408" s="104"/>
      <c r="X408" s="104"/>
      <c r="Y408" s="104"/>
      <c r="Z408" s="104"/>
      <c r="AA408" s="230"/>
      <c r="AB408" s="115">
        <v>22</v>
      </c>
      <c r="AC408" s="66">
        <v>42147</v>
      </c>
      <c r="AD408" s="67">
        <v>53393</v>
      </c>
      <c r="AE408" s="68" t="s">
        <v>148</v>
      </c>
      <c r="AF408" s="69">
        <v>0.56589999999999996</v>
      </c>
      <c r="AG408" s="69">
        <v>82</v>
      </c>
      <c r="AH408" s="69">
        <v>35</v>
      </c>
      <c r="AI408" s="70">
        <v>1.17</v>
      </c>
      <c r="AJ408" s="70">
        <v>0</v>
      </c>
      <c r="AK408" s="71" t="s">
        <v>20</v>
      </c>
      <c r="AL408" s="69">
        <v>64</v>
      </c>
      <c r="AM408" s="71" t="s">
        <v>35</v>
      </c>
      <c r="AN408" s="70">
        <v>21181</v>
      </c>
      <c r="AO408" s="70">
        <v>0.26</v>
      </c>
      <c r="AP408" s="410"/>
      <c r="AQ408" s="99">
        <v>0.52</v>
      </c>
      <c r="AR408" s="99">
        <v>0.56999999999999995</v>
      </c>
      <c r="AS408" s="90">
        <v>80</v>
      </c>
      <c r="AT408" s="90">
        <v>170</v>
      </c>
      <c r="AU408" s="90">
        <v>36</v>
      </c>
      <c r="AV408" s="90">
        <v>2</v>
      </c>
      <c r="AW408" s="90">
        <v>3</v>
      </c>
      <c r="AX408" s="230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104"/>
      <c r="BL408" s="104"/>
      <c r="BM408" s="104"/>
      <c r="BN408" s="421"/>
      <c r="BO408" s="104"/>
      <c r="BP408" s="104"/>
      <c r="BQ408" s="104"/>
      <c r="BR408" s="104"/>
      <c r="BS408" s="104"/>
      <c r="BT408" s="104"/>
      <c r="BU408" s="104"/>
    </row>
    <row r="409" spans="1:73" x14ac:dyDescent="0.25">
      <c r="A409" s="44">
        <f t="shared" si="54"/>
        <v>2015</v>
      </c>
      <c r="B409" s="44" t="str">
        <f t="shared" si="54"/>
        <v>MAYO</v>
      </c>
      <c r="C409" s="44">
        <v>24</v>
      </c>
      <c r="D409" s="44" t="str">
        <f t="shared" si="53"/>
        <v>MAYO 2015 / 23</v>
      </c>
      <c r="E409" s="104"/>
      <c r="F409" s="77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Q409" s="113"/>
      <c r="R409" s="113"/>
      <c r="S409" s="415"/>
      <c r="T409" s="113"/>
      <c r="U409" s="113"/>
      <c r="V409" s="104"/>
      <c r="W409" s="104"/>
      <c r="X409" s="104"/>
      <c r="Y409" s="104"/>
      <c r="Z409" s="104"/>
      <c r="AA409" s="230"/>
      <c r="AB409" s="115">
        <v>23</v>
      </c>
      <c r="AC409" s="66">
        <v>42149</v>
      </c>
      <c r="AD409" s="67">
        <v>53409</v>
      </c>
      <c r="AE409" s="68" t="s">
        <v>36</v>
      </c>
      <c r="AF409" s="69">
        <v>0.56320000000000003</v>
      </c>
      <c r="AG409" s="69">
        <v>86</v>
      </c>
      <c r="AH409" s="69">
        <v>35</v>
      </c>
      <c r="AI409" s="70">
        <v>1.2</v>
      </c>
      <c r="AJ409" s="70">
        <v>0</v>
      </c>
      <c r="AK409" s="71" t="s">
        <v>20</v>
      </c>
      <c r="AL409" s="69">
        <v>64</v>
      </c>
      <c r="AM409" s="71" t="s">
        <v>35</v>
      </c>
      <c r="AN409" s="70">
        <v>21190</v>
      </c>
      <c r="AO409" s="70">
        <v>0.47</v>
      </c>
      <c r="AP409" s="410"/>
      <c r="AQ409" s="99">
        <v>0.52</v>
      </c>
      <c r="AR409" s="99">
        <v>0.56999999999999995</v>
      </c>
      <c r="AS409" s="90">
        <v>80</v>
      </c>
      <c r="AT409" s="90">
        <v>170</v>
      </c>
      <c r="AU409" s="90">
        <v>36</v>
      </c>
      <c r="AV409" s="90">
        <v>2</v>
      </c>
      <c r="AW409" s="90">
        <v>3</v>
      </c>
      <c r="AX409" s="230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  <c r="BK409" s="104"/>
      <c r="BL409" s="104"/>
      <c r="BM409" s="104"/>
      <c r="BN409" s="421"/>
      <c r="BO409" s="104"/>
      <c r="BP409" s="104"/>
      <c r="BQ409" s="104"/>
      <c r="BR409" s="104"/>
      <c r="BS409" s="104"/>
      <c r="BT409" s="104"/>
      <c r="BU409" s="104"/>
    </row>
    <row r="410" spans="1:73" x14ac:dyDescent="0.25">
      <c r="A410" s="44">
        <f t="shared" si="54"/>
        <v>2015</v>
      </c>
      <c r="B410" s="44" t="str">
        <f t="shared" si="54"/>
        <v>MAYO</v>
      </c>
      <c r="C410" s="44">
        <v>25</v>
      </c>
      <c r="D410" s="44" t="str">
        <f t="shared" si="53"/>
        <v>MAYO 2015 / 24</v>
      </c>
      <c r="E410" s="104"/>
      <c r="F410" s="77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Q410" s="113"/>
      <c r="R410" s="113"/>
      <c r="S410" s="415"/>
      <c r="T410" s="113"/>
      <c r="U410" s="113"/>
      <c r="V410" s="104"/>
      <c r="W410" s="104"/>
      <c r="X410" s="104"/>
      <c r="Y410" s="104"/>
      <c r="Z410" s="104"/>
      <c r="AA410" s="230"/>
      <c r="AB410" s="115">
        <v>24</v>
      </c>
      <c r="AC410" s="66">
        <v>42150</v>
      </c>
      <c r="AD410" s="67">
        <v>53424</v>
      </c>
      <c r="AE410" s="68" t="s">
        <v>165</v>
      </c>
      <c r="AF410" s="69">
        <v>0.56399999999999995</v>
      </c>
      <c r="AG410" s="69">
        <v>85</v>
      </c>
      <c r="AH410" s="69">
        <v>35</v>
      </c>
      <c r="AI410" s="70">
        <v>1.25</v>
      </c>
      <c r="AJ410" s="70">
        <v>0</v>
      </c>
      <c r="AK410" s="71" t="s">
        <v>20</v>
      </c>
      <c r="AL410" s="69">
        <v>64</v>
      </c>
      <c r="AM410" s="71" t="s">
        <v>35</v>
      </c>
      <c r="AN410" s="70">
        <v>21188</v>
      </c>
      <c r="AO410" s="70">
        <v>0.28000000000000003</v>
      </c>
      <c r="AP410" s="410"/>
      <c r="AQ410" s="99">
        <v>0.52</v>
      </c>
      <c r="AR410" s="99">
        <v>0.56999999999999995</v>
      </c>
      <c r="AS410" s="90">
        <v>80</v>
      </c>
      <c r="AT410" s="90">
        <v>170</v>
      </c>
      <c r="AU410" s="90">
        <v>36</v>
      </c>
      <c r="AV410" s="90">
        <v>2</v>
      </c>
      <c r="AW410" s="90">
        <v>3</v>
      </c>
      <c r="AX410" s="230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/>
      <c r="BI410" s="104"/>
      <c r="BJ410" s="104"/>
      <c r="BK410" s="104"/>
      <c r="BL410" s="104"/>
      <c r="BM410" s="104"/>
      <c r="BN410" s="421"/>
      <c r="BO410" s="104"/>
      <c r="BP410" s="104"/>
      <c r="BQ410" s="104"/>
      <c r="BR410" s="104"/>
      <c r="BS410" s="104"/>
      <c r="BT410" s="104"/>
      <c r="BU410" s="104"/>
    </row>
    <row r="411" spans="1:73" x14ac:dyDescent="0.25">
      <c r="A411" s="44">
        <f t="shared" si="54"/>
        <v>2015</v>
      </c>
      <c r="B411" s="44" t="str">
        <f t="shared" si="54"/>
        <v>MAYO</v>
      </c>
      <c r="C411" s="44">
        <v>26</v>
      </c>
      <c r="D411" s="44" t="str">
        <f t="shared" si="53"/>
        <v>MAYO 2015 / 25</v>
      </c>
      <c r="E411" s="104"/>
      <c r="F411" s="77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Q411" s="113"/>
      <c r="R411" s="113"/>
      <c r="S411" s="415"/>
      <c r="T411" s="113"/>
      <c r="U411" s="113"/>
      <c r="V411" s="104"/>
      <c r="W411" s="104"/>
      <c r="X411" s="104"/>
      <c r="Y411" s="104"/>
      <c r="Z411" s="104"/>
      <c r="AA411" s="230"/>
      <c r="AB411" s="115">
        <v>25</v>
      </c>
      <c r="AC411" s="66">
        <v>42150</v>
      </c>
      <c r="AD411" s="67">
        <v>53446</v>
      </c>
      <c r="AE411" s="68" t="s">
        <v>34</v>
      </c>
      <c r="AF411" s="69">
        <v>0.56379999999999997</v>
      </c>
      <c r="AG411" s="69">
        <v>85</v>
      </c>
      <c r="AH411" s="69">
        <v>35</v>
      </c>
      <c r="AI411" s="70">
        <v>1.28</v>
      </c>
      <c r="AJ411" s="70">
        <v>0</v>
      </c>
      <c r="AK411" s="71" t="s">
        <v>20</v>
      </c>
      <c r="AL411" s="69">
        <v>64</v>
      </c>
      <c r="AM411" s="71" t="s">
        <v>35</v>
      </c>
      <c r="AN411" s="70">
        <v>21189</v>
      </c>
      <c r="AO411" s="70">
        <v>0.28999999999999998</v>
      </c>
      <c r="AP411" s="410"/>
      <c r="AQ411" s="99">
        <v>0.52</v>
      </c>
      <c r="AR411" s="99">
        <v>0.56999999999999995</v>
      </c>
      <c r="AS411" s="90">
        <v>80</v>
      </c>
      <c r="AT411" s="90">
        <v>170</v>
      </c>
      <c r="AU411" s="90">
        <v>36</v>
      </c>
      <c r="AV411" s="90">
        <v>2</v>
      </c>
      <c r="AW411" s="90">
        <v>3</v>
      </c>
      <c r="AX411" s="230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104"/>
      <c r="BL411" s="104"/>
      <c r="BM411" s="104"/>
      <c r="BN411" s="421"/>
      <c r="BO411" s="104"/>
      <c r="BP411" s="104"/>
      <c r="BQ411" s="104"/>
      <c r="BR411" s="104"/>
      <c r="BS411" s="104"/>
      <c r="BT411" s="104"/>
      <c r="BU411" s="104"/>
    </row>
    <row r="412" spans="1:73" x14ac:dyDescent="0.25">
      <c r="A412" s="44">
        <f t="shared" si="54"/>
        <v>2015</v>
      </c>
      <c r="B412" s="44" t="str">
        <f t="shared" si="54"/>
        <v>MAYO</v>
      </c>
      <c r="C412" s="44">
        <v>27</v>
      </c>
      <c r="D412" s="44" t="str">
        <f t="shared" si="53"/>
        <v>MAYO 2015 / 26</v>
      </c>
      <c r="E412" s="104"/>
      <c r="F412" s="77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Q412" s="113"/>
      <c r="R412" s="113"/>
      <c r="S412" s="415"/>
      <c r="T412" s="113"/>
      <c r="U412" s="113"/>
      <c r="V412" s="104"/>
      <c r="W412" s="104"/>
      <c r="X412" s="104"/>
      <c r="Y412" s="104"/>
      <c r="Z412" s="104"/>
      <c r="AA412" s="230"/>
      <c r="AB412" s="115">
        <v>26</v>
      </c>
      <c r="AC412" s="66">
        <v>42151</v>
      </c>
      <c r="AD412" s="67">
        <v>53471</v>
      </c>
      <c r="AE412" s="68" t="s">
        <v>165</v>
      </c>
      <c r="AF412" s="69">
        <v>0.56559999999999999</v>
      </c>
      <c r="AG412" s="69">
        <v>82</v>
      </c>
      <c r="AH412" s="69">
        <v>35</v>
      </c>
      <c r="AI412" s="70">
        <v>1.2</v>
      </c>
      <c r="AJ412" s="70">
        <v>0</v>
      </c>
      <c r="AK412" s="71" t="s">
        <v>20</v>
      </c>
      <c r="AL412" s="69">
        <v>64</v>
      </c>
      <c r="AM412" s="71" t="s">
        <v>35</v>
      </c>
      <c r="AN412" s="70">
        <v>21183</v>
      </c>
      <c r="AO412" s="70">
        <v>0.18</v>
      </c>
      <c r="AP412" s="410"/>
      <c r="AQ412" s="99">
        <v>0.52</v>
      </c>
      <c r="AR412" s="99">
        <v>0.56999999999999995</v>
      </c>
      <c r="AS412" s="90">
        <v>80</v>
      </c>
      <c r="AT412" s="90">
        <v>170</v>
      </c>
      <c r="AU412" s="90">
        <v>36</v>
      </c>
      <c r="AV412" s="90">
        <v>2</v>
      </c>
      <c r="AW412" s="90">
        <v>3</v>
      </c>
      <c r="AX412" s="230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  <c r="BK412" s="104"/>
      <c r="BL412" s="104"/>
      <c r="BM412" s="104"/>
      <c r="BN412" s="421"/>
      <c r="BO412" s="104"/>
      <c r="BP412" s="104"/>
      <c r="BQ412" s="104"/>
      <c r="BR412" s="104"/>
      <c r="BS412" s="104"/>
      <c r="BT412" s="104"/>
      <c r="BU412" s="104"/>
    </row>
    <row r="413" spans="1:73" x14ac:dyDescent="0.25">
      <c r="A413" s="44">
        <f t="shared" si="54"/>
        <v>2015</v>
      </c>
      <c r="B413" s="44" t="str">
        <f t="shared" si="54"/>
        <v>MAYO</v>
      </c>
      <c r="C413" s="44">
        <v>28</v>
      </c>
      <c r="D413" s="44" t="str">
        <f t="shared" si="53"/>
        <v>MAYO 2015 / 27</v>
      </c>
      <c r="E413" s="104"/>
      <c r="F413" s="77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Q413" s="113"/>
      <c r="R413" s="113"/>
      <c r="S413" s="415"/>
      <c r="T413" s="113"/>
      <c r="U413" s="113"/>
      <c r="V413" s="104"/>
      <c r="W413" s="104"/>
      <c r="X413" s="104"/>
      <c r="Y413" s="104"/>
      <c r="Z413" s="104"/>
      <c r="AA413" s="230"/>
      <c r="AB413" s="115">
        <v>27</v>
      </c>
      <c r="AC413" s="66">
        <v>42152</v>
      </c>
      <c r="AD413" s="67">
        <v>53507</v>
      </c>
      <c r="AE413" s="68" t="s">
        <v>34</v>
      </c>
      <c r="AF413" s="69">
        <v>0.56640000000000001</v>
      </c>
      <c r="AG413" s="69">
        <v>81</v>
      </c>
      <c r="AH413" s="69">
        <v>35</v>
      </c>
      <c r="AI413" s="70">
        <v>1.2</v>
      </c>
      <c r="AJ413" s="70">
        <v>0</v>
      </c>
      <c r="AK413" s="71" t="s">
        <v>20</v>
      </c>
      <c r="AL413" s="69">
        <v>64</v>
      </c>
      <c r="AM413" s="71" t="s">
        <v>35</v>
      </c>
      <c r="AN413" s="70">
        <v>21180</v>
      </c>
      <c r="AO413" s="70">
        <v>0.15</v>
      </c>
      <c r="AP413" s="410"/>
      <c r="AQ413" s="99">
        <v>0.52</v>
      </c>
      <c r="AR413" s="99">
        <v>0.56999999999999995</v>
      </c>
      <c r="AS413" s="90">
        <v>80</v>
      </c>
      <c r="AT413" s="90">
        <v>170</v>
      </c>
      <c r="AU413" s="90">
        <v>36</v>
      </c>
      <c r="AV413" s="90">
        <v>2</v>
      </c>
      <c r="AW413" s="90">
        <v>3</v>
      </c>
      <c r="AX413" s="230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/>
      <c r="BI413" s="104"/>
      <c r="BJ413" s="104"/>
      <c r="BK413" s="104"/>
      <c r="BL413" s="104"/>
      <c r="BM413" s="104"/>
      <c r="BN413" s="421"/>
      <c r="BO413" s="104"/>
      <c r="BP413" s="104"/>
      <c r="BQ413" s="104"/>
      <c r="BR413" s="104"/>
      <c r="BS413" s="104"/>
      <c r="BT413" s="104"/>
      <c r="BU413" s="104"/>
    </row>
    <row r="414" spans="1:73" x14ac:dyDescent="0.25">
      <c r="A414" s="44">
        <f t="shared" si="54"/>
        <v>2015</v>
      </c>
      <c r="B414" s="44" t="str">
        <f t="shared" si="54"/>
        <v>MAYO</v>
      </c>
      <c r="C414" s="44">
        <v>29</v>
      </c>
      <c r="D414" s="44" t="str">
        <f t="shared" si="53"/>
        <v>MAYO 2015 / 28</v>
      </c>
      <c r="E414" s="104"/>
      <c r="F414" s="77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Q414" s="113"/>
      <c r="R414" s="113"/>
      <c r="S414" s="415"/>
      <c r="T414" s="113"/>
      <c r="U414" s="113"/>
      <c r="V414" s="104"/>
      <c r="W414" s="104"/>
      <c r="X414" s="104"/>
      <c r="Y414" s="104"/>
      <c r="Z414" s="104"/>
      <c r="AA414" s="230"/>
      <c r="AB414" s="115">
        <v>28</v>
      </c>
      <c r="AC414" s="66">
        <v>42153</v>
      </c>
      <c r="AD414" s="67">
        <v>53688</v>
      </c>
      <c r="AE414" s="68" t="s">
        <v>165</v>
      </c>
      <c r="AF414" s="69">
        <v>0.56399999999999995</v>
      </c>
      <c r="AG414" s="69">
        <v>84</v>
      </c>
      <c r="AH414" s="69">
        <v>35</v>
      </c>
      <c r="AI414" s="70">
        <v>1.05</v>
      </c>
      <c r="AJ414" s="70">
        <v>0</v>
      </c>
      <c r="AK414" s="71" t="s">
        <v>20</v>
      </c>
      <c r="AL414" s="69">
        <v>64</v>
      </c>
      <c r="AM414" s="71" t="s">
        <v>35</v>
      </c>
      <c r="AN414" s="70">
        <v>21188</v>
      </c>
      <c r="AO414" s="70">
        <v>0.26</v>
      </c>
      <c r="AP414" s="410"/>
      <c r="AQ414" s="99">
        <v>0.52</v>
      </c>
      <c r="AR414" s="99">
        <v>0.56999999999999995</v>
      </c>
      <c r="AS414" s="90">
        <v>80</v>
      </c>
      <c r="AT414" s="90">
        <v>170</v>
      </c>
      <c r="AU414" s="90">
        <v>36</v>
      </c>
      <c r="AV414" s="90">
        <v>2</v>
      </c>
      <c r="AW414" s="90">
        <v>3</v>
      </c>
      <c r="AX414" s="230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/>
      <c r="BI414" s="104"/>
      <c r="BJ414" s="104"/>
      <c r="BK414" s="104"/>
      <c r="BL414" s="104"/>
      <c r="BM414" s="104"/>
      <c r="BN414" s="421"/>
      <c r="BO414" s="104"/>
      <c r="BP414" s="104"/>
      <c r="BQ414" s="104"/>
      <c r="BR414" s="104"/>
      <c r="BS414" s="104"/>
      <c r="BT414" s="104"/>
      <c r="BU414" s="104"/>
    </row>
    <row r="415" spans="1:73" x14ac:dyDescent="0.25">
      <c r="A415" s="44">
        <f t="shared" si="54"/>
        <v>2015</v>
      </c>
      <c r="B415" s="44" t="str">
        <f t="shared" si="54"/>
        <v>MAYO</v>
      </c>
      <c r="C415" s="44">
        <v>30</v>
      </c>
      <c r="D415" s="44" t="str">
        <f t="shared" si="53"/>
        <v>MAYO 2015 / 29</v>
      </c>
      <c r="E415" s="104"/>
      <c r="F415" s="77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Q415" s="113"/>
      <c r="R415" s="113"/>
      <c r="S415" s="415"/>
      <c r="T415" s="113"/>
      <c r="U415" s="113"/>
      <c r="V415" s="104"/>
      <c r="W415" s="104"/>
      <c r="X415" s="104"/>
      <c r="Y415" s="104"/>
      <c r="Z415" s="104"/>
      <c r="AA415" s="230"/>
      <c r="AB415" s="115">
        <v>29</v>
      </c>
      <c r="AC415" s="66">
        <v>42154</v>
      </c>
      <c r="AD415" s="67">
        <v>53718</v>
      </c>
      <c r="AE415" s="68" t="s">
        <v>36</v>
      </c>
      <c r="AF415" s="69">
        <v>0.56410000000000005</v>
      </c>
      <c r="AG415" s="69">
        <v>84</v>
      </c>
      <c r="AH415" s="69">
        <v>35</v>
      </c>
      <c r="AI415" s="70">
        <v>1.02</v>
      </c>
      <c r="AJ415" s="70">
        <v>0</v>
      </c>
      <c r="AK415" s="71" t="s">
        <v>20</v>
      </c>
      <c r="AL415" s="69">
        <v>64</v>
      </c>
      <c r="AM415" s="71" t="s">
        <v>35</v>
      </c>
      <c r="AN415" s="70">
        <v>21187</v>
      </c>
      <c r="AO415" s="70">
        <v>0.31</v>
      </c>
      <c r="AP415" s="410"/>
      <c r="AQ415" s="99">
        <v>0.52</v>
      </c>
      <c r="AR415" s="99">
        <v>0.56999999999999995</v>
      </c>
      <c r="AS415" s="90">
        <v>80</v>
      </c>
      <c r="AT415" s="90">
        <v>170</v>
      </c>
      <c r="AU415" s="90">
        <v>36</v>
      </c>
      <c r="AV415" s="90">
        <v>2</v>
      </c>
      <c r="AW415" s="90">
        <v>3</v>
      </c>
      <c r="AX415" s="230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/>
      <c r="BI415" s="104"/>
      <c r="BJ415" s="104"/>
      <c r="BK415" s="104"/>
      <c r="BL415" s="104"/>
      <c r="BM415" s="104"/>
      <c r="BN415" s="421"/>
      <c r="BO415" s="104"/>
      <c r="BP415" s="104"/>
      <c r="BQ415" s="104"/>
      <c r="BR415" s="104"/>
      <c r="BS415" s="104"/>
      <c r="BT415" s="104"/>
      <c r="BU415" s="104"/>
    </row>
    <row r="416" spans="1:73" x14ac:dyDescent="0.25">
      <c r="A416" s="44">
        <f t="shared" si="54"/>
        <v>2015</v>
      </c>
      <c r="B416" s="44" t="str">
        <f t="shared" si="54"/>
        <v>MAYO</v>
      </c>
      <c r="C416" s="44">
        <v>31</v>
      </c>
      <c r="D416" s="44" t="str">
        <f t="shared" si="53"/>
        <v>MAYO 2015 / 30</v>
      </c>
      <c r="E416" s="104"/>
      <c r="F416" s="77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Q416" s="113"/>
      <c r="R416" s="113"/>
      <c r="S416" s="415"/>
      <c r="T416" s="113"/>
      <c r="U416" s="113"/>
      <c r="V416" s="104"/>
      <c r="W416" s="104"/>
      <c r="X416" s="104"/>
      <c r="Y416" s="104"/>
      <c r="Z416" s="104"/>
      <c r="AA416" s="230"/>
      <c r="AB416" s="115">
        <v>30</v>
      </c>
      <c r="AC416" s="66">
        <v>42155</v>
      </c>
      <c r="AD416" s="67">
        <v>53732</v>
      </c>
      <c r="AE416" s="68" t="s">
        <v>148</v>
      </c>
      <c r="AF416" s="69">
        <v>0.56399999999999995</v>
      </c>
      <c r="AG416" s="69">
        <v>84</v>
      </c>
      <c r="AH416" s="69">
        <v>35</v>
      </c>
      <c r="AI416" s="70">
        <v>1.01</v>
      </c>
      <c r="AJ416" s="70">
        <v>0</v>
      </c>
      <c r="AK416" s="71" t="s">
        <v>20</v>
      </c>
      <c r="AL416" s="69">
        <v>64</v>
      </c>
      <c r="AM416" s="71" t="s">
        <v>35</v>
      </c>
      <c r="AN416" s="70">
        <v>21187</v>
      </c>
      <c r="AO416" s="70">
        <v>0.25</v>
      </c>
      <c r="AP416" s="410"/>
      <c r="AQ416" s="99">
        <v>0.52</v>
      </c>
      <c r="AR416" s="99">
        <v>0.56999999999999995</v>
      </c>
      <c r="AS416" s="90">
        <v>80</v>
      </c>
      <c r="AT416" s="90">
        <v>170</v>
      </c>
      <c r="AU416" s="90">
        <v>36</v>
      </c>
      <c r="AV416" s="90">
        <v>2</v>
      </c>
      <c r="AW416" s="90">
        <v>3</v>
      </c>
      <c r="AX416" s="230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/>
      <c r="BI416" s="104"/>
      <c r="BJ416" s="104"/>
      <c r="BK416" s="104"/>
      <c r="BL416" s="104"/>
      <c r="BM416" s="104"/>
      <c r="BN416" s="421"/>
      <c r="BO416" s="104"/>
      <c r="BP416" s="104"/>
      <c r="BQ416" s="104"/>
      <c r="BR416" s="104"/>
      <c r="BS416" s="104"/>
      <c r="BT416" s="104"/>
      <c r="BU416" s="104"/>
    </row>
    <row r="417" spans="1:74" s="206" customFormat="1" ht="15.75" x14ac:dyDescent="0.25">
      <c r="D417" s="44" t="str">
        <f t="shared" si="53"/>
        <v>MAYO 2015 / 31</v>
      </c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17"/>
      <c r="T417" s="44"/>
      <c r="U417" s="44"/>
      <c r="V417" s="44"/>
      <c r="W417" s="44"/>
      <c r="X417" s="44"/>
      <c r="Y417" s="44"/>
      <c r="Z417" s="44"/>
      <c r="AA417" s="207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11"/>
      <c r="AQ417" s="44"/>
      <c r="AR417" s="44"/>
      <c r="AS417" s="44"/>
      <c r="AT417" s="44"/>
      <c r="AU417" s="44"/>
      <c r="AV417" s="44"/>
      <c r="AW417" s="44"/>
      <c r="AX417" s="207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22"/>
      <c r="BO417" s="44"/>
      <c r="BP417" s="44"/>
      <c r="BQ417" s="44"/>
      <c r="BR417" s="44"/>
      <c r="BS417" s="44"/>
      <c r="BT417" s="44"/>
      <c r="BU417" s="44"/>
      <c r="BV417" s="209" t="str">
        <f>IFERROR(AVERAGE(BV386:BV416),"")</f>
        <v/>
      </c>
    </row>
    <row r="418" spans="1:74" ht="15.75" x14ac:dyDescent="0.25">
      <c r="A418" s="44">
        <v>2015</v>
      </c>
      <c r="B418" s="44" t="s">
        <v>233</v>
      </c>
      <c r="C418" s="44">
        <v>1</v>
      </c>
      <c r="D418" s="208" t="s">
        <v>228</v>
      </c>
      <c r="E418" s="209">
        <f t="shared" ref="E418:AJ418" si="55">IFERROR(AVERAGE(E387:E417),"")</f>
        <v>7</v>
      </c>
      <c r="F418" s="209">
        <f t="shared" si="55"/>
        <v>42141.153846153844</v>
      </c>
      <c r="G418" s="209">
        <f t="shared" si="55"/>
        <v>53252.923076923078</v>
      </c>
      <c r="H418" s="209" t="str">
        <f t="shared" si="55"/>
        <v/>
      </c>
      <c r="I418" s="209">
        <f t="shared" si="55"/>
        <v>0.54921538461538455</v>
      </c>
      <c r="J418" s="209">
        <f t="shared" si="55"/>
        <v>107.15384615384616</v>
      </c>
      <c r="K418" s="209">
        <f t="shared" si="55"/>
        <v>27.46153846153846</v>
      </c>
      <c r="L418" s="209">
        <f t="shared" si="55"/>
        <v>1.3730769230769229</v>
      </c>
      <c r="M418" s="209">
        <f t="shared" si="55"/>
        <v>0</v>
      </c>
      <c r="N418" s="209" t="str">
        <f t="shared" si="55"/>
        <v/>
      </c>
      <c r="O418" s="209">
        <f t="shared" si="55"/>
        <v>3</v>
      </c>
      <c r="P418" s="209" t="str">
        <f t="shared" si="55"/>
        <v/>
      </c>
      <c r="Q418" s="209">
        <f t="shared" si="55"/>
        <v>21272.23076923077</v>
      </c>
      <c r="R418" s="209">
        <f t="shared" si="55"/>
        <v>1.4530769230769229</v>
      </c>
      <c r="S418" s="418" t="str">
        <f t="shared" si="55"/>
        <v/>
      </c>
      <c r="T418" s="209">
        <f t="shared" si="55"/>
        <v>0.5199999999999998</v>
      </c>
      <c r="U418" s="209">
        <f t="shared" si="55"/>
        <v>0.57000000000000006</v>
      </c>
      <c r="V418" s="209">
        <f t="shared" si="55"/>
        <v>80</v>
      </c>
      <c r="W418" s="209">
        <f t="shared" si="55"/>
        <v>170</v>
      </c>
      <c r="X418" s="209">
        <f t="shared" si="55"/>
        <v>36</v>
      </c>
      <c r="Y418" s="209">
        <f t="shared" si="55"/>
        <v>2</v>
      </c>
      <c r="Z418" s="209">
        <f t="shared" si="55"/>
        <v>3</v>
      </c>
      <c r="AA418" s="209" t="str">
        <f t="shared" si="55"/>
        <v/>
      </c>
      <c r="AB418" s="209">
        <f t="shared" si="55"/>
        <v>15.5</v>
      </c>
      <c r="AC418" s="209">
        <f t="shared" si="55"/>
        <v>42140.033333333333</v>
      </c>
      <c r="AD418" s="209">
        <f t="shared" si="55"/>
        <v>53183.23333333333</v>
      </c>
      <c r="AE418" s="209" t="str">
        <f t="shared" si="55"/>
        <v/>
      </c>
      <c r="AF418" s="209">
        <f t="shared" si="55"/>
        <v>0.56437000000000004</v>
      </c>
      <c r="AG418" s="209">
        <f t="shared" si="55"/>
        <v>85.333333333333329</v>
      </c>
      <c r="AH418" s="209">
        <f t="shared" si="55"/>
        <v>34.9</v>
      </c>
      <c r="AI418" s="209">
        <f t="shared" si="55"/>
        <v>1.0366666666666664</v>
      </c>
      <c r="AJ418" s="209">
        <f t="shared" si="55"/>
        <v>0</v>
      </c>
      <c r="AK418" s="209" t="str">
        <f t="shared" ref="AK418:BP418" si="56">IFERROR(AVERAGE(AK387:AK417),"")</f>
        <v/>
      </c>
      <c r="AL418" s="209">
        <f t="shared" si="56"/>
        <v>63.633333333333333</v>
      </c>
      <c r="AM418" s="209" t="str">
        <f t="shared" si="56"/>
        <v/>
      </c>
      <c r="AN418" s="209">
        <f t="shared" si="56"/>
        <v>21180.966666666667</v>
      </c>
      <c r="AO418" s="209">
        <f t="shared" si="56"/>
        <v>0.65566666666666673</v>
      </c>
      <c r="AP418" s="412" t="str">
        <f t="shared" si="56"/>
        <v/>
      </c>
      <c r="AQ418" s="209">
        <f t="shared" si="56"/>
        <v>0.51999999999999968</v>
      </c>
      <c r="AR418" s="209">
        <f t="shared" si="56"/>
        <v>0.57000000000000017</v>
      </c>
      <c r="AS418" s="209">
        <f t="shared" si="56"/>
        <v>80</v>
      </c>
      <c r="AT418" s="209">
        <f t="shared" si="56"/>
        <v>170</v>
      </c>
      <c r="AU418" s="209">
        <f t="shared" si="56"/>
        <v>36</v>
      </c>
      <c r="AV418" s="209">
        <f t="shared" si="56"/>
        <v>2</v>
      </c>
      <c r="AW418" s="209">
        <f t="shared" si="56"/>
        <v>3</v>
      </c>
      <c r="AX418" s="209" t="str">
        <f t="shared" si="56"/>
        <v/>
      </c>
      <c r="AY418" s="209">
        <f t="shared" si="56"/>
        <v>2.5</v>
      </c>
      <c r="AZ418" s="209">
        <f t="shared" si="56"/>
        <v>42138.5</v>
      </c>
      <c r="BA418" s="209" t="str">
        <f t="shared" si="56"/>
        <v/>
      </c>
      <c r="BB418" s="209" t="str">
        <f t="shared" si="56"/>
        <v/>
      </c>
      <c r="BC418" s="209">
        <f t="shared" si="56"/>
        <v>0.55862500000000004</v>
      </c>
      <c r="BD418" s="209">
        <f t="shared" si="56"/>
        <v>96.25</v>
      </c>
      <c r="BE418" s="209">
        <f t="shared" si="56"/>
        <v>33.512</v>
      </c>
      <c r="BF418" s="209">
        <f t="shared" si="56"/>
        <v>0.84</v>
      </c>
      <c r="BG418" s="209">
        <f t="shared" si="56"/>
        <v>1.925</v>
      </c>
      <c r="BH418" s="209">
        <f t="shared" si="56"/>
        <v>0.02</v>
      </c>
      <c r="BI418" s="209">
        <f t="shared" si="56"/>
        <v>1</v>
      </c>
      <c r="BJ418" s="209">
        <f t="shared" si="56"/>
        <v>5.0000000000000001E-3</v>
      </c>
      <c r="BK418" s="209" t="str">
        <f t="shared" si="56"/>
        <v/>
      </c>
      <c r="BL418" s="209">
        <f t="shared" si="56"/>
        <v>21276.25</v>
      </c>
      <c r="BM418" s="209">
        <f t="shared" si="56"/>
        <v>0.4</v>
      </c>
      <c r="BN418" s="423" t="str">
        <f t="shared" si="56"/>
        <v/>
      </c>
      <c r="BO418" s="209">
        <f t="shared" si="56"/>
        <v>0.52</v>
      </c>
      <c r="BP418" s="209">
        <f t="shared" si="56"/>
        <v>0.56999999999999995</v>
      </c>
      <c r="BQ418" s="209">
        <f t="shared" ref="BQ418:BU418" si="57">IFERROR(AVERAGE(BQ387:BQ417),"")</f>
        <v>80</v>
      </c>
      <c r="BR418" s="209">
        <f t="shared" si="57"/>
        <v>170</v>
      </c>
      <c r="BS418" s="209">
        <f t="shared" si="57"/>
        <v>36</v>
      </c>
      <c r="BT418" s="209">
        <f t="shared" si="57"/>
        <v>2</v>
      </c>
      <c r="BU418" s="209">
        <f t="shared" si="57"/>
        <v>3</v>
      </c>
    </row>
    <row r="419" spans="1:74" x14ac:dyDescent="0.25">
      <c r="A419" s="44">
        <f>A418</f>
        <v>2015</v>
      </c>
      <c r="B419" s="44" t="str">
        <f>B418</f>
        <v>JUNIO</v>
      </c>
      <c r="C419" s="44">
        <v>2</v>
      </c>
      <c r="D419" s="44" t="str">
        <f t="shared" ref="D419:D449" si="58">B418&amp;" "&amp;A418&amp;" / "&amp;C418</f>
        <v>JUNIO 2015 / 1</v>
      </c>
      <c r="E419" s="104">
        <v>1</v>
      </c>
      <c r="F419" s="78">
        <v>42157</v>
      </c>
      <c r="G419" s="114">
        <v>53760</v>
      </c>
      <c r="H419" s="114" t="s">
        <v>19</v>
      </c>
      <c r="I419" s="92">
        <v>0.55920000000000003</v>
      </c>
      <c r="J419" s="93">
        <v>96</v>
      </c>
      <c r="K419" s="93">
        <v>28</v>
      </c>
      <c r="L419" s="93">
        <v>1.52</v>
      </c>
      <c r="M419" s="93">
        <v>0</v>
      </c>
      <c r="N419" s="94" t="s">
        <v>20</v>
      </c>
      <c r="O419" s="93">
        <v>3</v>
      </c>
      <c r="P419" s="94" t="s">
        <v>21</v>
      </c>
      <c r="Q419" s="121">
        <v>21226</v>
      </c>
      <c r="R419" s="93">
        <v>0.12</v>
      </c>
      <c r="S419" s="414"/>
      <c r="T419" s="99">
        <v>0.52</v>
      </c>
      <c r="U419" s="99">
        <v>0.56999999999999995</v>
      </c>
      <c r="V419" s="90">
        <v>80</v>
      </c>
      <c r="W419" s="90">
        <v>170</v>
      </c>
      <c r="X419" s="90">
        <v>36</v>
      </c>
      <c r="Y419" s="90">
        <v>2</v>
      </c>
      <c r="Z419" s="90">
        <v>3</v>
      </c>
      <c r="AA419" s="230"/>
      <c r="AB419" s="115">
        <v>1</v>
      </c>
      <c r="AC419" s="66">
        <v>42156</v>
      </c>
      <c r="AD419" s="67">
        <v>53742</v>
      </c>
      <c r="AE419" s="68" t="s">
        <v>36</v>
      </c>
      <c r="AF419" s="69">
        <v>0.56410000000000005</v>
      </c>
      <c r="AG419" s="69">
        <v>84</v>
      </c>
      <c r="AH419" s="69">
        <v>35</v>
      </c>
      <c r="AI419" s="70">
        <v>1.01</v>
      </c>
      <c r="AJ419" s="70">
        <v>0</v>
      </c>
      <c r="AK419" s="71" t="s">
        <v>20</v>
      </c>
      <c r="AL419" s="69">
        <v>64</v>
      </c>
      <c r="AM419" s="71" t="s">
        <v>35</v>
      </c>
      <c r="AN419" s="70">
        <v>21188</v>
      </c>
      <c r="AO419" s="70">
        <v>0.23</v>
      </c>
      <c r="AP419" s="410"/>
      <c r="AQ419" s="99">
        <v>0.52</v>
      </c>
      <c r="AR419" s="99">
        <v>0.56999999999999995</v>
      </c>
      <c r="AS419" s="90">
        <v>80</v>
      </c>
      <c r="AT419" s="90">
        <v>170</v>
      </c>
      <c r="AU419" s="90">
        <v>36</v>
      </c>
      <c r="AV419" s="90">
        <v>2</v>
      </c>
      <c r="AW419" s="90">
        <v>3</v>
      </c>
      <c r="AX419" s="230"/>
      <c r="AY419" s="104">
        <v>1</v>
      </c>
      <c r="AZ419" s="116">
        <v>42158</v>
      </c>
      <c r="BA419" s="117"/>
      <c r="BB419" s="117"/>
      <c r="BC419" s="117">
        <v>0.5554</v>
      </c>
      <c r="BD419" s="70">
        <v>100</v>
      </c>
      <c r="BE419" s="102">
        <f>((9/5)*BF419)+32</f>
        <v>33.512</v>
      </c>
      <c r="BF419" s="70">
        <v>0.84</v>
      </c>
      <c r="BG419" s="70">
        <v>2</v>
      </c>
      <c r="BH419" s="70">
        <v>0.02</v>
      </c>
      <c r="BI419" s="70">
        <v>1</v>
      </c>
      <c r="BJ419" s="118">
        <v>5.0000000000000001E-3</v>
      </c>
      <c r="BK419" s="117" t="s">
        <v>37</v>
      </c>
      <c r="BL419" s="70">
        <v>21301</v>
      </c>
      <c r="BM419" s="70">
        <v>0.4</v>
      </c>
      <c r="BN419" s="424"/>
      <c r="BO419" s="99">
        <v>0.52</v>
      </c>
      <c r="BP419" s="99">
        <v>0.56999999999999995</v>
      </c>
      <c r="BQ419" s="90">
        <v>80</v>
      </c>
      <c r="BR419" s="90">
        <v>170</v>
      </c>
      <c r="BS419" s="90">
        <v>36</v>
      </c>
      <c r="BT419" s="90">
        <v>2</v>
      </c>
      <c r="BU419" s="90">
        <v>3</v>
      </c>
    </row>
    <row r="420" spans="1:74" x14ac:dyDescent="0.25">
      <c r="A420" s="44">
        <f t="shared" ref="A420:B448" si="59">A419</f>
        <v>2015</v>
      </c>
      <c r="B420" s="44" t="str">
        <f t="shared" si="59"/>
        <v>JUNIO</v>
      </c>
      <c r="C420" s="44">
        <v>3</v>
      </c>
      <c r="D420" s="44" t="str">
        <f t="shared" si="58"/>
        <v>JUNIO 2015 / 2</v>
      </c>
      <c r="E420" s="104">
        <v>2</v>
      </c>
      <c r="F420" s="78">
        <v>42158</v>
      </c>
      <c r="G420" s="114">
        <v>53809</v>
      </c>
      <c r="H420" s="114" t="s">
        <v>19</v>
      </c>
      <c r="I420" s="92">
        <v>0.55530000000000002</v>
      </c>
      <c r="J420" s="93">
        <v>93</v>
      </c>
      <c r="K420" s="93">
        <v>28</v>
      </c>
      <c r="L420" s="93">
        <v>1.56</v>
      </c>
      <c r="M420" s="93">
        <v>0</v>
      </c>
      <c r="N420" s="94" t="s">
        <v>20</v>
      </c>
      <c r="O420" s="93">
        <v>3</v>
      </c>
      <c r="P420" s="94" t="s">
        <v>21</v>
      </c>
      <c r="Q420" s="121">
        <v>21253</v>
      </c>
      <c r="R420" s="93">
        <v>0.18</v>
      </c>
      <c r="S420" s="414"/>
      <c r="T420" s="99">
        <v>0.52</v>
      </c>
      <c r="U420" s="99">
        <v>0.56999999999999995</v>
      </c>
      <c r="V420" s="90">
        <v>80</v>
      </c>
      <c r="W420" s="90">
        <v>170</v>
      </c>
      <c r="X420" s="90">
        <v>36</v>
      </c>
      <c r="Y420" s="90">
        <v>2</v>
      </c>
      <c r="Z420" s="90">
        <v>3</v>
      </c>
      <c r="AA420" s="230"/>
      <c r="AB420" s="115">
        <v>2</v>
      </c>
      <c r="AC420" s="66">
        <v>42157</v>
      </c>
      <c r="AD420" s="67">
        <v>53763</v>
      </c>
      <c r="AE420" s="68" t="s">
        <v>148</v>
      </c>
      <c r="AF420" s="69">
        <v>0.5635</v>
      </c>
      <c r="AG420" s="69">
        <v>86</v>
      </c>
      <c r="AH420" s="69">
        <v>35</v>
      </c>
      <c r="AI420" s="70">
        <v>0.97</v>
      </c>
      <c r="AJ420" s="70">
        <v>0</v>
      </c>
      <c r="AK420" s="71" t="s">
        <v>20</v>
      </c>
      <c r="AL420" s="69">
        <v>64</v>
      </c>
      <c r="AM420" s="71" t="s">
        <v>35</v>
      </c>
      <c r="AN420" s="70">
        <v>21190</v>
      </c>
      <c r="AO420" s="70">
        <v>0.28999999999999998</v>
      </c>
      <c r="AP420" s="410"/>
      <c r="AQ420" s="99">
        <v>0.52</v>
      </c>
      <c r="AR420" s="99">
        <v>0.56999999999999995</v>
      </c>
      <c r="AS420" s="90">
        <v>80</v>
      </c>
      <c r="AT420" s="90">
        <v>170</v>
      </c>
      <c r="AU420" s="90">
        <v>36</v>
      </c>
      <c r="AV420" s="90">
        <v>2</v>
      </c>
      <c r="AW420" s="90">
        <v>3</v>
      </c>
      <c r="AX420" s="230"/>
      <c r="AY420" s="104">
        <v>2</v>
      </c>
      <c r="AZ420" s="116">
        <v>42163</v>
      </c>
      <c r="BA420" s="117"/>
      <c r="BB420" s="117"/>
      <c r="BC420" s="117">
        <v>0.55420000000000003</v>
      </c>
      <c r="BD420" s="70">
        <v>101</v>
      </c>
      <c r="BE420" s="102">
        <f>((9/5)*BF420)+32</f>
        <v>33.512</v>
      </c>
      <c r="BF420" s="70">
        <v>0.84</v>
      </c>
      <c r="BG420" s="70">
        <v>2</v>
      </c>
      <c r="BH420" s="70">
        <v>0.02</v>
      </c>
      <c r="BI420" s="70">
        <v>1</v>
      </c>
      <c r="BJ420" s="118">
        <v>5.0000000000000001E-3</v>
      </c>
      <c r="BK420" s="117" t="s">
        <v>37</v>
      </c>
      <c r="BL420" s="70">
        <v>21313</v>
      </c>
      <c r="BM420" s="70">
        <v>0.4</v>
      </c>
      <c r="BN420" s="424"/>
      <c r="BO420" s="99">
        <v>0.52</v>
      </c>
      <c r="BP420" s="99">
        <v>0.56999999999999995</v>
      </c>
      <c r="BQ420" s="90">
        <v>80</v>
      </c>
      <c r="BR420" s="90">
        <v>170</v>
      </c>
      <c r="BS420" s="90">
        <v>36</v>
      </c>
      <c r="BT420" s="90">
        <v>2</v>
      </c>
      <c r="BU420" s="90">
        <v>3</v>
      </c>
    </row>
    <row r="421" spans="1:74" x14ac:dyDescent="0.25">
      <c r="A421" s="44">
        <f t="shared" si="59"/>
        <v>2015</v>
      </c>
      <c r="B421" s="44" t="str">
        <f t="shared" si="59"/>
        <v>JUNIO</v>
      </c>
      <c r="C421" s="44">
        <v>4</v>
      </c>
      <c r="D421" s="44" t="str">
        <f t="shared" si="58"/>
        <v>JUNIO 2015 / 3</v>
      </c>
      <c r="E421" s="104">
        <v>3</v>
      </c>
      <c r="F421" s="78">
        <v>42161</v>
      </c>
      <c r="G421" s="114">
        <v>53889</v>
      </c>
      <c r="H421" s="114" t="s">
        <v>19</v>
      </c>
      <c r="I421" s="92">
        <v>0.5464</v>
      </c>
      <c r="J421" s="93">
        <v>98</v>
      </c>
      <c r="K421" s="93">
        <v>29</v>
      </c>
      <c r="L421" s="93">
        <v>0.62</v>
      </c>
      <c r="M421" s="93">
        <v>0</v>
      </c>
      <c r="N421" s="94" t="s">
        <v>20</v>
      </c>
      <c r="O421" s="93">
        <v>3</v>
      </c>
      <c r="P421" s="94" t="s">
        <v>21</v>
      </c>
      <c r="Q421" s="121">
        <v>21288</v>
      </c>
      <c r="R421" s="93">
        <v>0.35</v>
      </c>
      <c r="S421" s="414"/>
      <c r="T421" s="99">
        <v>0.52</v>
      </c>
      <c r="U421" s="99">
        <v>0.56999999999999995</v>
      </c>
      <c r="V421" s="90">
        <v>80</v>
      </c>
      <c r="W421" s="90">
        <v>170</v>
      </c>
      <c r="X421" s="90">
        <v>36</v>
      </c>
      <c r="Y421" s="90">
        <v>2</v>
      </c>
      <c r="Z421" s="90">
        <v>3</v>
      </c>
      <c r="AA421" s="230"/>
      <c r="AB421" s="115">
        <v>3</v>
      </c>
      <c r="AC421" s="66">
        <v>42158</v>
      </c>
      <c r="AD421" s="67">
        <v>53784</v>
      </c>
      <c r="AE421" s="68" t="s">
        <v>36</v>
      </c>
      <c r="AF421" s="69">
        <v>0.56369999999999998</v>
      </c>
      <c r="AG421" s="69">
        <v>85</v>
      </c>
      <c r="AH421" s="69">
        <v>35</v>
      </c>
      <c r="AI421" s="70">
        <v>1.01</v>
      </c>
      <c r="AJ421" s="70">
        <v>0</v>
      </c>
      <c r="AK421" s="71" t="s">
        <v>20</v>
      </c>
      <c r="AL421" s="69">
        <v>64</v>
      </c>
      <c r="AM421" s="71" t="s">
        <v>35</v>
      </c>
      <c r="AN421" s="70">
        <v>21189</v>
      </c>
      <c r="AO421" s="70">
        <v>0.28000000000000003</v>
      </c>
      <c r="AP421" s="410"/>
      <c r="AQ421" s="99">
        <v>0.52</v>
      </c>
      <c r="AR421" s="99">
        <v>0.56999999999999995</v>
      </c>
      <c r="AS421" s="90">
        <v>80</v>
      </c>
      <c r="AT421" s="90">
        <v>170</v>
      </c>
      <c r="AU421" s="90">
        <v>36</v>
      </c>
      <c r="AV421" s="90">
        <v>2</v>
      </c>
      <c r="AW421" s="90">
        <v>3</v>
      </c>
      <c r="AX421" s="230"/>
      <c r="AY421" s="104">
        <v>3</v>
      </c>
      <c r="AZ421" s="116">
        <v>42172</v>
      </c>
      <c r="BA421" s="117"/>
      <c r="BB421" s="117"/>
      <c r="BC421" s="117">
        <v>0.55530000000000002</v>
      </c>
      <c r="BD421" s="70">
        <v>100</v>
      </c>
      <c r="BE421" s="102">
        <f>((9/5)*BF421)+32</f>
        <v>33.512</v>
      </c>
      <c r="BF421" s="70">
        <v>0.84</v>
      </c>
      <c r="BG421" s="70">
        <v>2</v>
      </c>
      <c r="BH421" s="70">
        <v>0.02</v>
      </c>
      <c r="BI421" s="70">
        <v>1</v>
      </c>
      <c r="BJ421" s="118">
        <v>5.0000000000000001E-3</v>
      </c>
      <c r="BK421" s="117" t="s">
        <v>37</v>
      </c>
      <c r="BL421" s="70">
        <v>21300</v>
      </c>
      <c r="BM421" s="70">
        <v>0.4</v>
      </c>
      <c r="BN421" s="424"/>
      <c r="BO421" s="99">
        <v>0.52</v>
      </c>
      <c r="BP421" s="99">
        <v>0.56999999999999995</v>
      </c>
      <c r="BQ421" s="90">
        <v>80</v>
      </c>
      <c r="BR421" s="90">
        <v>170</v>
      </c>
      <c r="BS421" s="90">
        <v>36</v>
      </c>
      <c r="BT421" s="90">
        <v>2</v>
      </c>
      <c r="BU421" s="90">
        <v>3</v>
      </c>
    </row>
    <row r="422" spans="1:74" x14ac:dyDescent="0.25">
      <c r="A422" s="44">
        <f t="shared" si="59"/>
        <v>2015</v>
      </c>
      <c r="B422" s="44" t="str">
        <f t="shared" si="59"/>
        <v>JUNIO</v>
      </c>
      <c r="C422" s="44">
        <v>5</v>
      </c>
      <c r="D422" s="44" t="str">
        <f t="shared" si="58"/>
        <v>JUNIO 2015 / 4</v>
      </c>
      <c r="E422" s="104">
        <v>4</v>
      </c>
      <c r="F422" s="78">
        <v>42164</v>
      </c>
      <c r="G422" s="114">
        <v>53962</v>
      </c>
      <c r="H422" s="114" t="s">
        <v>19</v>
      </c>
      <c r="I422" s="92">
        <v>0.5474</v>
      </c>
      <c r="J422" s="93">
        <v>108</v>
      </c>
      <c r="K422" s="93">
        <v>28</v>
      </c>
      <c r="L422" s="93">
        <v>1.27</v>
      </c>
      <c r="M422" s="93">
        <v>0</v>
      </c>
      <c r="N422" s="94" t="s">
        <v>20</v>
      </c>
      <c r="O422" s="93">
        <v>3</v>
      </c>
      <c r="P422" s="94" t="s">
        <v>21</v>
      </c>
      <c r="Q422" s="121">
        <v>21291</v>
      </c>
      <c r="R422" s="93">
        <v>0.77</v>
      </c>
      <c r="S422" s="414"/>
      <c r="T422" s="99">
        <v>0.52</v>
      </c>
      <c r="U422" s="99">
        <v>0.56999999999999995</v>
      </c>
      <c r="V422" s="90">
        <v>80</v>
      </c>
      <c r="W422" s="90">
        <v>170</v>
      </c>
      <c r="X422" s="90">
        <v>36</v>
      </c>
      <c r="Y422" s="90">
        <v>2</v>
      </c>
      <c r="Z422" s="90">
        <v>3</v>
      </c>
      <c r="AA422" s="230"/>
      <c r="AB422" s="115">
        <v>4</v>
      </c>
      <c r="AC422" s="66">
        <v>42159</v>
      </c>
      <c r="AD422" s="67">
        <v>53815</v>
      </c>
      <c r="AE422" s="68" t="s">
        <v>148</v>
      </c>
      <c r="AF422" s="69">
        <v>0.56440000000000001</v>
      </c>
      <c r="AG422" s="69">
        <v>84</v>
      </c>
      <c r="AH422" s="69">
        <v>35</v>
      </c>
      <c r="AI422" s="70">
        <v>1.05</v>
      </c>
      <c r="AJ422" s="70">
        <v>0</v>
      </c>
      <c r="AK422" s="71" t="s">
        <v>20</v>
      </c>
      <c r="AL422" s="69">
        <v>64</v>
      </c>
      <c r="AM422" s="71" t="s">
        <v>35</v>
      </c>
      <c r="AN422" s="70">
        <v>21187</v>
      </c>
      <c r="AO422" s="70">
        <v>0.24</v>
      </c>
      <c r="AP422" s="410"/>
      <c r="AQ422" s="99">
        <v>0.52</v>
      </c>
      <c r="AR422" s="99">
        <v>0.56999999999999995</v>
      </c>
      <c r="AS422" s="90">
        <v>80</v>
      </c>
      <c r="AT422" s="90">
        <v>170</v>
      </c>
      <c r="AU422" s="90">
        <v>36</v>
      </c>
      <c r="AV422" s="90">
        <v>2</v>
      </c>
      <c r="AW422" s="90">
        <v>3</v>
      </c>
      <c r="AX422" s="230"/>
      <c r="AY422" s="104">
        <v>4</v>
      </c>
      <c r="AZ422" s="116">
        <v>42184</v>
      </c>
      <c r="BA422" s="117"/>
      <c r="BB422" s="117"/>
      <c r="BC422" s="117">
        <v>0.55920000000000003</v>
      </c>
      <c r="BD422" s="70">
        <v>89</v>
      </c>
      <c r="BE422" s="102">
        <f>((9/5)*BF422)+32</f>
        <v>33.512</v>
      </c>
      <c r="BF422" s="70">
        <v>0.84</v>
      </c>
      <c r="BG422" s="70">
        <v>0.4</v>
      </c>
      <c r="BH422" s="70">
        <v>0.02</v>
      </c>
      <c r="BI422" s="70">
        <v>1</v>
      </c>
      <c r="BJ422" s="118">
        <v>5.0000000000000001E-3</v>
      </c>
      <c r="BK422" s="117" t="s">
        <v>37</v>
      </c>
      <c r="BL422" s="70">
        <v>21268</v>
      </c>
      <c r="BM422" s="70">
        <v>0.4</v>
      </c>
      <c r="BN422" s="424"/>
      <c r="BO422" s="99">
        <v>0.52</v>
      </c>
      <c r="BP422" s="99">
        <v>0.56999999999999995</v>
      </c>
      <c r="BQ422" s="90">
        <v>80</v>
      </c>
      <c r="BR422" s="90">
        <v>170</v>
      </c>
      <c r="BS422" s="90">
        <v>36</v>
      </c>
      <c r="BT422" s="90">
        <v>2</v>
      </c>
      <c r="BU422" s="90">
        <v>3</v>
      </c>
    </row>
    <row r="423" spans="1:74" x14ac:dyDescent="0.25">
      <c r="A423" s="44">
        <f t="shared" si="59"/>
        <v>2015</v>
      </c>
      <c r="B423" s="44" t="str">
        <f t="shared" si="59"/>
        <v>JUNIO</v>
      </c>
      <c r="C423" s="44">
        <v>6</v>
      </c>
      <c r="D423" s="44" t="str">
        <f t="shared" si="58"/>
        <v>JUNIO 2015 / 5</v>
      </c>
      <c r="E423" s="104">
        <v>5</v>
      </c>
      <c r="F423" s="78">
        <v>42166</v>
      </c>
      <c r="G423" s="114">
        <v>54022</v>
      </c>
      <c r="H423" s="114" t="s">
        <v>19</v>
      </c>
      <c r="I423" s="92">
        <v>0.5484</v>
      </c>
      <c r="J423" s="93">
        <v>108</v>
      </c>
      <c r="K423" s="93">
        <v>26</v>
      </c>
      <c r="L423" s="93">
        <v>1.69</v>
      </c>
      <c r="M423" s="93">
        <v>0</v>
      </c>
      <c r="N423" s="94" t="s">
        <v>20</v>
      </c>
      <c r="O423" s="93">
        <v>3</v>
      </c>
      <c r="P423" s="94" t="s">
        <v>21</v>
      </c>
      <c r="Q423" s="121">
        <v>21288</v>
      </c>
      <c r="R423" s="93">
        <v>0.3</v>
      </c>
      <c r="S423" s="414"/>
      <c r="T423" s="99">
        <v>0.52</v>
      </c>
      <c r="U423" s="99">
        <v>0.56999999999999995</v>
      </c>
      <c r="V423" s="90">
        <v>80</v>
      </c>
      <c r="W423" s="90">
        <v>170</v>
      </c>
      <c r="X423" s="90">
        <v>36</v>
      </c>
      <c r="Y423" s="90">
        <v>2</v>
      </c>
      <c r="Z423" s="90">
        <v>3</v>
      </c>
      <c r="AA423" s="230"/>
      <c r="AB423" s="115">
        <v>5</v>
      </c>
      <c r="AC423" s="66">
        <v>42160</v>
      </c>
      <c r="AD423" s="67">
        <v>53860</v>
      </c>
      <c r="AE423" s="68" t="s">
        <v>36</v>
      </c>
      <c r="AF423" s="69">
        <v>0.56379999999999997</v>
      </c>
      <c r="AG423" s="69">
        <v>85</v>
      </c>
      <c r="AH423" s="69">
        <v>35</v>
      </c>
      <c r="AI423" s="70">
        <v>1.04</v>
      </c>
      <c r="AJ423" s="70">
        <v>0</v>
      </c>
      <c r="AK423" s="71" t="s">
        <v>20</v>
      </c>
      <c r="AL423" s="69">
        <v>64</v>
      </c>
      <c r="AM423" s="71" t="s">
        <v>35</v>
      </c>
      <c r="AN423" s="70">
        <v>21189</v>
      </c>
      <c r="AO423" s="70">
        <v>0.27</v>
      </c>
      <c r="AP423" s="410"/>
      <c r="AQ423" s="99">
        <v>0.52</v>
      </c>
      <c r="AR423" s="99">
        <v>0.56999999999999995</v>
      </c>
      <c r="AS423" s="90">
        <v>80</v>
      </c>
      <c r="AT423" s="90">
        <v>170</v>
      </c>
      <c r="AU423" s="90">
        <v>36</v>
      </c>
      <c r="AV423" s="90">
        <v>2</v>
      </c>
      <c r="AW423" s="90">
        <v>3</v>
      </c>
      <c r="AX423" s="230"/>
      <c r="AY423" s="104"/>
      <c r="AZ423" s="104"/>
      <c r="BA423" s="104"/>
      <c r="BB423" s="104"/>
      <c r="BC423" s="104"/>
      <c r="BD423" s="104"/>
      <c r="BE423" s="104"/>
      <c r="BF423" s="104"/>
      <c r="BG423" s="104"/>
      <c r="BH423" s="104"/>
      <c r="BI423" s="104"/>
      <c r="BJ423" s="104"/>
      <c r="BK423" s="104"/>
      <c r="BL423" s="104"/>
      <c r="BM423" s="104"/>
      <c r="BN423" s="421"/>
      <c r="BO423" s="104"/>
      <c r="BP423" s="104"/>
      <c r="BQ423" s="104"/>
      <c r="BR423" s="104"/>
      <c r="BS423" s="104"/>
      <c r="BT423" s="104"/>
      <c r="BU423" s="104"/>
    </row>
    <row r="424" spans="1:74" x14ac:dyDescent="0.25">
      <c r="A424" s="44">
        <f t="shared" si="59"/>
        <v>2015</v>
      </c>
      <c r="B424" s="44" t="str">
        <f t="shared" si="59"/>
        <v>JUNIO</v>
      </c>
      <c r="C424" s="44">
        <v>7</v>
      </c>
      <c r="D424" s="44" t="str">
        <f t="shared" si="58"/>
        <v>JUNIO 2015 / 6</v>
      </c>
      <c r="E424" s="104">
        <v>6</v>
      </c>
      <c r="F424" s="78">
        <v>42169</v>
      </c>
      <c r="G424" s="124">
        <v>54166</v>
      </c>
      <c r="H424" s="124" t="s">
        <v>19</v>
      </c>
      <c r="I424" s="108">
        <v>0.55020000000000002</v>
      </c>
      <c r="J424" s="109">
        <v>98</v>
      </c>
      <c r="K424" s="109">
        <v>28</v>
      </c>
      <c r="L424" s="109">
        <v>0</v>
      </c>
      <c r="M424" s="109">
        <v>0</v>
      </c>
      <c r="N424" s="108" t="s">
        <v>20</v>
      </c>
      <c r="O424" s="109">
        <v>3</v>
      </c>
      <c r="P424" s="110" t="s">
        <v>21</v>
      </c>
      <c r="Q424" s="121">
        <v>21263</v>
      </c>
      <c r="R424" s="108">
        <v>0.28000000000000003</v>
      </c>
      <c r="S424" s="414"/>
      <c r="T424" s="99">
        <v>0.52</v>
      </c>
      <c r="U424" s="99">
        <v>0.56999999999999995</v>
      </c>
      <c r="V424" s="90">
        <v>80</v>
      </c>
      <c r="W424" s="90">
        <v>170</v>
      </c>
      <c r="X424" s="90">
        <v>36</v>
      </c>
      <c r="Y424" s="90">
        <v>2</v>
      </c>
      <c r="Z424" s="90">
        <v>3</v>
      </c>
      <c r="AA424" s="230"/>
      <c r="AB424" s="115">
        <v>6</v>
      </c>
      <c r="AC424" s="66">
        <v>42161</v>
      </c>
      <c r="AD424" s="67">
        <v>53891</v>
      </c>
      <c r="AE424" s="68" t="s">
        <v>148</v>
      </c>
      <c r="AF424" s="69">
        <v>0.56389999999999996</v>
      </c>
      <c r="AG424" s="69">
        <v>85</v>
      </c>
      <c r="AH424" s="69">
        <v>35</v>
      </c>
      <c r="AI424" s="70">
        <v>1.05</v>
      </c>
      <c r="AJ424" s="70">
        <v>0</v>
      </c>
      <c r="AK424" s="71" t="s">
        <v>20</v>
      </c>
      <c r="AL424" s="69">
        <v>64</v>
      </c>
      <c r="AM424" s="71" t="s">
        <v>35</v>
      </c>
      <c r="AN424" s="70">
        <v>21189</v>
      </c>
      <c r="AO424" s="70">
        <v>0.23</v>
      </c>
      <c r="AP424" s="410"/>
      <c r="AQ424" s="99">
        <v>0.52</v>
      </c>
      <c r="AR424" s="99">
        <v>0.56999999999999995</v>
      </c>
      <c r="AS424" s="90">
        <v>80</v>
      </c>
      <c r="AT424" s="90">
        <v>170</v>
      </c>
      <c r="AU424" s="90">
        <v>36</v>
      </c>
      <c r="AV424" s="90">
        <v>2</v>
      </c>
      <c r="AW424" s="90">
        <v>3</v>
      </c>
      <c r="AX424" s="230"/>
      <c r="AY424" s="104"/>
      <c r="AZ424" s="104"/>
      <c r="BA424" s="104"/>
      <c r="BB424" s="104"/>
      <c r="BC424" s="104"/>
      <c r="BD424" s="104"/>
      <c r="BE424" s="104"/>
      <c r="BF424" s="104"/>
      <c r="BG424" s="104"/>
      <c r="BH424" s="104"/>
      <c r="BI424" s="104"/>
      <c r="BJ424" s="104"/>
      <c r="BK424" s="104"/>
      <c r="BL424" s="104"/>
      <c r="BM424" s="104"/>
      <c r="BN424" s="421"/>
      <c r="BO424" s="104"/>
      <c r="BP424" s="104"/>
      <c r="BQ424" s="104"/>
      <c r="BR424" s="104"/>
      <c r="BS424" s="104"/>
      <c r="BT424" s="104"/>
      <c r="BU424" s="104"/>
    </row>
    <row r="425" spans="1:74" x14ac:dyDescent="0.25">
      <c r="A425" s="44">
        <f t="shared" si="59"/>
        <v>2015</v>
      </c>
      <c r="B425" s="44" t="str">
        <f t="shared" si="59"/>
        <v>JUNIO</v>
      </c>
      <c r="C425" s="44">
        <v>8</v>
      </c>
      <c r="D425" s="44" t="str">
        <f t="shared" si="58"/>
        <v>JUNIO 2015 / 7</v>
      </c>
      <c r="E425" s="104">
        <v>7</v>
      </c>
      <c r="F425" s="78">
        <v>42171</v>
      </c>
      <c r="G425" s="124">
        <v>54211</v>
      </c>
      <c r="H425" s="124" t="s">
        <v>19</v>
      </c>
      <c r="I425" s="108">
        <v>0.54510000000000003</v>
      </c>
      <c r="J425" s="93">
        <v>110</v>
      </c>
      <c r="K425" s="109">
        <v>27</v>
      </c>
      <c r="L425" s="109">
        <v>0.75</v>
      </c>
      <c r="M425" s="109">
        <v>0</v>
      </c>
      <c r="N425" s="108" t="s">
        <v>20</v>
      </c>
      <c r="O425" s="112">
        <v>3</v>
      </c>
      <c r="P425" s="110" t="s">
        <v>21</v>
      </c>
      <c r="Q425" s="121">
        <v>21305</v>
      </c>
      <c r="R425" s="108">
        <v>0.2</v>
      </c>
      <c r="S425" s="414"/>
      <c r="T425" s="99">
        <v>0.52</v>
      </c>
      <c r="U425" s="99">
        <v>0.56999999999999995</v>
      </c>
      <c r="V425" s="90">
        <v>80</v>
      </c>
      <c r="W425" s="90">
        <v>170</v>
      </c>
      <c r="X425" s="90">
        <v>36</v>
      </c>
      <c r="Y425" s="90">
        <v>2</v>
      </c>
      <c r="Z425" s="90">
        <v>3</v>
      </c>
      <c r="AA425" s="230"/>
      <c r="AB425" s="115">
        <v>7</v>
      </c>
      <c r="AC425" s="66">
        <v>42162</v>
      </c>
      <c r="AD425" s="67">
        <v>53903</v>
      </c>
      <c r="AE425" s="68" t="s">
        <v>36</v>
      </c>
      <c r="AF425" s="69">
        <v>0.56389999999999996</v>
      </c>
      <c r="AG425" s="69">
        <v>85</v>
      </c>
      <c r="AH425" s="69">
        <v>34</v>
      </c>
      <c r="AI425" s="70">
        <v>0.97</v>
      </c>
      <c r="AJ425" s="70">
        <v>0</v>
      </c>
      <c r="AK425" s="71" t="s">
        <v>20</v>
      </c>
      <c r="AL425" s="69">
        <v>65</v>
      </c>
      <c r="AM425" s="71" t="s">
        <v>35</v>
      </c>
      <c r="AN425" s="70">
        <v>21189</v>
      </c>
      <c r="AO425" s="70">
        <v>0.3</v>
      </c>
      <c r="AP425" s="410"/>
      <c r="AQ425" s="99">
        <v>0.52</v>
      </c>
      <c r="AR425" s="99">
        <v>0.56999999999999995</v>
      </c>
      <c r="AS425" s="90">
        <v>80</v>
      </c>
      <c r="AT425" s="90">
        <v>170</v>
      </c>
      <c r="AU425" s="90">
        <v>36</v>
      </c>
      <c r="AV425" s="90">
        <v>2</v>
      </c>
      <c r="AW425" s="90">
        <v>3</v>
      </c>
      <c r="AX425" s="230"/>
      <c r="AY425" s="104"/>
      <c r="AZ425" s="104"/>
      <c r="BA425" s="104"/>
      <c r="BB425" s="104"/>
      <c r="BC425" s="104"/>
      <c r="BD425" s="104"/>
      <c r="BE425" s="104"/>
      <c r="BF425" s="104"/>
      <c r="BG425" s="104"/>
      <c r="BH425" s="104"/>
      <c r="BI425" s="104"/>
      <c r="BJ425" s="104"/>
      <c r="BK425" s="104"/>
      <c r="BL425" s="104"/>
      <c r="BM425" s="104"/>
      <c r="BN425" s="421"/>
      <c r="BO425" s="104"/>
      <c r="BP425" s="104"/>
      <c r="BQ425" s="104"/>
      <c r="BR425" s="104"/>
      <c r="BS425" s="104"/>
      <c r="BT425" s="104"/>
      <c r="BU425" s="104"/>
    </row>
    <row r="426" spans="1:74" x14ac:dyDescent="0.25">
      <c r="A426" s="44">
        <f t="shared" si="59"/>
        <v>2015</v>
      </c>
      <c r="B426" s="44" t="str">
        <f t="shared" si="59"/>
        <v>JUNIO</v>
      </c>
      <c r="C426" s="44">
        <v>9</v>
      </c>
      <c r="D426" s="44" t="str">
        <f t="shared" si="58"/>
        <v>JUNIO 2015 / 8</v>
      </c>
      <c r="E426" s="104">
        <v>8</v>
      </c>
      <c r="F426" s="78">
        <v>42173</v>
      </c>
      <c r="G426" s="124">
        <v>54274</v>
      </c>
      <c r="H426" s="124" t="s">
        <v>19</v>
      </c>
      <c r="I426" s="108">
        <v>0.5474</v>
      </c>
      <c r="J426" s="93">
        <v>108</v>
      </c>
      <c r="K426" s="109">
        <v>28</v>
      </c>
      <c r="L426" s="109">
        <v>1.1200000000000001</v>
      </c>
      <c r="M426" s="109">
        <v>0</v>
      </c>
      <c r="N426" s="108" t="s">
        <v>20</v>
      </c>
      <c r="O426" s="112">
        <v>3</v>
      </c>
      <c r="P426" s="110" t="s">
        <v>21</v>
      </c>
      <c r="Q426" s="121">
        <v>21292</v>
      </c>
      <c r="R426" s="108">
        <v>0.16</v>
      </c>
      <c r="S426" s="414"/>
      <c r="T426" s="99">
        <v>0.52</v>
      </c>
      <c r="U426" s="99">
        <v>0.56999999999999995</v>
      </c>
      <c r="V426" s="90">
        <v>80</v>
      </c>
      <c r="W426" s="90">
        <v>170</v>
      </c>
      <c r="X426" s="90">
        <v>36</v>
      </c>
      <c r="Y426" s="90">
        <v>2</v>
      </c>
      <c r="Z426" s="90">
        <v>3</v>
      </c>
      <c r="AA426" s="230"/>
      <c r="AB426" s="115">
        <v>8</v>
      </c>
      <c r="AC426" s="66">
        <v>42163</v>
      </c>
      <c r="AD426" s="67">
        <v>53915</v>
      </c>
      <c r="AE426" s="68" t="s">
        <v>148</v>
      </c>
      <c r="AF426" s="69">
        <v>0.55740000000000001</v>
      </c>
      <c r="AG426" s="69">
        <v>97</v>
      </c>
      <c r="AH426" s="69">
        <v>35</v>
      </c>
      <c r="AI426" s="70">
        <v>0.72</v>
      </c>
      <c r="AJ426" s="70">
        <v>0</v>
      </c>
      <c r="AK426" s="71" t="s">
        <v>20</v>
      </c>
      <c r="AL426" s="69">
        <v>64</v>
      </c>
      <c r="AM426" s="71" t="s">
        <v>35</v>
      </c>
      <c r="AN426" s="70">
        <v>21220</v>
      </c>
      <c r="AO426" s="70">
        <v>0.41</v>
      </c>
      <c r="AP426" s="410"/>
      <c r="AQ426" s="99">
        <v>0.52</v>
      </c>
      <c r="AR426" s="99">
        <v>0.56999999999999995</v>
      </c>
      <c r="AS426" s="90">
        <v>80</v>
      </c>
      <c r="AT426" s="90">
        <v>170</v>
      </c>
      <c r="AU426" s="90">
        <v>36</v>
      </c>
      <c r="AV426" s="90">
        <v>2</v>
      </c>
      <c r="AW426" s="90">
        <v>3</v>
      </c>
      <c r="AX426" s="230"/>
      <c r="AY426" s="104"/>
      <c r="AZ426" s="104"/>
      <c r="BA426" s="104"/>
      <c r="BB426" s="104"/>
      <c r="BC426" s="104"/>
      <c r="BD426" s="104"/>
      <c r="BE426" s="104"/>
      <c r="BF426" s="104"/>
      <c r="BG426" s="104"/>
      <c r="BH426" s="104"/>
      <c r="BI426" s="104"/>
      <c r="BJ426" s="104"/>
      <c r="BK426" s="104"/>
      <c r="BL426" s="104"/>
      <c r="BM426" s="104"/>
      <c r="BN426" s="421"/>
      <c r="BO426" s="104"/>
      <c r="BP426" s="104"/>
      <c r="BQ426" s="104"/>
      <c r="BR426" s="104"/>
      <c r="BS426" s="104"/>
      <c r="BT426" s="104"/>
      <c r="BU426" s="104"/>
    </row>
    <row r="427" spans="1:74" x14ac:dyDescent="0.25">
      <c r="A427" s="44">
        <f t="shared" si="59"/>
        <v>2015</v>
      </c>
      <c r="B427" s="44" t="str">
        <f t="shared" si="59"/>
        <v>JUNIO</v>
      </c>
      <c r="C427" s="44">
        <v>10</v>
      </c>
      <c r="D427" s="44" t="str">
        <f t="shared" si="58"/>
        <v>JUNIO 2015 / 9</v>
      </c>
      <c r="E427" s="104">
        <v>9</v>
      </c>
      <c r="F427" s="78">
        <v>42176</v>
      </c>
      <c r="G427" s="124">
        <v>54350</v>
      </c>
      <c r="H427" s="124" t="s">
        <v>19</v>
      </c>
      <c r="I427" s="108">
        <v>0.5363</v>
      </c>
      <c r="J427" s="93">
        <v>106</v>
      </c>
      <c r="K427" s="109">
        <v>28</v>
      </c>
      <c r="L427" s="109">
        <v>0.52</v>
      </c>
      <c r="M427" s="109">
        <v>0</v>
      </c>
      <c r="N427" s="108" t="s">
        <v>20</v>
      </c>
      <c r="O427" s="112">
        <v>3</v>
      </c>
      <c r="P427" s="110" t="s">
        <v>21</v>
      </c>
      <c r="Q427" s="121">
        <v>21350</v>
      </c>
      <c r="R427" s="108">
        <v>0.48</v>
      </c>
      <c r="S427" s="414"/>
      <c r="T427" s="99">
        <v>0.52</v>
      </c>
      <c r="U427" s="99">
        <v>0.56999999999999995</v>
      </c>
      <c r="V427" s="90">
        <v>80</v>
      </c>
      <c r="W427" s="90">
        <v>170</v>
      </c>
      <c r="X427" s="90">
        <v>36</v>
      </c>
      <c r="Y427" s="90">
        <v>2</v>
      </c>
      <c r="Z427" s="90">
        <v>3</v>
      </c>
      <c r="AA427" s="230"/>
      <c r="AB427" s="115">
        <v>9</v>
      </c>
      <c r="AC427" s="66">
        <v>42164</v>
      </c>
      <c r="AD427" s="67">
        <v>53932</v>
      </c>
      <c r="AE427" s="68" t="s">
        <v>36</v>
      </c>
      <c r="AF427" s="69">
        <v>0.56330000000000002</v>
      </c>
      <c r="AG427" s="69">
        <v>86</v>
      </c>
      <c r="AH427" s="69">
        <v>34</v>
      </c>
      <c r="AI427" s="70">
        <v>1.01</v>
      </c>
      <c r="AJ427" s="70">
        <v>0</v>
      </c>
      <c r="AK427" s="71" t="s">
        <v>20</v>
      </c>
      <c r="AL427" s="69">
        <v>65</v>
      </c>
      <c r="AM427" s="71" t="s">
        <v>35</v>
      </c>
      <c r="AN427" s="70">
        <v>21192</v>
      </c>
      <c r="AO427" s="70">
        <v>0.32</v>
      </c>
      <c r="AP427" s="410"/>
      <c r="AQ427" s="99">
        <v>0.52</v>
      </c>
      <c r="AR427" s="99">
        <v>0.56999999999999995</v>
      </c>
      <c r="AS427" s="90">
        <v>80</v>
      </c>
      <c r="AT427" s="90">
        <v>170</v>
      </c>
      <c r="AU427" s="90">
        <v>36</v>
      </c>
      <c r="AV427" s="90">
        <v>2</v>
      </c>
      <c r="AW427" s="90">
        <v>3</v>
      </c>
      <c r="AX427" s="230"/>
      <c r="AY427" s="104"/>
      <c r="AZ427" s="104"/>
      <c r="BA427" s="104"/>
      <c r="BB427" s="104"/>
      <c r="BC427" s="104"/>
      <c r="BD427" s="104"/>
      <c r="BE427" s="104"/>
      <c r="BF427" s="104"/>
      <c r="BG427" s="104"/>
      <c r="BH427" s="104"/>
      <c r="BI427" s="104"/>
      <c r="BJ427" s="104"/>
      <c r="BK427" s="104"/>
      <c r="BL427" s="104"/>
      <c r="BM427" s="104"/>
      <c r="BN427" s="421"/>
      <c r="BO427" s="104"/>
      <c r="BP427" s="104"/>
      <c r="BQ427" s="104"/>
      <c r="BR427" s="104"/>
      <c r="BS427" s="104"/>
      <c r="BT427" s="104"/>
      <c r="BU427" s="104"/>
    </row>
    <row r="428" spans="1:74" x14ac:dyDescent="0.25">
      <c r="A428" s="44">
        <f t="shared" si="59"/>
        <v>2015</v>
      </c>
      <c r="B428" s="44" t="str">
        <f t="shared" si="59"/>
        <v>JUNIO</v>
      </c>
      <c r="C428" s="44">
        <v>11</v>
      </c>
      <c r="D428" s="44" t="str">
        <f t="shared" si="58"/>
        <v>JUNIO 2015 / 10</v>
      </c>
      <c r="E428" s="104">
        <v>10</v>
      </c>
      <c r="F428" s="78">
        <v>42179</v>
      </c>
      <c r="G428" s="124">
        <v>54424</v>
      </c>
      <c r="H428" s="124" t="s">
        <v>19</v>
      </c>
      <c r="I428" s="108">
        <v>0.55200000000000005</v>
      </c>
      <c r="J428" s="93">
        <v>96</v>
      </c>
      <c r="K428" s="109">
        <v>27</v>
      </c>
      <c r="L428" s="109">
        <v>1.47</v>
      </c>
      <c r="M428" s="109">
        <v>0</v>
      </c>
      <c r="N428" s="108" t="s">
        <v>20</v>
      </c>
      <c r="O428" s="112">
        <v>3</v>
      </c>
      <c r="P428" s="110" t="s">
        <v>21</v>
      </c>
      <c r="Q428" s="121">
        <v>21267</v>
      </c>
      <c r="R428" s="108">
        <v>0.24</v>
      </c>
      <c r="S428" s="414"/>
      <c r="T428" s="99">
        <v>0.52</v>
      </c>
      <c r="U428" s="99">
        <v>0.56999999999999995</v>
      </c>
      <c r="V428" s="90">
        <v>80</v>
      </c>
      <c r="W428" s="90">
        <v>170</v>
      </c>
      <c r="X428" s="90">
        <v>36</v>
      </c>
      <c r="Y428" s="90">
        <v>2</v>
      </c>
      <c r="Z428" s="90">
        <v>3</v>
      </c>
      <c r="AA428" s="230"/>
      <c r="AB428" s="115">
        <v>10</v>
      </c>
      <c r="AC428" s="66">
        <v>42165</v>
      </c>
      <c r="AD428" s="67">
        <v>53973</v>
      </c>
      <c r="AE428" s="68" t="s">
        <v>148</v>
      </c>
      <c r="AF428" s="69">
        <v>0.56289999999999996</v>
      </c>
      <c r="AG428" s="69">
        <v>87</v>
      </c>
      <c r="AH428" s="69">
        <v>34</v>
      </c>
      <c r="AI428" s="70">
        <v>0.98</v>
      </c>
      <c r="AJ428" s="70">
        <v>0</v>
      </c>
      <c r="AK428" s="71" t="s">
        <v>20</v>
      </c>
      <c r="AL428" s="69">
        <v>64</v>
      </c>
      <c r="AM428" s="71" t="s">
        <v>35</v>
      </c>
      <c r="AN428" s="70">
        <v>21194</v>
      </c>
      <c r="AO428" s="70">
        <v>0.32</v>
      </c>
      <c r="AP428" s="410"/>
      <c r="AQ428" s="99">
        <v>0.52</v>
      </c>
      <c r="AR428" s="99">
        <v>0.56999999999999995</v>
      </c>
      <c r="AS428" s="90">
        <v>80</v>
      </c>
      <c r="AT428" s="90">
        <v>170</v>
      </c>
      <c r="AU428" s="90">
        <v>36</v>
      </c>
      <c r="AV428" s="90">
        <v>2</v>
      </c>
      <c r="AW428" s="90">
        <v>3</v>
      </c>
      <c r="AX428" s="230"/>
      <c r="AY428" s="104"/>
      <c r="AZ428" s="104"/>
      <c r="BA428" s="104"/>
      <c r="BB428" s="104"/>
      <c r="BC428" s="104"/>
      <c r="BD428" s="104"/>
      <c r="BE428" s="104"/>
      <c r="BF428" s="104"/>
      <c r="BG428" s="104"/>
      <c r="BH428" s="104"/>
      <c r="BI428" s="104"/>
      <c r="BJ428" s="104"/>
      <c r="BK428" s="104"/>
      <c r="BL428" s="104"/>
      <c r="BM428" s="104"/>
      <c r="BN428" s="421"/>
      <c r="BO428" s="104"/>
      <c r="BP428" s="104"/>
      <c r="BQ428" s="104"/>
      <c r="BR428" s="104"/>
      <c r="BS428" s="104"/>
      <c r="BT428" s="104"/>
      <c r="BU428" s="104"/>
    </row>
    <row r="429" spans="1:74" x14ac:dyDescent="0.25">
      <c r="A429" s="44">
        <f t="shared" si="59"/>
        <v>2015</v>
      </c>
      <c r="B429" s="44" t="str">
        <f t="shared" si="59"/>
        <v>JUNIO</v>
      </c>
      <c r="C429" s="44">
        <v>12</v>
      </c>
      <c r="D429" s="44" t="str">
        <f t="shared" si="58"/>
        <v>JUNIO 2015 / 11</v>
      </c>
      <c r="E429" s="104">
        <v>11</v>
      </c>
      <c r="F429" s="78">
        <v>42180</v>
      </c>
      <c r="G429" s="124">
        <v>54468</v>
      </c>
      <c r="H429" s="124" t="s">
        <v>19</v>
      </c>
      <c r="I429" s="108">
        <v>0.5444</v>
      </c>
      <c r="J429" s="93">
        <v>102</v>
      </c>
      <c r="K429" s="109">
        <v>27</v>
      </c>
      <c r="L429" s="109">
        <v>1.02</v>
      </c>
      <c r="M429" s="109">
        <v>0</v>
      </c>
      <c r="N429" s="108" t="s">
        <v>20</v>
      </c>
      <c r="O429" s="112">
        <v>3</v>
      </c>
      <c r="P429" s="110" t="s">
        <v>21</v>
      </c>
      <c r="Q429" s="121">
        <v>21288</v>
      </c>
      <c r="R429" s="108">
        <v>0.31</v>
      </c>
      <c r="S429" s="414"/>
      <c r="T429" s="99">
        <v>0.52</v>
      </c>
      <c r="U429" s="99">
        <v>0.56999999999999995</v>
      </c>
      <c r="V429" s="90">
        <v>80</v>
      </c>
      <c r="W429" s="90">
        <v>170</v>
      </c>
      <c r="X429" s="90">
        <v>36</v>
      </c>
      <c r="Y429" s="90">
        <v>2</v>
      </c>
      <c r="Z429" s="90">
        <v>3</v>
      </c>
      <c r="AA429" s="230"/>
      <c r="AB429" s="115">
        <v>11</v>
      </c>
      <c r="AC429" s="66">
        <v>42166</v>
      </c>
      <c r="AD429" s="67">
        <v>54004</v>
      </c>
      <c r="AE429" s="68" t="s">
        <v>36</v>
      </c>
      <c r="AF429" s="69">
        <v>0.56210000000000004</v>
      </c>
      <c r="AG429" s="69">
        <v>88</v>
      </c>
      <c r="AH429" s="69">
        <v>34</v>
      </c>
      <c r="AI429" s="70">
        <v>0.85</v>
      </c>
      <c r="AJ429" s="70">
        <v>0</v>
      </c>
      <c r="AK429" s="71" t="s">
        <v>20</v>
      </c>
      <c r="AL429" s="69">
        <v>64</v>
      </c>
      <c r="AM429" s="71" t="s">
        <v>35</v>
      </c>
      <c r="AN429" s="70">
        <v>21198</v>
      </c>
      <c r="AO429" s="70">
        <v>0.33</v>
      </c>
      <c r="AP429" s="410"/>
      <c r="AQ429" s="99">
        <v>0.52</v>
      </c>
      <c r="AR429" s="99">
        <v>0.56999999999999995</v>
      </c>
      <c r="AS429" s="90">
        <v>80</v>
      </c>
      <c r="AT429" s="90">
        <v>170</v>
      </c>
      <c r="AU429" s="90">
        <v>36</v>
      </c>
      <c r="AV429" s="90">
        <v>2</v>
      </c>
      <c r="AW429" s="90">
        <v>3</v>
      </c>
      <c r="AX429" s="230"/>
      <c r="AY429" s="104"/>
      <c r="AZ429" s="104"/>
      <c r="BA429" s="104"/>
      <c r="BB429" s="104"/>
      <c r="BC429" s="104"/>
      <c r="BD429" s="104"/>
      <c r="BE429" s="104"/>
      <c r="BF429" s="104"/>
      <c r="BG429" s="104"/>
      <c r="BH429" s="104"/>
      <c r="BI429" s="104"/>
      <c r="BJ429" s="104"/>
      <c r="BK429" s="104"/>
      <c r="BL429" s="104"/>
      <c r="BM429" s="104"/>
      <c r="BN429" s="421"/>
      <c r="BO429" s="104"/>
      <c r="BP429" s="104"/>
      <c r="BQ429" s="104"/>
      <c r="BR429" s="104"/>
      <c r="BS429" s="104"/>
      <c r="BT429" s="104"/>
      <c r="BU429" s="104"/>
    </row>
    <row r="430" spans="1:74" x14ac:dyDescent="0.25">
      <c r="A430" s="44">
        <f t="shared" si="59"/>
        <v>2015</v>
      </c>
      <c r="B430" s="44" t="str">
        <f t="shared" si="59"/>
        <v>JUNIO</v>
      </c>
      <c r="C430" s="44">
        <v>13</v>
      </c>
      <c r="D430" s="44" t="str">
        <f t="shared" si="58"/>
        <v>JUNIO 2015 / 12</v>
      </c>
      <c r="E430" s="104">
        <v>12</v>
      </c>
      <c r="F430" s="78">
        <v>42182</v>
      </c>
      <c r="G430" s="124">
        <v>54519</v>
      </c>
      <c r="H430" s="124" t="s">
        <v>19</v>
      </c>
      <c r="I430" s="108">
        <v>0.55089999999999995</v>
      </c>
      <c r="J430" s="93">
        <v>98</v>
      </c>
      <c r="K430" s="109">
        <v>27</v>
      </c>
      <c r="L430" s="109">
        <v>1.36</v>
      </c>
      <c r="M430" s="109">
        <v>0</v>
      </c>
      <c r="N430" s="108" t="s">
        <v>20</v>
      </c>
      <c r="O430" s="112">
        <v>3</v>
      </c>
      <c r="P430" s="110" t="s">
        <v>21</v>
      </c>
      <c r="Q430" s="121">
        <v>21273</v>
      </c>
      <c r="R430" s="108">
        <v>0.3</v>
      </c>
      <c r="S430" s="414"/>
      <c r="T430" s="99">
        <v>0.52</v>
      </c>
      <c r="U430" s="99">
        <v>0.56999999999999995</v>
      </c>
      <c r="V430" s="90">
        <v>80</v>
      </c>
      <c r="W430" s="90">
        <v>170</v>
      </c>
      <c r="X430" s="90">
        <v>36</v>
      </c>
      <c r="Y430" s="90">
        <v>2</v>
      </c>
      <c r="Z430" s="90">
        <v>3</v>
      </c>
      <c r="AA430" s="230"/>
      <c r="AB430" s="115">
        <v>12</v>
      </c>
      <c r="AC430" s="66">
        <v>42167</v>
      </c>
      <c r="AD430" s="67">
        <v>54040</v>
      </c>
      <c r="AE430" s="68" t="s">
        <v>148</v>
      </c>
      <c r="AF430" s="69">
        <v>0.56210000000000004</v>
      </c>
      <c r="AG430" s="69">
        <v>88</v>
      </c>
      <c r="AH430" s="69">
        <v>34</v>
      </c>
      <c r="AI430" s="70">
        <v>0.75</v>
      </c>
      <c r="AJ430" s="70">
        <v>0</v>
      </c>
      <c r="AK430" s="71" t="s">
        <v>20</v>
      </c>
      <c r="AL430" s="69">
        <v>64</v>
      </c>
      <c r="AM430" s="71" t="s">
        <v>35</v>
      </c>
      <c r="AN430" s="70">
        <v>21198</v>
      </c>
      <c r="AO430" s="70">
        <v>0.33</v>
      </c>
      <c r="AP430" s="410"/>
      <c r="AQ430" s="99">
        <v>0.52</v>
      </c>
      <c r="AR430" s="99">
        <v>0.56999999999999995</v>
      </c>
      <c r="AS430" s="90">
        <v>80</v>
      </c>
      <c r="AT430" s="90">
        <v>170</v>
      </c>
      <c r="AU430" s="90">
        <v>36</v>
      </c>
      <c r="AV430" s="90">
        <v>2</v>
      </c>
      <c r="AW430" s="90">
        <v>3</v>
      </c>
      <c r="AX430" s="230"/>
      <c r="AY430" s="104"/>
      <c r="AZ430" s="104"/>
      <c r="BA430" s="104"/>
      <c r="BB430" s="104"/>
      <c r="BC430" s="104"/>
      <c r="BD430" s="104"/>
      <c r="BE430" s="104"/>
      <c r="BF430" s="104"/>
      <c r="BG430" s="104"/>
      <c r="BH430" s="104"/>
      <c r="BI430" s="104"/>
      <c r="BJ430" s="104"/>
      <c r="BK430" s="104"/>
      <c r="BL430" s="104"/>
      <c r="BM430" s="104"/>
      <c r="BN430" s="421"/>
      <c r="BO430" s="104"/>
      <c r="BP430" s="104"/>
      <c r="BQ430" s="104"/>
      <c r="BR430" s="104"/>
      <c r="BS430" s="104"/>
      <c r="BT430" s="104"/>
      <c r="BU430" s="104"/>
    </row>
    <row r="431" spans="1:74" x14ac:dyDescent="0.25">
      <c r="A431" s="44">
        <f t="shared" si="59"/>
        <v>2015</v>
      </c>
      <c r="B431" s="44" t="str">
        <f t="shared" si="59"/>
        <v>JUNIO</v>
      </c>
      <c r="C431" s="44">
        <v>14</v>
      </c>
      <c r="D431" s="44" t="str">
        <f t="shared" si="58"/>
        <v>JUNIO 2015 / 13</v>
      </c>
      <c r="E431" s="104">
        <v>13</v>
      </c>
      <c r="F431" s="78">
        <v>42185</v>
      </c>
      <c r="G431" s="124">
        <v>54566</v>
      </c>
      <c r="H431" s="124" t="s">
        <v>19</v>
      </c>
      <c r="I431" s="108">
        <v>0.5383</v>
      </c>
      <c r="J431" s="93">
        <v>110</v>
      </c>
      <c r="K431" s="109">
        <v>27</v>
      </c>
      <c r="L431" s="109">
        <v>0.52</v>
      </c>
      <c r="M431" s="109">
        <v>0</v>
      </c>
      <c r="N431" s="108" t="s">
        <v>20</v>
      </c>
      <c r="O431" s="112">
        <v>3</v>
      </c>
      <c r="P431" s="110" t="s">
        <v>21</v>
      </c>
      <c r="Q431" s="121">
        <v>21333</v>
      </c>
      <c r="R431" s="108">
        <v>0.9</v>
      </c>
      <c r="S431" s="414"/>
      <c r="T431" s="99">
        <v>0.52</v>
      </c>
      <c r="U431" s="99">
        <v>0.56999999999999995</v>
      </c>
      <c r="V431" s="90">
        <v>80</v>
      </c>
      <c r="W431" s="90">
        <v>170</v>
      </c>
      <c r="X431" s="90">
        <v>36</v>
      </c>
      <c r="Y431" s="90">
        <v>2</v>
      </c>
      <c r="Z431" s="90">
        <v>3</v>
      </c>
      <c r="AA431" s="230"/>
      <c r="AB431" s="115">
        <v>13</v>
      </c>
      <c r="AC431" s="66">
        <v>42168</v>
      </c>
      <c r="AD431" s="67">
        <v>54063</v>
      </c>
      <c r="AE431" s="68" t="s">
        <v>36</v>
      </c>
      <c r="AF431" s="72">
        <v>0.55759999999999998</v>
      </c>
      <c r="AG431" s="69">
        <v>97</v>
      </c>
      <c r="AH431" s="69">
        <v>34</v>
      </c>
      <c r="AI431" s="70">
        <v>0.64</v>
      </c>
      <c r="AJ431" s="70">
        <v>0</v>
      </c>
      <c r="AK431" s="71" t="s">
        <v>20</v>
      </c>
      <c r="AL431" s="69">
        <v>64</v>
      </c>
      <c r="AM431" s="71" t="s">
        <v>35</v>
      </c>
      <c r="AN431" s="70">
        <v>21217</v>
      </c>
      <c r="AO431" s="70">
        <v>0.48</v>
      </c>
      <c r="AP431" s="410"/>
      <c r="AQ431" s="99">
        <v>0.52</v>
      </c>
      <c r="AR431" s="99">
        <v>0.56999999999999995</v>
      </c>
      <c r="AS431" s="90">
        <v>80</v>
      </c>
      <c r="AT431" s="90">
        <v>170</v>
      </c>
      <c r="AU431" s="90">
        <v>36</v>
      </c>
      <c r="AV431" s="90">
        <v>2</v>
      </c>
      <c r="AW431" s="90">
        <v>3</v>
      </c>
      <c r="AX431" s="230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421"/>
      <c r="BO431" s="104"/>
      <c r="BP431" s="104"/>
      <c r="BQ431" s="104"/>
      <c r="BR431" s="104"/>
      <c r="BS431" s="104"/>
      <c r="BT431" s="104"/>
      <c r="BU431" s="104"/>
    </row>
    <row r="432" spans="1:74" x14ac:dyDescent="0.25">
      <c r="A432" s="44">
        <f t="shared" si="59"/>
        <v>2015</v>
      </c>
      <c r="B432" s="44" t="str">
        <f t="shared" si="59"/>
        <v>JUNIO</v>
      </c>
      <c r="C432" s="44">
        <v>15</v>
      </c>
      <c r="D432" s="44" t="str">
        <f t="shared" si="58"/>
        <v>JUNIO 2015 / 14</v>
      </c>
      <c r="E432" s="104"/>
      <c r="F432" s="77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Q432" s="113"/>
      <c r="R432" s="113"/>
      <c r="S432" s="415"/>
      <c r="T432" s="113"/>
      <c r="U432" s="113"/>
      <c r="V432" s="104"/>
      <c r="W432" s="104"/>
      <c r="X432" s="104"/>
      <c r="Y432" s="104"/>
      <c r="Z432" s="104"/>
      <c r="AA432" s="230"/>
      <c r="AB432" s="115">
        <v>14</v>
      </c>
      <c r="AC432" s="66">
        <v>42170</v>
      </c>
      <c r="AD432" s="67">
        <v>54178</v>
      </c>
      <c r="AE432" s="68" t="s">
        <v>148</v>
      </c>
      <c r="AF432" s="69">
        <v>0.56230000000000002</v>
      </c>
      <c r="AG432" s="69">
        <v>89</v>
      </c>
      <c r="AH432" s="69">
        <v>34</v>
      </c>
      <c r="AI432" s="70">
        <v>0.66</v>
      </c>
      <c r="AJ432" s="70">
        <v>0</v>
      </c>
      <c r="AK432" s="71" t="s">
        <v>20</v>
      </c>
      <c r="AL432" s="69">
        <v>64</v>
      </c>
      <c r="AM432" s="71" t="s">
        <v>35</v>
      </c>
      <c r="AN432" s="70">
        <v>21196</v>
      </c>
      <c r="AO432" s="70">
        <v>0.4</v>
      </c>
      <c r="AP432" s="410"/>
      <c r="AQ432" s="99">
        <v>0.52</v>
      </c>
      <c r="AR432" s="99">
        <v>0.56999999999999995</v>
      </c>
      <c r="AS432" s="90">
        <v>80</v>
      </c>
      <c r="AT432" s="90">
        <v>170</v>
      </c>
      <c r="AU432" s="90">
        <v>36</v>
      </c>
      <c r="AV432" s="90">
        <v>2</v>
      </c>
      <c r="AW432" s="90">
        <v>3</v>
      </c>
      <c r="AX432" s="230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/>
      <c r="BJ432" s="104"/>
      <c r="BK432" s="104"/>
      <c r="BL432" s="104"/>
      <c r="BM432" s="104"/>
      <c r="BN432" s="421"/>
      <c r="BO432" s="104"/>
      <c r="BP432" s="104"/>
      <c r="BQ432" s="104"/>
      <c r="BR432" s="104"/>
      <c r="BS432" s="104"/>
      <c r="BT432" s="104"/>
      <c r="BU432" s="104"/>
    </row>
    <row r="433" spans="1:73" x14ac:dyDescent="0.25">
      <c r="A433" s="44">
        <f t="shared" si="59"/>
        <v>2015</v>
      </c>
      <c r="B433" s="44" t="str">
        <f t="shared" si="59"/>
        <v>JUNIO</v>
      </c>
      <c r="C433" s="44">
        <v>16</v>
      </c>
      <c r="D433" s="44" t="str">
        <f t="shared" si="58"/>
        <v>JUNIO 2015 / 15</v>
      </c>
      <c r="E433" s="104"/>
      <c r="F433" s="77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Q433" s="113"/>
      <c r="R433" s="113"/>
      <c r="S433" s="415"/>
      <c r="T433" s="113"/>
      <c r="U433" s="113"/>
      <c r="V433" s="104"/>
      <c r="W433" s="104"/>
      <c r="X433" s="104"/>
      <c r="Y433" s="104"/>
      <c r="Z433" s="104"/>
      <c r="AA433" s="230"/>
      <c r="AB433" s="115">
        <v>15</v>
      </c>
      <c r="AC433" s="66">
        <v>42171</v>
      </c>
      <c r="AD433" s="67">
        <v>54209</v>
      </c>
      <c r="AE433" s="68" t="s">
        <v>36</v>
      </c>
      <c r="AF433" s="69">
        <v>0.56210000000000004</v>
      </c>
      <c r="AG433" s="69">
        <v>89</v>
      </c>
      <c r="AH433" s="69">
        <v>34</v>
      </c>
      <c r="AI433" s="70">
        <v>0.59</v>
      </c>
      <c r="AJ433" s="70">
        <v>0</v>
      </c>
      <c r="AK433" s="71" t="s">
        <v>20</v>
      </c>
      <c r="AL433" s="69">
        <v>64</v>
      </c>
      <c r="AM433" s="71" t="s">
        <v>35</v>
      </c>
      <c r="AN433" s="70">
        <v>21192</v>
      </c>
      <c r="AO433" s="70">
        <v>0.65</v>
      </c>
      <c r="AP433" s="410"/>
      <c r="AQ433" s="99">
        <v>0.52</v>
      </c>
      <c r="AR433" s="99">
        <v>0.56999999999999995</v>
      </c>
      <c r="AS433" s="90">
        <v>80</v>
      </c>
      <c r="AT433" s="90">
        <v>170</v>
      </c>
      <c r="AU433" s="90">
        <v>36</v>
      </c>
      <c r="AV433" s="90">
        <v>2</v>
      </c>
      <c r="AW433" s="90">
        <v>3</v>
      </c>
      <c r="AX433" s="230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/>
      <c r="BI433" s="104"/>
      <c r="BJ433" s="104"/>
      <c r="BK433" s="104"/>
      <c r="BL433" s="104"/>
      <c r="BM433" s="104"/>
      <c r="BN433" s="421"/>
      <c r="BO433" s="104"/>
      <c r="BP433" s="104"/>
      <c r="BQ433" s="104"/>
      <c r="BR433" s="104"/>
      <c r="BS433" s="104"/>
      <c r="BT433" s="104"/>
      <c r="BU433" s="104"/>
    </row>
    <row r="434" spans="1:73" x14ac:dyDescent="0.25">
      <c r="A434" s="44">
        <f t="shared" si="59"/>
        <v>2015</v>
      </c>
      <c r="B434" s="44" t="str">
        <f t="shared" si="59"/>
        <v>JUNIO</v>
      </c>
      <c r="C434" s="44">
        <v>17</v>
      </c>
      <c r="D434" s="44" t="str">
        <f t="shared" si="58"/>
        <v>JUNIO 2015 / 16</v>
      </c>
      <c r="E434" s="104"/>
      <c r="F434" s="77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Q434" s="113"/>
      <c r="R434" s="113"/>
      <c r="S434" s="415"/>
      <c r="T434" s="113"/>
      <c r="U434" s="113"/>
      <c r="V434" s="104"/>
      <c r="W434" s="104"/>
      <c r="X434" s="104"/>
      <c r="Y434" s="104"/>
      <c r="Z434" s="104"/>
      <c r="AA434" s="230"/>
      <c r="AB434" s="115">
        <v>16</v>
      </c>
      <c r="AC434" s="66">
        <v>42172</v>
      </c>
      <c r="AD434" s="67">
        <v>54231</v>
      </c>
      <c r="AE434" s="68" t="s">
        <v>148</v>
      </c>
      <c r="AF434" s="69">
        <v>0.56269999999999998</v>
      </c>
      <c r="AG434" s="69">
        <v>87</v>
      </c>
      <c r="AH434" s="69">
        <v>34</v>
      </c>
      <c r="AI434" s="70">
        <v>0.63</v>
      </c>
      <c r="AJ434" s="70">
        <v>0</v>
      </c>
      <c r="AK434" s="71" t="s">
        <v>20</v>
      </c>
      <c r="AL434" s="69">
        <v>64</v>
      </c>
      <c r="AM434" s="71" t="s">
        <v>35</v>
      </c>
      <c r="AN434" s="70">
        <v>21193</v>
      </c>
      <c r="AO434" s="70">
        <v>0.4</v>
      </c>
      <c r="AP434" s="410"/>
      <c r="AQ434" s="99">
        <v>0.52</v>
      </c>
      <c r="AR434" s="99">
        <v>0.56999999999999995</v>
      </c>
      <c r="AS434" s="90">
        <v>80</v>
      </c>
      <c r="AT434" s="90">
        <v>170</v>
      </c>
      <c r="AU434" s="90">
        <v>36</v>
      </c>
      <c r="AV434" s="90">
        <v>2</v>
      </c>
      <c r="AW434" s="90">
        <v>3</v>
      </c>
      <c r="AX434" s="230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  <c r="BK434" s="104"/>
      <c r="BL434" s="104"/>
      <c r="BM434" s="104"/>
      <c r="BN434" s="421"/>
      <c r="BO434" s="104"/>
      <c r="BP434" s="104"/>
      <c r="BQ434" s="104"/>
      <c r="BR434" s="104"/>
      <c r="BS434" s="104"/>
      <c r="BT434" s="104"/>
      <c r="BU434" s="104"/>
    </row>
    <row r="435" spans="1:73" x14ac:dyDescent="0.25">
      <c r="A435" s="44">
        <f t="shared" si="59"/>
        <v>2015</v>
      </c>
      <c r="B435" s="44" t="str">
        <f t="shared" si="59"/>
        <v>JUNIO</v>
      </c>
      <c r="C435" s="44">
        <v>18</v>
      </c>
      <c r="D435" s="44" t="str">
        <f t="shared" si="58"/>
        <v>JUNIO 2015 / 17</v>
      </c>
      <c r="E435" s="104"/>
      <c r="F435" s="77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Q435" s="113"/>
      <c r="R435" s="113"/>
      <c r="S435" s="415"/>
      <c r="T435" s="113"/>
      <c r="U435" s="113"/>
      <c r="V435" s="104"/>
      <c r="W435" s="104"/>
      <c r="X435" s="104"/>
      <c r="Y435" s="104"/>
      <c r="Z435" s="104"/>
      <c r="AA435" s="230"/>
      <c r="AB435" s="115">
        <v>17</v>
      </c>
      <c r="AC435" s="66">
        <v>42173</v>
      </c>
      <c r="AD435" s="67">
        <v>54259</v>
      </c>
      <c r="AE435" s="68" t="s">
        <v>36</v>
      </c>
      <c r="AF435" s="69">
        <v>0.56299999999999994</v>
      </c>
      <c r="AG435" s="69">
        <v>86</v>
      </c>
      <c r="AH435" s="69">
        <v>34</v>
      </c>
      <c r="AI435" s="70">
        <v>0.81</v>
      </c>
      <c r="AJ435" s="70">
        <v>0</v>
      </c>
      <c r="AK435" s="71" t="s">
        <v>20</v>
      </c>
      <c r="AL435" s="69">
        <v>64</v>
      </c>
      <c r="AM435" s="71" t="s">
        <v>35</v>
      </c>
      <c r="AN435" s="70">
        <v>21192</v>
      </c>
      <c r="AO435" s="70">
        <v>0.34</v>
      </c>
      <c r="AP435" s="410"/>
      <c r="AQ435" s="99">
        <v>0.52</v>
      </c>
      <c r="AR435" s="99">
        <v>0.56999999999999995</v>
      </c>
      <c r="AS435" s="90">
        <v>80</v>
      </c>
      <c r="AT435" s="90">
        <v>170</v>
      </c>
      <c r="AU435" s="90">
        <v>36</v>
      </c>
      <c r="AV435" s="90">
        <v>2</v>
      </c>
      <c r="AW435" s="90">
        <v>3</v>
      </c>
      <c r="AX435" s="230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/>
      <c r="BI435" s="104"/>
      <c r="BJ435" s="104"/>
      <c r="BK435" s="104"/>
      <c r="BL435" s="104"/>
      <c r="BM435" s="104"/>
      <c r="BN435" s="421"/>
      <c r="BO435" s="104"/>
      <c r="BP435" s="104"/>
      <c r="BQ435" s="104"/>
      <c r="BR435" s="104"/>
      <c r="BS435" s="104"/>
      <c r="BT435" s="104"/>
      <c r="BU435" s="104"/>
    </row>
    <row r="436" spans="1:73" x14ac:dyDescent="0.25">
      <c r="A436" s="44">
        <f t="shared" si="59"/>
        <v>2015</v>
      </c>
      <c r="B436" s="44" t="str">
        <f t="shared" si="59"/>
        <v>JUNIO</v>
      </c>
      <c r="C436" s="44">
        <v>19</v>
      </c>
      <c r="D436" s="44" t="str">
        <f t="shared" si="58"/>
        <v>JUNIO 2015 / 18</v>
      </c>
      <c r="E436" s="104"/>
      <c r="F436" s="77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Q436" s="113"/>
      <c r="R436" s="113"/>
      <c r="S436" s="415"/>
      <c r="T436" s="113"/>
      <c r="U436" s="113"/>
      <c r="V436" s="104"/>
      <c r="W436" s="104"/>
      <c r="X436" s="104"/>
      <c r="Y436" s="104"/>
      <c r="Z436" s="104"/>
      <c r="AA436" s="230"/>
      <c r="AB436" s="115">
        <v>18</v>
      </c>
      <c r="AC436" s="66">
        <v>42174</v>
      </c>
      <c r="AD436" s="67">
        <v>54295</v>
      </c>
      <c r="AE436" s="68" t="s">
        <v>148</v>
      </c>
      <c r="AF436" s="69">
        <v>0.56089999999999995</v>
      </c>
      <c r="AG436" s="69">
        <v>90</v>
      </c>
      <c r="AH436" s="69">
        <v>34</v>
      </c>
      <c r="AI436" s="70">
        <v>0.74</v>
      </c>
      <c r="AJ436" s="70">
        <v>0</v>
      </c>
      <c r="AK436" s="71" t="s">
        <v>20</v>
      </c>
      <c r="AL436" s="69">
        <v>64</v>
      </c>
      <c r="AM436" s="71" t="s">
        <v>35</v>
      </c>
      <c r="AN436" s="70">
        <v>21203</v>
      </c>
      <c r="AO436" s="70">
        <v>0.32</v>
      </c>
      <c r="AP436" s="410"/>
      <c r="AQ436" s="99">
        <v>0.52</v>
      </c>
      <c r="AR436" s="99">
        <v>0.56999999999999995</v>
      </c>
      <c r="AS436" s="90">
        <v>80</v>
      </c>
      <c r="AT436" s="90">
        <v>170</v>
      </c>
      <c r="AU436" s="90">
        <v>36</v>
      </c>
      <c r="AV436" s="90">
        <v>2</v>
      </c>
      <c r="AW436" s="90">
        <v>3</v>
      </c>
      <c r="AX436" s="230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/>
      <c r="BI436" s="104"/>
      <c r="BJ436" s="104"/>
      <c r="BK436" s="104"/>
      <c r="BL436" s="104"/>
      <c r="BM436" s="104"/>
      <c r="BN436" s="421"/>
      <c r="BO436" s="104"/>
      <c r="BP436" s="104"/>
      <c r="BQ436" s="104"/>
      <c r="BR436" s="104"/>
      <c r="BS436" s="104"/>
      <c r="BT436" s="104"/>
      <c r="BU436" s="104"/>
    </row>
    <row r="437" spans="1:73" x14ac:dyDescent="0.25">
      <c r="A437" s="44">
        <f t="shared" si="59"/>
        <v>2015</v>
      </c>
      <c r="B437" s="44" t="str">
        <f t="shared" si="59"/>
        <v>JUNIO</v>
      </c>
      <c r="C437" s="44">
        <v>20</v>
      </c>
      <c r="D437" s="44" t="str">
        <f t="shared" si="58"/>
        <v>JUNIO 2015 / 19</v>
      </c>
      <c r="E437" s="104"/>
      <c r="F437" s="77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Q437" s="113"/>
      <c r="R437" s="113"/>
      <c r="S437" s="415"/>
      <c r="T437" s="113"/>
      <c r="U437" s="113"/>
      <c r="V437" s="104"/>
      <c r="W437" s="104"/>
      <c r="X437" s="104"/>
      <c r="Y437" s="104"/>
      <c r="Z437" s="104"/>
      <c r="AA437" s="230"/>
      <c r="AB437" s="115">
        <v>19</v>
      </c>
      <c r="AC437" s="66">
        <v>42175</v>
      </c>
      <c r="AD437" s="67">
        <v>54367</v>
      </c>
      <c r="AE437" s="68" t="s">
        <v>148</v>
      </c>
      <c r="AF437" s="69">
        <v>0.56359999999999999</v>
      </c>
      <c r="AG437" s="69">
        <v>86</v>
      </c>
      <c r="AH437" s="69">
        <v>34</v>
      </c>
      <c r="AI437" s="70">
        <v>0.99</v>
      </c>
      <c r="AJ437" s="70">
        <v>0</v>
      </c>
      <c r="AK437" s="71" t="s">
        <v>20</v>
      </c>
      <c r="AL437" s="69">
        <v>64</v>
      </c>
      <c r="AM437" s="71" t="s">
        <v>35</v>
      </c>
      <c r="AN437" s="70">
        <v>21191</v>
      </c>
      <c r="AO437" s="70">
        <v>0.26</v>
      </c>
      <c r="AP437" s="410"/>
      <c r="AQ437" s="99">
        <v>0.52</v>
      </c>
      <c r="AR437" s="99">
        <v>0.56999999999999995</v>
      </c>
      <c r="AS437" s="90">
        <v>80</v>
      </c>
      <c r="AT437" s="90">
        <v>170</v>
      </c>
      <c r="AU437" s="90">
        <v>36</v>
      </c>
      <c r="AV437" s="90">
        <v>2</v>
      </c>
      <c r="AW437" s="90">
        <v>3</v>
      </c>
      <c r="AX437" s="230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/>
      <c r="BI437" s="104"/>
      <c r="BJ437" s="104"/>
      <c r="BK437" s="104"/>
      <c r="BL437" s="104"/>
      <c r="BM437" s="104"/>
      <c r="BN437" s="421"/>
      <c r="BO437" s="104"/>
      <c r="BP437" s="104"/>
      <c r="BQ437" s="104"/>
      <c r="BR437" s="104"/>
      <c r="BS437" s="104"/>
      <c r="BT437" s="104"/>
      <c r="BU437" s="104"/>
    </row>
    <row r="438" spans="1:73" x14ac:dyDescent="0.25">
      <c r="A438" s="44">
        <f t="shared" si="59"/>
        <v>2015</v>
      </c>
      <c r="B438" s="44" t="str">
        <f t="shared" si="59"/>
        <v>JUNIO</v>
      </c>
      <c r="C438" s="44">
        <v>21</v>
      </c>
      <c r="D438" s="44" t="str">
        <f t="shared" si="58"/>
        <v>JUNIO 2015 / 20</v>
      </c>
      <c r="E438" s="104"/>
      <c r="F438" s="77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Q438" s="113"/>
      <c r="R438" s="113"/>
      <c r="S438" s="415"/>
      <c r="T438" s="113"/>
      <c r="U438" s="113"/>
      <c r="V438" s="104"/>
      <c r="W438" s="104"/>
      <c r="X438" s="104"/>
      <c r="Y438" s="104"/>
      <c r="Z438" s="104"/>
      <c r="AA438" s="230"/>
      <c r="AB438" s="115">
        <v>20</v>
      </c>
      <c r="AC438" s="66">
        <v>42176</v>
      </c>
      <c r="AD438" s="67">
        <v>54368</v>
      </c>
      <c r="AE438" s="68" t="s">
        <v>36</v>
      </c>
      <c r="AF438" s="69">
        <v>0.56210000000000004</v>
      </c>
      <c r="AG438" s="69">
        <v>83</v>
      </c>
      <c r="AH438" s="69">
        <v>34</v>
      </c>
      <c r="AI438" s="70">
        <v>1.32</v>
      </c>
      <c r="AJ438" s="70">
        <v>0</v>
      </c>
      <c r="AK438" s="71" t="s">
        <v>20</v>
      </c>
      <c r="AL438" s="69">
        <v>64</v>
      </c>
      <c r="AM438" s="71" t="s">
        <v>35</v>
      </c>
      <c r="AN438" s="70">
        <v>21184</v>
      </c>
      <c r="AO438" s="70">
        <v>0.24</v>
      </c>
      <c r="AP438" s="410"/>
      <c r="AQ438" s="99">
        <v>0.52</v>
      </c>
      <c r="AR438" s="99">
        <v>0.56999999999999995</v>
      </c>
      <c r="AS438" s="90">
        <v>80</v>
      </c>
      <c r="AT438" s="90">
        <v>170</v>
      </c>
      <c r="AU438" s="90">
        <v>36</v>
      </c>
      <c r="AV438" s="90">
        <v>2</v>
      </c>
      <c r="AW438" s="90">
        <v>3</v>
      </c>
      <c r="AX438" s="230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/>
      <c r="BI438" s="104"/>
      <c r="BJ438" s="104"/>
      <c r="BK438" s="104"/>
      <c r="BL438" s="104"/>
      <c r="BM438" s="104"/>
      <c r="BN438" s="421"/>
      <c r="BO438" s="104"/>
      <c r="BP438" s="104"/>
      <c r="BQ438" s="104"/>
      <c r="BR438" s="104"/>
      <c r="BS438" s="104"/>
      <c r="BT438" s="104"/>
      <c r="BU438" s="104"/>
    </row>
    <row r="439" spans="1:73" x14ac:dyDescent="0.25">
      <c r="A439" s="44">
        <f t="shared" si="59"/>
        <v>2015</v>
      </c>
      <c r="B439" s="44" t="str">
        <f t="shared" si="59"/>
        <v>JUNIO</v>
      </c>
      <c r="C439" s="44">
        <v>22</v>
      </c>
      <c r="D439" s="44" t="str">
        <f t="shared" si="58"/>
        <v>JUNIO 2015 / 21</v>
      </c>
      <c r="E439" s="104"/>
      <c r="F439" s="77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Q439" s="113"/>
      <c r="R439" s="113"/>
      <c r="S439" s="415"/>
      <c r="T439" s="113"/>
      <c r="U439" s="113"/>
      <c r="V439" s="104"/>
      <c r="W439" s="104"/>
      <c r="X439" s="104"/>
      <c r="Y439" s="104"/>
      <c r="Z439" s="104"/>
      <c r="AA439" s="230"/>
      <c r="AB439" s="115">
        <v>21</v>
      </c>
      <c r="AC439" s="66">
        <v>42177</v>
      </c>
      <c r="AD439" s="67">
        <v>54360</v>
      </c>
      <c r="AE439" s="68" t="s">
        <v>36</v>
      </c>
      <c r="AF439" s="69">
        <v>0.5635</v>
      </c>
      <c r="AG439" s="69">
        <v>85</v>
      </c>
      <c r="AH439" s="69">
        <v>34</v>
      </c>
      <c r="AI439" s="70">
        <v>1.56</v>
      </c>
      <c r="AJ439" s="70">
        <v>0</v>
      </c>
      <c r="AK439" s="71" t="s">
        <v>20</v>
      </c>
      <c r="AL439" s="69">
        <v>64</v>
      </c>
      <c r="AM439" s="71" t="s">
        <v>35</v>
      </c>
      <c r="AN439" s="70">
        <v>21187</v>
      </c>
      <c r="AO439" s="70">
        <v>0.34</v>
      </c>
      <c r="AP439" s="410"/>
      <c r="AQ439" s="99">
        <v>0.52</v>
      </c>
      <c r="AR439" s="99">
        <v>0.56999999999999995</v>
      </c>
      <c r="AS439" s="90">
        <v>80</v>
      </c>
      <c r="AT439" s="90">
        <v>170</v>
      </c>
      <c r="AU439" s="90">
        <v>36</v>
      </c>
      <c r="AV439" s="90">
        <v>2</v>
      </c>
      <c r="AW439" s="90">
        <v>3</v>
      </c>
      <c r="AX439" s="230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421"/>
      <c r="BO439" s="104"/>
      <c r="BP439" s="104"/>
      <c r="BQ439" s="104"/>
      <c r="BR439" s="104"/>
      <c r="BS439" s="104"/>
      <c r="BT439" s="104"/>
      <c r="BU439" s="104"/>
    </row>
    <row r="440" spans="1:73" x14ac:dyDescent="0.25">
      <c r="A440" s="44">
        <f t="shared" si="59"/>
        <v>2015</v>
      </c>
      <c r="B440" s="44" t="str">
        <f t="shared" si="59"/>
        <v>JUNIO</v>
      </c>
      <c r="C440" s="44">
        <v>23</v>
      </c>
      <c r="D440" s="44" t="str">
        <f t="shared" si="58"/>
        <v>JUNIO 2015 / 22</v>
      </c>
      <c r="E440" s="104"/>
      <c r="F440" s="77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Q440" s="113"/>
      <c r="R440" s="113"/>
      <c r="S440" s="415"/>
      <c r="T440" s="113"/>
      <c r="U440" s="113"/>
      <c r="V440" s="104"/>
      <c r="W440" s="104"/>
      <c r="X440" s="104"/>
      <c r="Y440" s="104"/>
      <c r="Z440" s="104"/>
      <c r="AA440" s="230"/>
      <c r="AB440" s="115">
        <v>22</v>
      </c>
      <c r="AC440" s="66">
        <v>42178</v>
      </c>
      <c r="AD440" s="67">
        <v>54405</v>
      </c>
      <c r="AE440" s="68" t="s">
        <v>148</v>
      </c>
      <c r="AF440" s="69">
        <v>0.56340000000000001</v>
      </c>
      <c r="AG440" s="69">
        <v>88</v>
      </c>
      <c r="AH440" s="69">
        <v>34</v>
      </c>
      <c r="AI440" s="70">
        <v>1.04</v>
      </c>
      <c r="AJ440" s="70">
        <v>0</v>
      </c>
      <c r="AK440" s="71" t="s">
        <v>20</v>
      </c>
      <c r="AL440" s="69">
        <v>64</v>
      </c>
      <c r="AM440" s="71" t="s">
        <v>35</v>
      </c>
      <c r="AN440" s="70">
        <v>21180</v>
      </c>
      <c r="AO440" s="70">
        <v>0.97</v>
      </c>
      <c r="AP440" s="410"/>
      <c r="AQ440" s="99">
        <v>0.52</v>
      </c>
      <c r="AR440" s="99">
        <v>0.56999999999999995</v>
      </c>
      <c r="AS440" s="90">
        <v>80</v>
      </c>
      <c r="AT440" s="90">
        <v>170</v>
      </c>
      <c r="AU440" s="90">
        <v>36</v>
      </c>
      <c r="AV440" s="90">
        <v>2</v>
      </c>
      <c r="AW440" s="90">
        <v>3</v>
      </c>
      <c r="AX440" s="230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  <c r="BK440" s="104"/>
      <c r="BL440" s="104"/>
      <c r="BM440" s="104"/>
      <c r="BN440" s="421"/>
      <c r="BO440" s="104"/>
      <c r="BP440" s="104"/>
      <c r="BQ440" s="104"/>
      <c r="BR440" s="104"/>
      <c r="BS440" s="104"/>
      <c r="BT440" s="104"/>
      <c r="BU440" s="104"/>
    </row>
    <row r="441" spans="1:73" x14ac:dyDescent="0.25">
      <c r="A441" s="44">
        <f t="shared" si="59"/>
        <v>2015</v>
      </c>
      <c r="B441" s="44" t="str">
        <f t="shared" si="59"/>
        <v>JUNIO</v>
      </c>
      <c r="C441" s="44">
        <v>24</v>
      </c>
      <c r="D441" s="44" t="str">
        <f t="shared" si="58"/>
        <v>JUNIO 2015 / 23</v>
      </c>
      <c r="E441" s="104"/>
      <c r="F441" s="77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Q441" s="113"/>
      <c r="R441" s="113"/>
      <c r="S441" s="415"/>
      <c r="T441" s="113"/>
      <c r="U441" s="113"/>
      <c r="V441" s="104"/>
      <c r="W441" s="104"/>
      <c r="X441" s="104"/>
      <c r="Y441" s="104"/>
      <c r="Z441" s="104"/>
      <c r="AA441" s="230"/>
      <c r="AB441" s="115">
        <v>23</v>
      </c>
      <c r="AC441" s="66">
        <v>42179</v>
      </c>
      <c r="AD441" s="67">
        <v>54434</v>
      </c>
      <c r="AE441" s="68" t="s">
        <v>36</v>
      </c>
      <c r="AF441" s="69">
        <v>0.5635</v>
      </c>
      <c r="AG441" s="69">
        <v>86</v>
      </c>
      <c r="AH441" s="69">
        <v>34</v>
      </c>
      <c r="AI441" s="70">
        <v>1.29</v>
      </c>
      <c r="AJ441" s="70">
        <v>0</v>
      </c>
      <c r="AK441" s="71" t="s">
        <v>20</v>
      </c>
      <c r="AL441" s="69">
        <v>64</v>
      </c>
      <c r="AM441" s="71" t="s">
        <v>35</v>
      </c>
      <c r="AN441" s="70">
        <v>21189</v>
      </c>
      <c r="AO441" s="70">
        <v>0.37</v>
      </c>
      <c r="AP441" s="410"/>
      <c r="AQ441" s="99">
        <v>0.52</v>
      </c>
      <c r="AR441" s="99">
        <v>0.56999999999999995</v>
      </c>
      <c r="AS441" s="90">
        <v>80</v>
      </c>
      <c r="AT441" s="90">
        <v>170</v>
      </c>
      <c r="AU441" s="90">
        <v>36</v>
      </c>
      <c r="AV441" s="90">
        <v>2</v>
      </c>
      <c r="AW441" s="90">
        <v>3</v>
      </c>
      <c r="AX441" s="230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421"/>
      <c r="BO441" s="104"/>
      <c r="BP441" s="104"/>
      <c r="BQ441" s="104"/>
      <c r="BR441" s="104"/>
      <c r="BS441" s="104"/>
      <c r="BT441" s="104"/>
      <c r="BU441" s="104"/>
    </row>
    <row r="442" spans="1:73" x14ac:dyDescent="0.25">
      <c r="A442" s="44">
        <f t="shared" si="59"/>
        <v>2015</v>
      </c>
      <c r="B442" s="44" t="str">
        <f t="shared" si="59"/>
        <v>JUNIO</v>
      </c>
      <c r="C442" s="44">
        <v>25</v>
      </c>
      <c r="D442" s="44" t="str">
        <f t="shared" si="58"/>
        <v>JUNIO 2015 / 24</v>
      </c>
      <c r="E442" s="104"/>
      <c r="F442" s="77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Q442" s="113"/>
      <c r="R442" s="113"/>
      <c r="S442" s="415"/>
      <c r="T442" s="113"/>
      <c r="U442" s="113"/>
      <c r="V442" s="104"/>
      <c r="W442" s="104"/>
      <c r="X442" s="104"/>
      <c r="Y442" s="104"/>
      <c r="Z442" s="104"/>
      <c r="AA442" s="230"/>
      <c r="AB442" s="115">
        <v>24</v>
      </c>
      <c r="AC442" s="66">
        <v>42180</v>
      </c>
      <c r="AD442" s="67">
        <v>54464</v>
      </c>
      <c r="AE442" s="68" t="s">
        <v>148</v>
      </c>
      <c r="AF442" s="69">
        <v>0.56279999999999997</v>
      </c>
      <c r="AG442" s="69">
        <v>87</v>
      </c>
      <c r="AH442" s="69">
        <v>34</v>
      </c>
      <c r="AI442" s="70">
        <v>1.1299999999999999</v>
      </c>
      <c r="AJ442" s="70">
        <v>0</v>
      </c>
      <c r="AK442" s="71" t="s">
        <v>20</v>
      </c>
      <c r="AL442" s="69">
        <v>64</v>
      </c>
      <c r="AM442" s="71" t="s">
        <v>35</v>
      </c>
      <c r="AN442" s="70">
        <v>21190</v>
      </c>
      <c r="AO442" s="70">
        <v>0.28999999999999998</v>
      </c>
      <c r="AP442" s="410"/>
      <c r="AQ442" s="99">
        <v>0.52</v>
      </c>
      <c r="AR442" s="99">
        <v>0.56999999999999995</v>
      </c>
      <c r="AS442" s="90">
        <v>80</v>
      </c>
      <c r="AT442" s="90">
        <v>170</v>
      </c>
      <c r="AU442" s="90">
        <v>36</v>
      </c>
      <c r="AV442" s="90">
        <v>2</v>
      </c>
      <c r="AW442" s="90">
        <v>3</v>
      </c>
      <c r="AX442" s="230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421"/>
      <c r="BO442" s="104"/>
      <c r="BP442" s="104"/>
      <c r="BQ442" s="104"/>
      <c r="BR442" s="104"/>
      <c r="BS442" s="104"/>
      <c r="BT442" s="104"/>
      <c r="BU442" s="104"/>
    </row>
    <row r="443" spans="1:73" x14ac:dyDescent="0.25">
      <c r="A443" s="44">
        <f t="shared" si="59"/>
        <v>2015</v>
      </c>
      <c r="B443" s="44" t="str">
        <f t="shared" si="59"/>
        <v>JUNIO</v>
      </c>
      <c r="C443" s="44">
        <v>26</v>
      </c>
      <c r="D443" s="44" t="str">
        <f t="shared" si="58"/>
        <v>JUNIO 2015 / 25</v>
      </c>
      <c r="E443" s="104"/>
      <c r="F443" s="77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Q443" s="113"/>
      <c r="R443" s="113"/>
      <c r="S443" s="415"/>
      <c r="T443" s="113"/>
      <c r="U443" s="113"/>
      <c r="V443" s="104"/>
      <c r="W443" s="104"/>
      <c r="X443" s="104"/>
      <c r="Y443" s="104"/>
      <c r="Z443" s="104"/>
      <c r="AA443" s="230"/>
      <c r="AB443" s="115">
        <v>25</v>
      </c>
      <c r="AC443" s="66">
        <v>42182</v>
      </c>
      <c r="AD443" s="67">
        <v>54486</v>
      </c>
      <c r="AE443" s="68" t="s">
        <v>36</v>
      </c>
      <c r="AF443" s="69">
        <v>0.56269999999999998</v>
      </c>
      <c r="AG443" s="69">
        <v>87</v>
      </c>
      <c r="AH443" s="69">
        <v>34</v>
      </c>
      <c r="AI443" s="70">
        <v>1.06</v>
      </c>
      <c r="AJ443" s="70">
        <v>0</v>
      </c>
      <c r="AK443" s="71" t="s">
        <v>20</v>
      </c>
      <c r="AL443" s="69">
        <v>64</v>
      </c>
      <c r="AM443" s="71" t="s">
        <v>35</v>
      </c>
      <c r="AN443" s="70">
        <v>21194</v>
      </c>
      <c r="AO443" s="70">
        <v>0.28999999999999998</v>
      </c>
      <c r="AP443" s="410"/>
      <c r="AQ443" s="99">
        <v>0.52</v>
      </c>
      <c r="AR443" s="99">
        <v>0.56999999999999995</v>
      </c>
      <c r="AS443" s="90">
        <v>80</v>
      </c>
      <c r="AT443" s="90">
        <v>170</v>
      </c>
      <c r="AU443" s="90">
        <v>36</v>
      </c>
      <c r="AV443" s="90">
        <v>2</v>
      </c>
      <c r="AW443" s="90">
        <v>3</v>
      </c>
      <c r="AX443" s="230"/>
      <c r="AY443" s="104"/>
      <c r="AZ443" s="104"/>
      <c r="BA443" s="104"/>
      <c r="BB443" s="104"/>
      <c r="BC443" s="104"/>
      <c r="BD443" s="104"/>
      <c r="BE443" s="104"/>
      <c r="BF443" s="104"/>
      <c r="BG443" s="104"/>
      <c r="BH443" s="104"/>
      <c r="BI443" s="104"/>
      <c r="BJ443" s="104"/>
      <c r="BK443" s="104"/>
      <c r="BL443" s="104"/>
      <c r="BM443" s="104"/>
      <c r="BN443" s="421"/>
      <c r="BO443" s="104"/>
      <c r="BP443" s="104"/>
      <c r="BQ443" s="104"/>
      <c r="BR443" s="104"/>
      <c r="BS443" s="104"/>
      <c r="BT443" s="104"/>
      <c r="BU443" s="104"/>
    </row>
    <row r="444" spans="1:73" x14ac:dyDescent="0.25">
      <c r="A444" s="44">
        <f t="shared" si="59"/>
        <v>2015</v>
      </c>
      <c r="B444" s="44" t="str">
        <f t="shared" si="59"/>
        <v>JUNIO</v>
      </c>
      <c r="C444" s="44">
        <v>27</v>
      </c>
      <c r="D444" s="44" t="str">
        <f t="shared" si="58"/>
        <v>JUNIO 2015 / 26</v>
      </c>
      <c r="E444" s="104"/>
      <c r="F444" s="77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Q444" s="113"/>
      <c r="R444" s="113"/>
      <c r="S444" s="415"/>
      <c r="T444" s="113"/>
      <c r="U444" s="113"/>
      <c r="V444" s="104"/>
      <c r="W444" s="104"/>
      <c r="X444" s="104"/>
      <c r="Y444" s="104"/>
      <c r="Z444" s="104"/>
      <c r="AA444" s="230"/>
      <c r="AB444" s="115">
        <v>26</v>
      </c>
      <c r="AC444" s="66">
        <v>42182</v>
      </c>
      <c r="AD444" s="67">
        <v>54514</v>
      </c>
      <c r="AE444" s="68" t="s">
        <v>148</v>
      </c>
      <c r="AF444" s="69">
        <v>0.56259999999999999</v>
      </c>
      <c r="AG444" s="69">
        <v>88</v>
      </c>
      <c r="AH444" s="69">
        <v>34</v>
      </c>
      <c r="AI444" s="70">
        <v>1.1299999999999999</v>
      </c>
      <c r="AJ444" s="70">
        <v>0</v>
      </c>
      <c r="AK444" s="71" t="s">
        <v>20</v>
      </c>
      <c r="AL444" s="69">
        <v>64</v>
      </c>
      <c r="AM444" s="71" t="s">
        <v>35</v>
      </c>
      <c r="AN444" s="70">
        <v>21191</v>
      </c>
      <c r="AO444" s="70">
        <v>0.46</v>
      </c>
      <c r="AP444" s="410"/>
      <c r="AQ444" s="99">
        <v>0.52</v>
      </c>
      <c r="AR444" s="99">
        <v>0.56999999999999995</v>
      </c>
      <c r="AS444" s="90">
        <v>80</v>
      </c>
      <c r="AT444" s="90">
        <v>170</v>
      </c>
      <c r="AU444" s="90">
        <v>36</v>
      </c>
      <c r="AV444" s="90">
        <v>2</v>
      </c>
      <c r="AW444" s="90">
        <v>3</v>
      </c>
      <c r="AX444" s="230"/>
      <c r="AY444" s="104"/>
      <c r="AZ444" s="104"/>
      <c r="BA444" s="104"/>
      <c r="BB444" s="104"/>
      <c r="BC444" s="104"/>
      <c r="BD444" s="104"/>
      <c r="BE444" s="104"/>
      <c r="BF444" s="104"/>
      <c r="BG444" s="104"/>
      <c r="BH444" s="104"/>
      <c r="BI444" s="104"/>
      <c r="BJ444" s="104"/>
      <c r="BK444" s="104"/>
      <c r="BL444" s="104"/>
      <c r="BM444" s="104"/>
      <c r="BN444" s="421"/>
      <c r="BO444" s="104"/>
      <c r="BP444" s="104"/>
      <c r="BQ444" s="104"/>
      <c r="BR444" s="104"/>
      <c r="BS444" s="104"/>
      <c r="BT444" s="104"/>
      <c r="BU444" s="104"/>
    </row>
    <row r="445" spans="1:73" x14ac:dyDescent="0.25">
      <c r="A445" s="44">
        <f t="shared" si="59"/>
        <v>2015</v>
      </c>
      <c r="B445" s="44" t="str">
        <f t="shared" si="59"/>
        <v>JUNIO</v>
      </c>
      <c r="C445" s="44">
        <v>28</v>
      </c>
      <c r="D445" s="44" t="str">
        <f t="shared" si="58"/>
        <v>JUNIO 2015 / 27</v>
      </c>
      <c r="E445" s="104"/>
      <c r="F445" s="77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Q445" s="113"/>
      <c r="R445" s="113"/>
      <c r="S445" s="415"/>
      <c r="T445" s="113"/>
      <c r="U445" s="113"/>
      <c r="V445" s="104"/>
      <c r="W445" s="104"/>
      <c r="X445" s="104"/>
      <c r="Y445" s="104"/>
      <c r="Z445" s="104"/>
      <c r="AA445" s="230"/>
      <c r="AB445" s="115">
        <v>27</v>
      </c>
      <c r="AC445" s="66">
        <v>42183</v>
      </c>
      <c r="AD445" s="67">
        <v>54528</v>
      </c>
      <c r="AE445" s="68" t="s">
        <v>36</v>
      </c>
      <c r="AF445" s="69">
        <v>0.56320000000000003</v>
      </c>
      <c r="AG445" s="69">
        <v>86</v>
      </c>
      <c r="AH445" s="69">
        <v>34</v>
      </c>
      <c r="AI445" s="70">
        <v>1.1599999999999999</v>
      </c>
      <c r="AJ445" s="70">
        <v>0</v>
      </c>
      <c r="AK445" s="71" t="s">
        <v>20</v>
      </c>
      <c r="AL445" s="69">
        <v>64</v>
      </c>
      <c r="AM445" s="71" t="s">
        <v>35</v>
      </c>
      <c r="AN445" s="70">
        <v>21191</v>
      </c>
      <c r="AO445" s="70">
        <v>0.3</v>
      </c>
      <c r="AP445" s="410"/>
      <c r="AQ445" s="99">
        <v>0.52</v>
      </c>
      <c r="AR445" s="99">
        <v>0.56999999999999995</v>
      </c>
      <c r="AS445" s="90">
        <v>80</v>
      </c>
      <c r="AT445" s="90">
        <v>170</v>
      </c>
      <c r="AU445" s="90">
        <v>36</v>
      </c>
      <c r="AV445" s="90">
        <v>2</v>
      </c>
      <c r="AW445" s="90">
        <v>3</v>
      </c>
      <c r="AX445" s="230"/>
      <c r="AY445" s="104"/>
      <c r="AZ445" s="104"/>
      <c r="BA445" s="104"/>
      <c r="BB445" s="104"/>
      <c r="BC445" s="104"/>
      <c r="BD445" s="104"/>
      <c r="BE445" s="104"/>
      <c r="BF445" s="104"/>
      <c r="BG445" s="104"/>
      <c r="BH445" s="104"/>
      <c r="BI445" s="104"/>
      <c r="BJ445" s="104"/>
      <c r="BK445" s="104"/>
      <c r="BL445" s="104"/>
      <c r="BM445" s="104"/>
      <c r="BN445" s="421"/>
      <c r="BO445" s="104"/>
      <c r="BP445" s="104"/>
      <c r="BQ445" s="104"/>
      <c r="BR445" s="104"/>
      <c r="BS445" s="104"/>
      <c r="BT445" s="104"/>
      <c r="BU445" s="104"/>
    </row>
    <row r="446" spans="1:73" x14ac:dyDescent="0.25">
      <c r="A446" s="44">
        <f t="shared" si="59"/>
        <v>2015</v>
      </c>
      <c r="B446" s="44" t="str">
        <f t="shared" si="59"/>
        <v>JUNIO</v>
      </c>
      <c r="C446" s="44">
        <v>29</v>
      </c>
      <c r="D446" s="44" t="str">
        <f t="shared" si="58"/>
        <v>JUNIO 2015 / 28</v>
      </c>
      <c r="E446" s="104"/>
      <c r="F446" s="77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Q446" s="113"/>
      <c r="R446" s="113"/>
      <c r="S446" s="415"/>
      <c r="T446" s="113"/>
      <c r="U446" s="113"/>
      <c r="V446" s="104"/>
      <c r="W446" s="104"/>
      <c r="X446" s="104"/>
      <c r="Y446" s="104"/>
      <c r="Z446" s="104"/>
      <c r="AA446" s="230"/>
      <c r="AB446" s="115">
        <v>28</v>
      </c>
      <c r="AC446" s="66">
        <v>42184</v>
      </c>
      <c r="AD446" s="67">
        <v>54544</v>
      </c>
      <c r="AE446" s="68" t="s">
        <v>148</v>
      </c>
      <c r="AF446" s="69">
        <v>0.56310000000000004</v>
      </c>
      <c r="AG446" s="69">
        <v>86</v>
      </c>
      <c r="AH446" s="69">
        <v>34</v>
      </c>
      <c r="AI446" s="70">
        <v>1.05</v>
      </c>
      <c r="AJ446" s="70">
        <v>0</v>
      </c>
      <c r="AK446" s="71" t="s">
        <v>20</v>
      </c>
      <c r="AL446" s="69">
        <v>64</v>
      </c>
      <c r="AM446" s="71" t="s">
        <v>35</v>
      </c>
      <c r="AN446" s="70">
        <v>21193</v>
      </c>
      <c r="AO446" s="70">
        <v>0.24</v>
      </c>
      <c r="AP446" s="410"/>
      <c r="AQ446" s="99">
        <v>0.52</v>
      </c>
      <c r="AR446" s="99">
        <v>0.56999999999999995</v>
      </c>
      <c r="AS446" s="90">
        <v>80</v>
      </c>
      <c r="AT446" s="90">
        <v>170</v>
      </c>
      <c r="AU446" s="90">
        <v>36</v>
      </c>
      <c r="AV446" s="90">
        <v>2</v>
      </c>
      <c r="AW446" s="90">
        <v>3</v>
      </c>
      <c r="AX446" s="230"/>
      <c r="AY446" s="104"/>
      <c r="AZ446" s="104"/>
      <c r="BA446" s="104"/>
      <c r="BB446" s="104"/>
      <c r="BC446" s="104"/>
      <c r="BD446" s="104"/>
      <c r="BE446" s="104"/>
      <c r="BF446" s="104"/>
      <c r="BG446" s="104"/>
      <c r="BH446" s="104"/>
      <c r="BI446" s="104"/>
      <c r="BJ446" s="104"/>
      <c r="BK446" s="104"/>
      <c r="BL446" s="104"/>
      <c r="BM446" s="104"/>
      <c r="BN446" s="421"/>
      <c r="BO446" s="104"/>
      <c r="BP446" s="104"/>
      <c r="BQ446" s="104"/>
      <c r="BR446" s="104"/>
      <c r="BS446" s="104"/>
      <c r="BT446" s="104"/>
      <c r="BU446" s="104"/>
    </row>
    <row r="447" spans="1:73" x14ac:dyDescent="0.25">
      <c r="A447" s="44">
        <f t="shared" si="59"/>
        <v>2015</v>
      </c>
      <c r="B447" s="44" t="str">
        <f t="shared" si="59"/>
        <v>JUNIO</v>
      </c>
      <c r="C447" s="44">
        <v>30</v>
      </c>
      <c r="D447" s="44" t="str">
        <f t="shared" si="58"/>
        <v>JUNIO 2015 / 29</v>
      </c>
      <c r="E447" s="104"/>
      <c r="F447" s="77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Q447" s="113"/>
      <c r="R447" s="113"/>
      <c r="S447" s="415"/>
      <c r="T447" s="113"/>
      <c r="U447" s="113"/>
      <c r="V447" s="104"/>
      <c r="W447" s="104"/>
      <c r="X447" s="104"/>
      <c r="Y447" s="104"/>
      <c r="Z447" s="104"/>
      <c r="AA447" s="230"/>
      <c r="AB447" s="115">
        <v>29</v>
      </c>
      <c r="AC447" s="66">
        <v>42185</v>
      </c>
      <c r="AD447" s="67">
        <v>54573</v>
      </c>
      <c r="AE447" s="68" t="s">
        <v>36</v>
      </c>
      <c r="AF447" s="69">
        <v>0.56259999999999999</v>
      </c>
      <c r="AG447" s="69">
        <v>87</v>
      </c>
      <c r="AH447" s="69">
        <v>34</v>
      </c>
      <c r="AI447" s="70">
        <v>1</v>
      </c>
      <c r="AJ447" s="70">
        <v>0</v>
      </c>
      <c r="AK447" s="71" t="s">
        <v>20</v>
      </c>
      <c r="AL447" s="69">
        <v>64</v>
      </c>
      <c r="AM447" s="71" t="s">
        <v>35</v>
      </c>
      <c r="AN447" s="70">
        <v>21193</v>
      </c>
      <c r="AO447" s="70">
        <v>0.33</v>
      </c>
      <c r="AP447" s="410"/>
      <c r="AQ447" s="99">
        <v>0.52</v>
      </c>
      <c r="AR447" s="99">
        <v>0.56999999999999995</v>
      </c>
      <c r="AS447" s="90">
        <v>80</v>
      </c>
      <c r="AT447" s="90">
        <v>170</v>
      </c>
      <c r="AU447" s="90">
        <v>36</v>
      </c>
      <c r="AV447" s="90">
        <v>2</v>
      </c>
      <c r="AW447" s="90">
        <v>3</v>
      </c>
      <c r="AX447" s="230"/>
      <c r="AY447" s="104"/>
      <c r="AZ447" s="104"/>
      <c r="BA447" s="104"/>
      <c r="BB447" s="104"/>
      <c r="BC447" s="104"/>
      <c r="BD447" s="104"/>
      <c r="BE447" s="104"/>
      <c r="BF447" s="104"/>
      <c r="BG447" s="104"/>
      <c r="BH447" s="104"/>
      <c r="BI447" s="104"/>
      <c r="BJ447" s="104"/>
      <c r="BK447" s="104"/>
      <c r="BL447" s="104"/>
      <c r="BM447" s="104"/>
      <c r="BN447" s="421"/>
      <c r="BO447" s="104"/>
      <c r="BP447" s="104"/>
      <c r="BQ447" s="104"/>
      <c r="BR447" s="104"/>
      <c r="BS447" s="104"/>
      <c r="BT447" s="104"/>
      <c r="BU447" s="104"/>
    </row>
    <row r="448" spans="1:73" x14ac:dyDescent="0.25">
      <c r="A448" s="44">
        <f t="shared" si="59"/>
        <v>2015</v>
      </c>
      <c r="B448" s="44" t="str">
        <f t="shared" si="59"/>
        <v>JUNIO</v>
      </c>
      <c r="C448" s="44">
        <v>31</v>
      </c>
      <c r="D448" s="44" t="str">
        <f t="shared" si="58"/>
        <v>JUNIO 2015 / 30</v>
      </c>
      <c r="S448" s="417"/>
    </row>
    <row r="449" spans="1:74" s="206" customFormat="1" ht="15.75" x14ac:dyDescent="0.25">
      <c r="D449" s="44" t="str">
        <f t="shared" si="58"/>
        <v>JUNIO 2015 / 31</v>
      </c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17"/>
      <c r="T449" s="44"/>
      <c r="U449" s="44"/>
      <c r="V449" s="44"/>
      <c r="W449" s="44"/>
      <c r="X449" s="44"/>
      <c r="Y449" s="44"/>
      <c r="Z449" s="44"/>
      <c r="AA449" s="207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11"/>
      <c r="AQ449" s="44"/>
      <c r="AR449" s="44"/>
      <c r="AS449" s="44"/>
      <c r="AT449" s="44"/>
      <c r="AU449" s="44"/>
      <c r="AV449" s="44"/>
      <c r="AW449" s="44"/>
      <c r="AX449" s="207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22"/>
      <c r="BO449" s="44"/>
      <c r="BP449" s="44"/>
      <c r="BQ449" s="44"/>
      <c r="BR449" s="44"/>
      <c r="BS449" s="44"/>
      <c r="BT449" s="44"/>
      <c r="BU449" s="44"/>
      <c r="BV449" s="209" t="str">
        <f>IFERROR(AVERAGE(BV418:BV448),"")</f>
        <v/>
      </c>
    </row>
    <row r="450" spans="1:74" ht="15.75" x14ac:dyDescent="0.25">
      <c r="A450" s="44">
        <v>2015</v>
      </c>
      <c r="B450" s="44" t="s">
        <v>227</v>
      </c>
      <c r="C450" s="44">
        <v>1</v>
      </c>
      <c r="D450" s="208" t="s">
        <v>228</v>
      </c>
      <c r="E450" s="209">
        <f t="shared" ref="E450:AJ450" si="60">IFERROR(AVERAGE(E419:E449),"")</f>
        <v>7</v>
      </c>
      <c r="F450" s="209">
        <f t="shared" si="60"/>
        <v>42170.846153846156</v>
      </c>
      <c r="G450" s="209">
        <f t="shared" si="60"/>
        <v>54186.153846153844</v>
      </c>
      <c r="H450" s="209" t="str">
        <f t="shared" si="60"/>
        <v/>
      </c>
      <c r="I450" s="209">
        <f t="shared" si="60"/>
        <v>0.54779230769230769</v>
      </c>
      <c r="J450" s="209">
        <f t="shared" si="60"/>
        <v>102.38461538461539</v>
      </c>
      <c r="K450" s="209">
        <f t="shared" si="60"/>
        <v>27.53846153846154</v>
      </c>
      <c r="L450" s="209">
        <f t="shared" si="60"/>
        <v>1.0323076923076924</v>
      </c>
      <c r="M450" s="209">
        <f t="shared" si="60"/>
        <v>0</v>
      </c>
      <c r="N450" s="209" t="str">
        <f t="shared" si="60"/>
        <v/>
      </c>
      <c r="O450" s="209">
        <f t="shared" si="60"/>
        <v>3</v>
      </c>
      <c r="P450" s="209" t="str">
        <f t="shared" si="60"/>
        <v/>
      </c>
      <c r="Q450" s="209">
        <f t="shared" si="60"/>
        <v>21285.923076923078</v>
      </c>
      <c r="R450" s="209">
        <f t="shared" si="60"/>
        <v>0.35307692307692307</v>
      </c>
      <c r="S450" s="418" t="str">
        <f t="shared" si="60"/>
        <v/>
      </c>
      <c r="T450" s="209">
        <f t="shared" si="60"/>
        <v>0.5199999999999998</v>
      </c>
      <c r="U450" s="209">
        <f t="shared" si="60"/>
        <v>0.57000000000000006</v>
      </c>
      <c r="V450" s="209">
        <f t="shared" si="60"/>
        <v>80</v>
      </c>
      <c r="W450" s="209">
        <f t="shared" si="60"/>
        <v>170</v>
      </c>
      <c r="X450" s="209">
        <f t="shared" si="60"/>
        <v>36</v>
      </c>
      <c r="Y450" s="209">
        <f t="shared" si="60"/>
        <v>2</v>
      </c>
      <c r="Z450" s="209">
        <f t="shared" si="60"/>
        <v>3</v>
      </c>
      <c r="AA450" s="209" t="str">
        <f t="shared" si="60"/>
        <v/>
      </c>
      <c r="AB450" s="209">
        <f t="shared" si="60"/>
        <v>15</v>
      </c>
      <c r="AC450" s="209">
        <f t="shared" si="60"/>
        <v>42170.586206896551</v>
      </c>
      <c r="AD450" s="209">
        <f t="shared" si="60"/>
        <v>54168.965517241377</v>
      </c>
      <c r="AE450" s="209" t="str">
        <f t="shared" si="60"/>
        <v/>
      </c>
      <c r="AF450" s="209">
        <f t="shared" si="60"/>
        <v>0.562648275862069</v>
      </c>
      <c r="AG450" s="209">
        <f t="shared" si="60"/>
        <v>87.137931034482762</v>
      </c>
      <c r="AH450" s="209">
        <f t="shared" si="60"/>
        <v>34.241379310344826</v>
      </c>
      <c r="AI450" s="209">
        <f t="shared" si="60"/>
        <v>0.97275862068965513</v>
      </c>
      <c r="AJ450" s="209">
        <f t="shared" si="60"/>
        <v>0</v>
      </c>
      <c r="AK450" s="209" t="str">
        <f t="shared" ref="AK450:BP450" si="61">IFERROR(AVERAGE(AK419:AK449),"")</f>
        <v/>
      </c>
      <c r="AL450" s="209">
        <f t="shared" si="61"/>
        <v>64.068965517241381</v>
      </c>
      <c r="AM450" s="209" t="str">
        <f t="shared" si="61"/>
        <v/>
      </c>
      <c r="AN450" s="209">
        <f t="shared" si="61"/>
        <v>21193.068965517243</v>
      </c>
      <c r="AO450" s="209">
        <f t="shared" si="61"/>
        <v>0.35275862068965519</v>
      </c>
      <c r="AP450" s="412" t="str">
        <f t="shared" si="61"/>
        <v/>
      </c>
      <c r="AQ450" s="209">
        <f t="shared" si="61"/>
        <v>0.51999999999999968</v>
      </c>
      <c r="AR450" s="209">
        <f t="shared" si="61"/>
        <v>0.57000000000000017</v>
      </c>
      <c r="AS450" s="209">
        <f t="shared" si="61"/>
        <v>80</v>
      </c>
      <c r="AT450" s="209">
        <f t="shared" si="61"/>
        <v>170</v>
      </c>
      <c r="AU450" s="209">
        <f t="shared" si="61"/>
        <v>36</v>
      </c>
      <c r="AV450" s="209">
        <f t="shared" si="61"/>
        <v>2</v>
      </c>
      <c r="AW450" s="209">
        <f t="shared" si="61"/>
        <v>3</v>
      </c>
      <c r="AX450" s="209" t="str">
        <f t="shared" si="61"/>
        <v/>
      </c>
      <c r="AY450" s="209">
        <f t="shared" si="61"/>
        <v>2.5</v>
      </c>
      <c r="AZ450" s="209">
        <f t="shared" si="61"/>
        <v>42169.25</v>
      </c>
      <c r="BA450" s="209" t="str">
        <f t="shared" si="61"/>
        <v/>
      </c>
      <c r="BB450" s="209" t="str">
        <f t="shared" si="61"/>
        <v/>
      </c>
      <c r="BC450" s="209">
        <f t="shared" si="61"/>
        <v>0.55602499999999999</v>
      </c>
      <c r="BD450" s="209">
        <f t="shared" si="61"/>
        <v>97.5</v>
      </c>
      <c r="BE450" s="209">
        <f t="shared" si="61"/>
        <v>33.512</v>
      </c>
      <c r="BF450" s="209">
        <f t="shared" si="61"/>
        <v>0.84</v>
      </c>
      <c r="BG450" s="209">
        <f t="shared" si="61"/>
        <v>1.6</v>
      </c>
      <c r="BH450" s="209">
        <f t="shared" si="61"/>
        <v>0.02</v>
      </c>
      <c r="BI450" s="209">
        <f t="shared" si="61"/>
        <v>1</v>
      </c>
      <c r="BJ450" s="209">
        <f t="shared" si="61"/>
        <v>5.0000000000000001E-3</v>
      </c>
      <c r="BK450" s="209" t="str">
        <f t="shared" si="61"/>
        <v/>
      </c>
      <c r="BL450" s="209">
        <f t="shared" si="61"/>
        <v>21295.5</v>
      </c>
      <c r="BM450" s="209">
        <f t="shared" si="61"/>
        <v>0.4</v>
      </c>
      <c r="BN450" s="423" t="str">
        <f t="shared" si="61"/>
        <v/>
      </c>
      <c r="BO450" s="209">
        <f t="shared" si="61"/>
        <v>0.52</v>
      </c>
      <c r="BP450" s="209">
        <f t="shared" si="61"/>
        <v>0.56999999999999995</v>
      </c>
      <c r="BQ450" s="209">
        <f t="shared" ref="BQ450:BU450" si="62">IFERROR(AVERAGE(BQ419:BQ449),"")</f>
        <v>80</v>
      </c>
      <c r="BR450" s="209">
        <f t="shared" si="62"/>
        <v>170</v>
      </c>
      <c r="BS450" s="209">
        <f t="shared" si="62"/>
        <v>36</v>
      </c>
      <c r="BT450" s="209">
        <f t="shared" si="62"/>
        <v>2</v>
      </c>
      <c r="BU450" s="209">
        <f t="shared" si="62"/>
        <v>3</v>
      </c>
    </row>
    <row r="451" spans="1:74" x14ac:dyDescent="0.25">
      <c r="A451" s="44">
        <f>A450</f>
        <v>2015</v>
      </c>
      <c r="B451" s="44" t="str">
        <f>B450</f>
        <v>JULIO</v>
      </c>
      <c r="C451" s="44">
        <v>2</v>
      </c>
      <c r="D451" s="44" t="str">
        <f t="shared" ref="D451:D481" si="63">B450&amp;" "&amp;A450&amp;" / "&amp;C450</f>
        <v>JULIO 2015 / 1</v>
      </c>
      <c r="E451" s="104">
        <v>1</v>
      </c>
      <c r="F451" s="78">
        <v>42186</v>
      </c>
      <c r="G451" s="114">
        <v>54769</v>
      </c>
      <c r="H451" s="114" t="s">
        <v>19</v>
      </c>
      <c r="I451" s="92">
        <v>0.54820000000000002</v>
      </c>
      <c r="J451" s="93">
        <v>99</v>
      </c>
      <c r="K451" s="93">
        <v>29</v>
      </c>
      <c r="L451" s="93">
        <v>1.0900000000000001</v>
      </c>
      <c r="M451" s="93">
        <v>0</v>
      </c>
      <c r="N451" s="94" t="s">
        <v>20</v>
      </c>
      <c r="O451" s="93">
        <v>3</v>
      </c>
      <c r="P451" s="94" t="s">
        <v>21</v>
      </c>
      <c r="Q451" s="121">
        <v>21287</v>
      </c>
      <c r="R451" s="93">
        <v>0.33</v>
      </c>
      <c r="S451" s="414"/>
      <c r="T451" s="99">
        <v>0.52</v>
      </c>
      <c r="U451" s="99">
        <v>0.56999999999999995</v>
      </c>
      <c r="V451" s="90">
        <v>80</v>
      </c>
      <c r="W451" s="90">
        <v>170</v>
      </c>
      <c r="X451" s="90">
        <v>36</v>
      </c>
      <c r="Y451" s="90">
        <v>2</v>
      </c>
      <c r="Z451" s="90">
        <v>3</v>
      </c>
      <c r="AA451" s="230"/>
      <c r="AB451" s="115">
        <v>1</v>
      </c>
      <c r="AC451" s="66">
        <v>42186</v>
      </c>
      <c r="AD451" s="67">
        <v>54754</v>
      </c>
      <c r="AE451" s="68" t="s">
        <v>148</v>
      </c>
      <c r="AF451" s="69">
        <v>0.56189999999999996</v>
      </c>
      <c r="AG451" s="69">
        <v>89</v>
      </c>
      <c r="AH451" s="69">
        <v>34</v>
      </c>
      <c r="AI451" s="70">
        <v>1.06</v>
      </c>
      <c r="AJ451" s="70">
        <v>0</v>
      </c>
      <c r="AK451" s="71" t="s">
        <v>20</v>
      </c>
      <c r="AL451" s="69">
        <v>64</v>
      </c>
      <c r="AM451" s="71" t="s">
        <v>35</v>
      </c>
      <c r="AN451" s="70">
        <v>21195</v>
      </c>
      <c r="AO451" s="70">
        <v>0.43</v>
      </c>
      <c r="AP451" s="410"/>
      <c r="AQ451" s="99">
        <v>0.52</v>
      </c>
      <c r="AR451" s="99">
        <v>0.56999999999999995</v>
      </c>
      <c r="AS451" s="90">
        <v>80</v>
      </c>
      <c r="AT451" s="90">
        <v>170</v>
      </c>
      <c r="AU451" s="90">
        <v>36</v>
      </c>
      <c r="AV451" s="90">
        <v>2</v>
      </c>
      <c r="AW451" s="90">
        <v>3</v>
      </c>
      <c r="AX451" s="230"/>
      <c r="AY451" s="104">
        <v>1</v>
      </c>
      <c r="AZ451" s="116">
        <v>42188</v>
      </c>
      <c r="BA451" s="117"/>
      <c r="BB451" s="117" t="s">
        <v>204</v>
      </c>
      <c r="BC451" s="117">
        <v>0.56020000000000003</v>
      </c>
      <c r="BD451" s="70">
        <v>91</v>
      </c>
      <c r="BE451" s="102">
        <f>((9/5)*BF451)+32</f>
        <v>33.512</v>
      </c>
      <c r="BF451" s="70">
        <v>0.84</v>
      </c>
      <c r="BG451" s="70">
        <v>1.4</v>
      </c>
      <c r="BH451" s="70">
        <v>0.02</v>
      </c>
      <c r="BI451" s="70">
        <v>1</v>
      </c>
      <c r="BJ451" s="118">
        <v>5.0000000000000001E-3</v>
      </c>
      <c r="BK451" s="117" t="s">
        <v>37</v>
      </c>
      <c r="BL451" s="70">
        <v>21262</v>
      </c>
      <c r="BM451" s="70">
        <v>0.4</v>
      </c>
      <c r="BN451" s="424"/>
      <c r="BO451" s="99">
        <v>0.52</v>
      </c>
      <c r="BP451" s="99">
        <v>0.56999999999999995</v>
      </c>
      <c r="BQ451" s="90">
        <v>80</v>
      </c>
      <c r="BR451" s="90">
        <v>170</v>
      </c>
      <c r="BS451" s="90">
        <v>36</v>
      </c>
      <c r="BT451" s="90">
        <v>2</v>
      </c>
      <c r="BU451" s="90">
        <v>3</v>
      </c>
    </row>
    <row r="452" spans="1:74" x14ac:dyDescent="0.25">
      <c r="A452" s="44">
        <f t="shared" ref="A452:B480" si="64">A451</f>
        <v>2015</v>
      </c>
      <c r="B452" s="44" t="str">
        <f t="shared" si="64"/>
        <v>JULIO</v>
      </c>
      <c r="C452" s="44">
        <v>3</v>
      </c>
      <c r="D452" s="44" t="str">
        <f t="shared" si="63"/>
        <v>JULIO 2015 / 2</v>
      </c>
      <c r="E452" s="104">
        <v>2</v>
      </c>
      <c r="F452" s="78">
        <v>42188</v>
      </c>
      <c r="G452" s="114">
        <v>54831</v>
      </c>
      <c r="H452" s="114" t="s">
        <v>19</v>
      </c>
      <c r="I452" s="92">
        <v>0.55410000000000004</v>
      </c>
      <c r="J452" s="93">
        <v>94</v>
      </c>
      <c r="K452" s="93">
        <v>28</v>
      </c>
      <c r="L452" s="93">
        <v>1.52</v>
      </c>
      <c r="M452" s="93">
        <v>0</v>
      </c>
      <c r="N452" s="94" t="s">
        <v>20</v>
      </c>
      <c r="O452" s="93">
        <v>3</v>
      </c>
      <c r="P452" s="94" t="s">
        <v>21</v>
      </c>
      <c r="Q452" s="121">
        <v>21255</v>
      </c>
      <c r="R452" s="93">
        <v>0.56999999999999995</v>
      </c>
      <c r="S452" s="414"/>
      <c r="T452" s="99">
        <v>0.52</v>
      </c>
      <c r="U452" s="99">
        <v>0.56999999999999995</v>
      </c>
      <c r="V452" s="90">
        <v>80</v>
      </c>
      <c r="W452" s="90">
        <v>170</v>
      </c>
      <c r="X452" s="90">
        <v>36</v>
      </c>
      <c r="Y452" s="90">
        <v>2</v>
      </c>
      <c r="Z452" s="90">
        <v>3</v>
      </c>
      <c r="AA452" s="230"/>
      <c r="AB452" s="115">
        <v>2</v>
      </c>
      <c r="AC452" s="66">
        <v>42187</v>
      </c>
      <c r="AD452" s="67">
        <v>54774</v>
      </c>
      <c r="AE452" s="68" t="s">
        <v>36</v>
      </c>
      <c r="AF452" s="69">
        <v>0.56240000000000001</v>
      </c>
      <c r="AG452" s="69">
        <v>88</v>
      </c>
      <c r="AH452" s="69">
        <v>34</v>
      </c>
      <c r="AI452" s="70">
        <v>1.05</v>
      </c>
      <c r="AJ452" s="70">
        <v>0</v>
      </c>
      <c r="AK452" s="71" t="s">
        <v>20</v>
      </c>
      <c r="AL452" s="69">
        <v>64</v>
      </c>
      <c r="AM452" s="71" t="s">
        <v>35</v>
      </c>
      <c r="AN452" s="70">
        <v>21194</v>
      </c>
      <c r="AO452" s="70">
        <v>0.34</v>
      </c>
      <c r="AP452" s="410"/>
      <c r="AQ452" s="99">
        <v>0.52</v>
      </c>
      <c r="AR452" s="99">
        <v>0.56999999999999995</v>
      </c>
      <c r="AS452" s="90">
        <v>80</v>
      </c>
      <c r="AT452" s="90">
        <v>170</v>
      </c>
      <c r="AU452" s="90">
        <v>36</v>
      </c>
      <c r="AV452" s="90">
        <v>2</v>
      </c>
      <c r="AW452" s="90">
        <v>3</v>
      </c>
      <c r="AX452" s="230"/>
      <c r="AY452" s="104">
        <v>2</v>
      </c>
      <c r="AZ452" s="116">
        <v>42195</v>
      </c>
      <c r="BA452" s="117"/>
      <c r="BB452" s="117" t="s">
        <v>204</v>
      </c>
      <c r="BC452" s="117">
        <v>0.5625</v>
      </c>
      <c r="BD452" s="70">
        <v>87</v>
      </c>
      <c r="BE452" s="102">
        <f>((9/5)*BF452)+32</f>
        <v>33.512</v>
      </c>
      <c r="BF452" s="70">
        <v>0.84</v>
      </c>
      <c r="BG452" s="70">
        <v>1.3</v>
      </c>
      <c r="BH452" s="70">
        <v>0.02</v>
      </c>
      <c r="BI452" s="70">
        <v>1</v>
      </c>
      <c r="BJ452" s="118">
        <v>5.0000000000000001E-3</v>
      </c>
      <c r="BK452" s="117" t="s">
        <v>37</v>
      </c>
      <c r="BL452" s="70">
        <v>21241</v>
      </c>
      <c r="BM452" s="70">
        <v>0.4</v>
      </c>
      <c r="BN452" s="424"/>
      <c r="BO452" s="99">
        <v>0.52</v>
      </c>
      <c r="BP452" s="99">
        <v>0.56999999999999995</v>
      </c>
      <c r="BQ452" s="90">
        <v>80</v>
      </c>
      <c r="BR452" s="90">
        <v>170</v>
      </c>
      <c r="BS452" s="90">
        <v>36</v>
      </c>
      <c r="BT452" s="90">
        <v>2</v>
      </c>
      <c r="BU452" s="90">
        <v>3</v>
      </c>
    </row>
    <row r="453" spans="1:74" x14ac:dyDescent="0.25">
      <c r="A453" s="44">
        <f t="shared" si="64"/>
        <v>2015</v>
      </c>
      <c r="B453" s="44" t="str">
        <f t="shared" si="64"/>
        <v>JULIO</v>
      </c>
      <c r="C453" s="44">
        <v>4</v>
      </c>
      <c r="D453" s="44" t="str">
        <f t="shared" si="63"/>
        <v>JULIO 2015 / 3</v>
      </c>
      <c r="E453" s="104">
        <v>3</v>
      </c>
      <c r="F453" s="78">
        <v>42191</v>
      </c>
      <c r="G453" s="114">
        <v>54862</v>
      </c>
      <c r="H453" s="114" t="s">
        <v>19</v>
      </c>
      <c r="I453" s="92">
        <v>0.55320000000000003</v>
      </c>
      <c r="J453" s="93">
        <v>100</v>
      </c>
      <c r="K453" s="93">
        <v>29</v>
      </c>
      <c r="L453" s="93">
        <v>1.8</v>
      </c>
      <c r="M453" s="93">
        <v>0</v>
      </c>
      <c r="N453" s="94" t="s">
        <v>20</v>
      </c>
      <c r="O453" s="93">
        <v>3</v>
      </c>
      <c r="P453" s="94" t="s">
        <v>21</v>
      </c>
      <c r="Q453" s="121">
        <v>21214</v>
      </c>
      <c r="R453" s="93">
        <v>0.28000000000000003</v>
      </c>
      <c r="S453" s="414"/>
      <c r="T453" s="99">
        <v>0.52</v>
      </c>
      <c r="U453" s="99">
        <v>0.56999999999999995</v>
      </c>
      <c r="V453" s="90">
        <v>80</v>
      </c>
      <c r="W453" s="90">
        <v>170</v>
      </c>
      <c r="X453" s="90">
        <v>36</v>
      </c>
      <c r="Y453" s="90">
        <v>2</v>
      </c>
      <c r="Z453" s="90">
        <v>3</v>
      </c>
      <c r="AA453" s="230"/>
      <c r="AB453" s="115">
        <v>3</v>
      </c>
      <c r="AC453" s="66">
        <v>42188</v>
      </c>
      <c r="AD453" s="67">
        <v>54806</v>
      </c>
      <c r="AE453" s="68" t="s">
        <v>148</v>
      </c>
      <c r="AF453" s="69">
        <v>0.5625</v>
      </c>
      <c r="AG453" s="69">
        <v>88</v>
      </c>
      <c r="AH453" s="69">
        <v>34</v>
      </c>
      <c r="AI453" s="70">
        <v>1</v>
      </c>
      <c r="AJ453" s="70">
        <v>0</v>
      </c>
      <c r="AK453" s="71" t="s">
        <v>20</v>
      </c>
      <c r="AL453" s="69">
        <v>64</v>
      </c>
      <c r="AM453" s="71" t="s">
        <v>35</v>
      </c>
      <c r="AN453" s="70">
        <v>21192</v>
      </c>
      <c r="AO453" s="70">
        <v>0.4</v>
      </c>
      <c r="AP453" s="410"/>
      <c r="AQ453" s="99">
        <v>0.52</v>
      </c>
      <c r="AR453" s="99">
        <v>0.56999999999999995</v>
      </c>
      <c r="AS453" s="90">
        <v>80</v>
      </c>
      <c r="AT453" s="90">
        <v>170</v>
      </c>
      <c r="AU453" s="90">
        <v>36</v>
      </c>
      <c r="AV453" s="90">
        <v>2</v>
      </c>
      <c r="AW453" s="90">
        <v>3</v>
      </c>
      <c r="AX453" s="230"/>
      <c r="AY453" s="104">
        <v>3</v>
      </c>
      <c r="AZ453" s="116">
        <v>42214</v>
      </c>
      <c r="BA453" s="117"/>
      <c r="BB453" s="117" t="s">
        <v>204</v>
      </c>
      <c r="BC453" s="117">
        <v>0.55449999999999999</v>
      </c>
      <c r="BD453" s="70">
        <v>100</v>
      </c>
      <c r="BE453" s="102">
        <f>((9/5)*BF453)+32</f>
        <v>33.512</v>
      </c>
      <c r="BF453" s="70">
        <v>0.84</v>
      </c>
      <c r="BG453" s="70">
        <v>0.5</v>
      </c>
      <c r="BH453" s="70">
        <v>0.02</v>
      </c>
      <c r="BI453" s="70">
        <v>1</v>
      </c>
      <c r="BJ453" s="118">
        <v>5.0000000000000001E-3</v>
      </c>
      <c r="BK453" s="117" t="s">
        <v>37</v>
      </c>
      <c r="BL453" s="70">
        <v>21307</v>
      </c>
      <c r="BM453" s="70">
        <v>0.4</v>
      </c>
      <c r="BN453" s="424"/>
      <c r="BO453" s="99">
        <v>0.52</v>
      </c>
      <c r="BP453" s="99">
        <v>0.56999999999999995</v>
      </c>
      <c r="BQ453" s="90">
        <v>80</v>
      </c>
      <c r="BR453" s="90">
        <v>170</v>
      </c>
      <c r="BS453" s="90">
        <v>36</v>
      </c>
      <c r="BT453" s="90">
        <v>2</v>
      </c>
      <c r="BU453" s="90">
        <v>3</v>
      </c>
    </row>
    <row r="454" spans="1:74" x14ac:dyDescent="0.25">
      <c r="A454" s="44">
        <f t="shared" si="64"/>
        <v>2015</v>
      </c>
      <c r="B454" s="44" t="str">
        <f t="shared" si="64"/>
        <v>JULIO</v>
      </c>
      <c r="C454" s="44">
        <v>5</v>
      </c>
      <c r="D454" s="44" t="str">
        <f t="shared" si="63"/>
        <v>JULIO 2015 / 4</v>
      </c>
      <c r="E454" s="104">
        <v>4</v>
      </c>
      <c r="F454" s="78">
        <v>42194</v>
      </c>
      <c r="G454" s="114">
        <v>54926</v>
      </c>
      <c r="H454" s="114" t="s">
        <v>19</v>
      </c>
      <c r="I454" s="92">
        <v>0.55259999999999998</v>
      </c>
      <c r="J454" s="93">
        <v>96</v>
      </c>
      <c r="K454" s="93">
        <v>28</v>
      </c>
      <c r="L454" s="93">
        <v>1.64</v>
      </c>
      <c r="M454" s="93">
        <v>0</v>
      </c>
      <c r="N454" s="94" t="s">
        <v>20</v>
      </c>
      <c r="O454" s="93">
        <v>3</v>
      </c>
      <c r="P454" s="94" t="s">
        <v>21</v>
      </c>
      <c r="Q454" s="121">
        <v>21263</v>
      </c>
      <c r="R454" s="93">
        <v>0.48</v>
      </c>
      <c r="S454" s="414"/>
      <c r="T454" s="99">
        <v>0.52</v>
      </c>
      <c r="U454" s="99">
        <v>0.56999999999999995</v>
      </c>
      <c r="V454" s="90">
        <v>80</v>
      </c>
      <c r="W454" s="90">
        <v>170</v>
      </c>
      <c r="X454" s="90">
        <v>36</v>
      </c>
      <c r="Y454" s="90">
        <v>2</v>
      </c>
      <c r="Z454" s="90">
        <v>3</v>
      </c>
      <c r="AA454" s="230"/>
      <c r="AB454" s="115">
        <v>4</v>
      </c>
      <c r="AC454" s="66">
        <v>42189</v>
      </c>
      <c r="AD454" s="67">
        <v>54837</v>
      </c>
      <c r="AE454" s="68" t="s">
        <v>36</v>
      </c>
      <c r="AF454" s="69">
        <v>0.56279999999999997</v>
      </c>
      <c r="AG454" s="69">
        <v>87</v>
      </c>
      <c r="AH454" s="69">
        <v>34</v>
      </c>
      <c r="AI454" s="70">
        <v>1.27</v>
      </c>
      <c r="AJ454" s="70">
        <v>0</v>
      </c>
      <c r="AK454" s="71" t="s">
        <v>20</v>
      </c>
      <c r="AL454" s="69">
        <v>64</v>
      </c>
      <c r="AM454" s="71" t="s">
        <v>35</v>
      </c>
      <c r="AN454" s="70">
        <v>21190</v>
      </c>
      <c r="AO454" s="70">
        <v>0.42</v>
      </c>
      <c r="AP454" s="410"/>
      <c r="AQ454" s="99">
        <v>0.52</v>
      </c>
      <c r="AR454" s="99">
        <v>0.56999999999999995</v>
      </c>
      <c r="AS454" s="90">
        <v>80</v>
      </c>
      <c r="AT454" s="90">
        <v>170</v>
      </c>
      <c r="AU454" s="90">
        <v>36</v>
      </c>
      <c r="AV454" s="90">
        <v>2</v>
      </c>
      <c r="AW454" s="90">
        <v>3</v>
      </c>
      <c r="AX454" s="230"/>
      <c r="AY454" s="104"/>
      <c r="AZ454" s="104"/>
      <c r="BA454" s="104"/>
      <c r="BB454" s="104"/>
      <c r="BC454" s="104"/>
      <c r="BD454" s="104"/>
      <c r="BE454" s="104"/>
      <c r="BF454" s="104"/>
      <c r="BG454" s="104"/>
      <c r="BH454" s="104"/>
      <c r="BI454" s="104"/>
      <c r="BJ454" s="104"/>
      <c r="BK454" s="104"/>
      <c r="BL454" s="104"/>
      <c r="BM454" s="104"/>
      <c r="BN454" s="421"/>
      <c r="BO454" s="104"/>
      <c r="BP454" s="104"/>
      <c r="BQ454" s="104"/>
      <c r="BR454" s="104"/>
      <c r="BS454" s="104"/>
      <c r="BT454" s="104"/>
      <c r="BU454" s="104"/>
    </row>
    <row r="455" spans="1:74" x14ac:dyDescent="0.25">
      <c r="A455" s="44">
        <f t="shared" si="64"/>
        <v>2015</v>
      </c>
      <c r="B455" s="44" t="str">
        <f t="shared" si="64"/>
        <v>JULIO</v>
      </c>
      <c r="C455" s="44">
        <v>6</v>
      </c>
      <c r="D455" s="44" t="str">
        <f t="shared" si="63"/>
        <v>JULIO 2015 / 5</v>
      </c>
      <c r="E455" s="104">
        <v>5</v>
      </c>
      <c r="F455" s="78">
        <v>42197</v>
      </c>
      <c r="G455" s="114">
        <v>54983</v>
      </c>
      <c r="H455" s="114" t="s">
        <v>19</v>
      </c>
      <c r="I455" s="92">
        <v>0.55249999999999999</v>
      </c>
      <c r="J455" s="93">
        <v>96</v>
      </c>
      <c r="K455" s="93">
        <v>28</v>
      </c>
      <c r="L455" s="93">
        <v>1.26</v>
      </c>
      <c r="M455" s="93">
        <v>0</v>
      </c>
      <c r="N455" s="94" t="s">
        <v>20</v>
      </c>
      <c r="O455" s="93">
        <v>3</v>
      </c>
      <c r="P455" s="94" t="s">
        <v>21</v>
      </c>
      <c r="Q455" s="121">
        <v>21263</v>
      </c>
      <c r="R455" s="93">
        <v>0.33</v>
      </c>
      <c r="S455" s="414"/>
      <c r="T455" s="99">
        <v>0.52</v>
      </c>
      <c r="U455" s="99">
        <v>0.56999999999999995</v>
      </c>
      <c r="V455" s="90">
        <v>80</v>
      </c>
      <c r="W455" s="90">
        <v>170</v>
      </c>
      <c r="X455" s="90">
        <v>36</v>
      </c>
      <c r="Y455" s="90">
        <v>2</v>
      </c>
      <c r="Z455" s="90">
        <v>3</v>
      </c>
      <c r="AA455" s="230"/>
      <c r="AB455" s="115">
        <v>5</v>
      </c>
      <c r="AC455" s="66">
        <v>42191</v>
      </c>
      <c r="AD455" s="67">
        <v>54859</v>
      </c>
      <c r="AE455" s="68" t="s">
        <v>148</v>
      </c>
      <c r="AF455" s="69">
        <v>0.56279999999999997</v>
      </c>
      <c r="AG455" s="69">
        <v>87</v>
      </c>
      <c r="AH455" s="69">
        <v>34</v>
      </c>
      <c r="AI455" s="70">
        <v>1.27</v>
      </c>
      <c r="AJ455" s="70">
        <v>0</v>
      </c>
      <c r="AK455" s="71" t="s">
        <v>20</v>
      </c>
      <c r="AL455" s="69">
        <v>64</v>
      </c>
      <c r="AM455" s="71" t="s">
        <v>35</v>
      </c>
      <c r="AN455" s="70">
        <v>21191</v>
      </c>
      <c r="AO455" s="70">
        <v>0.38</v>
      </c>
      <c r="AP455" s="410"/>
      <c r="AQ455" s="99">
        <v>0.52</v>
      </c>
      <c r="AR455" s="99">
        <v>0.56999999999999995</v>
      </c>
      <c r="AS455" s="90">
        <v>80</v>
      </c>
      <c r="AT455" s="90">
        <v>170</v>
      </c>
      <c r="AU455" s="90">
        <v>36</v>
      </c>
      <c r="AV455" s="90">
        <v>2</v>
      </c>
      <c r="AW455" s="90">
        <v>3</v>
      </c>
      <c r="AX455" s="230"/>
      <c r="AY455" s="104"/>
      <c r="AZ455" s="104"/>
      <c r="BA455" s="104"/>
      <c r="BB455" s="104"/>
      <c r="BC455" s="104"/>
      <c r="BD455" s="104"/>
      <c r="BE455" s="104"/>
      <c r="BF455" s="104"/>
      <c r="BG455" s="104"/>
      <c r="BH455" s="104"/>
      <c r="BI455" s="104"/>
      <c r="BJ455" s="104"/>
      <c r="BK455" s="104"/>
      <c r="BL455" s="104"/>
      <c r="BM455" s="104"/>
      <c r="BN455" s="421"/>
      <c r="BO455" s="104"/>
      <c r="BP455" s="104"/>
      <c r="BQ455" s="104"/>
      <c r="BR455" s="104"/>
      <c r="BS455" s="104"/>
      <c r="BT455" s="104"/>
      <c r="BU455" s="104"/>
    </row>
    <row r="456" spans="1:74" x14ac:dyDescent="0.25">
      <c r="A456" s="44">
        <f t="shared" si="64"/>
        <v>2015</v>
      </c>
      <c r="B456" s="44" t="str">
        <f t="shared" si="64"/>
        <v>JULIO</v>
      </c>
      <c r="C456" s="44">
        <v>7</v>
      </c>
      <c r="D456" s="44" t="str">
        <f t="shared" si="63"/>
        <v>JULIO 2015 / 6</v>
      </c>
      <c r="E456" s="104">
        <v>6</v>
      </c>
      <c r="F456" s="78">
        <v>42200</v>
      </c>
      <c r="G456" s="124">
        <v>55050</v>
      </c>
      <c r="H456" s="124" t="s">
        <v>19</v>
      </c>
      <c r="I456" s="108">
        <v>0.55520000000000003</v>
      </c>
      <c r="J456" s="109">
        <v>93</v>
      </c>
      <c r="K456" s="109">
        <v>27</v>
      </c>
      <c r="L456" s="109">
        <v>1.68</v>
      </c>
      <c r="M456" s="109">
        <v>0</v>
      </c>
      <c r="N456" s="108" t="s">
        <v>20</v>
      </c>
      <c r="O456" s="109">
        <v>3</v>
      </c>
      <c r="P456" s="110" t="s">
        <v>21</v>
      </c>
      <c r="Q456" s="121">
        <v>21248</v>
      </c>
      <c r="R456" s="108">
        <v>0.3</v>
      </c>
      <c r="S456" s="414"/>
      <c r="T456" s="99">
        <v>0.52</v>
      </c>
      <c r="U456" s="99">
        <v>0.56999999999999995</v>
      </c>
      <c r="V456" s="90">
        <v>80</v>
      </c>
      <c r="W456" s="90">
        <v>170</v>
      </c>
      <c r="X456" s="90">
        <v>36</v>
      </c>
      <c r="Y456" s="90">
        <v>2</v>
      </c>
      <c r="Z456" s="90">
        <v>3</v>
      </c>
      <c r="AA456" s="230"/>
      <c r="AB456" s="115">
        <v>6</v>
      </c>
      <c r="AC456" s="66">
        <v>42192</v>
      </c>
      <c r="AD456" s="67">
        <v>54877</v>
      </c>
      <c r="AE456" s="68" t="s">
        <v>36</v>
      </c>
      <c r="AF456" s="69">
        <v>0.56310000000000004</v>
      </c>
      <c r="AG456" s="69">
        <v>86</v>
      </c>
      <c r="AH456" s="69">
        <v>34</v>
      </c>
      <c r="AI456" s="70">
        <v>1.18</v>
      </c>
      <c r="AJ456" s="70">
        <v>0</v>
      </c>
      <c r="AK456" s="71" t="s">
        <v>20</v>
      </c>
      <c r="AL456" s="69">
        <v>64</v>
      </c>
      <c r="AM456" s="71" t="s">
        <v>35</v>
      </c>
      <c r="AN456" s="70">
        <v>21189</v>
      </c>
      <c r="AO456" s="70">
        <v>0.39</v>
      </c>
      <c r="AP456" s="410"/>
      <c r="AQ456" s="99">
        <v>0.52</v>
      </c>
      <c r="AR456" s="99">
        <v>0.56999999999999995</v>
      </c>
      <c r="AS456" s="90">
        <v>80</v>
      </c>
      <c r="AT456" s="90">
        <v>170</v>
      </c>
      <c r="AU456" s="90">
        <v>36</v>
      </c>
      <c r="AV456" s="90">
        <v>2</v>
      </c>
      <c r="AW456" s="90">
        <v>3</v>
      </c>
      <c r="AX456" s="230"/>
      <c r="AY456" s="104"/>
      <c r="AZ456" s="104"/>
      <c r="BA456" s="104"/>
      <c r="BB456" s="104"/>
      <c r="BC456" s="104"/>
      <c r="BD456" s="104"/>
      <c r="BE456" s="104"/>
      <c r="BF456" s="104"/>
      <c r="BG456" s="104"/>
      <c r="BH456" s="104"/>
      <c r="BI456" s="104"/>
      <c r="BJ456" s="104"/>
      <c r="BK456" s="104"/>
      <c r="BL456" s="104"/>
      <c r="BM456" s="104"/>
      <c r="BN456" s="421"/>
      <c r="BO456" s="104"/>
      <c r="BP456" s="104"/>
      <c r="BQ456" s="104"/>
      <c r="BR456" s="104"/>
      <c r="BS456" s="104"/>
      <c r="BT456" s="104"/>
      <c r="BU456" s="104"/>
    </row>
    <row r="457" spans="1:74" x14ac:dyDescent="0.25">
      <c r="A457" s="44">
        <f t="shared" si="64"/>
        <v>2015</v>
      </c>
      <c r="B457" s="44" t="str">
        <f t="shared" si="64"/>
        <v>JULIO</v>
      </c>
      <c r="C457" s="44">
        <v>8</v>
      </c>
      <c r="D457" s="44" t="str">
        <f t="shared" si="63"/>
        <v>JULIO 2015 / 7</v>
      </c>
      <c r="E457" s="104">
        <v>7</v>
      </c>
      <c r="F457" s="78">
        <v>42204</v>
      </c>
      <c r="G457" s="124">
        <v>55107</v>
      </c>
      <c r="H457" s="124" t="s">
        <v>19</v>
      </c>
      <c r="I457" s="108">
        <v>0.54369999999999996</v>
      </c>
      <c r="J457" s="93">
        <v>114</v>
      </c>
      <c r="K457" s="109">
        <v>27</v>
      </c>
      <c r="L457" s="109">
        <v>1.19</v>
      </c>
      <c r="M457" s="109">
        <v>0</v>
      </c>
      <c r="N457" s="108" t="s">
        <v>20</v>
      </c>
      <c r="O457" s="112">
        <v>3</v>
      </c>
      <c r="P457" s="110" t="s">
        <v>21</v>
      </c>
      <c r="Q457" s="121">
        <v>21314</v>
      </c>
      <c r="R457" s="108">
        <v>0.52</v>
      </c>
      <c r="S457" s="414"/>
      <c r="T457" s="99">
        <v>0.52</v>
      </c>
      <c r="U457" s="99">
        <v>0.56999999999999995</v>
      </c>
      <c r="V457" s="90">
        <v>80</v>
      </c>
      <c r="W457" s="90">
        <v>170</v>
      </c>
      <c r="X457" s="90">
        <v>36</v>
      </c>
      <c r="Y457" s="90">
        <v>2</v>
      </c>
      <c r="Z457" s="90">
        <v>3</v>
      </c>
      <c r="AA457" s="230"/>
      <c r="AB457" s="115">
        <v>7</v>
      </c>
      <c r="AC457" s="66">
        <v>42193</v>
      </c>
      <c r="AD457" s="67">
        <v>54896</v>
      </c>
      <c r="AE457" s="68" t="s">
        <v>148</v>
      </c>
      <c r="AF457" s="69">
        <v>0.56059999999999999</v>
      </c>
      <c r="AG457" s="69">
        <v>86</v>
      </c>
      <c r="AH457" s="69">
        <v>34</v>
      </c>
      <c r="AI457" s="70">
        <v>0.97</v>
      </c>
      <c r="AJ457" s="70">
        <v>0</v>
      </c>
      <c r="AK457" s="71" t="s">
        <v>20</v>
      </c>
      <c r="AL457" s="69">
        <v>64</v>
      </c>
      <c r="AM457" s="71" t="s">
        <v>35</v>
      </c>
      <c r="AN457" s="70">
        <v>21194</v>
      </c>
      <c r="AO457" s="70">
        <v>0.35</v>
      </c>
      <c r="AP457" s="410"/>
      <c r="AQ457" s="99">
        <v>0.52</v>
      </c>
      <c r="AR457" s="99">
        <v>0.56999999999999995</v>
      </c>
      <c r="AS457" s="90">
        <v>80</v>
      </c>
      <c r="AT457" s="90">
        <v>170</v>
      </c>
      <c r="AU457" s="90">
        <v>36</v>
      </c>
      <c r="AV457" s="90">
        <v>2</v>
      </c>
      <c r="AW457" s="90">
        <v>3</v>
      </c>
      <c r="AX457" s="230"/>
      <c r="AY457" s="104"/>
      <c r="AZ457" s="104"/>
      <c r="BA457" s="104"/>
      <c r="BB457" s="104"/>
      <c r="BC457" s="104"/>
      <c r="BD457" s="104"/>
      <c r="BE457" s="104"/>
      <c r="BF457" s="104"/>
      <c r="BG457" s="104"/>
      <c r="BH457" s="104"/>
      <c r="BI457" s="104"/>
      <c r="BJ457" s="104"/>
      <c r="BK457" s="104"/>
      <c r="BL457" s="104"/>
      <c r="BM457" s="104"/>
      <c r="BN457" s="421"/>
      <c r="BO457" s="104"/>
      <c r="BP457" s="104"/>
      <c r="BQ457" s="104"/>
      <c r="BR457" s="104"/>
      <c r="BS457" s="104"/>
      <c r="BT457" s="104"/>
      <c r="BU457" s="104"/>
    </row>
    <row r="458" spans="1:74" x14ac:dyDescent="0.25">
      <c r="A458" s="44">
        <f t="shared" si="64"/>
        <v>2015</v>
      </c>
      <c r="B458" s="44" t="str">
        <f t="shared" si="64"/>
        <v>JULIO</v>
      </c>
      <c r="C458" s="44">
        <v>9</v>
      </c>
      <c r="D458" s="44" t="str">
        <f t="shared" si="63"/>
        <v>JULIO 2015 / 8</v>
      </c>
      <c r="E458" s="104">
        <v>8</v>
      </c>
      <c r="F458" s="78">
        <v>42207</v>
      </c>
      <c r="G458" s="124">
        <v>55149</v>
      </c>
      <c r="H458" s="124" t="s">
        <v>19</v>
      </c>
      <c r="I458" s="108">
        <v>0.55279999999999996</v>
      </c>
      <c r="J458" s="93">
        <v>99</v>
      </c>
      <c r="K458" s="109">
        <v>27</v>
      </c>
      <c r="L458" s="109">
        <v>1.85</v>
      </c>
      <c r="M458" s="109">
        <v>0</v>
      </c>
      <c r="N458" s="108" t="s">
        <v>20</v>
      </c>
      <c r="O458" s="112">
        <v>3</v>
      </c>
      <c r="P458" s="110" t="s">
        <v>21</v>
      </c>
      <c r="Q458" s="121">
        <v>21266</v>
      </c>
      <c r="R458" s="108">
        <v>0.57999999999999996</v>
      </c>
      <c r="S458" s="414"/>
      <c r="T458" s="99">
        <v>0.52</v>
      </c>
      <c r="U458" s="99">
        <v>0.56999999999999995</v>
      </c>
      <c r="V458" s="90">
        <v>80</v>
      </c>
      <c r="W458" s="90">
        <v>170</v>
      </c>
      <c r="X458" s="90">
        <v>36</v>
      </c>
      <c r="Y458" s="90">
        <v>2</v>
      </c>
      <c r="Z458" s="90">
        <v>3</v>
      </c>
      <c r="AA458" s="230"/>
      <c r="AB458" s="115">
        <v>8</v>
      </c>
      <c r="AC458" s="66">
        <v>42194</v>
      </c>
      <c r="AD458" s="67">
        <v>54914</v>
      </c>
      <c r="AE458" s="68" t="s">
        <v>36</v>
      </c>
      <c r="AF458" s="69">
        <v>0.56240000000000001</v>
      </c>
      <c r="AG458" s="69">
        <v>88</v>
      </c>
      <c r="AH458" s="69">
        <v>34</v>
      </c>
      <c r="AI458" s="70">
        <v>1.17</v>
      </c>
      <c r="AJ458" s="70">
        <v>0</v>
      </c>
      <c r="AK458" s="71" t="s">
        <v>20</v>
      </c>
      <c r="AL458" s="69">
        <v>64</v>
      </c>
      <c r="AM458" s="71" t="s">
        <v>35</v>
      </c>
      <c r="AN458" s="70">
        <v>21195</v>
      </c>
      <c r="AO458" s="70">
        <v>0.32</v>
      </c>
      <c r="AP458" s="410"/>
      <c r="AQ458" s="99">
        <v>0.52</v>
      </c>
      <c r="AR458" s="99">
        <v>0.56999999999999995</v>
      </c>
      <c r="AS458" s="90">
        <v>80</v>
      </c>
      <c r="AT458" s="90">
        <v>170</v>
      </c>
      <c r="AU458" s="90">
        <v>36</v>
      </c>
      <c r="AV458" s="90">
        <v>2</v>
      </c>
      <c r="AW458" s="90">
        <v>3</v>
      </c>
      <c r="AX458" s="230"/>
      <c r="AY458" s="104"/>
      <c r="AZ458" s="104"/>
      <c r="BA458" s="104"/>
      <c r="BB458" s="104"/>
      <c r="BC458" s="104"/>
      <c r="BD458" s="104"/>
      <c r="BE458" s="104"/>
      <c r="BF458" s="104"/>
      <c r="BG458" s="104"/>
      <c r="BH458" s="104"/>
      <c r="BI458" s="104"/>
      <c r="BJ458" s="104"/>
      <c r="BK458" s="104"/>
      <c r="BL458" s="104"/>
      <c r="BM458" s="104"/>
      <c r="BN458" s="421"/>
      <c r="BO458" s="104"/>
      <c r="BP458" s="104"/>
      <c r="BQ458" s="104"/>
      <c r="BR458" s="104"/>
      <c r="BS458" s="104"/>
      <c r="BT458" s="104"/>
      <c r="BU458" s="104"/>
    </row>
    <row r="459" spans="1:74" x14ac:dyDescent="0.25">
      <c r="A459" s="44">
        <f t="shared" si="64"/>
        <v>2015</v>
      </c>
      <c r="B459" s="44" t="str">
        <f t="shared" si="64"/>
        <v>JULIO</v>
      </c>
      <c r="C459" s="44">
        <v>10</v>
      </c>
      <c r="D459" s="44" t="str">
        <f t="shared" si="63"/>
        <v>JULIO 2015 / 9</v>
      </c>
      <c r="E459" s="104">
        <v>9</v>
      </c>
      <c r="F459" s="78">
        <v>42207</v>
      </c>
      <c r="G459" s="124">
        <v>55151</v>
      </c>
      <c r="H459" s="124" t="s">
        <v>19</v>
      </c>
      <c r="I459" s="108">
        <v>0.55520000000000003</v>
      </c>
      <c r="J459" s="93">
        <v>91</v>
      </c>
      <c r="K459" s="109">
        <v>28</v>
      </c>
      <c r="L459" s="109">
        <v>1.81</v>
      </c>
      <c r="M459" s="109">
        <v>0</v>
      </c>
      <c r="N459" s="108" t="s">
        <v>20</v>
      </c>
      <c r="O459" s="112">
        <v>4</v>
      </c>
      <c r="P459" s="110" t="s">
        <v>21</v>
      </c>
      <c r="Q459" s="121">
        <v>21250</v>
      </c>
      <c r="R459" s="108">
        <v>0.16</v>
      </c>
      <c r="S459" s="414"/>
      <c r="T459" s="99">
        <v>0.52</v>
      </c>
      <c r="U459" s="99">
        <v>0.56999999999999995</v>
      </c>
      <c r="V459" s="90">
        <v>80</v>
      </c>
      <c r="W459" s="90">
        <v>170</v>
      </c>
      <c r="X459" s="90">
        <v>36</v>
      </c>
      <c r="Y459" s="90">
        <v>2</v>
      </c>
      <c r="Z459" s="90">
        <v>3</v>
      </c>
      <c r="AA459" s="230"/>
      <c r="AB459" s="115">
        <v>9</v>
      </c>
      <c r="AC459" s="66">
        <v>42195</v>
      </c>
      <c r="AD459" s="67">
        <v>54943</v>
      </c>
      <c r="AE459" s="68" t="s">
        <v>148</v>
      </c>
      <c r="AF459" s="69">
        <v>0.56310000000000004</v>
      </c>
      <c r="AG459" s="69">
        <v>86</v>
      </c>
      <c r="AH459" s="69">
        <v>34</v>
      </c>
      <c r="AI459" s="70">
        <v>1.22</v>
      </c>
      <c r="AJ459" s="70">
        <v>0</v>
      </c>
      <c r="AK459" s="71" t="s">
        <v>20</v>
      </c>
      <c r="AL459" s="69">
        <v>64</v>
      </c>
      <c r="AM459" s="71" t="s">
        <v>35</v>
      </c>
      <c r="AN459" s="70">
        <v>21192</v>
      </c>
      <c r="AO459" s="70">
        <v>0.26</v>
      </c>
      <c r="AP459" s="410"/>
      <c r="AQ459" s="99">
        <v>0.52</v>
      </c>
      <c r="AR459" s="99">
        <v>0.56999999999999995</v>
      </c>
      <c r="AS459" s="90">
        <v>80</v>
      </c>
      <c r="AT459" s="90">
        <v>170</v>
      </c>
      <c r="AU459" s="90">
        <v>36</v>
      </c>
      <c r="AV459" s="90">
        <v>2</v>
      </c>
      <c r="AW459" s="90">
        <v>3</v>
      </c>
      <c r="AX459" s="230"/>
      <c r="AY459" s="104"/>
      <c r="AZ459" s="104"/>
      <c r="BA459" s="104"/>
      <c r="BB459" s="104"/>
      <c r="BC459" s="104"/>
      <c r="BD459" s="104"/>
      <c r="BE459" s="104"/>
      <c r="BF459" s="104"/>
      <c r="BG459" s="104"/>
      <c r="BH459" s="104"/>
      <c r="BI459" s="104"/>
      <c r="BJ459" s="104"/>
      <c r="BK459" s="104"/>
      <c r="BL459" s="104"/>
      <c r="BM459" s="104"/>
      <c r="BN459" s="421"/>
      <c r="BO459" s="104"/>
      <c r="BP459" s="104"/>
      <c r="BQ459" s="104"/>
      <c r="BR459" s="104"/>
      <c r="BS459" s="104"/>
      <c r="BT459" s="104"/>
      <c r="BU459" s="104"/>
    </row>
    <row r="460" spans="1:74" x14ac:dyDescent="0.25">
      <c r="A460" s="44">
        <f t="shared" si="64"/>
        <v>2015</v>
      </c>
      <c r="B460" s="44" t="str">
        <f t="shared" si="64"/>
        <v>JULIO</v>
      </c>
      <c r="C460" s="44">
        <v>11</v>
      </c>
      <c r="D460" s="44" t="str">
        <f t="shared" si="63"/>
        <v>JULIO 2015 / 10</v>
      </c>
      <c r="E460" s="104">
        <v>10</v>
      </c>
      <c r="F460" s="78">
        <v>42208</v>
      </c>
      <c r="G460" s="124">
        <v>55191</v>
      </c>
      <c r="H460" s="124" t="s">
        <v>19</v>
      </c>
      <c r="I460" s="108">
        <v>0.55720000000000003</v>
      </c>
      <c r="J460" s="93">
        <v>90</v>
      </c>
      <c r="K460" s="109">
        <v>29</v>
      </c>
      <c r="L460" s="109">
        <v>1.93</v>
      </c>
      <c r="M460" s="109">
        <v>0</v>
      </c>
      <c r="N460" s="108" t="s">
        <v>20</v>
      </c>
      <c r="O460" s="112">
        <v>3</v>
      </c>
      <c r="P460" s="110" t="s">
        <v>21</v>
      </c>
      <c r="Q460" s="121">
        <v>21228</v>
      </c>
      <c r="R460" s="108">
        <v>7.0000000000000007E-2</v>
      </c>
      <c r="S460" s="414"/>
      <c r="T460" s="99">
        <v>0.52</v>
      </c>
      <c r="U460" s="99">
        <v>0.56999999999999995</v>
      </c>
      <c r="V460" s="90">
        <v>80</v>
      </c>
      <c r="W460" s="90">
        <v>170</v>
      </c>
      <c r="X460" s="90">
        <v>36</v>
      </c>
      <c r="Y460" s="90">
        <v>2</v>
      </c>
      <c r="Z460" s="90">
        <v>3</v>
      </c>
      <c r="AA460" s="230"/>
      <c r="AB460" s="115">
        <v>10</v>
      </c>
      <c r="AC460" s="66">
        <v>42196</v>
      </c>
      <c r="AD460" s="67">
        <v>54967</v>
      </c>
      <c r="AE460" s="68" t="s">
        <v>36</v>
      </c>
      <c r="AF460" s="69">
        <v>0.56259999999999999</v>
      </c>
      <c r="AG460" s="69">
        <v>87</v>
      </c>
      <c r="AH460" s="69">
        <v>34</v>
      </c>
      <c r="AI460" s="70">
        <v>1.39</v>
      </c>
      <c r="AJ460" s="70">
        <v>0</v>
      </c>
      <c r="AK460" s="71" t="s">
        <v>20</v>
      </c>
      <c r="AL460" s="69">
        <v>64</v>
      </c>
      <c r="AM460" s="71" t="s">
        <v>35</v>
      </c>
      <c r="AN460" s="70">
        <v>21194</v>
      </c>
      <c r="AO460" s="70">
        <v>0.28999999999999998</v>
      </c>
      <c r="AP460" s="410"/>
      <c r="AQ460" s="99">
        <v>0.52</v>
      </c>
      <c r="AR460" s="99">
        <v>0.56999999999999995</v>
      </c>
      <c r="AS460" s="90">
        <v>80</v>
      </c>
      <c r="AT460" s="90">
        <v>170</v>
      </c>
      <c r="AU460" s="90">
        <v>36</v>
      </c>
      <c r="AV460" s="90">
        <v>2</v>
      </c>
      <c r="AW460" s="90">
        <v>3</v>
      </c>
      <c r="AX460" s="230"/>
      <c r="AY460" s="104"/>
      <c r="AZ460" s="104"/>
      <c r="BA460" s="104"/>
      <c r="BB460" s="104"/>
      <c r="BC460" s="104"/>
      <c r="BD460" s="104"/>
      <c r="BE460" s="104"/>
      <c r="BF460" s="104"/>
      <c r="BG460" s="104"/>
      <c r="BH460" s="104"/>
      <c r="BI460" s="104"/>
      <c r="BJ460" s="104"/>
      <c r="BK460" s="104"/>
      <c r="BL460" s="104"/>
      <c r="BM460" s="104"/>
      <c r="BN460" s="421"/>
      <c r="BO460" s="104"/>
      <c r="BP460" s="104"/>
      <c r="BQ460" s="104"/>
      <c r="BR460" s="104"/>
      <c r="BS460" s="104"/>
      <c r="BT460" s="104"/>
      <c r="BU460" s="104"/>
    </row>
    <row r="461" spans="1:74" x14ac:dyDescent="0.25">
      <c r="A461" s="44">
        <f t="shared" si="64"/>
        <v>2015</v>
      </c>
      <c r="B461" s="44" t="str">
        <f t="shared" si="64"/>
        <v>JULIO</v>
      </c>
      <c r="C461" s="44">
        <v>12</v>
      </c>
      <c r="D461" s="44" t="str">
        <f t="shared" si="63"/>
        <v>JULIO 2015 / 11</v>
      </c>
      <c r="E461" s="104">
        <v>11</v>
      </c>
      <c r="F461" s="78">
        <v>42212</v>
      </c>
      <c r="G461" s="124">
        <v>55272</v>
      </c>
      <c r="H461" s="124" t="s">
        <v>19</v>
      </c>
      <c r="I461" s="108">
        <v>0.55120000000000002</v>
      </c>
      <c r="J461" s="93">
        <v>96</v>
      </c>
      <c r="K461" s="109">
        <v>27</v>
      </c>
      <c r="L461" s="109">
        <v>1.07</v>
      </c>
      <c r="M461" s="109">
        <v>0</v>
      </c>
      <c r="N461" s="108" t="s">
        <v>20</v>
      </c>
      <c r="O461" s="112">
        <v>3</v>
      </c>
      <c r="P461" s="110" t="s">
        <v>21</v>
      </c>
      <c r="Q461" s="121">
        <v>21269</v>
      </c>
      <c r="R461" s="108">
        <v>0.05</v>
      </c>
      <c r="S461" s="414"/>
      <c r="T461" s="99">
        <v>0.52</v>
      </c>
      <c r="U461" s="99">
        <v>0.56999999999999995</v>
      </c>
      <c r="V461" s="90">
        <v>80</v>
      </c>
      <c r="W461" s="90">
        <v>170</v>
      </c>
      <c r="X461" s="90">
        <v>36</v>
      </c>
      <c r="Y461" s="90">
        <v>2</v>
      </c>
      <c r="Z461" s="90">
        <v>3</v>
      </c>
      <c r="AA461" s="230"/>
      <c r="AB461" s="115">
        <v>11</v>
      </c>
      <c r="AC461" s="66">
        <v>42197</v>
      </c>
      <c r="AD461" s="67">
        <v>54980</v>
      </c>
      <c r="AE461" s="68" t="s">
        <v>148</v>
      </c>
      <c r="AF461" s="69">
        <v>0.56310000000000004</v>
      </c>
      <c r="AG461" s="69">
        <v>86</v>
      </c>
      <c r="AH461" s="69">
        <v>34</v>
      </c>
      <c r="AI461" s="70">
        <v>1.54</v>
      </c>
      <c r="AJ461" s="70">
        <v>0</v>
      </c>
      <c r="AK461" s="71" t="s">
        <v>20</v>
      </c>
      <c r="AL461" s="69">
        <v>64</v>
      </c>
      <c r="AM461" s="71" t="s">
        <v>35</v>
      </c>
      <c r="AN461" s="70">
        <v>21191</v>
      </c>
      <c r="AO461" s="70">
        <v>0.25</v>
      </c>
      <c r="AP461" s="410"/>
      <c r="AQ461" s="99">
        <v>0.52</v>
      </c>
      <c r="AR461" s="99">
        <v>0.56999999999999995</v>
      </c>
      <c r="AS461" s="90">
        <v>80</v>
      </c>
      <c r="AT461" s="90">
        <v>170</v>
      </c>
      <c r="AU461" s="90">
        <v>36</v>
      </c>
      <c r="AV461" s="90">
        <v>2</v>
      </c>
      <c r="AW461" s="90">
        <v>3</v>
      </c>
      <c r="AX461" s="230"/>
      <c r="AY461" s="104"/>
      <c r="AZ461" s="104"/>
      <c r="BA461" s="104"/>
      <c r="BB461" s="104"/>
      <c r="BC461" s="104"/>
      <c r="BD461" s="104"/>
      <c r="BE461" s="104"/>
      <c r="BF461" s="104"/>
      <c r="BG461" s="104"/>
      <c r="BH461" s="104"/>
      <c r="BI461" s="104"/>
      <c r="BJ461" s="104"/>
      <c r="BK461" s="104"/>
      <c r="BL461" s="104"/>
      <c r="BM461" s="104"/>
      <c r="BN461" s="421"/>
      <c r="BO461" s="104"/>
      <c r="BP461" s="104"/>
      <c r="BQ461" s="104"/>
      <c r="BR461" s="104"/>
      <c r="BS461" s="104"/>
      <c r="BT461" s="104"/>
      <c r="BU461" s="104"/>
    </row>
    <row r="462" spans="1:74" x14ac:dyDescent="0.25">
      <c r="A462" s="44">
        <f t="shared" si="64"/>
        <v>2015</v>
      </c>
      <c r="B462" s="44" t="str">
        <f t="shared" si="64"/>
        <v>JULIO</v>
      </c>
      <c r="C462" s="44">
        <v>13</v>
      </c>
      <c r="D462" s="44" t="str">
        <f t="shared" si="63"/>
        <v>JULIO 2015 / 12</v>
      </c>
      <c r="E462" s="104">
        <v>12</v>
      </c>
      <c r="F462" s="78">
        <v>42215</v>
      </c>
      <c r="G462" s="124">
        <v>55353</v>
      </c>
      <c r="H462" s="124" t="s">
        <v>19</v>
      </c>
      <c r="I462" s="108">
        <v>0.55049999999999999</v>
      </c>
      <c r="J462" s="93">
        <v>106</v>
      </c>
      <c r="K462" s="109">
        <v>28</v>
      </c>
      <c r="L462" s="109">
        <v>1.1599999999999999</v>
      </c>
      <c r="M462" s="109">
        <v>0</v>
      </c>
      <c r="N462" s="108" t="s">
        <v>20</v>
      </c>
      <c r="O462" s="112">
        <v>3</v>
      </c>
      <c r="P462" s="110" t="s">
        <v>21</v>
      </c>
      <c r="Q462" s="121">
        <v>21252</v>
      </c>
      <c r="R462" s="108">
        <v>0.45</v>
      </c>
      <c r="S462" s="414"/>
      <c r="T462" s="99">
        <v>0.52</v>
      </c>
      <c r="U462" s="99">
        <v>0.56999999999999995</v>
      </c>
      <c r="V462" s="90">
        <v>80</v>
      </c>
      <c r="W462" s="90">
        <v>170</v>
      </c>
      <c r="X462" s="90">
        <v>36</v>
      </c>
      <c r="Y462" s="90">
        <v>2</v>
      </c>
      <c r="Z462" s="90">
        <v>3</v>
      </c>
      <c r="AA462" s="230"/>
      <c r="AB462" s="115">
        <v>12</v>
      </c>
      <c r="AC462" s="66">
        <v>42198</v>
      </c>
      <c r="AD462" s="67">
        <v>54989</v>
      </c>
      <c r="AE462" s="68" t="s">
        <v>36</v>
      </c>
      <c r="AF462" s="69">
        <v>0.56289999999999996</v>
      </c>
      <c r="AG462" s="69">
        <v>86</v>
      </c>
      <c r="AH462" s="69">
        <v>34</v>
      </c>
      <c r="AI462" s="70">
        <v>1.66</v>
      </c>
      <c r="AJ462" s="70">
        <v>0</v>
      </c>
      <c r="AK462" s="71" t="s">
        <v>20</v>
      </c>
      <c r="AL462" s="69">
        <v>64</v>
      </c>
      <c r="AM462" s="71" t="s">
        <v>35</v>
      </c>
      <c r="AN462" s="70">
        <v>21190</v>
      </c>
      <c r="AO462" s="70">
        <v>0.25</v>
      </c>
      <c r="AP462" s="410"/>
      <c r="AQ462" s="99">
        <v>0.52</v>
      </c>
      <c r="AR462" s="99">
        <v>0.56999999999999995</v>
      </c>
      <c r="AS462" s="90">
        <v>80</v>
      </c>
      <c r="AT462" s="90">
        <v>170</v>
      </c>
      <c r="AU462" s="90">
        <v>36</v>
      </c>
      <c r="AV462" s="90">
        <v>2</v>
      </c>
      <c r="AW462" s="90">
        <v>3</v>
      </c>
      <c r="AX462" s="230"/>
      <c r="AY462" s="104"/>
      <c r="AZ462" s="104"/>
      <c r="BA462" s="104"/>
      <c r="BB462" s="104"/>
      <c r="BC462" s="104"/>
      <c r="BD462" s="104"/>
      <c r="BE462" s="104"/>
      <c r="BF462" s="104"/>
      <c r="BG462" s="104"/>
      <c r="BH462" s="104"/>
      <c r="BI462" s="104"/>
      <c r="BJ462" s="104"/>
      <c r="BK462" s="104"/>
      <c r="BL462" s="104"/>
      <c r="BM462" s="104"/>
      <c r="BN462" s="421"/>
      <c r="BO462" s="104"/>
      <c r="BP462" s="104"/>
      <c r="BQ462" s="104"/>
      <c r="BR462" s="104"/>
      <c r="BS462" s="104"/>
      <c r="BT462" s="104"/>
      <c r="BU462" s="104"/>
    </row>
    <row r="463" spans="1:74" x14ac:dyDescent="0.25">
      <c r="A463" s="44">
        <f t="shared" si="64"/>
        <v>2015</v>
      </c>
      <c r="B463" s="44" t="str">
        <f t="shared" si="64"/>
        <v>JULIO</v>
      </c>
      <c r="C463" s="44">
        <v>14</v>
      </c>
      <c r="D463" s="44" t="str">
        <f t="shared" si="63"/>
        <v>JULIO 2015 / 13</v>
      </c>
      <c r="E463" s="104"/>
      <c r="F463" s="77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Q463" s="113"/>
      <c r="R463" s="113"/>
      <c r="S463" s="415"/>
      <c r="T463" s="113"/>
      <c r="U463" s="113"/>
      <c r="V463" s="104"/>
      <c r="W463" s="104"/>
      <c r="X463" s="104"/>
      <c r="Y463" s="104"/>
      <c r="Z463" s="104"/>
      <c r="AA463" s="230"/>
      <c r="AB463" s="115">
        <v>13</v>
      </c>
      <c r="AC463" s="66">
        <v>42199</v>
      </c>
      <c r="AD463" s="67">
        <v>55010</v>
      </c>
      <c r="AE463" s="68" t="s">
        <v>148</v>
      </c>
      <c r="AF463" s="72">
        <v>0.56269999999999998</v>
      </c>
      <c r="AG463" s="69">
        <v>87</v>
      </c>
      <c r="AH463" s="69">
        <v>34</v>
      </c>
      <c r="AI463" s="70">
        <v>1.68</v>
      </c>
      <c r="AJ463" s="70">
        <v>0</v>
      </c>
      <c r="AK463" s="71" t="s">
        <v>20</v>
      </c>
      <c r="AL463" s="69">
        <v>64</v>
      </c>
      <c r="AM463" s="71" t="s">
        <v>35</v>
      </c>
      <c r="AN463" s="70">
        <v>21192</v>
      </c>
      <c r="AO463" s="70">
        <v>0.24</v>
      </c>
      <c r="AP463" s="410"/>
      <c r="AQ463" s="99">
        <v>0.52</v>
      </c>
      <c r="AR463" s="99">
        <v>0.56999999999999995</v>
      </c>
      <c r="AS463" s="90">
        <v>80</v>
      </c>
      <c r="AT463" s="90">
        <v>170</v>
      </c>
      <c r="AU463" s="90">
        <v>36</v>
      </c>
      <c r="AV463" s="90">
        <v>2</v>
      </c>
      <c r="AW463" s="90">
        <v>3</v>
      </c>
      <c r="AX463" s="230"/>
      <c r="AY463" s="104"/>
      <c r="AZ463" s="104"/>
      <c r="BA463" s="104"/>
      <c r="BB463" s="104"/>
      <c r="BC463" s="104"/>
      <c r="BD463" s="104"/>
      <c r="BE463" s="104"/>
      <c r="BF463" s="104"/>
      <c r="BG463" s="104"/>
      <c r="BH463" s="104"/>
      <c r="BI463" s="104"/>
      <c r="BJ463" s="104"/>
      <c r="BK463" s="104"/>
      <c r="BL463" s="104"/>
      <c r="BM463" s="104"/>
      <c r="BN463" s="421"/>
      <c r="BO463" s="104"/>
      <c r="BP463" s="104"/>
      <c r="BQ463" s="104"/>
      <c r="BR463" s="104"/>
      <c r="BS463" s="104"/>
      <c r="BT463" s="104"/>
      <c r="BU463" s="104"/>
    </row>
    <row r="464" spans="1:74" x14ac:dyDescent="0.25">
      <c r="A464" s="44">
        <f t="shared" si="64"/>
        <v>2015</v>
      </c>
      <c r="B464" s="44" t="str">
        <f t="shared" si="64"/>
        <v>JULIO</v>
      </c>
      <c r="C464" s="44">
        <v>15</v>
      </c>
      <c r="D464" s="44" t="str">
        <f t="shared" si="63"/>
        <v>JULIO 2015 / 14</v>
      </c>
      <c r="E464" s="104"/>
      <c r="F464" s="77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Q464" s="113"/>
      <c r="R464" s="113"/>
      <c r="S464" s="415"/>
      <c r="T464" s="113"/>
      <c r="U464" s="113"/>
      <c r="V464" s="104"/>
      <c r="W464" s="104"/>
      <c r="X464" s="104"/>
      <c r="Y464" s="104"/>
      <c r="Z464" s="104"/>
      <c r="AA464" s="230"/>
      <c r="AB464" s="115">
        <v>14</v>
      </c>
      <c r="AC464" s="66">
        <v>42206</v>
      </c>
      <c r="AD464" s="67">
        <v>55128</v>
      </c>
      <c r="AE464" s="68" t="s">
        <v>148</v>
      </c>
      <c r="AF464" s="69">
        <v>0.56240000000000001</v>
      </c>
      <c r="AG464" s="69">
        <v>89</v>
      </c>
      <c r="AH464" s="69">
        <v>34</v>
      </c>
      <c r="AI464" s="70">
        <v>1.17</v>
      </c>
      <c r="AJ464" s="70">
        <v>0</v>
      </c>
      <c r="AK464" s="71" t="s">
        <v>20</v>
      </c>
      <c r="AL464" s="69">
        <v>64</v>
      </c>
      <c r="AM464" s="71" t="s">
        <v>35</v>
      </c>
      <c r="AN464" s="70">
        <v>21187</v>
      </c>
      <c r="AO464" s="70">
        <v>0.71</v>
      </c>
      <c r="AP464" s="410"/>
      <c r="AQ464" s="99">
        <v>0.52</v>
      </c>
      <c r="AR464" s="99">
        <v>0.56999999999999995</v>
      </c>
      <c r="AS464" s="90">
        <v>80</v>
      </c>
      <c r="AT464" s="90">
        <v>170</v>
      </c>
      <c r="AU464" s="90">
        <v>36</v>
      </c>
      <c r="AV464" s="90">
        <v>2</v>
      </c>
      <c r="AW464" s="90">
        <v>3</v>
      </c>
      <c r="AX464" s="230"/>
      <c r="AY464" s="104"/>
      <c r="AZ464" s="104"/>
      <c r="BA464" s="104"/>
      <c r="BB464" s="104"/>
      <c r="BC464" s="104"/>
      <c r="BD464" s="104"/>
      <c r="BE464" s="104"/>
      <c r="BF464" s="104"/>
      <c r="BG464" s="104"/>
      <c r="BH464" s="104"/>
      <c r="BI464" s="104"/>
      <c r="BJ464" s="104"/>
      <c r="BK464" s="104"/>
      <c r="BL464" s="104"/>
      <c r="BM464" s="104"/>
      <c r="BN464" s="421"/>
      <c r="BO464" s="104"/>
      <c r="BP464" s="104"/>
      <c r="BQ464" s="104"/>
      <c r="BR464" s="104"/>
      <c r="BS464" s="104"/>
      <c r="BT464" s="104"/>
      <c r="BU464" s="104"/>
    </row>
    <row r="465" spans="1:73" x14ac:dyDescent="0.25">
      <c r="A465" s="44">
        <f t="shared" si="64"/>
        <v>2015</v>
      </c>
      <c r="B465" s="44" t="str">
        <f t="shared" si="64"/>
        <v>JULIO</v>
      </c>
      <c r="C465" s="44">
        <v>16</v>
      </c>
      <c r="D465" s="44" t="str">
        <f t="shared" si="63"/>
        <v>JULIO 2015 / 15</v>
      </c>
      <c r="E465" s="104"/>
      <c r="F465" s="77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Q465" s="113"/>
      <c r="R465" s="113"/>
      <c r="S465" s="415"/>
      <c r="T465" s="113"/>
      <c r="U465" s="113"/>
      <c r="V465" s="104"/>
      <c r="W465" s="104"/>
      <c r="X465" s="104"/>
      <c r="Y465" s="104"/>
      <c r="Z465" s="104"/>
      <c r="AA465" s="230"/>
      <c r="AB465" s="115">
        <v>15</v>
      </c>
      <c r="AC465" s="66">
        <v>42207</v>
      </c>
      <c r="AD465" s="67">
        <v>55154</v>
      </c>
      <c r="AE465" s="68" t="s">
        <v>36</v>
      </c>
      <c r="AF465" s="69">
        <v>0.56259999999999999</v>
      </c>
      <c r="AG465" s="69">
        <v>89</v>
      </c>
      <c r="AH465" s="69">
        <v>34</v>
      </c>
      <c r="AI465" s="70">
        <v>1.27</v>
      </c>
      <c r="AJ465" s="70">
        <v>0</v>
      </c>
      <c r="AK465" s="71" t="s">
        <v>20</v>
      </c>
      <c r="AL465" s="69">
        <v>64</v>
      </c>
      <c r="AM465" s="71" t="s">
        <v>35</v>
      </c>
      <c r="AN465" s="70">
        <v>21185</v>
      </c>
      <c r="AO465" s="70">
        <v>0.75</v>
      </c>
      <c r="AP465" s="410"/>
      <c r="AQ465" s="99">
        <v>0.52</v>
      </c>
      <c r="AR465" s="99">
        <v>0.56999999999999995</v>
      </c>
      <c r="AS465" s="90">
        <v>80</v>
      </c>
      <c r="AT465" s="90">
        <v>170</v>
      </c>
      <c r="AU465" s="90">
        <v>36</v>
      </c>
      <c r="AV465" s="90">
        <v>2</v>
      </c>
      <c r="AW465" s="90">
        <v>3</v>
      </c>
      <c r="AX465" s="230"/>
      <c r="AY465" s="104"/>
      <c r="AZ465" s="104"/>
      <c r="BA465" s="104"/>
      <c r="BB465" s="104"/>
      <c r="BC465" s="104"/>
      <c r="BD465" s="104"/>
      <c r="BE465" s="104"/>
      <c r="BF465" s="104"/>
      <c r="BG465" s="104"/>
      <c r="BH465" s="104"/>
      <c r="BI465" s="104"/>
      <c r="BJ465" s="104"/>
      <c r="BK465" s="104"/>
      <c r="BL465" s="104"/>
      <c r="BM465" s="104"/>
      <c r="BN465" s="421"/>
      <c r="BO465" s="104"/>
      <c r="BP465" s="104"/>
      <c r="BQ465" s="104"/>
      <c r="BR465" s="104"/>
      <c r="BS465" s="104"/>
      <c r="BT465" s="104"/>
      <c r="BU465" s="104"/>
    </row>
    <row r="466" spans="1:73" x14ac:dyDescent="0.25">
      <c r="A466" s="44">
        <f t="shared" si="64"/>
        <v>2015</v>
      </c>
      <c r="B466" s="44" t="str">
        <f t="shared" si="64"/>
        <v>JULIO</v>
      </c>
      <c r="C466" s="44">
        <v>17</v>
      </c>
      <c r="D466" s="44" t="str">
        <f t="shared" si="63"/>
        <v>JULIO 2015 / 16</v>
      </c>
      <c r="E466" s="104"/>
      <c r="F466" s="77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Q466" s="113"/>
      <c r="R466" s="113"/>
      <c r="S466" s="415"/>
      <c r="T466" s="113"/>
      <c r="U466" s="113"/>
      <c r="V466" s="104"/>
      <c r="W466" s="104"/>
      <c r="X466" s="104"/>
      <c r="Y466" s="104"/>
      <c r="Z466" s="104"/>
      <c r="AA466" s="230"/>
      <c r="AB466" s="115">
        <v>16</v>
      </c>
      <c r="AC466" s="66">
        <v>42208</v>
      </c>
      <c r="AD466" s="67">
        <v>55174</v>
      </c>
      <c r="AE466" s="68" t="s">
        <v>148</v>
      </c>
      <c r="AF466" s="69">
        <v>0.55759999999999998</v>
      </c>
      <c r="AG466" s="69">
        <v>96</v>
      </c>
      <c r="AH466" s="69">
        <v>34</v>
      </c>
      <c r="AI466" s="70">
        <v>0.67</v>
      </c>
      <c r="AJ466" s="70">
        <v>0</v>
      </c>
      <c r="AK466" s="71" t="s">
        <v>20</v>
      </c>
      <c r="AL466" s="69">
        <v>64</v>
      </c>
      <c r="AM466" s="71" t="s">
        <v>35</v>
      </c>
      <c r="AN466" s="70">
        <v>21224</v>
      </c>
      <c r="AO466" s="70">
        <v>0.02</v>
      </c>
      <c r="AP466" s="410"/>
      <c r="AQ466" s="99">
        <v>0.52</v>
      </c>
      <c r="AR466" s="99">
        <v>0.56999999999999995</v>
      </c>
      <c r="AS466" s="90">
        <v>80</v>
      </c>
      <c r="AT466" s="90">
        <v>170</v>
      </c>
      <c r="AU466" s="90">
        <v>36</v>
      </c>
      <c r="AV466" s="90">
        <v>2</v>
      </c>
      <c r="AW466" s="90">
        <v>3</v>
      </c>
      <c r="AX466" s="230"/>
      <c r="AY466" s="104"/>
      <c r="AZ466" s="104"/>
      <c r="BA466" s="104"/>
      <c r="BB466" s="104"/>
      <c r="BC466" s="104"/>
      <c r="BD466" s="104"/>
      <c r="BE466" s="104"/>
      <c r="BF466" s="104"/>
      <c r="BG466" s="104"/>
      <c r="BH466" s="104"/>
      <c r="BI466" s="104"/>
      <c r="BJ466" s="104"/>
      <c r="BK466" s="104"/>
      <c r="BL466" s="104"/>
      <c r="BM466" s="104"/>
      <c r="BN466" s="421"/>
      <c r="BO466" s="104"/>
      <c r="BP466" s="104"/>
      <c r="BQ466" s="104"/>
      <c r="BR466" s="104"/>
      <c r="BS466" s="104"/>
      <c r="BT466" s="104"/>
      <c r="BU466" s="104"/>
    </row>
    <row r="467" spans="1:73" x14ac:dyDescent="0.25">
      <c r="A467" s="44">
        <f t="shared" si="64"/>
        <v>2015</v>
      </c>
      <c r="B467" s="44" t="str">
        <f t="shared" si="64"/>
        <v>JULIO</v>
      </c>
      <c r="C467" s="44">
        <v>18</v>
      </c>
      <c r="D467" s="44" t="str">
        <f t="shared" si="63"/>
        <v>JULIO 2015 / 17</v>
      </c>
      <c r="E467" s="104"/>
      <c r="F467" s="77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Q467" s="113"/>
      <c r="R467" s="113"/>
      <c r="S467" s="415"/>
      <c r="T467" s="113"/>
      <c r="U467" s="113"/>
      <c r="V467" s="104"/>
      <c r="W467" s="104"/>
      <c r="X467" s="104"/>
      <c r="Y467" s="104"/>
      <c r="Z467" s="104"/>
      <c r="AA467" s="230"/>
      <c r="AB467" s="115">
        <v>17</v>
      </c>
      <c r="AC467" s="66">
        <v>42209</v>
      </c>
      <c r="AD467" s="67">
        <v>55200</v>
      </c>
      <c r="AE467" s="68" t="s">
        <v>36</v>
      </c>
      <c r="AF467" s="69">
        <v>0.56020000000000003</v>
      </c>
      <c r="AG467" s="69">
        <v>89</v>
      </c>
      <c r="AH467" s="69">
        <v>34</v>
      </c>
      <c r="AI467" s="70">
        <v>0.8</v>
      </c>
      <c r="AJ467" s="70">
        <v>0</v>
      </c>
      <c r="AK467" s="71" t="s">
        <v>20</v>
      </c>
      <c r="AL467" s="69">
        <v>64</v>
      </c>
      <c r="AM467" s="71" t="s">
        <v>35</v>
      </c>
      <c r="AN467" s="70">
        <v>21201</v>
      </c>
      <c r="AO467" s="70">
        <v>0.3</v>
      </c>
      <c r="AP467" s="410"/>
      <c r="AQ467" s="99">
        <v>0.52</v>
      </c>
      <c r="AR467" s="99">
        <v>0.56999999999999995</v>
      </c>
      <c r="AS467" s="90">
        <v>80</v>
      </c>
      <c r="AT467" s="90">
        <v>170</v>
      </c>
      <c r="AU467" s="90">
        <v>36</v>
      </c>
      <c r="AV467" s="90">
        <v>2</v>
      </c>
      <c r="AW467" s="90">
        <v>3</v>
      </c>
      <c r="AX467" s="230"/>
      <c r="AY467" s="104"/>
      <c r="AZ467" s="104"/>
      <c r="BA467" s="104"/>
      <c r="BB467" s="104"/>
      <c r="BC467" s="104"/>
      <c r="BD467" s="104"/>
      <c r="BE467" s="104"/>
      <c r="BF467" s="104"/>
      <c r="BG467" s="104"/>
      <c r="BH467" s="104"/>
      <c r="BI467" s="104"/>
      <c r="BJ467" s="104"/>
      <c r="BK467" s="104"/>
      <c r="BL467" s="104"/>
      <c r="BM467" s="104"/>
      <c r="BN467" s="421"/>
      <c r="BO467" s="104"/>
      <c r="BP467" s="104"/>
      <c r="BQ467" s="104"/>
      <c r="BR467" s="104"/>
      <c r="BS467" s="104"/>
      <c r="BT467" s="104"/>
      <c r="BU467" s="104"/>
    </row>
    <row r="468" spans="1:73" x14ac:dyDescent="0.25">
      <c r="A468" s="44">
        <f t="shared" si="64"/>
        <v>2015</v>
      </c>
      <c r="B468" s="44" t="str">
        <f t="shared" si="64"/>
        <v>JULIO</v>
      </c>
      <c r="C468" s="44">
        <v>19</v>
      </c>
      <c r="D468" s="44" t="str">
        <f t="shared" si="63"/>
        <v>JULIO 2015 / 18</v>
      </c>
      <c r="E468" s="104"/>
      <c r="F468" s="77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Q468" s="113"/>
      <c r="R468" s="113"/>
      <c r="S468" s="415"/>
      <c r="T468" s="113"/>
      <c r="U468" s="113"/>
      <c r="V468" s="104"/>
      <c r="W468" s="104"/>
      <c r="X468" s="104"/>
      <c r="Y468" s="104"/>
      <c r="Z468" s="104"/>
      <c r="AA468" s="230"/>
      <c r="AB468" s="115">
        <v>18</v>
      </c>
      <c r="AC468" s="66">
        <v>42211</v>
      </c>
      <c r="AD468" s="67">
        <v>55258</v>
      </c>
      <c r="AE468" s="68" t="s">
        <v>36</v>
      </c>
      <c r="AF468" s="69">
        <v>0.56240000000000001</v>
      </c>
      <c r="AG468" s="69">
        <v>88</v>
      </c>
      <c r="AH468" s="69">
        <v>34</v>
      </c>
      <c r="AI468" s="70">
        <v>1.49</v>
      </c>
      <c r="AJ468" s="70">
        <v>0</v>
      </c>
      <c r="AK468" s="71" t="s">
        <v>20</v>
      </c>
      <c r="AL468" s="69">
        <v>64</v>
      </c>
      <c r="AM468" s="71" t="s">
        <v>35</v>
      </c>
      <c r="AN468" s="70">
        <v>21192</v>
      </c>
      <c r="AO468" s="70">
        <v>0.39</v>
      </c>
      <c r="AP468" s="410"/>
      <c r="AQ468" s="99">
        <v>0.52</v>
      </c>
      <c r="AR468" s="99">
        <v>0.56999999999999995</v>
      </c>
      <c r="AS468" s="90">
        <v>80</v>
      </c>
      <c r="AT468" s="90">
        <v>170</v>
      </c>
      <c r="AU468" s="90">
        <v>36</v>
      </c>
      <c r="AV468" s="90">
        <v>2</v>
      </c>
      <c r="AW468" s="90">
        <v>3</v>
      </c>
      <c r="AX468" s="230"/>
      <c r="AY468" s="104"/>
      <c r="AZ468" s="104"/>
      <c r="BA468" s="104"/>
      <c r="BB468" s="104"/>
      <c r="BC468" s="104"/>
      <c r="BD468" s="104"/>
      <c r="BE468" s="104"/>
      <c r="BF468" s="104"/>
      <c r="BG468" s="104"/>
      <c r="BH468" s="104"/>
      <c r="BI468" s="104"/>
      <c r="BJ468" s="104"/>
      <c r="BK468" s="104"/>
      <c r="BL468" s="104"/>
      <c r="BM468" s="104"/>
      <c r="BN468" s="421"/>
      <c r="BO468" s="104"/>
      <c r="BP468" s="104"/>
      <c r="BQ468" s="104"/>
      <c r="BR468" s="104"/>
      <c r="BS468" s="104"/>
      <c r="BT468" s="104"/>
      <c r="BU468" s="104"/>
    </row>
    <row r="469" spans="1:73" x14ac:dyDescent="0.25">
      <c r="A469" s="44">
        <f t="shared" si="64"/>
        <v>2015</v>
      </c>
      <c r="B469" s="44" t="str">
        <f t="shared" si="64"/>
        <v>JULIO</v>
      </c>
      <c r="C469" s="44">
        <v>20</v>
      </c>
      <c r="D469" s="44" t="str">
        <f t="shared" si="63"/>
        <v>JULIO 2015 / 19</v>
      </c>
      <c r="E469" s="104"/>
      <c r="F469" s="77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Q469" s="113"/>
      <c r="R469" s="113"/>
      <c r="S469" s="415"/>
      <c r="T469" s="113"/>
      <c r="U469" s="113"/>
      <c r="V469" s="104"/>
      <c r="W469" s="104"/>
      <c r="X469" s="104"/>
      <c r="Y469" s="104"/>
      <c r="Z469" s="104"/>
      <c r="AA469" s="230"/>
      <c r="AB469" s="115">
        <v>19</v>
      </c>
      <c r="AC469" s="66">
        <v>42212</v>
      </c>
      <c r="AD469" s="67">
        <v>55267</v>
      </c>
      <c r="AE469" s="68" t="s">
        <v>148</v>
      </c>
      <c r="AF469" s="69">
        <v>0.56310000000000004</v>
      </c>
      <c r="AG469" s="69">
        <v>86</v>
      </c>
      <c r="AH469" s="69">
        <v>34</v>
      </c>
      <c r="AI469" s="70">
        <v>1.1200000000000001</v>
      </c>
      <c r="AJ469" s="70">
        <v>0</v>
      </c>
      <c r="AK469" s="71" t="s">
        <v>20</v>
      </c>
      <c r="AL469" s="69">
        <v>64</v>
      </c>
      <c r="AM469" s="71" t="s">
        <v>35</v>
      </c>
      <c r="AN469" s="70">
        <v>21190</v>
      </c>
      <c r="AO469" s="70">
        <v>0.37</v>
      </c>
      <c r="AP469" s="410"/>
      <c r="AQ469" s="99">
        <v>0.52</v>
      </c>
      <c r="AR469" s="99">
        <v>0.56999999999999995</v>
      </c>
      <c r="AS469" s="90">
        <v>80</v>
      </c>
      <c r="AT469" s="90">
        <v>170</v>
      </c>
      <c r="AU469" s="90">
        <v>36</v>
      </c>
      <c r="AV469" s="90">
        <v>2</v>
      </c>
      <c r="AW469" s="90">
        <v>3</v>
      </c>
      <c r="AX469" s="230"/>
      <c r="AY469" s="104"/>
      <c r="AZ469" s="104"/>
      <c r="BA469" s="104"/>
      <c r="BB469" s="104"/>
      <c r="BC469" s="104"/>
      <c r="BD469" s="104"/>
      <c r="BE469" s="104"/>
      <c r="BF469" s="104"/>
      <c r="BG469" s="104"/>
      <c r="BH469" s="104"/>
      <c r="BI469" s="104"/>
      <c r="BJ469" s="104"/>
      <c r="BK469" s="104"/>
      <c r="BL469" s="104"/>
      <c r="BM469" s="104"/>
      <c r="BN469" s="421"/>
      <c r="BO469" s="104"/>
      <c r="BP469" s="104"/>
      <c r="BQ469" s="104"/>
      <c r="BR469" s="104"/>
      <c r="BS469" s="104"/>
      <c r="BT469" s="104"/>
      <c r="BU469" s="104"/>
    </row>
    <row r="470" spans="1:73" x14ac:dyDescent="0.25">
      <c r="A470" s="44">
        <f t="shared" si="64"/>
        <v>2015</v>
      </c>
      <c r="B470" s="44" t="str">
        <f t="shared" si="64"/>
        <v>JULIO</v>
      </c>
      <c r="C470" s="44">
        <v>21</v>
      </c>
      <c r="D470" s="44" t="str">
        <f t="shared" si="63"/>
        <v>JULIO 2015 / 20</v>
      </c>
      <c r="E470" s="104"/>
      <c r="F470" s="77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Q470" s="113"/>
      <c r="R470" s="113"/>
      <c r="S470" s="415"/>
      <c r="T470" s="113"/>
      <c r="U470" s="113"/>
      <c r="V470" s="104"/>
      <c r="W470" s="104"/>
      <c r="X470" s="104"/>
      <c r="Y470" s="104"/>
      <c r="Z470" s="104"/>
      <c r="AA470" s="230"/>
      <c r="AB470" s="115">
        <v>20</v>
      </c>
      <c r="AC470" s="66">
        <v>42213</v>
      </c>
      <c r="AD470" s="67">
        <v>55291</v>
      </c>
      <c r="AE470" s="68" t="s">
        <v>36</v>
      </c>
      <c r="AF470" s="69">
        <v>0.56289999999999996</v>
      </c>
      <c r="AG470" s="69">
        <v>87</v>
      </c>
      <c r="AH470" s="69">
        <v>34</v>
      </c>
      <c r="AI470" s="70">
        <v>1.08</v>
      </c>
      <c r="AJ470" s="70">
        <v>0</v>
      </c>
      <c r="AK470" s="71" t="s">
        <v>20</v>
      </c>
      <c r="AL470" s="69">
        <v>64</v>
      </c>
      <c r="AM470" s="71" t="s">
        <v>35</v>
      </c>
      <c r="AN470" s="70">
        <v>21192</v>
      </c>
      <c r="AO470" s="70">
        <v>0.34</v>
      </c>
      <c r="AP470" s="410"/>
      <c r="AQ470" s="99">
        <v>0.52</v>
      </c>
      <c r="AR470" s="99">
        <v>0.56999999999999995</v>
      </c>
      <c r="AS470" s="90">
        <v>80</v>
      </c>
      <c r="AT470" s="90">
        <v>170</v>
      </c>
      <c r="AU470" s="90">
        <v>36</v>
      </c>
      <c r="AV470" s="90">
        <v>2</v>
      </c>
      <c r="AW470" s="90">
        <v>3</v>
      </c>
      <c r="AX470" s="230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  <c r="BK470" s="104"/>
      <c r="BL470" s="104"/>
      <c r="BM470" s="104"/>
      <c r="BN470" s="421"/>
      <c r="BO470" s="104"/>
      <c r="BP470" s="104"/>
      <c r="BQ470" s="104"/>
      <c r="BR470" s="104"/>
      <c r="BS470" s="104"/>
      <c r="BT470" s="104"/>
      <c r="BU470" s="104"/>
    </row>
    <row r="471" spans="1:73" x14ac:dyDescent="0.25">
      <c r="A471" s="44">
        <f t="shared" si="64"/>
        <v>2015</v>
      </c>
      <c r="B471" s="44" t="str">
        <f t="shared" si="64"/>
        <v>JULIO</v>
      </c>
      <c r="C471" s="44">
        <v>22</v>
      </c>
      <c r="D471" s="44" t="str">
        <f t="shared" si="63"/>
        <v>JULIO 2015 / 21</v>
      </c>
      <c r="E471" s="104"/>
      <c r="F471" s="77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Q471" s="113"/>
      <c r="R471" s="113"/>
      <c r="S471" s="415"/>
      <c r="T471" s="113"/>
      <c r="U471" s="113"/>
      <c r="V471" s="104"/>
      <c r="W471" s="104"/>
      <c r="X471" s="104"/>
      <c r="Y471" s="104"/>
      <c r="Z471" s="104"/>
      <c r="AA471" s="230"/>
      <c r="AB471" s="115">
        <v>21</v>
      </c>
      <c r="AC471" s="66">
        <v>42214</v>
      </c>
      <c r="AD471" s="67">
        <v>55314</v>
      </c>
      <c r="AE471" s="68" t="s">
        <v>148</v>
      </c>
      <c r="AF471" s="69">
        <v>0.56430000000000002</v>
      </c>
      <c r="AG471" s="69">
        <v>85</v>
      </c>
      <c r="AH471" s="69">
        <v>34</v>
      </c>
      <c r="AI471" s="70">
        <v>0.94</v>
      </c>
      <c r="AJ471" s="70">
        <v>0</v>
      </c>
      <c r="AK471" s="71" t="s">
        <v>20</v>
      </c>
      <c r="AL471" s="69">
        <v>64</v>
      </c>
      <c r="AM471" s="71" t="s">
        <v>35</v>
      </c>
      <c r="AN471" s="70">
        <v>21184</v>
      </c>
      <c r="AO471" s="70">
        <v>0.46</v>
      </c>
      <c r="AP471" s="410"/>
      <c r="AQ471" s="99">
        <v>0.52</v>
      </c>
      <c r="AR471" s="99">
        <v>0.56999999999999995</v>
      </c>
      <c r="AS471" s="90">
        <v>80</v>
      </c>
      <c r="AT471" s="90">
        <v>170</v>
      </c>
      <c r="AU471" s="90">
        <v>36</v>
      </c>
      <c r="AV471" s="90">
        <v>2</v>
      </c>
      <c r="AW471" s="90">
        <v>3</v>
      </c>
      <c r="AX471" s="230"/>
      <c r="AY471" s="104"/>
      <c r="AZ471" s="104"/>
      <c r="BA471" s="104"/>
      <c r="BB471" s="104"/>
      <c r="BC471" s="104"/>
      <c r="BD471" s="104"/>
      <c r="BE471" s="104"/>
      <c r="BF471" s="104"/>
      <c r="BG471" s="104"/>
      <c r="BH471" s="104"/>
      <c r="BI471" s="104"/>
      <c r="BJ471" s="104"/>
      <c r="BK471" s="104"/>
      <c r="BL471" s="104"/>
      <c r="BM471" s="104"/>
      <c r="BN471" s="421"/>
      <c r="BO471" s="104"/>
      <c r="BP471" s="104"/>
      <c r="BQ471" s="104"/>
      <c r="BR471" s="104"/>
      <c r="BS471" s="104"/>
      <c r="BT471" s="104"/>
      <c r="BU471" s="104"/>
    </row>
    <row r="472" spans="1:73" x14ac:dyDescent="0.25">
      <c r="A472" s="44">
        <f t="shared" si="64"/>
        <v>2015</v>
      </c>
      <c r="B472" s="44" t="str">
        <f t="shared" si="64"/>
        <v>JULIO</v>
      </c>
      <c r="C472" s="44">
        <v>23</v>
      </c>
      <c r="D472" s="44" t="str">
        <f t="shared" si="63"/>
        <v>JULIO 2015 / 22</v>
      </c>
      <c r="E472" s="104"/>
      <c r="F472" s="77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Q472" s="113"/>
      <c r="R472" s="113"/>
      <c r="S472" s="415"/>
      <c r="T472" s="113"/>
      <c r="U472" s="113"/>
      <c r="V472" s="104"/>
      <c r="W472" s="104"/>
      <c r="X472" s="104"/>
      <c r="Y472" s="104"/>
      <c r="Z472" s="104"/>
      <c r="AA472" s="230"/>
      <c r="AB472" s="115">
        <v>22</v>
      </c>
      <c r="AC472" s="66">
        <v>42215</v>
      </c>
      <c r="AD472" s="67">
        <v>55342</v>
      </c>
      <c r="AE472" s="68" t="s">
        <v>36</v>
      </c>
      <c r="AF472" s="69">
        <v>0.56379999999999997</v>
      </c>
      <c r="AG472" s="69">
        <v>86</v>
      </c>
      <c r="AH472" s="69">
        <v>34</v>
      </c>
      <c r="AI472" s="70">
        <v>0.93</v>
      </c>
      <c r="AJ472" s="70">
        <v>0</v>
      </c>
      <c r="AK472" s="71" t="s">
        <v>20</v>
      </c>
      <c r="AL472" s="69">
        <v>64</v>
      </c>
      <c r="AM472" s="71" t="s">
        <v>35</v>
      </c>
      <c r="AN472" s="70">
        <v>21186</v>
      </c>
      <c r="AO472" s="70">
        <v>0.46</v>
      </c>
      <c r="AP472" s="410"/>
      <c r="AQ472" s="99">
        <v>0.52</v>
      </c>
      <c r="AR472" s="99">
        <v>0.56999999999999995</v>
      </c>
      <c r="AS472" s="90">
        <v>80</v>
      </c>
      <c r="AT472" s="90">
        <v>170</v>
      </c>
      <c r="AU472" s="90">
        <v>36</v>
      </c>
      <c r="AV472" s="90">
        <v>2</v>
      </c>
      <c r="AW472" s="90">
        <v>3</v>
      </c>
      <c r="AX472" s="230"/>
      <c r="AY472" s="104"/>
      <c r="AZ472" s="104"/>
      <c r="BA472" s="104"/>
      <c r="BB472" s="104"/>
      <c r="BC472" s="104"/>
      <c r="BD472" s="104"/>
      <c r="BE472" s="104"/>
      <c r="BF472" s="104"/>
      <c r="BG472" s="104"/>
      <c r="BH472" s="104"/>
      <c r="BI472" s="104"/>
      <c r="BJ472" s="104"/>
      <c r="BK472" s="104"/>
      <c r="BL472" s="104"/>
      <c r="BM472" s="104"/>
      <c r="BN472" s="421"/>
      <c r="BO472" s="104"/>
      <c r="BP472" s="104"/>
      <c r="BQ472" s="104"/>
      <c r="BR472" s="104"/>
      <c r="BS472" s="104"/>
      <c r="BT472" s="104"/>
      <c r="BU472" s="104"/>
    </row>
    <row r="473" spans="1:73" x14ac:dyDescent="0.25">
      <c r="A473" s="44">
        <f t="shared" si="64"/>
        <v>2015</v>
      </c>
      <c r="B473" s="44" t="str">
        <f t="shared" si="64"/>
        <v>JULIO</v>
      </c>
      <c r="C473" s="44">
        <v>24</v>
      </c>
      <c r="D473" s="44" t="str">
        <f t="shared" si="63"/>
        <v>JULIO 2015 / 23</v>
      </c>
      <c r="E473" s="104"/>
      <c r="F473" s="77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Q473" s="113"/>
      <c r="R473" s="113"/>
      <c r="S473" s="415"/>
      <c r="T473" s="113"/>
      <c r="U473" s="113"/>
      <c r="V473" s="104"/>
      <c r="W473" s="104"/>
      <c r="X473" s="104"/>
      <c r="Y473" s="104"/>
      <c r="Z473" s="104"/>
      <c r="AA473" s="230"/>
      <c r="AB473" s="115">
        <v>23</v>
      </c>
      <c r="AC473" s="66">
        <v>42216</v>
      </c>
      <c r="AD473" s="67">
        <v>55528</v>
      </c>
      <c r="AE473" s="68" t="s">
        <v>148</v>
      </c>
      <c r="AF473" s="69">
        <v>0.56259999999999999</v>
      </c>
      <c r="AG473" s="69">
        <v>88</v>
      </c>
      <c r="AH473" s="69">
        <v>34</v>
      </c>
      <c r="AI473" s="70">
        <v>0.98</v>
      </c>
      <c r="AJ473" s="70">
        <v>0</v>
      </c>
      <c r="AK473" s="71" t="s">
        <v>20</v>
      </c>
      <c r="AL473" s="69">
        <v>64</v>
      </c>
      <c r="AM473" s="71" t="s">
        <v>35</v>
      </c>
      <c r="AN473" s="70">
        <v>21190</v>
      </c>
      <c r="AO473" s="70">
        <v>0.6</v>
      </c>
      <c r="AP473" s="410"/>
      <c r="AQ473" s="99">
        <v>0.52</v>
      </c>
      <c r="AR473" s="99">
        <v>0.56999999999999995</v>
      </c>
      <c r="AS473" s="90">
        <v>80</v>
      </c>
      <c r="AT473" s="90">
        <v>170</v>
      </c>
      <c r="AU473" s="90">
        <v>36</v>
      </c>
      <c r="AV473" s="90">
        <v>2</v>
      </c>
      <c r="AW473" s="90">
        <v>3</v>
      </c>
      <c r="AX473" s="230"/>
      <c r="AY473" s="104"/>
      <c r="AZ473" s="104"/>
      <c r="BA473" s="104"/>
      <c r="BB473" s="104"/>
      <c r="BC473" s="104"/>
      <c r="BD473" s="104"/>
      <c r="BE473" s="104"/>
      <c r="BF473" s="104"/>
      <c r="BG473" s="104"/>
      <c r="BH473" s="104"/>
      <c r="BI473" s="104"/>
      <c r="BJ473" s="104"/>
      <c r="BK473" s="104"/>
      <c r="BL473" s="104"/>
      <c r="BM473" s="104"/>
      <c r="BN473" s="421"/>
      <c r="BO473" s="104"/>
      <c r="BP473" s="104"/>
      <c r="BQ473" s="104"/>
      <c r="BR473" s="104"/>
      <c r="BS473" s="104"/>
      <c r="BT473" s="104"/>
      <c r="BU473" s="104"/>
    </row>
    <row r="474" spans="1:73" x14ac:dyDescent="0.25">
      <c r="A474" s="44">
        <f t="shared" si="64"/>
        <v>2015</v>
      </c>
      <c r="B474" s="44" t="str">
        <f t="shared" si="64"/>
        <v>JULIO</v>
      </c>
      <c r="C474" s="44">
        <v>25</v>
      </c>
      <c r="D474" s="44" t="str">
        <f t="shared" si="63"/>
        <v>JULIO 2015 / 24</v>
      </c>
      <c r="S474" s="417"/>
    </row>
    <row r="475" spans="1:73" x14ac:dyDescent="0.25">
      <c r="A475" s="44">
        <f t="shared" si="64"/>
        <v>2015</v>
      </c>
      <c r="B475" s="44" t="str">
        <f t="shared" si="64"/>
        <v>JULIO</v>
      </c>
      <c r="C475" s="44">
        <v>26</v>
      </c>
      <c r="D475" s="44" t="str">
        <f t="shared" si="63"/>
        <v>JULIO 2015 / 25</v>
      </c>
      <c r="S475" s="417"/>
    </row>
    <row r="476" spans="1:73" x14ac:dyDescent="0.25">
      <c r="A476" s="44">
        <f t="shared" si="64"/>
        <v>2015</v>
      </c>
      <c r="B476" s="44" t="str">
        <f t="shared" si="64"/>
        <v>JULIO</v>
      </c>
      <c r="C476" s="44">
        <v>27</v>
      </c>
      <c r="D476" s="44" t="str">
        <f t="shared" si="63"/>
        <v>JULIO 2015 / 26</v>
      </c>
      <c r="S476" s="417"/>
    </row>
    <row r="477" spans="1:73" x14ac:dyDescent="0.25">
      <c r="A477" s="44">
        <f t="shared" si="64"/>
        <v>2015</v>
      </c>
      <c r="B477" s="44" t="str">
        <f t="shared" si="64"/>
        <v>JULIO</v>
      </c>
      <c r="C477" s="44">
        <v>28</v>
      </c>
      <c r="D477" s="44" t="str">
        <f t="shared" si="63"/>
        <v>JULIO 2015 / 27</v>
      </c>
      <c r="S477" s="417"/>
    </row>
    <row r="478" spans="1:73" x14ac:dyDescent="0.25">
      <c r="A478" s="44">
        <f t="shared" si="64"/>
        <v>2015</v>
      </c>
      <c r="B478" s="44" t="str">
        <f t="shared" si="64"/>
        <v>JULIO</v>
      </c>
      <c r="C478" s="44">
        <v>29</v>
      </c>
      <c r="D478" s="44" t="str">
        <f t="shared" si="63"/>
        <v>JULIO 2015 / 28</v>
      </c>
      <c r="S478" s="417"/>
    </row>
    <row r="479" spans="1:73" x14ac:dyDescent="0.25">
      <c r="A479" s="44">
        <f t="shared" si="64"/>
        <v>2015</v>
      </c>
      <c r="B479" s="44" t="str">
        <f t="shared" si="64"/>
        <v>JULIO</v>
      </c>
      <c r="C479" s="44">
        <v>30</v>
      </c>
      <c r="D479" s="44" t="str">
        <f t="shared" si="63"/>
        <v>JULIO 2015 / 29</v>
      </c>
      <c r="S479" s="417"/>
    </row>
    <row r="480" spans="1:73" x14ac:dyDescent="0.25">
      <c r="A480" s="44">
        <f t="shared" si="64"/>
        <v>2015</v>
      </c>
      <c r="B480" s="44" t="str">
        <f t="shared" si="64"/>
        <v>JULIO</v>
      </c>
      <c r="C480" s="44">
        <v>31</v>
      </c>
      <c r="D480" s="44" t="str">
        <f t="shared" si="63"/>
        <v>JULIO 2015 / 30</v>
      </c>
      <c r="S480" s="417"/>
    </row>
    <row r="481" spans="1:74" s="206" customFormat="1" ht="15.75" x14ac:dyDescent="0.25">
      <c r="D481" s="44" t="str">
        <f t="shared" si="63"/>
        <v>JULIO 2015 / 31</v>
      </c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17"/>
      <c r="T481" s="44"/>
      <c r="U481" s="44"/>
      <c r="V481" s="44"/>
      <c r="W481" s="44"/>
      <c r="X481" s="44"/>
      <c r="Y481" s="44"/>
      <c r="Z481" s="44"/>
      <c r="AA481" s="207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11"/>
      <c r="AQ481" s="44"/>
      <c r="AR481" s="44"/>
      <c r="AS481" s="44"/>
      <c r="AT481" s="44"/>
      <c r="AU481" s="44"/>
      <c r="AV481" s="44"/>
      <c r="AW481" s="44"/>
      <c r="AX481" s="207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22"/>
      <c r="BO481" s="44"/>
      <c r="BP481" s="44"/>
      <c r="BQ481" s="44"/>
      <c r="BR481" s="44"/>
      <c r="BS481" s="44"/>
      <c r="BT481" s="44"/>
      <c r="BU481" s="44"/>
      <c r="BV481" s="209" t="str">
        <f>IFERROR(AVERAGE(BV450:BV480),"")</f>
        <v/>
      </c>
    </row>
    <row r="482" spans="1:74" ht="15.75" x14ac:dyDescent="0.25">
      <c r="A482" s="44">
        <v>2015</v>
      </c>
      <c r="B482" s="44" t="s">
        <v>234</v>
      </c>
      <c r="C482" s="44">
        <v>1</v>
      </c>
      <c r="D482" s="208" t="s">
        <v>228</v>
      </c>
      <c r="E482" s="209">
        <f t="shared" ref="E482:AJ482" si="65">IFERROR(AVERAGE(E451:E481),"")</f>
        <v>6.5</v>
      </c>
      <c r="F482" s="209">
        <f t="shared" si="65"/>
        <v>42200.75</v>
      </c>
      <c r="G482" s="209">
        <f t="shared" si="65"/>
        <v>55053.666666666664</v>
      </c>
      <c r="H482" s="209" t="str">
        <f t="shared" si="65"/>
        <v/>
      </c>
      <c r="I482" s="209">
        <f t="shared" si="65"/>
        <v>0.55220000000000002</v>
      </c>
      <c r="J482" s="209">
        <f t="shared" si="65"/>
        <v>97.833333333333329</v>
      </c>
      <c r="K482" s="209">
        <f t="shared" si="65"/>
        <v>27.916666666666668</v>
      </c>
      <c r="L482" s="209">
        <f t="shared" si="65"/>
        <v>1.5</v>
      </c>
      <c r="M482" s="209">
        <f t="shared" si="65"/>
        <v>0</v>
      </c>
      <c r="N482" s="209" t="str">
        <f t="shared" si="65"/>
        <v/>
      </c>
      <c r="O482" s="209">
        <f t="shared" si="65"/>
        <v>3.0833333333333335</v>
      </c>
      <c r="P482" s="209" t="str">
        <f t="shared" si="65"/>
        <v/>
      </c>
      <c r="Q482" s="209">
        <f t="shared" si="65"/>
        <v>21259.083333333332</v>
      </c>
      <c r="R482" s="209">
        <f t="shared" si="65"/>
        <v>0.34333333333333332</v>
      </c>
      <c r="S482" s="418" t="str">
        <f t="shared" si="65"/>
        <v/>
      </c>
      <c r="T482" s="209">
        <f t="shared" si="65"/>
        <v>0.51999999999999991</v>
      </c>
      <c r="U482" s="209">
        <f t="shared" si="65"/>
        <v>0.57000000000000006</v>
      </c>
      <c r="V482" s="209">
        <f t="shared" si="65"/>
        <v>80</v>
      </c>
      <c r="W482" s="209">
        <f t="shared" si="65"/>
        <v>170</v>
      </c>
      <c r="X482" s="209">
        <f t="shared" si="65"/>
        <v>36</v>
      </c>
      <c r="Y482" s="209">
        <f t="shared" si="65"/>
        <v>2</v>
      </c>
      <c r="Z482" s="209">
        <f t="shared" si="65"/>
        <v>3</v>
      </c>
      <c r="AA482" s="209" t="str">
        <f t="shared" si="65"/>
        <v/>
      </c>
      <c r="AB482" s="209">
        <f t="shared" si="65"/>
        <v>12</v>
      </c>
      <c r="AC482" s="209">
        <f t="shared" si="65"/>
        <v>42200.695652173912</v>
      </c>
      <c r="AD482" s="209">
        <f t="shared" si="65"/>
        <v>55054.869565217392</v>
      </c>
      <c r="AE482" s="209" t="str">
        <f t="shared" si="65"/>
        <v/>
      </c>
      <c r="AF482" s="209">
        <f t="shared" si="65"/>
        <v>0.56238260869565226</v>
      </c>
      <c r="AG482" s="209">
        <f t="shared" si="65"/>
        <v>87.565217391304344</v>
      </c>
      <c r="AH482" s="209">
        <f t="shared" si="65"/>
        <v>34</v>
      </c>
      <c r="AI482" s="209">
        <f t="shared" si="65"/>
        <v>1.1700000000000002</v>
      </c>
      <c r="AJ482" s="209">
        <f t="shared" si="65"/>
        <v>0</v>
      </c>
      <c r="AK482" s="209" t="str">
        <f t="shared" ref="AK482:BP482" si="66">IFERROR(AVERAGE(AK451:AK481),"")</f>
        <v/>
      </c>
      <c r="AL482" s="209">
        <f t="shared" si="66"/>
        <v>64</v>
      </c>
      <c r="AM482" s="209" t="str">
        <f t="shared" si="66"/>
        <v/>
      </c>
      <c r="AN482" s="209">
        <f t="shared" si="66"/>
        <v>21192.608695652172</v>
      </c>
      <c r="AO482" s="209">
        <f t="shared" si="66"/>
        <v>0.37913043478260866</v>
      </c>
      <c r="AP482" s="412" t="str">
        <f t="shared" si="66"/>
        <v/>
      </c>
      <c r="AQ482" s="209">
        <f t="shared" si="66"/>
        <v>0.51999999999999968</v>
      </c>
      <c r="AR482" s="209">
        <f t="shared" si="66"/>
        <v>0.57000000000000017</v>
      </c>
      <c r="AS482" s="209">
        <f t="shared" si="66"/>
        <v>80</v>
      </c>
      <c r="AT482" s="209">
        <f t="shared" si="66"/>
        <v>170</v>
      </c>
      <c r="AU482" s="209">
        <f t="shared" si="66"/>
        <v>36</v>
      </c>
      <c r="AV482" s="209">
        <f t="shared" si="66"/>
        <v>2</v>
      </c>
      <c r="AW482" s="209">
        <f t="shared" si="66"/>
        <v>3</v>
      </c>
      <c r="AX482" s="209" t="str">
        <f t="shared" si="66"/>
        <v/>
      </c>
      <c r="AY482" s="209">
        <f t="shared" si="66"/>
        <v>2</v>
      </c>
      <c r="AZ482" s="209">
        <f t="shared" si="66"/>
        <v>42199</v>
      </c>
      <c r="BA482" s="209" t="str">
        <f t="shared" si="66"/>
        <v/>
      </c>
      <c r="BB482" s="209" t="str">
        <f t="shared" si="66"/>
        <v/>
      </c>
      <c r="BC482" s="209">
        <f t="shared" si="66"/>
        <v>0.55906666666666671</v>
      </c>
      <c r="BD482" s="209">
        <f t="shared" si="66"/>
        <v>92.666666666666671</v>
      </c>
      <c r="BE482" s="209">
        <f t="shared" si="66"/>
        <v>33.512</v>
      </c>
      <c r="BF482" s="209">
        <f t="shared" si="66"/>
        <v>0.84</v>
      </c>
      <c r="BG482" s="209">
        <f t="shared" si="66"/>
        <v>1.0666666666666667</v>
      </c>
      <c r="BH482" s="209">
        <f t="shared" si="66"/>
        <v>0.02</v>
      </c>
      <c r="BI482" s="209">
        <f t="shared" si="66"/>
        <v>1</v>
      </c>
      <c r="BJ482" s="209">
        <f t="shared" si="66"/>
        <v>5.0000000000000001E-3</v>
      </c>
      <c r="BK482" s="209" t="str">
        <f t="shared" si="66"/>
        <v/>
      </c>
      <c r="BL482" s="209">
        <f t="shared" si="66"/>
        <v>21270</v>
      </c>
      <c r="BM482" s="209">
        <f t="shared" si="66"/>
        <v>0.40000000000000008</v>
      </c>
      <c r="BN482" s="423" t="str">
        <f t="shared" si="66"/>
        <v/>
      </c>
      <c r="BO482" s="209">
        <f t="shared" si="66"/>
        <v>0.52</v>
      </c>
      <c r="BP482" s="209">
        <f t="shared" si="66"/>
        <v>0.56999999999999995</v>
      </c>
      <c r="BQ482" s="209">
        <f t="shared" ref="BQ482:BU482" si="67">IFERROR(AVERAGE(BQ451:BQ481),"")</f>
        <v>80</v>
      </c>
      <c r="BR482" s="209">
        <f t="shared" si="67"/>
        <v>170</v>
      </c>
      <c r="BS482" s="209">
        <f t="shared" si="67"/>
        <v>36</v>
      </c>
      <c r="BT482" s="209">
        <f t="shared" si="67"/>
        <v>2</v>
      </c>
      <c r="BU482" s="209">
        <f t="shared" si="67"/>
        <v>3</v>
      </c>
    </row>
    <row r="483" spans="1:74" x14ac:dyDescent="0.25">
      <c r="A483" s="44">
        <f>A482</f>
        <v>2015</v>
      </c>
      <c r="B483" s="44" t="str">
        <f>B482</f>
        <v>AGOSTO</v>
      </c>
      <c r="C483" s="44">
        <v>2</v>
      </c>
      <c r="D483" s="44" t="str">
        <f t="shared" ref="D483:D513" si="68">B482&amp;" "&amp;A482&amp;" / "&amp;C482</f>
        <v>AGOSTO 2015 / 1</v>
      </c>
      <c r="E483" s="104">
        <v>1</v>
      </c>
      <c r="F483" s="78">
        <v>42218</v>
      </c>
      <c r="G483" s="114">
        <v>55606</v>
      </c>
      <c r="H483" s="114" t="s">
        <v>19</v>
      </c>
      <c r="I483" s="92">
        <v>0.53680000000000005</v>
      </c>
      <c r="J483" s="93">
        <v>98</v>
      </c>
      <c r="K483" s="93">
        <v>28</v>
      </c>
      <c r="L483" s="93">
        <v>0.51</v>
      </c>
      <c r="M483" s="93">
        <v>0</v>
      </c>
      <c r="N483" s="94" t="s">
        <v>20</v>
      </c>
      <c r="O483" s="93">
        <v>3</v>
      </c>
      <c r="P483" s="94" t="s">
        <v>21</v>
      </c>
      <c r="Q483" s="121">
        <v>21345</v>
      </c>
      <c r="R483" s="93">
        <v>1.64</v>
      </c>
      <c r="S483" s="414"/>
      <c r="T483" s="99">
        <v>0.52</v>
      </c>
      <c r="U483" s="99">
        <v>0.56999999999999995</v>
      </c>
      <c r="V483" s="90">
        <v>80</v>
      </c>
      <c r="W483" s="90">
        <v>170</v>
      </c>
      <c r="X483" s="90">
        <v>36</v>
      </c>
      <c r="Y483" s="90">
        <v>2</v>
      </c>
      <c r="Z483" s="90">
        <v>3</v>
      </c>
      <c r="AA483" s="230"/>
      <c r="AB483" s="115">
        <v>1</v>
      </c>
      <c r="AC483" s="66">
        <v>42217</v>
      </c>
      <c r="AD483" s="67">
        <v>55549</v>
      </c>
      <c r="AE483" s="68" t="s">
        <v>36</v>
      </c>
      <c r="AF483" s="69">
        <v>0.56379999999999997</v>
      </c>
      <c r="AG483" s="69">
        <v>85</v>
      </c>
      <c r="AH483" s="69">
        <v>34</v>
      </c>
      <c r="AI483" s="70">
        <v>0.98</v>
      </c>
      <c r="AJ483" s="70">
        <v>0</v>
      </c>
      <c r="AK483" s="71" t="s">
        <v>20</v>
      </c>
      <c r="AL483" s="69">
        <v>64</v>
      </c>
      <c r="AM483" s="71" t="s">
        <v>35</v>
      </c>
      <c r="AN483" s="70">
        <v>21188</v>
      </c>
      <c r="AO483" s="70">
        <v>0.38</v>
      </c>
      <c r="AP483" s="410"/>
      <c r="AQ483" s="99">
        <v>0.52</v>
      </c>
      <c r="AR483" s="99">
        <v>0.56999999999999995</v>
      </c>
      <c r="AS483" s="90">
        <v>80</v>
      </c>
      <c r="AT483" s="90">
        <v>170</v>
      </c>
      <c r="AU483" s="90">
        <v>36</v>
      </c>
      <c r="AV483" s="90">
        <v>2</v>
      </c>
      <c r="AW483" s="90">
        <v>3</v>
      </c>
      <c r="AX483" s="230"/>
      <c r="AY483" s="104">
        <v>1</v>
      </c>
      <c r="AZ483" s="116">
        <v>42219</v>
      </c>
      <c r="BA483" s="117"/>
      <c r="BB483" s="117"/>
      <c r="BC483" s="117">
        <v>0.55330000000000001</v>
      </c>
      <c r="BD483" s="70">
        <v>102</v>
      </c>
      <c r="BE483" s="102">
        <f>((9/5)*BF483)+32</f>
        <v>33.512</v>
      </c>
      <c r="BF483" s="70">
        <v>0.84</v>
      </c>
      <c r="BG483" s="70">
        <v>0.6</v>
      </c>
      <c r="BH483" s="70">
        <v>0.02</v>
      </c>
      <c r="BI483" s="70">
        <v>1</v>
      </c>
      <c r="BJ483" s="118">
        <v>5.0000000000000001E-3</v>
      </c>
      <c r="BK483" s="117" t="s">
        <v>37</v>
      </c>
      <c r="BL483" s="70">
        <v>21318</v>
      </c>
      <c r="BM483" s="70">
        <v>0.4</v>
      </c>
      <c r="BN483" s="424"/>
      <c r="BO483" s="99">
        <v>0.52</v>
      </c>
      <c r="BP483" s="99">
        <v>0.56999999999999995</v>
      </c>
      <c r="BQ483" s="90">
        <v>80</v>
      </c>
      <c r="BR483" s="90">
        <v>170</v>
      </c>
      <c r="BS483" s="90">
        <v>36</v>
      </c>
      <c r="BT483" s="90">
        <v>2</v>
      </c>
      <c r="BU483" s="90">
        <v>3</v>
      </c>
    </row>
    <row r="484" spans="1:74" x14ac:dyDescent="0.25">
      <c r="A484" s="44">
        <f t="shared" ref="A484:B512" si="69">A483</f>
        <v>2015</v>
      </c>
      <c r="B484" s="44" t="str">
        <f t="shared" si="69"/>
        <v>AGOSTO</v>
      </c>
      <c r="C484" s="44">
        <v>3</v>
      </c>
      <c r="D484" s="44" t="str">
        <f t="shared" si="68"/>
        <v>AGOSTO 2015 / 2</v>
      </c>
      <c r="E484" s="104">
        <v>2</v>
      </c>
      <c r="F484" s="78">
        <v>42221</v>
      </c>
      <c r="G484" s="114">
        <v>55672</v>
      </c>
      <c r="H484" s="114" t="s">
        <v>19</v>
      </c>
      <c r="I484" s="92">
        <v>0.54979999999999996</v>
      </c>
      <c r="J484" s="93">
        <v>100</v>
      </c>
      <c r="K484" s="93">
        <v>29</v>
      </c>
      <c r="L484" s="93">
        <v>1.07</v>
      </c>
      <c r="M484" s="93">
        <v>0</v>
      </c>
      <c r="N484" s="94" t="s">
        <v>20</v>
      </c>
      <c r="O484" s="93">
        <v>3</v>
      </c>
      <c r="P484" s="94" t="s">
        <v>21</v>
      </c>
      <c r="Q484" s="121">
        <v>21277</v>
      </c>
      <c r="R484" s="93">
        <v>0.09</v>
      </c>
      <c r="S484" s="414"/>
      <c r="T484" s="99">
        <v>0.52</v>
      </c>
      <c r="U484" s="99">
        <v>0.56999999999999995</v>
      </c>
      <c r="V484" s="90">
        <v>80</v>
      </c>
      <c r="W484" s="90">
        <v>170</v>
      </c>
      <c r="X484" s="90">
        <v>36</v>
      </c>
      <c r="Y484" s="90">
        <v>2</v>
      </c>
      <c r="Z484" s="90">
        <v>3</v>
      </c>
      <c r="AA484" s="230"/>
      <c r="AB484" s="115">
        <v>2</v>
      </c>
      <c r="AC484" s="66">
        <v>42219</v>
      </c>
      <c r="AD484" s="67">
        <v>55617</v>
      </c>
      <c r="AE484" s="68" t="s">
        <v>148</v>
      </c>
      <c r="AF484" s="69">
        <v>0.56289999999999996</v>
      </c>
      <c r="AG484" s="69">
        <v>87</v>
      </c>
      <c r="AH484" s="69">
        <v>35</v>
      </c>
      <c r="AI484" s="70">
        <v>0.98</v>
      </c>
      <c r="AJ484" s="70">
        <v>0</v>
      </c>
      <c r="AK484" s="71" t="s">
        <v>20</v>
      </c>
      <c r="AL484" s="69">
        <v>65</v>
      </c>
      <c r="AM484" s="71" t="s">
        <v>35</v>
      </c>
      <c r="AN484" s="70">
        <v>21192</v>
      </c>
      <c r="AO484" s="70">
        <v>0.42</v>
      </c>
      <c r="AP484" s="410"/>
      <c r="AQ484" s="99">
        <v>0.52</v>
      </c>
      <c r="AR484" s="99">
        <v>0.56999999999999995</v>
      </c>
      <c r="AS484" s="90">
        <v>80</v>
      </c>
      <c r="AT484" s="90">
        <v>170</v>
      </c>
      <c r="AU484" s="90">
        <v>36</v>
      </c>
      <c r="AV484" s="90">
        <v>2</v>
      </c>
      <c r="AW484" s="90">
        <v>3</v>
      </c>
      <c r="AX484" s="230"/>
      <c r="AY484" s="104">
        <v>2</v>
      </c>
      <c r="AZ484" s="116">
        <v>42231</v>
      </c>
      <c r="BA484" s="117"/>
      <c r="BB484" s="117"/>
      <c r="BC484" s="117">
        <v>0.56040000000000001</v>
      </c>
      <c r="BD484" s="70">
        <v>90</v>
      </c>
      <c r="BE484" s="102">
        <f>((9/5)*BF484)+32</f>
        <v>33.512</v>
      </c>
      <c r="BF484" s="70">
        <v>0.84</v>
      </c>
      <c r="BG484" s="70">
        <v>0.6</v>
      </c>
      <c r="BH484" s="70">
        <v>0.02</v>
      </c>
      <c r="BI484" s="70">
        <v>1</v>
      </c>
      <c r="BJ484" s="118">
        <v>5.0000000000000001E-3</v>
      </c>
      <c r="BK484" s="117" t="s">
        <v>37</v>
      </c>
      <c r="BL484" s="70">
        <v>21262</v>
      </c>
      <c r="BM484" s="70">
        <v>0.4</v>
      </c>
      <c r="BN484" s="424"/>
      <c r="BO484" s="99">
        <v>0.52</v>
      </c>
      <c r="BP484" s="99">
        <v>0.56999999999999995</v>
      </c>
      <c r="BQ484" s="90">
        <v>80</v>
      </c>
      <c r="BR484" s="90">
        <v>170</v>
      </c>
      <c r="BS484" s="90">
        <v>36</v>
      </c>
      <c r="BT484" s="90">
        <v>2</v>
      </c>
      <c r="BU484" s="90">
        <v>3</v>
      </c>
    </row>
    <row r="485" spans="1:74" x14ac:dyDescent="0.25">
      <c r="A485" s="44">
        <f t="shared" si="69"/>
        <v>2015</v>
      </c>
      <c r="B485" s="44" t="str">
        <f t="shared" si="69"/>
        <v>AGOSTO</v>
      </c>
      <c r="C485" s="44">
        <v>4</v>
      </c>
      <c r="D485" s="44" t="str">
        <f t="shared" si="68"/>
        <v>AGOSTO 2015 / 3</v>
      </c>
      <c r="E485" s="104">
        <v>3</v>
      </c>
      <c r="F485" s="78">
        <v>42223</v>
      </c>
      <c r="G485" s="114">
        <v>55730</v>
      </c>
      <c r="H485" s="114" t="s">
        <v>19</v>
      </c>
      <c r="I485" s="92">
        <v>0.55289999999999995</v>
      </c>
      <c r="J485" s="93">
        <v>95</v>
      </c>
      <c r="K485" s="93">
        <v>28</v>
      </c>
      <c r="L485" s="93">
        <v>1.46</v>
      </c>
      <c r="M485" s="93">
        <v>0</v>
      </c>
      <c r="N485" s="94" t="s">
        <v>20</v>
      </c>
      <c r="O485" s="93">
        <v>3</v>
      </c>
      <c r="P485" s="94" t="s">
        <v>21</v>
      </c>
      <c r="Q485" s="121">
        <v>21254</v>
      </c>
      <c r="R485" s="93">
        <v>7.0000000000000007E-2</v>
      </c>
      <c r="S485" s="414"/>
      <c r="T485" s="99">
        <v>0.52</v>
      </c>
      <c r="U485" s="99">
        <v>0.56999999999999995</v>
      </c>
      <c r="V485" s="90">
        <v>80</v>
      </c>
      <c r="W485" s="90">
        <v>170</v>
      </c>
      <c r="X485" s="90">
        <v>36</v>
      </c>
      <c r="Y485" s="90">
        <v>2</v>
      </c>
      <c r="Z485" s="90">
        <v>3</v>
      </c>
      <c r="AA485" s="230"/>
      <c r="AB485" s="115">
        <v>3</v>
      </c>
      <c r="AC485" s="66">
        <v>42220</v>
      </c>
      <c r="AD485" s="67">
        <v>55651</v>
      </c>
      <c r="AE485" s="68" t="s">
        <v>36</v>
      </c>
      <c r="AF485" s="69">
        <v>0.5635</v>
      </c>
      <c r="AG485" s="69">
        <v>86</v>
      </c>
      <c r="AH485" s="69">
        <v>34</v>
      </c>
      <c r="AI485" s="70">
        <v>0.99</v>
      </c>
      <c r="AJ485" s="70">
        <v>0</v>
      </c>
      <c r="AK485" s="71" t="s">
        <v>20</v>
      </c>
      <c r="AL485" s="69">
        <v>64</v>
      </c>
      <c r="AM485" s="71" t="s">
        <v>35</v>
      </c>
      <c r="AN485" s="70">
        <v>21192</v>
      </c>
      <c r="AO485" s="70">
        <v>0.28999999999999998</v>
      </c>
      <c r="AP485" s="410"/>
      <c r="AQ485" s="99">
        <v>0.52</v>
      </c>
      <c r="AR485" s="99">
        <v>0.56999999999999995</v>
      </c>
      <c r="AS485" s="90">
        <v>80</v>
      </c>
      <c r="AT485" s="90">
        <v>170</v>
      </c>
      <c r="AU485" s="90">
        <v>36</v>
      </c>
      <c r="AV485" s="90">
        <v>2</v>
      </c>
      <c r="AW485" s="90">
        <v>3</v>
      </c>
      <c r="AX485" s="230"/>
      <c r="AY485" s="104">
        <v>3</v>
      </c>
      <c r="AZ485" s="116">
        <v>42241</v>
      </c>
      <c r="BA485" s="117"/>
      <c r="BB485" s="117"/>
      <c r="BC485" s="117">
        <v>0.5575</v>
      </c>
      <c r="BD485" s="70">
        <v>89</v>
      </c>
      <c r="BE485" s="102">
        <f>((9/5)*BF485)+32</f>
        <v>33.512</v>
      </c>
      <c r="BF485" s="70">
        <v>0.84</v>
      </c>
      <c r="BG485" s="70">
        <v>0.8</v>
      </c>
      <c r="BH485" s="70">
        <v>0.02</v>
      </c>
      <c r="BI485" s="70">
        <v>1</v>
      </c>
      <c r="BJ485" s="118">
        <v>5.0000000000000001E-3</v>
      </c>
      <c r="BK485" s="117" t="s">
        <v>37</v>
      </c>
      <c r="BL485" s="70">
        <v>21285</v>
      </c>
      <c r="BM485" s="70">
        <v>0.4</v>
      </c>
      <c r="BN485" s="424"/>
      <c r="BO485" s="99">
        <v>0.52</v>
      </c>
      <c r="BP485" s="99">
        <v>0.56999999999999995</v>
      </c>
      <c r="BQ485" s="90">
        <v>80</v>
      </c>
      <c r="BR485" s="90">
        <v>170</v>
      </c>
      <c r="BS485" s="90">
        <v>36</v>
      </c>
      <c r="BT485" s="90">
        <v>2</v>
      </c>
      <c r="BU485" s="90">
        <v>3</v>
      </c>
    </row>
    <row r="486" spans="1:74" x14ac:dyDescent="0.25">
      <c r="A486" s="44">
        <f t="shared" si="69"/>
        <v>2015</v>
      </c>
      <c r="B486" s="44" t="str">
        <f t="shared" si="69"/>
        <v>AGOSTO</v>
      </c>
      <c r="C486" s="44">
        <v>5</v>
      </c>
      <c r="D486" s="44" t="str">
        <f t="shared" si="68"/>
        <v>AGOSTO 2015 / 4</v>
      </c>
      <c r="E486" s="104">
        <v>4</v>
      </c>
      <c r="F486" s="78">
        <v>42226</v>
      </c>
      <c r="G486" s="114">
        <v>55753</v>
      </c>
      <c r="H486" s="114" t="s">
        <v>19</v>
      </c>
      <c r="I486" s="92">
        <v>0.55479999999999996</v>
      </c>
      <c r="J486" s="93">
        <v>90</v>
      </c>
      <c r="K486" s="93">
        <v>27</v>
      </c>
      <c r="L486" s="93">
        <v>1.34</v>
      </c>
      <c r="M486" s="93">
        <v>0</v>
      </c>
      <c r="N486" s="94" t="s">
        <v>20</v>
      </c>
      <c r="O486" s="93">
        <v>3</v>
      </c>
      <c r="P486" s="94" t="s">
        <v>21</v>
      </c>
      <c r="Q486" s="121">
        <v>21250</v>
      </c>
      <c r="R486" s="93">
        <v>0.52</v>
      </c>
      <c r="S486" s="414"/>
      <c r="T486" s="99">
        <v>0.52</v>
      </c>
      <c r="U486" s="99">
        <v>0.56999999999999995</v>
      </c>
      <c r="V486" s="90">
        <v>80</v>
      </c>
      <c r="W486" s="90">
        <v>170</v>
      </c>
      <c r="X486" s="90">
        <v>36</v>
      </c>
      <c r="Y486" s="90">
        <v>2</v>
      </c>
      <c r="Z486" s="90">
        <v>3</v>
      </c>
      <c r="AA486" s="230"/>
      <c r="AB486" s="115">
        <v>4</v>
      </c>
      <c r="AC486" s="66">
        <v>42221</v>
      </c>
      <c r="AD486" s="67">
        <v>55676</v>
      </c>
      <c r="AE486" s="68" t="s">
        <v>148</v>
      </c>
      <c r="AF486" s="69">
        <v>0.56430000000000002</v>
      </c>
      <c r="AG486" s="69">
        <v>85</v>
      </c>
      <c r="AH486" s="69">
        <v>34</v>
      </c>
      <c r="AI486" s="70">
        <v>1.05</v>
      </c>
      <c r="AJ486" s="70">
        <v>0</v>
      </c>
      <c r="AK486" s="71" t="s">
        <v>20</v>
      </c>
      <c r="AL486" s="69">
        <v>64</v>
      </c>
      <c r="AM486" s="71" t="s">
        <v>35</v>
      </c>
      <c r="AN486" s="70">
        <v>21183</v>
      </c>
      <c r="AO486" s="70">
        <v>0.53</v>
      </c>
      <c r="AP486" s="410"/>
      <c r="AQ486" s="99">
        <v>0.52</v>
      </c>
      <c r="AR486" s="99">
        <v>0.56999999999999995</v>
      </c>
      <c r="AS486" s="90">
        <v>80</v>
      </c>
      <c r="AT486" s="90">
        <v>170</v>
      </c>
      <c r="AU486" s="90">
        <v>36</v>
      </c>
      <c r="AV486" s="90">
        <v>2</v>
      </c>
      <c r="AW486" s="90">
        <v>3</v>
      </c>
      <c r="AX486" s="230"/>
      <c r="AY486" s="104">
        <v>4</v>
      </c>
      <c r="AZ486" s="116">
        <v>42246</v>
      </c>
      <c r="BA486" s="117"/>
      <c r="BB486" s="117"/>
      <c r="BC486" s="117">
        <v>0.56220000000000003</v>
      </c>
      <c r="BD486" s="70">
        <v>86</v>
      </c>
      <c r="BE486" s="102">
        <f>((9/5)*BF486)+32</f>
        <v>33.512</v>
      </c>
      <c r="BF486" s="70">
        <v>0.84</v>
      </c>
      <c r="BG486" s="70">
        <v>1</v>
      </c>
      <c r="BH486" s="70">
        <v>0.02</v>
      </c>
      <c r="BI486" s="70">
        <v>1</v>
      </c>
      <c r="BJ486" s="118">
        <v>5.0000000000000001E-3</v>
      </c>
      <c r="BK486" s="117" t="s">
        <v>37</v>
      </c>
      <c r="BL486" s="70">
        <v>21245</v>
      </c>
      <c r="BM486" s="70">
        <v>0.4</v>
      </c>
      <c r="BN486" s="424"/>
      <c r="BO486" s="99">
        <v>0.52</v>
      </c>
      <c r="BP486" s="99">
        <v>0.56999999999999995</v>
      </c>
      <c r="BQ486" s="90">
        <v>80</v>
      </c>
      <c r="BR486" s="90">
        <v>170</v>
      </c>
      <c r="BS486" s="90">
        <v>36</v>
      </c>
      <c r="BT486" s="90">
        <v>2</v>
      </c>
      <c r="BU486" s="90">
        <v>3</v>
      </c>
    </row>
    <row r="487" spans="1:74" x14ac:dyDescent="0.25">
      <c r="A487" s="44">
        <f t="shared" si="69"/>
        <v>2015</v>
      </c>
      <c r="B487" s="44" t="str">
        <f t="shared" si="69"/>
        <v>AGOSTO</v>
      </c>
      <c r="C487" s="44">
        <v>6</v>
      </c>
      <c r="D487" s="44" t="str">
        <f t="shared" si="68"/>
        <v>AGOSTO 2015 / 5</v>
      </c>
      <c r="E487" s="104">
        <v>5</v>
      </c>
      <c r="F487" s="78">
        <v>42228</v>
      </c>
      <c r="G487" s="114">
        <v>55802</v>
      </c>
      <c r="H487" s="114" t="s">
        <v>19</v>
      </c>
      <c r="I487" s="92">
        <v>0.55159999999999998</v>
      </c>
      <c r="J487" s="93">
        <v>100</v>
      </c>
      <c r="K487" s="93">
        <v>30</v>
      </c>
      <c r="L487" s="93">
        <v>1.1499999999999999</v>
      </c>
      <c r="M487" s="93">
        <v>0</v>
      </c>
      <c r="N487" s="94" t="s">
        <v>20</v>
      </c>
      <c r="O487" s="93">
        <v>3</v>
      </c>
      <c r="P487" s="94" t="s">
        <v>21</v>
      </c>
      <c r="Q487" s="121">
        <v>21268</v>
      </c>
      <c r="R487" s="93">
        <v>0.45</v>
      </c>
      <c r="S487" s="414"/>
      <c r="T487" s="99">
        <v>0.52</v>
      </c>
      <c r="U487" s="99">
        <v>0.56999999999999995</v>
      </c>
      <c r="V487" s="90">
        <v>80</v>
      </c>
      <c r="W487" s="90">
        <v>170</v>
      </c>
      <c r="X487" s="90">
        <v>36</v>
      </c>
      <c r="Y487" s="90">
        <v>2</v>
      </c>
      <c r="Z487" s="90">
        <v>3</v>
      </c>
      <c r="AA487" s="230"/>
      <c r="AB487" s="115">
        <v>5</v>
      </c>
      <c r="AC487" s="66">
        <v>42223</v>
      </c>
      <c r="AD487" s="67">
        <v>55707</v>
      </c>
      <c r="AE487" s="68" t="s">
        <v>36</v>
      </c>
      <c r="AF487" s="69">
        <v>0.56140000000000001</v>
      </c>
      <c r="AG487" s="69">
        <v>90</v>
      </c>
      <c r="AH487" s="69">
        <v>34</v>
      </c>
      <c r="AI487" s="70">
        <v>0.9</v>
      </c>
      <c r="AJ487" s="70">
        <v>0</v>
      </c>
      <c r="AK487" s="71" t="s">
        <v>20</v>
      </c>
      <c r="AL487" s="69">
        <v>64</v>
      </c>
      <c r="AM487" s="71" t="s">
        <v>35</v>
      </c>
      <c r="AN487" s="70">
        <v>21192</v>
      </c>
      <c r="AO487" s="70">
        <v>0.77</v>
      </c>
      <c r="AP487" s="410"/>
      <c r="AQ487" s="99">
        <v>0.52</v>
      </c>
      <c r="AR487" s="99">
        <v>0.56999999999999995</v>
      </c>
      <c r="AS487" s="90">
        <v>80</v>
      </c>
      <c r="AT487" s="90">
        <v>170</v>
      </c>
      <c r="AU487" s="90">
        <v>36</v>
      </c>
      <c r="AV487" s="90">
        <v>2</v>
      </c>
      <c r="AW487" s="90">
        <v>3</v>
      </c>
      <c r="AX487" s="230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  <c r="BK487" s="104"/>
      <c r="BL487" s="104"/>
      <c r="BM487" s="104"/>
      <c r="BN487" s="421"/>
      <c r="BO487" s="104"/>
      <c r="BP487" s="104"/>
      <c r="BQ487" s="104"/>
      <c r="BR487" s="104"/>
      <c r="BS487" s="104"/>
      <c r="BT487" s="104"/>
      <c r="BU487" s="104"/>
    </row>
    <row r="488" spans="1:74" x14ac:dyDescent="0.25">
      <c r="A488" s="44">
        <f t="shared" si="69"/>
        <v>2015</v>
      </c>
      <c r="B488" s="44" t="str">
        <f t="shared" si="69"/>
        <v>AGOSTO</v>
      </c>
      <c r="C488" s="44">
        <v>7</v>
      </c>
      <c r="D488" s="44" t="str">
        <f t="shared" si="68"/>
        <v>AGOSTO 2015 / 6</v>
      </c>
      <c r="E488" s="104">
        <v>6</v>
      </c>
      <c r="F488" s="78">
        <v>42230</v>
      </c>
      <c r="G488" s="124">
        <v>55851</v>
      </c>
      <c r="H488" s="124" t="s">
        <v>19</v>
      </c>
      <c r="I488" s="108">
        <v>0.55679999999999996</v>
      </c>
      <c r="J488" s="109">
        <v>100</v>
      </c>
      <c r="K488" s="109">
        <v>29</v>
      </c>
      <c r="L488" s="109">
        <v>1.96</v>
      </c>
      <c r="M488" s="109">
        <v>0</v>
      </c>
      <c r="N488" s="108" t="s">
        <v>20</v>
      </c>
      <c r="O488" s="109">
        <v>3</v>
      </c>
      <c r="P488" s="110" t="s">
        <v>21</v>
      </c>
      <c r="Q488" s="121">
        <v>21241</v>
      </c>
      <c r="R488" s="108">
        <v>0.28999999999999998</v>
      </c>
      <c r="S488" s="414"/>
      <c r="T488" s="99">
        <v>0.52</v>
      </c>
      <c r="U488" s="99">
        <v>0.56999999999999995</v>
      </c>
      <c r="V488" s="90">
        <v>80</v>
      </c>
      <c r="W488" s="90">
        <v>170</v>
      </c>
      <c r="X488" s="90">
        <v>36</v>
      </c>
      <c r="Y488" s="90">
        <v>2</v>
      </c>
      <c r="Z488" s="90">
        <v>3</v>
      </c>
      <c r="AA488" s="230"/>
      <c r="AB488" s="115">
        <v>6</v>
      </c>
      <c r="AC488" s="66">
        <v>42224</v>
      </c>
      <c r="AD488" s="67">
        <v>55731</v>
      </c>
      <c r="AE488" s="68" t="s">
        <v>148</v>
      </c>
      <c r="AF488" s="69">
        <v>0.5635</v>
      </c>
      <c r="AG488" s="69">
        <v>87</v>
      </c>
      <c r="AH488" s="69">
        <v>34</v>
      </c>
      <c r="AI488" s="70">
        <v>0.89</v>
      </c>
      <c r="AJ488" s="70">
        <v>0</v>
      </c>
      <c r="AK488" s="71" t="s">
        <v>20</v>
      </c>
      <c r="AL488" s="69">
        <v>64</v>
      </c>
      <c r="AM488" s="71" t="s">
        <v>35</v>
      </c>
      <c r="AN488" s="70">
        <v>21185</v>
      </c>
      <c r="AO488" s="70">
        <v>0.69</v>
      </c>
      <c r="AP488" s="410"/>
      <c r="AQ488" s="99">
        <v>0.52</v>
      </c>
      <c r="AR488" s="99">
        <v>0.56999999999999995</v>
      </c>
      <c r="AS488" s="90">
        <v>80</v>
      </c>
      <c r="AT488" s="90">
        <v>170</v>
      </c>
      <c r="AU488" s="90">
        <v>36</v>
      </c>
      <c r="AV488" s="90">
        <v>2</v>
      </c>
      <c r="AW488" s="90">
        <v>3</v>
      </c>
      <c r="AX488" s="230"/>
      <c r="AY488" s="104"/>
      <c r="AZ488" s="104"/>
      <c r="BA488" s="104"/>
      <c r="BB488" s="104"/>
      <c r="BC488" s="104"/>
      <c r="BD488" s="104"/>
      <c r="BE488" s="104"/>
      <c r="BF488" s="104"/>
      <c r="BG488" s="104"/>
      <c r="BH488" s="104"/>
      <c r="BI488" s="104"/>
      <c r="BJ488" s="104"/>
      <c r="BK488" s="104"/>
      <c r="BL488" s="104"/>
      <c r="BM488" s="104"/>
      <c r="BN488" s="421"/>
      <c r="BO488" s="104"/>
      <c r="BP488" s="104"/>
      <c r="BQ488" s="104"/>
      <c r="BR488" s="104"/>
      <c r="BS488" s="104"/>
      <c r="BT488" s="104"/>
      <c r="BU488" s="104"/>
    </row>
    <row r="489" spans="1:74" x14ac:dyDescent="0.25">
      <c r="A489" s="44">
        <f t="shared" si="69"/>
        <v>2015</v>
      </c>
      <c r="B489" s="44" t="str">
        <f t="shared" si="69"/>
        <v>AGOSTO</v>
      </c>
      <c r="C489" s="44">
        <v>8</v>
      </c>
      <c r="D489" s="44" t="str">
        <f t="shared" si="68"/>
        <v>AGOSTO 2015 / 7</v>
      </c>
      <c r="E489" s="104">
        <v>7</v>
      </c>
      <c r="F489" s="78">
        <v>42231</v>
      </c>
      <c r="G489" s="124">
        <v>55884</v>
      </c>
      <c r="H489" s="124" t="s">
        <v>19</v>
      </c>
      <c r="I489" s="108">
        <v>0.54720000000000002</v>
      </c>
      <c r="J489" s="93">
        <v>104</v>
      </c>
      <c r="K489" s="109">
        <v>28</v>
      </c>
      <c r="L489" s="109">
        <v>0.76</v>
      </c>
      <c r="M489" s="109">
        <v>0</v>
      </c>
      <c r="N489" s="108" t="s">
        <v>20</v>
      </c>
      <c r="O489" s="112">
        <v>3</v>
      </c>
      <c r="P489" s="110" t="s">
        <v>21</v>
      </c>
      <c r="Q489" s="121">
        <v>21290</v>
      </c>
      <c r="R489" s="108">
        <v>0.52</v>
      </c>
      <c r="S489" s="414"/>
      <c r="T489" s="99">
        <v>0.52</v>
      </c>
      <c r="U489" s="99">
        <v>0.56999999999999995</v>
      </c>
      <c r="V489" s="90">
        <v>80</v>
      </c>
      <c r="W489" s="90">
        <v>170</v>
      </c>
      <c r="X489" s="90">
        <v>36</v>
      </c>
      <c r="Y489" s="90">
        <v>2</v>
      </c>
      <c r="Z489" s="90">
        <v>3</v>
      </c>
      <c r="AA489" s="230"/>
      <c r="AB489" s="115">
        <v>7</v>
      </c>
      <c r="AC489" s="66">
        <v>42225</v>
      </c>
      <c r="AD489" s="67">
        <v>55744</v>
      </c>
      <c r="AE489" s="68" t="s">
        <v>36</v>
      </c>
      <c r="AF489" s="69">
        <v>0.56240000000000001</v>
      </c>
      <c r="AG489" s="69">
        <v>88</v>
      </c>
      <c r="AH489" s="69">
        <v>34</v>
      </c>
      <c r="AI489" s="70">
        <v>0.94</v>
      </c>
      <c r="AJ489" s="70">
        <v>0</v>
      </c>
      <c r="AK489" s="71" t="s">
        <v>20</v>
      </c>
      <c r="AL489" s="69">
        <v>64</v>
      </c>
      <c r="AM489" s="71" t="s">
        <v>35</v>
      </c>
      <c r="AN489" s="70">
        <v>21192</v>
      </c>
      <c r="AO489" s="70">
        <v>0.52</v>
      </c>
      <c r="AP489" s="410"/>
      <c r="AQ489" s="99">
        <v>0.52</v>
      </c>
      <c r="AR489" s="99">
        <v>0.56999999999999995</v>
      </c>
      <c r="AS489" s="90">
        <v>80</v>
      </c>
      <c r="AT489" s="90">
        <v>170</v>
      </c>
      <c r="AU489" s="90">
        <v>36</v>
      </c>
      <c r="AV489" s="90">
        <v>2</v>
      </c>
      <c r="AW489" s="90">
        <v>3</v>
      </c>
      <c r="AX489" s="230"/>
      <c r="AY489" s="104"/>
      <c r="AZ489" s="104"/>
      <c r="BA489" s="104"/>
      <c r="BB489" s="104"/>
      <c r="BC489" s="104"/>
      <c r="BD489" s="104"/>
      <c r="BE489" s="104"/>
      <c r="BF489" s="104"/>
      <c r="BG489" s="104"/>
      <c r="BH489" s="104"/>
      <c r="BI489" s="104"/>
      <c r="BJ489" s="104"/>
      <c r="BK489" s="104"/>
      <c r="BL489" s="104"/>
      <c r="BM489" s="104"/>
      <c r="BN489" s="421"/>
      <c r="BO489" s="104"/>
      <c r="BP489" s="104"/>
      <c r="BQ489" s="104"/>
      <c r="BR489" s="104"/>
      <c r="BS489" s="104"/>
      <c r="BT489" s="104"/>
      <c r="BU489" s="104"/>
    </row>
    <row r="490" spans="1:74" x14ac:dyDescent="0.25">
      <c r="A490" s="44">
        <f t="shared" si="69"/>
        <v>2015</v>
      </c>
      <c r="B490" s="44" t="str">
        <f t="shared" si="69"/>
        <v>AGOSTO</v>
      </c>
      <c r="C490" s="44">
        <v>9</v>
      </c>
      <c r="D490" s="44" t="str">
        <f t="shared" si="68"/>
        <v>AGOSTO 2015 / 8</v>
      </c>
      <c r="E490" s="104">
        <v>8</v>
      </c>
      <c r="F490" s="78">
        <v>42232</v>
      </c>
      <c r="G490" s="124">
        <v>55909</v>
      </c>
      <c r="H490" s="124" t="s">
        <v>19</v>
      </c>
      <c r="I490" s="108">
        <v>0.55289999999999995</v>
      </c>
      <c r="J490" s="93">
        <v>100</v>
      </c>
      <c r="K490" s="109">
        <v>28</v>
      </c>
      <c r="L490" s="109">
        <v>1.1499999999999999</v>
      </c>
      <c r="M490" s="109">
        <v>0</v>
      </c>
      <c r="N490" s="108" t="s">
        <v>20</v>
      </c>
      <c r="O490" s="112">
        <v>3</v>
      </c>
      <c r="P490" s="110" t="s">
        <v>21</v>
      </c>
      <c r="Q490" s="121">
        <v>21260</v>
      </c>
      <c r="R490" s="108">
        <v>0.36</v>
      </c>
      <c r="S490" s="414"/>
      <c r="T490" s="99">
        <v>0.52</v>
      </c>
      <c r="U490" s="99">
        <v>0.56999999999999995</v>
      </c>
      <c r="V490" s="90">
        <v>80</v>
      </c>
      <c r="W490" s="90">
        <v>170</v>
      </c>
      <c r="X490" s="90">
        <v>36</v>
      </c>
      <c r="Y490" s="90">
        <v>2</v>
      </c>
      <c r="Z490" s="90">
        <v>3</v>
      </c>
      <c r="AA490" s="230"/>
      <c r="AB490" s="115">
        <v>8</v>
      </c>
      <c r="AC490" s="66">
        <v>42226</v>
      </c>
      <c r="AD490" s="67">
        <v>55761</v>
      </c>
      <c r="AE490" s="68" t="s">
        <v>148</v>
      </c>
      <c r="AF490" s="69">
        <v>0.56340000000000001</v>
      </c>
      <c r="AG490" s="69">
        <v>86</v>
      </c>
      <c r="AH490" s="69">
        <v>34</v>
      </c>
      <c r="AI490" s="70">
        <v>0.98</v>
      </c>
      <c r="AJ490" s="70">
        <v>0</v>
      </c>
      <c r="AK490" s="71" t="s">
        <v>20</v>
      </c>
      <c r="AL490" s="69">
        <v>64</v>
      </c>
      <c r="AM490" s="71" t="s">
        <v>35</v>
      </c>
      <c r="AN490" s="70">
        <v>21188</v>
      </c>
      <c r="AO490" s="70">
        <v>0.41</v>
      </c>
      <c r="AP490" s="410"/>
      <c r="AQ490" s="99">
        <v>0.52</v>
      </c>
      <c r="AR490" s="99">
        <v>0.56999999999999995</v>
      </c>
      <c r="AS490" s="90">
        <v>80</v>
      </c>
      <c r="AT490" s="90">
        <v>170</v>
      </c>
      <c r="AU490" s="90">
        <v>36</v>
      </c>
      <c r="AV490" s="90">
        <v>2</v>
      </c>
      <c r="AW490" s="90">
        <v>3</v>
      </c>
      <c r="AX490" s="230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  <c r="BK490" s="104"/>
      <c r="BL490" s="104"/>
      <c r="BM490" s="104"/>
      <c r="BN490" s="421"/>
      <c r="BO490" s="104"/>
      <c r="BP490" s="104"/>
      <c r="BQ490" s="104"/>
      <c r="BR490" s="104"/>
      <c r="BS490" s="104"/>
      <c r="BT490" s="104"/>
      <c r="BU490" s="104"/>
    </row>
    <row r="491" spans="1:74" x14ac:dyDescent="0.25">
      <c r="A491" s="44">
        <f t="shared" si="69"/>
        <v>2015</v>
      </c>
      <c r="B491" s="44" t="str">
        <f t="shared" si="69"/>
        <v>AGOSTO</v>
      </c>
      <c r="C491" s="44">
        <v>10</v>
      </c>
      <c r="D491" s="44" t="str">
        <f t="shared" si="68"/>
        <v>AGOSTO 2015 / 9</v>
      </c>
      <c r="E491" s="104">
        <v>9</v>
      </c>
      <c r="F491" s="78">
        <v>42234</v>
      </c>
      <c r="G491" s="124">
        <v>55965</v>
      </c>
      <c r="H491" s="124" t="s">
        <v>19</v>
      </c>
      <c r="I491" s="108">
        <v>0.55120000000000002</v>
      </c>
      <c r="J491" s="93">
        <v>100</v>
      </c>
      <c r="K491" s="109">
        <v>28</v>
      </c>
      <c r="L491" s="109">
        <v>0.89</v>
      </c>
      <c r="M491" s="109">
        <v>0</v>
      </c>
      <c r="N491" s="108" t="s">
        <v>20</v>
      </c>
      <c r="O491" s="112">
        <v>3</v>
      </c>
      <c r="P491" s="110" t="s">
        <v>21</v>
      </c>
      <c r="Q491" s="121">
        <v>21269</v>
      </c>
      <c r="R491" s="108">
        <v>0.31</v>
      </c>
      <c r="S491" s="414"/>
      <c r="T491" s="99">
        <v>0.52</v>
      </c>
      <c r="U491" s="99">
        <v>0.56999999999999995</v>
      </c>
      <c r="V491" s="90">
        <v>80</v>
      </c>
      <c r="W491" s="90">
        <v>170</v>
      </c>
      <c r="X491" s="90">
        <v>36</v>
      </c>
      <c r="Y491" s="90">
        <v>2</v>
      </c>
      <c r="Z491" s="90">
        <v>3</v>
      </c>
      <c r="AA491" s="230"/>
      <c r="AB491" s="115">
        <v>9</v>
      </c>
      <c r="AC491" s="66">
        <v>42227</v>
      </c>
      <c r="AD491" s="67">
        <v>55781</v>
      </c>
      <c r="AE491" s="68" t="s">
        <v>36</v>
      </c>
      <c r="AF491" s="69">
        <v>0.56299999999999994</v>
      </c>
      <c r="AG491" s="69">
        <v>87</v>
      </c>
      <c r="AH491" s="69">
        <v>34</v>
      </c>
      <c r="AI491" s="70">
        <v>1.2</v>
      </c>
      <c r="AJ491" s="70">
        <v>0</v>
      </c>
      <c r="AK491" s="71" t="s">
        <v>20</v>
      </c>
      <c r="AL491" s="69">
        <v>64</v>
      </c>
      <c r="AM491" s="71" t="s">
        <v>35</v>
      </c>
      <c r="AN491" s="70">
        <v>21188</v>
      </c>
      <c r="AO491" s="70">
        <v>0.52</v>
      </c>
      <c r="AP491" s="410"/>
      <c r="AQ491" s="99">
        <v>0.52</v>
      </c>
      <c r="AR491" s="99">
        <v>0.56999999999999995</v>
      </c>
      <c r="AS491" s="90">
        <v>80</v>
      </c>
      <c r="AT491" s="90">
        <v>170</v>
      </c>
      <c r="AU491" s="90">
        <v>36</v>
      </c>
      <c r="AV491" s="90">
        <v>2</v>
      </c>
      <c r="AW491" s="90">
        <v>3</v>
      </c>
      <c r="AX491" s="230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  <c r="BK491" s="104"/>
      <c r="BL491" s="104"/>
      <c r="BM491" s="104"/>
      <c r="BN491" s="421"/>
      <c r="BO491" s="104"/>
      <c r="BP491" s="104"/>
      <c r="BQ491" s="104"/>
      <c r="BR491" s="104"/>
      <c r="BS491" s="104"/>
      <c r="BT491" s="104"/>
      <c r="BU491" s="104"/>
    </row>
    <row r="492" spans="1:74" x14ac:dyDescent="0.25">
      <c r="A492" s="44">
        <f t="shared" si="69"/>
        <v>2015</v>
      </c>
      <c r="B492" s="44" t="str">
        <f t="shared" si="69"/>
        <v>AGOSTO</v>
      </c>
      <c r="C492" s="44">
        <v>11</v>
      </c>
      <c r="D492" s="44" t="str">
        <f t="shared" si="68"/>
        <v>AGOSTO 2015 / 10</v>
      </c>
      <c r="E492" s="104">
        <v>10</v>
      </c>
      <c r="F492" s="78">
        <v>42236</v>
      </c>
      <c r="G492" s="124">
        <v>56001</v>
      </c>
      <c r="H492" s="124" t="s">
        <v>19</v>
      </c>
      <c r="I492" s="108">
        <v>0.54779999999999995</v>
      </c>
      <c r="J492" s="93">
        <v>104</v>
      </c>
      <c r="K492" s="109">
        <v>29</v>
      </c>
      <c r="L492" s="109">
        <v>0.94</v>
      </c>
      <c r="M492" s="109">
        <v>0</v>
      </c>
      <c r="N492" s="108" t="s">
        <v>20</v>
      </c>
      <c r="O492" s="112">
        <v>3</v>
      </c>
      <c r="P492" s="110" t="s">
        <v>21</v>
      </c>
      <c r="Q492" s="121">
        <v>21288</v>
      </c>
      <c r="R492" s="108">
        <v>0.52</v>
      </c>
      <c r="S492" s="414"/>
      <c r="T492" s="99">
        <v>0.52</v>
      </c>
      <c r="U492" s="99">
        <v>0.56999999999999995</v>
      </c>
      <c r="V492" s="90">
        <v>80</v>
      </c>
      <c r="W492" s="90">
        <v>170</v>
      </c>
      <c r="X492" s="90">
        <v>36</v>
      </c>
      <c r="Y492" s="90">
        <v>2</v>
      </c>
      <c r="Z492" s="90">
        <v>3</v>
      </c>
      <c r="AA492" s="230"/>
      <c r="AB492" s="115">
        <v>10</v>
      </c>
      <c r="AC492" s="66">
        <v>42228</v>
      </c>
      <c r="AD492" s="67">
        <v>55800</v>
      </c>
      <c r="AE492" s="68" t="s">
        <v>148</v>
      </c>
      <c r="AF492" s="69">
        <v>0.56240000000000001</v>
      </c>
      <c r="AG492" s="69">
        <v>87</v>
      </c>
      <c r="AH492" s="69">
        <v>34</v>
      </c>
      <c r="AI492" s="70">
        <v>1</v>
      </c>
      <c r="AJ492" s="70">
        <v>0</v>
      </c>
      <c r="AK492" s="71" t="s">
        <v>20</v>
      </c>
      <c r="AL492" s="69">
        <v>65</v>
      </c>
      <c r="AM492" s="71" t="s">
        <v>35</v>
      </c>
      <c r="AN492" s="70">
        <v>21194</v>
      </c>
      <c r="AO492" s="70">
        <v>0.34</v>
      </c>
      <c r="AP492" s="410"/>
      <c r="AQ492" s="99">
        <v>0.52</v>
      </c>
      <c r="AR492" s="99">
        <v>0.56999999999999995</v>
      </c>
      <c r="AS492" s="90">
        <v>80</v>
      </c>
      <c r="AT492" s="90">
        <v>170</v>
      </c>
      <c r="AU492" s="90">
        <v>36</v>
      </c>
      <c r="AV492" s="90">
        <v>2</v>
      </c>
      <c r="AW492" s="90">
        <v>3</v>
      </c>
      <c r="AX492" s="230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  <c r="BK492" s="104"/>
      <c r="BL492" s="104"/>
      <c r="BM492" s="104"/>
      <c r="BN492" s="421"/>
      <c r="BO492" s="104"/>
      <c r="BP492" s="104"/>
      <c r="BQ492" s="104"/>
      <c r="BR492" s="104"/>
      <c r="BS492" s="104"/>
      <c r="BT492" s="104"/>
      <c r="BU492" s="104"/>
    </row>
    <row r="493" spans="1:74" x14ac:dyDescent="0.25">
      <c r="A493" s="44">
        <f t="shared" si="69"/>
        <v>2015</v>
      </c>
      <c r="B493" s="44" t="str">
        <f t="shared" si="69"/>
        <v>AGOSTO</v>
      </c>
      <c r="C493" s="44">
        <v>12</v>
      </c>
      <c r="D493" s="44" t="str">
        <f t="shared" si="68"/>
        <v>AGOSTO 2015 / 11</v>
      </c>
      <c r="E493" s="104">
        <v>11</v>
      </c>
      <c r="F493" s="78">
        <v>42239</v>
      </c>
      <c r="G493" s="124">
        <v>56082</v>
      </c>
      <c r="H493" s="124" t="s">
        <v>19</v>
      </c>
      <c r="I493" s="108">
        <v>0.55289999999999995</v>
      </c>
      <c r="J493" s="93">
        <v>102</v>
      </c>
      <c r="K493" s="109">
        <v>28</v>
      </c>
      <c r="L493" s="109">
        <v>1.1299999999999999</v>
      </c>
      <c r="M493" s="109">
        <v>0</v>
      </c>
      <c r="N493" s="108" t="s">
        <v>20</v>
      </c>
      <c r="O493" s="112">
        <v>3</v>
      </c>
      <c r="P493" s="110" t="s">
        <v>21</v>
      </c>
      <c r="Q493" s="121">
        <v>21261</v>
      </c>
      <c r="R493" s="108">
        <v>0.4</v>
      </c>
      <c r="S493" s="414"/>
      <c r="T493" s="99">
        <v>0.52</v>
      </c>
      <c r="U493" s="99">
        <v>0.56999999999999995</v>
      </c>
      <c r="V493" s="90">
        <v>80</v>
      </c>
      <c r="W493" s="90">
        <v>170</v>
      </c>
      <c r="X493" s="90">
        <v>36</v>
      </c>
      <c r="Y493" s="90">
        <v>2</v>
      </c>
      <c r="Z493" s="90">
        <v>3</v>
      </c>
      <c r="AA493" s="230"/>
      <c r="AB493" s="115">
        <v>11</v>
      </c>
      <c r="AC493" s="66">
        <v>42229</v>
      </c>
      <c r="AD493" s="67">
        <v>55822</v>
      </c>
      <c r="AE493" s="68" t="s">
        <v>36</v>
      </c>
      <c r="AF493" s="69">
        <v>0.56210000000000004</v>
      </c>
      <c r="AG493" s="69">
        <v>89</v>
      </c>
      <c r="AH493" s="69">
        <v>35</v>
      </c>
      <c r="AI493" s="70">
        <v>1.06</v>
      </c>
      <c r="AJ493" s="70">
        <v>0</v>
      </c>
      <c r="AK493" s="71" t="s">
        <v>20</v>
      </c>
      <c r="AL493" s="69">
        <v>64</v>
      </c>
      <c r="AM493" s="71" t="s">
        <v>35</v>
      </c>
      <c r="AN493" s="70">
        <v>21198</v>
      </c>
      <c r="AO493" s="70">
        <v>0.35</v>
      </c>
      <c r="AP493" s="410"/>
      <c r="AQ493" s="99">
        <v>0.52</v>
      </c>
      <c r="AR493" s="99">
        <v>0.56999999999999995</v>
      </c>
      <c r="AS493" s="90">
        <v>80</v>
      </c>
      <c r="AT493" s="90">
        <v>170</v>
      </c>
      <c r="AU493" s="90">
        <v>36</v>
      </c>
      <c r="AV493" s="90">
        <v>2</v>
      </c>
      <c r="AW493" s="90">
        <v>3</v>
      </c>
      <c r="AX493" s="230"/>
      <c r="AY493" s="104"/>
      <c r="AZ493" s="104"/>
      <c r="BA493" s="104"/>
      <c r="BB493" s="104"/>
      <c r="BC493" s="104"/>
      <c r="BD493" s="104"/>
      <c r="BE493" s="104"/>
      <c r="BF493" s="104"/>
      <c r="BG493" s="104"/>
      <c r="BH493" s="104"/>
      <c r="BI493" s="104"/>
      <c r="BJ493" s="104"/>
      <c r="BK493" s="104"/>
      <c r="BL493" s="104"/>
      <c r="BM493" s="104"/>
      <c r="BN493" s="421"/>
      <c r="BO493" s="104"/>
      <c r="BP493" s="104"/>
      <c r="BQ493" s="104"/>
      <c r="BR493" s="104"/>
      <c r="BS493" s="104"/>
      <c r="BT493" s="104"/>
      <c r="BU493" s="104"/>
    </row>
    <row r="494" spans="1:74" x14ac:dyDescent="0.25">
      <c r="A494" s="44">
        <f t="shared" si="69"/>
        <v>2015</v>
      </c>
      <c r="B494" s="44" t="str">
        <f t="shared" si="69"/>
        <v>AGOSTO</v>
      </c>
      <c r="C494" s="44">
        <v>13</v>
      </c>
      <c r="D494" s="44" t="str">
        <f t="shared" si="68"/>
        <v>AGOSTO 2015 / 12</v>
      </c>
      <c r="E494" s="104">
        <v>12</v>
      </c>
      <c r="F494" s="78">
        <v>42241</v>
      </c>
      <c r="G494" s="124">
        <v>56118</v>
      </c>
      <c r="H494" s="124" t="s">
        <v>19</v>
      </c>
      <c r="I494" s="108">
        <v>0.55149999999999999</v>
      </c>
      <c r="J494" s="93">
        <v>100</v>
      </c>
      <c r="K494" s="109">
        <v>28</v>
      </c>
      <c r="L494" s="109">
        <v>0.97</v>
      </c>
      <c r="M494" s="109">
        <v>0</v>
      </c>
      <c r="N494" s="108" t="s">
        <v>20</v>
      </c>
      <c r="O494" s="112">
        <v>3</v>
      </c>
      <c r="P494" s="110" t="s">
        <v>21</v>
      </c>
      <c r="Q494" s="121">
        <v>21268</v>
      </c>
      <c r="R494" s="108">
        <v>0.34</v>
      </c>
      <c r="S494" s="414"/>
      <c r="T494" s="99">
        <v>0.52</v>
      </c>
      <c r="U494" s="99">
        <v>0.56999999999999995</v>
      </c>
      <c r="V494" s="90">
        <v>80</v>
      </c>
      <c r="W494" s="90">
        <v>170</v>
      </c>
      <c r="X494" s="90">
        <v>36</v>
      </c>
      <c r="Y494" s="90">
        <v>2</v>
      </c>
      <c r="Z494" s="90">
        <v>3</v>
      </c>
      <c r="AA494" s="230"/>
      <c r="AB494" s="115">
        <v>12</v>
      </c>
      <c r="AC494" s="66">
        <v>42230</v>
      </c>
      <c r="AD494" s="67">
        <v>55854</v>
      </c>
      <c r="AE494" s="68" t="s">
        <v>148</v>
      </c>
      <c r="AF494" s="69">
        <v>0.56240000000000001</v>
      </c>
      <c r="AG494" s="69">
        <v>88</v>
      </c>
      <c r="AH494" s="69">
        <v>34</v>
      </c>
      <c r="AI494" s="70">
        <v>1.0900000000000001</v>
      </c>
      <c r="AJ494" s="70">
        <v>0</v>
      </c>
      <c r="AK494" s="71" t="s">
        <v>20</v>
      </c>
      <c r="AL494" s="69">
        <v>64</v>
      </c>
      <c r="AM494" s="71" t="s">
        <v>35</v>
      </c>
      <c r="AN494" s="70">
        <v>21198</v>
      </c>
      <c r="AO494" s="70">
        <v>0.26</v>
      </c>
      <c r="AP494" s="410"/>
      <c r="AQ494" s="99">
        <v>0.52</v>
      </c>
      <c r="AR494" s="99">
        <v>0.56999999999999995</v>
      </c>
      <c r="AS494" s="90">
        <v>80</v>
      </c>
      <c r="AT494" s="90">
        <v>170</v>
      </c>
      <c r="AU494" s="90">
        <v>36</v>
      </c>
      <c r="AV494" s="90">
        <v>2</v>
      </c>
      <c r="AW494" s="90">
        <v>3</v>
      </c>
      <c r="AX494" s="230"/>
      <c r="AY494" s="104"/>
      <c r="AZ494" s="104"/>
      <c r="BA494" s="104"/>
      <c r="BB494" s="104"/>
      <c r="BC494" s="104"/>
      <c r="BD494" s="104"/>
      <c r="BE494" s="104"/>
      <c r="BF494" s="104"/>
      <c r="BG494" s="104"/>
      <c r="BH494" s="104"/>
      <c r="BI494" s="104"/>
      <c r="BJ494" s="104"/>
      <c r="BK494" s="104"/>
      <c r="BL494" s="104"/>
      <c r="BM494" s="104"/>
      <c r="BN494" s="421"/>
      <c r="BO494" s="104"/>
      <c r="BP494" s="104"/>
      <c r="BQ494" s="104"/>
      <c r="BR494" s="104"/>
      <c r="BS494" s="104"/>
      <c r="BT494" s="104"/>
      <c r="BU494" s="104"/>
    </row>
    <row r="495" spans="1:74" x14ac:dyDescent="0.25">
      <c r="A495" s="44">
        <f t="shared" si="69"/>
        <v>2015</v>
      </c>
      <c r="B495" s="44" t="str">
        <f t="shared" si="69"/>
        <v>AGOSTO</v>
      </c>
      <c r="C495" s="44">
        <v>14</v>
      </c>
      <c r="D495" s="44" t="str">
        <f t="shared" si="68"/>
        <v>AGOSTO 2015 / 13</v>
      </c>
      <c r="E495" s="104">
        <v>13</v>
      </c>
      <c r="F495" s="78">
        <v>42242</v>
      </c>
      <c r="G495" s="124">
        <v>56141</v>
      </c>
      <c r="H495" s="124" t="s">
        <v>19</v>
      </c>
      <c r="I495" s="108">
        <v>0.55000000000000004</v>
      </c>
      <c r="J495" s="93">
        <v>106</v>
      </c>
      <c r="K495" s="109">
        <v>27</v>
      </c>
      <c r="L495" s="109">
        <v>0.8</v>
      </c>
      <c r="M495" s="109">
        <v>0</v>
      </c>
      <c r="N495" s="108" t="s">
        <v>20</v>
      </c>
      <c r="O495" s="112">
        <v>3</v>
      </c>
      <c r="P495" s="110" t="s">
        <v>21</v>
      </c>
      <c r="Q495" s="121">
        <v>21277</v>
      </c>
      <c r="R495" s="108">
        <v>0.41</v>
      </c>
      <c r="S495" s="414"/>
      <c r="T495" s="99">
        <v>0.52</v>
      </c>
      <c r="U495" s="99">
        <v>0.56999999999999995</v>
      </c>
      <c r="V495" s="90">
        <v>80</v>
      </c>
      <c r="W495" s="90">
        <v>170</v>
      </c>
      <c r="X495" s="90">
        <v>36</v>
      </c>
      <c r="Y495" s="90">
        <v>2</v>
      </c>
      <c r="Z495" s="90">
        <v>3</v>
      </c>
      <c r="AA495" s="230"/>
      <c r="AB495" s="115">
        <v>13</v>
      </c>
      <c r="AC495" s="66">
        <v>42231</v>
      </c>
      <c r="AD495" s="67">
        <v>55886</v>
      </c>
      <c r="AE495" s="68" t="s">
        <v>36</v>
      </c>
      <c r="AF495" s="72">
        <v>0.56230000000000002</v>
      </c>
      <c r="AG495" s="69">
        <v>88</v>
      </c>
      <c r="AH495" s="69">
        <v>34</v>
      </c>
      <c r="AI495" s="70">
        <v>1.1200000000000001</v>
      </c>
      <c r="AJ495" s="70">
        <v>0</v>
      </c>
      <c r="AK495" s="71" t="s">
        <v>20</v>
      </c>
      <c r="AL495" s="69">
        <v>64</v>
      </c>
      <c r="AM495" s="71" t="s">
        <v>35</v>
      </c>
      <c r="AN495" s="70">
        <v>21196</v>
      </c>
      <c r="AO495" s="70">
        <v>0.3</v>
      </c>
      <c r="AP495" s="410"/>
      <c r="AQ495" s="99">
        <v>0.52</v>
      </c>
      <c r="AR495" s="99">
        <v>0.56999999999999995</v>
      </c>
      <c r="AS495" s="90">
        <v>80</v>
      </c>
      <c r="AT495" s="90">
        <v>170</v>
      </c>
      <c r="AU495" s="90">
        <v>36</v>
      </c>
      <c r="AV495" s="90">
        <v>2</v>
      </c>
      <c r="AW495" s="90">
        <v>3</v>
      </c>
      <c r="AX495" s="230"/>
      <c r="AY495" s="104"/>
      <c r="AZ495" s="104"/>
      <c r="BA495" s="104"/>
      <c r="BB495" s="104"/>
      <c r="BC495" s="104"/>
      <c r="BD495" s="104"/>
      <c r="BE495" s="104"/>
      <c r="BF495" s="104"/>
      <c r="BG495" s="104"/>
      <c r="BH495" s="104"/>
      <c r="BI495" s="104"/>
      <c r="BJ495" s="104"/>
      <c r="BK495" s="104"/>
      <c r="BL495" s="104"/>
      <c r="BM495" s="104"/>
      <c r="BN495" s="421"/>
      <c r="BO495" s="104"/>
      <c r="BP495" s="104"/>
      <c r="BQ495" s="104"/>
      <c r="BR495" s="104"/>
      <c r="BS495" s="104"/>
      <c r="BT495" s="104"/>
      <c r="BU495" s="104"/>
    </row>
    <row r="496" spans="1:74" x14ac:dyDescent="0.25">
      <c r="A496" s="44">
        <f t="shared" si="69"/>
        <v>2015</v>
      </c>
      <c r="B496" s="44" t="str">
        <f t="shared" si="69"/>
        <v>AGOSTO</v>
      </c>
      <c r="C496" s="44">
        <v>15</v>
      </c>
      <c r="D496" s="44" t="str">
        <f t="shared" si="68"/>
        <v>AGOSTO 2015 / 14</v>
      </c>
      <c r="E496" s="104">
        <v>14</v>
      </c>
      <c r="F496" s="78">
        <v>42243</v>
      </c>
      <c r="G496" s="124">
        <v>56166</v>
      </c>
      <c r="H496" s="124" t="s">
        <v>19</v>
      </c>
      <c r="I496" s="108">
        <v>0.55620000000000003</v>
      </c>
      <c r="J496" s="93">
        <v>96</v>
      </c>
      <c r="K496" s="109">
        <v>28</v>
      </c>
      <c r="L496" s="109">
        <v>1.1499999999999999</v>
      </c>
      <c r="M496" s="109">
        <v>0</v>
      </c>
      <c r="N496" s="108" t="s">
        <v>20</v>
      </c>
      <c r="O496" s="112">
        <v>3</v>
      </c>
      <c r="P496" s="110" t="s">
        <v>21</v>
      </c>
      <c r="Q496" s="121">
        <v>21242</v>
      </c>
      <c r="R496" s="108">
        <v>0.34</v>
      </c>
      <c r="S496" s="414"/>
      <c r="T496" s="99">
        <v>0.52</v>
      </c>
      <c r="U496" s="99">
        <v>0.56999999999999995</v>
      </c>
      <c r="V496" s="90">
        <v>80</v>
      </c>
      <c r="W496" s="90">
        <v>170</v>
      </c>
      <c r="X496" s="90">
        <v>36</v>
      </c>
      <c r="Y496" s="90">
        <v>2</v>
      </c>
      <c r="Z496" s="90">
        <v>3</v>
      </c>
      <c r="AA496" s="230"/>
      <c r="AB496" s="115">
        <v>14</v>
      </c>
      <c r="AC496" s="66">
        <v>42233</v>
      </c>
      <c r="AD496" s="67">
        <v>55908</v>
      </c>
      <c r="AE496" s="68" t="s">
        <v>148</v>
      </c>
      <c r="AF496" s="69">
        <v>0.56320000000000003</v>
      </c>
      <c r="AG496" s="69">
        <v>86</v>
      </c>
      <c r="AH496" s="69">
        <v>34</v>
      </c>
      <c r="AI496" s="70">
        <v>0.97</v>
      </c>
      <c r="AJ496" s="70">
        <v>0</v>
      </c>
      <c r="AK496" s="71" t="s">
        <v>20</v>
      </c>
      <c r="AL496" s="69">
        <v>64</v>
      </c>
      <c r="AM496" s="71" t="s">
        <v>35</v>
      </c>
      <c r="AN496" s="70">
        <v>21192</v>
      </c>
      <c r="AO496" s="70">
        <v>0.26</v>
      </c>
      <c r="AP496" s="410"/>
      <c r="AQ496" s="99">
        <v>0.52</v>
      </c>
      <c r="AR496" s="99">
        <v>0.56999999999999995</v>
      </c>
      <c r="AS496" s="90">
        <v>80</v>
      </c>
      <c r="AT496" s="90">
        <v>170</v>
      </c>
      <c r="AU496" s="90">
        <v>36</v>
      </c>
      <c r="AV496" s="90">
        <v>2</v>
      </c>
      <c r="AW496" s="90">
        <v>3</v>
      </c>
      <c r="AX496" s="230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  <c r="BK496" s="104"/>
      <c r="BL496" s="104"/>
      <c r="BM496" s="104"/>
      <c r="BN496" s="421"/>
      <c r="BO496" s="104"/>
      <c r="BP496" s="104"/>
      <c r="BQ496" s="104"/>
      <c r="BR496" s="104"/>
      <c r="BS496" s="104"/>
      <c r="BT496" s="104"/>
      <c r="BU496" s="104"/>
    </row>
    <row r="497" spans="1:73" x14ac:dyDescent="0.25">
      <c r="A497" s="44">
        <f t="shared" si="69"/>
        <v>2015</v>
      </c>
      <c r="B497" s="44" t="str">
        <f t="shared" si="69"/>
        <v>AGOSTO</v>
      </c>
      <c r="C497" s="44">
        <v>16</v>
      </c>
      <c r="D497" s="44" t="str">
        <f t="shared" si="68"/>
        <v>AGOSTO 2015 / 15</v>
      </c>
      <c r="E497" s="104">
        <v>15</v>
      </c>
      <c r="F497" s="78">
        <v>42245</v>
      </c>
      <c r="G497" s="124">
        <v>56238</v>
      </c>
      <c r="H497" s="124" t="s">
        <v>19</v>
      </c>
      <c r="I497" s="108">
        <v>0.55820000000000003</v>
      </c>
      <c r="J497" s="93">
        <v>92</v>
      </c>
      <c r="K497" s="109">
        <v>28</v>
      </c>
      <c r="L497" s="109">
        <v>1.29</v>
      </c>
      <c r="M497" s="109">
        <v>0</v>
      </c>
      <c r="N497" s="108" t="s">
        <v>20</v>
      </c>
      <c r="O497" s="112">
        <v>3</v>
      </c>
      <c r="P497" s="110" t="s">
        <v>21</v>
      </c>
      <c r="Q497" s="121">
        <v>21232</v>
      </c>
      <c r="R497" s="108">
        <v>0.27</v>
      </c>
      <c r="S497" s="414"/>
      <c r="T497" s="99">
        <v>0.52</v>
      </c>
      <c r="U497" s="99">
        <v>0.56999999999999995</v>
      </c>
      <c r="V497" s="90">
        <v>80</v>
      </c>
      <c r="W497" s="90">
        <v>170</v>
      </c>
      <c r="X497" s="90">
        <v>36</v>
      </c>
      <c r="Y497" s="90">
        <v>2</v>
      </c>
      <c r="Z497" s="90">
        <v>3</v>
      </c>
      <c r="AA497" s="230"/>
      <c r="AB497" s="115">
        <v>15</v>
      </c>
      <c r="AC497" s="66">
        <v>42233</v>
      </c>
      <c r="AD497" s="67">
        <v>55916</v>
      </c>
      <c r="AE497" s="68" t="s">
        <v>36</v>
      </c>
      <c r="AF497" s="69">
        <v>0.56259999999999999</v>
      </c>
      <c r="AG497" s="69">
        <v>87</v>
      </c>
      <c r="AH497" s="69">
        <v>34</v>
      </c>
      <c r="AI497" s="70">
        <v>0.98</v>
      </c>
      <c r="AJ497" s="70">
        <v>0</v>
      </c>
      <c r="AK497" s="71" t="s">
        <v>20</v>
      </c>
      <c r="AL497" s="69">
        <v>64</v>
      </c>
      <c r="AM497" s="71" t="s">
        <v>35</v>
      </c>
      <c r="AN497" s="70">
        <v>21195</v>
      </c>
      <c r="AO497" s="70">
        <v>0.21</v>
      </c>
      <c r="AP497" s="410"/>
      <c r="AQ497" s="99">
        <v>0.52</v>
      </c>
      <c r="AR497" s="99">
        <v>0.56999999999999995</v>
      </c>
      <c r="AS497" s="90">
        <v>80</v>
      </c>
      <c r="AT497" s="90">
        <v>170</v>
      </c>
      <c r="AU497" s="90">
        <v>36</v>
      </c>
      <c r="AV497" s="90">
        <v>2</v>
      </c>
      <c r="AW497" s="90">
        <v>3</v>
      </c>
      <c r="AX497" s="230"/>
      <c r="AY497" s="104"/>
      <c r="AZ497" s="104"/>
      <c r="BA497" s="104"/>
      <c r="BB497" s="104"/>
      <c r="BC497" s="104"/>
      <c r="BD497" s="104"/>
      <c r="BE497" s="104"/>
      <c r="BF497" s="104"/>
      <c r="BG497" s="104"/>
      <c r="BH497" s="104"/>
      <c r="BI497" s="104"/>
      <c r="BJ497" s="104"/>
      <c r="BK497" s="104"/>
      <c r="BL497" s="104"/>
      <c r="BM497" s="104"/>
      <c r="BN497" s="421"/>
      <c r="BO497" s="104"/>
      <c r="BP497" s="104"/>
      <c r="BQ497" s="104"/>
      <c r="BR497" s="104"/>
      <c r="BS497" s="104"/>
      <c r="BT497" s="104"/>
      <c r="BU497" s="104"/>
    </row>
    <row r="498" spans="1:73" x14ac:dyDescent="0.25">
      <c r="A498" s="44">
        <f t="shared" si="69"/>
        <v>2015</v>
      </c>
      <c r="B498" s="44" t="str">
        <f t="shared" si="69"/>
        <v>AGOSTO</v>
      </c>
      <c r="C498" s="44">
        <v>17</v>
      </c>
      <c r="D498" s="44" t="str">
        <f t="shared" si="68"/>
        <v>AGOSTO 2015 / 16</v>
      </c>
      <c r="E498" s="104">
        <v>16</v>
      </c>
      <c r="F498" s="78">
        <v>42247</v>
      </c>
      <c r="G498" s="124">
        <v>56426</v>
      </c>
      <c r="H498" s="124" t="s">
        <v>19</v>
      </c>
      <c r="I498" s="108">
        <v>0.55410000000000004</v>
      </c>
      <c r="J498" s="93">
        <v>96</v>
      </c>
      <c r="K498" s="109">
        <v>28</v>
      </c>
      <c r="L498" s="109">
        <v>1.27</v>
      </c>
      <c r="M498" s="109">
        <v>0</v>
      </c>
      <c r="N498" s="108" t="s">
        <v>20</v>
      </c>
      <c r="O498" s="112">
        <v>3</v>
      </c>
      <c r="P498" s="110" t="s">
        <v>21</v>
      </c>
      <c r="Q498" s="121">
        <v>21242</v>
      </c>
      <c r="R498" s="108">
        <v>0.64</v>
      </c>
      <c r="S498" s="414"/>
      <c r="T498" s="99">
        <v>0.52</v>
      </c>
      <c r="U498" s="99">
        <v>0.56999999999999995</v>
      </c>
      <c r="V498" s="90">
        <v>80</v>
      </c>
      <c r="W498" s="90">
        <v>170</v>
      </c>
      <c r="X498" s="90">
        <v>36</v>
      </c>
      <c r="Y498" s="90">
        <v>2</v>
      </c>
      <c r="Z498" s="90">
        <v>3</v>
      </c>
      <c r="AA498" s="230"/>
      <c r="AB498" s="115">
        <v>16</v>
      </c>
      <c r="AC498" s="66">
        <v>42234</v>
      </c>
      <c r="AD498" s="67">
        <v>55945</v>
      </c>
      <c r="AE498" s="68" t="s">
        <v>148</v>
      </c>
      <c r="AF498" s="69">
        <v>0.56269999999999998</v>
      </c>
      <c r="AG498" s="69">
        <v>87</v>
      </c>
      <c r="AH498" s="69">
        <v>34</v>
      </c>
      <c r="AI498" s="70">
        <v>0.98</v>
      </c>
      <c r="AJ498" s="70">
        <v>0</v>
      </c>
      <c r="AK498" s="71" t="s">
        <v>20</v>
      </c>
      <c r="AL498" s="69">
        <v>64</v>
      </c>
      <c r="AM498" s="71" t="s">
        <v>35</v>
      </c>
      <c r="AN498" s="70">
        <v>21197</v>
      </c>
      <c r="AO498" s="70">
        <v>0.2</v>
      </c>
      <c r="AP498" s="410"/>
      <c r="AQ498" s="99">
        <v>0.52</v>
      </c>
      <c r="AR498" s="99">
        <v>0.56999999999999995</v>
      </c>
      <c r="AS498" s="90">
        <v>80</v>
      </c>
      <c r="AT498" s="90">
        <v>170</v>
      </c>
      <c r="AU498" s="90">
        <v>36</v>
      </c>
      <c r="AV498" s="90">
        <v>2</v>
      </c>
      <c r="AW498" s="90">
        <v>3</v>
      </c>
      <c r="AX498" s="230"/>
      <c r="AY498" s="104"/>
      <c r="AZ498" s="104"/>
      <c r="BA498" s="104"/>
      <c r="BB498" s="104"/>
      <c r="BC498" s="104"/>
      <c r="BD498" s="104"/>
      <c r="BE498" s="104"/>
      <c r="BF498" s="104"/>
      <c r="BG498" s="104"/>
      <c r="BH498" s="104"/>
      <c r="BI498" s="104"/>
      <c r="BJ498" s="104"/>
      <c r="BK498" s="104"/>
      <c r="BL498" s="104"/>
      <c r="BM498" s="104"/>
      <c r="BN498" s="421"/>
      <c r="BO498" s="104"/>
      <c r="BP498" s="104"/>
      <c r="BQ498" s="104"/>
      <c r="BR498" s="104"/>
      <c r="BS498" s="104"/>
      <c r="BT498" s="104"/>
      <c r="BU498" s="104"/>
    </row>
    <row r="499" spans="1:73" x14ac:dyDescent="0.25">
      <c r="A499" s="44">
        <f t="shared" si="69"/>
        <v>2015</v>
      </c>
      <c r="B499" s="44" t="str">
        <f t="shared" si="69"/>
        <v>AGOSTO</v>
      </c>
      <c r="C499" s="44">
        <v>18</v>
      </c>
      <c r="D499" s="44" t="str">
        <f t="shared" si="68"/>
        <v>AGOSTO 2015 / 17</v>
      </c>
      <c r="E499" s="104"/>
      <c r="F499" s="77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13"/>
      <c r="R499" s="113"/>
      <c r="S499" s="415"/>
      <c r="T499" s="113"/>
      <c r="U499" s="113"/>
      <c r="V499" s="104"/>
      <c r="W499" s="104"/>
      <c r="X499" s="104"/>
      <c r="Y499" s="104"/>
      <c r="Z499" s="104"/>
      <c r="AA499" s="230"/>
      <c r="AB499" s="115">
        <v>17</v>
      </c>
      <c r="AC499" s="66">
        <v>42235</v>
      </c>
      <c r="AD499" s="67">
        <v>55969</v>
      </c>
      <c r="AE499" s="68" t="s">
        <v>36</v>
      </c>
      <c r="AF499" s="69">
        <v>0.56530000000000002</v>
      </c>
      <c r="AG499" s="69">
        <v>82</v>
      </c>
      <c r="AH499" s="69">
        <v>34</v>
      </c>
      <c r="AI499" s="70">
        <v>1</v>
      </c>
      <c r="AJ499" s="70">
        <v>0</v>
      </c>
      <c r="AK499" s="71" t="s">
        <v>20</v>
      </c>
      <c r="AL499" s="69">
        <v>64</v>
      </c>
      <c r="AM499" s="71" t="s">
        <v>35</v>
      </c>
      <c r="AN499" s="70">
        <v>21186</v>
      </c>
      <c r="AO499" s="70">
        <v>0.13</v>
      </c>
      <c r="AP499" s="410"/>
      <c r="AQ499" s="99">
        <v>0.52</v>
      </c>
      <c r="AR499" s="99">
        <v>0.56999999999999995</v>
      </c>
      <c r="AS499" s="90">
        <v>80</v>
      </c>
      <c r="AT499" s="90">
        <v>170</v>
      </c>
      <c r="AU499" s="90">
        <v>36</v>
      </c>
      <c r="AV499" s="90">
        <v>2</v>
      </c>
      <c r="AW499" s="90">
        <v>3</v>
      </c>
      <c r="AX499" s="230"/>
      <c r="AY499" s="104"/>
      <c r="AZ499" s="104"/>
      <c r="BA499" s="104"/>
      <c r="BB499" s="104"/>
      <c r="BC499" s="104"/>
      <c r="BD499" s="104"/>
      <c r="BE499" s="104"/>
      <c r="BF499" s="104"/>
      <c r="BG499" s="104"/>
      <c r="BH499" s="104"/>
      <c r="BI499" s="104"/>
      <c r="BJ499" s="104"/>
      <c r="BK499" s="104"/>
      <c r="BL499" s="104"/>
      <c r="BM499" s="104"/>
      <c r="BN499" s="421"/>
      <c r="BO499" s="104"/>
      <c r="BP499" s="104"/>
      <c r="BQ499" s="104"/>
      <c r="BR499" s="104"/>
      <c r="BS499" s="104"/>
      <c r="BT499" s="104"/>
      <c r="BU499" s="104"/>
    </row>
    <row r="500" spans="1:73" x14ac:dyDescent="0.25">
      <c r="A500" s="44">
        <f t="shared" si="69"/>
        <v>2015</v>
      </c>
      <c r="B500" s="44" t="str">
        <f t="shared" si="69"/>
        <v>AGOSTO</v>
      </c>
      <c r="C500" s="44">
        <v>19</v>
      </c>
      <c r="D500" s="44" t="str">
        <f t="shared" si="68"/>
        <v>AGOSTO 2015 / 18</v>
      </c>
      <c r="E500" s="104"/>
      <c r="F500" s="77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Q500" s="113"/>
      <c r="R500" s="113"/>
      <c r="S500" s="415"/>
      <c r="T500" s="113"/>
      <c r="U500" s="113"/>
      <c r="V500" s="104"/>
      <c r="W500" s="104"/>
      <c r="X500" s="104"/>
      <c r="Y500" s="104"/>
      <c r="Z500" s="104"/>
      <c r="AA500" s="230"/>
      <c r="AB500" s="115">
        <v>18</v>
      </c>
      <c r="AC500" s="66">
        <v>42236</v>
      </c>
      <c r="AD500" s="67">
        <v>55996</v>
      </c>
      <c r="AE500" s="68" t="s">
        <v>148</v>
      </c>
      <c r="AF500" s="69">
        <v>0.56289999999999996</v>
      </c>
      <c r="AG500" s="69">
        <v>86</v>
      </c>
      <c r="AH500" s="69">
        <v>34</v>
      </c>
      <c r="AI500" s="70">
        <v>0.92</v>
      </c>
      <c r="AJ500" s="70">
        <v>0</v>
      </c>
      <c r="AK500" s="71" t="s">
        <v>20</v>
      </c>
      <c r="AL500" s="69">
        <v>60</v>
      </c>
      <c r="AM500" s="71" t="s">
        <v>35</v>
      </c>
      <c r="AN500" s="70">
        <v>21194</v>
      </c>
      <c r="AO500" s="70">
        <v>0.26</v>
      </c>
      <c r="AP500" s="410"/>
      <c r="AQ500" s="99">
        <v>0.52</v>
      </c>
      <c r="AR500" s="99">
        <v>0.56999999999999995</v>
      </c>
      <c r="AS500" s="90">
        <v>80</v>
      </c>
      <c r="AT500" s="90">
        <v>170</v>
      </c>
      <c r="AU500" s="90">
        <v>36</v>
      </c>
      <c r="AV500" s="90">
        <v>2</v>
      </c>
      <c r="AW500" s="90">
        <v>3</v>
      </c>
      <c r="AX500" s="230"/>
      <c r="AY500" s="104"/>
      <c r="AZ500" s="104"/>
      <c r="BA500" s="104"/>
      <c r="BB500" s="104"/>
      <c r="BC500" s="104"/>
      <c r="BD500" s="104"/>
      <c r="BE500" s="104"/>
      <c r="BF500" s="104"/>
      <c r="BG500" s="104"/>
      <c r="BH500" s="104"/>
      <c r="BI500" s="104"/>
      <c r="BJ500" s="104"/>
      <c r="BK500" s="104"/>
      <c r="BL500" s="104"/>
      <c r="BM500" s="104"/>
      <c r="BN500" s="421"/>
      <c r="BO500" s="104"/>
      <c r="BP500" s="104"/>
      <c r="BQ500" s="104"/>
      <c r="BR500" s="104"/>
      <c r="BS500" s="104"/>
      <c r="BT500" s="104"/>
      <c r="BU500" s="104"/>
    </row>
    <row r="501" spans="1:73" x14ac:dyDescent="0.25">
      <c r="A501" s="44">
        <f t="shared" si="69"/>
        <v>2015</v>
      </c>
      <c r="B501" s="44" t="str">
        <f t="shared" si="69"/>
        <v>AGOSTO</v>
      </c>
      <c r="C501" s="44">
        <v>20</v>
      </c>
      <c r="D501" s="44" t="str">
        <f t="shared" si="68"/>
        <v>AGOSTO 2015 / 19</v>
      </c>
      <c r="E501" s="104"/>
      <c r="F501" s="77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13"/>
      <c r="R501" s="113"/>
      <c r="S501" s="415"/>
      <c r="T501" s="113"/>
      <c r="U501" s="113"/>
      <c r="V501" s="104"/>
      <c r="W501" s="104"/>
      <c r="X501" s="104"/>
      <c r="Y501" s="104"/>
      <c r="Z501" s="104"/>
      <c r="AA501" s="230"/>
      <c r="AB501" s="115">
        <v>19</v>
      </c>
      <c r="AC501" s="66">
        <v>42237</v>
      </c>
      <c r="AD501" s="67">
        <v>56031</v>
      </c>
      <c r="AE501" s="68" t="s">
        <v>36</v>
      </c>
      <c r="AF501" s="69">
        <v>0.56289999999999996</v>
      </c>
      <c r="AG501" s="69">
        <v>86</v>
      </c>
      <c r="AH501" s="69">
        <v>34</v>
      </c>
      <c r="AI501" s="70">
        <v>0.96</v>
      </c>
      <c r="AJ501" s="70">
        <v>0</v>
      </c>
      <c r="AK501" s="71" t="s">
        <v>20</v>
      </c>
      <c r="AL501" s="69">
        <v>60</v>
      </c>
      <c r="AM501" s="71" t="s">
        <v>35</v>
      </c>
      <c r="AN501" s="70">
        <v>21194</v>
      </c>
      <c r="AO501" s="70">
        <v>0.25</v>
      </c>
      <c r="AP501" s="410"/>
      <c r="AQ501" s="99">
        <v>0.52</v>
      </c>
      <c r="AR501" s="99">
        <v>0.56999999999999995</v>
      </c>
      <c r="AS501" s="90">
        <v>80</v>
      </c>
      <c r="AT501" s="90">
        <v>170</v>
      </c>
      <c r="AU501" s="90">
        <v>36</v>
      </c>
      <c r="AV501" s="90">
        <v>2</v>
      </c>
      <c r="AW501" s="90">
        <v>3</v>
      </c>
      <c r="AX501" s="230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  <c r="BK501" s="104"/>
      <c r="BL501" s="104"/>
      <c r="BM501" s="104"/>
      <c r="BN501" s="421"/>
      <c r="BO501" s="104"/>
      <c r="BP501" s="104"/>
      <c r="BQ501" s="104"/>
      <c r="BR501" s="104"/>
      <c r="BS501" s="104"/>
      <c r="BT501" s="104"/>
      <c r="BU501" s="104"/>
    </row>
    <row r="502" spans="1:73" x14ac:dyDescent="0.25">
      <c r="A502" s="44">
        <f t="shared" si="69"/>
        <v>2015</v>
      </c>
      <c r="B502" s="44" t="str">
        <f t="shared" si="69"/>
        <v>AGOSTO</v>
      </c>
      <c r="C502" s="44">
        <v>21</v>
      </c>
      <c r="D502" s="44" t="str">
        <f t="shared" si="68"/>
        <v>AGOSTO 2015 / 20</v>
      </c>
      <c r="E502" s="104"/>
      <c r="F502" s="77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13"/>
      <c r="R502" s="113"/>
      <c r="S502" s="415"/>
      <c r="T502" s="113"/>
      <c r="U502" s="113"/>
      <c r="V502" s="104"/>
      <c r="W502" s="104"/>
      <c r="X502" s="104"/>
      <c r="Y502" s="104"/>
      <c r="Z502" s="104"/>
      <c r="AA502" s="230"/>
      <c r="AB502" s="115">
        <v>20</v>
      </c>
      <c r="AC502" s="66">
        <v>42239</v>
      </c>
      <c r="AD502" s="67">
        <v>56085</v>
      </c>
      <c r="AE502" s="68" t="s">
        <v>148</v>
      </c>
      <c r="AF502" s="69">
        <v>0.56200000000000006</v>
      </c>
      <c r="AG502" s="69">
        <v>88</v>
      </c>
      <c r="AH502" s="69">
        <v>34</v>
      </c>
      <c r="AI502" s="70">
        <v>1.04</v>
      </c>
      <c r="AJ502" s="70">
        <v>0</v>
      </c>
      <c r="AK502" s="71" t="s">
        <v>20</v>
      </c>
      <c r="AL502" s="69">
        <v>60</v>
      </c>
      <c r="AM502" s="71" t="s">
        <v>35</v>
      </c>
      <c r="AN502" s="70">
        <v>21199</v>
      </c>
      <c r="AO502" s="70">
        <v>0.28000000000000003</v>
      </c>
      <c r="AP502" s="410"/>
      <c r="AQ502" s="99">
        <v>0.52</v>
      </c>
      <c r="AR502" s="99">
        <v>0.56999999999999995</v>
      </c>
      <c r="AS502" s="90">
        <v>80</v>
      </c>
      <c r="AT502" s="90">
        <v>170</v>
      </c>
      <c r="AU502" s="90">
        <v>36</v>
      </c>
      <c r="AV502" s="90">
        <v>2</v>
      </c>
      <c r="AW502" s="90">
        <v>3</v>
      </c>
      <c r="AX502" s="230"/>
      <c r="AY502" s="104"/>
      <c r="AZ502" s="104"/>
      <c r="BA502" s="104"/>
      <c r="BB502" s="104"/>
      <c r="BC502" s="104"/>
      <c r="BD502" s="104"/>
      <c r="BE502" s="104"/>
      <c r="BF502" s="104"/>
      <c r="BG502" s="104"/>
      <c r="BH502" s="104"/>
      <c r="BI502" s="104"/>
      <c r="BJ502" s="104"/>
      <c r="BK502" s="104"/>
      <c r="BL502" s="104"/>
      <c r="BM502" s="104"/>
      <c r="BN502" s="421"/>
      <c r="BO502" s="104"/>
      <c r="BP502" s="104"/>
      <c r="BQ502" s="104"/>
      <c r="BR502" s="104"/>
      <c r="BS502" s="104"/>
      <c r="BT502" s="104"/>
      <c r="BU502" s="104"/>
    </row>
    <row r="503" spans="1:73" x14ac:dyDescent="0.25">
      <c r="A503" s="44">
        <f t="shared" si="69"/>
        <v>2015</v>
      </c>
      <c r="B503" s="44" t="str">
        <f t="shared" si="69"/>
        <v>AGOSTO</v>
      </c>
      <c r="C503" s="44">
        <v>22</v>
      </c>
      <c r="D503" s="44" t="str">
        <f t="shared" si="68"/>
        <v>AGOSTO 2015 / 21</v>
      </c>
      <c r="E503" s="104"/>
      <c r="F503" s="77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13"/>
      <c r="R503" s="113"/>
      <c r="S503" s="415"/>
      <c r="T503" s="113"/>
      <c r="U503" s="113"/>
      <c r="V503" s="104"/>
      <c r="W503" s="104"/>
      <c r="X503" s="104"/>
      <c r="Y503" s="104"/>
      <c r="Z503" s="104"/>
      <c r="AA503" s="230"/>
      <c r="AB503" s="115">
        <v>21</v>
      </c>
      <c r="AC503" s="66">
        <v>42240</v>
      </c>
      <c r="AD503" s="67">
        <v>56099</v>
      </c>
      <c r="AE503" s="68" t="s">
        <v>36</v>
      </c>
      <c r="AF503" s="69">
        <v>0.56299999999999994</v>
      </c>
      <c r="AG503" s="69">
        <v>86</v>
      </c>
      <c r="AH503" s="69">
        <v>34</v>
      </c>
      <c r="AI503" s="70">
        <v>1.07</v>
      </c>
      <c r="AJ503" s="70">
        <v>0</v>
      </c>
      <c r="AK503" s="71" t="s">
        <v>20</v>
      </c>
      <c r="AL503" s="69">
        <v>60</v>
      </c>
      <c r="AM503" s="71" t="s">
        <v>35</v>
      </c>
      <c r="AN503" s="70">
        <v>21193</v>
      </c>
      <c r="AO503" s="70">
        <v>0.23</v>
      </c>
      <c r="AP503" s="410"/>
      <c r="AQ503" s="99">
        <v>0.52</v>
      </c>
      <c r="AR503" s="99">
        <v>0.56999999999999995</v>
      </c>
      <c r="AS503" s="90">
        <v>80</v>
      </c>
      <c r="AT503" s="90">
        <v>170</v>
      </c>
      <c r="AU503" s="90">
        <v>36</v>
      </c>
      <c r="AV503" s="90">
        <v>2</v>
      </c>
      <c r="AW503" s="90">
        <v>3</v>
      </c>
      <c r="AX503" s="230"/>
      <c r="AY503" s="104"/>
      <c r="AZ503" s="104"/>
      <c r="BA503" s="104"/>
      <c r="BB503" s="104"/>
      <c r="BC503" s="104"/>
      <c r="BD503" s="104"/>
      <c r="BE503" s="104"/>
      <c r="BF503" s="104"/>
      <c r="BG503" s="104"/>
      <c r="BH503" s="104"/>
      <c r="BI503" s="104"/>
      <c r="BJ503" s="104"/>
      <c r="BK503" s="104"/>
      <c r="BL503" s="104"/>
      <c r="BM503" s="104"/>
      <c r="BN503" s="421"/>
      <c r="BO503" s="104"/>
      <c r="BP503" s="104"/>
      <c r="BQ503" s="104"/>
      <c r="BR503" s="104"/>
      <c r="BS503" s="104"/>
      <c r="BT503" s="104"/>
      <c r="BU503" s="104"/>
    </row>
    <row r="504" spans="1:73" x14ac:dyDescent="0.25">
      <c r="A504" s="44">
        <f t="shared" si="69"/>
        <v>2015</v>
      </c>
      <c r="B504" s="44" t="str">
        <f t="shared" si="69"/>
        <v>AGOSTO</v>
      </c>
      <c r="C504" s="44">
        <v>23</v>
      </c>
      <c r="D504" s="44" t="str">
        <f t="shared" si="68"/>
        <v>AGOSTO 2015 / 22</v>
      </c>
      <c r="E504" s="104"/>
      <c r="F504" s="77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13"/>
      <c r="R504" s="113"/>
      <c r="S504" s="415"/>
      <c r="T504" s="113"/>
      <c r="U504" s="113"/>
      <c r="V504" s="104"/>
      <c r="W504" s="104"/>
      <c r="X504" s="104"/>
      <c r="Y504" s="104"/>
      <c r="Z504" s="104"/>
      <c r="AA504" s="230"/>
      <c r="AB504" s="115">
        <v>22</v>
      </c>
      <c r="AC504" s="66">
        <v>42241</v>
      </c>
      <c r="AD504" s="67">
        <v>56120</v>
      </c>
      <c r="AE504" s="68" t="s">
        <v>148</v>
      </c>
      <c r="AF504" s="69">
        <v>0.56359999999999999</v>
      </c>
      <c r="AG504" s="69">
        <v>85</v>
      </c>
      <c r="AH504" s="69">
        <v>34</v>
      </c>
      <c r="AI504" s="70">
        <v>1.03</v>
      </c>
      <c r="AJ504" s="70">
        <v>0</v>
      </c>
      <c r="AK504" s="71" t="s">
        <v>20</v>
      </c>
      <c r="AL504" s="69">
        <v>60</v>
      </c>
      <c r="AM504" s="71" t="s">
        <v>35</v>
      </c>
      <c r="AN504" s="70">
        <v>21191</v>
      </c>
      <c r="AO504" s="70">
        <v>0.21</v>
      </c>
      <c r="AP504" s="410"/>
      <c r="AQ504" s="99">
        <v>0.52</v>
      </c>
      <c r="AR504" s="99">
        <v>0.56999999999999995</v>
      </c>
      <c r="AS504" s="90">
        <v>80</v>
      </c>
      <c r="AT504" s="90">
        <v>170</v>
      </c>
      <c r="AU504" s="90">
        <v>36</v>
      </c>
      <c r="AV504" s="90">
        <v>2</v>
      </c>
      <c r="AW504" s="90">
        <v>3</v>
      </c>
      <c r="AX504" s="230"/>
      <c r="AY504" s="104"/>
      <c r="AZ504" s="104"/>
      <c r="BA504" s="104"/>
      <c r="BB504" s="104"/>
      <c r="BC504" s="104"/>
      <c r="BD504" s="104"/>
      <c r="BE504" s="104"/>
      <c r="BF504" s="104"/>
      <c r="BG504" s="104"/>
      <c r="BH504" s="104"/>
      <c r="BI504" s="104"/>
      <c r="BJ504" s="104"/>
      <c r="BK504" s="104"/>
      <c r="BL504" s="104"/>
      <c r="BM504" s="104"/>
      <c r="BN504" s="421"/>
      <c r="BO504" s="104"/>
      <c r="BP504" s="104"/>
      <c r="BQ504" s="104"/>
      <c r="BR504" s="104"/>
      <c r="BS504" s="104"/>
      <c r="BT504" s="104"/>
      <c r="BU504" s="104"/>
    </row>
    <row r="505" spans="1:73" x14ac:dyDescent="0.25">
      <c r="A505" s="44">
        <f t="shared" si="69"/>
        <v>2015</v>
      </c>
      <c r="B505" s="44" t="str">
        <f t="shared" si="69"/>
        <v>AGOSTO</v>
      </c>
      <c r="C505" s="44">
        <v>24</v>
      </c>
      <c r="D505" s="44" t="str">
        <f t="shared" si="68"/>
        <v>AGOSTO 2015 / 23</v>
      </c>
      <c r="E505" s="104"/>
      <c r="F505" s="77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13"/>
      <c r="R505" s="113"/>
      <c r="S505" s="415"/>
      <c r="T505" s="113"/>
      <c r="U505" s="113"/>
      <c r="V505" s="104"/>
      <c r="W505" s="104"/>
      <c r="X505" s="104"/>
      <c r="Y505" s="104"/>
      <c r="Z505" s="104"/>
      <c r="AA505" s="230"/>
      <c r="AB505" s="115">
        <v>23</v>
      </c>
      <c r="AC505" s="66">
        <v>42242</v>
      </c>
      <c r="AD505" s="67">
        <v>56142</v>
      </c>
      <c r="AE505" s="68" t="s">
        <v>36</v>
      </c>
      <c r="AF505" s="69">
        <v>0.56340000000000001</v>
      </c>
      <c r="AG505" s="69">
        <v>86</v>
      </c>
      <c r="AH505" s="69">
        <v>34</v>
      </c>
      <c r="AI505" s="70">
        <v>1.03</v>
      </c>
      <c r="AJ505" s="70">
        <v>0</v>
      </c>
      <c r="AK505" s="71" t="s">
        <v>20</v>
      </c>
      <c r="AL505" s="69">
        <v>60</v>
      </c>
      <c r="AM505" s="71" t="s">
        <v>35</v>
      </c>
      <c r="AN505" s="70">
        <v>21191</v>
      </c>
      <c r="AO505" s="70">
        <v>0.31</v>
      </c>
      <c r="AP505" s="410"/>
      <c r="AQ505" s="99">
        <v>0.52</v>
      </c>
      <c r="AR505" s="99">
        <v>0.56999999999999995</v>
      </c>
      <c r="AS505" s="90">
        <v>80</v>
      </c>
      <c r="AT505" s="90">
        <v>170</v>
      </c>
      <c r="AU505" s="90">
        <v>36</v>
      </c>
      <c r="AV505" s="90">
        <v>2</v>
      </c>
      <c r="AW505" s="90">
        <v>3</v>
      </c>
      <c r="AX505" s="230"/>
      <c r="AY505" s="104"/>
      <c r="AZ505" s="104"/>
      <c r="BA505" s="104"/>
      <c r="BB505" s="104"/>
      <c r="BC505" s="104"/>
      <c r="BD505" s="104"/>
      <c r="BE505" s="104"/>
      <c r="BF505" s="104"/>
      <c r="BG505" s="104"/>
      <c r="BH505" s="104"/>
      <c r="BI505" s="104"/>
      <c r="BJ505" s="104"/>
      <c r="BK505" s="104"/>
      <c r="BL505" s="104"/>
      <c r="BM505" s="104"/>
      <c r="BN505" s="421"/>
      <c r="BO505" s="104"/>
      <c r="BP505" s="104"/>
      <c r="BQ505" s="104"/>
      <c r="BR505" s="104"/>
      <c r="BS505" s="104"/>
      <c r="BT505" s="104"/>
      <c r="BU505" s="104"/>
    </row>
    <row r="506" spans="1:73" x14ac:dyDescent="0.25">
      <c r="A506" s="44">
        <f t="shared" si="69"/>
        <v>2015</v>
      </c>
      <c r="B506" s="44" t="str">
        <f t="shared" si="69"/>
        <v>AGOSTO</v>
      </c>
      <c r="C506" s="44">
        <v>25</v>
      </c>
      <c r="D506" s="44" t="str">
        <f t="shared" si="68"/>
        <v>AGOSTO 2015 / 24</v>
      </c>
      <c r="E506" s="104"/>
      <c r="F506" s="77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13"/>
      <c r="R506" s="113"/>
      <c r="S506" s="415"/>
      <c r="T506" s="113"/>
      <c r="U506" s="113"/>
      <c r="V506" s="104"/>
      <c r="W506" s="104"/>
      <c r="X506" s="104"/>
      <c r="Y506" s="104"/>
      <c r="Z506" s="104"/>
      <c r="AA506" s="230"/>
      <c r="AB506" s="115">
        <v>24</v>
      </c>
      <c r="AC506" s="66">
        <v>42243</v>
      </c>
      <c r="AD506" s="67">
        <v>56168</v>
      </c>
      <c r="AE506" s="68" t="s">
        <v>148</v>
      </c>
      <c r="AF506" s="69">
        <v>0.56359999999999999</v>
      </c>
      <c r="AG506" s="69">
        <v>85</v>
      </c>
      <c r="AH506" s="69">
        <v>34</v>
      </c>
      <c r="AI506" s="70">
        <v>1.03</v>
      </c>
      <c r="AJ506" s="70">
        <v>0</v>
      </c>
      <c r="AK506" s="71" t="s">
        <v>20</v>
      </c>
      <c r="AL506" s="69">
        <v>50</v>
      </c>
      <c r="AM506" s="71" t="s">
        <v>35</v>
      </c>
      <c r="AN506" s="70">
        <v>21191</v>
      </c>
      <c r="AO506" s="70">
        <v>0.28000000000000003</v>
      </c>
      <c r="AP506" s="410"/>
      <c r="AQ506" s="99">
        <v>0.52</v>
      </c>
      <c r="AR506" s="99">
        <v>0.56999999999999995</v>
      </c>
      <c r="AS506" s="90">
        <v>80</v>
      </c>
      <c r="AT506" s="90">
        <v>170</v>
      </c>
      <c r="AU506" s="90">
        <v>36</v>
      </c>
      <c r="AV506" s="90">
        <v>2</v>
      </c>
      <c r="AW506" s="90">
        <v>3</v>
      </c>
      <c r="AX506" s="230"/>
      <c r="AY506" s="104"/>
      <c r="AZ506" s="104"/>
      <c r="BA506" s="104"/>
      <c r="BB506" s="104"/>
      <c r="BC506" s="104"/>
      <c r="BD506" s="104"/>
      <c r="BE506" s="104"/>
      <c r="BF506" s="104"/>
      <c r="BG506" s="104"/>
      <c r="BH506" s="104"/>
      <c r="BI506" s="104"/>
      <c r="BJ506" s="104"/>
      <c r="BK506" s="104"/>
      <c r="BL506" s="104"/>
      <c r="BM506" s="104"/>
      <c r="BN506" s="421"/>
      <c r="BO506" s="104"/>
      <c r="BP506" s="104"/>
      <c r="BQ506" s="104"/>
      <c r="BR506" s="104"/>
      <c r="BS506" s="104"/>
      <c r="BT506" s="104"/>
      <c r="BU506" s="104"/>
    </row>
    <row r="507" spans="1:73" x14ac:dyDescent="0.25">
      <c r="A507" s="44">
        <f t="shared" si="69"/>
        <v>2015</v>
      </c>
      <c r="B507" s="44" t="str">
        <f t="shared" si="69"/>
        <v>AGOSTO</v>
      </c>
      <c r="C507" s="44">
        <v>26</v>
      </c>
      <c r="D507" s="44" t="str">
        <f t="shared" si="68"/>
        <v>AGOSTO 2015 / 25</v>
      </c>
      <c r="E507" s="104"/>
      <c r="F507" s="77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13"/>
      <c r="R507" s="113"/>
      <c r="S507" s="415"/>
      <c r="T507" s="113"/>
      <c r="U507" s="113"/>
      <c r="V507" s="104"/>
      <c r="W507" s="104"/>
      <c r="X507" s="104"/>
      <c r="Y507" s="104"/>
      <c r="Z507" s="104"/>
      <c r="AA507" s="230"/>
      <c r="AB507" s="115">
        <v>25</v>
      </c>
      <c r="AC507" s="66">
        <v>42244</v>
      </c>
      <c r="AD507" s="67">
        <v>56208</v>
      </c>
      <c r="AE507" s="68" t="s">
        <v>36</v>
      </c>
      <c r="AF507" s="69">
        <v>0.56369999999999998</v>
      </c>
      <c r="AG507" s="69">
        <v>85</v>
      </c>
      <c r="AH507" s="69">
        <v>34</v>
      </c>
      <c r="AI507" s="70">
        <v>1.03</v>
      </c>
      <c r="AJ507" s="70">
        <v>0</v>
      </c>
      <c r="AK507" s="71" t="s">
        <v>20</v>
      </c>
      <c r="AL507" s="69">
        <v>50</v>
      </c>
      <c r="AM507" s="71" t="s">
        <v>35</v>
      </c>
      <c r="AN507" s="70">
        <v>21190</v>
      </c>
      <c r="AO507" s="70">
        <v>0.32</v>
      </c>
      <c r="AP507" s="410"/>
      <c r="AQ507" s="99">
        <v>0.52</v>
      </c>
      <c r="AR507" s="99">
        <v>0.56999999999999995</v>
      </c>
      <c r="AS507" s="90">
        <v>80</v>
      </c>
      <c r="AT507" s="90">
        <v>170</v>
      </c>
      <c r="AU507" s="90">
        <v>36</v>
      </c>
      <c r="AV507" s="90">
        <v>2</v>
      </c>
      <c r="AW507" s="90">
        <v>3</v>
      </c>
      <c r="AX507" s="230"/>
      <c r="AY507" s="104"/>
      <c r="AZ507" s="104"/>
      <c r="BA507" s="104"/>
      <c r="BB507" s="104"/>
      <c r="BC507" s="104"/>
      <c r="BD507" s="104"/>
      <c r="BE507" s="104"/>
      <c r="BF507" s="104"/>
      <c r="BG507" s="104"/>
      <c r="BH507" s="104"/>
      <c r="BI507" s="104"/>
      <c r="BJ507" s="104"/>
      <c r="BK507" s="104"/>
      <c r="BL507" s="104"/>
      <c r="BM507" s="104"/>
      <c r="BN507" s="421"/>
      <c r="BO507" s="104"/>
      <c r="BP507" s="104"/>
      <c r="BQ507" s="104"/>
      <c r="BR507" s="104"/>
      <c r="BS507" s="104"/>
      <c r="BT507" s="104"/>
      <c r="BU507" s="104"/>
    </row>
    <row r="508" spans="1:73" x14ac:dyDescent="0.25">
      <c r="A508" s="44">
        <f t="shared" si="69"/>
        <v>2015</v>
      </c>
      <c r="B508" s="44" t="str">
        <f t="shared" si="69"/>
        <v>AGOSTO</v>
      </c>
      <c r="C508" s="44">
        <v>27</v>
      </c>
      <c r="D508" s="44" t="str">
        <f t="shared" si="68"/>
        <v>AGOSTO 2015 / 26</v>
      </c>
      <c r="E508" s="104"/>
      <c r="F508" s="77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13"/>
      <c r="R508" s="113"/>
      <c r="S508" s="415"/>
      <c r="T508" s="113"/>
      <c r="U508" s="113"/>
      <c r="V508" s="104"/>
      <c r="W508" s="104"/>
      <c r="X508" s="104"/>
      <c r="Y508" s="104"/>
      <c r="Z508" s="104"/>
      <c r="AA508" s="230"/>
      <c r="AB508" s="115">
        <v>26</v>
      </c>
      <c r="AC508" s="66">
        <v>42245</v>
      </c>
      <c r="AD508" s="67">
        <v>56241</v>
      </c>
      <c r="AE508" s="68" t="s">
        <v>148</v>
      </c>
      <c r="AF508" s="69">
        <v>0.56230000000000002</v>
      </c>
      <c r="AG508" s="69">
        <v>88</v>
      </c>
      <c r="AH508" s="69">
        <v>34</v>
      </c>
      <c r="AI508" s="70">
        <v>1.1499999999999999</v>
      </c>
      <c r="AJ508" s="70">
        <v>0</v>
      </c>
      <c r="AK508" s="71" t="s">
        <v>20</v>
      </c>
      <c r="AL508" s="69">
        <v>48</v>
      </c>
      <c r="AM508" s="71" t="s">
        <v>35</v>
      </c>
      <c r="AN508" s="70">
        <v>21204</v>
      </c>
      <c r="AO508" s="70">
        <v>0.01</v>
      </c>
      <c r="AP508" s="410"/>
      <c r="AQ508" s="99">
        <v>0.52</v>
      </c>
      <c r="AR508" s="99">
        <v>0.56999999999999995</v>
      </c>
      <c r="AS508" s="90">
        <v>80</v>
      </c>
      <c r="AT508" s="90">
        <v>170</v>
      </c>
      <c r="AU508" s="90">
        <v>36</v>
      </c>
      <c r="AV508" s="90">
        <v>2</v>
      </c>
      <c r="AW508" s="90">
        <v>3</v>
      </c>
      <c r="AX508" s="230"/>
      <c r="AY508" s="104"/>
      <c r="AZ508" s="104"/>
      <c r="BA508" s="104"/>
      <c r="BB508" s="104"/>
      <c r="BC508" s="104"/>
      <c r="BD508" s="104"/>
      <c r="BE508" s="104"/>
      <c r="BF508" s="104"/>
      <c r="BG508" s="104"/>
      <c r="BH508" s="104"/>
      <c r="BI508" s="104"/>
      <c r="BJ508" s="104"/>
      <c r="BK508" s="104"/>
      <c r="BL508" s="104"/>
      <c r="BM508" s="104"/>
      <c r="BN508" s="421"/>
      <c r="BO508" s="104"/>
      <c r="BP508" s="104"/>
      <c r="BQ508" s="104"/>
      <c r="BR508" s="104"/>
      <c r="BS508" s="104"/>
      <c r="BT508" s="104"/>
      <c r="BU508" s="104"/>
    </row>
    <row r="509" spans="1:73" x14ac:dyDescent="0.25">
      <c r="A509" s="44">
        <f t="shared" si="69"/>
        <v>2015</v>
      </c>
      <c r="B509" s="44" t="str">
        <f t="shared" si="69"/>
        <v>AGOSTO</v>
      </c>
      <c r="C509" s="44">
        <v>28</v>
      </c>
      <c r="D509" s="44" t="str">
        <f t="shared" si="68"/>
        <v>AGOSTO 2015 / 27</v>
      </c>
      <c r="E509" s="104"/>
      <c r="F509" s="77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13"/>
      <c r="R509" s="113"/>
      <c r="S509" s="415"/>
      <c r="T509" s="113"/>
      <c r="U509" s="113"/>
      <c r="V509" s="104"/>
      <c r="W509" s="104"/>
      <c r="X509" s="104"/>
      <c r="Y509" s="104"/>
      <c r="Z509" s="104"/>
      <c r="AA509" s="230"/>
      <c r="AB509" s="115">
        <v>27</v>
      </c>
      <c r="AC509" s="66">
        <v>42246</v>
      </c>
      <c r="AD509" s="67">
        <v>56254</v>
      </c>
      <c r="AE509" s="68" t="s">
        <v>36</v>
      </c>
      <c r="AF509" s="69">
        <v>0.56340000000000001</v>
      </c>
      <c r="AG509" s="69">
        <v>85</v>
      </c>
      <c r="AH509" s="69">
        <v>34</v>
      </c>
      <c r="AI509" s="70">
        <v>1.03</v>
      </c>
      <c r="AJ509" s="70">
        <v>0</v>
      </c>
      <c r="AK509" s="71" t="s">
        <v>20</v>
      </c>
      <c r="AL509" s="69">
        <v>50</v>
      </c>
      <c r="AM509" s="71" t="s">
        <v>35</v>
      </c>
      <c r="AN509" s="70">
        <v>21191</v>
      </c>
      <c r="AO509" s="70">
        <v>0.25</v>
      </c>
      <c r="AP509" s="410"/>
      <c r="AQ509" s="99">
        <v>0.52</v>
      </c>
      <c r="AR509" s="99">
        <v>0.56999999999999995</v>
      </c>
      <c r="AS509" s="90">
        <v>80</v>
      </c>
      <c r="AT509" s="90">
        <v>170</v>
      </c>
      <c r="AU509" s="90">
        <v>36</v>
      </c>
      <c r="AV509" s="90">
        <v>2</v>
      </c>
      <c r="AW509" s="90">
        <v>3</v>
      </c>
      <c r="AX509" s="230"/>
      <c r="AY509" s="104"/>
      <c r="AZ509" s="104"/>
      <c r="BA509" s="104"/>
      <c r="BB509" s="104"/>
      <c r="BC509" s="104"/>
      <c r="BD509" s="104"/>
      <c r="BE509" s="104"/>
      <c r="BF509" s="104"/>
      <c r="BG509" s="104"/>
      <c r="BH509" s="104"/>
      <c r="BI509" s="104"/>
      <c r="BJ509" s="104"/>
      <c r="BK509" s="104"/>
      <c r="BL509" s="104"/>
      <c r="BM509" s="104"/>
      <c r="BN509" s="421"/>
      <c r="BO509" s="104"/>
      <c r="BP509" s="104"/>
      <c r="BQ509" s="104"/>
      <c r="BR509" s="104"/>
      <c r="BS509" s="104"/>
      <c r="BT509" s="104"/>
      <c r="BU509" s="104"/>
    </row>
    <row r="510" spans="1:73" x14ac:dyDescent="0.25">
      <c r="A510" s="44">
        <f t="shared" si="69"/>
        <v>2015</v>
      </c>
      <c r="B510" s="44" t="str">
        <f t="shared" si="69"/>
        <v>AGOSTO</v>
      </c>
      <c r="C510" s="44">
        <v>29</v>
      </c>
      <c r="D510" s="44" t="str">
        <f t="shared" si="68"/>
        <v>AGOSTO 2015 / 28</v>
      </c>
      <c r="E510" s="104"/>
      <c r="F510" s="77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13"/>
      <c r="R510" s="113"/>
      <c r="S510" s="415"/>
      <c r="T510" s="113"/>
      <c r="U510" s="113"/>
      <c r="V510" s="104"/>
      <c r="W510" s="104"/>
      <c r="X510" s="104"/>
      <c r="Y510" s="104"/>
      <c r="Z510" s="104"/>
      <c r="AA510" s="230"/>
      <c r="AB510" s="115">
        <v>28</v>
      </c>
      <c r="AC510" s="66">
        <v>42247</v>
      </c>
      <c r="AD510" s="67">
        <v>56411</v>
      </c>
      <c r="AE510" s="68" t="s">
        <v>148</v>
      </c>
      <c r="AF510" s="69">
        <v>0.56379999999999997</v>
      </c>
      <c r="AG510" s="69">
        <v>85</v>
      </c>
      <c r="AH510" s="69">
        <v>34</v>
      </c>
      <c r="AI510" s="70">
        <v>1.1200000000000001</v>
      </c>
      <c r="AJ510" s="70">
        <v>0</v>
      </c>
      <c r="AK510" s="71" t="s">
        <v>20</v>
      </c>
      <c r="AL510" s="69">
        <v>49</v>
      </c>
      <c r="AM510" s="71" t="s">
        <v>35</v>
      </c>
      <c r="AN510" s="70">
        <v>21190</v>
      </c>
      <c r="AO510" s="70">
        <v>0.2</v>
      </c>
      <c r="AP510" s="410"/>
      <c r="AQ510" s="99">
        <v>0.52</v>
      </c>
      <c r="AR510" s="99">
        <v>0.56999999999999995</v>
      </c>
      <c r="AS510" s="90">
        <v>80</v>
      </c>
      <c r="AT510" s="90">
        <v>170</v>
      </c>
      <c r="AU510" s="90">
        <v>36</v>
      </c>
      <c r="AV510" s="90">
        <v>2</v>
      </c>
      <c r="AW510" s="90">
        <v>3</v>
      </c>
      <c r="AX510" s="230"/>
      <c r="AY510" s="104"/>
      <c r="AZ510" s="104"/>
      <c r="BA510" s="104"/>
      <c r="BB510" s="104"/>
      <c r="BC510" s="104"/>
      <c r="BD510" s="104"/>
      <c r="BE510" s="104"/>
      <c r="BF510" s="104"/>
      <c r="BG510" s="104"/>
      <c r="BH510" s="104"/>
      <c r="BI510" s="104"/>
      <c r="BJ510" s="104"/>
      <c r="BK510" s="104"/>
      <c r="BL510" s="104"/>
      <c r="BM510" s="104"/>
      <c r="BN510" s="421"/>
      <c r="BO510" s="104"/>
      <c r="BP510" s="104"/>
      <c r="BQ510" s="104"/>
      <c r="BR510" s="104"/>
      <c r="BS510" s="104"/>
      <c r="BT510" s="104"/>
      <c r="BU510" s="104"/>
    </row>
    <row r="511" spans="1:73" x14ac:dyDescent="0.25">
      <c r="A511" s="44">
        <f t="shared" si="69"/>
        <v>2015</v>
      </c>
      <c r="B511" s="44" t="str">
        <f t="shared" si="69"/>
        <v>AGOSTO</v>
      </c>
      <c r="C511" s="44">
        <v>30</v>
      </c>
      <c r="D511" s="44" t="str">
        <f t="shared" si="68"/>
        <v>AGOSTO 2015 / 29</v>
      </c>
      <c r="S511" s="417"/>
    </row>
    <row r="512" spans="1:73" x14ac:dyDescent="0.25">
      <c r="A512" s="44">
        <f t="shared" si="69"/>
        <v>2015</v>
      </c>
      <c r="B512" s="44" t="str">
        <f t="shared" si="69"/>
        <v>AGOSTO</v>
      </c>
      <c r="C512" s="44">
        <v>31</v>
      </c>
      <c r="D512" s="44" t="str">
        <f t="shared" si="68"/>
        <v>AGOSTO 2015 / 30</v>
      </c>
      <c r="S512" s="417"/>
    </row>
    <row r="513" spans="1:74" s="206" customFormat="1" ht="15.75" x14ac:dyDescent="0.25">
      <c r="D513" s="44" t="str">
        <f t="shared" si="68"/>
        <v>AGOSTO 2015 / 31</v>
      </c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17"/>
      <c r="T513" s="44"/>
      <c r="U513" s="44"/>
      <c r="V513" s="44"/>
      <c r="W513" s="44"/>
      <c r="X513" s="44"/>
      <c r="Y513" s="44"/>
      <c r="Z513" s="44"/>
      <c r="AA513" s="207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11"/>
      <c r="AQ513" s="44"/>
      <c r="AR513" s="44"/>
      <c r="AS513" s="44"/>
      <c r="AT513" s="44"/>
      <c r="AU513" s="44"/>
      <c r="AV513" s="44"/>
      <c r="AW513" s="44"/>
      <c r="AX513" s="207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22"/>
      <c r="BO513" s="44"/>
      <c r="BP513" s="44"/>
      <c r="BQ513" s="44"/>
      <c r="BR513" s="44"/>
      <c r="BS513" s="44"/>
      <c r="BT513" s="44"/>
      <c r="BU513" s="44"/>
      <c r="BV513" s="209" t="str">
        <f>IFERROR(AVERAGE(BV482:BV512),"")</f>
        <v/>
      </c>
    </row>
    <row r="514" spans="1:74" ht="15.75" x14ac:dyDescent="0.25">
      <c r="A514" s="44">
        <v>2015</v>
      </c>
      <c r="B514" s="44" t="s">
        <v>235</v>
      </c>
      <c r="C514" s="44">
        <v>1</v>
      </c>
      <c r="D514" s="208" t="s">
        <v>228</v>
      </c>
      <c r="E514" s="209">
        <f t="shared" ref="E514:AJ514" si="70">IFERROR(AVERAGE(E483:E513),"")</f>
        <v>8.5</v>
      </c>
      <c r="F514" s="209">
        <f t="shared" si="70"/>
        <v>42233.5</v>
      </c>
      <c r="G514" s="209">
        <f t="shared" si="70"/>
        <v>55959</v>
      </c>
      <c r="H514" s="209" t="str">
        <f t="shared" si="70"/>
        <v/>
      </c>
      <c r="I514" s="209">
        <f t="shared" si="70"/>
        <v>0.55154374999999989</v>
      </c>
      <c r="J514" s="209">
        <f t="shared" si="70"/>
        <v>98.9375</v>
      </c>
      <c r="K514" s="209">
        <f t="shared" si="70"/>
        <v>28.1875</v>
      </c>
      <c r="L514" s="209">
        <f t="shared" si="70"/>
        <v>1.115</v>
      </c>
      <c r="M514" s="209">
        <f t="shared" si="70"/>
        <v>0</v>
      </c>
      <c r="N514" s="209" t="str">
        <f t="shared" si="70"/>
        <v/>
      </c>
      <c r="O514" s="209">
        <f t="shared" si="70"/>
        <v>3</v>
      </c>
      <c r="P514" s="209" t="str">
        <f t="shared" si="70"/>
        <v/>
      </c>
      <c r="Q514" s="209">
        <f t="shared" si="70"/>
        <v>21266.5</v>
      </c>
      <c r="R514" s="209">
        <f t="shared" si="70"/>
        <v>0.44812499999999994</v>
      </c>
      <c r="S514" s="418" t="str">
        <f t="shared" si="70"/>
        <v/>
      </c>
      <c r="T514" s="209">
        <f t="shared" si="70"/>
        <v>0.5199999999999998</v>
      </c>
      <c r="U514" s="209">
        <f t="shared" si="70"/>
        <v>0.57000000000000006</v>
      </c>
      <c r="V514" s="209">
        <f t="shared" si="70"/>
        <v>80</v>
      </c>
      <c r="W514" s="209">
        <f t="shared" si="70"/>
        <v>170</v>
      </c>
      <c r="X514" s="209">
        <f t="shared" si="70"/>
        <v>36</v>
      </c>
      <c r="Y514" s="209">
        <f t="shared" si="70"/>
        <v>2</v>
      </c>
      <c r="Z514" s="209">
        <f t="shared" si="70"/>
        <v>3</v>
      </c>
      <c r="AA514" s="209" t="str">
        <f t="shared" si="70"/>
        <v/>
      </c>
      <c r="AB514" s="209">
        <f t="shared" si="70"/>
        <v>14.5</v>
      </c>
      <c r="AC514" s="209">
        <f t="shared" si="70"/>
        <v>42232.678571428572</v>
      </c>
      <c r="AD514" s="209">
        <f t="shared" si="70"/>
        <v>55931.142857142855</v>
      </c>
      <c r="AE514" s="209" t="str">
        <f t="shared" si="70"/>
        <v/>
      </c>
      <c r="AF514" s="209">
        <f t="shared" si="70"/>
        <v>0.56306428571428568</v>
      </c>
      <c r="AG514" s="209">
        <f t="shared" si="70"/>
        <v>86.428571428571431</v>
      </c>
      <c r="AH514" s="209">
        <f t="shared" si="70"/>
        <v>34.071428571428569</v>
      </c>
      <c r="AI514" s="209">
        <f t="shared" si="70"/>
        <v>1.0185714285714289</v>
      </c>
      <c r="AJ514" s="209">
        <f t="shared" si="70"/>
        <v>0</v>
      </c>
      <c r="AK514" s="209" t="str">
        <f t="shared" ref="AK514:BP514" si="71">IFERROR(AVERAGE(AK483:AK513),"")</f>
        <v/>
      </c>
      <c r="AL514" s="209">
        <f t="shared" si="71"/>
        <v>60.607142857142854</v>
      </c>
      <c r="AM514" s="209" t="str">
        <f t="shared" si="71"/>
        <v/>
      </c>
      <c r="AN514" s="209">
        <f t="shared" si="71"/>
        <v>21192.285714285714</v>
      </c>
      <c r="AO514" s="209">
        <f t="shared" si="71"/>
        <v>0.32785714285714279</v>
      </c>
      <c r="AP514" s="412" t="str">
        <f t="shared" si="71"/>
        <v/>
      </c>
      <c r="AQ514" s="209">
        <f t="shared" si="71"/>
        <v>0.51999999999999968</v>
      </c>
      <c r="AR514" s="209">
        <f t="shared" si="71"/>
        <v>0.57000000000000017</v>
      </c>
      <c r="AS514" s="209">
        <f t="shared" si="71"/>
        <v>80</v>
      </c>
      <c r="AT514" s="209">
        <f t="shared" si="71"/>
        <v>170</v>
      </c>
      <c r="AU514" s="209">
        <f t="shared" si="71"/>
        <v>36</v>
      </c>
      <c r="AV514" s="209">
        <f t="shared" si="71"/>
        <v>2</v>
      </c>
      <c r="AW514" s="209">
        <f t="shared" si="71"/>
        <v>3</v>
      </c>
      <c r="AX514" s="209" t="str">
        <f t="shared" si="71"/>
        <v/>
      </c>
      <c r="AY514" s="209">
        <f t="shared" si="71"/>
        <v>2.5</v>
      </c>
      <c r="AZ514" s="209">
        <f t="shared" si="71"/>
        <v>42234.25</v>
      </c>
      <c r="BA514" s="209" t="str">
        <f t="shared" si="71"/>
        <v/>
      </c>
      <c r="BB514" s="209" t="str">
        <f t="shared" si="71"/>
        <v/>
      </c>
      <c r="BC514" s="209">
        <f t="shared" si="71"/>
        <v>0.55835000000000012</v>
      </c>
      <c r="BD514" s="209">
        <f t="shared" si="71"/>
        <v>91.75</v>
      </c>
      <c r="BE514" s="209">
        <f t="shared" si="71"/>
        <v>33.512</v>
      </c>
      <c r="BF514" s="209">
        <f t="shared" si="71"/>
        <v>0.84</v>
      </c>
      <c r="BG514" s="209">
        <f t="shared" si="71"/>
        <v>0.75</v>
      </c>
      <c r="BH514" s="209">
        <f t="shared" si="71"/>
        <v>0.02</v>
      </c>
      <c r="BI514" s="209">
        <f t="shared" si="71"/>
        <v>1</v>
      </c>
      <c r="BJ514" s="209">
        <f t="shared" si="71"/>
        <v>5.0000000000000001E-3</v>
      </c>
      <c r="BK514" s="209" t="str">
        <f t="shared" si="71"/>
        <v/>
      </c>
      <c r="BL514" s="209">
        <f t="shared" si="71"/>
        <v>21277.5</v>
      </c>
      <c r="BM514" s="209">
        <f t="shared" si="71"/>
        <v>0.4</v>
      </c>
      <c r="BN514" s="423" t="str">
        <f t="shared" si="71"/>
        <v/>
      </c>
      <c r="BO514" s="209">
        <f t="shared" si="71"/>
        <v>0.52</v>
      </c>
      <c r="BP514" s="209">
        <f t="shared" si="71"/>
        <v>0.56999999999999995</v>
      </c>
      <c r="BQ514" s="209">
        <f t="shared" ref="BQ514:BU514" si="72">IFERROR(AVERAGE(BQ483:BQ513),"")</f>
        <v>80</v>
      </c>
      <c r="BR514" s="209">
        <f t="shared" si="72"/>
        <v>170</v>
      </c>
      <c r="BS514" s="209">
        <f t="shared" si="72"/>
        <v>36</v>
      </c>
      <c r="BT514" s="209">
        <f t="shared" si="72"/>
        <v>2</v>
      </c>
      <c r="BU514" s="209">
        <f t="shared" si="72"/>
        <v>3</v>
      </c>
    </row>
    <row r="515" spans="1:74" x14ac:dyDescent="0.25">
      <c r="A515" s="44">
        <f>A514</f>
        <v>2015</v>
      </c>
      <c r="B515" s="44" t="str">
        <f>B514</f>
        <v>SEPTIEMBRE</v>
      </c>
      <c r="C515" s="44">
        <v>2</v>
      </c>
      <c r="D515" s="44" t="str">
        <f t="shared" ref="D515:D545" si="73">B514&amp;" "&amp;A514&amp;" / "&amp;C514</f>
        <v>SEPTIEMBRE 2015 / 1</v>
      </c>
      <c r="E515" s="104">
        <v>1</v>
      </c>
      <c r="F515" s="78">
        <v>42248</v>
      </c>
      <c r="G515" s="114">
        <v>56450</v>
      </c>
      <c r="H515" s="114" t="s">
        <v>19</v>
      </c>
      <c r="I515" s="92">
        <v>0.55320000000000003</v>
      </c>
      <c r="J515" s="93">
        <v>98</v>
      </c>
      <c r="K515" s="93">
        <v>26</v>
      </c>
      <c r="L515" s="93">
        <v>1.04</v>
      </c>
      <c r="M515" s="93">
        <v>0</v>
      </c>
      <c r="N515" s="94" t="s">
        <v>20</v>
      </c>
      <c r="O515" s="93">
        <v>3</v>
      </c>
      <c r="P515" s="94" t="s">
        <v>21</v>
      </c>
      <c r="Q515" s="121">
        <v>21259</v>
      </c>
      <c r="R515" s="93">
        <v>0.75</v>
      </c>
      <c r="S515" s="414"/>
      <c r="T515" s="99">
        <v>0.52</v>
      </c>
      <c r="U515" s="99">
        <v>0.56999999999999995</v>
      </c>
      <c r="V515" s="90">
        <v>80</v>
      </c>
      <c r="W515" s="90">
        <v>170</v>
      </c>
      <c r="X515" s="90">
        <v>36</v>
      </c>
      <c r="Y515" s="90">
        <v>2</v>
      </c>
      <c r="Z515" s="90">
        <v>3</v>
      </c>
      <c r="AA515" s="230"/>
      <c r="AB515" s="115">
        <v>1</v>
      </c>
      <c r="AC515" s="66">
        <v>42248</v>
      </c>
      <c r="AD515" s="67">
        <v>56437</v>
      </c>
      <c r="AE515" s="68" t="s">
        <v>36</v>
      </c>
      <c r="AF515" s="69">
        <v>0.56359999999999999</v>
      </c>
      <c r="AG515" s="69">
        <v>85</v>
      </c>
      <c r="AH515" s="69">
        <v>34</v>
      </c>
      <c r="AI515" s="70">
        <v>1.06</v>
      </c>
      <c r="AJ515" s="70">
        <v>0</v>
      </c>
      <c r="AK515" s="71" t="s">
        <v>20</v>
      </c>
      <c r="AL515" s="69">
        <v>45</v>
      </c>
      <c r="AM515" s="71" t="s">
        <v>35</v>
      </c>
      <c r="AN515" s="70">
        <v>21190</v>
      </c>
      <c r="AO515" s="70">
        <v>0.2</v>
      </c>
      <c r="AP515" s="410"/>
      <c r="AQ515" s="99">
        <v>0.52</v>
      </c>
      <c r="AR515" s="99">
        <v>0.56999999999999995</v>
      </c>
      <c r="AS515" s="90">
        <v>80</v>
      </c>
      <c r="AT515" s="90">
        <v>170</v>
      </c>
      <c r="AU515" s="90">
        <v>36</v>
      </c>
      <c r="AV515" s="90">
        <v>2</v>
      </c>
      <c r="AW515" s="90">
        <v>3</v>
      </c>
      <c r="AX515" s="230"/>
      <c r="AY515" s="104">
        <v>1</v>
      </c>
      <c r="AZ515" s="116">
        <v>42255</v>
      </c>
      <c r="BA515" s="117"/>
      <c r="BB515" s="117"/>
      <c r="BC515" s="117">
        <v>0.56389999999999996</v>
      </c>
      <c r="BD515" s="70">
        <v>84</v>
      </c>
      <c r="BE515" s="102">
        <f>((9/5)*BF515)+32</f>
        <v>33.512</v>
      </c>
      <c r="BF515" s="70">
        <v>0.84</v>
      </c>
      <c r="BG515" s="70">
        <v>1.1000000000000001</v>
      </c>
      <c r="BH515" s="70">
        <v>0.02</v>
      </c>
      <c r="BI515" s="70">
        <v>1</v>
      </c>
      <c r="BJ515" s="118">
        <v>5.0000000000000001E-3</v>
      </c>
      <c r="BK515" s="117" t="s">
        <v>37</v>
      </c>
      <c r="BL515" s="70">
        <v>21231</v>
      </c>
      <c r="BM515" s="70">
        <v>0.4</v>
      </c>
      <c r="BN515" s="424"/>
      <c r="BO515" s="99">
        <v>0.52</v>
      </c>
      <c r="BP515" s="99">
        <v>0.56999999999999995</v>
      </c>
      <c r="BQ515" s="90">
        <v>80</v>
      </c>
      <c r="BR515" s="90">
        <v>170</v>
      </c>
      <c r="BS515" s="90">
        <v>36</v>
      </c>
      <c r="BT515" s="90">
        <v>2</v>
      </c>
      <c r="BU515" s="90">
        <v>3</v>
      </c>
    </row>
    <row r="516" spans="1:74" x14ac:dyDescent="0.25">
      <c r="A516" s="44">
        <f t="shared" ref="A516:B544" si="74">A515</f>
        <v>2015</v>
      </c>
      <c r="B516" s="44" t="str">
        <f t="shared" si="74"/>
        <v>SEPTIEMBRE</v>
      </c>
      <c r="C516" s="44">
        <v>3</v>
      </c>
      <c r="D516" s="44" t="str">
        <f t="shared" si="73"/>
        <v>SEPTIEMBRE 2015 / 2</v>
      </c>
      <c r="E516" s="104">
        <v>2</v>
      </c>
      <c r="F516" s="78">
        <v>42249</v>
      </c>
      <c r="G516" s="114">
        <v>56462</v>
      </c>
      <c r="H516" s="114" t="s">
        <v>19</v>
      </c>
      <c r="I516" s="92">
        <v>0.55249999999999999</v>
      </c>
      <c r="J516" s="93">
        <v>94</v>
      </c>
      <c r="K516" s="93">
        <v>27</v>
      </c>
      <c r="L516" s="93">
        <v>0.85</v>
      </c>
      <c r="M516" s="93">
        <v>0</v>
      </c>
      <c r="N516" s="94" t="s">
        <v>20</v>
      </c>
      <c r="O516" s="93">
        <v>3</v>
      </c>
      <c r="P516" s="94" t="s">
        <v>21</v>
      </c>
      <c r="Q516" s="121">
        <v>21262</v>
      </c>
      <c r="R516" s="93">
        <v>0.88</v>
      </c>
      <c r="S516" s="414"/>
      <c r="T516" s="99">
        <v>0.52</v>
      </c>
      <c r="U516" s="99">
        <v>0.56999999999999995</v>
      </c>
      <c r="V516" s="90">
        <v>80</v>
      </c>
      <c r="W516" s="90">
        <v>170</v>
      </c>
      <c r="X516" s="90">
        <v>36</v>
      </c>
      <c r="Y516" s="90">
        <v>2</v>
      </c>
      <c r="Z516" s="90">
        <v>3</v>
      </c>
      <c r="AA516" s="230"/>
      <c r="AB516" s="115">
        <v>2</v>
      </c>
      <c r="AC516" s="66">
        <v>42249</v>
      </c>
      <c r="AD516" s="67">
        <v>56458</v>
      </c>
      <c r="AE516" s="68" t="s">
        <v>148</v>
      </c>
      <c r="AF516" s="69">
        <v>0.56330000000000002</v>
      </c>
      <c r="AG516" s="69">
        <v>85</v>
      </c>
      <c r="AH516" s="69">
        <v>34</v>
      </c>
      <c r="AI516" s="70">
        <v>1.03</v>
      </c>
      <c r="AJ516" s="70">
        <v>0</v>
      </c>
      <c r="AK516" s="71" t="s">
        <v>20</v>
      </c>
      <c r="AL516" s="69">
        <v>50</v>
      </c>
      <c r="AM516" s="71" t="s">
        <v>35</v>
      </c>
      <c r="AN516" s="70">
        <v>21192</v>
      </c>
      <c r="AO516" s="70">
        <v>0.19</v>
      </c>
      <c r="AP516" s="410"/>
      <c r="AQ516" s="99">
        <v>0.52</v>
      </c>
      <c r="AR516" s="99">
        <v>0.56999999999999995</v>
      </c>
      <c r="AS516" s="90">
        <v>80</v>
      </c>
      <c r="AT516" s="90">
        <v>170</v>
      </c>
      <c r="AU516" s="90">
        <v>36</v>
      </c>
      <c r="AV516" s="90">
        <v>2</v>
      </c>
      <c r="AW516" s="90">
        <v>3</v>
      </c>
      <c r="AX516" s="230"/>
      <c r="AY516" s="104">
        <v>2</v>
      </c>
      <c r="AZ516" s="116">
        <v>42261</v>
      </c>
      <c r="BA516" s="117"/>
      <c r="BB516" s="117"/>
      <c r="BC516" s="117">
        <v>0.56399999999999995</v>
      </c>
      <c r="BD516" s="70">
        <v>85</v>
      </c>
      <c r="BE516" s="102">
        <f>((9/5)*BF516)+32</f>
        <v>33.512</v>
      </c>
      <c r="BF516" s="70">
        <v>0.84</v>
      </c>
      <c r="BG516" s="70">
        <v>1.7</v>
      </c>
      <c r="BH516" s="70">
        <v>0.02</v>
      </c>
      <c r="BI516" s="70">
        <v>1</v>
      </c>
      <c r="BJ516" s="118">
        <v>5.0000000000000001E-3</v>
      </c>
      <c r="BK516" s="117" t="s">
        <v>37</v>
      </c>
      <c r="BL516" s="70">
        <v>21228</v>
      </c>
      <c r="BM516" s="70">
        <v>0.4</v>
      </c>
      <c r="BN516" s="424"/>
      <c r="BO516" s="99">
        <v>0.52</v>
      </c>
      <c r="BP516" s="99">
        <v>0.56999999999999995</v>
      </c>
      <c r="BQ516" s="90">
        <v>80</v>
      </c>
      <c r="BR516" s="90">
        <v>170</v>
      </c>
      <c r="BS516" s="90">
        <v>36</v>
      </c>
      <c r="BT516" s="90">
        <v>2</v>
      </c>
      <c r="BU516" s="90">
        <v>3</v>
      </c>
    </row>
    <row r="517" spans="1:74" x14ac:dyDescent="0.25">
      <c r="A517" s="44">
        <f t="shared" si="74"/>
        <v>2015</v>
      </c>
      <c r="B517" s="44" t="str">
        <f t="shared" si="74"/>
        <v>SEPTIEMBRE</v>
      </c>
      <c r="C517" s="44">
        <v>4</v>
      </c>
      <c r="D517" s="44" t="str">
        <f t="shared" si="73"/>
        <v>SEPTIEMBRE 2015 / 3</v>
      </c>
      <c r="E517" s="104">
        <v>3</v>
      </c>
      <c r="F517" s="78">
        <v>42251</v>
      </c>
      <c r="G517" s="114">
        <v>56505</v>
      </c>
      <c r="H517" s="114" t="s">
        <v>19</v>
      </c>
      <c r="I517" s="92">
        <v>0.5575</v>
      </c>
      <c r="J517" s="93">
        <v>91</v>
      </c>
      <c r="K517" s="93">
        <v>28</v>
      </c>
      <c r="L517" s="93">
        <v>1.46</v>
      </c>
      <c r="M517" s="93">
        <v>0</v>
      </c>
      <c r="N517" s="94" t="s">
        <v>20</v>
      </c>
      <c r="O517" s="93">
        <v>3</v>
      </c>
      <c r="P517" s="94" t="s">
        <v>21</v>
      </c>
      <c r="Q517" s="121">
        <v>21208</v>
      </c>
      <c r="R517" s="93">
        <v>0.56000000000000005</v>
      </c>
      <c r="S517" s="414"/>
      <c r="T517" s="99">
        <v>0.52</v>
      </c>
      <c r="U517" s="99">
        <v>0.56999999999999995</v>
      </c>
      <c r="V517" s="90">
        <v>80</v>
      </c>
      <c r="W517" s="90">
        <v>170</v>
      </c>
      <c r="X517" s="90">
        <v>36</v>
      </c>
      <c r="Y517" s="90">
        <v>2</v>
      </c>
      <c r="Z517" s="90">
        <v>3</v>
      </c>
      <c r="AA517" s="230"/>
      <c r="AB517" s="115">
        <v>3</v>
      </c>
      <c r="AC517" s="66">
        <v>42250</v>
      </c>
      <c r="AD517" s="67">
        <v>56481</v>
      </c>
      <c r="AE517" s="68" t="s">
        <v>36</v>
      </c>
      <c r="AF517" s="69">
        <v>0.56289999999999996</v>
      </c>
      <c r="AG517" s="69">
        <v>87</v>
      </c>
      <c r="AH517" s="69">
        <v>34</v>
      </c>
      <c r="AI517" s="70">
        <v>0.98</v>
      </c>
      <c r="AJ517" s="70">
        <v>0</v>
      </c>
      <c r="AK517" s="71" t="s">
        <v>20</v>
      </c>
      <c r="AL517" s="69">
        <v>50</v>
      </c>
      <c r="AM517" s="71" t="s">
        <v>35</v>
      </c>
      <c r="AN517" s="70">
        <v>21189</v>
      </c>
      <c r="AO517" s="70">
        <v>0.5</v>
      </c>
      <c r="AP517" s="410"/>
      <c r="AQ517" s="99">
        <v>0.52</v>
      </c>
      <c r="AR517" s="99">
        <v>0.56999999999999995</v>
      </c>
      <c r="AS517" s="90">
        <v>80</v>
      </c>
      <c r="AT517" s="90">
        <v>170</v>
      </c>
      <c r="AU517" s="90">
        <v>36</v>
      </c>
      <c r="AV517" s="90">
        <v>2</v>
      </c>
      <c r="AW517" s="90">
        <v>3</v>
      </c>
      <c r="AX517" s="230"/>
      <c r="AY517" s="104">
        <v>3</v>
      </c>
      <c r="AZ517" s="116">
        <v>42262</v>
      </c>
      <c r="BA517" s="117"/>
      <c r="BB517" s="117"/>
      <c r="BC517" s="117">
        <v>0.56210000000000004</v>
      </c>
      <c r="BD517" s="70">
        <v>89</v>
      </c>
      <c r="BE517" s="102">
        <f>((9/5)*BF517)+32</f>
        <v>33.512</v>
      </c>
      <c r="BF517" s="70">
        <v>0.84</v>
      </c>
      <c r="BG517" s="70">
        <v>1</v>
      </c>
      <c r="BH517" s="70">
        <v>0.02</v>
      </c>
      <c r="BI517" s="70">
        <v>1</v>
      </c>
      <c r="BJ517" s="118">
        <v>5.0000000000000001E-3</v>
      </c>
      <c r="BK517" s="117" t="s">
        <v>37</v>
      </c>
      <c r="BL517" s="70">
        <v>21242</v>
      </c>
      <c r="BM517" s="70">
        <v>0.4</v>
      </c>
      <c r="BN517" s="424"/>
      <c r="BO517" s="99">
        <v>0.52</v>
      </c>
      <c r="BP517" s="99">
        <v>0.56999999999999995</v>
      </c>
      <c r="BQ517" s="90">
        <v>80</v>
      </c>
      <c r="BR517" s="90">
        <v>170</v>
      </c>
      <c r="BS517" s="90">
        <v>36</v>
      </c>
      <c r="BT517" s="90">
        <v>2</v>
      </c>
      <c r="BU517" s="90">
        <v>3</v>
      </c>
    </row>
    <row r="518" spans="1:74" x14ac:dyDescent="0.25">
      <c r="A518" s="44">
        <f t="shared" si="74"/>
        <v>2015</v>
      </c>
      <c r="B518" s="44" t="str">
        <f t="shared" si="74"/>
        <v>SEPTIEMBRE</v>
      </c>
      <c r="C518" s="44">
        <v>5</v>
      </c>
      <c r="D518" s="44" t="str">
        <f t="shared" si="73"/>
        <v>SEPTIEMBRE 2015 / 4</v>
      </c>
      <c r="E518" s="104">
        <v>4</v>
      </c>
      <c r="F518" s="78">
        <v>42252</v>
      </c>
      <c r="G518" s="114">
        <v>56546</v>
      </c>
      <c r="H518" s="114" t="s">
        <v>19</v>
      </c>
      <c r="I518" s="92">
        <v>0.55479999999999996</v>
      </c>
      <c r="J518" s="93">
        <v>94</v>
      </c>
      <c r="K518" s="93">
        <v>28</v>
      </c>
      <c r="L518" s="93">
        <v>1.19</v>
      </c>
      <c r="M518" s="93">
        <v>0</v>
      </c>
      <c r="N518" s="94" t="s">
        <v>20</v>
      </c>
      <c r="O518" s="93">
        <v>3</v>
      </c>
      <c r="P518" s="94" t="s">
        <v>21</v>
      </c>
      <c r="Q518" s="121">
        <v>21240</v>
      </c>
      <c r="R518" s="93">
        <v>0.68</v>
      </c>
      <c r="S518" s="414"/>
      <c r="T518" s="99">
        <v>0.52</v>
      </c>
      <c r="U518" s="99">
        <v>0.56999999999999995</v>
      </c>
      <c r="V518" s="90">
        <v>80</v>
      </c>
      <c r="W518" s="90">
        <v>170</v>
      </c>
      <c r="X518" s="90">
        <v>36</v>
      </c>
      <c r="Y518" s="90">
        <v>2</v>
      </c>
      <c r="Z518" s="90">
        <v>3</v>
      </c>
      <c r="AA518" s="230"/>
      <c r="AB518" s="115">
        <v>4</v>
      </c>
      <c r="AC518" s="66">
        <v>42251</v>
      </c>
      <c r="AD518" s="67">
        <v>56513</v>
      </c>
      <c r="AE518" s="68" t="s">
        <v>148</v>
      </c>
      <c r="AF518" s="69">
        <v>0.56379999999999997</v>
      </c>
      <c r="AG518" s="69">
        <v>85</v>
      </c>
      <c r="AH518" s="69">
        <v>34</v>
      </c>
      <c r="AI518" s="70">
        <v>0.94</v>
      </c>
      <c r="AJ518" s="70">
        <v>0</v>
      </c>
      <c r="AK518" s="71" t="s">
        <v>20</v>
      </c>
      <c r="AL518" s="69">
        <v>50</v>
      </c>
      <c r="AM518" s="71" t="s">
        <v>35</v>
      </c>
      <c r="AN518" s="70">
        <v>21189</v>
      </c>
      <c r="AO518" s="70">
        <v>0.25</v>
      </c>
      <c r="AP518" s="410"/>
      <c r="AQ518" s="99">
        <v>0.52</v>
      </c>
      <c r="AR518" s="99">
        <v>0.56999999999999995</v>
      </c>
      <c r="AS518" s="90">
        <v>80</v>
      </c>
      <c r="AT518" s="90">
        <v>170</v>
      </c>
      <c r="AU518" s="90">
        <v>36</v>
      </c>
      <c r="AV518" s="90">
        <v>2</v>
      </c>
      <c r="AW518" s="90">
        <v>3</v>
      </c>
      <c r="AX518" s="230"/>
      <c r="AY518" s="104">
        <v>4</v>
      </c>
      <c r="AZ518" s="116">
        <v>42275</v>
      </c>
      <c r="BA518" s="117"/>
      <c r="BB518" s="117"/>
      <c r="BC518" s="117">
        <v>0.56210000000000004</v>
      </c>
      <c r="BD518" s="70">
        <v>88</v>
      </c>
      <c r="BE518" s="102">
        <f>((9/5)*BF518)+32</f>
        <v>33.512</v>
      </c>
      <c r="BF518" s="70">
        <v>0.84</v>
      </c>
      <c r="BG518" s="70">
        <v>1</v>
      </c>
      <c r="BH518" s="70">
        <v>0.02</v>
      </c>
      <c r="BI518" s="70">
        <v>1</v>
      </c>
      <c r="BJ518" s="118">
        <v>5.0000000000000001E-3</v>
      </c>
      <c r="BK518" s="117" t="s">
        <v>37</v>
      </c>
      <c r="BL518" s="70">
        <v>21245</v>
      </c>
      <c r="BM518" s="70">
        <v>0.4</v>
      </c>
      <c r="BN518" s="424"/>
      <c r="BO518" s="99">
        <v>0.52</v>
      </c>
      <c r="BP518" s="99">
        <v>0.56999999999999995</v>
      </c>
      <c r="BQ518" s="90">
        <v>80</v>
      </c>
      <c r="BR518" s="90">
        <v>170</v>
      </c>
      <c r="BS518" s="90">
        <v>36</v>
      </c>
      <c r="BT518" s="90">
        <v>2</v>
      </c>
      <c r="BU518" s="90">
        <v>3</v>
      </c>
    </row>
    <row r="519" spans="1:74" x14ac:dyDescent="0.25">
      <c r="A519" s="44">
        <f t="shared" si="74"/>
        <v>2015</v>
      </c>
      <c r="B519" s="44" t="str">
        <f t="shared" si="74"/>
        <v>SEPTIEMBRE</v>
      </c>
      <c r="C519" s="44">
        <v>6</v>
      </c>
      <c r="D519" s="44" t="str">
        <f t="shared" si="73"/>
        <v>SEPTIEMBRE 2015 / 5</v>
      </c>
      <c r="E519" s="104">
        <v>5</v>
      </c>
      <c r="F519" s="78">
        <v>42256</v>
      </c>
      <c r="G519" s="114">
        <v>56636</v>
      </c>
      <c r="H519" s="114" t="s">
        <v>19</v>
      </c>
      <c r="I519" s="92">
        <v>0.56000000000000005</v>
      </c>
      <c r="J519" s="93">
        <v>81</v>
      </c>
      <c r="K519" s="93">
        <v>28</v>
      </c>
      <c r="L519" s="93">
        <v>1.83</v>
      </c>
      <c r="M519" s="93">
        <v>0</v>
      </c>
      <c r="N519" s="94" t="s">
        <v>20</v>
      </c>
      <c r="O519" s="93">
        <v>2</v>
      </c>
      <c r="P519" s="94" t="s">
        <v>21</v>
      </c>
      <c r="Q519" s="121">
        <v>21209</v>
      </c>
      <c r="R519" s="93">
        <v>0.48</v>
      </c>
      <c r="S519" s="414"/>
      <c r="T519" s="99">
        <v>0.52</v>
      </c>
      <c r="U519" s="99">
        <v>0.56999999999999995</v>
      </c>
      <c r="V519" s="90">
        <v>80</v>
      </c>
      <c r="W519" s="90">
        <v>170</v>
      </c>
      <c r="X519" s="90">
        <v>36</v>
      </c>
      <c r="Y519" s="90">
        <v>2</v>
      </c>
      <c r="Z519" s="90">
        <v>3</v>
      </c>
      <c r="AA519" s="230"/>
      <c r="AB519" s="115">
        <v>5</v>
      </c>
      <c r="AC519" s="66">
        <v>42252</v>
      </c>
      <c r="AD519" s="67">
        <v>56537</v>
      </c>
      <c r="AE519" s="68" t="s">
        <v>36</v>
      </c>
      <c r="AF519" s="69">
        <v>0.56399999999999995</v>
      </c>
      <c r="AG519" s="69">
        <v>84</v>
      </c>
      <c r="AH519" s="69">
        <v>34</v>
      </c>
      <c r="AI519" s="70">
        <v>0.98</v>
      </c>
      <c r="AJ519" s="70">
        <v>0</v>
      </c>
      <c r="AK519" s="71" t="s">
        <v>20</v>
      </c>
      <c r="AL519" s="69">
        <v>45</v>
      </c>
      <c r="AM519" s="71" t="s">
        <v>35</v>
      </c>
      <c r="AN519" s="70">
        <v>21188</v>
      </c>
      <c r="AO519" s="70">
        <v>0.21</v>
      </c>
      <c r="AP519" s="410"/>
      <c r="AQ519" s="99">
        <v>0.52</v>
      </c>
      <c r="AR519" s="99">
        <v>0.56999999999999995</v>
      </c>
      <c r="AS519" s="90">
        <v>80</v>
      </c>
      <c r="AT519" s="90">
        <v>170</v>
      </c>
      <c r="AU519" s="90">
        <v>36</v>
      </c>
      <c r="AV519" s="90">
        <v>2</v>
      </c>
      <c r="AW519" s="90">
        <v>3</v>
      </c>
      <c r="AX519" s="230"/>
      <c r="AY519" s="104"/>
      <c r="AZ519" s="104"/>
      <c r="BA519" s="104"/>
      <c r="BB519" s="104"/>
      <c r="BC519" s="104"/>
      <c r="BD519" s="104"/>
      <c r="BE519" s="104"/>
      <c r="BF519" s="104"/>
      <c r="BG519" s="104"/>
      <c r="BH519" s="104"/>
      <c r="BI519" s="104"/>
      <c r="BJ519" s="104"/>
      <c r="BK519" s="104"/>
      <c r="BL519" s="104"/>
      <c r="BM519" s="104"/>
      <c r="BN519" s="421"/>
      <c r="BO519" s="104"/>
      <c r="BP519" s="104"/>
      <c r="BQ519" s="104"/>
      <c r="BR519" s="104"/>
      <c r="BS519" s="104"/>
      <c r="BT519" s="104"/>
      <c r="BU519" s="104"/>
    </row>
    <row r="520" spans="1:74" x14ac:dyDescent="0.25">
      <c r="A520" s="44">
        <f t="shared" si="74"/>
        <v>2015</v>
      </c>
      <c r="B520" s="44" t="str">
        <f t="shared" si="74"/>
        <v>SEPTIEMBRE</v>
      </c>
      <c r="C520" s="44">
        <v>7</v>
      </c>
      <c r="D520" s="44" t="str">
        <f t="shared" si="73"/>
        <v>SEPTIEMBRE 2015 / 6</v>
      </c>
      <c r="E520" s="104">
        <v>6</v>
      </c>
      <c r="F520" s="78">
        <v>42258</v>
      </c>
      <c r="G520" s="124">
        <v>56676</v>
      </c>
      <c r="H520" s="124" t="s">
        <v>19</v>
      </c>
      <c r="I520" s="108">
        <v>0.56320000000000003</v>
      </c>
      <c r="J520" s="109">
        <v>86</v>
      </c>
      <c r="K520" s="109">
        <v>28</v>
      </c>
      <c r="L520" s="109">
        <v>1.9</v>
      </c>
      <c r="M520" s="109">
        <v>0</v>
      </c>
      <c r="N520" s="108" t="s">
        <v>20</v>
      </c>
      <c r="O520" s="109">
        <v>3</v>
      </c>
      <c r="P520" s="110" t="s">
        <v>21</v>
      </c>
      <c r="Q520" s="121">
        <v>21197</v>
      </c>
      <c r="R520" s="108">
        <v>0.21</v>
      </c>
      <c r="S520" s="414"/>
      <c r="T520" s="99">
        <v>0.52</v>
      </c>
      <c r="U520" s="99">
        <v>0.56999999999999995</v>
      </c>
      <c r="V520" s="90">
        <v>80</v>
      </c>
      <c r="W520" s="90">
        <v>170</v>
      </c>
      <c r="X520" s="90">
        <v>36</v>
      </c>
      <c r="Y520" s="90">
        <v>2</v>
      </c>
      <c r="Z520" s="90">
        <v>3</v>
      </c>
      <c r="AA520" s="230"/>
      <c r="AB520" s="115">
        <v>6</v>
      </c>
      <c r="AC520" s="66">
        <v>42254</v>
      </c>
      <c r="AD520" s="67">
        <v>56564</v>
      </c>
      <c r="AE520" s="68" t="s">
        <v>148</v>
      </c>
      <c r="AF520" s="69">
        <v>0.56399999999999995</v>
      </c>
      <c r="AG520" s="69">
        <v>84</v>
      </c>
      <c r="AH520" s="69">
        <v>34</v>
      </c>
      <c r="AI520" s="70">
        <v>0.98</v>
      </c>
      <c r="AJ520" s="70">
        <v>0</v>
      </c>
      <c r="AK520" s="71" t="s">
        <v>20</v>
      </c>
      <c r="AL520" s="69">
        <v>50</v>
      </c>
      <c r="AM520" s="71" t="s">
        <v>35</v>
      </c>
      <c r="AN520" s="70">
        <v>21189</v>
      </c>
      <c r="AO520" s="70">
        <v>0.15</v>
      </c>
      <c r="AP520" s="410"/>
      <c r="AQ520" s="99">
        <v>0.52</v>
      </c>
      <c r="AR520" s="99">
        <v>0.56999999999999995</v>
      </c>
      <c r="AS520" s="90">
        <v>80</v>
      </c>
      <c r="AT520" s="90">
        <v>170</v>
      </c>
      <c r="AU520" s="90">
        <v>36</v>
      </c>
      <c r="AV520" s="90">
        <v>2</v>
      </c>
      <c r="AW520" s="90">
        <v>3</v>
      </c>
      <c r="AX520" s="230"/>
      <c r="AY520" s="104"/>
      <c r="AZ520" s="104"/>
      <c r="BA520" s="104"/>
      <c r="BB520" s="104"/>
      <c r="BC520" s="104"/>
      <c r="BD520" s="104"/>
      <c r="BE520" s="104"/>
      <c r="BF520" s="104"/>
      <c r="BG520" s="104"/>
      <c r="BH520" s="104"/>
      <c r="BI520" s="104"/>
      <c r="BJ520" s="104"/>
      <c r="BK520" s="104"/>
      <c r="BL520" s="104"/>
      <c r="BM520" s="104"/>
      <c r="BN520" s="421"/>
      <c r="BO520" s="104"/>
      <c r="BP520" s="104"/>
      <c r="BQ520" s="104"/>
      <c r="BR520" s="104"/>
      <c r="BS520" s="104"/>
      <c r="BT520" s="104"/>
      <c r="BU520" s="104"/>
    </row>
    <row r="521" spans="1:74" x14ac:dyDescent="0.25">
      <c r="A521" s="44">
        <f t="shared" si="74"/>
        <v>2015</v>
      </c>
      <c r="B521" s="44" t="str">
        <f t="shared" si="74"/>
        <v>SEPTIEMBRE</v>
      </c>
      <c r="C521" s="44">
        <v>8</v>
      </c>
      <c r="D521" s="44" t="str">
        <f t="shared" si="73"/>
        <v>SEPTIEMBRE 2015 / 7</v>
      </c>
      <c r="E521" s="104">
        <v>7</v>
      </c>
      <c r="F521" s="78">
        <v>42260</v>
      </c>
      <c r="G521" s="124">
        <v>56741</v>
      </c>
      <c r="H521" s="124" t="s">
        <v>19</v>
      </c>
      <c r="I521" s="108">
        <v>0.55759999999999998</v>
      </c>
      <c r="J521" s="93">
        <v>84</v>
      </c>
      <c r="K521" s="109">
        <v>28</v>
      </c>
      <c r="L521" s="109">
        <v>1.31</v>
      </c>
      <c r="M521" s="109">
        <v>0</v>
      </c>
      <c r="N521" s="108" t="s">
        <v>20</v>
      </c>
      <c r="O521" s="112">
        <v>3</v>
      </c>
      <c r="P521" s="110" t="s">
        <v>21</v>
      </c>
      <c r="Q521" s="121">
        <v>21232</v>
      </c>
      <c r="R521" s="108">
        <v>0.46</v>
      </c>
      <c r="S521" s="414"/>
      <c r="T521" s="99">
        <v>0.52</v>
      </c>
      <c r="U521" s="99">
        <v>0.56999999999999995</v>
      </c>
      <c r="V521" s="90">
        <v>80</v>
      </c>
      <c r="W521" s="90">
        <v>170</v>
      </c>
      <c r="X521" s="90">
        <v>36</v>
      </c>
      <c r="Y521" s="90">
        <v>2</v>
      </c>
      <c r="Z521" s="90">
        <v>3</v>
      </c>
      <c r="AA521" s="230"/>
      <c r="AB521" s="115">
        <v>7</v>
      </c>
      <c r="AC521" s="66">
        <v>42255</v>
      </c>
      <c r="AD521" s="67">
        <v>56599</v>
      </c>
      <c r="AE521" s="68" t="s">
        <v>36</v>
      </c>
      <c r="AF521" s="69">
        <v>0.56379999999999997</v>
      </c>
      <c r="AG521" s="69">
        <v>84</v>
      </c>
      <c r="AH521" s="69">
        <v>34</v>
      </c>
      <c r="AI521" s="70">
        <v>0.99</v>
      </c>
      <c r="AJ521" s="70">
        <v>0</v>
      </c>
      <c r="AK521" s="71" t="s">
        <v>20</v>
      </c>
      <c r="AL521" s="69">
        <v>50</v>
      </c>
      <c r="AM521" s="71" t="s">
        <v>35</v>
      </c>
      <c r="AN521" s="70">
        <v>21189</v>
      </c>
      <c r="AO521" s="70">
        <v>0.21</v>
      </c>
      <c r="AP521" s="410"/>
      <c r="AQ521" s="99">
        <v>0.52</v>
      </c>
      <c r="AR521" s="99">
        <v>0.56999999999999995</v>
      </c>
      <c r="AS521" s="90">
        <v>80</v>
      </c>
      <c r="AT521" s="90">
        <v>170</v>
      </c>
      <c r="AU521" s="90">
        <v>36</v>
      </c>
      <c r="AV521" s="90">
        <v>2</v>
      </c>
      <c r="AW521" s="90">
        <v>3</v>
      </c>
      <c r="AX521" s="230"/>
      <c r="AY521" s="104"/>
      <c r="AZ521" s="104"/>
      <c r="BA521" s="104"/>
      <c r="BB521" s="104"/>
      <c r="BC521" s="104"/>
      <c r="BD521" s="104"/>
      <c r="BE521" s="104"/>
      <c r="BF521" s="104"/>
      <c r="BG521" s="104"/>
      <c r="BH521" s="104"/>
      <c r="BI521" s="104"/>
      <c r="BJ521" s="104"/>
      <c r="BK521" s="104"/>
      <c r="BL521" s="104"/>
      <c r="BM521" s="104"/>
      <c r="BN521" s="421"/>
      <c r="BO521" s="104"/>
      <c r="BP521" s="104"/>
      <c r="BQ521" s="104"/>
      <c r="BR521" s="104"/>
      <c r="BS521" s="104"/>
      <c r="BT521" s="104"/>
      <c r="BU521" s="104"/>
    </row>
    <row r="522" spans="1:74" x14ac:dyDescent="0.25">
      <c r="A522" s="44">
        <f t="shared" si="74"/>
        <v>2015</v>
      </c>
      <c r="B522" s="44" t="str">
        <f t="shared" si="74"/>
        <v>SEPTIEMBRE</v>
      </c>
      <c r="C522" s="44">
        <v>9</v>
      </c>
      <c r="D522" s="44" t="str">
        <f t="shared" si="73"/>
        <v>SEPTIEMBRE 2015 / 8</v>
      </c>
      <c r="E522" s="104">
        <v>8</v>
      </c>
      <c r="F522" s="78">
        <v>42263</v>
      </c>
      <c r="G522" s="124">
        <v>56793</v>
      </c>
      <c r="H522" s="124" t="s">
        <v>19</v>
      </c>
      <c r="I522" s="108">
        <v>0.55620000000000003</v>
      </c>
      <c r="J522" s="93">
        <v>92</v>
      </c>
      <c r="K522" s="109">
        <v>28</v>
      </c>
      <c r="L522" s="109">
        <v>1.49</v>
      </c>
      <c r="M522" s="109">
        <v>0</v>
      </c>
      <c r="N522" s="108" t="s">
        <v>20</v>
      </c>
      <c r="O522" s="112">
        <v>3</v>
      </c>
      <c r="P522" s="110" t="s">
        <v>21</v>
      </c>
      <c r="Q522" s="121">
        <v>21159</v>
      </c>
      <c r="R522" s="108">
        <v>0.39</v>
      </c>
      <c r="S522" s="414"/>
      <c r="T522" s="99">
        <v>0.52</v>
      </c>
      <c r="U522" s="99">
        <v>0.56999999999999995</v>
      </c>
      <c r="V522" s="90">
        <v>80</v>
      </c>
      <c r="W522" s="90">
        <v>170</v>
      </c>
      <c r="X522" s="90">
        <v>36</v>
      </c>
      <c r="Y522" s="90">
        <v>2</v>
      </c>
      <c r="Z522" s="90">
        <v>3</v>
      </c>
      <c r="AA522" s="230"/>
      <c r="AB522" s="115">
        <v>8</v>
      </c>
      <c r="AC522" s="66">
        <v>42256</v>
      </c>
      <c r="AD522" s="67">
        <v>56628</v>
      </c>
      <c r="AE522" s="68" t="s">
        <v>148</v>
      </c>
      <c r="AF522" s="69">
        <v>0.56279999999999997</v>
      </c>
      <c r="AG522" s="69">
        <v>87</v>
      </c>
      <c r="AH522" s="69">
        <v>34</v>
      </c>
      <c r="AI522" s="70">
        <v>1.03</v>
      </c>
      <c r="AJ522" s="70">
        <v>0</v>
      </c>
      <c r="AK522" s="71" t="s">
        <v>20</v>
      </c>
      <c r="AL522" s="69">
        <v>50</v>
      </c>
      <c r="AM522" s="71" t="s">
        <v>35</v>
      </c>
      <c r="AN522" s="70">
        <v>21192</v>
      </c>
      <c r="AO522" s="70">
        <v>0.38</v>
      </c>
      <c r="AP522" s="410"/>
      <c r="AQ522" s="99">
        <v>0.52</v>
      </c>
      <c r="AR522" s="99">
        <v>0.56999999999999995</v>
      </c>
      <c r="AS522" s="90">
        <v>80</v>
      </c>
      <c r="AT522" s="90">
        <v>170</v>
      </c>
      <c r="AU522" s="90">
        <v>36</v>
      </c>
      <c r="AV522" s="90">
        <v>2</v>
      </c>
      <c r="AW522" s="90">
        <v>3</v>
      </c>
      <c r="AX522" s="230"/>
      <c r="AY522" s="104"/>
      <c r="AZ522" s="104"/>
      <c r="BA522" s="104"/>
      <c r="BB522" s="104"/>
      <c r="BC522" s="104"/>
      <c r="BD522" s="104"/>
      <c r="BE522" s="104"/>
      <c r="BF522" s="104"/>
      <c r="BG522" s="104"/>
      <c r="BH522" s="104"/>
      <c r="BI522" s="104"/>
      <c r="BJ522" s="104"/>
      <c r="BK522" s="104"/>
      <c r="BL522" s="104"/>
      <c r="BM522" s="104"/>
      <c r="BN522" s="421"/>
      <c r="BO522" s="104"/>
      <c r="BP522" s="104"/>
      <c r="BQ522" s="104"/>
      <c r="BR522" s="104"/>
      <c r="BS522" s="104"/>
      <c r="BT522" s="104"/>
      <c r="BU522" s="104"/>
    </row>
    <row r="523" spans="1:74" x14ac:dyDescent="0.25">
      <c r="A523" s="44">
        <f t="shared" si="74"/>
        <v>2015</v>
      </c>
      <c r="B523" s="44" t="str">
        <f t="shared" si="74"/>
        <v>SEPTIEMBRE</v>
      </c>
      <c r="C523" s="44">
        <v>10</v>
      </c>
      <c r="D523" s="44" t="str">
        <f t="shared" si="73"/>
        <v>SEPTIEMBRE 2015 / 9</v>
      </c>
      <c r="E523" s="104">
        <v>9</v>
      </c>
      <c r="F523" s="78">
        <v>42264</v>
      </c>
      <c r="G523" s="124">
        <v>56844</v>
      </c>
      <c r="H523" s="124" t="s">
        <v>19</v>
      </c>
      <c r="I523" s="108">
        <v>0.55579999999999996</v>
      </c>
      <c r="J523" s="93">
        <v>98</v>
      </c>
      <c r="K523" s="109">
        <v>27</v>
      </c>
      <c r="L523" s="109">
        <v>1.46</v>
      </c>
      <c r="M523" s="109">
        <v>0</v>
      </c>
      <c r="N523" s="108" t="s">
        <v>20</v>
      </c>
      <c r="O523" s="112">
        <v>3</v>
      </c>
      <c r="P523" s="110" t="s">
        <v>21</v>
      </c>
      <c r="Q523" s="121">
        <v>21246</v>
      </c>
      <c r="R523" s="108">
        <v>0.37</v>
      </c>
      <c r="S523" s="414"/>
      <c r="T523" s="99">
        <v>0.52</v>
      </c>
      <c r="U523" s="99">
        <v>0.56999999999999995</v>
      </c>
      <c r="V523" s="90">
        <v>80</v>
      </c>
      <c r="W523" s="90">
        <v>170</v>
      </c>
      <c r="X523" s="90">
        <v>36</v>
      </c>
      <c r="Y523" s="90">
        <v>2</v>
      </c>
      <c r="Z523" s="90">
        <v>3</v>
      </c>
      <c r="AA523" s="230"/>
      <c r="AB523" s="115">
        <v>9</v>
      </c>
      <c r="AC523" s="66">
        <v>42257</v>
      </c>
      <c r="AD523" s="67">
        <v>56657</v>
      </c>
      <c r="AE523" s="68" t="s">
        <v>36</v>
      </c>
      <c r="AF523" s="69">
        <v>0.56020000000000003</v>
      </c>
      <c r="AG523" s="69">
        <v>90</v>
      </c>
      <c r="AH523" s="69">
        <v>34</v>
      </c>
      <c r="AI523" s="70">
        <v>0.93</v>
      </c>
      <c r="AJ523" s="70">
        <v>0</v>
      </c>
      <c r="AK523" s="71" t="s">
        <v>20</v>
      </c>
      <c r="AL523" s="69">
        <v>50</v>
      </c>
      <c r="AM523" s="71" t="s">
        <v>35</v>
      </c>
      <c r="AN523" s="70">
        <v>21201</v>
      </c>
      <c r="AO523" s="70">
        <v>0.43</v>
      </c>
      <c r="AP523" s="410"/>
      <c r="AQ523" s="99">
        <v>0.52</v>
      </c>
      <c r="AR523" s="99">
        <v>0.56999999999999995</v>
      </c>
      <c r="AS523" s="90">
        <v>80</v>
      </c>
      <c r="AT523" s="90">
        <v>170</v>
      </c>
      <c r="AU523" s="90">
        <v>36</v>
      </c>
      <c r="AV523" s="90">
        <v>2</v>
      </c>
      <c r="AW523" s="90">
        <v>3</v>
      </c>
      <c r="AX523" s="230"/>
      <c r="AY523" s="104"/>
      <c r="AZ523" s="104"/>
      <c r="BA523" s="104"/>
      <c r="BB523" s="104"/>
      <c r="BC523" s="104"/>
      <c r="BD523" s="104"/>
      <c r="BE523" s="104"/>
      <c r="BF523" s="104"/>
      <c r="BG523" s="104"/>
      <c r="BH523" s="104"/>
      <c r="BI523" s="104"/>
      <c r="BJ523" s="104"/>
      <c r="BK523" s="104"/>
      <c r="BL523" s="104"/>
      <c r="BM523" s="104"/>
      <c r="BN523" s="421"/>
      <c r="BO523" s="104"/>
      <c r="BP523" s="104"/>
      <c r="BQ523" s="104"/>
      <c r="BR523" s="104"/>
      <c r="BS523" s="104"/>
      <c r="BT523" s="104"/>
      <c r="BU523" s="104"/>
    </row>
    <row r="524" spans="1:74" x14ac:dyDescent="0.25">
      <c r="A524" s="44">
        <f t="shared" si="74"/>
        <v>2015</v>
      </c>
      <c r="B524" s="44" t="str">
        <f t="shared" si="74"/>
        <v>SEPTIEMBRE</v>
      </c>
      <c r="C524" s="44">
        <v>11</v>
      </c>
      <c r="D524" s="44" t="str">
        <f t="shared" si="73"/>
        <v>SEPTIEMBRE 2015 / 10</v>
      </c>
      <c r="E524" s="104">
        <v>10</v>
      </c>
      <c r="F524" s="78">
        <v>42267</v>
      </c>
      <c r="G524" s="124">
        <v>56894</v>
      </c>
      <c r="H524" s="124" t="s">
        <v>19</v>
      </c>
      <c r="I524" s="108">
        <v>0.54669999999999996</v>
      </c>
      <c r="J524" s="93">
        <v>106</v>
      </c>
      <c r="K524" s="109">
        <v>27</v>
      </c>
      <c r="L524" s="109">
        <v>0.4</v>
      </c>
      <c r="M524" s="109">
        <v>0</v>
      </c>
      <c r="N524" s="108" t="s">
        <v>20</v>
      </c>
      <c r="O524" s="112">
        <v>3</v>
      </c>
      <c r="P524" s="110" t="s">
        <v>21</v>
      </c>
      <c r="Q524" s="121">
        <v>21295</v>
      </c>
      <c r="R524" s="108">
        <v>0.99</v>
      </c>
      <c r="S524" s="414"/>
      <c r="T524" s="99">
        <v>0.52</v>
      </c>
      <c r="U524" s="99">
        <v>0.56999999999999995</v>
      </c>
      <c r="V524" s="90">
        <v>80</v>
      </c>
      <c r="W524" s="90">
        <v>170</v>
      </c>
      <c r="X524" s="90">
        <v>36</v>
      </c>
      <c r="Y524" s="90">
        <v>2</v>
      </c>
      <c r="Z524" s="90">
        <v>3</v>
      </c>
      <c r="AA524" s="230"/>
      <c r="AB524" s="115">
        <v>10</v>
      </c>
      <c r="AC524" s="66">
        <v>42258</v>
      </c>
      <c r="AD524" s="67">
        <v>56688</v>
      </c>
      <c r="AE524" s="68" t="s">
        <v>148</v>
      </c>
      <c r="AF524" s="69">
        <v>0.56289999999999996</v>
      </c>
      <c r="AG524" s="69">
        <v>86</v>
      </c>
      <c r="AH524" s="69">
        <v>34</v>
      </c>
      <c r="AI524" s="70">
        <v>1.1000000000000001</v>
      </c>
      <c r="AJ524" s="70">
        <v>0</v>
      </c>
      <c r="AK524" s="71" t="s">
        <v>20</v>
      </c>
      <c r="AL524" s="69">
        <v>48</v>
      </c>
      <c r="AM524" s="71" t="s">
        <v>35</v>
      </c>
      <c r="AN524" s="70">
        <v>21194</v>
      </c>
      <c r="AO524" s="70">
        <v>0.22</v>
      </c>
      <c r="AP524" s="410"/>
      <c r="AQ524" s="99">
        <v>0.52</v>
      </c>
      <c r="AR524" s="99">
        <v>0.56999999999999995</v>
      </c>
      <c r="AS524" s="90">
        <v>80</v>
      </c>
      <c r="AT524" s="90">
        <v>170</v>
      </c>
      <c r="AU524" s="90">
        <v>36</v>
      </c>
      <c r="AV524" s="90">
        <v>2</v>
      </c>
      <c r="AW524" s="90">
        <v>3</v>
      </c>
      <c r="AX524" s="230"/>
      <c r="AY524" s="104"/>
      <c r="AZ524" s="104"/>
      <c r="BA524" s="104"/>
      <c r="BB524" s="104"/>
      <c r="BC524" s="104"/>
      <c r="BD524" s="104"/>
      <c r="BE524" s="104"/>
      <c r="BF524" s="104"/>
      <c r="BG524" s="104"/>
      <c r="BH524" s="104"/>
      <c r="BI524" s="104"/>
      <c r="BJ524" s="104"/>
      <c r="BK524" s="104"/>
      <c r="BL524" s="104"/>
      <c r="BM524" s="104"/>
      <c r="BN524" s="421"/>
      <c r="BO524" s="104"/>
      <c r="BP524" s="104"/>
      <c r="BQ524" s="104"/>
      <c r="BR524" s="104"/>
      <c r="BS524" s="104"/>
      <c r="BT524" s="104"/>
      <c r="BU524" s="104"/>
    </row>
    <row r="525" spans="1:74" x14ac:dyDescent="0.25">
      <c r="A525" s="44">
        <f t="shared" si="74"/>
        <v>2015</v>
      </c>
      <c r="B525" s="44" t="str">
        <f t="shared" si="74"/>
        <v>SEPTIEMBRE</v>
      </c>
      <c r="C525" s="44">
        <v>12</v>
      </c>
      <c r="D525" s="44" t="str">
        <f t="shared" si="73"/>
        <v>SEPTIEMBRE 2015 / 11</v>
      </c>
      <c r="E525" s="104">
        <v>11</v>
      </c>
      <c r="F525" s="78">
        <v>42269</v>
      </c>
      <c r="G525" s="124">
        <v>56931</v>
      </c>
      <c r="H525" s="124" t="s">
        <v>19</v>
      </c>
      <c r="I525" s="108">
        <v>0.54759999999999998</v>
      </c>
      <c r="J525" s="93">
        <v>106</v>
      </c>
      <c r="K525" s="109">
        <v>27</v>
      </c>
      <c r="L525" s="109">
        <v>1.47</v>
      </c>
      <c r="M525" s="109">
        <v>0</v>
      </c>
      <c r="N525" s="108" t="s">
        <v>20</v>
      </c>
      <c r="O525" s="112">
        <v>3</v>
      </c>
      <c r="P525" s="110" t="s">
        <v>21</v>
      </c>
      <c r="Q525" s="121">
        <v>21290</v>
      </c>
      <c r="R525" s="108">
        <v>0.47</v>
      </c>
      <c r="S525" s="414"/>
      <c r="T525" s="99">
        <v>0.52</v>
      </c>
      <c r="U525" s="99">
        <v>0.56999999999999995</v>
      </c>
      <c r="V525" s="90">
        <v>80</v>
      </c>
      <c r="W525" s="90">
        <v>170</v>
      </c>
      <c r="X525" s="90">
        <v>36</v>
      </c>
      <c r="Y525" s="90">
        <v>2</v>
      </c>
      <c r="Z525" s="90">
        <v>3</v>
      </c>
      <c r="AA525" s="230"/>
      <c r="AB525" s="115">
        <v>11</v>
      </c>
      <c r="AC525" s="66">
        <v>42259</v>
      </c>
      <c r="AD525" s="67">
        <v>56725</v>
      </c>
      <c r="AE525" s="68" t="s">
        <v>36</v>
      </c>
      <c r="AF525" s="69">
        <v>0.56320000000000003</v>
      </c>
      <c r="AG525" s="69">
        <v>86</v>
      </c>
      <c r="AH525" s="69">
        <v>34</v>
      </c>
      <c r="AI525" s="70">
        <v>1.1000000000000001</v>
      </c>
      <c r="AJ525" s="70">
        <v>0</v>
      </c>
      <c r="AK525" s="71" t="s">
        <v>20</v>
      </c>
      <c r="AL525" s="69">
        <v>45</v>
      </c>
      <c r="AM525" s="71" t="s">
        <v>35</v>
      </c>
      <c r="AN525" s="70">
        <v>21193</v>
      </c>
      <c r="AO525" s="70">
        <v>0.2</v>
      </c>
      <c r="AP525" s="410"/>
      <c r="AQ525" s="99">
        <v>0.52</v>
      </c>
      <c r="AR525" s="99">
        <v>0.56999999999999995</v>
      </c>
      <c r="AS525" s="90">
        <v>80</v>
      </c>
      <c r="AT525" s="90">
        <v>170</v>
      </c>
      <c r="AU525" s="90">
        <v>36</v>
      </c>
      <c r="AV525" s="90">
        <v>2</v>
      </c>
      <c r="AW525" s="90">
        <v>3</v>
      </c>
      <c r="AX525" s="230"/>
      <c r="AY525" s="104"/>
      <c r="AZ525" s="104"/>
      <c r="BA525" s="104"/>
      <c r="BB525" s="104"/>
      <c r="BC525" s="104"/>
      <c r="BD525" s="104"/>
      <c r="BE525" s="104"/>
      <c r="BF525" s="104"/>
      <c r="BG525" s="104"/>
      <c r="BH525" s="104"/>
      <c r="BI525" s="104"/>
      <c r="BJ525" s="104"/>
      <c r="BK525" s="104"/>
      <c r="BL525" s="104"/>
      <c r="BM525" s="104"/>
      <c r="BN525" s="421"/>
      <c r="BO525" s="104"/>
      <c r="BP525" s="104"/>
      <c r="BQ525" s="104"/>
      <c r="BR525" s="104"/>
      <c r="BS525" s="104"/>
      <c r="BT525" s="104"/>
      <c r="BU525" s="104"/>
    </row>
    <row r="526" spans="1:74" x14ac:dyDescent="0.25">
      <c r="A526" s="44">
        <f t="shared" si="74"/>
        <v>2015</v>
      </c>
      <c r="B526" s="44" t="str">
        <f t="shared" si="74"/>
        <v>SEPTIEMBRE</v>
      </c>
      <c r="C526" s="44">
        <v>13</v>
      </c>
      <c r="D526" s="44" t="str">
        <f t="shared" si="73"/>
        <v>SEPTIEMBRE 2015 / 12</v>
      </c>
      <c r="E526" s="104">
        <v>12</v>
      </c>
      <c r="F526" s="78">
        <v>42271</v>
      </c>
      <c r="G526" s="124">
        <v>57003</v>
      </c>
      <c r="H526" s="124" t="s">
        <v>19</v>
      </c>
      <c r="I526" s="108">
        <v>0.54859999999999998</v>
      </c>
      <c r="J526" s="93">
        <v>100</v>
      </c>
      <c r="K526" s="109">
        <v>27</v>
      </c>
      <c r="L526" s="109">
        <v>1.1599999999999999</v>
      </c>
      <c r="M526" s="109">
        <v>0</v>
      </c>
      <c r="N526" s="108" t="s">
        <v>20</v>
      </c>
      <c r="O526" s="112">
        <v>3</v>
      </c>
      <c r="P526" s="110" t="s">
        <v>21</v>
      </c>
      <c r="Q526" s="121">
        <v>21284</v>
      </c>
      <c r="R526" s="108">
        <v>0.49</v>
      </c>
      <c r="S526" s="414"/>
      <c r="T526" s="99">
        <v>0.52</v>
      </c>
      <c r="U526" s="99">
        <v>0.56999999999999995</v>
      </c>
      <c r="V526" s="90">
        <v>80</v>
      </c>
      <c r="W526" s="90">
        <v>170</v>
      </c>
      <c r="X526" s="90">
        <v>36</v>
      </c>
      <c r="Y526" s="90">
        <v>2</v>
      </c>
      <c r="Z526" s="90">
        <v>3</v>
      </c>
      <c r="AA526" s="230"/>
      <c r="AB526" s="115">
        <v>12</v>
      </c>
      <c r="AC526" s="66">
        <v>42260</v>
      </c>
      <c r="AD526" s="67">
        <v>56734</v>
      </c>
      <c r="AE526" s="68" t="s">
        <v>148</v>
      </c>
      <c r="AF526" s="69">
        <v>0.56240000000000001</v>
      </c>
      <c r="AG526" s="69">
        <v>88</v>
      </c>
      <c r="AH526" s="69">
        <v>34</v>
      </c>
      <c r="AI526" s="70">
        <v>1.08</v>
      </c>
      <c r="AJ526" s="70">
        <v>0</v>
      </c>
      <c r="AK526" s="71" t="s">
        <v>20</v>
      </c>
      <c r="AL526" s="69">
        <v>40</v>
      </c>
      <c r="AM526" s="71" t="s">
        <v>35</v>
      </c>
      <c r="AN526" s="70">
        <v>21198</v>
      </c>
      <c r="AO526" s="70">
        <v>0.23</v>
      </c>
      <c r="AP526" s="410"/>
      <c r="AQ526" s="99">
        <v>0.52</v>
      </c>
      <c r="AR526" s="99">
        <v>0.56999999999999995</v>
      </c>
      <c r="AS526" s="90">
        <v>80</v>
      </c>
      <c r="AT526" s="90">
        <v>170</v>
      </c>
      <c r="AU526" s="90">
        <v>36</v>
      </c>
      <c r="AV526" s="90">
        <v>2</v>
      </c>
      <c r="AW526" s="90">
        <v>3</v>
      </c>
      <c r="AX526" s="230"/>
      <c r="AY526" s="104"/>
      <c r="AZ526" s="104"/>
      <c r="BA526" s="104"/>
      <c r="BB526" s="104"/>
      <c r="BC526" s="104"/>
      <c r="BD526" s="104"/>
      <c r="BE526" s="104"/>
      <c r="BF526" s="104"/>
      <c r="BG526" s="104"/>
      <c r="BH526" s="104"/>
      <c r="BI526" s="104"/>
      <c r="BJ526" s="104"/>
      <c r="BK526" s="104"/>
      <c r="BL526" s="104"/>
      <c r="BM526" s="104"/>
      <c r="BN526" s="421"/>
      <c r="BO526" s="104"/>
      <c r="BP526" s="104"/>
      <c r="BQ526" s="104"/>
      <c r="BR526" s="104"/>
      <c r="BS526" s="104"/>
      <c r="BT526" s="104"/>
      <c r="BU526" s="104"/>
    </row>
    <row r="527" spans="1:74" x14ac:dyDescent="0.25">
      <c r="A527" s="44">
        <f t="shared" si="74"/>
        <v>2015</v>
      </c>
      <c r="B527" s="44" t="str">
        <f t="shared" si="74"/>
        <v>SEPTIEMBRE</v>
      </c>
      <c r="C527" s="44">
        <v>14</v>
      </c>
      <c r="D527" s="44" t="str">
        <f t="shared" si="73"/>
        <v>SEPTIEMBRE 2015 / 13</v>
      </c>
      <c r="E527" s="104">
        <v>13</v>
      </c>
      <c r="F527" s="78">
        <v>42274</v>
      </c>
      <c r="G527" s="124">
        <v>57064</v>
      </c>
      <c r="H527" s="124" t="s">
        <v>19</v>
      </c>
      <c r="I527" s="108">
        <v>0.54659999999999997</v>
      </c>
      <c r="J527" s="93">
        <v>100</v>
      </c>
      <c r="K527" s="109">
        <v>28</v>
      </c>
      <c r="L527" s="109">
        <v>1.04</v>
      </c>
      <c r="M527" s="109">
        <v>0</v>
      </c>
      <c r="N527" s="108" t="s">
        <v>20</v>
      </c>
      <c r="O527" s="112">
        <v>3</v>
      </c>
      <c r="P527" s="110" t="s">
        <v>21</v>
      </c>
      <c r="Q527" s="121">
        <v>21294</v>
      </c>
      <c r="R527" s="108">
        <v>0.9</v>
      </c>
      <c r="S527" s="414"/>
      <c r="T527" s="99">
        <v>0.52</v>
      </c>
      <c r="U527" s="99">
        <v>0.56999999999999995</v>
      </c>
      <c r="V527" s="90">
        <v>80</v>
      </c>
      <c r="W527" s="90">
        <v>170</v>
      </c>
      <c r="X527" s="90">
        <v>36</v>
      </c>
      <c r="Y527" s="90">
        <v>2</v>
      </c>
      <c r="Z527" s="90">
        <v>3</v>
      </c>
      <c r="AA527" s="230"/>
      <c r="AB527" s="115">
        <v>13</v>
      </c>
      <c r="AC527" s="66">
        <v>42261</v>
      </c>
      <c r="AD527" s="67">
        <v>56745</v>
      </c>
      <c r="AE527" s="68" t="s">
        <v>36</v>
      </c>
      <c r="AF527" s="72">
        <v>0.56240000000000001</v>
      </c>
      <c r="AG527" s="69">
        <v>87</v>
      </c>
      <c r="AH527" s="69">
        <v>34</v>
      </c>
      <c r="AI527" s="70">
        <v>1.01</v>
      </c>
      <c r="AJ527" s="70">
        <v>0</v>
      </c>
      <c r="AK527" s="71" t="s">
        <v>20</v>
      </c>
      <c r="AL527" s="69">
        <v>42</v>
      </c>
      <c r="AM527" s="71" t="s">
        <v>35</v>
      </c>
      <c r="AN527" s="70">
        <v>21195</v>
      </c>
      <c r="AO527" s="70">
        <v>0.25</v>
      </c>
      <c r="AP527" s="410"/>
      <c r="AQ527" s="99">
        <v>0.52</v>
      </c>
      <c r="AR527" s="99">
        <v>0.56999999999999995</v>
      </c>
      <c r="AS527" s="90">
        <v>80</v>
      </c>
      <c r="AT527" s="90">
        <v>170</v>
      </c>
      <c r="AU527" s="90">
        <v>36</v>
      </c>
      <c r="AV527" s="90">
        <v>2</v>
      </c>
      <c r="AW527" s="90">
        <v>3</v>
      </c>
      <c r="AX527" s="230"/>
      <c r="AY527" s="104"/>
      <c r="AZ527" s="104"/>
      <c r="BA527" s="104"/>
      <c r="BB527" s="104"/>
      <c r="BC527" s="104"/>
      <c r="BD527" s="104"/>
      <c r="BE527" s="104"/>
      <c r="BF527" s="104"/>
      <c r="BG527" s="104"/>
      <c r="BH527" s="104"/>
      <c r="BI527" s="104"/>
      <c r="BJ527" s="104"/>
      <c r="BK527" s="104"/>
      <c r="BL527" s="104"/>
      <c r="BM527" s="104"/>
      <c r="BN527" s="421"/>
      <c r="BO527" s="104"/>
      <c r="BP527" s="104"/>
      <c r="BQ527" s="104"/>
      <c r="BR527" s="104"/>
      <c r="BS527" s="104"/>
      <c r="BT527" s="104"/>
      <c r="BU527" s="104"/>
    </row>
    <row r="528" spans="1:74" x14ac:dyDescent="0.25">
      <c r="A528" s="44">
        <f t="shared" si="74"/>
        <v>2015</v>
      </c>
      <c r="B528" s="44" t="str">
        <f t="shared" si="74"/>
        <v>SEPTIEMBRE</v>
      </c>
      <c r="C528" s="44">
        <v>15</v>
      </c>
      <c r="D528" s="44" t="str">
        <f t="shared" si="73"/>
        <v>SEPTIEMBRE 2015 / 14</v>
      </c>
      <c r="E528" s="104">
        <v>14</v>
      </c>
      <c r="F528" s="78">
        <v>42276</v>
      </c>
      <c r="G528" s="124">
        <v>57105</v>
      </c>
      <c r="H528" s="124" t="s">
        <v>19</v>
      </c>
      <c r="I528" s="108">
        <v>0.54700000000000004</v>
      </c>
      <c r="J528" s="93">
        <v>106</v>
      </c>
      <c r="K528" s="109">
        <v>28</v>
      </c>
      <c r="L528" s="109">
        <v>1.19</v>
      </c>
      <c r="M528" s="109">
        <v>0</v>
      </c>
      <c r="N528" s="108" t="s">
        <v>20</v>
      </c>
      <c r="O528" s="112">
        <v>3</v>
      </c>
      <c r="P528" s="110" t="s">
        <v>21</v>
      </c>
      <c r="Q528" s="121">
        <v>21293</v>
      </c>
      <c r="R528" s="108">
        <v>0.61</v>
      </c>
      <c r="S528" s="414"/>
      <c r="T528" s="99">
        <v>0.52</v>
      </c>
      <c r="U528" s="99">
        <v>0.56999999999999995</v>
      </c>
      <c r="V528" s="90">
        <v>80</v>
      </c>
      <c r="W528" s="90">
        <v>170</v>
      </c>
      <c r="X528" s="90">
        <v>36</v>
      </c>
      <c r="Y528" s="90">
        <v>2</v>
      </c>
      <c r="Z528" s="90">
        <v>3</v>
      </c>
      <c r="AA528" s="230"/>
      <c r="AB528" s="115">
        <v>14</v>
      </c>
      <c r="AC528" s="66">
        <v>42262</v>
      </c>
      <c r="AD528" s="67">
        <v>56769</v>
      </c>
      <c r="AE528" s="68" t="s">
        <v>148</v>
      </c>
      <c r="AF528" s="69">
        <v>0.56340000000000001</v>
      </c>
      <c r="AG528" s="69">
        <v>85</v>
      </c>
      <c r="AH528" s="69">
        <v>34</v>
      </c>
      <c r="AI528" s="70">
        <v>1.0900000000000001</v>
      </c>
      <c r="AJ528" s="70">
        <v>0</v>
      </c>
      <c r="AK528" s="71" t="s">
        <v>20</v>
      </c>
      <c r="AL528" s="69">
        <v>40</v>
      </c>
      <c r="AM528" s="71" t="s">
        <v>35</v>
      </c>
      <c r="AN528" s="70">
        <v>21192</v>
      </c>
      <c r="AO528" s="70">
        <v>0.23</v>
      </c>
      <c r="AP528" s="410"/>
      <c r="AQ528" s="99">
        <v>0.52</v>
      </c>
      <c r="AR528" s="99">
        <v>0.56999999999999995</v>
      </c>
      <c r="AS528" s="90">
        <v>80</v>
      </c>
      <c r="AT528" s="90">
        <v>170</v>
      </c>
      <c r="AU528" s="90">
        <v>36</v>
      </c>
      <c r="AV528" s="90">
        <v>2</v>
      </c>
      <c r="AW528" s="90">
        <v>3</v>
      </c>
      <c r="AX528" s="230"/>
      <c r="AY528" s="104"/>
      <c r="AZ528" s="104"/>
      <c r="BA528" s="104"/>
      <c r="BB528" s="104"/>
      <c r="BC528" s="104"/>
      <c r="BD528" s="104"/>
      <c r="BE528" s="104"/>
      <c r="BF528" s="104"/>
      <c r="BG528" s="104"/>
      <c r="BH528" s="104"/>
      <c r="BI528" s="104"/>
      <c r="BJ528" s="104"/>
      <c r="BK528" s="104"/>
      <c r="BL528" s="104"/>
      <c r="BM528" s="104"/>
      <c r="BN528" s="421"/>
      <c r="BO528" s="104"/>
      <c r="BP528" s="104"/>
      <c r="BQ528" s="104"/>
      <c r="BR528" s="104"/>
      <c r="BS528" s="104"/>
      <c r="BT528" s="104"/>
      <c r="BU528" s="104"/>
    </row>
    <row r="529" spans="1:73" x14ac:dyDescent="0.25">
      <c r="A529" s="44">
        <f t="shared" si="74"/>
        <v>2015</v>
      </c>
      <c r="B529" s="44" t="str">
        <f t="shared" si="74"/>
        <v>SEPTIEMBRE</v>
      </c>
      <c r="C529" s="44">
        <v>16</v>
      </c>
      <c r="D529" s="44" t="str">
        <f t="shared" si="73"/>
        <v>SEPTIEMBRE 2015 / 15</v>
      </c>
      <c r="E529" s="104"/>
      <c r="F529" s="77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13"/>
      <c r="R529" s="113"/>
      <c r="S529" s="415"/>
      <c r="T529" s="113"/>
      <c r="U529" s="113"/>
      <c r="V529" s="104"/>
      <c r="W529" s="104"/>
      <c r="X529" s="104"/>
      <c r="Y529" s="104"/>
      <c r="Z529" s="104"/>
      <c r="AA529" s="230"/>
      <c r="AB529" s="115">
        <v>15</v>
      </c>
      <c r="AC529" s="66">
        <v>42263</v>
      </c>
      <c r="AD529" s="67">
        <v>56803</v>
      </c>
      <c r="AE529" s="68" t="s">
        <v>36</v>
      </c>
      <c r="AF529" s="69">
        <v>0.56310000000000004</v>
      </c>
      <c r="AG529" s="69">
        <v>87</v>
      </c>
      <c r="AH529" s="69">
        <v>34</v>
      </c>
      <c r="AI529" s="70">
        <v>0.92</v>
      </c>
      <c r="AJ529" s="70">
        <v>0</v>
      </c>
      <c r="AK529" s="71" t="s">
        <v>20</v>
      </c>
      <c r="AL529" s="69">
        <v>45</v>
      </c>
      <c r="AM529" s="71" t="s">
        <v>35</v>
      </c>
      <c r="AN529" s="70">
        <v>21186</v>
      </c>
      <c r="AO529" s="70">
        <v>0.62</v>
      </c>
      <c r="AP529" s="410"/>
      <c r="AQ529" s="99">
        <v>0.52</v>
      </c>
      <c r="AR529" s="99">
        <v>0.56999999999999995</v>
      </c>
      <c r="AS529" s="90">
        <v>80</v>
      </c>
      <c r="AT529" s="90">
        <v>170</v>
      </c>
      <c r="AU529" s="90">
        <v>36</v>
      </c>
      <c r="AV529" s="90">
        <v>2</v>
      </c>
      <c r="AW529" s="90">
        <v>3</v>
      </c>
      <c r="AX529" s="230"/>
      <c r="AY529" s="104"/>
      <c r="AZ529" s="104"/>
      <c r="BA529" s="104"/>
      <c r="BB529" s="104"/>
      <c r="BC529" s="104"/>
      <c r="BD529" s="104"/>
      <c r="BE529" s="104"/>
      <c r="BF529" s="104"/>
      <c r="BG529" s="104"/>
      <c r="BH529" s="104"/>
      <c r="BI529" s="104"/>
      <c r="BJ529" s="104"/>
      <c r="BK529" s="104"/>
      <c r="BL529" s="104"/>
      <c r="BM529" s="104"/>
      <c r="BN529" s="421"/>
      <c r="BO529" s="104"/>
      <c r="BP529" s="104"/>
      <c r="BQ529" s="104"/>
      <c r="BR529" s="104"/>
      <c r="BS529" s="104"/>
      <c r="BT529" s="104"/>
      <c r="BU529" s="104"/>
    </row>
    <row r="530" spans="1:73" x14ac:dyDescent="0.25">
      <c r="A530" s="44">
        <f t="shared" si="74"/>
        <v>2015</v>
      </c>
      <c r="B530" s="44" t="str">
        <f t="shared" si="74"/>
        <v>SEPTIEMBRE</v>
      </c>
      <c r="C530" s="44">
        <v>17</v>
      </c>
      <c r="D530" s="44" t="str">
        <f t="shared" si="73"/>
        <v>SEPTIEMBRE 2015 / 16</v>
      </c>
      <c r="E530" s="104"/>
      <c r="F530" s="77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Q530" s="113"/>
      <c r="R530" s="113"/>
      <c r="S530" s="415"/>
      <c r="T530" s="113"/>
      <c r="U530" s="113"/>
      <c r="V530" s="104"/>
      <c r="W530" s="104"/>
      <c r="X530" s="104"/>
      <c r="Y530" s="104"/>
      <c r="Z530" s="104"/>
      <c r="AA530" s="230"/>
      <c r="AB530" s="115">
        <v>16</v>
      </c>
      <c r="AC530" s="66">
        <v>42264</v>
      </c>
      <c r="AD530" s="67">
        <v>56830</v>
      </c>
      <c r="AE530" s="68" t="s">
        <v>148</v>
      </c>
      <c r="AF530" s="69">
        <v>0.56220000000000003</v>
      </c>
      <c r="AG530" s="69">
        <v>89</v>
      </c>
      <c r="AH530" s="69">
        <v>34</v>
      </c>
      <c r="AI530" s="70">
        <v>1</v>
      </c>
      <c r="AJ530" s="70">
        <v>0</v>
      </c>
      <c r="AK530" s="71" t="s">
        <v>20</v>
      </c>
      <c r="AL530" s="69">
        <v>44</v>
      </c>
      <c r="AM530" s="71" t="s">
        <v>35</v>
      </c>
      <c r="AN530" s="70">
        <v>21188</v>
      </c>
      <c r="AO530" s="70">
        <v>0.76</v>
      </c>
      <c r="AP530" s="410"/>
      <c r="AQ530" s="99">
        <v>0.52</v>
      </c>
      <c r="AR530" s="99">
        <v>0.56999999999999995</v>
      </c>
      <c r="AS530" s="90">
        <v>80</v>
      </c>
      <c r="AT530" s="90">
        <v>170</v>
      </c>
      <c r="AU530" s="90">
        <v>36</v>
      </c>
      <c r="AV530" s="90">
        <v>2</v>
      </c>
      <c r="AW530" s="90">
        <v>3</v>
      </c>
      <c r="AX530" s="230"/>
      <c r="AY530" s="104"/>
      <c r="AZ530" s="104"/>
      <c r="BA530" s="104"/>
      <c r="BB530" s="104"/>
      <c r="BC530" s="104"/>
      <c r="BD530" s="104"/>
      <c r="BE530" s="104"/>
      <c r="BF530" s="104"/>
      <c r="BG530" s="104"/>
      <c r="BH530" s="104"/>
      <c r="BI530" s="104"/>
      <c r="BJ530" s="104"/>
      <c r="BK530" s="104"/>
      <c r="BL530" s="104"/>
      <c r="BM530" s="104"/>
      <c r="BN530" s="421"/>
      <c r="BO530" s="104"/>
      <c r="BP530" s="104"/>
      <c r="BQ530" s="104"/>
      <c r="BR530" s="104"/>
      <c r="BS530" s="104"/>
      <c r="BT530" s="104"/>
      <c r="BU530" s="104"/>
    </row>
    <row r="531" spans="1:73" x14ac:dyDescent="0.25">
      <c r="A531" s="44">
        <f t="shared" si="74"/>
        <v>2015</v>
      </c>
      <c r="B531" s="44" t="str">
        <f t="shared" si="74"/>
        <v>SEPTIEMBRE</v>
      </c>
      <c r="C531" s="44">
        <v>18</v>
      </c>
      <c r="D531" s="44" t="str">
        <f t="shared" si="73"/>
        <v>SEPTIEMBRE 2015 / 17</v>
      </c>
      <c r="E531" s="104"/>
      <c r="F531" s="77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13"/>
      <c r="R531" s="113"/>
      <c r="S531" s="415"/>
      <c r="T531" s="113"/>
      <c r="U531" s="113"/>
      <c r="V531" s="104"/>
      <c r="W531" s="104"/>
      <c r="X531" s="104"/>
      <c r="Y531" s="104"/>
      <c r="Z531" s="104"/>
      <c r="AA531" s="230"/>
      <c r="AB531" s="115">
        <v>17</v>
      </c>
      <c r="AC531" s="66">
        <v>42265</v>
      </c>
      <c r="AD531" s="67">
        <v>56853</v>
      </c>
      <c r="AE531" s="68" t="s">
        <v>36</v>
      </c>
      <c r="AF531" s="69">
        <v>0.56289999999999996</v>
      </c>
      <c r="AG531" s="69">
        <v>88</v>
      </c>
      <c r="AH531" s="69">
        <v>34</v>
      </c>
      <c r="AI531" s="70">
        <v>0.92</v>
      </c>
      <c r="AJ531" s="70">
        <v>0</v>
      </c>
      <c r="AK531" s="71" t="s">
        <v>20</v>
      </c>
      <c r="AL531" s="69">
        <v>44</v>
      </c>
      <c r="AM531" s="71" t="s">
        <v>35</v>
      </c>
      <c r="AN531" s="70">
        <v>21187</v>
      </c>
      <c r="AO531" s="70">
        <v>0.69</v>
      </c>
      <c r="AP531" s="410"/>
      <c r="AQ531" s="99">
        <v>0.52</v>
      </c>
      <c r="AR531" s="99">
        <v>0.56999999999999995</v>
      </c>
      <c r="AS531" s="90">
        <v>80</v>
      </c>
      <c r="AT531" s="90">
        <v>170</v>
      </c>
      <c r="AU531" s="90">
        <v>36</v>
      </c>
      <c r="AV531" s="90">
        <v>2</v>
      </c>
      <c r="AW531" s="90">
        <v>3</v>
      </c>
      <c r="AX531" s="230"/>
      <c r="AY531" s="104"/>
      <c r="AZ531" s="104"/>
      <c r="BA531" s="104"/>
      <c r="BB531" s="104"/>
      <c r="BC531" s="104"/>
      <c r="BD531" s="104"/>
      <c r="BE531" s="104"/>
      <c r="BF531" s="104"/>
      <c r="BG531" s="104"/>
      <c r="BH531" s="104"/>
      <c r="BI531" s="104"/>
      <c r="BJ531" s="104"/>
      <c r="BK531" s="104"/>
      <c r="BL531" s="104"/>
      <c r="BM531" s="104"/>
      <c r="BN531" s="421"/>
      <c r="BO531" s="104"/>
      <c r="BP531" s="104"/>
      <c r="BQ531" s="104"/>
      <c r="BR531" s="104"/>
      <c r="BS531" s="104"/>
      <c r="BT531" s="104"/>
      <c r="BU531" s="104"/>
    </row>
    <row r="532" spans="1:73" x14ac:dyDescent="0.25">
      <c r="A532" s="44">
        <f t="shared" si="74"/>
        <v>2015</v>
      </c>
      <c r="B532" s="44" t="str">
        <f t="shared" si="74"/>
        <v>SEPTIEMBRE</v>
      </c>
      <c r="C532" s="44">
        <v>19</v>
      </c>
      <c r="D532" s="44" t="str">
        <f t="shared" si="73"/>
        <v>SEPTIEMBRE 2015 / 18</v>
      </c>
      <c r="E532" s="104"/>
      <c r="F532" s="77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13"/>
      <c r="R532" s="113"/>
      <c r="S532" s="415"/>
      <c r="T532" s="113"/>
      <c r="U532" s="113"/>
      <c r="V532" s="104"/>
      <c r="W532" s="104"/>
      <c r="X532" s="104"/>
      <c r="Y532" s="104"/>
      <c r="Z532" s="104"/>
      <c r="AA532" s="230"/>
      <c r="AB532" s="115">
        <v>18</v>
      </c>
      <c r="AC532" s="66">
        <v>42267</v>
      </c>
      <c r="AD532" s="67">
        <v>56892</v>
      </c>
      <c r="AE532" s="68" t="s">
        <v>148</v>
      </c>
      <c r="AF532" s="69">
        <v>0.56179999999999997</v>
      </c>
      <c r="AG532" s="69">
        <v>89</v>
      </c>
      <c r="AH532" s="69">
        <v>34</v>
      </c>
      <c r="AI532" s="70">
        <v>0.84</v>
      </c>
      <c r="AJ532" s="70">
        <v>0</v>
      </c>
      <c r="AK532" s="71" t="s">
        <v>20</v>
      </c>
      <c r="AL532" s="69">
        <v>44</v>
      </c>
      <c r="AM532" s="71" t="s">
        <v>35</v>
      </c>
      <c r="AN532" s="70">
        <v>21196</v>
      </c>
      <c r="AO532" s="70">
        <v>0.39</v>
      </c>
      <c r="AP532" s="410"/>
      <c r="AQ532" s="99">
        <v>0.52</v>
      </c>
      <c r="AR532" s="99">
        <v>0.56999999999999995</v>
      </c>
      <c r="AS532" s="90">
        <v>80</v>
      </c>
      <c r="AT532" s="90">
        <v>170</v>
      </c>
      <c r="AU532" s="90">
        <v>36</v>
      </c>
      <c r="AV532" s="90">
        <v>2</v>
      </c>
      <c r="AW532" s="90">
        <v>3</v>
      </c>
      <c r="AX532" s="230"/>
      <c r="AY532" s="104"/>
      <c r="AZ532" s="104"/>
      <c r="BA532" s="104"/>
      <c r="BB532" s="104"/>
      <c r="BC532" s="104"/>
      <c r="BD532" s="104"/>
      <c r="BE532" s="104"/>
      <c r="BF532" s="104"/>
      <c r="BG532" s="104"/>
      <c r="BH532" s="104"/>
      <c r="BI532" s="104"/>
      <c r="BJ532" s="104"/>
      <c r="BK532" s="104"/>
      <c r="BL532" s="104"/>
      <c r="BM532" s="104"/>
      <c r="BN532" s="421"/>
      <c r="BO532" s="104"/>
      <c r="BP532" s="104"/>
      <c r="BQ532" s="104"/>
      <c r="BR532" s="104"/>
      <c r="BS532" s="104"/>
      <c r="BT532" s="104"/>
      <c r="BU532" s="104"/>
    </row>
    <row r="533" spans="1:73" x14ac:dyDescent="0.25">
      <c r="A533" s="44">
        <f t="shared" si="74"/>
        <v>2015</v>
      </c>
      <c r="B533" s="44" t="str">
        <f t="shared" si="74"/>
        <v>SEPTIEMBRE</v>
      </c>
      <c r="C533" s="44">
        <v>20</v>
      </c>
      <c r="D533" s="44" t="str">
        <f t="shared" si="73"/>
        <v>SEPTIEMBRE 2015 / 19</v>
      </c>
      <c r="E533" s="104"/>
      <c r="F533" s="77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Q533" s="113"/>
      <c r="R533" s="113"/>
      <c r="S533" s="415"/>
      <c r="T533" s="113"/>
      <c r="U533" s="113"/>
      <c r="V533" s="104"/>
      <c r="W533" s="104"/>
      <c r="X533" s="104"/>
      <c r="Y533" s="104"/>
      <c r="Z533" s="104"/>
      <c r="AA533" s="230"/>
      <c r="AB533" s="115">
        <v>19</v>
      </c>
      <c r="AC533" s="66">
        <v>42268</v>
      </c>
      <c r="AD533" s="67">
        <v>56908</v>
      </c>
      <c r="AE533" s="68" t="s">
        <v>36</v>
      </c>
      <c r="AF533" s="69">
        <v>0.56210000000000004</v>
      </c>
      <c r="AG533" s="69">
        <v>88</v>
      </c>
      <c r="AH533" s="69">
        <v>34</v>
      </c>
      <c r="AI533" s="70">
        <v>0.93</v>
      </c>
      <c r="AJ533" s="70">
        <v>0</v>
      </c>
      <c r="AK533" s="71" t="s">
        <v>20</v>
      </c>
      <c r="AL533" s="69">
        <v>44</v>
      </c>
      <c r="AM533" s="71" t="s">
        <v>35</v>
      </c>
      <c r="AN533" s="70">
        <v>21196</v>
      </c>
      <c r="AO533" s="70">
        <v>0.32</v>
      </c>
      <c r="AP533" s="410"/>
      <c r="AQ533" s="99">
        <v>0.52</v>
      </c>
      <c r="AR533" s="99">
        <v>0.56999999999999995</v>
      </c>
      <c r="AS533" s="90">
        <v>80</v>
      </c>
      <c r="AT533" s="90">
        <v>170</v>
      </c>
      <c r="AU533" s="90">
        <v>36</v>
      </c>
      <c r="AV533" s="90">
        <v>2</v>
      </c>
      <c r="AW533" s="90">
        <v>3</v>
      </c>
      <c r="AX533" s="230"/>
      <c r="AY533" s="104"/>
      <c r="AZ533" s="104"/>
      <c r="BA533" s="104"/>
      <c r="BB533" s="104"/>
      <c r="BC533" s="104"/>
      <c r="BD533" s="104"/>
      <c r="BE533" s="104"/>
      <c r="BF533" s="104"/>
      <c r="BG533" s="104"/>
      <c r="BH533" s="104"/>
      <c r="BI533" s="104"/>
      <c r="BJ533" s="104"/>
      <c r="BK533" s="104"/>
      <c r="BL533" s="104"/>
      <c r="BM533" s="104"/>
      <c r="BN533" s="421"/>
      <c r="BO533" s="104"/>
      <c r="BP533" s="104"/>
      <c r="BQ533" s="104"/>
      <c r="BR533" s="104"/>
      <c r="BS533" s="104"/>
      <c r="BT533" s="104"/>
      <c r="BU533" s="104"/>
    </row>
    <row r="534" spans="1:73" x14ac:dyDescent="0.25">
      <c r="A534" s="44">
        <f t="shared" si="74"/>
        <v>2015</v>
      </c>
      <c r="B534" s="44" t="str">
        <f t="shared" si="74"/>
        <v>SEPTIEMBRE</v>
      </c>
      <c r="C534" s="44">
        <v>21</v>
      </c>
      <c r="D534" s="44" t="str">
        <f t="shared" si="73"/>
        <v>SEPTIEMBRE 2015 / 20</v>
      </c>
      <c r="E534" s="104"/>
      <c r="F534" s="77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13"/>
      <c r="R534" s="113"/>
      <c r="S534" s="415"/>
      <c r="T534" s="113"/>
      <c r="U534" s="113"/>
      <c r="V534" s="104"/>
      <c r="W534" s="104"/>
      <c r="X534" s="104"/>
      <c r="Y534" s="104"/>
      <c r="Z534" s="104"/>
      <c r="AA534" s="230"/>
      <c r="AB534" s="115">
        <v>20</v>
      </c>
      <c r="AC534" s="66">
        <v>42269</v>
      </c>
      <c r="AD534" s="67">
        <v>56936</v>
      </c>
      <c r="AE534" s="68" t="s">
        <v>148</v>
      </c>
      <c r="AF534" s="69">
        <v>0.56330000000000002</v>
      </c>
      <c r="AG534" s="69">
        <v>86</v>
      </c>
      <c r="AH534" s="69">
        <v>34</v>
      </c>
      <c r="AI534" s="70">
        <v>0.97</v>
      </c>
      <c r="AJ534" s="70">
        <v>0</v>
      </c>
      <c r="AK534" s="71" t="s">
        <v>20</v>
      </c>
      <c r="AL534" s="69">
        <v>44</v>
      </c>
      <c r="AM534" s="71" t="s">
        <v>35</v>
      </c>
      <c r="AN534" s="70">
        <v>21193</v>
      </c>
      <c r="AO534" s="70">
        <v>0.22</v>
      </c>
      <c r="AP534" s="410"/>
      <c r="AQ534" s="99">
        <v>0.52</v>
      </c>
      <c r="AR534" s="99">
        <v>0.56999999999999995</v>
      </c>
      <c r="AS534" s="90">
        <v>80</v>
      </c>
      <c r="AT534" s="90">
        <v>170</v>
      </c>
      <c r="AU534" s="90">
        <v>36</v>
      </c>
      <c r="AV534" s="90">
        <v>2</v>
      </c>
      <c r="AW534" s="90">
        <v>3</v>
      </c>
      <c r="AX534" s="230"/>
      <c r="AY534" s="104"/>
      <c r="AZ534" s="104"/>
      <c r="BA534" s="104"/>
      <c r="BB534" s="104"/>
      <c r="BC534" s="104"/>
      <c r="BD534" s="104"/>
      <c r="BE534" s="104"/>
      <c r="BF534" s="104"/>
      <c r="BG534" s="104"/>
      <c r="BH534" s="104"/>
      <c r="BI534" s="104"/>
      <c r="BJ534" s="104"/>
      <c r="BK534" s="104"/>
      <c r="BL534" s="104"/>
      <c r="BM534" s="104"/>
      <c r="BN534" s="421"/>
      <c r="BO534" s="104"/>
      <c r="BP534" s="104"/>
      <c r="BQ534" s="104"/>
      <c r="BR534" s="104"/>
      <c r="BS534" s="104"/>
      <c r="BT534" s="104"/>
      <c r="BU534" s="104"/>
    </row>
    <row r="535" spans="1:73" x14ac:dyDescent="0.25">
      <c r="A535" s="44">
        <f t="shared" si="74"/>
        <v>2015</v>
      </c>
      <c r="B535" s="44" t="str">
        <f t="shared" si="74"/>
        <v>SEPTIEMBRE</v>
      </c>
      <c r="C535" s="44">
        <v>22</v>
      </c>
      <c r="D535" s="44" t="str">
        <f t="shared" si="73"/>
        <v>SEPTIEMBRE 2015 / 21</v>
      </c>
      <c r="E535" s="104"/>
      <c r="F535" s="77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13"/>
      <c r="R535" s="113"/>
      <c r="S535" s="415"/>
      <c r="T535" s="113"/>
      <c r="U535" s="113"/>
      <c r="V535" s="104"/>
      <c r="W535" s="104"/>
      <c r="X535" s="104"/>
      <c r="Y535" s="104"/>
      <c r="Z535" s="104"/>
      <c r="AA535" s="230"/>
      <c r="AB535" s="115">
        <v>21</v>
      </c>
      <c r="AC535" s="66">
        <v>42270</v>
      </c>
      <c r="AD535" s="67">
        <v>56971</v>
      </c>
      <c r="AE535" s="68" t="s">
        <v>36</v>
      </c>
      <c r="AF535" s="69">
        <v>0.56299999999999994</v>
      </c>
      <c r="AG535" s="69">
        <v>87</v>
      </c>
      <c r="AH535" s="69">
        <v>34</v>
      </c>
      <c r="AI535" s="70">
        <v>0.9</v>
      </c>
      <c r="AJ535" s="70">
        <v>0</v>
      </c>
      <c r="AK535" s="71" t="s">
        <v>20</v>
      </c>
      <c r="AL535" s="69">
        <v>40</v>
      </c>
      <c r="AM535" s="71" t="s">
        <v>35</v>
      </c>
      <c r="AN535" s="70">
        <v>21187</v>
      </c>
      <c r="AO535" s="70">
        <v>0.59</v>
      </c>
      <c r="AP535" s="410"/>
      <c r="AQ535" s="99">
        <v>0.52</v>
      </c>
      <c r="AR535" s="99">
        <v>0.56999999999999995</v>
      </c>
      <c r="AS535" s="90">
        <v>80</v>
      </c>
      <c r="AT535" s="90">
        <v>170</v>
      </c>
      <c r="AU535" s="90">
        <v>36</v>
      </c>
      <c r="AV535" s="90">
        <v>2</v>
      </c>
      <c r="AW535" s="90">
        <v>3</v>
      </c>
      <c r="AX535" s="230"/>
      <c r="AY535" s="104"/>
      <c r="AZ535" s="104"/>
      <c r="BA535" s="104"/>
      <c r="BB535" s="104"/>
      <c r="BC535" s="104"/>
      <c r="BD535" s="104"/>
      <c r="BE535" s="104"/>
      <c r="BF535" s="104"/>
      <c r="BG535" s="104"/>
      <c r="BH535" s="104"/>
      <c r="BI535" s="104"/>
      <c r="BJ535" s="104"/>
      <c r="BK535" s="104"/>
      <c r="BL535" s="104"/>
      <c r="BM535" s="104"/>
      <c r="BN535" s="421"/>
      <c r="BO535" s="104"/>
      <c r="BP535" s="104"/>
      <c r="BQ535" s="104"/>
      <c r="BR535" s="104"/>
      <c r="BS535" s="104"/>
      <c r="BT535" s="104"/>
      <c r="BU535" s="104"/>
    </row>
    <row r="536" spans="1:73" x14ac:dyDescent="0.25">
      <c r="A536" s="44">
        <f t="shared" si="74"/>
        <v>2015</v>
      </c>
      <c r="B536" s="44" t="str">
        <f t="shared" si="74"/>
        <v>SEPTIEMBRE</v>
      </c>
      <c r="C536" s="44">
        <v>23</v>
      </c>
      <c r="D536" s="44" t="str">
        <f t="shared" si="73"/>
        <v>SEPTIEMBRE 2015 / 22</v>
      </c>
      <c r="E536" s="104"/>
      <c r="F536" s="77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13"/>
      <c r="R536" s="113"/>
      <c r="S536" s="415"/>
      <c r="T536" s="113"/>
      <c r="U536" s="113"/>
      <c r="V536" s="104"/>
      <c r="W536" s="104"/>
      <c r="X536" s="104"/>
      <c r="Y536" s="104"/>
      <c r="Z536" s="104"/>
      <c r="AA536" s="230"/>
      <c r="AB536" s="115">
        <v>22</v>
      </c>
      <c r="AC536" s="66">
        <v>42271</v>
      </c>
      <c r="AD536" s="67">
        <v>56992</v>
      </c>
      <c r="AE536" s="68" t="s">
        <v>148</v>
      </c>
      <c r="AF536" s="69">
        <v>0.56310000000000004</v>
      </c>
      <c r="AG536" s="69">
        <v>86</v>
      </c>
      <c r="AH536" s="69">
        <v>34</v>
      </c>
      <c r="AI536" s="70">
        <v>0.88</v>
      </c>
      <c r="AJ536" s="70">
        <v>0</v>
      </c>
      <c r="AK536" s="71" t="s">
        <v>20</v>
      </c>
      <c r="AL536" s="69">
        <v>42</v>
      </c>
      <c r="AM536" s="71" t="s">
        <v>35</v>
      </c>
      <c r="AN536" s="70">
        <v>21187</v>
      </c>
      <c r="AO536" s="70">
        <v>0.5</v>
      </c>
      <c r="AP536" s="410"/>
      <c r="AQ536" s="99">
        <v>0.52</v>
      </c>
      <c r="AR536" s="99">
        <v>0.56999999999999995</v>
      </c>
      <c r="AS536" s="90">
        <v>80</v>
      </c>
      <c r="AT536" s="90">
        <v>170</v>
      </c>
      <c r="AU536" s="90">
        <v>36</v>
      </c>
      <c r="AV536" s="90">
        <v>2</v>
      </c>
      <c r="AW536" s="90">
        <v>3</v>
      </c>
      <c r="AX536" s="230"/>
      <c r="AY536" s="104"/>
      <c r="AZ536" s="104"/>
      <c r="BA536" s="104"/>
      <c r="BB536" s="104"/>
      <c r="BC536" s="104"/>
      <c r="BD536" s="104"/>
      <c r="BE536" s="104"/>
      <c r="BF536" s="104"/>
      <c r="BG536" s="104"/>
      <c r="BH536" s="104"/>
      <c r="BI536" s="104"/>
      <c r="BJ536" s="104"/>
      <c r="BK536" s="104"/>
      <c r="BL536" s="104"/>
      <c r="BM536" s="104"/>
      <c r="BN536" s="421"/>
      <c r="BO536" s="104"/>
      <c r="BP536" s="104"/>
      <c r="BQ536" s="104"/>
      <c r="BR536" s="104"/>
      <c r="BS536" s="104"/>
      <c r="BT536" s="104"/>
      <c r="BU536" s="104"/>
    </row>
    <row r="537" spans="1:73" x14ac:dyDescent="0.25">
      <c r="A537" s="44">
        <f t="shared" si="74"/>
        <v>2015</v>
      </c>
      <c r="B537" s="44" t="str">
        <f t="shared" si="74"/>
        <v>SEPTIEMBRE</v>
      </c>
      <c r="C537" s="44">
        <v>24</v>
      </c>
      <c r="D537" s="44" t="str">
        <f t="shared" si="73"/>
        <v>SEPTIEMBRE 2015 / 23</v>
      </c>
      <c r="E537" s="104"/>
      <c r="F537" s="77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13"/>
      <c r="R537" s="113"/>
      <c r="S537" s="415"/>
      <c r="T537" s="113"/>
      <c r="U537" s="113"/>
      <c r="V537" s="104"/>
      <c r="W537" s="104"/>
      <c r="X537" s="104"/>
      <c r="Y537" s="104"/>
      <c r="Z537" s="104"/>
      <c r="AA537" s="230"/>
      <c r="AB537" s="115">
        <v>23</v>
      </c>
      <c r="AC537" s="66">
        <v>42272</v>
      </c>
      <c r="AD537" s="67">
        <v>57008</v>
      </c>
      <c r="AE537" s="68" t="s">
        <v>36</v>
      </c>
      <c r="AF537" s="69">
        <v>0.56320000000000003</v>
      </c>
      <c r="AG537" s="69">
        <v>88</v>
      </c>
      <c r="AH537" s="69">
        <v>34</v>
      </c>
      <c r="AI537" s="70">
        <v>0.9</v>
      </c>
      <c r="AJ537" s="70">
        <v>0</v>
      </c>
      <c r="AK537" s="71" t="s">
        <v>20</v>
      </c>
      <c r="AL537" s="69">
        <v>40</v>
      </c>
      <c r="AM537" s="71" t="s">
        <v>35</v>
      </c>
      <c r="AN537" s="70">
        <v>21181</v>
      </c>
      <c r="AO537" s="70">
        <v>0.84</v>
      </c>
      <c r="AP537" s="410"/>
      <c r="AQ537" s="99">
        <v>0.52</v>
      </c>
      <c r="AR537" s="99">
        <v>0.56999999999999995</v>
      </c>
      <c r="AS537" s="90">
        <v>80</v>
      </c>
      <c r="AT537" s="90">
        <v>170</v>
      </c>
      <c r="AU537" s="90">
        <v>36</v>
      </c>
      <c r="AV537" s="90">
        <v>2</v>
      </c>
      <c r="AW537" s="90">
        <v>3</v>
      </c>
      <c r="AX537" s="230"/>
      <c r="AY537" s="104"/>
      <c r="AZ537" s="104"/>
      <c r="BA537" s="104"/>
      <c r="BB537" s="104"/>
      <c r="BC537" s="104"/>
      <c r="BD537" s="104"/>
      <c r="BE537" s="104"/>
      <c r="BF537" s="104"/>
      <c r="BG537" s="104"/>
      <c r="BH537" s="104"/>
      <c r="BI537" s="104"/>
      <c r="BJ537" s="104"/>
      <c r="BK537" s="104"/>
      <c r="BL537" s="104"/>
      <c r="BM537" s="104"/>
      <c r="BN537" s="421"/>
      <c r="BO537" s="104"/>
      <c r="BP537" s="104"/>
      <c r="BQ537" s="104"/>
      <c r="BR537" s="104"/>
      <c r="BS537" s="104"/>
      <c r="BT537" s="104"/>
      <c r="BU537" s="104"/>
    </row>
    <row r="538" spans="1:73" x14ac:dyDescent="0.25">
      <c r="A538" s="44">
        <f t="shared" si="74"/>
        <v>2015</v>
      </c>
      <c r="B538" s="44" t="str">
        <f t="shared" si="74"/>
        <v>SEPTIEMBRE</v>
      </c>
      <c r="C538" s="44">
        <v>25</v>
      </c>
      <c r="D538" s="44" t="str">
        <f t="shared" si="73"/>
        <v>SEPTIEMBRE 2015 / 24</v>
      </c>
      <c r="E538" s="104"/>
      <c r="F538" s="77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13"/>
      <c r="R538" s="113"/>
      <c r="S538" s="415"/>
      <c r="T538" s="113"/>
      <c r="U538" s="113"/>
      <c r="V538" s="104"/>
      <c r="W538" s="104"/>
      <c r="X538" s="104"/>
      <c r="Y538" s="104"/>
      <c r="Z538" s="104"/>
      <c r="AA538" s="230"/>
      <c r="AB538" s="115">
        <v>24</v>
      </c>
      <c r="AC538" s="66">
        <v>42273</v>
      </c>
      <c r="AD538" s="67">
        <v>57036</v>
      </c>
      <c r="AE538" s="68" t="s">
        <v>148</v>
      </c>
      <c r="AF538" s="69">
        <v>0.56310000000000004</v>
      </c>
      <c r="AG538" s="69">
        <v>88</v>
      </c>
      <c r="AH538" s="69">
        <v>34</v>
      </c>
      <c r="AI538" s="70">
        <v>0.95</v>
      </c>
      <c r="AJ538" s="70">
        <v>0</v>
      </c>
      <c r="AK538" s="71" t="s">
        <v>20</v>
      </c>
      <c r="AL538" s="69">
        <v>42</v>
      </c>
      <c r="AM538" s="71" t="s">
        <v>35</v>
      </c>
      <c r="AN538" s="70">
        <v>21182</v>
      </c>
      <c r="AO538" s="70">
        <v>0.8</v>
      </c>
      <c r="AP538" s="410"/>
      <c r="AQ538" s="99">
        <v>0.52</v>
      </c>
      <c r="AR538" s="99">
        <v>0.56999999999999995</v>
      </c>
      <c r="AS538" s="90">
        <v>80</v>
      </c>
      <c r="AT538" s="90">
        <v>170</v>
      </c>
      <c r="AU538" s="90">
        <v>36</v>
      </c>
      <c r="AV538" s="90">
        <v>2</v>
      </c>
      <c r="AW538" s="90">
        <v>3</v>
      </c>
      <c r="AX538" s="230"/>
      <c r="AY538" s="104"/>
      <c r="AZ538" s="104"/>
      <c r="BA538" s="104"/>
      <c r="BB538" s="104"/>
      <c r="BC538" s="104"/>
      <c r="BD538" s="104"/>
      <c r="BE538" s="104"/>
      <c r="BF538" s="104"/>
      <c r="BG538" s="104"/>
      <c r="BH538" s="104"/>
      <c r="BI538" s="104"/>
      <c r="BJ538" s="104"/>
      <c r="BK538" s="104"/>
      <c r="BL538" s="104"/>
      <c r="BM538" s="104"/>
      <c r="BN538" s="421"/>
      <c r="BO538" s="104"/>
      <c r="BP538" s="104"/>
      <c r="BQ538" s="104"/>
      <c r="BR538" s="104"/>
      <c r="BS538" s="104"/>
      <c r="BT538" s="104"/>
      <c r="BU538" s="104"/>
    </row>
    <row r="539" spans="1:73" x14ac:dyDescent="0.25">
      <c r="A539" s="44">
        <f t="shared" si="74"/>
        <v>2015</v>
      </c>
      <c r="B539" s="44" t="str">
        <f t="shared" si="74"/>
        <v>SEPTIEMBRE</v>
      </c>
      <c r="C539" s="44">
        <v>26</v>
      </c>
      <c r="D539" s="44" t="str">
        <f t="shared" si="73"/>
        <v>SEPTIEMBRE 2015 / 25</v>
      </c>
      <c r="E539" s="104"/>
      <c r="F539" s="77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13"/>
      <c r="R539" s="113"/>
      <c r="S539" s="415"/>
      <c r="T539" s="113"/>
      <c r="U539" s="113"/>
      <c r="V539" s="104"/>
      <c r="W539" s="104"/>
      <c r="X539" s="104"/>
      <c r="Y539" s="104"/>
      <c r="Z539" s="104"/>
      <c r="AA539" s="230"/>
      <c r="AB539" s="115">
        <v>25</v>
      </c>
      <c r="AC539" s="66">
        <v>42275</v>
      </c>
      <c r="AD539" s="67">
        <v>57071</v>
      </c>
      <c r="AE539" s="68" t="s">
        <v>36</v>
      </c>
      <c r="AF539" s="69">
        <v>0.5635</v>
      </c>
      <c r="AG539" s="69">
        <v>86</v>
      </c>
      <c r="AH539" s="69">
        <v>34</v>
      </c>
      <c r="AI539" s="70">
        <v>1.04</v>
      </c>
      <c r="AJ539" s="70">
        <v>0</v>
      </c>
      <c r="AK539" s="71" t="s">
        <v>20</v>
      </c>
      <c r="AL539" s="69">
        <v>42</v>
      </c>
      <c r="AM539" s="71" t="s">
        <v>35</v>
      </c>
      <c r="AN539" s="70">
        <v>21188</v>
      </c>
      <c r="AO539" s="70">
        <v>0.45</v>
      </c>
      <c r="AP539" s="410"/>
      <c r="AQ539" s="99">
        <v>0.52</v>
      </c>
      <c r="AR539" s="99">
        <v>0.56999999999999995</v>
      </c>
      <c r="AS539" s="90">
        <v>80</v>
      </c>
      <c r="AT539" s="90">
        <v>170</v>
      </c>
      <c r="AU539" s="90">
        <v>36</v>
      </c>
      <c r="AV539" s="90">
        <v>2</v>
      </c>
      <c r="AW539" s="90">
        <v>3</v>
      </c>
      <c r="AX539" s="230"/>
      <c r="AY539" s="104"/>
      <c r="AZ539" s="104"/>
      <c r="BA539" s="104"/>
      <c r="BB539" s="104"/>
      <c r="BC539" s="104"/>
      <c r="BD539" s="104"/>
      <c r="BE539" s="104"/>
      <c r="BF539" s="104"/>
      <c r="BG539" s="104"/>
      <c r="BH539" s="104"/>
      <c r="BI539" s="104"/>
      <c r="BJ539" s="104"/>
      <c r="BK539" s="104"/>
      <c r="BL539" s="104"/>
      <c r="BM539" s="104"/>
      <c r="BN539" s="421"/>
      <c r="BO539" s="104"/>
      <c r="BP539" s="104"/>
      <c r="BQ539" s="104"/>
      <c r="BR539" s="104"/>
      <c r="BS539" s="104"/>
      <c r="BT539" s="104"/>
      <c r="BU539" s="104"/>
    </row>
    <row r="540" spans="1:73" x14ac:dyDescent="0.25">
      <c r="A540" s="44">
        <f t="shared" si="74"/>
        <v>2015</v>
      </c>
      <c r="B540" s="44" t="str">
        <f t="shared" si="74"/>
        <v>SEPTIEMBRE</v>
      </c>
      <c r="C540" s="44">
        <v>27</v>
      </c>
      <c r="D540" s="44" t="str">
        <f t="shared" si="73"/>
        <v>SEPTIEMBRE 2015 / 26</v>
      </c>
      <c r="E540" s="104"/>
      <c r="F540" s="77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Q540" s="113"/>
      <c r="R540" s="113"/>
      <c r="S540" s="415"/>
      <c r="T540" s="113"/>
      <c r="U540" s="113"/>
      <c r="V540" s="104"/>
      <c r="W540" s="104"/>
      <c r="X540" s="104"/>
      <c r="Y540" s="104"/>
      <c r="Z540" s="104"/>
      <c r="AA540" s="230"/>
      <c r="AB540" s="115">
        <v>26</v>
      </c>
      <c r="AC540" s="66">
        <v>42277</v>
      </c>
      <c r="AD540" s="67">
        <v>57279</v>
      </c>
      <c r="AE540" s="68" t="s">
        <v>148</v>
      </c>
      <c r="AF540" s="69">
        <v>0.56440000000000001</v>
      </c>
      <c r="AG540" s="69">
        <v>86</v>
      </c>
      <c r="AH540" s="69">
        <v>34</v>
      </c>
      <c r="AI540" s="70">
        <v>0.74</v>
      </c>
      <c r="AJ540" s="70">
        <v>0</v>
      </c>
      <c r="AK540" s="71" t="s">
        <v>20</v>
      </c>
      <c r="AL540" s="69">
        <v>42</v>
      </c>
      <c r="AM540" s="71" t="s">
        <v>35</v>
      </c>
      <c r="AN540" s="70">
        <v>21178</v>
      </c>
      <c r="AO540" s="70">
        <v>0.79</v>
      </c>
      <c r="AP540" s="410"/>
      <c r="AQ540" s="99">
        <v>0.52</v>
      </c>
      <c r="AR540" s="99">
        <v>0.56999999999999995</v>
      </c>
      <c r="AS540" s="90">
        <v>80</v>
      </c>
      <c r="AT540" s="90">
        <v>170</v>
      </c>
      <c r="AU540" s="90">
        <v>36</v>
      </c>
      <c r="AV540" s="90">
        <v>2</v>
      </c>
      <c r="AW540" s="90">
        <v>3</v>
      </c>
      <c r="AX540" s="230"/>
      <c r="AY540" s="104"/>
      <c r="AZ540" s="104"/>
      <c r="BA540" s="104"/>
      <c r="BB540" s="104"/>
      <c r="BC540" s="104"/>
      <c r="BD540" s="104"/>
      <c r="BE540" s="104"/>
      <c r="BF540" s="104"/>
      <c r="BG540" s="104"/>
      <c r="BH540" s="104"/>
      <c r="BI540" s="104"/>
      <c r="BJ540" s="104"/>
      <c r="BK540" s="104"/>
      <c r="BL540" s="104"/>
      <c r="BM540" s="104"/>
      <c r="BN540" s="421"/>
      <c r="BO540" s="104"/>
      <c r="BP540" s="104"/>
      <c r="BQ540" s="104"/>
      <c r="BR540" s="104"/>
      <c r="BS540" s="104"/>
      <c r="BT540" s="104"/>
      <c r="BU540" s="104"/>
    </row>
    <row r="541" spans="1:73" x14ac:dyDescent="0.25">
      <c r="A541" s="44">
        <f t="shared" si="74"/>
        <v>2015</v>
      </c>
      <c r="B541" s="44" t="str">
        <f t="shared" si="74"/>
        <v>SEPTIEMBRE</v>
      </c>
      <c r="C541" s="44">
        <v>28</v>
      </c>
      <c r="D541" s="44" t="str">
        <f t="shared" si="73"/>
        <v>SEPTIEMBRE 2015 / 27</v>
      </c>
      <c r="S541" s="417"/>
    </row>
    <row r="542" spans="1:73" x14ac:dyDescent="0.25">
      <c r="A542" s="44">
        <f t="shared" si="74"/>
        <v>2015</v>
      </c>
      <c r="B542" s="44" t="str">
        <f t="shared" si="74"/>
        <v>SEPTIEMBRE</v>
      </c>
      <c r="C542" s="44">
        <v>29</v>
      </c>
      <c r="D542" s="44" t="str">
        <f t="shared" si="73"/>
        <v>SEPTIEMBRE 2015 / 28</v>
      </c>
      <c r="S542" s="417"/>
    </row>
    <row r="543" spans="1:73" x14ac:dyDescent="0.25">
      <c r="A543" s="44">
        <f t="shared" si="74"/>
        <v>2015</v>
      </c>
      <c r="B543" s="44" t="str">
        <f t="shared" si="74"/>
        <v>SEPTIEMBRE</v>
      </c>
      <c r="C543" s="44">
        <v>30</v>
      </c>
      <c r="D543" s="44" t="str">
        <f t="shared" si="73"/>
        <v>SEPTIEMBRE 2015 / 29</v>
      </c>
      <c r="S543" s="417"/>
    </row>
    <row r="544" spans="1:73" x14ac:dyDescent="0.25">
      <c r="A544" s="44">
        <f t="shared" si="74"/>
        <v>2015</v>
      </c>
      <c r="B544" s="44" t="str">
        <f t="shared" si="74"/>
        <v>SEPTIEMBRE</v>
      </c>
      <c r="C544" s="44">
        <v>31</v>
      </c>
      <c r="D544" s="44" t="str">
        <f t="shared" si="73"/>
        <v>SEPTIEMBRE 2015 / 30</v>
      </c>
      <c r="S544" s="417"/>
    </row>
    <row r="545" spans="1:74" s="206" customFormat="1" ht="15.75" x14ac:dyDescent="0.25">
      <c r="D545" s="44" t="str">
        <f t="shared" si="73"/>
        <v>SEPTIEMBRE 2015 / 31</v>
      </c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17"/>
      <c r="T545" s="44"/>
      <c r="U545" s="44"/>
      <c r="V545" s="44"/>
      <c r="W545" s="44"/>
      <c r="X545" s="44"/>
      <c r="Y545" s="44"/>
      <c r="Z545" s="44"/>
      <c r="AA545" s="207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11"/>
      <c r="AQ545" s="44"/>
      <c r="AR545" s="44"/>
      <c r="AS545" s="44"/>
      <c r="AT545" s="44"/>
      <c r="AU545" s="44"/>
      <c r="AV545" s="44"/>
      <c r="AW545" s="44"/>
      <c r="AX545" s="207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22"/>
      <c r="BO545" s="44"/>
      <c r="BP545" s="44"/>
      <c r="BQ545" s="44"/>
      <c r="BR545" s="44"/>
      <c r="BS545" s="44"/>
      <c r="BT545" s="44"/>
      <c r="BU545" s="44"/>
      <c r="BV545" s="209" t="str">
        <f>IFERROR(AVERAGE(BV514:BV544),"")</f>
        <v/>
      </c>
    </row>
    <row r="546" spans="1:74" ht="15.75" x14ac:dyDescent="0.25">
      <c r="A546" s="44">
        <v>2015</v>
      </c>
      <c r="B546" s="44" t="s">
        <v>236</v>
      </c>
      <c r="C546" s="44">
        <v>1</v>
      </c>
      <c r="D546" s="208" t="s">
        <v>228</v>
      </c>
      <c r="E546" s="209">
        <f t="shared" ref="E546:AJ546" si="75">IFERROR(AVERAGE(E515:E545),"")</f>
        <v>7.5</v>
      </c>
      <c r="F546" s="209">
        <f t="shared" si="75"/>
        <v>42261.285714285717</v>
      </c>
      <c r="G546" s="209">
        <f t="shared" si="75"/>
        <v>56760.714285714283</v>
      </c>
      <c r="H546" s="209" t="str">
        <f t="shared" si="75"/>
        <v/>
      </c>
      <c r="I546" s="209">
        <f t="shared" si="75"/>
        <v>0.55337857142857128</v>
      </c>
      <c r="J546" s="209">
        <f t="shared" si="75"/>
        <v>95.428571428571431</v>
      </c>
      <c r="K546" s="209">
        <f t="shared" si="75"/>
        <v>27.5</v>
      </c>
      <c r="L546" s="209">
        <f t="shared" si="75"/>
        <v>1.2707142857142859</v>
      </c>
      <c r="M546" s="209">
        <f t="shared" si="75"/>
        <v>0</v>
      </c>
      <c r="N546" s="209" t="str">
        <f t="shared" si="75"/>
        <v/>
      </c>
      <c r="O546" s="209">
        <f t="shared" si="75"/>
        <v>2.9285714285714284</v>
      </c>
      <c r="P546" s="209" t="str">
        <f t="shared" si="75"/>
        <v/>
      </c>
      <c r="Q546" s="209">
        <f t="shared" si="75"/>
        <v>21247.714285714286</v>
      </c>
      <c r="R546" s="209">
        <f t="shared" si="75"/>
        <v>0.58857142857142863</v>
      </c>
      <c r="S546" s="418" t="str">
        <f t="shared" si="75"/>
        <v/>
      </c>
      <c r="T546" s="209">
        <f t="shared" si="75"/>
        <v>0.5199999999999998</v>
      </c>
      <c r="U546" s="209">
        <f t="shared" si="75"/>
        <v>0.57000000000000006</v>
      </c>
      <c r="V546" s="209">
        <f t="shared" si="75"/>
        <v>80</v>
      </c>
      <c r="W546" s="209">
        <f t="shared" si="75"/>
        <v>170</v>
      </c>
      <c r="X546" s="209">
        <f t="shared" si="75"/>
        <v>36</v>
      </c>
      <c r="Y546" s="209">
        <f t="shared" si="75"/>
        <v>2</v>
      </c>
      <c r="Z546" s="209">
        <f t="shared" si="75"/>
        <v>3</v>
      </c>
      <c r="AA546" s="209" t="str">
        <f t="shared" si="75"/>
        <v/>
      </c>
      <c r="AB546" s="209">
        <f t="shared" si="75"/>
        <v>13.5</v>
      </c>
      <c r="AC546" s="209">
        <f t="shared" si="75"/>
        <v>42261.769230769234</v>
      </c>
      <c r="AD546" s="209">
        <f t="shared" si="75"/>
        <v>56773.615384615383</v>
      </c>
      <c r="AE546" s="209" t="str">
        <f t="shared" si="75"/>
        <v/>
      </c>
      <c r="AF546" s="209">
        <f t="shared" si="75"/>
        <v>0.5630153846153847</v>
      </c>
      <c r="AG546" s="209">
        <f t="shared" si="75"/>
        <v>86.57692307692308</v>
      </c>
      <c r="AH546" s="209">
        <f t="shared" si="75"/>
        <v>34</v>
      </c>
      <c r="AI546" s="209">
        <f t="shared" si="75"/>
        <v>0.97269230769230741</v>
      </c>
      <c r="AJ546" s="209">
        <f t="shared" si="75"/>
        <v>0</v>
      </c>
      <c r="AK546" s="209" t="str">
        <f t="shared" ref="AK546:BP546" si="76">IFERROR(AVERAGE(AK515:AK545),"")</f>
        <v/>
      </c>
      <c r="AL546" s="209">
        <f t="shared" si="76"/>
        <v>44.92307692307692</v>
      </c>
      <c r="AM546" s="209" t="str">
        <f t="shared" si="76"/>
        <v/>
      </c>
      <c r="AN546" s="209">
        <f t="shared" si="76"/>
        <v>21190</v>
      </c>
      <c r="AO546" s="209">
        <f t="shared" si="76"/>
        <v>0.40846153846153849</v>
      </c>
      <c r="AP546" s="412" t="str">
        <f t="shared" si="76"/>
        <v/>
      </c>
      <c r="AQ546" s="209">
        <f t="shared" si="76"/>
        <v>0.51999999999999968</v>
      </c>
      <c r="AR546" s="209">
        <f t="shared" si="76"/>
        <v>0.57000000000000017</v>
      </c>
      <c r="AS546" s="209">
        <f t="shared" si="76"/>
        <v>80</v>
      </c>
      <c r="AT546" s="209">
        <f t="shared" si="76"/>
        <v>170</v>
      </c>
      <c r="AU546" s="209">
        <f t="shared" si="76"/>
        <v>36</v>
      </c>
      <c r="AV546" s="209">
        <f t="shared" si="76"/>
        <v>2</v>
      </c>
      <c r="AW546" s="209">
        <f t="shared" si="76"/>
        <v>3</v>
      </c>
      <c r="AX546" s="209" t="str">
        <f t="shared" si="76"/>
        <v/>
      </c>
      <c r="AY546" s="209">
        <f t="shared" si="76"/>
        <v>2.5</v>
      </c>
      <c r="AZ546" s="209">
        <f t="shared" si="76"/>
        <v>42263.25</v>
      </c>
      <c r="BA546" s="209" t="str">
        <f t="shared" si="76"/>
        <v/>
      </c>
      <c r="BB546" s="209" t="str">
        <f t="shared" si="76"/>
        <v/>
      </c>
      <c r="BC546" s="209">
        <f t="shared" si="76"/>
        <v>0.563025</v>
      </c>
      <c r="BD546" s="209">
        <f t="shared" si="76"/>
        <v>86.5</v>
      </c>
      <c r="BE546" s="209">
        <f t="shared" si="76"/>
        <v>33.512</v>
      </c>
      <c r="BF546" s="209">
        <f t="shared" si="76"/>
        <v>0.84</v>
      </c>
      <c r="BG546" s="209">
        <f t="shared" si="76"/>
        <v>1.2</v>
      </c>
      <c r="BH546" s="209">
        <f t="shared" si="76"/>
        <v>0.02</v>
      </c>
      <c r="BI546" s="209">
        <f t="shared" si="76"/>
        <v>1</v>
      </c>
      <c r="BJ546" s="209">
        <f t="shared" si="76"/>
        <v>5.0000000000000001E-3</v>
      </c>
      <c r="BK546" s="209" t="str">
        <f t="shared" si="76"/>
        <v/>
      </c>
      <c r="BL546" s="209">
        <f t="shared" si="76"/>
        <v>21236.5</v>
      </c>
      <c r="BM546" s="209">
        <f t="shared" si="76"/>
        <v>0.4</v>
      </c>
      <c r="BN546" s="423" t="str">
        <f t="shared" si="76"/>
        <v/>
      </c>
      <c r="BO546" s="209">
        <f t="shared" si="76"/>
        <v>0.52</v>
      </c>
      <c r="BP546" s="209">
        <f t="shared" si="76"/>
        <v>0.56999999999999995</v>
      </c>
      <c r="BQ546" s="209">
        <f t="shared" ref="BQ546:BU546" si="77">IFERROR(AVERAGE(BQ515:BQ545),"")</f>
        <v>80</v>
      </c>
      <c r="BR546" s="209">
        <f t="shared" si="77"/>
        <v>170</v>
      </c>
      <c r="BS546" s="209">
        <f t="shared" si="77"/>
        <v>36</v>
      </c>
      <c r="BT546" s="209">
        <f t="shared" si="77"/>
        <v>2</v>
      </c>
      <c r="BU546" s="209">
        <f t="shared" si="77"/>
        <v>3</v>
      </c>
    </row>
    <row r="547" spans="1:74" x14ac:dyDescent="0.25">
      <c r="A547" s="44">
        <f>A546</f>
        <v>2015</v>
      </c>
      <c r="B547" s="44" t="str">
        <f>B546</f>
        <v>OCTUBRE</v>
      </c>
      <c r="C547" s="44">
        <v>2</v>
      </c>
      <c r="D547" s="44" t="str">
        <f t="shared" ref="D547:D577" si="78">B546&amp;" "&amp;A546&amp;" / "&amp;C546</f>
        <v>OCTUBRE 2015 / 1</v>
      </c>
      <c r="E547" s="104">
        <v>1</v>
      </c>
      <c r="F547" s="78">
        <v>42279</v>
      </c>
      <c r="G547" s="114">
        <v>57321</v>
      </c>
      <c r="H547" s="114" t="s">
        <v>19</v>
      </c>
      <c r="I547" s="92">
        <v>0.54979999999999996</v>
      </c>
      <c r="J547" s="93">
        <v>104</v>
      </c>
      <c r="K547" s="93">
        <v>28</v>
      </c>
      <c r="L547" s="93">
        <v>1.03</v>
      </c>
      <c r="M547" s="93">
        <v>0</v>
      </c>
      <c r="N547" s="94" t="s">
        <v>20</v>
      </c>
      <c r="O547" s="93">
        <v>3</v>
      </c>
      <c r="P547" s="94" t="s">
        <v>21</v>
      </c>
      <c r="Q547" s="121">
        <v>21257</v>
      </c>
      <c r="R547" s="93">
        <v>1.02</v>
      </c>
      <c r="S547" s="414"/>
      <c r="T547" s="99">
        <v>0.52</v>
      </c>
      <c r="U547" s="99">
        <v>0.56999999999999995</v>
      </c>
      <c r="V547" s="90">
        <v>80</v>
      </c>
      <c r="W547" s="90">
        <v>170</v>
      </c>
      <c r="X547" s="90">
        <v>36</v>
      </c>
      <c r="Y547" s="90">
        <v>2</v>
      </c>
      <c r="Z547" s="90">
        <v>3</v>
      </c>
      <c r="AA547" s="230"/>
      <c r="AB547" s="115">
        <v>1</v>
      </c>
      <c r="AC547" s="66">
        <v>42278</v>
      </c>
      <c r="AD547" s="67">
        <v>57314</v>
      </c>
      <c r="AE547" s="68" t="s">
        <v>36</v>
      </c>
      <c r="AF547" s="69">
        <v>0.56420000000000003</v>
      </c>
      <c r="AG547" s="69">
        <v>86</v>
      </c>
      <c r="AH547" s="69">
        <v>34</v>
      </c>
      <c r="AI547" s="70">
        <v>0.69</v>
      </c>
      <c r="AJ547" s="70">
        <v>0</v>
      </c>
      <c r="AK547" s="71" t="s">
        <v>20</v>
      </c>
      <c r="AL547" s="69">
        <v>42</v>
      </c>
      <c r="AM547" s="71" t="s">
        <v>35</v>
      </c>
      <c r="AN547" s="70">
        <v>21178</v>
      </c>
      <c r="AO547" s="70">
        <v>0.83</v>
      </c>
      <c r="AP547" s="410"/>
      <c r="AQ547" s="99">
        <v>0.52</v>
      </c>
      <c r="AR547" s="99">
        <v>0.56999999999999995</v>
      </c>
      <c r="AS547" s="90">
        <v>80</v>
      </c>
      <c r="AT547" s="90">
        <v>170</v>
      </c>
      <c r="AU547" s="90">
        <v>36</v>
      </c>
      <c r="AV547" s="90">
        <v>2</v>
      </c>
      <c r="AW547" s="90">
        <v>3</v>
      </c>
      <c r="AX547" s="230"/>
      <c r="AY547" s="104">
        <v>1</v>
      </c>
      <c r="AZ547" s="116">
        <v>42283</v>
      </c>
      <c r="BA547" s="117"/>
      <c r="BB547" s="117"/>
      <c r="BC547" s="117">
        <v>0.56379999999999997</v>
      </c>
      <c r="BD547" s="70">
        <v>84</v>
      </c>
      <c r="BE547" s="102">
        <f>((9/5)*BF547)+32</f>
        <v>33.512</v>
      </c>
      <c r="BF547" s="70">
        <v>0.84</v>
      </c>
      <c r="BG547" s="70">
        <v>1.7</v>
      </c>
      <c r="BH547" s="70">
        <v>0.02</v>
      </c>
      <c r="BI547" s="70">
        <v>1</v>
      </c>
      <c r="BJ547" s="118">
        <v>5.0000000000000001E-3</v>
      </c>
      <c r="BK547" s="117" t="s">
        <v>37</v>
      </c>
      <c r="BL547" s="70">
        <v>21234</v>
      </c>
      <c r="BM547" s="70">
        <v>0.4</v>
      </c>
      <c r="BN547" s="424"/>
      <c r="BO547" s="99">
        <v>0.52</v>
      </c>
      <c r="BP547" s="99">
        <v>0.56999999999999995</v>
      </c>
      <c r="BQ547" s="90">
        <v>80</v>
      </c>
      <c r="BR547" s="90">
        <v>170</v>
      </c>
      <c r="BS547" s="90">
        <v>36</v>
      </c>
      <c r="BT547" s="90">
        <v>2</v>
      </c>
      <c r="BU547" s="90">
        <v>3</v>
      </c>
    </row>
    <row r="548" spans="1:74" x14ac:dyDescent="0.25">
      <c r="A548" s="44">
        <f t="shared" ref="A548:B576" si="79">A547</f>
        <v>2015</v>
      </c>
      <c r="B548" s="44" t="str">
        <f t="shared" si="79"/>
        <v>OCTUBRE</v>
      </c>
      <c r="C548" s="44">
        <v>3</v>
      </c>
      <c r="D548" s="44" t="str">
        <f t="shared" si="78"/>
        <v>OCTUBRE 2015 / 2</v>
      </c>
      <c r="E548" s="104">
        <v>2</v>
      </c>
      <c r="F548" s="78">
        <v>42283</v>
      </c>
      <c r="G548" s="114">
        <v>57412</v>
      </c>
      <c r="H548" s="114" t="s">
        <v>19</v>
      </c>
      <c r="I548" s="92">
        <v>0.54920000000000002</v>
      </c>
      <c r="J548" s="93">
        <v>106</v>
      </c>
      <c r="K548" s="93">
        <v>28</v>
      </c>
      <c r="L548" s="93">
        <v>1.1399999999999999</v>
      </c>
      <c r="M548" s="93">
        <v>0</v>
      </c>
      <c r="N548" s="94" t="s">
        <v>20</v>
      </c>
      <c r="O548" s="93">
        <v>3</v>
      </c>
      <c r="P548" s="94" t="s">
        <v>21</v>
      </c>
      <c r="Q548" s="121">
        <v>21265</v>
      </c>
      <c r="R548" s="93">
        <v>1.07</v>
      </c>
      <c r="S548" s="414"/>
      <c r="T548" s="99">
        <v>0.52</v>
      </c>
      <c r="U548" s="99">
        <v>0.56999999999999995</v>
      </c>
      <c r="V548" s="90">
        <v>80</v>
      </c>
      <c r="W548" s="90">
        <v>170</v>
      </c>
      <c r="X548" s="90">
        <v>36</v>
      </c>
      <c r="Y548" s="90">
        <v>2</v>
      </c>
      <c r="Z548" s="90">
        <v>3</v>
      </c>
      <c r="AA548" s="230"/>
      <c r="AB548" s="115">
        <v>2</v>
      </c>
      <c r="AC548" s="66">
        <v>42279</v>
      </c>
      <c r="AD548" s="67">
        <v>57334</v>
      </c>
      <c r="AE548" s="68" t="s">
        <v>148</v>
      </c>
      <c r="AF548" s="69">
        <v>0.56200000000000006</v>
      </c>
      <c r="AG548" s="69">
        <v>89</v>
      </c>
      <c r="AH548" s="69">
        <v>35</v>
      </c>
      <c r="AI548" s="70">
        <v>0.94</v>
      </c>
      <c r="AJ548" s="70">
        <v>0</v>
      </c>
      <c r="AK548" s="71" t="s">
        <v>20</v>
      </c>
      <c r="AL548" s="69">
        <v>42</v>
      </c>
      <c r="AM548" s="71" t="s">
        <v>35</v>
      </c>
      <c r="AN548" s="70">
        <v>21196</v>
      </c>
      <c r="AO548" s="70">
        <v>0.48</v>
      </c>
      <c r="AP548" s="410"/>
      <c r="AQ548" s="99">
        <v>0.52</v>
      </c>
      <c r="AR548" s="99">
        <v>0.56999999999999995</v>
      </c>
      <c r="AS548" s="90">
        <v>80</v>
      </c>
      <c r="AT548" s="90">
        <v>170</v>
      </c>
      <c r="AU548" s="90">
        <v>36</v>
      </c>
      <c r="AV548" s="90">
        <v>2</v>
      </c>
      <c r="AW548" s="90">
        <v>3</v>
      </c>
      <c r="AX548" s="230"/>
      <c r="AY548" s="104">
        <v>2</v>
      </c>
      <c r="AZ548" s="116">
        <v>42298</v>
      </c>
      <c r="BA548" s="117"/>
      <c r="BB548" s="117"/>
      <c r="BC548" s="117">
        <v>0.56330000000000002</v>
      </c>
      <c r="BD548" s="70">
        <v>86</v>
      </c>
      <c r="BE548" s="102">
        <f>((9/5)*BF548)+32</f>
        <v>33.512</v>
      </c>
      <c r="BF548" s="70">
        <v>0.84</v>
      </c>
      <c r="BG548" s="70">
        <v>1.2</v>
      </c>
      <c r="BH548" s="70">
        <v>0.02</v>
      </c>
      <c r="BI548" s="70">
        <v>1</v>
      </c>
      <c r="BJ548" s="118">
        <v>5.0000000000000001E-3</v>
      </c>
      <c r="BK548" s="117" t="s">
        <v>37</v>
      </c>
      <c r="BL548" s="70">
        <v>21235</v>
      </c>
      <c r="BM548" s="70">
        <v>0.4</v>
      </c>
      <c r="BN548" s="424"/>
      <c r="BO548" s="99">
        <v>0.52</v>
      </c>
      <c r="BP548" s="99">
        <v>0.56999999999999995</v>
      </c>
      <c r="BQ548" s="90">
        <v>80</v>
      </c>
      <c r="BR548" s="90">
        <v>170</v>
      </c>
      <c r="BS548" s="90">
        <v>36</v>
      </c>
      <c r="BT548" s="90">
        <v>2</v>
      </c>
      <c r="BU548" s="90">
        <v>3</v>
      </c>
    </row>
    <row r="549" spans="1:74" x14ac:dyDescent="0.25">
      <c r="A549" s="44">
        <f t="shared" si="79"/>
        <v>2015</v>
      </c>
      <c r="B549" s="44" t="str">
        <f t="shared" si="79"/>
        <v>OCTUBRE</v>
      </c>
      <c r="C549" s="44">
        <v>4</v>
      </c>
      <c r="D549" s="44" t="str">
        <f t="shared" si="78"/>
        <v>OCTUBRE 2015 / 3</v>
      </c>
      <c r="E549" s="104">
        <v>3</v>
      </c>
      <c r="F549" s="78">
        <v>42284</v>
      </c>
      <c r="G549" s="114">
        <v>57440</v>
      </c>
      <c r="H549" s="114" t="s">
        <v>19</v>
      </c>
      <c r="I549" s="92">
        <v>0.5504</v>
      </c>
      <c r="J549" s="93">
        <v>108</v>
      </c>
      <c r="K549" s="93">
        <v>28</v>
      </c>
      <c r="L549" s="93">
        <v>1.27</v>
      </c>
      <c r="M549" s="93">
        <v>0</v>
      </c>
      <c r="N549" s="94" t="s">
        <v>20</v>
      </c>
      <c r="O549" s="93">
        <v>3</v>
      </c>
      <c r="P549" s="94" t="s">
        <v>21</v>
      </c>
      <c r="Q549" s="121">
        <v>21247</v>
      </c>
      <c r="R549" s="93">
        <v>1.1200000000000001</v>
      </c>
      <c r="S549" s="414"/>
      <c r="T549" s="99">
        <v>0.52</v>
      </c>
      <c r="U549" s="99">
        <v>0.56999999999999995</v>
      </c>
      <c r="V549" s="90">
        <v>80</v>
      </c>
      <c r="W549" s="90">
        <v>170</v>
      </c>
      <c r="X549" s="90">
        <v>36</v>
      </c>
      <c r="Y549" s="90">
        <v>2</v>
      </c>
      <c r="Z549" s="90">
        <v>3</v>
      </c>
      <c r="AA549" s="230"/>
      <c r="AB549" s="115">
        <v>3</v>
      </c>
      <c r="AC549" s="66">
        <v>42280</v>
      </c>
      <c r="AD549" s="67">
        <v>57355</v>
      </c>
      <c r="AE549" s="68" t="s">
        <v>36</v>
      </c>
      <c r="AF549" s="69">
        <v>0.56130000000000002</v>
      </c>
      <c r="AG549" s="69">
        <v>89</v>
      </c>
      <c r="AH549" s="69">
        <v>34</v>
      </c>
      <c r="AI549" s="70">
        <v>1.07</v>
      </c>
      <c r="AJ549" s="70">
        <v>0</v>
      </c>
      <c r="AK549" s="71" t="s">
        <v>20</v>
      </c>
      <c r="AL549" s="69">
        <v>42</v>
      </c>
      <c r="AM549" s="71" t="s">
        <v>35</v>
      </c>
      <c r="AN549" s="70">
        <v>21201</v>
      </c>
      <c r="AO549" s="70">
        <v>0.28999999999999998</v>
      </c>
      <c r="AP549" s="410"/>
      <c r="AQ549" s="99">
        <v>0.52</v>
      </c>
      <c r="AR549" s="99">
        <v>0.56999999999999995</v>
      </c>
      <c r="AS549" s="90">
        <v>80</v>
      </c>
      <c r="AT549" s="90">
        <v>170</v>
      </c>
      <c r="AU549" s="90">
        <v>36</v>
      </c>
      <c r="AV549" s="90">
        <v>2</v>
      </c>
      <c r="AW549" s="90">
        <v>3</v>
      </c>
      <c r="AX549" s="230"/>
      <c r="AY549" s="104">
        <v>3</v>
      </c>
      <c r="AZ549" s="116">
        <v>42303</v>
      </c>
      <c r="BA549" s="117"/>
      <c r="BB549" s="117"/>
      <c r="BC549" s="117">
        <v>0.5575</v>
      </c>
      <c r="BD549" s="70">
        <v>96</v>
      </c>
      <c r="BE549" s="102">
        <f>((9/5)*BF549)+32</f>
        <v>33.512</v>
      </c>
      <c r="BF549" s="70">
        <v>0.84</v>
      </c>
      <c r="BG549" s="70">
        <v>0.5</v>
      </c>
      <c r="BH549" s="70">
        <v>0.02</v>
      </c>
      <c r="BI549" s="70">
        <v>1</v>
      </c>
      <c r="BJ549" s="118">
        <v>5.0000000000000001E-3</v>
      </c>
      <c r="BK549" s="117" t="s">
        <v>37</v>
      </c>
      <c r="BL549" s="70">
        <v>21281</v>
      </c>
      <c r="BM549" s="70">
        <v>0.4</v>
      </c>
      <c r="BN549" s="424"/>
      <c r="BO549" s="99">
        <v>0.52</v>
      </c>
      <c r="BP549" s="99">
        <v>0.56999999999999995</v>
      </c>
      <c r="BQ549" s="90">
        <v>80</v>
      </c>
      <c r="BR549" s="90">
        <v>170</v>
      </c>
      <c r="BS549" s="90">
        <v>36</v>
      </c>
      <c r="BT549" s="90">
        <v>2</v>
      </c>
      <c r="BU549" s="90">
        <v>3</v>
      </c>
    </row>
    <row r="550" spans="1:74" x14ac:dyDescent="0.25">
      <c r="A550" s="44">
        <f t="shared" si="79"/>
        <v>2015</v>
      </c>
      <c r="B550" s="44" t="str">
        <f t="shared" si="79"/>
        <v>OCTUBRE</v>
      </c>
      <c r="C550" s="44">
        <v>5</v>
      </c>
      <c r="D550" s="44" t="str">
        <f t="shared" si="78"/>
        <v>OCTUBRE 2015 / 4</v>
      </c>
      <c r="E550" s="104">
        <v>4</v>
      </c>
      <c r="F550" s="78">
        <v>42285</v>
      </c>
      <c r="G550" s="114">
        <v>57465</v>
      </c>
      <c r="H550" s="114" t="s">
        <v>19</v>
      </c>
      <c r="I550" s="92">
        <v>0.54620000000000002</v>
      </c>
      <c r="J550" s="93">
        <v>106</v>
      </c>
      <c r="K550" s="93">
        <v>29</v>
      </c>
      <c r="L550" s="93">
        <v>0.77</v>
      </c>
      <c r="M550" s="93">
        <v>0</v>
      </c>
      <c r="N550" s="94" t="s">
        <v>20</v>
      </c>
      <c r="O550" s="93">
        <v>3</v>
      </c>
      <c r="P550" s="94" t="s">
        <v>21</v>
      </c>
      <c r="Q550" s="121">
        <v>21266</v>
      </c>
      <c r="R550" s="93">
        <v>1.4</v>
      </c>
      <c r="S550" s="414"/>
      <c r="T550" s="99">
        <v>0.52</v>
      </c>
      <c r="U550" s="99">
        <v>0.56999999999999995</v>
      </c>
      <c r="V550" s="90">
        <v>80</v>
      </c>
      <c r="W550" s="90">
        <v>170</v>
      </c>
      <c r="X550" s="90">
        <v>36</v>
      </c>
      <c r="Y550" s="90">
        <v>2</v>
      </c>
      <c r="Z550" s="90">
        <v>3</v>
      </c>
      <c r="AA550" s="230"/>
      <c r="AB550" s="115">
        <v>4</v>
      </c>
      <c r="AC550" s="66">
        <v>42281</v>
      </c>
      <c r="AD550" s="67">
        <v>57373</v>
      </c>
      <c r="AE550" s="68" t="s">
        <v>148</v>
      </c>
      <c r="AF550" s="69">
        <v>0.56369999999999998</v>
      </c>
      <c r="AG550" s="69">
        <v>85</v>
      </c>
      <c r="AH550" s="69">
        <v>34</v>
      </c>
      <c r="AI550" s="70">
        <v>1.03</v>
      </c>
      <c r="AJ550" s="70">
        <v>0</v>
      </c>
      <c r="AK550" s="71" t="s">
        <v>20</v>
      </c>
      <c r="AL550" s="69">
        <v>42</v>
      </c>
      <c r="AM550" s="71" t="s">
        <v>35</v>
      </c>
      <c r="AN550" s="70">
        <v>21192</v>
      </c>
      <c r="AO550" s="70">
        <v>0.18</v>
      </c>
      <c r="AP550" s="410"/>
      <c r="AQ550" s="99">
        <v>0.52</v>
      </c>
      <c r="AR550" s="99">
        <v>0.56999999999999995</v>
      </c>
      <c r="AS550" s="90">
        <v>80</v>
      </c>
      <c r="AT550" s="90">
        <v>170</v>
      </c>
      <c r="AU550" s="90">
        <v>36</v>
      </c>
      <c r="AV550" s="90">
        <v>2</v>
      </c>
      <c r="AW550" s="90">
        <v>3</v>
      </c>
      <c r="AX550" s="230"/>
      <c r="AY550" s="104">
        <v>4</v>
      </c>
      <c r="AZ550" s="116">
        <v>42307</v>
      </c>
      <c r="BA550" s="117"/>
      <c r="BB550" s="117"/>
      <c r="BC550" s="117">
        <v>0.56220000000000003</v>
      </c>
      <c r="BD550" s="70">
        <v>88</v>
      </c>
      <c r="BE550" s="102">
        <f>((9/5)*BF550)+32</f>
        <v>33.512</v>
      </c>
      <c r="BF550" s="70">
        <v>0.84</v>
      </c>
      <c r="BG550" s="70">
        <v>1.1000000000000001</v>
      </c>
      <c r="BH550" s="70">
        <v>0.02</v>
      </c>
      <c r="BI550" s="70">
        <v>1</v>
      </c>
      <c r="BJ550" s="118">
        <v>5.0000000000000001E-3</v>
      </c>
      <c r="BK550" s="117" t="s">
        <v>37</v>
      </c>
      <c r="BL550" s="70">
        <v>21243</v>
      </c>
      <c r="BM550" s="70">
        <v>0.5</v>
      </c>
      <c r="BN550" s="424"/>
      <c r="BO550" s="99">
        <v>0.52</v>
      </c>
      <c r="BP550" s="99">
        <v>0.56999999999999995</v>
      </c>
      <c r="BQ550" s="90">
        <v>80</v>
      </c>
      <c r="BR550" s="90">
        <v>170</v>
      </c>
      <c r="BS550" s="90">
        <v>36</v>
      </c>
      <c r="BT550" s="90">
        <v>2</v>
      </c>
      <c r="BU550" s="90">
        <v>3</v>
      </c>
    </row>
    <row r="551" spans="1:74" x14ac:dyDescent="0.25">
      <c r="A551" s="44">
        <f t="shared" si="79"/>
        <v>2015</v>
      </c>
      <c r="B551" s="44" t="str">
        <f t="shared" si="79"/>
        <v>OCTUBRE</v>
      </c>
      <c r="C551" s="44">
        <v>6</v>
      </c>
      <c r="D551" s="44" t="str">
        <f t="shared" si="78"/>
        <v>OCTUBRE 2015 / 5</v>
      </c>
      <c r="E551" s="104">
        <v>5</v>
      </c>
      <c r="F551" s="78">
        <v>42286</v>
      </c>
      <c r="G551" s="114">
        <v>57523</v>
      </c>
      <c r="H551" s="114" t="s">
        <v>19</v>
      </c>
      <c r="I551" s="92">
        <v>0.5454</v>
      </c>
      <c r="J551" s="93">
        <v>110</v>
      </c>
      <c r="K551" s="93">
        <v>28</v>
      </c>
      <c r="L551" s="93">
        <v>0.96</v>
      </c>
      <c r="M551" s="93">
        <v>0</v>
      </c>
      <c r="N551" s="94" t="s">
        <v>20</v>
      </c>
      <c r="O551" s="93">
        <v>3</v>
      </c>
      <c r="P551" s="94" t="s">
        <v>21</v>
      </c>
      <c r="Q551" s="121">
        <v>21273</v>
      </c>
      <c r="R551" s="93">
        <v>1.42</v>
      </c>
      <c r="S551" s="414"/>
      <c r="T551" s="99">
        <v>0.52</v>
      </c>
      <c r="U551" s="99">
        <v>0.56999999999999995</v>
      </c>
      <c r="V551" s="90">
        <v>80</v>
      </c>
      <c r="W551" s="90">
        <v>170</v>
      </c>
      <c r="X551" s="90">
        <v>36</v>
      </c>
      <c r="Y551" s="90">
        <v>2</v>
      </c>
      <c r="Z551" s="90">
        <v>3</v>
      </c>
      <c r="AA551" s="230"/>
      <c r="AB551" s="115">
        <v>5</v>
      </c>
      <c r="AC551" s="66">
        <v>42282</v>
      </c>
      <c r="AD551" s="67">
        <v>57387</v>
      </c>
      <c r="AE551" s="68" t="s">
        <v>36</v>
      </c>
      <c r="AF551" s="69">
        <v>0.56310000000000004</v>
      </c>
      <c r="AG551" s="69">
        <v>86</v>
      </c>
      <c r="AH551" s="69">
        <v>34</v>
      </c>
      <c r="AI551" s="70">
        <v>0.94</v>
      </c>
      <c r="AJ551" s="70">
        <v>0</v>
      </c>
      <c r="AK551" s="71" t="s">
        <v>20</v>
      </c>
      <c r="AL551" s="69">
        <v>42</v>
      </c>
      <c r="AM551" s="71" t="s">
        <v>35</v>
      </c>
      <c r="AN551" s="70">
        <v>21194</v>
      </c>
      <c r="AO551" s="70">
        <v>0.2</v>
      </c>
      <c r="AP551" s="410"/>
      <c r="AQ551" s="99">
        <v>0.52</v>
      </c>
      <c r="AR551" s="99">
        <v>0.56999999999999995</v>
      </c>
      <c r="AS551" s="90">
        <v>80</v>
      </c>
      <c r="AT551" s="90">
        <v>170</v>
      </c>
      <c r="AU551" s="90">
        <v>36</v>
      </c>
      <c r="AV551" s="90">
        <v>2</v>
      </c>
      <c r="AW551" s="90">
        <v>3</v>
      </c>
      <c r="AX551" s="230"/>
      <c r="AY551" s="104"/>
      <c r="AZ551" s="104"/>
      <c r="BA551" s="104"/>
      <c r="BB551" s="104"/>
      <c r="BC551" s="104"/>
      <c r="BD551" s="104"/>
      <c r="BE551" s="104"/>
      <c r="BF551" s="104"/>
      <c r="BG551" s="104"/>
      <c r="BH551" s="104"/>
      <c r="BI551" s="104"/>
      <c r="BJ551" s="104"/>
      <c r="BK551" s="104"/>
      <c r="BL551" s="104"/>
      <c r="BM551" s="104"/>
      <c r="BN551" s="421"/>
      <c r="BO551" s="104"/>
      <c r="BP551" s="104"/>
      <c r="BQ551" s="104"/>
      <c r="BR551" s="104"/>
      <c r="BS551" s="104"/>
      <c r="BT551" s="104"/>
      <c r="BU551" s="104"/>
    </row>
    <row r="552" spans="1:74" x14ac:dyDescent="0.25">
      <c r="A552" s="44">
        <f t="shared" si="79"/>
        <v>2015</v>
      </c>
      <c r="B552" s="44" t="str">
        <f t="shared" si="79"/>
        <v>OCTUBRE</v>
      </c>
      <c r="C552" s="44">
        <v>7</v>
      </c>
      <c r="D552" s="44" t="str">
        <f t="shared" si="78"/>
        <v>OCTUBRE 2015 / 6</v>
      </c>
      <c r="E552" s="104">
        <v>6</v>
      </c>
      <c r="F552" s="78">
        <v>42288</v>
      </c>
      <c r="G552" s="124">
        <v>57542</v>
      </c>
      <c r="H552" s="124" t="s">
        <v>19</v>
      </c>
      <c r="I552" s="108">
        <v>0.5423</v>
      </c>
      <c r="J552" s="109">
        <v>112</v>
      </c>
      <c r="K552" s="109">
        <v>28</v>
      </c>
      <c r="L552" s="109">
        <v>0.93</v>
      </c>
      <c r="M552" s="109">
        <v>0</v>
      </c>
      <c r="N552" s="108" t="s">
        <v>20</v>
      </c>
      <c r="O552" s="109">
        <v>3</v>
      </c>
      <c r="P552" s="110" t="s">
        <v>21</v>
      </c>
      <c r="Q552" s="121">
        <v>21290</v>
      </c>
      <c r="R552" s="108">
        <v>1.5</v>
      </c>
      <c r="S552" s="414"/>
      <c r="T552" s="99">
        <v>0.52</v>
      </c>
      <c r="U552" s="99">
        <v>0.56999999999999995</v>
      </c>
      <c r="V552" s="90">
        <v>80</v>
      </c>
      <c r="W552" s="90">
        <v>170</v>
      </c>
      <c r="X552" s="90">
        <v>36</v>
      </c>
      <c r="Y552" s="90">
        <v>2</v>
      </c>
      <c r="Z552" s="90">
        <v>3</v>
      </c>
      <c r="AA552" s="230"/>
      <c r="AB552" s="115">
        <v>6</v>
      </c>
      <c r="AC552" s="66">
        <v>42283</v>
      </c>
      <c r="AD552" s="67">
        <v>57419</v>
      </c>
      <c r="AE552" s="68" t="s">
        <v>148</v>
      </c>
      <c r="AF552" s="69">
        <v>0.5645</v>
      </c>
      <c r="AG552" s="69">
        <v>84</v>
      </c>
      <c r="AH552" s="69">
        <v>34</v>
      </c>
      <c r="AI552" s="70">
        <v>1.1200000000000001</v>
      </c>
      <c r="AJ552" s="70">
        <v>0</v>
      </c>
      <c r="AK552" s="71" t="s">
        <v>20</v>
      </c>
      <c r="AL552" s="69">
        <v>42</v>
      </c>
      <c r="AM552" s="71" t="s">
        <v>35</v>
      </c>
      <c r="AN552" s="70">
        <v>21188</v>
      </c>
      <c r="AO552" s="70">
        <v>0.17</v>
      </c>
      <c r="AP552" s="410"/>
      <c r="AQ552" s="99">
        <v>0.52</v>
      </c>
      <c r="AR552" s="99">
        <v>0.56999999999999995</v>
      </c>
      <c r="AS552" s="90">
        <v>80</v>
      </c>
      <c r="AT552" s="90">
        <v>170</v>
      </c>
      <c r="AU552" s="90">
        <v>36</v>
      </c>
      <c r="AV552" s="90">
        <v>2</v>
      </c>
      <c r="AW552" s="90">
        <v>3</v>
      </c>
      <c r="AX552" s="230"/>
      <c r="AY552" s="104"/>
      <c r="AZ552" s="104"/>
      <c r="BA552" s="104"/>
      <c r="BB552" s="104"/>
      <c r="BC552" s="104"/>
      <c r="BD552" s="104"/>
      <c r="BE552" s="104"/>
      <c r="BF552" s="104"/>
      <c r="BG552" s="104"/>
      <c r="BH552" s="104"/>
      <c r="BI552" s="104"/>
      <c r="BJ552" s="104"/>
      <c r="BK552" s="104"/>
      <c r="BL552" s="104"/>
      <c r="BM552" s="104"/>
      <c r="BN552" s="421"/>
      <c r="BO552" s="104"/>
      <c r="BP552" s="104"/>
      <c r="BQ552" s="104"/>
      <c r="BR552" s="104"/>
      <c r="BS552" s="104"/>
      <c r="BT552" s="104"/>
      <c r="BU552" s="104"/>
    </row>
    <row r="553" spans="1:74" x14ac:dyDescent="0.25">
      <c r="A553" s="44">
        <f t="shared" si="79"/>
        <v>2015</v>
      </c>
      <c r="B553" s="44" t="str">
        <f t="shared" si="79"/>
        <v>OCTUBRE</v>
      </c>
      <c r="C553" s="44">
        <v>8</v>
      </c>
      <c r="D553" s="44" t="str">
        <f t="shared" si="78"/>
        <v>OCTUBRE 2015 / 7</v>
      </c>
      <c r="E553" s="104">
        <v>7</v>
      </c>
      <c r="F553" s="78">
        <v>42290</v>
      </c>
      <c r="G553" s="124">
        <v>57584</v>
      </c>
      <c r="H553" s="124" t="s">
        <v>19</v>
      </c>
      <c r="I553" s="108">
        <v>0.56079999999999997</v>
      </c>
      <c r="J553" s="93">
        <v>86</v>
      </c>
      <c r="K553" s="109">
        <v>29</v>
      </c>
      <c r="L553" s="109">
        <v>1.18</v>
      </c>
      <c r="M553" s="109">
        <v>0</v>
      </c>
      <c r="N553" s="108" t="s">
        <v>20</v>
      </c>
      <c r="O553" s="112">
        <v>3</v>
      </c>
      <c r="P553" s="110" t="s">
        <v>21</v>
      </c>
      <c r="Q553" s="121">
        <v>21213</v>
      </c>
      <c r="R553" s="108">
        <v>0.66</v>
      </c>
      <c r="S553" s="414"/>
      <c r="T553" s="99">
        <v>0.52</v>
      </c>
      <c r="U553" s="99">
        <v>0.56999999999999995</v>
      </c>
      <c r="V553" s="90">
        <v>80</v>
      </c>
      <c r="W553" s="90">
        <v>170</v>
      </c>
      <c r="X553" s="90">
        <v>36</v>
      </c>
      <c r="Y553" s="90">
        <v>2</v>
      </c>
      <c r="Z553" s="90">
        <v>3</v>
      </c>
      <c r="AA553" s="230"/>
      <c r="AB553" s="115">
        <v>7</v>
      </c>
      <c r="AC553" s="66">
        <v>42284</v>
      </c>
      <c r="AD553" s="67">
        <v>57442</v>
      </c>
      <c r="AE553" s="68" t="s">
        <v>36</v>
      </c>
      <c r="AF553" s="69">
        <v>0.56259999999999999</v>
      </c>
      <c r="AG553" s="69">
        <v>87</v>
      </c>
      <c r="AH553" s="69">
        <v>34</v>
      </c>
      <c r="AI553" s="70">
        <v>0.13</v>
      </c>
      <c r="AJ553" s="70">
        <v>0</v>
      </c>
      <c r="AK553" s="71" t="s">
        <v>20</v>
      </c>
      <c r="AL553" s="69">
        <v>42</v>
      </c>
      <c r="AM553" s="71" t="s">
        <v>35</v>
      </c>
      <c r="AN553" s="70">
        <v>21197</v>
      </c>
      <c r="AO553" s="70">
        <v>0.18</v>
      </c>
      <c r="AP553" s="410"/>
      <c r="AQ553" s="99">
        <v>0.52</v>
      </c>
      <c r="AR553" s="99">
        <v>0.56999999999999995</v>
      </c>
      <c r="AS553" s="90">
        <v>80</v>
      </c>
      <c r="AT553" s="90">
        <v>170</v>
      </c>
      <c r="AU553" s="90">
        <v>36</v>
      </c>
      <c r="AV553" s="90">
        <v>2</v>
      </c>
      <c r="AW553" s="90">
        <v>3</v>
      </c>
      <c r="AX553" s="230"/>
      <c r="AY553" s="104"/>
      <c r="AZ553" s="104"/>
      <c r="BA553" s="104"/>
      <c r="BB553" s="104"/>
      <c r="BC553" s="104"/>
      <c r="BD553" s="104"/>
      <c r="BE553" s="104"/>
      <c r="BF553" s="104"/>
      <c r="BG553" s="104"/>
      <c r="BH553" s="104"/>
      <c r="BI553" s="104"/>
      <c r="BJ553" s="104"/>
      <c r="BK553" s="104"/>
      <c r="BL553" s="104"/>
      <c r="BM553" s="104"/>
      <c r="BN553" s="421"/>
      <c r="BO553" s="104"/>
      <c r="BP553" s="104"/>
      <c r="BQ553" s="104"/>
      <c r="BR553" s="104"/>
      <c r="BS553" s="104"/>
      <c r="BT553" s="104"/>
      <c r="BU553" s="104"/>
    </row>
    <row r="554" spans="1:74" x14ac:dyDescent="0.25">
      <c r="A554" s="44">
        <f t="shared" si="79"/>
        <v>2015</v>
      </c>
      <c r="B554" s="44" t="str">
        <f t="shared" si="79"/>
        <v>OCTUBRE</v>
      </c>
      <c r="C554" s="44">
        <v>9</v>
      </c>
      <c r="D554" s="44" t="str">
        <f t="shared" si="78"/>
        <v>OCTUBRE 2015 / 8</v>
      </c>
      <c r="E554" s="104">
        <v>8</v>
      </c>
      <c r="F554" s="78">
        <v>42293</v>
      </c>
      <c r="G554" s="124">
        <v>57673</v>
      </c>
      <c r="H554" s="124" t="s">
        <v>19</v>
      </c>
      <c r="I554" s="108">
        <v>0.55249999999999999</v>
      </c>
      <c r="J554" s="93">
        <v>94</v>
      </c>
      <c r="K554" s="109">
        <v>29</v>
      </c>
      <c r="L554" s="109">
        <v>1.2</v>
      </c>
      <c r="M554" s="109">
        <v>0</v>
      </c>
      <c r="N554" s="108" t="s">
        <v>20</v>
      </c>
      <c r="O554" s="112">
        <v>3</v>
      </c>
      <c r="P554" s="110" t="s">
        <v>21</v>
      </c>
      <c r="Q554" s="121">
        <v>21248</v>
      </c>
      <c r="R554" s="108">
        <v>1.1000000000000001</v>
      </c>
      <c r="S554" s="414"/>
      <c r="T554" s="99">
        <v>0.52</v>
      </c>
      <c r="U554" s="99">
        <v>0.56999999999999995</v>
      </c>
      <c r="V554" s="90">
        <v>80</v>
      </c>
      <c r="W554" s="90">
        <v>170</v>
      </c>
      <c r="X554" s="90">
        <v>36</v>
      </c>
      <c r="Y554" s="90">
        <v>2</v>
      </c>
      <c r="Z554" s="90">
        <v>3</v>
      </c>
      <c r="AA554" s="230"/>
      <c r="AB554" s="115">
        <v>8</v>
      </c>
      <c r="AC554" s="66">
        <v>42285</v>
      </c>
      <c r="AD554" s="67">
        <v>57482</v>
      </c>
      <c r="AE554" s="68" t="s">
        <v>148</v>
      </c>
      <c r="AF554" s="69">
        <v>0.56200000000000006</v>
      </c>
      <c r="AG554" s="69">
        <v>88</v>
      </c>
      <c r="AH554" s="69">
        <v>34</v>
      </c>
      <c r="AI554" s="70">
        <v>1.04</v>
      </c>
      <c r="AJ554" s="70">
        <v>0</v>
      </c>
      <c r="AK554" s="71" t="s">
        <v>20</v>
      </c>
      <c r="AL554" s="69">
        <v>42</v>
      </c>
      <c r="AM554" s="71" t="s">
        <v>35</v>
      </c>
      <c r="AN554" s="70">
        <v>21199</v>
      </c>
      <c r="AO554" s="70">
        <v>0.22</v>
      </c>
      <c r="AP554" s="410"/>
      <c r="AQ554" s="99">
        <v>0.52</v>
      </c>
      <c r="AR554" s="99">
        <v>0.56999999999999995</v>
      </c>
      <c r="AS554" s="90">
        <v>80</v>
      </c>
      <c r="AT554" s="90">
        <v>170</v>
      </c>
      <c r="AU554" s="90">
        <v>36</v>
      </c>
      <c r="AV554" s="90">
        <v>2</v>
      </c>
      <c r="AW554" s="90">
        <v>3</v>
      </c>
      <c r="AX554" s="230"/>
      <c r="AY554" s="104"/>
      <c r="AZ554" s="104"/>
      <c r="BA554" s="104"/>
      <c r="BB554" s="104"/>
      <c r="BC554" s="104"/>
      <c r="BD554" s="104"/>
      <c r="BE554" s="104"/>
      <c r="BF554" s="104"/>
      <c r="BG554" s="104"/>
      <c r="BH554" s="104"/>
      <c r="BI554" s="104"/>
      <c r="BJ554" s="104"/>
      <c r="BK554" s="104"/>
      <c r="BL554" s="104"/>
      <c r="BM554" s="104"/>
      <c r="BN554" s="421"/>
      <c r="BO554" s="104"/>
      <c r="BP554" s="104"/>
      <c r="BQ554" s="104"/>
      <c r="BR554" s="104"/>
      <c r="BS554" s="104"/>
      <c r="BT554" s="104"/>
      <c r="BU554" s="104"/>
    </row>
    <row r="555" spans="1:74" x14ac:dyDescent="0.25">
      <c r="A555" s="44">
        <f t="shared" si="79"/>
        <v>2015</v>
      </c>
      <c r="B555" s="44" t="str">
        <f t="shared" si="79"/>
        <v>OCTUBRE</v>
      </c>
      <c r="C555" s="44">
        <v>10</v>
      </c>
      <c r="D555" s="44" t="str">
        <f t="shared" si="78"/>
        <v>OCTUBRE 2015 / 9</v>
      </c>
      <c r="E555" s="104">
        <v>9</v>
      </c>
      <c r="F555" s="78">
        <v>42295</v>
      </c>
      <c r="G555" s="124">
        <v>57704</v>
      </c>
      <c r="H555" s="124" t="s">
        <v>19</v>
      </c>
      <c r="I555" s="108">
        <v>0.54690000000000005</v>
      </c>
      <c r="J555" s="93">
        <v>108</v>
      </c>
      <c r="K555" s="109">
        <v>28</v>
      </c>
      <c r="L555" s="109">
        <v>1.07</v>
      </c>
      <c r="M555" s="109">
        <v>0</v>
      </c>
      <c r="N555" s="108" t="s">
        <v>20</v>
      </c>
      <c r="O555" s="112">
        <v>3</v>
      </c>
      <c r="P555" s="110" t="s">
        <v>21</v>
      </c>
      <c r="Q555" s="121">
        <v>21160</v>
      </c>
      <c r="R555" s="108">
        <v>1.21</v>
      </c>
      <c r="S555" s="414"/>
      <c r="T555" s="99">
        <v>0.52</v>
      </c>
      <c r="U555" s="99">
        <v>0.56999999999999995</v>
      </c>
      <c r="V555" s="90">
        <v>80</v>
      </c>
      <c r="W555" s="90">
        <v>170</v>
      </c>
      <c r="X555" s="90">
        <v>36</v>
      </c>
      <c r="Y555" s="90">
        <v>2</v>
      </c>
      <c r="Z555" s="90">
        <v>3</v>
      </c>
      <c r="AA555" s="230"/>
      <c r="AB555" s="115">
        <v>9</v>
      </c>
      <c r="AC555" s="66">
        <v>42289</v>
      </c>
      <c r="AD555" s="67">
        <v>57560</v>
      </c>
      <c r="AE555" s="68" t="s">
        <v>36</v>
      </c>
      <c r="AF555" s="69">
        <v>0.56000000000000005</v>
      </c>
      <c r="AG555" s="69">
        <v>95</v>
      </c>
      <c r="AH555" s="69">
        <v>34</v>
      </c>
      <c r="AI555" s="70">
        <v>0.27</v>
      </c>
      <c r="AJ555" s="70">
        <v>0</v>
      </c>
      <c r="AK555" s="71" t="s">
        <v>20</v>
      </c>
      <c r="AL555" s="69">
        <v>42</v>
      </c>
      <c r="AM555" s="71" t="s">
        <v>35</v>
      </c>
      <c r="AN555" s="70">
        <v>21195</v>
      </c>
      <c r="AO555" s="70">
        <v>1.01</v>
      </c>
      <c r="AP555" s="410"/>
      <c r="AQ555" s="99">
        <v>0.52</v>
      </c>
      <c r="AR555" s="99">
        <v>0.56999999999999995</v>
      </c>
      <c r="AS555" s="90">
        <v>80</v>
      </c>
      <c r="AT555" s="90">
        <v>170</v>
      </c>
      <c r="AU555" s="90">
        <v>36</v>
      </c>
      <c r="AV555" s="90">
        <v>2</v>
      </c>
      <c r="AW555" s="90">
        <v>3</v>
      </c>
      <c r="AX555" s="230"/>
      <c r="AY555" s="104"/>
      <c r="AZ555" s="104"/>
      <c r="BA555" s="104"/>
      <c r="BB555" s="104"/>
      <c r="BC555" s="104"/>
      <c r="BD555" s="104"/>
      <c r="BE555" s="104"/>
      <c r="BF555" s="104"/>
      <c r="BG555" s="104"/>
      <c r="BH555" s="104"/>
      <c r="BI555" s="104"/>
      <c r="BJ555" s="104"/>
      <c r="BK555" s="104"/>
      <c r="BL555" s="104"/>
      <c r="BM555" s="104"/>
      <c r="BN555" s="421"/>
      <c r="BO555" s="104"/>
      <c r="BP555" s="104"/>
      <c r="BQ555" s="104"/>
      <c r="BR555" s="104"/>
      <c r="BS555" s="104"/>
      <c r="BT555" s="104"/>
      <c r="BU555" s="104"/>
    </row>
    <row r="556" spans="1:74" x14ac:dyDescent="0.25">
      <c r="A556" s="44">
        <f t="shared" si="79"/>
        <v>2015</v>
      </c>
      <c r="B556" s="44" t="str">
        <f t="shared" si="79"/>
        <v>OCTUBRE</v>
      </c>
      <c r="C556" s="44">
        <v>11</v>
      </c>
      <c r="D556" s="44" t="str">
        <f t="shared" si="78"/>
        <v>OCTUBRE 2015 / 10</v>
      </c>
      <c r="E556" s="104">
        <v>10</v>
      </c>
      <c r="F556" s="78">
        <v>42297</v>
      </c>
      <c r="G556" s="124">
        <v>57733</v>
      </c>
      <c r="H556" s="124" t="s">
        <v>19</v>
      </c>
      <c r="I556" s="108">
        <v>0.55459999999999998</v>
      </c>
      <c r="J556" s="93">
        <v>100</v>
      </c>
      <c r="K556" s="109">
        <v>28</v>
      </c>
      <c r="L556" s="109">
        <v>1.56</v>
      </c>
      <c r="M556" s="109">
        <v>0</v>
      </c>
      <c r="N556" s="108" t="s">
        <v>20</v>
      </c>
      <c r="O556" s="112">
        <v>3</v>
      </c>
      <c r="P556" s="110" t="s">
        <v>21</v>
      </c>
      <c r="Q556" s="121">
        <v>21211</v>
      </c>
      <c r="R556" s="108">
        <v>1.03</v>
      </c>
      <c r="S556" s="414"/>
      <c r="T556" s="99">
        <v>0.52</v>
      </c>
      <c r="U556" s="99">
        <v>0.56999999999999995</v>
      </c>
      <c r="V556" s="90">
        <v>80</v>
      </c>
      <c r="W556" s="90">
        <v>170</v>
      </c>
      <c r="X556" s="90">
        <v>36</v>
      </c>
      <c r="Y556" s="90">
        <v>2</v>
      </c>
      <c r="Z556" s="90">
        <v>3</v>
      </c>
      <c r="AA556" s="230"/>
      <c r="AB556" s="115">
        <v>10</v>
      </c>
      <c r="AC556" s="66">
        <v>42290</v>
      </c>
      <c r="AD556" s="67">
        <v>57562</v>
      </c>
      <c r="AE556" s="68" t="s">
        <v>148</v>
      </c>
      <c r="AF556" s="69">
        <v>0.56189999999999996</v>
      </c>
      <c r="AG556" s="69">
        <v>91</v>
      </c>
      <c r="AH556" s="69">
        <v>34</v>
      </c>
      <c r="AI556" s="70">
        <v>1.59</v>
      </c>
      <c r="AJ556" s="70">
        <v>0</v>
      </c>
      <c r="AK556" s="71" t="s">
        <v>20</v>
      </c>
      <c r="AL556" s="69">
        <v>42</v>
      </c>
      <c r="AM556" s="71" t="s">
        <v>35</v>
      </c>
      <c r="AN556" s="70">
        <v>21187</v>
      </c>
      <c r="AO556" s="70">
        <v>0.91</v>
      </c>
      <c r="AP556" s="410"/>
      <c r="AQ556" s="99">
        <v>0.52</v>
      </c>
      <c r="AR556" s="99">
        <v>0.56999999999999995</v>
      </c>
      <c r="AS556" s="90">
        <v>80</v>
      </c>
      <c r="AT556" s="90">
        <v>170</v>
      </c>
      <c r="AU556" s="90">
        <v>36</v>
      </c>
      <c r="AV556" s="90">
        <v>2</v>
      </c>
      <c r="AW556" s="90">
        <v>3</v>
      </c>
      <c r="AX556" s="230"/>
      <c r="AY556" s="104"/>
      <c r="AZ556" s="104"/>
      <c r="BA556" s="104"/>
      <c r="BB556" s="104"/>
      <c r="BC556" s="104"/>
      <c r="BD556" s="104"/>
      <c r="BE556" s="104"/>
      <c r="BF556" s="104"/>
      <c r="BG556" s="104"/>
      <c r="BH556" s="104"/>
      <c r="BI556" s="104"/>
      <c r="BJ556" s="104"/>
      <c r="BK556" s="104"/>
      <c r="BL556" s="104"/>
      <c r="BM556" s="104"/>
      <c r="BN556" s="421"/>
      <c r="BO556" s="104"/>
      <c r="BP556" s="104"/>
      <c r="BQ556" s="104"/>
      <c r="BR556" s="104"/>
      <c r="BS556" s="104"/>
      <c r="BT556" s="104"/>
      <c r="BU556" s="104"/>
    </row>
    <row r="557" spans="1:74" x14ac:dyDescent="0.25">
      <c r="A557" s="44">
        <f t="shared" si="79"/>
        <v>2015</v>
      </c>
      <c r="B557" s="44" t="str">
        <f t="shared" si="79"/>
        <v>OCTUBRE</v>
      </c>
      <c r="C557" s="44">
        <v>12</v>
      </c>
      <c r="D557" s="44" t="str">
        <f t="shared" si="78"/>
        <v>OCTUBRE 2015 / 11</v>
      </c>
      <c r="E557" s="104">
        <v>11</v>
      </c>
      <c r="F557" s="78">
        <v>42298</v>
      </c>
      <c r="G557" s="124">
        <v>57792</v>
      </c>
      <c r="H557" s="124" t="s">
        <v>19</v>
      </c>
      <c r="I557" s="108">
        <v>0.54959999999999998</v>
      </c>
      <c r="J557" s="93">
        <v>100</v>
      </c>
      <c r="K557" s="109">
        <v>28</v>
      </c>
      <c r="L557" s="109">
        <v>0.83</v>
      </c>
      <c r="M557" s="109">
        <v>0</v>
      </c>
      <c r="N557" s="108" t="s">
        <v>20</v>
      </c>
      <c r="O557" s="112">
        <v>3</v>
      </c>
      <c r="P557" s="110" t="s">
        <v>21</v>
      </c>
      <c r="Q557" s="121">
        <v>21236</v>
      </c>
      <c r="R557" s="108">
        <v>1.24</v>
      </c>
      <c r="S557" s="414"/>
      <c r="T557" s="99">
        <v>0.52</v>
      </c>
      <c r="U557" s="99">
        <v>0.56999999999999995</v>
      </c>
      <c r="V557" s="90">
        <v>80</v>
      </c>
      <c r="W557" s="90">
        <v>170</v>
      </c>
      <c r="X557" s="90">
        <v>36</v>
      </c>
      <c r="Y557" s="90">
        <v>2</v>
      </c>
      <c r="Z557" s="90">
        <v>3</v>
      </c>
      <c r="AA557" s="230"/>
      <c r="AB557" s="115">
        <v>11</v>
      </c>
      <c r="AC557" s="66">
        <v>42290</v>
      </c>
      <c r="AD557" s="67">
        <v>57589</v>
      </c>
      <c r="AE557" s="68" t="s">
        <v>36</v>
      </c>
      <c r="AF557" s="69">
        <v>0.56210000000000004</v>
      </c>
      <c r="AG557" s="69">
        <v>88</v>
      </c>
      <c r="AH557" s="69">
        <v>34</v>
      </c>
      <c r="AI557" s="70">
        <v>1.45</v>
      </c>
      <c r="AJ557" s="70">
        <v>0</v>
      </c>
      <c r="AK557" s="71" t="s">
        <v>20</v>
      </c>
      <c r="AL557" s="69">
        <v>40</v>
      </c>
      <c r="AM557" s="71" t="s">
        <v>35</v>
      </c>
      <c r="AN557" s="70">
        <v>21197</v>
      </c>
      <c r="AO557" s="70">
        <v>0.26</v>
      </c>
      <c r="AP557" s="410"/>
      <c r="AQ557" s="99">
        <v>0.52</v>
      </c>
      <c r="AR557" s="99">
        <v>0.56999999999999995</v>
      </c>
      <c r="AS557" s="90">
        <v>80</v>
      </c>
      <c r="AT557" s="90">
        <v>170</v>
      </c>
      <c r="AU557" s="90">
        <v>36</v>
      </c>
      <c r="AV557" s="90">
        <v>2</v>
      </c>
      <c r="AW557" s="90">
        <v>3</v>
      </c>
      <c r="AX557" s="230"/>
      <c r="AY557" s="104"/>
      <c r="AZ557" s="104"/>
      <c r="BA557" s="104"/>
      <c r="BB557" s="104"/>
      <c r="BC557" s="104"/>
      <c r="BD557" s="104"/>
      <c r="BE557" s="104"/>
      <c r="BF557" s="104"/>
      <c r="BG557" s="104"/>
      <c r="BH557" s="104"/>
      <c r="BI557" s="104"/>
      <c r="BJ557" s="104"/>
      <c r="BK557" s="104"/>
      <c r="BL557" s="104"/>
      <c r="BM557" s="104"/>
      <c r="BN557" s="421"/>
      <c r="BO557" s="104"/>
      <c r="BP557" s="104"/>
      <c r="BQ557" s="104"/>
      <c r="BR557" s="104"/>
      <c r="BS557" s="104"/>
      <c r="BT557" s="104"/>
      <c r="BU557" s="104"/>
    </row>
    <row r="558" spans="1:74" x14ac:dyDescent="0.25">
      <c r="A558" s="44">
        <f t="shared" si="79"/>
        <v>2015</v>
      </c>
      <c r="B558" s="44" t="str">
        <f t="shared" si="79"/>
        <v>OCTUBRE</v>
      </c>
      <c r="C558" s="44">
        <v>13</v>
      </c>
      <c r="D558" s="44" t="str">
        <f t="shared" si="78"/>
        <v>OCTUBRE 2015 / 12</v>
      </c>
      <c r="E558" s="104">
        <v>12</v>
      </c>
      <c r="F558" s="78">
        <v>42301</v>
      </c>
      <c r="G558" s="124">
        <v>57843</v>
      </c>
      <c r="H558" s="124" t="s">
        <v>19</v>
      </c>
      <c r="I558" s="108">
        <v>0.55389999999999995</v>
      </c>
      <c r="J558" s="93">
        <v>98</v>
      </c>
      <c r="K558" s="109">
        <v>28</v>
      </c>
      <c r="L558" s="109">
        <v>1.1599999999999999</v>
      </c>
      <c r="M558" s="109">
        <v>0</v>
      </c>
      <c r="N558" s="108" t="s">
        <v>20</v>
      </c>
      <c r="O558" s="112">
        <v>3</v>
      </c>
      <c r="P558" s="110" t="s">
        <v>21</v>
      </c>
      <c r="Q558" s="121">
        <v>21255</v>
      </c>
      <c r="R558" s="108">
        <v>1.08</v>
      </c>
      <c r="S558" s="414"/>
      <c r="T558" s="99">
        <v>0.52</v>
      </c>
      <c r="U558" s="99">
        <v>0.56999999999999995</v>
      </c>
      <c r="V558" s="90">
        <v>80</v>
      </c>
      <c r="W558" s="90">
        <v>170</v>
      </c>
      <c r="X558" s="90">
        <v>36</v>
      </c>
      <c r="Y558" s="90">
        <v>2</v>
      </c>
      <c r="Z558" s="90">
        <v>3</v>
      </c>
      <c r="AA558" s="230"/>
      <c r="AB558" s="115">
        <v>12</v>
      </c>
      <c r="AC558" s="66">
        <v>42291</v>
      </c>
      <c r="AD558" s="67">
        <v>57612</v>
      </c>
      <c r="AE558" s="68" t="s">
        <v>148</v>
      </c>
      <c r="AF558" s="69">
        <v>0.56140000000000001</v>
      </c>
      <c r="AG558" s="69">
        <v>90</v>
      </c>
      <c r="AH558" s="69">
        <v>34</v>
      </c>
      <c r="AI558" s="70">
        <v>1.41</v>
      </c>
      <c r="AJ558" s="70">
        <v>0</v>
      </c>
      <c r="AK558" s="71" t="s">
        <v>20</v>
      </c>
      <c r="AL558" s="69">
        <v>40</v>
      </c>
      <c r="AM558" s="71" t="s">
        <v>35</v>
      </c>
      <c r="AN558" s="70">
        <v>21193</v>
      </c>
      <c r="AO558" s="70">
        <v>0.6</v>
      </c>
      <c r="AP558" s="410"/>
      <c r="AQ558" s="99">
        <v>0.52</v>
      </c>
      <c r="AR558" s="99">
        <v>0.56999999999999995</v>
      </c>
      <c r="AS558" s="90">
        <v>80</v>
      </c>
      <c r="AT558" s="90">
        <v>170</v>
      </c>
      <c r="AU558" s="90">
        <v>36</v>
      </c>
      <c r="AV558" s="90">
        <v>2</v>
      </c>
      <c r="AW558" s="90">
        <v>3</v>
      </c>
      <c r="AX558" s="230"/>
      <c r="AY558" s="104"/>
      <c r="AZ558" s="104"/>
      <c r="BA558" s="104"/>
      <c r="BB558" s="104"/>
      <c r="BC558" s="104"/>
      <c r="BD558" s="104"/>
      <c r="BE558" s="104"/>
      <c r="BF558" s="104"/>
      <c r="BG558" s="104"/>
      <c r="BH558" s="104"/>
      <c r="BI558" s="104"/>
      <c r="BJ558" s="104"/>
      <c r="BK558" s="104"/>
      <c r="BL558" s="104"/>
      <c r="BM558" s="104"/>
      <c r="BN558" s="421"/>
      <c r="BO558" s="104"/>
      <c r="BP558" s="104"/>
      <c r="BQ558" s="104"/>
      <c r="BR558" s="104"/>
      <c r="BS558" s="104"/>
      <c r="BT558" s="104"/>
      <c r="BU558" s="104"/>
    </row>
    <row r="559" spans="1:74" x14ac:dyDescent="0.25">
      <c r="A559" s="44">
        <f t="shared" si="79"/>
        <v>2015</v>
      </c>
      <c r="B559" s="44" t="str">
        <f t="shared" si="79"/>
        <v>OCTUBRE</v>
      </c>
      <c r="C559" s="44">
        <v>14</v>
      </c>
      <c r="D559" s="44" t="str">
        <f t="shared" si="78"/>
        <v>OCTUBRE 2015 / 13</v>
      </c>
      <c r="E559" s="104">
        <v>13</v>
      </c>
      <c r="F559" s="78">
        <v>42305</v>
      </c>
      <c r="G559" s="124">
        <v>57908</v>
      </c>
      <c r="H559" s="124" t="s">
        <v>19</v>
      </c>
      <c r="I559" s="108">
        <v>0.55049999999999999</v>
      </c>
      <c r="J559" s="93">
        <v>96</v>
      </c>
      <c r="K559" s="109">
        <v>28</v>
      </c>
      <c r="L559" s="109">
        <v>1.31</v>
      </c>
      <c r="M559" s="109">
        <v>0</v>
      </c>
      <c r="N559" s="108" t="s">
        <v>20</v>
      </c>
      <c r="O559" s="112">
        <v>3</v>
      </c>
      <c r="P559" s="110" t="s">
        <v>21</v>
      </c>
      <c r="Q559" s="121">
        <v>21259</v>
      </c>
      <c r="R559" s="108">
        <v>1.2</v>
      </c>
      <c r="S559" s="414"/>
      <c r="T559" s="99">
        <v>0.52</v>
      </c>
      <c r="U559" s="99">
        <v>0.56999999999999995</v>
      </c>
      <c r="V559" s="90">
        <v>80</v>
      </c>
      <c r="W559" s="90">
        <v>170</v>
      </c>
      <c r="X559" s="90">
        <v>36</v>
      </c>
      <c r="Y559" s="90">
        <v>2</v>
      </c>
      <c r="Z559" s="90">
        <v>3</v>
      </c>
      <c r="AA559" s="230"/>
      <c r="AB559" s="115">
        <v>13</v>
      </c>
      <c r="AC559" s="66">
        <v>42292</v>
      </c>
      <c r="AD559" s="67">
        <v>57644</v>
      </c>
      <c r="AE559" s="68" t="s">
        <v>36</v>
      </c>
      <c r="AF559" s="72">
        <v>0.56399999999999995</v>
      </c>
      <c r="AG559" s="69">
        <v>86</v>
      </c>
      <c r="AH559" s="69">
        <v>34</v>
      </c>
      <c r="AI559" s="70">
        <v>1.4</v>
      </c>
      <c r="AJ559" s="70">
        <v>0</v>
      </c>
      <c r="AK559" s="71" t="s">
        <v>20</v>
      </c>
      <c r="AL559" s="69">
        <v>40</v>
      </c>
      <c r="AM559" s="71" t="s">
        <v>35</v>
      </c>
      <c r="AN559" s="70">
        <v>21186</v>
      </c>
      <c r="AO559" s="70">
        <v>0.41</v>
      </c>
      <c r="AP559" s="410"/>
      <c r="AQ559" s="99">
        <v>0.52</v>
      </c>
      <c r="AR559" s="99">
        <v>0.56999999999999995</v>
      </c>
      <c r="AS559" s="90">
        <v>80</v>
      </c>
      <c r="AT559" s="90">
        <v>170</v>
      </c>
      <c r="AU559" s="90">
        <v>36</v>
      </c>
      <c r="AV559" s="90">
        <v>2</v>
      </c>
      <c r="AW559" s="90">
        <v>3</v>
      </c>
      <c r="AX559" s="230"/>
      <c r="AY559" s="104"/>
      <c r="AZ559" s="104"/>
      <c r="BA559" s="104"/>
      <c r="BB559" s="104"/>
      <c r="BC559" s="104"/>
      <c r="BD559" s="104"/>
      <c r="BE559" s="104"/>
      <c r="BF559" s="104"/>
      <c r="BG559" s="104"/>
      <c r="BH559" s="104"/>
      <c r="BI559" s="104"/>
      <c r="BJ559" s="104"/>
      <c r="BK559" s="104"/>
      <c r="BL559" s="104"/>
      <c r="BM559" s="104"/>
      <c r="BN559" s="421"/>
      <c r="BO559" s="104"/>
      <c r="BP559" s="104"/>
      <c r="BQ559" s="104"/>
      <c r="BR559" s="104"/>
      <c r="BS559" s="104"/>
      <c r="BT559" s="104"/>
      <c r="BU559" s="104"/>
    </row>
    <row r="560" spans="1:74" x14ac:dyDescent="0.25">
      <c r="A560" s="44">
        <f t="shared" si="79"/>
        <v>2015</v>
      </c>
      <c r="B560" s="44" t="str">
        <f t="shared" si="79"/>
        <v>OCTUBRE</v>
      </c>
      <c r="C560" s="44">
        <v>15</v>
      </c>
      <c r="D560" s="44" t="str">
        <f t="shared" si="78"/>
        <v>OCTUBRE 2015 / 14</v>
      </c>
      <c r="E560" s="104">
        <v>14</v>
      </c>
      <c r="F560" s="78">
        <v>42306</v>
      </c>
      <c r="G560" s="124">
        <v>57932</v>
      </c>
      <c r="H560" s="124" t="s">
        <v>19</v>
      </c>
      <c r="I560" s="108">
        <v>0.55249999999999999</v>
      </c>
      <c r="J560" s="93">
        <v>96</v>
      </c>
      <c r="K560" s="109">
        <v>28</v>
      </c>
      <c r="L560" s="109">
        <v>1.33</v>
      </c>
      <c r="M560" s="109">
        <v>0</v>
      </c>
      <c r="N560" s="108" t="s">
        <v>20</v>
      </c>
      <c r="O560" s="112">
        <v>3</v>
      </c>
      <c r="P560" s="110" t="s">
        <v>21</v>
      </c>
      <c r="Q560" s="121">
        <v>21262</v>
      </c>
      <c r="R560" s="108">
        <v>1.08</v>
      </c>
      <c r="S560" s="414"/>
      <c r="T560" s="99">
        <v>0.52</v>
      </c>
      <c r="U560" s="99">
        <v>0.56999999999999995</v>
      </c>
      <c r="V560" s="90">
        <v>80</v>
      </c>
      <c r="W560" s="90">
        <v>170</v>
      </c>
      <c r="X560" s="90">
        <v>36</v>
      </c>
      <c r="Y560" s="90">
        <v>2</v>
      </c>
      <c r="Z560" s="90">
        <v>3</v>
      </c>
      <c r="AA560" s="230"/>
      <c r="AB560" s="115">
        <v>14</v>
      </c>
      <c r="AC560" s="66">
        <v>42293</v>
      </c>
      <c r="AD560" s="67">
        <v>57675</v>
      </c>
      <c r="AE560" s="68" t="s">
        <v>148</v>
      </c>
      <c r="AF560" s="69">
        <v>0.5615</v>
      </c>
      <c r="AG560" s="69">
        <v>91</v>
      </c>
      <c r="AH560" s="69">
        <v>34</v>
      </c>
      <c r="AI560" s="70">
        <v>1.4</v>
      </c>
      <c r="AJ560" s="70">
        <v>0</v>
      </c>
      <c r="AK560" s="71" t="s">
        <v>20</v>
      </c>
      <c r="AL560" s="69">
        <v>40</v>
      </c>
      <c r="AM560" s="71" t="s">
        <v>35</v>
      </c>
      <c r="AN560" s="70">
        <v>21192</v>
      </c>
      <c r="AO560" s="70">
        <v>0.68</v>
      </c>
      <c r="AP560" s="410"/>
      <c r="AQ560" s="99">
        <v>0.52</v>
      </c>
      <c r="AR560" s="99">
        <v>0.56999999999999995</v>
      </c>
      <c r="AS560" s="90">
        <v>80</v>
      </c>
      <c r="AT560" s="90">
        <v>170</v>
      </c>
      <c r="AU560" s="90">
        <v>36</v>
      </c>
      <c r="AV560" s="90">
        <v>2</v>
      </c>
      <c r="AW560" s="90">
        <v>3</v>
      </c>
      <c r="AX560" s="230"/>
      <c r="AY560" s="104"/>
      <c r="AZ560" s="104"/>
      <c r="BA560" s="104"/>
      <c r="BB560" s="104"/>
      <c r="BC560" s="104"/>
      <c r="BD560" s="104"/>
      <c r="BE560" s="104"/>
      <c r="BF560" s="104"/>
      <c r="BG560" s="104"/>
      <c r="BH560" s="104"/>
      <c r="BI560" s="104"/>
      <c r="BJ560" s="104"/>
      <c r="BK560" s="104"/>
      <c r="BL560" s="104"/>
      <c r="BM560" s="104"/>
      <c r="BN560" s="421"/>
      <c r="BO560" s="104"/>
      <c r="BP560" s="104"/>
      <c r="BQ560" s="104"/>
      <c r="BR560" s="104"/>
      <c r="BS560" s="104"/>
      <c r="BT560" s="104"/>
      <c r="BU560" s="104"/>
    </row>
    <row r="561" spans="1:73" x14ac:dyDescent="0.25">
      <c r="A561" s="44">
        <f t="shared" si="79"/>
        <v>2015</v>
      </c>
      <c r="B561" s="44" t="str">
        <f t="shared" si="79"/>
        <v>OCTUBRE</v>
      </c>
      <c r="C561" s="44">
        <v>16</v>
      </c>
      <c r="D561" s="44" t="str">
        <f t="shared" si="78"/>
        <v>OCTUBRE 2015 / 15</v>
      </c>
      <c r="E561" s="104">
        <v>15</v>
      </c>
      <c r="F561" s="78">
        <v>42308</v>
      </c>
      <c r="G561" s="124">
        <v>58143</v>
      </c>
      <c r="H561" s="124" t="s">
        <v>19</v>
      </c>
      <c r="I561" s="108">
        <v>0.55159999999999998</v>
      </c>
      <c r="J561" s="93">
        <v>98</v>
      </c>
      <c r="K561" s="109">
        <v>27</v>
      </c>
      <c r="L561" s="109">
        <v>1.1299999999999999</v>
      </c>
      <c r="M561" s="109">
        <v>0</v>
      </c>
      <c r="N561" s="108" t="s">
        <v>20</v>
      </c>
      <c r="O561" s="112">
        <v>3</v>
      </c>
      <c r="P561" s="110" t="s">
        <v>21</v>
      </c>
      <c r="Q561" s="121">
        <v>21268</v>
      </c>
      <c r="R561" s="108">
        <v>1.08</v>
      </c>
      <c r="S561" s="414"/>
      <c r="T561" s="99">
        <v>0.52</v>
      </c>
      <c r="U561" s="99">
        <v>0.56999999999999995</v>
      </c>
      <c r="V561" s="90">
        <v>80</v>
      </c>
      <c r="W561" s="90">
        <v>170</v>
      </c>
      <c r="X561" s="90">
        <v>36</v>
      </c>
      <c r="Y561" s="90">
        <v>2</v>
      </c>
      <c r="Z561" s="90">
        <v>3</v>
      </c>
      <c r="AA561" s="230"/>
      <c r="AB561" s="115">
        <v>15</v>
      </c>
      <c r="AC561" s="66">
        <v>42294</v>
      </c>
      <c r="AD561" s="67">
        <v>57694</v>
      </c>
      <c r="AE561" s="68" t="s">
        <v>36</v>
      </c>
      <c r="AF561" s="69">
        <v>0.56189999999999996</v>
      </c>
      <c r="AG561" s="69">
        <v>90</v>
      </c>
      <c r="AH561" s="69">
        <v>34</v>
      </c>
      <c r="AI561" s="70">
        <v>1.4</v>
      </c>
      <c r="AJ561" s="70">
        <v>0</v>
      </c>
      <c r="AK561" s="71" t="s">
        <v>20</v>
      </c>
      <c r="AL561" s="69">
        <v>40</v>
      </c>
      <c r="AM561" s="71" t="s">
        <v>35</v>
      </c>
      <c r="AN561" s="70">
        <v>21192</v>
      </c>
      <c r="AO561" s="70">
        <v>0.64</v>
      </c>
      <c r="AP561" s="410"/>
      <c r="AQ561" s="99">
        <v>0.52</v>
      </c>
      <c r="AR561" s="99">
        <v>0.56999999999999995</v>
      </c>
      <c r="AS561" s="90">
        <v>80</v>
      </c>
      <c r="AT561" s="90">
        <v>170</v>
      </c>
      <c r="AU561" s="90">
        <v>36</v>
      </c>
      <c r="AV561" s="90">
        <v>2</v>
      </c>
      <c r="AW561" s="90">
        <v>3</v>
      </c>
      <c r="AX561" s="230"/>
      <c r="AY561" s="104"/>
      <c r="AZ561" s="104"/>
      <c r="BA561" s="104"/>
      <c r="BB561" s="104"/>
      <c r="BC561" s="104"/>
      <c r="BD561" s="104"/>
      <c r="BE561" s="104"/>
      <c r="BF561" s="104"/>
      <c r="BG561" s="104"/>
      <c r="BH561" s="104"/>
      <c r="BI561" s="104"/>
      <c r="BJ561" s="104"/>
      <c r="BK561" s="104"/>
      <c r="BL561" s="104"/>
      <c r="BM561" s="104"/>
      <c r="BN561" s="421"/>
      <c r="BO561" s="104"/>
      <c r="BP561" s="104"/>
      <c r="BQ561" s="104"/>
      <c r="BR561" s="104"/>
      <c r="BS561" s="104"/>
      <c r="BT561" s="104"/>
      <c r="BU561" s="104"/>
    </row>
    <row r="562" spans="1:73" x14ac:dyDescent="0.25">
      <c r="A562" s="44">
        <f t="shared" si="79"/>
        <v>2015</v>
      </c>
      <c r="B562" s="44" t="str">
        <f t="shared" si="79"/>
        <v>OCTUBRE</v>
      </c>
      <c r="C562" s="44">
        <v>17</v>
      </c>
      <c r="D562" s="44" t="str">
        <f t="shared" si="78"/>
        <v>OCTUBRE 2015 / 16</v>
      </c>
      <c r="E562" s="104"/>
      <c r="F562" s="77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Q562" s="113"/>
      <c r="R562" s="113"/>
      <c r="S562" s="415"/>
      <c r="T562" s="113"/>
      <c r="U562" s="113"/>
      <c r="V562" s="104"/>
      <c r="W562" s="104"/>
      <c r="X562" s="104"/>
      <c r="Y562" s="104"/>
      <c r="Z562" s="104"/>
      <c r="AA562" s="230"/>
      <c r="AB562" s="115">
        <v>16</v>
      </c>
      <c r="AC562" s="66">
        <v>42296</v>
      </c>
      <c r="AD562" s="67">
        <v>57714</v>
      </c>
      <c r="AE562" s="68" t="s">
        <v>148</v>
      </c>
      <c r="AF562" s="69">
        <v>0.56169999999999998</v>
      </c>
      <c r="AG562" s="69">
        <v>90</v>
      </c>
      <c r="AH562" s="69">
        <v>34</v>
      </c>
      <c r="AI562" s="70">
        <v>1.33</v>
      </c>
      <c r="AJ562" s="70">
        <v>0</v>
      </c>
      <c r="AK562" s="71" t="s">
        <v>20</v>
      </c>
      <c r="AL562" s="69">
        <v>40</v>
      </c>
      <c r="AM562" s="71" t="s">
        <v>35</v>
      </c>
      <c r="AN562" s="70">
        <v>21193</v>
      </c>
      <c r="AO562" s="70">
        <v>0.63</v>
      </c>
      <c r="AP562" s="410"/>
      <c r="AQ562" s="99">
        <v>0.52</v>
      </c>
      <c r="AR562" s="99">
        <v>0.56999999999999995</v>
      </c>
      <c r="AS562" s="90">
        <v>80</v>
      </c>
      <c r="AT562" s="90">
        <v>170</v>
      </c>
      <c r="AU562" s="90">
        <v>36</v>
      </c>
      <c r="AV562" s="90">
        <v>2</v>
      </c>
      <c r="AW562" s="90">
        <v>3</v>
      </c>
      <c r="AX562" s="230"/>
      <c r="AY562" s="104"/>
      <c r="AZ562" s="104"/>
      <c r="BA562" s="104"/>
      <c r="BB562" s="104"/>
      <c r="BC562" s="104"/>
      <c r="BD562" s="104"/>
      <c r="BE562" s="104"/>
      <c r="BF562" s="104"/>
      <c r="BG562" s="104"/>
      <c r="BH562" s="104"/>
      <c r="BI562" s="104"/>
      <c r="BJ562" s="104"/>
      <c r="BK562" s="104"/>
      <c r="BL562" s="104"/>
      <c r="BM562" s="104"/>
      <c r="BN562" s="421"/>
      <c r="BO562" s="104"/>
      <c r="BP562" s="104"/>
      <c r="BQ562" s="104"/>
      <c r="BR562" s="104"/>
      <c r="BS562" s="104"/>
      <c r="BT562" s="104"/>
      <c r="BU562" s="104"/>
    </row>
    <row r="563" spans="1:73" x14ac:dyDescent="0.25">
      <c r="A563" s="44">
        <f t="shared" si="79"/>
        <v>2015</v>
      </c>
      <c r="B563" s="44" t="str">
        <f t="shared" si="79"/>
        <v>OCTUBRE</v>
      </c>
      <c r="C563" s="44">
        <v>18</v>
      </c>
      <c r="D563" s="44" t="str">
        <f t="shared" si="78"/>
        <v>OCTUBRE 2015 / 17</v>
      </c>
      <c r="E563" s="104"/>
      <c r="F563" s="77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Q563" s="113"/>
      <c r="R563" s="113"/>
      <c r="S563" s="415"/>
      <c r="T563" s="113"/>
      <c r="U563" s="113"/>
      <c r="V563" s="104"/>
      <c r="W563" s="104"/>
      <c r="X563" s="104"/>
      <c r="Y563" s="104"/>
      <c r="Z563" s="104"/>
      <c r="AA563" s="230"/>
      <c r="AB563" s="115">
        <v>17</v>
      </c>
      <c r="AC563" s="66">
        <v>42297</v>
      </c>
      <c r="AD563" s="67">
        <v>57744</v>
      </c>
      <c r="AE563" s="68" t="s">
        <v>36</v>
      </c>
      <c r="AF563" s="69">
        <v>0.56120000000000003</v>
      </c>
      <c r="AG563" s="69">
        <v>87</v>
      </c>
      <c r="AH563" s="69">
        <v>34</v>
      </c>
      <c r="AI563" s="70">
        <v>1.1299999999999999</v>
      </c>
      <c r="AJ563" s="70">
        <v>0</v>
      </c>
      <c r="AK563" s="71" t="s">
        <v>20</v>
      </c>
      <c r="AL563" s="69">
        <v>40</v>
      </c>
      <c r="AM563" s="71" t="s">
        <v>35</v>
      </c>
      <c r="AN563" s="70">
        <v>21192</v>
      </c>
      <c r="AO563" s="70">
        <v>0.65</v>
      </c>
      <c r="AP563" s="410"/>
      <c r="AQ563" s="99">
        <v>0.52</v>
      </c>
      <c r="AR563" s="99">
        <v>0.56999999999999995</v>
      </c>
      <c r="AS563" s="90">
        <v>80</v>
      </c>
      <c r="AT563" s="90">
        <v>170</v>
      </c>
      <c r="AU563" s="90">
        <v>36</v>
      </c>
      <c r="AV563" s="90">
        <v>2</v>
      </c>
      <c r="AW563" s="90">
        <v>3</v>
      </c>
      <c r="AX563" s="230"/>
      <c r="AY563" s="104"/>
      <c r="AZ563" s="104"/>
      <c r="BA563" s="104"/>
      <c r="BB563" s="104"/>
      <c r="BC563" s="104"/>
      <c r="BD563" s="104"/>
      <c r="BE563" s="104"/>
      <c r="BF563" s="104"/>
      <c r="BG563" s="104"/>
      <c r="BH563" s="104"/>
      <c r="BI563" s="104"/>
      <c r="BJ563" s="104"/>
      <c r="BK563" s="104"/>
      <c r="BL563" s="104"/>
      <c r="BM563" s="104"/>
      <c r="BN563" s="421"/>
      <c r="BO563" s="104"/>
      <c r="BP563" s="104"/>
      <c r="BQ563" s="104"/>
      <c r="BR563" s="104"/>
      <c r="BS563" s="104"/>
      <c r="BT563" s="104"/>
      <c r="BU563" s="104"/>
    </row>
    <row r="564" spans="1:73" x14ac:dyDescent="0.25">
      <c r="A564" s="44">
        <f t="shared" si="79"/>
        <v>2015</v>
      </c>
      <c r="B564" s="44" t="str">
        <f t="shared" si="79"/>
        <v>OCTUBRE</v>
      </c>
      <c r="C564" s="44">
        <v>19</v>
      </c>
      <c r="D564" s="44" t="str">
        <f t="shared" si="78"/>
        <v>OCTUBRE 2015 / 18</v>
      </c>
      <c r="E564" s="104"/>
      <c r="F564" s="77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Q564" s="113"/>
      <c r="R564" s="113"/>
      <c r="S564" s="415"/>
      <c r="T564" s="113"/>
      <c r="U564" s="113"/>
      <c r="V564" s="104"/>
      <c r="W564" s="104"/>
      <c r="X564" s="104"/>
      <c r="Y564" s="104"/>
      <c r="Z564" s="104"/>
      <c r="AA564" s="230"/>
      <c r="AB564" s="115">
        <v>18</v>
      </c>
      <c r="AC564" s="66">
        <v>42298</v>
      </c>
      <c r="AD564" s="67">
        <v>57779</v>
      </c>
      <c r="AE564" s="68" t="s">
        <v>148</v>
      </c>
      <c r="AF564" s="69">
        <v>0.5635</v>
      </c>
      <c r="AG564" s="69">
        <v>86</v>
      </c>
      <c r="AH564" s="69">
        <v>34</v>
      </c>
      <c r="AI564" s="70">
        <v>1.31</v>
      </c>
      <c r="AJ564" s="70">
        <v>0</v>
      </c>
      <c r="AK564" s="71" t="s">
        <v>20</v>
      </c>
      <c r="AL564" s="69">
        <v>42</v>
      </c>
      <c r="AM564" s="71" t="s">
        <v>35</v>
      </c>
      <c r="AN564" s="70">
        <v>21192</v>
      </c>
      <c r="AO564" s="70">
        <v>0.25</v>
      </c>
      <c r="AP564" s="410"/>
      <c r="AQ564" s="99">
        <v>0.52</v>
      </c>
      <c r="AR564" s="99">
        <v>0.56999999999999995</v>
      </c>
      <c r="AS564" s="90">
        <v>80</v>
      </c>
      <c r="AT564" s="90">
        <v>170</v>
      </c>
      <c r="AU564" s="90">
        <v>36</v>
      </c>
      <c r="AV564" s="90">
        <v>2</v>
      </c>
      <c r="AW564" s="90">
        <v>3</v>
      </c>
      <c r="AX564" s="230"/>
      <c r="AY564" s="104"/>
      <c r="AZ564" s="104"/>
      <c r="BA564" s="104"/>
      <c r="BB564" s="104"/>
      <c r="BC564" s="104"/>
      <c r="BD564" s="104"/>
      <c r="BE564" s="104"/>
      <c r="BF564" s="104"/>
      <c r="BG564" s="104"/>
      <c r="BH564" s="104"/>
      <c r="BI564" s="104"/>
      <c r="BJ564" s="104"/>
      <c r="BK564" s="104"/>
      <c r="BL564" s="104"/>
      <c r="BM564" s="104"/>
      <c r="BN564" s="421"/>
      <c r="BO564" s="104"/>
      <c r="BP564" s="104"/>
      <c r="BQ564" s="104"/>
      <c r="BR564" s="104"/>
      <c r="BS564" s="104"/>
      <c r="BT564" s="104"/>
      <c r="BU564" s="104"/>
    </row>
    <row r="565" spans="1:73" x14ac:dyDescent="0.25">
      <c r="A565" s="44">
        <f t="shared" si="79"/>
        <v>2015</v>
      </c>
      <c r="B565" s="44" t="str">
        <f t="shared" si="79"/>
        <v>OCTUBRE</v>
      </c>
      <c r="C565" s="44">
        <v>20</v>
      </c>
      <c r="D565" s="44" t="str">
        <f t="shared" si="78"/>
        <v>OCTUBRE 2015 / 19</v>
      </c>
      <c r="E565" s="104"/>
      <c r="F565" s="77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Q565" s="113"/>
      <c r="R565" s="113"/>
      <c r="S565" s="415"/>
      <c r="T565" s="113"/>
      <c r="U565" s="113"/>
      <c r="V565" s="104"/>
      <c r="W565" s="104"/>
      <c r="X565" s="104"/>
      <c r="Y565" s="104"/>
      <c r="Z565" s="104"/>
      <c r="AA565" s="230"/>
      <c r="AB565" s="115">
        <v>19</v>
      </c>
      <c r="AC565" s="66">
        <v>42299</v>
      </c>
      <c r="AD565" s="67">
        <v>57798</v>
      </c>
      <c r="AE565" s="68" t="s">
        <v>36</v>
      </c>
      <c r="AF565" s="69">
        <v>0.5625</v>
      </c>
      <c r="AG565" s="69">
        <v>88</v>
      </c>
      <c r="AH565" s="69">
        <v>34</v>
      </c>
      <c r="AI565" s="70">
        <v>1.28</v>
      </c>
      <c r="AJ565" s="70">
        <v>0</v>
      </c>
      <c r="AK565" s="71" t="s">
        <v>20</v>
      </c>
      <c r="AL565" s="69">
        <v>40</v>
      </c>
      <c r="AM565" s="71" t="s">
        <v>35</v>
      </c>
      <c r="AN565" s="70">
        <v>21193</v>
      </c>
      <c r="AO565" s="70">
        <v>0.38</v>
      </c>
      <c r="AP565" s="410"/>
      <c r="AQ565" s="99">
        <v>0.52</v>
      </c>
      <c r="AR565" s="99">
        <v>0.56999999999999995</v>
      </c>
      <c r="AS565" s="90">
        <v>80</v>
      </c>
      <c r="AT565" s="90">
        <v>170</v>
      </c>
      <c r="AU565" s="90">
        <v>36</v>
      </c>
      <c r="AV565" s="90">
        <v>2</v>
      </c>
      <c r="AW565" s="90">
        <v>3</v>
      </c>
      <c r="AX565" s="230"/>
      <c r="AY565" s="104"/>
      <c r="AZ565" s="104"/>
      <c r="BA565" s="104"/>
      <c r="BB565" s="104"/>
      <c r="BC565" s="104"/>
      <c r="BD565" s="104"/>
      <c r="BE565" s="104"/>
      <c r="BF565" s="104"/>
      <c r="BG565" s="104"/>
      <c r="BH565" s="104"/>
      <c r="BI565" s="104"/>
      <c r="BJ565" s="104"/>
      <c r="BK565" s="104"/>
      <c r="BL565" s="104"/>
      <c r="BM565" s="104"/>
      <c r="BN565" s="421"/>
      <c r="BO565" s="104"/>
      <c r="BP565" s="104"/>
      <c r="BQ565" s="104"/>
      <c r="BR565" s="104"/>
      <c r="BS565" s="104"/>
      <c r="BT565" s="104"/>
      <c r="BU565" s="104"/>
    </row>
    <row r="566" spans="1:73" x14ac:dyDescent="0.25">
      <c r="A566" s="44">
        <f t="shared" si="79"/>
        <v>2015</v>
      </c>
      <c r="B566" s="44" t="str">
        <f t="shared" si="79"/>
        <v>OCTUBRE</v>
      </c>
      <c r="C566" s="44">
        <v>21</v>
      </c>
      <c r="D566" s="44" t="str">
        <f t="shared" si="78"/>
        <v>OCTUBRE 2015 / 20</v>
      </c>
      <c r="E566" s="104"/>
      <c r="F566" s="77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Q566" s="113"/>
      <c r="R566" s="113"/>
      <c r="S566" s="415"/>
      <c r="T566" s="113"/>
      <c r="U566" s="113"/>
      <c r="V566" s="104"/>
      <c r="W566" s="104"/>
      <c r="X566" s="104"/>
      <c r="Y566" s="104"/>
      <c r="Z566" s="104"/>
      <c r="AA566" s="230"/>
      <c r="AB566" s="115">
        <v>20</v>
      </c>
      <c r="AC566" s="66">
        <v>42300</v>
      </c>
      <c r="AD566" s="67">
        <v>57822</v>
      </c>
      <c r="AE566" s="68" t="s">
        <v>148</v>
      </c>
      <c r="AF566" s="69">
        <v>0.5625</v>
      </c>
      <c r="AG566" s="69">
        <v>88</v>
      </c>
      <c r="AH566" s="69">
        <v>34</v>
      </c>
      <c r="AI566" s="70">
        <v>1.29</v>
      </c>
      <c r="AJ566" s="70">
        <v>0</v>
      </c>
      <c r="AK566" s="71" t="s">
        <v>20</v>
      </c>
      <c r="AL566" s="69">
        <v>40</v>
      </c>
      <c r="AM566" s="71" t="s">
        <v>35</v>
      </c>
      <c r="AN566" s="70">
        <v>21193</v>
      </c>
      <c r="AO566" s="70">
        <v>0.41</v>
      </c>
      <c r="AP566" s="410"/>
      <c r="AQ566" s="99">
        <v>0.52</v>
      </c>
      <c r="AR566" s="99">
        <v>0.56999999999999995</v>
      </c>
      <c r="AS566" s="90">
        <v>80</v>
      </c>
      <c r="AT566" s="90">
        <v>170</v>
      </c>
      <c r="AU566" s="90">
        <v>36</v>
      </c>
      <c r="AV566" s="90">
        <v>2</v>
      </c>
      <c r="AW566" s="90">
        <v>3</v>
      </c>
      <c r="AX566" s="230"/>
      <c r="AY566" s="104"/>
      <c r="AZ566" s="104"/>
      <c r="BA566" s="104"/>
      <c r="BB566" s="104"/>
      <c r="BC566" s="104"/>
      <c r="BD566" s="104"/>
      <c r="BE566" s="104"/>
      <c r="BF566" s="104"/>
      <c r="BG566" s="104"/>
      <c r="BH566" s="104"/>
      <c r="BI566" s="104"/>
      <c r="BJ566" s="104"/>
      <c r="BK566" s="104"/>
      <c r="BL566" s="104"/>
      <c r="BM566" s="104"/>
      <c r="BN566" s="421"/>
      <c r="BO566" s="104"/>
      <c r="BP566" s="104"/>
      <c r="BQ566" s="104"/>
      <c r="BR566" s="104"/>
      <c r="BS566" s="104"/>
      <c r="BT566" s="104"/>
      <c r="BU566" s="104"/>
    </row>
    <row r="567" spans="1:73" x14ac:dyDescent="0.25">
      <c r="A567" s="44">
        <f t="shared" si="79"/>
        <v>2015</v>
      </c>
      <c r="B567" s="44" t="str">
        <f t="shared" si="79"/>
        <v>OCTUBRE</v>
      </c>
      <c r="C567" s="44">
        <v>22</v>
      </c>
      <c r="D567" s="44" t="str">
        <f t="shared" si="78"/>
        <v>OCTUBRE 2015 / 21</v>
      </c>
      <c r="E567" s="104"/>
      <c r="F567" s="77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Q567" s="113"/>
      <c r="R567" s="113"/>
      <c r="S567" s="415"/>
      <c r="T567" s="113"/>
      <c r="U567" s="113"/>
      <c r="V567" s="104"/>
      <c r="W567" s="104"/>
      <c r="X567" s="104"/>
      <c r="Y567" s="104"/>
      <c r="Z567" s="104"/>
      <c r="AA567" s="230"/>
      <c r="AB567" s="115">
        <v>21</v>
      </c>
      <c r="AC567" s="66">
        <v>42301</v>
      </c>
      <c r="AD567" s="67">
        <v>57846</v>
      </c>
      <c r="AE567" s="68" t="s">
        <v>36</v>
      </c>
      <c r="AF567" s="69">
        <v>0.5635</v>
      </c>
      <c r="AG567" s="69">
        <v>86</v>
      </c>
      <c r="AH567" s="69">
        <v>34</v>
      </c>
      <c r="AI567" s="70">
        <v>1.36</v>
      </c>
      <c r="AJ567" s="70">
        <v>0</v>
      </c>
      <c r="AK567" s="71" t="s">
        <v>20</v>
      </c>
      <c r="AL567" s="69">
        <v>41</v>
      </c>
      <c r="AM567" s="71" t="s">
        <v>35</v>
      </c>
      <c r="AN567" s="70">
        <v>21190</v>
      </c>
      <c r="AO567" s="70">
        <v>0.38</v>
      </c>
      <c r="AP567" s="410"/>
      <c r="AQ567" s="99">
        <v>0.52</v>
      </c>
      <c r="AR567" s="99">
        <v>0.56999999999999995</v>
      </c>
      <c r="AS567" s="90">
        <v>80</v>
      </c>
      <c r="AT567" s="90">
        <v>170</v>
      </c>
      <c r="AU567" s="90">
        <v>36</v>
      </c>
      <c r="AV567" s="90">
        <v>2</v>
      </c>
      <c r="AW567" s="90">
        <v>3</v>
      </c>
      <c r="AX567" s="230"/>
      <c r="AY567" s="104"/>
      <c r="AZ567" s="104"/>
      <c r="BA567" s="104"/>
      <c r="BB567" s="104"/>
      <c r="BC567" s="104"/>
      <c r="BD567" s="104"/>
      <c r="BE567" s="104"/>
      <c r="BF567" s="104"/>
      <c r="BG567" s="104"/>
      <c r="BH567" s="104"/>
      <c r="BI567" s="104"/>
      <c r="BJ567" s="104"/>
      <c r="BK567" s="104"/>
      <c r="BL567" s="104"/>
      <c r="BM567" s="104"/>
      <c r="BN567" s="421"/>
      <c r="BO567" s="104"/>
      <c r="BP567" s="104"/>
      <c r="BQ567" s="104"/>
      <c r="BR567" s="104"/>
      <c r="BS567" s="104"/>
      <c r="BT567" s="104"/>
      <c r="BU567" s="104"/>
    </row>
    <row r="568" spans="1:73" x14ac:dyDescent="0.25">
      <c r="A568" s="44">
        <f t="shared" si="79"/>
        <v>2015</v>
      </c>
      <c r="B568" s="44" t="str">
        <f t="shared" si="79"/>
        <v>OCTUBRE</v>
      </c>
      <c r="C568" s="44">
        <v>23</v>
      </c>
      <c r="D568" s="44" t="str">
        <f t="shared" si="78"/>
        <v>OCTUBRE 2015 / 22</v>
      </c>
      <c r="E568" s="104"/>
      <c r="F568" s="77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Q568" s="113"/>
      <c r="R568" s="113"/>
      <c r="S568" s="415"/>
      <c r="T568" s="113"/>
      <c r="U568" s="113"/>
      <c r="V568" s="104"/>
      <c r="W568" s="104"/>
      <c r="X568" s="104"/>
      <c r="Y568" s="104"/>
      <c r="Z568" s="104"/>
      <c r="AA568" s="230"/>
      <c r="AB568" s="115">
        <v>22</v>
      </c>
      <c r="AC568" s="66">
        <v>42303</v>
      </c>
      <c r="AD568" s="67">
        <v>57865</v>
      </c>
      <c r="AE568" s="68" t="s">
        <v>148</v>
      </c>
      <c r="AF568" s="69">
        <v>0.56289999999999996</v>
      </c>
      <c r="AG568" s="69">
        <v>87</v>
      </c>
      <c r="AH568" s="69">
        <v>34</v>
      </c>
      <c r="AI568" s="70">
        <v>1.53</v>
      </c>
      <c r="AJ568" s="70">
        <v>0</v>
      </c>
      <c r="AK568" s="71" t="s">
        <v>20</v>
      </c>
      <c r="AL568" s="69">
        <v>40</v>
      </c>
      <c r="AM568" s="71" t="s">
        <v>35</v>
      </c>
      <c r="AN568" s="70">
        <v>21194</v>
      </c>
      <c r="AO568" s="70">
        <v>0.3</v>
      </c>
      <c r="AP568" s="410"/>
      <c r="AQ568" s="99">
        <v>0.52</v>
      </c>
      <c r="AR568" s="99">
        <v>0.56999999999999995</v>
      </c>
      <c r="AS568" s="90">
        <v>80</v>
      </c>
      <c r="AT568" s="90">
        <v>170</v>
      </c>
      <c r="AU568" s="90">
        <v>36</v>
      </c>
      <c r="AV568" s="90">
        <v>2</v>
      </c>
      <c r="AW568" s="90">
        <v>3</v>
      </c>
      <c r="AX568" s="230"/>
      <c r="AY568" s="104"/>
      <c r="AZ568" s="104"/>
      <c r="BA568" s="104"/>
      <c r="BB568" s="104"/>
      <c r="BC568" s="104"/>
      <c r="BD568" s="104"/>
      <c r="BE568" s="104"/>
      <c r="BF568" s="104"/>
      <c r="BG568" s="104"/>
      <c r="BH568" s="104"/>
      <c r="BI568" s="104"/>
      <c r="BJ568" s="104"/>
      <c r="BK568" s="104"/>
      <c r="BL568" s="104"/>
      <c r="BM568" s="104"/>
      <c r="BN568" s="421"/>
      <c r="BO568" s="104"/>
      <c r="BP568" s="104"/>
      <c r="BQ568" s="104"/>
      <c r="BR568" s="104"/>
      <c r="BS568" s="104"/>
      <c r="BT568" s="104"/>
      <c r="BU568" s="104"/>
    </row>
    <row r="569" spans="1:73" x14ac:dyDescent="0.25">
      <c r="A569" s="44">
        <f t="shared" si="79"/>
        <v>2015</v>
      </c>
      <c r="B569" s="44" t="str">
        <f t="shared" si="79"/>
        <v>OCTUBRE</v>
      </c>
      <c r="C569" s="44">
        <v>24</v>
      </c>
      <c r="D569" s="44" t="str">
        <f t="shared" si="78"/>
        <v>OCTUBRE 2015 / 23</v>
      </c>
      <c r="E569" s="104"/>
      <c r="F569" s="77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Q569" s="113"/>
      <c r="R569" s="113"/>
      <c r="S569" s="415"/>
      <c r="T569" s="113"/>
      <c r="U569" s="113"/>
      <c r="V569" s="104"/>
      <c r="W569" s="104"/>
      <c r="X569" s="104"/>
      <c r="Y569" s="104"/>
      <c r="Z569" s="104"/>
      <c r="AA569" s="230"/>
      <c r="AB569" s="115">
        <v>23</v>
      </c>
      <c r="AC569" s="66">
        <v>42304</v>
      </c>
      <c r="AD569" s="67">
        <v>57887</v>
      </c>
      <c r="AE569" s="68" t="s">
        <v>36</v>
      </c>
      <c r="AF569" s="69">
        <v>0.56299999999999994</v>
      </c>
      <c r="AG569" s="69">
        <v>87</v>
      </c>
      <c r="AH569" s="69">
        <v>34</v>
      </c>
      <c r="AI569" s="70">
        <v>1.48</v>
      </c>
      <c r="AJ569" s="70">
        <v>0</v>
      </c>
      <c r="AK569" s="71" t="s">
        <v>20</v>
      </c>
      <c r="AL569" s="69">
        <v>42</v>
      </c>
      <c r="AM569" s="71" t="s">
        <v>35</v>
      </c>
      <c r="AN569" s="70">
        <v>21193</v>
      </c>
      <c r="AO569" s="70">
        <v>0.3</v>
      </c>
      <c r="AP569" s="410"/>
      <c r="AQ569" s="99">
        <v>0.52</v>
      </c>
      <c r="AR569" s="99">
        <v>0.56999999999999995</v>
      </c>
      <c r="AS569" s="90">
        <v>80</v>
      </c>
      <c r="AT569" s="90">
        <v>170</v>
      </c>
      <c r="AU569" s="90">
        <v>36</v>
      </c>
      <c r="AV569" s="90">
        <v>2</v>
      </c>
      <c r="AW569" s="90">
        <v>3</v>
      </c>
      <c r="AX569" s="230"/>
      <c r="AY569" s="104"/>
      <c r="AZ569" s="104"/>
      <c r="BA569" s="104"/>
      <c r="BB569" s="104"/>
      <c r="BC569" s="104"/>
      <c r="BD569" s="104"/>
      <c r="BE569" s="104"/>
      <c r="BF569" s="104"/>
      <c r="BG569" s="104"/>
      <c r="BH569" s="104"/>
      <c r="BI569" s="104"/>
      <c r="BJ569" s="104"/>
      <c r="BK569" s="104"/>
      <c r="BL569" s="104"/>
      <c r="BM569" s="104"/>
      <c r="BN569" s="421"/>
      <c r="BO569" s="104"/>
      <c r="BP569" s="104"/>
      <c r="BQ569" s="104"/>
      <c r="BR569" s="104"/>
      <c r="BS569" s="104"/>
      <c r="BT569" s="104"/>
      <c r="BU569" s="104"/>
    </row>
    <row r="570" spans="1:73" x14ac:dyDescent="0.25">
      <c r="A570" s="44">
        <f t="shared" si="79"/>
        <v>2015</v>
      </c>
      <c r="B570" s="44" t="str">
        <f t="shared" si="79"/>
        <v>OCTUBRE</v>
      </c>
      <c r="C570" s="44">
        <v>25</v>
      </c>
      <c r="D570" s="44" t="str">
        <f t="shared" si="78"/>
        <v>OCTUBRE 2015 / 24</v>
      </c>
      <c r="E570" s="104"/>
      <c r="F570" s="77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Q570" s="113"/>
      <c r="R570" s="113"/>
      <c r="S570" s="415"/>
      <c r="T570" s="113"/>
      <c r="U570" s="113"/>
      <c r="V570" s="104"/>
      <c r="W570" s="104"/>
      <c r="X570" s="104"/>
      <c r="Y570" s="104"/>
      <c r="Z570" s="104"/>
      <c r="AA570" s="230"/>
      <c r="AB570" s="115">
        <v>24</v>
      </c>
      <c r="AC570" s="66">
        <v>42305</v>
      </c>
      <c r="AD570" s="67">
        <v>57911</v>
      </c>
      <c r="AE570" s="68" t="s">
        <v>148</v>
      </c>
      <c r="AF570" s="69">
        <v>0.56279999999999997</v>
      </c>
      <c r="AG570" s="69">
        <v>87</v>
      </c>
      <c r="AH570" s="69">
        <v>34</v>
      </c>
      <c r="AI570" s="70">
        <v>1.67</v>
      </c>
      <c r="AJ570" s="70">
        <v>0</v>
      </c>
      <c r="AK570" s="71" t="s">
        <v>20</v>
      </c>
      <c r="AL570" s="69">
        <v>42</v>
      </c>
      <c r="AM570" s="71" t="s">
        <v>35</v>
      </c>
      <c r="AN570" s="70">
        <v>21195</v>
      </c>
      <c r="AO570" s="70">
        <v>0.26</v>
      </c>
      <c r="AP570" s="410"/>
      <c r="AQ570" s="99">
        <v>0.52</v>
      </c>
      <c r="AR570" s="99">
        <v>0.56999999999999995</v>
      </c>
      <c r="AS570" s="90">
        <v>80</v>
      </c>
      <c r="AT570" s="90">
        <v>170</v>
      </c>
      <c r="AU570" s="90">
        <v>36</v>
      </c>
      <c r="AV570" s="90">
        <v>2</v>
      </c>
      <c r="AW570" s="90">
        <v>3</v>
      </c>
      <c r="AX570" s="230"/>
      <c r="AY570" s="104"/>
      <c r="AZ570" s="104"/>
      <c r="BA570" s="104"/>
      <c r="BB570" s="104"/>
      <c r="BC570" s="104"/>
      <c r="BD570" s="104"/>
      <c r="BE570" s="104"/>
      <c r="BF570" s="104"/>
      <c r="BG570" s="104"/>
      <c r="BH570" s="104"/>
      <c r="BI570" s="104"/>
      <c r="BJ570" s="104"/>
      <c r="BK570" s="104"/>
      <c r="BL570" s="104"/>
      <c r="BM570" s="104"/>
      <c r="BN570" s="421"/>
      <c r="BO570" s="104"/>
      <c r="BP570" s="104"/>
      <c r="BQ570" s="104"/>
      <c r="BR570" s="104"/>
      <c r="BS570" s="104"/>
      <c r="BT570" s="104"/>
      <c r="BU570" s="104"/>
    </row>
    <row r="571" spans="1:73" x14ac:dyDescent="0.25">
      <c r="A571" s="44">
        <f t="shared" si="79"/>
        <v>2015</v>
      </c>
      <c r="B571" s="44" t="str">
        <f t="shared" si="79"/>
        <v>OCTUBRE</v>
      </c>
      <c r="C571" s="44">
        <v>26</v>
      </c>
      <c r="D571" s="44" t="str">
        <f t="shared" si="78"/>
        <v>OCTUBRE 2015 / 25</v>
      </c>
      <c r="E571" s="104"/>
      <c r="F571" s="77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Q571" s="113"/>
      <c r="R571" s="113"/>
      <c r="S571" s="415"/>
      <c r="T571" s="113"/>
      <c r="U571" s="113"/>
      <c r="V571" s="104"/>
      <c r="W571" s="104"/>
      <c r="X571" s="104"/>
      <c r="Y571" s="104"/>
      <c r="Z571" s="104"/>
      <c r="AA571" s="230"/>
      <c r="AB571" s="115">
        <v>25</v>
      </c>
      <c r="AC571" s="66">
        <v>42306</v>
      </c>
      <c r="AD571" s="67">
        <v>57945</v>
      </c>
      <c r="AE571" s="68" t="s">
        <v>36</v>
      </c>
      <c r="AF571" s="69">
        <v>0.56320000000000003</v>
      </c>
      <c r="AG571" s="69">
        <v>87</v>
      </c>
      <c r="AH571" s="69">
        <v>34</v>
      </c>
      <c r="AI571" s="70">
        <v>1.41</v>
      </c>
      <c r="AJ571" s="70">
        <v>0</v>
      </c>
      <c r="AK571" s="71" t="s">
        <v>20</v>
      </c>
      <c r="AL571" s="69">
        <v>42</v>
      </c>
      <c r="AM571" s="71" t="s">
        <v>35</v>
      </c>
      <c r="AN571" s="70">
        <v>21190</v>
      </c>
      <c r="AO571" s="70">
        <v>0.42</v>
      </c>
      <c r="AP571" s="410"/>
      <c r="AQ571" s="99">
        <v>0.52</v>
      </c>
      <c r="AR571" s="99">
        <v>0.56999999999999995</v>
      </c>
      <c r="AS571" s="90">
        <v>80</v>
      </c>
      <c r="AT571" s="90">
        <v>170</v>
      </c>
      <c r="AU571" s="90">
        <v>36</v>
      </c>
      <c r="AV571" s="90">
        <v>2</v>
      </c>
      <c r="AW571" s="90">
        <v>3</v>
      </c>
      <c r="AX571" s="230"/>
      <c r="AY571" s="104"/>
      <c r="AZ571" s="104"/>
      <c r="BA571" s="104"/>
      <c r="BB571" s="104"/>
      <c r="BC571" s="104"/>
      <c r="BD571" s="104"/>
      <c r="BE571" s="104"/>
      <c r="BF571" s="104"/>
      <c r="BG571" s="104"/>
      <c r="BH571" s="104"/>
      <c r="BI571" s="104"/>
      <c r="BJ571" s="104"/>
      <c r="BK571" s="104"/>
      <c r="BL571" s="104"/>
      <c r="BM571" s="104"/>
      <c r="BN571" s="421"/>
      <c r="BO571" s="104"/>
      <c r="BP571" s="104"/>
      <c r="BQ571" s="104"/>
      <c r="BR571" s="104"/>
      <c r="BS571" s="104"/>
      <c r="BT571" s="104"/>
      <c r="BU571" s="104"/>
    </row>
    <row r="572" spans="1:73" x14ac:dyDescent="0.25">
      <c r="A572" s="44">
        <f t="shared" si="79"/>
        <v>2015</v>
      </c>
      <c r="B572" s="44" t="str">
        <f t="shared" si="79"/>
        <v>OCTUBRE</v>
      </c>
      <c r="C572" s="44">
        <v>27</v>
      </c>
      <c r="D572" s="44" t="str">
        <f t="shared" si="78"/>
        <v>OCTUBRE 2015 / 26</v>
      </c>
      <c r="E572" s="104"/>
      <c r="F572" s="77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Q572" s="113"/>
      <c r="R572" s="113"/>
      <c r="S572" s="415"/>
      <c r="T572" s="113"/>
      <c r="U572" s="113"/>
      <c r="V572" s="104"/>
      <c r="W572" s="104"/>
      <c r="X572" s="104"/>
      <c r="Y572" s="104"/>
      <c r="Z572" s="104"/>
      <c r="AA572" s="230"/>
      <c r="AB572" s="115">
        <v>26</v>
      </c>
      <c r="AC572" s="66">
        <v>42307</v>
      </c>
      <c r="AD572" s="67">
        <v>57964</v>
      </c>
      <c r="AE572" s="68" t="s">
        <v>148</v>
      </c>
      <c r="AF572" s="69">
        <v>0.56269999999999998</v>
      </c>
      <c r="AG572" s="69">
        <v>87</v>
      </c>
      <c r="AH572" s="69">
        <v>34</v>
      </c>
      <c r="AI572" s="70">
        <v>1.37</v>
      </c>
      <c r="AJ572" s="70">
        <v>0</v>
      </c>
      <c r="AK572" s="71" t="s">
        <v>20</v>
      </c>
      <c r="AL572" s="69">
        <v>42</v>
      </c>
      <c r="AM572" s="71" t="s">
        <v>35</v>
      </c>
      <c r="AN572" s="70">
        <v>21192</v>
      </c>
      <c r="AO572" s="70">
        <v>0.42</v>
      </c>
      <c r="AP572" s="410"/>
      <c r="AQ572" s="99">
        <v>0.52</v>
      </c>
      <c r="AR572" s="99">
        <v>0.56999999999999995</v>
      </c>
      <c r="AS572" s="90">
        <v>80</v>
      </c>
      <c r="AT572" s="90">
        <v>170</v>
      </c>
      <c r="AU572" s="90">
        <v>36</v>
      </c>
      <c r="AV572" s="90">
        <v>2</v>
      </c>
      <c r="AW572" s="90">
        <v>3</v>
      </c>
      <c r="AX572" s="230"/>
      <c r="AY572" s="104"/>
      <c r="AZ572" s="104"/>
      <c r="BA572" s="104"/>
      <c r="BB572" s="104"/>
      <c r="BC572" s="104"/>
      <c r="BD572" s="104"/>
      <c r="BE572" s="104"/>
      <c r="BF572" s="104"/>
      <c r="BG572" s="104"/>
      <c r="BH572" s="104"/>
      <c r="BI572" s="104"/>
      <c r="BJ572" s="104"/>
      <c r="BK572" s="104"/>
      <c r="BL572" s="104"/>
      <c r="BM572" s="104"/>
      <c r="BN572" s="421"/>
      <c r="BO572" s="104"/>
      <c r="BP572" s="104"/>
      <c r="BQ572" s="104"/>
      <c r="BR572" s="104"/>
      <c r="BS572" s="104"/>
      <c r="BT572" s="104"/>
      <c r="BU572" s="104"/>
    </row>
    <row r="573" spans="1:73" x14ac:dyDescent="0.25">
      <c r="A573" s="44">
        <f t="shared" si="79"/>
        <v>2015</v>
      </c>
      <c r="B573" s="44" t="str">
        <f t="shared" si="79"/>
        <v>OCTUBRE</v>
      </c>
      <c r="C573" s="44">
        <v>28</v>
      </c>
      <c r="D573" s="44" t="str">
        <f t="shared" si="78"/>
        <v>OCTUBRE 2015 / 27</v>
      </c>
      <c r="E573" s="104"/>
      <c r="F573" s="77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Q573" s="113"/>
      <c r="R573" s="113"/>
      <c r="S573" s="415"/>
      <c r="T573" s="113"/>
      <c r="U573" s="113"/>
      <c r="V573" s="104"/>
      <c r="W573" s="104"/>
      <c r="X573" s="104"/>
      <c r="Y573" s="104"/>
      <c r="Z573" s="104"/>
      <c r="AA573" s="230"/>
      <c r="AB573" s="115">
        <v>27</v>
      </c>
      <c r="AC573" s="66">
        <v>42308</v>
      </c>
      <c r="AD573" s="67">
        <v>58146</v>
      </c>
      <c r="AE573" s="68" t="s">
        <v>36</v>
      </c>
      <c r="AF573" s="69">
        <v>0.56410000000000005</v>
      </c>
      <c r="AG573" s="69">
        <v>85</v>
      </c>
      <c r="AH573" s="69">
        <v>34</v>
      </c>
      <c r="AI573" s="70">
        <v>1.39</v>
      </c>
      <c r="AJ573" s="70">
        <v>0</v>
      </c>
      <c r="AK573" s="71" t="s">
        <v>20</v>
      </c>
      <c r="AL573" s="69">
        <v>42</v>
      </c>
      <c r="AM573" s="71" t="s">
        <v>35</v>
      </c>
      <c r="AN573" s="70">
        <v>21188</v>
      </c>
      <c r="AO573" s="70">
        <v>0.33</v>
      </c>
      <c r="AP573" s="410"/>
      <c r="AQ573" s="99">
        <v>0.52</v>
      </c>
      <c r="AR573" s="99">
        <v>0.56999999999999995</v>
      </c>
      <c r="AS573" s="90">
        <v>80</v>
      </c>
      <c r="AT573" s="90">
        <v>170</v>
      </c>
      <c r="AU573" s="90">
        <v>36</v>
      </c>
      <c r="AV573" s="90">
        <v>2</v>
      </c>
      <c r="AW573" s="90">
        <v>3</v>
      </c>
      <c r="AX573" s="230"/>
      <c r="AY573" s="104"/>
      <c r="AZ573" s="104"/>
      <c r="BA573" s="104"/>
      <c r="BB573" s="104"/>
      <c r="BC573" s="104"/>
      <c r="BD573" s="104"/>
      <c r="BE573" s="104"/>
      <c r="BF573" s="104"/>
      <c r="BG573" s="104"/>
      <c r="BH573" s="104"/>
      <c r="BI573" s="104"/>
      <c r="BJ573" s="104"/>
      <c r="BK573" s="104"/>
      <c r="BL573" s="104"/>
      <c r="BM573" s="104"/>
      <c r="BN573" s="421"/>
      <c r="BO573" s="104"/>
      <c r="BP573" s="104"/>
      <c r="BQ573" s="104"/>
      <c r="BR573" s="104"/>
      <c r="BS573" s="104"/>
      <c r="BT573" s="104"/>
      <c r="BU573" s="104"/>
    </row>
    <row r="574" spans="1:73" x14ac:dyDescent="0.25">
      <c r="A574" s="44">
        <f t="shared" si="79"/>
        <v>2015</v>
      </c>
      <c r="B574" s="44" t="str">
        <f t="shared" si="79"/>
        <v>OCTUBRE</v>
      </c>
      <c r="C574" s="44">
        <v>29</v>
      </c>
      <c r="D574" s="44" t="str">
        <f t="shared" si="78"/>
        <v>OCTUBRE 2015 / 28</v>
      </c>
      <c r="S574" s="417"/>
    </row>
    <row r="575" spans="1:73" x14ac:dyDescent="0.25">
      <c r="A575" s="44">
        <f t="shared" si="79"/>
        <v>2015</v>
      </c>
      <c r="B575" s="44" t="str">
        <f t="shared" si="79"/>
        <v>OCTUBRE</v>
      </c>
      <c r="C575" s="44">
        <v>30</v>
      </c>
      <c r="D575" s="44" t="str">
        <f t="shared" si="78"/>
        <v>OCTUBRE 2015 / 29</v>
      </c>
      <c r="S575" s="417"/>
    </row>
    <row r="576" spans="1:73" x14ac:dyDescent="0.25">
      <c r="A576" s="44">
        <f t="shared" si="79"/>
        <v>2015</v>
      </c>
      <c r="B576" s="44" t="str">
        <f t="shared" si="79"/>
        <v>OCTUBRE</v>
      </c>
      <c r="C576" s="44">
        <v>31</v>
      </c>
      <c r="D576" s="44" t="str">
        <f t="shared" si="78"/>
        <v>OCTUBRE 2015 / 30</v>
      </c>
      <c r="S576" s="417"/>
    </row>
    <row r="577" spans="1:74" s="206" customFormat="1" ht="15.75" x14ac:dyDescent="0.25">
      <c r="D577" s="44" t="str">
        <f t="shared" si="78"/>
        <v>OCTUBRE 2015 / 31</v>
      </c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17"/>
      <c r="T577" s="44"/>
      <c r="U577" s="44"/>
      <c r="V577" s="44"/>
      <c r="W577" s="44"/>
      <c r="X577" s="44"/>
      <c r="Y577" s="44"/>
      <c r="Z577" s="44"/>
      <c r="AA577" s="207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11"/>
      <c r="AQ577" s="44"/>
      <c r="AR577" s="44"/>
      <c r="AS577" s="44"/>
      <c r="AT577" s="44"/>
      <c r="AU577" s="44"/>
      <c r="AV577" s="44"/>
      <c r="AW577" s="44"/>
      <c r="AX577" s="207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22"/>
      <c r="BO577" s="44"/>
      <c r="BP577" s="44"/>
      <c r="BQ577" s="44"/>
      <c r="BR577" s="44"/>
      <c r="BS577" s="44"/>
      <c r="BT577" s="44"/>
      <c r="BU577" s="44"/>
      <c r="BV577" s="209" t="str">
        <f>IFERROR(AVERAGE(BV546:BV576),"")</f>
        <v/>
      </c>
    </row>
    <row r="578" spans="1:74" ht="15.75" x14ac:dyDescent="0.25">
      <c r="A578" s="44">
        <v>2015</v>
      </c>
      <c r="B578" s="44" t="s">
        <v>237</v>
      </c>
      <c r="C578" s="44">
        <v>1</v>
      </c>
      <c r="D578" s="208" t="s">
        <v>228</v>
      </c>
      <c r="E578" s="209">
        <f t="shared" ref="E578:AJ578" si="80">IFERROR(AVERAGE(E547:E577),"")</f>
        <v>8</v>
      </c>
      <c r="F578" s="209">
        <f t="shared" si="80"/>
        <v>42293.2</v>
      </c>
      <c r="G578" s="209">
        <f t="shared" si="80"/>
        <v>57667.666666666664</v>
      </c>
      <c r="H578" s="209" t="str">
        <f t="shared" si="80"/>
        <v/>
      </c>
      <c r="I578" s="209">
        <f t="shared" si="80"/>
        <v>0.55041333333333331</v>
      </c>
      <c r="J578" s="209">
        <f t="shared" si="80"/>
        <v>101.46666666666667</v>
      </c>
      <c r="K578" s="209">
        <f t="shared" si="80"/>
        <v>28.133333333333333</v>
      </c>
      <c r="L578" s="209">
        <f t="shared" si="80"/>
        <v>1.1246666666666667</v>
      </c>
      <c r="M578" s="209">
        <f t="shared" si="80"/>
        <v>0</v>
      </c>
      <c r="N578" s="209" t="str">
        <f t="shared" si="80"/>
        <v/>
      </c>
      <c r="O578" s="209">
        <f t="shared" si="80"/>
        <v>3</v>
      </c>
      <c r="P578" s="209" t="str">
        <f t="shared" si="80"/>
        <v/>
      </c>
      <c r="Q578" s="209">
        <f t="shared" si="80"/>
        <v>21247.333333333332</v>
      </c>
      <c r="R578" s="209">
        <f t="shared" si="80"/>
        <v>1.1473333333333333</v>
      </c>
      <c r="S578" s="418" t="str">
        <f t="shared" si="80"/>
        <v/>
      </c>
      <c r="T578" s="209">
        <f t="shared" si="80"/>
        <v>0.5199999999999998</v>
      </c>
      <c r="U578" s="209">
        <f t="shared" si="80"/>
        <v>0.57000000000000006</v>
      </c>
      <c r="V578" s="209">
        <f t="shared" si="80"/>
        <v>80</v>
      </c>
      <c r="W578" s="209">
        <f t="shared" si="80"/>
        <v>170</v>
      </c>
      <c r="X578" s="209">
        <f t="shared" si="80"/>
        <v>36</v>
      </c>
      <c r="Y578" s="209">
        <f t="shared" si="80"/>
        <v>2</v>
      </c>
      <c r="Z578" s="209">
        <f t="shared" si="80"/>
        <v>3</v>
      </c>
      <c r="AA578" s="209" t="str">
        <f t="shared" si="80"/>
        <v/>
      </c>
      <c r="AB578" s="209">
        <f t="shared" si="80"/>
        <v>14</v>
      </c>
      <c r="AC578" s="209">
        <f t="shared" si="80"/>
        <v>42293.148148148146</v>
      </c>
      <c r="AD578" s="209">
        <f t="shared" si="80"/>
        <v>57661.592592592591</v>
      </c>
      <c r="AE578" s="209" t="str">
        <f t="shared" si="80"/>
        <v/>
      </c>
      <c r="AF578" s="209">
        <f t="shared" si="80"/>
        <v>0.56258518518518508</v>
      </c>
      <c r="AG578" s="209">
        <f t="shared" si="80"/>
        <v>87.777777777777771</v>
      </c>
      <c r="AH578" s="209">
        <f t="shared" si="80"/>
        <v>34.037037037037038</v>
      </c>
      <c r="AI578" s="209">
        <f t="shared" si="80"/>
        <v>1.201111111111111</v>
      </c>
      <c r="AJ578" s="209">
        <f t="shared" si="80"/>
        <v>0</v>
      </c>
      <c r="AK578" s="209" t="str">
        <f t="shared" ref="AK578:BP578" si="81">IFERROR(AVERAGE(AK547:AK577),"")</f>
        <v/>
      </c>
      <c r="AL578" s="209">
        <f t="shared" si="81"/>
        <v>41.222222222222221</v>
      </c>
      <c r="AM578" s="209" t="str">
        <f t="shared" si="81"/>
        <v/>
      </c>
      <c r="AN578" s="209">
        <f t="shared" si="81"/>
        <v>21192.296296296296</v>
      </c>
      <c r="AO578" s="209">
        <f t="shared" si="81"/>
        <v>0.43666666666666676</v>
      </c>
      <c r="AP578" s="412" t="str">
        <f t="shared" si="81"/>
        <v/>
      </c>
      <c r="AQ578" s="209">
        <f t="shared" si="81"/>
        <v>0.51999999999999968</v>
      </c>
      <c r="AR578" s="209">
        <f t="shared" si="81"/>
        <v>0.57000000000000017</v>
      </c>
      <c r="AS578" s="209">
        <f t="shared" si="81"/>
        <v>80</v>
      </c>
      <c r="AT578" s="209">
        <f t="shared" si="81"/>
        <v>170</v>
      </c>
      <c r="AU578" s="209">
        <f t="shared" si="81"/>
        <v>36</v>
      </c>
      <c r="AV578" s="209">
        <f t="shared" si="81"/>
        <v>2</v>
      </c>
      <c r="AW578" s="209">
        <f t="shared" si="81"/>
        <v>3</v>
      </c>
      <c r="AX578" s="209" t="str">
        <f t="shared" si="81"/>
        <v/>
      </c>
      <c r="AY578" s="209">
        <f t="shared" si="81"/>
        <v>2.5</v>
      </c>
      <c r="AZ578" s="209">
        <f t="shared" si="81"/>
        <v>42297.75</v>
      </c>
      <c r="BA578" s="209" t="str">
        <f t="shared" si="81"/>
        <v/>
      </c>
      <c r="BB578" s="209" t="str">
        <f t="shared" si="81"/>
        <v/>
      </c>
      <c r="BC578" s="209">
        <f t="shared" si="81"/>
        <v>0.56170000000000009</v>
      </c>
      <c r="BD578" s="209">
        <f t="shared" si="81"/>
        <v>88.5</v>
      </c>
      <c r="BE578" s="209">
        <f t="shared" si="81"/>
        <v>33.512</v>
      </c>
      <c r="BF578" s="209">
        <f t="shared" si="81"/>
        <v>0.84</v>
      </c>
      <c r="BG578" s="209">
        <f t="shared" si="81"/>
        <v>1.125</v>
      </c>
      <c r="BH578" s="209">
        <f t="shared" si="81"/>
        <v>0.02</v>
      </c>
      <c r="BI578" s="209">
        <f t="shared" si="81"/>
        <v>1</v>
      </c>
      <c r="BJ578" s="209">
        <f t="shared" si="81"/>
        <v>5.0000000000000001E-3</v>
      </c>
      <c r="BK578" s="209" t="str">
        <f t="shared" si="81"/>
        <v/>
      </c>
      <c r="BL578" s="209">
        <f t="shared" si="81"/>
        <v>21248.25</v>
      </c>
      <c r="BM578" s="209">
        <f t="shared" si="81"/>
        <v>0.42500000000000004</v>
      </c>
      <c r="BN578" s="423" t="str">
        <f t="shared" si="81"/>
        <v/>
      </c>
      <c r="BO578" s="209">
        <f t="shared" si="81"/>
        <v>0.52</v>
      </c>
      <c r="BP578" s="209">
        <f t="shared" si="81"/>
        <v>0.56999999999999995</v>
      </c>
      <c r="BQ578" s="209">
        <f t="shared" ref="BQ578:BU578" si="82">IFERROR(AVERAGE(BQ547:BQ577),"")</f>
        <v>80</v>
      </c>
      <c r="BR578" s="209">
        <f t="shared" si="82"/>
        <v>170</v>
      </c>
      <c r="BS578" s="209">
        <f t="shared" si="82"/>
        <v>36</v>
      </c>
      <c r="BT578" s="209">
        <f t="shared" si="82"/>
        <v>2</v>
      </c>
      <c r="BU578" s="209">
        <f t="shared" si="82"/>
        <v>3</v>
      </c>
    </row>
    <row r="579" spans="1:74" x14ac:dyDescent="0.25">
      <c r="A579" s="44">
        <f>A578</f>
        <v>2015</v>
      </c>
      <c r="B579" s="44" t="str">
        <f>B578</f>
        <v>NOVIEMBRE</v>
      </c>
      <c r="C579" s="44">
        <v>2</v>
      </c>
      <c r="D579" s="44" t="str">
        <f t="shared" ref="D579:D609" si="83">B578&amp;" "&amp;A578&amp;" / "&amp;C578</f>
        <v>NOVIEMBRE 2015 / 1</v>
      </c>
      <c r="E579" s="104">
        <v>1</v>
      </c>
      <c r="F579" s="78">
        <v>42310</v>
      </c>
      <c r="G579" s="114">
        <v>58175</v>
      </c>
      <c r="H579" s="114" t="s">
        <v>19</v>
      </c>
      <c r="I579" s="92">
        <v>0.55579999999999996</v>
      </c>
      <c r="J579" s="93">
        <v>101</v>
      </c>
      <c r="K579" s="93">
        <v>27</v>
      </c>
      <c r="L579" s="93">
        <v>1.42</v>
      </c>
      <c r="M579" s="93">
        <v>0</v>
      </c>
      <c r="N579" s="94" t="s">
        <v>20</v>
      </c>
      <c r="O579" s="93">
        <v>3</v>
      </c>
      <c r="P579" s="94" t="s">
        <v>21</v>
      </c>
      <c r="Q579" s="121">
        <v>21139</v>
      </c>
      <c r="R579" s="93">
        <v>0.84</v>
      </c>
      <c r="S579" s="414"/>
      <c r="T579" s="99">
        <v>0.52</v>
      </c>
      <c r="U579" s="99">
        <v>0.56999999999999995</v>
      </c>
      <c r="V579" s="90">
        <v>80</v>
      </c>
      <c r="W579" s="90">
        <v>170</v>
      </c>
      <c r="X579" s="90">
        <v>36</v>
      </c>
      <c r="Y579" s="90">
        <v>2</v>
      </c>
      <c r="Z579" s="90">
        <v>3</v>
      </c>
      <c r="AA579" s="230"/>
      <c r="AB579" s="115">
        <v>1</v>
      </c>
      <c r="AC579" s="66">
        <v>42310</v>
      </c>
      <c r="AD579" s="67">
        <v>58169</v>
      </c>
      <c r="AE579" s="68" t="s">
        <v>148</v>
      </c>
      <c r="AF579" s="69">
        <v>0.56210000000000004</v>
      </c>
      <c r="AG579" s="69">
        <v>88</v>
      </c>
      <c r="AH579" s="69">
        <v>34</v>
      </c>
      <c r="AI579" s="70">
        <v>1.52</v>
      </c>
      <c r="AJ579" s="70">
        <v>0</v>
      </c>
      <c r="AK579" s="71" t="s">
        <v>20</v>
      </c>
      <c r="AL579" s="69">
        <v>42</v>
      </c>
      <c r="AM579" s="71" t="s">
        <v>35</v>
      </c>
      <c r="AN579" s="70">
        <v>21194</v>
      </c>
      <c r="AO579" s="70">
        <v>0.39</v>
      </c>
      <c r="AP579" s="410"/>
      <c r="AQ579" s="99">
        <v>0.52</v>
      </c>
      <c r="AR579" s="99">
        <v>0.56999999999999995</v>
      </c>
      <c r="AS579" s="90">
        <v>80</v>
      </c>
      <c r="AT579" s="90">
        <v>170</v>
      </c>
      <c r="AU579" s="90">
        <v>36</v>
      </c>
      <c r="AV579" s="90">
        <v>2</v>
      </c>
      <c r="AW579" s="90">
        <v>3</v>
      </c>
      <c r="AX579" s="230"/>
      <c r="AY579" s="104">
        <v>1</v>
      </c>
      <c r="AZ579" s="116">
        <v>42309</v>
      </c>
      <c r="BA579" s="117"/>
      <c r="BB579" s="117"/>
      <c r="BC579" s="117">
        <v>0.55840000000000001</v>
      </c>
      <c r="BD579" s="70">
        <v>94</v>
      </c>
      <c r="BE579" s="102">
        <f>((9/5)*BF579)+32</f>
        <v>33.512</v>
      </c>
      <c r="BF579" s="70">
        <v>0.84</v>
      </c>
      <c r="BG579" s="70">
        <v>0.8</v>
      </c>
      <c r="BH579" s="70">
        <v>0.02</v>
      </c>
      <c r="BI579" s="70">
        <v>1</v>
      </c>
      <c r="BJ579" s="118">
        <v>5.0000000000000001E-3</v>
      </c>
      <c r="BK579" s="117" t="s">
        <v>37</v>
      </c>
      <c r="BL579" s="70">
        <v>21272</v>
      </c>
      <c r="BM579" s="70">
        <v>0.5</v>
      </c>
      <c r="BN579" s="424"/>
      <c r="BO579" s="99">
        <v>0.52</v>
      </c>
      <c r="BP579" s="99">
        <v>0.56999999999999995</v>
      </c>
      <c r="BQ579" s="90">
        <v>80</v>
      </c>
      <c r="BR579" s="90">
        <v>170</v>
      </c>
      <c r="BS579" s="90">
        <v>36</v>
      </c>
      <c r="BT579" s="90">
        <v>2</v>
      </c>
      <c r="BU579" s="90">
        <v>3</v>
      </c>
    </row>
    <row r="580" spans="1:74" x14ac:dyDescent="0.25">
      <c r="A580" s="44">
        <f t="shared" ref="A580:B608" si="84">A579</f>
        <v>2015</v>
      </c>
      <c r="B580" s="44" t="str">
        <f t="shared" si="84"/>
        <v>NOVIEMBRE</v>
      </c>
      <c r="C580" s="44">
        <v>3</v>
      </c>
      <c r="D580" s="44" t="str">
        <f t="shared" si="83"/>
        <v>NOVIEMBRE 2015 / 2</v>
      </c>
      <c r="E580" s="104">
        <v>2</v>
      </c>
      <c r="F580" s="78">
        <v>42313</v>
      </c>
      <c r="G580" s="114">
        <v>58238</v>
      </c>
      <c r="H580" s="114" t="s">
        <v>19</v>
      </c>
      <c r="I580" s="92">
        <v>0.55410000000000004</v>
      </c>
      <c r="J580" s="93">
        <v>96</v>
      </c>
      <c r="K580" s="93">
        <v>28</v>
      </c>
      <c r="L580" s="93">
        <v>1.18</v>
      </c>
      <c r="M580" s="93">
        <v>0</v>
      </c>
      <c r="N580" s="94" t="s">
        <v>20</v>
      </c>
      <c r="O580" s="93">
        <v>3</v>
      </c>
      <c r="P580" s="94" t="s">
        <v>21</v>
      </c>
      <c r="Q580" s="121">
        <v>21253</v>
      </c>
      <c r="R580" s="93">
        <v>0.84</v>
      </c>
      <c r="S580" s="414"/>
      <c r="T580" s="99">
        <v>0.52</v>
      </c>
      <c r="U580" s="99">
        <v>0.56999999999999995</v>
      </c>
      <c r="V580" s="90">
        <v>80</v>
      </c>
      <c r="W580" s="90">
        <v>170</v>
      </c>
      <c r="X580" s="90">
        <v>36</v>
      </c>
      <c r="Y580" s="90">
        <v>2</v>
      </c>
      <c r="Z580" s="90">
        <v>3</v>
      </c>
      <c r="AA580" s="230"/>
      <c r="AB580" s="115">
        <v>2</v>
      </c>
      <c r="AC580" s="66">
        <v>42311</v>
      </c>
      <c r="AD580" s="67">
        <v>58179</v>
      </c>
      <c r="AE580" s="68" t="s">
        <v>36</v>
      </c>
      <c r="AF580" s="69">
        <v>0.56299999999999994</v>
      </c>
      <c r="AG580" s="69">
        <v>87</v>
      </c>
      <c r="AH580" s="69">
        <v>34</v>
      </c>
      <c r="AI580" s="70">
        <v>1.61</v>
      </c>
      <c r="AJ580" s="70">
        <v>0</v>
      </c>
      <c r="AK580" s="71" t="s">
        <v>20</v>
      </c>
      <c r="AL580" s="69">
        <v>42</v>
      </c>
      <c r="AM580" s="71" t="s">
        <v>35</v>
      </c>
      <c r="AN580" s="70">
        <v>21192</v>
      </c>
      <c r="AO580" s="70">
        <v>0.28999999999999998</v>
      </c>
      <c r="AP580" s="410"/>
      <c r="AQ580" s="99">
        <v>0.52</v>
      </c>
      <c r="AR580" s="99">
        <v>0.56999999999999995</v>
      </c>
      <c r="AS580" s="90">
        <v>80</v>
      </c>
      <c r="AT580" s="90">
        <v>170</v>
      </c>
      <c r="AU580" s="90">
        <v>36</v>
      </c>
      <c r="AV580" s="90">
        <v>2</v>
      </c>
      <c r="AW580" s="90">
        <v>3</v>
      </c>
      <c r="AX580" s="230"/>
      <c r="AY580" s="104">
        <v>2</v>
      </c>
      <c r="AZ580" s="116">
        <v>42327</v>
      </c>
      <c r="BA580" s="117"/>
      <c r="BB580" s="117"/>
      <c r="BC580" s="117">
        <v>0.56200000000000006</v>
      </c>
      <c r="BD580" s="70">
        <v>87</v>
      </c>
      <c r="BE580" s="102">
        <f>((9/5)*BF580)+32</f>
        <v>33.512</v>
      </c>
      <c r="BF580" s="70">
        <v>0.84</v>
      </c>
      <c r="BG580" s="70">
        <v>0.9</v>
      </c>
      <c r="BH580" s="70">
        <v>0.02</v>
      </c>
      <c r="BI580" s="70">
        <v>1</v>
      </c>
      <c r="BJ580" s="118">
        <v>5.0000000000000001E-3</v>
      </c>
      <c r="BK580" s="117" t="s">
        <v>37</v>
      </c>
      <c r="BL580" s="70">
        <v>21247</v>
      </c>
      <c r="BM580" s="70">
        <v>0.5</v>
      </c>
      <c r="BN580" s="424"/>
      <c r="BO580" s="99">
        <v>0.52</v>
      </c>
      <c r="BP580" s="99">
        <v>0.56999999999999995</v>
      </c>
      <c r="BQ580" s="90">
        <v>80</v>
      </c>
      <c r="BR580" s="90">
        <v>170</v>
      </c>
      <c r="BS580" s="90">
        <v>36</v>
      </c>
      <c r="BT580" s="90">
        <v>2</v>
      </c>
      <c r="BU580" s="90">
        <v>3</v>
      </c>
    </row>
    <row r="581" spans="1:74" x14ac:dyDescent="0.25">
      <c r="A581" s="44">
        <f t="shared" si="84"/>
        <v>2015</v>
      </c>
      <c r="B581" s="44" t="str">
        <f t="shared" si="84"/>
        <v>NOVIEMBRE</v>
      </c>
      <c r="C581" s="44">
        <v>4</v>
      </c>
      <c r="D581" s="44" t="str">
        <f t="shared" si="83"/>
        <v>NOVIEMBRE 2015 / 3</v>
      </c>
      <c r="E581" s="104">
        <v>3</v>
      </c>
      <c r="F581" s="78">
        <v>42315</v>
      </c>
      <c r="G581" s="114">
        <v>58292</v>
      </c>
      <c r="H581" s="114" t="s">
        <v>19</v>
      </c>
      <c r="I581" s="92">
        <v>0.55079999999999996</v>
      </c>
      <c r="J581" s="93">
        <v>102</v>
      </c>
      <c r="K581" s="93">
        <v>28</v>
      </c>
      <c r="L581" s="93">
        <v>1.26</v>
      </c>
      <c r="M581" s="93">
        <v>0</v>
      </c>
      <c r="N581" s="94" t="s">
        <v>20</v>
      </c>
      <c r="O581" s="93">
        <v>3</v>
      </c>
      <c r="P581" s="94" t="s">
        <v>21</v>
      </c>
      <c r="Q581" s="121">
        <v>21257</v>
      </c>
      <c r="R581" s="93">
        <v>1.46</v>
      </c>
      <c r="S581" s="414"/>
      <c r="T581" s="99">
        <v>0.52</v>
      </c>
      <c r="U581" s="99">
        <v>0.56999999999999995</v>
      </c>
      <c r="V581" s="90">
        <v>80</v>
      </c>
      <c r="W581" s="90">
        <v>170</v>
      </c>
      <c r="X581" s="90">
        <v>36</v>
      </c>
      <c r="Y581" s="90">
        <v>2</v>
      </c>
      <c r="Z581" s="90">
        <v>3</v>
      </c>
      <c r="AA581" s="230"/>
      <c r="AB581" s="115">
        <v>3</v>
      </c>
      <c r="AC581" s="66">
        <v>42312</v>
      </c>
      <c r="AD581" s="67">
        <v>58207</v>
      </c>
      <c r="AE581" s="68" t="s">
        <v>148</v>
      </c>
      <c r="AF581" s="69">
        <v>0.56299999999999994</v>
      </c>
      <c r="AG581" s="69">
        <v>87</v>
      </c>
      <c r="AH581" s="69">
        <v>34</v>
      </c>
      <c r="AI581" s="70">
        <v>1.62</v>
      </c>
      <c r="AJ581" s="70">
        <v>0</v>
      </c>
      <c r="AK581" s="71" t="s">
        <v>20</v>
      </c>
      <c r="AL581" s="69">
        <v>42</v>
      </c>
      <c r="AM581" s="71" t="s">
        <v>35</v>
      </c>
      <c r="AN581" s="70">
        <v>21194</v>
      </c>
      <c r="AO581" s="70">
        <v>0.22</v>
      </c>
      <c r="AP581" s="410"/>
      <c r="AQ581" s="99">
        <v>0.52</v>
      </c>
      <c r="AR581" s="99">
        <v>0.56999999999999995</v>
      </c>
      <c r="AS581" s="90">
        <v>80</v>
      </c>
      <c r="AT581" s="90">
        <v>170</v>
      </c>
      <c r="AU581" s="90">
        <v>36</v>
      </c>
      <c r="AV581" s="90">
        <v>2</v>
      </c>
      <c r="AW581" s="90">
        <v>3</v>
      </c>
      <c r="AX581" s="230"/>
      <c r="AY581" s="104">
        <v>3</v>
      </c>
      <c r="AZ581" s="116">
        <v>42333</v>
      </c>
      <c r="BA581" s="117"/>
      <c r="BB581" s="117"/>
      <c r="BC581" s="117">
        <v>0.56269999999999998</v>
      </c>
      <c r="BD581" s="70">
        <v>86</v>
      </c>
      <c r="BE581" s="102">
        <f>((9/5)*BF581)+32</f>
        <v>33.512</v>
      </c>
      <c r="BF581" s="70">
        <v>0.84</v>
      </c>
      <c r="BG581" s="70">
        <v>0.8</v>
      </c>
      <c r="BH581" s="70">
        <v>0.02</v>
      </c>
      <c r="BI581" s="70">
        <v>1</v>
      </c>
      <c r="BJ581" s="118">
        <v>5.0000000000000001E-3</v>
      </c>
      <c r="BK581" s="117" t="s">
        <v>37</v>
      </c>
      <c r="BL581" s="70">
        <v>21241</v>
      </c>
      <c r="BM581" s="70">
        <v>0.5</v>
      </c>
      <c r="BN581" s="424"/>
      <c r="BO581" s="99">
        <v>0.52</v>
      </c>
      <c r="BP581" s="99">
        <v>0.56999999999999995</v>
      </c>
      <c r="BQ581" s="90">
        <v>80</v>
      </c>
      <c r="BR581" s="90">
        <v>170</v>
      </c>
      <c r="BS581" s="90">
        <v>36</v>
      </c>
      <c r="BT581" s="90">
        <v>2</v>
      </c>
      <c r="BU581" s="90">
        <v>3</v>
      </c>
    </row>
    <row r="582" spans="1:74" x14ac:dyDescent="0.25">
      <c r="A582" s="44">
        <f t="shared" si="84"/>
        <v>2015</v>
      </c>
      <c r="B582" s="44" t="str">
        <f t="shared" si="84"/>
        <v>NOVIEMBRE</v>
      </c>
      <c r="C582" s="44">
        <v>5</v>
      </c>
      <c r="D582" s="44" t="str">
        <f t="shared" si="83"/>
        <v>NOVIEMBRE 2015 / 4</v>
      </c>
      <c r="E582" s="104">
        <v>4</v>
      </c>
      <c r="F582" s="78">
        <v>42318</v>
      </c>
      <c r="G582" s="114">
        <v>58339</v>
      </c>
      <c r="H582" s="114" t="s">
        <v>19</v>
      </c>
      <c r="I582" s="92">
        <v>0.54579999999999995</v>
      </c>
      <c r="J582" s="93">
        <v>102</v>
      </c>
      <c r="K582" s="93">
        <v>28</v>
      </c>
      <c r="L582" s="93">
        <v>1.1399999999999999</v>
      </c>
      <c r="M582" s="93">
        <v>0</v>
      </c>
      <c r="N582" s="94" t="s">
        <v>20</v>
      </c>
      <c r="O582" s="93">
        <v>3</v>
      </c>
      <c r="P582" s="94" t="s">
        <v>21</v>
      </c>
      <c r="Q582" s="121">
        <v>21300</v>
      </c>
      <c r="R582" s="93">
        <v>1.36</v>
      </c>
      <c r="S582" s="414"/>
      <c r="T582" s="99">
        <v>0.52</v>
      </c>
      <c r="U582" s="99">
        <v>0.56999999999999995</v>
      </c>
      <c r="V582" s="90">
        <v>80</v>
      </c>
      <c r="W582" s="90">
        <v>170</v>
      </c>
      <c r="X582" s="90">
        <v>36</v>
      </c>
      <c r="Y582" s="90">
        <v>2</v>
      </c>
      <c r="Z582" s="90">
        <v>3</v>
      </c>
      <c r="AA582" s="230"/>
      <c r="AB582" s="115">
        <v>4</v>
      </c>
      <c r="AC582" s="66">
        <v>42313</v>
      </c>
      <c r="AD582" s="67">
        <v>58244</v>
      </c>
      <c r="AE582" s="68" t="s">
        <v>36</v>
      </c>
      <c r="AF582" s="69">
        <v>0.56320000000000003</v>
      </c>
      <c r="AG582" s="69">
        <v>86</v>
      </c>
      <c r="AH582" s="69">
        <v>34</v>
      </c>
      <c r="AI582" s="70">
        <v>1.56</v>
      </c>
      <c r="AJ582" s="70">
        <v>0</v>
      </c>
      <c r="AK582" s="71" t="s">
        <v>20</v>
      </c>
      <c r="AL582" s="69">
        <v>42</v>
      </c>
      <c r="AM582" s="71" t="s">
        <v>35</v>
      </c>
      <c r="AN582" s="70">
        <v>21192</v>
      </c>
      <c r="AO582" s="70">
        <v>0.26</v>
      </c>
      <c r="AP582" s="410"/>
      <c r="AQ582" s="99">
        <v>0.52</v>
      </c>
      <c r="AR582" s="99">
        <v>0.56999999999999995</v>
      </c>
      <c r="AS582" s="90">
        <v>80</v>
      </c>
      <c r="AT582" s="90">
        <v>170</v>
      </c>
      <c r="AU582" s="90">
        <v>36</v>
      </c>
      <c r="AV582" s="90">
        <v>2</v>
      </c>
      <c r="AW582" s="90">
        <v>3</v>
      </c>
      <c r="AX582" s="230"/>
      <c r="AY582" s="104">
        <v>4</v>
      </c>
      <c r="AZ582" s="116">
        <v>42338</v>
      </c>
      <c r="BA582" s="117"/>
      <c r="BB582" s="117"/>
      <c r="BC582" s="117">
        <v>0.56130000000000002</v>
      </c>
      <c r="BD582" s="70">
        <v>89</v>
      </c>
      <c r="BE582" s="102">
        <f>((9/5)*BF582)+32</f>
        <v>33.512</v>
      </c>
      <c r="BF582" s="70">
        <v>0.84</v>
      </c>
      <c r="BG582" s="70">
        <v>1.2</v>
      </c>
      <c r="BH582" s="70">
        <v>0.02</v>
      </c>
      <c r="BI582" s="70">
        <v>1</v>
      </c>
      <c r="BJ582" s="118">
        <v>5.0000000000000001E-3</v>
      </c>
      <c r="BK582" s="117" t="s">
        <v>37</v>
      </c>
      <c r="BL582" s="70">
        <v>21251</v>
      </c>
      <c r="BM582" s="70">
        <v>0.5</v>
      </c>
      <c r="BN582" s="424"/>
      <c r="BO582" s="99">
        <v>0.52</v>
      </c>
      <c r="BP582" s="99">
        <v>0.56999999999999995</v>
      </c>
      <c r="BQ582" s="90">
        <v>80</v>
      </c>
      <c r="BR582" s="90">
        <v>170</v>
      </c>
      <c r="BS582" s="90">
        <v>36</v>
      </c>
      <c r="BT582" s="90">
        <v>2</v>
      </c>
      <c r="BU582" s="90">
        <v>3</v>
      </c>
    </row>
    <row r="583" spans="1:74" x14ac:dyDescent="0.25">
      <c r="A583" s="44">
        <f t="shared" si="84"/>
        <v>2015</v>
      </c>
      <c r="B583" s="44" t="str">
        <f t="shared" si="84"/>
        <v>NOVIEMBRE</v>
      </c>
      <c r="C583" s="44">
        <v>6</v>
      </c>
      <c r="D583" s="44" t="str">
        <f t="shared" si="83"/>
        <v>NOVIEMBRE 2015 / 5</v>
      </c>
      <c r="E583" s="104">
        <v>5</v>
      </c>
      <c r="F583" s="78">
        <v>42321</v>
      </c>
      <c r="G583" s="114">
        <v>58438</v>
      </c>
      <c r="H583" s="114" t="s">
        <v>19</v>
      </c>
      <c r="I583" s="92">
        <v>0.54979999999999996</v>
      </c>
      <c r="J583" s="93">
        <v>102</v>
      </c>
      <c r="K583" s="93">
        <v>29</v>
      </c>
      <c r="L583" s="93">
        <v>2</v>
      </c>
      <c r="M583" s="93">
        <v>0</v>
      </c>
      <c r="N583" s="94" t="s">
        <v>20</v>
      </c>
      <c r="O583" s="93">
        <v>3</v>
      </c>
      <c r="P583" s="94" t="s">
        <v>21</v>
      </c>
      <c r="Q583" s="121">
        <v>21260</v>
      </c>
      <c r="R583" s="93">
        <v>1.94</v>
      </c>
      <c r="S583" s="414"/>
      <c r="T583" s="99">
        <v>0.52</v>
      </c>
      <c r="U583" s="99">
        <v>0.56999999999999995</v>
      </c>
      <c r="V583" s="90">
        <v>80</v>
      </c>
      <c r="W583" s="90">
        <v>170</v>
      </c>
      <c r="X583" s="90">
        <v>36</v>
      </c>
      <c r="Y583" s="90">
        <v>2</v>
      </c>
      <c r="Z583" s="90">
        <v>3</v>
      </c>
      <c r="AA583" s="230"/>
      <c r="AB583" s="115">
        <v>5</v>
      </c>
      <c r="AC583" s="66">
        <v>42314</v>
      </c>
      <c r="AD583" s="67">
        <v>58269</v>
      </c>
      <c r="AE583" s="68" t="s">
        <v>148</v>
      </c>
      <c r="AF583" s="69">
        <v>0.56330000000000002</v>
      </c>
      <c r="AG583" s="69">
        <v>85</v>
      </c>
      <c r="AH583" s="69">
        <v>34</v>
      </c>
      <c r="AI583" s="70">
        <v>1.43</v>
      </c>
      <c r="AJ583" s="70">
        <v>0</v>
      </c>
      <c r="AK583" s="71" t="s">
        <v>20</v>
      </c>
      <c r="AL583" s="69">
        <v>41</v>
      </c>
      <c r="AM583" s="71" t="s">
        <v>35</v>
      </c>
      <c r="AN583" s="70">
        <v>21191</v>
      </c>
      <c r="AO583" s="70">
        <v>0.25</v>
      </c>
      <c r="AP583" s="410"/>
      <c r="AQ583" s="99">
        <v>0.52</v>
      </c>
      <c r="AR583" s="99">
        <v>0.56999999999999995</v>
      </c>
      <c r="AS583" s="90">
        <v>80</v>
      </c>
      <c r="AT583" s="90">
        <v>170</v>
      </c>
      <c r="AU583" s="90">
        <v>36</v>
      </c>
      <c r="AV583" s="90">
        <v>2</v>
      </c>
      <c r="AW583" s="90">
        <v>3</v>
      </c>
      <c r="AX583" s="230"/>
      <c r="AY583" s="104"/>
      <c r="AZ583" s="104"/>
      <c r="BA583" s="104"/>
      <c r="BB583" s="104"/>
      <c r="BC583" s="104"/>
      <c r="BD583" s="104"/>
      <c r="BE583" s="104"/>
      <c r="BF583" s="104"/>
      <c r="BG583" s="104"/>
      <c r="BH583" s="104"/>
      <c r="BI583" s="104"/>
      <c r="BJ583" s="104"/>
      <c r="BK583" s="104"/>
      <c r="BL583" s="104"/>
      <c r="BM583" s="104"/>
      <c r="BN583" s="421"/>
      <c r="BO583" s="104"/>
      <c r="BP583" s="104"/>
      <c r="BQ583" s="104"/>
      <c r="BR583" s="104"/>
      <c r="BS583" s="104"/>
      <c r="BT583" s="104"/>
      <c r="BU583" s="104"/>
    </row>
    <row r="584" spans="1:74" x14ac:dyDescent="0.25">
      <c r="A584" s="44">
        <f t="shared" si="84"/>
        <v>2015</v>
      </c>
      <c r="B584" s="44" t="str">
        <f t="shared" si="84"/>
        <v>NOVIEMBRE</v>
      </c>
      <c r="C584" s="44">
        <v>7</v>
      </c>
      <c r="D584" s="44" t="str">
        <f t="shared" si="83"/>
        <v>NOVIEMBRE 2015 / 6</v>
      </c>
      <c r="E584" s="104">
        <v>6</v>
      </c>
      <c r="F584" s="78">
        <v>42321</v>
      </c>
      <c r="G584" s="124">
        <v>58439</v>
      </c>
      <c r="H584" s="124" t="s">
        <v>19</v>
      </c>
      <c r="I584" s="108">
        <v>0.55230000000000001</v>
      </c>
      <c r="J584" s="109">
        <v>102</v>
      </c>
      <c r="K584" s="109">
        <v>28</v>
      </c>
      <c r="L584" s="109">
        <v>1.58</v>
      </c>
      <c r="M584" s="109">
        <v>0</v>
      </c>
      <c r="N584" s="108" t="s">
        <v>20</v>
      </c>
      <c r="O584" s="109">
        <v>3</v>
      </c>
      <c r="P584" s="110" t="s">
        <v>21</v>
      </c>
      <c r="Q584" s="121">
        <v>21244</v>
      </c>
      <c r="R584" s="108">
        <v>1.21</v>
      </c>
      <c r="S584" s="414"/>
      <c r="T584" s="99">
        <v>0.52</v>
      </c>
      <c r="U584" s="99">
        <v>0.56999999999999995</v>
      </c>
      <c r="V584" s="90">
        <v>80</v>
      </c>
      <c r="W584" s="90">
        <v>170</v>
      </c>
      <c r="X584" s="90">
        <v>36</v>
      </c>
      <c r="Y584" s="90">
        <v>2</v>
      </c>
      <c r="Z584" s="90">
        <v>3</v>
      </c>
      <c r="AA584" s="230"/>
      <c r="AB584" s="115">
        <v>6</v>
      </c>
      <c r="AC584" s="66">
        <v>42315</v>
      </c>
      <c r="AD584" s="67">
        <v>58295</v>
      </c>
      <c r="AE584" s="68" t="s">
        <v>36</v>
      </c>
      <c r="AF584" s="69">
        <v>0.56359999999999999</v>
      </c>
      <c r="AG584" s="69">
        <v>85</v>
      </c>
      <c r="AH584" s="69">
        <v>34</v>
      </c>
      <c r="AI584" s="70">
        <v>1.47</v>
      </c>
      <c r="AJ584" s="70">
        <v>0</v>
      </c>
      <c r="AK584" s="71" t="s">
        <v>20</v>
      </c>
      <c r="AL584" s="69">
        <v>40</v>
      </c>
      <c r="AM584" s="71" t="s">
        <v>35</v>
      </c>
      <c r="AN584" s="70">
        <v>21190</v>
      </c>
      <c r="AO584" s="70">
        <v>0.22</v>
      </c>
      <c r="AP584" s="410"/>
      <c r="AQ584" s="99">
        <v>0.52</v>
      </c>
      <c r="AR584" s="99">
        <v>0.56999999999999995</v>
      </c>
      <c r="AS584" s="90">
        <v>80</v>
      </c>
      <c r="AT584" s="90">
        <v>170</v>
      </c>
      <c r="AU584" s="90">
        <v>36</v>
      </c>
      <c r="AV584" s="90">
        <v>2</v>
      </c>
      <c r="AW584" s="90">
        <v>3</v>
      </c>
      <c r="AX584" s="230"/>
      <c r="AY584" s="104"/>
      <c r="AZ584" s="104"/>
      <c r="BA584" s="104"/>
      <c r="BB584" s="104"/>
      <c r="BC584" s="104"/>
      <c r="BD584" s="104"/>
      <c r="BE584" s="104"/>
      <c r="BF584" s="104"/>
      <c r="BG584" s="104"/>
      <c r="BH584" s="104"/>
      <c r="BI584" s="104"/>
      <c r="BJ584" s="104"/>
      <c r="BK584" s="104"/>
      <c r="BL584" s="104"/>
      <c r="BM584" s="104"/>
      <c r="BN584" s="421"/>
      <c r="BO584" s="104"/>
      <c r="BP584" s="104"/>
      <c r="BQ584" s="104"/>
      <c r="BR584" s="104"/>
      <c r="BS584" s="104"/>
      <c r="BT584" s="104"/>
      <c r="BU584" s="104"/>
    </row>
    <row r="585" spans="1:74" x14ac:dyDescent="0.25">
      <c r="A585" s="44">
        <f t="shared" si="84"/>
        <v>2015</v>
      </c>
      <c r="B585" s="44" t="str">
        <f t="shared" si="84"/>
        <v>NOVIEMBRE</v>
      </c>
      <c r="C585" s="44">
        <v>8</v>
      </c>
      <c r="D585" s="44" t="str">
        <f t="shared" si="83"/>
        <v>NOVIEMBRE 2015 / 7</v>
      </c>
      <c r="E585" s="104">
        <v>7</v>
      </c>
      <c r="F585" s="78">
        <v>42324</v>
      </c>
      <c r="G585" s="124">
        <v>58473</v>
      </c>
      <c r="H585" s="124" t="s">
        <v>19</v>
      </c>
      <c r="I585" s="108">
        <v>0.55469999999999997</v>
      </c>
      <c r="J585" s="93">
        <v>88</v>
      </c>
      <c r="K585" s="109">
        <v>29</v>
      </c>
      <c r="L585" s="109">
        <v>2</v>
      </c>
      <c r="M585" s="109">
        <v>0</v>
      </c>
      <c r="N585" s="108" t="s">
        <v>20</v>
      </c>
      <c r="O585" s="112">
        <v>3</v>
      </c>
      <c r="P585" s="110" t="s">
        <v>21</v>
      </c>
      <c r="Q585" s="121">
        <v>21228</v>
      </c>
      <c r="R585" s="108">
        <v>2.0299999999999998</v>
      </c>
      <c r="S585" s="414"/>
      <c r="T585" s="99">
        <v>0.52</v>
      </c>
      <c r="U585" s="99">
        <v>0.56999999999999995</v>
      </c>
      <c r="V585" s="90">
        <v>80</v>
      </c>
      <c r="W585" s="90">
        <v>170</v>
      </c>
      <c r="X585" s="90">
        <v>36</v>
      </c>
      <c r="Y585" s="90">
        <v>2</v>
      </c>
      <c r="Z585" s="90">
        <v>3</v>
      </c>
      <c r="AA585" s="230"/>
      <c r="AB585" s="115">
        <v>7</v>
      </c>
      <c r="AC585" s="66">
        <v>42316</v>
      </c>
      <c r="AD585" s="67">
        <v>58312</v>
      </c>
      <c r="AE585" s="68" t="s">
        <v>148</v>
      </c>
      <c r="AF585" s="69">
        <v>0.56320000000000003</v>
      </c>
      <c r="AG585" s="69">
        <v>86</v>
      </c>
      <c r="AH585" s="69">
        <v>34</v>
      </c>
      <c r="AI585" s="70">
        <v>1.42</v>
      </c>
      <c r="AJ585" s="70">
        <v>0</v>
      </c>
      <c r="AK585" s="71" t="s">
        <v>20</v>
      </c>
      <c r="AL585" s="69">
        <v>42</v>
      </c>
      <c r="AM585" s="71" t="s">
        <v>35</v>
      </c>
      <c r="AN585" s="70">
        <v>21192</v>
      </c>
      <c r="AO585" s="70">
        <v>0.24</v>
      </c>
      <c r="AP585" s="410"/>
      <c r="AQ585" s="99">
        <v>0.52</v>
      </c>
      <c r="AR585" s="99">
        <v>0.56999999999999995</v>
      </c>
      <c r="AS585" s="90">
        <v>80</v>
      </c>
      <c r="AT585" s="90">
        <v>170</v>
      </c>
      <c r="AU585" s="90">
        <v>36</v>
      </c>
      <c r="AV585" s="90">
        <v>2</v>
      </c>
      <c r="AW585" s="90">
        <v>3</v>
      </c>
      <c r="AX585" s="230"/>
      <c r="AY585" s="104"/>
      <c r="AZ585" s="104"/>
      <c r="BA585" s="104"/>
      <c r="BB585" s="104"/>
      <c r="BC585" s="104"/>
      <c r="BD585" s="104"/>
      <c r="BE585" s="104"/>
      <c r="BF585" s="104"/>
      <c r="BG585" s="104"/>
      <c r="BH585" s="104"/>
      <c r="BI585" s="104"/>
      <c r="BJ585" s="104"/>
      <c r="BK585" s="104"/>
      <c r="BL585" s="104"/>
      <c r="BM585" s="104"/>
      <c r="BN585" s="421"/>
      <c r="BO585" s="104"/>
      <c r="BP585" s="104"/>
      <c r="BQ585" s="104"/>
      <c r="BR585" s="104"/>
      <c r="BS585" s="104"/>
      <c r="BT585" s="104"/>
      <c r="BU585" s="104"/>
    </row>
    <row r="586" spans="1:74" x14ac:dyDescent="0.25">
      <c r="A586" s="44">
        <f t="shared" si="84"/>
        <v>2015</v>
      </c>
      <c r="B586" s="44" t="str">
        <f t="shared" si="84"/>
        <v>NOVIEMBRE</v>
      </c>
      <c r="C586" s="44">
        <v>9</v>
      </c>
      <c r="D586" s="44" t="str">
        <f t="shared" si="83"/>
        <v>NOVIEMBRE 2015 / 8</v>
      </c>
      <c r="E586" s="104">
        <v>8</v>
      </c>
      <c r="F586" s="78">
        <v>42325</v>
      </c>
      <c r="G586" s="124">
        <v>58509</v>
      </c>
      <c r="H586" s="124" t="s">
        <v>19</v>
      </c>
      <c r="I586" s="108">
        <v>0.54930000000000001</v>
      </c>
      <c r="J586" s="93">
        <v>104</v>
      </c>
      <c r="K586" s="109">
        <v>28</v>
      </c>
      <c r="L586" s="109">
        <v>1.61</v>
      </c>
      <c r="M586" s="109">
        <v>0</v>
      </c>
      <c r="N586" s="108" t="s">
        <v>20</v>
      </c>
      <c r="O586" s="112">
        <v>3</v>
      </c>
      <c r="P586" s="110" t="s">
        <v>21</v>
      </c>
      <c r="Q586" s="121">
        <v>21248</v>
      </c>
      <c r="R586" s="108">
        <v>2.34</v>
      </c>
      <c r="S586" s="414"/>
      <c r="T586" s="99">
        <v>0.52</v>
      </c>
      <c r="U586" s="99">
        <v>0.56999999999999995</v>
      </c>
      <c r="V586" s="90">
        <v>80</v>
      </c>
      <c r="W586" s="90">
        <v>170</v>
      </c>
      <c r="X586" s="90">
        <v>36</v>
      </c>
      <c r="Y586" s="90">
        <v>2</v>
      </c>
      <c r="Z586" s="90">
        <v>3</v>
      </c>
      <c r="AA586" s="230"/>
      <c r="AB586" s="115">
        <v>8</v>
      </c>
      <c r="AC586" s="66">
        <v>42317</v>
      </c>
      <c r="AD586" s="67">
        <v>58321</v>
      </c>
      <c r="AE586" s="68" t="s">
        <v>36</v>
      </c>
      <c r="AF586" s="69">
        <v>0.56340000000000001</v>
      </c>
      <c r="AG586" s="69">
        <v>86</v>
      </c>
      <c r="AH586" s="69">
        <v>34</v>
      </c>
      <c r="AI586" s="70">
        <v>1.48</v>
      </c>
      <c r="AJ586" s="70">
        <v>0</v>
      </c>
      <c r="AK586" s="71" t="s">
        <v>20</v>
      </c>
      <c r="AL586" s="69">
        <v>40</v>
      </c>
      <c r="AM586" s="71" t="s">
        <v>35</v>
      </c>
      <c r="AN586" s="70">
        <v>21191</v>
      </c>
      <c r="AO586" s="70">
        <v>0.25</v>
      </c>
      <c r="AP586" s="410"/>
      <c r="AQ586" s="99">
        <v>0.52</v>
      </c>
      <c r="AR586" s="99">
        <v>0.56999999999999995</v>
      </c>
      <c r="AS586" s="90">
        <v>80</v>
      </c>
      <c r="AT586" s="90">
        <v>170</v>
      </c>
      <c r="AU586" s="90">
        <v>36</v>
      </c>
      <c r="AV586" s="90">
        <v>2</v>
      </c>
      <c r="AW586" s="90">
        <v>3</v>
      </c>
      <c r="AX586" s="230"/>
      <c r="AY586" s="104"/>
      <c r="AZ586" s="104"/>
      <c r="BA586" s="104"/>
      <c r="BB586" s="104"/>
      <c r="BC586" s="104"/>
      <c r="BD586" s="104"/>
      <c r="BE586" s="104"/>
      <c r="BF586" s="104"/>
      <c r="BG586" s="104"/>
      <c r="BH586" s="104"/>
      <c r="BI586" s="104"/>
      <c r="BJ586" s="104"/>
      <c r="BK586" s="104"/>
      <c r="BL586" s="104"/>
      <c r="BM586" s="104"/>
      <c r="BN586" s="421"/>
      <c r="BO586" s="104"/>
      <c r="BP586" s="104"/>
      <c r="BQ586" s="104"/>
      <c r="BR586" s="104"/>
      <c r="BS586" s="104"/>
      <c r="BT586" s="104"/>
      <c r="BU586" s="104"/>
    </row>
    <row r="587" spans="1:74" x14ac:dyDescent="0.25">
      <c r="A587" s="44">
        <f t="shared" si="84"/>
        <v>2015</v>
      </c>
      <c r="B587" s="44" t="str">
        <f t="shared" si="84"/>
        <v>NOVIEMBRE</v>
      </c>
      <c r="C587" s="44">
        <v>10</v>
      </c>
      <c r="D587" s="44" t="str">
        <f t="shared" si="83"/>
        <v>NOVIEMBRE 2015 / 9</v>
      </c>
      <c r="E587" s="104">
        <v>9</v>
      </c>
      <c r="F587" s="78">
        <v>42328</v>
      </c>
      <c r="G587" s="124">
        <v>58611</v>
      </c>
      <c r="H587" s="124" t="s">
        <v>19</v>
      </c>
      <c r="I587" s="108">
        <v>0.55230000000000001</v>
      </c>
      <c r="J587" s="93">
        <v>102</v>
      </c>
      <c r="K587" s="109">
        <v>28</v>
      </c>
      <c r="L587" s="109">
        <v>1.58</v>
      </c>
      <c r="M587" s="109">
        <v>0</v>
      </c>
      <c r="N587" s="108" t="s">
        <v>20</v>
      </c>
      <c r="O587" s="112">
        <v>3</v>
      </c>
      <c r="P587" s="110" t="s">
        <v>21</v>
      </c>
      <c r="Q587" s="121">
        <v>21244</v>
      </c>
      <c r="R587" s="108">
        <v>1.21</v>
      </c>
      <c r="S587" s="414"/>
      <c r="T587" s="99">
        <v>0.52</v>
      </c>
      <c r="U587" s="99">
        <v>0.56999999999999995</v>
      </c>
      <c r="V587" s="90">
        <v>80</v>
      </c>
      <c r="W587" s="90">
        <v>170</v>
      </c>
      <c r="X587" s="90">
        <v>36</v>
      </c>
      <c r="Y587" s="90">
        <v>2</v>
      </c>
      <c r="Z587" s="90">
        <v>3</v>
      </c>
      <c r="AA587" s="230"/>
      <c r="AB587" s="115">
        <v>9</v>
      </c>
      <c r="AC587" s="66">
        <v>42318</v>
      </c>
      <c r="AD587" s="67">
        <v>58342</v>
      </c>
      <c r="AE587" s="68" t="s">
        <v>148</v>
      </c>
      <c r="AF587" s="69">
        <v>0.56399999999999995</v>
      </c>
      <c r="AG587" s="69">
        <v>85</v>
      </c>
      <c r="AH587" s="69">
        <v>34</v>
      </c>
      <c r="AI587" s="70">
        <v>1.5</v>
      </c>
      <c r="AJ587" s="70">
        <v>0</v>
      </c>
      <c r="AK587" s="71" t="s">
        <v>20</v>
      </c>
      <c r="AL587" s="69">
        <v>42</v>
      </c>
      <c r="AM587" s="71" t="s">
        <v>35</v>
      </c>
      <c r="AN587" s="70">
        <v>21191</v>
      </c>
      <c r="AO587" s="70">
        <v>0.17</v>
      </c>
      <c r="AP587" s="410"/>
      <c r="AQ587" s="99">
        <v>0.52</v>
      </c>
      <c r="AR587" s="99">
        <v>0.56999999999999995</v>
      </c>
      <c r="AS587" s="90">
        <v>80</v>
      </c>
      <c r="AT587" s="90">
        <v>170</v>
      </c>
      <c r="AU587" s="90">
        <v>36</v>
      </c>
      <c r="AV587" s="90">
        <v>2</v>
      </c>
      <c r="AW587" s="90">
        <v>3</v>
      </c>
      <c r="AX587" s="230"/>
      <c r="AY587" s="104"/>
      <c r="AZ587" s="104"/>
      <c r="BA587" s="104"/>
      <c r="BB587" s="104"/>
      <c r="BC587" s="104"/>
      <c r="BD587" s="104"/>
      <c r="BE587" s="104"/>
      <c r="BF587" s="104"/>
      <c r="BG587" s="104"/>
      <c r="BH587" s="104"/>
      <c r="BI587" s="104"/>
      <c r="BJ587" s="104"/>
      <c r="BK587" s="104"/>
      <c r="BL587" s="104"/>
      <c r="BM587" s="104"/>
      <c r="BN587" s="421"/>
      <c r="BO587" s="104"/>
      <c r="BP587" s="104"/>
      <c r="BQ587" s="104"/>
      <c r="BR587" s="104"/>
      <c r="BS587" s="104"/>
      <c r="BT587" s="104"/>
      <c r="BU587" s="104"/>
    </row>
    <row r="588" spans="1:74" x14ac:dyDescent="0.25">
      <c r="A588" s="44">
        <f t="shared" si="84"/>
        <v>2015</v>
      </c>
      <c r="B588" s="44" t="str">
        <f t="shared" si="84"/>
        <v>NOVIEMBRE</v>
      </c>
      <c r="C588" s="44">
        <v>11</v>
      </c>
      <c r="D588" s="44" t="str">
        <f t="shared" si="83"/>
        <v>NOVIEMBRE 2015 / 10</v>
      </c>
      <c r="E588" s="104">
        <v>10</v>
      </c>
      <c r="F588" s="78">
        <v>42328</v>
      </c>
      <c r="G588" s="124">
        <v>58631</v>
      </c>
      <c r="H588" s="124" t="s">
        <v>19</v>
      </c>
      <c r="I588" s="108">
        <v>0.55230000000000001</v>
      </c>
      <c r="J588" s="93">
        <v>102</v>
      </c>
      <c r="K588" s="109">
        <v>28</v>
      </c>
      <c r="L588" s="109">
        <v>1.57</v>
      </c>
      <c r="M588" s="109">
        <v>0</v>
      </c>
      <c r="N588" s="108" t="s">
        <v>20</v>
      </c>
      <c r="O588" s="112">
        <v>3</v>
      </c>
      <c r="P588" s="110" t="s">
        <v>21</v>
      </c>
      <c r="Q588" s="121">
        <v>21244</v>
      </c>
      <c r="R588" s="108">
        <v>1.21</v>
      </c>
      <c r="S588" s="414"/>
      <c r="T588" s="99">
        <v>0.52</v>
      </c>
      <c r="U588" s="99">
        <v>0.56999999999999995</v>
      </c>
      <c r="V588" s="90">
        <v>80</v>
      </c>
      <c r="W588" s="90">
        <v>170</v>
      </c>
      <c r="X588" s="90">
        <v>36</v>
      </c>
      <c r="Y588" s="90">
        <v>2</v>
      </c>
      <c r="Z588" s="90">
        <v>3</v>
      </c>
      <c r="AA588" s="230"/>
      <c r="AB588" s="115">
        <v>10</v>
      </c>
      <c r="AC588" s="66">
        <v>42319</v>
      </c>
      <c r="AD588" s="67">
        <v>58365</v>
      </c>
      <c r="AE588" s="68" t="s">
        <v>36</v>
      </c>
      <c r="AF588" s="69">
        <v>0.56359999999999999</v>
      </c>
      <c r="AG588" s="69">
        <v>86</v>
      </c>
      <c r="AH588" s="69">
        <v>34</v>
      </c>
      <c r="AI588" s="70">
        <v>1.46</v>
      </c>
      <c r="AJ588" s="70">
        <v>0</v>
      </c>
      <c r="AK588" s="71" t="s">
        <v>20</v>
      </c>
      <c r="AL588" s="69">
        <v>42</v>
      </c>
      <c r="AM588" s="71" t="s">
        <v>35</v>
      </c>
      <c r="AN588" s="70">
        <v>21189</v>
      </c>
      <c r="AO588" s="70">
        <v>0.31</v>
      </c>
      <c r="AP588" s="410"/>
      <c r="AQ588" s="99">
        <v>0.52</v>
      </c>
      <c r="AR588" s="99">
        <v>0.56999999999999995</v>
      </c>
      <c r="AS588" s="90">
        <v>80</v>
      </c>
      <c r="AT588" s="90">
        <v>170</v>
      </c>
      <c r="AU588" s="90">
        <v>36</v>
      </c>
      <c r="AV588" s="90">
        <v>2</v>
      </c>
      <c r="AW588" s="90">
        <v>3</v>
      </c>
      <c r="AX588" s="230"/>
      <c r="AY588" s="104"/>
      <c r="AZ588" s="104"/>
      <c r="BA588" s="104"/>
      <c r="BB588" s="104"/>
      <c r="BC588" s="104"/>
      <c r="BD588" s="104"/>
      <c r="BE588" s="104"/>
      <c r="BF588" s="104"/>
      <c r="BG588" s="104"/>
      <c r="BH588" s="104"/>
      <c r="BI588" s="104"/>
      <c r="BJ588" s="104"/>
      <c r="BK588" s="104"/>
      <c r="BL588" s="104"/>
      <c r="BM588" s="104"/>
      <c r="BN588" s="421"/>
      <c r="BO588" s="104"/>
      <c r="BP588" s="104"/>
      <c r="BQ588" s="104"/>
      <c r="BR588" s="104"/>
      <c r="BS588" s="104"/>
      <c r="BT588" s="104"/>
      <c r="BU588" s="104"/>
    </row>
    <row r="589" spans="1:74" x14ac:dyDescent="0.25">
      <c r="A589" s="44">
        <f t="shared" si="84"/>
        <v>2015</v>
      </c>
      <c r="B589" s="44" t="str">
        <f t="shared" si="84"/>
        <v>NOVIEMBRE</v>
      </c>
      <c r="C589" s="44">
        <v>12</v>
      </c>
      <c r="D589" s="44" t="str">
        <f t="shared" si="83"/>
        <v>NOVIEMBRE 2015 / 11</v>
      </c>
      <c r="E589" s="104">
        <v>11</v>
      </c>
      <c r="F589" s="78">
        <v>42330</v>
      </c>
      <c r="G589" s="124">
        <v>58651</v>
      </c>
      <c r="H589" s="124" t="s">
        <v>19</v>
      </c>
      <c r="I589" s="108">
        <v>0.55079999999999996</v>
      </c>
      <c r="J589" s="93">
        <v>100</v>
      </c>
      <c r="K589" s="109">
        <v>28</v>
      </c>
      <c r="L589" s="109">
        <v>1.56</v>
      </c>
      <c r="M589" s="109">
        <v>0</v>
      </c>
      <c r="N589" s="108" t="s">
        <v>20</v>
      </c>
      <c r="O589" s="112">
        <v>3</v>
      </c>
      <c r="P589" s="110" t="s">
        <v>21</v>
      </c>
      <c r="Q589" s="121">
        <v>21260</v>
      </c>
      <c r="R589" s="108">
        <v>1.35</v>
      </c>
      <c r="S589" s="414"/>
      <c r="T589" s="99">
        <v>0.52</v>
      </c>
      <c r="U589" s="99">
        <v>0.56999999999999995</v>
      </c>
      <c r="V589" s="90">
        <v>80</v>
      </c>
      <c r="W589" s="90">
        <v>170</v>
      </c>
      <c r="X589" s="90">
        <v>36</v>
      </c>
      <c r="Y589" s="90">
        <v>2</v>
      </c>
      <c r="Z589" s="90">
        <v>3</v>
      </c>
      <c r="AA589" s="230"/>
      <c r="AB589" s="115">
        <v>11</v>
      </c>
      <c r="AC589" s="66">
        <v>42320</v>
      </c>
      <c r="AD589" s="67">
        <v>58395</v>
      </c>
      <c r="AE589" s="68" t="s">
        <v>148</v>
      </c>
      <c r="AF589" s="69">
        <v>0.56359999999999999</v>
      </c>
      <c r="AG589" s="69">
        <v>87</v>
      </c>
      <c r="AH589" s="69">
        <v>34</v>
      </c>
      <c r="AI589" s="70">
        <v>1.45</v>
      </c>
      <c r="AJ589" s="70">
        <v>0</v>
      </c>
      <c r="AK589" s="71" t="s">
        <v>20</v>
      </c>
      <c r="AL589" s="69">
        <v>42</v>
      </c>
      <c r="AM589" s="71" t="s">
        <v>35</v>
      </c>
      <c r="AN589" s="70">
        <v>21187</v>
      </c>
      <c r="AO589" s="70">
        <v>0.5</v>
      </c>
      <c r="AP589" s="410"/>
      <c r="AQ589" s="99">
        <v>0.52</v>
      </c>
      <c r="AR589" s="99">
        <v>0.56999999999999995</v>
      </c>
      <c r="AS589" s="90">
        <v>80</v>
      </c>
      <c r="AT589" s="90">
        <v>170</v>
      </c>
      <c r="AU589" s="90">
        <v>36</v>
      </c>
      <c r="AV589" s="90">
        <v>2</v>
      </c>
      <c r="AW589" s="90">
        <v>3</v>
      </c>
      <c r="AX589" s="230"/>
      <c r="AY589" s="104"/>
      <c r="AZ589" s="104"/>
      <c r="BA589" s="104"/>
      <c r="BB589" s="104"/>
      <c r="BC589" s="104"/>
      <c r="BD589" s="104"/>
      <c r="BE589" s="104"/>
      <c r="BF589" s="104"/>
      <c r="BG589" s="104"/>
      <c r="BH589" s="104"/>
      <c r="BI589" s="104"/>
      <c r="BJ589" s="104"/>
      <c r="BK589" s="104"/>
      <c r="BL589" s="104"/>
      <c r="BM589" s="104"/>
      <c r="BN589" s="421"/>
      <c r="BO589" s="104"/>
      <c r="BP589" s="104"/>
      <c r="BQ589" s="104"/>
      <c r="BR589" s="104"/>
      <c r="BS589" s="104"/>
      <c r="BT589" s="104"/>
      <c r="BU589" s="104"/>
    </row>
    <row r="590" spans="1:74" x14ac:dyDescent="0.25">
      <c r="A590" s="44">
        <f t="shared" si="84"/>
        <v>2015</v>
      </c>
      <c r="B590" s="44" t="str">
        <f t="shared" si="84"/>
        <v>NOVIEMBRE</v>
      </c>
      <c r="C590" s="44">
        <v>13</v>
      </c>
      <c r="D590" s="44" t="str">
        <f t="shared" si="83"/>
        <v>NOVIEMBRE 2015 / 12</v>
      </c>
      <c r="E590" s="104">
        <v>12</v>
      </c>
      <c r="F590" s="78">
        <v>42332</v>
      </c>
      <c r="G590" s="124">
        <v>58687</v>
      </c>
      <c r="H590" s="124" t="s">
        <v>19</v>
      </c>
      <c r="I590" s="108">
        <v>0.55320000000000003</v>
      </c>
      <c r="J590" s="93">
        <v>100</v>
      </c>
      <c r="K590" s="109">
        <v>29</v>
      </c>
      <c r="L590" s="109">
        <v>1.69</v>
      </c>
      <c r="M590" s="109">
        <v>0</v>
      </c>
      <c r="N590" s="108" t="s">
        <v>20</v>
      </c>
      <c r="O590" s="112">
        <v>3</v>
      </c>
      <c r="P590" s="110" t="s">
        <v>21</v>
      </c>
      <c r="Q590" s="121">
        <v>21243</v>
      </c>
      <c r="R590" s="108">
        <v>1.17</v>
      </c>
      <c r="S590" s="414"/>
      <c r="T590" s="99">
        <v>0.52</v>
      </c>
      <c r="U590" s="99">
        <v>0.56999999999999995</v>
      </c>
      <c r="V590" s="90">
        <v>80</v>
      </c>
      <c r="W590" s="90">
        <v>170</v>
      </c>
      <c r="X590" s="90">
        <v>36</v>
      </c>
      <c r="Y590" s="90">
        <v>2</v>
      </c>
      <c r="Z590" s="90">
        <v>3</v>
      </c>
      <c r="AA590" s="230"/>
      <c r="AB590" s="115">
        <v>12</v>
      </c>
      <c r="AC590" s="66">
        <v>42321</v>
      </c>
      <c r="AD590" s="67">
        <v>58421</v>
      </c>
      <c r="AE590" s="68" t="s">
        <v>36</v>
      </c>
      <c r="AF590" s="69">
        <v>0.56420000000000003</v>
      </c>
      <c r="AG590" s="69">
        <v>85</v>
      </c>
      <c r="AH590" s="69">
        <v>34</v>
      </c>
      <c r="AI590" s="70">
        <v>1.36</v>
      </c>
      <c r="AJ590" s="70">
        <v>0</v>
      </c>
      <c r="AK590" s="71" t="s">
        <v>20</v>
      </c>
      <c r="AL590" s="69">
        <v>42</v>
      </c>
      <c r="AM590" s="71" t="s">
        <v>35</v>
      </c>
      <c r="AN590" s="70">
        <v>21185</v>
      </c>
      <c r="AO590" s="70">
        <v>0.39</v>
      </c>
      <c r="AP590" s="410"/>
      <c r="AQ590" s="99">
        <v>0.52</v>
      </c>
      <c r="AR590" s="99">
        <v>0.56999999999999995</v>
      </c>
      <c r="AS590" s="90">
        <v>80</v>
      </c>
      <c r="AT590" s="90">
        <v>170</v>
      </c>
      <c r="AU590" s="90">
        <v>36</v>
      </c>
      <c r="AV590" s="90">
        <v>2</v>
      </c>
      <c r="AW590" s="90">
        <v>3</v>
      </c>
      <c r="AX590" s="230"/>
      <c r="AY590" s="104"/>
      <c r="AZ590" s="104"/>
      <c r="BA590" s="104"/>
      <c r="BB590" s="104"/>
      <c r="BC590" s="104"/>
      <c r="BD590" s="104"/>
      <c r="BE590" s="104"/>
      <c r="BF590" s="104"/>
      <c r="BG590" s="104"/>
      <c r="BH590" s="104"/>
      <c r="BI590" s="104"/>
      <c r="BJ590" s="104"/>
      <c r="BK590" s="104"/>
      <c r="BL590" s="104"/>
      <c r="BM590" s="104"/>
      <c r="BN590" s="421"/>
      <c r="BO590" s="104"/>
      <c r="BP590" s="104"/>
      <c r="BQ590" s="104"/>
      <c r="BR590" s="104"/>
      <c r="BS590" s="104"/>
      <c r="BT590" s="104"/>
      <c r="BU590" s="104"/>
    </row>
    <row r="591" spans="1:74" x14ac:dyDescent="0.25">
      <c r="A591" s="44">
        <f t="shared" si="84"/>
        <v>2015</v>
      </c>
      <c r="B591" s="44" t="str">
        <f t="shared" si="84"/>
        <v>NOVIEMBRE</v>
      </c>
      <c r="C591" s="44">
        <v>14</v>
      </c>
      <c r="D591" s="44" t="str">
        <f t="shared" si="83"/>
        <v>NOVIEMBRE 2015 / 13</v>
      </c>
      <c r="E591" s="104">
        <v>13</v>
      </c>
      <c r="F591" s="78">
        <v>42333</v>
      </c>
      <c r="G591" s="124">
        <v>58711</v>
      </c>
      <c r="H591" s="124" t="s">
        <v>19</v>
      </c>
      <c r="I591" s="108">
        <v>0.54920000000000002</v>
      </c>
      <c r="J591" s="93">
        <v>106</v>
      </c>
      <c r="K591" s="109">
        <v>28</v>
      </c>
      <c r="L591" s="109">
        <v>1.37</v>
      </c>
      <c r="M591" s="109">
        <v>0</v>
      </c>
      <c r="N591" s="108" t="s">
        <v>20</v>
      </c>
      <c r="O591" s="112">
        <v>3</v>
      </c>
      <c r="P591" s="110" t="s">
        <v>21</v>
      </c>
      <c r="Q591" s="121">
        <v>21262</v>
      </c>
      <c r="R591" s="108">
        <v>1.55</v>
      </c>
      <c r="S591" s="414"/>
      <c r="T591" s="99">
        <v>0.52</v>
      </c>
      <c r="U591" s="99">
        <v>0.56999999999999995</v>
      </c>
      <c r="V591" s="90">
        <v>80</v>
      </c>
      <c r="W591" s="90">
        <v>170</v>
      </c>
      <c r="X591" s="90">
        <v>36</v>
      </c>
      <c r="Y591" s="90">
        <v>2</v>
      </c>
      <c r="Z591" s="90">
        <v>3</v>
      </c>
      <c r="AA591" s="230"/>
      <c r="AB591" s="115">
        <v>13</v>
      </c>
      <c r="AC591" s="66">
        <v>42322</v>
      </c>
      <c r="AD591" s="67">
        <v>58447</v>
      </c>
      <c r="AE591" s="68" t="s">
        <v>148</v>
      </c>
      <c r="AF591" s="72">
        <v>0.56330000000000002</v>
      </c>
      <c r="AG591" s="69">
        <v>87</v>
      </c>
      <c r="AH591" s="69">
        <v>34</v>
      </c>
      <c r="AI591" s="70">
        <v>1.38</v>
      </c>
      <c r="AJ591" s="70">
        <v>0</v>
      </c>
      <c r="AK591" s="71" t="s">
        <v>20</v>
      </c>
      <c r="AL591" s="69">
        <v>40</v>
      </c>
      <c r="AM591" s="71" t="s">
        <v>35</v>
      </c>
      <c r="AN591" s="70">
        <v>21187</v>
      </c>
      <c r="AO591" s="70">
        <v>0.56000000000000005</v>
      </c>
      <c r="AP591" s="410"/>
      <c r="AQ591" s="99">
        <v>0.52</v>
      </c>
      <c r="AR591" s="99">
        <v>0.56999999999999995</v>
      </c>
      <c r="AS591" s="90">
        <v>80</v>
      </c>
      <c r="AT591" s="90">
        <v>170</v>
      </c>
      <c r="AU591" s="90">
        <v>36</v>
      </c>
      <c r="AV591" s="90">
        <v>2</v>
      </c>
      <c r="AW591" s="90">
        <v>3</v>
      </c>
      <c r="AX591" s="230"/>
      <c r="AY591" s="104"/>
      <c r="AZ591" s="104"/>
      <c r="BA591" s="104"/>
      <c r="BB591" s="104"/>
      <c r="BC591" s="104"/>
      <c r="BD591" s="104"/>
      <c r="BE591" s="104"/>
      <c r="BF591" s="104"/>
      <c r="BG591" s="104"/>
      <c r="BH591" s="104"/>
      <c r="BI591" s="104"/>
      <c r="BJ591" s="104"/>
      <c r="BK591" s="104"/>
      <c r="BL591" s="104"/>
      <c r="BM591" s="104"/>
      <c r="BN591" s="421"/>
      <c r="BO591" s="104"/>
      <c r="BP591" s="104"/>
      <c r="BQ591" s="104"/>
      <c r="BR591" s="104"/>
      <c r="BS591" s="104"/>
      <c r="BT591" s="104"/>
      <c r="BU591" s="104"/>
    </row>
    <row r="592" spans="1:74" x14ac:dyDescent="0.25">
      <c r="A592" s="44">
        <f t="shared" si="84"/>
        <v>2015</v>
      </c>
      <c r="B592" s="44" t="str">
        <f t="shared" si="84"/>
        <v>NOVIEMBRE</v>
      </c>
      <c r="C592" s="44">
        <v>15</v>
      </c>
      <c r="D592" s="44" t="str">
        <f t="shared" si="83"/>
        <v>NOVIEMBRE 2015 / 14</v>
      </c>
      <c r="E592" s="104">
        <v>14</v>
      </c>
      <c r="F592" s="78">
        <v>42335</v>
      </c>
      <c r="G592" s="124">
        <v>58765</v>
      </c>
      <c r="H592" s="124" t="s">
        <v>19</v>
      </c>
      <c r="I592" s="108">
        <v>0.54700000000000004</v>
      </c>
      <c r="J592" s="93">
        <v>107</v>
      </c>
      <c r="K592" s="109">
        <v>28</v>
      </c>
      <c r="L592" s="109">
        <v>0.98</v>
      </c>
      <c r="M592" s="109">
        <v>0</v>
      </c>
      <c r="N592" s="108" t="s">
        <v>20</v>
      </c>
      <c r="O592" s="112">
        <v>3</v>
      </c>
      <c r="P592" s="110" t="s">
        <v>21</v>
      </c>
      <c r="Q592" s="121">
        <v>21278</v>
      </c>
      <c r="R592" s="108">
        <v>1.42</v>
      </c>
      <c r="S592" s="414"/>
      <c r="T592" s="99">
        <v>0.52</v>
      </c>
      <c r="U592" s="99">
        <v>0.56999999999999995</v>
      </c>
      <c r="V592" s="90">
        <v>80</v>
      </c>
      <c r="W592" s="90">
        <v>170</v>
      </c>
      <c r="X592" s="90">
        <v>36</v>
      </c>
      <c r="Y592" s="90">
        <v>2</v>
      </c>
      <c r="Z592" s="90">
        <v>3</v>
      </c>
      <c r="AA592" s="230"/>
      <c r="AB592" s="115">
        <v>14</v>
      </c>
      <c r="AC592" s="66">
        <v>42323</v>
      </c>
      <c r="AD592" s="67">
        <v>58463</v>
      </c>
      <c r="AE592" s="68" t="s">
        <v>36</v>
      </c>
      <c r="AF592" s="69">
        <v>0.56320000000000003</v>
      </c>
      <c r="AG592" s="69">
        <v>88</v>
      </c>
      <c r="AH592" s="69">
        <v>34</v>
      </c>
      <c r="AI592" s="70">
        <v>1.44</v>
      </c>
      <c r="AJ592" s="70">
        <v>0</v>
      </c>
      <c r="AK592" s="71" t="s">
        <v>20</v>
      </c>
      <c r="AL592" s="69">
        <v>40</v>
      </c>
      <c r="AM592" s="71" t="s">
        <v>35</v>
      </c>
      <c r="AN592" s="70">
        <v>21189</v>
      </c>
      <c r="AO592" s="70">
        <v>0.53</v>
      </c>
      <c r="AP592" s="410"/>
      <c r="AQ592" s="99">
        <v>0.52</v>
      </c>
      <c r="AR592" s="99">
        <v>0.56999999999999995</v>
      </c>
      <c r="AS592" s="90">
        <v>80</v>
      </c>
      <c r="AT592" s="90">
        <v>170</v>
      </c>
      <c r="AU592" s="90">
        <v>36</v>
      </c>
      <c r="AV592" s="90">
        <v>2</v>
      </c>
      <c r="AW592" s="90">
        <v>3</v>
      </c>
      <c r="AX592" s="230"/>
      <c r="AY592" s="104"/>
      <c r="AZ592" s="104"/>
      <c r="BA592" s="104"/>
      <c r="BB592" s="104"/>
      <c r="BC592" s="104"/>
      <c r="BD592" s="104"/>
      <c r="BE592" s="104"/>
      <c r="BF592" s="104"/>
      <c r="BG592" s="104"/>
      <c r="BH592" s="104"/>
      <c r="BI592" s="104"/>
      <c r="BJ592" s="104"/>
      <c r="BK592" s="104"/>
      <c r="BL592" s="104"/>
      <c r="BM592" s="104"/>
      <c r="BN592" s="421"/>
      <c r="BO592" s="104"/>
      <c r="BP592" s="104"/>
      <c r="BQ592" s="104"/>
      <c r="BR592" s="104"/>
      <c r="BS592" s="104"/>
      <c r="BT592" s="104"/>
      <c r="BU592" s="104"/>
    </row>
    <row r="593" spans="1:73" x14ac:dyDescent="0.25">
      <c r="A593" s="44">
        <f t="shared" si="84"/>
        <v>2015</v>
      </c>
      <c r="B593" s="44" t="str">
        <f t="shared" si="84"/>
        <v>NOVIEMBRE</v>
      </c>
      <c r="C593" s="44">
        <v>16</v>
      </c>
      <c r="D593" s="44" t="str">
        <f t="shared" si="83"/>
        <v>NOVIEMBRE 2015 / 15</v>
      </c>
      <c r="E593" s="104">
        <v>15</v>
      </c>
      <c r="F593" s="78">
        <v>42338</v>
      </c>
      <c r="G593" s="124">
        <v>58813</v>
      </c>
      <c r="H593" s="124" t="s">
        <v>19</v>
      </c>
      <c r="I593" s="108">
        <v>0.54569999999999996</v>
      </c>
      <c r="J593" s="93">
        <v>109</v>
      </c>
      <c r="K593" s="109">
        <v>29</v>
      </c>
      <c r="L593" s="109">
        <v>1.18</v>
      </c>
      <c r="M593" s="109">
        <v>0</v>
      </c>
      <c r="N593" s="108" t="s">
        <v>20</v>
      </c>
      <c r="O593" s="112">
        <v>3</v>
      </c>
      <c r="P593" s="110" t="s">
        <v>21</v>
      </c>
      <c r="Q593" s="121">
        <v>21284</v>
      </c>
      <c r="R593" s="108">
        <v>1.25</v>
      </c>
      <c r="S593" s="414"/>
      <c r="T593" s="99">
        <v>0.52</v>
      </c>
      <c r="U593" s="99">
        <v>0.56999999999999995</v>
      </c>
      <c r="V593" s="90">
        <v>80</v>
      </c>
      <c r="W593" s="90">
        <v>170</v>
      </c>
      <c r="X593" s="90">
        <v>36</v>
      </c>
      <c r="Y593" s="90">
        <v>2</v>
      </c>
      <c r="Z593" s="90">
        <v>3</v>
      </c>
      <c r="AA593" s="230"/>
      <c r="AB593" s="115">
        <v>15</v>
      </c>
      <c r="AC593" s="66">
        <v>42324</v>
      </c>
      <c r="AD593" s="67">
        <v>58477</v>
      </c>
      <c r="AE593" s="68" t="s">
        <v>148</v>
      </c>
      <c r="AF593" s="69">
        <v>0.56340000000000001</v>
      </c>
      <c r="AG593" s="69">
        <v>88</v>
      </c>
      <c r="AH593" s="69">
        <v>34</v>
      </c>
      <c r="AI593" s="70">
        <v>1.48</v>
      </c>
      <c r="AJ593" s="70">
        <v>0</v>
      </c>
      <c r="AK593" s="71" t="s">
        <v>20</v>
      </c>
      <c r="AL593" s="69">
        <v>41</v>
      </c>
      <c r="AM593" s="71" t="s">
        <v>35</v>
      </c>
      <c r="AN593" s="70">
        <v>21184</v>
      </c>
      <c r="AO593" s="70">
        <v>0.71</v>
      </c>
      <c r="AP593" s="410"/>
      <c r="AQ593" s="99">
        <v>0.52</v>
      </c>
      <c r="AR593" s="99">
        <v>0.56999999999999995</v>
      </c>
      <c r="AS593" s="90">
        <v>80</v>
      </c>
      <c r="AT593" s="90">
        <v>170</v>
      </c>
      <c r="AU593" s="90">
        <v>36</v>
      </c>
      <c r="AV593" s="90">
        <v>2</v>
      </c>
      <c r="AW593" s="90">
        <v>3</v>
      </c>
      <c r="AX593" s="230"/>
      <c r="AY593" s="104"/>
      <c r="AZ593" s="104"/>
      <c r="BA593" s="104"/>
      <c r="BB593" s="104"/>
      <c r="BC593" s="104"/>
      <c r="BD593" s="104"/>
      <c r="BE593" s="104"/>
      <c r="BF593" s="104"/>
      <c r="BG593" s="104"/>
      <c r="BH593" s="104"/>
      <c r="BI593" s="104"/>
      <c r="BJ593" s="104"/>
      <c r="BK593" s="104"/>
      <c r="BL593" s="104"/>
      <c r="BM593" s="104"/>
      <c r="BN593" s="421"/>
      <c r="BO593" s="104"/>
      <c r="BP593" s="104"/>
      <c r="BQ593" s="104"/>
      <c r="BR593" s="104"/>
      <c r="BS593" s="104"/>
      <c r="BT593" s="104"/>
      <c r="BU593" s="104"/>
    </row>
    <row r="594" spans="1:73" x14ac:dyDescent="0.25">
      <c r="A594" s="44">
        <f t="shared" si="84"/>
        <v>2015</v>
      </c>
      <c r="B594" s="44" t="str">
        <f t="shared" si="84"/>
        <v>NOVIEMBRE</v>
      </c>
      <c r="C594" s="44">
        <v>17</v>
      </c>
      <c r="D594" s="44" t="str">
        <f t="shared" si="83"/>
        <v>NOVIEMBRE 2015 / 16</v>
      </c>
      <c r="E594" s="104"/>
      <c r="F594" s="77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Q594" s="113"/>
      <c r="R594" s="113"/>
      <c r="S594" s="415"/>
      <c r="T594" s="113"/>
      <c r="U594" s="113"/>
      <c r="V594" s="104"/>
      <c r="W594" s="104"/>
      <c r="X594" s="104"/>
      <c r="Y594" s="104"/>
      <c r="Z594" s="104"/>
      <c r="AA594" s="230"/>
      <c r="AB594" s="115">
        <v>16</v>
      </c>
      <c r="AC594" s="66">
        <v>42325</v>
      </c>
      <c r="AD594" s="67">
        <v>58494</v>
      </c>
      <c r="AE594" s="68" t="s">
        <v>36</v>
      </c>
      <c r="AF594" s="69">
        <v>0.56340000000000001</v>
      </c>
      <c r="AG594" s="69">
        <v>87</v>
      </c>
      <c r="AH594" s="69">
        <v>34</v>
      </c>
      <c r="AI594" s="70">
        <v>1.38</v>
      </c>
      <c r="AJ594" s="70">
        <v>0</v>
      </c>
      <c r="AK594" s="71" t="s">
        <v>20</v>
      </c>
      <c r="AL594" s="69">
        <v>40</v>
      </c>
      <c r="AM594" s="71" t="s">
        <v>35</v>
      </c>
      <c r="AN594" s="70">
        <v>21185</v>
      </c>
      <c r="AO594" s="70">
        <v>0.65</v>
      </c>
      <c r="AP594" s="410"/>
      <c r="AQ594" s="99">
        <v>0.52</v>
      </c>
      <c r="AR594" s="99">
        <v>0.56999999999999995</v>
      </c>
      <c r="AS594" s="90">
        <v>80</v>
      </c>
      <c r="AT594" s="90">
        <v>170</v>
      </c>
      <c r="AU594" s="90">
        <v>36</v>
      </c>
      <c r="AV594" s="90">
        <v>2</v>
      </c>
      <c r="AW594" s="90">
        <v>3</v>
      </c>
      <c r="AX594" s="230"/>
      <c r="AY594" s="104"/>
      <c r="AZ594" s="104"/>
      <c r="BA594" s="104"/>
      <c r="BB594" s="104"/>
      <c r="BC594" s="104"/>
      <c r="BD594" s="104"/>
      <c r="BE594" s="104"/>
      <c r="BF594" s="104"/>
      <c r="BG594" s="104"/>
      <c r="BH594" s="104"/>
      <c r="BI594" s="104"/>
      <c r="BJ594" s="104"/>
      <c r="BK594" s="104"/>
      <c r="BL594" s="104"/>
      <c r="BM594" s="104"/>
      <c r="BN594" s="421"/>
      <c r="BO594" s="104"/>
      <c r="BP594" s="104"/>
      <c r="BQ594" s="104"/>
      <c r="BR594" s="104"/>
      <c r="BS594" s="104"/>
      <c r="BT594" s="104"/>
      <c r="BU594" s="104"/>
    </row>
    <row r="595" spans="1:73" x14ac:dyDescent="0.25">
      <c r="A595" s="44">
        <f t="shared" si="84"/>
        <v>2015</v>
      </c>
      <c r="B595" s="44" t="str">
        <f t="shared" si="84"/>
        <v>NOVIEMBRE</v>
      </c>
      <c r="C595" s="44">
        <v>18</v>
      </c>
      <c r="D595" s="44" t="str">
        <f t="shared" si="83"/>
        <v>NOVIEMBRE 2015 / 17</v>
      </c>
      <c r="E595" s="104"/>
      <c r="F595" s="77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Q595" s="113"/>
      <c r="R595" s="113"/>
      <c r="S595" s="415"/>
      <c r="T595" s="113"/>
      <c r="U595" s="113"/>
      <c r="V595" s="104"/>
      <c r="W595" s="104"/>
      <c r="X595" s="104"/>
      <c r="Y595" s="104"/>
      <c r="Z595" s="104"/>
      <c r="AA595" s="230"/>
      <c r="AB595" s="115">
        <v>17</v>
      </c>
      <c r="AC595" s="66">
        <v>42326</v>
      </c>
      <c r="AD595" s="67">
        <v>58522</v>
      </c>
      <c r="AE595" s="68" t="s">
        <v>148</v>
      </c>
      <c r="AF595" s="69">
        <v>0.56369999999999998</v>
      </c>
      <c r="AG595" s="69">
        <v>86</v>
      </c>
      <c r="AH595" s="69">
        <v>34</v>
      </c>
      <c r="AI595" s="70">
        <v>1.45</v>
      </c>
      <c r="AJ595" s="70">
        <v>0</v>
      </c>
      <c r="AK595" s="71" t="s">
        <v>20</v>
      </c>
      <c r="AL595" s="69">
        <v>40</v>
      </c>
      <c r="AM595" s="71" t="s">
        <v>35</v>
      </c>
      <c r="AN595" s="70">
        <v>21186</v>
      </c>
      <c r="AO595" s="70">
        <v>0.47</v>
      </c>
      <c r="AP595" s="410"/>
      <c r="AQ595" s="99">
        <v>0.52</v>
      </c>
      <c r="AR595" s="99">
        <v>0.56999999999999995</v>
      </c>
      <c r="AS595" s="90">
        <v>80</v>
      </c>
      <c r="AT595" s="90">
        <v>170</v>
      </c>
      <c r="AU595" s="90">
        <v>36</v>
      </c>
      <c r="AV595" s="90">
        <v>2</v>
      </c>
      <c r="AW595" s="90">
        <v>3</v>
      </c>
      <c r="AX595" s="230"/>
      <c r="AY595" s="104"/>
      <c r="AZ595" s="104"/>
      <c r="BA595" s="104"/>
      <c r="BB595" s="104"/>
      <c r="BC595" s="104"/>
      <c r="BD595" s="104"/>
      <c r="BE595" s="104"/>
      <c r="BF595" s="104"/>
      <c r="BG595" s="104"/>
      <c r="BH595" s="104"/>
      <c r="BI595" s="104"/>
      <c r="BJ595" s="104"/>
      <c r="BK595" s="104"/>
      <c r="BL595" s="104"/>
      <c r="BM595" s="104"/>
      <c r="BN595" s="421"/>
      <c r="BO595" s="104"/>
      <c r="BP595" s="104"/>
      <c r="BQ595" s="104"/>
      <c r="BR595" s="104"/>
      <c r="BS595" s="104"/>
      <c r="BT595" s="104"/>
      <c r="BU595" s="104"/>
    </row>
    <row r="596" spans="1:73" x14ac:dyDescent="0.25">
      <c r="A596" s="44">
        <f t="shared" si="84"/>
        <v>2015</v>
      </c>
      <c r="B596" s="44" t="str">
        <f t="shared" si="84"/>
        <v>NOVIEMBRE</v>
      </c>
      <c r="C596" s="44">
        <v>19</v>
      </c>
      <c r="D596" s="44" t="str">
        <f t="shared" si="83"/>
        <v>NOVIEMBRE 2015 / 18</v>
      </c>
      <c r="E596" s="104"/>
      <c r="F596" s="77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Q596" s="113"/>
      <c r="R596" s="113"/>
      <c r="S596" s="415"/>
      <c r="T596" s="113"/>
      <c r="U596" s="113"/>
      <c r="V596" s="104"/>
      <c r="W596" s="104"/>
      <c r="X596" s="104"/>
      <c r="Y596" s="104"/>
      <c r="Z596" s="104"/>
      <c r="AA596" s="230"/>
      <c r="AB596" s="115">
        <v>18</v>
      </c>
      <c r="AC596" s="66">
        <v>42327</v>
      </c>
      <c r="AD596" s="67">
        <v>58544</v>
      </c>
      <c r="AE596" s="68" t="s">
        <v>36</v>
      </c>
      <c r="AF596" s="69">
        <v>0.56310000000000004</v>
      </c>
      <c r="AG596" s="69">
        <v>88</v>
      </c>
      <c r="AH596" s="69">
        <v>34</v>
      </c>
      <c r="AI596" s="70">
        <v>1.42</v>
      </c>
      <c r="AJ596" s="70">
        <v>0</v>
      </c>
      <c r="AK596" s="71" t="s">
        <v>20</v>
      </c>
      <c r="AL596" s="69">
        <v>42</v>
      </c>
      <c r="AM596" s="71" t="s">
        <v>35</v>
      </c>
      <c r="AN596" s="70">
        <v>21184</v>
      </c>
      <c r="AO596" s="70">
        <v>0.74</v>
      </c>
      <c r="AP596" s="410"/>
      <c r="AQ596" s="99">
        <v>0.52</v>
      </c>
      <c r="AR596" s="99">
        <v>0.56999999999999995</v>
      </c>
      <c r="AS596" s="90">
        <v>80</v>
      </c>
      <c r="AT596" s="90">
        <v>170</v>
      </c>
      <c r="AU596" s="90">
        <v>36</v>
      </c>
      <c r="AV596" s="90">
        <v>2</v>
      </c>
      <c r="AW596" s="90">
        <v>3</v>
      </c>
      <c r="AX596" s="230"/>
      <c r="AY596" s="104"/>
      <c r="AZ596" s="104"/>
      <c r="BA596" s="104"/>
      <c r="BB596" s="104"/>
      <c r="BC596" s="104"/>
      <c r="BD596" s="104"/>
      <c r="BE596" s="104"/>
      <c r="BF596" s="104"/>
      <c r="BG596" s="104"/>
      <c r="BH596" s="104"/>
      <c r="BI596" s="104"/>
      <c r="BJ596" s="104"/>
      <c r="BK596" s="104"/>
      <c r="BL596" s="104"/>
      <c r="BM596" s="104"/>
      <c r="BN596" s="421"/>
      <c r="BO596" s="104"/>
      <c r="BP596" s="104"/>
      <c r="BQ596" s="104"/>
      <c r="BR596" s="104"/>
      <c r="BS596" s="104"/>
      <c r="BT596" s="104"/>
      <c r="BU596" s="104"/>
    </row>
    <row r="597" spans="1:73" x14ac:dyDescent="0.25">
      <c r="A597" s="44">
        <f t="shared" si="84"/>
        <v>2015</v>
      </c>
      <c r="B597" s="44" t="str">
        <f t="shared" si="84"/>
        <v>NOVIEMBRE</v>
      </c>
      <c r="C597" s="44">
        <v>20</v>
      </c>
      <c r="D597" s="44" t="str">
        <f t="shared" si="83"/>
        <v>NOVIEMBRE 2015 / 19</v>
      </c>
      <c r="E597" s="104"/>
      <c r="F597" s="77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Q597" s="113"/>
      <c r="R597" s="113"/>
      <c r="S597" s="415"/>
      <c r="T597" s="113"/>
      <c r="U597" s="113"/>
      <c r="V597" s="104"/>
      <c r="W597" s="104"/>
      <c r="X597" s="104"/>
      <c r="Y597" s="104"/>
      <c r="Z597" s="104"/>
      <c r="AA597" s="230"/>
      <c r="AB597" s="115">
        <v>19</v>
      </c>
      <c r="AC597" s="66">
        <v>42328</v>
      </c>
      <c r="AD597" s="67">
        <v>58609</v>
      </c>
      <c r="AE597" s="68" t="s">
        <v>148</v>
      </c>
      <c r="AF597" s="69">
        <v>0.56399999999999995</v>
      </c>
      <c r="AG597" s="69">
        <v>85</v>
      </c>
      <c r="AH597" s="69">
        <v>34</v>
      </c>
      <c r="AI597" s="70">
        <v>1.41</v>
      </c>
      <c r="AJ597" s="70">
        <v>0</v>
      </c>
      <c r="AK597" s="71" t="s">
        <v>20</v>
      </c>
      <c r="AL597" s="69">
        <v>42</v>
      </c>
      <c r="AM597" s="71" t="s">
        <v>35</v>
      </c>
      <c r="AN597" s="70">
        <v>21186</v>
      </c>
      <c r="AO597" s="70">
        <v>0.38</v>
      </c>
      <c r="AP597" s="410"/>
      <c r="AQ597" s="99">
        <v>0.52</v>
      </c>
      <c r="AR597" s="99">
        <v>0.56999999999999995</v>
      </c>
      <c r="AS597" s="90">
        <v>80</v>
      </c>
      <c r="AT597" s="90">
        <v>170</v>
      </c>
      <c r="AU597" s="90">
        <v>36</v>
      </c>
      <c r="AV597" s="90">
        <v>2</v>
      </c>
      <c r="AW597" s="90">
        <v>3</v>
      </c>
      <c r="AX597" s="230"/>
      <c r="AY597" s="104"/>
      <c r="AZ597" s="104"/>
      <c r="BA597" s="104"/>
      <c r="BB597" s="104"/>
      <c r="BC597" s="104"/>
      <c r="BD597" s="104"/>
      <c r="BE597" s="104"/>
      <c r="BF597" s="104"/>
      <c r="BG597" s="104"/>
      <c r="BH597" s="104"/>
      <c r="BI597" s="104"/>
      <c r="BJ597" s="104"/>
      <c r="BK597" s="104"/>
      <c r="BL597" s="104"/>
      <c r="BM597" s="104"/>
      <c r="BN597" s="421"/>
      <c r="BO597" s="104"/>
      <c r="BP597" s="104"/>
      <c r="BQ597" s="104"/>
      <c r="BR597" s="104"/>
      <c r="BS597" s="104"/>
      <c r="BT597" s="104"/>
      <c r="BU597" s="104"/>
    </row>
    <row r="598" spans="1:73" x14ac:dyDescent="0.25">
      <c r="A598" s="44">
        <f t="shared" si="84"/>
        <v>2015</v>
      </c>
      <c r="B598" s="44" t="str">
        <f t="shared" si="84"/>
        <v>NOVIEMBRE</v>
      </c>
      <c r="C598" s="44">
        <v>21</v>
      </c>
      <c r="D598" s="44" t="str">
        <f t="shared" si="83"/>
        <v>NOVIEMBRE 2015 / 20</v>
      </c>
      <c r="E598" s="104"/>
      <c r="F598" s="77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Q598" s="113"/>
      <c r="R598" s="113"/>
      <c r="S598" s="415"/>
      <c r="T598" s="113"/>
      <c r="U598" s="113"/>
      <c r="V598" s="104"/>
      <c r="W598" s="104"/>
      <c r="X598" s="104"/>
      <c r="Y598" s="104"/>
      <c r="Z598" s="104"/>
      <c r="AA598" s="230"/>
      <c r="AB598" s="115">
        <v>20</v>
      </c>
      <c r="AC598" s="66">
        <v>42329</v>
      </c>
      <c r="AD598" s="67">
        <v>58639</v>
      </c>
      <c r="AE598" s="68" t="s">
        <v>36</v>
      </c>
      <c r="AF598" s="69">
        <v>0.5645</v>
      </c>
      <c r="AG598" s="69">
        <v>84</v>
      </c>
      <c r="AH598" s="69">
        <v>34</v>
      </c>
      <c r="AI598" s="70">
        <v>1.44</v>
      </c>
      <c r="AJ598" s="70">
        <v>0</v>
      </c>
      <c r="AK598" s="71" t="s">
        <v>20</v>
      </c>
      <c r="AL598" s="69">
        <v>42</v>
      </c>
      <c r="AM598" s="71" t="s">
        <v>35</v>
      </c>
      <c r="AN598" s="70">
        <v>21187</v>
      </c>
      <c r="AO598" s="70">
        <v>0.25</v>
      </c>
      <c r="AP598" s="410"/>
      <c r="AQ598" s="99">
        <v>0.52</v>
      </c>
      <c r="AR598" s="99">
        <v>0.56999999999999995</v>
      </c>
      <c r="AS598" s="90">
        <v>80</v>
      </c>
      <c r="AT598" s="90">
        <v>170</v>
      </c>
      <c r="AU598" s="90">
        <v>36</v>
      </c>
      <c r="AV598" s="90">
        <v>2</v>
      </c>
      <c r="AW598" s="90">
        <v>3</v>
      </c>
      <c r="AX598" s="230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421"/>
      <c r="BO598" s="104"/>
      <c r="BP598" s="104"/>
      <c r="BQ598" s="104"/>
      <c r="BR598" s="104"/>
      <c r="BS598" s="104"/>
      <c r="BT598" s="104"/>
      <c r="BU598" s="104"/>
    </row>
    <row r="599" spans="1:73" x14ac:dyDescent="0.25">
      <c r="A599" s="44">
        <f t="shared" si="84"/>
        <v>2015</v>
      </c>
      <c r="B599" s="44" t="str">
        <f t="shared" si="84"/>
        <v>NOVIEMBRE</v>
      </c>
      <c r="C599" s="44">
        <v>22</v>
      </c>
      <c r="D599" s="44" t="str">
        <f t="shared" si="83"/>
        <v>NOVIEMBRE 2015 / 21</v>
      </c>
      <c r="E599" s="104"/>
      <c r="F599" s="77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Q599" s="113"/>
      <c r="R599" s="113"/>
      <c r="S599" s="415"/>
      <c r="T599" s="113"/>
      <c r="U599" s="113"/>
      <c r="V599" s="104"/>
      <c r="W599" s="104"/>
      <c r="X599" s="104"/>
      <c r="Y599" s="104"/>
      <c r="Z599" s="104"/>
      <c r="AA599" s="230"/>
      <c r="AB599" s="115">
        <v>21</v>
      </c>
      <c r="AC599" s="66">
        <v>42331</v>
      </c>
      <c r="AD599" s="67">
        <v>58664</v>
      </c>
      <c r="AE599" s="68" t="s">
        <v>148</v>
      </c>
      <c r="AF599" s="69">
        <v>0.56389999999999996</v>
      </c>
      <c r="AG599" s="69">
        <v>85</v>
      </c>
      <c r="AH599" s="69">
        <v>34</v>
      </c>
      <c r="AI599" s="70">
        <v>1.31</v>
      </c>
      <c r="AJ599" s="70">
        <v>0</v>
      </c>
      <c r="AK599" s="71" t="s">
        <v>20</v>
      </c>
      <c r="AL599" s="69">
        <v>42</v>
      </c>
      <c r="AM599" s="71" t="s">
        <v>35</v>
      </c>
      <c r="AN599" s="70">
        <v>21189</v>
      </c>
      <c r="AO599" s="70">
        <v>0.3</v>
      </c>
      <c r="AP599" s="410"/>
      <c r="AQ599" s="99">
        <v>0.52</v>
      </c>
      <c r="AR599" s="99">
        <v>0.56999999999999995</v>
      </c>
      <c r="AS599" s="90">
        <v>80</v>
      </c>
      <c r="AT599" s="90">
        <v>170</v>
      </c>
      <c r="AU599" s="90">
        <v>36</v>
      </c>
      <c r="AV599" s="90">
        <v>2</v>
      </c>
      <c r="AW599" s="90">
        <v>3</v>
      </c>
      <c r="AX599" s="230"/>
      <c r="AY599" s="104"/>
      <c r="AZ599" s="104"/>
      <c r="BA599" s="104"/>
      <c r="BB599" s="104"/>
      <c r="BC599" s="104"/>
      <c r="BD599" s="104"/>
      <c r="BE599" s="104"/>
      <c r="BF599" s="104"/>
      <c r="BG599" s="104"/>
      <c r="BH599" s="104"/>
      <c r="BI599" s="104"/>
      <c r="BJ599" s="104"/>
      <c r="BK599" s="104"/>
      <c r="BL599" s="104"/>
      <c r="BM599" s="104"/>
      <c r="BN599" s="421"/>
      <c r="BO599" s="104"/>
      <c r="BP599" s="104"/>
      <c r="BQ599" s="104"/>
      <c r="BR599" s="104"/>
      <c r="BS599" s="104"/>
      <c r="BT599" s="104"/>
      <c r="BU599" s="104"/>
    </row>
    <row r="600" spans="1:73" x14ac:dyDescent="0.25">
      <c r="A600" s="44">
        <f t="shared" si="84"/>
        <v>2015</v>
      </c>
      <c r="B600" s="44" t="str">
        <f t="shared" si="84"/>
        <v>NOVIEMBRE</v>
      </c>
      <c r="C600" s="44">
        <v>23</v>
      </c>
      <c r="D600" s="44" t="str">
        <f t="shared" si="83"/>
        <v>NOVIEMBRE 2015 / 22</v>
      </c>
      <c r="E600" s="104"/>
      <c r="F600" s="77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Q600" s="113"/>
      <c r="R600" s="113"/>
      <c r="S600" s="415"/>
      <c r="T600" s="113"/>
      <c r="U600" s="113"/>
      <c r="V600" s="104"/>
      <c r="W600" s="104"/>
      <c r="X600" s="104"/>
      <c r="Y600" s="104"/>
      <c r="Z600" s="104"/>
      <c r="AA600" s="230"/>
      <c r="AB600" s="115">
        <v>22</v>
      </c>
      <c r="AC600" s="66">
        <v>42332</v>
      </c>
      <c r="AD600" s="67">
        <v>58689</v>
      </c>
      <c r="AE600" s="68" t="s">
        <v>36</v>
      </c>
      <c r="AF600" s="69">
        <v>0.56279999999999997</v>
      </c>
      <c r="AG600" s="69">
        <v>86</v>
      </c>
      <c r="AH600" s="69">
        <v>34</v>
      </c>
      <c r="AI600" s="70">
        <v>1.39</v>
      </c>
      <c r="AJ600" s="70">
        <v>0</v>
      </c>
      <c r="AK600" s="71" t="s">
        <v>20</v>
      </c>
      <c r="AL600" s="69">
        <v>41</v>
      </c>
      <c r="AM600" s="71" t="s">
        <v>35</v>
      </c>
      <c r="AN600" s="70">
        <v>21187</v>
      </c>
      <c r="AO600" s="70">
        <v>0.5</v>
      </c>
      <c r="AP600" s="410"/>
      <c r="AQ600" s="99">
        <v>0.52</v>
      </c>
      <c r="AR600" s="99">
        <v>0.56999999999999995</v>
      </c>
      <c r="AS600" s="90">
        <v>80</v>
      </c>
      <c r="AT600" s="90">
        <v>170</v>
      </c>
      <c r="AU600" s="90">
        <v>36</v>
      </c>
      <c r="AV600" s="90">
        <v>2</v>
      </c>
      <c r="AW600" s="90">
        <v>3</v>
      </c>
      <c r="AX600" s="230"/>
      <c r="AY600" s="104"/>
      <c r="AZ600" s="104"/>
      <c r="BA600" s="104"/>
      <c r="BB600" s="104"/>
      <c r="BC600" s="104"/>
      <c r="BD600" s="104"/>
      <c r="BE600" s="104"/>
      <c r="BF600" s="104"/>
      <c r="BG600" s="104"/>
      <c r="BH600" s="104"/>
      <c r="BI600" s="104"/>
      <c r="BJ600" s="104"/>
      <c r="BK600" s="104"/>
      <c r="BL600" s="104"/>
      <c r="BM600" s="104"/>
      <c r="BN600" s="421"/>
      <c r="BO600" s="104"/>
      <c r="BP600" s="104"/>
      <c r="BQ600" s="104"/>
      <c r="BR600" s="104"/>
      <c r="BS600" s="104"/>
      <c r="BT600" s="104"/>
      <c r="BU600" s="104"/>
    </row>
    <row r="601" spans="1:73" x14ac:dyDescent="0.25">
      <c r="A601" s="44">
        <f t="shared" si="84"/>
        <v>2015</v>
      </c>
      <c r="B601" s="44" t="str">
        <f t="shared" si="84"/>
        <v>NOVIEMBRE</v>
      </c>
      <c r="C601" s="44">
        <v>24</v>
      </c>
      <c r="D601" s="44" t="str">
        <f t="shared" si="83"/>
        <v>NOVIEMBRE 2015 / 23</v>
      </c>
      <c r="E601" s="104"/>
      <c r="F601" s="77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Q601" s="113"/>
      <c r="R601" s="113"/>
      <c r="S601" s="415"/>
      <c r="T601" s="113"/>
      <c r="U601" s="113"/>
      <c r="V601" s="104"/>
      <c r="W601" s="104"/>
      <c r="X601" s="104"/>
      <c r="Y601" s="104"/>
      <c r="Z601" s="104"/>
      <c r="AA601" s="230"/>
      <c r="AB601" s="115">
        <v>23</v>
      </c>
      <c r="AC601" s="66">
        <v>42333</v>
      </c>
      <c r="AD601" s="67">
        <v>58713</v>
      </c>
      <c r="AE601" s="68" t="s">
        <v>148</v>
      </c>
      <c r="AF601" s="69">
        <v>0.56359999999999999</v>
      </c>
      <c r="AG601" s="69">
        <v>87</v>
      </c>
      <c r="AH601" s="69">
        <v>34</v>
      </c>
      <c r="AI601" s="70">
        <v>1.37</v>
      </c>
      <c r="AJ601" s="70">
        <v>0</v>
      </c>
      <c r="AK601" s="71" t="s">
        <v>20</v>
      </c>
      <c r="AL601" s="69">
        <v>40</v>
      </c>
      <c r="AM601" s="71" t="s">
        <v>35</v>
      </c>
      <c r="AN601" s="70">
        <v>21187</v>
      </c>
      <c r="AO601" s="70">
        <v>0.48</v>
      </c>
      <c r="AP601" s="410"/>
      <c r="AQ601" s="99">
        <v>0.52</v>
      </c>
      <c r="AR601" s="99">
        <v>0.56999999999999995</v>
      </c>
      <c r="AS601" s="90">
        <v>80</v>
      </c>
      <c r="AT601" s="90">
        <v>170</v>
      </c>
      <c r="AU601" s="90">
        <v>36</v>
      </c>
      <c r="AV601" s="90">
        <v>2</v>
      </c>
      <c r="AW601" s="90">
        <v>3</v>
      </c>
      <c r="AX601" s="230"/>
      <c r="AY601" s="104"/>
      <c r="AZ601" s="104"/>
      <c r="BA601" s="104"/>
      <c r="BB601" s="104"/>
      <c r="BC601" s="104"/>
      <c r="BD601" s="104"/>
      <c r="BE601" s="104"/>
      <c r="BF601" s="104"/>
      <c r="BG601" s="104"/>
      <c r="BH601" s="104"/>
      <c r="BI601" s="104"/>
      <c r="BJ601" s="104"/>
      <c r="BK601" s="104"/>
      <c r="BL601" s="104"/>
      <c r="BM601" s="104"/>
      <c r="BN601" s="421"/>
      <c r="BO601" s="104"/>
      <c r="BP601" s="104"/>
      <c r="BQ601" s="104"/>
      <c r="BR601" s="104"/>
      <c r="BS601" s="104"/>
      <c r="BT601" s="104"/>
      <c r="BU601" s="104"/>
    </row>
    <row r="602" spans="1:73" x14ac:dyDescent="0.25">
      <c r="A602" s="44">
        <f t="shared" si="84"/>
        <v>2015</v>
      </c>
      <c r="B602" s="44" t="str">
        <f t="shared" si="84"/>
        <v>NOVIEMBRE</v>
      </c>
      <c r="C602" s="44">
        <v>25</v>
      </c>
      <c r="D602" s="44" t="str">
        <f t="shared" si="83"/>
        <v>NOVIEMBRE 2015 / 24</v>
      </c>
      <c r="E602" s="104"/>
      <c r="F602" s="77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Q602" s="113"/>
      <c r="R602" s="113"/>
      <c r="S602" s="415"/>
      <c r="T602" s="113"/>
      <c r="U602" s="113"/>
      <c r="V602" s="104"/>
      <c r="W602" s="104"/>
      <c r="X602" s="104"/>
      <c r="Y602" s="104"/>
      <c r="Z602" s="104"/>
      <c r="AA602" s="230"/>
      <c r="AB602" s="115">
        <v>24</v>
      </c>
      <c r="AC602" s="66">
        <v>42334</v>
      </c>
      <c r="AD602" s="67">
        <v>58747</v>
      </c>
      <c r="AE602" s="68" t="s">
        <v>36</v>
      </c>
      <c r="AF602" s="69">
        <v>0.56359999999999999</v>
      </c>
      <c r="AG602" s="69">
        <v>86</v>
      </c>
      <c r="AH602" s="69">
        <v>34</v>
      </c>
      <c r="AI602" s="70">
        <v>1.53</v>
      </c>
      <c r="AJ602" s="70">
        <v>0</v>
      </c>
      <c r="AK602" s="71" t="s">
        <v>20</v>
      </c>
      <c r="AL602" s="69">
        <v>41</v>
      </c>
      <c r="AM602" s="71" t="s">
        <v>35</v>
      </c>
      <c r="AN602" s="70">
        <v>21192</v>
      </c>
      <c r="AO602" s="70">
        <v>0.25</v>
      </c>
      <c r="AP602" s="410"/>
      <c r="AQ602" s="99">
        <v>0.52</v>
      </c>
      <c r="AR602" s="99">
        <v>0.56999999999999995</v>
      </c>
      <c r="AS602" s="90">
        <v>80</v>
      </c>
      <c r="AT602" s="90">
        <v>170</v>
      </c>
      <c r="AU602" s="90">
        <v>36</v>
      </c>
      <c r="AV602" s="90">
        <v>2</v>
      </c>
      <c r="AW602" s="90">
        <v>3</v>
      </c>
      <c r="AX602" s="230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421"/>
      <c r="BO602" s="104"/>
      <c r="BP602" s="104"/>
      <c r="BQ602" s="104"/>
      <c r="BR602" s="104"/>
      <c r="BS602" s="104"/>
      <c r="BT602" s="104"/>
      <c r="BU602" s="104"/>
    </row>
    <row r="603" spans="1:73" x14ac:dyDescent="0.25">
      <c r="A603" s="44">
        <f t="shared" si="84"/>
        <v>2015</v>
      </c>
      <c r="B603" s="44" t="str">
        <f t="shared" si="84"/>
        <v>NOVIEMBRE</v>
      </c>
      <c r="C603" s="44">
        <v>26</v>
      </c>
      <c r="D603" s="44" t="str">
        <f t="shared" si="83"/>
        <v>NOVIEMBRE 2015 / 25</v>
      </c>
      <c r="E603" s="104"/>
      <c r="F603" s="77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Q603" s="113"/>
      <c r="R603" s="113"/>
      <c r="S603" s="415"/>
      <c r="T603" s="113"/>
      <c r="U603" s="113"/>
      <c r="V603" s="104"/>
      <c r="W603" s="104"/>
      <c r="X603" s="104"/>
      <c r="Y603" s="104"/>
      <c r="Z603" s="104"/>
      <c r="AA603" s="230"/>
      <c r="AB603" s="115">
        <v>25</v>
      </c>
      <c r="AC603" s="66">
        <v>42335</v>
      </c>
      <c r="AD603" s="67">
        <v>58770</v>
      </c>
      <c r="AE603" s="68" t="s">
        <v>148</v>
      </c>
      <c r="AF603" s="69">
        <v>0.56179999999999997</v>
      </c>
      <c r="AG603" s="69">
        <v>88</v>
      </c>
      <c r="AH603" s="69">
        <v>34</v>
      </c>
      <c r="AI603" s="70">
        <v>1.32</v>
      </c>
      <c r="AJ603" s="70">
        <v>0</v>
      </c>
      <c r="AK603" s="71" t="s">
        <v>20</v>
      </c>
      <c r="AL603" s="69">
        <v>40</v>
      </c>
      <c r="AM603" s="71" t="s">
        <v>35</v>
      </c>
      <c r="AN603" s="70">
        <v>21197</v>
      </c>
      <c r="AO603" s="70">
        <v>0.36</v>
      </c>
      <c r="AP603" s="410"/>
      <c r="AQ603" s="99">
        <v>0.52</v>
      </c>
      <c r="AR603" s="99">
        <v>0.56999999999999995</v>
      </c>
      <c r="AS603" s="90">
        <v>80</v>
      </c>
      <c r="AT603" s="90">
        <v>170</v>
      </c>
      <c r="AU603" s="90">
        <v>36</v>
      </c>
      <c r="AV603" s="90">
        <v>2</v>
      </c>
      <c r="AW603" s="90">
        <v>3</v>
      </c>
      <c r="AX603" s="230"/>
      <c r="AY603" s="104"/>
      <c r="AZ603" s="104"/>
      <c r="BA603" s="104"/>
      <c r="BB603" s="104"/>
      <c r="BC603" s="104"/>
      <c r="BD603" s="104"/>
      <c r="BE603" s="104"/>
      <c r="BF603" s="104"/>
      <c r="BG603" s="104"/>
      <c r="BH603" s="104"/>
      <c r="BI603" s="104"/>
      <c r="BJ603" s="104"/>
      <c r="BK603" s="104"/>
      <c r="BL603" s="104"/>
      <c r="BM603" s="104"/>
      <c r="BN603" s="421"/>
      <c r="BO603" s="104"/>
      <c r="BP603" s="104"/>
      <c r="BQ603" s="104"/>
      <c r="BR603" s="104"/>
      <c r="BS603" s="104"/>
      <c r="BT603" s="104"/>
      <c r="BU603" s="104"/>
    </row>
    <row r="604" spans="1:73" x14ac:dyDescent="0.25">
      <c r="A604" s="44">
        <f t="shared" si="84"/>
        <v>2015</v>
      </c>
      <c r="B604" s="44" t="str">
        <f t="shared" si="84"/>
        <v>NOVIEMBRE</v>
      </c>
      <c r="C604" s="44">
        <v>27</v>
      </c>
      <c r="D604" s="44" t="str">
        <f t="shared" si="83"/>
        <v>NOVIEMBRE 2015 / 26</v>
      </c>
      <c r="E604" s="104"/>
      <c r="F604" s="77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Q604" s="113"/>
      <c r="R604" s="113"/>
      <c r="S604" s="415"/>
      <c r="T604" s="113"/>
      <c r="U604" s="113"/>
      <c r="V604" s="104"/>
      <c r="W604" s="104"/>
      <c r="X604" s="104"/>
      <c r="Y604" s="104"/>
      <c r="Z604" s="104"/>
      <c r="AA604" s="230"/>
      <c r="AB604" s="115">
        <v>26</v>
      </c>
      <c r="AC604" s="66">
        <v>42336</v>
      </c>
      <c r="AD604" s="67">
        <v>58795</v>
      </c>
      <c r="AE604" s="68" t="s">
        <v>36</v>
      </c>
      <c r="AF604" s="69">
        <v>0.56279999999999997</v>
      </c>
      <c r="AG604" s="69">
        <v>87</v>
      </c>
      <c r="AH604" s="69">
        <v>34</v>
      </c>
      <c r="AI604" s="70">
        <v>1.54</v>
      </c>
      <c r="AJ604" s="70">
        <v>0</v>
      </c>
      <c r="AK604" s="71" t="s">
        <v>20</v>
      </c>
      <c r="AL604" s="69">
        <v>40</v>
      </c>
      <c r="AM604" s="71" t="s">
        <v>35</v>
      </c>
      <c r="AN604" s="70">
        <v>21194</v>
      </c>
      <c r="AO604" s="70">
        <v>0.3</v>
      </c>
      <c r="AP604" s="410"/>
      <c r="AQ604" s="99">
        <v>0.52</v>
      </c>
      <c r="AR604" s="99">
        <v>0.56999999999999995</v>
      </c>
      <c r="AS604" s="90">
        <v>80</v>
      </c>
      <c r="AT604" s="90">
        <v>170</v>
      </c>
      <c r="AU604" s="90">
        <v>36</v>
      </c>
      <c r="AV604" s="90">
        <v>2</v>
      </c>
      <c r="AW604" s="90">
        <v>3</v>
      </c>
      <c r="AX604" s="230"/>
      <c r="AY604" s="104"/>
      <c r="AZ604" s="104"/>
      <c r="BA604" s="104"/>
      <c r="BB604" s="104"/>
      <c r="BC604" s="104"/>
      <c r="BD604" s="104"/>
      <c r="BE604" s="104"/>
      <c r="BF604" s="104"/>
      <c r="BG604" s="104"/>
      <c r="BH604" s="104"/>
      <c r="BI604" s="104"/>
      <c r="BJ604" s="104"/>
      <c r="BK604" s="104"/>
      <c r="BL604" s="104"/>
      <c r="BM604" s="104"/>
      <c r="BN604" s="421"/>
      <c r="BO604" s="104"/>
      <c r="BP604" s="104"/>
      <c r="BQ604" s="104"/>
      <c r="BR604" s="104"/>
      <c r="BS604" s="104"/>
      <c r="BT604" s="104"/>
      <c r="BU604" s="104"/>
    </row>
    <row r="605" spans="1:73" x14ac:dyDescent="0.25">
      <c r="A605" s="44">
        <f t="shared" si="84"/>
        <v>2015</v>
      </c>
      <c r="B605" s="44" t="str">
        <f t="shared" si="84"/>
        <v>NOVIEMBRE</v>
      </c>
      <c r="C605" s="44">
        <v>28</v>
      </c>
      <c r="D605" s="44" t="str">
        <f t="shared" si="83"/>
        <v>NOVIEMBRE 2015 / 27</v>
      </c>
      <c r="E605" s="104"/>
      <c r="F605" s="77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Q605" s="113"/>
      <c r="R605" s="113"/>
      <c r="S605" s="415"/>
      <c r="T605" s="113"/>
      <c r="U605" s="113"/>
      <c r="V605" s="104"/>
      <c r="W605" s="104"/>
      <c r="X605" s="104"/>
      <c r="Y605" s="104"/>
      <c r="Z605" s="104"/>
      <c r="AA605" s="230"/>
      <c r="AB605" s="115">
        <v>27</v>
      </c>
      <c r="AC605" s="66">
        <v>42338</v>
      </c>
      <c r="AD605" s="67">
        <v>58972</v>
      </c>
      <c r="AE605" s="68" t="s">
        <v>148</v>
      </c>
      <c r="AF605" s="69">
        <v>0.56269999999999998</v>
      </c>
      <c r="AG605" s="69">
        <v>88</v>
      </c>
      <c r="AH605" s="69">
        <v>34</v>
      </c>
      <c r="AI605" s="70">
        <v>1.67</v>
      </c>
      <c r="AJ605" s="70">
        <v>0</v>
      </c>
      <c r="AK605" s="71" t="s">
        <v>20</v>
      </c>
      <c r="AL605" s="69">
        <v>40</v>
      </c>
      <c r="AM605" s="71" t="s">
        <v>35</v>
      </c>
      <c r="AN605" s="70">
        <v>21192</v>
      </c>
      <c r="AO605" s="70">
        <v>0.38</v>
      </c>
      <c r="AP605" s="410"/>
      <c r="AQ605" s="99">
        <v>0.52</v>
      </c>
      <c r="AR605" s="99">
        <v>0.56999999999999995</v>
      </c>
      <c r="AS605" s="90">
        <v>80</v>
      </c>
      <c r="AT605" s="90">
        <v>170</v>
      </c>
      <c r="AU605" s="90">
        <v>36</v>
      </c>
      <c r="AV605" s="90">
        <v>2</v>
      </c>
      <c r="AW605" s="90">
        <v>3</v>
      </c>
      <c r="AX605" s="230"/>
      <c r="AY605" s="104"/>
      <c r="AZ605" s="104"/>
      <c r="BA605" s="104"/>
      <c r="BB605" s="104"/>
      <c r="BC605" s="104"/>
      <c r="BD605" s="104"/>
      <c r="BE605" s="104"/>
      <c r="BF605" s="104"/>
      <c r="BG605" s="104"/>
      <c r="BH605" s="104"/>
      <c r="BI605" s="104"/>
      <c r="BJ605" s="104"/>
      <c r="BK605" s="104"/>
      <c r="BL605" s="104"/>
      <c r="BM605" s="104"/>
      <c r="BN605" s="421"/>
      <c r="BO605" s="104"/>
      <c r="BP605" s="104"/>
      <c r="BQ605" s="104"/>
      <c r="BR605" s="104"/>
      <c r="BS605" s="104"/>
      <c r="BT605" s="104"/>
      <c r="BU605" s="104"/>
    </row>
    <row r="606" spans="1:73" x14ac:dyDescent="0.25">
      <c r="A606" s="44">
        <f t="shared" si="84"/>
        <v>2015</v>
      </c>
      <c r="B606" s="44" t="str">
        <f t="shared" si="84"/>
        <v>NOVIEMBRE</v>
      </c>
      <c r="C606" s="44">
        <v>29</v>
      </c>
      <c r="D606" s="44" t="str">
        <f t="shared" si="83"/>
        <v>NOVIEMBRE 2015 / 28</v>
      </c>
      <c r="S606" s="417"/>
    </row>
    <row r="607" spans="1:73" x14ac:dyDescent="0.25">
      <c r="A607" s="44">
        <f t="shared" si="84"/>
        <v>2015</v>
      </c>
      <c r="B607" s="44" t="str">
        <f t="shared" si="84"/>
        <v>NOVIEMBRE</v>
      </c>
      <c r="C607" s="44">
        <v>30</v>
      </c>
      <c r="D607" s="44" t="str">
        <f t="shared" si="83"/>
        <v>NOVIEMBRE 2015 / 29</v>
      </c>
      <c r="S607" s="417"/>
    </row>
    <row r="608" spans="1:73" x14ac:dyDescent="0.25">
      <c r="A608" s="44">
        <f t="shared" si="84"/>
        <v>2015</v>
      </c>
      <c r="B608" s="44" t="str">
        <f t="shared" si="84"/>
        <v>NOVIEMBRE</v>
      </c>
      <c r="C608" s="44">
        <v>31</v>
      </c>
      <c r="D608" s="44" t="str">
        <f t="shared" si="83"/>
        <v>NOVIEMBRE 2015 / 30</v>
      </c>
      <c r="S608" s="417"/>
    </row>
    <row r="609" spans="1:74" s="206" customFormat="1" ht="15.75" x14ac:dyDescent="0.25">
      <c r="D609" s="44" t="str">
        <f t="shared" si="83"/>
        <v>NOVIEMBRE 2015 / 31</v>
      </c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17"/>
      <c r="T609" s="44"/>
      <c r="U609" s="44"/>
      <c r="V609" s="44"/>
      <c r="W609" s="44"/>
      <c r="X609" s="44"/>
      <c r="Y609" s="44"/>
      <c r="Z609" s="44"/>
      <c r="AA609" s="207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11"/>
      <c r="AQ609" s="44"/>
      <c r="AR609" s="44"/>
      <c r="AS609" s="44"/>
      <c r="AT609" s="44"/>
      <c r="AU609" s="44"/>
      <c r="AV609" s="44"/>
      <c r="AW609" s="44"/>
      <c r="AX609" s="207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22"/>
      <c r="BO609" s="44"/>
      <c r="BP609" s="44"/>
      <c r="BQ609" s="44"/>
      <c r="BR609" s="44"/>
      <c r="BS609" s="44"/>
      <c r="BT609" s="44"/>
      <c r="BU609" s="44"/>
      <c r="BV609" s="209" t="str">
        <f>IFERROR(AVERAGE(BV578:BV608),"")</f>
        <v/>
      </c>
    </row>
    <row r="610" spans="1:74" ht="15.75" x14ac:dyDescent="0.25">
      <c r="A610" s="44">
        <v>2015</v>
      </c>
      <c r="B610" s="44" t="s">
        <v>238</v>
      </c>
      <c r="C610" s="44">
        <v>1</v>
      </c>
      <c r="D610" s="208" t="s">
        <v>228</v>
      </c>
      <c r="E610" s="209">
        <f t="shared" ref="E610:AJ610" si="85">IFERROR(AVERAGE(E579:E609),"")</f>
        <v>8</v>
      </c>
      <c r="F610" s="209">
        <f t="shared" si="85"/>
        <v>42324.73333333333</v>
      </c>
      <c r="G610" s="209">
        <f t="shared" si="85"/>
        <v>58518.133333333331</v>
      </c>
      <c r="H610" s="209" t="str">
        <f t="shared" si="85"/>
        <v/>
      </c>
      <c r="I610" s="209">
        <f t="shared" si="85"/>
        <v>0.55087333333333333</v>
      </c>
      <c r="J610" s="209">
        <f t="shared" si="85"/>
        <v>101.53333333333333</v>
      </c>
      <c r="K610" s="209">
        <f t="shared" si="85"/>
        <v>28.2</v>
      </c>
      <c r="L610" s="209">
        <f t="shared" si="85"/>
        <v>1.4746666666666668</v>
      </c>
      <c r="M610" s="209">
        <f t="shared" si="85"/>
        <v>0</v>
      </c>
      <c r="N610" s="209" t="str">
        <f t="shared" si="85"/>
        <v/>
      </c>
      <c r="O610" s="209">
        <f t="shared" si="85"/>
        <v>3</v>
      </c>
      <c r="P610" s="209" t="str">
        <f t="shared" si="85"/>
        <v/>
      </c>
      <c r="Q610" s="209">
        <f t="shared" si="85"/>
        <v>21249.599999999999</v>
      </c>
      <c r="R610" s="209">
        <f t="shared" si="85"/>
        <v>1.4119999999999999</v>
      </c>
      <c r="S610" s="418" t="str">
        <f t="shared" si="85"/>
        <v/>
      </c>
      <c r="T610" s="209">
        <f t="shared" si="85"/>
        <v>0.5199999999999998</v>
      </c>
      <c r="U610" s="209">
        <f t="shared" si="85"/>
        <v>0.57000000000000006</v>
      </c>
      <c r="V610" s="209">
        <f t="shared" si="85"/>
        <v>80</v>
      </c>
      <c r="W610" s="209">
        <f t="shared" si="85"/>
        <v>170</v>
      </c>
      <c r="X610" s="209">
        <f t="shared" si="85"/>
        <v>36</v>
      </c>
      <c r="Y610" s="209">
        <f t="shared" si="85"/>
        <v>2</v>
      </c>
      <c r="Z610" s="209">
        <f t="shared" si="85"/>
        <v>3</v>
      </c>
      <c r="AA610" s="209" t="str">
        <f t="shared" si="85"/>
        <v/>
      </c>
      <c r="AB610" s="209">
        <f t="shared" si="85"/>
        <v>14</v>
      </c>
      <c r="AC610" s="209">
        <f t="shared" si="85"/>
        <v>42323.296296296299</v>
      </c>
      <c r="AD610" s="209">
        <f t="shared" si="85"/>
        <v>58483.851851851854</v>
      </c>
      <c r="AE610" s="209" t="str">
        <f t="shared" si="85"/>
        <v/>
      </c>
      <c r="AF610" s="209">
        <f t="shared" si="85"/>
        <v>0.56333333333333335</v>
      </c>
      <c r="AG610" s="209">
        <f t="shared" si="85"/>
        <v>86.407407407407405</v>
      </c>
      <c r="AH610" s="209">
        <f t="shared" si="85"/>
        <v>34</v>
      </c>
      <c r="AI610" s="209">
        <f t="shared" si="85"/>
        <v>1.4596296296296298</v>
      </c>
      <c r="AJ610" s="209">
        <f t="shared" si="85"/>
        <v>0</v>
      </c>
      <c r="AK610" s="209" t="str">
        <f t="shared" ref="AK610:BP610" si="86">IFERROR(AVERAGE(AK579:AK609),"")</f>
        <v/>
      </c>
      <c r="AL610" s="209">
        <f t="shared" si="86"/>
        <v>41.111111111111114</v>
      </c>
      <c r="AM610" s="209" t="str">
        <f t="shared" si="86"/>
        <v/>
      </c>
      <c r="AN610" s="209">
        <f t="shared" si="86"/>
        <v>21189.407407407409</v>
      </c>
      <c r="AO610" s="209">
        <f t="shared" si="86"/>
        <v>0.38333333333333347</v>
      </c>
      <c r="AP610" s="412" t="str">
        <f t="shared" si="86"/>
        <v/>
      </c>
      <c r="AQ610" s="209">
        <f t="shared" si="86"/>
        <v>0.51999999999999968</v>
      </c>
      <c r="AR610" s="209">
        <f t="shared" si="86"/>
        <v>0.57000000000000017</v>
      </c>
      <c r="AS610" s="209">
        <f t="shared" si="86"/>
        <v>80</v>
      </c>
      <c r="AT610" s="209">
        <f t="shared" si="86"/>
        <v>170</v>
      </c>
      <c r="AU610" s="209">
        <f t="shared" si="86"/>
        <v>36</v>
      </c>
      <c r="AV610" s="209">
        <f t="shared" si="86"/>
        <v>2</v>
      </c>
      <c r="AW610" s="209">
        <f t="shared" si="86"/>
        <v>3</v>
      </c>
      <c r="AX610" s="209" t="str">
        <f t="shared" si="86"/>
        <v/>
      </c>
      <c r="AY610" s="209">
        <f t="shared" si="86"/>
        <v>2.5</v>
      </c>
      <c r="AZ610" s="209">
        <f t="shared" si="86"/>
        <v>42326.75</v>
      </c>
      <c r="BA610" s="209" t="str">
        <f t="shared" si="86"/>
        <v/>
      </c>
      <c r="BB610" s="209" t="str">
        <f t="shared" si="86"/>
        <v/>
      </c>
      <c r="BC610" s="209">
        <f t="shared" si="86"/>
        <v>0.56110000000000004</v>
      </c>
      <c r="BD610" s="209">
        <f t="shared" si="86"/>
        <v>89</v>
      </c>
      <c r="BE610" s="209">
        <f t="shared" si="86"/>
        <v>33.512</v>
      </c>
      <c r="BF610" s="209">
        <f t="shared" si="86"/>
        <v>0.84</v>
      </c>
      <c r="BG610" s="209">
        <f t="shared" si="86"/>
        <v>0.92500000000000004</v>
      </c>
      <c r="BH610" s="209">
        <f t="shared" si="86"/>
        <v>0.02</v>
      </c>
      <c r="BI610" s="209">
        <f t="shared" si="86"/>
        <v>1</v>
      </c>
      <c r="BJ610" s="209">
        <f t="shared" si="86"/>
        <v>5.0000000000000001E-3</v>
      </c>
      <c r="BK610" s="209" t="str">
        <f t="shared" si="86"/>
        <v/>
      </c>
      <c r="BL610" s="209">
        <f t="shared" si="86"/>
        <v>21252.75</v>
      </c>
      <c r="BM610" s="209">
        <f t="shared" si="86"/>
        <v>0.5</v>
      </c>
      <c r="BN610" s="423" t="str">
        <f t="shared" si="86"/>
        <v/>
      </c>
      <c r="BO610" s="209">
        <f t="shared" si="86"/>
        <v>0.52</v>
      </c>
      <c r="BP610" s="209">
        <f t="shared" si="86"/>
        <v>0.56999999999999995</v>
      </c>
      <c r="BQ610" s="209">
        <f t="shared" ref="BQ610:BU610" si="87">IFERROR(AVERAGE(BQ579:BQ609),"")</f>
        <v>80</v>
      </c>
      <c r="BR610" s="209">
        <f t="shared" si="87"/>
        <v>170</v>
      </c>
      <c r="BS610" s="209">
        <f t="shared" si="87"/>
        <v>36</v>
      </c>
      <c r="BT610" s="209">
        <f t="shared" si="87"/>
        <v>2</v>
      </c>
      <c r="BU610" s="209">
        <f t="shared" si="87"/>
        <v>3</v>
      </c>
    </row>
    <row r="611" spans="1:74" x14ac:dyDescent="0.25">
      <c r="A611" s="44">
        <f>A610</f>
        <v>2015</v>
      </c>
      <c r="B611" s="44" t="str">
        <f>B610</f>
        <v>DICIEMBRE</v>
      </c>
      <c r="C611" s="44">
        <v>2</v>
      </c>
      <c r="D611" s="44" t="str">
        <f t="shared" ref="D611:D641" si="88">B610&amp;" "&amp;A610&amp;" / "&amp;C610</f>
        <v>DICIEMBRE 2015 / 1</v>
      </c>
      <c r="E611" s="104">
        <v>1</v>
      </c>
      <c r="F611" s="78">
        <v>42339</v>
      </c>
      <c r="G611" s="114">
        <v>58990</v>
      </c>
      <c r="H611" s="114" t="s">
        <v>19</v>
      </c>
      <c r="I611" s="92">
        <v>0.54659999999999997</v>
      </c>
      <c r="J611" s="93">
        <v>110</v>
      </c>
      <c r="K611" s="93">
        <v>28</v>
      </c>
      <c r="L611" s="93">
        <v>1.24</v>
      </c>
      <c r="M611" s="93">
        <v>0</v>
      </c>
      <c r="N611" s="94" t="s">
        <v>20</v>
      </c>
      <c r="O611" s="93">
        <v>3</v>
      </c>
      <c r="P611" s="94" t="s">
        <v>21</v>
      </c>
      <c r="Q611" s="121">
        <v>21279</v>
      </c>
      <c r="R611" s="93">
        <v>1.1299999999999999</v>
      </c>
      <c r="S611" s="414"/>
      <c r="T611" s="99">
        <v>0.52</v>
      </c>
      <c r="U611" s="99">
        <v>0.56999999999999995</v>
      </c>
      <c r="V611" s="90">
        <v>80</v>
      </c>
      <c r="W611" s="90">
        <v>170</v>
      </c>
      <c r="X611" s="90">
        <v>36</v>
      </c>
      <c r="Y611" s="90">
        <v>2</v>
      </c>
      <c r="Z611" s="90">
        <v>3</v>
      </c>
      <c r="AA611" s="230"/>
      <c r="AB611" s="115">
        <v>1</v>
      </c>
      <c r="AC611" s="66">
        <v>42339</v>
      </c>
      <c r="AD611" s="67">
        <v>58994</v>
      </c>
      <c r="AE611" s="68" t="s">
        <v>36</v>
      </c>
      <c r="AF611" s="69">
        <v>0.56330000000000002</v>
      </c>
      <c r="AG611" s="69">
        <v>87</v>
      </c>
      <c r="AH611" s="69">
        <v>34</v>
      </c>
      <c r="AI611" s="70">
        <v>1.67</v>
      </c>
      <c r="AJ611" s="70">
        <v>0</v>
      </c>
      <c r="AK611" s="71" t="s">
        <v>20</v>
      </c>
      <c r="AL611" s="69">
        <v>40</v>
      </c>
      <c r="AM611" s="71" t="s">
        <v>35</v>
      </c>
      <c r="AN611" s="70">
        <v>21190</v>
      </c>
      <c r="AO611" s="70">
        <v>0.38</v>
      </c>
      <c r="AP611" s="410"/>
      <c r="AQ611" s="99">
        <v>0.52</v>
      </c>
      <c r="AR611" s="99">
        <v>0.56999999999999995</v>
      </c>
      <c r="AS611" s="90">
        <v>80</v>
      </c>
      <c r="AT611" s="90">
        <v>170</v>
      </c>
      <c r="AU611" s="90">
        <v>36</v>
      </c>
      <c r="AV611" s="90">
        <v>2</v>
      </c>
      <c r="AW611" s="90">
        <v>3</v>
      </c>
      <c r="AX611" s="230"/>
      <c r="AY611" s="104">
        <v>1</v>
      </c>
      <c r="AZ611" s="116">
        <v>42340</v>
      </c>
      <c r="BA611" s="117"/>
      <c r="BB611" s="117"/>
      <c r="BC611" s="117">
        <v>0.56159999999999999</v>
      </c>
      <c r="BD611" s="70">
        <v>89</v>
      </c>
      <c r="BE611" s="102">
        <f>((9/5)*BF611)+32</f>
        <v>33.512</v>
      </c>
      <c r="BF611" s="70">
        <v>0.84</v>
      </c>
      <c r="BG611" s="70">
        <v>1.2</v>
      </c>
      <c r="BH611" s="70">
        <v>0.02</v>
      </c>
      <c r="BI611" s="70">
        <v>1</v>
      </c>
      <c r="BJ611" s="118">
        <v>5.0000000000000001E-3</v>
      </c>
      <c r="BK611" s="117" t="s">
        <v>37</v>
      </c>
      <c r="BL611" s="70">
        <v>21248</v>
      </c>
      <c r="BM611" s="70">
        <v>0.5</v>
      </c>
      <c r="BN611" s="424"/>
      <c r="BO611" s="99">
        <v>0.52</v>
      </c>
      <c r="BP611" s="99">
        <v>0.56999999999999995</v>
      </c>
      <c r="BQ611" s="90">
        <v>80</v>
      </c>
      <c r="BR611" s="90">
        <v>170</v>
      </c>
      <c r="BS611" s="90">
        <v>36</v>
      </c>
      <c r="BT611" s="90">
        <v>2</v>
      </c>
      <c r="BU611" s="90">
        <v>3</v>
      </c>
    </row>
    <row r="612" spans="1:74" x14ac:dyDescent="0.25">
      <c r="A612" s="44">
        <f t="shared" ref="A612:B640" si="89">A611</f>
        <v>2015</v>
      </c>
      <c r="B612" s="44" t="str">
        <f t="shared" si="89"/>
        <v>DICIEMBRE</v>
      </c>
      <c r="C612" s="44">
        <v>3</v>
      </c>
      <c r="D612" s="44" t="str">
        <f t="shared" si="88"/>
        <v>DICIEMBRE 2015 / 2</v>
      </c>
      <c r="E612" s="104">
        <v>2</v>
      </c>
      <c r="F612" s="78">
        <v>42340</v>
      </c>
      <c r="G612" s="114">
        <v>59071</v>
      </c>
      <c r="H612" s="114" t="s">
        <v>19</v>
      </c>
      <c r="I612" s="92">
        <v>0.54749999999999999</v>
      </c>
      <c r="J612" s="93">
        <v>108</v>
      </c>
      <c r="K612" s="93">
        <v>28</v>
      </c>
      <c r="L612" s="93">
        <v>1.1299999999999999</v>
      </c>
      <c r="M612" s="93">
        <v>0</v>
      </c>
      <c r="N612" s="94" t="s">
        <v>20</v>
      </c>
      <c r="O612" s="93">
        <v>3</v>
      </c>
      <c r="P612" s="94" t="s">
        <v>21</v>
      </c>
      <c r="Q612" s="121">
        <v>21275</v>
      </c>
      <c r="R612" s="93">
        <v>1.05</v>
      </c>
      <c r="S612" s="414"/>
      <c r="T612" s="99">
        <v>0.52</v>
      </c>
      <c r="U612" s="99">
        <v>0.56999999999999995</v>
      </c>
      <c r="V612" s="90">
        <v>80</v>
      </c>
      <c r="W612" s="90">
        <v>170</v>
      </c>
      <c r="X612" s="90">
        <v>36</v>
      </c>
      <c r="Y612" s="90">
        <v>2</v>
      </c>
      <c r="Z612" s="90">
        <v>3</v>
      </c>
      <c r="AA612" s="230"/>
      <c r="AB612" s="115">
        <v>2</v>
      </c>
      <c r="AC612" s="66">
        <v>42340</v>
      </c>
      <c r="AD612" s="67">
        <v>59056</v>
      </c>
      <c r="AE612" s="68" t="s">
        <v>148</v>
      </c>
      <c r="AF612" s="69">
        <v>0.56399999999999995</v>
      </c>
      <c r="AG612" s="69">
        <v>86</v>
      </c>
      <c r="AH612" s="69">
        <v>34</v>
      </c>
      <c r="AI612" s="70">
        <v>1.65</v>
      </c>
      <c r="AJ612" s="70">
        <v>0</v>
      </c>
      <c r="AK612" s="71" t="s">
        <v>20</v>
      </c>
      <c r="AL612" s="69">
        <v>41</v>
      </c>
      <c r="AM612" s="71" t="s">
        <v>35</v>
      </c>
      <c r="AN612" s="70">
        <v>21185</v>
      </c>
      <c r="AO612" s="70">
        <v>0.43</v>
      </c>
      <c r="AP612" s="410"/>
      <c r="AQ612" s="99">
        <v>0.52</v>
      </c>
      <c r="AR612" s="99">
        <v>0.56999999999999995</v>
      </c>
      <c r="AS612" s="90">
        <v>80</v>
      </c>
      <c r="AT612" s="90">
        <v>170</v>
      </c>
      <c r="AU612" s="90">
        <v>36</v>
      </c>
      <c r="AV612" s="90">
        <v>2</v>
      </c>
      <c r="AW612" s="90">
        <v>3</v>
      </c>
      <c r="AX612" s="230"/>
      <c r="AY612" s="104">
        <v>2</v>
      </c>
      <c r="AZ612" s="116">
        <v>42356</v>
      </c>
      <c r="BA612" s="117"/>
      <c r="BB612" s="117"/>
      <c r="BC612" s="117">
        <v>0.5575</v>
      </c>
      <c r="BD612" s="70">
        <v>96</v>
      </c>
      <c r="BE612" s="102">
        <f>((9/5)*BF612)+32</f>
        <v>33.512</v>
      </c>
      <c r="BF612" s="70">
        <v>0.84</v>
      </c>
      <c r="BG612" s="70">
        <v>0.8</v>
      </c>
      <c r="BH612" s="70">
        <v>0.02</v>
      </c>
      <c r="BI612" s="70">
        <v>1</v>
      </c>
      <c r="BJ612" s="118">
        <v>5.0000000000000001E-3</v>
      </c>
      <c r="BK612" s="117" t="s">
        <v>37</v>
      </c>
      <c r="BL612" s="70">
        <v>21280</v>
      </c>
      <c r="BM612" s="70">
        <v>0.5</v>
      </c>
      <c r="BN612" s="424"/>
      <c r="BO612" s="99">
        <v>0.52</v>
      </c>
      <c r="BP612" s="99">
        <v>0.56999999999999995</v>
      </c>
      <c r="BQ612" s="90">
        <v>80</v>
      </c>
      <c r="BR612" s="90">
        <v>170</v>
      </c>
      <c r="BS612" s="90">
        <v>36</v>
      </c>
      <c r="BT612" s="90">
        <v>2</v>
      </c>
      <c r="BU612" s="90">
        <v>3</v>
      </c>
    </row>
    <row r="613" spans="1:74" x14ac:dyDescent="0.25">
      <c r="A613" s="44">
        <f t="shared" si="89"/>
        <v>2015</v>
      </c>
      <c r="B613" s="44" t="str">
        <f t="shared" si="89"/>
        <v>DICIEMBRE</v>
      </c>
      <c r="C613" s="44">
        <v>4</v>
      </c>
      <c r="D613" s="44" t="str">
        <f t="shared" si="88"/>
        <v>DICIEMBRE 2015 / 3</v>
      </c>
      <c r="E613" s="104">
        <v>3</v>
      </c>
      <c r="F613" s="78">
        <v>42342</v>
      </c>
      <c r="G613" s="114">
        <v>59133</v>
      </c>
      <c r="H613" s="114" t="s">
        <v>19</v>
      </c>
      <c r="I613" s="92">
        <v>0.54869999999999997</v>
      </c>
      <c r="J613" s="93">
        <v>109</v>
      </c>
      <c r="K613" s="93">
        <v>28</v>
      </c>
      <c r="L613" s="93">
        <v>1.1499999999999999</v>
      </c>
      <c r="M613" s="93">
        <v>0</v>
      </c>
      <c r="N613" s="94" t="s">
        <v>20</v>
      </c>
      <c r="O613" s="93">
        <v>3</v>
      </c>
      <c r="P613" s="94" t="s">
        <v>21</v>
      </c>
      <c r="Q613" s="121">
        <v>21262</v>
      </c>
      <c r="R613" s="93">
        <v>1.04</v>
      </c>
      <c r="S613" s="414"/>
      <c r="T613" s="99">
        <v>0.52</v>
      </c>
      <c r="U613" s="99">
        <v>0.56999999999999995</v>
      </c>
      <c r="V613" s="90">
        <v>80</v>
      </c>
      <c r="W613" s="90">
        <v>170</v>
      </c>
      <c r="X613" s="90">
        <v>36</v>
      </c>
      <c r="Y613" s="90">
        <v>2</v>
      </c>
      <c r="Z613" s="90">
        <v>3</v>
      </c>
      <c r="AA613" s="230"/>
      <c r="AB613" s="115">
        <v>3</v>
      </c>
      <c r="AC613" s="66">
        <v>42341</v>
      </c>
      <c r="AD613" s="67">
        <v>59077</v>
      </c>
      <c r="AE613" s="68" t="s">
        <v>36</v>
      </c>
      <c r="AF613" s="69">
        <v>0.56410000000000005</v>
      </c>
      <c r="AG613" s="69">
        <v>85</v>
      </c>
      <c r="AH613" s="69">
        <v>35</v>
      </c>
      <c r="AI613" s="70">
        <v>1.63</v>
      </c>
      <c r="AJ613" s="70">
        <v>0</v>
      </c>
      <c r="AK613" s="71" t="s">
        <v>20</v>
      </c>
      <c r="AL613" s="69">
        <v>40</v>
      </c>
      <c r="AM613" s="71" t="s">
        <v>35</v>
      </c>
      <c r="AN613" s="70">
        <v>21186</v>
      </c>
      <c r="AO613" s="70">
        <v>0.42</v>
      </c>
      <c r="AP613" s="410"/>
      <c r="AQ613" s="99">
        <v>0.52</v>
      </c>
      <c r="AR613" s="99">
        <v>0.56999999999999995</v>
      </c>
      <c r="AS613" s="90">
        <v>80</v>
      </c>
      <c r="AT613" s="90">
        <v>170</v>
      </c>
      <c r="AU613" s="90">
        <v>36</v>
      </c>
      <c r="AV613" s="90">
        <v>2</v>
      </c>
      <c r="AW613" s="90">
        <v>3</v>
      </c>
      <c r="AX613" s="230"/>
      <c r="AY613" s="104">
        <v>3</v>
      </c>
      <c r="AZ613" s="116">
        <v>42359</v>
      </c>
      <c r="BA613" s="117"/>
      <c r="BB613" s="117"/>
      <c r="BC613" s="117">
        <v>0.5615</v>
      </c>
      <c r="BD613" s="70">
        <v>89</v>
      </c>
      <c r="BE613" s="102">
        <f>((9/5)*BF613)+32</f>
        <v>33.512</v>
      </c>
      <c r="BF613" s="70">
        <v>0.84</v>
      </c>
      <c r="BG613" s="70">
        <v>1</v>
      </c>
      <c r="BH613" s="70">
        <v>0.02</v>
      </c>
      <c r="BI613" s="70">
        <v>1</v>
      </c>
      <c r="BJ613" s="118">
        <v>5.0000000000000001E-3</v>
      </c>
      <c r="BK613" s="117" t="s">
        <v>37</v>
      </c>
      <c r="BL613" s="70">
        <v>21248</v>
      </c>
      <c r="BM613" s="70">
        <v>0.5</v>
      </c>
      <c r="BN613" s="424"/>
      <c r="BO613" s="99">
        <v>0.52</v>
      </c>
      <c r="BP613" s="99">
        <v>0.56999999999999995</v>
      </c>
      <c r="BQ613" s="90">
        <v>80</v>
      </c>
      <c r="BR613" s="90">
        <v>170</v>
      </c>
      <c r="BS613" s="90">
        <v>36</v>
      </c>
      <c r="BT613" s="90">
        <v>2</v>
      </c>
      <c r="BU613" s="90">
        <v>3</v>
      </c>
    </row>
    <row r="614" spans="1:74" x14ac:dyDescent="0.25">
      <c r="A614" s="44">
        <f t="shared" si="89"/>
        <v>2015</v>
      </c>
      <c r="B614" s="44" t="str">
        <f t="shared" si="89"/>
        <v>DICIEMBRE</v>
      </c>
      <c r="C614" s="44">
        <v>5</v>
      </c>
      <c r="D614" s="44" t="str">
        <f t="shared" si="88"/>
        <v>DICIEMBRE 2015 / 4</v>
      </c>
      <c r="E614" s="104">
        <v>4</v>
      </c>
      <c r="F614" s="78">
        <v>42346</v>
      </c>
      <c r="G614" s="114">
        <v>59185</v>
      </c>
      <c r="H614" s="114" t="s">
        <v>19</v>
      </c>
      <c r="I614" s="92">
        <v>0.54810000000000003</v>
      </c>
      <c r="J614" s="93">
        <v>106</v>
      </c>
      <c r="K614" s="93">
        <v>28</v>
      </c>
      <c r="L614" s="93">
        <v>1.39</v>
      </c>
      <c r="M614" s="93">
        <v>0</v>
      </c>
      <c r="N614" s="94" t="s">
        <v>20</v>
      </c>
      <c r="O614" s="93">
        <v>3</v>
      </c>
      <c r="P614" s="94" t="s">
        <v>21</v>
      </c>
      <c r="Q614" s="121">
        <v>21269</v>
      </c>
      <c r="R614" s="93">
        <v>1.1000000000000001</v>
      </c>
      <c r="S614" s="414"/>
      <c r="T614" s="99">
        <v>0.52</v>
      </c>
      <c r="U614" s="99">
        <v>0.56999999999999995</v>
      </c>
      <c r="V614" s="90">
        <v>80</v>
      </c>
      <c r="W614" s="90">
        <v>170</v>
      </c>
      <c r="X614" s="90">
        <v>36</v>
      </c>
      <c r="Y614" s="90">
        <v>2</v>
      </c>
      <c r="Z614" s="90">
        <v>3</v>
      </c>
      <c r="AA614" s="230"/>
      <c r="AB614" s="115">
        <v>4</v>
      </c>
      <c r="AC614" s="66">
        <v>42342</v>
      </c>
      <c r="AD614" s="67">
        <v>59107</v>
      </c>
      <c r="AE614" s="68" t="s">
        <v>148</v>
      </c>
      <c r="AF614" s="69">
        <v>0.56359999999999999</v>
      </c>
      <c r="AG614" s="69">
        <v>87</v>
      </c>
      <c r="AH614" s="69">
        <v>34</v>
      </c>
      <c r="AI614" s="70">
        <v>1.44</v>
      </c>
      <c r="AJ614" s="70">
        <v>0</v>
      </c>
      <c r="AK614" s="71" t="s">
        <v>20</v>
      </c>
      <c r="AL614" s="69">
        <v>41</v>
      </c>
      <c r="AM614" s="71" t="s">
        <v>35</v>
      </c>
      <c r="AN614" s="70">
        <v>21182</v>
      </c>
      <c r="AO614" s="70">
        <v>0.77</v>
      </c>
      <c r="AP614" s="410"/>
      <c r="AQ614" s="99">
        <v>0.52</v>
      </c>
      <c r="AR614" s="99">
        <v>0.56999999999999995</v>
      </c>
      <c r="AS614" s="90">
        <v>80</v>
      </c>
      <c r="AT614" s="90">
        <v>170</v>
      </c>
      <c r="AU614" s="90">
        <v>36</v>
      </c>
      <c r="AV614" s="90">
        <v>2</v>
      </c>
      <c r="AW614" s="90">
        <v>3</v>
      </c>
      <c r="AX614" s="230"/>
      <c r="AY614" s="104">
        <v>4</v>
      </c>
      <c r="AZ614" s="116">
        <v>42367</v>
      </c>
      <c r="BA614" s="117"/>
      <c r="BB614" s="117"/>
      <c r="BC614" s="117">
        <v>0.56240000000000001</v>
      </c>
      <c r="BD614" s="70">
        <v>88</v>
      </c>
      <c r="BE614" s="102">
        <f>((9/5)*BF614)+32</f>
        <v>33.512</v>
      </c>
      <c r="BF614" s="70">
        <v>0.84</v>
      </c>
      <c r="BG614" s="70">
        <v>0.9</v>
      </c>
      <c r="BH614" s="70">
        <v>0.02</v>
      </c>
      <c r="BI614" s="70">
        <v>1</v>
      </c>
      <c r="BJ614" s="118">
        <v>5.0000000000000001E-3</v>
      </c>
      <c r="BK614" s="117" t="s">
        <v>37</v>
      </c>
      <c r="BL614" s="70">
        <v>21239</v>
      </c>
      <c r="BM614" s="70">
        <v>0.5</v>
      </c>
      <c r="BN614" s="424"/>
      <c r="BO614" s="99">
        <v>0.52</v>
      </c>
      <c r="BP614" s="99">
        <v>0.56999999999999995</v>
      </c>
      <c r="BQ614" s="90">
        <v>80</v>
      </c>
      <c r="BR614" s="90">
        <v>170</v>
      </c>
      <c r="BS614" s="90">
        <v>36</v>
      </c>
      <c r="BT614" s="90">
        <v>2</v>
      </c>
      <c r="BU614" s="90">
        <v>3</v>
      </c>
    </row>
    <row r="615" spans="1:74" x14ac:dyDescent="0.25">
      <c r="A615" s="44">
        <f t="shared" si="89"/>
        <v>2015</v>
      </c>
      <c r="B615" s="44" t="str">
        <f t="shared" si="89"/>
        <v>DICIEMBRE</v>
      </c>
      <c r="C615" s="44">
        <v>6</v>
      </c>
      <c r="D615" s="44" t="str">
        <f t="shared" si="88"/>
        <v>DICIEMBRE 2015 / 5</v>
      </c>
      <c r="E615" s="104">
        <v>5</v>
      </c>
      <c r="F615" s="78">
        <v>42347</v>
      </c>
      <c r="G615" s="114">
        <v>59226</v>
      </c>
      <c r="H615" s="114" t="s">
        <v>19</v>
      </c>
      <c r="I615" s="92">
        <v>0.55000000000000004</v>
      </c>
      <c r="J615" s="93">
        <v>100</v>
      </c>
      <c r="K615" s="93">
        <v>28</v>
      </c>
      <c r="L615" s="93">
        <v>1.74</v>
      </c>
      <c r="M615" s="93">
        <v>0</v>
      </c>
      <c r="N615" s="94" t="s">
        <v>20</v>
      </c>
      <c r="O615" s="93">
        <v>3</v>
      </c>
      <c r="P615" s="94" t="s">
        <v>21</v>
      </c>
      <c r="Q615" s="121">
        <v>21276</v>
      </c>
      <c r="R615" s="93">
        <v>0.75</v>
      </c>
      <c r="S615" s="414"/>
      <c r="T615" s="99">
        <v>0.52</v>
      </c>
      <c r="U615" s="99">
        <v>0.56999999999999995</v>
      </c>
      <c r="V615" s="90">
        <v>80</v>
      </c>
      <c r="W615" s="90">
        <v>170</v>
      </c>
      <c r="X615" s="90">
        <v>36</v>
      </c>
      <c r="Y615" s="90">
        <v>2</v>
      </c>
      <c r="Z615" s="90">
        <v>3</v>
      </c>
      <c r="AA615" s="230"/>
      <c r="AB615" s="115">
        <v>5</v>
      </c>
      <c r="AC615" s="66">
        <v>42343</v>
      </c>
      <c r="AD615" s="67">
        <v>59137</v>
      </c>
      <c r="AE615" s="68" t="s">
        <v>36</v>
      </c>
      <c r="AF615" s="69">
        <v>0.56389999999999996</v>
      </c>
      <c r="AG615" s="69">
        <v>86</v>
      </c>
      <c r="AH615" s="69">
        <v>34</v>
      </c>
      <c r="AI615" s="70">
        <v>1.33</v>
      </c>
      <c r="AJ615" s="70">
        <v>0</v>
      </c>
      <c r="AK615" s="71" t="s">
        <v>20</v>
      </c>
      <c r="AL615" s="69">
        <v>41</v>
      </c>
      <c r="AM615" s="71" t="s">
        <v>35</v>
      </c>
      <c r="AN615" s="70">
        <v>21183</v>
      </c>
      <c r="AO615" s="70">
        <v>0.62</v>
      </c>
      <c r="AP615" s="410"/>
      <c r="AQ615" s="99">
        <v>0.52</v>
      </c>
      <c r="AR615" s="99">
        <v>0.56999999999999995</v>
      </c>
      <c r="AS615" s="90">
        <v>80</v>
      </c>
      <c r="AT615" s="90">
        <v>170</v>
      </c>
      <c r="AU615" s="90">
        <v>36</v>
      </c>
      <c r="AV615" s="90">
        <v>2</v>
      </c>
      <c r="AW615" s="90">
        <v>3</v>
      </c>
      <c r="AX615" s="230"/>
      <c r="AY615" s="104"/>
      <c r="AZ615" s="104"/>
      <c r="BA615" s="104"/>
      <c r="BB615" s="104"/>
      <c r="BC615" s="104"/>
      <c r="BD615" s="104"/>
      <c r="BE615" s="104"/>
      <c r="BF615" s="104"/>
      <c r="BG615" s="104"/>
      <c r="BH615" s="104"/>
      <c r="BI615" s="104"/>
      <c r="BJ615" s="104"/>
      <c r="BK615" s="104"/>
      <c r="BL615" s="104"/>
      <c r="BM615" s="104"/>
      <c r="BN615" s="421"/>
      <c r="BO615" s="104"/>
      <c r="BP615" s="104"/>
      <c r="BQ615" s="104"/>
      <c r="BR615" s="104"/>
      <c r="BS615" s="104"/>
      <c r="BT615" s="104"/>
      <c r="BU615" s="104"/>
    </row>
    <row r="616" spans="1:74" x14ac:dyDescent="0.25">
      <c r="A616" s="44">
        <f t="shared" si="89"/>
        <v>2015</v>
      </c>
      <c r="B616" s="44" t="str">
        <f t="shared" si="89"/>
        <v>DICIEMBRE</v>
      </c>
      <c r="C616" s="44">
        <v>7</v>
      </c>
      <c r="D616" s="44" t="str">
        <f t="shared" si="88"/>
        <v>DICIEMBRE 2015 / 6</v>
      </c>
      <c r="E616" s="104">
        <v>6</v>
      </c>
      <c r="F616" s="78">
        <v>42350</v>
      </c>
      <c r="G616" s="124">
        <v>59296</v>
      </c>
      <c r="H616" s="124" t="s">
        <v>19</v>
      </c>
      <c r="I616" s="108">
        <v>0.54949999999999999</v>
      </c>
      <c r="J616" s="109">
        <v>102</v>
      </c>
      <c r="K616" s="109">
        <v>28</v>
      </c>
      <c r="L616" s="109">
        <v>1.49</v>
      </c>
      <c r="M616" s="109">
        <v>0</v>
      </c>
      <c r="N616" s="108" t="s">
        <v>20</v>
      </c>
      <c r="O616" s="109">
        <v>3</v>
      </c>
      <c r="P616" s="110" t="s">
        <v>21</v>
      </c>
      <c r="Q616" s="121">
        <v>21255</v>
      </c>
      <c r="R616" s="108">
        <v>1.27</v>
      </c>
      <c r="S616" s="414"/>
      <c r="T616" s="99">
        <v>0.52</v>
      </c>
      <c r="U616" s="99">
        <v>0.56999999999999995</v>
      </c>
      <c r="V616" s="90">
        <v>80</v>
      </c>
      <c r="W616" s="90">
        <v>170</v>
      </c>
      <c r="X616" s="90">
        <v>36</v>
      </c>
      <c r="Y616" s="90">
        <v>2</v>
      </c>
      <c r="Z616" s="90">
        <v>3</v>
      </c>
      <c r="AA616" s="230"/>
      <c r="AB616" s="115">
        <v>6</v>
      </c>
      <c r="AC616" s="66">
        <v>42344</v>
      </c>
      <c r="AD616" s="67">
        <v>59149</v>
      </c>
      <c r="AE616" s="68" t="s">
        <v>148</v>
      </c>
      <c r="AF616" s="69">
        <v>0.56299999999999994</v>
      </c>
      <c r="AG616" s="69">
        <v>87</v>
      </c>
      <c r="AH616" s="69">
        <v>34</v>
      </c>
      <c r="AI616" s="70">
        <v>1.39</v>
      </c>
      <c r="AJ616" s="70">
        <v>0</v>
      </c>
      <c r="AK616" s="71" t="s">
        <v>20</v>
      </c>
      <c r="AL616" s="69">
        <v>41</v>
      </c>
      <c r="AM616" s="71" t="s">
        <v>35</v>
      </c>
      <c r="AN616" s="70">
        <v>21188</v>
      </c>
      <c r="AO616" s="70">
        <v>0.5</v>
      </c>
      <c r="AP616" s="410"/>
      <c r="AQ616" s="99">
        <v>0.52</v>
      </c>
      <c r="AR616" s="99">
        <v>0.56999999999999995</v>
      </c>
      <c r="AS616" s="90">
        <v>80</v>
      </c>
      <c r="AT616" s="90">
        <v>170</v>
      </c>
      <c r="AU616" s="90">
        <v>36</v>
      </c>
      <c r="AV616" s="90">
        <v>2</v>
      </c>
      <c r="AW616" s="90">
        <v>3</v>
      </c>
      <c r="AX616" s="230"/>
      <c r="AY616" s="104"/>
      <c r="AZ616" s="104"/>
      <c r="BA616" s="104"/>
      <c r="BB616" s="104"/>
      <c r="BC616" s="104"/>
      <c r="BD616" s="104"/>
      <c r="BE616" s="104"/>
      <c r="BF616" s="104"/>
      <c r="BG616" s="104"/>
      <c r="BH616" s="104"/>
      <c r="BI616" s="104"/>
      <c r="BJ616" s="104"/>
      <c r="BK616" s="104"/>
      <c r="BL616" s="104"/>
      <c r="BM616" s="104"/>
      <c r="BN616" s="421"/>
      <c r="BO616" s="104"/>
      <c r="BP616" s="104"/>
      <c r="BQ616" s="104"/>
      <c r="BR616" s="104"/>
      <c r="BS616" s="104"/>
      <c r="BT616" s="104"/>
      <c r="BU616" s="104"/>
    </row>
    <row r="617" spans="1:74" x14ac:dyDescent="0.25">
      <c r="A617" s="44">
        <f t="shared" si="89"/>
        <v>2015</v>
      </c>
      <c r="B617" s="44" t="str">
        <f t="shared" si="89"/>
        <v>DICIEMBRE</v>
      </c>
      <c r="C617" s="44">
        <v>8</v>
      </c>
      <c r="D617" s="44" t="str">
        <f t="shared" si="88"/>
        <v>DICIEMBRE 2015 / 7</v>
      </c>
      <c r="E617" s="104">
        <v>7</v>
      </c>
      <c r="F617" s="78">
        <v>42354</v>
      </c>
      <c r="G617" s="124">
        <v>59364</v>
      </c>
      <c r="H617" s="124" t="s">
        <v>19</v>
      </c>
      <c r="I617" s="108">
        <v>0.55159999999999998</v>
      </c>
      <c r="J617" s="93">
        <v>101</v>
      </c>
      <c r="K617" s="109">
        <v>28</v>
      </c>
      <c r="L617" s="109">
        <v>1.42</v>
      </c>
      <c r="M617" s="109">
        <v>0</v>
      </c>
      <c r="N617" s="108" t="s">
        <v>20</v>
      </c>
      <c r="O617" s="112">
        <v>3</v>
      </c>
      <c r="P617" s="110" t="s">
        <v>21</v>
      </c>
      <c r="Q617" s="121">
        <v>21256</v>
      </c>
      <c r="R617" s="108">
        <v>0.93</v>
      </c>
      <c r="S617" s="414"/>
      <c r="T617" s="99">
        <v>0.52</v>
      </c>
      <c r="U617" s="99">
        <v>0.56999999999999995</v>
      </c>
      <c r="V617" s="90">
        <v>80</v>
      </c>
      <c r="W617" s="90">
        <v>170</v>
      </c>
      <c r="X617" s="90">
        <v>36</v>
      </c>
      <c r="Y617" s="90">
        <v>2</v>
      </c>
      <c r="Z617" s="90">
        <v>3</v>
      </c>
      <c r="AA617" s="230"/>
      <c r="AB617" s="115">
        <v>7</v>
      </c>
      <c r="AC617" s="66">
        <v>42345</v>
      </c>
      <c r="AD617" s="67">
        <v>59159</v>
      </c>
      <c r="AE617" s="68" t="s">
        <v>36</v>
      </c>
      <c r="AF617" s="69">
        <v>0.56440000000000001</v>
      </c>
      <c r="AG617" s="69">
        <v>84</v>
      </c>
      <c r="AH617" s="69">
        <v>34</v>
      </c>
      <c r="AI617" s="70">
        <v>1.42</v>
      </c>
      <c r="AJ617" s="70">
        <v>0</v>
      </c>
      <c r="AK617" s="71" t="s">
        <v>20</v>
      </c>
      <c r="AL617" s="69">
        <v>41</v>
      </c>
      <c r="AM617" s="71" t="s">
        <v>35</v>
      </c>
      <c r="AN617" s="70">
        <v>21186</v>
      </c>
      <c r="AO617" s="70">
        <v>0.26</v>
      </c>
      <c r="AP617" s="410"/>
      <c r="AQ617" s="99">
        <v>0.52</v>
      </c>
      <c r="AR617" s="99">
        <v>0.56999999999999995</v>
      </c>
      <c r="AS617" s="90">
        <v>80</v>
      </c>
      <c r="AT617" s="90">
        <v>170</v>
      </c>
      <c r="AU617" s="90">
        <v>36</v>
      </c>
      <c r="AV617" s="90">
        <v>2</v>
      </c>
      <c r="AW617" s="90">
        <v>3</v>
      </c>
      <c r="AX617" s="230"/>
      <c r="AY617" s="104"/>
      <c r="AZ617" s="104"/>
      <c r="BA617" s="104"/>
      <c r="BB617" s="104"/>
      <c r="BC617" s="104"/>
      <c r="BD617" s="104"/>
      <c r="BE617" s="104"/>
      <c r="BF617" s="104"/>
      <c r="BG617" s="104"/>
      <c r="BH617" s="104"/>
      <c r="BI617" s="104"/>
      <c r="BJ617" s="104"/>
      <c r="BK617" s="104"/>
      <c r="BL617" s="104"/>
      <c r="BM617" s="104"/>
      <c r="BN617" s="421"/>
      <c r="BO617" s="104"/>
      <c r="BP617" s="104"/>
      <c r="BQ617" s="104"/>
      <c r="BR617" s="104"/>
      <c r="BS617" s="104"/>
      <c r="BT617" s="104"/>
      <c r="BU617" s="104"/>
    </row>
    <row r="618" spans="1:74" x14ac:dyDescent="0.25">
      <c r="A618" s="44">
        <f t="shared" si="89"/>
        <v>2015</v>
      </c>
      <c r="B618" s="44" t="str">
        <f t="shared" si="89"/>
        <v>DICIEMBRE</v>
      </c>
      <c r="C618" s="44">
        <v>9</v>
      </c>
      <c r="D618" s="44" t="str">
        <f t="shared" si="88"/>
        <v>DICIEMBRE 2015 / 8</v>
      </c>
      <c r="E618" s="104">
        <v>8</v>
      </c>
      <c r="F618" s="78">
        <v>42355</v>
      </c>
      <c r="G618" s="124">
        <v>59400</v>
      </c>
      <c r="H618" s="124" t="s">
        <v>19</v>
      </c>
      <c r="I618" s="108">
        <v>0.55049999999999999</v>
      </c>
      <c r="J618" s="93">
        <v>100</v>
      </c>
      <c r="K618" s="109">
        <v>28</v>
      </c>
      <c r="L618" s="109">
        <v>1.02</v>
      </c>
      <c r="M618" s="109">
        <v>0</v>
      </c>
      <c r="N618" s="108" t="s">
        <v>20</v>
      </c>
      <c r="O618" s="112">
        <v>3</v>
      </c>
      <c r="P618" s="110" t="s">
        <v>21</v>
      </c>
      <c r="Q618" s="121">
        <v>21222</v>
      </c>
      <c r="R618" s="108">
        <v>1.57</v>
      </c>
      <c r="S618" s="414"/>
      <c r="T618" s="99">
        <v>0.52</v>
      </c>
      <c r="U618" s="99">
        <v>0.56999999999999995</v>
      </c>
      <c r="V618" s="90">
        <v>80</v>
      </c>
      <c r="W618" s="90">
        <v>170</v>
      </c>
      <c r="X618" s="90">
        <v>36</v>
      </c>
      <c r="Y618" s="90">
        <v>2</v>
      </c>
      <c r="Z618" s="90">
        <v>3</v>
      </c>
      <c r="AA618" s="230"/>
      <c r="AB618" s="115">
        <v>8</v>
      </c>
      <c r="AC618" s="66">
        <v>42346</v>
      </c>
      <c r="AD618" s="67">
        <v>59187</v>
      </c>
      <c r="AE618" s="68" t="s">
        <v>148</v>
      </c>
      <c r="AF618" s="69">
        <v>0.56379999999999997</v>
      </c>
      <c r="AG618" s="69">
        <v>85</v>
      </c>
      <c r="AH618" s="69">
        <v>34</v>
      </c>
      <c r="AI618" s="70">
        <v>1.48</v>
      </c>
      <c r="AJ618" s="70">
        <v>0</v>
      </c>
      <c r="AK618" s="71" t="s">
        <v>20</v>
      </c>
      <c r="AL618" s="69">
        <v>41</v>
      </c>
      <c r="AM618" s="71" t="s">
        <v>35</v>
      </c>
      <c r="AN618" s="70">
        <v>21188</v>
      </c>
      <c r="AO618" s="70">
        <v>0.28999999999999998</v>
      </c>
      <c r="AP618" s="410"/>
      <c r="AQ618" s="99">
        <v>0.52</v>
      </c>
      <c r="AR618" s="99">
        <v>0.56999999999999995</v>
      </c>
      <c r="AS618" s="90">
        <v>80</v>
      </c>
      <c r="AT618" s="90">
        <v>170</v>
      </c>
      <c r="AU618" s="90">
        <v>36</v>
      </c>
      <c r="AV618" s="90">
        <v>2</v>
      </c>
      <c r="AW618" s="90">
        <v>3</v>
      </c>
      <c r="AX618" s="230"/>
      <c r="AY618" s="104"/>
      <c r="AZ618" s="104"/>
      <c r="BA618" s="104"/>
      <c r="BB618" s="104"/>
      <c r="BC618" s="104"/>
      <c r="BD618" s="104"/>
      <c r="BE618" s="104"/>
      <c r="BF618" s="104"/>
      <c r="BG618" s="104"/>
      <c r="BH618" s="104"/>
      <c r="BI618" s="104"/>
      <c r="BJ618" s="104"/>
      <c r="BK618" s="104"/>
      <c r="BL618" s="104"/>
      <c r="BM618" s="104"/>
      <c r="BN618" s="421"/>
      <c r="BO618" s="104"/>
      <c r="BP618" s="104"/>
      <c r="BQ618" s="104"/>
      <c r="BR618" s="104"/>
      <c r="BS618" s="104"/>
      <c r="BT618" s="104"/>
      <c r="BU618" s="104"/>
    </row>
    <row r="619" spans="1:74" x14ac:dyDescent="0.25">
      <c r="A619" s="44">
        <f t="shared" si="89"/>
        <v>2015</v>
      </c>
      <c r="B619" s="44" t="str">
        <f t="shared" si="89"/>
        <v>DICIEMBRE</v>
      </c>
      <c r="C619" s="44">
        <v>10</v>
      </c>
      <c r="D619" s="44" t="str">
        <f t="shared" si="88"/>
        <v>DICIEMBRE 2015 / 9</v>
      </c>
      <c r="E619" s="104">
        <v>9</v>
      </c>
      <c r="F619" s="78">
        <v>42357</v>
      </c>
      <c r="G619" s="124">
        <v>59453</v>
      </c>
      <c r="H619" s="124" t="s">
        <v>19</v>
      </c>
      <c r="I619" s="108">
        <v>0.53900000000000003</v>
      </c>
      <c r="J619" s="93">
        <v>108</v>
      </c>
      <c r="K619" s="109">
        <v>28</v>
      </c>
      <c r="L619" s="109">
        <v>0.38</v>
      </c>
      <c r="M619" s="109">
        <v>0</v>
      </c>
      <c r="N619" s="108" t="s">
        <v>20</v>
      </c>
      <c r="O619" s="112">
        <v>3</v>
      </c>
      <c r="P619" s="110" t="s">
        <v>21</v>
      </c>
      <c r="Q619" s="121">
        <v>21310</v>
      </c>
      <c r="R619" s="108">
        <v>2.4</v>
      </c>
      <c r="S619" s="414"/>
      <c r="T619" s="99">
        <v>0.52</v>
      </c>
      <c r="U619" s="99">
        <v>0.56999999999999995</v>
      </c>
      <c r="V619" s="90">
        <v>80</v>
      </c>
      <c r="W619" s="90">
        <v>170</v>
      </c>
      <c r="X619" s="90">
        <v>36</v>
      </c>
      <c r="Y619" s="90">
        <v>2</v>
      </c>
      <c r="Z619" s="90">
        <v>3</v>
      </c>
      <c r="AA619" s="230"/>
      <c r="AB619" s="115">
        <v>9</v>
      </c>
      <c r="AC619" s="66">
        <v>42347</v>
      </c>
      <c r="AD619" s="67">
        <v>59209</v>
      </c>
      <c r="AE619" s="68" t="s">
        <v>36</v>
      </c>
      <c r="AF619" s="69">
        <v>0.56389999999999996</v>
      </c>
      <c r="AG619" s="69">
        <v>85</v>
      </c>
      <c r="AH619" s="69">
        <v>34</v>
      </c>
      <c r="AI619" s="70">
        <v>1.43</v>
      </c>
      <c r="AJ619" s="70">
        <v>0</v>
      </c>
      <c r="AK619" s="71" t="s">
        <v>20</v>
      </c>
      <c r="AL619" s="69">
        <v>40</v>
      </c>
      <c r="AM619" s="71" t="s">
        <v>35</v>
      </c>
      <c r="AN619" s="70">
        <v>21187</v>
      </c>
      <c r="AO619" s="70">
        <v>0.28000000000000003</v>
      </c>
      <c r="AP619" s="410"/>
      <c r="AQ619" s="99">
        <v>0.52</v>
      </c>
      <c r="AR619" s="99">
        <v>0.56999999999999995</v>
      </c>
      <c r="AS619" s="90">
        <v>80</v>
      </c>
      <c r="AT619" s="90">
        <v>170</v>
      </c>
      <c r="AU619" s="90">
        <v>36</v>
      </c>
      <c r="AV619" s="90">
        <v>2</v>
      </c>
      <c r="AW619" s="90">
        <v>3</v>
      </c>
      <c r="AX619" s="230"/>
      <c r="AY619" s="104"/>
      <c r="AZ619" s="104"/>
      <c r="BA619" s="104"/>
      <c r="BB619" s="104"/>
      <c r="BC619" s="104"/>
      <c r="BD619" s="104"/>
      <c r="BE619" s="104"/>
      <c r="BF619" s="104"/>
      <c r="BG619" s="104"/>
      <c r="BH619" s="104"/>
      <c r="BI619" s="104"/>
      <c r="BJ619" s="104"/>
      <c r="BK619" s="104"/>
      <c r="BL619" s="104"/>
      <c r="BM619" s="104"/>
      <c r="BN619" s="421"/>
      <c r="BO619" s="104"/>
      <c r="BP619" s="104"/>
      <c r="BQ619" s="104"/>
      <c r="BR619" s="104"/>
      <c r="BS619" s="104"/>
      <c r="BT619" s="104"/>
      <c r="BU619" s="104"/>
    </row>
    <row r="620" spans="1:74" x14ac:dyDescent="0.25">
      <c r="A620" s="44">
        <f t="shared" si="89"/>
        <v>2015</v>
      </c>
      <c r="B620" s="44" t="str">
        <f t="shared" si="89"/>
        <v>DICIEMBRE</v>
      </c>
      <c r="C620" s="44">
        <v>11</v>
      </c>
      <c r="D620" s="44" t="str">
        <f t="shared" si="88"/>
        <v>DICIEMBRE 2015 / 10</v>
      </c>
      <c r="E620" s="104">
        <v>10</v>
      </c>
      <c r="F620" s="78">
        <v>42360</v>
      </c>
      <c r="G620" s="124">
        <v>59525</v>
      </c>
      <c r="H620" s="124" t="s">
        <v>19</v>
      </c>
      <c r="I620" s="108">
        <v>0.54679999999999995</v>
      </c>
      <c r="J620" s="93">
        <v>110</v>
      </c>
      <c r="K620" s="109">
        <v>28</v>
      </c>
      <c r="L620" s="109">
        <v>0.9</v>
      </c>
      <c r="M620" s="109">
        <v>0</v>
      </c>
      <c r="N620" s="108" t="s">
        <v>20</v>
      </c>
      <c r="O620" s="112">
        <v>3</v>
      </c>
      <c r="P620" s="110" t="s">
        <v>21</v>
      </c>
      <c r="Q620" s="121">
        <v>21262</v>
      </c>
      <c r="R620" s="108">
        <v>1.43</v>
      </c>
      <c r="S620" s="414"/>
      <c r="T620" s="99">
        <v>0.52</v>
      </c>
      <c r="U620" s="99">
        <v>0.56999999999999995</v>
      </c>
      <c r="V620" s="90">
        <v>80</v>
      </c>
      <c r="W620" s="90">
        <v>170</v>
      </c>
      <c r="X620" s="90">
        <v>36</v>
      </c>
      <c r="Y620" s="90">
        <v>2</v>
      </c>
      <c r="Z620" s="90">
        <v>3</v>
      </c>
      <c r="AA620" s="230"/>
      <c r="AB620" s="115">
        <v>10</v>
      </c>
      <c r="AC620" s="66">
        <v>42348</v>
      </c>
      <c r="AD620" s="67">
        <v>59235</v>
      </c>
      <c r="AE620" s="68" t="s">
        <v>148</v>
      </c>
      <c r="AF620" s="69">
        <v>0.56410000000000005</v>
      </c>
      <c r="AG620" s="69">
        <v>85</v>
      </c>
      <c r="AH620" s="69">
        <v>34</v>
      </c>
      <c r="AI620" s="70">
        <v>1.44</v>
      </c>
      <c r="AJ620" s="70">
        <v>0</v>
      </c>
      <c r="AK620" s="71" t="s">
        <v>20</v>
      </c>
      <c r="AL620" s="69">
        <v>41</v>
      </c>
      <c r="AM620" s="71" t="s">
        <v>35</v>
      </c>
      <c r="AN620" s="70">
        <v>21187</v>
      </c>
      <c r="AO620" s="70">
        <v>0.28000000000000003</v>
      </c>
      <c r="AP620" s="410"/>
      <c r="AQ620" s="99">
        <v>0.52</v>
      </c>
      <c r="AR620" s="99">
        <v>0.56999999999999995</v>
      </c>
      <c r="AS620" s="90">
        <v>80</v>
      </c>
      <c r="AT620" s="90">
        <v>170</v>
      </c>
      <c r="AU620" s="90">
        <v>36</v>
      </c>
      <c r="AV620" s="90">
        <v>2</v>
      </c>
      <c r="AW620" s="90">
        <v>3</v>
      </c>
      <c r="AX620" s="230"/>
      <c r="AY620" s="104"/>
      <c r="AZ620" s="104"/>
      <c r="BA620" s="104"/>
      <c r="BB620" s="104"/>
      <c r="BC620" s="104"/>
      <c r="BD620" s="104"/>
      <c r="BE620" s="104"/>
      <c r="BF620" s="104"/>
      <c r="BG620" s="104"/>
      <c r="BH620" s="104"/>
      <c r="BI620" s="104"/>
      <c r="BJ620" s="104"/>
      <c r="BK620" s="104"/>
      <c r="BL620" s="104"/>
      <c r="BM620" s="104"/>
      <c r="BN620" s="421"/>
      <c r="BO620" s="104"/>
      <c r="BP620" s="104"/>
      <c r="BQ620" s="104"/>
      <c r="BR620" s="104"/>
      <c r="BS620" s="104"/>
      <c r="BT620" s="104"/>
      <c r="BU620" s="104"/>
    </row>
    <row r="621" spans="1:74" x14ac:dyDescent="0.25">
      <c r="A621" s="44">
        <f t="shared" si="89"/>
        <v>2015</v>
      </c>
      <c r="B621" s="44" t="str">
        <f t="shared" si="89"/>
        <v>DICIEMBRE</v>
      </c>
      <c r="C621" s="44">
        <v>12</v>
      </c>
      <c r="D621" s="44" t="str">
        <f t="shared" si="88"/>
        <v>DICIEMBRE 2015 / 11</v>
      </c>
      <c r="E621" s="104">
        <v>11</v>
      </c>
      <c r="F621" s="78">
        <v>42362</v>
      </c>
      <c r="G621" s="124">
        <v>59565</v>
      </c>
      <c r="H621" s="124" t="s">
        <v>19</v>
      </c>
      <c r="I621" s="108">
        <v>0.55069999999999997</v>
      </c>
      <c r="J621" s="93">
        <v>104</v>
      </c>
      <c r="K621" s="109">
        <v>29</v>
      </c>
      <c r="L621" s="109">
        <v>1.62</v>
      </c>
      <c r="M621" s="109">
        <v>0</v>
      </c>
      <c r="N621" s="108" t="s">
        <v>20</v>
      </c>
      <c r="O621" s="112">
        <v>3</v>
      </c>
      <c r="P621" s="110" t="s">
        <v>21</v>
      </c>
      <c r="Q621" s="121">
        <v>21253</v>
      </c>
      <c r="R621" s="108">
        <v>0.88</v>
      </c>
      <c r="S621" s="414"/>
      <c r="T621" s="99">
        <v>0.52</v>
      </c>
      <c r="U621" s="99">
        <v>0.56999999999999995</v>
      </c>
      <c r="V621" s="90">
        <v>80</v>
      </c>
      <c r="W621" s="90">
        <v>170</v>
      </c>
      <c r="X621" s="90">
        <v>36</v>
      </c>
      <c r="Y621" s="90">
        <v>2</v>
      </c>
      <c r="Z621" s="90">
        <v>3</v>
      </c>
      <c r="AA621" s="230"/>
      <c r="AB621" s="115">
        <v>11</v>
      </c>
      <c r="AC621" s="66">
        <v>42349</v>
      </c>
      <c r="AD621" s="67">
        <v>59266</v>
      </c>
      <c r="AE621" s="68" t="s">
        <v>36</v>
      </c>
      <c r="AF621" s="69">
        <v>0.56479999999999997</v>
      </c>
      <c r="AG621" s="69">
        <v>83</v>
      </c>
      <c r="AH621" s="69">
        <v>34</v>
      </c>
      <c r="AI621" s="70">
        <v>1.39</v>
      </c>
      <c r="AJ621" s="70">
        <v>0</v>
      </c>
      <c r="AK621" s="71" t="s">
        <v>20</v>
      </c>
      <c r="AL621" s="69">
        <v>41</v>
      </c>
      <c r="AM621" s="71" t="s">
        <v>35</v>
      </c>
      <c r="AN621" s="70">
        <v>21186</v>
      </c>
      <c r="AO621" s="70">
        <v>0.18</v>
      </c>
      <c r="AP621" s="410"/>
      <c r="AQ621" s="99">
        <v>0.52</v>
      </c>
      <c r="AR621" s="99">
        <v>0.56999999999999995</v>
      </c>
      <c r="AS621" s="90">
        <v>80</v>
      </c>
      <c r="AT621" s="90">
        <v>170</v>
      </c>
      <c r="AU621" s="90">
        <v>36</v>
      </c>
      <c r="AV621" s="90">
        <v>2</v>
      </c>
      <c r="AW621" s="90">
        <v>3</v>
      </c>
      <c r="AX621" s="230"/>
      <c r="AY621" s="104"/>
      <c r="AZ621" s="104"/>
      <c r="BA621" s="104"/>
      <c r="BB621" s="104"/>
      <c r="BC621" s="104"/>
      <c r="BD621" s="104"/>
      <c r="BE621" s="104"/>
      <c r="BF621" s="104"/>
      <c r="BG621" s="104"/>
      <c r="BH621" s="104"/>
      <c r="BI621" s="104"/>
      <c r="BJ621" s="104"/>
      <c r="BK621" s="104"/>
      <c r="BL621" s="104"/>
      <c r="BM621" s="104"/>
      <c r="BN621" s="421"/>
      <c r="BO621" s="104"/>
      <c r="BP621" s="104"/>
      <c r="BQ621" s="104"/>
      <c r="BR621" s="104"/>
      <c r="BS621" s="104"/>
      <c r="BT621" s="104"/>
      <c r="BU621" s="104"/>
    </row>
    <row r="622" spans="1:74" x14ac:dyDescent="0.25">
      <c r="A622" s="44">
        <f t="shared" si="89"/>
        <v>2015</v>
      </c>
      <c r="B622" s="44" t="str">
        <f t="shared" si="89"/>
        <v>DICIEMBRE</v>
      </c>
      <c r="C622" s="44">
        <v>13</v>
      </c>
      <c r="D622" s="44" t="str">
        <f t="shared" si="88"/>
        <v>DICIEMBRE 2015 / 12</v>
      </c>
      <c r="E622" s="104">
        <v>12</v>
      </c>
      <c r="F622" s="78">
        <v>42364</v>
      </c>
      <c r="G622" s="124">
        <v>59589</v>
      </c>
      <c r="H622" s="124" t="s">
        <v>19</v>
      </c>
      <c r="I622" s="108">
        <v>0.55000000000000004</v>
      </c>
      <c r="J622" s="93">
        <v>100</v>
      </c>
      <c r="K622" s="109">
        <v>28</v>
      </c>
      <c r="L622" s="109">
        <v>1.1399999999999999</v>
      </c>
      <c r="M622" s="109">
        <v>0</v>
      </c>
      <c r="N622" s="108" t="s">
        <v>20</v>
      </c>
      <c r="O622" s="112">
        <v>3</v>
      </c>
      <c r="P622" s="110" t="s">
        <v>21</v>
      </c>
      <c r="Q622" s="121">
        <v>21253</v>
      </c>
      <c r="R622" s="108">
        <v>0.75</v>
      </c>
      <c r="S622" s="414"/>
      <c r="T622" s="99">
        <v>0.52</v>
      </c>
      <c r="U622" s="99">
        <v>0.56999999999999995</v>
      </c>
      <c r="V622" s="90">
        <v>80</v>
      </c>
      <c r="W622" s="90">
        <v>170</v>
      </c>
      <c r="X622" s="90">
        <v>36</v>
      </c>
      <c r="Y622" s="90">
        <v>2</v>
      </c>
      <c r="Z622" s="90">
        <v>3</v>
      </c>
      <c r="AA622" s="230"/>
      <c r="AB622" s="115">
        <v>12</v>
      </c>
      <c r="AC622" s="66">
        <v>42350</v>
      </c>
      <c r="AD622" s="67">
        <v>59290</v>
      </c>
      <c r="AE622" s="68" t="s">
        <v>148</v>
      </c>
      <c r="AF622" s="69">
        <v>0.56479999999999997</v>
      </c>
      <c r="AG622" s="69">
        <v>84</v>
      </c>
      <c r="AH622" s="69">
        <v>34</v>
      </c>
      <c r="AI622" s="70">
        <v>1.42</v>
      </c>
      <c r="AJ622" s="70">
        <v>0</v>
      </c>
      <c r="AK622" s="71" t="s">
        <v>20</v>
      </c>
      <c r="AL622" s="69">
        <v>41</v>
      </c>
      <c r="AM622" s="71" t="s">
        <v>35</v>
      </c>
      <c r="AN622" s="70">
        <v>21185</v>
      </c>
      <c r="AO622" s="70">
        <v>0.23</v>
      </c>
      <c r="AP622" s="410"/>
      <c r="AQ622" s="99">
        <v>0.52</v>
      </c>
      <c r="AR622" s="99">
        <v>0.56999999999999995</v>
      </c>
      <c r="AS622" s="90">
        <v>80</v>
      </c>
      <c r="AT622" s="90">
        <v>170</v>
      </c>
      <c r="AU622" s="90">
        <v>36</v>
      </c>
      <c r="AV622" s="90">
        <v>2</v>
      </c>
      <c r="AW622" s="90">
        <v>3</v>
      </c>
      <c r="AX622" s="230"/>
      <c r="AY622" s="104"/>
      <c r="AZ622" s="104"/>
      <c r="BA622" s="104"/>
      <c r="BB622" s="104"/>
      <c r="BC622" s="104"/>
      <c r="BD622" s="104"/>
      <c r="BE622" s="104"/>
      <c r="BF622" s="104"/>
      <c r="BG622" s="104"/>
      <c r="BH622" s="104"/>
      <c r="BI622" s="104"/>
      <c r="BJ622" s="104"/>
      <c r="BK622" s="104"/>
      <c r="BL622" s="104"/>
      <c r="BM622" s="104"/>
      <c r="BN622" s="421"/>
      <c r="BO622" s="104"/>
      <c r="BP622" s="104"/>
      <c r="BQ622" s="104"/>
      <c r="BR622" s="104"/>
      <c r="BS622" s="104"/>
      <c r="BT622" s="104"/>
      <c r="BU622" s="104"/>
    </row>
    <row r="623" spans="1:74" x14ac:dyDescent="0.25">
      <c r="A623" s="44">
        <f t="shared" si="89"/>
        <v>2015</v>
      </c>
      <c r="B623" s="44" t="str">
        <f t="shared" si="89"/>
        <v>DICIEMBRE</v>
      </c>
      <c r="C623" s="44">
        <v>14</v>
      </c>
      <c r="D623" s="44" t="str">
        <f t="shared" si="88"/>
        <v>DICIEMBRE 2015 / 13</v>
      </c>
      <c r="E623" s="104">
        <v>13</v>
      </c>
      <c r="F623" s="78">
        <v>42366</v>
      </c>
      <c r="G623" s="124">
        <v>59636</v>
      </c>
      <c r="H623" s="124" t="s">
        <v>19</v>
      </c>
      <c r="I623" s="108">
        <v>0.55100000000000005</v>
      </c>
      <c r="J623" s="93">
        <v>99</v>
      </c>
      <c r="K623" s="109">
        <v>28</v>
      </c>
      <c r="L623" s="109">
        <v>1.1000000000000001</v>
      </c>
      <c r="M623" s="109">
        <v>0</v>
      </c>
      <c r="N623" s="108" t="s">
        <v>20</v>
      </c>
      <c r="O623" s="112">
        <v>3</v>
      </c>
      <c r="P623" s="110" t="s">
        <v>21</v>
      </c>
      <c r="Q623" s="121">
        <v>21255</v>
      </c>
      <c r="R623" s="108">
        <v>0.61</v>
      </c>
      <c r="S623" s="414"/>
      <c r="T623" s="99">
        <v>0.52</v>
      </c>
      <c r="U623" s="99">
        <v>0.56999999999999995</v>
      </c>
      <c r="V623" s="90">
        <v>80</v>
      </c>
      <c r="W623" s="90">
        <v>170</v>
      </c>
      <c r="X623" s="90">
        <v>36</v>
      </c>
      <c r="Y623" s="90">
        <v>2</v>
      </c>
      <c r="Z623" s="90">
        <v>3</v>
      </c>
      <c r="AA623" s="230"/>
      <c r="AB623" s="115">
        <v>13</v>
      </c>
      <c r="AC623" s="66">
        <v>42352</v>
      </c>
      <c r="AD623" s="67">
        <v>59313</v>
      </c>
      <c r="AE623" s="68" t="s">
        <v>36</v>
      </c>
      <c r="AF623" s="72">
        <v>0.56320000000000003</v>
      </c>
      <c r="AG623" s="69">
        <v>87</v>
      </c>
      <c r="AH623" s="69">
        <v>34</v>
      </c>
      <c r="AI623" s="70">
        <v>1.49</v>
      </c>
      <c r="AJ623" s="70">
        <v>0</v>
      </c>
      <c r="AK623" s="71" t="s">
        <v>20</v>
      </c>
      <c r="AL623" s="69">
        <v>41</v>
      </c>
      <c r="AM623" s="71" t="s">
        <v>35</v>
      </c>
      <c r="AN623" s="70">
        <v>21192</v>
      </c>
      <c r="AO623" s="70">
        <v>0.26</v>
      </c>
      <c r="AP623" s="410"/>
      <c r="AQ623" s="99">
        <v>0.52</v>
      </c>
      <c r="AR623" s="99">
        <v>0.56999999999999995</v>
      </c>
      <c r="AS623" s="90">
        <v>80</v>
      </c>
      <c r="AT623" s="90">
        <v>170</v>
      </c>
      <c r="AU623" s="90">
        <v>36</v>
      </c>
      <c r="AV623" s="90">
        <v>2</v>
      </c>
      <c r="AW623" s="90">
        <v>3</v>
      </c>
      <c r="AX623" s="230"/>
      <c r="AY623" s="104"/>
      <c r="AZ623" s="104"/>
      <c r="BA623" s="104"/>
      <c r="BB623" s="104"/>
      <c r="BC623" s="104"/>
      <c r="BD623" s="104"/>
      <c r="BE623" s="104"/>
      <c r="BF623" s="104"/>
      <c r="BG623" s="104"/>
      <c r="BH623" s="104"/>
      <c r="BI623" s="104"/>
      <c r="BJ623" s="104"/>
      <c r="BK623" s="104"/>
      <c r="BL623" s="104"/>
      <c r="BM623" s="104"/>
      <c r="BN623" s="421"/>
      <c r="BO623" s="104"/>
      <c r="BP623" s="104"/>
      <c r="BQ623" s="104"/>
      <c r="BR623" s="104"/>
      <c r="BS623" s="104"/>
      <c r="BT623" s="104"/>
      <c r="BU623" s="104"/>
    </row>
    <row r="624" spans="1:74" x14ac:dyDescent="0.25">
      <c r="A624" s="44">
        <f t="shared" si="89"/>
        <v>2015</v>
      </c>
      <c r="B624" s="44" t="str">
        <f t="shared" si="89"/>
        <v>DICIEMBRE</v>
      </c>
      <c r="C624" s="44">
        <v>15</v>
      </c>
      <c r="D624" s="44" t="str">
        <f t="shared" si="88"/>
        <v>DICIEMBRE 2015 / 14</v>
      </c>
      <c r="E624" s="104">
        <v>14</v>
      </c>
      <c r="F624" s="78">
        <v>42368</v>
      </c>
      <c r="G624" s="124">
        <v>59706</v>
      </c>
      <c r="H624" s="124" t="s">
        <v>19</v>
      </c>
      <c r="I624" s="108">
        <v>0.55289999999999995</v>
      </c>
      <c r="J624" s="93">
        <v>96</v>
      </c>
      <c r="K624" s="109">
        <v>28</v>
      </c>
      <c r="L624" s="109">
        <v>1.03</v>
      </c>
      <c r="M624" s="109">
        <v>0</v>
      </c>
      <c r="N624" s="108" t="s">
        <v>20</v>
      </c>
      <c r="O624" s="112">
        <v>3</v>
      </c>
      <c r="P624" s="110" t="s">
        <v>21</v>
      </c>
      <c r="Q624" s="121">
        <v>21244</v>
      </c>
      <c r="R624" s="108">
        <v>0.52</v>
      </c>
      <c r="S624" s="414"/>
      <c r="T624" s="99">
        <v>0.52</v>
      </c>
      <c r="U624" s="99">
        <v>0.56999999999999995</v>
      </c>
      <c r="V624" s="90">
        <v>80</v>
      </c>
      <c r="W624" s="90">
        <v>170</v>
      </c>
      <c r="X624" s="90">
        <v>36</v>
      </c>
      <c r="Y624" s="90">
        <v>2</v>
      </c>
      <c r="Z624" s="90">
        <v>3</v>
      </c>
      <c r="AA624" s="230"/>
      <c r="AB624" s="115">
        <v>14</v>
      </c>
      <c r="AC624" s="66">
        <v>42353</v>
      </c>
      <c r="AD624" s="67">
        <v>59336</v>
      </c>
      <c r="AE624" s="68" t="s">
        <v>148</v>
      </c>
      <c r="AF624" s="69">
        <v>0.56330000000000002</v>
      </c>
      <c r="AG624" s="69">
        <v>86</v>
      </c>
      <c r="AH624" s="69">
        <v>34</v>
      </c>
      <c r="AI624" s="70">
        <v>1.34</v>
      </c>
      <c r="AJ624" s="70">
        <v>0</v>
      </c>
      <c r="AK624" s="71" t="s">
        <v>20</v>
      </c>
      <c r="AL624" s="69">
        <v>41</v>
      </c>
      <c r="AM624" s="71" t="s">
        <v>35</v>
      </c>
      <c r="AN624" s="70">
        <v>21193</v>
      </c>
      <c r="AO624" s="70">
        <v>0.23</v>
      </c>
      <c r="AP624" s="410"/>
      <c r="AQ624" s="99">
        <v>0.52</v>
      </c>
      <c r="AR624" s="99">
        <v>0.56999999999999995</v>
      </c>
      <c r="AS624" s="90">
        <v>80</v>
      </c>
      <c r="AT624" s="90">
        <v>170</v>
      </c>
      <c r="AU624" s="90">
        <v>36</v>
      </c>
      <c r="AV624" s="90">
        <v>2</v>
      </c>
      <c r="AW624" s="90">
        <v>3</v>
      </c>
      <c r="AX624" s="230"/>
      <c r="AY624" s="104"/>
      <c r="AZ624" s="104"/>
      <c r="BA624" s="104"/>
      <c r="BB624" s="104"/>
      <c r="BC624" s="104"/>
      <c r="BD624" s="104"/>
      <c r="BE624" s="104"/>
      <c r="BF624" s="104"/>
      <c r="BG624" s="104"/>
      <c r="BH624" s="104"/>
      <c r="BI624" s="104"/>
      <c r="BJ624" s="104"/>
      <c r="BK624" s="104"/>
      <c r="BL624" s="104"/>
      <c r="BM624" s="104"/>
      <c r="BN624" s="421"/>
      <c r="BO624" s="104"/>
      <c r="BP624" s="104"/>
      <c r="BQ624" s="104"/>
      <c r="BR624" s="104"/>
      <c r="BS624" s="104"/>
      <c r="BT624" s="104"/>
      <c r="BU624" s="104"/>
    </row>
    <row r="625" spans="1:73" x14ac:dyDescent="0.25">
      <c r="A625" s="44">
        <f t="shared" si="89"/>
        <v>2015</v>
      </c>
      <c r="B625" s="44" t="str">
        <f t="shared" si="89"/>
        <v>DICIEMBRE</v>
      </c>
      <c r="C625" s="44">
        <v>16</v>
      </c>
      <c r="D625" s="44" t="str">
        <f t="shared" si="88"/>
        <v>DICIEMBRE 2015 / 15</v>
      </c>
      <c r="E625" s="104">
        <v>15</v>
      </c>
      <c r="F625" s="78">
        <v>42368</v>
      </c>
      <c r="G625" s="124">
        <v>59882</v>
      </c>
      <c r="H625" s="124" t="s">
        <v>19</v>
      </c>
      <c r="I625" s="108">
        <v>0.54769999999999996</v>
      </c>
      <c r="J625" s="93">
        <v>106</v>
      </c>
      <c r="K625" s="109">
        <v>28</v>
      </c>
      <c r="L625" s="109">
        <v>0.84</v>
      </c>
      <c r="M625" s="109">
        <v>0</v>
      </c>
      <c r="N625" s="108" t="s">
        <v>20</v>
      </c>
      <c r="O625" s="112">
        <v>3</v>
      </c>
      <c r="P625" s="110" t="s">
        <v>21</v>
      </c>
      <c r="Q625" s="121">
        <v>21266</v>
      </c>
      <c r="R625" s="108">
        <v>0.68</v>
      </c>
      <c r="S625" s="414"/>
      <c r="T625" s="99">
        <v>0.52</v>
      </c>
      <c r="U625" s="99">
        <v>0.56999999999999995</v>
      </c>
      <c r="V625" s="90">
        <v>80</v>
      </c>
      <c r="W625" s="90">
        <v>170</v>
      </c>
      <c r="X625" s="90">
        <v>36</v>
      </c>
      <c r="Y625" s="90">
        <v>2</v>
      </c>
      <c r="Z625" s="90">
        <v>3</v>
      </c>
      <c r="AA625" s="230"/>
      <c r="AB625" s="115">
        <v>15</v>
      </c>
      <c r="AC625" s="66">
        <v>42354</v>
      </c>
      <c r="AD625" s="67">
        <v>59366</v>
      </c>
      <c r="AE625" s="68" t="s">
        <v>36</v>
      </c>
      <c r="AF625" s="69">
        <v>0.56230000000000002</v>
      </c>
      <c r="AG625" s="69">
        <v>88</v>
      </c>
      <c r="AH625" s="69">
        <v>34</v>
      </c>
      <c r="AI625" s="70">
        <v>1.42</v>
      </c>
      <c r="AJ625" s="70">
        <v>0</v>
      </c>
      <c r="AK625" s="71" t="s">
        <v>20</v>
      </c>
      <c r="AL625" s="69">
        <v>41</v>
      </c>
      <c r="AM625" s="71" t="s">
        <v>35</v>
      </c>
      <c r="AN625" s="70">
        <v>21198</v>
      </c>
      <c r="AO625" s="70">
        <v>0.25</v>
      </c>
      <c r="AP625" s="410"/>
      <c r="AQ625" s="99">
        <v>0.52</v>
      </c>
      <c r="AR625" s="99">
        <v>0.56999999999999995</v>
      </c>
      <c r="AS625" s="90">
        <v>80</v>
      </c>
      <c r="AT625" s="90">
        <v>170</v>
      </c>
      <c r="AU625" s="90">
        <v>36</v>
      </c>
      <c r="AV625" s="90">
        <v>2</v>
      </c>
      <c r="AW625" s="90">
        <v>3</v>
      </c>
      <c r="AX625" s="230"/>
      <c r="AY625" s="104"/>
      <c r="AZ625" s="104"/>
      <c r="BA625" s="104"/>
      <c r="BB625" s="104"/>
      <c r="BC625" s="104"/>
      <c r="BD625" s="104"/>
      <c r="BE625" s="104"/>
      <c r="BF625" s="104"/>
      <c r="BG625" s="104"/>
      <c r="BH625" s="104"/>
      <c r="BI625" s="104"/>
      <c r="BJ625" s="104"/>
      <c r="BK625" s="104"/>
      <c r="BL625" s="104"/>
      <c r="BM625" s="104"/>
      <c r="BN625" s="421"/>
      <c r="BO625" s="104"/>
      <c r="BP625" s="104"/>
      <c r="BQ625" s="104"/>
      <c r="BR625" s="104"/>
      <c r="BS625" s="104"/>
      <c r="BT625" s="104"/>
      <c r="BU625" s="104"/>
    </row>
    <row r="626" spans="1:73" x14ac:dyDescent="0.25">
      <c r="A626" s="44">
        <f t="shared" si="89"/>
        <v>2015</v>
      </c>
      <c r="B626" s="44" t="str">
        <f t="shared" si="89"/>
        <v>DICIEMBRE</v>
      </c>
      <c r="C626" s="44">
        <v>17</v>
      </c>
      <c r="D626" s="44" t="str">
        <f t="shared" si="88"/>
        <v>DICIEMBRE 2015 / 16</v>
      </c>
      <c r="E626" s="104"/>
      <c r="F626" s="77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Q626" s="113"/>
      <c r="R626" s="113"/>
      <c r="S626" s="415"/>
      <c r="T626" s="113"/>
      <c r="U626" s="113"/>
      <c r="V626" s="104"/>
      <c r="W626" s="104"/>
      <c r="X626" s="104"/>
      <c r="Y626" s="104"/>
      <c r="Z626" s="104"/>
      <c r="AA626" s="230"/>
      <c r="AB626" s="115">
        <v>16</v>
      </c>
      <c r="AC626" s="66">
        <v>42355</v>
      </c>
      <c r="AD626" s="67">
        <v>59386</v>
      </c>
      <c r="AE626" s="68" t="s">
        <v>148</v>
      </c>
      <c r="AF626" s="69">
        <v>0.56320000000000003</v>
      </c>
      <c r="AG626" s="69">
        <v>86</v>
      </c>
      <c r="AH626" s="69">
        <v>34</v>
      </c>
      <c r="AI626" s="70">
        <v>1.27</v>
      </c>
      <c r="AJ626" s="70">
        <v>0</v>
      </c>
      <c r="AK626" s="71" t="s">
        <v>20</v>
      </c>
      <c r="AL626" s="69">
        <v>41</v>
      </c>
      <c r="AM626" s="71" t="s">
        <v>35</v>
      </c>
      <c r="AN626" s="70">
        <v>21193</v>
      </c>
      <c r="AO626" s="70">
        <v>0.26</v>
      </c>
      <c r="AP626" s="410"/>
      <c r="AQ626" s="99">
        <v>0.52</v>
      </c>
      <c r="AR626" s="99">
        <v>0.56999999999999995</v>
      </c>
      <c r="AS626" s="90">
        <v>80</v>
      </c>
      <c r="AT626" s="90">
        <v>170</v>
      </c>
      <c r="AU626" s="90">
        <v>36</v>
      </c>
      <c r="AV626" s="90">
        <v>2</v>
      </c>
      <c r="AW626" s="90">
        <v>3</v>
      </c>
      <c r="AX626" s="230"/>
      <c r="AY626" s="104"/>
      <c r="AZ626" s="104"/>
      <c r="BA626" s="104"/>
      <c r="BB626" s="104"/>
      <c r="BC626" s="104"/>
      <c r="BD626" s="104"/>
      <c r="BE626" s="104"/>
      <c r="BF626" s="104"/>
      <c r="BG626" s="104"/>
      <c r="BH626" s="104"/>
      <c r="BI626" s="104"/>
      <c r="BJ626" s="104"/>
      <c r="BK626" s="104"/>
      <c r="BL626" s="104"/>
      <c r="BM626" s="104"/>
      <c r="BN626" s="421"/>
      <c r="BO626" s="104"/>
      <c r="BP626" s="104"/>
      <c r="BQ626" s="104"/>
      <c r="BR626" s="104"/>
      <c r="BS626" s="104"/>
      <c r="BT626" s="104"/>
      <c r="BU626" s="104"/>
    </row>
    <row r="627" spans="1:73" x14ac:dyDescent="0.25">
      <c r="A627" s="44">
        <f t="shared" si="89"/>
        <v>2015</v>
      </c>
      <c r="B627" s="44" t="str">
        <f t="shared" si="89"/>
        <v>DICIEMBRE</v>
      </c>
      <c r="C627" s="44">
        <v>18</v>
      </c>
      <c r="D627" s="44" t="str">
        <f t="shared" si="88"/>
        <v>DICIEMBRE 2015 / 17</v>
      </c>
      <c r="E627" s="104"/>
      <c r="F627" s="77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Q627" s="113"/>
      <c r="R627" s="113"/>
      <c r="S627" s="415"/>
      <c r="T627" s="113"/>
      <c r="U627" s="113"/>
      <c r="V627" s="104"/>
      <c r="W627" s="104"/>
      <c r="X627" s="104"/>
      <c r="Y627" s="104"/>
      <c r="Z627" s="104"/>
      <c r="AA627" s="230"/>
      <c r="AB627" s="115">
        <v>17</v>
      </c>
      <c r="AC627" s="66">
        <v>42356</v>
      </c>
      <c r="AD627" s="67">
        <v>59421</v>
      </c>
      <c r="AE627" s="68" t="s">
        <v>36</v>
      </c>
      <c r="AF627" s="69">
        <v>0.56279999999999997</v>
      </c>
      <c r="AG627" s="69">
        <v>87</v>
      </c>
      <c r="AH627" s="69">
        <v>34</v>
      </c>
      <c r="AI627" s="70">
        <v>1.63</v>
      </c>
      <c r="AJ627" s="70">
        <v>0</v>
      </c>
      <c r="AK627" s="71" t="s">
        <v>20</v>
      </c>
      <c r="AL627" s="69">
        <v>41</v>
      </c>
      <c r="AM627" s="71" t="s">
        <v>35</v>
      </c>
      <c r="AN627" s="70">
        <v>21192</v>
      </c>
      <c r="AO627" s="70">
        <v>0.38</v>
      </c>
      <c r="AP627" s="410"/>
      <c r="AQ627" s="99">
        <v>0.52</v>
      </c>
      <c r="AR627" s="99">
        <v>0.56999999999999995</v>
      </c>
      <c r="AS627" s="90">
        <v>80</v>
      </c>
      <c r="AT627" s="90">
        <v>170</v>
      </c>
      <c r="AU627" s="90">
        <v>36</v>
      </c>
      <c r="AV627" s="90">
        <v>2</v>
      </c>
      <c r="AW627" s="90">
        <v>3</v>
      </c>
      <c r="AX627" s="230"/>
      <c r="AY627" s="104"/>
      <c r="AZ627" s="104"/>
      <c r="BA627" s="104"/>
      <c r="BB627" s="104"/>
      <c r="BC627" s="104"/>
      <c r="BD627" s="104"/>
      <c r="BE627" s="104"/>
      <c r="BF627" s="104"/>
      <c r="BG627" s="104"/>
      <c r="BH627" s="104"/>
      <c r="BI627" s="104"/>
      <c r="BJ627" s="104"/>
      <c r="BK627" s="104"/>
      <c r="BL627" s="104"/>
      <c r="BM627" s="104"/>
      <c r="BN627" s="421"/>
      <c r="BO627" s="104"/>
      <c r="BP627" s="104"/>
      <c r="BQ627" s="104"/>
      <c r="BR627" s="104"/>
      <c r="BS627" s="104"/>
      <c r="BT627" s="104"/>
      <c r="BU627" s="104"/>
    </row>
    <row r="628" spans="1:73" x14ac:dyDescent="0.25">
      <c r="A628" s="44">
        <f t="shared" si="89"/>
        <v>2015</v>
      </c>
      <c r="B628" s="44" t="str">
        <f t="shared" si="89"/>
        <v>DICIEMBRE</v>
      </c>
      <c r="C628" s="44">
        <v>19</v>
      </c>
      <c r="D628" s="44" t="str">
        <f t="shared" si="88"/>
        <v>DICIEMBRE 2015 / 18</v>
      </c>
      <c r="E628" s="104"/>
      <c r="F628" s="77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Q628" s="113"/>
      <c r="R628" s="113"/>
      <c r="S628" s="415"/>
      <c r="T628" s="113"/>
      <c r="U628" s="113"/>
      <c r="V628" s="104"/>
      <c r="W628" s="104"/>
      <c r="X628" s="104"/>
      <c r="Y628" s="104"/>
      <c r="Z628" s="104"/>
      <c r="AA628" s="230"/>
      <c r="AB628" s="115">
        <v>18</v>
      </c>
      <c r="AC628" s="66">
        <v>42357</v>
      </c>
      <c r="AD628" s="67">
        <v>59457</v>
      </c>
      <c r="AE628" s="68" t="s">
        <v>148</v>
      </c>
      <c r="AF628" s="69">
        <v>0.56230000000000002</v>
      </c>
      <c r="AG628" s="69">
        <v>88</v>
      </c>
      <c r="AH628" s="69">
        <v>34</v>
      </c>
      <c r="AI628" s="70">
        <v>1.2</v>
      </c>
      <c r="AJ628" s="70">
        <v>0</v>
      </c>
      <c r="AK628" s="71" t="s">
        <v>20</v>
      </c>
      <c r="AL628" s="69">
        <v>41</v>
      </c>
      <c r="AM628" s="71" t="s">
        <v>35</v>
      </c>
      <c r="AN628" s="70">
        <v>21196</v>
      </c>
      <c r="AO628" s="70">
        <v>0.3</v>
      </c>
      <c r="AP628" s="410"/>
      <c r="AQ628" s="99">
        <v>0.52</v>
      </c>
      <c r="AR628" s="99">
        <v>0.56999999999999995</v>
      </c>
      <c r="AS628" s="90">
        <v>80</v>
      </c>
      <c r="AT628" s="90">
        <v>170</v>
      </c>
      <c r="AU628" s="90">
        <v>36</v>
      </c>
      <c r="AV628" s="90">
        <v>2</v>
      </c>
      <c r="AW628" s="90">
        <v>3</v>
      </c>
      <c r="AX628" s="230"/>
      <c r="AY628" s="104"/>
      <c r="AZ628" s="104"/>
      <c r="BA628" s="104"/>
      <c r="BB628" s="104"/>
      <c r="BC628" s="104"/>
      <c r="BD628" s="104"/>
      <c r="BE628" s="104"/>
      <c r="BF628" s="104"/>
      <c r="BG628" s="104"/>
      <c r="BH628" s="104"/>
      <c r="BI628" s="104"/>
      <c r="BJ628" s="104"/>
      <c r="BK628" s="104"/>
      <c r="BL628" s="104"/>
      <c r="BM628" s="104"/>
      <c r="BN628" s="421"/>
      <c r="BO628" s="104"/>
      <c r="BP628" s="104"/>
      <c r="BQ628" s="104"/>
      <c r="BR628" s="104"/>
      <c r="BS628" s="104"/>
      <c r="BT628" s="104"/>
      <c r="BU628" s="104"/>
    </row>
    <row r="629" spans="1:73" x14ac:dyDescent="0.25">
      <c r="A629" s="44">
        <f t="shared" si="89"/>
        <v>2015</v>
      </c>
      <c r="B629" s="44" t="str">
        <f t="shared" si="89"/>
        <v>DICIEMBRE</v>
      </c>
      <c r="C629" s="44">
        <v>20</v>
      </c>
      <c r="D629" s="44" t="str">
        <f t="shared" si="88"/>
        <v>DICIEMBRE 2015 / 19</v>
      </c>
      <c r="E629" s="104"/>
      <c r="F629" s="77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Q629" s="113"/>
      <c r="R629" s="113"/>
      <c r="S629" s="415"/>
      <c r="T629" s="113"/>
      <c r="U629" s="113"/>
      <c r="V629" s="104"/>
      <c r="W629" s="104"/>
      <c r="X629" s="104"/>
      <c r="Y629" s="104"/>
      <c r="Z629" s="104"/>
      <c r="AA629" s="230"/>
      <c r="AB629" s="115">
        <v>19</v>
      </c>
      <c r="AC629" s="66">
        <v>42358</v>
      </c>
      <c r="AD629" s="67">
        <v>59475</v>
      </c>
      <c r="AE629" s="68" t="s">
        <v>36</v>
      </c>
      <c r="AF629" s="69">
        <v>0.5615</v>
      </c>
      <c r="AG629" s="69">
        <v>90</v>
      </c>
      <c r="AH629" s="69">
        <v>34</v>
      </c>
      <c r="AI629" s="70">
        <v>1.32</v>
      </c>
      <c r="AJ629" s="70">
        <v>0</v>
      </c>
      <c r="AK629" s="71" t="s">
        <v>20</v>
      </c>
      <c r="AL629" s="69">
        <v>41</v>
      </c>
      <c r="AM629" s="71" t="s">
        <v>35</v>
      </c>
      <c r="AN629" s="70">
        <v>21199</v>
      </c>
      <c r="AO629" s="70">
        <v>0.35</v>
      </c>
      <c r="AP629" s="410"/>
      <c r="AQ629" s="99">
        <v>0.52</v>
      </c>
      <c r="AR629" s="99">
        <v>0.56999999999999995</v>
      </c>
      <c r="AS629" s="90">
        <v>80</v>
      </c>
      <c r="AT629" s="90">
        <v>170</v>
      </c>
      <c r="AU629" s="90">
        <v>36</v>
      </c>
      <c r="AV629" s="90">
        <v>2</v>
      </c>
      <c r="AW629" s="90">
        <v>3</v>
      </c>
      <c r="AX629" s="230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421"/>
      <c r="BO629" s="104"/>
      <c r="BP629" s="104"/>
      <c r="BQ629" s="104"/>
      <c r="BR629" s="104"/>
      <c r="BS629" s="104"/>
      <c r="BT629" s="104"/>
      <c r="BU629" s="104"/>
    </row>
    <row r="630" spans="1:73" x14ac:dyDescent="0.25">
      <c r="A630" s="44">
        <f t="shared" si="89"/>
        <v>2015</v>
      </c>
      <c r="B630" s="44" t="str">
        <f t="shared" si="89"/>
        <v>DICIEMBRE</v>
      </c>
      <c r="C630" s="44">
        <v>21</v>
      </c>
      <c r="D630" s="44" t="str">
        <f t="shared" si="88"/>
        <v>DICIEMBRE 2015 / 20</v>
      </c>
      <c r="E630" s="104"/>
      <c r="F630" s="77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Q630" s="113"/>
      <c r="R630" s="113"/>
      <c r="S630" s="415"/>
      <c r="T630" s="113"/>
      <c r="U630" s="113"/>
      <c r="V630" s="104"/>
      <c r="W630" s="104"/>
      <c r="X630" s="104"/>
      <c r="Y630" s="104"/>
      <c r="Z630" s="104"/>
      <c r="AA630" s="230"/>
      <c r="AB630" s="115">
        <v>20</v>
      </c>
      <c r="AC630" s="66">
        <v>42359</v>
      </c>
      <c r="AD630" s="67">
        <v>59480</v>
      </c>
      <c r="AE630" s="68" t="s">
        <v>148</v>
      </c>
      <c r="AF630" s="69">
        <v>0.56220000000000003</v>
      </c>
      <c r="AG630" s="69">
        <v>89</v>
      </c>
      <c r="AH630" s="69">
        <v>34</v>
      </c>
      <c r="AI630" s="70">
        <v>1.35</v>
      </c>
      <c r="AJ630" s="70">
        <v>0</v>
      </c>
      <c r="AK630" s="71" t="s">
        <v>20</v>
      </c>
      <c r="AL630" s="69">
        <v>41</v>
      </c>
      <c r="AM630" s="71" t="s">
        <v>35</v>
      </c>
      <c r="AN630" s="70">
        <v>21198</v>
      </c>
      <c r="AO630" s="70">
        <v>0.28999999999999998</v>
      </c>
      <c r="AP630" s="410"/>
      <c r="AQ630" s="99">
        <v>0.52</v>
      </c>
      <c r="AR630" s="99">
        <v>0.56999999999999995</v>
      </c>
      <c r="AS630" s="90">
        <v>80</v>
      </c>
      <c r="AT630" s="90">
        <v>170</v>
      </c>
      <c r="AU630" s="90">
        <v>36</v>
      </c>
      <c r="AV630" s="90">
        <v>2</v>
      </c>
      <c r="AW630" s="90">
        <v>3</v>
      </c>
      <c r="AX630" s="230"/>
      <c r="AY630" s="104"/>
      <c r="AZ630" s="104"/>
      <c r="BA630" s="104"/>
      <c r="BB630" s="104"/>
      <c r="BC630" s="104"/>
      <c r="BD630" s="104"/>
      <c r="BE630" s="104"/>
      <c r="BF630" s="104"/>
      <c r="BG630" s="104"/>
      <c r="BH630" s="104"/>
      <c r="BI630" s="104"/>
      <c r="BJ630" s="104"/>
      <c r="BK630" s="104"/>
      <c r="BL630" s="104"/>
      <c r="BM630" s="104"/>
      <c r="BN630" s="421"/>
      <c r="BO630" s="104"/>
      <c r="BP630" s="104"/>
      <c r="BQ630" s="104"/>
      <c r="BR630" s="104"/>
      <c r="BS630" s="104"/>
      <c r="BT630" s="104"/>
      <c r="BU630" s="104"/>
    </row>
    <row r="631" spans="1:73" x14ac:dyDescent="0.25">
      <c r="A631" s="44">
        <f t="shared" si="89"/>
        <v>2015</v>
      </c>
      <c r="B631" s="44" t="str">
        <f t="shared" si="89"/>
        <v>DICIEMBRE</v>
      </c>
      <c r="C631" s="44">
        <v>22</v>
      </c>
      <c r="D631" s="44" t="str">
        <f t="shared" si="88"/>
        <v>DICIEMBRE 2015 / 21</v>
      </c>
      <c r="E631" s="104"/>
      <c r="F631" s="77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Q631" s="113"/>
      <c r="R631" s="113"/>
      <c r="S631" s="415"/>
      <c r="T631" s="113"/>
      <c r="U631" s="113"/>
      <c r="V631" s="104"/>
      <c r="W631" s="104"/>
      <c r="X631" s="104"/>
      <c r="Y631" s="104"/>
      <c r="Z631" s="104"/>
      <c r="AA631" s="230"/>
      <c r="AB631" s="115">
        <v>21</v>
      </c>
      <c r="AC631" s="66">
        <v>42360</v>
      </c>
      <c r="AD631" s="67">
        <v>59512</v>
      </c>
      <c r="AE631" s="68" t="s">
        <v>36</v>
      </c>
      <c r="AF631" s="69">
        <v>0.56410000000000005</v>
      </c>
      <c r="AG631" s="69">
        <v>85</v>
      </c>
      <c r="AH631" s="69">
        <v>33</v>
      </c>
      <c r="AI631" s="70">
        <v>1.17</v>
      </c>
      <c r="AJ631" s="70">
        <v>0</v>
      </c>
      <c r="AK631" s="71" t="s">
        <v>20</v>
      </c>
      <c r="AL631" s="69">
        <v>40</v>
      </c>
      <c r="AM631" s="71" t="s">
        <v>35</v>
      </c>
      <c r="AN631" s="70">
        <v>21188</v>
      </c>
      <c r="AO631" s="70">
        <v>0.28999999999999998</v>
      </c>
      <c r="AP631" s="410"/>
      <c r="AQ631" s="99">
        <v>0.52</v>
      </c>
      <c r="AR631" s="99">
        <v>0.56999999999999995</v>
      </c>
      <c r="AS631" s="90">
        <v>80</v>
      </c>
      <c r="AT631" s="90">
        <v>170</v>
      </c>
      <c r="AU631" s="90">
        <v>36</v>
      </c>
      <c r="AV631" s="90">
        <v>2</v>
      </c>
      <c r="AW631" s="90">
        <v>3</v>
      </c>
      <c r="AX631" s="230"/>
      <c r="AY631" s="104"/>
      <c r="AZ631" s="104"/>
      <c r="BA631" s="104"/>
      <c r="BB631" s="104"/>
      <c r="BC631" s="104"/>
      <c r="BD631" s="104"/>
      <c r="BE631" s="104"/>
      <c r="BF631" s="104"/>
      <c r="BG631" s="104"/>
      <c r="BH631" s="104"/>
      <c r="BI631" s="104"/>
      <c r="BJ631" s="104"/>
      <c r="BK631" s="104"/>
      <c r="BL631" s="104"/>
      <c r="BM631" s="104"/>
      <c r="BN631" s="421"/>
      <c r="BO631" s="104"/>
      <c r="BP631" s="104"/>
      <c r="BQ631" s="104"/>
      <c r="BR631" s="104"/>
      <c r="BS631" s="104"/>
      <c r="BT631" s="104"/>
      <c r="BU631" s="104"/>
    </row>
    <row r="632" spans="1:73" x14ac:dyDescent="0.25">
      <c r="A632" s="44">
        <f t="shared" si="89"/>
        <v>2015</v>
      </c>
      <c r="B632" s="44" t="str">
        <f t="shared" si="89"/>
        <v>DICIEMBRE</v>
      </c>
      <c r="C632" s="44">
        <v>23</v>
      </c>
      <c r="D632" s="44" t="str">
        <f t="shared" si="88"/>
        <v>DICIEMBRE 2015 / 22</v>
      </c>
      <c r="E632" s="104"/>
      <c r="F632" s="77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Q632" s="113"/>
      <c r="R632" s="113"/>
      <c r="S632" s="415"/>
      <c r="T632" s="113"/>
      <c r="U632" s="113"/>
      <c r="V632" s="104"/>
      <c r="W632" s="104"/>
      <c r="X632" s="104"/>
      <c r="Y632" s="104"/>
      <c r="Z632" s="104"/>
      <c r="AA632" s="230"/>
      <c r="AB632" s="115">
        <v>22</v>
      </c>
      <c r="AC632" s="66">
        <v>42361</v>
      </c>
      <c r="AD632" s="67">
        <v>59531</v>
      </c>
      <c r="AE632" s="68" t="s">
        <v>148</v>
      </c>
      <c r="AF632" s="69">
        <v>0.56069999999999998</v>
      </c>
      <c r="AG632" s="69">
        <v>92</v>
      </c>
      <c r="AH632" s="69">
        <v>34</v>
      </c>
      <c r="AI632" s="70">
        <v>0.96</v>
      </c>
      <c r="AJ632" s="70">
        <v>0</v>
      </c>
      <c r="AK632" s="71" t="s">
        <v>20</v>
      </c>
      <c r="AL632" s="69">
        <v>41</v>
      </c>
      <c r="AM632" s="71" t="s">
        <v>35</v>
      </c>
      <c r="AN632" s="70">
        <v>21197</v>
      </c>
      <c r="AO632" s="70">
        <v>0.68</v>
      </c>
      <c r="AP632" s="410"/>
      <c r="AQ632" s="99">
        <v>0.52</v>
      </c>
      <c r="AR632" s="99">
        <v>0.56999999999999995</v>
      </c>
      <c r="AS632" s="90">
        <v>80</v>
      </c>
      <c r="AT632" s="90">
        <v>170</v>
      </c>
      <c r="AU632" s="90">
        <v>36</v>
      </c>
      <c r="AV632" s="90">
        <v>2</v>
      </c>
      <c r="AW632" s="90">
        <v>3</v>
      </c>
      <c r="AX632" s="230"/>
      <c r="AY632" s="104"/>
      <c r="AZ632" s="104"/>
      <c r="BA632" s="104"/>
      <c r="BB632" s="104"/>
      <c r="BC632" s="104"/>
      <c r="BD632" s="104"/>
      <c r="BE632" s="104"/>
      <c r="BF632" s="104"/>
      <c r="BG632" s="104"/>
      <c r="BH632" s="104"/>
      <c r="BI632" s="104"/>
      <c r="BJ632" s="104"/>
      <c r="BK632" s="104"/>
      <c r="BL632" s="104"/>
      <c r="BM632" s="104"/>
      <c r="BN632" s="421"/>
      <c r="BO632" s="104"/>
      <c r="BP632" s="104"/>
      <c r="BQ632" s="104"/>
      <c r="BR632" s="104"/>
      <c r="BS632" s="104"/>
      <c r="BT632" s="104"/>
      <c r="BU632" s="104"/>
    </row>
    <row r="633" spans="1:73" x14ac:dyDescent="0.25">
      <c r="A633" s="44">
        <f t="shared" si="89"/>
        <v>2015</v>
      </c>
      <c r="B633" s="44" t="str">
        <f t="shared" si="89"/>
        <v>DICIEMBRE</v>
      </c>
      <c r="C633" s="44">
        <v>24</v>
      </c>
      <c r="D633" s="44" t="str">
        <f t="shared" si="88"/>
        <v>DICIEMBRE 2015 / 23</v>
      </c>
      <c r="E633" s="104"/>
      <c r="F633" s="77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Q633" s="113"/>
      <c r="R633" s="113"/>
      <c r="S633" s="415"/>
      <c r="T633" s="113"/>
      <c r="U633" s="113"/>
      <c r="V633" s="104"/>
      <c r="W633" s="104"/>
      <c r="X633" s="104"/>
      <c r="Y633" s="104"/>
      <c r="Z633" s="104"/>
      <c r="AA633" s="230"/>
      <c r="AB633" s="115">
        <v>23</v>
      </c>
      <c r="AC633" s="66">
        <v>42362</v>
      </c>
      <c r="AD633" s="67">
        <v>59553</v>
      </c>
      <c r="AE633" s="68" t="s">
        <v>36</v>
      </c>
      <c r="AF633" s="69">
        <v>0.56259999999999999</v>
      </c>
      <c r="AG633" s="69">
        <v>88</v>
      </c>
      <c r="AH633" s="69">
        <v>34</v>
      </c>
      <c r="AI633" s="70">
        <v>1.05</v>
      </c>
      <c r="AJ633" s="70">
        <v>0</v>
      </c>
      <c r="AK633" s="71" t="s">
        <v>20</v>
      </c>
      <c r="AL633" s="69">
        <v>41</v>
      </c>
      <c r="AM633" s="71" t="s">
        <v>35</v>
      </c>
      <c r="AN633" s="70">
        <v>21196</v>
      </c>
      <c r="AO633" s="70">
        <v>0.32</v>
      </c>
      <c r="AP633" s="410"/>
      <c r="AQ633" s="99">
        <v>0.52</v>
      </c>
      <c r="AR633" s="99">
        <v>0.56999999999999995</v>
      </c>
      <c r="AS633" s="90">
        <v>80</v>
      </c>
      <c r="AT633" s="90">
        <v>170</v>
      </c>
      <c r="AU633" s="90">
        <v>36</v>
      </c>
      <c r="AV633" s="90">
        <v>2</v>
      </c>
      <c r="AW633" s="90">
        <v>3</v>
      </c>
      <c r="AX633" s="230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421"/>
      <c r="BO633" s="104"/>
      <c r="BP633" s="104"/>
      <c r="BQ633" s="104"/>
      <c r="BR633" s="104"/>
      <c r="BS633" s="104"/>
      <c r="BT633" s="104"/>
      <c r="BU633" s="104"/>
    </row>
    <row r="634" spans="1:73" x14ac:dyDescent="0.25">
      <c r="A634" s="44">
        <f t="shared" si="89"/>
        <v>2015</v>
      </c>
      <c r="B634" s="44" t="str">
        <f t="shared" si="89"/>
        <v>DICIEMBRE</v>
      </c>
      <c r="C634" s="44">
        <v>25</v>
      </c>
      <c r="D634" s="44" t="str">
        <f t="shared" si="88"/>
        <v>DICIEMBRE 2015 / 24</v>
      </c>
      <c r="E634" s="104"/>
      <c r="F634" s="77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Q634" s="113"/>
      <c r="R634" s="113"/>
      <c r="S634" s="415"/>
      <c r="T634" s="113"/>
      <c r="U634" s="113"/>
      <c r="V634" s="104"/>
      <c r="W634" s="104"/>
      <c r="X634" s="104"/>
      <c r="Y634" s="104"/>
      <c r="Z634" s="104"/>
      <c r="AA634" s="230"/>
      <c r="AB634" s="115">
        <v>24</v>
      </c>
      <c r="AC634" s="66">
        <v>42364</v>
      </c>
      <c r="AD634" s="67">
        <v>59595</v>
      </c>
      <c r="AE634" s="68" t="s">
        <v>148</v>
      </c>
      <c r="AF634" s="69">
        <v>0.56110000000000004</v>
      </c>
      <c r="AG634" s="69">
        <v>91</v>
      </c>
      <c r="AH634" s="69">
        <v>34</v>
      </c>
      <c r="AI634" s="70">
        <v>1.01</v>
      </c>
      <c r="AJ634" s="70">
        <v>0</v>
      </c>
      <c r="AK634" s="71" t="s">
        <v>20</v>
      </c>
      <c r="AL634" s="69">
        <v>41</v>
      </c>
      <c r="AM634" s="71" t="s">
        <v>35</v>
      </c>
      <c r="AN634" s="70">
        <v>21198</v>
      </c>
      <c r="AO634" s="70">
        <v>0.53</v>
      </c>
      <c r="AP634" s="410"/>
      <c r="AQ634" s="99">
        <v>0.52</v>
      </c>
      <c r="AR634" s="99">
        <v>0.56999999999999995</v>
      </c>
      <c r="AS634" s="90">
        <v>80</v>
      </c>
      <c r="AT634" s="90">
        <v>170</v>
      </c>
      <c r="AU634" s="90">
        <v>36</v>
      </c>
      <c r="AV634" s="90">
        <v>2</v>
      </c>
      <c r="AW634" s="90">
        <v>3</v>
      </c>
      <c r="AX634" s="230"/>
      <c r="AY634" s="104"/>
      <c r="AZ634" s="104"/>
      <c r="BA634" s="104"/>
      <c r="BB634" s="104"/>
      <c r="BC634" s="104"/>
      <c r="BD634" s="104"/>
      <c r="BE634" s="104"/>
      <c r="BF634" s="104"/>
      <c r="BG634" s="104"/>
      <c r="BH634" s="104"/>
      <c r="BI634" s="104"/>
      <c r="BJ634" s="104"/>
      <c r="BK634" s="104"/>
      <c r="BL634" s="104"/>
      <c r="BM634" s="104"/>
      <c r="BN634" s="421"/>
      <c r="BO634" s="104"/>
      <c r="BP634" s="104"/>
      <c r="BQ634" s="104"/>
      <c r="BR634" s="104"/>
      <c r="BS634" s="104"/>
      <c r="BT634" s="104"/>
      <c r="BU634" s="104"/>
    </row>
    <row r="635" spans="1:73" x14ac:dyDescent="0.25">
      <c r="A635" s="44">
        <f t="shared" si="89"/>
        <v>2015</v>
      </c>
      <c r="B635" s="44" t="str">
        <f t="shared" si="89"/>
        <v>DICIEMBRE</v>
      </c>
      <c r="C635" s="44">
        <v>26</v>
      </c>
      <c r="D635" s="44" t="str">
        <f t="shared" si="88"/>
        <v>DICIEMBRE 2015 / 25</v>
      </c>
      <c r="E635" s="104"/>
      <c r="F635" s="77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Q635" s="113"/>
      <c r="R635" s="113"/>
      <c r="S635" s="415"/>
      <c r="T635" s="113"/>
      <c r="U635" s="113"/>
      <c r="V635" s="104"/>
      <c r="W635" s="104"/>
      <c r="X635" s="104"/>
      <c r="Y635" s="104"/>
      <c r="Z635" s="104"/>
      <c r="AA635" s="230"/>
      <c r="AB635" s="115">
        <v>25</v>
      </c>
      <c r="AC635" s="66">
        <v>42365</v>
      </c>
      <c r="AD635" s="67">
        <v>59603</v>
      </c>
      <c r="AE635" s="68" t="s">
        <v>36</v>
      </c>
      <c r="AF635" s="69">
        <v>0.56140000000000001</v>
      </c>
      <c r="AG635" s="69">
        <v>91</v>
      </c>
      <c r="AH635" s="69">
        <v>34</v>
      </c>
      <c r="AI635" s="70">
        <v>0.96</v>
      </c>
      <c r="AJ635" s="70">
        <v>0</v>
      </c>
      <c r="AK635" s="71" t="s">
        <v>20</v>
      </c>
      <c r="AL635" s="69">
        <v>41</v>
      </c>
      <c r="AM635" s="71" t="s">
        <v>35</v>
      </c>
      <c r="AN635" s="70">
        <v>21196</v>
      </c>
      <c r="AO635" s="70">
        <v>0.59</v>
      </c>
      <c r="AP635" s="410"/>
      <c r="AQ635" s="99">
        <v>0.52</v>
      </c>
      <c r="AR635" s="99">
        <v>0.56999999999999995</v>
      </c>
      <c r="AS635" s="90">
        <v>80</v>
      </c>
      <c r="AT635" s="90">
        <v>170</v>
      </c>
      <c r="AU635" s="90">
        <v>36</v>
      </c>
      <c r="AV635" s="90">
        <v>2</v>
      </c>
      <c r="AW635" s="90">
        <v>3</v>
      </c>
      <c r="AX635" s="230"/>
      <c r="AY635" s="104"/>
      <c r="AZ635" s="104"/>
      <c r="BA635" s="104"/>
      <c r="BB635" s="104"/>
      <c r="BC635" s="104"/>
      <c r="BD635" s="104"/>
      <c r="BE635" s="104"/>
      <c r="BF635" s="104"/>
      <c r="BG635" s="104"/>
      <c r="BH635" s="104"/>
      <c r="BI635" s="104"/>
      <c r="BJ635" s="104"/>
      <c r="BK635" s="104"/>
      <c r="BL635" s="104"/>
      <c r="BM635" s="104"/>
      <c r="BN635" s="421"/>
      <c r="BO635" s="104"/>
      <c r="BP635" s="104"/>
      <c r="BQ635" s="104"/>
      <c r="BR635" s="104"/>
      <c r="BS635" s="104"/>
      <c r="BT635" s="104"/>
      <c r="BU635" s="104"/>
    </row>
    <row r="636" spans="1:73" x14ac:dyDescent="0.25">
      <c r="A636" s="44">
        <f t="shared" si="89"/>
        <v>2015</v>
      </c>
      <c r="B636" s="44" t="str">
        <f t="shared" si="89"/>
        <v>DICIEMBRE</v>
      </c>
      <c r="C636" s="44">
        <v>27</v>
      </c>
      <c r="D636" s="44" t="str">
        <f t="shared" si="88"/>
        <v>DICIEMBRE 2015 / 26</v>
      </c>
      <c r="E636" s="104"/>
      <c r="F636" s="77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Q636" s="113"/>
      <c r="R636" s="113"/>
      <c r="S636" s="415"/>
      <c r="T636" s="113"/>
      <c r="U636" s="113"/>
      <c r="V636" s="104"/>
      <c r="W636" s="104"/>
      <c r="X636" s="104"/>
      <c r="Y636" s="104"/>
      <c r="Z636" s="104"/>
      <c r="AA636" s="230"/>
      <c r="AB636" s="115">
        <v>26</v>
      </c>
      <c r="AC636" s="66">
        <v>42366</v>
      </c>
      <c r="AD636" s="67">
        <v>59618</v>
      </c>
      <c r="AE636" s="68" t="s">
        <v>148</v>
      </c>
      <c r="AF636" s="69">
        <v>0.56200000000000006</v>
      </c>
      <c r="AG636" s="69">
        <v>89</v>
      </c>
      <c r="AH636" s="69">
        <v>34</v>
      </c>
      <c r="AI636" s="70">
        <v>0.98</v>
      </c>
      <c r="AJ636" s="70">
        <v>0</v>
      </c>
      <c r="AK636" s="71" t="s">
        <v>20</v>
      </c>
      <c r="AL636" s="69">
        <v>41</v>
      </c>
      <c r="AM636" s="71" t="s">
        <v>35</v>
      </c>
      <c r="AN636" s="70">
        <v>21196</v>
      </c>
      <c r="AO636" s="70">
        <v>0.45</v>
      </c>
      <c r="AP636" s="410"/>
      <c r="AQ636" s="99">
        <v>0.52</v>
      </c>
      <c r="AR636" s="99">
        <v>0.56999999999999995</v>
      </c>
      <c r="AS636" s="90">
        <v>80</v>
      </c>
      <c r="AT636" s="90">
        <v>170</v>
      </c>
      <c r="AU636" s="90">
        <v>36</v>
      </c>
      <c r="AV636" s="90">
        <v>2</v>
      </c>
      <c r="AW636" s="90">
        <v>3</v>
      </c>
      <c r="AX636" s="230"/>
      <c r="AY636" s="104"/>
      <c r="AZ636" s="104"/>
      <c r="BA636" s="104"/>
      <c r="BB636" s="104"/>
      <c r="BC636" s="104"/>
      <c r="BD636" s="104"/>
      <c r="BE636" s="104"/>
      <c r="BF636" s="104"/>
      <c r="BG636" s="104"/>
      <c r="BH636" s="104"/>
      <c r="BI636" s="104"/>
      <c r="BJ636" s="104"/>
      <c r="BK636" s="104"/>
      <c r="BL636" s="104"/>
      <c r="BM636" s="104"/>
      <c r="BN636" s="421"/>
      <c r="BO636" s="104"/>
      <c r="BP636" s="104"/>
      <c r="BQ636" s="104"/>
      <c r="BR636" s="104"/>
      <c r="BS636" s="104"/>
      <c r="BT636" s="104"/>
      <c r="BU636" s="104"/>
    </row>
    <row r="637" spans="1:73" x14ac:dyDescent="0.25">
      <c r="A637" s="44">
        <f t="shared" si="89"/>
        <v>2015</v>
      </c>
      <c r="B637" s="44" t="str">
        <f t="shared" si="89"/>
        <v>DICIEMBRE</v>
      </c>
      <c r="C637" s="44">
        <v>28</v>
      </c>
      <c r="D637" s="44" t="str">
        <f t="shared" si="88"/>
        <v>DICIEMBRE 2015 / 27</v>
      </c>
      <c r="E637" s="104"/>
      <c r="F637" s="77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Q637" s="113"/>
      <c r="R637" s="113"/>
      <c r="S637" s="415"/>
      <c r="T637" s="113"/>
      <c r="U637" s="113"/>
      <c r="V637" s="104"/>
      <c r="W637" s="104"/>
      <c r="X637" s="104"/>
      <c r="Y637" s="104"/>
      <c r="Z637" s="104"/>
      <c r="AA637" s="230"/>
      <c r="AB637" s="115">
        <v>27</v>
      </c>
      <c r="AC637" s="66">
        <v>42367</v>
      </c>
      <c r="AD637" s="67">
        <v>59655</v>
      </c>
      <c r="AE637" s="68" t="s">
        <v>36</v>
      </c>
      <c r="AF637" s="69">
        <v>0.56120000000000003</v>
      </c>
      <c r="AG637" s="69">
        <v>91</v>
      </c>
      <c r="AH637" s="69">
        <v>34</v>
      </c>
      <c r="AI637" s="70">
        <v>1.06</v>
      </c>
      <c r="AJ637" s="70">
        <v>0</v>
      </c>
      <c r="AK637" s="71" t="s">
        <v>20</v>
      </c>
      <c r="AL637" s="69">
        <v>41</v>
      </c>
      <c r="AM637" s="71" t="s">
        <v>35</v>
      </c>
      <c r="AN637" s="70">
        <v>21198</v>
      </c>
      <c r="AO637" s="70">
        <v>0.56999999999999995</v>
      </c>
      <c r="AP637" s="410"/>
      <c r="AQ637" s="99">
        <v>0.52</v>
      </c>
      <c r="AR637" s="99">
        <v>0.56999999999999995</v>
      </c>
      <c r="AS637" s="90">
        <v>80</v>
      </c>
      <c r="AT637" s="90">
        <v>170</v>
      </c>
      <c r="AU637" s="90">
        <v>36</v>
      </c>
      <c r="AV637" s="90">
        <v>2</v>
      </c>
      <c r="AW637" s="90">
        <v>3</v>
      </c>
      <c r="AX637" s="230"/>
      <c r="AY637" s="104"/>
      <c r="AZ637" s="104"/>
      <c r="BA637" s="104"/>
      <c r="BB637" s="104"/>
      <c r="BC637" s="104"/>
      <c r="BD637" s="104"/>
      <c r="BE637" s="104"/>
      <c r="BF637" s="104"/>
      <c r="BG637" s="104"/>
      <c r="BH637" s="104"/>
      <c r="BI637" s="104"/>
      <c r="BJ637" s="104"/>
      <c r="BK637" s="104"/>
      <c r="BL637" s="104"/>
      <c r="BM637" s="104"/>
      <c r="BN637" s="421"/>
      <c r="BO637" s="104"/>
      <c r="BP637" s="104"/>
      <c r="BQ637" s="104"/>
      <c r="BR637" s="104"/>
      <c r="BS637" s="104"/>
      <c r="BT637" s="104"/>
      <c r="BU637" s="104"/>
    </row>
    <row r="638" spans="1:73" x14ac:dyDescent="0.25">
      <c r="A638" s="44">
        <f t="shared" si="89"/>
        <v>2015</v>
      </c>
      <c r="B638" s="44" t="str">
        <f t="shared" si="89"/>
        <v>DICIEMBRE</v>
      </c>
      <c r="C638" s="44">
        <v>29</v>
      </c>
      <c r="D638" s="44" t="str">
        <f t="shared" si="88"/>
        <v>DICIEMBRE 2015 / 28</v>
      </c>
      <c r="E638" s="104"/>
      <c r="F638" s="77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Q638" s="113"/>
      <c r="R638" s="113"/>
      <c r="S638" s="415"/>
      <c r="T638" s="113"/>
      <c r="U638" s="113"/>
      <c r="V638" s="104"/>
      <c r="W638" s="104"/>
      <c r="X638" s="104"/>
      <c r="Y638" s="104"/>
      <c r="Z638" s="104"/>
      <c r="AA638" s="230"/>
      <c r="AB638" s="115">
        <v>28</v>
      </c>
      <c r="AC638" s="66">
        <v>42368</v>
      </c>
      <c r="AD638" s="67">
        <v>59874</v>
      </c>
      <c r="AE638" s="68" t="s">
        <v>148</v>
      </c>
      <c r="AF638" s="69">
        <v>0.55640000000000001</v>
      </c>
      <c r="AG638" s="69">
        <v>106</v>
      </c>
      <c r="AH638" s="69">
        <v>34</v>
      </c>
      <c r="AI638" s="70">
        <v>1.6</v>
      </c>
      <c r="AJ638" s="70">
        <v>0</v>
      </c>
      <c r="AK638" s="71" t="s">
        <v>20</v>
      </c>
      <c r="AL638" s="69">
        <v>41</v>
      </c>
      <c r="AM638" s="71" t="s">
        <v>35</v>
      </c>
      <c r="AN638" s="70">
        <v>21192</v>
      </c>
      <c r="AO638" s="70">
        <v>2.1800000000000002</v>
      </c>
      <c r="AP638" s="410"/>
      <c r="AQ638" s="99">
        <v>0.52</v>
      </c>
      <c r="AR638" s="99">
        <v>0.56999999999999995</v>
      </c>
      <c r="AS638" s="90">
        <v>80</v>
      </c>
      <c r="AT638" s="90">
        <v>170</v>
      </c>
      <c r="AU638" s="90">
        <v>36</v>
      </c>
      <c r="AV638" s="90">
        <v>2</v>
      </c>
      <c r="AW638" s="90">
        <v>3</v>
      </c>
      <c r="AX638" s="230"/>
      <c r="AY638" s="104"/>
      <c r="AZ638" s="104"/>
      <c r="BA638" s="104"/>
      <c r="BB638" s="104"/>
      <c r="BC638" s="104"/>
      <c r="BD638" s="104"/>
      <c r="BE638" s="104"/>
      <c r="BF638" s="104"/>
      <c r="BG638" s="104"/>
      <c r="BH638" s="104"/>
      <c r="BI638" s="104"/>
      <c r="BJ638" s="104"/>
      <c r="BK638" s="104"/>
      <c r="BL638" s="104"/>
      <c r="BM638" s="104"/>
      <c r="BN638" s="421"/>
      <c r="BO638" s="104"/>
      <c r="BP638" s="104"/>
      <c r="BQ638" s="104"/>
      <c r="BR638" s="104"/>
      <c r="BS638" s="104"/>
      <c r="BT638" s="104"/>
      <c r="BU638" s="104"/>
    </row>
    <row r="639" spans="1:73" x14ac:dyDescent="0.25">
      <c r="A639" s="44">
        <f t="shared" si="89"/>
        <v>2015</v>
      </c>
      <c r="B639" s="44" t="str">
        <f t="shared" si="89"/>
        <v>DICIEMBRE</v>
      </c>
      <c r="C639" s="44">
        <v>30</v>
      </c>
      <c r="D639" s="44" t="str">
        <f t="shared" si="88"/>
        <v>DICIEMBRE 2015 / 29</v>
      </c>
      <c r="E639" s="104"/>
      <c r="F639" s="77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Q639" s="113"/>
      <c r="R639" s="113"/>
      <c r="S639" s="415"/>
      <c r="T639" s="113"/>
      <c r="U639" s="113"/>
      <c r="V639" s="104"/>
      <c r="W639" s="104"/>
      <c r="X639" s="104"/>
      <c r="Y639" s="104"/>
      <c r="Z639" s="104"/>
      <c r="AA639" s="230"/>
      <c r="AB639" s="115">
        <v>29</v>
      </c>
      <c r="AC639" s="66">
        <v>42369</v>
      </c>
      <c r="AD639" s="67">
        <v>59901</v>
      </c>
      <c r="AE639" s="68" t="s">
        <v>36</v>
      </c>
      <c r="AF639" s="69">
        <v>0.56059999999999999</v>
      </c>
      <c r="AG639" s="69">
        <v>95</v>
      </c>
      <c r="AH639" s="69">
        <v>34</v>
      </c>
      <c r="AI639" s="70">
        <v>1.18</v>
      </c>
      <c r="AJ639" s="70">
        <v>0</v>
      </c>
      <c r="AK639" s="71" t="s">
        <v>20</v>
      </c>
      <c r="AL639" s="69">
        <v>41</v>
      </c>
      <c r="AM639" s="71" t="s">
        <v>35</v>
      </c>
      <c r="AN639" s="70">
        <v>21184</v>
      </c>
      <c r="AO639" s="70">
        <v>1.51</v>
      </c>
      <c r="AP639" s="410"/>
      <c r="AQ639" s="99">
        <v>0.52</v>
      </c>
      <c r="AR639" s="99">
        <v>0.56999999999999995</v>
      </c>
      <c r="AS639" s="90">
        <v>80</v>
      </c>
      <c r="AT639" s="90">
        <v>170</v>
      </c>
      <c r="AU639" s="90">
        <v>36</v>
      </c>
      <c r="AV639" s="90">
        <v>2</v>
      </c>
      <c r="AW639" s="90">
        <v>3</v>
      </c>
      <c r="AX639" s="230"/>
      <c r="AY639" s="104"/>
      <c r="AZ639" s="104"/>
      <c r="BA639" s="104"/>
      <c r="BB639" s="104"/>
      <c r="BC639" s="104"/>
      <c r="BD639" s="104"/>
      <c r="BE639" s="104"/>
      <c r="BF639" s="104"/>
      <c r="BG639" s="104"/>
      <c r="BH639" s="104"/>
      <c r="BI639" s="104"/>
      <c r="BJ639" s="104"/>
      <c r="BK639" s="104"/>
      <c r="BL639" s="104"/>
      <c r="BM639" s="104"/>
      <c r="BN639" s="421"/>
      <c r="BO639" s="104"/>
      <c r="BP639" s="104"/>
      <c r="BQ639" s="104"/>
      <c r="BR639" s="104"/>
      <c r="BS639" s="104"/>
      <c r="BT639" s="104"/>
      <c r="BU639" s="104"/>
    </row>
    <row r="640" spans="1:73" x14ac:dyDescent="0.25">
      <c r="A640" s="44">
        <f t="shared" si="89"/>
        <v>2015</v>
      </c>
      <c r="B640" s="44" t="str">
        <f t="shared" si="89"/>
        <v>DICIEMBRE</v>
      </c>
      <c r="C640" s="44">
        <v>31</v>
      </c>
      <c r="D640" s="44" t="str">
        <f t="shared" si="88"/>
        <v>DICIEMBRE 2015 / 30</v>
      </c>
      <c r="S640" s="417"/>
    </row>
    <row r="641" spans="1:74" s="206" customFormat="1" ht="15.75" x14ac:dyDescent="0.25">
      <c r="D641" s="44" t="str">
        <f t="shared" si="88"/>
        <v>DICIEMBRE 2015 / 31</v>
      </c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17"/>
      <c r="T641" s="44"/>
      <c r="U641" s="44"/>
      <c r="V641" s="44"/>
      <c r="W641" s="44"/>
      <c r="X641" s="44"/>
      <c r="Y641" s="44"/>
      <c r="Z641" s="44"/>
      <c r="AA641" s="207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11"/>
      <c r="AQ641" s="44"/>
      <c r="AR641" s="44"/>
      <c r="AS641" s="44"/>
      <c r="AT641" s="44"/>
      <c r="AU641" s="44"/>
      <c r="AV641" s="44"/>
      <c r="AW641" s="44"/>
      <c r="AX641" s="207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22"/>
      <c r="BO641" s="44"/>
      <c r="BP641" s="44"/>
      <c r="BQ641" s="44"/>
      <c r="BR641" s="44"/>
      <c r="BS641" s="44"/>
      <c r="BT641" s="44"/>
      <c r="BU641" s="44"/>
      <c r="BV641" s="209" t="str">
        <f>IFERROR(AVERAGE(BV610:BV640),"")</f>
        <v/>
      </c>
    </row>
    <row r="642" spans="1:74" ht="15.75" x14ac:dyDescent="0.25">
      <c r="A642" s="44">
        <v>2016</v>
      </c>
      <c r="B642" s="44" t="s">
        <v>239</v>
      </c>
      <c r="C642" s="44">
        <v>1</v>
      </c>
      <c r="D642" s="208" t="s">
        <v>228</v>
      </c>
      <c r="E642" s="209">
        <f t="shared" ref="E642:AJ642" si="90">IFERROR(AVERAGE(E611:E641),"")</f>
        <v>8</v>
      </c>
      <c r="F642" s="209">
        <f t="shared" si="90"/>
        <v>42354.533333333333</v>
      </c>
      <c r="G642" s="209">
        <f t="shared" si="90"/>
        <v>59401.4</v>
      </c>
      <c r="H642" s="209" t="str">
        <f t="shared" si="90"/>
        <v/>
      </c>
      <c r="I642" s="209">
        <f t="shared" si="90"/>
        <v>0.54870666666666668</v>
      </c>
      <c r="J642" s="209">
        <f t="shared" si="90"/>
        <v>103.93333333333334</v>
      </c>
      <c r="K642" s="209">
        <f t="shared" si="90"/>
        <v>28.066666666666666</v>
      </c>
      <c r="L642" s="209">
        <f t="shared" si="90"/>
        <v>1.1726666666666667</v>
      </c>
      <c r="M642" s="209">
        <f t="shared" si="90"/>
        <v>0</v>
      </c>
      <c r="N642" s="209" t="str">
        <f t="shared" si="90"/>
        <v/>
      </c>
      <c r="O642" s="209">
        <f t="shared" si="90"/>
        <v>3</v>
      </c>
      <c r="P642" s="209" t="str">
        <f t="shared" si="90"/>
        <v/>
      </c>
      <c r="Q642" s="209">
        <f t="shared" si="90"/>
        <v>21262.466666666667</v>
      </c>
      <c r="R642" s="209">
        <f t="shared" si="90"/>
        <v>1.0740000000000001</v>
      </c>
      <c r="S642" s="418" t="str">
        <f t="shared" si="90"/>
        <v/>
      </c>
      <c r="T642" s="209">
        <f t="shared" si="90"/>
        <v>0.5199999999999998</v>
      </c>
      <c r="U642" s="209">
        <f t="shared" si="90"/>
        <v>0.57000000000000006</v>
      </c>
      <c r="V642" s="209">
        <f t="shared" si="90"/>
        <v>80</v>
      </c>
      <c r="W642" s="209">
        <f t="shared" si="90"/>
        <v>170</v>
      </c>
      <c r="X642" s="209">
        <f t="shared" si="90"/>
        <v>36</v>
      </c>
      <c r="Y642" s="209">
        <f t="shared" si="90"/>
        <v>2</v>
      </c>
      <c r="Z642" s="209">
        <f t="shared" si="90"/>
        <v>3</v>
      </c>
      <c r="AA642" s="209" t="str">
        <f t="shared" si="90"/>
        <v/>
      </c>
      <c r="AB642" s="209">
        <f t="shared" si="90"/>
        <v>15</v>
      </c>
      <c r="AC642" s="209">
        <f t="shared" si="90"/>
        <v>42353.793103448275</v>
      </c>
      <c r="AD642" s="209">
        <f t="shared" si="90"/>
        <v>59377.310344827587</v>
      </c>
      <c r="AE642" s="209" t="str">
        <f t="shared" si="90"/>
        <v/>
      </c>
      <c r="AF642" s="209">
        <f t="shared" si="90"/>
        <v>0.5627103448275862</v>
      </c>
      <c r="AG642" s="209">
        <f t="shared" si="90"/>
        <v>88.034482758620683</v>
      </c>
      <c r="AH642" s="209">
        <f t="shared" si="90"/>
        <v>34</v>
      </c>
      <c r="AI642" s="209">
        <f t="shared" si="90"/>
        <v>1.333793103448276</v>
      </c>
      <c r="AJ642" s="209">
        <f t="shared" si="90"/>
        <v>0</v>
      </c>
      <c r="AK642" s="209" t="str">
        <f t="shared" ref="AK642:BP642" si="91">IFERROR(AVERAGE(AK611:AK641),"")</f>
        <v/>
      </c>
      <c r="AL642" s="209">
        <f t="shared" si="91"/>
        <v>40.862068965517238</v>
      </c>
      <c r="AM642" s="209" t="str">
        <f t="shared" si="91"/>
        <v/>
      </c>
      <c r="AN642" s="209">
        <f t="shared" si="91"/>
        <v>21191</v>
      </c>
      <c r="AO642" s="209">
        <f t="shared" si="91"/>
        <v>0.48551724137931029</v>
      </c>
      <c r="AP642" s="412" t="str">
        <f t="shared" si="91"/>
        <v/>
      </c>
      <c r="AQ642" s="209">
        <f t="shared" si="91"/>
        <v>0.51999999999999968</v>
      </c>
      <c r="AR642" s="209">
        <f t="shared" si="91"/>
        <v>0.57000000000000017</v>
      </c>
      <c r="AS642" s="209">
        <f t="shared" si="91"/>
        <v>80</v>
      </c>
      <c r="AT642" s="209">
        <f t="shared" si="91"/>
        <v>170</v>
      </c>
      <c r="AU642" s="209">
        <f t="shared" si="91"/>
        <v>36</v>
      </c>
      <c r="AV642" s="209">
        <f t="shared" si="91"/>
        <v>2</v>
      </c>
      <c r="AW642" s="209">
        <f t="shared" si="91"/>
        <v>3</v>
      </c>
      <c r="AX642" s="209" t="str">
        <f t="shared" si="91"/>
        <v/>
      </c>
      <c r="AY642" s="209">
        <f t="shared" si="91"/>
        <v>2.5</v>
      </c>
      <c r="AZ642" s="209">
        <f t="shared" si="91"/>
        <v>42355.5</v>
      </c>
      <c r="BA642" s="209" t="str">
        <f t="shared" si="91"/>
        <v/>
      </c>
      <c r="BB642" s="209" t="str">
        <f t="shared" si="91"/>
        <v/>
      </c>
      <c r="BC642" s="209">
        <f t="shared" si="91"/>
        <v>0.56075000000000008</v>
      </c>
      <c r="BD642" s="209">
        <f t="shared" si="91"/>
        <v>90.5</v>
      </c>
      <c r="BE642" s="209">
        <f t="shared" si="91"/>
        <v>33.512</v>
      </c>
      <c r="BF642" s="209">
        <f t="shared" si="91"/>
        <v>0.84</v>
      </c>
      <c r="BG642" s="209">
        <f t="shared" si="91"/>
        <v>0.97499999999999998</v>
      </c>
      <c r="BH642" s="209">
        <f t="shared" si="91"/>
        <v>0.02</v>
      </c>
      <c r="BI642" s="209">
        <f t="shared" si="91"/>
        <v>1</v>
      </c>
      <c r="BJ642" s="209">
        <f t="shared" si="91"/>
        <v>5.0000000000000001E-3</v>
      </c>
      <c r="BK642" s="209" t="str">
        <f t="shared" si="91"/>
        <v/>
      </c>
      <c r="BL642" s="209">
        <f t="shared" si="91"/>
        <v>21253.75</v>
      </c>
      <c r="BM642" s="209">
        <f t="shared" si="91"/>
        <v>0.5</v>
      </c>
      <c r="BN642" s="423" t="str">
        <f t="shared" si="91"/>
        <v/>
      </c>
      <c r="BO642" s="209">
        <f t="shared" si="91"/>
        <v>0.52</v>
      </c>
      <c r="BP642" s="209">
        <f t="shared" si="91"/>
        <v>0.56999999999999995</v>
      </c>
      <c r="BQ642" s="209">
        <f t="shared" ref="BQ642:BU642" si="92">IFERROR(AVERAGE(BQ611:BQ641),"")</f>
        <v>80</v>
      </c>
      <c r="BR642" s="209">
        <f t="shared" si="92"/>
        <v>170</v>
      </c>
      <c r="BS642" s="209">
        <f t="shared" si="92"/>
        <v>36</v>
      </c>
      <c r="BT642" s="209">
        <f t="shared" si="92"/>
        <v>2</v>
      </c>
      <c r="BU642" s="209">
        <f t="shared" si="92"/>
        <v>3</v>
      </c>
    </row>
    <row r="643" spans="1:74" x14ac:dyDescent="0.25">
      <c r="A643" s="44">
        <f>A642</f>
        <v>2016</v>
      </c>
      <c r="B643" s="44" t="str">
        <f>B642</f>
        <v>ENERO</v>
      </c>
      <c r="C643" s="44">
        <v>2</v>
      </c>
      <c r="D643" s="44" t="str">
        <f t="shared" ref="D643:D673" si="93">B642&amp;" "&amp;A642&amp;" / "&amp;C642</f>
        <v>ENERO 2016 / 1</v>
      </c>
      <c r="E643" s="104">
        <v>1</v>
      </c>
      <c r="F643" s="78">
        <v>42371</v>
      </c>
      <c r="G643" s="114">
        <v>59932</v>
      </c>
      <c r="H643" s="114" t="s">
        <v>19</v>
      </c>
      <c r="I643" s="92">
        <v>0.54700000000000004</v>
      </c>
      <c r="J643" s="93">
        <v>92</v>
      </c>
      <c r="K643" s="93">
        <v>28</v>
      </c>
      <c r="L643" s="93">
        <v>0.68</v>
      </c>
      <c r="M643" s="93">
        <v>0</v>
      </c>
      <c r="N643" s="94" t="s">
        <v>20</v>
      </c>
      <c r="O643" s="93">
        <v>3</v>
      </c>
      <c r="P643" s="94" t="s">
        <v>21</v>
      </c>
      <c r="Q643" s="121">
        <v>21248</v>
      </c>
      <c r="R643" s="93">
        <v>1.1599999999999999</v>
      </c>
      <c r="S643" s="414"/>
      <c r="T643" s="99">
        <v>0.52</v>
      </c>
      <c r="U643" s="99">
        <v>0.56999999999999995</v>
      </c>
      <c r="V643" s="90">
        <v>80</v>
      </c>
      <c r="W643" s="90">
        <v>170</v>
      </c>
      <c r="X643" s="90">
        <v>36</v>
      </c>
      <c r="Y643" s="90">
        <v>2</v>
      </c>
      <c r="Z643" s="90">
        <v>3</v>
      </c>
      <c r="AA643" s="230"/>
      <c r="AB643" s="115">
        <v>1</v>
      </c>
      <c r="AC643" s="66">
        <v>42370</v>
      </c>
      <c r="AD643" s="67">
        <v>59903</v>
      </c>
      <c r="AE643" s="68" t="s">
        <v>148</v>
      </c>
      <c r="AF643" s="69">
        <v>0.55589999999999995</v>
      </c>
      <c r="AG643" s="69">
        <v>107</v>
      </c>
      <c r="AH643" s="69">
        <v>34</v>
      </c>
      <c r="AI643" s="70">
        <v>1.68</v>
      </c>
      <c r="AJ643" s="70">
        <v>0</v>
      </c>
      <c r="AK643" s="71" t="s">
        <v>20</v>
      </c>
      <c r="AL643" s="69">
        <v>41</v>
      </c>
      <c r="AM643" s="71" t="s">
        <v>35</v>
      </c>
      <c r="AN643" s="70">
        <v>21185</v>
      </c>
      <c r="AO643" s="70">
        <v>2.61</v>
      </c>
      <c r="AP643" s="410"/>
      <c r="AQ643" s="99">
        <v>0.52</v>
      </c>
      <c r="AR643" s="99">
        <v>0.56999999999999995</v>
      </c>
      <c r="AS643" s="90">
        <v>80</v>
      </c>
      <c r="AT643" s="90">
        <v>170</v>
      </c>
      <c r="AU643" s="90">
        <v>36</v>
      </c>
      <c r="AV643" s="90">
        <v>2</v>
      </c>
      <c r="AW643" s="90">
        <v>3</v>
      </c>
      <c r="AX643" s="230"/>
      <c r="AY643" s="104">
        <v>1</v>
      </c>
      <c r="AZ643" s="116">
        <v>42373</v>
      </c>
      <c r="BA643" s="117"/>
      <c r="BB643" s="117"/>
      <c r="BC643" s="117">
        <v>0.55549999999999999</v>
      </c>
      <c r="BD643" s="70">
        <v>90</v>
      </c>
      <c r="BE643" s="102">
        <f>((9/5)*BF643)+32</f>
        <v>33.512</v>
      </c>
      <c r="BF643" s="70">
        <v>0.84</v>
      </c>
      <c r="BG643" s="70">
        <v>1.2</v>
      </c>
      <c r="BH643" s="70">
        <v>0.02</v>
      </c>
      <c r="BI643" s="70">
        <v>1</v>
      </c>
      <c r="BJ643" s="118">
        <v>5.0000000000000001E-3</v>
      </c>
      <c r="BK643" s="117" t="s">
        <v>37</v>
      </c>
      <c r="BL643" s="70">
        <v>21301</v>
      </c>
      <c r="BM643" s="70">
        <v>0.5</v>
      </c>
      <c r="BN643" s="424"/>
      <c r="BO643" s="99">
        <v>0.52</v>
      </c>
      <c r="BP643" s="99">
        <v>0.56999999999999995</v>
      </c>
      <c r="BQ643" s="90">
        <v>80</v>
      </c>
      <c r="BR643" s="90">
        <v>170</v>
      </c>
      <c r="BS643" s="90">
        <v>36</v>
      </c>
      <c r="BT643" s="90">
        <v>2</v>
      </c>
      <c r="BU643" s="90">
        <v>3</v>
      </c>
    </row>
    <row r="644" spans="1:74" x14ac:dyDescent="0.25">
      <c r="A644" s="44">
        <f t="shared" ref="A644:B672" si="94">A643</f>
        <v>2016</v>
      </c>
      <c r="B644" s="44" t="str">
        <f t="shared" si="94"/>
        <v>ENERO</v>
      </c>
      <c r="C644" s="44">
        <v>3</v>
      </c>
      <c r="D644" s="44" t="str">
        <f t="shared" si="93"/>
        <v>ENERO 2016 / 2</v>
      </c>
      <c r="E644" s="104">
        <v>2</v>
      </c>
      <c r="F644" s="78">
        <v>42373</v>
      </c>
      <c r="G644" s="114">
        <v>59948</v>
      </c>
      <c r="H644" s="114" t="s">
        <v>19</v>
      </c>
      <c r="I644" s="92">
        <v>0.55359999999999998</v>
      </c>
      <c r="J644" s="93">
        <v>94</v>
      </c>
      <c r="K644" s="93">
        <v>28</v>
      </c>
      <c r="L644" s="93">
        <v>1.28</v>
      </c>
      <c r="M644" s="93">
        <v>0</v>
      </c>
      <c r="N644" s="94" t="s">
        <v>20</v>
      </c>
      <c r="O644" s="93">
        <v>3</v>
      </c>
      <c r="P644" s="94" t="s">
        <v>21</v>
      </c>
      <c r="Q644" s="121">
        <v>21256</v>
      </c>
      <c r="R644" s="93">
        <v>0.67</v>
      </c>
      <c r="S644" s="414"/>
      <c r="T644" s="99">
        <v>0.52</v>
      </c>
      <c r="U644" s="99">
        <v>0.56999999999999995</v>
      </c>
      <c r="V644" s="90">
        <v>80</v>
      </c>
      <c r="W644" s="90">
        <v>170</v>
      </c>
      <c r="X644" s="90">
        <v>36</v>
      </c>
      <c r="Y644" s="90">
        <v>2</v>
      </c>
      <c r="Z644" s="90">
        <v>3</v>
      </c>
      <c r="AA644" s="230"/>
      <c r="AB644" s="115">
        <v>2</v>
      </c>
      <c r="AC644" s="66">
        <v>42372</v>
      </c>
      <c r="AD644" s="67">
        <v>59942</v>
      </c>
      <c r="AE644" s="68" t="s">
        <v>36</v>
      </c>
      <c r="AF644" s="69">
        <v>0.56040000000000001</v>
      </c>
      <c r="AG644" s="69">
        <v>93</v>
      </c>
      <c r="AH644" s="69">
        <v>34</v>
      </c>
      <c r="AI644" s="70">
        <v>1.17</v>
      </c>
      <c r="AJ644" s="70">
        <v>0</v>
      </c>
      <c r="AK644" s="71" t="s">
        <v>20</v>
      </c>
      <c r="AL644" s="69">
        <v>41</v>
      </c>
      <c r="AM644" s="71" t="s">
        <v>35</v>
      </c>
      <c r="AN644" s="70">
        <v>21198</v>
      </c>
      <c r="AO644" s="70">
        <v>0.79</v>
      </c>
      <c r="AP644" s="410"/>
      <c r="AQ644" s="99">
        <v>0.52</v>
      </c>
      <c r="AR644" s="99">
        <v>0.56999999999999995</v>
      </c>
      <c r="AS644" s="90">
        <v>80</v>
      </c>
      <c r="AT644" s="90">
        <v>170</v>
      </c>
      <c r="AU644" s="90">
        <v>36</v>
      </c>
      <c r="AV644" s="90">
        <v>2</v>
      </c>
      <c r="AW644" s="90">
        <v>3</v>
      </c>
      <c r="AX644" s="230"/>
      <c r="AY644" s="104">
        <v>2</v>
      </c>
      <c r="AZ644" s="116">
        <v>42380</v>
      </c>
      <c r="BA644" s="117"/>
      <c r="BB644" s="117"/>
      <c r="BC644" s="117">
        <v>0.56330000000000002</v>
      </c>
      <c r="BD644" s="70">
        <v>85</v>
      </c>
      <c r="BE644" s="102">
        <f>((9/5)*BF644)+32</f>
        <v>33.512</v>
      </c>
      <c r="BF644" s="70">
        <v>0.84</v>
      </c>
      <c r="BG644" s="70">
        <v>1.1000000000000001</v>
      </c>
      <c r="BH644" s="70">
        <v>0.02</v>
      </c>
      <c r="BI644" s="70">
        <v>1</v>
      </c>
      <c r="BJ644" s="118">
        <v>5.0000000000000001E-3</v>
      </c>
      <c r="BK644" s="117" t="s">
        <v>37</v>
      </c>
      <c r="BL644" s="70">
        <v>21238</v>
      </c>
      <c r="BM644" s="70">
        <v>0.5</v>
      </c>
      <c r="BN644" s="424"/>
      <c r="BO644" s="99">
        <v>0.52</v>
      </c>
      <c r="BP644" s="99">
        <v>0.56999999999999995</v>
      </c>
      <c r="BQ644" s="90">
        <v>80</v>
      </c>
      <c r="BR644" s="90">
        <v>170</v>
      </c>
      <c r="BS644" s="90">
        <v>36</v>
      </c>
      <c r="BT644" s="90">
        <v>2</v>
      </c>
      <c r="BU644" s="90">
        <v>3</v>
      </c>
    </row>
    <row r="645" spans="1:74" x14ac:dyDescent="0.25">
      <c r="A645" s="44">
        <f t="shared" si="94"/>
        <v>2016</v>
      </c>
      <c r="B645" s="44" t="str">
        <f t="shared" si="94"/>
        <v>ENERO</v>
      </c>
      <c r="C645" s="44">
        <v>4</v>
      </c>
      <c r="D645" s="44" t="str">
        <f t="shared" si="93"/>
        <v>ENERO 2016 / 3</v>
      </c>
      <c r="E645" s="104">
        <v>3</v>
      </c>
      <c r="F645" s="78">
        <v>42374</v>
      </c>
      <c r="G645" s="114">
        <v>59992</v>
      </c>
      <c r="H645" s="114" t="s">
        <v>19</v>
      </c>
      <c r="I645" s="92">
        <v>0.5474</v>
      </c>
      <c r="J645" s="93">
        <v>94</v>
      </c>
      <c r="K645" s="93">
        <v>28</v>
      </c>
      <c r="L645" s="93">
        <v>0.79</v>
      </c>
      <c r="M645" s="93">
        <v>0</v>
      </c>
      <c r="N645" s="94" t="s">
        <v>20</v>
      </c>
      <c r="O645" s="93">
        <v>3</v>
      </c>
      <c r="P645" s="94" t="s">
        <v>21</v>
      </c>
      <c r="Q645" s="121">
        <v>21264</v>
      </c>
      <c r="R645" s="93">
        <v>1.08</v>
      </c>
      <c r="S645" s="414"/>
      <c r="T645" s="99">
        <v>0.52</v>
      </c>
      <c r="U645" s="99">
        <v>0.56999999999999995</v>
      </c>
      <c r="V645" s="90">
        <v>80</v>
      </c>
      <c r="W645" s="90">
        <v>170</v>
      </c>
      <c r="X645" s="90">
        <v>36</v>
      </c>
      <c r="Y645" s="90">
        <v>2</v>
      </c>
      <c r="Z645" s="90">
        <v>3</v>
      </c>
      <c r="AA645" s="230"/>
      <c r="AB645" s="115">
        <v>3</v>
      </c>
      <c r="AC645" s="66">
        <v>42373</v>
      </c>
      <c r="AD645" s="67">
        <v>59962</v>
      </c>
      <c r="AE645" s="68" t="s">
        <v>148</v>
      </c>
      <c r="AF645" s="69">
        <v>0.56140000000000001</v>
      </c>
      <c r="AG645" s="69">
        <v>91</v>
      </c>
      <c r="AH645" s="69">
        <v>34</v>
      </c>
      <c r="AI645" s="70">
        <v>1.1299999999999999</v>
      </c>
      <c r="AJ645" s="70">
        <v>0</v>
      </c>
      <c r="AK645" s="71" t="s">
        <v>20</v>
      </c>
      <c r="AL645" s="69">
        <v>41</v>
      </c>
      <c r="AM645" s="71" t="s">
        <v>35</v>
      </c>
      <c r="AN645" s="70">
        <v>21193</v>
      </c>
      <c r="AO645" s="70">
        <v>0.76</v>
      </c>
      <c r="AP645" s="410"/>
      <c r="AQ645" s="99">
        <v>0.52</v>
      </c>
      <c r="AR645" s="99">
        <v>0.56999999999999995</v>
      </c>
      <c r="AS645" s="90">
        <v>80</v>
      </c>
      <c r="AT645" s="90">
        <v>170</v>
      </c>
      <c r="AU645" s="90">
        <v>36</v>
      </c>
      <c r="AV645" s="90">
        <v>2</v>
      </c>
      <c r="AW645" s="90">
        <v>3</v>
      </c>
      <c r="AX645" s="230"/>
      <c r="AY645" s="104">
        <v>3</v>
      </c>
      <c r="AZ645" s="116">
        <v>42387</v>
      </c>
      <c r="BA645" s="117"/>
      <c r="BB645" s="117"/>
      <c r="BC645" s="117">
        <v>0.56159999999999999</v>
      </c>
      <c r="BD645" s="70">
        <v>88</v>
      </c>
      <c r="BE645" s="102">
        <f>((9/5)*BF645)+32</f>
        <v>33.512</v>
      </c>
      <c r="BF645" s="70">
        <v>0.84</v>
      </c>
      <c r="BG645" s="70">
        <v>1</v>
      </c>
      <c r="BH645" s="70">
        <v>0.02</v>
      </c>
      <c r="BI645" s="70">
        <v>1</v>
      </c>
      <c r="BJ645" s="118">
        <v>5.0000000000000001E-3</v>
      </c>
      <c r="BK645" s="117" t="s">
        <v>37</v>
      </c>
      <c r="BL645" s="70">
        <v>21249</v>
      </c>
      <c r="BM645" s="70">
        <v>0.5</v>
      </c>
      <c r="BN645" s="424"/>
      <c r="BO645" s="99">
        <v>0.52</v>
      </c>
      <c r="BP645" s="99">
        <v>0.56999999999999995</v>
      </c>
      <c r="BQ645" s="90">
        <v>80</v>
      </c>
      <c r="BR645" s="90">
        <v>170</v>
      </c>
      <c r="BS645" s="90">
        <v>36</v>
      </c>
      <c r="BT645" s="90">
        <v>2</v>
      </c>
      <c r="BU645" s="90">
        <v>3</v>
      </c>
    </row>
    <row r="646" spans="1:74" x14ac:dyDescent="0.25">
      <c r="A646" s="44">
        <f t="shared" si="94"/>
        <v>2016</v>
      </c>
      <c r="B646" s="44" t="str">
        <f t="shared" si="94"/>
        <v>ENERO</v>
      </c>
      <c r="C646" s="44">
        <v>5</v>
      </c>
      <c r="D646" s="44" t="str">
        <f t="shared" si="93"/>
        <v>ENERO 2016 / 4</v>
      </c>
      <c r="E646" s="104">
        <v>4</v>
      </c>
      <c r="F646" s="78">
        <v>42377</v>
      </c>
      <c r="G646" s="114">
        <v>60044</v>
      </c>
      <c r="H646" s="114" t="s">
        <v>19</v>
      </c>
      <c r="I646" s="92">
        <v>0.54759999999999998</v>
      </c>
      <c r="J646" s="93">
        <v>100</v>
      </c>
      <c r="K646" s="93">
        <v>28</v>
      </c>
      <c r="L646" s="93">
        <v>1.05</v>
      </c>
      <c r="M646" s="93">
        <v>0</v>
      </c>
      <c r="N646" s="94" t="s">
        <v>20</v>
      </c>
      <c r="O646" s="93">
        <v>3</v>
      </c>
      <c r="P646" s="94" t="s">
        <v>21</v>
      </c>
      <c r="Q646" s="121">
        <v>21289</v>
      </c>
      <c r="R646" s="93">
        <v>1.21</v>
      </c>
      <c r="S646" s="414"/>
      <c r="T646" s="99">
        <v>0.52</v>
      </c>
      <c r="U646" s="99">
        <v>0.56999999999999995</v>
      </c>
      <c r="V646" s="90">
        <v>80</v>
      </c>
      <c r="W646" s="90">
        <v>170</v>
      </c>
      <c r="X646" s="90">
        <v>36</v>
      </c>
      <c r="Y646" s="90">
        <v>2</v>
      </c>
      <c r="Z646" s="90">
        <v>3</v>
      </c>
      <c r="AA646" s="230"/>
      <c r="AB646" s="115">
        <v>4</v>
      </c>
      <c r="AC646" s="66">
        <v>42374</v>
      </c>
      <c r="AD646" s="67">
        <v>59974</v>
      </c>
      <c r="AE646" s="68" t="s">
        <v>36</v>
      </c>
      <c r="AF646" s="69">
        <v>0.56189999999999996</v>
      </c>
      <c r="AG646" s="69">
        <v>91</v>
      </c>
      <c r="AH646" s="69">
        <v>34</v>
      </c>
      <c r="AI646" s="70">
        <v>1.07</v>
      </c>
      <c r="AJ646" s="70">
        <v>0</v>
      </c>
      <c r="AK646" s="71" t="s">
        <v>20</v>
      </c>
      <c r="AL646" s="69">
        <v>41</v>
      </c>
      <c r="AM646" s="71" t="s">
        <v>35</v>
      </c>
      <c r="AN646" s="70">
        <v>21189</v>
      </c>
      <c r="AO646" s="70">
        <v>0.87</v>
      </c>
      <c r="AP646" s="410"/>
      <c r="AQ646" s="99">
        <v>0.52</v>
      </c>
      <c r="AR646" s="99">
        <v>0.56999999999999995</v>
      </c>
      <c r="AS646" s="90">
        <v>80</v>
      </c>
      <c r="AT646" s="90">
        <v>170</v>
      </c>
      <c r="AU646" s="90">
        <v>36</v>
      </c>
      <c r="AV646" s="90">
        <v>2</v>
      </c>
      <c r="AW646" s="90">
        <v>3</v>
      </c>
      <c r="AX646" s="230"/>
      <c r="AY646" s="104">
        <v>4</v>
      </c>
      <c r="AZ646" s="116">
        <v>42395</v>
      </c>
      <c r="BA646" s="117"/>
      <c r="BB646" s="117"/>
      <c r="BC646" s="117">
        <v>0.56269999999999998</v>
      </c>
      <c r="BD646" s="70">
        <v>86</v>
      </c>
      <c r="BE646" s="102">
        <f>((9/5)*BF646)+32</f>
        <v>33.512</v>
      </c>
      <c r="BF646" s="70">
        <v>0.84</v>
      </c>
      <c r="BG646" s="70">
        <v>1.2</v>
      </c>
      <c r="BH646" s="70">
        <v>0.02</v>
      </c>
      <c r="BI646" s="70">
        <v>1</v>
      </c>
      <c r="BJ646" s="118">
        <v>5.0000000000000001E-3</v>
      </c>
      <c r="BK646" s="117" t="s">
        <v>37</v>
      </c>
      <c r="BL646" s="70">
        <v>21241</v>
      </c>
      <c r="BM646" s="70">
        <v>0.5</v>
      </c>
      <c r="BN646" s="424"/>
      <c r="BO646" s="99">
        <v>0.52</v>
      </c>
      <c r="BP646" s="99">
        <v>0.56999999999999995</v>
      </c>
      <c r="BQ646" s="90">
        <v>80</v>
      </c>
      <c r="BR646" s="90">
        <v>170</v>
      </c>
      <c r="BS646" s="90">
        <v>36</v>
      </c>
      <c r="BT646" s="90">
        <v>2</v>
      </c>
      <c r="BU646" s="90">
        <v>3</v>
      </c>
    </row>
    <row r="647" spans="1:74" x14ac:dyDescent="0.25">
      <c r="A647" s="44">
        <f t="shared" si="94"/>
        <v>2016</v>
      </c>
      <c r="B647" s="44" t="str">
        <f t="shared" si="94"/>
        <v>ENERO</v>
      </c>
      <c r="C647" s="44">
        <v>6</v>
      </c>
      <c r="D647" s="44" t="str">
        <f t="shared" si="93"/>
        <v>ENERO 2016 / 5</v>
      </c>
      <c r="E647" s="104">
        <v>5</v>
      </c>
      <c r="F647" s="78">
        <v>42380</v>
      </c>
      <c r="G647" s="114">
        <v>60096</v>
      </c>
      <c r="H647" s="114" t="s">
        <v>19</v>
      </c>
      <c r="I647" s="92">
        <v>0.55249999999999999</v>
      </c>
      <c r="J647" s="93">
        <v>94</v>
      </c>
      <c r="K647" s="93">
        <v>28</v>
      </c>
      <c r="L647" s="93">
        <v>1.22</v>
      </c>
      <c r="M647" s="93">
        <v>0</v>
      </c>
      <c r="N647" s="94" t="s">
        <v>20</v>
      </c>
      <c r="O647" s="93">
        <v>3</v>
      </c>
      <c r="P647" s="94" t="s">
        <v>21</v>
      </c>
      <c r="Q647" s="121">
        <v>21257</v>
      </c>
      <c r="R647" s="93">
        <v>0.85</v>
      </c>
      <c r="S647" s="414"/>
      <c r="T647" s="99">
        <v>0.52</v>
      </c>
      <c r="U647" s="99">
        <v>0.56999999999999995</v>
      </c>
      <c r="V647" s="90">
        <v>80</v>
      </c>
      <c r="W647" s="90">
        <v>170</v>
      </c>
      <c r="X647" s="90">
        <v>36</v>
      </c>
      <c r="Y647" s="90">
        <v>2</v>
      </c>
      <c r="Z647" s="90">
        <v>3</v>
      </c>
      <c r="AA647" s="230"/>
      <c r="AB647" s="115">
        <v>5</v>
      </c>
      <c r="AC647" s="66">
        <v>42375</v>
      </c>
      <c r="AD647" s="67">
        <v>59996</v>
      </c>
      <c r="AE647" s="68" t="s">
        <v>148</v>
      </c>
      <c r="AF647" s="69">
        <v>0.55930000000000002</v>
      </c>
      <c r="AG647" s="69">
        <v>93</v>
      </c>
      <c r="AH647" s="69">
        <v>34</v>
      </c>
      <c r="AI647" s="70">
        <v>1.1200000000000001</v>
      </c>
      <c r="AJ647" s="70">
        <v>0</v>
      </c>
      <c r="AK647" s="71" t="s">
        <v>20</v>
      </c>
      <c r="AL647" s="69">
        <v>41</v>
      </c>
      <c r="AM647" s="71" t="s">
        <v>35</v>
      </c>
      <c r="AN647" s="70">
        <v>21189</v>
      </c>
      <c r="AO647" s="70">
        <v>1.2</v>
      </c>
      <c r="AP647" s="410"/>
      <c r="AQ647" s="99">
        <v>0.52</v>
      </c>
      <c r="AR647" s="99">
        <v>0.56999999999999995</v>
      </c>
      <c r="AS647" s="90">
        <v>80</v>
      </c>
      <c r="AT647" s="90">
        <v>170</v>
      </c>
      <c r="AU647" s="90">
        <v>36</v>
      </c>
      <c r="AV647" s="90">
        <v>2</v>
      </c>
      <c r="AW647" s="90">
        <v>3</v>
      </c>
      <c r="AX647" s="230"/>
      <c r="AY647" s="104"/>
      <c r="AZ647" s="104"/>
      <c r="BA647" s="104"/>
      <c r="BB647" s="104"/>
      <c r="BC647" s="104"/>
      <c r="BD647" s="104"/>
      <c r="BE647" s="104"/>
      <c r="BF647" s="104"/>
      <c r="BG647" s="104"/>
      <c r="BH647" s="104"/>
      <c r="BI647" s="104"/>
      <c r="BJ647" s="104"/>
      <c r="BK647" s="104"/>
      <c r="BL647" s="104"/>
      <c r="BM647" s="104"/>
      <c r="BN647" s="421"/>
      <c r="BO647" s="104"/>
      <c r="BP647" s="104"/>
      <c r="BQ647" s="104"/>
      <c r="BR647" s="104"/>
      <c r="BS647" s="104"/>
      <c r="BT647" s="104"/>
      <c r="BU647" s="104"/>
    </row>
    <row r="648" spans="1:74" x14ac:dyDescent="0.25">
      <c r="A648" s="44">
        <f t="shared" si="94"/>
        <v>2016</v>
      </c>
      <c r="B648" s="44" t="str">
        <f t="shared" si="94"/>
        <v>ENERO</v>
      </c>
      <c r="C648" s="44">
        <v>7</v>
      </c>
      <c r="D648" s="44" t="str">
        <f t="shared" si="93"/>
        <v>ENERO 2016 / 6</v>
      </c>
      <c r="E648" s="104">
        <v>6</v>
      </c>
      <c r="F648" s="78">
        <v>42382</v>
      </c>
      <c r="G648" s="124">
        <v>60163</v>
      </c>
      <c r="H648" s="124" t="s">
        <v>19</v>
      </c>
      <c r="I648" s="108">
        <v>0.55579999999999996</v>
      </c>
      <c r="J648" s="109">
        <v>95</v>
      </c>
      <c r="K648" s="109">
        <v>29</v>
      </c>
      <c r="L648" s="109">
        <v>1.41</v>
      </c>
      <c r="M648" s="109">
        <v>0</v>
      </c>
      <c r="N648" s="108" t="s">
        <v>20</v>
      </c>
      <c r="O648" s="109">
        <v>3</v>
      </c>
      <c r="P648" s="110" t="s">
        <v>21</v>
      </c>
      <c r="Q648" s="121">
        <v>21245</v>
      </c>
      <c r="R648" s="108">
        <v>0.96</v>
      </c>
      <c r="S648" s="414"/>
      <c r="T648" s="99">
        <v>0.52</v>
      </c>
      <c r="U648" s="99">
        <v>0.56999999999999995</v>
      </c>
      <c r="V648" s="90">
        <v>80</v>
      </c>
      <c r="W648" s="90">
        <v>170</v>
      </c>
      <c r="X648" s="90">
        <v>36</v>
      </c>
      <c r="Y648" s="90">
        <v>2</v>
      </c>
      <c r="Z648" s="90">
        <v>3</v>
      </c>
      <c r="AA648" s="230"/>
      <c r="AB648" s="115">
        <v>6</v>
      </c>
      <c r="AC648" s="66">
        <v>42376</v>
      </c>
      <c r="AD648" s="67">
        <v>60025</v>
      </c>
      <c r="AE648" s="68" t="s">
        <v>36</v>
      </c>
      <c r="AF648" s="69">
        <v>0.56279999999999997</v>
      </c>
      <c r="AG648" s="69">
        <v>89</v>
      </c>
      <c r="AH648" s="69">
        <v>34</v>
      </c>
      <c r="AI648" s="70">
        <v>1.07</v>
      </c>
      <c r="AJ648" s="70">
        <v>0</v>
      </c>
      <c r="AK648" s="71" t="s">
        <v>20</v>
      </c>
      <c r="AL648" s="69">
        <v>41</v>
      </c>
      <c r="AM648" s="71" t="s">
        <v>35</v>
      </c>
      <c r="AN648" s="70">
        <v>21184</v>
      </c>
      <c r="AO648" s="70">
        <v>0.92</v>
      </c>
      <c r="AP648" s="410"/>
      <c r="AQ648" s="99">
        <v>0.52</v>
      </c>
      <c r="AR648" s="99">
        <v>0.56999999999999995</v>
      </c>
      <c r="AS648" s="90">
        <v>80</v>
      </c>
      <c r="AT648" s="90">
        <v>170</v>
      </c>
      <c r="AU648" s="90">
        <v>36</v>
      </c>
      <c r="AV648" s="90">
        <v>2</v>
      </c>
      <c r="AW648" s="90">
        <v>3</v>
      </c>
      <c r="AX648" s="230"/>
      <c r="AY648" s="104"/>
      <c r="AZ648" s="104"/>
      <c r="BA648" s="104"/>
      <c r="BB648" s="104"/>
      <c r="BC648" s="104"/>
      <c r="BD648" s="104"/>
      <c r="BE648" s="104"/>
      <c r="BF648" s="104"/>
      <c r="BG648" s="104"/>
      <c r="BH648" s="104"/>
      <c r="BI648" s="104"/>
      <c r="BJ648" s="104"/>
      <c r="BK648" s="104"/>
      <c r="BL648" s="104"/>
      <c r="BM648" s="104"/>
      <c r="BN648" s="421"/>
      <c r="BO648" s="104"/>
      <c r="BP648" s="104"/>
      <c r="BQ648" s="104"/>
      <c r="BR648" s="104"/>
      <c r="BS648" s="104"/>
      <c r="BT648" s="104"/>
      <c r="BU648" s="104"/>
    </row>
    <row r="649" spans="1:74" x14ac:dyDescent="0.25">
      <c r="A649" s="44">
        <f t="shared" si="94"/>
        <v>2016</v>
      </c>
      <c r="B649" s="44" t="str">
        <f t="shared" si="94"/>
        <v>ENERO</v>
      </c>
      <c r="C649" s="44">
        <v>8</v>
      </c>
      <c r="D649" s="44" t="str">
        <f t="shared" si="93"/>
        <v>ENERO 2016 / 7</v>
      </c>
      <c r="E649" s="104">
        <v>7</v>
      </c>
      <c r="F649" s="78">
        <v>42383</v>
      </c>
      <c r="G649" s="124">
        <v>60189</v>
      </c>
      <c r="H649" s="124" t="s">
        <v>19</v>
      </c>
      <c r="I649" s="108">
        <v>0.55369999999999997</v>
      </c>
      <c r="J649" s="93">
        <v>96</v>
      </c>
      <c r="K649" s="109">
        <v>29</v>
      </c>
      <c r="L649" s="109">
        <v>1.34</v>
      </c>
      <c r="M649" s="109">
        <v>0</v>
      </c>
      <c r="N649" s="108" t="s">
        <v>20</v>
      </c>
      <c r="O649" s="112">
        <v>3</v>
      </c>
      <c r="P649" s="110" t="s">
        <v>21</v>
      </c>
      <c r="Q649" s="121">
        <v>21256</v>
      </c>
      <c r="R649" s="108">
        <v>1</v>
      </c>
      <c r="S649" s="414"/>
      <c r="T649" s="99">
        <v>0.52</v>
      </c>
      <c r="U649" s="99">
        <v>0.56999999999999995</v>
      </c>
      <c r="V649" s="90">
        <v>80</v>
      </c>
      <c r="W649" s="90">
        <v>170</v>
      </c>
      <c r="X649" s="90">
        <v>36</v>
      </c>
      <c r="Y649" s="90">
        <v>2</v>
      </c>
      <c r="Z649" s="90">
        <v>3</v>
      </c>
      <c r="AA649" s="230"/>
      <c r="AB649" s="115">
        <v>7</v>
      </c>
      <c r="AC649" s="66">
        <v>42377</v>
      </c>
      <c r="AD649" s="67">
        <v>60053</v>
      </c>
      <c r="AE649" s="68" t="s">
        <v>148</v>
      </c>
      <c r="AF649" s="69">
        <v>0.5625</v>
      </c>
      <c r="AG649" s="69">
        <v>90</v>
      </c>
      <c r="AH649" s="69">
        <v>34</v>
      </c>
      <c r="AI649" s="70">
        <v>1.07</v>
      </c>
      <c r="AJ649" s="70">
        <v>0</v>
      </c>
      <c r="AK649" s="71" t="s">
        <v>20</v>
      </c>
      <c r="AL649" s="69">
        <v>41</v>
      </c>
      <c r="AM649" s="71" t="s">
        <v>35</v>
      </c>
      <c r="AN649" s="70">
        <v>21184</v>
      </c>
      <c r="AO649" s="70">
        <v>0.97</v>
      </c>
      <c r="AP649" s="410"/>
      <c r="AQ649" s="99">
        <v>0.52</v>
      </c>
      <c r="AR649" s="99">
        <v>0.56999999999999995</v>
      </c>
      <c r="AS649" s="90">
        <v>80</v>
      </c>
      <c r="AT649" s="90">
        <v>170</v>
      </c>
      <c r="AU649" s="90">
        <v>36</v>
      </c>
      <c r="AV649" s="90">
        <v>2</v>
      </c>
      <c r="AW649" s="90">
        <v>3</v>
      </c>
      <c r="AX649" s="230"/>
      <c r="AY649" s="104"/>
      <c r="AZ649" s="104"/>
      <c r="BA649" s="104"/>
      <c r="BB649" s="104"/>
      <c r="BC649" s="104"/>
      <c r="BD649" s="104"/>
      <c r="BE649" s="104"/>
      <c r="BF649" s="104"/>
      <c r="BG649" s="104"/>
      <c r="BH649" s="104"/>
      <c r="BI649" s="104"/>
      <c r="BJ649" s="104"/>
      <c r="BK649" s="104"/>
      <c r="BL649" s="104"/>
      <c r="BM649" s="104"/>
      <c r="BN649" s="421"/>
      <c r="BO649" s="104"/>
      <c r="BP649" s="104"/>
      <c r="BQ649" s="104"/>
      <c r="BR649" s="104"/>
      <c r="BS649" s="104"/>
      <c r="BT649" s="104"/>
      <c r="BU649" s="104"/>
    </row>
    <row r="650" spans="1:74" x14ac:dyDescent="0.25">
      <c r="A650" s="44">
        <f t="shared" si="94"/>
        <v>2016</v>
      </c>
      <c r="B650" s="44" t="str">
        <f t="shared" si="94"/>
        <v>ENERO</v>
      </c>
      <c r="C650" s="44">
        <v>9</v>
      </c>
      <c r="D650" s="44" t="str">
        <f t="shared" si="93"/>
        <v>ENERO 2016 / 8</v>
      </c>
      <c r="E650" s="104">
        <v>8</v>
      </c>
      <c r="F650" s="78">
        <v>42385</v>
      </c>
      <c r="G650" s="124">
        <v>60230</v>
      </c>
      <c r="H650" s="124" t="s">
        <v>19</v>
      </c>
      <c r="I650" s="108">
        <v>0.55259999999999998</v>
      </c>
      <c r="J650" s="93">
        <v>96</v>
      </c>
      <c r="K650" s="109">
        <v>29</v>
      </c>
      <c r="L650" s="109">
        <v>1.05</v>
      </c>
      <c r="M650" s="109">
        <v>0</v>
      </c>
      <c r="N650" s="108" t="s">
        <v>20</v>
      </c>
      <c r="O650" s="112">
        <v>3</v>
      </c>
      <c r="P650" s="110" t="s">
        <v>21</v>
      </c>
      <c r="Q650" s="121">
        <v>21247</v>
      </c>
      <c r="R650" s="108">
        <v>0.79</v>
      </c>
      <c r="S650" s="414"/>
      <c r="T650" s="99">
        <v>0.52</v>
      </c>
      <c r="U650" s="99">
        <v>0.56999999999999995</v>
      </c>
      <c r="V650" s="90">
        <v>80</v>
      </c>
      <c r="W650" s="90">
        <v>170</v>
      </c>
      <c r="X650" s="90">
        <v>36</v>
      </c>
      <c r="Y650" s="90">
        <v>2</v>
      </c>
      <c r="Z650" s="90">
        <v>3</v>
      </c>
      <c r="AA650" s="230"/>
      <c r="AB650" s="115">
        <v>8</v>
      </c>
      <c r="AC650" s="66">
        <v>42378</v>
      </c>
      <c r="AD650" s="67">
        <v>60074</v>
      </c>
      <c r="AE650" s="68" t="s">
        <v>36</v>
      </c>
      <c r="AF650" s="69">
        <v>0.5625</v>
      </c>
      <c r="AG650" s="69">
        <v>90</v>
      </c>
      <c r="AH650" s="69">
        <v>34</v>
      </c>
      <c r="AI650" s="70">
        <v>1.1499999999999999</v>
      </c>
      <c r="AJ650" s="70">
        <v>0</v>
      </c>
      <c r="AK650" s="71" t="s">
        <v>20</v>
      </c>
      <c r="AL650" s="69">
        <v>41</v>
      </c>
      <c r="AM650" s="71" t="s">
        <v>35</v>
      </c>
      <c r="AN650" s="70">
        <v>21188</v>
      </c>
      <c r="AO650" s="70">
        <v>0.78</v>
      </c>
      <c r="AP650" s="410"/>
      <c r="AQ650" s="99">
        <v>0.52</v>
      </c>
      <c r="AR650" s="99">
        <v>0.56999999999999995</v>
      </c>
      <c r="AS650" s="90">
        <v>80</v>
      </c>
      <c r="AT650" s="90">
        <v>170</v>
      </c>
      <c r="AU650" s="90">
        <v>36</v>
      </c>
      <c r="AV650" s="90">
        <v>2</v>
      </c>
      <c r="AW650" s="90">
        <v>3</v>
      </c>
      <c r="AX650" s="230"/>
      <c r="AY650" s="104"/>
      <c r="AZ650" s="104"/>
      <c r="BA650" s="104"/>
      <c r="BB650" s="104"/>
      <c r="BC650" s="104"/>
      <c r="BD650" s="104"/>
      <c r="BE650" s="104"/>
      <c r="BF650" s="104"/>
      <c r="BG650" s="104"/>
      <c r="BH650" s="104"/>
      <c r="BI650" s="104"/>
      <c r="BJ650" s="104"/>
      <c r="BK650" s="104"/>
      <c r="BL650" s="104"/>
      <c r="BM650" s="104"/>
      <c r="BN650" s="421"/>
      <c r="BO650" s="104"/>
      <c r="BP650" s="104"/>
      <c r="BQ650" s="104"/>
      <c r="BR650" s="104"/>
      <c r="BS650" s="104"/>
      <c r="BT650" s="104"/>
      <c r="BU650" s="104"/>
    </row>
    <row r="651" spans="1:74" x14ac:dyDescent="0.25">
      <c r="A651" s="44">
        <f t="shared" si="94"/>
        <v>2016</v>
      </c>
      <c r="B651" s="44" t="str">
        <f t="shared" si="94"/>
        <v>ENERO</v>
      </c>
      <c r="C651" s="44">
        <v>10</v>
      </c>
      <c r="D651" s="44" t="str">
        <f t="shared" si="93"/>
        <v>ENERO 2016 / 9</v>
      </c>
      <c r="E651" s="104">
        <v>9</v>
      </c>
      <c r="F651" s="78">
        <v>42389</v>
      </c>
      <c r="G651" s="124">
        <v>60314</v>
      </c>
      <c r="H651" s="124" t="s">
        <v>19</v>
      </c>
      <c r="I651" s="108">
        <v>0.5524</v>
      </c>
      <c r="J651" s="93">
        <v>97</v>
      </c>
      <c r="K651" s="109">
        <v>28</v>
      </c>
      <c r="L651" s="109">
        <v>1.19</v>
      </c>
      <c r="M651" s="109">
        <v>0</v>
      </c>
      <c r="N651" s="108" t="s">
        <v>20</v>
      </c>
      <c r="O651" s="112">
        <v>3</v>
      </c>
      <c r="P651" s="110" t="s">
        <v>21</v>
      </c>
      <c r="Q651" s="121">
        <v>21253</v>
      </c>
      <c r="R651" s="108">
        <v>0.99</v>
      </c>
      <c r="S651" s="414"/>
      <c r="T651" s="99">
        <v>0.52</v>
      </c>
      <c r="U651" s="99">
        <v>0.56999999999999995</v>
      </c>
      <c r="V651" s="90">
        <v>80</v>
      </c>
      <c r="W651" s="90">
        <v>170</v>
      </c>
      <c r="X651" s="90">
        <v>36</v>
      </c>
      <c r="Y651" s="90">
        <v>2</v>
      </c>
      <c r="Z651" s="90">
        <v>3</v>
      </c>
      <c r="AA651" s="230"/>
      <c r="AB651" s="115">
        <v>9</v>
      </c>
      <c r="AC651" s="66">
        <v>42379</v>
      </c>
      <c r="AD651" s="67">
        <v>60086</v>
      </c>
      <c r="AE651" s="68" t="s">
        <v>148</v>
      </c>
      <c r="AF651" s="69">
        <v>0.56200000000000006</v>
      </c>
      <c r="AG651" s="69">
        <v>90</v>
      </c>
      <c r="AH651" s="69">
        <v>34</v>
      </c>
      <c r="AI651" s="70">
        <v>1.1200000000000001</v>
      </c>
      <c r="AJ651" s="70">
        <v>0</v>
      </c>
      <c r="AK651" s="71" t="s">
        <v>20</v>
      </c>
      <c r="AL651" s="69">
        <v>41</v>
      </c>
      <c r="AM651" s="71" t="s">
        <v>35</v>
      </c>
      <c r="AN651" s="70">
        <v>21194</v>
      </c>
      <c r="AO651" s="70">
        <v>0.57999999999999996</v>
      </c>
      <c r="AP651" s="410"/>
      <c r="AQ651" s="99">
        <v>0.52</v>
      </c>
      <c r="AR651" s="99">
        <v>0.56999999999999995</v>
      </c>
      <c r="AS651" s="90">
        <v>80</v>
      </c>
      <c r="AT651" s="90">
        <v>170</v>
      </c>
      <c r="AU651" s="90">
        <v>36</v>
      </c>
      <c r="AV651" s="90">
        <v>2</v>
      </c>
      <c r="AW651" s="90">
        <v>3</v>
      </c>
      <c r="AX651" s="230"/>
      <c r="AY651" s="104"/>
      <c r="AZ651" s="104"/>
      <c r="BA651" s="104"/>
      <c r="BB651" s="104"/>
      <c r="BC651" s="104"/>
      <c r="BD651" s="104"/>
      <c r="BE651" s="104"/>
      <c r="BF651" s="104"/>
      <c r="BG651" s="104"/>
      <c r="BH651" s="104"/>
      <c r="BI651" s="104"/>
      <c r="BJ651" s="104"/>
      <c r="BK651" s="104"/>
      <c r="BL651" s="104"/>
      <c r="BM651" s="104"/>
      <c r="BN651" s="421"/>
      <c r="BO651" s="104"/>
      <c r="BP651" s="104"/>
      <c r="BQ651" s="104"/>
      <c r="BR651" s="104"/>
      <c r="BS651" s="104"/>
      <c r="BT651" s="104"/>
      <c r="BU651" s="104"/>
    </row>
    <row r="652" spans="1:74" x14ac:dyDescent="0.25">
      <c r="A652" s="44">
        <f t="shared" si="94"/>
        <v>2016</v>
      </c>
      <c r="B652" s="44" t="str">
        <f t="shared" si="94"/>
        <v>ENERO</v>
      </c>
      <c r="C652" s="44">
        <v>11</v>
      </c>
      <c r="D652" s="44" t="str">
        <f t="shared" si="93"/>
        <v>ENERO 2016 / 10</v>
      </c>
      <c r="E652" s="104">
        <v>10</v>
      </c>
      <c r="F652" s="78">
        <v>42390</v>
      </c>
      <c r="G652" s="124">
        <v>60360</v>
      </c>
      <c r="H652" s="124" t="s">
        <v>19</v>
      </c>
      <c r="I652" s="108">
        <v>0.55110000000000003</v>
      </c>
      <c r="J652" s="93">
        <v>100</v>
      </c>
      <c r="K652" s="109">
        <v>28</v>
      </c>
      <c r="L652" s="109">
        <v>1.29</v>
      </c>
      <c r="M652" s="109">
        <v>0</v>
      </c>
      <c r="N652" s="108" t="s">
        <v>20</v>
      </c>
      <c r="O652" s="112">
        <v>3</v>
      </c>
      <c r="P652" s="110" t="s">
        <v>21</v>
      </c>
      <c r="Q652" s="121">
        <v>21255</v>
      </c>
      <c r="R652" s="108">
        <v>1.0900000000000001</v>
      </c>
      <c r="S652" s="414"/>
      <c r="T652" s="99">
        <v>0.52</v>
      </c>
      <c r="U652" s="99">
        <v>0.56999999999999995</v>
      </c>
      <c r="V652" s="90">
        <v>80</v>
      </c>
      <c r="W652" s="90">
        <v>170</v>
      </c>
      <c r="X652" s="90">
        <v>36</v>
      </c>
      <c r="Y652" s="90">
        <v>2</v>
      </c>
      <c r="Z652" s="90">
        <v>3</v>
      </c>
      <c r="AA652" s="230"/>
      <c r="AB652" s="115">
        <v>10</v>
      </c>
      <c r="AC652" s="66">
        <v>42380</v>
      </c>
      <c r="AD652" s="67">
        <v>60100</v>
      </c>
      <c r="AE652" s="68" t="s">
        <v>36</v>
      </c>
      <c r="AF652" s="69">
        <v>0.56200000000000006</v>
      </c>
      <c r="AG652" s="69">
        <v>90</v>
      </c>
      <c r="AH652" s="69">
        <v>34</v>
      </c>
      <c r="AI652" s="70">
        <v>1.0900000000000001</v>
      </c>
      <c r="AJ652" s="70">
        <v>0</v>
      </c>
      <c r="AK652" s="71" t="s">
        <v>20</v>
      </c>
      <c r="AL652" s="69">
        <v>41</v>
      </c>
      <c r="AM652" s="71" t="s">
        <v>35</v>
      </c>
      <c r="AN652" s="70">
        <v>21192</v>
      </c>
      <c r="AO652" s="70">
        <v>0.7</v>
      </c>
      <c r="AP652" s="410"/>
      <c r="AQ652" s="99">
        <v>0.52</v>
      </c>
      <c r="AR652" s="99">
        <v>0.56999999999999995</v>
      </c>
      <c r="AS652" s="90">
        <v>80</v>
      </c>
      <c r="AT652" s="90">
        <v>170</v>
      </c>
      <c r="AU652" s="90">
        <v>36</v>
      </c>
      <c r="AV652" s="90">
        <v>2</v>
      </c>
      <c r="AW652" s="90">
        <v>3</v>
      </c>
      <c r="AX652" s="230"/>
      <c r="AY652" s="104"/>
      <c r="AZ652" s="104"/>
      <c r="BA652" s="104"/>
      <c r="BB652" s="104"/>
      <c r="BC652" s="104"/>
      <c r="BD652" s="104"/>
      <c r="BE652" s="104"/>
      <c r="BF652" s="104"/>
      <c r="BG652" s="104"/>
      <c r="BH652" s="104"/>
      <c r="BI652" s="104"/>
      <c r="BJ652" s="104"/>
      <c r="BK652" s="104"/>
      <c r="BL652" s="104"/>
      <c r="BM652" s="104"/>
      <c r="BN652" s="421"/>
      <c r="BO652" s="104"/>
      <c r="BP652" s="104"/>
      <c r="BQ652" s="104"/>
      <c r="BR652" s="104"/>
      <c r="BS652" s="104"/>
      <c r="BT652" s="104"/>
      <c r="BU652" s="104"/>
    </row>
    <row r="653" spans="1:74" x14ac:dyDescent="0.25">
      <c r="A653" s="44">
        <f t="shared" si="94"/>
        <v>2016</v>
      </c>
      <c r="B653" s="44" t="str">
        <f t="shared" si="94"/>
        <v>ENERO</v>
      </c>
      <c r="C653" s="44">
        <v>12</v>
      </c>
      <c r="D653" s="44" t="str">
        <f t="shared" si="93"/>
        <v>ENERO 2016 / 11</v>
      </c>
      <c r="E653" s="104">
        <v>11</v>
      </c>
      <c r="F653" s="78">
        <v>42392</v>
      </c>
      <c r="G653" s="124">
        <v>60390</v>
      </c>
      <c r="H653" s="124" t="s">
        <v>19</v>
      </c>
      <c r="I653" s="108">
        <v>0.5484</v>
      </c>
      <c r="J653" s="93">
        <v>104</v>
      </c>
      <c r="K653" s="109">
        <v>28</v>
      </c>
      <c r="L653" s="109">
        <v>1.24</v>
      </c>
      <c r="M653" s="109">
        <v>0</v>
      </c>
      <c r="N653" s="108" t="s">
        <v>20</v>
      </c>
      <c r="O653" s="112">
        <v>3</v>
      </c>
      <c r="P653" s="110" t="s">
        <v>21</v>
      </c>
      <c r="Q653" s="121">
        <v>21284</v>
      </c>
      <c r="R653" s="108">
        <v>1.79</v>
      </c>
      <c r="S653" s="414"/>
      <c r="T653" s="99">
        <v>0.52</v>
      </c>
      <c r="U653" s="99">
        <v>0.56999999999999995</v>
      </c>
      <c r="V653" s="90">
        <v>80</v>
      </c>
      <c r="W653" s="90">
        <v>170</v>
      </c>
      <c r="X653" s="90">
        <v>36</v>
      </c>
      <c r="Y653" s="90">
        <v>2</v>
      </c>
      <c r="Z653" s="90">
        <v>3</v>
      </c>
      <c r="AA653" s="230"/>
      <c r="AB653" s="115">
        <v>11</v>
      </c>
      <c r="AC653" s="66">
        <v>42381</v>
      </c>
      <c r="AD653" s="67">
        <v>60122</v>
      </c>
      <c r="AE653" s="68" t="s">
        <v>148</v>
      </c>
      <c r="AF653" s="69">
        <v>0.5625</v>
      </c>
      <c r="AG653" s="69">
        <v>89</v>
      </c>
      <c r="AH653" s="69">
        <v>34</v>
      </c>
      <c r="AI653" s="70">
        <v>1.05</v>
      </c>
      <c r="AJ653" s="70">
        <v>0</v>
      </c>
      <c r="AK653" s="71" t="s">
        <v>20</v>
      </c>
      <c r="AL653" s="69">
        <v>41</v>
      </c>
      <c r="AM653" s="71" t="s">
        <v>35</v>
      </c>
      <c r="AN653" s="70">
        <v>21190</v>
      </c>
      <c r="AO653" s="70">
        <v>0.66</v>
      </c>
      <c r="AP653" s="410"/>
      <c r="AQ653" s="99">
        <v>0.52</v>
      </c>
      <c r="AR653" s="99">
        <v>0.56999999999999995</v>
      </c>
      <c r="AS653" s="90">
        <v>80</v>
      </c>
      <c r="AT653" s="90">
        <v>170</v>
      </c>
      <c r="AU653" s="90">
        <v>36</v>
      </c>
      <c r="AV653" s="90">
        <v>2</v>
      </c>
      <c r="AW653" s="90">
        <v>3</v>
      </c>
      <c r="AX653" s="230"/>
      <c r="AY653" s="104"/>
      <c r="AZ653" s="104"/>
      <c r="BA653" s="104"/>
      <c r="BB653" s="104"/>
      <c r="BC653" s="104"/>
      <c r="BD653" s="104"/>
      <c r="BE653" s="104"/>
      <c r="BF653" s="104"/>
      <c r="BG653" s="104"/>
      <c r="BH653" s="104"/>
      <c r="BI653" s="104"/>
      <c r="BJ653" s="104"/>
      <c r="BK653" s="104"/>
      <c r="BL653" s="104"/>
      <c r="BM653" s="104"/>
      <c r="BN653" s="421"/>
      <c r="BO653" s="104"/>
      <c r="BP653" s="104"/>
      <c r="BQ653" s="104"/>
      <c r="BR653" s="104"/>
      <c r="BS653" s="104"/>
      <c r="BT653" s="104"/>
      <c r="BU653" s="104"/>
    </row>
    <row r="654" spans="1:74" x14ac:dyDescent="0.25">
      <c r="A654" s="44">
        <f t="shared" si="94"/>
        <v>2016</v>
      </c>
      <c r="B654" s="44" t="str">
        <f t="shared" si="94"/>
        <v>ENERO</v>
      </c>
      <c r="C654" s="44">
        <v>13</v>
      </c>
      <c r="D654" s="44" t="str">
        <f t="shared" si="93"/>
        <v>ENERO 2016 / 12</v>
      </c>
      <c r="E654" s="104">
        <v>12</v>
      </c>
      <c r="F654" s="78">
        <v>42396</v>
      </c>
      <c r="G654" s="124">
        <v>60454</v>
      </c>
      <c r="H654" s="124" t="s">
        <v>19</v>
      </c>
      <c r="I654" s="108">
        <v>0.55249999999999999</v>
      </c>
      <c r="J654" s="93">
        <v>98</v>
      </c>
      <c r="K654" s="109">
        <v>28</v>
      </c>
      <c r="L654" s="109">
        <v>1.38</v>
      </c>
      <c r="M654" s="109">
        <v>0</v>
      </c>
      <c r="N654" s="108" t="s">
        <v>20</v>
      </c>
      <c r="O654" s="112">
        <v>3</v>
      </c>
      <c r="P654" s="110" t="s">
        <v>21</v>
      </c>
      <c r="Q654" s="121">
        <v>21262</v>
      </c>
      <c r="R654" s="108">
        <v>0.97</v>
      </c>
      <c r="S654" s="414"/>
      <c r="T654" s="99">
        <v>0.52</v>
      </c>
      <c r="U654" s="99">
        <v>0.56999999999999995</v>
      </c>
      <c r="V654" s="90">
        <v>80</v>
      </c>
      <c r="W654" s="90">
        <v>170</v>
      </c>
      <c r="X654" s="90">
        <v>36</v>
      </c>
      <c r="Y654" s="90">
        <v>2</v>
      </c>
      <c r="Z654" s="90">
        <v>3</v>
      </c>
      <c r="AA654" s="230"/>
      <c r="AB654" s="115">
        <v>12</v>
      </c>
      <c r="AC654" s="66">
        <v>42383</v>
      </c>
      <c r="AD654" s="67">
        <v>60190</v>
      </c>
      <c r="AE654" s="68" t="s">
        <v>148</v>
      </c>
      <c r="AF654" s="69">
        <v>0.56230000000000002</v>
      </c>
      <c r="AG654" s="69">
        <v>89</v>
      </c>
      <c r="AH654" s="69">
        <v>34</v>
      </c>
      <c r="AI654" s="70">
        <v>1.25</v>
      </c>
      <c r="AJ654" s="70">
        <v>0</v>
      </c>
      <c r="AK654" s="71" t="s">
        <v>20</v>
      </c>
      <c r="AL654" s="69">
        <v>41</v>
      </c>
      <c r="AM654" s="71" t="s">
        <v>35</v>
      </c>
      <c r="AN654" s="70">
        <v>21197</v>
      </c>
      <c r="AO654" s="70">
        <v>0.41</v>
      </c>
      <c r="AP654" s="410"/>
      <c r="AQ654" s="99">
        <v>0.52</v>
      </c>
      <c r="AR654" s="99">
        <v>0.56999999999999995</v>
      </c>
      <c r="AS654" s="90">
        <v>80</v>
      </c>
      <c r="AT654" s="90">
        <v>170</v>
      </c>
      <c r="AU654" s="90">
        <v>36</v>
      </c>
      <c r="AV654" s="90">
        <v>2</v>
      </c>
      <c r="AW654" s="90">
        <v>3</v>
      </c>
      <c r="AX654" s="230"/>
      <c r="AY654" s="104"/>
      <c r="AZ654" s="104"/>
      <c r="BA654" s="104"/>
      <c r="BB654" s="104"/>
      <c r="BC654" s="104"/>
      <c r="BD654" s="104"/>
      <c r="BE654" s="104"/>
      <c r="BF654" s="104"/>
      <c r="BG654" s="104"/>
      <c r="BH654" s="104"/>
      <c r="BI654" s="104"/>
      <c r="BJ654" s="104"/>
      <c r="BK654" s="104"/>
      <c r="BL654" s="104"/>
      <c r="BM654" s="104"/>
      <c r="BN654" s="421"/>
      <c r="BO654" s="104"/>
      <c r="BP654" s="104"/>
      <c r="BQ654" s="104"/>
      <c r="BR654" s="104"/>
      <c r="BS654" s="104"/>
      <c r="BT654" s="104"/>
      <c r="BU654" s="104"/>
    </row>
    <row r="655" spans="1:74" x14ac:dyDescent="0.25">
      <c r="A655" s="44">
        <f t="shared" si="94"/>
        <v>2016</v>
      </c>
      <c r="B655" s="44" t="str">
        <f t="shared" si="94"/>
        <v>ENERO</v>
      </c>
      <c r="C655" s="44">
        <v>14</v>
      </c>
      <c r="D655" s="44" t="str">
        <f t="shared" si="93"/>
        <v>ENERO 2016 / 13</v>
      </c>
      <c r="E655" s="104">
        <v>13</v>
      </c>
      <c r="F655" s="78">
        <v>42399</v>
      </c>
      <c r="G655" s="124">
        <v>60674</v>
      </c>
      <c r="H655" s="124" t="s">
        <v>19</v>
      </c>
      <c r="I655" s="108">
        <v>0.5635</v>
      </c>
      <c r="J655" s="93">
        <v>99</v>
      </c>
      <c r="K655" s="109">
        <v>28</v>
      </c>
      <c r="L655" s="109">
        <v>1.86</v>
      </c>
      <c r="M655" s="109">
        <v>0</v>
      </c>
      <c r="N655" s="108" t="s">
        <v>20</v>
      </c>
      <c r="O655" s="112">
        <v>3</v>
      </c>
      <c r="P655" s="110" t="s">
        <v>21</v>
      </c>
      <c r="Q655" s="121">
        <v>21299</v>
      </c>
      <c r="R655" s="108">
        <v>0.04</v>
      </c>
      <c r="S655" s="414"/>
      <c r="T655" s="99">
        <v>0.52</v>
      </c>
      <c r="U655" s="99">
        <v>0.56999999999999995</v>
      </c>
      <c r="V655" s="90">
        <v>80</v>
      </c>
      <c r="W655" s="90">
        <v>170</v>
      </c>
      <c r="X655" s="90">
        <v>36</v>
      </c>
      <c r="Y655" s="90">
        <v>2</v>
      </c>
      <c r="Z655" s="90">
        <v>3</v>
      </c>
      <c r="AA655" s="230"/>
      <c r="AB655" s="115">
        <v>13</v>
      </c>
      <c r="AC655" s="66">
        <v>42383</v>
      </c>
      <c r="AD655" s="67">
        <v>60149</v>
      </c>
      <c r="AE655" s="68" t="s">
        <v>36</v>
      </c>
      <c r="AF655" s="72">
        <v>0.5615</v>
      </c>
      <c r="AG655" s="69">
        <v>91</v>
      </c>
      <c r="AH655" s="69">
        <v>34</v>
      </c>
      <c r="AI655" s="70">
        <v>1.19</v>
      </c>
      <c r="AJ655" s="70">
        <v>0</v>
      </c>
      <c r="AK655" s="71" t="s">
        <v>20</v>
      </c>
      <c r="AL655" s="69">
        <v>41</v>
      </c>
      <c r="AM655" s="71" t="s">
        <v>35</v>
      </c>
      <c r="AN655" s="70">
        <v>21200</v>
      </c>
      <c r="AO655" s="70">
        <v>0.48</v>
      </c>
      <c r="AP655" s="410"/>
      <c r="AQ655" s="99">
        <v>0.52</v>
      </c>
      <c r="AR655" s="99">
        <v>0.56999999999999995</v>
      </c>
      <c r="AS655" s="90">
        <v>80</v>
      </c>
      <c r="AT655" s="90">
        <v>170</v>
      </c>
      <c r="AU655" s="90">
        <v>36</v>
      </c>
      <c r="AV655" s="90">
        <v>2</v>
      </c>
      <c r="AW655" s="90">
        <v>3</v>
      </c>
      <c r="AX655" s="230"/>
      <c r="AY655" s="104"/>
      <c r="AZ655" s="104"/>
      <c r="BA655" s="104"/>
      <c r="BB655" s="104"/>
      <c r="BC655" s="104"/>
      <c r="BD655" s="104"/>
      <c r="BE655" s="104"/>
      <c r="BF655" s="104"/>
      <c r="BG655" s="104"/>
      <c r="BH655" s="104"/>
      <c r="BI655" s="104"/>
      <c r="BJ655" s="104"/>
      <c r="BK655" s="104"/>
      <c r="BL655" s="104"/>
      <c r="BM655" s="104"/>
      <c r="BN655" s="421"/>
      <c r="BO655" s="104"/>
      <c r="BP655" s="104"/>
      <c r="BQ655" s="104"/>
      <c r="BR655" s="104"/>
      <c r="BS655" s="104"/>
      <c r="BT655" s="104"/>
      <c r="BU655" s="104"/>
    </row>
    <row r="656" spans="1:74" x14ac:dyDescent="0.25">
      <c r="A656" s="44">
        <f t="shared" si="94"/>
        <v>2016</v>
      </c>
      <c r="B656" s="44" t="str">
        <f t="shared" si="94"/>
        <v>ENERO</v>
      </c>
      <c r="C656" s="44">
        <v>15</v>
      </c>
      <c r="D656" s="44" t="str">
        <f t="shared" si="93"/>
        <v>ENERO 2016 / 14</v>
      </c>
      <c r="E656" s="104"/>
      <c r="F656" s="77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Q656" s="113"/>
      <c r="R656" s="113"/>
      <c r="S656" s="415"/>
      <c r="T656" s="113"/>
      <c r="U656" s="113"/>
      <c r="V656" s="104"/>
      <c r="W656" s="104"/>
      <c r="X656" s="104"/>
      <c r="Y656" s="104"/>
      <c r="Z656" s="104"/>
      <c r="AA656" s="230"/>
      <c r="AB656" s="115">
        <v>14</v>
      </c>
      <c r="AC656" s="66">
        <v>42384</v>
      </c>
      <c r="AD656" s="67">
        <v>60210</v>
      </c>
      <c r="AE656" s="68" t="s">
        <v>36</v>
      </c>
      <c r="AF656" s="69">
        <v>0.56259999999999999</v>
      </c>
      <c r="AG656" s="69">
        <v>89</v>
      </c>
      <c r="AH656" s="69">
        <v>34</v>
      </c>
      <c r="AI656" s="70">
        <v>1.47</v>
      </c>
      <c r="AJ656" s="70">
        <v>0</v>
      </c>
      <c r="AK656" s="71" t="s">
        <v>20</v>
      </c>
      <c r="AL656" s="69">
        <v>41</v>
      </c>
      <c r="AM656" s="71" t="s">
        <v>35</v>
      </c>
      <c r="AN656" s="70">
        <v>21193</v>
      </c>
      <c r="AO656" s="70">
        <v>0.55000000000000004</v>
      </c>
      <c r="AP656" s="410"/>
      <c r="AQ656" s="99">
        <v>0.52</v>
      </c>
      <c r="AR656" s="99">
        <v>0.56999999999999995</v>
      </c>
      <c r="AS656" s="90">
        <v>80</v>
      </c>
      <c r="AT656" s="90">
        <v>170</v>
      </c>
      <c r="AU656" s="90">
        <v>36</v>
      </c>
      <c r="AV656" s="90">
        <v>2</v>
      </c>
      <c r="AW656" s="90">
        <v>3</v>
      </c>
      <c r="AX656" s="230"/>
      <c r="AY656" s="104"/>
      <c r="AZ656" s="104"/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  <c r="BK656" s="104"/>
      <c r="BL656" s="104"/>
      <c r="BM656" s="104"/>
      <c r="BN656" s="421"/>
      <c r="BO656" s="104"/>
      <c r="BP656" s="104"/>
      <c r="BQ656" s="104"/>
      <c r="BR656" s="104"/>
      <c r="BS656" s="104"/>
      <c r="BT656" s="104"/>
      <c r="BU656" s="104"/>
    </row>
    <row r="657" spans="1:73" x14ac:dyDescent="0.25">
      <c r="A657" s="44">
        <f t="shared" si="94"/>
        <v>2016</v>
      </c>
      <c r="B657" s="44" t="str">
        <f t="shared" si="94"/>
        <v>ENERO</v>
      </c>
      <c r="C657" s="44">
        <v>16</v>
      </c>
      <c r="D657" s="44" t="str">
        <f t="shared" si="93"/>
        <v>ENERO 2016 / 15</v>
      </c>
      <c r="E657" s="104"/>
      <c r="F657" s="77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Q657" s="113"/>
      <c r="R657" s="113"/>
      <c r="S657" s="415"/>
      <c r="T657" s="113"/>
      <c r="U657" s="113"/>
      <c r="V657" s="104"/>
      <c r="W657" s="104"/>
      <c r="X657" s="104"/>
      <c r="Y657" s="104"/>
      <c r="Z657" s="104"/>
      <c r="AA657" s="230"/>
      <c r="AB657" s="115">
        <v>15</v>
      </c>
      <c r="AC657" s="66">
        <v>42385</v>
      </c>
      <c r="AD657" s="67">
        <v>60238</v>
      </c>
      <c r="AE657" s="68" t="s">
        <v>148</v>
      </c>
      <c r="AF657" s="69">
        <v>0.56189999999999996</v>
      </c>
      <c r="AG657" s="69">
        <v>92</v>
      </c>
      <c r="AH657" s="69">
        <v>34</v>
      </c>
      <c r="AI657" s="70">
        <v>1.27</v>
      </c>
      <c r="AJ657" s="70">
        <v>0</v>
      </c>
      <c r="AK657" s="71" t="s">
        <v>20</v>
      </c>
      <c r="AL657" s="69">
        <v>41</v>
      </c>
      <c r="AM657" s="71" t="s">
        <v>35</v>
      </c>
      <c r="AN657" s="70">
        <v>21190</v>
      </c>
      <c r="AO657" s="70">
        <v>0.99</v>
      </c>
      <c r="AP657" s="410"/>
      <c r="AQ657" s="99">
        <v>0.52</v>
      </c>
      <c r="AR657" s="99">
        <v>0.56999999999999995</v>
      </c>
      <c r="AS657" s="90">
        <v>80</v>
      </c>
      <c r="AT657" s="90">
        <v>170</v>
      </c>
      <c r="AU657" s="90">
        <v>36</v>
      </c>
      <c r="AV657" s="90">
        <v>2</v>
      </c>
      <c r="AW657" s="90">
        <v>3</v>
      </c>
      <c r="AX657" s="230"/>
      <c r="AY657" s="104"/>
      <c r="AZ657" s="104"/>
      <c r="BA657" s="104"/>
      <c r="BB657" s="104"/>
      <c r="BC657" s="104"/>
      <c r="BD657" s="104"/>
      <c r="BE657" s="104"/>
      <c r="BF657" s="104"/>
      <c r="BG657" s="104"/>
      <c r="BH657" s="104"/>
      <c r="BI657" s="104"/>
      <c r="BJ657" s="104"/>
      <c r="BK657" s="104"/>
      <c r="BL657" s="104"/>
      <c r="BM657" s="104"/>
      <c r="BN657" s="421"/>
      <c r="BO657" s="104"/>
      <c r="BP657" s="104"/>
      <c r="BQ657" s="104"/>
      <c r="BR657" s="104"/>
      <c r="BS657" s="104"/>
      <c r="BT657" s="104"/>
      <c r="BU657" s="104"/>
    </row>
    <row r="658" spans="1:73" x14ac:dyDescent="0.25">
      <c r="A658" s="44">
        <f t="shared" si="94"/>
        <v>2016</v>
      </c>
      <c r="B658" s="44" t="str">
        <f t="shared" si="94"/>
        <v>ENERO</v>
      </c>
      <c r="C658" s="44">
        <v>17</v>
      </c>
      <c r="D658" s="44" t="str">
        <f t="shared" si="93"/>
        <v>ENERO 2016 / 16</v>
      </c>
      <c r="E658" s="104"/>
      <c r="F658" s="77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Q658" s="113"/>
      <c r="R658" s="113"/>
      <c r="S658" s="415"/>
      <c r="T658" s="113"/>
      <c r="U658" s="113"/>
      <c r="V658" s="104"/>
      <c r="W658" s="104"/>
      <c r="X658" s="104"/>
      <c r="Y658" s="104"/>
      <c r="Z658" s="104"/>
      <c r="AA658" s="230"/>
      <c r="AB658" s="115">
        <v>16</v>
      </c>
      <c r="AC658" s="66">
        <v>42387</v>
      </c>
      <c r="AD658" s="67">
        <v>60284</v>
      </c>
      <c r="AE658" s="68" t="s">
        <v>36</v>
      </c>
      <c r="AF658" s="69">
        <v>0.56320000000000003</v>
      </c>
      <c r="AG658" s="69">
        <v>88</v>
      </c>
      <c r="AH658" s="69">
        <v>34</v>
      </c>
      <c r="AI658" s="70">
        <v>1.24</v>
      </c>
      <c r="AJ658" s="70">
        <v>0</v>
      </c>
      <c r="AK658" s="71" t="s">
        <v>20</v>
      </c>
      <c r="AL658" s="69">
        <v>41</v>
      </c>
      <c r="AM658" s="71" t="s">
        <v>35</v>
      </c>
      <c r="AN658" s="70">
        <v>21188</v>
      </c>
      <c r="AO658" s="70">
        <v>0.66</v>
      </c>
      <c r="AP658" s="410"/>
      <c r="AQ658" s="99">
        <v>0.52</v>
      </c>
      <c r="AR658" s="99">
        <v>0.56999999999999995</v>
      </c>
      <c r="AS658" s="90">
        <v>80</v>
      </c>
      <c r="AT658" s="90">
        <v>170</v>
      </c>
      <c r="AU658" s="90">
        <v>36</v>
      </c>
      <c r="AV658" s="90">
        <v>2</v>
      </c>
      <c r="AW658" s="90">
        <v>3</v>
      </c>
      <c r="AX658" s="230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421"/>
      <c r="BO658" s="104"/>
      <c r="BP658" s="104"/>
      <c r="BQ658" s="104"/>
      <c r="BR658" s="104"/>
      <c r="BS658" s="104"/>
      <c r="BT658" s="104"/>
      <c r="BU658" s="104"/>
    </row>
    <row r="659" spans="1:73" x14ac:dyDescent="0.25">
      <c r="A659" s="44">
        <f t="shared" si="94"/>
        <v>2016</v>
      </c>
      <c r="B659" s="44" t="str">
        <f t="shared" si="94"/>
        <v>ENERO</v>
      </c>
      <c r="C659" s="44">
        <v>18</v>
      </c>
      <c r="D659" s="44" t="str">
        <f t="shared" si="93"/>
        <v>ENERO 2016 / 17</v>
      </c>
      <c r="E659" s="104"/>
      <c r="F659" s="77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Q659" s="113"/>
      <c r="R659" s="113"/>
      <c r="S659" s="415"/>
      <c r="T659" s="113"/>
      <c r="U659" s="113"/>
      <c r="V659" s="104"/>
      <c r="W659" s="104"/>
      <c r="X659" s="104"/>
      <c r="Y659" s="104"/>
      <c r="Z659" s="104"/>
      <c r="AA659" s="230"/>
      <c r="AB659" s="115">
        <v>17</v>
      </c>
      <c r="AC659" s="66">
        <v>42388</v>
      </c>
      <c r="AD659" s="67">
        <v>60295</v>
      </c>
      <c r="AE659" s="68" t="s">
        <v>148</v>
      </c>
      <c r="AF659" s="69">
        <v>0.56259999999999999</v>
      </c>
      <c r="AG659" s="69">
        <v>89</v>
      </c>
      <c r="AH659" s="69">
        <v>34</v>
      </c>
      <c r="AI659" s="70">
        <v>1.0900000000000001</v>
      </c>
      <c r="AJ659" s="70">
        <v>0</v>
      </c>
      <c r="AK659" s="71" t="s">
        <v>20</v>
      </c>
      <c r="AL659" s="69">
        <v>41</v>
      </c>
      <c r="AM659" s="71" t="s">
        <v>35</v>
      </c>
      <c r="AN659" s="70">
        <v>21193</v>
      </c>
      <c r="AO659" s="70">
        <v>0.53</v>
      </c>
      <c r="AP659" s="410"/>
      <c r="AQ659" s="99">
        <v>0.52</v>
      </c>
      <c r="AR659" s="99">
        <v>0.56999999999999995</v>
      </c>
      <c r="AS659" s="90">
        <v>80</v>
      </c>
      <c r="AT659" s="90">
        <v>170</v>
      </c>
      <c r="AU659" s="90">
        <v>36</v>
      </c>
      <c r="AV659" s="90">
        <v>2</v>
      </c>
      <c r="AW659" s="90">
        <v>3</v>
      </c>
      <c r="AX659" s="230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421"/>
      <c r="BO659" s="104"/>
      <c r="BP659" s="104"/>
      <c r="BQ659" s="104"/>
      <c r="BR659" s="104"/>
      <c r="BS659" s="104"/>
      <c r="BT659" s="104"/>
      <c r="BU659" s="104"/>
    </row>
    <row r="660" spans="1:73" x14ac:dyDescent="0.25">
      <c r="A660" s="44">
        <f t="shared" si="94"/>
        <v>2016</v>
      </c>
      <c r="B660" s="44" t="str">
        <f t="shared" si="94"/>
        <v>ENERO</v>
      </c>
      <c r="C660" s="44">
        <v>19</v>
      </c>
      <c r="D660" s="44" t="str">
        <f t="shared" si="93"/>
        <v>ENERO 2016 / 18</v>
      </c>
      <c r="E660" s="104"/>
      <c r="F660" s="77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Q660" s="113"/>
      <c r="R660" s="113"/>
      <c r="S660" s="415"/>
      <c r="T660" s="113"/>
      <c r="U660" s="113"/>
      <c r="V660" s="104"/>
      <c r="W660" s="104"/>
      <c r="X660" s="104"/>
      <c r="Y660" s="104"/>
      <c r="Z660" s="104"/>
      <c r="AA660" s="230"/>
      <c r="AB660" s="115">
        <v>18</v>
      </c>
      <c r="AC660" s="66">
        <v>42389</v>
      </c>
      <c r="AD660" s="67">
        <v>60328</v>
      </c>
      <c r="AE660" s="68" t="s">
        <v>36</v>
      </c>
      <c r="AF660" s="69">
        <v>0.56269999999999998</v>
      </c>
      <c r="AG660" s="69">
        <v>88</v>
      </c>
      <c r="AH660" s="69">
        <v>34</v>
      </c>
      <c r="AI660" s="70">
        <v>1.1299999999999999</v>
      </c>
      <c r="AJ660" s="70">
        <v>0</v>
      </c>
      <c r="AK660" s="71" t="s">
        <v>20</v>
      </c>
      <c r="AL660" s="69">
        <v>41</v>
      </c>
      <c r="AM660" s="71" t="s">
        <v>35</v>
      </c>
      <c r="AN660" s="70">
        <v>21192</v>
      </c>
      <c r="AO660" s="70">
        <v>0.54</v>
      </c>
      <c r="AP660" s="410"/>
      <c r="AQ660" s="99">
        <v>0.52</v>
      </c>
      <c r="AR660" s="99">
        <v>0.56999999999999995</v>
      </c>
      <c r="AS660" s="90">
        <v>80</v>
      </c>
      <c r="AT660" s="90">
        <v>170</v>
      </c>
      <c r="AU660" s="90">
        <v>36</v>
      </c>
      <c r="AV660" s="90">
        <v>2</v>
      </c>
      <c r="AW660" s="90">
        <v>3</v>
      </c>
      <c r="AX660" s="230"/>
      <c r="AY660" s="104"/>
      <c r="AZ660" s="104"/>
      <c r="BA660" s="104"/>
      <c r="BB660" s="104"/>
      <c r="BC660" s="104"/>
      <c r="BD660" s="104"/>
      <c r="BE660" s="104"/>
      <c r="BF660" s="104"/>
      <c r="BG660" s="104"/>
      <c r="BH660" s="104"/>
      <c r="BI660" s="104"/>
      <c r="BJ660" s="104"/>
      <c r="BK660" s="104"/>
      <c r="BL660" s="104"/>
      <c r="BM660" s="104"/>
      <c r="BN660" s="421"/>
      <c r="BO660" s="104"/>
      <c r="BP660" s="104"/>
      <c r="BQ660" s="104"/>
      <c r="BR660" s="104"/>
      <c r="BS660" s="104"/>
      <c r="BT660" s="104"/>
      <c r="BU660" s="104"/>
    </row>
    <row r="661" spans="1:73" x14ac:dyDescent="0.25">
      <c r="A661" s="44">
        <f t="shared" si="94"/>
        <v>2016</v>
      </c>
      <c r="B661" s="44" t="str">
        <f t="shared" si="94"/>
        <v>ENERO</v>
      </c>
      <c r="C661" s="44">
        <v>20</v>
      </c>
      <c r="D661" s="44" t="str">
        <f t="shared" si="93"/>
        <v>ENERO 2016 / 19</v>
      </c>
      <c r="E661" s="104"/>
      <c r="F661" s="77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Q661" s="113"/>
      <c r="R661" s="113"/>
      <c r="S661" s="415"/>
      <c r="T661" s="113"/>
      <c r="U661" s="113"/>
      <c r="V661" s="104"/>
      <c r="W661" s="104"/>
      <c r="X661" s="104"/>
      <c r="Y661" s="104"/>
      <c r="Z661" s="104"/>
      <c r="AA661" s="230"/>
      <c r="AB661" s="115">
        <v>19</v>
      </c>
      <c r="AC661" s="66">
        <v>42390</v>
      </c>
      <c r="AD661" s="67">
        <v>60353</v>
      </c>
      <c r="AE661" s="68" t="s">
        <v>148</v>
      </c>
      <c r="AF661" s="69">
        <v>0.5625</v>
      </c>
      <c r="AG661" s="69">
        <v>90</v>
      </c>
      <c r="AH661" s="69">
        <v>34</v>
      </c>
      <c r="AI661" s="70">
        <v>1.05</v>
      </c>
      <c r="AJ661" s="70">
        <v>0</v>
      </c>
      <c r="AK661" s="71" t="s">
        <v>20</v>
      </c>
      <c r="AL661" s="69">
        <v>41</v>
      </c>
      <c r="AM661" s="71" t="s">
        <v>35</v>
      </c>
      <c r="AN661" s="70">
        <v>21192</v>
      </c>
      <c r="AO661" s="70">
        <v>0.69</v>
      </c>
      <c r="AP661" s="410"/>
      <c r="AQ661" s="99">
        <v>0.52</v>
      </c>
      <c r="AR661" s="99">
        <v>0.56999999999999995</v>
      </c>
      <c r="AS661" s="90">
        <v>80</v>
      </c>
      <c r="AT661" s="90">
        <v>170</v>
      </c>
      <c r="AU661" s="90">
        <v>36</v>
      </c>
      <c r="AV661" s="90">
        <v>2</v>
      </c>
      <c r="AW661" s="90">
        <v>3</v>
      </c>
      <c r="AX661" s="230"/>
      <c r="AY661" s="104"/>
      <c r="AZ661" s="104"/>
      <c r="BA661" s="104"/>
      <c r="BB661" s="104"/>
      <c r="BC661" s="104"/>
      <c r="BD661" s="104"/>
      <c r="BE661" s="104"/>
      <c r="BF661" s="104"/>
      <c r="BG661" s="104"/>
      <c r="BH661" s="104"/>
      <c r="BI661" s="104"/>
      <c r="BJ661" s="104"/>
      <c r="BK661" s="104"/>
      <c r="BL661" s="104"/>
      <c r="BM661" s="104"/>
      <c r="BN661" s="421"/>
      <c r="BO661" s="104"/>
      <c r="BP661" s="104"/>
      <c r="BQ661" s="104"/>
      <c r="BR661" s="104"/>
      <c r="BS661" s="104"/>
      <c r="BT661" s="104"/>
      <c r="BU661" s="104"/>
    </row>
    <row r="662" spans="1:73" x14ac:dyDescent="0.25">
      <c r="A662" s="44">
        <f t="shared" si="94"/>
        <v>2016</v>
      </c>
      <c r="B662" s="44" t="str">
        <f t="shared" si="94"/>
        <v>ENERO</v>
      </c>
      <c r="C662" s="44">
        <v>21</v>
      </c>
      <c r="D662" s="44" t="str">
        <f t="shared" si="93"/>
        <v>ENERO 2016 / 20</v>
      </c>
      <c r="E662" s="104"/>
      <c r="F662" s="77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Q662" s="113"/>
      <c r="R662" s="113"/>
      <c r="S662" s="415"/>
      <c r="T662" s="113"/>
      <c r="U662" s="113"/>
      <c r="V662" s="104"/>
      <c r="W662" s="104"/>
      <c r="X662" s="104"/>
      <c r="Y662" s="104"/>
      <c r="Z662" s="104"/>
      <c r="AA662" s="230"/>
      <c r="AB662" s="115">
        <v>20</v>
      </c>
      <c r="AC662" s="66">
        <v>42391</v>
      </c>
      <c r="AD662" s="67">
        <v>60371</v>
      </c>
      <c r="AE662" s="68" t="s">
        <v>36</v>
      </c>
      <c r="AF662" s="69">
        <v>0.56189999999999996</v>
      </c>
      <c r="AG662" s="69">
        <v>90</v>
      </c>
      <c r="AH662" s="69">
        <v>34</v>
      </c>
      <c r="AI662" s="70">
        <v>1.36</v>
      </c>
      <c r="AJ662" s="70">
        <v>0</v>
      </c>
      <c r="AK662" s="71" t="s">
        <v>20</v>
      </c>
      <c r="AL662" s="69">
        <v>41</v>
      </c>
      <c r="AM662" s="71" t="s">
        <v>35</v>
      </c>
      <c r="AN662" s="70">
        <v>21197</v>
      </c>
      <c r="AO662" s="70">
        <v>0.56999999999999995</v>
      </c>
      <c r="AP662" s="410"/>
      <c r="AQ662" s="99">
        <v>0.52</v>
      </c>
      <c r="AR662" s="99">
        <v>0.56999999999999995</v>
      </c>
      <c r="AS662" s="90">
        <v>80</v>
      </c>
      <c r="AT662" s="90">
        <v>170</v>
      </c>
      <c r="AU662" s="90">
        <v>36</v>
      </c>
      <c r="AV662" s="90">
        <v>2</v>
      </c>
      <c r="AW662" s="90">
        <v>3</v>
      </c>
      <c r="AX662" s="230"/>
      <c r="AY662" s="104"/>
      <c r="AZ662" s="104"/>
      <c r="BA662" s="104"/>
      <c r="BB662" s="104"/>
      <c r="BC662" s="104"/>
      <c r="BD662" s="104"/>
      <c r="BE662" s="104"/>
      <c r="BF662" s="104"/>
      <c r="BG662" s="104"/>
      <c r="BH662" s="104"/>
      <c r="BI662" s="104"/>
      <c r="BJ662" s="104"/>
      <c r="BK662" s="104"/>
      <c r="BL662" s="104"/>
      <c r="BM662" s="104"/>
      <c r="BN662" s="421"/>
      <c r="BO662" s="104"/>
      <c r="BP662" s="104"/>
      <c r="BQ662" s="104"/>
      <c r="BR662" s="104"/>
      <c r="BS662" s="104"/>
      <c r="BT662" s="104"/>
      <c r="BU662" s="104"/>
    </row>
    <row r="663" spans="1:73" x14ac:dyDescent="0.25">
      <c r="A663" s="44">
        <f t="shared" si="94"/>
        <v>2016</v>
      </c>
      <c r="B663" s="44" t="str">
        <f t="shared" si="94"/>
        <v>ENERO</v>
      </c>
      <c r="C663" s="44">
        <v>22</v>
      </c>
      <c r="D663" s="44" t="str">
        <f t="shared" si="93"/>
        <v>ENERO 2016 / 21</v>
      </c>
      <c r="E663" s="104"/>
      <c r="F663" s="77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Q663" s="113"/>
      <c r="R663" s="113"/>
      <c r="S663" s="415"/>
      <c r="T663" s="113"/>
      <c r="U663" s="113"/>
      <c r="V663" s="104"/>
      <c r="W663" s="104"/>
      <c r="X663" s="104"/>
      <c r="Y663" s="104"/>
      <c r="Z663" s="104"/>
      <c r="AA663" s="230"/>
      <c r="AB663" s="115">
        <v>21</v>
      </c>
      <c r="AC663" s="66">
        <v>42393</v>
      </c>
      <c r="AD663" s="67">
        <v>60379</v>
      </c>
      <c r="AE663" s="68" t="s">
        <v>148</v>
      </c>
      <c r="AF663" s="69">
        <v>0.56640000000000001</v>
      </c>
      <c r="AG663" s="69">
        <v>81</v>
      </c>
      <c r="AH663" s="69">
        <v>34</v>
      </c>
      <c r="AI663" s="70">
        <v>1.43</v>
      </c>
      <c r="AJ663" s="70">
        <v>0</v>
      </c>
      <c r="AK663" s="71" t="s">
        <v>20</v>
      </c>
      <c r="AL663" s="69">
        <v>41</v>
      </c>
      <c r="AM663" s="71" t="s">
        <v>35</v>
      </c>
      <c r="AN663" s="70">
        <v>21183</v>
      </c>
      <c r="AO663" s="70">
        <v>0.15</v>
      </c>
      <c r="AP663" s="410"/>
      <c r="AQ663" s="99">
        <v>0.52</v>
      </c>
      <c r="AR663" s="99">
        <v>0.56999999999999995</v>
      </c>
      <c r="AS663" s="90">
        <v>80</v>
      </c>
      <c r="AT663" s="90">
        <v>170</v>
      </c>
      <c r="AU663" s="90">
        <v>36</v>
      </c>
      <c r="AV663" s="90">
        <v>2</v>
      </c>
      <c r="AW663" s="90">
        <v>3</v>
      </c>
      <c r="AX663" s="230"/>
      <c r="AY663" s="104"/>
      <c r="AZ663" s="104"/>
      <c r="BA663" s="104"/>
      <c r="BB663" s="104"/>
      <c r="BC663" s="104"/>
      <c r="BD663" s="104"/>
      <c r="BE663" s="104"/>
      <c r="BF663" s="104"/>
      <c r="BG663" s="104"/>
      <c r="BH663" s="104"/>
      <c r="BI663" s="104"/>
      <c r="BJ663" s="104"/>
      <c r="BK663" s="104"/>
      <c r="BL663" s="104"/>
      <c r="BM663" s="104"/>
      <c r="BN663" s="421"/>
      <c r="BO663" s="104"/>
      <c r="BP663" s="104"/>
      <c r="BQ663" s="104"/>
      <c r="BR663" s="104"/>
      <c r="BS663" s="104"/>
      <c r="BT663" s="104"/>
      <c r="BU663" s="104"/>
    </row>
    <row r="664" spans="1:73" x14ac:dyDescent="0.25">
      <c r="A664" s="44">
        <f t="shared" si="94"/>
        <v>2016</v>
      </c>
      <c r="B664" s="44" t="str">
        <f t="shared" si="94"/>
        <v>ENERO</v>
      </c>
      <c r="C664" s="44">
        <v>23</v>
      </c>
      <c r="D664" s="44" t="str">
        <f t="shared" si="93"/>
        <v>ENERO 2016 / 22</v>
      </c>
      <c r="E664" s="104"/>
      <c r="F664" s="77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Q664" s="113"/>
      <c r="R664" s="113"/>
      <c r="S664" s="415"/>
      <c r="T664" s="113"/>
      <c r="U664" s="113"/>
      <c r="V664" s="104"/>
      <c r="W664" s="104"/>
      <c r="X664" s="104"/>
      <c r="Y664" s="104"/>
      <c r="Z664" s="104"/>
      <c r="AA664" s="230"/>
      <c r="AB664" s="115">
        <v>22</v>
      </c>
      <c r="AC664" s="66">
        <v>42394</v>
      </c>
      <c r="AD664" s="67">
        <v>60408</v>
      </c>
      <c r="AE664" s="68" t="s">
        <v>36</v>
      </c>
      <c r="AF664" s="69">
        <v>0.56189999999999996</v>
      </c>
      <c r="AG664" s="69">
        <v>91</v>
      </c>
      <c r="AH664" s="69">
        <v>34</v>
      </c>
      <c r="AI664" s="70">
        <v>1.05</v>
      </c>
      <c r="AJ664" s="70">
        <v>0</v>
      </c>
      <c r="AK664" s="71" t="s">
        <v>20</v>
      </c>
      <c r="AL664" s="69">
        <v>41</v>
      </c>
      <c r="AM664" s="71" t="s">
        <v>35</v>
      </c>
      <c r="AN664" s="70">
        <v>21194</v>
      </c>
      <c r="AO664" s="70">
        <v>0.76</v>
      </c>
      <c r="AP664" s="410"/>
      <c r="AQ664" s="99">
        <v>0.52</v>
      </c>
      <c r="AR664" s="99">
        <v>0.56999999999999995</v>
      </c>
      <c r="AS664" s="90">
        <v>80</v>
      </c>
      <c r="AT664" s="90">
        <v>170</v>
      </c>
      <c r="AU664" s="90">
        <v>36</v>
      </c>
      <c r="AV664" s="90">
        <v>2</v>
      </c>
      <c r="AW664" s="90">
        <v>3</v>
      </c>
      <c r="AX664" s="230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421"/>
      <c r="BO664" s="104"/>
      <c r="BP664" s="104"/>
      <c r="BQ664" s="104"/>
      <c r="BR664" s="104"/>
      <c r="BS664" s="104"/>
      <c r="BT664" s="104"/>
      <c r="BU664" s="104"/>
    </row>
    <row r="665" spans="1:73" x14ac:dyDescent="0.25">
      <c r="A665" s="44">
        <f t="shared" si="94"/>
        <v>2016</v>
      </c>
      <c r="B665" s="44" t="str">
        <f t="shared" si="94"/>
        <v>ENERO</v>
      </c>
      <c r="C665" s="44">
        <v>24</v>
      </c>
      <c r="D665" s="44" t="str">
        <f t="shared" si="93"/>
        <v>ENERO 2016 / 23</v>
      </c>
      <c r="E665" s="104"/>
      <c r="F665" s="77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Q665" s="113"/>
      <c r="R665" s="113"/>
      <c r="S665" s="415"/>
      <c r="T665" s="113"/>
      <c r="U665" s="113"/>
      <c r="V665" s="104"/>
      <c r="W665" s="104"/>
      <c r="X665" s="104"/>
      <c r="Y665" s="104"/>
      <c r="Z665" s="104"/>
      <c r="AA665" s="230"/>
      <c r="AB665" s="115">
        <v>23</v>
      </c>
      <c r="AC665" s="66">
        <v>42395</v>
      </c>
      <c r="AD665" s="67">
        <v>60447</v>
      </c>
      <c r="AE665" s="68" t="s">
        <v>148</v>
      </c>
      <c r="AF665" s="69">
        <v>0.56230000000000002</v>
      </c>
      <c r="AG665" s="69">
        <v>90</v>
      </c>
      <c r="AH665" s="69">
        <v>34</v>
      </c>
      <c r="AI665" s="70">
        <v>0.97</v>
      </c>
      <c r="AJ665" s="70">
        <v>0</v>
      </c>
      <c r="AK665" s="71" t="s">
        <v>20</v>
      </c>
      <c r="AL665" s="69">
        <v>40</v>
      </c>
      <c r="AM665" s="71" t="s">
        <v>35</v>
      </c>
      <c r="AN665" s="70">
        <v>21195</v>
      </c>
      <c r="AO665" s="70">
        <v>0.59</v>
      </c>
      <c r="AP665" s="410"/>
      <c r="AQ665" s="99">
        <v>0.52</v>
      </c>
      <c r="AR665" s="99">
        <v>0.56999999999999995</v>
      </c>
      <c r="AS665" s="90">
        <v>80</v>
      </c>
      <c r="AT665" s="90">
        <v>170</v>
      </c>
      <c r="AU665" s="90">
        <v>36</v>
      </c>
      <c r="AV665" s="90">
        <v>2</v>
      </c>
      <c r="AW665" s="90">
        <v>3</v>
      </c>
      <c r="AX665" s="230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421"/>
      <c r="BO665" s="104"/>
      <c r="BP665" s="104"/>
      <c r="BQ665" s="104"/>
      <c r="BR665" s="104"/>
      <c r="BS665" s="104"/>
      <c r="BT665" s="104"/>
      <c r="BU665" s="104"/>
    </row>
    <row r="666" spans="1:73" x14ac:dyDescent="0.25">
      <c r="A666" s="44">
        <f t="shared" si="94"/>
        <v>2016</v>
      </c>
      <c r="B666" s="44" t="str">
        <f t="shared" si="94"/>
        <v>ENERO</v>
      </c>
      <c r="C666" s="44">
        <v>25</v>
      </c>
      <c r="D666" s="44" t="str">
        <f t="shared" si="93"/>
        <v>ENERO 2016 / 24</v>
      </c>
      <c r="E666" s="104"/>
      <c r="F666" s="77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Q666" s="113"/>
      <c r="R666" s="113"/>
      <c r="S666" s="415"/>
      <c r="T666" s="113"/>
      <c r="U666" s="113"/>
      <c r="V666" s="104"/>
      <c r="W666" s="104"/>
      <c r="X666" s="104"/>
      <c r="Y666" s="104"/>
      <c r="Z666" s="104"/>
      <c r="AA666" s="230"/>
      <c r="AB666" s="115">
        <v>24</v>
      </c>
      <c r="AC666" s="66">
        <v>42396</v>
      </c>
      <c r="AD666" s="67">
        <v>60464</v>
      </c>
      <c r="AE666" s="68" t="s">
        <v>36</v>
      </c>
      <c r="AF666" s="69">
        <v>0.56169999999999998</v>
      </c>
      <c r="AG666" s="69">
        <v>88</v>
      </c>
      <c r="AH666" s="69">
        <v>34</v>
      </c>
      <c r="AI666" s="70">
        <v>0.93</v>
      </c>
      <c r="AJ666" s="70">
        <v>0</v>
      </c>
      <c r="AK666" s="71" t="s">
        <v>20</v>
      </c>
      <c r="AL666" s="69">
        <v>41</v>
      </c>
      <c r="AM666" s="71" t="s">
        <v>35</v>
      </c>
      <c r="AN666" s="70">
        <v>21195</v>
      </c>
      <c r="AO666" s="70">
        <v>0.53</v>
      </c>
      <c r="AP666" s="410"/>
      <c r="AQ666" s="99">
        <v>0.52</v>
      </c>
      <c r="AR666" s="99">
        <v>0.56999999999999995</v>
      </c>
      <c r="AS666" s="90">
        <v>80</v>
      </c>
      <c r="AT666" s="90">
        <v>170</v>
      </c>
      <c r="AU666" s="90">
        <v>36</v>
      </c>
      <c r="AV666" s="90">
        <v>2</v>
      </c>
      <c r="AW666" s="90">
        <v>3</v>
      </c>
      <c r="AX666" s="230"/>
      <c r="AY666" s="104"/>
      <c r="AZ666" s="104"/>
      <c r="BA666" s="104"/>
      <c r="BB666" s="104"/>
      <c r="BC666" s="104"/>
      <c r="BD666" s="104"/>
      <c r="BE666" s="104"/>
      <c r="BF666" s="104"/>
      <c r="BG666" s="104"/>
      <c r="BH666" s="104"/>
      <c r="BI666" s="104"/>
      <c r="BJ666" s="104"/>
      <c r="BK666" s="104"/>
      <c r="BL666" s="104"/>
      <c r="BM666" s="104"/>
      <c r="BN666" s="421"/>
      <c r="BO666" s="104"/>
      <c r="BP666" s="104"/>
      <c r="BQ666" s="104"/>
      <c r="BR666" s="104"/>
      <c r="BS666" s="104"/>
      <c r="BT666" s="104"/>
      <c r="BU666" s="104"/>
    </row>
    <row r="667" spans="1:73" x14ac:dyDescent="0.25">
      <c r="A667" s="44">
        <f t="shared" si="94"/>
        <v>2016</v>
      </c>
      <c r="B667" s="44" t="str">
        <f t="shared" si="94"/>
        <v>ENERO</v>
      </c>
      <c r="C667" s="44">
        <v>26</v>
      </c>
      <c r="D667" s="44" t="str">
        <f t="shared" si="93"/>
        <v>ENERO 2016 / 25</v>
      </c>
      <c r="E667" s="104"/>
      <c r="F667" s="77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Q667" s="113"/>
      <c r="R667" s="113"/>
      <c r="S667" s="415"/>
      <c r="T667" s="113"/>
      <c r="U667" s="113"/>
      <c r="V667" s="104"/>
      <c r="W667" s="104"/>
      <c r="X667" s="104"/>
      <c r="Y667" s="104"/>
      <c r="Z667" s="104"/>
      <c r="AA667" s="230"/>
      <c r="AB667" s="115">
        <v>25</v>
      </c>
      <c r="AC667" s="66">
        <v>42397</v>
      </c>
      <c r="AD667" s="67">
        <v>60491</v>
      </c>
      <c r="AE667" s="68" t="s">
        <v>148</v>
      </c>
      <c r="AF667" s="69">
        <v>0.56240000000000001</v>
      </c>
      <c r="AG667" s="69">
        <v>89</v>
      </c>
      <c r="AH667" s="69">
        <v>34</v>
      </c>
      <c r="AI667" s="70">
        <v>1</v>
      </c>
      <c r="AJ667" s="70">
        <v>0</v>
      </c>
      <c r="AK667" s="71" t="s">
        <v>20</v>
      </c>
      <c r="AL667" s="69">
        <v>41</v>
      </c>
      <c r="AM667" s="71" t="s">
        <v>35</v>
      </c>
      <c r="AN667" s="70">
        <v>21197</v>
      </c>
      <c r="AO667" s="70">
        <v>0.45</v>
      </c>
      <c r="AP667" s="410"/>
      <c r="AQ667" s="99">
        <v>0.52</v>
      </c>
      <c r="AR667" s="99">
        <v>0.56999999999999995</v>
      </c>
      <c r="AS667" s="90">
        <v>80</v>
      </c>
      <c r="AT667" s="90">
        <v>170</v>
      </c>
      <c r="AU667" s="90">
        <v>36</v>
      </c>
      <c r="AV667" s="90">
        <v>2</v>
      </c>
      <c r="AW667" s="90">
        <v>3</v>
      </c>
      <c r="AX667" s="230"/>
      <c r="AY667" s="104"/>
      <c r="AZ667" s="104"/>
      <c r="BA667" s="104"/>
      <c r="BB667" s="104"/>
      <c r="BC667" s="104"/>
      <c r="BD667" s="104"/>
      <c r="BE667" s="104"/>
      <c r="BF667" s="104"/>
      <c r="BG667" s="104"/>
      <c r="BH667" s="104"/>
      <c r="BI667" s="104"/>
      <c r="BJ667" s="104"/>
      <c r="BK667" s="104"/>
      <c r="BL667" s="104"/>
      <c r="BM667" s="104"/>
      <c r="BN667" s="421"/>
      <c r="BO667" s="104"/>
      <c r="BP667" s="104"/>
      <c r="BQ667" s="104"/>
      <c r="BR667" s="104"/>
      <c r="BS667" s="104"/>
      <c r="BT667" s="104"/>
      <c r="BU667" s="104"/>
    </row>
    <row r="668" spans="1:73" x14ac:dyDescent="0.25">
      <c r="A668" s="44">
        <f t="shared" si="94"/>
        <v>2016</v>
      </c>
      <c r="B668" s="44" t="str">
        <f t="shared" si="94"/>
        <v>ENERO</v>
      </c>
      <c r="C668" s="44">
        <v>27</v>
      </c>
      <c r="D668" s="44" t="str">
        <f t="shared" si="93"/>
        <v>ENERO 2016 / 26</v>
      </c>
      <c r="E668" s="104"/>
      <c r="F668" s="77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Q668" s="113"/>
      <c r="R668" s="113"/>
      <c r="S668" s="415"/>
      <c r="T668" s="113"/>
      <c r="U668" s="113"/>
      <c r="V668" s="104"/>
      <c r="W668" s="104"/>
      <c r="X668" s="104"/>
      <c r="Y668" s="104"/>
      <c r="Z668" s="104"/>
      <c r="AA668" s="230"/>
      <c r="AB668" s="115">
        <v>26</v>
      </c>
      <c r="AC668" s="66">
        <v>42398</v>
      </c>
      <c r="AD668" s="67">
        <v>60656</v>
      </c>
      <c r="AE668" s="68" t="s">
        <v>36</v>
      </c>
      <c r="AF668" s="69">
        <v>0.5635</v>
      </c>
      <c r="AG668" s="69">
        <v>87</v>
      </c>
      <c r="AH668" s="69">
        <v>34</v>
      </c>
      <c r="AI668" s="70">
        <v>0.97</v>
      </c>
      <c r="AJ668" s="70">
        <v>0</v>
      </c>
      <c r="AK668" s="71" t="s">
        <v>20</v>
      </c>
      <c r="AL668" s="69">
        <v>41</v>
      </c>
      <c r="AM668" s="71" t="s">
        <v>35</v>
      </c>
      <c r="AN668" s="70">
        <v>21193</v>
      </c>
      <c r="AO668" s="70">
        <v>0.42</v>
      </c>
      <c r="AP668" s="410"/>
      <c r="AQ668" s="99">
        <v>0.52</v>
      </c>
      <c r="AR668" s="99">
        <v>0.56999999999999995</v>
      </c>
      <c r="AS668" s="90">
        <v>80</v>
      </c>
      <c r="AT668" s="90">
        <v>170</v>
      </c>
      <c r="AU668" s="90">
        <v>36</v>
      </c>
      <c r="AV668" s="90">
        <v>2</v>
      </c>
      <c r="AW668" s="90">
        <v>3</v>
      </c>
      <c r="AX668" s="230"/>
      <c r="AY668" s="104"/>
      <c r="AZ668" s="104"/>
      <c r="BA668" s="104"/>
      <c r="BB668" s="104"/>
      <c r="BC668" s="104"/>
      <c r="BD668" s="104"/>
      <c r="BE668" s="104"/>
      <c r="BF668" s="104"/>
      <c r="BG668" s="104"/>
      <c r="BH668" s="104"/>
      <c r="BI668" s="104"/>
      <c r="BJ668" s="104"/>
      <c r="BK668" s="104"/>
      <c r="BL668" s="104"/>
      <c r="BM668" s="104"/>
      <c r="BN668" s="421"/>
      <c r="BO668" s="104"/>
      <c r="BP668" s="104"/>
      <c r="BQ668" s="104"/>
      <c r="BR668" s="104"/>
      <c r="BS668" s="104"/>
      <c r="BT668" s="104"/>
      <c r="BU668" s="104"/>
    </row>
    <row r="669" spans="1:73" x14ac:dyDescent="0.25">
      <c r="A669" s="44">
        <f t="shared" si="94"/>
        <v>2016</v>
      </c>
      <c r="B669" s="44" t="str">
        <f t="shared" si="94"/>
        <v>ENERO</v>
      </c>
      <c r="C669" s="44">
        <v>28</v>
      </c>
      <c r="D669" s="44" t="str">
        <f t="shared" si="93"/>
        <v>ENERO 2016 / 27</v>
      </c>
      <c r="E669" s="104"/>
      <c r="F669" s="77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Q669" s="113"/>
      <c r="R669" s="113"/>
      <c r="S669" s="415"/>
      <c r="T669" s="113"/>
      <c r="U669" s="113"/>
      <c r="V669" s="104"/>
      <c r="W669" s="104"/>
      <c r="X669" s="104"/>
      <c r="Y669" s="104"/>
      <c r="Z669" s="104"/>
      <c r="AA669" s="230"/>
      <c r="AB669" s="115">
        <v>27</v>
      </c>
      <c r="AC669" s="66">
        <v>42399</v>
      </c>
      <c r="AD669" s="67">
        <v>60680</v>
      </c>
      <c r="AE669" s="68" t="s">
        <v>148</v>
      </c>
      <c r="AF669" s="69">
        <v>0.56279999999999997</v>
      </c>
      <c r="AG669" s="69">
        <v>88</v>
      </c>
      <c r="AH669" s="69">
        <v>34</v>
      </c>
      <c r="AI669" s="70">
        <v>1.04</v>
      </c>
      <c r="AJ669" s="70">
        <v>0</v>
      </c>
      <c r="AK669" s="71" t="s">
        <v>20</v>
      </c>
      <c r="AL669" s="69">
        <v>41</v>
      </c>
      <c r="AM669" s="71" t="s">
        <v>35</v>
      </c>
      <c r="AN669" s="70">
        <v>21197</v>
      </c>
      <c r="AO669" s="70">
        <v>0.34</v>
      </c>
      <c r="AP669" s="410"/>
      <c r="AQ669" s="99">
        <v>0.52</v>
      </c>
      <c r="AR669" s="99">
        <v>0.56999999999999995</v>
      </c>
      <c r="AS669" s="90">
        <v>80</v>
      </c>
      <c r="AT669" s="90">
        <v>170</v>
      </c>
      <c r="AU669" s="90">
        <v>36</v>
      </c>
      <c r="AV669" s="90">
        <v>2</v>
      </c>
      <c r="AW669" s="90">
        <v>3</v>
      </c>
      <c r="AX669" s="230"/>
      <c r="AY669" s="104"/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  <c r="BK669" s="104"/>
      <c r="BL669" s="104"/>
      <c r="BM669" s="104"/>
      <c r="BN669" s="421"/>
      <c r="BO669" s="104"/>
      <c r="BP669" s="104"/>
      <c r="BQ669" s="104"/>
      <c r="BR669" s="104"/>
      <c r="BS669" s="104"/>
      <c r="BT669" s="104"/>
      <c r="BU669" s="104"/>
    </row>
    <row r="670" spans="1:73" x14ac:dyDescent="0.25">
      <c r="A670" s="44">
        <f t="shared" si="94"/>
        <v>2016</v>
      </c>
      <c r="B670" s="44" t="str">
        <f t="shared" si="94"/>
        <v>ENERO</v>
      </c>
      <c r="C670" s="44">
        <v>29</v>
      </c>
      <c r="D670" s="44" t="str">
        <f t="shared" si="93"/>
        <v>ENERO 2016 / 28</v>
      </c>
      <c r="E670" s="104"/>
      <c r="F670" s="77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Q670" s="113"/>
      <c r="R670" s="113"/>
      <c r="S670" s="415"/>
      <c r="T670" s="113"/>
      <c r="U670" s="113"/>
      <c r="V670" s="104"/>
      <c r="W670" s="104"/>
      <c r="X670" s="104"/>
      <c r="Y670" s="104"/>
      <c r="Z670" s="104"/>
      <c r="AA670" s="230"/>
      <c r="AB670" s="115">
        <v>28</v>
      </c>
      <c r="AC670" s="66">
        <v>42400</v>
      </c>
      <c r="AD670" s="67">
        <v>60684</v>
      </c>
      <c r="AE670" s="68" t="s">
        <v>36</v>
      </c>
      <c r="AF670" s="69">
        <v>0.5615</v>
      </c>
      <c r="AG670" s="69">
        <v>90</v>
      </c>
      <c r="AH670" s="69">
        <v>34</v>
      </c>
      <c r="AI670" s="70">
        <v>0.96</v>
      </c>
      <c r="AJ670" s="70">
        <v>0</v>
      </c>
      <c r="AK670" s="71" t="s">
        <v>20</v>
      </c>
      <c r="AL670" s="69">
        <v>41</v>
      </c>
      <c r="AM670" s="71" t="s">
        <v>35</v>
      </c>
      <c r="AN670" s="70">
        <v>21196</v>
      </c>
      <c r="AO670" s="70">
        <v>0.61</v>
      </c>
      <c r="AP670" s="410"/>
      <c r="AQ670" s="99">
        <v>0.52</v>
      </c>
      <c r="AR670" s="99">
        <v>0.56999999999999995</v>
      </c>
      <c r="AS670" s="90">
        <v>80</v>
      </c>
      <c r="AT670" s="90">
        <v>170</v>
      </c>
      <c r="AU670" s="90">
        <v>36</v>
      </c>
      <c r="AV670" s="90">
        <v>2</v>
      </c>
      <c r="AW670" s="90">
        <v>3</v>
      </c>
      <c r="AX670" s="230"/>
      <c r="AY670" s="104"/>
      <c r="AZ670" s="104"/>
      <c r="BA670" s="104"/>
      <c r="BB670" s="104"/>
      <c r="BC670" s="104"/>
      <c r="BD670" s="104"/>
      <c r="BE670" s="104"/>
      <c r="BF670" s="104"/>
      <c r="BG670" s="104"/>
      <c r="BH670" s="104"/>
      <c r="BI670" s="104"/>
      <c r="BJ670" s="104"/>
      <c r="BK670" s="104"/>
      <c r="BL670" s="104"/>
      <c r="BM670" s="104"/>
      <c r="BN670" s="421"/>
      <c r="BO670" s="104"/>
      <c r="BP670" s="104"/>
      <c r="BQ670" s="104"/>
      <c r="BR670" s="104"/>
      <c r="BS670" s="104"/>
      <c r="BT670" s="104"/>
      <c r="BU670" s="104"/>
    </row>
    <row r="671" spans="1:73" x14ac:dyDescent="0.25">
      <c r="A671" s="44">
        <f t="shared" si="94"/>
        <v>2016</v>
      </c>
      <c r="B671" s="44" t="str">
        <f t="shared" si="94"/>
        <v>ENERO</v>
      </c>
      <c r="C671" s="44">
        <v>30</v>
      </c>
      <c r="D671" s="44" t="str">
        <f t="shared" si="93"/>
        <v>ENERO 2016 / 29</v>
      </c>
      <c r="S671" s="417"/>
    </row>
    <row r="672" spans="1:73" x14ac:dyDescent="0.25">
      <c r="A672" s="44">
        <f t="shared" si="94"/>
        <v>2016</v>
      </c>
      <c r="B672" s="44" t="str">
        <f t="shared" si="94"/>
        <v>ENERO</v>
      </c>
      <c r="C672" s="44">
        <v>31</v>
      </c>
      <c r="D672" s="44" t="str">
        <f t="shared" si="93"/>
        <v>ENERO 2016 / 30</v>
      </c>
      <c r="S672" s="417"/>
    </row>
    <row r="673" spans="1:74" s="206" customFormat="1" ht="15.75" x14ac:dyDescent="0.25">
      <c r="D673" s="44" t="str">
        <f t="shared" si="93"/>
        <v>ENERO 2016 / 31</v>
      </c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17"/>
      <c r="T673" s="44"/>
      <c r="U673" s="44"/>
      <c r="V673" s="44"/>
      <c r="W673" s="44"/>
      <c r="X673" s="44"/>
      <c r="Y673" s="44"/>
      <c r="Z673" s="44"/>
      <c r="AA673" s="207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11"/>
      <c r="AQ673" s="44"/>
      <c r="AR673" s="44"/>
      <c r="AS673" s="44"/>
      <c r="AT673" s="44"/>
      <c r="AU673" s="44"/>
      <c r="AV673" s="44"/>
      <c r="AW673" s="44"/>
      <c r="AX673" s="207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22"/>
      <c r="BO673" s="44"/>
      <c r="BP673" s="44"/>
      <c r="BQ673" s="44"/>
      <c r="BR673" s="44"/>
      <c r="BS673" s="44"/>
      <c r="BT673" s="44"/>
      <c r="BU673" s="44"/>
      <c r="BV673" s="209" t="str">
        <f>IFERROR(AVERAGE(BV642:BV672),"")</f>
        <v/>
      </c>
    </row>
    <row r="674" spans="1:74" ht="15.75" x14ac:dyDescent="0.25">
      <c r="A674" s="44">
        <v>2016</v>
      </c>
      <c r="B674" s="44" t="s">
        <v>240</v>
      </c>
      <c r="C674" s="44">
        <v>1</v>
      </c>
      <c r="D674" s="208" t="s">
        <v>228</v>
      </c>
      <c r="E674" s="209">
        <f t="shared" ref="E674:AJ674" si="95">IFERROR(AVERAGE(E643:E673),"")</f>
        <v>7</v>
      </c>
      <c r="F674" s="209">
        <f t="shared" si="95"/>
        <v>42383.923076923078</v>
      </c>
      <c r="G674" s="209">
        <f t="shared" si="95"/>
        <v>60214.307692307695</v>
      </c>
      <c r="H674" s="209" t="str">
        <f t="shared" si="95"/>
        <v/>
      </c>
      <c r="I674" s="209">
        <f t="shared" si="95"/>
        <v>0.55216153846153848</v>
      </c>
      <c r="J674" s="209">
        <f t="shared" si="95"/>
        <v>96.84615384615384</v>
      </c>
      <c r="K674" s="209">
        <f t="shared" si="95"/>
        <v>28.23076923076923</v>
      </c>
      <c r="L674" s="209">
        <f t="shared" si="95"/>
        <v>1.213846153846154</v>
      </c>
      <c r="M674" s="209">
        <f t="shared" si="95"/>
        <v>0</v>
      </c>
      <c r="N674" s="209" t="str">
        <f t="shared" si="95"/>
        <v/>
      </c>
      <c r="O674" s="209">
        <f t="shared" si="95"/>
        <v>3</v>
      </c>
      <c r="P674" s="209" t="str">
        <f t="shared" si="95"/>
        <v/>
      </c>
      <c r="Q674" s="209">
        <f t="shared" si="95"/>
        <v>21262.692307692309</v>
      </c>
      <c r="R674" s="209">
        <f t="shared" si="95"/>
        <v>0.96923076923076923</v>
      </c>
      <c r="S674" s="418" t="str">
        <f t="shared" si="95"/>
        <v/>
      </c>
      <c r="T674" s="209">
        <f t="shared" si="95"/>
        <v>0.5199999999999998</v>
      </c>
      <c r="U674" s="209">
        <f t="shared" si="95"/>
        <v>0.57000000000000006</v>
      </c>
      <c r="V674" s="209">
        <f t="shared" si="95"/>
        <v>80</v>
      </c>
      <c r="W674" s="209">
        <f t="shared" si="95"/>
        <v>170</v>
      </c>
      <c r="X674" s="209">
        <f t="shared" si="95"/>
        <v>36</v>
      </c>
      <c r="Y674" s="209">
        <f t="shared" si="95"/>
        <v>2</v>
      </c>
      <c r="Z674" s="209">
        <f t="shared" si="95"/>
        <v>3</v>
      </c>
      <c r="AA674" s="209" t="str">
        <f t="shared" si="95"/>
        <v/>
      </c>
      <c r="AB674" s="209">
        <f t="shared" si="95"/>
        <v>14.5</v>
      </c>
      <c r="AC674" s="209">
        <f t="shared" si="95"/>
        <v>42385.25</v>
      </c>
      <c r="AD674" s="209">
        <f t="shared" si="95"/>
        <v>60245.142857142855</v>
      </c>
      <c r="AE674" s="209" t="str">
        <f t="shared" si="95"/>
        <v/>
      </c>
      <c r="AF674" s="209">
        <f t="shared" si="95"/>
        <v>0.56203214285714276</v>
      </c>
      <c r="AG674" s="209">
        <f t="shared" si="95"/>
        <v>90.107142857142861</v>
      </c>
      <c r="AH674" s="209">
        <f t="shared" si="95"/>
        <v>34</v>
      </c>
      <c r="AI674" s="209">
        <f t="shared" si="95"/>
        <v>1.147142857142857</v>
      </c>
      <c r="AJ674" s="209">
        <f t="shared" si="95"/>
        <v>0</v>
      </c>
      <c r="AK674" s="209" t="str">
        <f t="shared" ref="AK674:BP674" si="96">IFERROR(AVERAGE(AK643:AK673),"")</f>
        <v/>
      </c>
      <c r="AL674" s="209">
        <f t="shared" si="96"/>
        <v>40.964285714285715</v>
      </c>
      <c r="AM674" s="209" t="str">
        <f t="shared" si="96"/>
        <v/>
      </c>
      <c r="AN674" s="209">
        <f t="shared" si="96"/>
        <v>21192.071428571428</v>
      </c>
      <c r="AO674" s="209">
        <f t="shared" si="96"/>
        <v>0.71821428571428569</v>
      </c>
      <c r="AP674" s="412" t="str">
        <f t="shared" si="96"/>
        <v/>
      </c>
      <c r="AQ674" s="209">
        <f t="shared" si="96"/>
        <v>0.51999999999999968</v>
      </c>
      <c r="AR674" s="209">
        <f t="shared" si="96"/>
        <v>0.57000000000000017</v>
      </c>
      <c r="AS674" s="209">
        <f t="shared" si="96"/>
        <v>80</v>
      </c>
      <c r="AT674" s="209">
        <f t="shared" si="96"/>
        <v>170</v>
      </c>
      <c r="AU674" s="209">
        <f t="shared" si="96"/>
        <v>36</v>
      </c>
      <c r="AV674" s="209">
        <f t="shared" si="96"/>
        <v>2</v>
      </c>
      <c r="AW674" s="209">
        <f t="shared" si="96"/>
        <v>3</v>
      </c>
      <c r="AX674" s="209" t="str">
        <f t="shared" si="96"/>
        <v/>
      </c>
      <c r="AY674" s="209">
        <f t="shared" si="96"/>
        <v>2.5</v>
      </c>
      <c r="AZ674" s="209">
        <f t="shared" si="96"/>
        <v>42383.75</v>
      </c>
      <c r="BA674" s="209" t="str">
        <f t="shared" si="96"/>
        <v/>
      </c>
      <c r="BB674" s="209" t="str">
        <f t="shared" si="96"/>
        <v/>
      </c>
      <c r="BC674" s="209">
        <f t="shared" si="96"/>
        <v>0.56077500000000002</v>
      </c>
      <c r="BD674" s="209">
        <f t="shared" si="96"/>
        <v>87.25</v>
      </c>
      <c r="BE674" s="209">
        <f t="shared" si="96"/>
        <v>33.512</v>
      </c>
      <c r="BF674" s="209">
        <f t="shared" si="96"/>
        <v>0.84</v>
      </c>
      <c r="BG674" s="209">
        <f t="shared" si="96"/>
        <v>1.125</v>
      </c>
      <c r="BH674" s="209">
        <f t="shared" si="96"/>
        <v>0.02</v>
      </c>
      <c r="BI674" s="209">
        <f t="shared" si="96"/>
        <v>1</v>
      </c>
      <c r="BJ674" s="209">
        <f t="shared" si="96"/>
        <v>5.0000000000000001E-3</v>
      </c>
      <c r="BK674" s="209" t="str">
        <f t="shared" si="96"/>
        <v/>
      </c>
      <c r="BL674" s="209">
        <f t="shared" si="96"/>
        <v>21257.25</v>
      </c>
      <c r="BM674" s="209">
        <f t="shared" si="96"/>
        <v>0.5</v>
      </c>
      <c r="BN674" s="423" t="str">
        <f t="shared" si="96"/>
        <v/>
      </c>
      <c r="BO674" s="209">
        <f t="shared" si="96"/>
        <v>0.52</v>
      </c>
      <c r="BP674" s="209">
        <f t="shared" si="96"/>
        <v>0.56999999999999995</v>
      </c>
      <c r="BQ674" s="209">
        <f t="shared" ref="BQ674:BU674" si="97">IFERROR(AVERAGE(BQ643:BQ673),"")</f>
        <v>80</v>
      </c>
      <c r="BR674" s="209">
        <f t="shared" si="97"/>
        <v>170</v>
      </c>
      <c r="BS674" s="209">
        <f t="shared" si="97"/>
        <v>36</v>
      </c>
      <c r="BT674" s="209">
        <f t="shared" si="97"/>
        <v>2</v>
      </c>
      <c r="BU674" s="209">
        <f t="shared" si="97"/>
        <v>3</v>
      </c>
    </row>
    <row r="675" spans="1:74" x14ac:dyDescent="0.25">
      <c r="A675" s="44">
        <f>A674</f>
        <v>2016</v>
      </c>
      <c r="B675" s="44" t="str">
        <f>B674</f>
        <v>FEBRERO</v>
      </c>
      <c r="C675" s="44">
        <v>2</v>
      </c>
      <c r="D675" s="44" t="str">
        <f t="shared" ref="D675:D705" si="98">B674&amp;" "&amp;A674&amp;" / "&amp;C674</f>
        <v>FEBRERO 2016 / 1</v>
      </c>
      <c r="E675" s="104">
        <v>1</v>
      </c>
      <c r="F675" s="78">
        <v>42403</v>
      </c>
      <c r="G675" s="114">
        <v>60756</v>
      </c>
      <c r="H675" s="114" t="s">
        <v>19</v>
      </c>
      <c r="I675" s="92">
        <v>0.55179999999999996</v>
      </c>
      <c r="J675" s="93">
        <v>97</v>
      </c>
      <c r="K675" s="93">
        <v>29</v>
      </c>
      <c r="L675" s="93">
        <v>1.6</v>
      </c>
      <c r="M675" s="93">
        <v>0</v>
      </c>
      <c r="N675" s="94" t="s">
        <v>20</v>
      </c>
      <c r="O675" s="93">
        <v>3</v>
      </c>
      <c r="P675" s="94" t="s">
        <v>21</v>
      </c>
      <c r="Q675" s="121">
        <v>21252</v>
      </c>
      <c r="R675" s="93">
        <v>0.96</v>
      </c>
      <c r="S675" s="414"/>
      <c r="T675" s="99">
        <v>0.52</v>
      </c>
      <c r="U675" s="99">
        <v>0.56999999999999995</v>
      </c>
      <c r="V675" s="90">
        <v>80</v>
      </c>
      <c r="W675" s="90">
        <v>170</v>
      </c>
      <c r="X675" s="90">
        <v>36</v>
      </c>
      <c r="Y675" s="90">
        <v>2</v>
      </c>
      <c r="Z675" s="90">
        <v>3</v>
      </c>
      <c r="AA675" s="230"/>
      <c r="AB675" s="115">
        <v>1</v>
      </c>
      <c r="AC675" s="66">
        <v>42402</v>
      </c>
      <c r="AD675" s="67">
        <v>60735</v>
      </c>
      <c r="AE675" s="68" t="s">
        <v>148</v>
      </c>
      <c r="AF675" s="69">
        <v>0.56279999999999997</v>
      </c>
      <c r="AG675" s="69">
        <v>88</v>
      </c>
      <c r="AH675" s="69">
        <v>34</v>
      </c>
      <c r="AI675" s="70">
        <v>1.05</v>
      </c>
      <c r="AJ675" s="70">
        <v>0</v>
      </c>
      <c r="AK675" s="71" t="s">
        <v>20</v>
      </c>
      <c r="AL675" s="69">
        <v>41</v>
      </c>
      <c r="AM675" s="71" t="s">
        <v>35</v>
      </c>
      <c r="AN675" s="70">
        <v>21195</v>
      </c>
      <c r="AO675" s="70">
        <v>0.41</v>
      </c>
      <c r="AP675" s="410"/>
      <c r="AQ675" s="99">
        <v>0.52</v>
      </c>
      <c r="AR675" s="99">
        <v>0.56999999999999995</v>
      </c>
      <c r="AS675" s="90">
        <v>80</v>
      </c>
      <c r="AT675" s="90">
        <v>170</v>
      </c>
      <c r="AU675" s="90">
        <v>36</v>
      </c>
      <c r="AV675" s="90">
        <v>2</v>
      </c>
      <c r="AW675" s="90">
        <v>3</v>
      </c>
      <c r="AX675" s="230"/>
      <c r="AY675" s="104">
        <v>1</v>
      </c>
      <c r="AZ675" s="116">
        <v>42410</v>
      </c>
      <c r="BA675" s="117"/>
      <c r="BB675" s="117"/>
      <c r="BC675" s="117">
        <v>0.56340000000000001</v>
      </c>
      <c r="BD675" s="70">
        <v>85</v>
      </c>
      <c r="BE675" s="102">
        <f>((9/5)*BF675)+32</f>
        <v>33.512</v>
      </c>
      <c r="BF675" s="70">
        <v>0.84</v>
      </c>
      <c r="BG675" s="70">
        <v>0.8</v>
      </c>
      <c r="BH675" s="70">
        <v>0.02</v>
      </c>
      <c r="BI675" s="70">
        <v>1</v>
      </c>
      <c r="BJ675" s="118">
        <v>5.0000000000000001E-3</v>
      </c>
      <c r="BK675" s="117" t="s">
        <v>37</v>
      </c>
      <c r="BL675" s="70">
        <v>21235</v>
      </c>
      <c r="BM675" s="70">
        <v>0.5</v>
      </c>
      <c r="BN675" s="424"/>
      <c r="BO675" s="99">
        <v>0.52</v>
      </c>
      <c r="BP675" s="99">
        <v>0.56999999999999995</v>
      </c>
      <c r="BQ675" s="90">
        <v>80</v>
      </c>
      <c r="BR675" s="90">
        <v>170</v>
      </c>
      <c r="BS675" s="90">
        <v>36</v>
      </c>
      <c r="BT675" s="90">
        <v>2</v>
      </c>
      <c r="BU675" s="90">
        <v>3</v>
      </c>
    </row>
    <row r="676" spans="1:74" x14ac:dyDescent="0.25">
      <c r="A676" s="44">
        <f t="shared" ref="A676:B704" si="99">A675</f>
        <v>2016</v>
      </c>
      <c r="B676" s="44" t="str">
        <f t="shared" si="99"/>
        <v>FEBRERO</v>
      </c>
      <c r="C676" s="44">
        <v>3</v>
      </c>
      <c r="D676" s="44" t="str">
        <f t="shared" si="98"/>
        <v>FEBRERO 2016 / 2</v>
      </c>
      <c r="E676" s="104">
        <v>2</v>
      </c>
      <c r="F676" s="78">
        <v>42405</v>
      </c>
      <c r="G676" s="114">
        <v>60811</v>
      </c>
      <c r="H676" s="114" t="s">
        <v>19</v>
      </c>
      <c r="I676" s="92">
        <v>0.5534</v>
      </c>
      <c r="J676" s="93">
        <v>94</v>
      </c>
      <c r="K676" s="93">
        <v>29</v>
      </c>
      <c r="L676" s="93">
        <v>1.51</v>
      </c>
      <c r="M676" s="93">
        <v>0</v>
      </c>
      <c r="N676" s="94" t="s">
        <v>20</v>
      </c>
      <c r="O676" s="93">
        <v>3</v>
      </c>
      <c r="P676" s="94" t="s">
        <v>21</v>
      </c>
      <c r="Q676" s="121">
        <v>21258</v>
      </c>
      <c r="R676" s="93">
        <v>0.84</v>
      </c>
      <c r="S676" s="414"/>
      <c r="T676" s="99">
        <v>0.52</v>
      </c>
      <c r="U676" s="99">
        <v>0.56999999999999995</v>
      </c>
      <c r="V676" s="90">
        <v>80</v>
      </c>
      <c r="W676" s="90">
        <v>170</v>
      </c>
      <c r="X676" s="90">
        <v>36</v>
      </c>
      <c r="Y676" s="90">
        <v>2</v>
      </c>
      <c r="Z676" s="90">
        <v>3</v>
      </c>
      <c r="AA676" s="230"/>
      <c r="AB676" s="115">
        <v>2</v>
      </c>
      <c r="AC676" s="66">
        <v>42403</v>
      </c>
      <c r="AD676" s="67">
        <v>60768</v>
      </c>
      <c r="AE676" s="68" t="s">
        <v>36</v>
      </c>
      <c r="AF676" s="69">
        <v>0.56299999999999994</v>
      </c>
      <c r="AG676" s="69">
        <v>88</v>
      </c>
      <c r="AH676" s="69">
        <v>34</v>
      </c>
      <c r="AI676" s="70">
        <v>1</v>
      </c>
      <c r="AJ676" s="70">
        <v>0</v>
      </c>
      <c r="AK676" s="71" t="s">
        <v>20</v>
      </c>
      <c r="AL676" s="69">
        <v>40</v>
      </c>
      <c r="AM676" s="71" t="s">
        <v>35</v>
      </c>
      <c r="AN676" s="70">
        <v>21193</v>
      </c>
      <c r="AO676" s="70">
        <v>0.43</v>
      </c>
      <c r="AP676" s="410"/>
      <c r="AQ676" s="99">
        <v>0.52</v>
      </c>
      <c r="AR676" s="99">
        <v>0.56999999999999995</v>
      </c>
      <c r="AS676" s="90">
        <v>80</v>
      </c>
      <c r="AT676" s="90">
        <v>170</v>
      </c>
      <c r="AU676" s="90">
        <v>36</v>
      </c>
      <c r="AV676" s="90">
        <v>2</v>
      </c>
      <c r="AW676" s="90">
        <v>3</v>
      </c>
      <c r="AX676" s="230"/>
      <c r="AY676" s="104">
        <v>2</v>
      </c>
      <c r="AZ676" s="116">
        <v>42416</v>
      </c>
      <c r="BA676" s="117"/>
      <c r="BB676" s="117"/>
      <c r="BC676" s="117">
        <v>0.56640000000000001</v>
      </c>
      <c r="BD676" s="70">
        <v>80</v>
      </c>
      <c r="BE676" s="102">
        <f>((9/5)*BF676)+32</f>
        <v>33.512</v>
      </c>
      <c r="BF676" s="70">
        <v>0.84</v>
      </c>
      <c r="BG676" s="70">
        <v>1.7</v>
      </c>
      <c r="BH676" s="70">
        <v>0.02</v>
      </c>
      <c r="BI676" s="70">
        <v>1</v>
      </c>
      <c r="BJ676" s="118">
        <v>5.0000000000000001E-3</v>
      </c>
      <c r="BK676" s="117" t="s">
        <v>37</v>
      </c>
      <c r="BL676" s="70">
        <v>21212</v>
      </c>
      <c r="BM676" s="70">
        <v>0.5</v>
      </c>
      <c r="BN676" s="424"/>
      <c r="BO676" s="99">
        <v>0.52</v>
      </c>
      <c r="BP676" s="99">
        <v>0.56999999999999995</v>
      </c>
      <c r="BQ676" s="90">
        <v>80</v>
      </c>
      <c r="BR676" s="90">
        <v>170</v>
      </c>
      <c r="BS676" s="90">
        <v>36</v>
      </c>
      <c r="BT676" s="90">
        <v>2</v>
      </c>
      <c r="BU676" s="90">
        <v>3</v>
      </c>
    </row>
    <row r="677" spans="1:74" x14ac:dyDescent="0.25">
      <c r="A677" s="44">
        <f t="shared" si="99"/>
        <v>2016</v>
      </c>
      <c r="B677" s="44" t="str">
        <f t="shared" si="99"/>
        <v>FEBRERO</v>
      </c>
      <c r="C677" s="44">
        <v>4</v>
      </c>
      <c r="D677" s="44" t="str">
        <f t="shared" si="98"/>
        <v>FEBRERO 2016 / 3</v>
      </c>
      <c r="E677" s="104">
        <v>3</v>
      </c>
      <c r="F677" s="78">
        <v>42408</v>
      </c>
      <c r="G677" s="114">
        <v>60856</v>
      </c>
      <c r="H677" s="114" t="s">
        <v>19</v>
      </c>
      <c r="I677" s="92">
        <v>0.5534</v>
      </c>
      <c r="J677" s="93">
        <v>92</v>
      </c>
      <c r="K677" s="93">
        <v>29</v>
      </c>
      <c r="L677" s="93">
        <v>0.95</v>
      </c>
      <c r="M677" s="93">
        <v>0</v>
      </c>
      <c r="N677" s="94" t="s">
        <v>20</v>
      </c>
      <c r="O677" s="93">
        <v>3</v>
      </c>
      <c r="P677" s="94" t="s">
        <v>21</v>
      </c>
      <c r="Q677" s="121">
        <v>21258</v>
      </c>
      <c r="R677" s="93">
        <v>0.68</v>
      </c>
      <c r="S677" s="414"/>
      <c r="T677" s="99">
        <v>0.52</v>
      </c>
      <c r="U677" s="99">
        <v>0.56999999999999995</v>
      </c>
      <c r="V677" s="90">
        <v>80</v>
      </c>
      <c r="W677" s="90">
        <v>170</v>
      </c>
      <c r="X677" s="90">
        <v>36</v>
      </c>
      <c r="Y677" s="90">
        <v>2</v>
      </c>
      <c r="Z677" s="90">
        <v>3</v>
      </c>
      <c r="AA677" s="230"/>
      <c r="AB677" s="115">
        <v>3</v>
      </c>
      <c r="AC677" s="66">
        <v>42404</v>
      </c>
      <c r="AD677" s="67">
        <v>60789</v>
      </c>
      <c r="AE677" s="68" t="s">
        <v>148</v>
      </c>
      <c r="AF677" s="69">
        <v>0.56289999999999996</v>
      </c>
      <c r="AG677" s="69">
        <v>88</v>
      </c>
      <c r="AH677" s="69">
        <v>34</v>
      </c>
      <c r="AI677" s="70">
        <v>0.92</v>
      </c>
      <c r="AJ677" s="70">
        <v>0</v>
      </c>
      <c r="AK677" s="71" t="s">
        <v>20</v>
      </c>
      <c r="AL677" s="69">
        <v>40</v>
      </c>
      <c r="AM677" s="71" t="s">
        <v>35</v>
      </c>
      <c r="AN677" s="70">
        <v>21194</v>
      </c>
      <c r="AO677" s="70">
        <v>0.44</v>
      </c>
      <c r="AP677" s="410"/>
      <c r="AQ677" s="99">
        <v>0.52</v>
      </c>
      <c r="AR677" s="99">
        <v>0.56999999999999995</v>
      </c>
      <c r="AS677" s="90">
        <v>80</v>
      </c>
      <c r="AT677" s="90">
        <v>170</v>
      </c>
      <c r="AU677" s="90">
        <v>36</v>
      </c>
      <c r="AV677" s="90">
        <v>2</v>
      </c>
      <c r="AW677" s="90">
        <v>3</v>
      </c>
      <c r="AX677" s="230"/>
      <c r="AY677" s="104">
        <v>3</v>
      </c>
      <c r="AZ677" s="116">
        <v>42423</v>
      </c>
      <c r="BA677" s="117"/>
      <c r="BB677" s="117"/>
      <c r="BC677" s="117">
        <v>0.56240000000000001</v>
      </c>
      <c r="BD677" s="70">
        <v>87</v>
      </c>
      <c r="BE677" s="102">
        <f>((9/5)*BF677)+32</f>
        <v>33.512</v>
      </c>
      <c r="BF677" s="70">
        <v>0.84</v>
      </c>
      <c r="BG677" s="70">
        <v>2</v>
      </c>
      <c r="BH677" s="70">
        <v>0.02</v>
      </c>
      <c r="BI677" s="70">
        <v>1</v>
      </c>
      <c r="BJ677" s="118">
        <v>5.0000000000000001E-3</v>
      </c>
      <c r="BK677" s="117" t="s">
        <v>37</v>
      </c>
      <c r="BL677" s="70">
        <v>21243</v>
      </c>
      <c r="BM677" s="70">
        <v>0.5</v>
      </c>
      <c r="BN677" s="424"/>
      <c r="BO677" s="99">
        <v>0.52</v>
      </c>
      <c r="BP677" s="99">
        <v>0.56999999999999995</v>
      </c>
      <c r="BQ677" s="90">
        <v>80</v>
      </c>
      <c r="BR677" s="90">
        <v>170</v>
      </c>
      <c r="BS677" s="90">
        <v>36</v>
      </c>
      <c r="BT677" s="90">
        <v>2</v>
      </c>
      <c r="BU677" s="90">
        <v>3</v>
      </c>
    </row>
    <row r="678" spans="1:74" x14ac:dyDescent="0.25">
      <c r="A678" s="44">
        <f t="shared" si="99"/>
        <v>2016</v>
      </c>
      <c r="B678" s="44" t="str">
        <f t="shared" si="99"/>
        <v>FEBRERO</v>
      </c>
      <c r="C678" s="44">
        <v>5</v>
      </c>
      <c r="D678" s="44" t="str">
        <f t="shared" si="98"/>
        <v>FEBRERO 2016 / 4</v>
      </c>
      <c r="E678" s="104">
        <v>4</v>
      </c>
      <c r="F678" s="78">
        <v>42411</v>
      </c>
      <c r="G678" s="114">
        <v>60898</v>
      </c>
      <c r="H678" s="114" t="s">
        <v>19</v>
      </c>
      <c r="I678" s="92">
        <v>0.55179999999999996</v>
      </c>
      <c r="J678" s="93">
        <v>97</v>
      </c>
      <c r="K678" s="93">
        <v>28</v>
      </c>
      <c r="L678" s="93">
        <v>1.04</v>
      </c>
      <c r="M678" s="93">
        <v>0</v>
      </c>
      <c r="N678" s="94" t="s">
        <v>20</v>
      </c>
      <c r="O678" s="93">
        <v>3</v>
      </c>
      <c r="P678" s="94" t="s">
        <v>21</v>
      </c>
      <c r="Q678" s="121">
        <v>21267</v>
      </c>
      <c r="R678" s="93">
        <v>1.03</v>
      </c>
      <c r="S678" s="414"/>
      <c r="T678" s="99">
        <v>0.52</v>
      </c>
      <c r="U678" s="99">
        <v>0.56999999999999995</v>
      </c>
      <c r="V678" s="90">
        <v>80</v>
      </c>
      <c r="W678" s="90">
        <v>170</v>
      </c>
      <c r="X678" s="90">
        <v>36</v>
      </c>
      <c r="Y678" s="90">
        <v>2</v>
      </c>
      <c r="Z678" s="90">
        <v>3</v>
      </c>
      <c r="AA678" s="230"/>
      <c r="AB678" s="115">
        <v>4</v>
      </c>
      <c r="AC678" s="66">
        <v>42405</v>
      </c>
      <c r="AD678" s="67">
        <v>60827</v>
      </c>
      <c r="AE678" s="68" t="s">
        <v>36</v>
      </c>
      <c r="AF678" s="69">
        <v>0.55659999999999998</v>
      </c>
      <c r="AG678" s="69">
        <v>103</v>
      </c>
      <c r="AH678" s="69">
        <v>34</v>
      </c>
      <c r="AI678" s="70">
        <v>0.72</v>
      </c>
      <c r="AJ678" s="70">
        <v>0</v>
      </c>
      <c r="AK678" s="71" t="s">
        <v>20</v>
      </c>
      <c r="AL678" s="69">
        <v>40</v>
      </c>
      <c r="AM678" s="71" t="s">
        <v>35</v>
      </c>
      <c r="AN678" s="70">
        <v>21206</v>
      </c>
      <c r="AO678" s="70">
        <v>1.4</v>
      </c>
      <c r="AP678" s="410"/>
      <c r="AQ678" s="99">
        <v>0.52</v>
      </c>
      <c r="AR678" s="99">
        <v>0.56999999999999995</v>
      </c>
      <c r="AS678" s="90">
        <v>80</v>
      </c>
      <c r="AT678" s="90">
        <v>170</v>
      </c>
      <c r="AU678" s="90">
        <v>36</v>
      </c>
      <c r="AV678" s="90">
        <v>2</v>
      </c>
      <c r="AW678" s="90">
        <v>3</v>
      </c>
      <c r="AX678" s="230"/>
      <c r="AY678" s="104">
        <v>4</v>
      </c>
      <c r="AZ678" s="116">
        <v>42429</v>
      </c>
      <c r="BA678" s="117"/>
      <c r="BB678" s="117"/>
      <c r="BC678" s="117">
        <v>0.56310000000000004</v>
      </c>
      <c r="BD678" s="70">
        <v>86</v>
      </c>
      <c r="BE678" s="102">
        <f>((9/5)*BF678)+32</f>
        <v>33.512</v>
      </c>
      <c r="BF678" s="70">
        <v>0.84</v>
      </c>
      <c r="BG678" s="70">
        <v>1.2</v>
      </c>
      <c r="BH678" s="70">
        <v>0.02</v>
      </c>
      <c r="BI678" s="70">
        <v>1</v>
      </c>
      <c r="BJ678" s="118">
        <v>5.0000000000000001E-3</v>
      </c>
      <c r="BK678" s="117" t="s">
        <v>37</v>
      </c>
      <c r="BL678" s="70">
        <v>21237</v>
      </c>
      <c r="BM678" s="70">
        <v>0.5</v>
      </c>
      <c r="BN678" s="424"/>
      <c r="BO678" s="99">
        <v>0.52</v>
      </c>
      <c r="BP678" s="99">
        <v>0.56999999999999995</v>
      </c>
      <c r="BQ678" s="90">
        <v>80</v>
      </c>
      <c r="BR678" s="90">
        <v>170</v>
      </c>
      <c r="BS678" s="90">
        <v>36</v>
      </c>
      <c r="BT678" s="90">
        <v>2</v>
      </c>
      <c r="BU678" s="90">
        <v>3</v>
      </c>
    </row>
    <row r="679" spans="1:74" x14ac:dyDescent="0.25">
      <c r="A679" s="44">
        <f t="shared" si="99"/>
        <v>2016</v>
      </c>
      <c r="B679" s="44" t="str">
        <f t="shared" si="99"/>
        <v>FEBRERO</v>
      </c>
      <c r="C679" s="44">
        <v>6</v>
      </c>
      <c r="D679" s="44" t="str">
        <f t="shared" si="98"/>
        <v>FEBRERO 2016 / 5</v>
      </c>
      <c r="E679" s="104">
        <v>5</v>
      </c>
      <c r="F679" s="78">
        <v>42414</v>
      </c>
      <c r="G679" s="114">
        <v>60976</v>
      </c>
      <c r="H679" s="114" t="s">
        <v>19</v>
      </c>
      <c r="I679" s="92">
        <v>0.54890000000000005</v>
      </c>
      <c r="J679" s="93">
        <v>96</v>
      </c>
      <c r="K679" s="93">
        <v>28</v>
      </c>
      <c r="L679" s="93">
        <v>0.73</v>
      </c>
      <c r="M679" s="93">
        <v>0</v>
      </c>
      <c r="N679" s="94" t="s">
        <v>20</v>
      </c>
      <c r="O679" s="93">
        <v>3</v>
      </c>
      <c r="P679" s="94" t="s">
        <v>21</v>
      </c>
      <c r="Q679" s="121">
        <v>21271</v>
      </c>
      <c r="R679" s="93">
        <v>1.79</v>
      </c>
      <c r="S679" s="414"/>
      <c r="T679" s="99">
        <v>0.52</v>
      </c>
      <c r="U679" s="99">
        <v>0.56999999999999995</v>
      </c>
      <c r="V679" s="90">
        <v>80</v>
      </c>
      <c r="W679" s="90">
        <v>170</v>
      </c>
      <c r="X679" s="90">
        <v>36</v>
      </c>
      <c r="Y679" s="90">
        <v>2</v>
      </c>
      <c r="Z679" s="90">
        <v>3</v>
      </c>
      <c r="AA679" s="230"/>
      <c r="AB679" s="115">
        <v>5</v>
      </c>
      <c r="AC679" s="66">
        <v>42407</v>
      </c>
      <c r="AD679" s="67">
        <v>60838</v>
      </c>
      <c r="AE679" s="68" t="s">
        <v>148</v>
      </c>
      <c r="AF679" s="69">
        <v>0.5595</v>
      </c>
      <c r="AG679" s="69">
        <v>100</v>
      </c>
      <c r="AH679" s="69">
        <v>34</v>
      </c>
      <c r="AI679" s="70">
        <v>1.4</v>
      </c>
      <c r="AJ679" s="70">
        <v>0</v>
      </c>
      <c r="AK679" s="71" t="s">
        <v>20</v>
      </c>
      <c r="AL679" s="69">
        <v>40</v>
      </c>
      <c r="AM679" s="71" t="s">
        <v>35</v>
      </c>
      <c r="AN679" s="70">
        <v>21181</v>
      </c>
      <c r="AO679" s="70">
        <v>2.52</v>
      </c>
      <c r="AP679" s="410"/>
      <c r="AQ679" s="99">
        <v>0.52</v>
      </c>
      <c r="AR679" s="99">
        <v>0.56999999999999995</v>
      </c>
      <c r="AS679" s="90">
        <v>80</v>
      </c>
      <c r="AT679" s="90">
        <v>170</v>
      </c>
      <c r="AU679" s="90">
        <v>36</v>
      </c>
      <c r="AV679" s="90">
        <v>2</v>
      </c>
      <c r="AW679" s="90">
        <v>3</v>
      </c>
      <c r="AX679" s="230"/>
      <c r="AY679" s="104"/>
      <c r="AZ679" s="104"/>
      <c r="BA679" s="104"/>
      <c r="BB679" s="104"/>
      <c r="BC679" s="104"/>
      <c r="BD679" s="104"/>
      <c r="BE679" s="104"/>
      <c r="BF679" s="104"/>
      <c r="BG679" s="104"/>
      <c r="BH679" s="104"/>
      <c r="BI679" s="104"/>
      <c r="BJ679" s="104"/>
      <c r="BK679" s="104"/>
      <c r="BL679" s="104"/>
      <c r="BM679" s="104"/>
      <c r="BN679" s="421"/>
      <c r="BO679" s="104"/>
      <c r="BP679" s="104"/>
      <c r="BQ679" s="104"/>
      <c r="BR679" s="104"/>
      <c r="BS679" s="104"/>
      <c r="BT679" s="104"/>
      <c r="BU679" s="104"/>
    </row>
    <row r="680" spans="1:74" x14ac:dyDescent="0.25">
      <c r="A680" s="44">
        <f t="shared" si="99"/>
        <v>2016</v>
      </c>
      <c r="B680" s="44" t="str">
        <f t="shared" si="99"/>
        <v>FEBRERO</v>
      </c>
      <c r="C680" s="44">
        <v>7</v>
      </c>
      <c r="D680" s="44" t="str">
        <f t="shared" si="98"/>
        <v>FEBRERO 2016 / 6</v>
      </c>
      <c r="E680" s="104">
        <v>6</v>
      </c>
      <c r="F680" s="78">
        <v>42418</v>
      </c>
      <c r="G680" s="124">
        <v>61068</v>
      </c>
      <c r="H680" s="124" t="s">
        <v>19</v>
      </c>
      <c r="I680" s="108">
        <v>0.55110000000000003</v>
      </c>
      <c r="J680" s="109">
        <v>100</v>
      </c>
      <c r="K680" s="109">
        <v>28</v>
      </c>
      <c r="L680" s="109">
        <v>0.89</v>
      </c>
      <c r="M680" s="109">
        <v>0</v>
      </c>
      <c r="N680" s="108" t="s">
        <v>20</v>
      </c>
      <c r="O680" s="109">
        <v>3</v>
      </c>
      <c r="P680" s="110" t="s">
        <v>21</v>
      </c>
      <c r="Q680" s="121">
        <v>21269</v>
      </c>
      <c r="R680" s="108">
        <v>2.0499999999999998</v>
      </c>
      <c r="S680" s="414"/>
      <c r="T680" s="99">
        <v>0.52</v>
      </c>
      <c r="U680" s="99">
        <v>0.56999999999999995</v>
      </c>
      <c r="V680" s="90">
        <v>80</v>
      </c>
      <c r="W680" s="90">
        <v>170</v>
      </c>
      <c r="X680" s="90">
        <v>36</v>
      </c>
      <c r="Y680" s="90">
        <v>2</v>
      </c>
      <c r="Z680" s="90">
        <v>3</v>
      </c>
      <c r="AA680" s="230"/>
      <c r="AB680" s="115">
        <v>6</v>
      </c>
      <c r="AC680" s="66">
        <v>42408</v>
      </c>
      <c r="AD680" s="67">
        <v>60848</v>
      </c>
      <c r="AE680" s="68" t="s">
        <v>36</v>
      </c>
      <c r="AF680" s="69">
        <v>0.56210000000000004</v>
      </c>
      <c r="AG680" s="69">
        <v>91</v>
      </c>
      <c r="AH680" s="69">
        <v>34</v>
      </c>
      <c r="AI680" s="70">
        <v>1.1100000000000001</v>
      </c>
      <c r="AJ680" s="70">
        <v>0</v>
      </c>
      <c r="AK680" s="71" t="s">
        <v>20</v>
      </c>
      <c r="AL680" s="69">
        <v>40</v>
      </c>
      <c r="AM680" s="71" t="s">
        <v>35</v>
      </c>
      <c r="AN680" s="70">
        <v>21188</v>
      </c>
      <c r="AO680" s="70">
        <v>0.89</v>
      </c>
      <c r="AP680" s="410"/>
      <c r="AQ680" s="99">
        <v>0.52</v>
      </c>
      <c r="AR680" s="99">
        <v>0.56999999999999995</v>
      </c>
      <c r="AS680" s="90">
        <v>80</v>
      </c>
      <c r="AT680" s="90">
        <v>170</v>
      </c>
      <c r="AU680" s="90">
        <v>36</v>
      </c>
      <c r="AV680" s="90">
        <v>2</v>
      </c>
      <c r="AW680" s="90">
        <v>3</v>
      </c>
      <c r="AX680" s="230"/>
      <c r="AY680" s="104"/>
      <c r="AZ680" s="104"/>
      <c r="BA680" s="104"/>
      <c r="BB680" s="104"/>
      <c r="BC680" s="104"/>
      <c r="BD680" s="104"/>
      <c r="BE680" s="104"/>
      <c r="BF680" s="104"/>
      <c r="BG680" s="104"/>
      <c r="BH680" s="104"/>
      <c r="BI680" s="104"/>
      <c r="BJ680" s="104"/>
      <c r="BK680" s="104"/>
      <c r="BL680" s="104"/>
      <c r="BM680" s="104"/>
      <c r="BN680" s="421"/>
      <c r="BO680" s="104"/>
      <c r="BP680" s="104"/>
      <c r="BQ680" s="104"/>
      <c r="BR680" s="104"/>
      <c r="BS680" s="104"/>
      <c r="BT680" s="104"/>
      <c r="BU680" s="104"/>
    </row>
    <row r="681" spans="1:74" x14ac:dyDescent="0.25">
      <c r="A681" s="44">
        <f t="shared" si="99"/>
        <v>2016</v>
      </c>
      <c r="B681" s="44" t="str">
        <f t="shared" si="99"/>
        <v>FEBRERO</v>
      </c>
      <c r="C681" s="44">
        <v>8</v>
      </c>
      <c r="D681" s="44" t="str">
        <f t="shared" si="98"/>
        <v>FEBRERO 2016 / 7</v>
      </c>
      <c r="E681" s="104">
        <v>7</v>
      </c>
      <c r="F681" s="78">
        <v>42421</v>
      </c>
      <c r="G681" s="124">
        <v>61138</v>
      </c>
      <c r="H681" s="124" t="s">
        <v>19</v>
      </c>
      <c r="I681" s="108">
        <v>0.55249999999999999</v>
      </c>
      <c r="J681" s="93">
        <v>98</v>
      </c>
      <c r="K681" s="109">
        <v>28</v>
      </c>
      <c r="L681" s="109">
        <v>0.81</v>
      </c>
      <c r="M681" s="109">
        <v>0</v>
      </c>
      <c r="N681" s="108" t="s">
        <v>20</v>
      </c>
      <c r="O681" s="112">
        <v>3</v>
      </c>
      <c r="P681" s="110" t="s">
        <v>21</v>
      </c>
      <c r="Q681" s="121">
        <v>21262</v>
      </c>
      <c r="R681" s="108">
        <v>1.69</v>
      </c>
      <c r="S681" s="414"/>
      <c r="T681" s="99">
        <v>0.52</v>
      </c>
      <c r="U681" s="99">
        <v>0.56999999999999995</v>
      </c>
      <c r="V681" s="90">
        <v>80</v>
      </c>
      <c r="W681" s="90">
        <v>170</v>
      </c>
      <c r="X681" s="90">
        <v>36</v>
      </c>
      <c r="Y681" s="90">
        <v>2</v>
      </c>
      <c r="Z681" s="90">
        <v>3</v>
      </c>
      <c r="AA681" s="230"/>
      <c r="AB681" s="115">
        <v>7</v>
      </c>
      <c r="AC681" s="66">
        <v>42409</v>
      </c>
      <c r="AD681" s="67">
        <v>60860</v>
      </c>
      <c r="AE681" s="68" t="s">
        <v>148</v>
      </c>
      <c r="AF681" s="69">
        <v>0.5625</v>
      </c>
      <c r="AG681" s="69">
        <v>88</v>
      </c>
      <c r="AH681" s="69">
        <v>34</v>
      </c>
      <c r="AI681" s="70">
        <v>1.04</v>
      </c>
      <c r="AJ681" s="70">
        <v>0</v>
      </c>
      <c r="AK681" s="71" t="s">
        <v>20</v>
      </c>
      <c r="AL681" s="69">
        <v>40</v>
      </c>
      <c r="AM681" s="71" t="s">
        <v>35</v>
      </c>
      <c r="AN681" s="70">
        <v>21195</v>
      </c>
      <c r="AO681" s="70">
        <v>0.39</v>
      </c>
      <c r="AP681" s="410"/>
      <c r="AQ681" s="99">
        <v>0.52</v>
      </c>
      <c r="AR681" s="99">
        <v>0.56999999999999995</v>
      </c>
      <c r="AS681" s="90">
        <v>80</v>
      </c>
      <c r="AT681" s="90">
        <v>170</v>
      </c>
      <c r="AU681" s="90">
        <v>36</v>
      </c>
      <c r="AV681" s="90">
        <v>2</v>
      </c>
      <c r="AW681" s="90">
        <v>3</v>
      </c>
      <c r="AX681" s="230"/>
      <c r="AY681" s="104"/>
      <c r="AZ681" s="104"/>
      <c r="BA681" s="104"/>
      <c r="BB681" s="104"/>
      <c r="BC681" s="104"/>
      <c r="BD681" s="104"/>
      <c r="BE681" s="104"/>
      <c r="BF681" s="104"/>
      <c r="BG681" s="104"/>
      <c r="BH681" s="104"/>
      <c r="BI681" s="104"/>
      <c r="BJ681" s="104"/>
      <c r="BK681" s="104"/>
      <c r="BL681" s="104"/>
      <c r="BM681" s="104"/>
      <c r="BN681" s="421"/>
      <c r="BO681" s="104"/>
      <c r="BP681" s="104"/>
      <c r="BQ681" s="104"/>
      <c r="BR681" s="104"/>
      <c r="BS681" s="104"/>
      <c r="BT681" s="104"/>
      <c r="BU681" s="104"/>
    </row>
    <row r="682" spans="1:74" x14ac:dyDescent="0.25">
      <c r="A682" s="44">
        <f t="shared" si="99"/>
        <v>2016</v>
      </c>
      <c r="B682" s="44" t="str">
        <f t="shared" si="99"/>
        <v>FEBRERO</v>
      </c>
      <c r="C682" s="44">
        <v>9</v>
      </c>
      <c r="D682" s="44" t="str">
        <f t="shared" si="98"/>
        <v>FEBRERO 2016 / 8</v>
      </c>
      <c r="E682" s="104">
        <v>8</v>
      </c>
      <c r="F682" s="78">
        <v>42424</v>
      </c>
      <c r="G682" s="124">
        <v>61203</v>
      </c>
      <c r="H682" s="124" t="s">
        <v>19</v>
      </c>
      <c r="I682" s="108">
        <v>0.55379999999999996</v>
      </c>
      <c r="J682" s="93">
        <v>92</v>
      </c>
      <c r="K682" s="109">
        <v>28</v>
      </c>
      <c r="L682" s="109">
        <v>0.99</v>
      </c>
      <c r="M682" s="109">
        <v>0</v>
      </c>
      <c r="N682" s="108" t="s">
        <v>20</v>
      </c>
      <c r="O682" s="112">
        <v>3</v>
      </c>
      <c r="P682" s="110" t="s">
        <v>21</v>
      </c>
      <c r="Q682" s="121">
        <v>21254</v>
      </c>
      <c r="R682" s="108">
        <v>1.27</v>
      </c>
      <c r="S682" s="414"/>
      <c r="T682" s="99">
        <v>0.52</v>
      </c>
      <c r="U682" s="99">
        <v>0.56999999999999995</v>
      </c>
      <c r="V682" s="90">
        <v>80</v>
      </c>
      <c r="W682" s="90">
        <v>170</v>
      </c>
      <c r="X682" s="90">
        <v>36</v>
      </c>
      <c r="Y682" s="90">
        <v>2</v>
      </c>
      <c r="Z682" s="90">
        <v>3</v>
      </c>
      <c r="AA682" s="230"/>
      <c r="AB682" s="115">
        <v>8</v>
      </c>
      <c r="AC682" s="66">
        <v>42410</v>
      </c>
      <c r="AD682" s="67">
        <v>60864</v>
      </c>
      <c r="AE682" s="68" t="s">
        <v>36</v>
      </c>
      <c r="AF682" s="69">
        <v>0.5635</v>
      </c>
      <c r="AG682" s="69">
        <v>87</v>
      </c>
      <c r="AH682" s="69">
        <v>34</v>
      </c>
      <c r="AI682" s="70">
        <v>1.08</v>
      </c>
      <c r="AJ682" s="70">
        <v>0</v>
      </c>
      <c r="AK682" s="71" t="s">
        <v>20</v>
      </c>
      <c r="AL682" s="69">
        <v>40</v>
      </c>
      <c r="AM682" s="71" t="s">
        <v>35</v>
      </c>
      <c r="AN682" s="70">
        <v>21192</v>
      </c>
      <c r="AO682" s="70">
        <v>0.35</v>
      </c>
      <c r="AP682" s="410"/>
      <c r="AQ682" s="99">
        <v>0.52</v>
      </c>
      <c r="AR682" s="99">
        <v>0.56999999999999995</v>
      </c>
      <c r="AS682" s="90">
        <v>80</v>
      </c>
      <c r="AT682" s="90">
        <v>170</v>
      </c>
      <c r="AU682" s="90">
        <v>36</v>
      </c>
      <c r="AV682" s="90">
        <v>2</v>
      </c>
      <c r="AW682" s="90">
        <v>3</v>
      </c>
      <c r="AX682" s="230"/>
      <c r="AY682" s="104"/>
      <c r="AZ682" s="104"/>
      <c r="BA682" s="104"/>
      <c r="BB682" s="104"/>
      <c r="BC682" s="104"/>
      <c r="BD682" s="104"/>
      <c r="BE682" s="104"/>
      <c r="BF682" s="104"/>
      <c r="BG682" s="104"/>
      <c r="BH682" s="104"/>
      <c r="BI682" s="104"/>
      <c r="BJ682" s="104"/>
      <c r="BK682" s="104"/>
      <c r="BL682" s="104"/>
      <c r="BM682" s="104"/>
      <c r="BN682" s="421"/>
      <c r="BO682" s="104"/>
      <c r="BP682" s="104"/>
      <c r="BQ682" s="104"/>
      <c r="BR682" s="104"/>
      <c r="BS682" s="104"/>
      <c r="BT682" s="104"/>
      <c r="BU682" s="104"/>
    </row>
    <row r="683" spans="1:74" x14ac:dyDescent="0.25">
      <c r="A683" s="44">
        <f t="shared" si="99"/>
        <v>2016</v>
      </c>
      <c r="B683" s="44" t="str">
        <f t="shared" si="99"/>
        <v>FEBRERO</v>
      </c>
      <c r="C683" s="44">
        <v>10</v>
      </c>
      <c r="D683" s="44" t="str">
        <f t="shared" si="98"/>
        <v>FEBRERO 2016 / 9</v>
      </c>
      <c r="E683" s="104">
        <v>9</v>
      </c>
      <c r="F683" s="78">
        <v>42429</v>
      </c>
      <c r="G683" s="124">
        <v>61321</v>
      </c>
      <c r="H683" s="124" t="s">
        <v>19</v>
      </c>
      <c r="I683" s="108">
        <v>0.55430000000000001</v>
      </c>
      <c r="J683" s="93">
        <v>95</v>
      </c>
      <c r="K683" s="109">
        <v>28</v>
      </c>
      <c r="L683" s="109">
        <v>1.2</v>
      </c>
      <c r="M683" s="109">
        <v>0</v>
      </c>
      <c r="N683" s="108" t="s">
        <v>20</v>
      </c>
      <c r="O683" s="112">
        <v>3</v>
      </c>
      <c r="P683" s="110" t="s">
        <v>21</v>
      </c>
      <c r="Q683" s="121">
        <v>21252</v>
      </c>
      <c r="R683" s="108">
        <v>1.38</v>
      </c>
      <c r="S683" s="414"/>
      <c r="T683" s="99">
        <v>0.52</v>
      </c>
      <c r="U683" s="99">
        <v>0.56999999999999995</v>
      </c>
      <c r="V683" s="90">
        <v>80</v>
      </c>
      <c r="W683" s="90">
        <v>170</v>
      </c>
      <c r="X683" s="90">
        <v>36</v>
      </c>
      <c r="Y683" s="90">
        <v>2</v>
      </c>
      <c r="Z683" s="90">
        <v>3</v>
      </c>
      <c r="AA683" s="230"/>
      <c r="AB683" s="115">
        <v>9</v>
      </c>
      <c r="AC683" s="66">
        <v>42411</v>
      </c>
      <c r="AD683" s="67">
        <v>60890</v>
      </c>
      <c r="AE683" s="68" t="s">
        <v>148</v>
      </c>
      <c r="AF683" s="69">
        <v>0.56279999999999997</v>
      </c>
      <c r="AG683" s="69">
        <v>88</v>
      </c>
      <c r="AH683" s="69">
        <v>34</v>
      </c>
      <c r="AI683" s="70">
        <v>1.0900000000000001</v>
      </c>
      <c r="AJ683" s="70">
        <v>0</v>
      </c>
      <c r="AK683" s="71" t="s">
        <v>20</v>
      </c>
      <c r="AL683" s="69">
        <v>40</v>
      </c>
      <c r="AM683" s="71" t="s">
        <v>35</v>
      </c>
      <c r="AN683" s="70">
        <v>21194</v>
      </c>
      <c r="AO683" s="70">
        <v>0.41</v>
      </c>
      <c r="AP683" s="410"/>
      <c r="AQ683" s="99">
        <v>0.52</v>
      </c>
      <c r="AR683" s="99">
        <v>0.56999999999999995</v>
      </c>
      <c r="AS683" s="90">
        <v>80</v>
      </c>
      <c r="AT683" s="90">
        <v>170</v>
      </c>
      <c r="AU683" s="90">
        <v>36</v>
      </c>
      <c r="AV683" s="90">
        <v>2</v>
      </c>
      <c r="AW683" s="90">
        <v>3</v>
      </c>
      <c r="AX683" s="230"/>
      <c r="AY683" s="104"/>
      <c r="AZ683" s="104"/>
      <c r="BA683" s="104"/>
      <c r="BB683" s="104"/>
      <c r="BC683" s="104"/>
      <c r="BD683" s="104"/>
      <c r="BE683" s="104"/>
      <c r="BF683" s="104"/>
      <c r="BG683" s="104"/>
      <c r="BH683" s="104"/>
      <c r="BI683" s="104"/>
      <c r="BJ683" s="104"/>
      <c r="BK683" s="104"/>
      <c r="BL683" s="104"/>
      <c r="BM683" s="104"/>
      <c r="BN683" s="421"/>
      <c r="BO683" s="104"/>
      <c r="BP683" s="104"/>
      <c r="BQ683" s="104"/>
      <c r="BR683" s="104"/>
      <c r="BS683" s="104"/>
      <c r="BT683" s="104"/>
      <c r="BU683" s="104"/>
    </row>
    <row r="684" spans="1:74" x14ac:dyDescent="0.25">
      <c r="A684" s="44">
        <f t="shared" si="99"/>
        <v>2016</v>
      </c>
      <c r="B684" s="44" t="str">
        <f t="shared" si="99"/>
        <v>FEBRERO</v>
      </c>
      <c r="C684" s="44">
        <v>11</v>
      </c>
      <c r="D684" s="44" t="str">
        <f t="shared" si="98"/>
        <v>FEBRERO 2016 / 10</v>
      </c>
      <c r="E684" s="104"/>
      <c r="F684" s="77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Q684" s="113"/>
      <c r="R684" s="113"/>
      <c r="S684" s="415"/>
      <c r="T684" s="113"/>
      <c r="U684" s="113"/>
      <c r="V684" s="104"/>
      <c r="W684" s="104"/>
      <c r="X684" s="104"/>
      <c r="Y684" s="104"/>
      <c r="Z684" s="104"/>
      <c r="AA684" s="230"/>
      <c r="AB684" s="115">
        <v>10</v>
      </c>
      <c r="AC684" s="66">
        <v>42411</v>
      </c>
      <c r="AD684" s="67">
        <v>60901</v>
      </c>
      <c r="AE684" s="68" t="s">
        <v>36</v>
      </c>
      <c r="AF684" s="69">
        <v>0.56330000000000002</v>
      </c>
      <c r="AG684" s="69">
        <v>87</v>
      </c>
      <c r="AH684" s="69">
        <v>34</v>
      </c>
      <c r="AI684" s="70">
        <v>1.02</v>
      </c>
      <c r="AJ684" s="70">
        <v>0</v>
      </c>
      <c r="AK684" s="71" t="s">
        <v>20</v>
      </c>
      <c r="AL684" s="69">
        <v>40</v>
      </c>
      <c r="AM684" s="71" t="s">
        <v>35</v>
      </c>
      <c r="AN684" s="70">
        <v>21191</v>
      </c>
      <c r="AO684" s="70">
        <v>0.43</v>
      </c>
      <c r="AP684" s="410"/>
      <c r="AQ684" s="99">
        <v>0.52</v>
      </c>
      <c r="AR684" s="99">
        <v>0.56999999999999995</v>
      </c>
      <c r="AS684" s="90">
        <v>80</v>
      </c>
      <c r="AT684" s="90">
        <v>170</v>
      </c>
      <c r="AU684" s="90">
        <v>36</v>
      </c>
      <c r="AV684" s="90">
        <v>2</v>
      </c>
      <c r="AW684" s="90">
        <v>3</v>
      </c>
      <c r="AX684" s="230"/>
      <c r="AY684" s="104"/>
      <c r="AZ684" s="104"/>
      <c r="BA684" s="104"/>
      <c r="BB684" s="104"/>
      <c r="BC684" s="104"/>
      <c r="BD684" s="104"/>
      <c r="BE684" s="104"/>
      <c r="BF684" s="104"/>
      <c r="BG684" s="104"/>
      <c r="BH684" s="104"/>
      <c r="BI684" s="104"/>
      <c r="BJ684" s="104"/>
      <c r="BK684" s="104"/>
      <c r="BL684" s="104"/>
      <c r="BM684" s="104"/>
      <c r="BN684" s="421"/>
      <c r="BO684" s="104"/>
      <c r="BP684" s="104"/>
      <c r="BQ684" s="104"/>
      <c r="BR684" s="104"/>
      <c r="BS684" s="104"/>
      <c r="BT684" s="104"/>
      <c r="BU684" s="104"/>
    </row>
    <row r="685" spans="1:74" x14ac:dyDescent="0.25">
      <c r="A685" s="44">
        <f t="shared" si="99"/>
        <v>2016</v>
      </c>
      <c r="B685" s="44" t="str">
        <f t="shared" si="99"/>
        <v>FEBRERO</v>
      </c>
      <c r="C685" s="44">
        <v>12</v>
      </c>
      <c r="D685" s="44" t="str">
        <f t="shared" si="98"/>
        <v>FEBRERO 2016 / 11</v>
      </c>
      <c r="E685" s="104"/>
      <c r="F685" s="77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Q685" s="113"/>
      <c r="R685" s="113"/>
      <c r="S685" s="415"/>
      <c r="T685" s="113"/>
      <c r="U685" s="113"/>
      <c r="V685" s="104"/>
      <c r="W685" s="104"/>
      <c r="X685" s="104"/>
      <c r="Y685" s="104"/>
      <c r="Z685" s="104"/>
      <c r="AA685" s="230"/>
      <c r="AB685" s="115">
        <v>11</v>
      </c>
      <c r="AC685" s="66">
        <v>42412</v>
      </c>
      <c r="AD685" s="67">
        <v>60932</v>
      </c>
      <c r="AE685" s="68" t="s">
        <v>148</v>
      </c>
      <c r="AF685" s="69">
        <v>0.56310000000000004</v>
      </c>
      <c r="AG685" s="69">
        <v>87</v>
      </c>
      <c r="AH685" s="69">
        <v>34</v>
      </c>
      <c r="AI685" s="70">
        <v>1.03</v>
      </c>
      <c r="AJ685" s="70">
        <v>0</v>
      </c>
      <c r="AK685" s="71" t="s">
        <v>20</v>
      </c>
      <c r="AL685" s="69">
        <v>40</v>
      </c>
      <c r="AM685" s="71" t="s">
        <v>35</v>
      </c>
      <c r="AN685" s="70">
        <v>21190</v>
      </c>
      <c r="AO685" s="70">
        <v>0.52</v>
      </c>
      <c r="AP685" s="410"/>
      <c r="AQ685" s="99">
        <v>0.52</v>
      </c>
      <c r="AR685" s="99">
        <v>0.56999999999999995</v>
      </c>
      <c r="AS685" s="90">
        <v>80</v>
      </c>
      <c r="AT685" s="90">
        <v>170</v>
      </c>
      <c r="AU685" s="90">
        <v>36</v>
      </c>
      <c r="AV685" s="90">
        <v>2</v>
      </c>
      <c r="AW685" s="90">
        <v>3</v>
      </c>
      <c r="AX685" s="230"/>
      <c r="AY685" s="104"/>
      <c r="AZ685" s="104"/>
      <c r="BA685" s="104"/>
      <c r="BB685" s="104"/>
      <c r="BC685" s="104"/>
      <c r="BD685" s="104"/>
      <c r="BE685" s="104"/>
      <c r="BF685" s="104"/>
      <c r="BG685" s="104"/>
      <c r="BH685" s="104"/>
      <c r="BI685" s="104"/>
      <c r="BJ685" s="104"/>
      <c r="BK685" s="104"/>
      <c r="BL685" s="104"/>
      <c r="BM685" s="104"/>
      <c r="BN685" s="421"/>
      <c r="BO685" s="104"/>
      <c r="BP685" s="104"/>
      <c r="BQ685" s="104"/>
      <c r="BR685" s="104"/>
      <c r="BS685" s="104"/>
      <c r="BT685" s="104"/>
      <c r="BU685" s="104"/>
    </row>
    <row r="686" spans="1:74" x14ac:dyDescent="0.25">
      <c r="A686" s="44">
        <f t="shared" si="99"/>
        <v>2016</v>
      </c>
      <c r="B686" s="44" t="str">
        <f t="shared" si="99"/>
        <v>FEBRERO</v>
      </c>
      <c r="C686" s="44">
        <v>13</v>
      </c>
      <c r="D686" s="44" t="str">
        <f t="shared" si="98"/>
        <v>FEBRERO 2016 / 12</v>
      </c>
      <c r="E686" s="104"/>
      <c r="F686" s="77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Q686" s="113"/>
      <c r="R686" s="113"/>
      <c r="S686" s="415"/>
      <c r="T686" s="113"/>
      <c r="U686" s="113"/>
      <c r="V686" s="104"/>
      <c r="W686" s="104"/>
      <c r="X686" s="104"/>
      <c r="Y686" s="104"/>
      <c r="Z686" s="104"/>
      <c r="AA686" s="230"/>
      <c r="AB686" s="115">
        <v>12</v>
      </c>
      <c r="AC686" s="66">
        <v>42413</v>
      </c>
      <c r="AD686" s="67">
        <v>60957</v>
      </c>
      <c r="AE686" s="68" t="s">
        <v>36</v>
      </c>
      <c r="AF686" s="69">
        <v>0.56340000000000001</v>
      </c>
      <c r="AG686" s="69">
        <v>87</v>
      </c>
      <c r="AH686" s="69">
        <v>34</v>
      </c>
      <c r="AI686" s="70">
        <v>0.9</v>
      </c>
      <c r="AJ686" s="70">
        <v>0</v>
      </c>
      <c r="AK686" s="71" t="s">
        <v>20</v>
      </c>
      <c r="AL686" s="69">
        <v>40</v>
      </c>
      <c r="AM686" s="71" t="s">
        <v>35</v>
      </c>
      <c r="AN686" s="70">
        <v>21190</v>
      </c>
      <c r="AO686" s="70">
        <v>0.51</v>
      </c>
      <c r="AP686" s="410"/>
      <c r="AQ686" s="99">
        <v>0.52</v>
      </c>
      <c r="AR686" s="99">
        <v>0.56999999999999995</v>
      </c>
      <c r="AS686" s="90">
        <v>80</v>
      </c>
      <c r="AT686" s="90">
        <v>170</v>
      </c>
      <c r="AU686" s="90">
        <v>36</v>
      </c>
      <c r="AV686" s="90">
        <v>2</v>
      </c>
      <c r="AW686" s="90">
        <v>3</v>
      </c>
      <c r="AX686" s="230"/>
      <c r="AY686" s="104"/>
      <c r="AZ686" s="104"/>
      <c r="BA686" s="104"/>
      <c r="BB686" s="104"/>
      <c r="BC686" s="104"/>
      <c r="BD686" s="104"/>
      <c r="BE686" s="104"/>
      <c r="BF686" s="104"/>
      <c r="BG686" s="104"/>
      <c r="BH686" s="104"/>
      <c r="BI686" s="104"/>
      <c r="BJ686" s="104"/>
      <c r="BK686" s="104"/>
      <c r="BL686" s="104"/>
      <c r="BM686" s="104"/>
      <c r="BN686" s="421"/>
      <c r="BO686" s="104"/>
      <c r="BP686" s="104"/>
      <c r="BQ686" s="104"/>
      <c r="BR686" s="104"/>
      <c r="BS686" s="104"/>
      <c r="BT686" s="104"/>
      <c r="BU686" s="104"/>
    </row>
    <row r="687" spans="1:74" x14ac:dyDescent="0.25">
      <c r="A687" s="44">
        <f t="shared" si="99"/>
        <v>2016</v>
      </c>
      <c r="B687" s="44" t="str">
        <f t="shared" si="99"/>
        <v>FEBRERO</v>
      </c>
      <c r="C687" s="44">
        <v>14</v>
      </c>
      <c r="D687" s="44" t="str">
        <f t="shared" si="98"/>
        <v>FEBRERO 2016 / 13</v>
      </c>
      <c r="E687" s="104"/>
      <c r="F687" s="77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Q687" s="113"/>
      <c r="R687" s="113"/>
      <c r="S687" s="415"/>
      <c r="T687" s="113"/>
      <c r="U687" s="113"/>
      <c r="V687" s="104"/>
      <c r="W687" s="104"/>
      <c r="X687" s="104"/>
      <c r="Y687" s="104"/>
      <c r="Z687" s="104"/>
      <c r="AA687" s="230"/>
      <c r="AB687" s="115">
        <v>13</v>
      </c>
      <c r="AC687" s="66">
        <v>42415</v>
      </c>
      <c r="AD687" s="67">
        <v>61006</v>
      </c>
      <c r="AE687" s="68" t="s">
        <v>36</v>
      </c>
      <c r="AF687" s="72">
        <v>0.56159999999999999</v>
      </c>
      <c r="AG687" s="69">
        <v>91</v>
      </c>
      <c r="AH687" s="69">
        <v>34</v>
      </c>
      <c r="AI687" s="70">
        <v>1.05</v>
      </c>
      <c r="AJ687" s="70">
        <v>0</v>
      </c>
      <c r="AK687" s="71" t="s">
        <v>20</v>
      </c>
      <c r="AL687" s="69">
        <v>40</v>
      </c>
      <c r="AM687" s="71" t="s">
        <v>35</v>
      </c>
      <c r="AN687" s="70">
        <v>21198</v>
      </c>
      <c r="AO687" s="70">
        <v>0.56000000000000005</v>
      </c>
      <c r="AP687" s="410"/>
      <c r="AQ687" s="99">
        <v>0.52</v>
      </c>
      <c r="AR687" s="99">
        <v>0.56999999999999995</v>
      </c>
      <c r="AS687" s="90">
        <v>80</v>
      </c>
      <c r="AT687" s="90">
        <v>170</v>
      </c>
      <c r="AU687" s="90">
        <v>36</v>
      </c>
      <c r="AV687" s="90">
        <v>2</v>
      </c>
      <c r="AW687" s="90">
        <v>3</v>
      </c>
      <c r="AX687" s="230"/>
      <c r="AY687" s="104"/>
      <c r="AZ687" s="104"/>
      <c r="BA687" s="104"/>
      <c r="BB687" s="104"/>
      <c r="BC687" s="104"/>
      <c r="BD687" s="104"/>
      <c r="BE687" s="104"/>
      <c r="BF687" s="104"/>
      <c r="BG687" s="104"/>
      <c r="BH687" s="104"/>
      <c r="BI687" s="104"/>
      <c r="BJ687" s="104"/>
      <c r="BK687" s="104"/>
      <c r="BL687" s="104"/>
      <c r="BM687" s="104"/>
      <c r="BN687" s="421"/>
      <c r="BO687" s="104"/>
      <c r="BP687" s="104"/>
      <c r="BQ687" s="104"/>
      <c r="BR687" s="104"/>
      <c r="BS687" s="104"/>
      <c r="BT687" s="104"/>
      <c r="BU687" s="104"/>
    </row>
    <row r="688" spans="1:74" x14ac:dyDescent="0.25">
      <c r="A688" s="44">
        <f t="shared" si="99"/>
        <v>2016</v>
      </c>
      <c r="B688" s="44" t="str">
        <f t="shared" si="99"/>
        <v>FEBRERO</v>
      </c>
      <c r="C688" s="44">
        <v>15</v>
      </c>
      <c r="D688" s="44" t="str">
        <f t="shared" si="98"/>
        <v>FEBRERO 2016 / 14</v>
      </c>
      <c r="E688" s="104"/>
      <c r="F688" s="77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Q688" s="113"/>
      <c r="R688" s="113"/>
      <c r="S688" s="415"/>
      <c r="T688" s="113"/>
      <c r="U688" s="113"/>
      <c r="V688" s="104"/>
      <c r="W688" s="104"/>
      <c r="X688" s="104"/>
      <c r="Y688" s="104"/>
      <c r="Z688" s="104"/>
      <c r="AA688" s="230"/>
      <c r="AB688" s="115">
        <v>14</v>
      </c>
      <c r="AC688" s="66">
        <v>42415</v>
      </c>
      <c r="AD688" s="67">
        <v>60982</v>
      </c>
      <c r="AE688" s="68" t="s">
        <v>148</v>
      </c>
      <c r="AF688" s="69">
        <v>0.5625</v>
      </c>
      <c r="AG688" s="69">
        <v>89</v>
      </c>
      <c r="AH688" s="69">
        <v>34</v>
      </c>
      <c r="AI688" s="70">
        <v>1.1599999999999999</v>
      </c>
      <c r="AJ688" s="70">
        <v>0</v>
      </c>
      <c r="AK688" s="71" t="s">
        <v>20</v>
      </c>
      <c r="AL688" s="69">
        <v>40</v>
      </c>
      <c r="AM688" s="71" t="s">
        <v>35</v>
      </c>
      <c r="AN688" s="70">
        <v>21193</v>
      </c>
      <c r="AO688" s="70">
        <v>0.56000000000000005</v>
      </c>
      <c r="AP688" s="410"/>
      <c r="AQ688" s="99">
        <v>0.52</v>
      </c>
      <c r="AR688" s="99">
        <v>0.56999999999999995</v>
      </c>
      <c r="AS688" s="90">
        <v>80</v>
      </c>
      <c r="AT688" s="90">
        <v>170</v>
      </c>
      <c r="AU688" s="90">
        <v>36</v>
      </c>
      <c r="AV688" s="90">
        <v>2</v>
      </c>
      <c r="AW688" s="90">
        <v>3</v>
      </c>
      <c r="AX688" s="230"/>
      <c r="AY688" s="104"/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  <c r="BK688" s="104"/>
      <c r="BL688" s="104"/>
      <c r="BM688" s="104"/>
      <c r="BN688" s="421"/>
      <c r="BO688" s="104"/>
      <c r="BP688" s="104"/>
      <c r="BQ688" s="104"/>
      <c r="BR688" s="104"/>
      <c r="BS688" s="104"/>
      <c r="BT688" s="104"/>
      <c r="BU688" s="104"/>
    </row>
    <row r="689" spans="1:73" x14ac:dyDescent="0.25">
      <c r="A689" s="44">
        <f t="shared" si="99"/>
        <v>2016</v>
      </c>
      <c r="B689" s="44" t="str">
        <f t="shared" si="99"/>
        <v>FEBRERO</v>
      </c>
      <c r="C689" s="44">
        <v>16</v>
      </c>
      <c r="D689" s="44" t="str">
        <f t="shared" si="98"/>
        <v>FEBRERO 2016 / 15</v>
      </c>
      <c r="E689" s="104"/>
      <c r="F689" s="77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Q689" s="113"/>
      <c r="R689" s="113"/>
      <c r="S689" s="415"/>
      <c r="T689" s="113"/>
      <c r="U689" s="113"/>
      <c r="V689" s="104"/>
      <c r="W689" s="104"/>
      <c r="X689" s="104"/>
      <c r="Y689" s="104"/>
      <c r="Z689" s="104"/>
      <c r="AA689" s="230"/>
      <c r="AB689" s="115">
        <v>15</v>
      </c>
      <c r="AC689" s="66">
        <v>42416</v>
      </c>
      <c r="AD689" s="67">
        <v>61005</v>
      </c>
      <c r="AE689" s="68" t="s">
        <v>148</v>
      </c>
      <c r="AF689" s="69">
        <v>0.55679999999999996</v>
      </c>
      <c r="AG689" s="69">
        <v>100</v>
      </c>
      <c r="AH689" s="69">
        <v>34</v>
      </c>
      <c r="AI689" s="70">
        <v>1.1399999999999999</v>
      </c>
      <c r="AJ689" s="70">
        <v>0</v>
      </c>
      <c r="AK689" s="71" t="s">
        <v>20</v>
      </c>
      <c r="AL689" s="69">
        <v>40</v>
      </c>
      <c r="AM689" s="71" t="s">
        <v>35</v>
      </c>
      <c r="AN689" s="70">
        <v>21222</v>
      </c>
      <c r="AO689" s="70">
        <v>0.67</v>
      </c>
      <c r="AP689" s="410"/>
      <c r="AQ689" s="99">
        <v>0.52</v>
      </c>
      <c r="AR689" s="99">
        <v>0.56999999999999995</v>
      </c>
      <c r="AS689" s="90">
        <v>80</v>
      </c>
      <c r="AT689" s="90">
        <v>170</v>
      </c>
      <c r="AU689" s="90">
        <v>36</v>
      </c>
      <c r="AV689" s="90">
        <v>2</v>
      </c>
      <c r="AW689" s="90">
        <v>3</v>
      </c>
      <c r="AX689" s="230"/>
      <c r="AY689" s="104"/>
      <c r="AZ689" s="104"/>
      <c r="BA689" s="104"/>
      <c r="BB689" s="104"/>
      <c r="BC689" s="104"/>
      <c r="BD689" s="104"/>
      <c r="BE689" s="104"/>
      <c r="BF689" s="104"/>
      <c r="BG689" s="104"/>
      <c r="BH689" s="104"/>
      <c r="BI689" s="104"/>
      <c r="BJ689" s="104"/>
      <c r="BK689" s="104"/>
      <c r="BL689" s="104"/>
      <c r="BM689" s="104"/>
      <c r="BN689" s="421"/>
      <c r="BO689" s="104"/>
      <c r="BP689" s="104"/>
      <c r="BQ689" s="104"/>
      <c r="BR689" s="104"/>
      <c r="BS689" s="104"/>
      <c r="BT689" s="104"/>
      <c r="BU689" s="104"/>
    </row>
    <row r="690" spans="1:73" x14ac:dyDescent="0.25">
      <c r="A690" s="44">
        <f t="shared" si="99"/>
        <v>2016</v>
      </c>
      <c r="B690" s="44" t="str">
        <f t="shared" si="99"/>
        <v>FEBRERO</v>
      </c>
      <c r="C690" s="44">
        <v>17</v>
      </c>
      <c r="D690" s="44" t="str">
        <f t="shared" si="98"/>
        <v>FEBRERO 2016 / 16</v>
      </c>
      <c r="E690" s="104"/>
      <c r="F690" s="77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Q690" s="113"/>
      <c r="R690" s="113"/>
      <c r="S690" s="415"/>
      <c r="T690" s="113"/>
      <c r="U690" s="113"/>
      <c r="V690" s="104"/>
      <c r="W690" s="104"/>
      <c r="X690" s="104"/>
      <c r="Y690" s="104"/>
      <c r="Z690" s="104"/>
      <c r="AA690" s="230"/>
      <c r="AB690" s="115">
        <v>16</v>
      </c>
      <c r="AC690" s="66">
        <v>42417</v>
      </c>
      <c r="AD690" s="67">
        <v>61046</v>
      </c>
      <c r="AE690" s="68" t="s">
        <v>36</v>
      </c>
      <c r="AF690" s="69">
        <v>0.5625</v>
      </c>
      <c r="AG690" s="69">
        <v>88</v>
      </c>
      <c r="AH690" s="69">
        <v>34</v>
      </c>
      <c r="AI690" s="70">
        <v>1.1499999999999999</v>
      </c>
      <c r="AJ690" s="70">
        <v>0</v>
      </c>
      <c r="AK690" s="71" t="s">
        <v>20</v>
      </c>
      <c r="AL690" s="69">
        <v>40</v>
      </c>
      <c r="AM690" s="71" t="s">
        <v>35</v>
      </c>
      <c r="AN690" s="70">
        <v>21198</v>
      </c>
      <c r="AO690" s="70">
        <v>0.35</v>
      </c>
      <c r="AP690" s="410"/>
      <c r="AQ690" s="99">
        <v>0.52</v>
      </c>
      <c r="AR690" s="99">
        <v>0.56999999999999995</v>
      </c>
      <c r="AS690" s="90">
        <v>80</v>
      </c>
      <c r="AT690" s="90">
        <v>170</v>
      </c>
      <c r="AU690" s="90">
        <v>36</v>
      </c>
      <c r="AV690" s="90">
        <v>2</v>
      </c>
      <c r="AW690" s="90">
        <v>3</v>
      </c>
      <c r="AX690" s="230"/>
      <c r="AY690" s="104"/>
      <c r="AZ690" s="104"/>
      <c r="BA690" s="104"/>
      <c r="BB690" s="104"/>
      <c r="BC690" s="104"/>
      <c r="BD690" s="104"/>
      <c r="BE690" s="104"/>
      <c r="BF690" s="104"/>
      <c r="BG690" s="104"/>
      <c r="BH690" s="104"/>
      <c r="BI690" s="104"/>
      <c r="BJ690" s="104"/>
      <c r="BK690" s="104"/>
      <c r="BL690" s="104"/>
      <c r="BM690" s="104"/>
      <c r="BN690" s="421"/>
      <c r="BO690" s="104"/>
      <c r="BP690" s="104"/>
      <c r="BQ690" s="104"/>
      <c r="BR690" s="104"/>
      <c r="BS690" s="104"/>
      <c r="BT690" s="104"/>
      <c r="BU690" s="104"/>
    </row>
    <row r="691" spans="1:73" x14ac:dyDescent="0.25">
      <c r="A691" s="44">
        <f t="shared" si="99"/>
        <v>2016</v>
      </c>
      <c r="B691" s="44" t="str">
        <f t="shared" si="99"/>
        <v>FEBRERO</v>
      </c>
      <c r="C691" s="44">
        <v>18</v>
      </c>
      <c r="D691" s="44" t="str">
        <f t="shared" si="98"/>
        <v>FEBRERO 2016 / 17</v>
      </c>
      <c r="E691" s="104"/>
      <c r="F691" s="77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Q691" s="113"/>
      <c r="R691" s="113"/>
      <c r="S691" s="415"/>
      <c r="T691" s="113"/>
      <c r="U691" s="113"/>
      <c r="V691" s="104"/>
      <c r="W691" s="104"/>
      <c r="X691" s="104"/>
      <c r="Y691" s="104"/>
      <c r="Z691" s="104"/>
      <c r="AA691" s="230"/>
      <c r="AB691" s="115">
        <v>17</v>
      </c>
      <c r="AC691" s="66">
        <v>42418</v>
      </c>
      <c r="AD691" s="67">
        <v>61076</v>
      </c>
      <c r="AE691" s="68" t="s">
        <v>148</v>
      </c>
      <c r="AF691" s="69">
        <v>0.56189999999999996</v>
      </c>
      <c r="AG691" s="69">
        <v>91</v>
      </c>
      <c r="AH691" s="69">
        <v>34</v>
      </c>
      <c r="AI691" s="70">
        <v>1.29</v>
      </c>
      <c r="AJ691" s="70">
        <v>0</v>
      </c>
      <c r="AK691" s="71" t="s">
        <v>20</v>
      </c>
      <c r="AL691" s="69">
        <v>40</v>
      </c>
      <c r="AM691" s="71" t="s">
        <v>35</v>
      </c>
      <c r="AN691" s="70">
        <v>21195</v>
      </c>
      <c r="AO691" s="70">
        <v>0.69</v>
      </c>
      <c r="AP691" s="410"/>
      <c r="AQ691" s="99">
        <v>0.52</v>
      </c>
      <c r="AR691" s="99">
        <v>0.56999999999999995</v>
      </c>
      <c r="AS691" s="90">
        <v>80</v>
      </c>
      <c r="AT691" s="90">
        <v>170</v>
      </c>
      <c r="AU691" s="90">
        <v>36</v>
      </c>
      <c r="AV691" s="90">
        <v>2</v>
      </c>
      <c r="AW691" s="90">
        <v>3</v>
      </c>
      <c r="AX691" s="230"/>
      <c r="AY691" s="104"/>
      <c r="AZ691" s="104"/>
      <c r="BA691" s="104"/>
      <c r="BB691" s="104"/>
      <c r="BC691" s="104"/>
      <c r="BD691" s="104"/>
      <c r="BE691" s="104"/>
      <c r="BF691" s="104"/>
      <c r="BG691" s="104"/>
      <c r="BH691" s="104"/>
      <c r="BI691" s="104"/>
      <c r="BJ691" s="104"/>
      <c r="BK691" s="104"/>
      <c r="BL691" s="104"/>
      <c r="BM691" s="104"/>
      <c r="BN691" s="421"/>
      <c r="BO691" s="104"/>
      <c r="BP691" s="104"/>
      <c r="BQ691" s="104"/>
      <c r="BR691" s="104"/>
      <c r="BS691" s="104"/>
      <c r="BT691" s="104"/>
      <c r="BU691" s="104"/>
    </row>
    <row r="692" spans="1:73" x14ac:dyDescent="0.25">
      <c r="A692" s="44">
        <f t="shared" si="99"/>
        <v>2016</v>
      </c>
      <c r="B692" s="44" t="str">
        <f t="shared" si="99"/>
        <v>FEBRERO</v>
      </c>
      <c r="C692" s="44">
        <v>19</v>
      </c>
      <c r="D692" s="44" t="str">
        <f t="shared" si="98"/>
        <v>FEBRERO 2016 / 18</v>
      </c>
      <c r="E692" s="104"/>
      <c r="F692" s="77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Q692" s="113"/>
      <c r="R692" s="113"/>
      <c r="S692" s="415"/>
      <c r="T692" s="113"/>
      <c r="U692" s="113"/>
      <c r="V692" s="104"/>
      <c r="W692" s="104"/>
      <c r="X692" s="104"/>
      <c r="Y692" s="104"/>
      <c r="Z692" s="104"/>
      <c r="AA692" s="230"/>
      <c r="AB692" s="115">
        <v>18</v>
      </c>
      <c r="AC692" s="66">
        <v>42419</v>
      </c>
      <c r="AD692" s="67">
        <v>61104</v>
      </c>
      <c r="AE692" s="68" t="s">
        <v>36</v>
      </c>
      <c r="AF692" s="69">
        <v>0.56310000000000004</v>
      </c>
      <c r="AG692" s="69">
        <v>88</v>
      </c>
      <c r="AH692" s="69">
        <v>34</v>
      </c>
      <c r="AI692" s="70">
        <v>1.25</v>
      </c>
      <c r="AJ692" s="70">
        <v>0</v>
      </c>
      <c r="AK692" s="71" t="s">
        <v>20</v>
      </c>
      <c r="AL692" s="69">
        <v>40</v>
      </c>
      <c r="AM692" s="71" t="s">
        <v>35</v>
      </c>
      <c r="AN692" s="70">
        <v>21192</v>
      </c>
      <c r="AO692" s="70">
        <v>0.5</v>
      </c>
      <c r="AP692" s="410"/>
      <c r="AQ692" s="99">
        <v>0.52</v>
      </c>
      <c r="AR692" s="99">
        <v>0.56999999999999995</v>
      </c>
      <c r="AS692" s="90">
        <v>80</v>
      </c>
      <c r="AT692" s="90">
        <v>170</v>
      </c>
      <c r="AU692" s="90">
        <v>36</v>
      </c>
      <c r="AV692" s="90">
        <v>2</v>
      </c>
      <c r="AW692" s="90">
        <v>3</v>
      </c>
      <c r="AX692" s="230"/>
      <c r="AY692" s="104"/>
      <c r="AZ692" s="104"/>
      <c r="BA692" s="104"/>
      <c r="BB692" s="104"/>
      <c r="BC692" s="104"/>
      <c r="BD692" s="104"/>
      <c r="BE692" s="104"/>
      <c r="BF692" s="104"/>
      <c r="BG692" s="104"/>
      <c r="BH692" s="104"/>
      <c r="BI692" s="104"/>
      <c r="BJ692" s="104"/>
      <c r="BK692" s="104"/>
      <c r="BL692" s="104"/>
      <c r="BM692" s="104"/>
      <c r="BN692" s="421"/>
      <c r="BO692" s="104"/>
      <c r="BP692" s="104"/>
      <c r="BQ692" s="104"/>
      <c r="BR692" s="104"/>
      <c r="BS692" s="104"/>
      <c r="BT692" s="104"/>
      <c r="BU692" s="104"/>
    </row>
    <row r="693" spans="1:73" x14ac:dyDescent="0.25">
      <c r="A693" s="44">
        <f t="shared" si="99"/>
        <v>2016</v>
      </c>
      <c r="B693" s="44" t="str">
        <f t="shared" si="99"/>
        <v>FEBRERO</v>
      </c>
      <c r="C693" s="44">
        <v>20</v>
      </c>
      <c r="D693" s="44" t="str">
        <f t="shared" si="98"/>
        <v>FEBRERO 2016 / 19</v>
      </c>
      <c r="E693" s="104"/>
      <c r="F693" s="77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Q693" s="113"/>
      <c r="R693" s="113"/>
      <c r="S693" s="415"/>
      <c r="T693" s="113"/>
      <c r="U693" s="113"/>
      <c r="V693" s="104"/>
      <c r="W693" s="104"/>
      <c r="X693" s="104"/>
      <c r="Y693" s="104"/>
      <c r="Z693" s="104"/>
      <c r="AA693" s="230"/>
      <c r="AB693" s="115">
        <v>19</v>
      </c>
      <c r="AC693" s="66">
        <v>42420</v>
      </c>
      <c r="AD693" s="67">
        <v>61127</v>
      </c>
      <c r="AE693" s="68" t="s">
        <v>148</v>
      </c>
      <c r="AF693" s="69">
        <v>0.56330000000000002</v>
      </c>
      <c r="AG693" s="69">
        <v>87</v>
      </c>
      <c r="AH693" s="69">
        <v>34</v>
      </c>
      <c r="AI693" s="70">
        <v>1.2</v>
      </c>
      <c r="AJ693" s="70">
        <v>0</v>
      </c>
      <c r="AK693" s="71" t="s">
        <v>20</v>
      </c>
      <c r="AL693" s="69">
        <v>40</v>
      </c>
      <c r="AM693" s="71" t="s">
        <v>35</v>
      </c>
      <c r="AN693" s="70">
        <v>21192</v>
      </c>
      <c r="AO693" s="70">
        <v>0.44</v>
      </c>
      <c r="AP693" s="410"/>
      <c r="AQ693" s="99">
        <v>0.52</v>
      </c>
      <c r="AR693" s="99">
        <v>0.56999999999999995</v>
      </c>
      <c r="AS693" s="90">
        <v>80</v>
      </c>
      <c r="AT693" s="90">
        <v>170</v>
      </c>
      <c r="AU693" s="90">
        <v>36</v>
      </c>
      <c r="AV693" s="90">
        <v>2</v>
      </c>
      <c r="AW693" s="90">
        <v>3</v>
      </c>
      <c r="AX693" s="230"/>
      <c r="AY693" s="104"/>
      <c r="AZ693" s="104"/>
      <c r="BA693" s="104"/>
      <c r="BB693" s="104"/>
      <c r="BC693" s="104"/>
      <c r="BD693" s="104"/>
      <c r="BE693" s="104"/>
      <c r="BF693" s="104"/>
      <c r="BG693" s="104"/>
      <c r="BH693" s="104"/>
      <c r="BI693" s="104"/>
      <c r="BJ693" s="104"/>
      <c r="BK693" s="104"/>
      <c r="BL693" s="104"/>
      <c r="BM693" s="104"/>
      <c r="BN693" s="421"/>
      <c r="BO693" s="104"/>
      <c r="BP693" s="104"/>
      <c r="BQ693" s="104"/>
      <c r="BR693" s="104"/>
      <c r="BS693" s="104"/>
      <c r="BT693" s="104"/>
      <c r="BU693" s="104"/>
    </row>
    <row r="694" spans="1:73" x14ac:dyDescent="0.25">
      <c r="A694" s="44">
        <f t="shared" si="99"/>
        <v>2016</v>
      </c>
      <c r="B694" s="44" t="str">
        <f t="shared" si="99"/>
        <v>FEBRERO</v>
      </c>
      <c r="C694" s="44">
        <v>21</v>
      </c>
      <c r="D694" s="44" t="str">
        <f t="shared" si="98"/>
        <v>FEBRERO 2016 / 20</v>
      </c>
      <c r="E694" s="104"/>
      <c r="F694" s="77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Q694" s="113"/>
      <c r="R694" s="113"/>
      <c r="S694" s="415"/>
      <c r="T694" s="113"/>
      <c r="U694" s="113"/>
      <c r="V694" s="104"/>
      <c r="W694" s="104"/>
      <c r="X694" s="104"/>
      <c r="Y694" s="104"/>
      <c r="Z694" s="104"/>
      <c r="AA694" s="230"/>
      <c r="AB694" s="115">
        <v>20</v>
      </c>
      <c r="AC694" s="66">
        <v>42421</v>
      </c>
      <c r="AD694" s="67">
        <v>61144</v>
      </c>
      <c r="AE694" s="68" t="s">
        <v>36</v>
      </c>
      <c r="AF694" s="69">
        <v>0.56340000000000001</v>
      </c>
      <c r="AG694" s="69">
        <v>87</v>
      </c>
      <c r="AH694" s="69">
        <v>34</v>
      </c>
      <c r="AI694" s="70">
        <v>1.23</v>
      </c>
      <c r="AJ694" s="70">
        <v>0</v>
      </c>
      <c r="AK694" s="71" t="s">
        <v>20</v>
      </c>
      <c r="AL694" s="69">
        <v>40</v>
      </c>
      <c r="AM694" s="71" t="s">
        <v>35</v>
      </c>
      <c r="AN694" s="70">
        <v>21189</v>
      </c>
      <c r="AO694" s="70">
        <v>0.53</v>
      </c>
      <c r="AP694" s="410"/>
      <c r="AQ694" s="99">
        <v>0.52</v>
      </c>
      <c r="AR694" s="99">
        <v>0.56999999999999995</v>
      </c>
      <c r="AS694" s="90">
        <v>80</v>
      </c>
      <c r="AT694" s="90">
        <v>170</v>
      </c>
      <c r="AU694" s="90">
        <v>36</v>
      </c>
      <c r="AV694" s="90">
        <v>2</v>
      </c>
      <c r="AW694" s="90">
        <v>3</v>
      </c>
      <c r="AX694" s="230"/>
      <c r="AY694" s="104"/>
      <c r="AZ694" s="104"/>
      <c r="BA694" s="104"/>
      <c r="BB694" s="104"/>
      <c r="BC694" s="104"/>
      <c r="BD694" s="104"/>
      <c r="BE694" s="104"/>
      <c r="BF694" s="104"/>
      <c r="BG694" s="104"/>
      <c r="BH694" s="104"/>
      <c r="BI694" s="104"/>
      <c r="BJ694" s="104"/>
      <c r="BK694" s="104"/>
      <c r="BL694" s="104"/>
      <c r="BM694" s="104"/>
      <c r="BN694" s="421"/>
      <c r="BO694" s="104"/>
      <c r="BP694" s="104"/>
      <c r="BQ694" s="104"/>
      <c r="BR694" s="104"/>
      <c r="BS694" s="104"/>
      <c r="BT694" s="104"/>
      <c r="BU694" s="104"/>
    </row>
    <row r="695" spans="1:73" x14ac:dyDescent="0.25">
      <c r="A695" s="44">
        <f t="shared" si="99"/>
        <v>2016</v>
      </c>
      <c r="B695" s="44" t="str">
        <f t="shared" si="99"/>
        <v>FEBRERO</v>
      </c>
      <c r="C695" s="44">
        <v>22</v>
      </c>
      <c r="D695" s="44" t="str">
        <f t="shared" si="98"/>
        <v>FEBRERO 2016 / 21</v>
      </c>
      <c r="E695" s="104"/>
      <c r="F695" s="77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Q695" s="113"/>
      <c r="R695" s="113"/>
      <c r="S695" s="415"/>
      <c r="T695" s="113"/>
      <c r="U695" s="113"/>
      <c r="V695" s="104"/>
      <c r="W695" s="104"/>
      <c r="X695" s="104"/>
      <c r="Y695" s="104"/>
      <c r="Z695" s="104"/>
      <c r="AA695" s="230"/>
      <c r="AB695" s="115">
        <v>21</v>
      </c>
      <c r="AC695" s="66">
        <v>42422</v>
      </c>
      <c r="AD695" s="67">
        <v>61158</v>
      </c>
      <c r="AE695" s="68" t="s">
        <v>148</v>
      </c>
      <c r="AF695" s="69">
        <v>0.5645</v>
      </c>
      <c r="AG695" s="69">
        <v>85</v>
      </c>
      <c r="AH695" s="69">
        <v>34</v>
      </c>
      <c r="AI695" s="70">
        <v>1.23</v>
      </c>
      <c r="AJ695" s="70">
        <v>0</v>
      </c>
      <c r="AK695" s="71" t="s">
        <v>20</v>
      </c>
      <c r="AL695" s="69">
        <v>40</v>
      </c>
      <c r="AM695" s="71" t="s">
        <v>35</v>
      </c>
      <c r="AN695" s="70">
        <v>21185</v>
      </c>
      <c r="AO695" s="70">
        <v>0.48</v>
      </c>
      <c r="AP695" s="410"/>
      <c r="AQ695" s="99">
        <v>0.52</v>
      </c>
      <c r="AR695" s="99">
        <v>0.56999999999999995</v>
      </c>
      <c r="AS695" s="90">
        <v>80</v>
      </c>
      <c r="AT695" s="90">
        <v>170</v>
      </c>
      <c r="AU695" s="90">
        <v>36</v>
      </c>
      <c r="AV695" s="90">
        <v>2</v>
      </c>
      <c r="AW695" s="90">
        <v>3</v>
      </c>
      <c r="AX695" s="230"/>
      <c r="AY695" s="104"/>
      <c r="AZ695" s="104"/>
      <c r="BA695" s="104"/>
      <c r="BB695" s="104"/>
      <c r="BC695" s="104"/>
      <c r="BD695" s="104"/>
      <c r="BE695" s="104"/>
      <c r="BF695" s="104"/>
      <c r="BG695" s="104"/>
      <c r="BH695" s="104"/>
      <c r="BI695" s="104"/>
      <c r="BJ695" s="104"/>
      <c r="BK695" s="104"/>
      <c r="BL695" s="104"/>
      <c r="BM695" s="104"/>
      <c r="BN695" s="421"/>
      <c r="BO695" s="104"/>
      <c r="BP695" s="104"/>
      <c r="BQ695" s="104"/>
      <c r="BR695" s="104"/>
      <c r="BS695" s="104"/>
      <c r="BT695" s="104"/>
      <c r="BU695" s="104"/>
    </row>
    <row r="696" spans="1:73" x14ac:dyDescent="0.25">
      <c r="A696" s="44">
        <f t="shared" si="99"/>
        <v>2016</v>
      </c>
      <c r="B696" s="44" t="str">
        <f t="shared" si="99"/>
        <v>FEBRERO</v>
      </c>
      <c r="C696" s="44">
        <v>23</v>
      </c>
      <c r="D696" s="44" t="str">
        <f t="shared" si="98"/>
        <v>FEBRERO 2016 / 22</v>
      </c>
      <c r="E696" s="104"/>
      <c r="F696" s="77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Q696" s="113"/>
      <c r="R696" s="113"/>
      <c r="S696" s="415"/>
      <c r="T696" s="113"/>
      <c r="U696" s="113"/>
      <c r="V696" s="104"/>
      <c r="W696" s="104"/>
      <c r="X696" s="104"/>
      <c r="Y696" s="104"/>
      <c r="Z696" s="104"/>
      <c r="AA696" s="230"/>
      <c r="AB696" s="115">
        <v>22</v>
      </c>
      <c r="AC696" s="66">
        <v>42423</v>
      </c>
      <c r="AD696" s="67">
        <v>61177</v>
      </c>
      <c r="AE696" s="68" t="s">
        <v>36</v>
      </c>
      <c r="AF696" s="69">
        <v>0.56369999999999998</v>
      </c>
      <c r="AG696" s="69">
        <v>87</v>
      </c>
      <c r="AH696" s="69">
        <v>34</v>
      </c>
      <c r="AI696" s="70">
        <v>1.19</v>
      </c>
      <c r="AJ696" s="70">
        <v>0</v>
      </c>
      <c r="AK696" s="71" t="s">
        <v>20</v>
      </c>
      <c r="AL696" s="69">
        <v>40</v>
      </c>
      <c r="AM696" s="71" t="s">
        <v>35</v>
      </c>
      <c r="AN696" s="70">
        <v>21183</v>
      </c>
      <c r="AO696" s="70">
        <v>0.76</v>
      </c>
      <c r="AP696" s="410"/>
      <c r="AQ696" s="99">
        <v>0.52</v>
      </c>
      <c r="AR696" s="99">
        <v>0.56999999999999995</v>
      </c>
      <c r="AS696" s="90">
        <v>80</v>
      </c>
      <c r="AT696" s="90">
        <v>170</v>
      </c>
      <c r="AU696" s="90">
        <v>36</v>
      </c>
      <c r="AV696" s="90">
        <v>2</v>
      </c>
      <c r="AW696" s="90">
        <v>3</v>
      </c>
      <c r="AX696" s="230"/>
      <c r="AY696" s="104"/>
      <c r="AZ696" s="104"/>
      <c r="BA696" s="104"/>
      <c r="BB696" s="104"/>
      <c r="BC696" s="104"/>
      <c r="BD696" s="104"/>
      <c r="BE696" s="104"/>
      <c r="BF696" s="104"/>
      <c r="BG696" s="104"/>
      <c r="BH696" s="104"/>
      <c r="BI696" s="104"/>
      <c r="BJ696" s="104"/>
      <c r="BK696" s="104"/>
      <c r="BL696" s="104"/>
      <c r="BM696" s="104"/>
      <c r="BN696" s="421"/>
      <c r="BO696" s="104"/>
      <c r="BP696" s="104"/>
      <c r="BQ696" s="104"/>
      <c r="BR696" s="104"/>
      <c r="BS696" s="104"/>
      <c r="BT696" s="104"/>
      <c r="BU696" s="104"/>
    </row>
    <row r="697" spans="1:73" x14ac:dyDescent="0.25">
      <c r="A697" s="44">
        <f t="shared" si="99"/>
        <v>2016</v>
      </c>
      <c r="B697" s="44" t="str">
        <f t="shared" si="99"/>
        <v>FEBRERO</v>
      </c>
      <c r="C697" s="44">
        <v>24</v>
      </c>
      <c r="D697" s="44" t="str">
        <f t="shared" si="98"/>
        <v>FEBRERO 2016 / 23</v>
      </c>
      <c r="E697" s="104"/>
      <c r="F697" s="77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Q697" s="113"/>
      <c r="R697" s="113"/>
      <c r="S697" s="415"/>
      <c r="T697" s="113"/>
      <c r="U697" s="113"/>
      <c r="V697" s="104"/>
      <c r="W697" s="104"/>
      <c r="X697" s="104"/>
      <c r="Y697" s="104"/>
      <c r="Z697" s="104"/>
      <c r="AA697" s="230"/>
      <c r="AB697" s="115">
        <v>23</v>
      </c>
      <c r="AC697" s="66">
        <v>42424</v>
      </c>
      <c r="AD697" s="67">
        <v>61208</v>
      </c>
      <c r="AE697" s="68" t="s">
        <v>148</v>
      </c>
      <c r="AF697" s="69">
        <v>0.56279999999999997</v>
      </c>
      <c r="AG697" s="69">
        <v>90</v>
      </c>
      <c r="AH697" s="69">
        <v>34</v>
      </c>
      <c r="AI697" s="70">
        <v>1.39</v>
      </c>
      <c r="AJ697" s="70">
        <v>0</v>
      </c>
      <c r="AK697" s="71" t="s">
        <v>20</v>
      </c>
      <c r="AL697" s="69">
        <v>40</v>
      </c>
      <c r="AM697" s="71" t="s">
        <v>35</v>
      </c>
      <c r="AN697" s="70">
        <v>21185</v>
      </c>
      <c r="AO697" s="70">
        <v>0.89</v>
      </c>
      <c r="AP697" s="410"/>
      <c r="AQ697" s="99">
        <v>0.52</v>
      </c>
      <c r="AR697" s="99">
        <v>0.56999999999999995</v>
      </c>
      <c r="AS697" s="90">
        <v>80</v>
      </c>
      <c r="AT697" s="90">
        <v>170</v>
      </c>
      <c r="AU697" s="90">
        <v>36</v>
      </c>
      <c r="AV697" s="90">
        <v>2</v>
      </c>
      <c r="AW697" s="90">
        <v>3</v>
      </c>
      <c r="AX697" s="230"/>
      <c r="AY697" s="104"/>
      <c r="AZ697" s="104"/>
      <c r="BA697" s="104"/>
      <c r="BB697" s="104"/>
      <c r="BC697" s="104"/>
      <c r="BD697" s="104"/>
      <c r="BE697" s="104"/>
      <c r="BF697" s="104"/>
      <c r="BG697" s="104"/>
      <c r="BH697" s="104"/>
      <c r="BI697" s="104"/>
      <c r="BJ697" s="104"/>
      <c r="BK697" s="104"/>
      <c r="BL697" s="104"/>
      <c r="BM697" s="104"/>
      <c r="BN697" s="421"/>
      <c r="BO697" s="104"/>
      <c r="BP697" s="104"/>
      <c r="BQ697" s="104"/>
      <c r="BR697" s="104"/>
      <c r="BS697" s="104"/>
      <c r="BT697" s="104"/>
      <c r="BU697" s="104"/>
    </row>
    <row r="698" spans="1:73" x14ac:dyDescent="0.25">
      <c r="A698" s="44">
        <f t="shared" si="99"/>
        <v>2016</v>
      </c>
      <c r="B698" s="44" t="str">
        <f t="shared" si="99"/>
        <v>FEBRERO</v>
      </c>
      <c r="C698" s="44">
        <v>25</v>
      </c>
      <c r="D698" s="44" t="str">
        <f t="shared" si="98"/>
        <v>FEBRERO 2016 / 24</v>
      </c>
      <c r="E698" s="104"/>
      <c r="F698" s="77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Q698" s="113"/>
      <c r="R698" s="113"/>
      <c r="S698" s="415"/>
      <c r="T698" s="113"/>
      <c r="U698" s="113"/>
      <c r="V698" s="104"/>
      <c r="W698" s="104"/>
      <c r="X698" s="104"/>
      <c r="Y698" s="104"/>
      <c r="Z698" s="104"/>
      <c r="AA698" s="230"/>
      <c r="AB698" s="115">
        <v>24</v>
      </c>
      <c r="AC698" s="66">
        <v>42425</v>
      </c>
      <c r="AD698" s="67">
        <v>61237</v>
      </c>
      <c r="AE698" s="68" t="s">
        <v>36</v>
      </c>
      <c r="AF698" s="69">
        <v>0.56310000000000004</v>
      </c>
      <c r="AG698" s="69">
        <v>89</v>
      </c>
      <c r="AH698" s="69">
        <v>34</v>
      </c>
      <c r="AI698" s="70">
        <v>1.24</v>
      </c>
      <c r="AJ698" s="70">
        <v>0</v>
      </c>
      <c r="AK698" s="71" t="s">
        <v>20</v>
      </c>
      <c r="AL698" s="69">
        <v>40</v>
      </c>
      <c r="AM698" s="71" t="s">
        <v>35</v>
      </c>
      <c r="AN698" s="70">
        <v>21186</v>
      </c>
      <c r="AO698" s="70">
        <v>0.83</v>
      </c>
      <c r="AP698" s="410"/>
      <c r="AQ698" s="99">
        <v>0.52</v>
      </c>
      <c r="AR698" s="99">
        <v>0.56999999999999995</v>
      </c>
      <c r="AS698" s="90">
        <v>80</v>
      </c>
      <c r="AT698" s="90">
        <v>170</v>
      </c>
      <c r="AU698" s="90">
        <v>36</v>
      </c>
      <c r="AV698" s="90">
        <v>2</v>
      </c>
      <c r="AW698" s="90">
        <v>3</v>
      </c>
      <c r="AX698" s="230"/>
      <c r="AY698" s="104"/>
      <c r="AZ698" s="104"/>
      <c r="BA698" s="104"/>
      <c r="BB698" s="104"/>
      <c r="BC698" s="104"/>
      <c r="BD698" s="104"/>
      <c r="BE698" s="104"/>
      <c r="BF698" s="104"/>
      <c r="BG698" s="104"/>
      <c r="BH698" s="104"/>
      <c r="BI698" s="104"/>
      <c r="BJ698" s="104"/>
      <c r="BK698" s="104"/>
      <c r="BL698" s="104"/>
      <c r="BM698" s="104"/>
      <c r="BN698" s="421"/>
      <c r="BO698" s="104"/>
      <c r="BP698" s="104"/>
      <c r="BQ698" s="104"/>
      <c r="BR698" s="104"/>
      <c r="BS698" s="104"/>
      <c r="BT698" s="104"/>
      <c r="BU698" s="104"/>
    </row>
    <row r="699" spans="1:73" x14ac:dyDescent="0.25">
      <c r="A699" s="44">
        <f t="shared" si="99"/>
        <v>2016</v>
      </c>
      <c r="B699" s="44" t="str">
        <f t="shared" si="99"/>
        <v>FEBRERO</v>
      </c>
      <c r="C699" s="44">
        <v>26</v>
      </c>
      <c r="D699" s="44" t="str">
        <f t="shared" si="98"/>
        <v>FEBRERO 2016 / 25</v>
      </c>
      <c r="E699" s="104"/>
      <c r="F699" s="77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Q699" s="113"/>
      <c r="R699" s="113"/>
      <c r="S699" s="415"/>
      <c r="T699" s="113"/>
      <c r="U699" s="113"/>
      <c r="V699" s="104"/>
      <c r="W699" s="104"/>
      <c r="X699" s="104"/>
      <c r="Y699" s="104"/>
      <c r="Z699" s="104"/>
      <c r="AA699" s="230"/>
      <c r="AB699" s="115">
        <v>25</v>
      </c>
      <c r="AC699" s="66">
        <v>42426</v>
      </c>
      <c r="AD699" s="67">
        <v>61286</v>
      </c>
      <c r="AE699" s="68" t="s">
        <v>148</v>
      </c>
      <c r="AF699" s="69">
        <v>0.56430000000000002</v>
      </c>
      <c r="AG699" s="69">
        <v>87</v>
      </c>
      <c r="AH699" s="69">
        <v>34</v>
      </c>
      <c r="AI699" s="70">
        <v>1.24</v>
      </c>
      <c r="AJ699" s="70">
        <v>0</v>
      </c>
      <c r="AK699" s="71" t="s">
        <v>20</v>
      </c>
      <c r="AL699" s="69">
        <v>40</v>
      </c>
      <c r="AM699" s="71" t="s">
        <v>35</v>
      </c>
      <c r="AN699" s="70">
        <v>21180</v>
      </c>
      <c r="AO699" s="70">
        <v>0.78</v>
      </c>
      <c r="AP699" s="410"/>
      <c r="AQ699" s="99">
        <v>0.52</v>
      </c>
      <c r="AR699" s="99">
        <v>0.56999999999999995</v>
      </c>
      <c r="AS699" s="90">
        <v>80</v>
      </c>
      <c r="AT699" s="90">
        <v>170</v>
      </c>
      <c r="AU699" s="90">
        <v>36</v>
      </c>
      <c r="AV699" s="90">
        <v>2</v>
      </c>
      <c r="AW699" s="90">
        <v>3</v>
      </c>
      <c r="AX699" s="230"/>
      <c r="AY699" s="104"/>
      <c r="AZ699" s="104"/>
      <c r="BA699" s="104"/>
      <c r="BB699" s="104"/>
      <c r="BC699" s="104"/>
      <c r="BD699" s="104"/>
      <c r="BE699" s="104"/>
      <c r="BF699" s="104"/>
      <c r="BG699" s="104"/>
      <c r="BH699" s="104"/>
      <c r="BI699" s="104"/>
      <c r="BJ699" s="104"/>
      <c r="BK699" s="104"/>
      <c r="BL699" s="104"/>
      <c r="BM699" s="104"/>
      <c r="BN699" s="421"/>
      <c r="BO699" s="104"/>
      <c r="BP699" s="104"/>
      <c r="BQ699" s="104"/>
      <c r="BR699" s="104"/>
      <c r="BS699" s="104"/>
      <c r="BT699" s="104"/>
      <c r="BU699" s="104"/>
    </row>
    <row r="700" spans="1:73" x14ac:dyDescent="0.25">
      <c r="A700" s="44">
        <f t="shared" si="99"/>
        <v>2016</v>
      </c>
      <c r="B700" s="44" t="str">
        <f t="shared" si="99"/>
        <v>FEBRERO</v>
      </c>
      <c r="C700" s="44">
        <v>27</v>
      </c>
      <c r="D700" s="44" t="str">
        <f t="shared" si="98"/>
        <v>FEBRERO 2016 / 26</v>
      </c>
      <c r="E700" s="104"/>
      <c r="F700" s="77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Q700" s="113"/>
      <c r="R700" s="113"/>
      <c r="S700" s="415"/>
      <c r="T700" s="113"/>
      <c r="U700" s="113"/>
      <c r="V700" s="104"/>
      <c r="W700" s="104"/>
      <c r="X700" s="104"/>
      <c r="Y700" s="104"/>
      <c r="Z700" s="104"/>
      <c r="AA700" s="230"/>
      <c r="AB700" s="115">
        <v>26</v>
      </c>
      <c r="AC700" s="66">
        <v>42428</v>
      </c>
      <c r="AD700" s="67">
        <v>61308</v>
      </c>
      <c r="AE700" s="68" t="s">
        <v>148</v>
      </c>
      <c r="AF700" s="69">
        <v>0.56340000000000001</v>
      </c>
      <c r="AG700" s="69">
        <v>90</v>
      </c>
      <c r="AH700" s="69">
        <v>34</v>
      </c>
      <c r="AI700" s="70">
        <v>1.25</v>
      </c>
      <c r="AJ700" s="70">
        <v>0</v>
      </c>
      <c r="AK700" s="71" t="s">
        <v>20</v>
      </c>
      <c r="AL700" s="69">
        <v>40</v>
      </c>
      <c r="AM700" s="71" t="s">
        <v>35</v>
      </c>
      <c r="AN700" s="70">
        <v>21177</v>
      </c>
      <c r="AO700" s="70">
        <v>1.18</v>
      </c>
      <c r="AP700" s="410"/>
      <c r="AQ700" s="99">
        <v>0.52</v>
      </c>
      <c r="AR700" s="99">
        <v>0.56999999999999995</v>
      </c>
      <c r="AS700" s="90">
        <v>80</v>
      </c>
      <c r="AT700" s="90">
        <v>170</v>
      </c>
      <c r="AU700" s="90">
        <v>36</v>
      </c>
      <c r="AV700" s="90">
        <v>2</v>
      </c>
      <c r="AW700" s="90">
        <v>3</v>
      </c>
      <c r="AX700" s="230"/>
      <c r="AY700" s="104"/>
      <c r="AZ700" s="104"/>
      <c r="BA700" s="104"/>
      <c r="BB700" s="104"/>
      <c r="BC700" s="104"/>
      <c r="BD700" s="104"/>
      <c r="BE700" s="104"/>
      <c r="BF700" s="104"/>
      <c r="BG700" s="104"/>
      <c r="BH700" s="104"/>
      <c r="BI700" s="104"/>
      <c r="BJ700" s="104"/>
      <c r="BK700" s="104"/>
      <c r="BL700" s="104"/>
      <c r="BM700" s="104"/>
      <c r="BN700" s="421"/>
      <c r="BO700" s="104"/>
      <c r="BP700" s="104"/>
      <c r="BQ700" s="104"/>
      <c r="BR700" s="104"/>
      <c r="BS700" s="104"/>
      <c r="BT700" s="104"/>
      <c r="BU700" s="104"/>
    </row>
    <row r="701" spans="1:73" x14ac:dyDescent="0.25">
      <c r="A701" s="44">
        <f t="shared" si="99"/>
        <v>2016</v>
      </c>
      <c r="B701" s="44" t="str">
        <f t="shared" si="99"/>
        <v>FEBRERO</v>
      </c>
      <c r="C701" s="44">
        <v>28</v>
      </c>
      <c r="D701" s="44" t="str">
        <f t="shared" si="98"/>
        <v>FEBRERO 2016 / 27</v>
      </c>
      <c r="E701" s="104"/>
      <c r="F701" s="77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Q701" s="113"/>
      <c r="R701" s="113"/>
      <c r="S701" s="415"/>
      <c r="T701" s="113"/>
      <c r="U701" s="113"/>
      <c r="V701" s="104"/>
      <c r="W701" s="104"/>
      <c r="X701" s="104"/>
      <c r="Y701" s="104"/>
      <c r="Z701" s="104"/>
      <c r="AA701" s="230"/>
      <c r="AB701" s="115">
        <v>27</v>
      </c>
      <c r="AC701" s="66">
        <v>42428</v>
      </c>
      <c r="AD701" s="67">
        <v>61293</v>
      </c>
      <c r="AE701" s="68" t="s">
        <v>36</v>
      </c>
      <c r="AF701" s="69">
        <v>0.56410000000000005</v>
      </c>
      <c r="AG701" s="69">
        <v>88</v>
      </c>
      <c r="AH701" s="69">
        <v>34</v>
      </c>
      <c r="AI701" s="70">
        <v>1.18</v>
      </c>
      <c r="AJ701" s="70">
        <v>0</v>
      </c>
      <c r="AK701" s="71" t="s">
        <v>20</v>
      </c>
      <c r="AL701" s="69">
        <v>40</v>
      </c>
      <c r="AM701" s="71" t="s">
        <v>35</v>
      </c>
      <c r="AN701" s="70">
        <v>21177</v>
      </c>
      <c r="AO701" s="70">
        <v>1.01</v>
      </c>
      <c r="AP701" s="410"/>
      <c r="AQ701" s="99">
        <v>0.52</v>
      </c>
      <c r="AR701" s="99">
        <v>0.56999999999999995</v>
      </c>
      <c r="AS701" s="90">
        <v>80</v>
      </c>
      <c r="AT701" s="90">
        <v>170</v>
      </c>
      <c r="AU701" s="90">
        <v>36</v>
      </c>
      <c r="AV701" s="90">
        <v>2</v>
      </c>
      <c r="AW701" s="90">
        <v>3</v>
      </c>
      <c r="AX701" s="230"/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  <c r="BK701" s="104"/>
      <c r="BL701" s="104"/>
      <c r="BM701" s="104"/>
      <c r="BN701" s="421"/>
      <c r="BO701" s="104"/>
      <c r="BP701" s="104"/>
      <c r="BQ701" s="104"/>
      <c r="BR701" s="104"/>
      <c r="BS701" s="104"/>
      <c r="BT701" s="104"/>
      <c r="BU701" s="104"/>
    </row>
    <row r="702" spans="1:73" x14ac:dyDescent="0.25">
      <c r="A702" s="44">
        <f t="shared" si="99"/>
        <v>2016</v>
      </c>
      <c r="B702" s="44" t="str">
        <f t="shared" si="99"/>
        <v>FEBRERO</v>
      </c>
      <c r="C702" s="44">
        <v>29</v>
      </c>
      <c r="D702" s="44" t="str">
        <f t="shared" si="98"/>
        <v>FEBRERO 2016 / 28</v>
      </c>
      <c r="E702" s="104"/>
      <c r="F702" s="77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Q702" s="113"/>
      <c r="R702" s="113"/>
      <c r="S702" s="415"/>
      <c r="T702" s="113"/>
      <c r="U702" s="113"/>
      <c r="V702" s="104"/>
      <c r="W702" s="104"/>
      <c r="X702" s="104"/>
      <c r="Y702" s="104"/>
      <c r="Z702" s="104"/>
      <c r="AA702" s="230"/>
      <c r="AB702" s="115">
        <v>28</v>
      </c>
      <c r="AC702" s="66">
        <v>42429</v>
      </c>
      <c r="AD702" s="67">
        <v>61482</v>
      </c>
      <c r="AE702" s="68" t="s">
        <v>36</v>
      </c>
      <c r="AF702" s="69">
        <v>0.56320000000000003</v>
      </c>
      <c r="AG702" s="69">
        <v>90</v>
      </c>
      <c r="AH702" s="69">
        <v>34</v>
      </c>
      <c r="AI702" s="70">
        <v>1.28</v>
      </c>
      <c r="AJ702" s="70">
        <v>0</v>
      </c>
      <c r="AK702" s="71" t="s">
        <v>20</v>
      </c>
      <c r="AL702" s="69">
        <v>40</v>
      </c>
      <c r="AM702" s="71" t="s">
        <v>35</v>
      </c>
      <c r="AN702" s="70">
        <v>21175</v>
      </c>
      <c r="AO702" s="70">
        <v>1.33</v>
      </c>
      <c r="AP702" s="410"/>
      <c r="AQ702" s="99">
        <v>0.52</v>
      </c>
      <c r="AR702" s="99">
        <v>0.56999999999999995</v>
      </c>
      <c r="AS702" s="90">
        <v>80</v>
      </c>
      <c r="AT702" s="90">
        <v>170</v>
      </c>
      <c r="AU702" s="90">
        <v>36</v>
      </c>
      <c r="AV702" s="90">
        <v>2</v>
      </c>
      <c r="AW702" s="90">
        <v>3</v>
      </c>
      <c r="AX702" s="230"/>
      <c r="AY702" s="104"/>
      <c r="AZ702" s="104"/>
      <c r="BA702" s="104"/>
      <c r="BB702" s="104"/>
      <c r="BC702" s="104"/>
      <c r="BD702" s="104"/>
      <c r="BE702" s="104"/>
      <c r="BF702" s="104"/>
      <c r="BG702" s="104"/>
      <c r="BH702" s="104"/>
      <c r="BI702" s="104"/>
      <c r="BJ702" s="104"/>
      <c r="BK702" s="104"/>
      <c r="BL702" s="104"/>
      <c r="BM702" s="104"/>
      <c r="BN702" s="421"/>
      <c r="BO702" s="104"/>
      <c r="BP702" s="104"/>
      <c r="BQ702" s="104"/>
      <c r="BR702" s="104"/>
      <c r="BS702" s="104"/>
      <c r="BT702" s="104"/>
      <c r="BU702" s="104"/>
    </row>
    <row r="703" spans="1:73" x14ac:dyDescent="0.25">
      <c r="A703" s="44">
        <f t="shared" si="99"/>
        <v>2016</v>
      </c>
      <c r="B703" s="44" t="str">
        <f t="shared" si="99"/>
        <v>FEBRERO</v>
      </c>
      <c r="C703" s="44">
        <v>30</v>
      </c>
      <c r="D703" s="44" t="str">
        <f t="shared" si="98"/>
        <v>FEBRERO 2016 / 29</v>
      </c>
      <c r="S703" s="417"/>
    </row>
    <row r="704" spans="1:73" x14ac:dyDescent="0.25">
      <c r="A704" s="44">
        <f t="shared" si="99"/>
        <v>2016</v>
      </c>
      <c r="B704" s="44" t="str">
        <f t="shared" si="99"/>
        <v>FEBRERO</v>
      </c>
      <c r="C704" s="44">
        <v>31</v>
      </c>
      <c r="D704" s="44" t="str">
        <f t="shared" si="98"/>
        <v>FEBRERO 2016 / 30</v>
      </c>
      <c r="S704" s="417"/>
    </row>
    <row r="705" spans="1:74" s="206" customFormat="1" ht="15.75" x14ac:dyDescent="0.25">
      <c r="D705" s="44" t="str">
        <f t="shared" si="98"/>
        <v>FEBRERO 2016 / 31</v>
      </c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17"/>
      <c r="T705" s="44"/>
      <c r="U705" s="44"/>
      <c r="V705" s="44"/>
      <c r="W705" s="44"/>
      <c r="X705" s="44"/>
      <c r="Y705" s="44"/>
      <c r="Z705" s="44"/>
      <c r="AA705" s="207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11"/>
      <c r="AQ705" s="44"/>
      <c r="AR705" s="44"/>
      <c r="AS705" s="44"/>
      <c r="AT705" s="44"/>
      <c r="AU705" s="44"/>
      <c r="AV705" s="44"/>
      <c r="AW705" s="44"/>
      <c r="AX705" s="207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22"/>
      <c r="BO705" s="44"/>
      <c r="BP705" s="44"/>
      <c r="BQ705" s="44"/>
      <c r="BR705" s="44"/>
      <c r="BS705" s="44"/>
      <c r="BT705" s="44"/>
      <c r="BU705" s="44"/>
      <c r="BV705" s="209" t="str">
        <f>IFERROR(AVERAGE(BV674:BV704),"")</f>
        <v/>
      </c>
    </row>
    <row r="706" spans="1:74" ht="15.75" x14ac:dyDescent="0.25">
      <c r="A706" s="44">
        <v>2016</v>
      </c>
      <c r="B706" s="44" t="s">
        <v>241</v>
      </c>
      <c r="C706" s="44">
        <v>1</v>
      </c>
      <c r="D706" s="208" t="s">
        <v>228</v>
      </c>
      <c r="E706" s="209">
        <f t="shared" ref="E706:AJ706" si="100">IFERROR(AVERAGE(E675:E705),"")</f>
        <v>5</v>
      </c>
      <c r="F706" s="209">
        <f t="shared" si="100"/>
        <v>42414.777777777781</v>
      </c>
      <c r="G706" s="209">
        <f t="shared" si="100"/>
        <v>61003</v>
      </c>
      <c r="H706" s="209" t="str">
        <f t="shared" si="100"/>
        <v/>
      </c>
      <c r="I706" s="209">
        <f t="shared" si="100"/>
        <v>0.55233333333333334</v>
      </c>
      <c r="J706" s="209">
        <f t="shared" si="100"/>
        <v>95.666666666666671</v>
      </c>
      <c r="K706" s="209">
        <f t="shared" si="100"/>
        <v>28.333333333333332</v>
      </c>
      <c r="L706" s="209">
        <f t="shared" si="100"/>
        <v>1.0799999999999998</v>
      </c>
      <c r="M706" s="209">
        <f t="shared" si="100"/>
        <v>0</v>
      </c>
      <c r="N706" s="209" t="str">
        <f t="shared" si="100"/>
        <v/>
      </c>
      <c r="O706" s="209">
        <f t="shared" si="100"/>
        <v>3</v>
      </c>
      <c r="P706" s="209" t="str">
        <f t="shared" si="100"/>
        <v/>
      </c>
      <c r="Q706" s="209">
        <f t="shared" si="100"/>
        <v>21260.333333333332</v>
      </c>
      <c r="R706" s="209">
        <f t="shared" si="100"/>
        <v>1.2988888888888885</v>
      </c>
      <c r="S706" s="418" t="str">
        <f t="shared" si="100"/>
        <v/>
      </c>
      <c r="T706" s="209">
        <f t="shared" si="100"/>
        <v>0.52</v>
      </c>
      <c r="U706" s="209">
        <f t="shared" si="100"/>
        <v>0.56999999999999995</v>
      </c>
      <c r="V706" s="209">
        <f t="shared" si="100"/>
        <v>80</v>
      </c>
      <c r="W706" s="209">
        <f t="shared" si="100"/>
        <v>170</v>
      </c>
      <c r="X706" s="209">
        <f t="shared" si="100"/>
        <v>36</v>
      </c>
      <c r="Y706" s="209">
        <f t="shared" si="100"/>
        <v>2</v>
      </c>
      <c r="Z706" s="209">
        <f t="shared" si="100"/>
        <v>3</v>
      </c>
      <c r="AA706" s="209" t="str">
        <f t="shared" si="100"/>
        <v/>
      </c>
      <c r="AB706" s="209">
        <f t="shared" si="100"/>
        <v>14.5</v>
      </c>
      <c r="AC706" s="209">
        <f t="shared" si="100"/>
        <v>42415.75</v>
      </c>
      <c r="AD706" s="209">
        <f t="shared" si="100"/>
        <v>61030.285714285717</v>
      </c>
      <c r="AE706" s="209" t="str">
        <f t="shared" si="100"/>
        <v/>
      </c>
      <c r="AF706" s="209">
        <f t="shared" si="100"/>
        <v>0.56248928571428569</v>
      </c>
      <c r="AG706" s="209">
        <f t="shared" si="100"/>
        <v>89.607142857142861</v>
      </c>
      <c r="AH706" s="209">
        <f t="shared" si="100"/>
        <v>34</v>
      </c>
      <c r="AI706" s="209">
        <f t="shared" si="100"/>
        <v>1.1367857142857143</v>
      </c>
      <c r="AJ706" s="209">
        <f t="shared" si="100"/>
        <v>0</v>
      </c>
      <c r="AK706" s="209" t="str">
        <f t="shared" ref="AK706:BP706" si="101">IFERROR(AVERAGE(AK675:AK705),"")</f>
        <v/>
      </c>
      <c r="AL706" s="209">
        <f t="shared" si="101"/>
        <v>40.035714285714285</v>
      </c>
      <c r="AM706" s="209" t="str">
        <f t="shared" si="101"/>
        <v/>
      </c>
      <c r="AN706" s="209">
        <f t="shared" si="101"/>
        <v>21190.571428571428</v>
      </c>
      <c r="AO706" s="209">
        <f t="shared" si="101"/>
        <v>0.72357142857142853</v>
      </c>
      <c r="AP706" s="412" t="str">
        <f t="shared" si="101"/>
        <v/>
      </c>
      <c r="AQ706" s="209">
        <f t="shared" si="101"/>
        <v>0.51999999999999968</v>
      </c>
      <c r="AR706" s="209">
        <f t="shared" si="101"/>
        <v>0.57000000000000017</v>
      </c>
      <c r="AS706" s="209">
        <f t="shared" si="101"/>
        <v>80</v>
      </c>
      <c r="AT706" s="209">
        <f t="shared" si="101"/>
        <v>170</v>
      </c>
      <c r="AU706" s="209">
        <f t="shared" si="101"/>
        <v>36</v>
      </c>
      <c r="AV706" s="209">
        <f t="shared" si="101"/>
        <v>2</v>
      </c>
      <c r="AW706" s="209">
        <f t="shared" si="101"/>
        <v>3</v>
      </c>
      <c r="AX706" s="209" t="str">
        <f t="shared" si="101"/>
        <v/>
      </c>
      <c r="AY706" s="209">
        <f t="shared" si="101"/>
        <v>2.5</v>
      </c>
      <c r="AZ706" s="209">
        <f t="shared" si="101"/>
        <v>42419.5</v>
      </c>
      <c r="BA706" s="209" t="str">
        <f t="shared" si="101"/>
        <v/>
      </c>
      <c r="BB706" s="209" t="str">
        <f t="shared" si="101"/>
        <v/>
      </c>
      <c r="BC706" s="209">
        <f t="shared" si="101"/>
        <v>0.56382500000000002</v>
      </c>
      <c r="BD706" s="209">
        <f t="shared" si="101"/>
        <v>84.5</v>
      </c>
      <c r="BE706" s="209">
        <f t="shared" si="101"/>
        <v>33.512</v>
      </c>
      <c r="BF706" s="209">
        <f t="shared" si="101"/>
        <v>0.84</v>
      </c>
      <c r="BG706" s="209">
        <f t="shared" si="101"/>
        <v>1.425</v>
      </c>
      <c r="BH706" s="209">
        <f t="shared" si="101"/>
        <v>0.02</v>
      </c>
      <c r="BI706" s="209">
        <f t="shared" si="101"/>
        <v>1</v>
      </c>
      <c r="BJ706" s="209">
        <f t="shared" si="101"/>
        <v>5.0000000000000001E-3</v>
      </c>
      <c r="BK706" s="209" t="str">
        <f t="shared" si="101"/>
        <v/>
      </c>
      <c r="BL706" s="209">
        <f t="shared" si="101"/>
        <v>21231.75</v>
      </c>
      <c r="BM706" s="209">
        <f t="shared" si="101"/>
        <v>0.5</v>
      </c>
      <c r="BN706" s="423" t="str">
        <f t="shared" si="101"/>
        <v/>
      </c>
      <c r="BO706" s="209">
        <f t="shared" si="101"/>
        <v>0.52</v>
      </c>
      <c r="BP706" s="209">
        <f t="shared" si="101"/>
        <v>0.56999999999999995</v>
      </c>
      <c r="BQ706" s="209">
        <f t="shared" ref="BQ706:BU706" si="102">IFERROR(AVERAGE(BQ675:BQ705),"")</f>
        <v>80</v>
      </c>
      <c r="BR706" s="209">
        <f t="shared" si="102"/>
        <v>170</v>
      </c>
      <c r="BS706" s="209">
        <f t="shared" si="102"/>
        <v>36</v>
      </c>
      <c r="BT706" s="209">
        <f t="shared" si="102"/>
        <v>2</v>
      </c>
      <c r="BU706" s="209">
        <f t="shared" si="102"/>
        <v>3</v>
      </c>
    </row>
    <row r="707" spans="1:74" x14ac:dyDescent="0.25">
      <c r="A707" s="44">
        <f>A706</f>
        <v>2016</v>
      </c>
      <c r="B707" s="44" t="str">
        <f>B706</f>
        <v>MARZO</v>
      </c>
      <c r="C707" s="44">
        <v>2</v>
      </c>
      <c r="D707" s="44" t="str">
        <f t="shared" ref="D707:D737" si="103">B706&amp;" "&amp;A706&amp;" / "&amp;C706</f>
        <v>MARZO 2016 / 1</v>
      </c>
      <c r="E707" s="127">
        <v>1</v>
      </c>
      <c r="F707" s="80">
        <v>42403</v>
      </c>
      <c r="G707" s="128">
        <v>60756</v>
      </c>
      <c r="H707" s="128" t="s">
        <v>19</v>
      </c>
      <c r="I707" s="129">
        <v>0.55179999999999996</v>
      </c>
      <c r="J707" s="130">
        <v>97</v>
      </c>
      <c r="K707" s="130">
        <v>29</v>
      </c>
      <c r="L707" s="130">
        <v>1.6</v>
      </c>
      <c r="M707" s="130">
        <v>0</v>
      </c>
      <c r="N707" s="131" t="s">
        <v>20</v>
      </c>
      <c r="O707" s="130">
        <v>3</v>
      </c>
      <c r="P707" s="131" t="s">
        <v>21</v>
      </c>
      <c r="Q707" s="132">
        <v>21252</v>
      </c>
      <c r="R707" s="130">
        <v>0.96</v>
      </c>
      <c r="S707" s="414"/>
      <c r="T707" s="133">
        <v>0.52</v>
      </c>
      <c r="U707" s="133">
        <v>0.56999999999999995</v>
      </c>
      <c r="V707" s="133">
        <v>80</v>
      </c>
      <c r="W707" s="133">
        <v>170</v>
      </c>
      <c r="X707" s="133">
        <v>36</v>
      </c>
      <c r="Y707" s="133">
        <v>2</v>
      </c>
      <c r="Z707" s="133">
        <v>3</v>
      </c>
      <c r="AA707" s="230"/>
      <c r="AB707" s="115">
        <v>1</v>
      </c>
      <c r="AC707" s="66">
        <v>42430</v>
      </c>
      <c r="AD707" s="67">
        <v>61503</v>
      </c>
      <c r="AE707" s="68" t="s">
        <v>148</v>
      </c>
      <c r="AF707" s="69">
        <v>0.56410000000000005</v>
      </c>
      <c r="AG707" s="69">
        <v>88</v>
      </c>
      <c r="AH707" s="69">
        <v>34</v>
      </c>
      <c r="AI707" s="70">
        <v>1.1200000000000001</v>
      </c>
      <c r="AJ707" s="70">
        <v>0</v>
      </c>
      <c r="AK707" s="71" t="s">
        <v>20</v>
      </c>
      <c r="AL707" s="69">
        <v>40</v>
      </c>
      <c r="AM707" s="71" t="s">
        <v>35</v>
      </c>
      <c r="AN707" s="70">
        <v>21178</v>
      </c>
      <c r="AO707" s="70">
        <v>1</v>
      </c>
      <c r="AP707" s="410"/>
      <c r="AQ707" s="99">
        <v>0.52</v>
      </c>
      <c r="AR707" s="99">
        <v>0.56999999999999995</v>
      </c>
      <c r="AS707" s="90">
        <v>80</v>
      </c>
      <c r="AT707" s="90">
        <v>170</v>
      </c>
      <c r="AU707" s="90">
        <v>36</v>
      </c>
      <c r="AV707" s="90">
        <v>2</v>
      </c>
      <c r="AW707" s="90">
        <v>3</v>
      </c>
      <c r="AX707" s="230"/>
      <c r="AY707" s="127">
        <v>1</v>
      </c>
      <c r="AZ707" s="134">
        <v>42410</v>
      </c>
      <c r="BA707" s="135"/>
      <c r="BB707" s="135"/>
      <c r="BC707" s="135">
        <v>0.56340000000000001</v>
      </c>
      <c r="BD707" s="136">
        <v>85</v>
      </c>
      <c r="BE707" s="137">
        <f>((9/5)*BF707)+32</f>
        <v>33.512</v>
      </c>
      <c r="BF707" s="136">
        <v>0.84</v>
      </c>
      <c r="BG707" s="136">
        <v>0.8</v>
      </c>
      <c r="BH707" s="136">
        <v>0.02</v>
      </c>
      <c r="BI707" s="136">
        <v>1</v>
      </c>
      <c r="BJ707" s="138">
        <v>5.0000000000000001E-3</v>
      </c>
      <c r="BK707" s="135" t="s">
        <v>37</v>
      </c>
      <c r="BL707" s="136">
        <v>21235</v>
      </c>
      <c r="BM707" s="136">
        <v>0.5</v>
      </c>
      <c r="BN707" s="424"/>
      <c r="BO707" s="133">
        <v>0.52</v>
      </c>
      <c r="BP707" s="133">
        <v>0.56999999999999995</v>
      </c>
      <c r="BQ707" s="133">
        <v>80</v>
      </c>
      <c r="BR707" s="133">
        <v>170</v>
      </c>
      <c r="BS707" s="133">
        <v>36</v>
      </c>
      <c r="BT707" s="133">
        <v>2</v>
      </c>
      <c r="BU707" s="133">
        <v>3</v>
      </c>
    </row>
    <row r="708" spans="1:74" x14ac:dyDescent="0.25">
      <c r="A708" s="44">
        <f t="shared" ref="A708:B736" si="104">A707</f>
        <v>2016</v>
      </c>
      <c r="B708" s="44" t="str">
        <f t="shared" si="104"/>
        <v>MARZO</v>
      </c>
      <c r="C708" s="44">
        <v>3</v>
      </c>
      <c r="D708" s="44" t="str">
        <f t="shared" si="103"/>
        <v>MARZO 2016 / 2</v>
      </c>
      <c r="E708" s="127">
        <v>2</v>
      </c>
      <c r="F708" s="80">
        <v>42405</v>
      </c>
      <c r="G708" s="128">
        <v>60811</v>
      </c>
      <c r="H708" s="128" t="s">
        <v>19</v>
      </c>
      <c r="I708" s="129">
        <v>0.5534</v>
      </c>
      <c r="J708" s="130">
        <v>94</v>
      </c>
      <c r="K708" s="130">
        <v>29</v>
      </c>
      <c r="L708" s="130">
        <v>1.51</v>
      </c>
      <c r="M708" s="130">
        <v>0</v>
      </c>
      <c r="N708" s="131" t="s">
        <v>20</v>
      </c>
      <c r="O708" s="130">
        <v>3</v>
      </c>
      <c r="P708" s="131" t="s">
        <v>21</v>
      </c>
      <c r="Q708" s="132">
        <v>21258</v>
      </c>
      <c r="R708" s="130">
        <v>0.84</v>
      </c>
      <c r="S708" s="414"/>
      <c r="T708" s="133">
        <v>0.52</v>
      </c>
      <c r="U708" s="133">
        <v>0.56999999999999995</v>
      </c>
      <c r="V708" s="133">
        <v>80</v>
      </c>
      <c r="W708" s="133">
        <v>170</v>
      </c>
      <c r="X708" s="133">
        <v>36</v>
      </c>
      <c r="Y708" s="133">
        <v>2</v>
      </c>
      <c r="Z708" s="133">
        <v>3</v>
      </c>
      <c r="AA708" s="230"/>
      <c r="AB708" s="115">
        <v>2</v>
      </c>
      <c r="AC708" s="66">
        <v>42431</v>
      </c>
      <c r="AD708" s="67">
        <v>61531</v>
      </c>
      <c r="AE708" s="68" t="s">
        <v>36</v>
      </c>
      <c r="AF708" s="69">
        <v>0.5645</v>
      </c>
      <c r="AG708" s="69">
        <v>87</v>
      </c>
      <c r="AH708" s="69">
        <v>34</v>
      </c>
      <c r="AI708" s="70">
        <v>1.2</v>
      </c>
      <c r="AJ708" s="70">
        <v>0</v>
      </c>
      <c r="AK708" s="71" t="s">
        <v>20</v>
      </c>
      <c r="AL708" s="69">
        <v>41</v>
      </c>
      <c r="AM708" s="71" t="s">
        <v>35</v>
      </c>
      <c r="AN708" s="70">
        <v>21178</v>
      </c>
      <c r="AO708" s="70">
        <v>0.9</v>
      </c>
      <c r="AP708" s="410"/>
      <c r="AQ708" s="99">
        <v>0.52</v>
      </c>
      <c r="AR708" s="99">
        <v>0.56999999999999995</v>
      </c>
      <c r="AS708" s="90">
        <v>80</v>
      </c>
      <c r="AT708" s="90">
        <v>170</v>
      </c>
      <c r="AU708" s="90">
        <v>36</v>
      </c>
      <c r="AV708" s="90">
        <v>2</v>
      </c>
      <c r="AW708" s="90">
        <v>3</v>
      </c>
      <c r="AX708" s="230"/>
      <c r="AY708" s="127">
        <v>2</v>
      </c>
      <c r="AZ708" s="134">
        <v>42416</v>
      </c>
      <c r="BA708" s="135"/>
      <c r="BB708" s="135"/>
      <c r="BC708" s="135">
        <v>0.56640000000000001</v>
      </c>
      <c r="BD708" s="136">
        <v>80</v>
      </c>
      <c r="BE708" s="137">
        <f>((9/5)*BF708)+32</f>
        <v>33.512</v>
      </c>
      <c r="BF708" s="136">
        <v>0.84</v>
      </c>
      <c r="BG708" s="136">
        <v>1.7</v>
      </c>
      <c r="BH708" s="136">
        <v>0.02</v>
      </c>
      <c r="BI708" s="136">
        <v>1</v>
      </c>
      <c r="BJ708" s="138">
        <v>5.0000000000000001E-3</v>
      </c>
      <c r="BK708" s="135" t="s">
        <v>37</v>
      </c>
      <c r="BL708" s="136">
        <v>21212</v>
      </c>
      <c r="BM708" s="136">
        <v>0.5</v>
      </c>
      <c r="BN708" s="424"/>
      <c r="BO708" s="133">
        <v>0.52</v>
      </c>
      <c r="BP708" s="133">
        <v>0.56999999999999995</v>
      </c>
      <c r="BQ708" s="133">
        <v>80</v>
      </c>
      <c r="BR708" s="133">
        <v>170</v>
      </c>
      <c r="BS708" s="133">
        <v>36</v>
      </c>
      <c r="BT708" s="133">
        <v>2</v>
      </c>
      <c r="BU708" s="133">
        <v>3</v>
      </c>
    </row>
    <row r="709" spans="1:74" x14ac:dyDescent="0.25">
      <c r="A709" s="44">
        <f t="shared" si="104"/>
        <v>2016</v>
      </c>
      <c r="B709" s="44" t="str">
        <f t="shared" si="104"/>
        <v>MARZO</v>
      </c>
      <c r="C709" s="44">
        <v>4</v>
      </c>
      <c r="D709" s="44" t="str">
        <f t="shared" si="103"/>
        <v>MARZO 2016 / 3</v>
      </c>
      <c r="E709" s="127">
        <v>3</v>
      </c>
      <c r="F709" s="80">
        <v>42408</v>
      </c>
      <c r="G709" s="128">
        <v>60856</v>
      </c>
      <c r="H709" s="128" t="s">
        <v>19</v>
      </c>
      <c r="I709" s="129">
        <v>0.5534</v>
      </c>
      <c r="J709" s="130">
        <v>92</v>
      </c>
      <c r="K709" s="130">
        <v>29</v>
      </c>
      <c r="L709" s="130">
        <v>0.95</v>
      </c>
      <c r="M709" s="130">
        <v>0</v>
      </c>
      <c r="N709" s="131" t="s">
        <v>20</v>
      </c>
      <c r="O709" s="130">
        <v>3</v>
      </c>
      <c r="P709" s="131" t="s">
        <v>21</v>
      </c>
      <c r="Q709" s="132">
        <v>21258</v>
      </c>
      <c r="R709" s="130">
        <v>0.68</v>
      </c>
      <c r="S709" s="414"/>
      <c r="T709" s="133">
        <v>0.52</v>
      </c>
      <c r="U709" s="133">
        <v>0.56999999999999995</v>
      </c>
      <c r="V709" s="133">
        <v>80</v>
      </c>
      <c r="W709" s="133">
        <v>170</v>
      </c>
      <c r="X709" s="133">
        <v>36</v>
      </c>
      <c r="Y709" s="133">
        <v>2</v>
      </c>
      <c r="Z709" s="133">
        <v>3</v>
      </c>
      <c r="AA709" s="230"/>
      <c r="AB709" s="115">
        <v>3</v>
      </c>
      <c r="AC709" s="66">
        <v>42432</v>
      </c>
      <c r="AD709" s="67">
        <v>61552</v>
      </c>
      <c r="AE709" s="68" t="s">
        <v>148</v>
      </c>
      <c r="AF709" s="69">
        <v>0.56359999999999999</v>
      </c>
      <c r="AG709" s="69">
        <v>89</v>
      </c>
      <c r="AH709" s="69">
        <v>34</v>
      </c>
      <c r="AI709" s="70">
        <v>1.17</v>
      </c>
      <c r="AJ709" s="70">
        <v>0</v>
      </c>
      <c r="AK709" s="71" t="s">
        <v>20</v>
      </c>
      <c r="AL709" s="69">
        <v>40</v>
      </c>
      <c r="AM709" s="71" t="s">
        <v>35</v>
      </c>
      <c r="AN709" s="70">
        <v>21179</v>
      </c>
      <c r="AO709" s="70">
        <v>1.05</v>
      </c>
      <c r="AP709" s="410"/>
      <c r="AQ709" s="99">
        <v>0.52</v>
      </c>
      <c r="AR709" s="99">
        <v>0.56999999999999995</v>
      </c>
      <c r="AS709" s="90">
        <v>80</v>
      </c>
      <c r="AT709" s="90">
        <v>170</v>
      </c>
      <c r="AU709" s="90">
        <v>36</v>
      </c>
      <c r="AV709" s="90">
        <v>2</v>
      </c>
      <c r="AW709" s="90">
        <v>3</v>
      </c>
      <c r="AX709" s="230"/>
      <c r="AY709" s="127">
        <v>3</v>
      </c>
      <c r="AZ709" s="134">
        <v>42423</v>
      </c>
      <c r="BA709" s="135"/>
      <c r="BB709" s="135"/>
      <c r="BC709" s="135">
        <v>0.56240000000000001</v>
      </c>
      <c r="BD709" s="136">
        <v>87</v>
      </c>
      <c r="BE709" s="137">
        <f>((9/5)*BF709)+32</f>
        <v>33.512</v>
      </c>
      <c r="BF709" s="136">
        <v>0.84</v>
      </c>
      <c r="BG709" s="136">
        <v>2</v>
      </c>
      <c r="BH709" s="136">
        <v>0.02</v>
      </c>
      <c r="BI709" s="136">
        <v>1</v>
      </c>
      <c r="BJ709" s="138">
        <v>5.0000000000000001E-3</v>
      </c>
      <c r="BK709" s="135" t="s">
        <v>37</v>
      </c>
      <c r="BL709" s="136">
        <v>21243</v>
      </c>
      <c r="BM709" s="136">
        <v>0.5</v>
      </c>
      <c r="BN709" s="424"/>
      <c r="BO709" s="133">
        <v>0.52</v>
      </c>
      <c r="BP709" s="133">
        <v>0.56999999999999995</v>
      </c>
      <c r="BQ709" s="133">
        <v>80</v>
      </c>
      <c r="BR709" s="133">
        <v>170</v>
      </c>
      <c r="BS709" s="133">
        <v>36</v>
      </c>
      <c r="BT709" s="133">
        <v>2</v>
      </c>
      <c r="BU709" s="133">
        <v>3</v>
      </c>
    </row>
    <row r="710" spans="1:74" x14ac:dyDescent="0.25">
      <c r="A710" s="44">
        <f t="shared" si="104"/>
        <v>2016</v>
      </c>
      <c r="B710" s="44" t="str">
        <f t="shared" si="104"/>
        <v>MARZO</v>
      </c>
      <c r="C710" s="44">
        <v>5</v>
      </c>
      <c r="D710" s="44" t="str">
        <f t="shared" si="103"/>
        <v>MARZO 2016 / 4</v>
      </c>
      <c r="E710" s="127">
        <v>4</v>
      </c>
      <c r="F710" s="80">
        <v>42411</v>
      </c>
      <c r="G710" s="128">
        <v>60898</v>
      </c>
      <c r="H710" s="128" t="s">
        <v>19</v>
      </c>
      <c r="I710" s="129">
        <v>0.55179999999999996</v>
      </c>
      <c r="J710" s="130">
        <v>97</v>
      </c>
      <c r="K710" s="130">
        <v>28</v>
      </c>
      <c r="L710" s="130">
        <v>1.04</v>
      </c>
      <c r="M710" s="130">
        <v>0</v>
      </c>
      <c r="N710" s="131" t="s">
        <v>20</v>
      </c>
      <c r="O710" s="130">
        <v>3</v>
      </c>
      <c r="P710" s="131" t="s">
        <v>21</v>
      </c>
      <c r="Q710" s="132">
        <v>21267</v>
      </c>
      <c r="R710" s="130">
        <v>1.03</v>
      </c>
      <c r="S710" s="414"/>
      <c r="T710" s="133">
        <v>0.52</v>
      </c>
      <c r="U710" s="133">
        <v>0.56999999999999995</v>
      </c>
      <c r="V710" s="133">
        <v>80</v>
      </c>
      <c r="W710" s="133">
        <v>170</v>
      </c>
      <c r="X710" s="133">
        <v>36</v>
      </c>
      <c r="Y710" s="133">
        <v>2</v>
      </c>
      <c r="Z710" s="133">
        <v>3</v>
      </c>
      <c r="AA710" s="230"/>
      <c r="AB710" s="115">
        <v>4</v>
      </c>
      <c r="AC710" s="66">
        <v>42433</v>
      </c>
      <c r="AD710" s="67">
        <v>61587</v>
      </c>
      <c r="AE710" s="68" t="s">
        <v>36</v>
      </c>
      <c r="AF710" s="69">
        <v>0.5635</v>
      </c>
      <c r="AG710" s="69">
        <v>88</v>
      </c>
      <c r="AH710" s="69">
        <v>34</v>
      </c>
      <c r="AI710" s="70">
        <v>0.99</v>
      </c>
      <c r="AJ710" s="70">
        <v>0</v>
      </c>
      <c r="AK710" s="71" t="s">
        <v>20</v>
      </c>
      <c r="AL710" s="69">
        <v>41</v>
      </c>
      <c r="AM710" s="71" t="s">
        <v>35</v>
      </c>
      <c r="AN710" s="70">
        <v>21185</v>
      </c>
      <c r="AO710" s="70">
        <v>0.82</v>
      </c>
      <c r="AP710" s="410"/>
      <c r="AQ710" s="99">
        <v>0.52</v>
      </c>
      <c r="AR710" s="99">
        <v>0.56999999999999995</v>
      </c>
      <c r="AS710" s="90">
        <v>80</v>
      </c>
      <c r="AT710" s="90">
        <v>170</v>
      </c>
      <c r="AU710" s="90">
        <v>36</v>
      </c>
      <c r="AV710" s="90">
        <v>2</v>
      </c>
      <c r="AW710" s="90">
        <v>3</v>
      </c>
      <c r="AX710" s="230"/>
      <c r="AY710" s="127">
        <v>4</v>
      </c>
      <c r="AZ710" s="134">
        <v>42429</v>
      </c>
      <c r="BA710" s="135"/>
      <c r="BB710" s="135"/>
      <c r="BC710" s="135">
        <v>0.56310000000000004</v>
      </c>
      <c r="BD710" s="136">
        <v>86</v>
      </c>
      <c r="BE710" s="137">
        <f>((9/5)*BF710)+32</f>
        <v>33.512</v>
      </c>
      <c r="BF710" s="136">
        <v>0.84</v>
      </c>
      <c r="BG710" s="136">
        <v>1.2</v>
      </c>
      <c r="BH710" s="136">
        <v>0.02</v>
      </c>
      <c r="BI710" s="136">
        <v>1</v>
      </c>
      <c r="BJ710" s="138">
        <v>5.0000000000000001E-3</v>
      </c>
      <c r="BK710" s="135" t="s">
        <v>37</v>
      </c>
      <c r="BL710" s="136">
        <v>21237</v>
      </c>
      <c r="BM710" s="136">
        <v>0.5</v>
      </c>
      <c r="BN710" s="424"/>
      <c r="BO710" s="133">
        <v>0.52</v>
      </c>
      <c r="BP710" s="133">
        <v>0.56999999999999995</v>
      </c>
      <c r="BQ710" s="133">
        <v>80</v>
      </c>
      <c r="BR710" s="133">
        <v>170</v>
      </c>
      <c r="BS710" s="133">
        <v>36</v>
      </c>
      <c r="BT710" s="133">
        <v>2</v>
      </c>
      <c r="BU710" s="133">
        <v>3</v>
      </c>
    </row>
    <row r="711" spans="1:74" x14ac:dyDescent="0.25">
      <c r="A711" s="44">
        <f t="shared" si="104"/>
        <v>2016</v>
      </c>
      <c r="B711" s="44" t="str">
        <f t="shared" si="104"/>
        <v>MARZO</v>
      </c>
      <c r="C711" s="44">
        <v>6</v>
      </c>
      <c r="D711" s="44" t="str">
        <f t="shared" si="103"/>
        <v>MARZO 2016 / 5</v>
      </c>
      <c r="E711" s="127">
        <v>5</v>
      </c>
      <c r="F711" s="80">
        <v>42414</v>
      </c>
      <c r="G711" s="128">
        <v>60976</v>
      </c>
      <c r="H711" s="128" t="s">
        <v>19</v>
      </c>
      <c r="I711" s="129">
        <v>0.54890000000000005</v>
      </c>
      <c r="J711" s="130">
        <v>96</v>
      </c>
      <c r="K711" s="130">
        <v>28</v>
      </c>
      <c r="L711" s="130">
        <v>0.73</v>
      </c>
      <c r="M711" s="130">
        <v>0</v>
      </c>
      <c r="N711" s="131" t="s">
        <v>20</v>
      </c>
      <c r="O711" s="130">
        <v>3</v>
      </c>
      <c r="P711" s="131" t="s">
        <v>21</v>
      </c>
      <c r="Q711" s="132">
        <v>21271</v>
      </c>
      <c r="R711" s="130">
        <v>1.79</v>
      </c>
      <c r="S711" s="414"/>
      <c r="T711" s="133">
        <v>0.52</v>
      </c>
      <c r="U711" s="133">
        <v>0.56999999999999995</v>
      </c>
      <c r="V711" s="133">
        <v>80</v>
      </c>
      <c r="W711" s="133">
        <v>170</v>
      </c>
      <c r="X711" s="133">
        <v>36</v>
      </c>
      <c r="Y711" s="133">
        <v>2</v>
      </c>
      <c r="Z711" s="133">
        <v>3</v>
      </c>
      <c r="AA711" s="230"/>
      <c r="AB711" s="115">
        <v>5</v>
      </c>
      <c r="AC711" s="66">
        <v>42434</v>
      </c>
      <c r="AD711" s="67">
        <v>61604</v>
      </c>
      <c r="AE711" s="68" t="s">
        <v>148</v>
      </c>
      <c r="AF711" s="69">
        <v>0.56569999999999998</v>
      </c>
      <c r="AG711" s="69">
        <v>84</v>
      </c>
      <c r="AH711" s="69">
        <v>34</v>
      </c>
      <c r="AI711" s="70">
        <v>0.96</v>
      </c>
      <c r="AJ711" s="70">
        <v>0</v>
      </c>
      <c r="AK711" s="71" t="s">
        <v>20</v>
      </c>
      <c r="AL711" s="69">
        <v>40</v>
      </c>
      <c r="AM711" s="71" t="s">
        <v>35</v>
      </c>
      <c r="AN711" s="70">
        <v>21174</v>
      </c>
      <c r="AO711" s="70">
        <v>0.82</v>
      </c>
      <c r="AP711" s="410"/>
      <c r="AQ711" s="99">
        <v>0.52</v>
      </c>
      <c r="AR711" s="99">
        <v>0.56999999999999995</v>
      </c>
      <c r="AS711" s="90">
        <v>80</v>
      </c>
      <c r="AT711" s="90">
        <v>170</v>
      </c>
      <c r="AU711" s="90">
        <v>36</v>
      </c>
      <c r="AV711" s="90">
        <v>2</v>
      </c>
      <c r="AW711" s="90">
        <v>3</v>
      </c>
      <c r="AX711" s="230"/>
      <c r="AY711" s="127"/>
      <c r="AZ711" s="127"/>
      <c r="BA711" s="127"/>
      <c r="BB711" s="127"/>
      <c r="BC711" s="127"/>
      <c r="BD711" s="127"/>
      <c r="BE711" s="127"/>
      <c r="BF711" s="127"/>
      <c r="BG711" s="127"/>
      <c r="BH711" s="127"/>
      <c r="BI711" s="127"/>
      <c r="BJ711" s="127"/>
      <c r="BK711" s="127"/>
      <c r="BL711" s="127"/>
      <c r="BM711" s="127"/>
      <c r="BN711" s="421"/>
      <c r="BO711" s="127"/>
      <c r="BP711" s="127"/>
      <c r="BQ711" s="127"/>
      <c r="BR711" s="127"/>
      <c r="BS711" s="127"/>
      <c r="BT711" s="127"/>
      <c r="BU711" s="127"/>
    </row>
    <row r="712" spans="1:74" x14ac:dyDescent="0.25">
      <c r="A712" s="44">
        <f t="shared" si="104"/>
        <v>2016</v>
      </c>
      <c r="B712" s="44" t="str">
        <f t="shared" si="104"/>
        <v>MARZO</v>
      </c>
      <c r="C712" s="44">
        <v>7</v>
      </c>
      <c r="D712" s="44" t="str">
        <f t="shared" si="103"/>
        <v>MARZO 2016 / 6</v>
      </c>
      <c r="E712" s="127">
        <v>6</v>
      </c>
      <c r="F712" s="80">
        <v>42418</v>
      </c>
      <c r="G712" s="139">
        <v>61068</v>
      </c>
      <c r="H712" s="139" t="s">
        <v>19</v>
      </c>
      <c r="I712" s="140">
        <v>0.55110000000000003</v>
      </c>
      <c r="J712" s="141">
        <v>100</v>
      </c>
      <c r="K712" s="141">
        <v>28</v>
      </c>
      <c r="L712" s="141">
        <v>0.89</v>
      </c>
      <c r="M712" s="141">
        <v>0</v>
      </c>
      <c r="N712" s="140" t="s">
        <v>20</v>
      </c>
      <c r="O712" s="141">
        <v>3</v>
      </c>
      <c r="P712" s="142" t="s">
        <v>21</v>
      </c>
      <c r="Q712" s="132">
        <v>21269</v>
      </c>
      <c r="R712" s="140">
        <v>2.0499999999999998</v>
      </c>
      <c r="S712" s="414"/>
      <c r="T712" s="133">
        <v>0.52</v>
      </c>
      <c r="U712" s="133">
        <v>0.56999999999999995</v>
      </c>
      <c r="V712" s="133">
        <v>80</v>
      </c>
      <c r="W712" s="133">
        <v>170</v>
      </c>
      <c r="X712" s="133">
        <v>36</v>
      </c>
      <c r="Y712" s="133">
        <v>2</v>
      </c>
      <c r="Z712" s="133">
        <v>3</v>
      </c>
      <c r="AA712" s="230"/>
      <c r="AB712" s="115">
        <v>6</v>
      </c>
      <c r="AC712" s="66">
        <v>42435</v>
      </c>
      <c r="AD712" s="67">
        <v>61622</v>
      </c>
      <c r="AE712" s="68" t="s">
        <v>36</v>
      </c>
      <c r="AF712" s="69">
        <v>0.56740000000000002</v>
      </c>
      <c r="AG712" s="69">
        <v>81</v>
      </c>
      <c r="AH712" s="69">
        <v>34</v>
      </c>
      <c r="AI712" s="70">
        <v>0.9</v>
      </c>
      <c r="AJ712" s="70">
        <v>0</v>
      </c>
      <c r="AK712" s="71" t="s">
        <v>20</v>
      </c>
      <c r="AL712" s="69">
        <v>40</v>
      </c>
      <c r="AM712" s="71" t="s">
        <v>35</v>
      </c>
      <c r="AN712" s="70">
        <v>21168</v>
      </c>
      <c r="AO712" s="70">
        <v>0.73</v>
      </c>
      <c r="AP712" s="410"/>
      <c r="AQ712" s="99">
        <v>0.52</v>
      </c>
      <c r="AR712" s="99">
        <v>0.56999999999999995</v>
      </c>
      <c r="AS712" s="90">
        <v>80</v>
      </c>
      <c r="AT712" s="90">
        <v>170</v>
      </c>
      <c r="AU712" s="90">
        <v>36</v>
      </c>
      <c r="AV712" s="90">
        <v>2</v>
      </c>
      <c r="AW712" s="90">
        <v>3</v>
      </c>
      <c r="AX712" s="230"/>
      <c r="AY712" s="127"/>
      <c r="AZ712" s="127"/>
      <c r="BA712" s="127"/>
      <c r="BB712" s="127"/>
      <c r="BC712" s="127"/>
      <c r="BD712" s="127"/>
      <c r="BE712" s="127"/>
      <c r="BF712" s="127"/>
      <c r="BG712" s="127"/>
      <c r="BH712" s="127"/>
      <c r="BI712" s="127"/>
      <c r="BJ712" s="127"/>
      <c r="BK712" s="127"/>
      <c r="BL712" s="127"/>
      <c r="BM712" s="127"/>
      <c r="BN712" s="421"/>
      <c r="BO712" s="127"/>
      <c r="BP712" s="127"/>
      <c r="BQ712" s="127"/>
      <c r="BR712" s="127"/>
      <c r="BS712" s="127"/>
      <c r="BT712" s="127"/>
      <c r="BU712" s="127"/>
    </row>
    <row r="713" spans="1:74" x14ac:dyDescent="0.25">
      <c r="A713" s="44">
        <f t="shared" si="104"/>
        <v>2016</v>
      </c>
      <c r="B713" s="44" t="str">
        <f t="shared" si="104"/>
        <v>MARZO</v>
      </c>
      <c r="C713" s="44">
        <v>8</v>
      </c>
      <c r="D713" s="44" t="str">
        <f t="shared" si="103"/>
        <v>MARZO 2016 / 7</v>
      </c>
      <c r="E713" s="127">
        <v>7</v>
      </c>
      <c r="F713" s="80">
        <v>42421</v>
      </c>
      <c r="G713" s="139">
        <v>61138</v>
      </c>
      <c r="H713" s="139" t="s">
        <v>19</v>
      </c>
      <c r="I713" s="140">
        <v>0.55249999999999999</v>
      </c>
      <c r="J713" s="130">
        <v>98</v>
      </c>
      <c r="K713" s="141">
        <v>28</v>
      </c>
      <c r="L713" s="141">
        <v>0.81</v>
      </c>
      <c r="M713" s="141">
        <v>0</v>
      </c>
      <c r="N713" s="140" t="s">
        <v>20</v>
      </c>
      <c r="O713" s="143">
        <v>3</v>
      </c>
      <c r="P713" s="142" t="s">
        <v>21</v>
      </c>
      <c r="Q713" s="132">
        <v>21262</v>
      </c>
      <c r="R713" s="140">
        <v>1.69</v>
      </c>
      <c r="S713" s="414"/>
      <c r="T713" s="133">
        <v>0.52</v>
      </c>
      <c r="U713" s="133">
        <v>0.56999999999999995</v>
      </c>
      <c r="V713" s="133">
        <v>80</v>
      </c>
      <c r="W713" s="133">
        <v>170</v>
      </c>
      <c r="X713" s="133">
        <v>36</v>
      </c>
      <c r="Y713" s="133">
        <v>2</v>
      </c>
      <c r="Z713" s="133">
        <v>3</v>
      </c>
      <c r="AA713" s="230"/>
      <c r="AB713" s="115">
        <v>7</v>
      </c>
      <c r="AC713" s="66">
        <v>42436</v>
      </c>
      <c r="AD713" s="67">
        <v>61636</v>
      </c>
      <c r="AE713" s="68" t="s">
        <v>148</v>
      </c>
      <c r="AF713" s="69">
        <v>0.56379999999999997</v>
      </c>
      <c r="AG713" s="69">
        <v>89</v>
      </c>
      <c r="AH713" s="69">
        <v>34</v>
      </c>
      <c r="AI713" s="70">
        <v>0.77</v>
      </c>
      <c r="AJ713" s="70">
        <v>0</v>
      </c>
      <c r="AK713" s="71" t="s">
        <v>20</v>
      </c>
      <c r="AL713" s="69">
        <v>41</v>
      </c>
      <c r="AM713" s="71" t="s">
        <v>35</v>
      </c>
      <c r="AN713" s="70">
        <v>21177</v>
      </c>
      <c r="AO713" s="70">
        <v>1.2</v>
      </c>
      <c r="AP713" s="410"/>
      <c r="AQ713" s="99">
        <v>0.52</v>
      </c>
      <c r="AR713" s="99">
        <v>0.56999999999999995</v>
      </c>
      <c r="AS713" s="90">
        <v>80</v>
      </c>
      <c r="AT713" s="90">
        <v>170</v>
      </c>
      <c r="AU713" s="90">
        <v>36</v>
      </c>
      <c r="AV713" s="90">
        <v>2</v>
      </c>
      <c r="AW713" s="90">
        <v>3</v>
      </c>
      <c r="AX713" s="230"/>
      <c r="AY713" s="127"/>
      <c r="AZ713" s="127"/>
      <c r="BA713" s="127"/>
      <c r="BB713" s="127"/>
      <c r="BC713" s="127"/>
      <c r="BD713" s="127"/>
      <c r="BE713" s="127"/>
      <c r="BF713" s="127"/>
      <c r="BG713" s="127"/>
      <c r="BH713" s="127"/>
      <c r="BI713" s="127"/>
      <c r="BJ713" s="127"/>
      <c r="BK713" s="127"/>
      <c r="BL713" s="127"/>
      <c r="BM713" s="127"/>
      <c r="BN713" s="421"/>
      <c r="BO713" s="127"/>
      <c r="BP713" s="127"/>
      <c r="BQ713" s="127"/>
      <c r="BR713" s="127"/>
      <c r="BS713" s="127"/>
      <c r="BT713" s="127"/>
      <c r="BU713" s="127"/>
    </row>
    <row r="714" spans="1:74" x14ac:dyDescent="0.25">
      <c r="A714" s="44">
        <f t="shared" si="104"/>
        <v>2016</v>
      </c>
      <c r="B714" s="44" t="str">
        <f t="shared" si="104"/>
        <v>MARZO</v>
      </c>
      <c r="C714" s="44">
        <v>9</v>
      </c>
      <c r="D714" s="44" t="str">
        <f t="shared" si="103"/>
        <v>MARZO 2016 / 8</v>
      </c>
      <c r="E714" s="127">
        <v>8</v>
      </c>
      <c r="F714" s="80">
        <v>42424</v>
      </c>
      <c r="G714" s="139">
        <v>61203</v>
      </c>
      <c r="H714" s="139" t="s">
        <v>19</v>
      </c>
      <c r="I714" s="140">
        <v>0.55379999999999996</v>
      </c>
      <c r="J714" s="130">
        <v>92</v>
      </c>
      <c r="K714" s="141">
        <v>28</v>
      </c>
      <c r="L714" s="141">
        <v>0.99</v>
      </c>
      <c r="M714" s="141">
        <v>0</v>
      </c>
      <c r="N714" s="140" t="s">
        <v>20</v>
      </c>
      <c r="O714" s="143">
        <v>3</v>
      </c>
      <c r="P714" s="142" t="s">
        <v>21</v>
      </c>
      <c r="Q714" s="132">
        <v>21254</v>
      </c>
      <c r="R714" s="140">
        <v>1.27</v>
      </c>
      <c r="S714" s="414"/>
      <c r="T714" s="133">
        <v>0.52</v>
      </c>
      <c r="U714" s="133">
        <v>0.56999999999999995</v>
      </c>
      <c r="V714" s="133">
        <v>80</v>
      </c>
      <c r="W714" s="133">
        <v>170</v>
      </c>
      <c r="X714" s="133">
        <v>36</v>
      </c>
      <c r="Y714" s="133">
        <v>2</v>
      </c>
      <c r="Z714" s="133">
        <v>3</v>
      </c>
      <c r="AA714" s="230"/>
      <c r="AB714" s="115">
        <v>8</v>
      </c>
      <c r="AC714" s="66">
        <v>42437</v>
      </c>
      <c r="AD714" s="67">
        <v>61651</v>
      </c>
      <c r="AE714" s="68" t="s">
        <v>36</v>
      </c>
      <c r="AF714" s="69">
        <v>0.56330000000000002</v>
      </c>
      <c r="AG714" s="69">
        <v>90</v>
      </c>
      <c r="AH714" s="69">
        <v>34</v>
      </c>
      <c r="AI714" s="70">
        <v>0.73</v>
      </c>
      <c r="AJ714" s="70">
        <v>0</v>
      </c>
      <c r="AK714" s="71" t="s">
        <v>20</v>
      </c>
      <c r="AL714" s="69">
        <v>41</v>
      </c>
      <c r="AM714" s="71" t="s">
        <v>35</v>
      </c>
      <c r="AN714" s="70">
        <v>21182</v>
      </c>
      <c r="AO714" s="70">
        <v>1.1100000000000001</v>
      </c>
      <c r="AP714" s="410"/>
      <c r="AQ714" s="99">
        <v>0.52</v>
      </c>
      <c r="AR714" s="99">
        <v>0.56999999999999995</v>
      </c>
      <c r="AS714" s="90">
        <v>80</v>
      </c>
      <c r="AT714" s="90">
        <v>170</v>
      </c>
      <c r="AU714" s="90">
        <v>36</v>
      </c>
      <c r="AV714" s="90">
        <v>2</v>
      </c>
      <c r="AW714" s="90">
        <v>3</v>
      </c>
      <c r="AX714" s="230"/>
      <c r="AY714" s="127"/>
      <c r="AZ714" s="127"/>
      <c r="BA714" s="127"/>
      <c r="BB714" s="127"/>
      <c r="BC714" s="127"/>
      <c r="BD714" s="127"/>
      <c r="BE714" s="127"/>
      <c r="BF714" s="127"/>
      <c r="BG714" s="127"/>
      <c r="BH714" s="127"/>
      <c r="BI714" s="127"/>
      <c r="BJ714" s="127"/>
      <c r="BK714" s="127"/>
      <c r="BL714" s="127"/>
      <c r="BM714" s="127"/>
      <c r="BN714" s="421"/>
      <c r="BO714" s="127"/>
      <c r="BP714" s="127"/>
      <c r="BQ714" s="127"/>
      <c r="BR714" s="127"/>
      <c r="BS714" s="127"/>
      <c r="BT714" s="127"/>
      <c r="BU714" s="127"/>
    </row>
    <row r="715" spans="1:74" x14ac:dyDescent="0.25">
      <c r="A715" s="44">
        <f t="shared" si="104"/>
        <v>2016</v>
      </c>
      <c r="B715" s="44" t="str">
        <f t="shared" si="104"/>
        <v>MARZO</v>
      </c>
      <c r="C715" s="44">
        <v>10</v>
      </c>
      <c r="D715" s="44" t="str">
        <f t="shared" si="103"/>
        <v>MARZO 2016 / 9</v>
      </c>
      <c r="E715" s="127">
        <v>9</v>
      </c>
      <c r="F715" s="80">
        <v>42429</v>
      </c>
      <c r="G715" s="139">
        <v>61321</v>
      </c>
      <c r="H715" s="139" t="s">
        <v>19</v>
      </c>
      <c r="I715" s="140">
        <v>0.55430000000000001</v>
      </c>
      <c r="J715" s="130">
        <v>95</v>
      </c>
      <c r="K715" s="141">
        <v>28</v>
      </c>
      <c r="L715" s="141">
        <v>1.2</v>
      </c>
      <c r="M715" s="141">
        <v>0</v>
      </c>
      <c r="N715" s="140" t="s">
        <v>20</v>
      </c>
      <c r="O715" s="143">
        <v>3</v>
      </c>
      <c r="P715" s="142" t="s">
        <v>21</v>
      </c>
      <c r="Q715" s="132">
        <v>21252</v>
      </c>
      <c r="R715" s="140">
        <v>1.38</v>
      </c>
      <c r="S715" s="414"/>
      <c r="T715" s="133">
        <v>0.52</v>
      </c>
      <c r="U715" s="133">
        <v>0.56999999999999995</v>
      </c>
      <c r="V715" s="133">
        <v>80</v>
      </c>
      <c r="W715" s="133">
        <v>170</v>
      </c>
      <c r="X715" s="133">
        <v>36</v>
      </c>
      <c r="Y715" s="133">
        <v>2</v>
      </c>
      <c r="Z715" s="133">
        <v>3</v>
      </c>
      <c r="AA715" s="230"/>
      <c r="AB715" s="115">
        <v>9</v>
      </c>
      <c r="AC715" s="66">
        <v>42438</v>
      </c>
      <c r="AD715" s="67">
        <v>61677</v>
      </c>
      <c r="AE715" s="68" t="s">
        <v>148</v>
      </c>
      <c r="AF715" s="69">
        <v>0.56510000000000005</v>
      </c>
      <c r="AG715" s="69">
        <v>85</v>
      </c>
      <c r="AH715" s="69">
        <v>34</v>
      </c>
      <c r="AI715" s="70">
        <v>0.69</v>
      </c>
      <c r="AJ715" s="70">
        <v>0</v>
      </c>
      <c r="AK715" s="71" t="s">
        <v>20</v>
      </c>
      <c r="AL715" s="69">
        <v>41</v>
      </c>
      <c r="AM715" s="71" t="s">
        <v>35</v>
      </c>
      <c r="AN715" s="70">
        <v>21179</v>
      </c>
      <c r="AO715" s="70">
        <v>0.75</v>
      </c>
      <c r="AP715" s="410"/>
      <c r="AQ715" s="99">
        <v>0.52</v>
      </c>
      <c r="AR715" s="99">
        <v>0.56999999999999995</v>
      </c>
      <c r="AS715" s="90">
        <v>80</v>
      </c>
      <c r="AT715" s="90">
        <v>170</v>
      </c>
      <c r="AU715" s="90">
        <v>36</v>
      </c>
      <c r="AV715" s="90">
        <v>2</v>
      </c>
      <c r="AW715" s="90">
        <v>3</v>
      </c>
      <c r="AX715" s="230"/>
      <c r="AY715" s="127"/>
      <c r="AZ715" s="127"/>
      <c r="BA715" s="127"/>
      <c r="BB715" s="127"/>
      <c r="BC715" s="127"/>
      <c r="BD715" s="127"/>
      <c r="BE715" s="127"/>
      <c r="BF715" s="127"/>
      <c r="BG715" s="127"/>
      <c r="BH715" s="127"/>
      <c r="BI715" s="127"/>
      <c r="BJ715" s="127"/>
      <c r="BK715" s="127"/>
      <c r="BL715" s="127"/>
      <c r="BM715" s="127"/>
      <c r="BN715" s="421"/>
      <c r="BO715" s="127"/>
      <c r="BP715" s="127"/>
      <c r="BQ715" s="127"/>
      <c r="BR715" s="127"/>
      <c r="BS715" s="127"/>
      <c r="BT715" s="127"/>
      <c r="BU715" s="127"/>
    </row>
    <row r="716" spans="1:74" x14ac:dyDescent="0.25">
      <c r="A716" s="44">
        <f t="shared" si="104"/>
        <v>2016</v>
      </c>
      <c r="B716" s="44" t="str">
        <f t="shared" si="104"/>
        <v>MARZO</v>
      </c>
      <c r="C716" s="44">
        <v>11</v>
      </c>
      <c r="D716" s="44" t="str">
        <f t="shared" si="103"/>
        <v>MARZO 2016 / 10</v>
      </c>
      <c r="E716" s="127"/>
      <c r="F716" s="81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44"/>
      <c r="R716" s="144"/>
      <c r="S716" s="415"/>
      <c r="T716" s="144"/>
      <c r="U716" s="144"/>
      <c r="V716" s="127"/>
      <c r="W716" s="127"/>
      <c r="X716" s="127"/>
      <c r="Y716" s="127"/>
      <c r="Z716" s="127"/>
      <c r="AA716" s="230"/>
      <c r="AB716" s="115">
        <v>10</v>
      </c>
      <c r="AC716" s="66">
        <v>42439</v>
      </c>
      <c r="AD716" s="67">
        <v>61709</v>
      </c>
      <c r="AE716" s="68" t="s">
        <v>36</v>
      </c>
      <c r="AF716" s="69">
        <v>0.56230000000000002</v>
      </c>
      <c r="AG716" s="69">
        <v>90</v>
      </c>
      <c r="AH716" s="69">
        <v>34</v>
      </c>
      <c r="AI716" s="70">
        <v>0.84</v>
      </c>
      <c r="AJ716" s="70">
        <v>0</v>
      </c>
      <c r="AK716" s="71" t="s">
        <v>20</v>
      </c>
      <c r="AL716" s="69">
        <v>41</v>
      </c>
      <c r="AM716" s="71" t="s">
        <v>35</v>
      </c>
      <c r="AN716" s="70">
        <v>21192</v>
      </c>
      <c r="AO716" s="70">
        <v>0.8</v>
      </c>
      <c r="AP716" s="410"/>
      <c r="AQ716" s="99">
        <v>0.52</v>
      </c>
      <c r="AR716" s="99">
        <v>0.56999999999999995</v>
      </c>
      <c r="AS716" s="90">
        <v>80</v>
      </c>
      <c r="AT716" s="90">
        <v>170</v>
      </c>
      <c r="AU716" s="90">
        <v>36</v>
      </c>
      <c r="AV716" s="90">
        <v>2</v>
      </c>
      <c r="AW716" s="90">
        <v>3</v>
      </c>
      <c r="AX716" s="230"/>
      <c r="AY716" s="127"/>
      <c r="AZ716" s="127"/>
      <c r="BA716" s="127"/>
      <c r="BB716" s="127"/>
      <c r="BC716" s="127"/>
      <c r="BD716" s="127"/>
      <c r="BE716" s="127"/>
      <c r="BF716" s="127"/>
      <c r="BG716" s="127"/>
      <c r="BH716" s="127"/>
      <c r="BI716" s="127"/>
      <c r="BJ716" s="127"/>
      <c r="BK716" s="127"/>
      <c r="BL716" s="127"/>
      <c r="BM716" s="127"/>
      <c r="BN716" s="421"/>
      <c r="BO716" s="127"/>
      <c r="BP716" s="127"/>
      <c r="BQ716" s="127"/>
      <c r="BR716" s="127"/>
      <c r="BS716" s="127"/>
      <c r="BT716" s="127"/>
      <c r="BU716" s="127"/>
    </row>
    <row r="717" spans="1:74" x14ac:dyDescent="0.25">
      <c r="A717" s="44">
        <f t="shared" si="104"/>
        <v>2016</v>
      </c>
      <c r="B717" s="44" t="str">
        <f t="shared" si="104"/>
        <v>MARZO</v>
      </c>
      <c r="C717" s="44">
        <v>12</v>
      </c>
      <c r="D717" s="44" t="str">
        <f t="shared" si="103"/>
        <v>MARZO 2016 / 11</v>
      </c>
      <c r="E717" s="127"/>
      <c r="F717" s="81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44"/>
      <c r="R717" s="144"/>
      <c r="S717" s="415"/>
      <c r="T717" s="144"/>
      <c r="U717" s="144"/>
      <c r="V717" s="127"/>
      <c r="W717" s="127"/>
      <c r="X717" s="127"/>
      <c r="Y717" s="127"/>
      <c r="Z717" s="127"/>
      <c r="AA717" s="230"/>
      <c r="AB717" s="115">
        <v>11</v>
      </c>
      <c r="AC717" s="66">
        <v>42440</v>
      </c>
      <c r="AD717" s="67">
        <v>61743</v>
      </c>
      <c r="AE717" s="68" t="s">
        <v>148</v>
      </c>
      <c r="AF717" s="69">
        <v>0.5625</v>
      </c>
      <c r="AG717" s="69">
        <v>93</v>
      </c>
      <c r="AH717" s="69">
        <v>34</v>
      </c>
      <c r="AI717" s="70">
        <v>1.1599999999999999</v>
      </c>
      <c r="AJ717" s="70">
        <v>0</v>
      </c>
      <c r="AK717" s="71" t="s">
        <v>20</v>
      </c>
      <c r="AL717" s="69">
        <v>41</v>
      </c>
      <c r="AM717" s="71" t="s">
        <v>35</v>
      </c>
      <c r="AN717" s="70">
        <v>21175</v>
      </c>
      <c r="AO717" s="70">
        <v>1.69</v>
      </c>
      <c r="AP717" s="410"/>
      <c r="AQ717" s="99">
        <v>0.52</v>
      </c>
      <c r="AR717" s="99">
        <v>0.56999999999999995</v>
      </c>
      <c r="AS717" s="90">
        <v>80</v>
      </c>
      <c r="AT717" s="90">
        <v>170</v>
      </c>
      <c r="AU717" s="90">
        <v>36</v>
      </c>
      <c r="AV717" s="90">
        <v>2</v>
      </c>
      <c r="AW717" s="90">
        <v>3</v>
      </c>
      <c r="AX717" s="230"/>
      <c r="AY717" s="127"/>
      <c r="AZ717" s="127"/>
      <c r="BA717" s="127"/>
      <c r="BB717" s="127"/>
      <c r="BC717" s="127"/>
      <c r="BD717" s="127"/>
      <c r="BE717" s="127"/>
      <c r="BF717" s="127"/>
      <c r="BG717" s="127"/>
      <c r="BH717" s="127"/>
      <c r="BI717" s="127"/>
      <c r="BJ717" s="127"/>
      <c r="BK717" s="127"/>
      <c r="BL717" s="127"/>
      <c r="BM717" s="127"/>
      <c r="BN717" s="421"/>
      <c r="BO717" s="127"/>
      <c r="BP717" s="127"/>
      <c r="BQ717" s="127"/>
      <c r="BR717" s="127"/>
      <c r="BS717" s="127"/>
      <c r="BT717" s="127"/>
      <c r="BU717" s="127"/>
    </row>
    <row r="718" spans="1:74" x14ac:dyDescent="0.25">
      <c r="A718" s="44">
        <f t="shared" si="104"/>
        <v>2016</v>
      </c>
      <c r="B718" s="44" t="str">
        <f t="shared" si="104"/>
        <v>MARZO</v>
      </c>
      <c r="C718" s="44">
        <v>13</v>
      </c>
      <c r="D718" s="44" t="str">
        <f t="shared" si="103"/>
        <v>MARZO 2016 / 12</v>
      </c>
      <c r="E718" s="127"/>
      <c r="F718" s="81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44"/>
      <c r="R718" s="144"/>
      <c r="S718" s="415"/>
      <c r="T718" s="144"/>
      <c r="U718" s="144"/>
      <c r="V718" s="127"/>
      <c r="W718" s="127"/>
      <c r="X718" s="127"/>
      <c r="Y718" s="127"/>
      <c r="Z718" s="127"/>
      <c r="AA718" s="230"/>
      <c r="AB718" s="115">
        <v>12</v>
      </c>
      <c r="AC718" s="66">
        <v>42441</v>
      </c>
      <c r="AD718" s="67">
        <v>61750</v>
      </c>
      <c r="AE718" s="68" t="s">
        <v>36</v>
      </c>
      <c r="AF718" s="69">
        <v>0.55769999999999997</v>
      </c>
      <c r="AG718" s="69">
        <v>101</v>
      </c>
      <c r="AH718" s="69">
        <v>34</v>
      </c>
      <c r="AI718" s="70">
        <v>1.82</v>
      </c>
      <c r="AJ718" s="70">
        <v>0</v>
      </c>
      <c r="AK718" s="71" t="s">
        <v>20</v>
      </c>
      <c r="AL718" s="69">
        <v>41</v>
      </c>
      <c r="AM718" s="71" t="s">
        <v>35</v>
      </c>
      <c r="AN718" s="70">
        <v>21194</v>
      </c>
      <c r="AO718" s="70">
        <v>1.76</v>
      </c>
      <c r="AP718" s="410"/>
      <c r="AQ718" s="99">
        <v>0.52</v>
      </c>
      <c r="AR718" s="99">
        <v>0.56999999999999995</v>
      </c>
      <c r="AS718" s="90">
        <v>80</v>
      </c>
      <c r="AT718" s="90">
        <v>170</v>
      </c>
      <c r="AU718" s="90">
        <v>36</v>
      </c>
      <c r="AV718" s="90">
        <v>2</v>
      </c>
      <c r="AW718" s="90">
        <v>3</v>
      </c>
      <c r="AX718" s="230"/>
      <c r="AY718" s="127"/>
      <c r="AZ718" s="127"/>
      <c r="BA718" s="127"/>
      <c r="BB718" s="127"/>
      <c r="BC718" s="127"/>
      <c r="BD718" s="127"/>
      <c r="BE718" s="127"/>
      <c r="BF718" s="127"/>
      <c r="BG718" s="127"/>
      <c r="BH718" s="127"/>
      <c r="BI718" s="127"/>
      <c r="BJ718" s="127"/>
      <c r="BK718" s="127"/>
      <c r="BL718" s="127"/>
      <c r="BM718" s="127"/>
      <c r="BN718" s="421"/>
      <c r="BO718" s="127"/>
      <c r="BP718" s="127"/>
      <c r="BQ718" s="127"/>
      <c r="BR718" s="127"/>
      <c r="BS718" s="127"/>
      <c r="BT718" s="127"/>
      <c r="BU718" s="127"/>
    </row>
    <row r="719" spans="1:74" x14ac:dyDescent="0.25">
      <c r="A719" s="44">
        <f t="shared" si="104"/>
        <v>2016</v>
      </c>
      <c r="B719" s="44" t="str">
        <f t="shared" si="104"/>
        <v>MARZO</v>
      </c>
      <c r="C719" s="44">
        <v>14</v>
      </c>
      <c r="D719" s="44" t="str">
        <f t="shared" si="103"/>
        <v>MARZO 2016 / 13</v>
      </c>
      <c r="E719" s="127"/>
      <c r="F719" s="81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44"/>
      <c r="R719" s="144"/>
      <c r="S719" s="415"/>
      <c r="T719" s="144"/>
      <c r="U719" s="144"/>
      <c r="V719" s="127"/>
      <c r="W719" s="127"/>
      <c r="X719" s="127"/>
      <c r="Y719" s="127"/>
      <c r="Z719" s="127"/>
      <c r="AA719" s="230"/>
      <c r="AB719" s="115">
        <v>13</v>
      </c>
      <c r="AC719" s="66">
        <v>42442</v>
      </c>
      <c r="AD719" s="67">
        <v>61766</v>
      </c>
      <c r="AE719" s="68" t="s">
        <v>148</v>
      </c>
      <c r="AF719" s="72">
        <v>0.5625</v>
      </c>
      <c r="AG719" s="69">
        <v>91</v>
      </c>
      <c r="AH719" s="69">
        <v>34</v>
      </c>
      <c r="AI719" s="70">
        <v>1.6</v>
      </c>
      <c r="AJ719" s="70">
        <v>0</v>
      </c>
      <c r="AK719" s="71" t="s">
        <v>20</v>
      </c>
      <c r="AL719" s="69">
        <v>41</v>
      </c>
      <c r="AM719" s="71" t="s">
        <v>35</v>
      </c>
      <c r="AN719" s="70">
        <v>21185</v>
      </c>
      <c r="AO719" s="70">
        <v>1.25</v>
      </c>
      <c r="AP719" s="410"/>
      <c r="AQ719" s="99">
        <v>0.52</v>
      </c>
      <c r="AR719" s="99">
        <v>0.56999999999999995</v>
      </c>
      <c r="AS719" s="90">
        <v>80</v>
      </c>
      <c r="AT719" s="90">
        <v>170</v>
      </c>
      <c r="AU719" s="90">
        <v>36</v>
      </c>
      <c r="AV719" s="90">
        <v>2</v>
      </c>
      <c r="AW719" s="90">
        <v>3</v>
      </c>
      <c r="AX719" s="230"/>
      <c r="AY719" s="127"/>
      <c r="AZ719" s="127"/>
      <c r="BA719" s="127"/>
      <c r="BB719" s="127"/>
      <c r="BC719" s="127"/>
      <c r="BD719" s="127"/>
      <c r="BE719" s="127"/>
      <c r="BF719" s="127"/>
      <c r="BG719" s="127"/>
      <c r="BH719" s="127"/>
      <c r="BI719" s="127"/>
      <c r="BJ719" s="127"/>
      <c r="BK719" s="127"/>
      <c r="BL719" s="127"/>
      <c r="BM719" s="127"/>
      <c r="BN719" s="421"/>
      <c r="BO719" s="127"/>
      <c r="BP719" s="127"/>
      <c r="BQ719" s="127"/>
      <c r="BR719" s="127"/>
      <c r="BS719" s="127"/>
      <c r="BT719" s="127"/>
      <c r="BU719" s="127"/>
    </row>
    <row r="720" spans="1:74" x14ac:dyDescent="0.25">
      <c r="A720" s="44">
        <f t="shared" si="104"/>
        <v>2016</v>
      </c>
      <c r="B720" s="44" t="str">
        <f t="shared" si="104"/>
        <v>MARZO</v>
      </c>
      <c r="C720" s="44">
        <v>15</v>
      </c>
      <c r="D720" s="44" t="str">
        <f t="shared" si="103"/>
        <v>MARZO 2016 / 14</v>
      </c>
      <c r="E720" s="127"/>
      <c r="F720" s="81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44"/>
      <c r="R720" s="144"/>
      <c r="S720" s="415"/>
      <c r="T720" s="144"/>
      <c r="U720" s="144"/>
      <c r="V720" s="127"/>
      <c r="W720" s="127"/>
      <c r="X720" s="127"/>
      <c r="Y720" s="127"/>
      <c r="Z720" s="127"/>
      <c r="AA720" s="230"/>
      <c r="AB720" s="115">
        <v>14</v>
      </c>
      <c r="AC720" s="66">
        <v>42443</v>
      </c>
      <c r="AD720" s="67">
        <v>61773</v>
      </c>
      <c r="AE720" s="68" t="s">
        <v>36</v>
      </c>
      <c r="AF720" s="69">
        <v>0.56399999999999995</v>
      </c>
      <c r="AG720" s="69">
        <v>87</v>
      </c>
      <c r="AH720" s="69">
        <v>34</v>
      </c>
      <c r="AI720" s="70">
        <v>1.37</v>
      </c>
      <c r="AJ720" s="70">
        <v>0</v>
      </c>
      <c r="AK720" s="71" t="s">
        <v>20</v>
      </c>
      <c r="AL720" s="69">
        <v>41</v>
      </c>
      <c r="AM720" s="71" t="s">
        <v>35</v>
      </c>
      <c r="AN720" s="70">
        <v>21183</v>
      </c>
      <c r="AO720" s="70">
        <v>0.73</v>
      </c>
      <c r="AP720" s="410"/>
      <c r="AQ720" s="99">
        <v>0.52</v>
      </c>
      <c r="AR720" s="99">
        <v>0.56999999999999995</v>
      </c>
      <c r="AS720" s="90">
        <v>80</v>
      </c>
      <c r="AT720" s="90">
        <v>170</v>
      </c>
      <c r="AU720" s="90">
        <v>36</v>
      </c>
      <c r="AV720" s="90">
        <v>2</v>
      </c>
      <c r="AW720" s="90">
        <v>3</v>
      </c>
      <c r="AX720" s="230"/>
      <c r="AY720" s="127"/>
      <c r="AZ720" s="127"/>
      <c r="BA720" s="127"/>
      <c r="BB720" s="127"/>
      <c r="BC720" s="127"/>
      <c r="BD720" s="127"/>
      <c r="BE720" s="127"/>
      <c r="BF720" s="127"/>
      <c r="BG720" s="127"/>
      <c r="BH720" s="127"/>
      <c r="BI720" s="127"/>
      <c r="BJ720" s="127"/>
      <c r="BK720" s="127"/>
      <c r="BL720" s="127"/>
      <c r="BM720" s="127"/>
      <c r="BN720" s="421"/>
      <c r="BO720" s="127"/>
      <c r="BP720" s="127"/>
      <c r="BQ720" s="127"/>
      <c r="BR720" s="127"/>
      <c r="BS720" s="127"/>
      <c r="BT720" s="127"/>
      <c r="BU720" s="127"/>
    </row>
    <row r="721" spans="1:73" x14ac:dyDescent="0.25">
      <c r="A721" s="44">
        <f t="shared" si="104"/>
        <v>2016</v>
      </c>
      <c r="B721" s="44" t="str">
        <f t="shared" si="104"/>
        <v>MARZO</v>
      </c>
      <c r="C721" s="44">
        <v>16</v>
      </c>
      <c r="D721" s="44" t="str">
        <f t="shared" si="103"/>
        <v>MARZO 2016 / 15</v>
      </c>
      <c r="E721" s="127"/>
      <c r="F721" s="81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44"/>
      <c r="R721" s="144"/>
      <c r="S721" s="415"/>
      <c r="T721" s="144"/>
      <c r="U721" s="144"/>
      <c r="V721" s="127"/>
      <c r="W721" s="127"/>
      <c r="X721" s="127"/>
      <c r="Y721" s="127"/>
      <c r="Z721" s="127"/>
      <c r="AA721" s="230"/>
      <c r="AB721" s="115">
        <v>15</v>
      </c>
      <c r="AC721" s="66">
        <v>42444</v>
      </c>
      <c r="AD721" s="67">
        <v>61802</v>
      </c>
      <c r="AE721" s="68" t="s">
        <v>148</v>
      </c>
      <c r="AF721" s="69">
        <v>0.56759999999999999</v>
      </c>
      <c r="AG721" s="69">
        <v>80</v>
      </c>
      <c r="AH721" s="69">
        <v>34</v>
      </c>
      <c r="AI721" s="70">
        <v>1.34</v>
      </c>
      <c r="AJ721" s="70">
        <v>0</v>
      </c>
      <c r="AK721" s="71" t="s">
        <v>20</v>
      </c>
      <c r="AL721" s="69">
        <v>41</v>
      </c>
      <c r="AM721" s="71" t="s">
        <v>35</v>
      </c>
      <c r="AN721" s="70">
        <v>21173</v>
      </c>
      <c r="AO721" s="70">
        <v>0.38</v>
      </c>
      <c r="AP721" s="410"/>
      <c r="AQ721" s="99">
        <v>0.52</v>
      </c>
      <c r="AR721" s="99">
        <v>0.56999999999999995</v>
      </c>
      <c r="AS721" s="90">
        <v>80</v>
      </c>
      <c r="AT721" s="90">
        <v>170</v>
      </c>
      <c r="AU721" s="90">
        <v>36</v>
      </c>
      <c r="AV721" s="90">
        <v>2</v>
      </c>
      <c r="AW721" s="90">
        <v>3</v>
      </c>
      <c r="AX721" s="230"/>
      <c r="AY721" s="127"/>
      <c r="AZ721" s="127"/>
      <c r="BA721" s="127"/>
      <c r="BB721" s="127"/>
      <c r="BC721" s="127"/>
      <c r="BD721" s="127"/>
      <c r="BE721" s="127"/>
      <c r="BF721" s="127"/>
      <c r="BG721" s="127"/>
      <c r="BH721" s="127"/>
      <c r="BI721" s="127"/>
      <c r="BJ721" s="127"/>
      <c r="BK721" s="127"/>
      <c r="BL721" s="127"/>
      <c r="BM721" s="127"/>
      <c r="BN721" s="421"/>
      <c r="BO721" s="127"/>
      <c r="BP721" s="127"/>
      <c r="BQ721" s="127"/>
      <c r="BR721" s="127"/>
      <c r="BS721" s="127"/>
      <c r="BT721" s="127"/>
      <c r="BU721" s="127"/>
    </row>
    <row r="722" spans="1:73" x14ac:dyDescent="0.25">
      <c r="A722" s="44">
        <f t="shared" si="104"/>
        <v>2016</v>
      </c>
      <c r="B722" s="44" t="str">
        <f t="shared" si="104"/>
        <v>MARZO</v>
      </c>
      <c r="C722" s="44">
        <v>17</v>
      </c>
      <c r="D722" s="44" t="str">
        <f t="shared" si="103"/>
        <v>MARZO 2016 / 16</v>
      </c>
      <c r="E722" s="127"/>
      <c r="F722" s="81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44"/>
      <c r="R722" s="144"/>
      <c r="S722" s="415"/>
      <c r="T722" s="144"/>
      <c r="U722" s="144"/>
      <c r="V722" s="127"/>
      <c r="W722" s="127"/>
      <c r="X722" s="127"/>
      <c r="Y722" s="127"/>
      <c r="Z722" s="127"/>
      <c r="AA722" s="230"/>
      <c r="AB722" s="115">
        <v>16</v>
      </c>
      <c r="AC722" s="66">
        <v>42445</v>
      </c>
      <c r="AD722" s="67">
        <v>61822</v>
      </c>
      <c r="AE722" s="68" t="s">
        <v>36</v>
      </c>
      <c r="AF722" s="69">
        <v>0.56289999999999996</v>
      </c>
      <c r="AG722" s="69">
        <v>88</v>
      </c>
      <c r="AH722" s="69">
        <v>34</v>
      </c>
      <c r="AI722" s="70">
        <v>1.33</v>
      </c>
      <c r="AJ722" s="70">
        <v>0</v>
      </c>
      <c r="AK722" s="71" t="s">
        <v>20</v>
      </c>
      <c r="AL722" s="69">
        <v>41</v>
      </c>
      <c r="AM722" s="71" t="s">
        <v>35</v>
      </c>
      <c r="AN722" s="70">
        <v>21192</v>
      </c>
      <c r="AO722" s="70">
        <v>0.56999999999999995</v>
      </c>
      <c r="AP722" s="410"/>
      <c r="AQ722" s="99">
        <v>0.52</v>
      </c>
      <c r="AR722" s="99">
        <v>0.56999999999999995</v>
      </c>
      <c r="AS722" s="90">
        <v>80</v>
      </c>
      <c r="AT722" s="90">
        <v>170</v>
      </c>
      <c r="AU722" s="90">
        <v>36</v>
      </c>
      <c r="AV722" s="90">
        <v>2</v>
      </c>
      <c r="AW722" s="90">
        <v>3</v>
      </c>
      <c r="AX722" s="230"/>
      <c r="AY722" s="127"/>
      <c r="AZ722" s="127"/>
      <c r="BA722" s="127"/>
      <c r="BB722" s="127"/>
      <c r="BC722" s="127"/>
      <c r="BD722" s="127"/>
      <c r="BE722" s="127"/>
      <c r="BF722" s="127"/>
      <c r="BG722" s="127"/>
      <c r="BH722" s="127"/>
      <c r="BI722" s="127"/>
      <c r="BJ722" s="127"/>
      <c r="BK722" s="127"/>
      <c r="BL722" s="127"/>
      <c r="BM722" s="127"/>
      <c r="BN722" s="421"/>
      <c r="BO722" s="127"/>
      <c r="BP722" s="127"/>
      <c r="BQ722" s="127"/>
      <c r="BR722" s="127"/>
      <c r="BS722" s="127"/>
      <c r="BT722" s="127"/>
      <c r="BU722" s="127"/>
    </row>
    <row r="723" spans="1:73" x14ac:dyDescent="0.25">
      <c r="A723" s="44">
        <f t="shared" si="104"/>
        <v>2016</v>
      </c>
      <c r="B723" s="44" t="str">
        <f t="shared" si="104"/>
        <v>MARZO</v>
      </c>
      <c r="C723" s="44">
        <v>18</v>
      </c>
      <c r="D723" s="44" t="str">
        <f t="shared" si="103"/>
        <v>MARZO 2016 / 17</v>
      </c>
      <c r="E723" s="127"/>
      <c r="F723" s="81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44"/>
      <c r="R723" s="144"/>
      <c r="S723" s="415"/>
      <c r="T723" s="144"/>
      <c r="U723" s="144"/>
      <c r="V723" s="127"/>
      <c r="W723" s="127"/>
      <c r="X723" s="127"/>
      <c r="Y723" s="127"/>
      <c r="Z723" s="127"/>
      <c r="AA723" s="230"/>
      <c r="AB723" s="115">
        <v>17</v>
      </c>
      <c r="AC723" s="66">
        <v>42446</v>
      </c>
      <c r="AD723" s="67">
        <v>61857</v>
      </c>
      <c r="AE723" s="68" t="s">
        <v>148</v>
      </c>
      <c r="AF723" s="69">
        <v>0.56010000000000004</v>
      </c>
      <c r="AG723" s="69">
        <v>98</v>
      </c>
      <c r="AH723" s="69">
        <v>34</v>
      </c>
      <c r="AI723" s="70">
        <v>1.72</v>
      </c>
      <c r="AJ723" s="70">
        <v>0</v>
      </c>
      <c r="AK723" s="71" t="s">
        <v>20</v>
      </c>
      <c r="AL723" s="69">
        <v>41</v>
      </c>
      <c r="AM723" s="71" t="s">
        <v>35</v>
      </c>
      <c r="AN723" s="70">
        <v>21184</v>
      </c>
      <c r="AO723" s="70">
        <v>1.76</v>
      </c>
      <c r="AP723" s="410"/>
      <c r="AQ723" s="99">
        <v>0.52</v>
      </c>
      <c r="AR723" s="99">
        <v>0.56999999999999995</v>
      </c>
      <c r="AS723" s="90">
        <v>80</v>
      </c>
      <c r="AT723" s="90">
        <v>170</v>
      </c>
      <c r="AU723" s="90">
        <v>36</v>
      </c>
      <c r="AV723" s="90">
        <v>2</v>
      </c>
      <c r="AW723" s="90">
        <v>3</v>
      </c>
      <c r="AX723" s="230"/>
      <c r="AY723" s="127"/>
      <c r="AZ723" s="127"/>
      <c r="BA723" s="127"/>
      <c r="BB723" s="127"/>
      <c r="BC723" s="127"/>
      <c r="BD723" s="127"/>
      <c r="BE723" s="127"/>
      <c r="BF723" s="127"/>
      <c r="BG723" s="127"/>
      <c r="BH723" s="127"/>
      <c r="BI723" s="127"/>
      <c r="BJ723" s="127"/>
      <c r="BK723" s="127"/>
      <c r="BL723" s="127"/>
      <c r="BM723" s="127"/>
      <c r="BN723" s="421"/>
      <c r="BO723" s="127"/>
      <c r="BP723" s="127"/>
      <c r="BQ723" s="127"/>
      <c r="BR723" s="127"/>
      <c r="BS723" s="127"/>
      <c r="BT723" s="127"/>
      <c r="BU723" s="127"/>
    </row>
    <row r="724" spans="1:73" x14ac:dyDescent="0.25">
      <c r="A724" s="44">
        <f t="shared" si="104"/>
        <v>2016</v>
      </c>
      <c r="B724" s="44" t="str">
        <f t="shared" si="104"/>
        <v>MARZO</v>
      </c>
      <c r="C724" s="44">
        <v>19</v>
      </c>
      <c r="D724" s="44" t="str">
        <f t="shared" si="103"/>
        <v>MARZO 2016 / 18</v>
      </c>
      <c r="E724" s="127"/>
      <c r="F724" s="81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44"/>
      <c r="R724" s="144"/>
      <c r="S724" s="415"/>
      <c r="T724" s="144"/>
      <c r="U724" s="144"/>
      <c r="V724" s="127"/>
      <c r="W724" s="127"/>
      <c r="X724" s="127"/>
      <c r="Y724" s="127"/>
      <c r="Z724" s="127"/>
      <c r="AA724" s="230"/>
      <c r="AB724" s="115">
        <v>18</v>
      </c>
      <c r="AC724" s="66">
        <v>42419</v>
      </c>
      <c r="AD724" s="67">
        <v>61909</v>
      </c>
      <c r="AE724" s="68" t="s">
        <v>148</v>
      </c>
      <c r="AF724" s="69">
        <v>0.56140000000000001</v>
      </c>
      <c r="AG724" s="69">
        <v>93</v>
      </c>
      <c r="AH724" s="69">
        <v>34</v>
      </c>
      <c r="AI724" s="70">
        <v>1.27</v>
      </c>
      <c r="AJ724" s="70">
        <v>0</v>
      </c>
      <c r="AK724" s="71" t="s">
        <v>20</v>
      </c>
      <c r="AL724" s="69">
        <v>40</v>
      </c>
      <c r="AM724" s="71" t="s">
        <v>35</v>
      </c>
      <c r="AN724" s="70">
        <v>21188</v>
      </c>
      <c r="AO724" s="70">
        <v>1.1399999999999999</v>
      </c>
      <c r="AP724" s="410"/>
      <c r="AQ724" s="99">
        <v>0.52</v>
      </c>
      <c r="AR724" s="99">
        <v>0.56999999999999995</v>
      </c>
      <c r="AS724" s="90">
        <v>80</v>
      </c>
      <c r="AT724" s="90">
        <v>170</v>
      </c>
      <c r="AU724" s="90">
        <v>36</v>
      </c>
      <c r="AV724" s="90">
        <v>2</v>
      </c>
      <c r="AW724" s="90">
        <v>3</v>
      </c>
      <c r="AX724" s="230"/>
      <c r="AY724" s="127"/>
      <c r="AZ724" s="127"/>
      <c r="BA724" s="127"/>
      <c r="BB724" s="127"/>
      <c r="BC724" s="127"/>
      <c r="BD724" s="127"/>
      <c r="BE724" s="127"/>
      <c r="BF724" s="127"/>
      <c r="BG724" s="127"/>
      <c r="BH724" s="127"/>
      <c r="BI724" s="127"/>
      <c r="BJ724" s="127"/>
      <c r="BK724" s="127"/>
      <c r="BL724" s="127"/>
      <c r="BM724" s="127"/>
      <c r="BN724" s="421"/>
      <c r="BO724" s="127"/>
      <c r="BP724" s="127"/>
      <c r="BQ724" s="127"/>
      <c r="BR724" s="127"/>
      <c r="BS724" s="127"/>
      <c r="BT724" s="127"/>
      <c r="BU724" s="127"/>
    </row>
    <row r="725" spans="1:73" x14ac:dyDescent="0.25">
      <c r="A725" s="44">
        <f t="shared" si="104"/>
        <v>2016</v>
      </c>
      <c r="B725" s="44" t="str">
        <f t="shared" si="104"/>
        <v>MARZO</v>
      </c>
      <c r="C725" s="44">
        <v>20</v>
      </c>
      <c r="D725" s="44" t="str">
        <f t="shared" si="103"/>
        <v>MARZO 2016 / 19</v>
      </c>
      <c r="E725" s="127"/>
      <c r="F725" s="81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44"/>
      <c r="R725" s="144"/>
      <c r="S725" s="415"/>
      <c r="T725" s="144"/>
      <c r="U725" s="144"/>
      <c r="V725" s="127"/>
      <c r="W725" s="127"/>
      <c r="X725" s="127"/>
      <c r="Y725" s="127"/>
      <c r="Z725" s="127"/>
      <c r="AA725" s="230"/>
      <c r="AB725" s="115">
        <v>19</v>
      </c>
      <c r="AC725" s="66">
        <v>42448</v>
      </c>
      <c r="AD725" s="67">
        <v>61901</v>
      </c>
      <c r="AE725" s="68" t="s">
        <v>36</v>
      </c>
      <c r="AF725" s="69">
        <v>0.56320000000000003</v>
      </c>
      <c r="AG725" s="69">
        <v>89</v>
      </c>
      <c r="AH725" s="69">
        <v>34</v>
      </c>
      <c r="AI725" s="70">
        <v>2</v>
      </c>
      <c r="AJ725" s="70">
        <v>0</v>
      </c>
      <c r="AK725" s="71" t="s">
        <v>20</v>
      </c>
      <c r="AL725" s="69">
        <v>41</v>
      </c>
      <c r="AM725" s="71" t="s">
        <v>35</v>
      </c>
      <c r="AN725" s="70">
        <v>21184</v>
      </c>
      <c r="AO725" s="70">
        <v>0.86</v>
      </c>
      <c r="AP725" s="410"/>
      <c r="AQ725" s="99">
        <v>0.52</v>
      </c>
      <c r="AR725" s="99">
        <v>0.56999999999999995</v>
      </c>
      <c r="AS725" s="90">
        <v>80</v>
      </c>
      <c r="AT725" s="90">
        <v>170</v>
      </c>
      <c r="AU725" s="90">
        <v>36</v>
      </c>
      <c r="AV725" s="90">
        <v>2</v>
      </c>
      <c r="AW725" s="90">
        <v>3</v>
      </c>
      <c r="AX725" s="230"/>
      <c r="AY725" s="127"/>
      <c r="AZ725" s="127"/>
      <c r="BA725" s="127"/>
      <c r="BB725" s="127"/>
      <c r="BC725" s="127"/>
      <c r="BD725" s="127"/>
      <c r="BE725" s="127"/>
      <c r="BF725" s="127"/>
      <c r="BG725" s="127"/>
      <c r="BH725" s="127"/>
      <c r="BI725" s="127"/>
      <c r="BJ725" s="127"/>
      <c r="BK725" s="127"/>
      <c r="BL725" s="127"/>
      <c r="BM725" s="127"/>
      <c r="BN725" s="421"/>
      <c r="BO725" s="127"/>
      <c r="BP725" s="127"/>
      <c r="BQ725" s="127"/>
      <c r="BR725" s="127"/>
      <c r="BS725" s="127"/>
      <c r="BT725" s="127"/>
      <c r="BU725" s="127"/>
    </row>
    <row r="726" spans="1:73" x14ac:dyDescent="0.25">
      <c r="A726" s="44">
        <f t="shared" si="104"/>
        <v>2016</v>
      </c>
      <c r="B726" s="44" t="str">
        <f t="shared" si="104"/>
        <v>MARZO</v>
      </c>
      <c r="C726" s="44">
        <v>21</v>
      </c>
      <c r="D726" s="44" t="str">
        <f t="shared" si="103"/>
        <v>MARZO 2016 / 20</v>
      </c>
      <c r="E726" s="127"/>
      <c r="F726" s="81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44"/>
      <c r="R726" s="144"/>
      <c r="S726" s="415"/>
      <c r="T726" s="144"/>
      <c r="U726" s="144"/>
      <c r="V726" s="127"/>
      <c r="W726" s="127"/>
      <c r="X726" s="127"/>
      <c r="Y726" s="127"/>
      <c r="Z726" s="127"/>
      <c r="AA726" s="230"/>
      <c r="AB726" s="115">
        <v>20</v>
      </c>
      <c r="AC726" s="66">
        <v>42450</v>
      </c>
      <c r="AD726" s="67">
        <v>61937</v>
      </c>
      <c r="AE726" s="68" t="s">
        <v>36</v>
      </c>
      <c r="AF726" s="69">
        <v>0.56520000000000004</v>
      </c>
      <c r="AG726" s="69">
        <v>84</v>
      </c>
      <c r="AH726" s="69">
        <v>34</v>
      </c>
      <c r="AI726" s="70">
        <v>1.21</v>
      </c>
      <c r="AJ726" s="70">
        <v>0</v>
      </c>
      <c r="AK726" s="71" t="s">
        <v>20</v>
      </c>
      <c r="AL726" s="69">
        <v>40</v>
      </c>
      <c r="AM726" s="71" t="s">
        <v>35</v>
      </c>
      <c r="AN726" s="70">
        <v>21184</v>
      </c>
      <c r="AO726" s="70">
        <v>0.35</v>
      </c>
      <c r="AP726" s="410"/>
      <c r="AQ726" s="99">
        <v>0.52</v>
      </c>
      <c r="AR726" s="99">
        <v>0.56999999999999995</v>
      </c>
      <c r="AS726" s="90">
        <v>80</v>
      </c>
      <c r="AT726" s="90">
        <v>170</v>
      </c>
      <c r="AU726" s="90">
        <v>36</v>
      </c>
      <c r="AV726" s="90">
        <v>2</v>
      </c>
      <c r="AW726" s="90">
        <v>3</v>
      </c>
      <c r="AX726" s="230"/>
      <c r="AY726" s="127"/>
      <c r="AZ726" s="127"/>
      <c r="BA726" s="127"/>
      <c r="BB726" s="127"/>
      <c r="BC726" s="127"/>
      <c r="BD726" s="127"/>
      <c r="BE726" s="127"/>
      <c r="BF726" s="127"/>
      <c r="BG726" s="127"/>
      <c r="BH726" s="127"/>
      <c r="BI726" s="127"/>
      <c r="BJ726" s="127"/>
      <c r="BK726" s="127"/>
      <c r="BL726" s="127"/>
      <c r="BM726" s="127"/>
      <c r="BN726" s="421"/>
      <c r="BO726" s="127"/>
      <c r="BP726" s="127"/>
      <c r="BQ726" s="127"/>
      <c r="BR726" s="127"/>
      <c r="BS726" s="127"/>
      <c r="BT726" s="127"/>
      <c r="BU726" s="127"/>
    </row>
    <row r="727" spans="1:73" x14ac:dyDescent="0.25">
      <c r="A727" s="44">
        <f t="shared" si="104"/>
        <v>2016</v>
      </c>
      <c r="B727" s="44" t="str">
        <f t="shared" si="104"/>
        <v>MARZO</v>
      </c>
      <c r="C727" s="44">
        <v>22</v>
      </c>
      <c r="D727" s="44" t="str">
        <f t="shared" si="103"/>
        <v>MARZO 2016 / 21</v>
      </c>
      <c r="E727" s="127"/>
      <c r="F727" s="81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44"/>
      <c r="R727" s="144"/>
      <c r="S727" s="415"/>
      <c r="T727" s="144"/>
      <c r="U727" s="144"/>
      <c r="V727" s="127"/>
      <c r="W727" s="127"/>
      <c r="X727" s="127"/>
      <c r="Y727" s="127"/>
      <c r="Z727" s="127"/>
      <c r="AA727" s="230"/>
      <c r="AB727" s="115">
        <v>21</v>
      </c>
      <c r="AC727" s="66">
        <v>42451</v>
      </c>
      <c r="AD727" s="67">
        <v>61962</v>
      </c>
      <c r="AE727" s="68" t="s">
        <v>148</v>
      </c>
      <c r="AF727" s="69">
        <v>0.56289999999999996</v>
      </c>
      <c r="AG727" s="69">
        <v>87</v>
      </c>
      <c r="AH727" s="69">
        <v>34</v>
      </c>
      <c r="AI727" s="70">
        <v>1.08</v>
      </c>
      <c r="AJ727" s="70">
        <v>0</v>
      </c>
      <c r="AK727" s="71" t="s">
        <v>20</v>
      </c>
      <c r="AL727" s="69">
        <v>40</v>
      </c>
      <c r="AM727" s="71" t="s">
        <v>35</v>
      </c>
      <c r="AN727" s="70">
        <v>21192</v>
      </c>
      <c r="AO727" s="70">
        <v>0.44</v>
      </c>
      <c r="AP727" s="410"/>
      <c r="AQ727" s="99">
        <v>0.52</v>
      </c>
      <c r="AR727" s="99">
        <v>0.56999999999999995</v>
      </c>
      <c r="AS727" s="90">
        <v>80</v>
      </c>
      <c r="AT727" s="90">
        <v>170</v>
      </c>
      <c r="AU727" s="90">
        <v>36</v>
      </c>
      <c r="AV727" s="90">
        <v>2</v>
      </c>
      <c r="AW727" s="90">
        <v>3</v>
      </c>
      <c r="AX727" s="230"/>
      <c r="AY727" s="127"/>
      <c r="AZ727" s="127"/>
      <c r="BA727" s="127"/>
      <c r="BB727" s="127"/>
      <c r="BC727" s="127"/>
      <c r="BD727" s="127"/>
      <c r="BE727" s="127"/>
      <c r="BF727" s="127"/>
      <c r="BG727" s="127"/>
      <c r="BH727" s="127"/>
      <c r="BI727" s="127"/>
      <c r="BJ727" s="127"/>
      <c r="BK727" s="127"/>
      <c r="BL727" s="127"/>
      <c r="BM727" s="127"/>
      <c r="BN727" s="421"/>
      <c r="BO727" s="127"/>
      <c r="BP727" s="127"/>
      <c r="BQ727" s="127"/>
      <c r="BR727" s="127"/>
      <c r="BS727" s="127"/>
      <c r="BT727" s="127"/>
      <c r="BU727" s="127"/>
    </row>
    <row r="728" spans="1:73" x14ac:dyDescent="0.25">
      <c r="A728" s="44">
        <f t="shared" si="104"/>
        <v>2016</v>
      </c>
      <c r="B728" s="44" t="str">
        <f t="shared" si="104"/>
        <v>MARZO</v>
      </c>
      <c r="C728" s="44">
        <v>23</v>
      </c>
      <c r="D728" s="44" t="str">
        <f t="shared" si="103"/>
        <v>MARZO 2016 / 22</v>
      </c>
      <c r="E728" s="127"/>
      <c r="F728" s="81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44"/>
      <c r="R728" s="144"/>
      <c r="S728" s="415"/>
      <c r="T728" s="144"/>
      <c r="U728" s="144"/>
      <c r="V728" s="127"/>
      <c r="W728" s="127"/>
      <c r="X728" s="127"/>
      <c r="Y728" s="127"/>
      <c r="Z728" s="127"/>
      <c r="AA728" s="230"/>
      <c r="AB728" s="115">
        <v>22</v>
      </c>
      <c r="AC728" s="66">
        <v>42452</v>
      </c>
      <c r="AD728" s="67">
        <v>61983</v>
      </c>
      <c r="AE728" s="68" t="s">
        <v>36</v>
      </c>
      <c r="AF728" s="69">
        <v>0.56430000000000002</v>
      </c>
      <c r="AG728" s="69">
        <v>85</v>
      </c>
      <c r="AH728" s="69">
        <v>34</v>
      </c>
      <c r="AI728" s="70">
        <v>1.03</v>
      </c>
      <c r="AJ728" s="70">
        <v>0</v>
      </c>
      <c r="AK728" s="71" t="s">
        <v>20</v>
      </c>
      <c r="AL728" s="69">
        <v>40</v>
      </c>
      <c r="AM728" s="71" t="s">
        <v>35</v>
      </c>
      <c r="AN728" s="70">
        <v>21187</v>
      </c>
      <c r="AO728" s="70">
        <v>0.42</v>
      </c>
      <c r="AP728" s="410"/>
      <c r="AQ728" s="99">
        <v>0.52</v>
      </c>
      <c r="AR728" s="99">
        <v>0.56999999999999995</v>
      </c>
      <c r="AS728" s="90">
        <v>80</v>
      </c>
      <c r="AT728" s="90">
        <v>170</v>
      </c>
      <c r="AU728" s="90">
        <v>36</v>
      </c>
      <c r="AV728" s="90">
        <v>2</v>
      </c>
      <c r="AW728" s="90">
        <v>3</v>
      </c>
      <c r="AX728" s="230"/>
      <c r="AY728" s="127"/>
      <c r="AZ728" s="127"/>
      <c r="BA728" s="127"/>
      <c r="BB728" s="127"/>
      <c r="BC728" s="127"/>
      <c r="BD728" s="127"/>
      <c r="BE728" s="127"/>
      <c r="BF728" s="127"/>
      <c r="BG728" s="127"/>
      <c r="BH728" s="127"/>
      <c r="BI728" s="127"/>
      <c r="BJ728" s="127"/>
      <c r="BK728" s="127"/>
      <c r="BL728" s="127"/>
      <c r="BM728" s="127"/>
      <c r="BN728" s="421"/>
      <c r="BO728" s="127"/>
      <c r="BP728" s="127"/>
      <c r="BQ728" s="127"/>
      <c r="BR728" s="127"/>
      <c r="BS728" s="127"/>
      <c r="BT728" s="127"/>
      <c r="BU728" s="127"/>
    </row>
    <row r="729" spans="1:73" x14ac:dyDescent="0.25">
      <c r="A729" s="44">
        <f t="shared" si="104"/>
        <v>2016</v>
      </c>
      <c r="B729" s="44" t="str">
        <f t="shared" si="104"/>
        <v>MARZO</v>
      </c>
      <c r="C729" s="44">
        <v>24</v>
      </c>
      <c r="D729" s="44" t="str">
        <f t="shared" si="103"/>
        <v>MARZO 2016 / 23</v>
      </c>
      <c r="E729" s="127"/>
      <c r="F729" s="81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44"/>
      <c r="R729" s="144"/>
      <c r="S729" s="415"/>
      <c r="T729" s="144"/>
      <c r="U729" s="144"/>
      <c r="V729" s="127"/>
      <c r="W729" s="127"/>
      <c r="X729" s="127"/>
      <c r="Y729" s="127"/>
      <c r="Z729" s="127"/>
      <c r="AA729" s="230"/>
      <c r="AB729" s="115">
        <v>23</v>
      </c>
      <c r="AC729" s="66">
        <v>42453</v>
      </c>
      <c r="AD729" s="67">
        <v>62008</v>
      </c>
      <c r="AE729" s="68" t="s">
        <v>148</v>
      </c>
      <c r="AF729" s="69">
        <v>0.56569999999999998</v>
      </c>
      <c r="AG729" s="69">
        <v>82</v>
      </c>
      <c r="AH729" s="69">
        <v>34</v>
      </c>
      <c r="AI729" s="70">
        <v>1.24</v>
      </c>
      <c r="AJ729" s="70">
        <v>0</v>
      </c>
      <c r="AK729" s="71" t="s">
        <v>20</v>
      </c>
      <c r="AL729" s="69">
        <v>40</v>
      </c>
      <c r="AM729" s="71" t="s">
        <v>35</v>
      </c>
      <c r="AN729" s="70">
        <v>21182</v>
      </c>
      <c r="AO729" s="70">
        <v>0.25</v>
      </c>
      <c r="AP729" s="410"/>
      <c r="AQ729" s="99">
        <v>0.52</v>
      </c>
      <c r="AR729" s="99">
        <v>0.56999999999999995</v>
      </c>
      <c r="AS729" s="90">
        <v>80</v>
      </c>
      <c r="AT729" s="90">
        <v>170</v>
      </c>
      <c r="AU729" s="90">
        <v>36</v>
      </c>
      <c r="AV729" s="90">
        <v>2</v>
      </c>
      <c r="AW729" s="90">
        <v>3</v>
      </c>
      <c r="AX729" s="230"/>
      <c r="AY729" s="127"/>
      <c r="AZ729" s="127"/>
      <c r="BA729" s="127"/>
      <c r="BB729" s="127"/>
      <c r="BC729" s="127"/>
      <c r="BD729" s="127"/>
      <c r="BE729" s="127"/>
      <c r="BF729" s="127"/>
      <c r="BG729" s="127"/>
      <c r="BH729" s="127"/>
      <c r="BI729" s="127"/>
      <c r="BJ729" s="127"/>
      <c r="BK729" s="127"/>
      <c r="BL729" s="127"/>
      <c r="BM729" s="127"/>
      <c r="BN729" s="421"/>
      <c r="BO729" s="127"/>
      <c r="BP729" s="127"/>
      <c r="BQ729" s="127"/>
      <c r="BR729" s="127"/>
      <c r="BS729" s="127"/>
      <c r="BT729" s="127"/>
      <c r="BU729" s="127"/>
    </row>
    <row r="730" spans="1:73" x14ac:dyDescent="0.25">
      <c r="A730" s="44">
        <f t="shared" si="104"/>
        <v>2016</v>
      </c>
      <c r="B730" s="44" t="str">
        <f t="shared" si="104"/>
        <v>MARZO</v>
      </c>
      <c r="C730" s="44">
        <v>25</v>
      </c>
      <c r="D730" s="44" t="str">
        <f t="shared" si="103"/>
        <v>MARZO 2016 / 24</v>
      </c>
      <c r="E730" s="127"/>
      <c r="F730" s="81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44"/>
      <c r="R730" s="144"/>
      <c r="S730" s="415"/>
      <c r="T730" s="144"/>
      <c r="U730" s="144"/>
      <c r="V730" s="127"/>
      <c r="W730" s="127"/>
      <c r="X730" s="127"/>
      <c r="Y730" s="127"/>
      <c r="Z730" s="127"/>
      <c r="AA730" s="230"/>
      <c r="AB730" s="115">
        <v>24</v>
      </c>
      <c r="AC730" s="66">
        <v>42454</v>
      </c>
      <c r="AD730" s="67">
        <v>62019</v>
      </c>
      <c r="AE730" s="68" t="s">
        <v>36</v>
      </c>
      <c r="AF730" s="69">
        <v>0.56410000000000005</v>
      </c>
      <c r="AG730" s="69">
        <v>86</v>
      </c>
      <c r="AH730" s="69">
        <v>34</v>
      </c>
      <c r="AI730" s="70">
        <v>1.1399999999999999</v>
      </c>
      <c r="AJ730" s="70">
        <v>0</v>
      </c>
      <c r="AK730" s="71" t="s">
        <v>20</v>
      </c>
      <c r="AL730" s="69">
        <v>40</v>
      </c>
      <c r="AM730" s="71" t="s">
        <v>35</v>
      </c>
      <c r="AN730" s="70">
        <v>21184</v>
      </c>
      <c r="AO730" s="70">
        <v>0.61</v>
      </c>
      <c r="AP730" s="410"/>
      <c r="AQ730" s="99">
        <v>0.52</v>
      </c>
      <c r="AR730" s="99">
        <v>0.56999999999999995</v>
      </c>
      <c r="AS730" s="90">
        <v>80</v>
      </c>
      <c r="AT730" s="90">
        <v>170</v>
      </c>
      <c r="AU730" s="90">
        <v>36</v>
      </c>
      <c r="AV730" s="90">
        <v>2</v>
      </c>
      <c r="AW730" s="90">
        <v>3</v>
      </c>
      <c r="AX730" s="230"/>
      <c r="AY730" s="127"/>
      <c r="AZ730" s="127"/>
      <c r="BA730" s="127"/>
      <c r="BB730" s="127"/>
      <c r="BC730" s="127"/>
      <c r="BD730" s="127"/>
      <c r="BE730" s="127"/>
      <c r="BF730" s="127"/>
      <c r="BG730" s="127"/>
      <c r="BH730" s="127"/>
      <c r="BI730" s="127"/>
      <c r="BJ730" s="127"/>
      <c r="BK730" s="127"/>
      <c r="BL730" s="127"/>
      <c r="BM730" s="127"/>
      <c r="BN730" s="421"/>
      <c r="BO730" s="127"/>
      <c r="BP730" s="127"/>
      <c r="BQ730" s="127"/>
      <c r="BR730" s="127"/>
      <c r="BS730" s="127"/>
      <c r="BT730" s="127"/>
      <c r="BU730" s="127"/>
    </row>
    <row r="731" spans="1:73" x14ac:dyDescent="0.25">
      <c r="A731" s="44">
        <f t="shared" si="104"/>
        <v>2016</v>
      </c>
      <c r="B731" s="44" t="str">
        <f t="shared" si="104"/>
        <v>MARZO</v>
      </c>
      <c r="C731" s="44">
        <v>26</v>
      </c>
      <c r="D731" s="44" t="str">
        <f t="shared" si="103"/>
        <v>MARZO 2016 / 25</v>
      </c>
      <c r="E731" s="127"/>
      <c r="F731" s="81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44"/>
      <c r="R731" s="144"/>
      <c r="S731" s="415"/>
      <c r="T731" s="144"/>
      <c r="U731" s="144"/>
      <c r="V731" s="127"/>
      <c r="W731" s="127"/>
      <c r="X731" s="127"/>
      <c r="Y731" s="127"/>
      <c r="Z731" s="127"/>
      <c r="AA731" s="230"/>
      <c r="AB731" s="115">
        <v>25</v>
      </c>
      <c r="AC731" s="66">
        <v>42455</v>
      </c>
      <c r="AD731" s="67">
        <v>62030</v>
      </c>
      <c r="AE731" s="68" t="s">
        <v>148</v>
      </c>
      <c r="AF731" s="69">
        <v>0.5635</v>
      </c>
      <c r="AG731" s="69">
        <v>87</v>
      </c>
      <c r="AH731" s="69">
        <v>34</v>
      </c>
      <c r="AI731" s="70">
        <v>1.08</v>
      </c>
      <c r="AJ731" s="70">
        <v>0</v>
      </c>
      <c r="AK731" s="71" t="s">
        <v>20</v>
      </c>
      <c r="AL731" s="69">
        <v>40</v>
      </c>
      <c r="AM731" s="71" t="s">
        <v>35</v>
      </c>
      <c r="AN731" s="70">
        <v>21186</v>
      </c>
      <c r="AO731" s="70">
        <v>0.62</v>
      </c>
      <c r="AP731" s="410"/>
      <c r="AQ731" s="99">
        <v>0.52</v>
      </c>
      <c r="AR731" s="99">
        <v>0.56999999999999995</v>
      </c>
      <c r="AS731" s="90">
        <v>80</v>
      </c>
      <c r="AT731" s="90">
        <v>170</v>
      </c>
      <c r="AU731" s="90">
        <v>36</v>
      </c>
      <c r="AV731" s="90">
        <v>2</v>
      </c>
      <c r="AW731" s="90">
        <v>3</v>
      </c>
      <c r="AX731" s="230"/>
      <c r="AY731" s="127"/>
      <c r="AZ731" s="127"/>
      <c r="BA731" s="127"/>
      <c r="BB731" s="127"/>
      <c r="BC731" s="127"/>
      <c r="BD731" s="127"/>
      <c r="BE731" s="127"/>
      <c r="BF731" s="127"/>
      <c r="BG731" s="127"/>
      <c r="BH731" s="127"/>
      <c r="BI731" s="127"/>
      <c r="BJ731" s="127"/>
      <c r="BK731" s="127"/>
      <c r="BL731" s="127"/>
      <c r="BM731" s="127"/>
      <c r="BN731" s="421"/>
      <c r="BO731" s="127"/>
      <c r="BP731" s="127"/>
      <c r="BQ731" s="127"/>
      <c r="BR731" s="127"/>
      <c r="BS731" s="127"/>
      <c r="BT731" s="127"/>
      <c r="BU731" s="127"/>
    </row>
    <row r="732" spans="1:73" x14ac:dyDescent="0.25">
      <c r="A732" s="44">
        <f t="shared" si="104"/>
        <v>2016</v>
      </c>
      <c r="B732" s="44" t="str">
        <f t="shared" si="104"/>
        <v>MARZO</v>
      </c>
      <c r="C732" s="44">
        <v>27</v>
      </c>
      <c r="D732" s="44" t="str">
        <f t="shared" si="103"/>
        <v>MARZO 2016 / 26</v>
      </c>
      <c r="E732" s="127"/>
      <c r="F732" s="81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44"/>
      <c r="R732" s="144"/>
      <c r="S732" s="415"/>
      <c r="T732" s="144"/>
      <c r="U732" s="144"/>
      <c r="V732" s="127"/>
      <c r="W732" s="127"/>
      <c r="X732" s="127"/>
      <c r="Y732" s="127"/>
      <c r="Z732" s="127"/>
      <c r="AA732" s="230"/>
      <c r="AB732" s="115">
        <v>26</v>
      </c>
      <c r="AC732" s="66">
        <v>42456</v>
      </c>
      <c r="AD732" s="67">
        <v>62046</v>
      </c>
      <c r="AE732" s="68" t="s">
        <v>36</v>
      </c>
      <c r="AF732" s="69">
        <v>0.56289999999999996</v>
      </c>
      <c r="AG732" s="69">
        <v>88</v>
      </c>
      <c r="AH732" s="69">
        <v>34</v>
      </c>
      <c r="AI732" s="70">
        <v>1.0900000000000001</v>
      </c>
      <c r="AJ732" s="70">
        <v>0</v>
      </c>
      <c r="AK732" s="71" t="s">
        <v>20</v>
      </c>
      <c r="AL732" s="69">
        <v>40</v>
      </c>
      <c r="AM732" s="71" t="s">
        <v>35</v>
      </c>
      <c r="AN732" s="70">
        <v>21192</v>
      </c>
      <c r="AO732" s="70">
        <v>0.49</v>
      </c>
      <c r="AP732" s="410"/>
      <c r="AQ732" s="99">
        <v>0.52</v>
      </c>
      <c r="AR732" s="99">
        <v>0.56999999999999995</v>
      </c>
      <c r="AS732" s="90">
        <v>80</v>
      </c>
      <c r="AT732" s="90">
        <v>170</v>
      </c>
      <c r="AU732" s="90">
        <v>36</v>
      </c>
      <c r="AV732" s="90">
        <v>2</v>
      </c>
      <c r="AW732" s="90">
        <v>3</v>
      </c>
      <c r="AX732" s="230"/>
      <c r="AY732" s="127"/>
      <c r="AZ732" s="127"/>
      <c r="BA732" s="127"/>
      <c r="BB732" s="127"/>
      <c r="BC732" s="127"/>
      <c r="BD732" s="127"/>
      <c r="BE732" s="127"/>
      <c r="BF732" s="127"/>
      <c r="BG732" s="127"/>
      <c r="BH732" s="127"/>
      <c r="BI732" s="127"/>
      <c r="BJ732" s="127"/>
      <c r="BK732" s="127"/>
      <c r="BL732" s="127"/>
      <c r="BM732" s="127"/>
      <c r="BN732" s="421"/>
      <c r="BO732" s="127"/>
      <c r="BP732" s="127"/>
      <c r="BQ732" s="127"/>
      <c r="BR732" s="127"/>
      <c r="BS732" s="127"/>
      <c r="BT732" s="127"/>
      <c r="BU732" s="127"/>
    </row>
    <row r="733" spans="1:73" x14ac:dyDescent="0.25">
      <c r="A733" s="44">
        <f t="shared" si="104"/>
        <v>2016</v>
      </c>
      <c r="B733" s="44" t="str">
        <f t="shared" si="104"/>
        <v>MARZO</v>
      </c>
      <c r="C733" s="44">
        <v>28</v>
      </c>
      <c r="D733" s="44" t="str">
        <f t="shared" si="103"/>
        <v>MARZO 2016 / 27</v>
      </c>
      <c r="E733" s="127"/>
      <c r="F733" s="81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44"/>
      <c r="R733" s="144"/>
      <c r="S733" s="415"/>
      <c r="T733" s="144"/>
      <c r="U733" s="144"/>
      <c r="V733" s="127"/>
      <c r="W733" s="127"/>
      <c r="X733" s="127"/>
      <c r="Y733" s="127"/>
      <c r="Z733" s="127"/>
      <c r="AA733" s="230"/>
      <c r="AB733" s="115">
        <v>27</v>
      </c>
      <c r="AC733" s="66">
        <v>42458</v>
      </c>
      <c r="AD733" s="67">
        <v>62070</v>
      </c>
      <c r="AE733" s="68" t="s">
        <v>148</v>
      </c>
      <c r="AF733" s="69">
        <v>0.55959999999999999</v>
      </c>
      <c r="AG733" s="69">
        <v>95</v>
      </c>
      <c r="AH733" s="69">
        <v>34</v>
      </c>
      <c r="AI733" s="70">
        <v>1.28</v>
      </c>
      <c r="AJ733" s="70">
        <v>0</v>
      </c>
      <c r="AK733" s="71" t="s">
        <v>20</v>
      </c>
      <c r="AL733" s="69">
        <v>40</v>
      </c>
      <c r="AM733" s="71" t="s">
        <v>35</v>
      </c>
      <c r="AN733" s="70">
        <v>21206</v>
      </c>
      <c r="AO733" s="70">
        <v>0.69</v>
      </c>
      <c r="AP733" s="410"/>
      <c r="AQ733" s="99">
        <v>0.52</v>
      </c>
      <c r="AR733" s="99">
        <v>0.56999999999999995</v>
      </c>
      <c r="AS733" s="90">
        <v>80</v>
      </c>
      <c r="AT733" s="90">
        <v>170</v>
      </c>
      <c r="AU733" s="90">
        <v>36</v>
      </c>
      <c r="AV733" s="90">
        <v>2</v>
      </c>
      <c r="AW733" s="90">
        <v>3</v>
      </c>
      <c r="AX733" s="230"/>
      <c r="AY733" s="127"/>
      <c r="AZ733" s="127"/>
      <c r="BA733" s="127"/>
      <c r="BB733" s="127"/>
      <c r="BC733" s="127"/>
      <c r="BD733" s="127"/>
      <c r="BE733" s="127"/>
      <c r="BF733" s="127"/>
      <c r="BG733" s="127"/>
      <c r="BH733" s="127"/>
      <c r="BI733" s="127"/>
      <c r="BJ733" s="127"/>
      <c r="BK733" s="127"/>
      <c r="BL733" s="127"/>
      <c r="BM733" s="127"/>
      <c r="BN733" s="421"/>
      <c r="BO733" s="127"/>
      <c r="BP733" s="127"/>
      <c r="BQ733" s="127"/>
      <c r="BR733" s="127"/>
      <c r="BS733" s="127"/>
      <c r="BT733" s="127"/>
      <c r="BU733" s="127"/>
    </row>
    <row r="734" spans="1:73" x14ac:dyDescent="0.25">
      <c r="A734" s="44">
        <f t="shared" si="104"/>
        <v>2016</v>
      </c>
      <c r="B734" s="44" t="str">
        <f t="shared" si="104"/>
        <v>MARZO</v>
      </c>
      <c r="C734" s="44">
        <v>29</v>
      </c>
      <c r="D734" s="44" t="str">
        <f t="shared" si="103"/>
        <v>MARZO 2016 / 28</v>
      </c>
      <c r="E734" s="127"/>
      <c r="F734" s="81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44"/>
      <c r="R734" s="144"/>
      <c r="S734" s="415"/>
      <c r="T734" s="144"/>
      <c r="U734" s="144"/>
      <c r="V734" s="127"/>
      <c r="W734" s="127"/>
      <c r="X734" s="127"/>
      <c r="Y734" s="127"/>
      <c r="Z734" s="127"/>
      <c r="AA734" s="230"/>
      <c r="AB734" s="115">
        <v>28</v>
      </c>
      <c r="AC734" s="66">
        <v>42459</v>
      </c>
      <c r="AD734" s="67">
        <v>62250</v>
      </c>
      <c r="AE734" s="68" t="s">
        <v>36</v>
      </c>
      <c r="AF734" s="69">
        <v>0.56269999999999998</v>
      </c>
      <c r="AG734" s="69">
        <v>90</v>
      </c>
      <c r="AH734" s="69">
        <v>34</v>
      </c>
      <c r="AI734" s="70">
        <v>1.03</v>
      </c>
      <c r="AJ734" s="70">
        <v>0</v>
      </c>
      <c r="AK734" s="71" t="s">
        <v>20</v>
      </c>
      <c r="AL734" s="69">
        <v>40</v>
      </c>
      <c r="AM734" s="71" t="s">
        <v>35</v>
      </c>
      <c r="AN734" s="70">
        <v>21184</v>
      </c>
      <c r="AO734" s="70">
        <v>0.96</v>
      </c>
      <c r="AP734" s="410"/>
      <c r="AQ734" s="99">
        <v>0.52</v>
      </c>
      <c r="AR734" s="99">
        <v>0.56999999999999995</v>
      </c>
      <c r="AS734" s="90">
        <v>80</v>
      </c>
      <c r="AT734" s="90">
        <v>170</v>
      </c>
      <c r="AU734" s="90">
        <v>36</v>
      </c>
      <c r="AV734" s="90">
        <v>2</v>
      </c>
      <c r="AW734" s="90">
        <v>3</v>
      </c>
      <c r="AX734" s="230"/>
      <c r="AY734" s="127"/>
      <c r="AZ734" s="127"/>
      <c r="BA734" s="127"/>
      <c r="BB734" s="127"/>
      <c r="BC734" s="127"/>
      <c r="BD734" s="127"/>
      <c r="BE734" s="127"/>
      <c r="BF734" s="127"/>
      <c r="BG734" s="127"/>
      <c r="BH734" s="127"/>
      <c r="BI734" s="127"/>
      <c r="BJ734" s="127"/>
      <c r="BK734" s="127"/>
      <c r="BL734" s="127"/>
      <c r="BM734" s="127"/>
      <c r="BN734" s="421"/>
      <c r="BO734" s="127"/>
      <c r="BP734" s="127"/>
      <c r="BQ734" s="127"/>
      <c r="BR734" s="127"/>
      <c r="BS734" s="127"/>
      <c r="BT734" s="127"/>
      <c r="BU734" s="127"/>
    </row>
    <row r="735" spans="1:73" x14ac:dyDescent="0.25">
      <c r="A735" s="44">
        <f t="shared" si="104"/>
        <v>2016</v>
      </c>
      <c r="B735" s="44" t="str">
        <f t="shared" si="104"/>
        <v>MARZO</v>
      </c>
      <c r="C735" s="44">
        <v>30</v>
      </c>
      <c r="D735" s="44" t="str">
        <f t="shared" si="103"/>
        <v>MARZO 2016 / 29</v>
      </c>
      <c r="E735" s="127"/>
      <c r="F735" s="81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44"/>
      <c r="R735" s="144"/>
      <c r="S735" s="415"/>
      <c r="T735" s="144"/>
      <c r="U735" s="144"/>
      <c r="V735" s="127"/>
      <c r="W735" s="127"/>
      <c r="X735" s="127"/>
      <c r="Y735" s="127"/>
      <c r="Z735" s="127"/>
      <c r="AA735" s="230"/>
      <c r="AB735" s="115">
        <v>29</v>
      </c>
      <c r="AC735" s="145">
        <v>42460</v>
      </c>
      <c r="AD735" s="146">
        <v>890000000000</v>
      </c>
      <c r="AE735" s="68" t="s">
        <v>148</v>
      </c>
      <c r="AF735" s="98">
        <v>0.56359999999999999</v>
      </c>
      <c r="AG735" s="98">
        <v>88</v>
      </c>
      <c r="AH735" s="98">
        <v>34</v>
      </c>
      <c r="AI735" s="70">
        <v>1</v>
      </c>
      <c r="AJ735" s="98">
        <v>0</v>
      </c>
      <c r="AK735" s="71" t="s">
        <v>20</v>
      </c>
      <c r="AL735" s="98">
        <v>41</v>
      </c>
      <c r="AM735" s="71" t="s">
        <v>35</v>
      </c>
      <c r="AN735" s="70">
        <v>21181</v>
      </c>
      <c r="AO735" s="98">
        <v>0.95</v>
      </c>
      <c r="AP735" s="410"/>
      <c r="AQ735" s="98"/>
      <c r="AR735" s="98"/>
      <c r="AS735" s="98"/>
      <c r="AT735" s="98"/>
      <c r="AU735" s="98"/>
      <c r="AV735" s="98"/>
      <c r="AW735" s="98"/>
      <c r="AX735" s="230"/>
      <c r="AY735" s="127"/>
      <c r="AZ735" s="127"/>
      <c r="BA735" s="127"/>
      <c r="BB735" s="127"/>
      <c r="BC735" s="127"/>
      <c r="BD735" s="127"/>
      <c r="BE735" s="127"/>
      <c r="BF735" s="127"/>
      <c r="BG735" s="127"/>
      <c r="BH735" s="127"/>
      <c r="BI735" s="127"/>
      <c r="BJ735" s="127"/>
      <c r="BK735" s="127"/>
      <c r="BL735" s="127"/>
      <c r="BM735" s="127"/>
      <c r="BN735" s="421"/>
      <c r="BO735" s="127"/>
      <c r="BP735" s="127"/>
      <c r="BQ735" s="127"/>
      <c r="BR735" s="127"/>
      <c r="BS735" s="127"/>
      <c r="BT735" s="127"/>
      <c r="BU735" s="127"/>
    </row>
    <row r="736" spans="1:73" x14ac:dyDescent="0.25">
      <c r="A736" s="44">
        <f t="shared" si="104"/>
        <v>2016</v>
      </c>
      <c r="B736" s="44" t="str">
        <f t="shared" si="104"/>
        <v>MARZO</v>
      </c>
      <c r="C736" s="44">
        <v>31</v>
      </c>
      <c r="D736" s="44" t="str">
        <f t="shared" si="103"/>
        <v>MARZO 2016 / 30</v>
      </c>
      <c r="S736" s="417"/>
    </row>
    <row r="737" spans="1:74" s="206" customFormat="1" ht="15.75" x14ac:dyDescent="0.25">
      <c r="D737" s="44" t="str">
        <f t="shared" si="103"/>
        <v>MARZO 2016 / 31</v>
      </c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17"/>
      <c r="T737" s="44"/>
      <c r="U737" s="44"/>
      <c r="V737" s="44"/>
      <c r="W737" s="44"/>
      <c r="X737" s="44"/>
      <c r="Y737" s="44"/>
      <c r="Z737" s="44"/>
      <c r="AA737" s="207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11"/>
      <c r="AQ737" s="44"/>
      <c r="AR737" s="44"/>
      <c r="AS737" s="44"/>
      <c r="AT737" s="44"/>
      <c r="AU737" s="44"/>
      <c r="AV737" s="44"/>
      <c r="AW737" s="44"/>
      <c r="AX737" s="207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22"/>
      <c r="BO737" s="44"/>
      <c r="BP737" s="44"/>
      <c r="BQ737" s="44"/>
      <c r="BR737" s="44"/>
      <c r="BS737" s="44"/>
      <c r="BT737" s="44"/>
      <c r="BU737" s="44"/>
      <c r="BV737" s="209" t="str">
        <f>IFERROR(AVERAGE(BV706:BV736),"")</f>
        <v/>
      </c>
    </row>
    <row r="738" spans="1:74" ht="15.75" x14ac:dyDescent="0.25">
      <c r="A738" s="44">
        <v>2016</v>
      </c>
      <c r="B738" s="44" t="s">
        <v>242</v>
      </c>
      <c r="C738" s="44">
        <v>1</v>
      </c>
      <c r="D738" s="208" t="s">
        <v>228</v>
      </c>
      <c r="E738" s="209">
        <f t="shared" ref="E738:AJ738" si="105">IFERROR(AVERAGE(E707:E737),"")</f>
        <v>5</v>
      </c>
      <c r="F738" s="209">
        <f t="shared" si="105"/>
        <v>42414.777777777781</v>
      </c>
      <c r="G738" s="209">
        <f t="shared" si="105"/>
        <v>61003</v>
      </c>
      <c r="H738" s="209" t="str">
        <f t="shared" si="105"/>
        <v/>
      </c>
      <c r="I738" s="209">
        <f t="shared" si="105"/>
        <v>0.55233333333333334</v>
      </c>
      <c r="J738" s="209">
        <f t="shared" si="105"/>
        <v>95.666666666666671</v>
      </c>
      <c r="K738" s="209">
        <f t="shared" si="105"/>
        <v>28.333333333333332</v>
      </c>
      <c r="L738" s="209">
        <f t="shared" si="105"/>
        <v>1.0799999999999998</v>
      </c>
      <c r="M738" s="209">
        <f t="shared" si="105"/>
        <v>0</v>
      </c>
      <c r="N738" s="209" t="str">
        <f t="shared" si="105"/>
        <v/>
      </c>
      <c r="O738" s="209">
        <f t="shared" si="105"/>
        <v>3</v>
      </c>
      <c r="P738" s="209" t="str">
        <f t="shared" si="105"/>
        <v/>
      </c>
      <c r="Q738" s="209">
        <f t="shared" si="105"/>
        <v>21260.333333333332</v>
      </c>
      <c r="R738" s="209">
        <f t="shared" si="105"/>
        <v>1.2988888888888885</v>
      </c>
      <c r="S738" s="418" t="str">
        <f t="shared" si="105"/>
        <v/>
      </c>
      <c r="T738" s="209">
        <f t="shared" si="105"/>
        <v>0.52</v>
      </c>
      <c r="U738" s="209">
        <f t="shared" si="105"/>
        <v>0.56999999999999995</v>
      </c>
      <c r="V738" s="209">
        <f t="shared" si="105"/>
        <v>80</v>
      </c>
      <c r="W738" s="209">
        <f t="shared" si="105"/>
        <v>170</v>
      </c>
      <c r="X738" s="209">
        <f t="shared" si="105"/>
        <v>36</v>
      </c>
      <c r="Y738" s="209">
        <f t="shared" si="105"/>
        <v>2</v>
      </c>
      <c r="Z738" s="209">
        <f t="shared" si="105"/>
        <v>3</v>
      </c>
      <c r="AA738" s="209" t="str">
        <f t="shared" si="105"/>
        <v/>
      </c>
      <c r="AB738" s="209">
        <f t="shared" si="105"/>
        <v>15</v>
      </c>
      <c r="AC738" s="209">
        <f t="shared" si="105"/>
        <v>42443.482758620688</v>
      </c>
      <c r="AD738" s="209">
        <f t="shared" si="105"/>
        <v>30689714851.724136</v>
      </c>
      <c r="AE738" s="209" t="str">
        <f t="shared" si="105"/>
        <v/>
      </c>
      <c r="AF738" s="209">
        <f t="shared" si="105"/>
        <v>0.56343793103448281</v>
      </c>
      <c r="AG738" s="209">
        <f t="shared" si="105"/>
        <v>88.379310344827587</v>
      </c>
      <c r="AH738" s="209">
        <f t="shared" si="105"/>
        <v>34</v>
      </c>
      <c r="AI738" s="209">
        <f t="shared" si="105"/>
        <v>1.1779310344827587</v>
      </c>
      <c r="AJ738" s="209">
        <f t="shared" si="105"/>
        <v>0</v>
      </c>
      <c r="AK738" s="209" t="str">
        <f t="shared" ref="AK738:BP738" si="106">IFERROR(AVERAGE(AK707:AK737),"")</f>
        <v/>
      </c>
      <c r="AL738" s="209">
        <f t="shared" si="106"/>
        <v>40.517241379310342</v>
      </c>
      <c r="AM738" s="209" t="str">
        <f t="shared" si="106"/>
        <v/>
      </c>
      <c r="AN738" s="209">
        <f t="shared" si="106"/>
        <v>21183.724137931036</v>
      </c>
      <c r="AO738" s="209">
        <f t="shared" si="106"/>
        <v>0.86551724137931063</v>
      </c>
      <c r="AP738" s="412" t="str">
        <f t="shared" si="106"/>
        <v/>
      </c>
      <c r="AQ738" s="209">
        <f t="shared" si="106"/>
        <v>0.51999999999999968</v>
      </c>
      <c r="AR738" s="209">
        <f t="shared" si="106"/>
        <v>0.57000000000000017</v>
      </c>
      <c r="AS738" s="209">
        <f t="shared" si="106"/>
        <v>80</v>
      </c>
      <c r="AT738" s="209">
        <f t="shared" si="106"/>
        <v>170</v>
      </c>
      <c r="AU738" s="209">
        <f t="shared" si="106"/>
        <v>36</v>
      </c>
      <c r="AV738" s="209">
        <f t="shared" si="106"/>
        <v>2</v>
      </c>
      <c r="AW738" s="209">
        <f t="shared" si="106"/>
        <v>3</v>
      </c>
      <c r="AX738" s="209" t="str">
        <f t="shared" si="106"/>
        <v/>
      </c>
      <c r="AY738" s="209">
        <f t="shared" si="106"/>
        <v>2.5</v>
      </c>
      <c r="AZ738" s="209">
        <f t="shared" si="106"/>
        <v>42419.5</v>
      </c>
      <c r="BA738" s="209" t="str">
        <f t="shared" si="106"/>
        <v/>
      </c>
      <c r="BB738" s="209" t="str">
        <f t="shared" si="106"/>
        <v/>
      </c>
      <c r="BC738" s="209">
        <f t="shared" si="106"/>
        <v>0.56382500000000002</v>
      </c>
      <c r="BD738" s="209">
        <f t="shared" si="106"/>
        <v>84.5</v>
      </c>
      <c r="BE738" s="209">
        <f t="shared" si="106"/>
        <v>33.512</v>
      </c>
      <c r="BF738" s="209">
        <f t="shared" si="106"/>
        <v>0.84</v>
      </c>
      <c r="BG738" s="209">
        <f t="shared" si="106"/>
        <v>1.425</v>
      </c>
      <c r="BH738" s="209">
        <f t="shared" si="106"/>
        <v>0.02</v>
      </c>
      <c r="BI738" s="209">
        <f t="shared" si="106"/>
        <v>1</v>
      </c>
      <c r="BJ738" s="209">
        <f t="shared" si="106"/>
        <v>5.0000000000000001E-3</v>
      </c>
      <c r="BK738" s="209" t="str">
        <f t="shared" si="106"/>
        <v/>
      </c>
      <c r="BL738" s="209">
        <f t="shared" si="106"/>
        <v>21231.75</v>
      </c>
      <c r="BM738" s="209">
        <f t="shared" si="106"/>
        <v>0.5</v>
      </c>
      <c r="BN738" s="423" t="str">
        <f t="shared" si="106"/>
        <v/>
      </c>
      <c r="BO738" s="209">
        <f t="shared" si="106"/>
        <v>0.52</v>
      </c>
      <c r="BP738" s="209">
        <f t="shared" si="106"/>
        <v>0.56999999999999995</v>
      </c>
      <c r="BQ738" s="209">
        <f t="shared" ref="BQ738:BU738" si="107">IFERROR(AVERAGE(BQ707:BQ737),"")</f>
        <v>80</v>
      </c>
      <c r="BR738" s="209">
        <f t="shared" si="107"/>
        <v>170</v>
      </c>
      <c r="BS738" s="209">
        <f t="shared" si="107"/>
        <v>36</v>
      </c>
      <c r="BT738" s="209">
        <f t="shared" si="107"/>
        <v>2</v>
      </c>
      <c r="BU738" s="209">
        <f t="shared" si="107"/>
        <v>3</v>
      </c>
    </row>
    <row r="739" spans="1:74" x14ac:dyDescent="0.25">
      <c r="A739" s="44">
        <f>A738</f>
        <v>2016</v>
      </c>
      <c r="B739" s="44" t="str">
        <f>B738</f>
        <v>ABRIL</v>
      </c>
      <c r="C739" s="44">
        <v>2</v>
      </c>
      <c r="D739" s="44" t="str">
        <f t="shared" ref="D739:D769" si="108">B738&amp;" "&amp;A738&amp;" / "&amp;C738</f>
        <v>ABRIL 2016 / 1</v>
      </c>
      <c r="E739" s="127">
        <v>1</v>
      </c>
      <c r="F739" s="80">
        <v>42403</v>
      </c>
      <c r="G739" s="128">
        <v>60756</v>
      </c>
      <c r="H739" s="128" t="s">
        <v>19</v>
      </c>
      <c r="I739" s="129">
        <v>0.55179999999999996</v>
      </c>
      <c r="J739" s="130">
        <v>97</v>
      </c>
      <c r="K739" s="130">
        <v>29</v>
      </c>
      <c r="L739" s="130">
        <v>1.6</v>
      </c>
      <c r="M739" s="130">
        <v>0</v>
      </c>
      <c r="N739" s="131" t="s">
        <v>20</v>
      </c>
      <c r="O739" s="130">
        <v>3</v>
      </c>
      <c r="P739" s="131" t="s">
        <v>21</v>
      </c>
      <c r="Q739" s="132">
        <v>21252</v>
      </c>
      <c r="R739" s="130">
        <v>0.96</v>
      </c>
      <c r="S739" s="414"/>
      <c r="T739" s="133">
        <v>0.52</v>
      </c>
      <c r="U739" s="133">
        <v>0.56999999999999995</v>
      </c>
      <c r="V739" s="133">
        <v>80</v>
      </c>
      <c r="W739" s="133">
        <v>170</v>
      </c>
      <c r="X739" s="133">
        <v>36</v>
      </c>
      <c r="Y739" s="133">
        <v>2</v>
      </c>
      <c r="Z739" s="133">
        <v>3</v>
      </c>
      <c r="AA739" s="230"/>
      <c r="AB739" s="115">
        <v>1</v>
      </c>
      <c r="AC739" s="66">
        <v>42461</v>
      </c>
      <c r="AD739" s="67">
        <v>62299</v>
      </c>
      <c r="AE739" s="68" t="s">
        <v>36</v>
      </c>
      <c r="AF739" s="69">
        <v>0.56440000000000001</v>
      </c>
      <c r="AG739" s="69">
        <v>86</v>
      </c>
      <c r="AH739" s="69">
        <v>34</v>
      </c>
      <c r="AI739" s="70">
        <v>1.53</v>
      </c>
      <c r="AJ739" s="70">
        <v>0</v>
      </c>
      <c r="AK739" s="71" t="s">
        <v>20</v>
      </c>
      <c r="AL739" s="69">
        <v>41</v>
      </c>
      <c r="AM739" s="71" t="s">
        <v>35</v>
      </c>
      <c r="AN739" s="70">
        <v>21181</v>
      </c>
      <c r="AO739" s="70">
        <v>0.69</v>
      </c>
      <c r="AP739" s="410"/>
      <c r="AQ739" s="99">
        <v>0.52</v>
      </c>
      <c r="AR739" s="99">
        <v>0.56999999999999995</v>
      </c>
      <c r="AS739" s="90">
        <v>80</v>
      </c>
      <c r="AT739" s="90">
        <v>170</v>
      </c>
      <c r="AU739" s="90">
        <v>36</v>
      </c>
      <c r="AV739" s="90">
        <v>2</v>
      </c>
      <c r="AW739" s="90">
        <v>3</v>
      </c>
      <c r="AX739" s="230"/>
      <c r="AY739" s="127">
        <v>1</v>
      </c>
      <c r="AZ739" s="134">
        <v>42410</v>
      </c>
      <c r="BA739" s="135"/>
      <c r="BB739" s="135"/>
      <c r="BC739" s="135">
        <v>0.56340000000000001</v>
      </c>
      <c r="BD739" s="136">
        <v>85</v>
      </c>
      <c r="BE739" s="137">
        <f>((9/5)*BF739)+32</f>
        <v>33.512</v>
      </c>
      <c r="BF739" s="136">
        <v>0.84</v>
      </c>
      <c r="BG739" s="136">
        <v>0.8</v>
      </c>
      <c r="BH739" s="136">
        <v>0.02</v>
      </c>
      <c r="BI739" s="136">
        <v>1</v>
      </c>
      <c r="BJ739" s="138">
        <v>5.0000000000000001E-3</v>
      </c>
      <c r="BK739" s="135" t="s">
        <v>37</v>
      </c>
      <c r="BL739" s="136">
        <v>21235</v>
      </c>
      <c r="BM739" s="136">
        <v>0.5</v>
      </c>
      <c r="BN739" s="424"/>
      <c r="BO739" s="133">
        <v>0.52</v>
      </c>
      <c r="BP739" s="133">
        <v>0.56999999999999995</v>
      </c>
      <c r="BQ739" s="133">
        <v>80</v>
      </c>
      <c r="BR739" s="133">
        <v>170</v>
      </c>
      <c r="BS739" s="133">
        <v>36</v>
      </c>
      <c r="BT739" s="133">
        <v>2</v>
      </c>
      <c r="BU739" s="133">
        <v>3</v>
      </c>
    </row>
    <row r="740" spans="1:74" x14ac:dyDescent="0.25">
      <c r="A740" s="44">
        <f t="shared" ref="A740:B768" si="109">A739</f>
        <v>2016</v>
      </c>
      <c r="B740" s="44" t="str">
        <f t="shared" si="109"/>
        <v>ABRIL</v>
      </c>
      <c r="C740" s="44">
        <v>3</v>
      </c>
      <c r="D740" s="44" t="str">
        <f t="shared" si="108"/>
        <v>ABRIL 2016 / 2</v>
      </c>
      <c r="E740" s="127">
        <v>2</v>
      </c>
      <c r="F740" s="80">
        <v>42405</v>
      </c>
      <c r="G740" s="128">
        <v>60811</v>
      </c>
      <c r="H740" s="128" t="s">
        <v>19</v>
      </c>
      <c r="I740" s="129">
        <v>0.5534</v>
      </c>
      <c r="J740" s="130">
        <v>94</v>
      </c>
      <c r="K740" s="130">
        <v>29</v>
      </c>
      <c r="L740" s="130">
        <v>1.51</v>
      </c>
      <c r="M740" s="130">
        <v>0</v>
      </c>
      <c r="N740" s="131" t="s">
        <v>20</v>
      </c>
      <c r="O740" s="130">
        <v>3</v>
      </c>
      <c r="P740" s="131" t="s">
        <v>21</v>
      </c>
      <c r="Q740" s="132">
        <v>21258</v>
      </c>
      <c r="R740" s="130">
        <v>0.84</v>
      </c>
      <c r="S740" s="414"/>
      <c r="T740" s="133">
        <v>0.52</v>
      </c>
      <c r="U740" s="133">
        <v>0.56999999999999995</v>
      </c>
      <c r="V740" s="133">
        <v>80</v>
      </c>
      <c r="W740" s="133">
        <v>170</v>
      </c>
      <c r="X740" s="133">
        <v>36</v>
      </c>
      <c r="Y740" s="133">
        <v>2</v>
      </c>
      <c r="Z740" s="133">
        <v>3</v>
      </c>
      <c r="AA740" s="230"/>
      <c r="AB740" s="115">
        <v>2</v>
      </c>
      <c r="AC740" s="66">
        <v>42462</v>
      </c>
      <c r="AD740" s="67">
        <v>62307</v>
      </c>
      <c r="AE740" s="68" t="s">
        <v>148</v>
      </c>
      <c r="AF740" s="69">
        <v>0.56399999999999995</v>
      </c>
      <c r="AG740" s="69">
        <v>87</v>
      </c>
      <c r="AH740" s="69">
        <v>34</v>
      </c>
      <c r="AI740" s="70">
        <v>1.37</v>
      </c>
      <c r="AJ740" s="70">
        <v>0</v>
      </c>
      <c r="AK740" s="71" t="s">
        <v>20</v>
      </c>
      <c r="AL740" s="69">
        <v>41</v>
      </c>
      <c r="AM740" s="71" t="s">
        <v>35</v>
      </c>
      <c r="AN740" s="70">
        <v>21178</v>
      </c>
      <c r="AO740" s="70">
        <v>0.92</v>
      </c>
      <c r="AP740" s="410"/>
      <c r="AQ740" s="99">
        <v>0.52</v>
      </c>
      <c r="AR740" s="99">
        <v>0.56999999999999995</v>
      </c>
      <c r="AS740" s="90">
        <v>80</v>
      </c>
      <c r="AT740" s="90">
        <v>170</v>
      </c>
      <c r="AU740" s="90">
        <v>36</v>
      </c>
      <c r="AV740" s="90">
        <v>2</v>
      </c>
      <c r="AW740" s="90">
        <v>3</v>
      </c>
      <c r="AX740" s="230"/>
      <c r="AY740" s="127">
        <v>2</v>
      </c>
      <c r="AZ740" s="134">
        <v>42416</v>
      </c>
      <c r="BA740" s="135"/>
      <c r="BB740" s="135"/>
      <c r="BC740" s="135">
        <v>0.56640000000000001</v>
      </c>
      <c r="BD740" s="136">
        <v>80</v>
      </c>
      <c r="BE740" s="137">
        <f>((9/5)*BF740)+32</f>
        <v>33.512</v>
      </c>
      <c r="BF740" s="136">
        <v>0.84</v>
      </c>
      <c r="BG740" s="136">
        <v>1.7</v>
      </c>
      <c r="BH740" s="136">
        <v>0.02</v>
      </c>
      <c r="BI740" s="136">
        <v>1</v>
      </c>
      <c r="BJ740" s="138">
        <v>5.0000000000000001E-3</v>
      </c>
      <c r="BK740" s="135" t="s">
        <v>37</v>
      </c>
      <c r="BL740" s="136">
        <v>21212</v>
      </c>
      <c r="BM740" s="136">
        <v>0.5</v>
      </c>
      <c r="BN740" s="424"/>
      <c r="BO740" s="133">
        <v>0.52</v>
      </c>
      <c r="BP740" s="133">
        <v>0.56999999999999995</v>
      </c>
      <c r="BQ740" s="133">
        <v>80</v>
      </c>
      <c r="BR740" s="133">
        <v>170</v>
      </c>
      <c r="BS740" s="133">
        <v>36</v>
      </c>
      <c r="BT740" s="133">
        <v>2</v>
      </c>
      <c r="BU740" s="133">
        <v>3</v>
      </c>
    </row>
    <row r="741" spans="1:74" x14ac:dyDescent="0.25">
      <c r="A741" s="44">
        <f t="shared" si="109"/>
        <v>2016</v>
      </c>
      <c r="B741" s="44" t="str">
        <f t="shared" si="109"/>
        <v>ABRIL</v>
      </c>
      <c r="C741" s="44">
        <v>4</v>
      </c>
      <c r="D741" s="44" t="str">
        <f t="shared" si="108"/>
        <v>ABRIL 2016 / 3</v>
      </c>
      <c r="E741" s="127">
        <v>3</v>
      </c>
      <c r="F741" s="80">
        <v>42408</v>
      </c>
      <c r="G741" s="128">
        <v>60856</v>
      </c>
      <c r="H741" s="128" t="s">
        <v>19</v>
      </c>
      <c r="I741" s="129">
        <v>0.5534</v>
      </c>
      <c r="J741" s="130">
        <v>92</v>
      </c>
      <c r="K741" s="130">
        <v>29</v>
      </c>
      <c r="L741" s="130">
        <v>0.95</v>
      </c>
      <c r="M741" s="130">
        <v>0</v>
      </c>
      <c r="N741" s="131" t="s">
        <v>20</v>
      </c>
      <c r="O741" s="130">
        <v>3</v>
      </c>
      <c r="P741" s="131" t="s">
        <v>21</v>
      </c>
      <c r="Q741" s="132">
        <v>21258</v>
      </c>
      <c r="R741" s="130">
        <v>0.68</v>
      </c>
      <c r="S741" s="414"/>
      <c r="T741" s="133">
        <v>0.52</v>
      </c>
      <c r="U741" s="133">
        <v>0.56999999999999995</v>
      </c>
      <c r="V741" s="133">
        <v>80</v>
      </c>
      <c r="W741" s="133">
        <v>170</v>
      </c>
      <c r="X741" s="133">
        <v>36</v>
      </c>
      <c r="Y741" s="133">
        <v>2</v>
      </c>
      <c r="Z741" s="133">
        <v>3</v>
      </c>
      <c r="AA741" s="230"/>
      <c r="AB741" s="115">
        <v>3</v>
      </c>
      <c r="AC741" s="66">
        <v>42463</v>
      </c>
      <c r="AD741" s="67">
        <v>62322</v>
      </c>
      <c r="AE741" s="68" t="s">
        <v>36</v>
      </c>
      <c r="AF741" s="69">
        <v>0.56459999999999999</v>
      </c>
      <c r="AG741" s="69">
        <v>86</v>
      </c>
      <c r="AH741" s="69">
        <v>34</v>
      </c>
      <c r="AI741" s="70">
        <v>1.62</v>
      </c>
      <c r="AJ741" s="70">
        <v>0</v>
      </c>
      <c r="AK741" s="71" t="s">
        <v>20</v>
      </c>
      <c r="AL741" s="69">
        <v>41</v>
      </c>
      <c r="AM741" s="71" t="s">
        <v>35</v>
      </c>
      <c r="AN741" s="70">
        <v>21176</v>
      </c>
      <c r="AO741" s="70">
        <v>0.9</v>
      </c>
      <c r="AP741" s="410"/>
      <c r="AQ741" s="99">
        <v>0.52</v>
      </c>
      <c r="AR741" s="99">
        <v>0.56999999999999995</v>
      </c>
      <c r="AS741" s="90">
        <v>80</v>
      </c>
      <c r="AT741" s="90">
        <v>170</v>
      </c>
      <c r="AU741" s="90">
        <v>36</v>
      </c>
      <c r="AV741" s="90">
        <v>2</v>
      </c>
      <c r="AW741" s="90">
        <v>3</v>
      </c>
      <c r="AX741" s="230"/>
      <c r="AY741" s="127">
        <v>3</v>
      </c>
      <c r="AZ741" s="134">
        <v>42423</v>
      </c>
      <c r="BA741" s="135"/>
      <c r="BB741" s="135"/>
      <c r="BC741" s="135">
        <v>0.56240000000000001</v>
      </c>
      <c r="BD741" s="136">
        <v>87</v>
      </c>
      <c r="BE741" s="137">
        <f>((9/5)*BF741)+32</f>
        <v>33.512</v>
      </c>
      <c r="BF741" s="136">
        <v>0.84</v>
      </c>
      <c r="BG741" s="136">
        <v>2</v>
      </c>
      <c r="BH741" s="136">
        <v>0.02</v>
      </c>
      <c r="BI741" s="136">
        <v>1</v>
      </c>
      <c r="BJ741" s="138">
        <v>5.0000000000000001E-3</v>
      </c>
      <c r="BK741" s="135" t="s">
        <v>37</v>
      </c>
      <c r="BL741" s="136">
        <v>21243</v>
      </c>
      <c r="BM741" s="136">
        <v>0.5</v>
      </c>
      <c r="BN741" s="424"/>
      <c r="BO741" s="133">
        <v>0.52</v>
      </c>
      <c r="BP741" s="133">
        <v>0.56999999999999995</v>
      </c>
      <c r="BQ741" s="133">
        <v>80</v>
      </c>
      <c r="BR741" s="133">
        <v>170</v>
      </c>
      <c r="BS741" s="133">
        <v>36</v>
      </c>
      <c r="BT741" s="133">
        <v>2</v>
      </c>
      <c r="BU741" s="133">
        <v>3</v>
      </c>
    </row>
    <row r="742" spans="1:74" x14ac:dyDescent="0.25">
      <c r="A742" s="44">
        <f t="shared" si="109"/>
        <v>2016</v>
      </c>
      <c r="B742" s="44" t="str">
        <f t="shared" si="109"/>
        <v>ABRIL</v>
      </c>
      <c r="C742" s="44">
        <v>5</v>
      </c>
      <c r="D742" s="44" t="str">
        <f t="shared" si="108"/>
        <v>ABRIL 2016 / 4</v>
      </c>
      <c r="E742" s="127">
        <v>4</v>
      </c>
      <c r="F742" s="80">
        <v>42411</v>
      </c>
      <c r="G742" s="128">
        <v>60898</v>
      </c>
      <c r="H742" s="128" t="s">
        <v>19</v>
      </c>
      <c r="I742" s="129">
        <v>0.55179999999999996</v>
      </c>
      <c r="J742" s="130">
        <v>97</v>
      </c>
      <c r="K742" s="130">
        <v>28</v>
      </c>
      <c r="L742" s="130">
        <v>1.04</v>
      </c>
      <c r="M742" s="130">
        <v>0</v>
      </c>
      <c r="N742" s="131" t="s">
        <v>20</v>
      </c>
      <c r="O742" s="130">
        <v>3</v>
      </c>
      <c r="P742" s="131" t="s">
        <v>21</v>
      </c>
      <c r="Q742" s="132">
        <v>21267</v>
      </c>
      <c r="R742" s="130">
        <v>1.03</v>
      </c>
      <c r="S742" s="414"/>
      <c r="T742" s="133">
        <v>0.52</v>
      </c>
      <c r="U742" s="133">
        <v>0.56999999999999995</v>
      </c>
      <c r="V742" s="133">
        <v>80</v>
      </c>
      <c r="W742" s="133">
        <v>170</v>
      </c>
      <c r="X742" s="133">
        <v>36</v>
      </c>
      <c r="Y742" s="133">
        <v>2</v>
      </c>
      <c r="Z742" s="133">
        <v>3</v>
      </c>
      <c r="AA742" s="230"/>
      <c r="AB742" s="115">
        <v>4</v>
      </c>
      <c r="AC742" s="66">
        <v>42464</v>
      </c>
      <c r="AD742" s="67">
        <v>62332</v>
      </c>
      <c r="AE742" s="68" t="s">
        <v>148</v>
      </c>
      <c r="AF742" s="69">
        <v>0.56420000000000003</v>
      </c>
      <c r="AG742" s="69">
        <v>87</v>
      </c>
      <c r="AH742" s="69">
        <v>34</v>
      </c>
      <c r="AI742" s="70">
        <v>1.43</v>
      </c>
      <c r="AJ742" s="70">
        <v>0</v>
      </c>
      <c r="AK742" s="71" t="s">
        <v>20</v>
      </c>
      <c r="AL742" s="69">
        <v>41</v>
      </c>
      <c r="AM742" s="71" t="s">
        <v>35</v>
      </c>
      <c r="AN742" s="70">
        <v>21175</v>
      </c>
      <c r="AO742" s="70">
        <v>1.02</v>
      </c>
      <c r="AP742" s="410"/>
      <c r="AQ742" s="99">
        <v>0.52</v>
      </c>
      <c r="AR742" s="99">
        <v>0.56999999999999995</v>
      </c>
      <c r="AS742" s="90">
        <v>80</v>
      </c>
      <c r="AT742" s="90">
        <v>170</v>
      </c>
      <c r="AU742" s="90">
        <v>36</v>
      </c>
      <c r="AV742" s="90">
        <v>2</v>
      </c>
      <c r="AW742" s="90">
        <v>3</v>
      </c>
      <c r="AX742" s="230"/>
      <c r="AY742" s="127">
        <v>4</v>
      </c>
      <c r="AZ742" s="134">
        <v>42429</v>
      </c>
      <c r="BA742" s="135"/>
      <c r="BB742" s="135"/>
      <c r="BC742" s="135">
        <v>0.56310000000000004</v>
      </c>
      <c r="BD742" s="136">
        <v>86</v>
      </c>
      <c r="BE742" s="137">
        <f>((9/5)*BF742)+32</f>
        <v>33.512</v>
      </c>
      <c r="BF742" s="136">
        <v>0.84</v>
      </c>
      <c r="BG742" s="136">
        <v>1.2</v>
      </c>
      <c r="BH742" s="136">
        <v>0.02</v>
      </c>
      <c r="BI742" s="136">
        <v>1</v>
      </c>
      <c r="BJ742" s="138">
        <v>5.0000000000000001E-3</v>
      </c>
      <c r="BK742" s="135" t="s">
        <v>37</v>
      </c>
      <c r="BL742" s="136">
        <v>21237</v>
      </c>
      <c r="BM742" s="136">
        <v>0.5</v>
      </c>
      <c r="BN742" s="424"/>
      <c r="BO742" s="133">
        <v>0.52</v>
      </c>
      <c r="BP742" s="133">
        <v>0.56999999999999995</v>
      </c>
      <c r="BQ742" s="133">
        <v>80</v>
      </c>
      <c r="BR742" s="133">
        <v>170</v>
      </c>
      <c r="BS742" s="133">
        <v>36</v>
      </c>
      <c r="BT742" s="133">
        <v>2</v>
      </c>
      <c r="BU742" s="133">
        <v>3</v>
      </c>
    </row>
    <row r="743" spans="1:74" x14ac:dyDescent="0.25">
      <c r="A743" s="44">
        <f t="shared" si="109"/>
        <v>2016</v>
      </c>
      <c r="B743" s="44" t="str">
        <f t="shared" si="109"/>
        <v>ABRIL</v>
      </c>
      <c r="C743" s="44">
        <v>6</v>
      </c>
      <c r="D743" s="44" t="str">
        <f t="shared" si="108"/>
        <v>ABRIL 2016 / 5</v>
      </c>
      <c r="E743" s="127">
        <v>5</v>
      </c>
      <c r="F743" s="80">
        <v>42414</v>
      </c>
      <c r="G743" s="128">
        <v>60976</v>
      </c>
      <c r="H743" s="128" t="s">
        <v>19</v>
      </c>
      <c r="I743" s="129">
        <v>0.54890000000000005</v>
      </c>
      <c r="J743" s="130">
        <v>96</v>
      </c>
      <c r="K743" s="130">
        <v>28</v>
      </c>
      <c r="L743" s="130">
        <v>0.73</v>
      </c>
      <c r="M743" s="130">
        <v>0</v>
      </c>
      <c r="N743" s="131" t="s">
        <v>20</v>
      </c>
      <c r="O743" s="130">
        <v>3</v>
      </c>
      <c r="P743" s="131" t="s">
        <v>21</v>
      </c>
      <c r="Q743" s="132">
        <v>21271</v>
      </c>
      <c r="R743" s="130">
        <v>1.79</v>
      </c>
      <c r="S743" s="414"/>
      <c r="T743" s="133">
        <v>0.52</v>
      </c>
      <c r="U743" s="133">
        <v>0.56999999999999995</v>
      </c>
      <c r="V743" s="133">
        <v>80</v>
      </c>
      <c r="W743" s="133">
        <v>170</v>
      </c>
      <c r="X743" s="133">
        <v>36</v>
      </c>
      <c r="Y743" s="133">
        <v>2</v>
      </c>
      <c r="Z743" s="133">
        <v>3</v>
      </c>
      <c r="AA743" s="230"/>
      <c r="AB743" s="115">
        <v>5</v>
      </c>
      <c r="AC743" s="66">
        <v>42465</v>
      </c>
      <c r="AD743" s="67">
        <v>62359</v>
      </c>
      <c r="AE743" s="68" t="s">
        <v>36</v>
      </c>
      <c r="AF743" s="69">
        <v>0.56489999999999996</v>
      </c>
      <c r="AG743" s="69">
        <v>86</v>
      </c>
      <c r="AH743" s="69">
        <v>34</v>
      </c>
      <c r="AI743" s="70">
        <v>1.44</v>
      </c>
      <c r="AJ743" s="70">
        <v>0</v>
      </c>
      <c r="AK743" s="71" t="s">
        <v>20</v>
      </c>
      <c r="AL743" s="69">
        <v>41</v>
      </c>
      <c r="AM743" s="71" t="s">
        <v>35</v>
      </c>
      <c r="AN743" s="70">
        <v>21173</v>
      </c>
      <c r="AO743" s="70">
        <v>0.98</v>
      </c>
      <c r="AP743" s="410"/>
      <c r="AQ743" s="99">
        <v>0.52</v>
      </c>
      <c r="AR743" s="99">
        <v>0.56999999999999995</v>
      </c>
      <c r="AS743" s="90">
        <v>80</v>
      </c>
      <c r="AT743" s="90">
        <v>170</v>
      </c>
      <c r="AU743" s="90">
        <v>36</v>
      </c>
      <c r="AV743" s="90">
        <v>2</v>
      </c>
      <c r="AW743" s="90">
        <v>3</v>
      </c>
      <c r="AX743" s="230"/>
      <c r="AY743" s="127"/>
      <c r="AZ743" s="127"/>
      <c r="BA743" s="127"/>
      <c r="BB743" s="127"/>
      <c r="BC743" s="127"/>
      <c r="BD743" s="127"/>
      <c r="BE743" s="127"/>
      <c r="BF743" s="127"/>
      <c r="BG743" s="127"/>
      <c r="BH743" s="127"/>
      <c r="BI743" s="127"/>
      <c r="BJ743" s="127"/>
      <c r="BK743" s="127"/>
      <c r="BL743" s="127"/>
      <c r="BM743" s="127"/>
      <c r="BN743" s="421"/>
      <c r="BO743" s="127"/>
      <c r="BP743" s="127"/>
      <c r="BQ743" s="127"/>
      <c r="BR743" s="127"/>
      <c r="BS743" s="127"/>
      <c r="BT743" s="127"/>
      <c r="BU743" s="127"/>
    </row>
    <row r="744" spans="1:74" x14ac:dyDescent="0.25">
      <c r="A744" s="44">
        <f t="shared" si="109"/>
        <v>2016</v>
      </c>
      <c r="B744" s="44" t="str">
        <f t="shared" si="109"/>
        <v>ABRIL</v>
      </c>
      <c r="C744" s="44">
        <v>7</v>
      </c>
      <c r="D744" s="44" t="str">
        <f t="shared" si="108"/>
        <v>ABRIL 2016 / 6</v>
      </c>
      <c r="E744" s="127">
        <v>6</v>
      </c>
      <c r="F744" s="80">
        <v>42418</v>
      </c>
      <c r="G744" s="139">
        <v>61068</v>
      </c>
      <c r="H744" s="139" t="s">
        <v>19</v>
      </c>
      <c r="I744" s="140">
        <v>0.55110000000000003</v>
      </c>
      <c r="J744" s="141">
        <v>100</v>
      </c>
      <c r="K744" s="141">
        <v>28</v>
      </c>
      <c r="L744" s="141">
        <v>0.89</v>
      </c>
      <c r="M744" s="141">
        <v>0</v>
      </c>
      <c r="N744" s="140" t="s">
        <v>20</v>
      </c>
      <c r="O744" s="141">
        <v>3</v>
      </c>
      <c r="P744" s="142" t="s">
        <v>21</v>
      </c>
      <c r="Q744" s="132">
        <v>21269</v>
      </c>
      <c r="R744" s="140">
        <v>2.0499999999999998</v>
      </c>
      <c r="S744" s="414"/>
      <c r="T744" s="133">
        <v>0.52</v>
      </c>
      <c r="U744" s="133">
        <v>0.56999999999999995</v>
      </c>
      <c r="V744" s="133">
        <v>80</v>
      </c>
      <c r="W744" s="133">
        <v>170</v>
      </c>
      <c r="X744" s="133">
        <v>36</v>
      </c>
      <c r="Y744" s="133">
        <v>2</v>
      </c>
      <c r="Z744" s="133">
        <v>3</v>
      </c>
      <c r="AA744" s="230"/>
      <c r="AB744" s="115">
        <v>6</v>
      </c>
      <c r="AC744" s="66">
        <v>42466</v>
      </c>
      <c r="AD744" s="67">
        <v>62378</v>
      </c>
      <c r="AE744" s="68" t="s">
        <v>148</v>
      </c>
      <c r="AF744" s="69">
        <v>0.56640000000000001</v>
      </c>
      <c r="AG744" s="69">
        <v>83</v>
      </c>
      <c r="AH744" s="69">
        <v>34</v>
      </c>
      <c r="AI744" s="70">
        <v>1.42</v>
      </c>
      <c r="AJ744" s="70">
        <v>0</v>
      </c>
      <c r="AK744" s="71" t="s">
        <v>20</v>
      </c>
      <c r="AL744" s="69">
        <v>41</v>
      </c>
      <c r="AM744" s="71" t="s">
        <v>35</v>
      </c>
      <c r="AN744" s="70">
        <v>21169</v>
      </c>
      <c r="AO744" s="70">
        <v>0.81</v>
      </c>
      <c r="AP744" s="410"/>
      <c r="AQ744" s="99">
        <v>0.52</v>
      </c>
      <c r="AR744" s="99">
        <v>0.56999999999999995</v>
      </c>
      <c r="AS744" s="90">
        <v>80</v>
      </c>
      <c r="AT744" s="90">
        <v>170</v>
      </c>
      <c r="AU744" s="90">
        <v>36</v>
      </c>
      <c r="AV744" s="90">
        <v>2</v>
      </c>
      <c r="AW744" s="90">
        <v>3</v>
      </c>
      <c r="AX744" s="230"/>
      <c r="AY744" s="127"/>
      <c r="AZ744" s="127"/>
      <c r="BA744" s="127"/>
      <c r="BB744" s="127"/>
      <c r="BC744" s="127"/>
      <c r="BD744" s="127"/>
      <c r="BE744" s="127"/>
      <c r="BF744" s="127"/>
      <c r="BG744" s="127"/>
      <c r="BH744" s="127"/>
      <c r="BI744" s="127"/>
      <c r="BJ744" s="127"/>
      <c r="BK744" s="127"/>
      <c r="BL744" s="127"/>
      <c r="BM744" s="127"/>
      <c r="BN744" s="421"/>
      <c r="BO744" s="127"/>
      <c r="BP744" s="127"/>
      <c r="BQ744" s="127"/>
      <c r="BR744" s="127"/>
      <c r="BS744" s="127"/>
      <c r="BT744" s="127"/>
      <c r="BU744" s="127"/>
    </row>
    <row r="745" spans="1:74" x14ac:dyDescent="0.25">
      <c r="A745" s="44">
        <f t="shared" si="109"/>
        <v>2016</v>
      </c>
      <c r="B745" s="44" t="str">
        <f t="shared" si="109"/>
        <v>ABRIL</v>
      </c>
      <c r="C745" s="44">
        <v>8</v>
      </c>
      <c r="D745" s="44" t="str">
        <f t="shared" si="108"/>
        <v>ABRIL 2016 / 7</v>
      </c>
      <c r="E745" s="127">
        <v>7</v>
      </c>
      <c r="F745" s="80">
        <v>42421</v>
      </c>
      <c r="G745" s="139">
        <v>61138</v>
      </c>
      <c r="H745" s="139" t="s">
        <v>19</v>
      </c>
      <c r="I745" s="140">
        <v>0.55249999999999999</v>
      </c>
      <c r="J745" s="130">
        <v>98</v>
      </c>
      <c r="K745" s="141">
        <v>28</v>
      </c>
      <c r="L745" s="141">
        <v>0.81</v>
      </c>
      <c r="M745" s="141">
        <v>0</v>
      </c>
      <c r="N745" s="140" t="s">
        <v>20</v>
      </c>
      <c r="O745" s="143">
        <v>3</v>
      </c>
      <c r="P745" s="142" t="s">
        <v>21</v>
      </c>
      <c r="Q745" s="132">
        <v>21262</v>
      </c>
      <c r="R745" s="140">
        <v>1.69</v>
      </c>
      <c r="S745" s="414"/>
      <c r="T745" s="133">
        <v>0.52</v>
      </c>
      <c r="U745" s="133">
        <v>0.56999999999999995</v>
      </c>
      <c r="V745" s="133">
        <v>80</v>
      </c>
      <c r="W745" s="133">
        <v>170</v>
      </c>
      <c r="X745" s="133">
        <v>36</v>
      </c>
      <c r="Y745" s="133">
        <v>2</v>
      </c>
      <c r="Z745" s="133">
        <v>3</v>
      </c>
      <c r="AA745" s="230"/>
      <c r="AB745" s="115">
        <v>7</v>
      </c>
      <c r="AC745" s="66">
        <v>42467</v>
      </c>
      <c r="AD745" s="67">
        <v>62410</v>
      </c>
      <c r="AE745" s="68" t="s">
        <v>36</v>
      </c>
      <c r="AF745" s="72">
        <v>0.56399999999999995</v>
      </c>
      <c r="AG745" s="69">
        <v>88</v>
      </c>
      <c r="AH745" s="69">
        <v>34</v>
      </c>
      <c r="AI745" s="70">
        <v>1.32</v>
      </c>
      <c r="AJ745" s="70">
        <v>0</v>
      </c>
      <c r="AK745" s="71" t="s">
        <v>20</v>
      </c>
      <c r="AL745" s="69">
        <v>41</v>
      </c>
      <c r="AM745" s="71" t="s">
        <v>35</v>
      </c>
      <c r="AN745" s="70">
        <v>21174</v>
      </c>
      <c r="AO745" s="70">
        <v>1.17</v>
      </c>
      <c r="AP745" s="410"/>
      <c r="AQ745" s="99">
        <v>0.52</v>
      </c>
      <c r="AR745" s="99">
        <v>0.56999999999999995</v>
      </c>
      <c r="AS745" s="90">
        <v>80</v>
      </c>
      <c r="AT745" s="90">
        <v>170</v>
      </c>
      <c r="AU745" s="90">
        <v>36</v>
      </c>
      <c r="AV745" s="90">
        <v>2</v>
      </c>
      <c r="AW745" s="90">
        <v>3</v>
      </c>
      <c r="AX745" s="230"/>
      <c r="AY745" s="127"/>
      <c r="AZ745" s="127"/>
      <c r="BA745" s="127"/>
      <c r="BB745" s="127"/>
      <c r="BC745" s="127"/>
      <c r="BD745" s="127"/>
      <c r="BE745" s="127"/>
      <c r="BF745" s="127"/>
      <c r="BG745" s="127"/>
      <c r="BH745" s="127"/>
      <c r="BI745" s="127"/>
      <c r="BJ745" s="127"/>
      <c r="BK745" s="127"/>
      <c r="BL745" s="127"/>
      <c r="BM745" s="127"/>
      <c r="BN745" s="421"/>
      <c r="BO745" s="127"/>
      <c r="BP745" s="127"/>
      <c r="BQ745" s="127"/>
      <c r="BR745" s="127"/>
      <c r="BS745" s="127"/>
      <c r="BT745" s="127"/>
      <c r="BU745" s="127"/>
    </row>
    <row r="746" spans="1:74" x14ac:dyDescent="0.25">
      <c r="A746" s="44">
        <f t="shared" si="109"/>
        <v>2016</v>
      </c>
      <c r="B746" s="44" t="str">
        <f t="shared" si="109"/>
        <v>ABRIL</v>
      </c>
      <c r="C746" s="44">
        <v>9</v>
      </c>
      <c r="D746" s="44" t="str">
        <f t="shared" si="108"/>
        <v>ABRIL 2016 / 8</v>
      </c>
      <c r="E746" s="127">
        <v>8</v>
      </c>
      <c r="F746" s="80">
        <v>42424</v>
      </c>
      <c r="G746" s="139">
        <v>61203</v>
      </c>
      <c r="H746" s="139" t="s">
        <v>19</v>
      </c>
      <c r="I746" s="140">
        <v>0.55379999999999996</v>
      </c>
      <c r="J746" s="130">
        <v>92</v>
      </c>
      <c r="K746" s="141">
        <v>28</v>
      </c>
      <c r="L746" s="141">
        <v>0.99</v>
      </c>
      <c r="M746" s="141">
        <v>0</v>
      </c>
      <c r="N746" s="140" t="s">
        <v>20</v>
      </c>
      <c r="O746" s="143">
        <v>3</v>
      </c>
      <c r="P746" s="142" t="s">
        <v>21</v>
      </c>
      <c r="Q746" s="132">
        <v>21254</v>
      </c>
      <c r="R746" s="140">
        <v>1.27</v>
      </c>
      <c r="S746" s="414"/>
      <c r="T746" s="133">
        <v>0.52</v>
      </c>
      <c r="U746" s="133">
        <v>0.56999999999999995</v>
      </c>
      <c r="V746" s="133">
        <v>80</v>
      </c>
      <c r="W746" s="133">
        <v>170</v>
      </c>
      <c r="X746" s="133">
        <v>36</v>
      </c>
      <c r="Y746" s="133">
        <v>2</v>
      </c>
      <c r="Z746" s="133">
        <v>3</v>
      </c>
      <c r="AA746" s="230"/>
      <c r="AB746" s="115">
        <v>8</v>
      </c>
      <c r="AC746" s="66">
        <v>42468</v>
      </c>
      <c r="AD746" s="67">
        <v>62440</v>
      </c>
      <c r="AE746" s="68" t="s">
        <v>148</v>
      </c>
      <c r="AF746" s="72">
        <v>0.55900000000000005</v>
      </c>
      <c r="AG746" s="69">
        <v>97</v>
      </c>
      <c r="AH746" s="69">
        <v>34</v>
      </c>
      <c r="AI746" s="70">
        <v>1.48</v>
      </c>
      <c r="AJ746" s="70">
        <v>0</v>
      </c>
      <c r="AK746" s="71" t="s">
        <v>20</v>
      </c>
      <c r="AL746" s="69">
        <v>41</v>
      </c>
      <c r="AM746" s="71" t="s">
        <v>35</v>
      </c>
      <c r="AN746" s="70">
        <v>21204</v>
      </c>
      <c r="AO746" s="70">
        <v>0.99</v>
      </c>
      <c r="AP746" s="410"/>
      <c r="AQ746" s="99">
        <v>0.52</v>
      </c>
      <c r="AR746" s="99">
        <v>0.56999999999999995</v>
      </c>
      <c r="AS746" s="90">
        <v>80</v>
      </c>
      <c r="AT746" s="90">
        <v>170</v>
      </c>
      <c r="AU746" s="90">
        <v>36</v>
      </c>
      <c r="AV746" s="90">
        <v>2</v>
      </c>
      <c r="AW746" s="90">
        <v>3</v>
      </c>
      <c r="AX746" s="230"/>
      <c r="AY746" s="127"/>
      <c r="AZ746" s="127"/>
      <c r="BA746" s="127"/>
      <c r="BB746" s="127"/>
      <c r="BC746" s="127"/>
      <c r="BD746" s="127"/>
      <c r="BE746" s="127"/>
      <c r="BF746" s="127"/>
      <c r="BG746" s="127"/>
      <c r="BH746" s="127"/>
      <c r="BI746" s="127"/>
      <c r="BJ746" s="127"/>
      <c r="BK746" s="127"/>
      <c r="BL746" s="127"/>
      <c r="BM746" s="127"/>
      <c r="BN746" s="421"/>
      <c r="BO746" s="127"/>
      <c r="BP746" s="127"/>
      <c r="BQ746" s="127"/>
      <c r="BR746" s="127"/>
      <c r="BS746" s="127"/>
      <c r="BT746" s="127"/>
      <c r="BU746" s="127"/>
    </row>
    <row r="747" spans="1:74" x14ac:dyDescent="0.25">
      <c r="A747" s="44">
        <f t="shared" si="109"/>
        <v>2016</v>
      </c>
      <c r="B747" s="44" t="str">
        <f t="shared" si="109"/>
        <v>ABRIL</v>
      </c>
      <c r="C747" s="44">
        <v>10</v>
      </c>
      <c r="D747" s="44" t="str">
        <f t="shared" si="108"/>
        <v>ABRIL 2016 / 9</v>
      </c>
      <c r="E747" s="127">
        <v>9</v>
      </c>
      <c r="F747" s="80">
        <v>42429</v>
      </c>
      <c r="G747" s="139">
        <v>61321</v>
      </c>
      <c r="H747" s="139" t="s">
        <v>19</v>
      </c>
      <c r="I747" s="140">
        <v>0.55430000000000001</v>
      </c>
      <c r="J747" s="130">
        <v>95</v>
      </c>
      <c r="K747" s="141">
        <v>28</v>
      </c>
      <c r="L747" s="141">
        <v>1.2</v>
      </c>
      <c r="M747" s="141">
        <v>0</v>
      </c>
      <c r="N747" s="140" t="s">
        <v>20</v>
      </c>
      <c r="O747" s="143">
        <v>3</v>
      </c>
      <c r="P747" s="142" t="s">
        <v>21</v>
      </c>
      <c r="Q747" s="132">
        <v>21252</v>
      </c>
      <c r="R747" s="140">
        <v>1.38</v>
      </c>
      <c r="S747" s="414"/>
      <c r="T747" s="133">
        <v>0.52</v>
      </c>
      <c r="U747" s="133">
        <v>0.56999999999999995</v>
      </c>
      <c r="V747" s="133">
        <v>80</v>
      </c>
      <c r="W747" s="133">
        <v>170</v>
      </c>
      <c r="X747" s="133">
        <v>36</v>
      </c>
      <c r="Y747" s="133">
        <v>2</v>
      </c>
      <c r="Z747" s="133">
        <v>3</v>
      </c>
      <c r="AA747" s="230"/>
      <c r="AB747" s="115">
        <v>9</v>
      </c>
      <c r="AC747" s="66">
        <v>42469</v>
      </c>
      <c r="AD747" s="67">
        <v>62462</v>
      </c>
      <c r="AE747" s="68" t="s">
        <v>36</v>
      </c>
      <c r="AF747" s="69">
        <v>0.56469999999999998</v>
      </c>
      <c r="AG747" s="69">
        <v>87</v>
      </c>
      <c r="AH747" s="69">
        <v>34</v>
      </c>
      <c r="AI747" s="70">
        <v>1.32</v>
      </c>
      <c r="AJ747" s="70">
        <v>0</v>
      </c>
      <c r="AK747" s="71" t="s">
        <v>20</v>
      </c>
      <c r="AL747" s="69">
        <v>41</v>
      </c>
      <c r="AM747" s="71" t="s">
        <v>35</v>
      </c>
      <c r="AN747" s="70">
        <v>21174</v>
      </c>
      <c r="AO747" s="70">
        <v>1.03</v>
      </c>
      <c r="AP747" s="410"/>
      <c r="AQ747" s="99">
        <v>0.52</v>
      </c>
      <c r="AR747" s="99">
        <v>0.56999999999999995</v>
      </c>
      <c r="AS747" s="90">
        <v>80</v>
      </c>
      <c r="AT747" s="90">
        <v>170</v>
      </c>
      <c r="AU747" s="90">
        <v>36</v>
      </c>
      <c r="AV747" s="90">
        <v>2</v>
      </c>
      <c r="AW747" s="90">
        <v>3</v>
      </c>
      <c r="AX747" s="230"/>
      <c r="AY747" s="127"/>
      <c r="AZ747" s="127"/>
      <c r="BA747" s="127"/>
      <c r="BB747" s="127"/>
      <c r="BC747" s="127"/>
      <c r="BD747" s="127"/>
      <c r="BE747" s="127"/>
      <c r="BF747" s="127"/>
      <c r="BG747" s="127"/>
      <c r="BH747" s="127"/>
      <c r="BI747" s="127"/>
      <c r="BJ747" s="127"/>
      <c r="BK747" s="127"/>
      <c r="BL747" s="127"/>
      <c r="BM747" s="127"/>
      <c r="BN747" s="421"/>
      <c r="BO747" s="127"/>
      <c r="BP747" s="127"/>
      <c r="BQ747" s="127"/>
      <c r="BR747" s="127"/>
      <c r="BS747" s="127"/>
      <c r="BT747" s="127"/>
      <c r="BU747" s="127"/>
    </row>
    <row r="748" spans="1:74" x14ac:dyDescent="0.25">
      <c r="A748" s="44">
        <f t="shared" si="109"/>
        <v>2016</v>
      </c>
      <c r="B748" s="44" t="str">
        <f t="shared" si="109"/>
        <v>ABRIL</v>
      </c>
      <c r="C748" s="44">
        <v>11</v>
      </c>
      <c r="D748" s="44" t="str">
        <f t="shared" si="108"/>
        <v>ABRIL 2016 / 10</v>
      </c>
      <c r="E748" s="127"/>
      <c r="F748" s="81"/>
      <c r="G748" s="127"/>
      <c r="H748" s="127"/>
      <c r="I748" s="127"/>
      <c r="J748" s="127"/>
      <c r="K748" s="127"/>
      <c r="L748" s="127"/>
      <c r="M748" s="127"/>
      <c r="N748" s="127"/>
      <c r="O748" s="127"/>
      <c r="P748" s="127"/>
      <c r="Q748" s="144"/>
      <c r="R748" s="144"/>
      <c r="S748" s="415"/>
      <c r="T748" s="144"/>
      <c r="U748" s="144"/>
      <c r="V748" s="127"/>
      <c r="W748" s="127"/>
      <c r="X748" s="127"/>
      <c r="Y748" s="127"/>
      <c r="Z748" s="127"/>
      <c r="AA748" s="230"/>
      <c r="AB748" s="115">
        <v>10</v>
      </c>
      <c r="AC748" s="66">
        <v>42470</v>
      </c>
      <c r="AD748" s="67">
        <v>62474</v>
      </c>
      <c r="AE748" s="68" t="s">
        <v>148</v>
      </c>
      <c r="AF748" s="69">
        <v>0.56369999999999998</v>
      </c>
      <c r="AG748" s="69">
        <v>88</v>
      </c>
      <c r="AH748" s="69">
        <v>34</v>
      </c>
      <c r="AI748" s="70">
        <v>1.32</v>
      </c>
      <c r="AJ748" s="70">
        <v>0</v>
      </c>
      <c r="AK748" s="71" t="s">
        <v>20</v>
      </c>
      <c r="AL748" s="69">
        <v>41</v>
      </c>
      <c r="AM748" s="71" t="s">
        <v>35</v>
      </c>
      <c r="AN748" s="70">
        <v>21181</v>
      </c>
      <c r="AO748" s="70">
        <v>0.92</v>
      </c>
      <c r="AP748" s="410"/>
      <c r="AQ748" s="99">
        <v>0.52</v>
      </c>
      <c r="AR748" s="99">
        <v>0.56999999999999995</v>
      </c>
      <c r="AS748" s="90">
        <v>80</v>
      </c>
      <c r="AT748" s="90">
        <v>170</v>
      </c>
      <c r="AU748" s="90">
        <v>36</v>
      </c>
      <c r="AV748" s="90">
        <v>2</v>
      </c>
      <c r="AW748" s="90">
        <v>3</v>
      </c>
      <c r="AX748" s="230"/>
      <c r="AY748" s="127"/>
      <c r="AZ748" s="127"/>
      <c r="BA748" s="127"/>
      <c r="BB748" s="127"/>
      <c r="BC748" s="127"/>
      <c r="BD748" s="127"/>
      <c r="BE748" s="127"/>
      <c r="BF748" s="127"/>
      <c r="BG748" s="127"/>
      <c r="BH748" s="127"/>
      <c r="BI748" s="127"/>
      <c r="BJ748" s="127"/>
      <c r="BK748" s="127"/>
      <c r="BL748" s="127"/>
      <c r="BM748" s="127"/>
      <c r="BN748" s="421"/>
      <c r="BO748" s="127"/>
      <c r="BP748" s="127"/>
      <c r="BQ748" s="127"/>
      <c r="BR748" s="127"/>
      <c r="BS748" s="127"/>
      <c r="BT748" s="127"/>
      <c r="BU748" s="127"/>
    </row>
    <row r="749" spans="1:74" x14ac:dyDescent="0.25">
      <c r="A749" s="44">
        <f t="shared" si="109"/>
        <v>2016</v>
      </c>
      <c r="B749" s="44" t="str">
        <f t="shared" si="109"/>
        <v>ABRIL</v>
      </c>
      <c r="C749" s="44">
        <v>12</v>
      </c>
      <c r="D749" s="44" t="str">
        <f t="shared" si="108"/>
        <v>ABRIL 2016 / 11</v>
      </c>
      <c r="E749" s="127"/>
      <c r="F749" s="81"/>
      <c r="G749" s="127"/>
      <c r="H749" s="127"/>
      <c r="I749" s="127"/>
      <c r="J749" s="127"/>
      <c r="K749" s="127"/>
      <c r="L749" s="127"/>
      <c r="M749" s="127"/>
      <c r="N749" s="127"/>
      <c r="O749" s="127"/>
      <c r="P749" s="127"/>
      <c r="Q749" s="144"/>
      <c r="R749" s="144"/>
      <c r="S749" s="415"/>
      <c r="T749" s="144"/>
      <c r="U749" s="144"/>
      <c r="V749" s="127"/>
      <c r="W749" s="127"/>
      <c r="X749" s="127"/>
      <c r="Y749" s="127"/>
      <c r="Z749" s="127"/>
      <c r="AA749" s="230"/>
      <c r="AB749" s="115">
        <v>11</v>
      </c>
      <c r="AC749" s="66">
        <v>42471</v>
      </c>
      <c r="AD749" s="67">
        <v>62489</v>
      </c>
      <c r="AE749" s="68" t="s">
        <v>36</v>
      </c>
      <c r="AF749" s="69">
        <v>0.56340000000000001</v>
      </c>
      <c r="AG749" s="69">
        <v>89</v>
      </c>
      <c r="AH749" s="69">
        <v>34</v>
      </c>
      <c r="AI749" s="70">
        <v>1.25</v>
      </c>
      <c r="AJ749" s="70">
        <v>0</v>
      </c>
      <c r="AK749" s="71" t="s">
        <v>20</v>
      </c>
      <c r="AL749" s="69">
        <v>41</v>
      </c>
      <c r="AM749" s="71" t="s">
        <v>35</v>
      </c>
      <c r="AN749" s="70">
        <v>21179</v>
      </c>
      <c r="AO749" s="70">
        <v>1.06</v>
      </c>
      <c r="AP749" s="410"/>
      <c r="AQ749" s="99">
        <v>0.52</v>
      </c>
      <c r="AR749" s="99">
        <v>0.56999999999999995</v>
      </c>
      <c r="AS749" s="90">
        <v>80</v>
      </c>
      <c r="AT749" s="90">
        <v>170</v>
      </c>
      <c r="AU749" s="90">
        <v>36</v>
      </c>
      <c r="AV749" s="90">
        <v>2</v>
      </c>
      <c r="AW749" s="90">
        <v>3</v>
      </c>
      <c r="AX749" s="230"/>
      <c r="AY749" s="127"/>
      <c r="AZ749" s="127"/>
      <c r="BA749" s="127"/>
      <c r="BB749" s="127"/>
      <c r="BC749" s="127"/>
      <c r="BD749" s="127"/>
      <c r="BE749" s="127"/>
      <c r="BF749" s="127"/>
      <c r="BG749" s="127"/>
      <c r="BH749" s="127"/>
      <c r="BI749" s="127"/>
      <c r="BJ749" s="127"/>
      <c r="BK749" s="127"/>
      <c r="BL749" s="127"/>
      <c r="BM749" s="127"/>
      <c r="BN749" s="421"/>
      <c r="BO749" s="127"/>
      <c r="BP749" s="127"/>
      <c r="BQ749" s="127"/>
      <c r="BR749" s="127"/>
      <c r="BS749" s="127"/>
      <c r="BT749" s="127"/>
      <c r="BU749" s="127"/>
    </row>
    <row r="750" spans="1:74" x14ac:dyDescent="0.25">
      <c r="A750" s="44">
        <f t="shared" si="109"/>
        <v>2016</v>
      </c>
      <c r="B750" s="44" t="str">
        <f t="shared" si="109"/>
        <v>ABRIL</v>
      </c>
      <c r="C750" s="44">
        <v>13</v>
      </c>
      <c r="D750" s="44" t="str">
        <f t="shared" si="108"/>
        <v>ABRIL 2016 / 12</v>
      </c>
      <c r="E750" s="127"/>
      <c r="F750" s="81"/>
      <c r="G750" s="127"/>
      <c r="H750" s="127"/>
      <c r="I750" s="127"/>
      <c r="J750" s="127"/>
      <c r="K750" s="127"/>
      <c r="L750" s="127"/>
      <c r="M750" s="127"/>
      <c r="N750" s="127"/>
      <c r="O750" s="127"/>
      <c r="P750" s="127"/>
      <c r="Q750" s="144"/>
      <c r="R750" s="144"/>
      <c r="S750" s="415"/>
      <c r="T750" s="144"/>
      <c r="U750" s="144"/>
      <c r="V750" s="127"/>
      <c r="W750" s="127"/>
      <c r="X750" s="127"/>
      <c r="Y750" s="127"/>
      <c r="Z750" s="127"/>
      <c r="AA750" s="230"/>
      <c r="AB750" s="115">
        <v>12</v>
      </c>
      <c r="AC750" s="66">
        <v>42472</v>
      </c>
      <c r="AD750" s="67">
        <v>62508</v>
      </c>
      <c r="AE750" s="68" t="s">
        <v>148</v>
      </c>
      <c r="AF750" s="69">
        <v>0.56440000000000001</v>
      </c>
      <c r="AG750" s="69">
        <v>87</v>
      </c>
      <c r="AH750" s="69">
        <v>34</v>
      </c>
      <c r="AI750" s="70">
        <v>1.31</v>
      </c>
      <c r="AJ750" s="70">
        <v>0</v>
      </c>
      <c r="AK750" s="71" t="s">
        <v>20</v>
      </c>
      <c r="AL750" s="69">
        <v>41</v>
      </c>
      <c r="AM750" s="71" t="s">
        <v>35</v>
      </c>
      <c r="AN750" s="70">
        <v>21175</v>
      </c>
      <c r="AO750" s="70">
        <v>1.01</v>
      </c>
      <c r="AP750" s="410"/>
      <c r="AQ750" s="99">
        <v>0.52</v>
      </c>
      <c r="AR750" s="99">
        <v>0.56999999999999995</v>
      </c>
      <c r="AS750" s="90">
        <v>80</v>
      </c>
      <c r="AT750" s="90">
        <v>170</v>
      </c>
      <c r="AU750" s="90">
        <v>36</v>
      </c>
      <c r="AV750" s="90">
        <v>2</v>
      </c>
      <c r="AW750" s="90">
        <v>3</v>
      </c>
      <c r="AX750" s="230"/>
      <c r="AY750" s="127"/>
      <c r="AZ750" s="127"/>
      <c r="BA750" s="127"/>
      <c r="BB750" s="127"/>
      <c r="BC750" s="127"/>
      <c r="BD750" s="127"/>
      <c r="BE750" s="127"/>
      <c r="BF750" s="127"/>
      <c r="BG750" s="127"/>
      <c r="BH750" s="127"/>
      <c r="BI750" s="127"/>
      <c r="BJ750" s="127"/>
      <c r="BK750" s="127"/>
      <c r="BL750" s="127"/>
      <c r="BM750" s="127"/>
      <c r="BN750" s="421"/>
      <c r="BO750" s="127"/>
      <c r="BP750" s="127"/>
      <c r="BQ750" s="127"/>
      <c r="BR750" s="127"/>
      <c r="BS750" s="127"/>
      <c r="BT750" s="127"/>
      <c r="BU750" s="127"/>
    </row>
    <row r="751" spans="1:74" x14ac:dyDescent="0.25">
      <c r="A751" s="44">
        <f t="shared" si="109"/>
        <v>2016</v>
      </c>
      <c r="B751" s="44" t="str">
        <f t="shared" si="109"/>
        <v>ABRIL</v>
      </c>
      <c r="C751" s="44">
        <v>14</v>
      </c>
      <c r="D751" s="44" t="str">
        <f t="shared" si="108"/>
        <v>ABRIL 2016 / 13</v>
      </c>
      <c r="E751" s="127"/>
      <c r="F751" s="81"/>
      <c r="G751" s="127"/>
      <c r="H751" s="127"/>
      <c r="I751" s="127"/>
      <c r="J751" s="127"/>
      <c r="K751" s="127"/>
      <c r="L751" s="127"/>
      <c r="M751" s="127"/>
      <c r="N751" s="127"/>
      <c r="O751" s="127"/>
      <c r="P751" s="127"/>
      <c r="Q751" s="144"/>
      <c r="R751" s="144"/>
      <c r="S751" s="415"/>
      <c r="T751" s="144"/>
      <c r="U751" s="144"/>
      <c r="V751" s="127"/>
      <c r="W751" s="127"/>
      <c r="X751" s="127"/>
      <c r="Y751" s="127"/>
      <c r="Z751" s="127"/>
      <c r="AA751" s="230"/>
      <c r="AB751" s="115">
        <v>13</v>
      </c>
      <c r="AC751" s="66">
        <v>42473</v>
      </c>
      <c r="AD751" s="67">
        <v>62530</v>
      </c>
      <c r="AE751" s="68" t="s">
        <v>36</v>
      </c>
      <c r="AF751" s="72">
        <v>0.56440000000000001</v>
      </c>
      <c r="AG751" s="69">
        <v>87</v>
      </c>
      <c r="AH751" s="69">
        <v>34</v>
      </c>
      <c r="AI751" s="70">
        <v>1.32</v>
      </c>
      <c r="AJ751" s="70">
        <v>0</v>
      </c>
      <c r="AK751" s="71" t="s">
        <v>20</v>
      </c>
      <c r="AL751" s="69">
        <v>41</v>
      </c>
      <c r="AM751" s="71" t="s">
        <v>35</v>
      </c>
      <c r="AN751" s="70">
        <v>21173</v>
      </c>
      <c r="AO751" s="70">
        <v>1.1299999999999999</v>
      </c>
      <c r="AP751" s="410"/>
      <c r="AQ751" s="99">
        <v>0.52</v>
      </c>
      <c r="AR751" s="99">
        <v>0.56999999999999995</v>
      </c>
      <c r="AS751" s="90">
        <v>80</v>
      </c>
      <c r="AT751" s="90">
        <v>170</v>
      </c>
      <c r="AU751" s="90">
        <v>36</v>
      </c>
      <c r="AV751" s="90">
        <v>2</v>
      </c>
      <c r="AW751" s="90">
        <v>3</v>
      </c>
      <c r="AX751" s="230"/>
      <c r="AY751" s="127"/>
      <c r="AZ751" s="127"/>
      <c r="BA751" s="127"/>
      <c r="BB751" s="127"/>
      <c r="BC751" s="127"/>
      <c r="BD751" s="127"/>
      <c r="BE751" s="127"/>
      <c r="BF751" s="127"/>
      <c r="BG751" s="127"/>
      <c r="BH751" s="127"/>
      <c r="BI751" s="127"/>
      <c r="BJ751" s="127"/>
      <c r="BK751" s="127"/>
      <c r="BL751" s="127"/>
      <c r="BM751" s="127"/>
      <c r="BN751" s="421"/>
      <c r="BO751" s="127"/>
      <c r="BP751" s="127"/>
      <c r="BQ751" s="127"/>
      <c r="BR751" s="127"/>
      <c r="BS751" s="127"/>
      <c r="BT751" s="127"/>
      <c r="BU751" s="127"/>
    </row>
    <row r="752" spans="1:74" x14ac:dyDescent="0.25">
      <c r="A752" s="44">
        <f t="shared" si="109"/>
        <v>2016</v>
      </c>
      <c r="B752" s="44" t="str">
        <f t="shared" si="109"/>
        <v>ABRIL</v>
      </c>
      <c r="C752" s="44">
        <v>15</v>
      </c>
      <c r="D752" s="44" t="str">
        <f t="shared" si="108"/>
        <v>ABRIL 2016 / 14</v>
      </c>
      <c r="E752" s="127"/>
      <c r="F752" s="81"/>
      <c r="G752" s="127"/>
      <c r="H752" s="127"/>
      <c r="I752" s="127"/>
      <c r="J752" s="127"/>
      <c r="K752" s="127"/>
      <c r="L752" s="127"/>
      <c r="M752" s="127"/>
      <c r="N752" s="127"/>
      <c r="O752" s="127"/>
      <c r="P752" s="127"/>
      <c r="Q752" s="144"/>
      <c r="R752" s="144"/>
      <c r="S752" s="415"/>
      <c r="T752" s="144"/>
      <c r="U752" s="144"/>
      <c r="V752" s="127"/>
      <c r="W752" s="127"/>
      <c r="X752" s="127"/>
      <c r="Y752" s="127"/>
      <c r="Z752" s="127"/>
      <c r="AA752" s="230"/>
      <c r="AB752" s="115">
        <v>14</v>
      </c>
      <c r="AC752" s="66">
        <v>42474</v>
      </c>
      <c r="AD752" s="67">
        <v>62556</v>
      </c>
      <c r="AE752" s="68" t="s">
        <v>148</v>
      </c>
      <c r="AF752" s="69">
        <v>0.5655</v>
      </c>
      <c r="AG752" s="69">
        <v>85</v>
      </c>
      <c r="AH752" s="69">
        <v>34</v>
      </c>
      <c r="AI752" s="70">
        <v>1.19</v>
      </c>
      <c r="AJ752" s="70">
        <v>0</v>
      </c>
      <c r="AK752" s="71" t="s">
        <v>20</v>
      </c>
      <c r="AL752" s="69">
        <v>41</v>
      </c>
      <c r="AM752" s="71" t="s">
        <v>35</v>
      </c>
      <c r="AN752" s="70">
        <v>21171</v>
      </c>
      <c r="AO752" s="70">
        <v>0.96</v>
      </c>
      <c r="AP752" s="410"/>
      <c r="AQ752" s="99">
        <v>0.52</v>
      </c>
      <c r="AR752" s="99">
        <v>0.56999999999999995</v>
      </c>
      <c r="AS752" s="90">
        <v>80</v>
      </c>
      <c r="AT752" s="90">
        <v>170</v>
      </c>
      <c r="AU752" s="90">
        <v>36</v>
      </c>
      <c r="AV752" s="90">
        <v>2</v>
      </c>
      <c r="AW752" s="90">
        <v>3</v>
      </c>
      <c r="AX752" s="230"/>
      <c r="AY752" s="127"/>
      <c r="AZ752" s="127"/>
      <c r="BA752" s="127"/>
      <c r="BB752" s="127"/>
      <c r="BC752" s="127"/>
      <c r="BD752" s="127"/>
      <c r="BE752" s="127"/>
      <c r="BF752" s="127"/>
      <c r="BG752" s="127"/>
      <c r="BH752" s="127"/>
      <c r="BI752" s="127"/>
      <c r="BJ752" s="127"/>
      <c r="BK752" s="127"/>
      <c r="BL752" s="127"/>
      <c r="BM752" s="127"/>
      <c r="BN752" s="421"/>
      <c r="BO752" s="127"/>
      <c r="BP752" s="127"/>
      <c r="BQ752" s="127"/>
      <c r="BR752" s="127"/>
      <c r="BS752" s="127"/>
      <c r="BT752" s="127"/>
      <c r="BU752" s="127"/>
    </row>
    <row r="753" spans="1:73" x14ac:dyDescent="0.25">
      <c r="A753" s="44">
        <f t="shared" si="109"/>
        <v>2016</v>
      </c>
      <c r="B753" s="44" t="str">
        <f t="shared" si="109"/>
        <v>ABRIL</v>
      </c>
      <c r="C753" s="44">
        <v>16</v>
      </c>
      <c r="D753" s="44" t="str">
        <f t="shared" si="108"/>
        <v>ABRIL 2016 / 15</v>
      </c>
      <c r="E753" s="127"/>
      <c r="F753" s="81"/>
      <c r="G753" s="127"/>
      <c r="H753" s="127"/>
      <c r="I753" s="127"/>
      <c r="J753" s="127"/>
      <c r="K753" s="127"/>
      <c r="L753" s="127"/>
      <c r="M753" s="127"/>
      <c r="N753" s="127"/>
      <c r="O753" s="127"/>
      <c r="P753" s="127"/>
      <c r="Q753" s="144"/>
      <c r="R753" s="144"/>
      <c r="S753" s="415"/>
      <c r="T753" s="144"/>
      <c r="U753" s="144"/>
      <c r="V753" s="127"/>
      <c r="W753" s="127"/>
      <c r="X753" s="127"/>
      <c r="Y753" s="127"/>
      <c r="Z753" s="127"/>
      <c r="AA753" s="230"/>
      <c r="AB753" s="115">
        <v>15</v>
      </c>
      <c r="AC753" s="66">
        <v>42477</v>
      </c>
      <c r="AD753" s="67">
        <v>62607</v>
      </c>
      <c r="AE753" s="68" t="s">
        <v>36</v>
      </c>
      <c r="AF753" s="69">
        <v>0.5635</v>
      </c>
      <c r="AG753" s="69">
        <v>89</v>
      </c>
      <c r="AH753" s="69">
        <v>34</v>
      </c>
      <c r="AI753" s="70">
        <v>1.31</v>
      </c>
      <c r="AJ753" s="70">
        <v>0</v>
      </c>
      <c r="AK753" s="71" t="s">
        <v>20</v>
      </c>
      <c r="AL753" s="69">
        <v>41</v>
      </c>
      <c r="AM753" s="71" t="s">
        <v>35</v>
      </c>
      <c r="AN753" s="70">
        <v>21177</v>
      </c>
      <c r="AO753" s="70">
        <v>1.1399999999999999</v>
      </c>
      <c r="AP753" s="410"/>
      <c r="AQ753" s="99">
        <v>0.52</v>
      </c>
      <c r="AR753" s="99">
        <v>0.56999999999999995</v>
      </c>
      <c r="AS753" s="90">
        <v>80</v>
      </c>
      <c r="AT753" s="90">
        <v>170</v>
      </c>
      <c r="AU753" s="90">
        <v>36</v>
      </c>
      <c r="AV753" s="90">
        <v>2</v>
      </c>
      <c r="AW753" s="90">
        <v>3</v>
      </c>
      <c r="AX753" s="230"/>
      <c r="AY753" s="127"/>
      <c r="AZ753" s="127"/>
      <c r="BA753" s="127"/>
      <c r="BB753" s="127"/>
      <c r="BC753" s="127"/>
      <c r="BD753" s="127"/>
      <c r="BE753" s="127"/>
      <c r="BF753" s="127"/>
      <c r="BG753" s="127"/>
      <c r="BH753" s="127"/>
      <c r="BI753" s="127"/>
      <c r="BJ753" s="127"/>
      <c r="BK753" s="127"/>
      <c r="BL753" s="127"/>
      <c r="BM753" s="127"/>
      <c r="BN753" s="421"/>
      <c r="BO753" s="127"/>
      <c r="BP753" s="127"/>
      <c r="BQ753" s="127"/>
      <c r="BR753" s="127"/>
      <c r="BS753" s="127"/>
      <c r="BT753" s="127"/>
      <c r="BU753" s="127"/>
    </row>
    <row r="754" spans="1:73" x14ac:dyDescent="0.25">
      <c r="A754" s="44">
        <f t="shared" si="109"/>
        <v>2016</v>
      </c>
      <c r="B754" s="44" t="str">
        <f t="shared" si="109"/>
        <v>ABRIL</v>
      </c>
      <c r="C754" s="44">
        <v>17</v>
      </c>
      <c r="D754" s="44" t="str">
        <f t="shared" si="108"/>
        <v>ABRIL 2016 / 16</v>
      </c>
      <c r="E754" s="127"/>
      <c r="F754" s="81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44"/>
      <c r="R754" s="144"/>
      <c r="S754" s="415"/>
      <c r="T754" s="144"/>
      <c r="U754" s="144"/>
      <c r="V754" s="127"/>
      <c r="W754" s="127"/>
      <c r="X754" s="127"/>
      <c r="Y754" s="127"/>
      <c r="Z754" s="127"/>
      <c r="AA754" s="230"/>
      <c r="AB754" s="115">
        <v>16</v>
      </c>
      <c r="AC754" s="66">
        <v>42478</v>
      </c>
      <c r="AD754" s="67">
        <v>62621</v>
      </c>
      <c r="AE754" s="68" t="s">
        <v>148</v>
      </c>
      <c r="AF754" s="69">
        <v>0.56189999999999996</v>
      </c>
      <c r="AG754" s="69">
        <v>95</v>
      </c>
      <c r="AH754" s="69">
        <v>34</v>
      </c>
      <c r="AI754" s="70">
        <v>1.98</v>
      </c>
      <c r="AJ754" s="70">
        <v>0</v>
      </c>
      <c r="AK754" s="71" t="s">
        <v>20</v>
      </c>
      <c r="AL754" s="69">
        <v>37</v>
      </c>
      <c r="AM754" s="71" t="s">
        <v>35</v>
      </c>
      <c r="AN754" s="70">
        <v>21167</v>
      </c>
      <c r="AO754" s="70">
        <v>2.5</v>
      </c>
      <c r="AP754" s="410"/>
      <c r="AQ754" s="99">
        <v>0.52</v>
      </c>
      <c r="AR754" s="99">
        <v>0.56999999999999995</v>
      </c>
      <c r="AS754" s="90">
        <v>80</v>
      </c>
      <c r="AT754" s="90">
        <v>170</v>
      </c>
      <c r="AU754" s="90">
        <v>36</v>
      </c>
      <c r="AV754" s="90">
        <v>2</v>
      </c>
      <c r="AW754" s="90">
        <v>3</v>
      </c>
      <c r="AX754" s="230"/>
      <c r="AY754" s="127"/>
      <c r="AZ754" s="127"/>
      <c r="BA754" s="127"/>
      <c r="BB754" s="127"/>
      <c r="BC754" s="127"/>
      <c r="BD754" s="127"/>
      <c r="BE754" s="127"/>
      <c r="BF754" s="127"/>
      <c r="BG754" s="127"/>
      <c r="BH754" s="127"/>
      <c r="BI754" s="127"/>
      <c r="BJ754" s="127"/>
      <c r="BK754" s="127"/>
      <c r="BL754" s="127"/>
      <c r="BM754" s="127"/>
      <c r="BN754" s="421"/>
      <c r="BO754" s="127"/>
      <c r="BP754" s="127"/>
      <c r="BQ754" s="127"/>
      <c r="BR754" s="127"/>
      <c r="BS754" s="127"/>
      <c r="BT754" s="127"/>
      <c r="BU754" s="127"/>
    </row>
    <row r="755" spans="1:73" x14ac:dyDescent="0.25">
      <c r="A755" s="44">
        <f t="shared" si="109"/>
        <v>2016</v>
      </c>
      <c r="B755" s="44" t="str">
        <f t="shared" si="109"/>
        <v>ABRIL</v>
      </c>
      <c r="C755" s="44">
        <v>18</v>
      </c>
      <c r="D755" s="44" t="str">
        <f t="shared" si="108"/>
        <v>ABRIL 2016 / 17</v>
      </c>
      <c r="E755" s="127"/>
      <c r="F755" s="81"/>
      <c r="G755" s="127"/>
      <c r="H755" s="127"/>
      <c r="I755" s="127"/>
      <c r="J755" s="127"/>
      <c r="K755" s="127"/>
      <c r="L755" s="127"/>
      <c r="M755" s="127"/>
      <c r="N755" s="127"/>
      <c r="O755" s="127"/>
      <c r="P755" s="127"/>
      <c r="Q755" s="144"/>
      <c r="R755" s="144"/>
      <c r="S755" s="415"/>
      <c r="T755" s="144"/>
      <c r="U755" s="144"/>
      <c r="V755" s="127"/>
      <c r="W755" s="127"/>
      <c r="X755" s="127"/>
      <c r="Y755" s="127"/>
      <c r="Z755" s="127"/>
      <c r="AA755" s="230"/>
      <c r="AB755" s="115">
        <v>17</v>
      </c>
      <c r="AC755" s="66">
        <v>42480</v>
      </c>
      <c r="AD755" s="67">
        <v>62665</v>
      </c>
      <c r="AE755" s="68" t="s">
        <v>36</v>
      </c>
      <c r="AF755" s="69">
        <v>0.55779999999999996</v>
      </c>
      <c r="AG755" s="69">
        <v>104</v>
      </c>
      <c r="AH755" s="69">
        <v>34</v>
      </c>
      <c r="AI755" s="70">
        <v>1.37</v>
      </c>
      <c r="AJ755" s="70">
        <v>0</v>
      </c>
      <c r="AK755" s="71" t="s">
        <v>20</v>
      </c>
      <c r="AL755" s="69">
        <v>37</v>
      </c>
      <c r="AM755" s="71" t="s">
        <v>35</v>
      </c>
      <c r="AN755" s="70">
        <v>21171</v>
      </c>
      <c r="AO755" s="70">
        <v>2.9</v>
      </c>
      <c r="AP755" s="410"/>
      <c r="AQ755" s="99">
        <v>0.52</v>
      </c>
      <c r="AR755" s="99">
        <v>0.56999999999999995</v>
      </c>
      <c r="AS755" s="90">
        <v>80</v>
      </c>
      <c r="AT755" s="90">
        <v>170</v>
      </c>
      <c r="AU755" s="90">
        <v>36</v>
      </c>
      <c r="AV755" s="90">
        <v>2</v>
      </c>
      <c r="AW755" s="90">
        <v>3</v>
      </c>
      <c r="AX755" s="230"/>
      <c r="AY755" s="127"/>
      <c r="AZ755" s="127"/>
      <c r="BA755" s="127"/>
      <c r="BB755" s="127"/>
      <c r="BC755" s="127"/>
      <c r="BD755" s="127"/>
      <c r="BE755" s="127"/>
      <c r="BF755" s="127"/>
      <c r="BG755" s="127"/>
      <c r="BH755" s="127"/>
      <c r="BI755" s="127"/>
      <c r="BJ755" s="127"/>
      <c r="BK755" s="127"/>
      <c r="BL755" s="127"/>
      <c r="BM755" s="127"/>
      <c r="BN755" s="421"/>
      <c r="BO755" s="127"/>
      <c r="BP755" s="127"/>
      <c r="BQ755" s="127"/>
      <c r="BR755" s="127"/>
      <c r="BS755" s="127"/>
      <c r="BT755" s="127"/>
      <c r="BU755" s="127"/>
    </row>
    <row r="756" spans="1:73" x14ac:dyDescent="0.25">
      <c r="A756" s="44">
        <f t="shared" si="109"/>
        <v>2016</v>
      </c>
      <c r="B756" s="44" t="str">
        <f t="shared" si="109"/>
        <v>ABRIL</v>
      </c>
      <c r="C756" s="44">
        <v>19</v>
      </c>
      <c r="D756" s="44" t="str">
        <f t="shared" si="108"/>
        <v>ABRIL 2016 / 18</v>
      </c>
      <c r="E756" s="127"/>
      <c r="F756" s="81"/>
      <c r="G756" s="127"/>
      <c r="H756" s="127"/>
      <c r="I756" s="127"/>
      <c r="J756" s="127"/>
      <c r="K756" s="127"/>
      <c r="L756" s="127"/>
      <c r="M756" s="127"/>
      <c r="N756" s="127"/>
      <c r="O756" s="127"/>
      <c r="P756" s="127"/>
      <c r="Q756" s="144"/>
      <c r="R756" s="144"/>
      <c r="S756" s="415"/>
      <c r="T756" s="144"/>
      <c r="U756" s="144"/>
      <c r="V756" s="127"/>
      <c r="W756" s="127"/>
      <c r="X756" s="127"/>
      <c r="Y756" s="127"/>
      <c r="Z756" s="127"/>
      <c r="AA756" s="230"/>
      <c r="AB756" s="115">
        <v>18</v>
      </c>
      <c r="AC756" s="66">
        <v>42483</v>
      </c>
      <c r="AD756" s="67">
        <v>62745</v>
      </c>
      <c r="AE756" s="68" t="s">
        <v>36</v>
      </c>
      <c r="AF756" s="72">
        <v>0.56000000000000005</v>
      </c>
      <c r="AG756" s="69">
        <v>97</v>
      </c>
      <c r="AH756" s="69">
        <v>34</v>
      </c>
      <c r="AI756" s="70">
        <v>1.41</v>
      </c>
      <c r="AJ756" s="70">
        <v>0</v>
      </c>
      <c r="AK756" s="71" t="s">
        <v>20</v>
      </c>
      <c r="AL756" s="69">
        <v>37</v>
      </c>
      <c r="AM756" s="71" t="s">
        <v>35</v>
      </c>
      <c r="AN756" s="70">
        <v>21195</v>
      </c>
      <c r="AO756" s="70">
        <v>1.34</v>
      </c>
      <c r="AP756" s="410"/>
      <c r="AQ756" s="99">
        <v>0.52</v>
      </c>
      <c r="AR756" s="99">
        <v>0.56999999999999995</v>
      </c>
      <c r="AS756" s="90">
        <v>80</v>
      </c>
      <c r="AT756" s="90">
        <v>170</v>
      </c>
      <c r="AU756" s="90">
        <v>36</v>
      </c>
      <c r="AV756" s="90">
        <v>2</v>
      </c>
      <c r="AW756" s="90">
        <v>3</v>
      </c>
      <c r="AX756" s="230"/>
      <c r="AY756" s="127"/>
      <c r="AZ756" s="127"/>
      <c r="BA756" s="127"/>
      <c r="BB756" s="127"/>
      <c r="BC756" s="127"/>
      <c r="BD756" s="127"/>
      <c r="BE756" s="127"/>
      <c r="BF756" s="127"/>
      <c r="BG756" s="127"/>
      <c r="BH756" s="127"/>
      <c r="BI756" s="127"/>
      <c r="BJ756" s="127"/>
      <c r="BK756" s="127"/>
      <c r="BL756" s="127"/>
      <c r="BM756" s="127"/>
      <c r="BN756" s="421"/>
      <c r="BO756" s="127"/>
      <c r="BP756" s="127"/>
      <c r="BQ756" s="127"/>
      <c r="BR756" s="127"/>
      <c r="BS756" s="127"/>
      <c r="BT756" s="127"/>
      <c r="BU756" s="127"/>
    </row>
    <row r="757" spans="1:73" x14ac:dyDescent="0.25">
      <c r="A757" s="44">
        <f t="shared" si="109"/>
        <v>2016</v>
      </c>
      <c r="B757" s="44" t="str">
        <f t="shared" si="109"/>
        <v>ABRIL</v>
      </c>
      <c r="C757" s="44">
        <v>20</v>
      </c>
      <c r="D757" s="44" t="str">
        <f t="shared" si="108"/>
        <v>ABRIL 2016 / 19</v>
      </c>
      <c r="E757" s="127"/>
      <c r="F757" s="81"/>
      <c r="G757" s="127"/>
      <c r="H757" s="127"/>
      <c r="I757" s="127"/>
      <c r="J757" s="127"/>
      <c r="K757" s="127"/>
      <c r="L757" s="127"/>
      <c r="M757" s="127"/>
      <c r="N757" s="127"/>
      <c r="O757" s="127"/>
      <c r="P757" s="127"/>
      <c r="Q757" s="144"/>
      <c r="R757" s="144"/>
      <c r="S757" s="415"/>
      <c r="T757" s="144"/>
      <c r="U757" s="144"/>
      <c r="V757" s="127"/>
      <c r="W757" s="127"/>
      <c r="X757" s="127"/>
      <c r="Y757" s="127"/>
      <c r="Z757" s="127"/>
      <c r="AA757" s="230"/>
      <c r="AB757" s="115">
        <v>19</v>
      </c>
      <c r="AC757" s="66">
        <v>42484</v>
      </c>
      <c r="AD757" s="67">
        <v>62746</v>
      </c>
      <c r="AE757" s="68" t="s">
        <v>148</v>
      </c>
      <c r="AF757" s="69">
        <v>0.56269999999999998</v>
      </c>
      <c r="AG757" s="69">
        <v>87</v>
      </c>
      <c r="AH757" s="69">
        <v>34</v>
      </c>
      <c r="AI757" s="70">
        <v>1.07</v>
      </c>
      <c r="AJ757" s="70">
        <v>0</v>
      </c>
      <c r="AK757" s="71" t="s">
        <v>20</v>
      </c>
      <c r="AL757" s="69">
        <v>38</v>
      </c>
      <c r="AM757" s="71" t="s">
        <v>35</v>
      </c>
      <c r="AN757" s="70">
        <v>21205</v>
      </c>
      <c r="AO757" s="70">
        <v>0</v>
      </c>
      <c r="AP757" s="410"/>
      <c r="AQ757" s="99">
        <v>0.52</v>
      </c>
      <c r="AR757" s="99">
        <v>0.56999999999999995</v>
      </c>
      <c r="AS757" s="90">
        <v>80</v>
      </c>
      <c r="AT757" s="90">
        <v>170</v>
      </c>
      <c r="AU757" s="90">
        <v>36</v>
      </c>
      <c r="AV757" s="90">
        <v>2</v>
      </c>
      <c r="AW757" s="90">
        <v>3</v>
      </c>
      <c r="AX757" s="230"/>
      <c r="AY757" s="127"/>
      <c r="AZ757" s="127"/>
      <c r="BA757" s="127"/>
      <c r="BB757" s="127"/>
      <c r="BC757" s="127"/>
      <c r="BD757" s="127"/>
      <c r="BE757" s="127"/>
      <c r="BF757" s="127"/>
      <c r="BG757" s="127"/>
      <c r="BH757" s="127"/>
      <c r="BI757" s="127"/>
      <c r="BJ757" s="127"/>
      <c r="BK757" s="127"/>
      <c r="BL757" s="127"/>
      <c r="BM757" s="127"/>
      <c r="BN757" s="421"/>
      <c r="BO757" s="127"/>
      <c r="BP757" s="127"/>
      <c r="BQ757" s="127"/>
      <c r="BR757" s="127"/>
      <c r="BS757" s="127"/>
      <c r="BT757" s="127"/>
      <c r="BU757" s="127"/>
    </row>
    <row r="758" spans="1:73" x14ac:dyDescent="0.25">
      <c r="A758" s="44">
        <f t="shared" si="109"/>
        <v>2016</v>
      </c>
      <c r="B758" s="44" t="str">
        <f t="shared" si="109"/>
        <v>ABRIL</v>
      </c>
      <c r="C758" s="44">
        <v>21</v>
      </c>
      <c r="D758" s="44" t="str">
        <f t="shared" si="108"/>
        <v>ABRIL 2016 / 20</v>
      </c>
      <c r="E758" s="127"/>
      <c r="F758" s="81"/>
      <c r="G758" s="127"/>
      <c r="H758" s="127"/>
      <c r="I758" s="127"/>
      <c r="J758" s="127"/>
      <c r="K758" s="127"/>
      <c r="L758" s="127"/>
      <c r="M758" s="127"/>
      <c r="N758" s="127"/>
      <c r="O758" s="127"/>
      <c r="P758" s="127"/>
      <c r="Q758" s="144"/>
      <c r="R758" s="144"/>
      <c r="S758" s="415"/>
      <c r="T758" s="144"/>
      <c r="U758" s="144"/>
      <c r="V758" s="127"/>
      <c r="W758" s="127"/>
      <c r="X758" s="127"/>
      <c r="Y758" s="127"/>
      <c r="Z758" s="127"/>
      <c r="AA758" s="230"/>
      <c r="AB758" s="115">
        <v>20</v>
      </c>
      <c r="AC758" s="66">
        <v>42486</v>
      </c>
      <c r="AD758" s="67">
        <v>62799</v>
      </c>
      <c r="AE758" s="68" t="s">
        <v>148</v>
      </c>
      <c r="AF758" s="69">
        <v>0.5635</v>
      </c>
      <c r="AG758" s="69">
        <v>87</v>
      </c>
      <c r="AH758" s="69">
        <v>34</v>
      </c>
      <c r="AI758" s="70">
        <v>1.42</v>
      </c>
      <c r="AJ758" s="70">
        <v>0</v>
      </c>
      <c r="AK758" s="71" t="s">
        <v>20</v>
      </c>
      <c r="AL758" s="69">
        <v>37</v>
      </c>
      <c r="AM758" s="71" t="s">
        <v>35</v>
      </c>
      <c r="AN758" s="70">
        <v>21183</v>
      </c>
      <c r="AO758" s="70">
        <v>0.77</v>
      </c>
      <c r="AP758" s="410"/>
      <c r="AQ758" s="99">
        <v>0.52</v>
      </c>
      <c r="AR758" s="99">
        <v>0.56999999999999995</v>
      </c>
      <c r="AS758" s="90">
        <v>80</v>
      </c>
      <c r="AT758" s="90">
        <v>170</v>
      </c>
      <c r="AU758" s="90">
        <v>36</v>
      </c>
      <c r="AV758" s="90">
        <v>2</v>
      </c>
      <c r="AW758" s="90">
        <v>3</v>
      </c>
      <c r="AX758" s="230"/>
      <c r="AY758" s="127"/>
      <c r="AZ758" s="127"/>
      <c r="BA758" s="127"/>
      <c r="BB758" s="127"/>
      <c r="BC758" s="127"/>
      <c r="BD758" s="127"/>
      <c r="BE758" s="127"/>
      <c r="BF758" s="127"/>
      <c r="BG758" s="127"/>
      <c r="BH758" s="127"/>
      <c r="BI758" s="127"/>
      <c r="BJ758" s="127"/>
      <c r="BK758" s="127"/>
      <c r="BL758" s="127"/>
      <c r="BM758" s="127"/>
      <c r="BN758" s="421"/>
      <c r="BO758" s="127"/>
      <c r="BP758" s="127"/>
      <c r="BQ758" s="127"/>
      <c r="BR758" s="127"/>
      <c r="BS758" s="127"/>
      <c r="BT758" s="127"/>
      <c r="BU758" s="127"/>
    </row>
    <row r="759" spans="1:73" x14ac:dyDescent="0.25">
      <c r="A759" s="44">
        <f t="shared" si="109"/>
        <v>2016</v>
      </c>
      <c r="B759" s="44" t="str">
        <f t="shared" si="109"/>
        <v>ABRIL</v>
      </c>
      <c r="C759" s="44">
        <v>22</v>
      </c>
      <c r="D759" s="44" t="str">
        <f t="shared" si="108"/>
        <v>ABRIL 2016 / 21</v>
      </c>
      <c r="E759" s="127"/>
      <c r="F759" s="81"/>
      <c r="G759" s="127"/>
      <c r="H759" s="127"/>
      <c r="I759" s="127"/>
      <c r="J759" s="127"/>
      <c r="K759" s="127"/>
      <c r="L759" s="127"/>
      <c r="M759" s="127"/>
      <c r="N759" s="127"/>
      <c r="O759" s="127"/>
      <c r="P759" s="127"/>
      <c r="Q759" s="144"/>
      <c r="R759" s="144"/>
      <c r="S759" s="415"/>
      <c r="T759" s="144"/>
      <c r="U759" s="144"/>
      <c r="V759" s="127"/>
      <c r="W759" s="127"/>
      <c r="X759" s="127"/>
      <c r="Y759" s="127"/>
      <c r="Z759" s="127"/>
      <c r="AA759" s="230"/>
      <c r="AB759" s="115">
        <v>21</v>
      </c>
      <c r="AC759" s="66">
        <v>42486</v>
      </c>
      <c r="AD759" s="67">
        <v>62791</v>
      </c>
      <c r="AE759" s="68" t="s">
        <v>36</v>
      </c>
      <c r="AF759" s="69">
        <v>0.56210000000000004</v>
      </c>
      <c r="AG759" s="69">
        <v>92</v>
      </c>
      <c r="AH759" s="69">
        <v>34</v>
      </c>
      <c r="AI759" s="70">
        <v>0.91</v>
      </c>
      <c r="AJ759" s="70">
        <v>0</v>
      </c>
      <c r="AK759" s="71" t="s">
        <v>20</v>
      </c>
      <c r="AL759" s="69">
        <v>37</v>
      </c>
      <c r="AM759" s="71" t="s">
        <v>35</v>
      </c>
      <c r="AN759" s="70">
        <v>21189</v>
      </c>
      <c r="AO759" s="70">
        <v>1</v>
      </c>
      <c r="AP759" s="410"/>
      <c r="AQ759" s="99">
        <v>0.52</v>
      </c>
      <c r="AR759" s="99">
        <v>0.56999999999999995</v>
      </c>
      <c r="AS759" s="90">
        <v>80</v>
      </c>
      <c r="AT759" s="90">
        <v>170</v>
      </c>
      <c r="AU759" s="90">
        <v>36</v>
      </c>
      <c r="AV759" s="90">
        <v>2</v>
      </c>
      <c r="AW759" s="90">
        <v>3</v>
      </c>
      <c r="AX759" s="230"/>
      <c r="AY759" s="127"/>
      <c r="AZ759" s="127"/>
      <c r="BA759" s="127"/>
      <c r="BB759" s="127"/>
      <c r="BC759" s="127"/>
      <c r="BD759" s="127"/>
      <c r="BE759" s="127"/>
      <c r="BF759" s="127"/>
      <c r="BG759" s="127"/>
      <c r="BH759" s="127"/>
      <c r="BI759" s="127"/>
      <c r="BJ759" s="127"/>
      <c r="BK759" s="127"/>
      <c r="BL759" s="127"/>
      <c r="BM759" s="127"/>
      <c r="BN759" s="421"/>
      <c r="BO759" s="127"/>
      <c r="BP759" s="127"/>
      <c r="BQ759" s="127"/>
      <c r="BR759" s="127"/>
      <c r="BS759" s="127"/>
      <c r="BT759" s="127"/>
      <c r="BU759" s="127"/>
    </row>
    <row r="760" spans="1:73" x14ac:dyDescent="0.25">
      <c r="A760" s="44">
        <f t="shared" si="109"/>
        <v>2016</v>
      </c>
      <c r="B760" s="44" t="str">
        <f t="shared" si="109"/>
        <v>ABRIL</v>
      </c>
      <c r="C760" s="44">
        <v>23</v>
      </c>
      <c r="D760" s="44" t="str">
        <f t="shared" si="108"/>
        <v>ABRIL 2016 / 22</v>
      </c>
      <c r="E760" s="127"/>
      <c r="F760" s="81"/>
      <c r="G760" s="127"/>
      <c r="H760" s="127"/>
      <c r="I760" s="127"/>
      <c r="J760" s="127"/>
      <c r="K760" s="127"/>
      <c r="L760" s="127"/>
      <c r="M760" s="127"/>
      <c r="N760" s="127"/>
      <c r="O760" s="127"/>
      <c r="P760" s="127"/>
      <c r="Q760" s="144"/>
      <c r="R760" s="144"/>
      <c r="S760" s="415"/>
      <c r="T760" s="144"/>
      <c r="U760" s="144"/>
      <c r="V760" s="127"/>
      <c r="W760" s="127"/>
      <c r="X760" s="127"/>
      <c r="Y760" s="127"/>
      <c r="Z760" s="127"/>
      <c r="AA760" s="230"/>
      <c r="AB760" s="115">
        <v>22</v>
      </c>
      <c r="AC760" s="66">
        <v>42487</v>
      </c>
      <c r="AD760" s="67">
        <v>62831</v>
      </c>
      <c r="AE760" s="68" t="s">
        <v>36</v>
      </c>
      <c r="AF760" s="69">
        <v>0.56410000000000005</v>
      </c>
      <c r="AG760" s="69">
        <v>86</v>
      </c>
      <c r="AH760" s="69">
        <v>34</v>
      </c>
      <c r="AI760" s="70">
        <v>1.58</v>
      </c>
      <c r="AJ760" s="70">
        <v>0</v>
      </c>
      <c r="AK760" s="71" t="s">
        <v>20</v>
      </c>
      <c r="AL760" s="69">
        <v>37</v>
      </c>
      <c r="AM760" s="71" t="s">
        <v>35</v>
      </c>
      <c r="AN760" s="70">
        <v>21186</v>
      </c>
      <c r="AO760" s="70">
        <v>0.5</v>
      </c>
      <c r="AP760" s="410"/>
      <c r="AQ760" s="99">
        <v>0.52</v>
      </c>
      <c r="AR760" s="99">
        <v>0.56999999999999995</v>
      </c>
      <c r="AS760" s="90">
        <v>80</v>
      </c>
      <c r="AT760" s="90">
        <v>170</v>
      </c>
      <c r="AU760" s="90">
        <v>36</v>
      </c>
      <c r="AV760" s="90">
        <v>2</v>
      </c>
      <c r="AW760" s="90">
        <v>3</v>
      </c>
      <c r="AX760" s="230"/>
      <c r="AY760" s="127"/>
      <c r="AZ760" s="127"/>
      <c r="BA760" s="127"/>
      <c r="BB760" s="127"/>
      <c r="BC760" s="127"/>
      <c r="BD760" s="127"/>
      <c r="BE760" s="127"/>
      <c r="BF760" s="127"/>
      <c r="BG760" s="127"/>
      <c r="BH760" s="127"/>
      <c r="BI760" s="127"/>
      <c r="BJ760" s="127"/>
      <c r="BK760" s="127"/>
      <c r="BL760" s="127"/>
      <c r="BM760" s="127"/>
      <c r="BN760" s="421"/>
      <c r="BO760" s="127"/>
      <c r="BP760" s="127"/>
      <c r="BQ760" s="127"/>
      <c r="BR760" s="127"/>
      <c r="BS760" s="127"/>
      <c r="BT760" s="127"/>
      <c r="BU760" s="127"/>
    </row>
    <row r="761" spans="1:73" x14ac:dyDescent="0.25">
      <c r="A761" s="44">
        <f t="shared" si="109"/>
        <v>2016</v>
      </c>
      <c r="B761" s="44" t="str">
        <f t="shared" si="109"/>
        <v>ABRIL</v>
      </c>
      <c r="C761" s="44">
        <v>24</v>
      </c>
      <c r="D761" s="44" t="str">
        <f t="shared" si="108"/>
        <v>ABRIL 2016 / 23</v>
      </c>
      <c r="E761" s="127"/>
      <c r="F761" s="81"/>
      <c r="G761" s="127"/>
      <c r="H761" s="127"/>
      <c r="I761" s="127"/>
      <c r="J761" s="127"/>
      <c r="K761" s="127"/>
      <c r="L761" s="127"/>
      <c r="M761" s="127"/>
      <c r="N761" s="127"/>
      <c r="O761" s="127"/>
      <c r="P761" s="127"/>
      <c r="Q761" s="144"/>
      <c r="R761" s="144"/>
      <c r="S761" s="415"/>
      <c r="T761" s="144"/>
      <c r="U761" s="144"/>
      <c r="V761" s="127"/>
      <c r="W761" s="127"/>
      <c r="X761" s="127"/>
      <c r="Y761" s="127"/>
      <c r="Z761" s="127"/>
      <c r="AA761" s="230"/>
      <c r="AB761" s="115">
        <v>23</v>
      </c>
      <c r="AC761" s="66">
        <v>42488</v>
      </c>
      <c r="AD761" s="67">
        <v>62851</v>
      </c>
      <c r="AE761" s="68" t="s">
        <v>148</v>
      </c>
      <c r="AF761" s="69">
        <v>0.56389999999999996</v>
      </c>
      <c r="AG761" s="69">
        <v>86</v>
      </c>
      <c r="AH761" s="69">
        <v>34</v>
      </c>
      <c r="AI761" s="70">
        <v>1.35</v>
      </c>
      <c r="AJ761" s="70">
        <v>0</v>
      </c>
      <c r="AK761" s="71" t="s">
        <v>20</v>
      </c>
      <c r="AL761" s="69">
        <v>37</v>
      </c>
      <c r="AM761" s="71" t="s">
        <v>35</v>
      </c>
      <c r="AN761" s="70">
        <v>21190</v>
      </c>
      <c r="AO761" s="70">
        <v>0.33</v>
      </c>
      <c r="AP761" s="410"/>
      <c r="AQ761" s="99">
        <v>0.52</v>
      </c>
      <c r="AR761" s="99">
        <v>0.56999999999999995</v>
      </c>
      <c r="AS761" s="90">
        <v>80</v>
      </c>
      <c r="AT761" s="90">
        <v>170</v>
      </c>
      <c r="AU761" s="90">
        <v>36</v>
      </c>
      <c r="AV761" s="90">
        <v>2</v>
      </c>
      <c r="AW761" s="90">
        <v>3</v>
      </c>
      <c r="AX761" s="230"/>
      <c r="AY761" s="127"/>
      <c r="AZ761" s="127"/>
      <c r="BA761" s="127"/>
      <c r="BB761" s="127"/>
      <c r="BC761" s="127"/>
      <c r="BD761" s="127"/>
      <c r="BE761" s="127"/>
      <c r="BF761" s="127"/>
      <c r="BG761" s="127"/>
      <c r="BH761" s="127"/>
      <c r="BI761" s="127"/>
      <c r="BJ761" s="127"/>
      <c r="BK761" s="127"/>
      <c r="BL761" s="127"/>
      <c r="BM761" s="127"/>
      <c r="BN761" s="421"/>
      <c r="BO761" s="127"/>
      <c r="BP761" s="127"/>
      <c r="BQ761" s="127"/>
      <c r="BR761" s="127"/>
      <c r="BS761" s="127"/>
      <c r="BT761" s="127"/>
      <c r="BU761" s="127"/>
    </row>
    <row r="762" spans="1:73" x14ac:dyDescent="0.25">
      <c r="A762" s="44">
        <f t="shared" si="109"/>
        <v>2016</v>
      </c>
      <c r="B762" s="44" t="str">
        <f t="shared" si="109"/>
        <v>ABRIL</v>
      </c>
      <c r="C762" s="44">
        <v>25</v>
      </c>
      <c r="D762" s="44" t="str">
        <f t="shared" si="108"/>
        <v>ABRIL 2016 / 24</v>
      </c>
      <c r="E762" s="127"/>
      <c r="F762" s="81"/>
      <c r="G762" s="127"/>
      <c r="H762" s="127"/>
      <c r="I762" s="127"/>
      <c r="J762" s="127"/>
      <c r="K762" s="127"/>
      <c r="L762" s="127"/>
      <c r="M762" s="127"/>
      <c r="N762" s="127"/>
      <c r="O762" s="127"/>
      <c r="P762" s="127"/>
      <c r="Q762" s="144"/>
      <c r="R762" s="144"/>
      <c r="S762" s="415"/>
      <c r="T762" s="144"/>
      <c r="U762" s="144"/>
      <c r="V762" s="127"/>
      <c r="W762" s="127"/>
      <c r="X762" s="127"/>
      <c r="Y762" s="127"/>
      <c r="Z762" s="127"/>
      <c r="AA762" s="230"/>
      <c r="AB762" s="115">
        <v>24</v>
      </c>
      <c r="AC762" s="66">
        <v>42489</v>
      </c>
      <c r="AD762" s="67">
        <v>63036</v>
      </c>
      <c r="AE762" s="68" t="s">
        <v>36</v>
      </c>
      <c r="AF762" s="69">
        <v>0.56420000000000003</v>
      </c>
      <c r="AG762" s="69">
        <v>85</v>
      </c>
      <c r="AH762" s="69">
        <v>34</v>
      </c>
      <c r="AI762" s="70">
        <v>1.38</v>
      </c>
      <c r="AJ762" s="70">
        <v>0</v>
      </c>
      <c r="AK762" s="71" t="s">
        <v>20</v>
      </c>
      <c r="AL762" s="69">
        <v>38</v>
      </c>
      <c r="AM762" s="71" t="s">
        <v>35</v>
      </c>
      <c r="AN762" s="70">
        <v>21187</v>
      </c>
      <c r="AO762" s="70">
        <v>0.38</v>
      </c>
      <c r="AP762" s="410"/>
      <c r="AQ762" s="99">
        <v>0.52</v>
      </c>
      <c r="AR762" s="99">
        <v>0.56999999999999995</v>
      </c>
      <c r="AS762" s="90">
        <v>80</v>
      </c>
      <c r="AT762" s="90">
        <v>170</v>
      </c>
      <c r="AU762" s="90">
        <v>36</v>
      </c>
      <c r="AV762" s="90">
        <v>2</v>
      </c>
      <c r="AW762" s="90">
        <v>3</v>
      </c>
      <c r="AX762" s="230"/>
      <c r="AY762" s="127"/>
      <c r="AZ762" s="127"/>
      <c r="BA762" s="127"/>
      <c r="BB762" s="127"/>
      <c r="BC762" s="127"/>
      <c r="BD762" s="127"/>
      <c r="BE762" s="127"/>
      <c r="BF762" s="127"/>
      <c r="BG762" s="127"/>
      <c r="BH762" s="127"/>
      <c r="BI762" s="127"/>
      <c r="BJ762" s="127"/>
      <c r="BK762" s="127"/>
      <c r="BL762" s="127"/>
      <c r="BM762" s="127"/>
      <c r="BN762" s="421"/>
      <c r="BO762" s="127"/>
      <c r="BP762" s="127"/>
      <c r="BQ762" s="127"/>
      <c r="BR762" s="127"/>
      <c r="BS762" s="127"/>
      <c r="BT762" s="127"/>
      <c r="BU762" s="127"/>
    </row>
    <row r="763" spans="1:73" x14ac:dyDescent="0.25">
      <c r="A763" s="44">
        <f t="shared" si="109"/>
        <v>2016</v>
      </c>
      <c r="B763" s="44" t="str">
        <f t="shared" si="109"/>
        <v>ABRIL</v>
      </c>
      <c r="C763" s="44">
        <v>26</v>
      </c>
      <c r="D763" s="44" t="str">
        <f t="shared" si="108"/>
        <v>ABRIL 2016 / 25</v>
      </c>
      <c r="S763" s="417"/>
    </row>
    <row r="764" spans="1:73" x14ac:dyDescent="0.25">
      <c r="A764" s="44">
        <f t="shared" si="109"/>
        <v>2016</v>
      </c>
      <c r="B764" s="44" t="str">
        <f t="shared" si="109"/>
        <v>ABRIL</v>
      </c>
      <c r="C764" s="44">
        <v>27</v>
      </c>
      <c r="D764" s="44" t="str">
        <f t="shared" si="108"/>
        <v>ABRIL 2016 / 26</v>
      </c>
      <c r="S764" s="417"/>
    </row>
    <row r="765" spans="1:73" x14ac:dyDescent="0.25">
      <c r="A765" s="44">
        <f t="shared" si="109"/>
        <v>2016</v>
      </c>
      <c r="B765" s="44" t="str">
        <f t="shared" si="109"/>
        <v>ABRIL</v>
      </c>
      <c r="C765" s="44">
        <v>28</v>
      </c>
      <c r="D765" s="44" t="str">
        <f t="shared" si="108"/>
        <v>ABRIL 2016 / 27</v>
      </c>
      <c r="S765" s="417"/>
    </row>
    <row r="766" spans="1:73" x14ac:dyDescent="0.25">
      <c r="A766" s="44">
        <f t="shared" si="109"/>
        <v>2016</v>
      </c>
      <c r="B766" s="44" t="str">
        <f t="shared" si="109"/>
        <v>ABRIL</v>
      </c>
      <c r="C766" s="44">
        <v>29</v>
      </c>
      <c r="D766" s="44" t="str">
        <f t="shared" si="108"/>
        <v>ABRIL 2016 / 28</v>
      </c>
      <c r="S766" s="417"/>
    </row>
    <row r="767" spans="1:73" x14ac:dyDescent="0.25">
      <c r="A767" s="44">
        <f t="shared" si="109"/>
        <v>2016</v>
      </c>
      <c r="B767" s="44" t="str">
        <f t="shared" si="109"/>
        <v>ABRIL</v>
      </c>
      <c r="C767" s="44">
        <v>30</v>
      </c>
      <c r="D767" s="44" t="str">
        <f t="shared" si="108"/>
        <v>ABRIL 2016 / 29</v>
      </c>
      <c r="S767" s="417"/>
    </row>
    <row r="768" spans="1:73" x14ac:dyDescent="0.25">
      <c r="A768" s="44">
        <f t="shared" si="109"/>
        <v>2016</v>
      </c>
      <c r="B768" s="44" t="str">
        <f t="shared" si="109"/>
        <v>ABRIL</v>
      </c>
      <c r="C768" s="44">
        <v>31</v>
      </c>
      <c r="D768" s="44" t="str">
        <f t="shared" si="108"/>
        <v>ABRIL 2016 / 30</v>
      </c>
      <c r="S768" s="417"/>
    </row>
    <row r="769" spans="1:74" s="206" customFormat="1" ht="15.75" x14ac:dyDescent="0.25">
      <c r="D769" s="44" t="str">
        <f t="shared" si="108"/>
        <v>ABRIL 2016 / 31</v>
      </c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17"/>
      <c r="T769" s="44"/>
      <c r="U769" s="44"/>
      <c r="V769" s="44"/>
      <c r="W769" s="44"/>
      <c r="X769" s="44"/>
      <c r="Y769" s="44"/>
      <c r="Z769" s="44"/>
      <c r="AA769" s="207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11"/>
      <c r="AQ769" s="44"/>
      <c r="AR769" s="44"/>
      <c r="AS769" s="44"/>
      <c r="AT769" s="44"/>
      <c r="AU769" s="44"/>
      <c r="AV769" s="44"/>
      <c r="AW769" s="44"/>
      <c r="AX769" s="207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22"/>
      <c r="BO769" s="44"/>
      <c r="BP769" s="44"/>
      <c r="BQ769" s="44"/>
      <c r="BR769" s="44"/>
      <c r="BS769" s="44"/>
      <c r="BT769" s="44"/>
      <c r="BU769" s="44"/>
      <c r="BV769" s="209" t="str">
        <f>IFERROR(AVERAGE(BV738:BV768),"")</f>
        <v/>
      </c>
    </row>
    <row r="770" spans="1:74" ht="15.75" x14ac:dyDescent="0.25">
      <c r="A770" s="44">
        <v>2016</v>
      </c>
      <c r="B770" s="44" t="s">
        <v>226</v>
      </c>
      <c r="C770" s="44">
        <v>1</v>
      </c>
      <c r="D770" s="208" t="s">
        <v>228</v>
      </c>
      <c r="E770" s="209">
        <f t="shared" ref="E770:AJ770" si="110">IFERROR(AVERAGE(E739:E769),"")</f>
        <v>5</v>
      </c>
      <c r="F770" s="209">
        <f t="shared" si="110"/>
        <v>42414.777777777781</v>
      </c>
      <c r="G770" s="209">
        <f t="shared" si="110"/>
        <v>61003</v>
      </c>
      <c r="H770" s="209" t="str">
        <f t="shared" si="110"/>
        <v/>
      </c>
      <c r="I770" s="209">
        <f t="shared" si="110"/>
        <v>0.55233333333333334</v>
      </c>
      <c r="J770" s="209">
        <f t="shared" si="110"/>
        <v>95.666666666666671</v>
      </c>
      <c r="K770" s="209">
        <f t="shared" si="110"/>
        <v>28.333333333333332</v>
      </c>
      <c r="L770" s="209">
        <f t="shared" si="110"/>
        <v>1.0799999999999998</v>
      </c>
      <c r="M770" s="209">
        <f t="shared" si="110"/>
        <v>0</v>
      </c>
      <c r="N770" s="209" t="str">
        <f t="shared" si="110"/>
        <v/>
      </c>
      <c r="O770" s="209">
        <f t="shared" si="110"/>
        <v>3</v>
      </c>
      <c r="P770" s="209" t="str">
        <f t="shared" si="110"/>
        <v/>
      </c>
      <c r="Q770" s="209">
        <f t="shared" si="110"/>
        <v>21260.333333333332</v>
      </c>
      <c r="R770" s="209">
        <f t="shared" si="110"/>
        <v>1.2988888888888885</v>
      </c>
      <c r="S770" s="418" t="str">
        <f t="shared" si="110"/>
        <v/>
      </c>
      <c r="T770" s="209">
        <f t="shared" si="110"/>
        <v>0.52</v>
      </c>
      <c r="U770" s="209">
        <f t="shared" si="110"/>
        <v>0.56999999999999995</v>
      </c>
      <c r="V770" s="209">
        <f t="shared" si="110"/>
        <v>80</v>
      </c>
      <c r="W770" s="209">
        <f t="shared" si="110"/>
        <v>170</v>
      </c>
      <c r="X770" s="209">
        <f t="shared" si="110"/>
        <v>36</v>
      </c>
      <c r="Y770" s="209">
        <f t="shared" si="110"/>
        <v>2</v>
      </c>
      <c r="Z770" s="209">
        <f t="shared" si="110"/>
        <v>3</v>
      </c>
      <c r="AA770" s="209" t="str">
        <f t="shared" si="110"/>
        <v/>
      </c>
      <c r="AB770" s="209">
        <f t="shared" si="110"/>
        <v>12.5</v>
      </c>
      <c r="AC770" s="209">
        <f t="shared" si="110"/>
        <v>42474.291666666664</v>
      </c>
      <c r="AD770" s="209">
        <f t="shared" si="110"/>
        <v>62564.916666666664</v>
      </c>
      <c r="AE770" s="209" t="str">
        <f t="shared" si="110"/>
        <v/>
      </c>
      <c r="AF770" s="209">
        <f t="shared" si="110"/>
        <v>0.56338750000000004</v>
      </c>
      <c r="AG770" s="209">
        <f t="shared" si="110"/>
        <v>88.791666666666671</v>
      </c>
      <c r="AH770" s="209">
        <f t="shared" si="110"/>
        <v>34</v>
      </c>
      <c r="AI770" s="209">
        <f t="shared" si="110"/>
        <v>1.3791666666666671</v>
      </c>
      <c r="AJ770" s="209">
        <f t="shared" si="110"/>
        <v>0</v>
      </c>
      <c r="AK770" s="209" t="str">
        <f t="shared" ref="AK770:BP770" si="111">IFERROR(AVERAGE(AK739:AK769),"")</f>
        <v/>
      </c>
      <c r="AL770" s="209">
        <f t="shared" si="111"/>
        <v>39.583333333333336</v>
      </c>
      <c r="AM770" s="209" t="str">
        <f t="shared" si="111"/>
        <v/>
      </c>
      <c r="AN770" s="209">
        <f t="shared" si="111"/>
        <v>21180.541666666668</v>
      </c>
      <c r="AO770" s="209">
        <f t="shared" si="111"/>
        <v>1.0187499999999998</v>
      </c>
      <c r="AP770" s="412" t="str">
        <f t="shared" si="111"/>
        <v/>
      </c>
      <c r="AQ770" s="209">
        <f t="shared" si="111"/>
        <v>0.51999999999999968</v>
      </c>
      <c r="AR770" s="209">
        <f t="shared" si="111"/>
        <v>0.57000000000000017</v>
      </c>
      <c r="AS770" s="209">
        <f t="shared" si="111"/>
        <v>80</v>
      </c>
      <c r="AT770" s="209">
        <f t="shared" si="111"/>
        <v>170</v>
      </c>
      <c r="AU770" s="209">
        <f t="shared" si="111"/>
        <v>36</v>
      </c>
      <c r="AV770" s="209">
        <f t="shared" si="111"/>
        <v>2</v>
      </c>
      <c r="AW770" s="209">
        <f t="shared" si="111"/>
        <v>3</v>
      </c>
      <c r="AX770" s="209" t="str">
        <f t="shared" si="111"/>
        <v/>
      </c>
      <c r="AY770" s="209">
        <f t="shared" si="111"/>
        <v>2.5</v>
      </c>
      <c r="AZ770" s="209">
        <f t="shared" si="111"/>
        <v>42419.5</v>
      </c>
      <c r="BA770" s="209" t="str">
        <f t="shared" si="111"/>
        <v/>
      </c>
      <c r="BB770" s="209" t="str">
        <f t="shared" si="111"/>
        <v/>
      </c>
      <c r="BC770" s="209">
        <f t="shared" si="111"/>
        <v>0.56382500000000002</v>
      </c>
      <c r="BD770" s="209">
        <f t="shared" si="111"/>
        <v>84.5</v>
      </c>
      <c r="BE770" s="209">
        <f t="shared" si="111"/>
        <v>33.512</v>
      </c>
      <c r="BF770" s="209">
        <f t="shared" si="111"/>
        <v>0.84</v>
      </c>
      <c r="BG770" s="209">
        <f t="shared" si="111"/>
        <v>1.425</v>
      </c>
      <c r="BH770" s="209">
        <f t="shared" si="111"/>
        <v>0.02</v>
      </c>
      <c r="BI770" s="209">
        <f t="shared" si="111"/>
        <v>1</v>
      </c>
      <c r="BJ770" s="209">
        <f t="shared" si="111"/>
        <v>5.0000000000000001E-3</v>
      </c>
      <c r="BK770" s="209" t="str">
        <f t="shared" si="111"/>
        <v/>
      </c>
      <c r="BL770" s="209">
        <f t="shared" si="111"/>
        <v>21231.75</v>
      </c>
      <c r="BM770" s="209">
        <f t="shared" si="111"/>
        <v>0.5</v>
      </c>
      <c r="BN770" s="423" t="str">
        <f t="shared" si="111"/>
        <v/>
      </c>
      <c r="BO770" s="209">
        <f t="shared" si="111"/>
        <v>0.52</v>
      </c>
      <c r="BP770" s="209">
        <f t="shared" si="111"/>
        <v>0.56999999999999995</v>
      </c>
      <c r="BQ770" s="209">
        <f t="shared" ref="BQ770:BU770" si="112">IFERROR(AVERAGE(BQ739:BQ769),"")</f>
        <v>80</v>
      </c>
      <c r="BR770" s="209">
        <f t="shared" si="112"/>
        <v>170</v>
      </c>
      <c r="BS770" s="209">
        <f t="shared" si="112"/>
        <v>36</v>
      </c>
      <c r="BT770" s="209">
        <f t="shared" si="112"/>
        <v>2</v>
      </c>
      <c r="BU770" s="209">
        <f t="shared" si="112"/>
        <v>3</v>
      </c>
    </row>
    <row r="771" spans="1:74" x14ac:dyDescent="0.25">
      <c r="A771" s="44">
        <f>A770</f>
        <v>2016</v>
      </c>
      <c r="B771" s="44" t="str">
        <f>B770</f>
        <v>MAYO</v>
      </c>
      <c r="C771" s="44">
        <v>2</v>
      </c>
      <c r="D771" s="44" t="str">
        <f t="shared" ref="D771:D801" si="113">B770&amp;" "&amp;A770&amp;" / "&amp;C770</f>
        <v>MAYO 2016 / 1</v>
      </c>
      <c r="E771" s="127">
        <v>1</v>
      </c>
      <c r="F771" s="80">
        <v>42403</v>
      </c>
      <c r="G771" s="128">
        <v>60756</v>
      </c>
      <c r="H771" s="128" t="s">
        <v>19</v>
      </c>
      <c r="I771" s="129">
        <v>0.55179999999999996</v>
      </c>
      <c r="J771" s="130">
        <v>97</v>
      </c>
      <c r="K771" s="130">
        <v>29</v>
      </c>
      <c r="L771" s="130">
        <v>1.6</v>
      </c>
      <c r="M771" s="130">
        <v>0</v>
      </c>
      <c r="N771" s="131" t="s">
        <v>20</v>
      </c>
      <c r="O771" s="130">
        <v>3</v>
      </c>
      <c r="P771" s="131" t="s">
        <v>21</v>
      </c>
      <c r="Q771" s="132">
        <v>21252</v>
      </c>
      <c r="R771" s="130">
        <v>0.96</v>
      </c>
      <c r="S771" s="414"/>
      <c r="T771" s="133">
        <v>0.52</v>
      </c>
      <c r="U771" s="133">
        <v>0.56999999999999995</v>
      </c>
      <c r="V771" s="133">
        <v>80</v>
      </c>
      <c r="W771" s="133">
        <v>170</v>
      </c>
      <c r="X771" s="133">
        <v>36</v>
      </c>
      <c r="Y771" s="133">
        <v>2</v>
      </c>
      <c r="Z771" s="133">
        <v>3</v>
      </c>
      <c r="AA771" s="230"/>
      <c r="AB771" s="115">
        <v>1</v>
      </c>
      <c r="AC771" s="66">
        <v>42461</v>
      </c>
      <c r="AD771" s="67">
        <v>63059</v>
      </c>
      <c r="AE771" s="68" t="s">
        <v>148</v>
      </c>
      <c r="AF771" s="69">
        <v>0.55710000000000004</v>
      </c>
      <c r="AG771" s="69">
        <v>107</v>
      </c>
      <c r="AH771" s="69">
        <v>34</v>
      </c>
      <c r="AI771" s="70">
        <v>0.78</v>
      </c>
      <c r="AJ771" s="70">
        <v>0</v>
      </c>
      <c r="AK771" s="71" t="s">
        <v>20</v>
      </c>
      <c r="AL771" s="69">
        <v>66</v>
      </c>
      <c r="AM771" s="71" t="s">
        <v>35</v>
      </c>
      <c r="AN771" s="70">
        <v>21184</v>
      </c>
      <c r="AO771" s="70">
        <v>2.72</v>
      </c>
      <c r="AP771" s="410"/>
      <c r="AQ771" s="99">
        <v>0.52</v>
      </c>
      <c r="AR771" s="99">
        <v>0.56999999999999995</v>
      </c>
      <c r="AS771" s="90">
        <v>80</v>
      </c>
      <c r="AT771" s="90">
        <v>170</v>
      </c>
      <c r="AU771" s="90">
        <v>36</v>
      </c>
      <c r="AV771" s="90">
        <v>2</v>
      </c>
      <c r="AW771" s="90">
        <v>3</v>
      </c>
      <c r="AX771" s="230"/>
      <c r="AY771" s="127">
        <v>1</v>
      </c>
      <c r="AZ771" s="134">
        <v>42410</v>
      </c>
      <c r="BA771" s="135"/>
      <c r="BB771" s="135"/>
      <c r="BC771" s="135">
        <v>0.56340000000000001</v>
      </c>
      <c r="BD771" s="136">
        <v>85</v>
      </c>
      <c r="BE771" s="137">
        <f>((9/5)*BF771)+32</f>
        <v>33.512</v>
      </c>
      <c r="BF771" s="136">
        <v>0.84</v>
      </c>
      <c r="BG771" s="136">
        <v>0.8</v>
      </c>
      <c r="BH771" s="136">
        <v>0.02</v>
      </c>
      <c r="BI771" s="136">
        <v>1</v>
      </c>
      <c r="BJ771" s="138">
        <v>5.0000000000000001E-3</v>
      </c>
      <c r="BK771" s="135" t="s">
        <v>37</v>
      </c>
      <c r="BL771" s="136">
        <v>21235</v>
      </c>
      <c r="BM771" s="136">
        <v>0.5</v>
      </c>
      <c r="BN771" s="424"/>
      <c r="BO771" s="133">
        <v>0.52</v>
      </c>
      <c r="BP771" s="133">
        <v>0.56999999999999995</v>
      </c>
      <c r="BQ771" s="133">
        <v>80</v>
      </c>
      <c r="BR771" s="133">
        <v>170</v>
      </c>
      <c r="BS771" s="133">
        <v>36</v>
      </c>
      <c r="BT771" s="133">
        <v>2</v>
      </c>
      <c r="BU771" s="133">
        <v>3</v>
      </c>
    </row>
    <row r="772" spans="1:74" x14ac:dyDescent="0.25">
      <c r="A772" s="44">
        <f t="shared" ref="A772:B800" si="114">A771</f>
        <v>2016</v>
      </c>
      <c r="B772" s="44" t="str">
        <f t="shared" si="114"/>
        <v>MAYO</v>
      </c>
      <c r="C772" s="44">
        <v>3</v>
      </c>
      <c r="D772" s="44" t="str">
        <f t="shared" si="113"/>
        <v>MAYO 2016 / 2</v>
      </c>
      <c r="E772" s="127">
        <v>2</v>
      </c>
      <c r="F772" s="80">
        <v>42405</v>
      </c>
      <c r="G772" s="128">
        <v>60811</v>
      </c>
      <c r="H772" s="128" t="s">
        <v>19</v>
      </c>
      <c r="I772" s="129">
        <v>0.5534</v>
      </c>
      <c r="J772" s="130">
        <v>94</v>
      </c>
      <c r="K772" s="130">
        <v>29</v>
      </c>
      <c r="L772" s="130">
        <v>1.51</v>
      </c>
      <c r="M772" s="130">
        <v>0</v>
      </c>
      <c r="N772" s="131" t="s">
        <v>20</v>
      </c>
      <c r="O772" s="130">
        <v>3</v>
      </c>
      <c r="P772" s="131" t="s">
        <v>21</v>
      </c>
      <c r="Q772" s="132">
        <v>21258</v>
      </c>
      <c r="R772" s="130">
        <v>0.84</v>
      </c>
      <c r="S772" s="414"/>
      <c r="T772" s="133">
        <v>0.52</v>
      </c>
      <c r="U772" s="133">
        <v>0.56999999999999995</v>
      </c>
      <c r="V772" s="133">
        <v>80</v>
      </c>
      <c r="W772" s="133">
        <v>170</v>
      </c>
      <c r="X772" s="133">
        <v>36</v>
      </c>
      <c r="Y772" s="133">
        <v>2</v>
      </c>
      <c r="Z772" s="133">
        <v>3</v>
      </c>
      <c r="AA772" s="230"/>
      <c r="AB772" s="115">
        <v>2</v>
      </c>
      <c r="AC772" s="66">
        <v>42461</v>
      </c>
      <c r="AD772" s="67">
        <v>63064</v>
      </c>
      <c r="AE772" s="68" t="s">
        <v>36</v>
      </c>
      <c r="AF772" s="69">
        <v>0.56310000000000004</v>
      </c>
      <c r="AG772" s="69">
        <v>89</v>
      </c>
      <c r="AH772" s="69">
        <v>34</v>
      </c>
      <c r="AI772" s="70">
        <v>1.3</v>
      </c>
      <c r="AJ772" s="70">
        <v>0</v>
      </c>
      <c r="AK772" s="71" t="s">
        <v>20</v>
      </c>
      <c r="AL772" s="69">
        <v>66</v>
      </c>
      <c r="AM772" s="71" t="s">
        <v>35</v>
      </c>
      <c r="AN772" s="70">
        <v>21184</v>
      </c>
      <c r="AO772" s="70">
        <v>0.89</v>
      </c>
      <c r="AP772" s="410"/>
      <c r="AQ772" s="99">
        <v>0.52</v>
      </c>
      <c r="AR772" s="99">
        <v>0.56999999999999995</v>
      </c>
      <c r="AS772" s="90">
        <v>80</v>
      </c>
      <c r="AT772" s="90">
        <v>170</v>
      </c>
      <c r="AU772" s="90">
        <v>36</v>
      </c>
      <c r="AV772" s="90">
        <v>2</v>
      </c>
      <c r="AW772" s="90">
        <v>3</v>
      </c>
      <c r="AX772" s="230"/>
      <c r="AY772" s="127">
        <v>2</v>
      </c>
      <c r="AZ772" s="134">
        <v>42416</v>
      </c>
      <c r="BA772" s="135"/>
      <c r="BB772" s="135"/>
      <c r="BC772" s="135">
        <v>0.56640000000000001</v>
      </c>
      <c r="BD772" s="136">
        <v>80</v>
      </c>
      <c r="BE772" s="137">
        <f>((9/5)*BF772)+32</f>
        <v>33.512</v>
      </c>
      <c r="BF772" s="136">
        <v>0.84</v>
      </c>
      <c r="BG772" s="136">
        <v>1.7</v>
      </c>
      <c r="BH772" s="136">
        <v>0.02</v>
      </c>
      <c r="BI772" s="136">
        <v>1</v>
      </c>
      <c r="BJ772" s="138">
        <v>5.0000000000000001E-3</v>
      </c>
      <c r="BK772" s="135" t="s">
        <v>37</v>
      </c>
      <c r="BL772" s="136">
        <v>21212</v>
      </c>
      <c r="BM772" s="136">
        <v>0.5</v>
      </c>
      <c r="BN772" s="424"/>
      <c r="BO772" s="133">
        <v>0.52</v>
      </c>
      <c r="BP772" s="133">
        <v>0.56999999999999995</v>
      </c>
      <c r="BQ772" s="133">
        <v>80</v>
      </c>
      <c r="BR772" s="133">
        <v>170</v>
      </c>
      <c r="BS772" s="133">
        <v>36</v>
      </c>
      <c r="BT772" s="133">
        <v>2</v>
      </c>
      <c r="BU772" s="133">
        <v>3</v>
      </c>
    </row>
    <row r="773" spans="1:74" x14ac:dyDescent="0.25">
      <c r="A773" s="44">
        <f t="shared" si="114"/>
        <v>2016</v>
      </c>
      <c r="B773" s="44" t="str">
        <f t="shared" si="114"/>
        <v>MAYO</v>
      </c>
      <c r="C773" s="44">
        <v>4</v>
      </c>
      <c r="D773" s="44" t="str">
        <f t="shared" si="113"/>
        <v>MAYO 2016 / 3</v>
      </c>
      <c r="E773" s="127">
        <v>3</v>
      </c>
      <c r="F773" s="80">
        <v>42408</v>
      </c>
      <c r="G773" s="128">
        <v>60856</v>
      </c>
      <c r="H773" s="128" t="s">
        <v>19</v>
      </c>
      <c r="I773" s="129">
        <v>0.5534</v>
      </c>
      <c r="J773" s="130">
        <v>92</v>
      </c>
      <c r="K773" s="130">
        <v>29</v>
      </c>
      <c r="L773" s="130">
        <v>0.95</v>
      </c>
      <c r="M773" s="130">
        <v>0</v>
      </c>
      <c r="N773" s="131" t="s">
        <v>20</v>
      </c>
      <c r="O773" s="130">
        <v>3</v>
      </c>
      <c r="P773" s="131" t="s">
        <v>21</v>
      </c>
      <c r="Q773" s="132">
        <v>21258</v>
      </c>
      <c r="R773" s="130">
        <v>0.68</v>
      </c>
      <c r="S773" s="414"/>
      <c r="T773" s="133">
        <v>0.52</v>
      </c>
      <c r="U773" s="133">
        <v>0.56999999999999995</v>
      </c>
      <c r="V773" s="133">
        <v>80</v>
      </c>
      <c r="W773" s="133">
        <v>170</v>
      </c>
      <c r="X773" s="133">
        <v>36</v>
      </c>
      <c r="Y773" s="133">
        <v>2</v>
      </c>
      <c r="Z773" s="133">
        <v>3</v>
      </c>
      <c r="AA773" s="230"/>
      <c r="AB773" s="115">
        <v>3</v>
      </c>
      <c r="AC773" s="66">
        <v>42492</v>
      </c>
      <c r="AD773" s="67">
        <v>63069</v>
      </c>
      <c r="AE773" s="68" t="s">
        <v>148</v>
      </c>
      <c r="AF773" s="69">
        <v>0.56189999999999996</v>
      </c>
      <c r="AG773" s="69">
        <v>93</v>
      </c>
      <c r="AH773" s="69">
        <v>34</v>
      </c>
      <c r="AI773" s="70">
        <v>1.44</v>
      </c>
      <c r="AJ773" s="70">
        <v>0</v>
      </c>
      <c r="AK773" s="71" t="s">
        <v>20</v>
      </c>
      <c r="AL773" s="69">
        <v>66</v>
      </c>
      <c r="AM773" s="71" t="s">
        <v>35</v>
      </c>
      <c r="AN773" s="70">
        <v>21180</v>
      </c>
      <c r="AO773" s="70">
        <v>1.42</v>
      </c>
      <c r="AP773" s="410"/>
      <c r="AQ773" s="99">
        <v>0.52</v>
      </c>
      <c r="AR773" s="99">
        <v>0.56999999999999995</v>
      </c>
      <c r="AS773" s="90">
        <v>80</v>
      </c>
      <c r="AT773" s="90">
        <v>170</v>
      </c>
      <c r="AU773" s="90">
        <v>36</v>
      </c>
      <c r="AV773" s="90">
        <v>2</v>
      </c>
      <c r="AW773" s="90">
        <v>3</v>
      </c>
      <c r="AX773" s="230"/>
      <c r="AY773" s="127">
        <v>3</v>
      </c>
      <c r="AZ773" s="134">
        <v>42423</v>
      </c>
      <c r="BA773" s="135"/>
      <c r="BB773" s="135"/>
      <c r="BC773" s="135">
        <v>0.56240000000000001</v>
      </c>
      <c r="BD773" s="136">
        <v>87</v>
      </c>
      <c r="BE773" s="137">
        <f>((9/5)*BF773)+32</f>
        <v>33.512</v>
      </c>
      <c r="BF773" s="136">
        <v>0.84</v>
      </c>
      <c r="BG773" s="136">
        <v>2</v>
      </c>
      <c r="BH773" s="136">
        <v>0.02</v>
      </c>
      <c r="BI773" s="136">
        <v>1</v>
      </c>
      <c r="BJ773" s="138">
        <v>5.0000000000000001E-3</v>
      </c>
      <c r="BK773" s="135" t="s">
        <v>37</v>
      </c>
      <c r="BL773" s="136">
        <v>21243</v>
      </c>
      <c r="BM773" s="136">
        <v>0.5</v>
      </c>
      <c r="BN773" s="424"/>
      <c r="BO773" s="133">
        <v>0.52</v>
      </c>
      <c r="BP773" s="133">
        <v>0.56999999999999995</v>
      </c>
      <c r="BQ773" s="133">
        <v>80</v>
      </c>
      <c r="BR773" s="133">
        <v>170</v>
      </c>
      <c r="BS773" s="133">
        <v>36</v>
      </c>
      <c r="BT773" s="133">
        <v>2</v>
      </c>
      <c r="BU773" s="133">
        <v>3</v>
      </c>
    </row>
    <row r="774" spans="1:74" x14ac:dyDescent="0.25">
      <c r="A774" s="44">
        <f t="shared" si="114"/>
        <v>2016</v>
      </c>
      <c r="B774" s="44" t="str">
        <f t="shared" si="114"/>
        <v>MAYO</v>
      </c>
      <c r="C774" s="44">
        <v>5</v>
      </c>
      <c r="D774" s="44" t="str">
        <f t="shared" si="113"/>
        <v>MAYO 2016 / 4</v>
      </c>
      <c r="E774" s="127">
        <v>4</v>
      </c>
      <c r="F774" s="80">
        <v>42411</v>
      </c>
      <c r="G774" s="128">
        <v>60898</v>
      </c>
      <c r="H774" s="128" t="s">
        <v>19</v>
      </c>
      <c r="I774" s="129">
        <v>0.55179999999999996</v>
      </c>
      <c r="J774" s="130">
        <v>97</v>
      </c>
      <c r="K774" s="130">
        <v>28</v>
      </c>
      <c r="L774" s="130">
        <v>1.04</v>
      </c>
      <c r="M774" s="130">
        <v>0</v>
      </c>
      <c r="N774" s="131" t="s">
        <v>20</v>
      </c>
      <c r="O774" s="130">
        <v>3</v>
      </c>
      <c r="P774" s="131" t="s">
        <v>21</v>
      </c>
      <c r="Q774" s="132">
        <v>21267</v>
      </c>
      <c r="R774" s="130">
        <v>1.03</v>
      </c>
      <c r="S774" s="414"/>
      <c r="T774" s="133">
        <v>0.52</v>
      </c>
      <c r="U774" s="133">
        <v>0.56999999999999995</v>
      </c>
      <c r="V774" s="133">
        <v>80</v>
      </c>
      <c r="W774" s="133">
        <v>170</v>
      </c>
      <c r="X774" s="133">
        <v>36</v>
      </c>
      <c r="Y774" s="133">
        <v>2</v>
      </c>
      <c r="Z774" s="133">
        <v>3</v>
      </c>
      <c r="AA774" s="230"/>
      <c r="AB774" s="115">
        <v>4</v>
      </c>
      <c r="AC774" s="66">
        <v>42493</v>
      </c>
      <c r="AD774" s="67">
        <v>63079</v>
      </c>
      <c r="AE774" s="68" t="s">
        <v>36</v>
      </c>
      <c r="AF774" s="69">
        <v>0.56189999999999996</v>
      </c>
      <c r="AG774" s="69">
        <v>93</v>
      </c>
      <c r="AH774" s="69">
        <v>34</v>
      </c>
      <c r="AI774" s="70">
        <v>1.25</v>
      </c>
      <c r="AJ774" s="70">
        <v>0</v>
      </c>
      <c r="AK774" s="71" t="s">
        <v>20</v>
      </c>
      <c r="AL774" s="69">
        <v>66</v>
      </c>
      <c r="AM774" s="71" t="s">
        <v>35</v>
      </c>
      <c r="AN774" s="70">
        <v>21180</v>
      </c>
      <c r="AO774" s="70">
        <v>1.4</v>
      </c>
      <c r="AP774" s="410"/>
      <c r="AQ774" s="99">
        <v>0.52</v>
      </c>
      <c r="AR774" s="99">
        <v>0.56999999999999995</v>
      </c>
      <c r="AS774" s="90">
        <v>80</v>
      </c>
      <c r="AT774" s="90">
        <v>170</v>
      </c>
      <c r="AU774" s="90">
        <v>36</v>
      </c>
      <c r="AV774" s="90">
        <v>2</v>
      </c>
      <c r="AW774" s="90">
        <v>3</v>
      </c>
      <c r="AX774" s="230"/>
      <c r="AY774" s="127">
        <v>4</v>
      </c>
      <c r="AZ774" s="134">
        <v>42429</v>
      </c>
      <c r="BA774" s="135"/>
      <c r="BB774" s="135"/>
      <c r="BC774" s="135">
        <v>0.56310000000000004</v>
      </c>
      <c r="BD774" s="136">
        <v>86</v>
      </c>
      <c r="BE774" s="137">
        <f>((9/5)*BF774)+32</f>
        <v>33.512</v>
      </c>
      <c r="BF774" s="136">
        <v>0.84</v>
      </c>
      <c r="BG774" s="136">
        <v>1.2</v>
      </c>
      <c r="BH774" s="136">
        <v>0.02</v>
      </c>
      <c r="BI774" s="136">
        <v>1</v>
      </c>
      <c r="BJ774" s="138">
        <v>5.0000000000000001E-3</v>
      </c>
      <c r="BK774" s="135" t="s">
        <v>37</v>
      </c>
      <c r="BL774" s="136">
        <v>21237</v>
      </c>
      <c r="BM774" s="136">
        <v>0.5</v>
      </c>
      <c r="BN774" s="424"/>
      <c r="BO774" s="133">
        <v>0.52</v>
      </c>
      <c r="BP774" s="133">
        <v>0.56999999999999995</v>
      </c>
      <c r="BQ774" s="133">
        <v>80</v>
      </c>
      <c r="BR774" s="133">
        <v>170</v>
      </c>
      <c r="BS774" s="133">
        <v>36</v>
      </c>
      <c r="BT774" s="133">
        <v>2</v>
      </c>
      <c r="BU774" s="133">
        <v>3</v>
      </c>
    </row>
    <row r="775" spans="1:74" x14ac:dyDescent="0.25">
      <c r="A775" s="44">
        <f t="shared" si="114"/>
        <v>2016</v>
      </c>
      <c r="B775" s="44" t="str">
        <f t="shared" si="114"/>
        <v>MAYO</v>
      </c>
      <c r="C775" s="44">
        <v>6</v>
      </c>
      <c r="D775" s="44" t="str">
        <f t="shared" si="113"/>
        <v>MAYO 2016 / 5</v>
      </c>
      <c r="E775" s="127">
        <v>5</v>
      </c>
      <c r="F775" s="80">
        <v>42414</v>
      </c>
      <c r="G775" s="128">
        <v>60976</v>
      </c>
      <c r="H775" s="128" t="s">
        <v>19</v>
      </c>
      <c r="I775" s="129">
        <v>0.54890000000000005</v>
      </c>
      <c r="J775" s="130">
        <v>96</v>
      </c>
      <c r="K775" s="130">
        <v>28</v>
      </c>
      <c r="L775" s="130">
        <v>0.73</v>
      </c>
      <c r="M775" s="130">
        <v>0</v>
      </c>
      <c r="N775" s="131" t="s">
        <v>20</v>
      </c>
      <c r="O775" s="130">
        <v>3</v>
      </c>
      <c r="P775" s="131" t="s">
        <v>21</v>
      </c>
      <c r="Q775" s="132">
        <v>21271</v>
      </c>
      <c r="R775" s="130">
        <v>1.79</v>
      </c>
      <c r="S775" s="414"/>
      <c r="T775" s="133">
        <v>0.52</v>
      </c>
      <c r="U775" s="133">
        <v>0.56999999999999995</v>
      </c>
      <c r="V775" s="133">
        <v>80</v>
      </c>
      <c r="W775" s="133">
        <v>170</v>
      </c>
      <c r="X775" s="133">
        <v>36</v>
      </c>
      <c r="Y775" s="133">
        <v>2</v>
      </c>
      <c r="Z775" s="133">
        <v>3</v>
      </c>
      <c r="AA775" s="230"/>
      <c r="AB775" s="115">
        <v>5</v>
      </c>
      <c r="AC775" s="66">
        <v>42494</v>
      </c>
      <c r="AD775" s="67">
        <v>63108</v>
      </c>
      <c r="AE775" s="68" t="s">
        <v>148</v>
      </c>
      <c r="AF775" s="69">
        <v>0.56220000000000003</v>
      </c>
      <c r="AG775" s="69">
        <v>92</v>
      </c>
      <c r="AH775" s="69">
        <v>0</v>
      </c>
      <c r="AI775" s="70">
        <v>1.27</v>
      </c>
      <c r="AJ775" s="70">
        <v>0</v>
      </c>
      <c r="AK775" s="71" t="s">
        <v>20</v>
      </c>
      <c r="AL775" s="69">
        <v>66</v>
      </c>
      <c r="AM775" s="71" t="s">
        <v>35</v>
      </c>
      <c r="AN775" s="70">
        <v>21178</v>
      </c>
      <c r="AO775" s="70">
        <v>1.42</v>
      </c>
      <c r="AP775" s="410"/>
      <c r="AQ775" s="99">
        <v>0.52</v>
      </c>
      <c r="AR775" s="99">
        <v>0.56999999999999995</v>
      </c>
      <c r="AS775" s="90">
        <v>80</v>
      </c>
      <c r="AT775" s="90">
        <v>170</v>
      </c>
      <c r="AU775" s="90">
        <v>36</v>
      </c>
      <c r="AV775" s="90">
        <v>2</v>
      </c>
      <c r="AW775" s="90">
        <v>3</v>
      </c>
      <c r="AX775" s="230"/>
      <c r="AY775" s="104"/>
      <c r="AZ775" s="104"/>
      <c r="BA775" s="104"/>
      <c r="BB775" s="104"/>
      <c r="BC775" s="104"/>
      <c r="BD775" s="104"/>
      <c r="BE775" s="104"/>
      <c r="BF775" s="104"/>
      <c r="BG775" s="104"/>
      <c r="BH775" s="104"/>
      <c r="BI775" s="104"/>
      <c r="BJ775" s="104"/>
      <c r="BK775" s="104"/>
      <c r="BL775" s="104"/>
      <c r="BM775" s="104"/>
      <c r="BN775" s="421"/>
      <c r="BO775" s="104"/>
      <c r="BP775" s="104"/>
      <c r="BQ775" s="104"/>
      <c r="BR775" s="104"/>
      <c r="BS775" s="104"/>
      <c r="BT775" s="104"/>
      <c r="BU775" s="104"/>
    </row>
    <row r="776" spans="1:74" x14ac:dyDescent="0.25">
      <c r="A776" s="44">
        <f t="shared" si="114"/>
        <v>2016</v>
      </c>
      <c r="B776" s="44" t="str">
        <f t="shared" si="114"/>
        <v>MAYO</v>
      </c>
      <c r="C776" s="44">
        <v>7</v>
      </c>
      <c r="D776" s="44" t="str">
        <f t="shared" si="113"/>
        <v>MAYO 2016 / 6</v>
      </c>
      <c r="E776" s="127">
        <v>6</v>
      </c>
      <c r="F776" s="80">
        <v>42418</v>
      </c>
      <c r="G776" s="139">
        <v>61068</v>
      </c>
      <c r="H776" s="139" t="s">
        <v>19</v>
      </c>
      <c r="I776" s="140">
        <v>0.55110000000000003</v>
      </c>
      <c r="J776" s="141">
        <v>100</v>
      </c>
      <c r="K776" s="141">
        <v>28</v>
      </c>
      <c r="L776" s="141">
        <v>0.89</v>
      </c>
      <c r="M776" s="141">
        <v>0</v>
      </c>
      <c r="N776" s="140" t="s">
        <v>20</v>
      </c>
      <c r="O776" s="141">
        <v>3</v>
      </c>
      <c r="P776" s="142" t="s">
        <v>21</v>
      </c>
      <c r="Q776" s="132">
        <v>21269</v>
      </c>
      <c r="R776" s="140">
        <v>2.0499999999999998</v>
      </c>
      <c r="S776" s="414"/>
      <c r="T776" s="133">
        <v>0.52</v>
      </c>
      <c r="U776" s="133">
        <v>0.56999999999999995</v>
      </c>
      <c r="V776" s="133">
        <v>80</v>
      </c>
      <c r="W776" s="133">
        <v>170</v>
      </c>
      <c r="X776" s="133">
        <v>36</v>
      </c>
      <c r="Y776" s="133">
        <v>2</v>
      </c>
      <c r="Z776" s="133">
        <v>3</v>
      </c>
      <c r="AA776" s="230"/>
      <c r="AB776" s="115">
        <v>6</v>
      </c>
      <c r="AC776" s="66">
        <v>42495</v>
      </c>
      <c r="AD776" s="67">
        <v>63131</v>
      </c>
      <c r="AE776" s="68" t="s">
        <v>36</v>
      </c>
      <c r="AF776" s="69">
        <v>0.56210000000000004</v>
      </c>
      <c r="AG776" s="69">
        <v>92</v>
      </c>
      <c r="AH776" s="69">
        <v>34</v>
      </c>
      <c r="AI776" s="70">
        <v>1.23</v>
      </c>
      <c r="AJ776" s="70">
        <v>0</v>
      </c>
      <c r="AK776" s="71" t="s">
        <v>20</v>
      </c>
      <c r="AL776" s="69">
        <v>66</v>
      </c>
      <c r="AM776" s="71" t="s">
        <v>35</v>
      </c>
      <c r="AN776" s="70">
        <v>21179</v>
      </c>
      <c r="AO776" s="70">
        <v>1.37</v>
      </c>
      <c r="AP776" s="410"/>
      <c r="AQ776" s="99">
        <v>0.52</v>
      </c>
      <c r="AR776" s="99">
        <v>0.56999999999999995</v>
      </c>
      <c r="AS776" s="90">
        <v>80</v>
      </c>
      <c r="AT776" s="90">
        <v>170</v>
      </c>
      <c r="AU776" s="90">
        <v>36</v>
      </c>
      <c r="AV776" s="90">
        <v>2</v>
      </c>
      <c r="AW776" s="90">
        <v>3</v>
      </c>
      <c r="AX776" s="230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  <c r="BK776" s="104"/>
      <c r="BL776" s="104"/>
      <c r="BM776" s="104"/>
      <c r="BN776" s="421"/>
      <c r="BO776" s="104"/>
      <c r="BP776" s="104"/>
      <c r="BQ776" s="104"/>
      <c r="BR776" s="104"/>
      <c r="BS776" s="104"/>
      <c r="BT776" s="104"/>
      <c r="BU776" s="104"/>
    </row>
    <row r="777" spans="1:74" x14ac:dyDescent="0.25">
      <c r="A777" s="44">
        <f t="shared" si="114"/>
        <v>2016</v>
      </c>
      <c r="B777" s="44" t="str">
        <f t="shared" si="114"/>
        <v>MAYO</v>
      </c>
      <c r="C777" s="44">
        <v>8</v>
      </c>
      <c r="D777" s="44" t="str">
        <f t="shared" si="113"/>
        <v>MAYO 2016 / 7</v>
      </c>
      <c r="E777" s="127">
        <v>7</v>
      </c>
      <c r="F777" s="80">
        <v>42421</v>
      </c>
      <c r="G777" s="139">
        <v>61138</v>
      </c>
      <c r="H777" s="139" t="s">
        <v>19</v>
      </c>
      <c r="I777" s="140">
        <v>0.55249999999999999</v>
      </c>
      <c r="J777" s="130">
        <v>98</v>
      </c>
      <c r="K777" s="141">
        <v>28</v>
      </c>
      <c r="L777" s="141">
        <v>0.81</v>
      </c>
      <c r="M777" s="141">
        <v>0</v>
      </c>
      <c r="N777" s="140" t="s">
        <v>20</v>
      </c>
      <c r="O777" s="143">
        <v>3</v>
      </c>
      <c r="P777" s="142" t="s">
        <v>21</v>
      </c>
      <c r="Q777" s="132">
        <v>21262</v>
      </c>
      <c r="R777" s="140">
        <v>1.69</v>
      </c>
      <c r="S777" s="414"/>
      <c r="T777" s="133">
        <v>0.52</v>
      </c>
      <c r="U777" s="133">
        <v>0.56999999999999995</v>
      </c>
      <c r="V777" s="133">
        <v>80</v>
      </c>
      <c r="W777" s="133">
        <v>170</v>
      </c>
      <c r="X777" s="133">
        <v>36</v>
      </c>
      <c r="Y777" s="133">
        <v>2</v>
      </c>
      <c r="Z777" s="133">
        <v>3</v>
      </c>
      <c r="AA777" s="230"/>
      <c r="AB777" s="115">
        <v>7</v>
      </c>
      <c r="AC777" s="66">
        <v>42496</v>
      </c>
      <c r="AD777" s="67">
        <v>63175</v>
      </c>
      <c r="AE777" s="68" t="s">
        <v>148</v>
      </c>
      <c r="AF777" s="72">
        <v>0.56289999999999996</v>
      </c>
      <c r="AG777" s="69">
        <v>90</v>
      </c>
      <c r="AH777" s="69">
        <v>34</v>
      </c>
      <c r="AI777" s="70">
        <v>1.18</v>
      </c>
      <c r="AJ777" s="70">
        <v>0</v>
      </c>
      <c r="AK777" s="71" t="s">
        <v>20</v>
      </c>
      <c r="AL777" s="69">
        <v>66</v>
      </c>
      <c r="AM777" s="71" t="s">
        <v>35</v>
      </c>
      <c r="AN777" s="70">
        <v>21179</v>
      </c>
      <c r="AO777" s="70">
        <v>1.1599999999999999</v>
      </c>
      <c r="AP777" s="410"/>
      <c r="AQ777" s="99">
        <v>0.52</v>
      </c>
      <c r="AR777" s="99">
        <v>0.56999999999999995</v>
      </c>
      <c r="AS777" s="90">
        <v>80</v>
      </c>
      <c r="AT777" s="90">
        <v>170</v>
      </c>
      <c r="AU777" s="90">
        <v>36</v>
      </c>
      <c r="AV777" s="90">
        <v>2</v>
      </c>
      <c r="AW777" s="90">
        <v>3</v>
      </c>
      <c r="AX777" s="230"/>
      <c r="AY777" s="104"/>
      <c r="AZ777" s="104"/>
      <c r="BA777" s="104"/>
      <c r="BB777" s="104"/>
      <c r="BC777" s="104"/>
      <c r="BD777" s="104"/>
      <c r="BE777" s="104"/>
      <c r="BF777" s="104"/>
      <c r="BG777" s="104"/>
      <c r="BH777" s="104"/>
      <c r="BI777" s="104"/>
      <c r="BJ777" s="104"/>
      <c r="BK777" s="104"/>
      <c r="BL777" s="104"/>
      <c r="BM777" s="104"/>
      <c r="BN777" s="421"/>
      <c r="BO777" s="104"/>
      <c r="BP777" s="104"/>
      <c r="BQ777" s="104"/>
      <c r="BR777" s="104"/>
      <c r="BS777" s="104"/>
      <c r="BT777" s="104"/>
      <c r="BU777" s="104"/>
    </row>
    <row r="778" spans="1:74" x14ac:dyDescent="0.25">
      <c r="A778" s="44">
        <f t="shared" si="114"/>
        <v>2016</v>
      </c>
      <c r="B778" s="44" t="str">
        <f t="shared" si="114"/>
        <v>MAYO</v>
      </c>
      <c r="C778" s="44">
        <v>9</v>
      </c>
      <c r="D778" s="44" t="str">
        <f t="shared" si="113"/>
        <v>MAYO 2016 / 8</v>
      </c>
      <c r="E778" s="127">
        <v>8</v>
      </c>
      <c r="F778" s="80">
        <v>42424</v>
      </c>
      <c r="G778" s="139">
        <v>61203</v>
      </c>
      <c r="H778" s="139" t="s">
        <v>19</v>
      </c>
      <c r="I778" s="140">
        <v>0.55379999999999996</v>
      </c>
      <c r="J778" s="130">
        <v>92</v>
      </c>
      <c r="K778" s="141">
        <v>28</v>
      </c>
      <c r="L778" s="141">
        <v>0.99</v>
      </c>
      <c r="M778" s="141">
        <v>0</v>
      </c>
      <c r="N778" s="140" t="s">
        <v>20</v>
      </c>
      <c r="O778" s="143">
        <v>3</v>
      </c>
      <c r="P778" s="142" t="s">
        <v>21</v>
      </c>
      <c r="Q778" s="132">
        <v>21254</v>
      </c>
      <c r="R778" s="140">
        <v>1.27</v>
      </c>
      <c r="S778" s="414"/>
      <c r="T778" s="133">
        <v>0.52</v>
      </c>
      <c r="U778" s="133">
        <v>0.56999999999999995</v>
      </c>
      <c r="V778" s="133">
        <v>80</v>
      </c>
      <c r="W778" s="133">
        <v>170</v>
      </c>
      <c r="X778" s="133">
        <v>36</v>
      </c>
      <c r="Y778" s="133">
        <v>2</v>
      </c>
      <c r="Z778" s="133">
        <v>3</v>
      </c>
      <c r="AA778" s="230"/>
      <c r="AB778" s="115">
        <v>8</v>
      </c>
      <c r="AC778" s="66">
        <v>42497</v>
      </c>
      <c r="AD778" s="67">
        <v>63186</v>
      </c>
      <c r="AE778" s="68" t="s">
        <v>36</v>
      </c>
      <c r="AF778" s="72">
        <v>0.56220000000000003</v>
      </c>
      <c r="AG778" s="69">
        <v>92</v>
      </c>
      <c r="AH778" s="69">
        <v>34</v>
      </c>
      <c r="AI778" s="70">
        <v>1.18</v>
      </c>
      <c r="AJ778" s="70">
        <v>0</v>
      </c>
      <c r="AK778" s="71" t="s">
        <v>20</v>
      </c>
      <c r="AL778" s="69">
        <v>66</v>
      </c>
      <c r="AM778" s="71" t="s">
        <v>35</v>
      </c>
      <c r="AN778" s="70">
        <v>21184</v>
      </c>
      <c r="AO778" s="70">
        <v>1.1599999999999999</v>
      </c>
      <c r="AP778" s="410"/>
      <c r="AQ778" s="99">
        <v>0.52</v>
      </c>
      <c r="AR778" s="99">
        <v>0.56999999999999995</v>
      </c>
      <c r="AS778" s="90">
        <v>80</v>
      </c>
      <c r="AT778" s="90">
        <v>170</v>
      </c>
      <c r="AU778" s="90">
        <v>36</v>
      </c>
      <c r="AV778" s="90">
        <v>2</v>
      </c>
      <c r="AW778" s="90">
        <v>3</v>
      </c>
      <c r="AX778" s="230"/>
      <c r="AY778" s="104"/>
      <c r="AZ778" s="104"/>
      <c r="BA778" s="104"/>
      <c r="BB778" s="104"/>
      <c r="BC778" s="104"/>
      <c r="BD778" s="104"/>
      <c r="BE778" s="104"/>
      <c r="BF778" s="104"/>
      <c r="BG778" s="104"/>
      <c r="BH778" s="104"/>
      <c r="BI778" s="104"/>
      <c r="BJ778" s="104"/>
      <c r="BK778" s="104"/>
      <c r="BL778" s="104"/>
      <c r="BM778" s="104"/>
      <c r="BN778" s="421"/>
      <c r="BO778" s="104"/>
      <c r="BP778" s="104"/>
      <c r="BQ778" s="104"/>
      <c r="BR778" s="104"/>
      <c r="BS778" s="104"/>
      <c r="BT778" s="104"/>
      <c r="BU778" s="104"/>
    </row>
    <row r="779" spans="1:74" x14ac:dyDescent="0.25">
      <c r="A779" s="44">
        <f t="shared" si="114"/>
        <v>2016</v>
      </c>
      <c r="B779" s="44" t="str">
        <f t="shared" si="114"/>
        <v>MAYO</v>
      </c>
      <c r="C779" s="44">
        <v>10</v>
      </c>
      <c r="D779" s="44" t="str">
        <f t="shared" si="113"/>
        <v>MAYO 2016 / 9</v>
      </c>
      <c r="E779" s="127">
        <v>9</v>
      </c>
      <c r="F779" s="80">
        <v>42429</v>
      </c>
      <c r="G779" s="139">
        <v>61321</v>
      </c>
      <c r="H779" s="139" t="s">
        <v>19</v>
      </c>
      <c r="I779" s="140">
        <v>0.55430000000000001</v>
      </c>
      <c r="J779" s="130">
        <v>95</v>
      </c>
      <c r="K779" s="141">
        <v>28</v>
      </c>
      <c r="L779" s="141">
        <v>1.2</v>
      </c>
      <c r="M779" s="141">
        <v>0</v>
      </c>
      <c r="N779" s="140" t="s">
        <v>20</v>
      </c>
      <c r="O779" s="143">
        <v>3</v>
      </c>
      <c r="P779" s="142" t="s">
        <v>21</v>
      </c>
      <c r="Q779" s="132">
        <v>21252</v>
      </c>
      <c r="R779" s="140">
        <v>1.38</v>
      </c>
      <c r="S779" s="414"/>
      <c r="T779" s="133">
        <v>0.52</v>
      </c>
      <c r="U779" s="133">
        <v>0.56999999999999995</v>
      </c>
      <c r="V779" s="133">
        <v>80</v>
      </c>
      <c r="W779" s="133">
        <v>170</v>
      </c>
      <c r="X779" s="133">
        <v>36</v>
      </c>
      <c r="Y779" s="133">
        <v>2</v>
      </c>
      <c r="Z779" s="133">
        <v>3</v>
      </c>
      <c r="AA779" s="230"/>
      <c r="AB779" s="115">
        <v>9</v>
      </c>
      <c r="AC779" s="66">
        <v>42499</v>
      </c>
      <c r="AD779" s="67">
        <v>63214</v>
      </c>
      <c r="AE779" s="68" t="s">
        <v>148</v>
      </c>
      <c r="AF779" s="69">
        <v>0.56230000000000002</v>
      </c>
      <c r="AG779" s="69">
        <v>91</v>
      </c>
      <c r="AH779" s="69">
        <v>34</v>
      </c>
      <c r="AI779" s="70">
        <v>1.08</v>
      </c>
      <c r="AJ779" s="70">
        <v>0</v>
      </c>
      <c r="AK779" s="71" t="s">
        <v>20</v>
      </c>
      <c r="AL779" s="69">
        <v>66</v>
      </c>
      <c r="AM779" s="71" t="s">
        <v>35</v>
      </c>
      <c r="AN779" s="70">
        <v>21189</v>
      </c>
      <c r="AO779" s="70">
        <v>0.94</v>
      </c>
      <c r="AP779" s="410"/>
      <c r="AQ779" s="99">
        <v>0.52</v>
      </c>
      <c r="AR779" s="99">
        <v>0.56999999999999995</v>
      </c>
      <c r="AS779" s="90">
        <v>80</v>
      </c>
      <c r="AT779" s="90">
        <v>170</v>
      </c>
      <c r="AU779" s="90">
        <v>36</v>
      </c>
      <c r="AV779" s="90">
        <v>2</v>
      </c>
      <c r="AW779" s="90">
        <v>3</v>
      </c>
      <c r="AX779" s="230"/>
      <c r="AY779" s="104"/>
      <c r="AZ779" s="104"/>
      <c r="BA779" s="104"/>
      <c r="BB779" s="104"/>
      <c r="BC779" s="104"/>
      <c r="BD779" s="104"/>
      <c r="BE779" s="104"/>
      <c r="BF779" s="104"/>
      <c r="BG779" s="104"/>
      <c r="BH779" s="104"/>
      <c r="BI779" s="104"/>
      <c r="BJ779" s="104"/>
      <c r="BK779" s="104"/>
      <c r="BL779" s="104"/>
      <c r="BM779" s="104"/>
      <c r="BN779" s="421"/>
      <c r="BO779" s="104"/>
      <c r="BP779" s="104"/>
      <c r="BQ779" s="104"/>
      <c r="BR779" s="104"/>
      <c r="BS779" s="104"/>
      <c r="BT779" s="104"/>
      <c r="BU779" s="104"/>
    </row>
    <row r="780" spans="1:74" x14ac:dyDescent="0.25">
      <c r="A780" s="44">
        <f t="shared" si="114"/>
        <v>2016</v>
      </c>
      <c r="B780" s="44" t="str">
        <f t="shared" si="114"/>
        <v>MAYO</v>
      </c>
      <c r="C780" s="44">
        <v>11</v>
      </c>
      <c r="D780" s="44" t="str">
        <f t="shared" si="113"/>
        <v>MAYO 2016 / 10</v>
      </c>
      <c r="E780" s="104"/>
      <c r="F780" s="77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Q780" s="113"/>
      <c r="R780" s="113"/>
      <c r="S780" s="415"/>
      <c r="T780" s="113"/>
      <c r="U780" s="113"/>
      <c r="V780" s="104"/>
      <c r="W780" s="104"/>
      <c r="X780" s="104"/>
      <c r="Y780" s="104"/>
      <c r="Z780" s="104"/>
      <c r="AA780" s="230"/>
      <c r="AB780" s="115">
        <v>10</v>
      </c>
      <c r="AC780" s="66">
        <v>42500</v>
      </c>
      <c r="AD780" s="67">
        <v>63242</v>
      </c>
      <c r="AE780" s="68" t="s">
        <v>36</v>
      </c>
      <c r="AF780" s="69">
        <v>0.56540000000000001</v>
      </c>
      <c r="AG780" s="69">
        <v>84</v>
      </c>
      <c r="AH780" s="69">
        <v>34</v>
      </c>
      <c r="AI780" s="70">
        <v>1.17</v>
      </c>
      <c r="AJ780" s="70">
        <v>0</v>
      </c>
      <c r="AK780" s="71" t="s">
        <v>20</v>
      </c>
      <c r="AL780" s="69">
        <v>66</v>
      </c>
      <c r="AM780" s="71" t="s">
        <v>35</v>
      </c>
      <c r="AN780" s="70">
        <v>21183</v>
      </c>
      <c r="AO780" s="70">
        <v>0.4</v>
      </c>
      <c r="AP780" s="410"/>
      <c r="AQ780" s="99">
        <v>0.52</v>
      </c>
      <c r="AR780" s="99">
        <v>0.56999999999999995</v>
      </c>
      <c r="AS780" s="90">
        <v>80</v>
      </c>
      <c r="AT780" s="90">
        <v>170</v>
      </c>
      <c r="AU780" s="90">
        <v>36</v>
      </c>
      <c r="AV780" s="90">
        <v>2</v>
      </c>
      <c r="AW780" s="90">
        <v>3</v>
      </c>
      <c r="AX780" s="230"/>
      <c r="AY780" s="104"/>
      <c r="AZ780" s="104"/>
      <c r="BA780" s="104"/>
      <c r="BB780" s="104"/>
      <c r="BC780" s="104"/>
      <c r="BD780" s="104"/>
      <c r="BE780" s="104"/>
      <c r="BF780" s="104"/>
      <c r="BG780" s="104"/>
      <c r="BH780" s="104"/>
      <c r="BI780" s="104"/>
      <c r="BJ780" s="104"/>
      <c r="BK780" s="104"/>
      <c r="BL780" s="104"/>
      <c r="BM780" s="104"/>
      <c r="BN780" s="421"/>
      <c r="BO780" s="104"/>
      <c r="BP780" s="104"/>
      <c r="BQ780" s="104"/>
      <c r="BR780" s="104"/>
      <c r="BS780" s="104"/>
      <c r="BT780" s="104"/>
      <c r="BU780" s="104"/>
    </row>
    <row r="781" spans="1:74" x14ac:dyDescent="0.25">
      <c r="A781" s="44">
        <f t="shared" si="114"/>
        <v>2016</v>
      </c>
      <c r="B781" s="44" t="str">
        <f t="shared" si="114"/>
        <v>MAYO</v>
      </c>
      <c r="C781" s="44">
        <v>12</v>
      </c>
      <c r="D781" s="44" t="str">
        <f t="shared" si="113"/>
        <v>MAYO 2016 / 11</v>
      </c>
      <c r="E781" s="104"/>
      <c r="F781" s="77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Q781" s="113"/>
      <c r="R781" s="113"/>
      <c r="S781" s="415"/>
      <c r="T781" s="113"/>
      <c r="U781" s="113"/>
      <c r="V781" s="104"/>
      <c r="W781" s="104"/>
      <c r="X781" s="104"/>
      <c r="Y781" s="104"/>
      <c r="Z781" s="104"/>
      <c r="AA781" s="230"/>
      <c r="AB781" s="115">
        <v>11</v>
      </c>
      <c r="AC781" s="66">
        <v>42501</v>
      </c>
      <c r="AD781" s="67">
        <v>63269</v>
      </c>
      <c r="AE781" s="68" t="s">
        <v>148</v>
      </c>
      <c r="AF781" s="69">
        <v>0.56710000000000005</v>
      </c>
      <c r="AG781" s="69">
        <v>81</v>
      </c>
      <c r="AH781" s="69">
        <v>34</v>
      </c>
      <c r="AI781" s="70">
        <v>1.3</v>
      </c>
      <c r="AJ781" s="70">
        <v>0</v>
      </c>
      <c r="AK781" s="71" t="s">
        <v>20</v>
      </c>
      <c r="AL781" s="69">
        <v>66</v>
      </c>
      <c r="AM781" s="71" t="s">
        <v>35</v>
      </c>
      <c r="AN781" s="70">
        <v>21174</v>
      </c>
      <c r="AO781" s="70">
        <v>0.45</v>
      </c>
      <c r="AP781" s="410"/>
      <c r="AQ781" s="99">
        <v>0.52</v>
      </c>
      <c r="AR781" s="99">
        <v>0.56999999999999995</v>
      </c>
      <c r="AS781" s="90">
        <v>80</v>
      </c>
      <c r="AT781" s="90">
        <v>170</v>
      </c>
      <c r="AU781" s="90">
        <v>36</v>
      </c>
      <c r="AV781" s="90">
        <v>2</v>
      </c>
      <c r="AW781" s="90">
        <v>3</v>
      </c>
      <c r="AX781" s="230"/>
      <c r="AY781" s="104"/>
      <c r="AZ781" s="104"/>
      <c r="BA781" s="104"/>
      <c r="BB781" s="104"/>
      <c r="BC781" s="104"/>
      <c r="BD781" s="104"/>
      <c r="BE781" s="104"/>
      <c r="BF781" s="104"/>
      <c r="BG781" s="104"/>
      <c r="BH781" s="104"/>
      <c r="BI781" s="104"/>
      <c r="BJ781" s="104"/>
      <c r="BK781" s="104"/>
      <c r="BL781" s="104"/>
      <c r="BM781" s="104"/>
      <c r="BN781" s="421"/>
      <c r="BO781" s="104"/>
      <c r="BP781" s="104"/>
      <c r="BQ781" s="104"/>
      <c r="BR781" s="104"/>
      <c r="BS781" s="104"/>
      <c r="BT781" s="104"/>
      <c r="BU781" s="104"/>
    </row>
    <row r="782" spans="1:74" x14ac:dyDescent="0.25">
      <c r="A782" s="44">
        <f t="shared" si="114"/>
        <v>2016</v>
      </c>
      <c r="B782" s="44" t="str">
        <f t="shared" si="114"/>
        <v>MAYO</v>
      </c>
      <c r="C782" s="44">
        <v>13</v>
      </c>
      <c r="D782" s="44" t="str">
        <f t="shared" si="113"/>
        <v>MAYO 2016 / 12</v>
      </c>
      <c r="E782" s="104"/>
      <c r="F782" s="77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Q782" s="113"/>
      <c r="R782" s="113"/>
      <c r="S782" s="415"/>
      <c r="T782" s="113"/>
      <c r="U782" s="113"/>
      <c r="V782" s="104"/>
      <c r="W782" s="104"/>
      <c r="X782" s="104"/>
      <c r="Y782" s="104"/>
      <c r="Z782" s="104"/>
      <c r="AA782" s="230"/>
      <c r="AB782" s="115">
        <v>12</v>
      </c>
      <c r="AC782" s="66">
        <v>42502</v>
      </c>
      <c r="AD782" s="67">
        <v>63297</v>
      </c>
      <c r="AE782" s="68" t="s">
        <v>36</v>
      </c>
      <c r="AF782" s="69">
        <v>0.56220000000000003</v>
      </c>
      <c r="AG782" s="69">
        <v>91</v>
      </c>
      <c r="AH782" s="69">
        <v>34</v>
      </c>
      <c r="AI782" s="70">
        <v>1.08</v>
      </c>
      <c r="AJ782" s="70">
        <v>0</v>
      </c>
      <c r="AK782" s="71" t="s">
        <v>20</v>
      </c>
      <c r="AL782" s="69">
        <v>66</v>
      </c>
      <c r="AM782" s="71" t="s">
        <v>35</v>
      </c>
      <c r="AN782" s="70">
        <v>21192</v>
      </c>
      <c r="AO782" s="70">
        <v>0.79</v>
      </c>
      <c r="AP782" s="410"/>
      <c r="AQ782" s="99">
        <v>0.52</v>
      </c>
      <c r="AR782" s="99">
        <v>0.56999999999999995</v>
      </c>
      <c r="AS782" s="90">
        <v>80</v>
      </c>
      <c r="AT782" s="90">
        <v>170</v>
      </c>
      <c r="AU782" s="90">
        <v>36</v>
      </c>
      <c r="AV782" s="90">
        <v>2</v>
      </c>
      <c r="AW782" s="90">
        <v>3</v>
      </c>
      <c r="AX782" s="230"/>
      <c r="AY782" s="104"/>
      <c r="AZ782" s="104"/>
      <c r="BA782" s="104"/>
      <c r="BB782" s="104"/>
      <c r="BC782" s="104"/>
      <c r="BD782" s="104"/>
      <c r="BE782" s="104"/>
      <c r="BF782" s="104"/>
      <c r="BG782" s="104"/>
      <c r="BH782" s="104"/>
      <c r="BI782" s="104"/>
      <c r="BJ782" s="104"/>
      <c r="BK782" s="104"/>
      <c r="BL782" s="104"/>
      <c r="BM782" s="104"/>
      <c r="BN782" s="421"/>
      <c r="BO782" s="104"/>
      <c r="BP782" s="104"/>
      <c r="BQ782" s="104"/>
      <c r="BR782" s="104"/>
      <c r="BS782" s="104"/>
      <c r="BT782" s="104"/>
      <c r="BU782" s="104"/>
    </row>
    <row r="783" spans="1:74" x14ac:dyDescent="0.25">
      <c r="A783" s="44">
        <f t="shared" si="114"/>
        <v>2016</v>
      </c>
      <c r="B783" s="44" t="str">
        <f t="shared" si="114"/>
        <v>MAYO</v>
      </c>
      <c r="C783" s="44">
        <v>14</v>
      </c>
      <c r="D783" s="44" t="str">
        <f t="shared" si="113"/>
        <v>MAYO 2016 / 13</v>
      </c>
      <c r="E783" s="104"/>
      <c r="F783" s="77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Q783" s="113"/>
      <c r="R783" s="113"/>
      <c r="S783" s="415"/>
      <c r="T783" s="113"/>
      <c r="U783" s="113"/>
      <c r="V783" s="104"/>
      <c r="W783" s="104"/>
      <c r="X783" s="104"/>
      <c r="Y783" s="104"/>
      <c r="Z783" s="104"/>
      <c r="AA783" s="230"/>
      <c r="AB783" s="115">
        <v>13</v>
      </c>
      <c r="AC783" s="66">
        <v>42503</v>
      </c>
      <c r="AD783" s="67">
        <v>63322</v>
      </c>
      <c r="AE783" s="68" t="s">
        <v>148</v>
      </c>
      <c r="AF783" s="72">
        <v>0.56079999999999997</v>
      </c>
      <c r="AG783" s="69">
        <v>95</v>
      </c>
      <c r="AH783" s="69">
        <v>34</v>
      </c>
      <c r="AI783" s="70">
        <v>1.1299999999999999</v>
      </c>
      <c r="AJ783" s="70">
        <v>0</v>
      </c>
      <c r="AK783" s="71" t="s">
        <v>20</v>
      </c>
      <c r="AL783" s="69">
        <v>66</v>
      </c>
      <c r="AM783" s="71" t="s">
        <v>35</v>
      </c>
      <c r="AN783" s="70">
        <v>21187</v>
      </c>
      <c r="AO783" s="70">
        <v>1.43</v>
      </c>
      <c r="AP783" s="410"/>
      <c r="AQ783" s="99">
        <v>0.52</v>
      </c>
      <c r="AR783" s="99">
        <v>0.56999999999999995</v>
      </c>
      <c r="AS783" s="90">
        <v>80</v>
      </c>
      <c r="AT783" s="90">
        <v>170</v>
      </c>
      <c r="AU783" s="90">
        <v>36</v>
      </c>
      <c r="AV783" s="90">
        <v>2</v>
      </c>
      <c r="AW783" s="90">
        <v>3</v>
      </c>
      <c r="AX783" s="230"/>
      <c r="AY783" s="104"/>
      <c r="AZ783" s="104"/>
      <c r="BA783" s="104"/>
      <c r="BB783" s="104"/>
      <c r="BC783" s="104"/>
      <c r="BD783" s="104"/>
      <c r="BE783" s="104"/>
      <c r="BF783" s="104"/>
      <c r="BG783" s="104"/>
      <c r="BH783" s="104"/>
      <c r="BI783" s="104"/>
      <c r="BJ783" s="104"/>
      <c r="BK783" s="104"/>
      <c r="BL783" s="104"/>
      <c r="BM783" s="104"/>
      <c r="BN783" s="421"/>
      <c r="BO783" s="104"/>
      <c r="BP783" s="104"/>
      <c r="BQ783" s="104"/>
      <c r="BR783" s="104"/>
      <c r="BS783" s="104"/>
      <c r="BT783" s="104"/>
      <c r="BU783" s="104"/>
    </row>
    <row r="784" spans="1:74" x14ac:dyDescent="0.25">
      <c r="A784" s="44">
        <f t="shared" si="114"/>
        <v>2016</v>
      </c>
      <c r="B784" s="44" t="str">
        <f t="shared" si="114"/>
        <v>MAYO</v>
      </c>
      <c r="C784" s="44">
        <v>15</v>
      </c>
      <c r="D784" s="44" t="str">
        <f t="shared" si="113"/>
        <v>MAYO 2016 / 14</v>
      </c>
      <c r="E784" s="104"/>
      <c r="F784" s="77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Q784" s="113"/>
      <c r="R784" s="113"/>
      <c r="S784" s="415"/>
      <c r="T784" s="113"/>
      <c r="U784" s="113"/>
      <c r="V784" s="104"/>
      <c r="W784" s="104"/>
      <c r="X784" s="104"/>
      <c r="Y784" s="104"/>
      <c r="Z784" s="104"/>
      <c r="AA784" s="230"/>
      <c r="AB784" s="115">
        <v>14</v>
      </c>
      <c r="AC784" s="66">
        <v>42504</v>
      </c>
      <c r="AD784" s="67">
        <v>63343</v>
      </c>
      <c r="AE784" s="68" t="s">
        <v>36</v>
      </c>
      <c r="AF784" s="69">
        <v>0.56030000000000002</v>
      </c>
      <c r="AG784" s="69">
        <v>96</v>
      </c>
      <c r="AH784" s="69">
        <v>34</v>
      </c>
      <c r="AI784" s="70">
        <v>0.73</v>
      </c>
      <c r="AJ784" s="70">
        <v>0</v>
      </c>
      <c r="AK784" s="71" t="s">
        <v>20</v>
      </c>
      <c r="AL784" s="69">
        <v>51</v>
      </c>
      <c r="AM784" s="71" t="s">
        <v>35</v>
      </c>
      <c r="AN784" s="70">
        <v>21189</v>
      </c>
      <c r="AO784" s="70">
        <v>1.42</v>
      </c>
      <c r="AP784" s="410"/>
      <c r="AQ784" s="99">
        <v>0.52</v>
      </c>
      <c r="AR784" s="99">
        <v>0.56999999999999995</v>
      </c>
      <c r="AS784" s="90">
        <v>80</v>
      </c>
      <c r="AT784" s="90">
        <v>170</v>
      </c>
      <c r="AU784" s="90">
        <v>36</v>
      </c>
      <c r="AV784" s="90">
        <v>2</v>
      </c>
      <c r="AW784" s="90">
        <v>3</v>
      </c>
      <c r="AX784" s="230"/>
      <c r="AY784" s="104"/>
      <c r="AZ784" s="104"/>
      <c r="BA784" s="104"/>
      <c r="BB784" s="104"/>
      <c r="BC784" s="104"/>
      <c r="BD784" s="104"/>
      <c r="BE784" s="104"/>
      <c r="BF784" s="104"/>
      <c r="BG784" s="104"/>
      <c r="BH784" s="104"/>
      <c r="BI784" s="104"/>
      <c r="BJ784" s="104"/>
      <c r="BK784" s="104"/>
      <c r="BL784" s="104"/>
      <c r="BM784" s="104"/>
      <c r="BN784" s="421"/>
      <c r="BO784" s="104"/>
      <c r="BP784" s="104"/>
      <c r="BQ784" s="104"/>
      <c r="BR784" s="104"/>
      <c r="BS784" s="104"/>
      <c r="BT784" s="104"/>
      <c r="BU784" s="104"/>
    </row>
    <row r="785" spans="1:73" x14ac:dyDescent="0.25">
      <c r="A785" s="44">
        <f t="shared" si="114"/>
        <v>2016</v>
      </c>
      <c r="B785" s="44" t="str">
        <f t="shared" si="114"/>
        <v>MAYO</v>
      </c>
      <c r="C785" s="44">
        <v>16</v>
      </c>
      <c r="D785" s="44" t="str">
        <f t="shared" si="113"/>
        <v>MAYO 2016 / 15</v>
      </c>
      <c r="E785" s="104"/>
      <c r="F785" s="77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Q785" s="113"/>
      <c r="R785" s="113"/>
      <c r="S785" s="415"/>
      <c r="T785" s="113"/>
      <c r="U785" s="113"/>
      <c r="V785" s="104"/>
      <c r="W785" s="104"/>
      <c r="X785" s="104"/>
      <c r="Y785" s="104"/>
      <c r="Z785" s="104"/>
      <c r="AA785" s="230"/>
      <c r="AB785" s="115">
        <v>15</v>
      </c>
      <c r="AC785" s="66">
        <v>42505</v>
      </c>
      <c r="AD785" s="67">
        <v>63358</v>
      </c>
      <c r="AE785" s="68" t="s">
        <v>148</v>
      </c>
      <c r="AF785" s="69">
        <v>0.56069999999999998</v>
      </c>
      <c r="AG785" s="69">
        <v>96</v>
      </c>
      <c r="AH785" s="69">
        <v>34</v>
      </c>
      <c r="AI785" s="70">
        <v>0.94</v>
      </c>
      <c r="AJ785" s="70">
        <v>0</v>
      </c>
      <c r="AK785" s="71" t="s">
        <v>20</v>
      </c>
      <c r="AL785" s="69">
        <v>51</v>
      </c>
      <c r="AM785" s="71" t="s">
        <v>35</v>
      </c>
      <c r="AN785" s="70">
        <v>21184</v>
      </c>
      <c r="AO785" s="70">
        <v>1.61</v>
      </c>
      <c r="AP785" s="410"/>
      <c r="AQ785" s="99">
        <v>0.52</v>
      </c>
      <c r="AR785" s="99">
        <v>0.56999999999999995</v>
      </c>
      <c r="AS785" s="90">
        <v>80</v>
      </c>
      <c r="AT785" s="90">
        <v>170</v>
      </c>
      <c r="AU785" s="90">
        <v>36</v>
      </c>
      <c r="AV785" s="90">
        <v>2</v>
      </c>
      <c r="AW785" s="90">
        <v>3</v>
      </c>
      <c r="AX785" s="230"/>
      <c r="AY785" s="104"/>
      <c r="AZ785" s="104"/>
      <c r="BA785" s="104"/>
      <c r="BB785" s="104"/>
      <c r="BC785" s="104"/>
      <c r="BD785" s="104"/>
      <c r="BE785" s="104"/>
      <c r="BF785" s="104"/>
      <c r="BG785" s="104"/>
      <c r="BH785" s="104"/>
      <c r="BI785" s="104"/>
      <c r="BJ785" s="104"/>
      <c r="BK785" s="104"/>
      <c r="BL785" s="104"/>
      <c r="BM785" s="104"/>
      <c r="BN785" s="421"/>
      <c r="BO785" s="104"/>
      <c r="BP785" s="104"/>
      <c r="BQ785" s="104"/>
      <c r="BR785" s="104"/>
      <c r="BS785" s="104"/>
      <c r="BT785" s="104"/>
      <c r="BU785" s="104"/>
    </row>
    <row r="786" spans="1:73" x14ac:dyDescent="0.25">
      <c r="A786" s="44">
        <f t="shared" si="114"/>
        <v>2016</v>
      </c>
      <c r="B786" s="44" t="str">
        <f t="shared" si="114"/>
        <v>MAYO</v>
      </c>
      <c r="C786" s="44">
        <v>17</v>
      </c>
      <c r="D786" s="44" t="str">
        <f t="shared" si="113"/>
        <v>MAYO 2016 / 16</v>
      </c>
      <c r="E786" s="104"/>
      <c r="F786" s="77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Q786" s="113"/>
      <c r="R786" s="113"/>
      <c r="S786" s="415"/>
      <c r="T786" s="113"/>
      <c r="U786" s="113"/>
      <c r="V786" s="104"/>
      <c r="W786" s="104"/>
      <c r="X786" s="104"/>
      <c r="Y786" s="104"/>
      <c r="Z786" s="104"/>
      <c r="AA786" s="230"/>
      <c r="AB786" s="115">
        <v>16</v>
      </c>
      <c r="AC786" s="66">
        <v>42506</v>
      </c>
      <c r="AD786" s="67">
        <v>63373</v>
      </c>
      <c r="AE786" s="68" t="s">
        <v>36</v>
      </c>
      <c r="AF786" s="69">
        <v>0.56130000000000002</v>
      </c>
      <c r="AG786" s="69">
        <v>96</v>
      </c>
      <c r="AH786" s="69">
        <v>34</v>
      </c>
      <c r="AI786" s="70">
        <v>1.1499999999999999</v>
      </c>
      <c r="AJ786" s="70">
        <v>0</v>
      </c>
      <c r="AK786" s="71" t="s">
        <v>20</v>
      </c>
      <c r="AL786" s="69">
        <v>51</v>
      </c>
      <c r="AM786" s="71" t="s">
        <v>35</v>
      </c>
      <c r="AN786" s="70">
        <v>21178</v>
      </c>
      <c r="AO786" s="70">
        <v>1.78</v>
      </c>
      <c r="AP786" s="410"/>
      <c r="AQ786" s="99">
        <v>0.52</v>
      </c>
      <c r="AR786" s="99">
        <v>0.56999999999999995</v>
      </c>
      <c r="AS786" s="90">
        <v>80</v>
      </c>
      <c r="AT786" s="90">
        <v>170</v>
      </c>
      <c r="AU786" s="90">
        <v>36</v>
      </c>
      <c r="AV786" s="90">
        <v>2</v>
      </c>
      <c r="AW786" s="90">
        <v>3</v>
      </c>
      <c r="AX786" s="230"/>
      <c r="AY786" s="104"/>
      <c r="AZ786" s="104"/>
      <c r="BA786" s="104"/>
      <c r="BB786" s="104"/>
      <c r="BC786" s="104"/>
      <c r="BD786" s="104"/>
      <c r="BE786" s="104"/>
      <c r="BF786" s="104"/>
      <c r="BG786" s="104"/>
      <c r="BH786" s="104"/>
      <c r="BI786" s="104"/>
      <c r="BJ786" s="104"/>
      <c r="BK786" s="104"/>
      <c r="BL786" s="104"/>
      <c r="BM786" s="104"/>
      <c r="BN786" s="421"/>
      <c r="BO786" s="104"/>
      <c r="BP786" s="104"/>
      <c r="BQ786" s="104"/>
      <c r="BR786" s="104"/>
      <c r="BS786" s="104"/>
      <c r="BT786" s="104"/>
      <c r="BU786" s="104"/>
    </row>
    <row r="787" spans="1:73" x14ac:dyDescent="0.25">
      <c r="A787" s="44">
        <f t="shared" si="114"/>
        <v>2016</v>
      </c>
      <c r="B787" s="44" t="str">
        <f t="shared" si="114"/>
        <v>MAYO</v>
      </c>
      <c r="C787" s="44">
        <v>18</v>
      </c>
      <c r="D787" s="44" t="str">
        <f t="shared" si="113"/>
        <v>MAYO 2016 / 17</v>
      </c>
      <c r="E787" s="104"/>
      <c r="F787" s="77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Q787" s="113"/>
      <c r="R787" s="113"/>
      <c r="S787" s="415"/>
      <c r="T787" s="113"/>
      <c r="U787" s="113"/>
      <c r="V787" s="104"/>
      <c r="W787" s="104"/>
      <c r="X787" s="104"/>
      <c r="Y787" s="104"/>
      <c r="Z787" s="104"/>
      <c r="AA787" s="230"/>
      <c r="AB787" s="115">
        <v>17</v>
      </c>
      <c r="AC787" s="66">
        <v>42507</v>
      </c>
      <c r="AD787" s="67">
        <v>63396</v>
      </c>
      <c r="AE787" s="68" t="s">
        <v>148</v>
      </c>
      <c r="AF787" s="69">
        <v>0.56669999999999998</v>
      </c>
      <c r="AG787" s="69">
        <v>80</v>
      </c>
      <c r="AH787" s="69">
        <v>34</v>
      </c>
      <c r="AI787" s="70">
        <v>0.9</v>
      </c>
      <c r="AJ787" s="70">
        <v>0</v>
      </c>
      <c r="AK787" s="71" t="s">
        <v>20</v>
      </c>
      <c r="AL787" s="69">
        <v>51</v>
      </c>
      <c r="AM787" s="71" t="s">
        <v>35</v>
      </c>
      <c r="AN787" s="70">
        <v>21178</v>
      </c>
      <c r="AO787" s="70">
        <v>0.21</v>
      </c>
      <c r="AP787" s="410"/>
      <c r="AQ787" s="99">
        <v>0.52</v>
      </c>
      <c r="AR787" s="99">
        <v>0.56999999999999995</v>
      </c>
      <c r="AS787" s="90">
        <v>80</v>
      </c>
      <c r="AT787" s="90">
        <v>170</v>
      </c>
      <c r="AU787" s="90">
        <v>36</v>
      </c>
      <c r="AV787" s="90">
        <v>2</v>
      </c>
      <c r="AW787" s="90">
        <v>3</v>
      </c>
      <c r="AX787" s="230"/>
      <c r="AY787" s="104"/>
      <c r="AZ787" s="104"/>
      <c r="BA787" s="104"/>
      <c r="BB787" s="104"/>
      <c r="BC787" s="104"/>
      <c r="BD787" s="104"/>
      <c r="BE787" s="104"/>
      <c r="BF787" s="104"/>
      <c r="BG787" s="104"/>
      <c r="BH787" s="104"/>
      <c r="BI787" s="104"/>
      <c r="BJ787" s="104"/>
      <c r="BK787" s="104"/>
      <c r="BL787" s="104"/>
      <c r="BM787" s="104"/>
      <c r="BN787" s="421"/>
      <c r="BO787" s="104"/>
      <c r="BP787" s="104"/>
      <c r="BQ787" s="104"/>
      <c r="BR787" s="104"/>
      <c r="BS787" s="104"/>
      <c r="BT787" s="104"/>
      <c r="BU787" s="104"/>
    </row>
    <row r="788" spans="1:73" x14ac:dyDescent="0.25">
      <c r="A788" s="44">
        <f t="shared" si="114"/>
        <v>2016</v>
      </c>
      <c r="B788" s="44" t="str">
        <f t="shared" si="114"/>
        <v>MAYO</v>
      </c>
      <c r="C788" s="44">
        <v>19</v>
      </c>
      <c r="D788" s="44" t="str">
        <f t="shared" si="113"/>
        <v>MAYO 2016 / 18</v>
      </c>
      <c r="E788" s="104"/>
      <c r="F788" s="77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Q788" s="113"/>
      <c r="R788" s="113"/>
      <c r="S788" s="415"/>
      <c r="T788" s="113"/>
      <c r="U788" s="113"/>
      <c r="V788" s="104"/>
      <c r="W788" s="104"/>
      <c r="X788" s="104"/>
      <c r="Y788" s="104"/>
      <c r="Z788" s="104"/>
      <c r="AA788" s="230"/>
      <c r="AB788" s="115">
        <v>18</v>
      </c>
      <c r="AC788" s="66">
        <v>42508</v>
      </c>
      <c r="AD788" s="67">
        <v>63418</v>
      </c>
      <c r="AE788" s="68" t="s">
        <v>36</v>
      </c>
      <c r="AF788" s="72">
        <v>0.56200000000000006</v>
      </c>
      <c r="AG788" s="69">
        <v>92</v>
      </c>
      <c r="AH788" s="69">
        <v>34</v>
      </c>
      <c r="AI788" s="70">
        <v>0.97</v>
      </c>
      <c r="AJ788" s="70">
        <v>0</v>
      </c>
      <c r="AK788" s="71" t="s">
        <v>20</v>
      </c>
      <c r="AL788" s="69">
        <v>51</v>
      </c>
      <c r="AM788" s="71" t="s">
        <v>35</v>
      </c>
      <c r="AN788" s="70">
        <v>21185</v>
      </c>
      <c r="AO788" s="70">
        <v>1.19</v>
      </c>
      <c r="AP788" s="410"/>
      <c r="AQ788" s="99">
        <v>0.52</v>
      </c>
      <c r="AR788" s="99">
        <v>0.56999999999999995</v>
      </c>
      <c r="AS788" s="90">
        <v>80</v>
      </c>
      <c r="AT788" s="90">
        <v>170</v>
      </c>
      <c r="AU788" s="90">
        <v>36</v>
      </c>
      <c r="AV788" s="90">
        <v>2</v>
      </c>
      <c r="AW788" s="90">
        <v>3</v>
      </c>
      <c r="AX788" s="230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421"/>
      <c r="BO788" s="104"/>
      <c r="BP788" s="104"/>
      <c r="BQ788" s="104"/>
      <c r="BR788" s="104"/>
      <c r="BS788" s="104"/>
      <c r="BT788" s="104"/>
      <c r="BU788" s="104"/>
    </row>
    <row r="789" spans="1:73" x14ac:dyDescent="0.25">
      <c r="A789" s="44">
        <f t="shared" si="114"/>
        <v>2016</v>
      </c>
      <c r="B789" s="44" t="str">
        <f t="shared" si="114"/>
        <v>MAYO</v>
      </c>
      <c r="C789" s="44">
        <v>20</v>
      </c>
      <c r="D789" s="44" t="str">
        <f t="shared" si="113"/>
        <v>MAYO 2016 / 19</v>
      </c>
      <c r="E789" s="104"/>
      <c r="F789" s="77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Q789" s="113"/>
      <c r="R789" s="113"/>
      <c r="S789" s="415"/>
      <c r="T789" s="113"/>
      <c r="U789" s="113"/>
      <c r="V789" s="104"/>
      <c r="W789" s="104"/>
      <c r="X789" s="104"/>
      <c r="Y789" s="104"/>
      <c r="Z789" s="104"/>
      <c r="AA789" s="230"/>
      <c r="AB789" s="115">
        <v>19</v>
      </c>
      <c r="AC789" s="66">
        <v>42509</v>
      </c>
      <c r="AD789" s="67">
        <v>63445</v>
      </c>
      <c r="AE789" s="68" t="s">
        <v>148</v>
      </c>
      <c r="AF789" s="69">
        <v>0.56230000000000002</v>
      </c>
      <c r="AG789" s="69">
        <v>90</v>
      </c>
      <c r="AH789" s="69">
        <v>34</v>
      </c>
      <c r="AI789" s="70">
        <v>0.8</v>
      </c>
      <c r="AJ789" s="70">
        <v>0</v>
      </c>
      <c r="AK789" s="71" t="s">
        <v>20</v>
      </c>
      <c r="AL789" s="69">
        <v>51</v>
      </c>
      <c r="AM789" s="71" t="s">
        <v>35</v>
      </c>
      <c r="AN789" s="70">
        <v>21185</v>
      </c>
      <c r="AO789" s="70">
        <v>0.94</v>
      </c>
      <c r="AP789" s="410"/>
      <c r="AQ789" s="99">
        <v>0.52</v>
      </c>
      <c r="AR789" s="99">
        <v>0.56999999999999995</v>
      </c>
      <c r="AS789" s="90">
        <v>80</v>
      </c>
      <c r="AT789" s="90">
        <v>170</v>
      </c>
      <c r="AU789" s="90">
        <v>36</v>
      </c>
      <c r="AV789" s="90">
        <v>2</v>
      </c>
      <c r="AW789" s="90">
        <v>3</v>
      </c>
      <c r="AX789" s="230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  <c r="BK789" s="104"/>
      <c r="BL789" s="104"/>
      <c r="BM789" s="104"/>
      <c r="BN789" s="421"/>
      <c r="BO789" s="104"/>
      <c r="BP789" s="104"/>
      <c r="BQ789" s="104"/>
      <c r="BR789" s="104"/>
      <c r="BS789" s="104"/>
      <c r="BT789" s="104"/>
      <c r="BU789" s="104"/>
    </row>
    <row r="790" spans="1:73" x14ac:dyDescent="0.25">
      <c r="A790" s="44">
        <f t="shared" si="114"/>
        <v>2016</v>
      </c>
      <c r="B790" s="44" t="str">
        <f t="shared" si="114"/>
        <v>MAYO</v>
      </c>
      <c r="C790" s="44">
        <v>21</v>
      </c>
      <c r="D790" s="44" t="str">
        <f t="shared" si="113"/>
        <v>MAYO 2016 / 20</v>
      </c>
      <c r="E790" s="104"/>
      <c r="F790" s="77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Q790" s="113"/>
      <c r="R790" s="113"/>
      <c r="S790" s="415"/>
      <c r="T790" s="113"/>
      <c r="U790" s="113"/>
      <c r="V790" s="104"/>
      <c r="W790" s="104"/>
      <c r="X790" s="104"/>
      <c r="Y790" s="104"/>
      <c r="Z790" s="104"/>
      <c r="AA790" s="230"/>
      <c r="AB790" s="115">
        <v>20</v>
      </c>
      <c r="AC790" s="66">
        <v>42510</v>
      </c>
      <c r="AD790" s="67">
        <v>63477</v>
      </c>
      <c r="AE790" s="68" t="s">
        <v>36</v>
      </c>
      <c r="AF790" s="69">
        <v>0.56169999999999998</v>
      </c>
      <c r="AG790" s="69">
        <v>93</v>
      </c>
      <c r="AH790" s="69">
        <v>34</v>
      </c>
      <c r="AI790" s="70">
        <v>1.35</v>
      </c>
      <c r="AJ790" s="70">
        <v>0</v>
      </c>
      <c r="AK790" s="71" t="s">
        <v>20</v>
      </c>
      <c r="AL790" s="69">
        <v>51</v>
      </c>
      <c r="AM790" s="71" t="s">
        <v>35</v>
      </c>
      <c r="AN790" s="70">
        <v>21183</v>
      </c>
      <c r="AO790" s="70">
        <v>1.26</v>
      </c>
      <c r="AP790" s="410"/>
      <c r="AQ790" s="99">
        <v>0.52</v>
      </c>
      <c r="AR790" s="99">
        <v>0.56999999999999995</v>
      </c>
      <c r="AS790" s="90">
        <v>80</v>
      </c>
      <c r="AT790" s="90">
        <v>170</v>
      </c>
      <c r="AU790" s="90">
        <v>36</v>
      </c>
      <c r="AV790" s="90">
        <v>2</v>
      </c>
      <c r="AW790" s="90">
        <v>3</v>
      </c>
      <c r="AX790" s="230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421"/>
      <c r="BO790" s="104"/>
      <c r="BP790" s="104"/>
      <c r="BQ790" s="104"/>
      <c r="BR790" s="104"/>
      <c r="BS790" s="104"/>
      <c r="BT790" s="104"/>
      <c r="BU790" s="104"/>
    </row>
    <row r="791" spans="1:73" x14ac:dyDescent="0.25">
      <c r="A791" s="44">
        <f t="shared" si="114"/>
        <v>2016</v>
      </c>
      <c r="B791" s="44" t="str">
        <f t="shared" si="114"/>
        <v>MAYO</v>
      </c>
      <c r="C791" s="44">
        <v>22</v>
      </c>
      <c r="D791" s="44" t="str">
        <f t="shared" si="113"/>
        <v>MAYO 2016 / 21</v>
      </c>
      <c r="E791" s="104"/>
      <c r="F791" s="77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Q791" s="113"/>
      <c r="R791" s="113"/>
      <c r="S791" s="415"/>
      <c r="T791" s="113"/>
      <c r="U791" s="113"/>
      <c r="V791" s="104"/>
      <c r="W791" s="104"/>
      <c r="X791" s="104"/>
      <c r="Y791" s="104"/>
      <c r="Z791" s="104"/>
      <c r="AA791" s="230"/>
      <c r="AB791" s="115">
        <v>21</v>
      </c>
      <c r="AC791" s="66">
        <v>42511</v>
      </c>
      <c r="AD791" s="67">
        <v>63492</v>
      </c>
      <c r="AE791" s="68" t="s">
        <v>148</v>
      </c>
      <c r="AF791" s="69">
        <v>0.56410000000000005</v>
      </c>
      <c r="AG791" s="69">
        <v>87</v>
      </c>
      <c r="AH791" s="69">
        <v>34</v>
      </c>
      <c r="AI791" s="70">
        <v>1.39</v>
      </c>
      <c r="AJ791" s="70">
        <v>0</v>
      </c>
      <c r="AK791" s="71" t="s">
        <v>20</v>
      </c>
      <c r="AL791" s="69">
        <v>51</v>
      </c>
      <c r="AM791" s="71" t="s">
        <v>35</v>
      </c>
      <c r="AN791" s="70">
        <v>21179</v>
      </c>
      <c r="AO791" s="70">
        <v>0.82</v>
      </c>
      <c r="AP791" s="410"/>
      <c r="AQ791" s="99">
        <v>0.52</v>
      </c>
      <c r="AR791" s="99">
        <v>0.56999999999999995</v>
      </c>
      <c r="AS791" s="90">
        <v>80</v>
      </c>
      <c r="AT791" s="90">
        <v>170</v>
      </c>
      <c r="AU791" s="90">
        <v>36</v>
      </c>
      <c r="AV791" s="90">
        <v>2</v>
      </c>
      <c r="AW791" s="90">
        <v>3</v>
      </c>
      <c r="AX791" s="230"/>
      <c r="AY791" s="104"/>
      <c r="AZ791" s="104"/>
      <c r="BA791" s="104"/>
      <c r="BB791" s="104"/>
      <c r="BC791" s="104"/>
      <c r="BD791" s="104"/>
      <c r="BE791" s="104"/>
      <c r="BF791" s="104"/>
      <c r="BG791" s="104"/>
      <c r="BH791" s="104"/>
      <c r="BI791" s="104"/>
      <c r="BJ791" s="104"/>
      <c r="BK791" s="104"/>
      <c r="BL791" s="104"/>
      <c r="BM791" s="104"/>
      <c r="BN791" s="421"/>
      <c r="BO791" s="104"/>
      <c r="BP791" s="104"/>
      <c r="BQ791" s="104"/>
      <c r="BR791" s="104"/>
      <c r="BS791" s="104"/>
      <c r="BT791" s="104"/>
      <c r="BU791" s="104"/>
    </row>
    <row r="792" spans="1:73" x14ac:dyDescent="0.25">
      <c r="A792" s="44">
        <f t="shared" si="114"/>
        <v>2016</v>
      </c>
      <c r="B792" s="44" t="str">
        <f t="shared" si="114"/>
        <v>MAYO</v>
      </c>
      <c r="C792" s="44">
        <v>23</v>
      </c>
      <c r="D792" s="44" t="str">
        <f t="shared" si="113"/>
        <v>MAYO 2016 / 22</v>
      </c>
      <c r="E792" s="104"/>
      <c r="F792" s="77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Q792" s="113"/>
      <c r="R792" s="113"/>
      <c r="S792" s="415"/>
      <c r="T792" s="113"/>
      <c r="U792" s="113"/>
      <c r="V792" s="104"/>
      <c r="W792" s="104"/>
      <c r="X792" s="104"/>
      <c r="Y792" s="104"/>
      <c r="Z792" s="104"/>
      <c r="AA792" s="230"/>
      <c r="AB792" s="115">
        <v>22</v>
      </c>
      <c r="AC792" s="66">
        <v>42512</v>
      </c>
      <c r="AD792" s="67">
        <v>63502</v>
      </c>
      <c r="AE792" s="68" t="s">
        <v>36</v>
      </c>
      <c r="AF792" s="69">
        <v>0.56240000000000001</v>
      </c>
      <c r="AG792" s="69">
        <v>89</v>
      </c>
      <c r="AH792" s="69">
        <v>34</v>
      </c>
      <c r="AI792" s="70">
        <v>1.61</v>
      </c>
      <c r="AJ792" s="70">
        <v>0</v>
      </c>
      <c r="AK792" s="71" t="s">
        <v>20</v>
      </c>
      <c r="AL792" s="69">
        <v>51</v>
      </c>
      <c r="AM792" s="71" t="s">
        <v>35</v>
      </c>
      <c r="AN792" s="70">
        <v>21193</v>
      </c>
      <c r="AO792" s="70">
        <v>0.51</v>
      </c>
      <c r="AP792" s="410"/>
      <c r="AQ792" s="99">
        <v>0.52</v>
      </c>
      <c r="AR792" s="99">
        <v>0.56999999999999995</v>
      </c>
      <c r="AS792" s="90">
        <v>80</v>
      </c>
      <c r="AT792" s="90">
        <v>170</v>
      </c>
      <c r="AU792" s="90">
        <v>36</v>
      </c>
      <c r="AV792" s="90">
        <v>2</v>
      </c>
      <c r="AW792" s="90">
        <v>3</v>
      </c>
      <c r="AX792" s="230"/>
      <c r="AY792" s="104"/>
      <c r="AZ792" s="104"/>
      <c r="BA792" s="104"/>
      <c r="BB792" s="104"/>
      <c r="BC792" s="104"/>
      <c r="BD792" s="104"/>
      <c r="BE792" s="104"/>
      <c r="BF792" s="104"/>
      <c r="BG792" s="104"/>
      <c r="BH792" s="104"/>
      <c r="BI792" s="104"/>
      <c r="BJ792" s="104"/>
      <c r="BK792" s="104"/>
      <c r="BL792" s="104"/>
      <c r="BM792" s="104"/>
      <c r="BN792" s="421"/>
      <c r="BO792" s="104"/>
      <c r="BP792" s="104"/>
      <c r="BQ792" s="104"/>
      <c r="BR792" s="104"/>
      <c r="BS792" s="104"/>
      <c r="BT792" s="104"/>
      <c r="BU792" s="104"/>
    </row>
    <row r="793" spans="1:73" x14ac:dyDescent="0.25">
      <c r="A793" s="44">
        <f t="shared" si="114"/>
        <v>2016</v>
      </c>
      <c r="B793" s="44" t="str">
        <f t="shared" si="114"/>
        <v>MAYO</v>
      </c>
      <c r="C793" s="44">
        <v>24</v>
      </c>
      <c r="D793" s="44" t="str">
        <f t="shared" si="113"/>
        <v>MAYO 2016 / 23</v>
      </c>
      <c r="E793" s="104"/>
      <c r="F793" s="77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Q793" s="113"/>
      <c r="R793" s="113"/>
      <c r="S793" s="415"/>
      <c r="T793" s="113"/>
      <c r="U793" s="113"/>
      <c r="V793" s="104"/>
      <c r="W793" s="104"/>
      <c r="X793" s="104"/>
      <c r="Y793" s="104"/>
      <c r="Z793" s="104"/>
      <c r="AA793" s="230"/>
      <c r="AB793" s="115">
        <v>23</v>
      </c>
      <c r="AC793" s="66">
        <v>42513</v>
      </c>
      <c r="AD793" s="67">
        <v>63518</v>
      </c>
      <c r="AE793" s="68" t="s">
        <v>148</v>
      </c>
      <c r="AF793" s="69">
        <v>0.56299999999999994</v>
      </c>
      <c r="AG793" s="69">
        <v>87</v>
      </c>
      <c r="AH793" s="69">
        <v>34</v>
      </c>
      <c r="AI793" s="70">
        <v>1.18</v>
      </c>
      <c r="AJ793" s="70">
        <v>0</v>
      </c>
      <c r="AK793" s="71" t="s">
        <v>20</v>
      </c>
      <c r="AL793" s="69">
        <v>51</v>
      </c>
      <c r="AM793" s="71" t="s">
        <v>35</v>
      </c>
      <c r="AN793" s="70">
        <v>21191</v>
      </c>
      <c r="AO793" s="70">
        <v>0.43</v>
      </c>
      <c r="AP793" s="410"/>
      <c r="AQ793" s="99">
        <v>0.52</v>
      </c>
      <c r="AR793" s="99">
        <v>0.56999999999999995</v>
      </c>
      <c r="AS793" s="90">
        <v>80</v>
      </c>
      <c r="AT793" s="90">
        <v>170</v>
      </c>
      <c r="AU793" s="90">
        <v>36</v>
      </c>
      <c r="AV793" s="90">
        <v>2</v>
      </c>
      <c r="AW793" s="90">
        <v>3</v>
      </c>
      <c r="AX793" s="230"/>
      <c r="AY793" s="104"/>
      <c r="AZ793" s="104"/>
      <c r="BA793" s="104"/>
      <c r="BB793" s="104"/>
      <c r="BC793" s="104"/>
      <c r="BD793" s="104"/>
      <c r="BE793" s="104"/>
      <c r="BF793" s="104"/>
      <c r="BG793" s="104"/>
      <c r="BH793" s="104"/>
      <c r="BI793" s="104"/>
      <c r="BJ793" s="104"/>
      <c r="BK793" s="104"/>
      <c r="BL793" s="104"/>
      <c r="BM793" s="104"/>
      <c r="BN793" s="421"/>
      <c r="BO793" s="104"/>
      <c r="BP793" s="104"/>
      <c r="BQ793" s="104"/>
      <c r="BR793" s="104"/>
      <c r="BS793" s="104"/>
      <c r="BT793" s="104"/>
      <c r="BU793" s="104"/>
    </row>
    <row r="794" spans="1:73" x14ac:dyDescent="0.25">
      <c r="A794" s="44">
        <f t="shared" si="114"/>
        <v>2016</v>
      </c>
      <c r="B794" s="44" t="str">
        <f t="shared" si="114"/>
        <v>MAYO</v>
      </c>
      <c r="C794" s="44">
        <v>25</v>
      </c>
      <c r="D794" s="44" t="str">
        <f t="shared" si="113"/>
        <v>MAYO 2016 / 24</v>
      </c>
      <c r="E794" s="104"/>
      <c r="F794" s="77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Q794" s="113"/>
      <c r="R794" s="113"/>
      <c r="S794" s="415"/>
      <c r="T794" s="113"/>
      <c r="U794" s="113"/>
      <c r="V794" s="104"/>
      <c r="W794" s="104"/>
      <c r="X794" s="104"/>
      <c r="Y794" s="104"/>
      <c r="Z794" s="104"/>
      <c r="AA794" s="230"/>
      <c r="AB794" s="115">
        <v>24</v>
      </c>
      <c r="AC794" s="66">
        <v>42514</v>
      </c>
      <c r="AD794" s="67">
        <v>63530</v>
      </c>
      <c r="AE794" s="68" t="s">
        <v>36</v>
      </c>
      <c r="AF794" s="69">
        <v>0.56389999999999996</v>
      </c>
      <c r="AG794" s="69">
        <v>85</v>
      </c>
      <c r="AH794" s="69">
        <v>34</v>
      </c>
      <c r="AI794" s="70">
        <v>0.88</v>
      </c>
      <c r="AJ794" s="70">
        <v>0</v>
      </c>
      <c r="AK794" s="71" t="s">
        <v>20</v>
      </c>
      <c r="AL794" s="69">
        <v>51</v>
      </c>
      <c r="AM794" s="71" t="s">
        <v>35</v>
      </c>
      <c r="AN794" s="70">
        <v>21191</v>
      </c>
      <c r="AO794" s="70">
        <v>0.23</v>
      </c>
      <c r="AP794" s="410"/>
      <c r="AQ794" s="99">
        <v>0.52</v>
      </c>
      <c r="AR794" s="99">
        <v>0.56999999999999995</v>
      </c>
      <c r="AS794" s="90">
        <v>80</v>
      </c>
      <c r="AT794" s="90">
        <v>170</v>
      </c>
      <c r="AU794" s="90">
        <v>36</v>
      </c>
      <c r="AV794" s="90">
        <v>2</v>
      </c>
      <c r="AW794" s="90">
        <v>3</v>
      </c>
      <c r="AX794" s="230"/>
      <c r="AY794" s="104"/>
      <c r="AZ794" s="104"/>
      <c r="BA794" s="104"/>
      <c r="BB794" s="104"/>
      <c r="BC794" s="104"/>
      <c r="BD794" s="104"/>
      <c r="BE794" s="104"/>
      <c r="BF794" s="104"/>
      <c r="BG794" s="104"/>
      <c r="BH794" s="104"/>
      <c r="BI794" s="104"/>
      <c r="BJ794" s="104"/>
      <c r="BK794" s="104"/>
      <c r="BL794" s="104"/>
      <c r="BM794" s="104"/>
      <c r="BN794" s="421"/>
      <c r="BO794" s="104"/>
      <c r="BP794" s="104"/>
      <c r="BQ794" s="104"/>
      <c r="BR794" s="104"/>
      <c r="BS794" s="104"/>
      <c r="BT794" s="104"/>
      <c r="BU794" s="104"/>
    </row>
    <row r="795" spans="1:73" x14ac:dyDescent="0.25">
      <c r="A795" s="44">
        <f t="shared" si="114"/>
        <v>2016</v>
      </c>
      <c r="B795" s="44" t="str">
        <f t="shared" si="114"/>
        <v>MAYO</v>
      </c>
      <c r="C795" s="44">
        <v>26</v>
      </c>
      <c r="D795" s="44" t="str">
        <f t="shared" si="113"/>
        <v>MAYO 2016 / 25</v>
      </c>
      <c r="E795" s="104"/>
      <c r="F795" s="77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Q795" s="113"/>
      <c r="R795" s="113"/>
      <c r="S795" s="415"/>
      <c r="T795" s="113"/>
      <c r="U795" s="113"/>
      <c r="V795" s="104"/>
      <c r="W795" s="104"/>
      <c r="X795" s="104"/>
      <c r="Y795" s="104"/>
      <c r="Z795" s="104"/>
      <c r="AA795" s="230"/>
      <c r="AB795" s="115">
        <v>25</v>
      </c>
      <c r="AC795" s="66">
        <v>42515</v>
      </c>
      <c r="AD795" s="67">
        <v>63554</v>
      </c>
      <c r="AE795" s="68" t="s">
        <v>148</v>
      </c>
      <c r="AF795" s="98">
        <v>0.56410000000000005</v>
      </c>
      <c r="AG795" s="98">
        <v>86</v>
      </c>
      <c r="AH795" s="69">
        <v>34</v>
      </c>
      <c r="AI795" s="70">
        <v>0.91</v>
      </c>
      <c r="AJ795" s="70">
        <v>0</v>
      </c>
      <c r="AK795" s="71" t="s">
        <v>213</v>
      </c>
      <c r="AL795" s="69">
        <v>51</v>
      </c>
      <c r="AM795" s="71" t="s">
        <v>35</v>
      </c>
      <c r="AN795" s="70">
        <v>21184</v>
      </c>
      <c r="AO795" s="98">
        <v>0.56999999999999995</v>
      </c>
      <c r="AP795" s="410"/>
      <c r="AQ795" s="99">
        <v>0.52</v>
      </c>
      <c r="AR795" s="99">
        <v>0.56999999999999995</v>
      </c>
      <c r="AS795" s="90">
        <v>80</v>
      </c>
      <c r="AT795" s="90">
        <v>170</v>
      </c>
      <c r="AU795" s="90">
        <v>36</v>
      </c>
      <c r="AV795" s="90">
        <v>2</v>
      </c>
      <c r="AW795" s="90">
        <v>3</v>
      </c>
      <c r="AX795" s="230"/>
      <c r="AY795" s="104"/>
      <c r="AZ795" s="104"/>
      <c r="BA795" s="104"/>
      <c r="BB795" s="104"/>
      <c r="BC795" s="104"/>
      <c r="BD795" s="104"/>
      <c r="BE795" s="104"/>
      <c r="BF795" s="104"/>
      <c r="BG795" s="104"/>
      <c r="BH795" s="104"/>
      <c r="BI795" s="104"/>
      <c r="BJ795" s="104"/>
      <c r="BK795" s="104"/>
      <c r="BL795" s="104"/>
      <c r="BM795" s="104"/>
      <c r="BN795" s="421"/>
      <c r="BO795" s="104"/>
      <c r="BP795" s="104"/>
      <c r="BQ795" s="104"/>
      <c r="BR795" s="104"/>
      <c r="BS795" s="104"/>
      <c r="BT795" s="104"/>
      <c r="BU795" s="104"/>
    </row>
    <row r="796" spans="1:73" x14ac:dyDescent="0.25">
      <c r="A796" s="44">
        <f t="shared" si="114"/>
        <v>2016</v>
      </c>
      <c r="B796" s="44" t="str">
        <f t="shared" si="114"/>
        <v>MAYO</v>
      </c>
      <c r="C796" s="44">
        <v>27</v>
      </c>
      <c r="D796" s="44" t="str">
        <f t="shared" si="113"/>
        <v>MAYO 2016 / 26</v>
      </c>
      <c r="E796" s="104"/>
      <c r="F796" s="77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Q796" s="113"/>
      <c r="R796" s="113"/>
      <c r="S796" s="415"/>
      <c r="T796" s="113"/>
      <c r="U796" s="113"/>
      <c r="V796" s="104"/>
      <c r="W796" s="104"/>
      <c r="X796" s="104"/>
      <c r="Y796" s="104"/>
      <c r="Z796" s="104"/>
      <c r="AA796" s="230"/>
      <c r="AB796" s="115">
        <v>26</v>
      </c>
      <c r="AC796" s="66">
        <v>42516</v>
      </c>
      <c r="AD796" s="67">
        <v>63583</v>
      </c>
      <c r="AE796" s="68" t="s">
        <v>36</v>
      </c>
      <c r="AF796" s="98">
        <v>0.55869999999999997</v>
      </c>
      <c r="AG796" s="98">
        <v>96</v>
      </c>
      <c r="AH796" s="69">
        <v>34</v>
      </c>
      <c r="AI796" s="70">
        <v>0.9</v>
      </c>
      <c r="AJ796" s="70">
        <v>0</v>
      </c>
      <c r="AK796" s="71" t="s">
        <v>213</v>
      </c>
      <c r="AL796" s="69">
        <v>51</v>
      </c>
      <c r="AM796" s="71" t="s">
        <v>35</v>
      </c>
      <c r="AN796" s="70">
        <v>21208</v>
      </c>
      <c r="AO796" s="147">
        <v>0.8</v>
      </c>
      <c r="AP796" s="410"/>
      <c r="AQ796" s="99">
        <v>0.52</v>
      </c>
      <c r="AR796" s="99">
        <v>0.56999999999999995</v>
      </c>
      <c r="AS796" s="90">
        <v>80</v>
      </c>
      <c r="AT796" s="90">
        <v>170</v>
      </c>
      <c r="AU796" s="90">
        <v>36</v>
      </c>
      <c r="AV796" s="90">
        <v>2</v>
      </c>
      <c r="AW796" s="90">
        <v>3</v>
      </c>
      <c r="AX796" s="230"/>
      <c r="AY796" s="104"/>
      <c r="AZ796" s="104"/>
      <c r="BA796" s="104"/>
      <c r="BB796" s="104"/>
      <c r="BC796" s="104"/>
      <c r="BD796" s="104"/>
      <c r="BE796" s="104"/>
      <c r="BF796" s="104"/>
      <c r="BG796" s="104"/>
      <c r="BH796" s="104"/>
      <c r="BI796" s="104"/>
      <c r="BJ796" s="104"/>
      <c r="BK796" s="104"/>
      <c r="BL796" s="104"/>
      <c r="BM796" s="104"/>
      <c r="BN796" s="421"/>
      <c r="BO796" s="104"/>
      <c r="BP796" s="104"/>
      <c r="BQ796" s="104"/>
      <c r="BR796" s="104"/>
      <c r="BS796" s="104"/>
      <c r="BT796" s="104"/>
      <c r="BU796" s="104"/>
    </row>
    <row r="797" spans="1:73" x14ac:dyDescent="0.25">
      <c r="A797" s="44">
        <f t="shared" si="114"/>
        <v>2016</v>
      </c>
      <c r="B797" s="44" t="str">
        <f t="shared" si="114"/>
        <v>MAYO</v>
      </c>
      <c r="C797" s="44">
        <v>28</v>
      </c>
      <c r="D797" s="44" t="str">
        <f t="shared" si="113"/>
        <v>MAYO 2016 / 27</v>
      </c>
      <c r="E797" s="104"/>
      <c r="F797" s="77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Q797" s="113"/>
      <c r="R797" s="113"/>
      <c r="S797" s="415"/>
      <c r="T797" s="113"/>
      <c r="U797" s="113"/>
      <c r="V797" s="104"/>
      <c r="W797" s="104"/>
      <c r="X797" s="104"/>
      <c r="Y797" s="104"/>
      <c r="Z797" s="104"/>
      <c r="AA797" s="230"/>
      <c r="AB797" s="115">
        <v>27</v>
      </c>
      <c r="AC797" s="66">
        <v>42518</v>
      </c>
      <c r="AD797" s="67">
        <v>63617</v>
      </c>
      <c r="AE797" s="68" t="s">
        <v>148</v>
      </c>
      <c r="AF797" s="98">
        <v>0.56399999999999995</v>
      </c>
      <c r="AG797" s="98">
        <v>86</v>
      </c>
      <c r="AH797" s="69">
        <v>34</v>
      </c>
      <c r="AI797" s="70">
        <v>0.7</v>
      </c>
      <c r="AJ797" s="70">
        <v>0</v>
      </c>
      <c r="AK797" s="71" t="s">
        <v>213</v>
      </c>
      <c r="AL797" s="69">
        <v>51</v>
      </c>
      <c r="AM797" s="71" t="s">
        <v>35</v>
      </c>
      <c r="AN797" s="70">
        <v>21188</v>
      </c>
      <c r="AO797" s="98">
        <v>0.44</v>
      </c>
      <c r="AP797" s="410"/>
      <c r="AQ797" s="99">
        <v>0.52</v>
      </c>
      <c r="AR797" s="99">
        <v>0.56999999999999995</v>
      </c>
      <c r="AS797" s="90">
        <v>80</v>
      </c>
      <c r="AT797" s="90">
        <v>170</v>
      </c>
      <c r="AU797" s="90">
        <v>36</v>
      </c>
      <c r="AV797" s="90">
        <v>2</v>
      </c>
      <c r="AW797" s="90">
        <v>3</v>
      </c>
      <c r="AX797" s="230"/>
      <c r="AY797" s="104"/>
      <c r="AZ797" s="104"/>
      <c r="BA797" s="104"/>
      <c r="BB797" s="104"/>
      <c r="BC797" s="104"/>
      <c r="BD797" s="104"/>
      <c r="BE797" s="104"/>
      <c r="BF797" s="104"/>
      <c r="BG797" s="104"/>
      <c r="BH797" s="104"/>
      <c r="BI797" s="104"/>
      <c r="BJ797" s="104"/>
      <c r="BK797" s="104"/>
      <c r="BL797" s="104"/>
      <c r="BM797" s="104"/>
      <c r="BN797" s="421"/>
      <c r="BO797" s="104"/>
      <c r="BP797" s="104"/>
      <c r="BQ797" s="104"/>
      <c r="BR797" s="104"/>
      <c r="BS797" s="104"/>
      <c r="BT797" s="104"/>
      <c r="BU797" s="104"/>
    </row>
    <row r="798" spans="1:73" x14ac:dyDescent="0.25">
      <c r="A798" s="44">
        <f t="shared" si="114"/>
        <v>2016</v>
      </c>
      <c r="B798" s="44" t="str">
        <f t="shared" si="114"/>
        <v>MAYO</v>
      </c>
      <c r="C798" s="44">
        <v>29</v>
      </c>
      <c r="D798" s="44" t="str">
        <f t="shared" si="113"/>
        <v>MAYO 2016 / 28</v>
      </c>
      <c r="E798" s="104"/>
      <c r="F798" s="77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Q798" s="113"/>
      <c r="R798" s="113"/>
      <c r="S798" s="415"/>
      <c r="T798" s="113"/>
      <c r="U798" s="113"/>
      <c r="V798" s="104"/>
      <c r="W798" s="104"/>
      <c r="X798" s="104"/>
      <c r="Y798" s="104"/>
      <c r="Z798" s="104"/>
      <c r="AA798" s="230"/>
      <c r="AB798" s="115">
        <v>28</v>
      </c>
      <c r="AC798" s="66">
        <v>42519</v>
      </c>
      <c r="AD798" s="67">
        <v>63627</v>
      </c>
      <c r="AE798" s="68" t="s">
        <v>36</v>
      </c>
      <c r="AF798" s="98">
        <v>0.56259999999999999</v>
      </c>
      <c r="AG798" s="98">
        <v>88</v>
      </c>
      <c r="AH798" s="69">
        <v>34</v>
      </c>
      <c r="AI798" s="70">
        <v>0.7</v>
      </c>
      <c r="AJ798" s="70">
        <v>0</v>
      </c>
      <c r="AK798" s="71" t="s">
        <v>213</v>
      </c>
      <c r="AL798" s="69">
        <v>51</v>
      </c>
      <c r="AM798" s="71" t="s">
        <v>35</v>
      </c>
      <c r="AN798" s="70">
        <v>21194</v>
      </c>
      <c r="AO798" s="98">
        <v>0.47</v>
      </c>
      <c r="AP798" s="410"/>
      <c r="AQ798" s="99">
        <v>0.52</v>
      </c>
      <c r="AR798" s="99">
        <v>0.56999999999999995</v>
      </c>
      <c r="AS798" s="90">
        <v>80</v>
      </c>
      <c r="AT798" s="90">
        <v>170</v>
      </c>
      <c r="AU798" s="90">
        <v>36</v>
      </c>
      <c r="AV798" s="90">
        <v>2</v>
      </c>
      <c r="AW798" s="90">
        <v>3</v>
      </c>
      <c r="AX798" s="230"/>
      <c r="AY798" s="104"/>
      <c r="AZ798" s="104"/>
      <c r="BA798" s="104"/>
      <c r="BB798" s="104"/>
      <c r="BC798" s="104"/>
      <c r="BD798" s="104"/>
      <c r="BE798" s="104"/>
      <c r="BF798" s="104"/>
      <c r="BG798" s="104"/>
      <c r="BH798" s="104"/>
      <c r="BI798" s="104"/>
      <c r="BJ798" s="104"/>
      <c r="BK798" s="104"/>
      <c r="BL798" s="104"/>
      <c r="BM798" s="104"/>
      <c r="BN798" s="421"/>
      <c r="BO798" s="104"/>
      <c r="BP798" s="104"/>
      <c r="BQ798" s="104"/>
      <c r="BR798" s="104"/>
      <c r="BS798" s="104"/>
      <c r="BT798" s="104"/>
      <c r="BU798" s="104"/>
    </row>
    <row r="799" spans="1:73" x14ac:dyDescent="0.25">
      <c r="A799" s="44">
        <f t="shared" si="114"/>
        <v>2016</v>
      </c>
      <c r="B799" s="44" t="str">
        <f t="shared" si="114"/>
        <v>MAYO</v>
      </c>
      <c r="C799" s="44">
        <v>30</v>
      </c>
      <c r="D799" s="44" t="str">
        <f t="shared" si="113"/>
        <v>MAYO 2016 / 29</v>
      </c>
      <c r="E799" s="104"/>
      <c r="F799" s="77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Q799" s="113"/>
      <c r="R799" s="113"/>
      <c r="S799" s="415"/>
      <c r="T799" s="113"/>
      <c r="U799" s="113"/>
      <c r="V799" s="104"/>
      <c r="W799" s="104"/>
      <c r="X799" s="104"/>
      <c r="Y799" s="104"/>
      <c r="Z799" s="104"/>
      <c r="AA799" s="230"/>
      <c r="AB799" s="115">
        <v>29</v>
      </c>
      <c r="AC799" s="66">
        <v>42520</v>
      </c>
      <c r="AD799" s="67">
        <v>63643</v>
      </c>
      <c r="AE799" s="68" t="s">
        <v>148</v>
      </c>
      <c r="AF799" s="98">
        <v>0.56520000000000004</v>
      </c>
      <c r="AG799" s="98">
        <v>85</v>
      </c>
      <c r="AH799" s="69">
        <v>34</v>
      </c>
      <c r="AI799" s="70">
        <v>0.69</v>
      </c>
      <c r="AJ799" s="70">
        <v>0</v>
      </c>
      <c r="AK799" s="71" t="s">
        <v>213</v>
      </c>
      <c r="AL799" s="69">
        <v>51</v>
      </c>
      <c r="AM799" s="71" t="s">
        <v>35</v>
      </c>
      <c r="AN799" s="70">
        <v>21178</v>
      </c>
      <c r="AO799" s="98">
        <v>0.69</v>
      </c>
      <c r="AP799" s="410"/>
      <c r="AQ799" s="99">
        <v>0.52</v>
      </c>
      <c r="AR799" s="99">
        <v>0.56999999999999995</v>
      </c>
      <c r="AS799" s="90">
        <v>80</v>
      </c>
      <c r="AT799" s="90">
        <v>170</v>
      </c>
      <c r="AU799" s="90">
        <v>36</v>
      </c>
      <c r="AV799" s="90">
        <v>2</v>
      </c>
      <c r="AW799" s="90">
        <v>3</v>
      </c>
      <c r="AX799" s="230"/>
      <c r="AY799" s="104"/>
      <c r="AZ799" s="104"/>
      <c r="BA799" s="104"/>
      <c r="BB799" s="104"/>
      <c r="BC799" s="104"/>
      <c r="BD799" s="104"/>
      <c r="BE799" s="104"/>
      <c r="BF799" s="104"/>
      <c r="BG799" s="104"/>
      <c r="BH799" s="104"/>
      <c r="BI799" s="104"/>
      <c r="BJ799" s="104"/>
      <c r="BK799" s="104"/>
      <c r="BL799" s="104"/>
      <c r="BM799" s="104"/>
      <c r="BN799" s="421"/>
      <c r="BO799" s="104"/>
      <c r="BP799" s="104"/>
      <c r="BQ799" s="104"/>
      <c r="BR799" s="104"/>
      <c r="BS799" s="104"/>
      <c r="BT799" s="104"/>
      <c r="BU799" s="104"/>
    </row>
    <row r="800" spans="1:73" x14ac:dyDescent="0.25">
      <c r="A800" s="44">
        <f t="shared" si="114"/>
        <v>2016</v>
      </c>
      <c r="B800" s="44" t="str">
        <f t="shared" si="114"/>
        <v>MAYO</v>
      </c>
      <c r="C800" s="44">
        <v>31</v>
      </c>
      <c r="D800" s="44" t="str">
        <f t="shared" si="113"/>
        <v>MAYO 2016 / 30</v>
      </c>
      <c r="E800" s="104"/>
      <c r="F800" s="77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Q800" s="113"/>
      <c r="R800" s="113"/>
      <c r="S800" s="415"/>
      <c r="T800" s="113"/>
      <c r="U800" s="113"/>
      <c r="V800" s="104"/>
      <c r="W800" s="104"/>
      <c r="X800" s="104"/>
      <c r="Y800" s="104"/>
      <c r="Z800" s="104"/>
      <c r="AA800" s="230"/>
      <c r="AB800" s="115">
        <v>30</v>
      </c>
      <c r="AC800" s="66">
        <v>42521</v>
      </c>
      <c r="AD800" s="67">
        <v>63823</v>
      </c>
      <c r="AE800" s="68" t="s">
        <v>36</v>
      </c>
      <c r="AF800" s="98">
        <v>0.56320000000000003</v>
      </c>
      <c r="AG800" s="98">
        <v>87</v>
      </c>
      <c r="AH800" s="69">
        <v>34</v>
      </c>
      <c r="AI800" s="70">
        <v>0.67</v>
      </c>
      <c r="AJ800" s="70">
        <v>0</v>
      </c>
      <c r="AK800" s="71" t="s">
        <v>213</v>
      </c>
      <c r="AL800" s="69">
        <v>51</v>
      </c>
      <c r="AM800" s="71" t="s">
        <v>35</v>
      </c>
      <c r="AN800" s="70">
        <v>21192</v>
      </c>
      <c r="AO800" s="98">
        <v>0.43</v>
      </c>
      <c r="AP800" s="410"/>
      <c r="AQ800" s="99">
        <v>0.52</v>
      </c>
      <c r="AR800" s="99">
        <v>0.56999999999999995</v>
      </c>
      <c r="AS800" s="90">
        <v>80</v>
      </c>
      <c r="AT800" s="90">
        <v>170</v>
      </c>
      <c r="AU800" s="90">
        <v>36</v>
      </c>
      <c r="AV800" s="90">
        <v>2</v>
      </c>
      <c r="AW800" s="90">
        <v>3</v>
      </c>
      <c r="AX800" s="230"/>
      <c r="AY800" s="104"/>
      <c r="AZ800" s="104"/>
      <c r="BA800" s="104"/>
      <c r="BB800" s="104"/>
      <c r="BC800" s="104"/>
      <c r="BD800" s="104"/>
      <c r="BE800" s="104"/>
      <c r="BF800" s="104"/>
      <c r="BG800" s="104"/>
      <c r="BH800" s="104"/>
      <c r="BI800" s="104"/>
      <c r="BJ800" s="104"/>
      <c r="BK800" s="104"/>
      <c r="BL800" s="104"/>
      <c r="BM800" s="104"/>
      <c r="BN800" s="421"/>
      <c r="BO800" s="104"/>
      <c r="BP800" s="104"/>
      <c r="BQ800" s="104"/>
      <c r="BR800" s="104"/>
      <c r="BS800" s="104"/>
      <c r="BT800" s="104"/>
      <c r="BU800" s="104"/>
    </row>
    <row r="801" spans="1:74" s="206" customFormat="1" ht="15.75" x14ac:dyDescent="0.25">
      <c r="D801" s="44" t="str">
        <f t="shared" si="113"/>
        <v>MAYO 2016 / 31</v>
      </c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17"/>
      <c r="T801" s="44"/>
      <c r="U801" s="44"/>
      <c r="V801" s="44"/>
      <c r="W801" s="44"/>
      <c r="X801" s="44"/>
      <c r="Y801" s="44"/>
      <c r="Z801" s="44"/>
      <c r="AA801" s="207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11"/>
      <c r="AQ801" s="44"/>
      <c r="AR801" s="44"/>
      <c r="AS801" s="44"/>
      <c r="AT801" s="44"/>
      <c r="AU801" s="44"/>
      <c r="AV801" s="44"/>
      <c r="AW801" s="44"/>
      <c r="AX801" s="207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22"/>
      <c r="BO801" s="44"/>
      <c r="BP801" s="44"/>
      <c r="BQ801" s="44"/>
      <c r="BR801" s="44"/>
      <c r="BS801" s="44"/>
      <c r="BT801" s="44"/>
      <c r="BU801" s="44"/>
      <c r="BV801" s="209" t="str">
        <f>IFERROR(AVERAGE(BV770:BV800),"")</f>
        <v/>
      </c>
    </row>
    <row r="802" spans="1:74" ht="15.75" x14ac:dyDescent="0.25">
      <c r="A802" s="44">
        <v>2016</v>
      </c>
      <c r="B802" s="44" t="s">
        <v>233</v>
      </c>
      <c r="C802" s="44">
        <v>1</v>
      </c>
      <c r="D802" s="208" t="s">
        <v>228</v>
      </c>
      <c r="E802" s="209">
        <f t="shared" ref="E802:AJ802" si="115">IFERROR(AVERAGE(E771:E801),"")</f>
        <v>5</v>
      </c>
      <c r="F802" s="209">
        <f t="shared" si="115"/>
        <v>42414.777777777781</v>
      </c>
      <c r="G802" s="209">
        <f t="shared" si="115"/>
        <v>61003</v>
      </c>
      <c r="H802" s="209" t="str">
        <f t="shared" si="115"/>
        <v/>
      </c>
      <c r="I802" s="209">
        <f t="shared" si="115"/>
        <v>0.55233333333333334</v>
      </c>
      <c r="J802" s="209">
        <f t="shared" si="115"/>
        <v>95.666666666666671</v>
      </c>
      <c r="K802" s="209">
        <f t="shared" si="115"/>
        <v>28.333333333333332</v>
      </c>
      <c r="L802" s="209">
        <f t="shared" si="115"/>
        <v>1.0799999999999998</v>
      </c>
      <c r="M802" s="209">
        <f t="shared" si="115"/>
        <v>0</v>
      </c>
      <c r="N802" s="209" t="str">
        <f t="shared" si="115"/>
        <v/>
      </c>
      <c r="O802" s="209">
        <f t="shared" si="115"/>
        <v>3</v>
      </c>
      <c r="P802" s="209" t="str">
        <f t="shared" si="115"/>
        <v/>
      </c>
      <c r="Q802" s="209">
        <f t="shared" si="115"/>
        <v>21260.333333333332</v>
      </c>
      <c r="R802" s="209">
        <f t="shared" si="115"/>
        <v>1.2988888888888885</v>
      </c>
      <c r="S802" s="418" t="str">
        <f t="shared" si="115"/>
        <v/>
      </c>
      <c r="T802" s="209">
        <f t="shared" si="115"/>
        <v>0.52</v>
      </c>
      <c r="U802" s="209">
        <f t="shared" si="115"/>
        <v>0.56999999999999995</v>
      </c>
      <c r="V802" s="209">
        <f t="shared" si="115"/>
        <v>80</v>
      </c>
      <c r="W802" s="209">
        <f t="shared" si="115"/>
        <v>170</v>
      </c>
      <c r="X802" s="209">
        <f t="shared" si="115"/>
        <v>36</v>
      </c>
      <c r="Y802" s="209">
        <f t="shared" si="115"/>
        <v>2</v>
      </c>
      <c r="Z802" s="209">
        <f t="shared" si="115"/>
        <v>3</v>
      </c>
      <c r="AA802" s="209" t="str">
        <f t="shared" si="115"/>
        <v/>
      </c>
      <c r="AB802" s="209">
        <f t="shared" si="115"/>
        <v>15.5</v>
      </c>
      <c r="AC802" s="209">
        <f t="shared" si="115"/>
        <v>42503.4</v>
      </c>
      <c r="AD802" s="209">
        <f t="shared" si="115"/>
        <v>63363.8</v>
      </c>
      <c r="AE802" s="209" t="str">
        <f t="shared" si="115"/>
        <v/>
      </c>
      <c r="AF802" s="209">
        <f t="shared" si="115"/>
        <v>0.56257999999999997</v>
      </c>
      <c r="AG802" s="209">
        <f t="shared" si="115"/>
        <v>90.3</v>
      </c>
      <c r="AH802" s="209">
        <f t="shared" si="115"/>
        <v>32.866666666666667</v>
      </c>
      <c r="AI802" s="209">
        <f t="shared" si="115"/>
        <v>1.0620000000000001</v>
      </c>
      <c r="AJ802" s="209">
        <f t="shared" si="115"/>
        <v>0</v>
      </c>
      <c r="AK802" s="209" t="str">
        <f t="shared" ref="AK802:BP802" si="116">IFERROR(AVERAGE(AK771:AK801),"")</f>
        <v/>
      </c>
      <c r="AL802" s="209">
        <f t="shared" si="116"/>
        <v>57.5</v>
      </c>
      <c r="AM802" s="209" t="str">
        <f t="shared" si="116"/>
        <v/>
      </c>
      <c r="AN802" s="209">
        <f t="shared" si="116"/>
        <v>21185.1</v>
      </c>
      <c r="AO802" s="209">
        <f t="shared" si="116"/>
        <v>0.97833333333333361</v>
      </c>
      <c r="AP802" s="412" t="str">
        <f t="shared" si="116"/>
        <v/>
      </c>
      <c r="AQ802" s="209">
        <f t="shared" si="116"/>
        <v>0.51999999999999968</v>
      </c>
      <c r="AR802" s="209">
        <f t="shared" si="116"/>
        <v>0.57000000000000017</v>
      </c>
      <c r="AS802" s="209">
        <f t="shared" si="116"/>
        <v>80</v>
      </c>
      <c r="AT802" s="209">
        <f t="shared" si="116"/>
        <v>170</v>
      </c>
      <c r="AU802" s="209">
        <f t="shared" si="116"/>
        <v>36</v>
      </c>
      <c r="AV802" s="209">
        <f t="shared" si="116"/>
        <v>2</v>
      </c>
      <c r="AW802" s="209">
        <f t="shared" si="116"/>
        <v>3</v>
      </c>
      <c r="AX802" s="209" t="str">
        <f t="shared" si="116"/>
        <v/>
      </c>
      <c r="AY802" s="209">
        <f t="shared" si="116"/>
        <v>2.5</v>
      </c>
      <c r="AZ802" s="209">
        <f t="shared" si="116"/>
        <v>42419.5</v>
      </c>
      <c r="BA802" s="209" t="str">
        <f t="shared" si="116"/>
        <v/>
      </c>
      <c r="BB802" s="209" t="str">
        <f t="shared" si="116"/>
        <v/>
      </c>
      <c r="BC802" s="209">
        <f t="shared" si="116"/>
        <v>0.56382500000000002</v>
      </c>
      <c r="BD802" s="209">
        <f t="shared" si="116"/>
        <v>84.5</v>
      </c>
      <c r="BE802" s="209">
        <f t="shared" si="116"/>
        <v>33.512</v>
      </c>
      <c r="BF802" s="209">
        <f t="shared" si="116"/>
        <v>0.84</v>
      </c>
      <c r="BG802" s="209">
        <f t="shared" si="116"/>
        <v>1.425</v>
      </c>
      <c r="BH802" s="209">
        <f t="shared" si="116"/>
        <v>0.02</v>
      </c>
      <c r="BI802" s="209">
        <f t="shared" si="116"/>
        <v>1</v>
      </c>
      <c r="BJ802" s="209">
        <f t="shared" si="116"/>
        <v>5.0000000000000001E-3</v>
      </c>
      <c r="BK802" s="209" t="str">
        <f t="shared" si="116"/>
        <v/>
      </c>
      <c r="BL802" s="209">
        <f t="shared" si="116"/>
        <v>21231.75</v>
      </c>
      <c r="BM802" s="209">
        <f t="shared" si="116"/>
        <v>0.5</v>
      </c>
      <c r="BN802" s="423" t="str">
        <f t="shared" si="116"/>
        <v/>
      </c>
      <c r="BO802" s="209">
        <f t="shared" si="116"/>
        <v>0.52</v>
      </c>
      <c r="BP802" s="209">
        <f t="shared" si="116"/>
        <v>0.56999999999999995</v>
      </c>
      <c r="BQ802" s="209">
        <f t="shared" ref="BQ802:BU802" si="117">IFERROR(AVERAGE(BQ771:BQ801),"")</f>
        <v>80</v>
      </c>
      <c r="BR802" s="209">
        <f t="shared" si="117"/>
        <v>170</v>
      </c>
      <c r="BS802" s="209">
        <f t="shared" si="117"/>
        <v>36</v>
      </c>
      <c r="BT802" s="209">
        <f t="shared" si="117"/>
        <v>2</v>
      </c>
      <c r="BU802" s="209">
        <f t="shared" si="117"/>
        <v>3</v>
      </c>
    </row>
    <row r="803" spans="1:74" x14ac:dyDescent="0.25">
      <c r="A803" s="44">
        <f>A802</f>
        <v>2016</v>
      </c>
      <c r="B803" s="44" t="str">
        <f>B802</f>
        <v>JUNIO</v>
      </c>
      <c r="C803" s="44">
        <v>2</v>
      </c>
      <c r="D803" s="44" t="str">
        <f t="shared" ref="D803:D833" si="118">B802&amp;" "&amp;A802&amp;" / "&amp;C802</f>
        <v>JUNIO 2016 / 1</v>
      </c>
      <c r="E803" s="104">
        <v>1</v>
      </c>
      <c r="F803" s="78">
        <v>42523</v>
      </c>
      <c r="G803" s="114">
        <v>63851</v>
      </c>
      <c r="H803" s="114" t="s">
        <v>19</v>
      </c>
      <c r="I803" s="92">
        <v>0.54920000000000002</v>
      </c>
      <c r="J803" s="93">
        <v>98</v>
      </c>
      <c r="K803" s="93">
        <v>28</v>
      </c>
      <c r="L803" s="93">
        <v>1.79</v>
      </c>
      <c r="M803" s="93">
        <v>0</v>
      </c>
      <c r="N803" s="94" t="s">
        <v>20</v>
      </c>
      <c r="O803" s="93">
        <v>3</v>
      </c>
      <c r="P803" s="94" t="s">
        <v>21</v>
      </c>
      <c r="Q803" s="121">
        <v>21282</v>
      </c>
      <c r="R803" s="93">
        <v>0.78</v>
      </c>
      <c r="S803" s="415"/>
      <c r="T803" s="99">
        <v>0.52</v>
      </c>
      <c r="U803" s="99">
        <v>0.56999999999999995</v>
      </c>
      <c r="V803" s="90">
        <v>80</v>
      </c>
      <c r="W803" s="90">
        <v>170</v>
      </c>
      <c r="X803" s="90">
        <v>36</v>
      </c>
      <c r="Y803" s="90">
        <v>2</v>
      </c>
      <c r="Z803" s="90">
        <v>3</v>
      </c>
      <c r="AA803" s="230"/>
      <c r="AB803" s="115">
        <v>1</v>
      </c>
      <c r="AC803" s="66">
        <v>42522</v>
      </c>
      <c r="AD803" s="67">
        <v>63845</v>
      </c>
      <c r="AE803" s="68" t="s">
        <v>148</v>
      </c>
      <c r="AF803" s="69">
        <v>0.56310000000000004</v>
      </c>
      <c r="AG803" s="69">
        <v>88</v>
      </c>
      <c r="AH803" s="69">
        <v>34</v>
      </c>
      <c r="AI803" s="70">
        <v>0.72</v>
      </c>
      <c r="AJ803" s="70">
        <v>0</v>
      </c>
      <c r="AK803" s="71" t="s">
        <v>20</v>
      </c>
      <c r="AL803" s="69">
        <v>51</v>
      </c>
      <c r="AM803" s="71" t="s">
        <v>35</v>
      </c>
      <c r="AN803" s="70">
        <v>21191</v>
      </c>
      <c r="AO803" s="70">
        <v>0.56000000000000005</v>
      </c>
      <c r="AP803" s="409"/>
      <c r="AQ803" s="99">
        <v>0.52</v>
      </c>
      <c r="AR803" s="99">
        <v>0.56999999999999995</v>
      </c>
      <c r="AS803" s="90">
        <v>80</v>
      </c>
      <c r="AT803" s="90">
        <v>170</v>
      </c>
      <c r="AU803" s="90">
        <v>36</v>
      </c>
      <c r="AV803" s="90">
        <v>2</v>
      </c>
      <c r="AW803" s="90">
        <v>3</v>
      </c>
      <c r="AX803" s="230"/>
      <c r="AY803" s="104">
        <v>1</v>
      </c>
      <c r="AZ803" s="116">
        <v>42533</v>
      </c>
      <c r="BA803" s="117"/>
      <c r="BB803" s="117"/>
      <c r="BC803" s="117">
        <v>0.5544</v>
      </c>
      <c r="BD803" s="70">
        <v>102</v>
      </c>
      <c r="BE803" s="102">
        <f>((9/5)*BF803)+32</f>
        <v>33.17</v>
      </c>
      <c r="BF803" s="102">
        <v>0.65</v>
      </c>
      <c r="BG803" s="70">
        <v>0.3</v>
      </c>
      <c r="BH803" s="70">
        <v>0.03</v>
      </c>
      <c r="BI803" s="70">
        <v>1</v>
      </c>
      <c r="BJ803" s="118">
        <v>5.0000000000000001E-3</v>
      </c>
      <c r="BK803" s="117" t="s">
        <v>37</v>
      </c>
      <c r="BL803" s="70">
        <v>21299</v>
      </c>
      <c r="BM803" s="70">
        <v>0.2</v>
      </c>
      <c r="BN803" s="424"/>
      <c r="BO803" s="99">
        <v>0.52</v>
      </c>
      <c r="BP803" s="99">
        <v>0.56999999999999995</v>
      </c>
      <c r="BQ803" s="90">
        <v>80</v>
      </c>
      <c r="BR803" s="90">
        <v>170</v>
      </c>
      <c r="BS803" s="90">
        <v>36</v>
      </c>
      <c r="BT803" s="90">
        <v>2</v>
      </c>
      <c r="BU803" s="90">
        <v>3</v>
      </c>
    </row>
    <row r="804" spans="1:74" x14ac:dyDescent="0.25">
      <c r="A804" s="44">
        <f t="shared" ref="A804:B832" si="119">A803</f>
        <v>2016</v>
      </c>
      <c r="B804" s="44" t="str">
        <f t="shared" si="119"/>
        <v>JUNIO</v>
      </c>
      <c r="C804" s="44">
        <v>3</v>
      </c>
      <c r="D804" s="44" t="str">
        <f t="shared" si="118"/>
        <v>JUNIO 2016 / 2</v>
      </c>
      <c r="E804" s="104">
        <v>2</v>
      </c>
      <c r="F804" s="78">
        <v>42525</v>
      </c>
      <c r="G804" s="114">
        <v>63917</v>
      </c>
      <c r="H804" s="114" t="s">
        <v>19</v>
      </c>
      <c r="I804" s="92">
        <v>0.51929999999999998</v>
      </c>
      <c r="J804" s="93">
        <v>99</v>
      </c>
      <c r="K804" s="93">
        <v>28</v>
      </c>
      <c r="L804" s="93">
        <v>1.74</v>
      </c>
      <c r="M804" s="93">
        <v>0</v>
      </c>
      <c r="N804" s="94" t="s">
        <v>20</v>
      </c>
      <c r="O804" s="93">
        <v>3</v>
      </c>
      <c r="P804" s="94" t="s">
        <v>21</v>
      </c>
      <c r="Q804" s="121">
        <v>21282</v>
      </c>
      <c r="R804" s="93">
        <v>0.91</v>
      </c>
      <c r="S804" s="415"/>
      <c r="T804" s="99">
        <v>0.52</v>
      </c>
      <c r="U804" s="99">
        <v>0.56999999999999995</v>
      </c>
      <c r="V804" s="90">
        <v>80</v>
      </c>
      <c r="W804" s="90">
        <v>170</v>
      </c>
      <c r="X804" s="90">
        <v>36</v>
      </c>
      <c r="Y804" s="90">
        <v>2</v>
      </c>
      <c r="Z804" s="90">
        <v>3</v>
      </c>
      <c r="AA804" s="230"/>
      <c r="AB804" s="115">
        <v>2</v>
      </c>
      <c r="AC804" s="66">
        <v>42523</v>
      </c>
      <c r="AD804" s="67">
        <v>63875</v>
      </c>
      <c r="AE804" s="68" t="s">
        <v>36</v>
      </c>
      <c r="AF804" s="69">
        <v>0.56230000000000002</v>
      </c>
      <c r="AG804" s="69">
        <v>90</v>
      </c>
      <c r="AH804" s="69">
        <v>34</v>
      </c>
      <c r="AI804" s="70">
        <v>0.77</v>
      </c>
      <c r="AJ804" s="70">
        <v>0</v>
      </c>
      <c r="AK804" s="71" t="s">
        <v>20</v>
      </c>
      <c r="AL804" s="69">
        <v>51</v>
      </c>
      <c r="AM804" s="71" t="s">
        <v>35</v>
      </c>
      <c r="AN804" s="70">
        <v>21191</v>
      </c>
      <c r="AO804" s="70">
        <v>0.78</v>
      </c>
      <c r="AP804" s="409"/>
      <c r="AQ804" s="99">
        <v>0.52</v>
      </c>
      <c r="AR804" s="99">
        <v>0.56999999999999995</v>
      </c>
      <c r="AS804" s="90">
        <v>80</v>
      </c>
      <c r="AT804" s="90">
        <v>170</v>
      </c>
      <c r="AU804" s="90">
        <v>36</v>
      </c>
      <c r="AV804" s="90">
        <v>2</v>
      </c>
      <c r="AW804" s="90">
        <v>3</v>
      </c>
      <c r="AX804" s="230"/>
      <c r="AY804" s="104">
        <v>2</v>
      </c>
      <c r="AZ804" s="116">
        <v>42534</v>
      </c>
      <c r="BA804" s="117"/>
      <c r="BB804" s="117"/>
      <c r="BC804" s="117">
        <v>0.55720000000000003</v>
      </c>
      <c r="BD804" s="70">
        <v>96</v>
      </c>
      <c r="BE804" s="102">
        <f>((9/5)*BF804)+32</f>
        <v>33.17</v>
      </c>
      <c r="BF804" s="102">
        <v>0.65</v>
      </c>
      <c r="BG804" s="70">
        <v>0.5</v>
      </c>
      <c r="BH804" s="70">
        <v>0.03</v>
      </c>
      <c r="BI804" s="70">
        <v>1</v>
      </c>
      <c r="BJ804" s="118">
        <v>5.0000000000000001E-3</v>
      </c>
      <c r="BK804" s="117" t="s">
        <v>37</v>
      </c>
      <c r="BL804" s="70">
        <v>21283</v>
      </c>
      <c r="BM804" s="70">
        <v>0.2</v>
      </c>
      <c r="BN804" s="424"/>
      <c r="BO804" s="99">
        <v>0.52</v>
      </c>
      <c r="BP804" s="99">
        <v>0.56999999999999995</v>
      </c>
      <c r="BQ804" s="90">
        <v>80</v>
      </c>
      <c r="BR804" s="90">
        <v>170</v>
      </c>
      <c r="BS804" s="90">
        <v>36</v>
      </c>
      <c r="BT804" s="90">
        <v>2</v>
      </c>
      <c r="BU804" s="90">
        <v>3</v>
      </c>
    </row>
    <row r="805" spans="1:74" x14ac:dyDescent="0.25">
      <c r="A805" s="44">
        <f t="shared" si="119"/>
        <v>2016</v>
      </c>
      <c r="B805" s="44" t="str">
        <f t="shared" si="119"/>
        <v>JUNIO</v>
      </c>
      <c r="C805" s="44">
        <v>4</v>
      </c>
      <c r="D805" s="44" t="str">
        <f t="shared" si="118"/>
        <v>JUNIO 2016 / 3</v>
      </c>
      <c r="E805" s="104">
        <v>3</v>
      </c>
      <c r="F805" s="78">
        <v>42529</v>
      </c>
      <c r="G805" s="114">
        <v>64001</v>
      </c>
      <c r="H805" s="114" t="s">
        <v>19</v>
      </c>
      <c r="I805" s="92">
        <v>0.54959999999999998</v>
      </c>
      <c r="J805" s="93">
        <v>102</v>
      </c>
      <c r="K805" s="93">
        <v>28</v>
      </c>
      <c r="L805" s="93">
        <v>1.93</v>
      </c>
      <c r="M805" s="93">
        <v>0</v>
      </c>
      <c r="N805" s="94" t="s">
        <v>20</v>
      </c>
      <c r="O805" s="93">
        <v>3</v>
      </c>
      <c r="P805" s="94" t="s">
        <v>21</v>
      </c>
      <c r="Q805" s="121">
        <v>21279</v>
      </c>
      <c r="R805" s="93">
        <v>0.54</v>
      </c>
      <c r="S805" s="414"/>
      <c r="T805" s="99">
        <v>0.52</v>
      </c>
      <c r="U805" s="99">
        <v>0.56999999999999995</v>
      </c>
      <c r="V805" s="90">
        <v>80</v>
      </c>
      <c r="W805" s="90">
        <v>170</v>
      </c>
      <c r="X805" s="90">
        <v>36</v>
      </c>
      <c r="Y805" s="90">
        <v>2</v>
      </c>
      <c r="Z805" s="90">
        <v>3</v>
      </c>
      <c r="AA805" s="230"/>
      <c r="AB805" s="115">
        <v>3</v>
      </c>
      <c r="AC805" s="66">
        <v>42524</v>
      </c>
      <c r="AD805" s="67">
        <v>63896</v>
      </c>
      <c r="AE805" s="68" t="s">
        <v>148</v>
      </c>
      <c r="AF805" s="69">
        <v>0.56210000000000004</v>
      </c>
      <c r="AG805" s="69">
        <v>90</v>
      </c>
      <c r="AH805" s="69">
        <v>34</v>
      </c>
      <c r="AI805" s="70">
        <v>0.73</v>
      </c>
      <c r="AJ805" s="70">
        <v>0</v>
      </c>
      <c r="AK805" s="71" t="s">
        <v>20</v>
      </c>
      <c r="AL805" s="69">
        <v>51</v>
      </c>
      <c r="AM805" s="71" t="s">
        <v>35</v>
      </c>
      <c r="AN805" s="70">
        <v>21193</v>
      </c>
      <c r="AO805" s="70">
        <v>0.67</v>
      </c>
      <c r="AP805" s="409"/>
      <c r="AQ805" s="99">
        <v>0.52</v>
      </c>
      <c r="AR805" s="99">
        <v>0.56999999999999995</v>
      </c>
      <c r="AS805" s="90">
        <v>80</v>
      </c>
      <c r="AT805" s="90">
        <v>170</v>
      </c>
      <c r="AU805" s="90">
        <v>36</v>
      </c>
      <c r="AV805" s="90">
        <v>2</v>
      </c>
      <c r="AW805" s="90">
        <v>3</v>
      </c>
      <c r="AX805" s="230"/>
      <c r="AY805" s="104">
        <v>3</v>
      </c>
      <c r="AZ805" s="116">
        <v>42541</v>
      </c>
      <c r="BA805" s="117"/>
      <c r="BB805" s="117"/>
      <c r="BC805" s="117">
        <v>0.56220000000000003</v>
      </c>
      <c r="BD805" s="70">
        <v>88</v>
      </c>
      <c r="BE805" s="102">
        <f>((9/5)*BF805)+32</f>
        <v>33.17</v>
      </c>
      <c r="BF805" s="102">
        <v>0.65</v>
      </c>
      <c r="BG805" s="70">
        <v>0.7</v>
      </c>
      <c r="BH805" s="70">
        <v>0.03</v>
      </c>
      <c r="BI805" s="70">
        <v>1</v>
      </c>
      <c r="BJ805" s="118">
        <v>5.0000000000000001E-3</v>
      </c>
      <c r="BK805" s="117" t="s">
        <v>37</v>
      </c>
      <c r="BL805" s="70">
        <v>21239</v>
      </c>
      <c r="BM805" s="70">
        <v>0.2</v>
      </c>
      <c r="BN805" s="424"/>
      <c r="BO805" s="99">
        <v>0.52</v>
      </c>
      <c r="BP805" s="99">
        <v>0.56999999999999995</v>
      </c>
      <c r="BQ805" s="90">
        <v>80</v>
      </c>
      <c r="BR805" s="90">
        <v>170</v>
      </c>
      <c r="BS805" s="90">
        <v>36</v>
      </c>
      <c r="BT805" s="90">
        <v>2</v>
      </c>
      <c r="BU805" s="90">
        <v>3</v>
      </c>
    </row>
    <row r="806" spans="1:74" x14ac:dyDescent="0.25">
      <c r="A806" s="44">
        <f t="shared" si="119"/>
        <v>2016</v>
      </c>
      <c r="B806" s="44" t="str">
        <f t="shared" si="119"/>
        <v>JUNIO</v>
      </c>
      <c r="C806" s="44">
        <v>5</v>
      </c>
      <c r="D806" s="44" t="str">
        <f t="shared" si="118"/>
        <v>JUNIO 2016 / 4</v>
      </c>
      <c r="E806" s="104">
        <v>4</v>
      </c>
      <c r="F806" s="78">
        <v>42531</v>
      </c>
      <c r="G806" s="114">
        <v>64056</v>
      </c>
      <c r="H806" s="114" t="s">
        <v>19</v>
      </c>
      <c r="I806" s="92">
        <v>0.64759999999999995</v>
      </c>
      <c r="J806" s="93">
        <v>117</v>
      </c>
      <c r="K806" s="93">
        <v>28</v>
      </c>
      <c r="L806" s="93">
        <v>1.61</v>
      </c>
      <c r="M806" s="93">
        <v>0</v>
      </c>
      <c r="N806" s="94" t="s">
        <v>20</v>
      </c>
      <c r="O806" s="93">
        <v>3</v>
      </c>
      <c r="P806" s="94" t="s">
        <v>21</v>
      </c>
      <c r="Q806" s="121">
        <v>21290</v>
      </c>
      <c r="R806" s="93">
        <v>0.65</v>
      </c>
      <c r="S806" s="414"/>
      <c r="T806" s="99">
        <v>0.52</v>
      </c>
      <c r="U806" s="99">
        <v>0.56999999999999995</v>
      </c>
      <c r="V806" s="90">
        <v>80</v>
      </c>
      <c r="W806" s="90">
        <v>170</v>
      </c>
      <c r="X806" s="90">
        <v>36</v>
      </c>
      <c r="Y806" s="90">
        <v>2</v>
      </c>
      <c r="Z806" s="90">
        <v>3</v>
      </c>
      <c r="AA806" s="230"/>
      <c r="AB806" s="115">
        <v>4</v>
      </c>
      <c r="AC806" s="66">
        <v>42525</v>
      </c>
      <c r="AD806" s="67">
        <v>63924</v>
      </c>
      <c r="AE806" s="68" t="s">
        <v>36</v>
      </c>
      <c r="AF806" s="69">
        <v>0.56089999999999995</v>
      </c>
      <c r="AG806" s="69">
        <v>93</v>
      </c>
      <c r="AH806" s="69">
        <v>34</v>
      </c>
      <c r="AI806" s="70">
        <v>0.66</v>
      </c>
      <c r="AJ806" s="70">
        <v>0</v>
      </c>
      <c r="AK806" s="71" t="s">
        <v>20</v>
      </c>
      <c r="AL806" s="69">
        <v>51</v>
      </c>
      <c r="AM806" s="71" t="s">
        <v>35</v>
      </c>
      <c r="AN806" s="70">
        <v>21195</v>
      </c>
      <c r="AO806" s="70">
        <v>0.91</v>
      </c>
      <c r="AP806" s="409"/>
      <c r="AQ806" s="99">
        <v>0.52</v>
      </c>
      <c r="AR806" s="99">
        <v>0.56999999999999995</v>
      </c>
      <c r="AS806" s="90">
        <v>80</v>
      </c>
      <c r="AT806" s="90">
        <v>170</v>
      </c>
      <c r="AU806" s="90">
        <v>36</v>
      </c>
      <c r="AV806" s="90">
        <v>2</v>
      </c>
      <c r="AW806" s="90">
        <v>3</v>
      </c>
      <c r="AX806" s="230"/>
      <c r="AY806" s="104">
        <v>4</v>
      </c>
      <c r="AZ806" s="116">
        <v>42548</v>
      </c>
      <c r="BA806" s="117"/>
      <c r="BB806" s="117"/>
      <c r="BC806" s="117">
        <v>0.56299999999999994</v>
      </c>
      <c r="BD806" s="70">
        <v>87</v>
      </c>
      <c r="BE806" s="102">
        <f>((9/5)*BF806)+32</f>
        <v>33.17</v>
      </c>
      <c r="BF806" s="102">
        <v>0.65</v>
      </c>
      <c r="BG806" s="70">
        <v>0.9</v>
      </c>
      <c r="BH806" s="70">
        <v>0.03</v>
      </c>
      <c r="BI806" s="70">
        <v>1</v>
      </c>
      <c r="BJ806" s="118">
        <v>5.0000000000000001E-3</v>
      </c>
      <c r="BK806" s="117" t="s">
        <v>37</v>
      </c>
      <c r="BL806" s="70">
        <v>21233</v>
      </c>
      <c r="BM806" s="70">
        <v>0.2</v>
      </c>
      <c r="BN806" s="424"/>
      <c r="BO806" s="99">
        <v>0.52</v>
      </c>
      <c r="BP806" s="99">
        <v>0.56999999999999995</v>
      </c>
      <c r="BQ806" s="90">
        <v>80</v>
      </c>
      <c r="BR806" s="90">
        <v>170</v>
      </c>
      <c r="BS806" s="90">
        <v>36</v>
      </c>
      <c r="BT806" s="90">
        <v>2</v>
      </c>
      <c r="BU806" s="90">
        <v>3</v>
      </c>
    </row>
    <row r="807" spans="1:74" x14ac:dyDescent="0.25">
      <c r="A807" s="44">
        <f t="shared" si="119"/>
        <v>2016</v>
      </c>
      <c r="B807" s="44" t="str">
        <f t="shared" si="119"/>
        <v>JUNIO</v>
      </c>
      <c r="C807" s="44">
        <v>6</v>
      </c>
      <c r="D807" s="44" t="str">
        <f t="shared" si="118"/>
        <v>JUNIO 2016 / 5</v>
      </c>
      <c r="E807" s="104">
        <v>5</v>
      </c>
      <c r="F807" s="78">
        <v>42533</v>
      </c>
      <c r="G807" s="114">
        <v>64105</v>
      </c>
      <c r="H807" s="114" t="s">
        <v>19</v>
      </c>
      <c r="I807" s="92">
        <v>0.55059999999999998</v>
      </c>
      <c r="J807" s="93">
        <v>104</v>
      </c>
      <c r="K807" s="93">
        <v>28</v>
      </c>
      <c r="L807" s="93">
        <v>1.76</v>
      </c>
      <c r="M807" s="93">
        <v>0</v>
      </c>
      <c r="N807" s="94" t="s">
        <v>20</v>
      </c>
      <c r="O807" s="93">
        <v>3</v>
      </c>
      <c r="P807" s="94" t="s">
        <v>21</v>
      </c>
      <c r="Q807" s="121">
        <v>21274</v>
      </c>
      <c r="R807" s="93">
        <v>0.65</v>
      </c>
      <c r="S807" s="414"/>
      <c r="T807" s="99">
        <v>0.52</v>
      </c>
      <c r="U807" s="99">
        <v>0.56999999999999995</v>
      </c>
      <c r="V807" s="90">
        <v>80</v>
      </c>
      <c r="W807" s="90">
        <v>170</v>
      </c>
      <c r="X807" s="90">
        <v>36</v>
      </c>
      <c r="Y807" s="90">
        <v>2</v>
      </c>
      <c r="Z807" s="90">
        <v>3</v>
      </c>
      <c r="AA807" s="230"/>
      <c r="AB807" s="115">
        <v>5</v>
      </c>
      <c r="AC807" s="66">
        <v>42527</v>
      </c>
      <c r="AD807" s="67">
        <v>63951</v>
      </c>
      <c r="AE807" s="68" t="s">
        <v>148</v>
      </c>
      <c r="AF807" s="69">
        <v>0.56030000000000002</v>
      </c>
      <c r="AG807" s="69">
        <v>95</v>
      </c>
      <c r="AH807" s="69">
        <v>34</v>
      </c>
      <c r="AI807" s="70">
        <v>0.67</v>
      </c>
      <c r="AJ807" s="70">
        <v>0</v>
      </c>
      <c r="AK807" s="71" t="s">
        <v>20</v>
      </c>
      <c r="AL807" s="69">
        <v>51</v>
      </c>
      <c r="AM807" s="71" t="s">
        <v>35</v>
      </c>
      <c r="AN807" s="70">
        <v>21191</v>
      </c>
      <c r="AO807" s="70">
        <v>1.33</v>
      </c>
      <c r="AP807" s="409"/>
      <c r="AQ807" s="99">
        <v>0.52</v>
      </c>
      <c r="AR807" s="99">
        <v>0.56999999999999995</v>
      </c>
      <c r="AS807" s="90">
        <v>80</v>
      </c>
      <c r="AT807" s="90">
        <v>170</v>
      </c>
      <c r="AU807" s="90">
        <v>36</v>
      </c>
      <c r="AV807" s="90">
        <v>2</v>
      </c>
      <c r="AW807" s="90">
        <v>3</v>
      </c>
      <c r="AX807" s="230"/>
      <c r="AY807" s="104"/>
      <c r="AZ807" s="104"/>
      <c r="BA807" s="104"/>
      <c r="BB807" s="104"/>
      <c r="BC807" s="104"/>
      <c r="BD807" s="104"/>
      <c r="BE807" s="104"/>
      <c r="BF807" s="104"/>
      <c r="BG807" s="104"/>
      <c r="BH807" s="104"/>
      <c r="BI807" s="104"/>
      <c r="BJ807" s="104"/>
      <c r="BK807" s="104"/>
      <c r="BL807" s="104"/>
      <c r="BM807" s="104"/>
      <c r="BN807" s="421"/>
      <c r="BO807" s="104"/>
      <c r="BP807" s="104"/>
      <c r="BQ807" s="104"/>
      <c r="BR807" s="104"/>
      <c r="BS807" s="104"/>
      <c r="BT807" s="104"/>
      <c r="BU807" s="104"/>
    </row>
    <row r="808" spans="1:74" x14ac:dyDescent="0.25">
      <c r="A808" s="44">
        <f t="shared" si="119"/>
        <v>2016</v>
      </c>
      <c r="B808" s="44" t="str">
        <f t="shared" si="119"/>
        <v>JUNIO</v>
      </c>
      <c r="C808" s="44">
        <v>7</v>
      </c>
      <c r="D808" s="44" t="str">
        <f t="shared" si="118"/>
        <v>JUNIO 2016 / 6</v>
      </c>
      <c r="E808" s="104">
        <v>6</v>
      </c>
      <c r="F808" s="78">
        <v>42537</v>
      </c>
      <c r="G808" s="124">
        <v>64201</v>
      </c>
      <c r="H808" s="124" t="s">
        <v>19</v>
      </c>
      <c r="I808" s="108">
        <v>0.55030000000000001</v>
      </c>
      <c r="J808" s="109">
        <v>102</v>
      </c>
      <c r="K808" s="109">
        <v>29</v>
      </c>
      <c r="L808" s="109">
        <v>1.38</v>
      </c>
      <c r="M808" s="109">
        <v>0</v>
      </c>
      <c r="N808" s="108" t="s">
        <v>20</v>
      </c>
      <c r="O808" s="109">
        <v>3</v>
      </c>
      <c r="P808" s="110" t="s">
        <v>21</v>
      </c>
      <c r="Q808" s="121">
        <v>21271</v>
      </c>
      <c r="R808" s="108">
        <v>1.47</v>
      </c>
      <c r="S808" s="414"/>
      <c r="T808" s="99">
        <v>0.52</v>
      </c>
      <c r="U808" s="99">
        <v>0.56999999999999995</v>
      </c>
      <c r="V808" s="90">
        <v>80</v>
      </c>
      <c r="W808" s="90">
        <v>170</v>
      </c>
      <c r="X808" s="90">
        <v>36</v>
      </c>
      <c r="Y808" s="90">
        <v>2</v>
      </c>
      <c r="Z808" s="90">
        <v>3</v>
      </c>
      <c r="AA808" s="230"/>
      <c r="AB808" s="115">
        <v>6</v>
      </c>
      <c r="AC808" s="66">
        <v>42528</v>
      </c>
      <c r="AD808" s="67">
        <v>63991</v>
      </c>
      <c r="AE808" s="68" t="s">
        <v>36</v>
      </c>
      <c r="AF808" s="69">
        <v>0.56069999999999998</v>
      </c>
      <c r="AG808" s="69">
        <v>95</v>
      </c>
      <c r="AH808" s="69">
        <v>34</v>
      </c>
      <c r="AI808" s="70">
        <v>0.68</v>
      </c>
      <c r="AJ808" s="70">
        <v>0</v>
      </c>
      <c r="AK808" s="71" t="s">
        <v>20</v>
      </c>
      <c r="AL808" s="69">
        <v>51</v>
      </c>
      <c r="AM808" s="71" t="s">
        <v>35</v>
      </c>
      <c r="AN808" s="70">
        <v>21186</v>
      </c>
      <c r="AO808" s="70">
        <v>1.53</v>
      </c>
      <c r="AP808" s="409"/>
      <c r="AQ808" s="99">
        <v>0.52</v>
      </c>
      <c r="AR808" s="99">
        <v>0.56999999999999995</v>
      </c>
      <c r="AS808" s="90">
        <v>80</v>
      </c>
      <c r="AT808" s="90">
        <v>170</v>
      </c>
      <c r="AU808" s="90">
        <v>36</v>
      </c>
      <c r="AV808" s="90">
        <v>2</v>
      </c>
      <c r="AW808" s="90">
        <v>3</v>
      </c>
      <c r="AX808" s="230"/>
      <c r="AY808" s="104"/>
      <c r="AZ808" s="104"/>
      <c r="BA808" s="104"/>
      <c r="BB808" s="104"/>
      <c r="BC808" s="104"/>
      <c r="BD808" s="104"/>
      <c r="BE808" s="104"/>
      <c r="BF808" s="104"/>
      <c r="BG808" s="104"/>
      <c r="BH808" s="104"/>
      <c r="BI808" s="104"/>
      <c r="BJ808" s="104"/>
      <c r="BK808" s="104"/>
      <c r="BL808" s="104"/>
      <c r="BM808" s="104"/>
      <c r="BN808" s="421"/>
      <c r="BO808" s="104"/>
      <c r="BP808" s="104"/>
      <c r="BQ808" s="104"/>
      <c r="BR808" s="104"/>
      <c r="BS808" s="104"/>
      <c r="BT808" s="104"/>
      <c r="BU808" s="104"/>
    </row>
    <row r="809" spans="1:74" x14ac:dyDescent="0.25">
      <c r="A809" s="44">
        <f t="shared" si="119"/>
        <v>2016</v>
      </c>
      <c r="B809" s="44" t="str">
        <f t="shared" si="119"/>
        <v>JUNIO</v>
      </c>
      <c r="C809" s="44">
        <v>8</v>
      </c>
      <c r="D809" s="44" t="str">
        <f t="shared" si="118"/>
        <v>JUNIO 2016 / 7</v>
      </c>
      <c r="E809" s="104">
        <v>7</v>
      </c>
      <c r="F809" s="78">
        <v>42542</v>
      </c>
      <c r="G809" s="124">
        <v>64295</v>
      </c>
      <c r="H809" s="124" t="s">
        <v>19</v>
      </c>
      <c r="I809" s="108">
        <v>0.5534</v>
      </c>
      <c r="J809" s="93">
        <v>97</v>
      </c>
      <c r="K809" s="109">
        <v>29</v>
      </c>
      <c r="L809" s="109">
        <v>1.92</v>
      </c>
      <c r="M809" s="109">
        <v>0</v>
      </c>
      <c r="N809" s="108" t="s">
        <v>20</v>
      </c>
      <c r="O809" s="112">
        <v>3</v>
      </c>
      <c r="P809" s="110" t="s">
        <v>21</v>
      </c>
      <c r="Q809" s="121">
        <v>21255</v>
      </c>
      <c r="R809" s="108">
        <v>1.27</v>
      </c>
      <c r="S809" s="414"/>
      <c r="T809" s="99">
        <v>0.52</v>
      </c>
      <c r="U809" s="99">
        <v>0.56999999999999995</v>
      </c>
      <c r="V809" s="90">
        <v>80</v>
      </c>
      <c r="W809" s="90">
        <v>170</v>
      </c>
      <c r="X809" s="90">
        <v>36</v>
      </c>
      <c r="Y809" s="90">
        <v>2</v>
      </c>
      <c r="Z809" s="90">
        <v>3</v>
      </c>
      <c r="AA809" s="230"/>
      <c r="AB809" s="115">
        <v>7</v>
      </c>
      <c r="AC809" s="66">
        <v>42529</v>
      </c>
      <c r="AD809" s="67">
        <v>64018</v>
      </c>
      <c r="AE809" s="68" t="s">
        <v>148</v>
      </c>
      <c r="AF809" s="72">
        <v>0.56200000000000006</v>
      </c>
      <c r="AG809" s="69">
        <v>91</v>
      </c>
      <c r="AH809" s="69">
        <v>34</v>
      </c>
      <c r="AI809" s="70">
        <v>0.71</v>
      </c>
      <c r="AJ809" s="70">
        <v>0</v>
      </c>
      <c r="AK809" s="71" t="s">
        <v>20</v>
      </c>
      <c r="AL809" s="69">
        <v>51</v>
      </c>
      <c r="AM809" s="71" t="s">
        <v>35</v>
      </c>
      <c r="AN809" s="70">
        <v>21188</v>
      </c>
      <c r="AO809" s="70">
        <v>1.03</v>
      </c>
      <c r="AP809" s="409"/>
      <c r="AQ809" s="99">
        <v>0.52</v>
      </c>
      <c r="AR809" s="99">
        <v>0.56999999999999995</v>
      </c>
      <c r="AS809" s="90">
        <v>80</v>
      </c>
      <c r="AT809" s="90">
        <v>170</v>
      </c>
      <c r="AU809" s="90">
        <v>36</v>
      </c>
      <c r="AV809" s="90">
        <v>2</v>
      </c>
      <c r="AW809" s="90">
        <v>3</v>
      </c>
      <c r="AX809" s="230"/>
      <c r="AY809" s="104"/>
      <c r="AZ809" s="104"/>
      <c r="BA809" s="104"/>
      <c r="BB809" s="104"/>
      <c r="BC809" s="104"/>
      <c r="BD809" s="104"/>
      <c r="BE809" s="104"/>
      <c r="BF809" s="104"/>
      <c r="BG809" s="104"/>
      <c r="BH809" s="104"/>
      <c r="BI809" s="104"/>
      <c r="BJ809" s="104"/>
      <c r="BK809" s="104"/>
      <c r="BL809" s="104"/>
      <c r="BM809" s="104"/>
      <c r="BN809" s="421"/>
      <c r="BO809" s="104"/>
      <c r="BP809" s="104"/>
      <c r="BQ809" s="104"/>
      <c r="BR809" s="104"/>
      <c r="BS809" s="104"/>
      <c r="BT809" s="104"/>
      <c r="BU809" s="104"/>
    </row>
    <row r="810" spans="1:74" x14ac:dyDescent="0.25">
      <c r="A810" s="44">
        <f t="shared" si="119"/>
        <v>2016</v>
      </c>
      <c r="B810" s="44" t="str">
        <f t="shared" si="119"/>
        <v>JUNIO</v>
      </c>
      <c r="C810" s="44">
        <v>9</v>
      </c>
      <c r="D810" s="44" t="str">
        <f t="shared" si="118"/>
        <v>JUNIO 2016 / 8</v>
      </c>
      <c r="E810" s="104">
        <v>8</v>
      </c>
      <c r="F810" s="78">
        <v>42546</v>
      </c>
      <c r="G810" s="124">
        <v>64386</v>
      </c>
      <c r="H810" s="124" t="s">
        <v>19</v>
      </c>
      <c r="I810" s="108">
        <v>0.54959999999999998</v>
      </c>
      <c r="J810" s="93">
        <v>102</v>
      </c>
      <c r="K810" s="109">
        <v>28</v>
      </c>
      <c r="L810" s="109">
        <v>1.23</v>
      </c>
      <c r="M810" s="109">
        <v>0</v>
      </c>
      <c r="N810" s="108" t="s">
        <v>20</v>
      </c>
      <c r="O810" s="112">
        <v>3</v>
      </c>
      <c r="P810" s="110" t="s">
        <v>21</v>
      </c>
      <c r="Q810" s="121">
        <v>21278</v>
      </c>
      <c r="R810" s="108">
        <v>1.61</v>
      </c>
      <c r="S810" s="414"/>
      <c r="T810" s="99">
        <v>0.52</v>
      </c>
      <c r="U810" s="99">
        <v>0.56999999999999995</v>
      </c>
      <c r="V810" s="90">
        <v>80</v>
      </c>
      <c r="W810" s="90">
        <v>170</v>
      </c>
      <c r="X810" s="90">
        <v>36</v>
      </c>
      <c r="Y810" s="90">
        <v>2</v>
      </c>
      <c r="Z810" s="90">
        <v>3</v>
      </c>
      <c r="AA810" s="230"/>
      <c r="AB810" s="115">
        <v>8</v>
      </c>
      <c r="AC810" s="66">
        <v>42530</v>
      </c>
      <c r="AD810" s="67">
        <v>64039</v>
      </c>
      <c r="AE810" s="68" t="s">
        <v>36</v>
      </c>
      <c r="AF810" s="72">
        <v>0.56059999999999999</v>
      </c>
      <c r="AG810" s="69">
        <v>95</v>
      </c>
      <c r="AH810" s="69">
        <v>34</v>
      </c>
      <c r="AI810" s="70">
        <v>0.68</v>
      </c>
      <c r="AJ810" s="70">
        <v>0</v>
      </c>
      <c r="AK810" s="71" t="s">
        <v>20</v>
      </c>
      <c r="AL810" s="69">
        <v>40</v>
      </c>
      <c r="AM810" s="71" t="s">
        <v>35</v>
      </c>
      <c r="AN810" s="70">
        <v>21186</v>
      </c>
      <c r="AO810" s="70">
        <v>1.52</v>
      </c>
      <c r="AP810" s="409"/>
      <c r="AQ810" s="99">
        <v>0.52</v>
      </c>
      <c r="AR810" s="99">
        <v>0.56999999999999995</v>
      </c>
      <c r="AS810" s="90">
        <v>80</v>
      </c>
      <c r="AT810" s="90">
        <v>170</v>
      </c>
      <c r="AU810" s="90">
        <v>36</v>
      </c>
      <c r="AV810" s="90">
        <v>2</v>
      </c>
      <c r="AW810" s="90">
        <v>3</v>
      </c>
      <c r="AX810" s="230"/>
      <c r="AY810" s="104"/>
      <c r="AZ810" s="104"/>
      <c r="BA810" s="104"/>
      <c r="BB810" s="104"/>
      <c r="BC810" s="104"/>
      <c r="BD810" s="104"/>
      <c r="BE810" s="104"/>
      <c r="BF810" s="104"/>
      <c r="BG810" s="104"/>
      <c r="BH810" s="104"/>
      <c r="BI810" s="104"/>
      <c r="BJ810" s="104"/>
      <c r="BK810" s="104"/>
      <c r="BL810" s="104"/>
      <c r="BM810" s="104"/>
      <c r="BN810" s="421"/>
      <c r="BO810" s="104"/>
      <c r="BP810" s="104"/>
      <c r="BQ810" s="104"/>
      <c r="BR810" s="104"/>
      <c r="BS810" s="104"/>
      <c r="BT810" s="104"/>
      <c r="BU810" s="104"/>
    </row>
    <row r="811" spans="1:74" x14ac:dyDescent="0.25">
      <c r="A811" s="44">
        <f t="shared" si="119"/>
        <v>2016</v>
      </c>
      <c r="B811" s="44" t="str">
        <f t="shared" si="119"/>
        <v>JUNIO</v>
      </c>
      <c r="C811" s="44">
        <v>10</v>
      </c>
      <c r="D811" s="44" t="str">
        <f t="shared" si="118"/>
        <v>JUNIO 2016 / 9</v>
      </c>
      <c r="E811" s="104">
        <v>9</v>
      </c>
      <c r="F811" s="78">
        <v>42549</v>
      </c>
      <c r="G811" s="124">
        <v>64430</v>
      </c>
      <c r="H811" s="124" t="s">
        <v>19</v>
      </c>
      <c r="I811" s="108">
        <v>0.54910000000000003</v>
      </c>
      <c r="J811" s="93">
        <v>108</v>
      </c>
      <c r="K811" s="109">
        <v>29</v>
      </c>
      <c r="L811" s="109">
        <v>1.7</v>
      </c>
      <c r="M811" s="109">
        <v>0</v>
      </c>
      <c r="N811" s="108" t="s">
        <v>20</v>
      </c>
      <c r="O811" s="112">
        <v>3</v>
      </c>
      <c r="P811" s="110" t="s">
        <v>21</v>
      </c>
      <c r="Q811" s="121">
        <v>21248</v>
      </c>
      <c r="R811" s="108">
        <v>1.05</v>
      </c>
      <c r="S811" s="414"/>
      <c r="T811" s="99">
        <v>0.52</v>
      </c>
      <c r="U811" s="99">
        <v>0.56999999999999995</v>
      </c>
      <c r="V811" s="90">
        <v>80</v>
      </c>
      <c r="W811" s="90">
        <v>170</v>
      </c>
      <c r="X811" s="90">
        <v>36</v>
      </c>
      <c r="Y811" s="90">
        <v>2</v>
      </c>
      <c r="Z811" s="90">
        <v>3</v>
      </c>
      <c r="AA811" s="230"/>
      <c r="AB811" s="115">
        <v>9</v>
      </c>
      <c r="AC811" s="66">
        <v>42531</v>
      </c>
      <c r="AD811" s="67">
        <v>64064</v>
      </c>
      <c r="AE811" s="68" t="s">
        <v>148</v>
      </c>
      <c r="AF811" s="69">
        <v>0.5615</v>
      </c>
      <c r="AG811" s="69">
        <v>92</v>
      </c>
      <c r="AH811" s="69">
        <v>34</v>
      </c>
      <c r="AI811" s="70">
        <v>0.64</v>
      </c>
      <c r="AJ811" s="70">
        <v>0</v>
      </c>
      <c r="AK811" s="71" t="s">
        <v>20</v>
      </c>
      <c r="AL811" s="69">
        <v>40</v>
      </c>
      <c r="AM811" s="71" t="s">
        <v>35</v>
      </c>
      <c r="AN811" s="70">
        <v>21181</v>
      </c>
      <c r="AO811" s="70">
        <v>0.97</v>
      </c>
      <c r="AP811" s="409"/>
      <c r="AQ811" s="99">
        <v>0.52</v>
      </c>
      <c r="AR811" s="99">
        <v>0.56999999999999995</v>
      </c>
      <c r="AS811" s="90">
        <v>80</v>
      </c>
      <c r="AT811" s="90">
        <v>170</v>
      </c>
      <c r="AU811" s="90">
        <v>36</v>
      </c>
      <c r="AV811" s="90">
        <v>2</v>
      </c>
      <c r="AW811" s="90">
        <v>3</v>
      </c>
      <c r="AX811" s="230"/>
      <c r="AY811" s="104"/>
      <c r="AZ811" s="104"/>
      <c r="BA811" s="104"/>
      <c r="BB811" s="104"/>
      <c r="BC811" s="104"/>
      <c r="BD811" s="104"/>
      <c r="BE811" s="104"/>
      <c r="BF811" s="104"/>
      <c r="BG811" s="104"/>
      <c r="BH811" s="104"/>
      <c r="BI811" s="104"/>
      <c r="BJ811" s="104"/>
      <c r="BK811" s="104"/>
      <c r="BL811" s="104"/>
      <c r="BM811" s="104"/>
      <c r="BN811" s="421"/>
      <c r="BO811" s="104"/>
      <c r="BP811" s="104"/>
      <c r="BQ811" s="104"/>
      <c r="BR811" s="104"/>
      <c r="BS811" s="104"/>
      <c r="BT811" s="104"/>
      <c r="BU811" s="104"/>
    </row>
    <row r="812" spans="1:74" x14ac:dyDescent="0.25">
      <c r="A812" s="44">
        <f t="shared" si="119"/>
        <v>2016</v>
      </c>
      <c r="B812" s="44" t="str">
        <f t="shared" si="119"/>
        <v>JUNIO</v>
      </c>
      <c r="C812" s="44">
        <v>11</v>
      </c>
      <c r="D812" s="44" t="str">
        <f t="shared" si="118"/>
        <v>JUNIO 2016 / 10</v>
      </c>
      <c r="E812" s="104"/>
      <c r="F812" s="77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Q812" s="113"/>
      <c r="R812" s="113"/>
      <c r="S812" s="415"/>
      <c r="T812" s="113"/>
      <c r="U812" s="113"/>
      <c r="V812" s="104"/>
      <c r="W812" s="104"/>
      <c r="X812" s="104"/>
      <c r="Y812" s="104"/>
      <c r="Z812" s="104"/>
      <c r="AA812" s="230"/>
      <c r="AB812" s="115">
        <v>10</v>
      </c>
      <c r="AC812" s="66">
        <v>42532</v>
      </c>
      <c r="AD812" s="67">
        <v>64084</v>
      </c>
      <c r="AE812" s="68" t="s">
        <v>36</v>
      </c>
      <c r="AF812" s="69">
        <v>0.56259999999999999</v>
      </c>
      <c r="AG812" s="69">
        <v>89</v>
      </c>
      <c r="AH812" s="69">
        <v>34</v>
      </c>
      <c r="AI812" s="70">
        <v>0.79</v>
      </c>
      <c r="AJ812" s="70">
        <v>0</v>
      </c>
      <c r="AK812" s="71" t="s">
        <v>20</v>
      </c>
      <c r="AL812" s="69">
        <v>40</v>
      </c>
      <c r="AM812" s="71" t="s">
        <v>35</v>
      </c>
      <c r="AN812" s="70">
        <v>21193</v>
      </c>
      <c r="AO812" s="70">
        <v>0.57999999999999996</v>
      </c>
      <c r="AP812" s="409"/>
      <c r="AQ812" s="99">
        <v>0.52</v>
      </c>
      <c r="AR812" s="99">
        <v>0.56999999999999995</v>
      </c>
      <c r="AS812" s="90">
        <v>80</v>
      </c>
      <c r="AT812" s="90">
        <v>170</v>
      </c>
      <c r="AU812" s="90">
        <v>36</v>
      </c>
      <c r="AV812" s="90">
        <v>2</v>
      </c>
      <c r="AW812" s="90">
        <v>3</v>
      </c>
      <c r="AX812" s="230"/>
      <c r="AY812" s="104"/>
      <c r="AZ812" s="104"/>
      <c r="BA812" s="104"/>
      <c r="BB812" s="104"/>
      <c r="BC812" s="104"/>
      <c r="BD812" s="104"/>
      <c r="BE812" s="104"/>
      <c r="BF812" s="104"/>
      <c r="BG812" s="104"/>
      <c r="BH812" s="104"/>
      <c r="BI812" s="104"/>
      <c r="BJ812" s="104"/>
      <c r="BK812" s="104"/>
      <c r="BL812" s="104"/>
      <c r="BM812" s="104"/>
      <c r="BN812" s="421"/>
      <c r="BO812" s="104"/>
      <c r="BP812" s="104"/>
      <c r="BQ812" s="104"/>
      <c r="BR812" s="104"/>
      <c r="BS812" s="104"/>
      <c r="BT812" s="104"/>
      <c r="BU812" s="104"/>
    </row>
    <row r="813" spans="1:74" x14ac:dyDescent="0.25">
      <c r="A813" s="44">
        <f t="shared" si="119"/>
        <v>2016</v>
      </c>
      <c r="B813" s="44" t="str">
        <f t="shared" si="119"/>
        <v>JUNIO</v>
      </c>
      <c r="C813" s="44">
        <v>12</v>
      </c>
      <c r="D813" s="44" t="str">
        <f t="shared" si="118"/>
        <v>JUNIO 2016 / 11</v>
      </c>
      <c r="E813" s="104"/>
      <c r="F813" s="77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Q813" s="113"/>
      <c r="R813" s="113"/>
      <c r="S813" s="415"/>
      <c r="T813" s="113"/>
      <c r="U813" s="113"/>
      <c r="V813" s="104"/>
      <c r="W813" s="104"/>
      <c r="X813" s="104"/>
      <c r="Y813" s="104"/>
      <c r="Z813" s="104"/>
      <c r="AA813" s="230"/>
      <c r="AB813" s="115">
        <v>11</v>
      </c>
      <c r="AC813" s="66">
        <v>42534</v>
      </c>
      <c r="AD813" s="67">
        <v>64121</v>
      </c>
      <c r="AE813" s="68" t="s">
        <v>148</v>
      </c>
      <c r="AF813" s="69">
        <v>0.56000000000000005</v>
      </c>
      <c r="AG813" s="69">
        <v>92</v>
      </c>
      <c r="AH813" s="69">
        <v>34</v>
      </c>
      <c r="AI813" s="70">
        <v>0.42</v>
      </c>
      <c r="AJ813" s="70">
        <v>0</v>
      </c>
      <c r="AK813" s="71" t="s">
        <v>20</v>
      </c>
      <c r="AL813" s="69">
        <v>43</v>
      </c>
      <c r="AM813" s="71" t="s">
        <v>35</v>
      </c>
      <c r="AN813" s="70">
        <v>21193</v>
      </c>
      <c r="AO813" s="70">
        <v>1.24</v>
      </c>
      <c r="AP813" s="409"/>
      <c r="AQ813" s="99">
        <v>0.52</v>
      </c>
      <c r="AR813" s="99">
        <v>0.56999999999999995</v>
      </c>
      <c r="AS813" s="90">
        <v>80</v>
      </c>
      <c r="AT813" s="90">
        <v>170</v>
      </c>
      <c r="AU813" s="90">
        <v>36</v>
      </c>
      <c r="AV813" s="90">
        <v>2</v>
      </c>
      <c r="AW813" s="90">
        <v>3</v>
      </c>
      <c r="AX813" s="230"/>
      <c r="AY813" s="104"/>
      <c r="AZ813" s="104"/>
      <c r="BA813" s="104"/>
      <c r="BB813" s="104"/>
      <c r="BC813" s="104"/>
      <c r="BD813" s="104"/>
      <c r="BE813" s="104"/>
      <c r="BF813" s="104"/>
      <c r="BG813" s="104"/>
      <c r="BH813" s="104"/>
      <c r="BI813" s="104"/>
      <c r="BJ813" s="104"/>
      <c r="BK813" s="104"/>
      <c r="BL813" s="104"/>
      <c r="BM813" s="104"/>
      <c r="BN813" s="421"/>
      <c r="BO813" s="104"/>
      <c r="BP813" s="104"/>
      <c r="BQ813" s="104"/>
      <c r="BR813" s="104"/>
      <c r="BS813" s="104"/>
      <c r="BT813" s="104"/>
      <c r="BU813" s="104"/>
    </row>
    <row r="814" spans="1:74" x14ac:dyDescent="0.25">
      <c r="A814" s="44">
        <f t="shared" si="119"/>
        <v>2016</v>
      </c>
      <c r="B814" s="44" t="str">
        <f t="shared" si="119"/>
        <v>JUNIO</v>
      </c>
      <c r="C814" s="44">
        <v>13</v>
      </c>
      <c r="D814" s="44" t="str">
        <f t="shared" si="118"/>
        <v>JUNIO 2016 / 12</v>
      </c>
      <c r="E814" s="104"/>
      <c r="F814" s="77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Q814" s="113"/>
      <c r="R814" s="113"/>
      <c r="S814" s="415"/>
      <c r="T814" s="113"/>
      <c r="U814" s="113"/>
      <c r="V814" s="104"/>
      <c r="W814" s="104"/>
      <c r="X814" s="104"/>
      <c r="Y814" s="104"/>
      <c r="Z814" s="104"/>
      <c r="AA814" s="230"/>
      <c r="AB814" s="115">
        <v>12</v>
      </c>
      <c r="AC814" s="66">
        <v>42535</v>
      </c>
      <c r="AD814" s="67">
        <v>64140</v>
      </c>
      <c r="AE814" s="68" t="s">
        <v>36</v>
      </c>
      <c r="AF814" s="69">
        <v>0.5605</v>
      </c>
      <c r="AG814" s="69">
        <v>93</v>
      </c>
      <c r="AH814" s="69">
        <v>34</v>
      </c>
      <c r="AI814" s="70">
        <v>0.54</v>
      </c>
      <c r="AJ814" s="70">
        <v>0</v>
      </c>
      <c r="AK814" s="71" t="s">
        <v>20</v>
      </c>
      <c r="AL814" s="69">
        <v>43</v>
      </c>
      <c r="AM814" s="71" t="s">
        <v>35</v>
      </c>
      <c r="AN814" s="70">
        <v>21196</v>
      </c>
      <c r="AO814" s="70">
        <v>0.88</v>
      </c>
      <c r="AP814" s="409"/>
      <c r="AQ814" s="99">
        <v>0.52</v>
      </c>
      <c r="AR814" s="99">
        <v>0.56999999999999995</v>
      </c>
      <c r="AS814" s="90">
        <v>80</v>
      </c>
      <c r="AT814" s="90">
        <v>170</v>
      </c>
      <c r="AU814" s="90">
        <v>36</v>
      </c>
      <c r="AV814" s="90">
        <v>2</v>
      </c>
      <c r="AW814" s="90">
        <v>3</v>
      </c>
      <c r="AX814" s="230"/>
      <c r="AY814" s="104"/>
      <c r="AZ814" s="104"/>
      <c r="BA814" s="104"/>
      <c r="BB814" s="104"/>
      <c r="BC814" s="104"/>
      <c r="BD814" s="104"/>
      <c r="BE814" s="104"/>
      <c r="BF814" s="104"/>
      <c r="BG814" s="104"/>
      <c r="BH814" s="104"/>
      <c r="BI814" s="104"/>
      <c r="BJ814" s="104"/>
      <c r="BK814" s="104"/>
      <c r="BL814" s="104"/>
      <c r="BM814" s="104"/>
      <c r="BN814" s="421"/>
      <c r="BO814" s="104"/>
      <c r="BP814" s="104"/>
      <c r="BQ814" s="104"/>
      <c r="BR814" s="104"/>
      <c r="BS814" s="104"/>
      <c r="BT814" s="104"/>
      <c r="BU814" s="104"/>
    </row>
    <row r="815" spans="1:74" x14ac:dyDescent="0.25">
      <c r="A815" s="44">
        <f t="shared" si="119"/>
        <v>2016</v>
      </c>
      <c r="B815" s="44" t="str">
        <f t="shared" si="119"/>
        <v>JUNIO</v>
      </c>
      <c r="C815" s="44">
        <v>14</v>
      </c>
      <c r="D815" s="44" t="str">
        <f t="shared" si="118"/>
        <v>JUNIO 2016 / 13</v>
      </c>
      <c r="E815" s="104"/>
      <c r="F815" s="77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Q815" s="113"/>
      <c r="R815" s="113"/>
      <c r="S815" s="415"/>
      <c r="T815" s="113"/>
      <c r="U815" s="113"/>
      <c r="V815" s="104"/>
      <c r="W815" s="104"/>
      <c r="X815" s="104"/>
      <c r="Y815" s="104"/>
      <c r="Z815" s="104"/>
      <c r="AA815" s="230"/>
      <c r="AB815" s="115">
        <v>13</v>
      </c>
      <c r="AC815" s="66">
        <v>42537</v>
      </c>
      <c r="AD815" s="67">
        <v>64193</v>
      </c>
      <c r="AE815" s="68" t="s">
        <v>148</v>
      </c>
      <c r="AF815" s="72">
        <v>0.5595</v>
      </c>
      <c r="AG815" s="69">
        <v>100</v>
      </c>
      <c r="AH815" s="69">
        <v>34</v>
      </c>
      <c r="AI815" s="70">
        <v>0.24</v>
      </c>
      <c r="AJ815" s="70">
        <v>0</v>
      </c>
      <c r="AK815" s="71" t="s">
        <v>20</v>
      </c>
      <c r="AL815" s="69">
        <v>43</v>
      </c>
      <c r="AM815" s="71" t="s">
        <v>35</v>
      </c>
      <c r="AN815" s="70">
        <v>21184</v>
      </c>
      <c r="AO815" s="70">
        <v>2.0499999999999998</v>
      </c>
      <c r="AP815" s="409"/>
      <c r="AQ815" s="99">
        <v>0.52</v>
      </c>
      <c r="AR815" s="99">
        <v>0.56999999999999995</v>
      </c>
      <c r="AS815" s="90">
        <v>80</v>
      </c>
      <c r="AT815" s="90">
        <v>170</v>
      </c>
      <c r="AU815" s="90">
        <v>36</v>
      </c>
      <c r="AV815" s="90">
        <v>2</v>
      </c>
      <c r="AW815" s="90">
        <v>3</v>
      </c>
      <c r="AX815" s="230"/>
      <c r="AY815" s="104"/>
      <c r="AZ815" s="104"/>
      <c r="BA815" s="104"/>
      <c r="BB815" s="104"/>
      <c r="BC815" s="104"/>
      <c r="BD815" s="104"/>
      <c r="BE815" s="104"/>
      <c r="BF815" s="104"/>
      <c r="BG815" s="104"/>
      <c r="BH815" s="104"/>
      <c r="BI815" s="104"/>
      <c r="BJ815" s="104"/>
      <c r="BK815" s="104"/>
      <c r="BL815" s="104"/>
      <c r="BM815" s="104"/>
      <c r="BN815" s="421"/>
      <c r="BO815" s="104"/>
      <c r="BP815" s="104"/>
      <c r="BQ815" s="104"/>
      <c r="BR815" s="104"/>
      <c r="BS815" s="104"/>
      <c r="BT815" s="104"/>
      <c r="BU815" s="104"/>
    </row>
    <row r="816" spans="1:74" x14ac:dyDescent="0.25">
      <c r="A816" s="44">
        <f t="shared" si="119"/>
        <v>2016</v>
      </c>
      <c r="B816" s="44" t="str">
        <f t="shared" si="119"/>
        <v>JUNIO</v>
      </c>
      <c r="C816" s="44">
        <v>15</v>
      </c>
      <c r="D816" s="44" t="str">
        <f t="shared" si="118"/>
        <v>JUNIO 2016 / 14</v>
      </c>
      <c r="E816" s="104"/>
      <c r="F816" s="77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Q816" s="113"/>
      <c r="R816" s="113"/>
      <c r="S816" s="415"/>
      <c r="T816" s="113"/>
      <c r="U816" s="113"/>
      <c r="V816" s="104"/>
      <c r="W816" s="104"/>
      <c r="X816" s="104"/>
      <c r="Y816" s="104"/>
      <c r="Z816" s="104"/>
      <c r="AA816" s="230"/>
      <c r="AB816" s="115">
        <v>14</v>
      </c>
      <c r="AC816" s="66">
        <v>42537</v>
      </c>
      <c r="AD816" s="67">
        <v>64167</v>
      </c>
      <c r="AE816" s="68" t="s">
        <v>214</v>
      </c>
      <c r="AF816" s="72">
        <v>0.55689999999999995</v>
      </c>
      <c r="AG816" s="69">
        <v>101</v>
      </c>
      <c r="AH816" s="69">
        <v>34</v>
      </c>
      <c r="AI816" s="70">
        <v>1.27</v>
      </c>
      <c r="AJ816" s="70">
        <v>0</v>
      </c>
      <c r="AK816" s="71" t="s">
        <v>215</v>
      </c>
      <c r="AL816" s="69">
        <v>43</v>
      </c>
      <c r="AM816" s="71" t="s">
        <v>35</v>
      </c>
      <c r="AN816" s="70">
        <v>21215</v>
      </c>
      <c r="AO816" s="70">
        <v>1.03</v>
      </c>
      <c r="AP816" s="409"/>
      <c r="AQ816" s="99">
        <v>0.52</v>
      </c>
      <c r="AR816" s="99">
        <v>0.56999999999999995</v>
      </c>
      <c r="AS816" s="90">
        <v>80</v>
      </c>
      <c r="AT816" s="90">
        <v>170</v>
      </c>
      <c r="AU816" s="90">
        <v>36</v>
      </c>
      <c r="AV816" s="90">
        <v>2</v>
      </c>
      <c r="AW816" s="90">
        <v>3</v>
      </c>
      <c r="AX816" s="230"/>
      <c r="AY816" s="104"/>
      <c r="AZ816" s="104"/>
      <c r="BA816" s="104"/>
      <c r="BB816" s="104"/>
      <c r="BC816" s="104"/>
      <c r="BD816" s="104"/>
      <c r="BE816" s="104"/>
      <c r="BF816" s="104"/>
      <c r="BG816" s="104"/>
      <c r="BH816" s="104"/>
      <c r="BI816" s="104"/>
      <c r="BJ816" s="104"/>
      <c r="BK816" s="104"/>
      <c r="BL816" s="104"/>
      <c r="BM816" s="104"/>
      <c r="BN816" s="421"/>
      <c r="BO816" s="104"/>
      <c r="BP816" s="104"/>
      <c r="BQ816" s="104"/>
      <c r="BR816" s="104"/>
      <c r="BS816" s="104"/>
      <c r="BT816" s="104"/>
      <c r="BU816" s="104"/>
    </row>
    <row r="817" spans="1:73" x14ac:dyDescent="0.25">
      <c r="A817" s="44">
        <f t="shared" si="119"/>
        <v>2016</v>
      </c>
      <c r="B817" s="44" t="str">
        <f t="shared" si="119"/>
        <v>JUNIO</v>
      </c>
      <c r="C817" s="44">
        <v>16</v>
      </c>
      <c r="D817" s="44" t="str">
        <f t="shared" si="118"/>
        <v>JUNIO 2016 / 15</v>
      </c>
      <c r="E817" s="104"/>
      <c r="F817" s="77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Q817" s="113"/>
      <c r="R817" s="113"/>
      <c r="S817" s="415"/>
      <c r="T817" s="113"/>
      <c r="U817" s="113"/>
      <c r="V817" s="104"/>
      <c r="W817" s="104"/>
      <c r="X817" s="104"/>
      <c r="Y817" s="104"/>
      <c r="Z817" s="104"/>
      <c r="AA817" s="230"/>
      <c r="AB817" s="115">
        <v>15</v>
      </c>
      <c r="AC817" s="66">
        <v>42538</v>
      </c>
      <c r="AD817" s="67">
        <v>64218</v>
      </c>
      <c r="AE817" s="68" t="s">
        <v>36</v>
      </c>
      <c r="AF817" s="72">
        <v>0.56510000000000005</v>
      </c>
      <c r="AG817" s="69">
        <v>85</v>
      </c>
      <c r="AH817" s="69">
        <v>34</v>
      </c>
      <c r="AI817" s="70">
        <v>0.56000000000000005</v>
      </c>
      <c r="AJ817" s="70">
        <v>0</v>
      </c>
      <c r="AK817" s="71" t="s">
        <v>216</v>
      </c>
      <c r="AL817" s="69">
        <v>43</v>
      </c>
      <c r="AM817" s="71" t="s">
        <v>35</v>
      </c>
      <c r="AN817" s="70">
        <v>21175</v>
      </c>
      <c r="AO817" s="70">
        <v>0.86</v>
      </c>
      <c r="AP817" s="409"/>
      <c r="AQ817" s="99">
        <v>0.52</v>
      </c>
      <c r="AR817" s="99">
        <v>0.56999999999999995</v>
      </c>
      <c r="AS817" s="90">
        <v>80</v>
      </c>
      <c r="AT817" s="90">
        <v>170</v>
      </c>
      <c r="AU817" s="90">
        <v>36</v>
      </c>
      <c r="AV817" s="90">
        <v>2</v>
      </c>
      <c r="AW817" s="90">
        <v>3</v>
      </c>
      <c r="AX817" s="230"/>
      <c r="AY817" s="104"/>
      <c r="AZ817" s="104"/>
      <c r="BA817" s="104"/>
      <c r="BB817" s="104"/>
      <c r="BC817" s="104"/>
      <c r="BD817" s="104"/>
      <c r="BE817" s="104"/>
      <c r="BF817" s="104"/>
      <c r="BG817" s="104"/>
      <c r="BH817" s="104"/>
      <c r="BI817" s="104"/>
      <c r="BJ817" s="104"/>
      <c r="BK817" s="104"/>
      <c r="BL817" s="104"/>
      <c r="BM817" s="104"/>
      <c r="BN817" s="421"/>
      <c r="BO817" s="104"/>
      <c r="BP817" s="104"/>
      <c r="BQ817" s="104"/>
      <c r="BR817" s="104"/>
      <c r="BS817" s="104"/>
      <c r="BT817" s="104"/>
      <c r="BU817" s="104"/>
    </row>
    <row r="818" spans="1:73" x14ac:dyDescent="0.25">
      <c r="A818" s="44">
        <f t="shared" si="119"/>
        <v>2016</v>
      </c>
      <c r="B818" s="44" t="str">
        <f t="shared" si="119"/>
        <v>JUNIO</v>
      </c>
      <c r="C818" s="44">
        <v>17</v>
      </c>
      <c r="D818" s="44" t="str">
        <f t="shared" si="118"/>
        <v>JUNIO 2016 / 16</v>
      </c>
      <c r="E818" s="104"/>
      <c r="F818" s="77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Q818" s="113"/>
      <c r="R818" s="113"/>
      <c r="S818" s="415"/>
      <c r="T818" s="113"/>
      <c r="U818" s="113"/>
      <c r="V818" s="104"/>
      <c r="W818" s="104"/>
      <c r="X818" s="104"/>
      <c r="Y818" s="104"/>
      <c r="Z818" s="104"/>
      <c r="AA818" s="230"/>
      <c r="AB818" s="115">
        <v>16</v>
      </c>
      <c r="AC818" s="66">
        <v>42539</v>
      </c>
      <c r="AD818" s="67">
        <v>64235</v>
      </c>
      <c r="AE818" s="68" t="s">
        <v>148</v>
      </c>
      <c r="AF818" s="72">
        <v>0.56279999999999997</v>
      </c>
      <c r="AG818" s="69">
        <v>91</v>
      </c>
      <c r="AH818" s="69">
        <v>34</v>
      </c>
      <c r="AI818" s="70">
        <v>0.52</v>
      </c>
      <c r="AJ818" s="70">
        <v>0</v>
      </c>
      <c r="AK818" s="71" t="s">
        <v>217</v>
      </c>
      <c r="AL818" s="69">
        <v>43</v>
      </c>
      <c r="AM818" s="71" t="s">
        <v>35</v>
      </c>
      <c r="AN818" s="70">
        <v>21180</v>
      </c>
      <c r="AO818" s="70">
        <v>1.2</v>
      </c>
      <c r="AP818" s="409"/>
      <c r="AQ818" s="99">
        <v>0.52</v>
      </c>
      <c r="AR818" s="99">
        <v>0.56999999999999995</v>
      </c>
      <c r="AS818" s="90">
        <v>80</v>
      </c>
      <c r="AT818" s="90">
        <v>170</v>
      </c>
      <c r="AU818" s="90">
        <v>36</v>
      </c>
      <c r="AV818" s="90">
        <v>2</v>
      </c>
      <c r="AW818" s="90">
        <v>3</v>
      </c>
      <c r="AX818" s="230"/>
      <c r="AY818" s="104"/>
      <c r="AZ818" s="104"/>
      <c r="BA818" s="104"/>
      <c r="BB818" s="104"/>
      <c r="BC818" s="104"/>
      <c r="BD818" s="104"/>
      <c r="BE818" s="104"/>
      <c r="BF818" s="104"/>
      <c r="BG818" s="104"/>
      <c r="BH818" s="104"/>
      <c r="BI818" s="104"/>
      <c r="BJ818" s="104"/>
      <c r="BK818" s="104"/>
      <c r="BL818" s="104"/>
      <c r="BM818" s="104"/>
      <c r="BN818" s="421"/>
      <c r="BO818" s="104"/>
      <c r="BP818" s="104"/>
      <c r="BQ818" s="104"/>
      <c r="BR818" s="104"/>
      <c r="BS818" s="104"/>
      <c r="BT818" s="104"/>
      <c r="BU818" s="104"/>
    </row>
    <row r="819" spans="1:73" x14ac:dyDescent="0.25">
      <c r="A819" s="44">
        <f t="shared" si="119"/>
        <v>2016</v>
      </c>
      <c r="B819" s="44" t="str">
        <f t="shared" si="119"/>
        <v>JUNIO</v>
      </c>
      <c r="C819" s="44">
        <v>18</v>
      </c>
      <c r="D819" s="44" t="str">
        <f t="shared" si="118"/>
        <v>JUNIO 2016 / 17</v>
      </c>
      <c r="E819" s="104"/>
      <c r="F819" s="77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Q819" s="113"/>
      <c r="R819" s="113"/>
      <c r="S819" s="415"/>
      <c r="T819" s="113"/>
      <c r="U819" s="113"/>
      <c r="V819" s="104"/>
      <c r="W819" s="104"/>
      <c r="X819" s="104"/>
      <c r="Y819" s="104"/>
      <c r="Z819" s="104"/>
      <c r="AA819" s="230"/>
      <c r="AB819" s="115">
        <v>17</v>
      </c>
      <c r="AC819" s="66">
        <v>42540</v>
      </c>
      <c r="AD819" s="67">
        <v>64253</v>
      </c>
      <c r="AE819" s="68" t="s">
        <v>36</v>
      </c>
      <c r="AF819" s="69">
        <v>0.56169999999999998</v>
      </c>
      <c r="AG819" s="69">
        <v>93</v>
      </c>
      <c r="AH819" s="69">
        <v>34</v>
      </c>
      <c r="AI819" s="70">
        <v>0.55000000000000004</v>
      </c>
      <c r="AJ819" s="70">
        <v>0</v>
      </c>
      <c r="AK819" s="71" t="s">
        <v>20</v>
      </c>
      <c r="AL819" s="69">
        <v>43</v>
      </c>
      <c r="AM819" s="71" t="s">
        <v>35</v>
      </c>
      <c r="AN819" s="70">
        <v>21180</v>
      </c>
      <c r="AO819" s="70">
        <v>1.48</v>
      </c>
      <c r="AP819" s="409"/>
      <c r="AQ819" s="99">
        <v>0.52</v>
      </c>
      <c r="AR819" s="99">
        <v>0.56999999999999995</v>
      </c>
      <c r="AS819" s="90">
        <v>80</v>
      </c>
      <c r="AT819" s="90">
        <v>170</v>
      </c>
      <c r="AU819" s="90">
        <v>36</v>
      </c>
      <c r="AV819" s="90">
        <v>2</v>
      </c>
      <c r="AW819" s="90">
        <v>3</v>
      </c>
      <c r="AX819" s="230"/>
      <c r="AY819" s="104"/>
      <c r="AZ819" s="104"/>
      <c r="BA819" s="104"/>
      <c r="BB819" s="104"/>
      <c r="BC819" s="104"/>
      <c r="BD819" s="104"/>
      <c r="BE819" s="104"/>
      <c r="BF819" s="104"/>
      <c r="BG819" s="104"/>
      <c r="BH819" s="104"/>
      <c r="BI819" s="104"/>
      <c r="BJ819" s="104"/>
      <c r="BK819" s="104"/>
      <c r="BL819" s="104"/>
      <c r="BM819" s="104"/>
      <c r="BN819" s="421"/>
      <c r="BO819" s="104"/>
      <c r="BP819" s="104"/>
      <c r="BQ819" s="104"/>
      <c r="BR819" s="104"/>
      <c r="BS819" s="104"/>
      <c r="BT819" s="104"/>
      <c r="BU819" s="104"/>
    </row>
    <row r="820" spans="1:73" x14ac:dyDescent="0.25">
      <c r="A820" s="44">
        <f t="shared" si="119"/>
        <v>2016</v>
      </c>
      <c r="B820" s="44" t="str">
        <f t="shared" si="119"/>
        <v>JUNIO</v>
      </c>
      <c r="C820" s="44">
        <v>19</v>
      </c>
      <c r="D820" s="44" t="str">
        <f t="shared" si="118"/>
        <v>JUNIO 2016 / 18</v>
      </c>
      <c r="E820" s="104"/>
      <c r="F820" s="77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Q820" s="113"/>
      <c r="R820" s="113"/>
      <c r="S820" s="415"/>
      <c r="T820" s="113"/>
      <c r="U820" s="113"/>
      <c r="V820" s="104"/>
      <c r="W820" s="104"/>
      <c r="X820" s="104"/>
      <c r="Y820" s="104"/>
      <c r="Z820" s="104"/>
      <c r="AA820" s="230"/>
      <c r="AB820" s="115">
        <v>18</v>
      </c>
      <c r="AC820" s="66">
        <v>42541</v>
      </c>
      <c r="AD820" s="67">
        <v>64267</v>
      </c>
      <c r="AE820" s="68" t="s">
        <v>148</v>
      </c>
      <c r="AF820" s="69">
        <v>0.56179999999999997</v>
      </c>
      <c r="AG820" s="69">
        <v>92</v>
      </c>
      <c r="AH820" s="69">
        <v>34</v>
      </c>
      <c r="AI820" s="70">
        <v>0.56999999999999995</v>
      </c>
      <c r="AJ820" s="70">
        <v>0</v>
      </c>
      <c r="AK820" s="71" t="s">
        <v>20</v>
      </c>
      <c r="AL820" s="69">
        <v>43</v>
      </c>
      <c r="AM820" s="71" t="s">
        <v>35</v>
      </c>
      <c r="AN820" s="70">
        <v>21183</v>
      </c>
      <c r="AO820" s="70">
        <v>1.29</v>
      </c>
      <c r="AP820" s="409"/>
      <c r="AQ820" s="99">
        <v>0.52</v>
      </c>
      <c r="AR820" s="99">
        <v>0.56999999999999995</v>
      </c>
      <c r="AS820" s="90">
        <v>80</v>
      </c>
      <c r="AT820" s="90">
        <v>170</v>
      </c>
      <c r="AU820" s="90">
        <v>36</v>
      </c>
      <c r="AV820" s="90">
        <v>2</v>
      </c>
      <c r="AW820" s="90">
        <v>3</v>
      </c>
      <c r="AX820" s="230"/>
      <c r="AY820" s="104"/>
      <c r="AZ820" s="104"/>
      <c r="BA820" s="104"/>
      <c r="BB820" s="104"/>
      <c r="BC820" s="104"/>
      <c r="BD820" s="104"/>
      <c r="BE820" s="104"/>
      <c r="BF820" s="104"/>
      <c r="BG820" s="104"/>
      <c r="BH820" s="104"/>
      <c r="BI820" s="104"/>
      <c r="BJ820" s="104"/>
      <c r="BK820" s="104"/>
      <c r="BL820" s="104"/>
      <c r="BM820" s="104"/>
      <c r="BN820" s="421"/>
      <c r="BO820" s="104"/>
      <c r="BP820" s="104"/>
      <c r="BQ820" s="104"/>
      <c r="BR820" s="104"/>
      <c r="BS820" s="104"/>
      <c r="BT820" s="104"/>
      <c r="BU820" s="104"/>
    </row>
    <row r="821" spans="1:73" x14ac:dyDescent="0.25">
      <c r="A821" s="44">
        <f t="shared" si="119"/>
        <v>2016</v>
      </c>
      <c r="B821" s="44" t="str">
        <f t="shared" si="119"/>
        <v>JUNIO</v>
      </c>
      <c r="C821" s="44">
        <v>20</v>
      </c>
      <c r="D821" s="44" t="str">
        <f t="shared" si="118"/>
        <v>JUNIO 2016 / 19</v>
      </c>
      <c r="E821" s="104"/>
      <c r="F821" s="77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Q821" s="113"/>
      <c r="R821" s="113"/>
      <c r="S821" s="415"/>
      <c r="T821" s="113"/>
      <c r="U821" s="113"/>
      <c r="V821" s="104"/>
      <c r="W821" s="104"/>
      <c r="X821" s="104"/>
      <c r="Y821" s="104"/>
      <c r="Z821" s="104"/>
      <c r="AA821" s="230"/>
      <c r="AB821" s="115">
        <v>19</v>
      </c>
      <c r="AC821" s="66">
        <v>42542</v>
      </c>
      <c r="AD821" s="67">
        <v>64296</v>
      </c>
      <c r="AE821" s="68" t="s">
        <v>36</v>
      </c>
      <c r="AF821" s="69">
        <v>0.56200000000000006</v>
      </c>
      <c r="AG821" s="69">
        <v>90</v>
      </c>
      <c r="AH821" s="69">
        <v>34</v>
      </c>
      <c r="AI821" s="70">
        <v>0.6</v>
      </c>
      <c r="AJ821" s="70">
        <v>0</v>
      </c>
      <c r="AK821" s="71" t="s">
        <v>20</v>
      </c>
      <c r="AL821" s="69">
        <v>43</v>
      </c>
      <c r="AM821" s="71" t="s">
        <v>35</v>
      </c>
      <c r="AN821" s="70">
        <v>21188</v>
      </c>
      <c r="AO821" s="70">
        <v>0.89</v>
      </c>
      <c r="AP821" s="409"/>
      <c r="AQ821" s="99">
        <v>0.52</v>
      </c>
      <c r="AR821" s="99">
        <v>0.56999999999999995</v>
      </c>
      <c r="AS821" s="90">
        <v>80</v>
      </c>
      <c r="AT821" s="90">
        <v>170</v>
      </c>
      <c r="AU821" s="90">
        <v>36</v>
      </c>
      <c r="AV821" s="90">
        <v>2</v>
      </c>
      <c r="AW821" s="90">
        <v>3</v>
      </c>
      <c r="AX821" s="230"/>
      <c r="AY821" s="104"/>
      <c r="AZ821" s="104"/>
      <c r="BA821" s="104"/>
      <c r="BB821" s="104"/>
      <c r="BC821" s="104"/>
      <c r="BD821" s="104"/>
      <c r="BE821" s="104"/>
      <c r="BF821" s="104"/>
      <c r="BG821" s="104"/>
      <c r="BH821" s="104"/>
      <c r="BI821" s="104"/>
      <c r="BJ821" s="104"/>
      <c r="BK821" s="104"/>
      <c r="BL821" s="104"/>
      <c r="BM821" s="104"/>
      <c r="BN821" s="421"/>
      <c r="BO821" s="104"/>
      <c r="BP821" s="104"/>
      <c r="BQ821" s="104"/>
      <c r="BR821" s="104"/>
      <c r="BS821" s="104"/>
      <c r="BT821" s="104"/>
      <c r="BU821" s="104"/>
    </row>
    <row r="822" spans="1:73" x14ac:dyDescent="0.25">
      <c r="A822" s="44">
        <f t="shared" si="119"/>
        <v>2016</v>
      </c>
      <c r="B822" s="44" t="str">
        <f t="shared" si="119"/>
        <v>JUNIO</v>
      </c>
      <c r="C822" s="44">
        <v>21</v>
      </c>
      <c r="D822" s="44" t="str">
        <f t="shared" si="118"/>
        <v>JUNIO 2016 / 20</v>
      </c>
      <c r="E822" s="104"/>
      <c r="F822" s="77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Q822" s="113"/>
      <c r="R822" s="113"/>
      <c r="S822" s="415"/>
      <c r="T822" s="113"/>
      <c r="U822" s="113"/>
      <c r="V822" s="104"/>
      <c r="W822" s="104"/>
      <c r="X822" s="104"/>
      <c r="Y822" s="104"/>
      <c r="Z822" s="104"/>
      <c r="AA822" s="230"/>
      <c r="AB822" s="115">
        <v>20</v>
      </c>
      <c r="AC822" s="66">
        <v>42543</v>
      </c>
      <c r="AD822" s="67">
        <v>64323</v>
      </c>
      <c r="AE822" s="68" t="s">
        <v>148</v>
      </c>
      <c r="AF822" s="69">
        <v>0.56289999999999996</v>
      </c>
      <c r="AG822" s="69">
        <v>89</v>
      </c>
      <c r="AH822" s="69">
        <v>34</v>
      </c>
      <c r="AI822" s="70">
        <v>0.62</v>
      </c>
      <c r="AJ822" s="70">
        <v>0</v>
      </c>
      <c r="AK822" s="71" t="s">
        <v>20</v>
      </c>
      <c r="AL822" s="69">
        <v>43</v>
      </c>
      <c r="AM822" s="71" t="s">
        <v>35</v>
      </c>
      <c r="AN822" s="70">
        <v>21185</v>
      </c>
      <c r="AO822" s="70">
        <v>0.86</v>
      </c>
      <c r="AP822" s="409"/>
      <c r="AQ822" s="99">
        <v>0.52</v>
      </c>
      <c r="AR822" s="99">
        <v>0.56999999999999995</v>
      </c>
      <c r="AS822" s="90">
        <v>80</v>
      </c>
      <c r="AT822" s="90">
        <v>170</v>
      </c>
      <c r="AU822" s="90">
        <v>36</v>
      </c>
      <c r="AV822" s="90">
        <v>2</v>
      </c>
      <c r="AW822" s="90">
        <v>3</v>
      </c>
      <c r="AX822" s="230"/>
      <c r="AY822" s="104"/>
      <c r="AZ822" s="104"/>
      <c r="BA822" s="104"/>
      <c r="BB822" s="104"/>
      <c r="BC822" s="104"/>
      <c r="BD822" s="104"/>
      <c r="BE822" s="104"/>
      <c r="BF822" s="104"/>
      <c r="BG822" s="104"/>
      <c r="BH822" s="104"/>
      <c r="BI822" s="104"/>
      <c r="BJ822" s="104"/>
      <c r="BK822" s="104"/>
      <c r="BL822" s="104"/>
      <c r="BM822" s="104"/>
      <c r="BN822" s="421"/>
      <c r="BO822" s="104"/>
      <c r="BP822" s="104"/>
      <c r="BQ822" s="104"/>
      <c r="BR822" s="104"/>
      <c r="BS822" s="104"/>
      <c r="BT822" s="104"/>
      <c r="BU822" s="104"/>
    </row>
    <row r="823" spans="1:73" x14ac:dyDescent="0.25">
      <c r="A823" s="44">
        <f t="shared" si="119"/>
        <v>2016</v>
      </c>
      <c r="B823" s="44" t="str">
        <f t="shared" si="119"/>
        <v>JUNIO</v>
      </c>
      <c r="C823" s="44">
        <v>22</v>
      </c>
      <c r="D823" s="44" t="str">
        <f t="shared" si="118"/>
        <v>JUNIO 2016 / 21</v>
      </c>
      <c r="E823" s="104"/>
      <c r="F823" s="77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Q823" s="113"/>
      <c r="R823" s="113"/>
      <c r="S823" s="415"/>
      <c r="T823" s="113"/>
      <c r="U823" s="113"/>
      <c r="V823" s="104"/>
      <c r="W823" s="104"/>
      <c r="X823" s="104"/>
      <c r="Y823" s="104"/>
      <c r="Z823" s="104"/>
      <c r="AA823" s="230"/>
      <c r="AB823" s="115">
        <v>21</v>
      </c>
      <c r="AC823" s="66">
        <v>42544</v>
      </c>
      <c r="AD823" s="67">
        <v>64345</v>
      </c>
      <c r="AE823" s="68" t="s">
        <v>36</v>
      </c>
      <c r="AF823" s="72">
        <v>0.56240000000000001</v>
      </c>
      <c r="AG823" s="69">
        <v>91</v>
      </c>
      <c r="AH823" s="69">
        <v>34</v>
      </c>
      <c r="AI823" s="70">
        <v>0.62</v>
      </c>
      <c r="AJ823" s="70">
        <v>0</v>
      </c>
      <c r="AK823" s="71" t="s">
        <v>20</v>
      </c>
      <c r="AL823" s="69">
        <v>43</v>
      </c>
      <c r="AM823" s="71" t="s">
        <v>35</v>
      </c>
      <c r="AN823" s="70">
        <v>21182</v>
      </c>
      <c r="AO823" s="70">
        <v>1.19</v>
      </c>
      <c r="AP823" s="409"/>
      <c r="AQ823" s="99">
        <v>0.52</v>
      </c>
      <c r="AR823" s="99">
        <v>0.56999999999999995</v>
      </c>
      <c r="AS823" s="90">
        <v>80</v>
      </c>
      <c r="AT823" s="90">
        <v>170</v>
      </c>
      <c r="AU823" s="90">
        <v>36</v>
      </c>
      <c r="AV823" s="90">
        <v>2</v>
      </c>
      <c r="AW823" s="90">
        <v>3</v>
      </c>
      <c r="AX823" s="230"/>
      <c r="AY823" s="104"/>
      <c r="AZ823" s="104"/>
      <c r="BA823" s="104"/>
      <c r="BB823" s="104"/>
      <c r="BC823" s="104"/>
      <c r="BD823" s="104"/>
      <c r="BE823" s="104"/>
      <c r="BF823" s="104"/>
      <c r="BG823" s="104"/>
      <c r="BH823" s="104"/>
      <c r="BI823" s="104"/>
      <c r="BJ823" s="104"/>
      <c r="BK823" s="104"/>
      <c r="BL823" s="104"/>
      <c r="BM823" s="104"/>
      <c r="BN823" s="421"/>
      <c r="BO823" s="104"/>
      <c r="BP823" s="104"/>
      <c r="BQ823" s="104"/>
      <c r="BR823" s="104"/>
      <c r="BS823" s="104"/>
      <c r="BT823" s="104"/>
      <c r="BU823" s="104"/>
    </row>
    <row r="824" spans="1:73" x14ac:dyDescent="0.25">
      <c r="A824" s="44">
        <f t="shared" si="119"/>
        <v>2016</v>
      </c>
      <c r="B824" s="44" t="str">
        <f t="shared" si="119"/>
        <v>JUNIO</v>
      </c>
      <c r="C824" s="44">
        <v>23</v>
      </c>
      <c r="D824" s="44" t="str">
        <f t="shared" si="118"/>
        <v>JUNIO 2016 / 22</v>
      </c>
      <c r="E824" s="104"/>
      <c r="F824" s="77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Q824" s="113"/>
      <c r="R824" s="113"/>
      <c r="S824" s="415"/>
      <c r="T824" s="113"/>
      <c r="U824" s="113"/>
      <c r="V824" s="104"/>
      <c r="W824" s="104"/>
      <c r="X824" s="104"/>
      <c r="Y824" s="104"/>
      <c r="Z824" s="104"/>
      <c r="AA824" s="230"/>
      <c r="AB824" s="115">
        <v>22</v>
      </c>
      <c r="AC824" s="66">
        <v>42545</v>
      </c>
      <c r="AD824" s="67">
        <v>64376</v>
      </c>
      <c r="AE824" s="68" t="s">
        <v>148</v>
      </c>
      <c r="AF824" s="69">
        <v>0.56200000000000006</v>
      </c>
      <c r="AG824" s="69">
        <v>92</v>
      </c>
      <c r="AH824" s="69">
        <v>34</v>
      </c>
      <c r="AI824" s="70">
        <v>0.65</v>
      </c>
      <c r="AJ824" s="70">
        <v>0</v>
      </c>
      <c r="AK824" s="71" t="s">
        <v>20</v>
      </c>
      <c r="AL824" s="69">
        <v>43</v>
      </c>
      <c r="AM824" s="71" t="s">
        <v>35</v>
      </c>
      <c r="AN824" s="70">
        <v>21180</v>
      </c>
      <c r="AO824" s="70">
        <v>1.39</v>
      </c>
      <c r="AP824" s="409"/>
      <c r="AQ824" s="99">
        <v>0.52</v>
      </c>
      <c r="AR824" s="99">
        <v>0.56999999999999995</v>
      </c>
      <c r="AS824" s="90">
        <v>80</v>
      </c>
      <c r="AT824" s="90">
        <v>170</v>
      </c>
      <c r="AU824" s="90">
        <v>36</v>
      </c>
      <c r="AV824" s="90">
        <v>2</v>
      </c>
      <c r="AW824" s="90">
        <v>3</v>
      </c>
      <c r="AX824" s="230"/>
      <c r="AY824" s="104"/>
      <c r="AZ824" s="104"/>
      <c r="BA824" s="104"/>
      <c r="BB824" s="104"/>
      <c r="BC824" s="104"/>
      <c r="BD824" s="104"/>
      <c r="BE824" s="104"/>
      <c r="BF824" s="104"/>
      <c r="BG824" s="104"/>
      <c r="BH824" s="104"/>
      <c r="BI824" s="104"/>
      <c r="BJ824" s="104"/>
      <c r="BK824" s="104"/>
      <c r="BL824" s="104"/>
      <c r="BM824" s="104"/>
      <c r="BN824" s="421"/>
      <c r="BO824" s="104"/>
      <c r="BP824" s="104"/>
      <c r="BQ824" s="104"/>
      <c r="BR824" s="104"/>
      <c r="BS824" s="104"/>
      <c r="BT824" s="104"/>
      <c r="BU824" s="104"/>
    </row>
    <row r="825" spans="1:73" x14ac:dyDescent="0.25">
      <c r="A825" s="44">
        <f t="shared" si="119"/>
        <v>2016</v>
      </c>
      <c r="B825" s="44" t="str">
        <f t="shared" si="119"/>
        <v>JUNIO</v>
      </c>
      <c r="C825" s="44">
        <v>24</v>
      </c>
      <c r="D825" s="44" t="str">
        <f t="shared" si="118"/>
        <v>JUNIO 2016 / 23</v>
      </c>
      <c r="E825" s="104"/>
      <c r="F825" s="77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Q825" s="113"/>
      <c r="R825" s="113"/>
      <c r="S825" s="415"/>
      <c r="T825" s="113"/>
      <c r="U825" s="113"/>
      <c r="V825" s="104"/>
      <c r="W825" s="104"/>
      <c r="X825" s="104"/>
      <c r="Y825" s="104"/>
      <c r="Z825" s="104"/>
      <c r="AA825" s="230"/>
      <c r="AB825" s="115">
        <v>23</v>
      </c>
      <c r="AC825" s="66">
        <v>42546</v>
      </c>
      <c r="AD825" s="67">
        <v>64388</v>
      </c>
      <c r="AE825" s="68" t="s">
        <v>36</v>
      </c>
      <c r="AF825" s="69">
        <v>0.56169999999999998</v>
      </c>
      <c r="AG825" s="69">
        <v>91</v>
      </c>
      <c r="AH825" s="69">
        <v>34</v>
      </c>
      <c r="AI825" s="70">
        <v>0.61</v>
      </c>
      <c r="AJ825" s="70">
        <v>0</v>
      </c>
      <c r="AK825" s="71" t="s">
        <v>20</v>
      </c>
      <c r="AL825" s="69">
        <v>43</v>
      </c>
      <c r="AM825" s="71" t="s">
        <v>35</v>
      </c>
      <c r="AN825" s="70">
        <v>21186</v>
      </c>
      <c r="AO825" s="70">
        <v>1.04</v>
      </c>
      <c r="AP825" s="409"/>
      <c r="AQ825" s="99">
        <v>0.52</v>
      </c>
      <c r="AR825" s="99">
        <v>0.56999999999999995</v>
      </c>
      <c r="AS825" s="90">
        <v>80</v>
      </c>
      <c r="AT825" s="90">
        <v>170</v>
      </c>
      <c r="AU825" s="90">
        <v>36</v>
      </c>
      <c r="AV825" s="90">
        <v>2</v>
      </c>
      <c r="AW825" s="90">
        <v>3</v>
      </c>
      <c r="AX825" s="230"/>
      <c r="AY825" s="104"/>
      <c r="AZ825" s="104"/>
      <c r="BA825" s="104"/>
      <c r="BB825" s="104"/>
      <c r="BC825" s="104"/>
      <c r="BD825" s="104"/>
      <c r="BE825" s="104"/>
      <c r="BF825" s="104"/>
      <c r="BG825" s="104"/>
      <c r="BH825" s="104"/>
      <c r="BI825" s="104"/>
      <c r="BJ825" s="104"/>
      <c r="BK825" s="104"/>
      <c r="BL825" s="104"/>
      <c r="BM825" s="104"/>
      <c r="BN825" s="421"/>
      <c r="BO825" s="104"/>
      <c r="BP825" s="104"/>
      <c r="BQ825" s="104"/>
      <c r="BR825" s="104"/>
      <c r="BS825" s="104"/>
      <c r="BT825" s="104"/>
      <c r="BU825" s="104"/>
    </row>
    <row r="826" spans="1:73" x14ac:dyDescent="0.25">
      <c r="A826" s="44">
        <f t="shared" si="119"/>
        <v>2016</v>
      </c>
      <c r="B826" s="44" t="str">
        <f t="shared" si="119"/>
        <v>JUNIO</v>
      </c>
      <c r="C826" s="44">
        <v>25</v>
      </c>
      <c r="D826" s="44" t="str">
        <f t="shared" si="118"/>
        <v>JUNIO 2016 / 24</v>
      </c>
      <c r="E826" s="104"/>
      <c r="F826" s="77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Q826" s="113"/>
      <c r="R826" s="113"/>
      <c r="S826" s="415"/>
      <c r="T826" s="113"/>
      <c r="U826" s="113"/>
      <c r="V826" s="104"/>
      <c r="W826" s="104"/>
      <c r="X826" s="104"/>
      <c r="Y826" s="104"/>
      <c r="Z826" s="104"/>
      <c r="AA826" s="230"/>
      <c r="AB826" s="115">
        <v>24</v>
      </c>
      <c r="AC826" s="66">
        <v>42548</v>
      </c>
      <c r="AD826" s="67">
        <v>64412</v>
      </c>
      <c r="AE826" s="68" t="s">
        <v>148</v>
      </c>
      <c r="AF826" s="69">
        <v>0.56289999999999996</v>
      </c>
      <c r="AG826" s="69">
        <v>89</v>
      </c>
      <c r="AH826" s="69">
        <v>34</v>
      </c>
      <c r="AI826" s="70">
        <v>0.61</v>
      </c>
      <c r="AJ826" s="70">
        <v>0</v>
      </c>
      <c r="AK826" s="71" t="s">
        <v>20</v>
      </c>
      <c r="AL826" s="69">
        <v>43</v>
      </c>
      <c r="AM826" s="71" t="s">
        <v>35</v>
      </c>
      <c r="AN826" s="70">
        <v>21181</v>
      </c>
      <c r="AO826" s="70">
        <v>0.99</v>
      </c>
      <c r="AP826" s="409"/>
      <c r="AQ826" s="99">
        <v>0.52</v>
      </c>
      <c r="AR826" s="99">
        <v>0.56999999999999995</v>
      </c>
      <c r="AS826" s="90">
        <v>80</v>
      </c>
      <c r="AT826" s="90">
        <v>170</v>
      </c>
      <c r="AU826" s="90">
        <v>36</v>
      </c>
      <c r="AV826" s="90">
        <v>2</v>
      </c>
      <c r="AW826" s="90">
        <v>3</v>
      </c>
      <c r="AX826" s="230"/>
      <c r="AY826" s="104"/>
      <c r="AZ826" s="104"/>
      <c r="BA826" s="104"/>
      <c r="BB826" s="104"/>
      <c r="BC826" s="104"/>
      <c r="BD826" s="104"/>
      <c r="BE826" s="104"/>
      <c r="BF826" s="104"/>
      <c r="BG826" s="104"/>
      <c r="BH826" s="104"/>
      <c r="BI826" s="104"/>
      <c r="BJ826" s="104"/>
      <c r="BK826" s="104"/>
      <c r="BL826" s="104"/>
      <c r="BM826" s="104"/>
      <c r="BN826" s="421"/>
      <c r="BO826" s="104"/>
      <c r="BP826" s="104"/>
      <c r="BQ826" s="104"/>
      <c r="BR826" s="104"/>
      <c r="BS826" s="104"/>
      <c r="BT826" s="104"/>
      <c r="BU826" s="104"/>
    </row>
    <row r="827" spans="1:73" x14ac:dyDescent="0.25">
      <c r="A827" s="44">
        <f t="shared" si="119"/>
        <v>2016</v>
      </c>
      <c r="B827" s="44" t="str">
        <f t="shared" si="119"/>
        <v>JUNIO</v>
      </c>
      <c r="C827" s="44">
        <v>26</v>
      </c>
      <c r="D827" s="44" t="str">
        <f t="shared" si="118"/>
        <v>JUNIO 2016 / 25</v>
      </c>
      <c r="E827" s="104"/>
      <c r="F827" s="77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Q827" s="113"/>
      <c r="R827" s="113"/>
      <c r="S827" s="415"/>
      <c r="T827" s="113"/>
      <c r="U827" s="113"/>
      <c r="V827" s="104"/>
      <c r="W827" s="104"/>
      <c r="X827" s="104"/>
      <c r="Y827" s="104"/>
      <c r="Z827" s="104"/>
      <c r="AA827" s="230"/>
      <c r="AB827" s="115">
        <v>25</v>
      </c>
      <c r="AC827" s="66">
        <v>42549</v>
      </c>
      <c r="AD827" s="67">
        <v>64435</v>
      </c>
      <c r="AE827" s="68" t="s">
        <v>36</v>
      </c>
      <c r="AF827" s="69">
        <v>0.56310000000000004</v>
      </c>
      <c r="AG827" s="69">
        <v>89</v>
      </c>
      <c r="AH827" s="69">
        <v>34</v>
      </c>
      <c r="AI827" s="70">
        <v>0.62</v>
      </c>
      <c r="AJ827" s="70">
        <v>0</v>
      </c>
      <c r="AK827" s="71" t="s">
        <v>20</v>
      </c>
      <c r="AL827" s="69">
        <v>43</v>
      </c>
      <c r="AM827" s="71" t="s">
        <v>35</v>
      </c>
      <c r="AN827" s="70">
        <v>21178</v>
      </c>
      <c r="AO827" s="70">
        <v>1.0900000000000001</v>
      </c>
      <c r="AP827" s="409"/>
      <c r="AQ827" s="99">
        <v>0.52</v>
      </c>
      <c r="AR827" s="99">
        <v>0.56999999999999995</v>
      </c>
      <c r="AS827" s="90">
        <v>80</v>
      </c>
      <c r="AT827" s="90">
        <v>170</v>
      </c>
      <c r="AU827" s="90">
        <v>36</v>
      </c>
      <c r="AV827" s="90">
        <v>2</v>
      </c>
      <c r="AW827" s="90">
        <v>3</v>
      </c>
      <c r="AX827" s="230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  <c r="BK827" s="104"/>
      <c r="BL827" s="104"/>
      <c r="BM827" s="104"/>
      <c r="BN827" s="421"/>
      <c r="BO827" s="104"/>
      <c r="BP827" s="104"/>
      <c r="BQ827" s="104"/>
      <c r="BR827" s="104"/>
      <c r="BS827" s="104"/>
      <c r="BT827" s="104"/>
      <c r="BU827" s="104"/>
    </row>
    <row r="828" spans="1:73" x14ac:dyDescent="0.25">
      <c r="A828" s="44">
        <f t="shared" si="119"/>
        <v>2016</v>
      </c>
      <c r="B828" s="44" t="str">
        <f t="shared" si="119"/>
        <v>JUNIO</v>
      </c>
      <c r="C828" s="44">
        <v>27</v>
      </c>
      <c r="D828" s="44" t="str">
        <f t="shared" si="118"/>
        <v>JUNIO 2016 / 26</v>
      </c>
      <c r="E828" s="104"/>
      <c r="F828" s="77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Q828" s="113"/>
      <c r="R828" s="113"/>
      <c r="S828" s="415"/>
      <c r="T828" s="113"/>
      <c r="U828" s="113"/>
      <c r="V828" s="104"/>
      <c r="W828" s="104"/>
      <c r="X828" s="104"/>
      <c r="Y828" s="104"/>
      <c r="Z828" s="104"/>
      <c r="AA828" s="230"/>
      <c r="AB828" s="115">
        <v>26</v>
      </c>
      <c r="AC828" s="66">
        <v>42550</v>
      </c>
      <c r="AD828" s="67">
        <v>64467</v>
      </c>
      <c r="AE828" s="68" t="s">
        <v>148</v>
      </c>
      <c r="AF828" s="69">
        <v>0.56320000000000003</v>
      </c>
      <c r="AG828" s="69">
        <v>89</v>
      </c>
      <c r="AH828" s="69">
        <v>34</v>
      </c>
      <c r="AI828" s="70">
        <v>0.73</v>
      </c>
      <c r="AJ828" s="70">
        <v>0</v>
      </c>
      <c r="AK828" s="71" t="s">
        <v>20</v>
      </c>
      <c r="AL828" s="69">
        <v>43</v>
      </c>
      <c r="AM828" s="71" t="s">
        <v>35</v>
      </c>
      <c r="AN828" s="70">
        <v>21177</v>
      </c>
      <c r="AO828" s="70">
        <v>1.19</v>
      </c>
      <c r="AP828" s="409"/>
      <c r="AQ828" s="99">
        <v>0.52</v>
      </c>
      <c r="AR828" s="99">
        <v>0.56999999999999995</v>
      </c>
      <c r="AS828" s="90">
        <v>80</v>
      </c>
      <c r="AT828" s="90">
        <v>170</v>
      </c>
      <c r="AU828" s="90">
        <v>36</v>
      </c>
      <c r="AV828" s="90">
        <v>2</v>
      </c>
      <c r="AW828" s="90">
        <v>3</v>
      </c>
      <c r="AX828" s="230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  <c r="BK828" s="104"/>
      <c r="BL828" s="104"/>
      <c r="BM828" s="104"/>
      <c r="BN828" s="421"/>
      <c r="BO828" s="104"/>
      <c r="BP828" s="104"/>
      <c r="BQ828" s="104"/>
      <c r="BR828" s="104"/>
      <c r="BS828" s="104"/>
      <c r="BT828" s="104"/>
      <c r="BU828" s="104"/>
    </row>
    <row r="829" spans="1:73" x14ac:dyDescent="0.25">
      <c r="A829" s="44">
        <f t="shared" si="119"/>
        <v>2016</v>
      </c>
      <c r="B829" s="44" t="str">
        <f t="shared" si="119"/>
        <v>JUNIO</v>
      </c>
      <c r="C829" s="44">
        <v>28</v>
      </c>
      <c r="D829" s="44" t="str">
        <f t="shared" si="118"/>
        <v>JUNIO 2016 / 27</v>
      </c>
      <c r="E829" s="104"/>
      <c r="F829" s="77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Q829" s="113"/>
      <c r="R829" s="113"/>
      <c r="S829" s="415"/>
      <c r="T829" s="113"/>
      <c r="U829" s="113"/>
      <c r="V829" s="104"/>
      <c r="W829" s="104"/>
      <c r="X829" s="104"/>
      <c r="Y829" s="104"/>
      <c r="Z829" s="104"/>
      <c r="AA829" s="230"/>
      <c r="AB829" s="115">
        <v>27</v>
      </c>
      <c r="AC829" s="66">
        <v>42551</v>
      </c>
      <c r="AD829" s="67">
        <v>64641</v>
      </c>
      <c r="AE829" s="68" t="s">
        <v>36</v>
      </c>
      <c r="AF829" s="69">
        <v>0.56459999999999999</v>
      </c>
      <c r="AG829" s="69">
        <v>86</v>
      </c>
      <c r="AH829" s="69">
        <v>34</v>
      </c>
      <c r="AI829" s="70">
        <v>0.8</v>
      </c>
      <c r="AJ829" s="70">
        <v>0</v>
      </c>
      <c r="AK829" s="71" t="s">
        <v>20</v>
      </c>
      <c r="AL829" s="69">
        <v>43</v>
      </c>
      <c r="AM829" s="71" t="s">
        <v>35</v>
      </c>
      <c r="AN829" s="70">
        <v>21178</v>
      </c>
      <c r="AO829" s="70">
        <v>0.73</v>
      </c>
      <c r="AP829" s="409"/>
      <c r="AQ829" s="99">
        <v>0.52</v>
      </c>
      <c r="AR829" s="99">
        <v>0.56999999999999995</v>
      </c>
      <c r="AS829" s="90">
        <v>80</v>
      </c>
      <c r="AT829" s="90">
        <v>170</v>
      </c>
      <c r="AU829" s="90">
        <v>36</v>
      </c>
      <c r="AV829" s="90">
        <v>2</v>
      </c>
      <c r="AW829" s="90">
        <v>3</v>
      </c>
      <c r="AX829" s="230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  <c r="BK829" s="104"/>
      <c r="BL829" s="104"/>
      <c r="BM829" s="104"/>
      <c r="BN829" s="421"/>
      <c r="BO829" s="104"/>
      <c r="BP829" s="104"/>
      <c r="BQ829" s="104"/>
      <c r="BR829" s="104"/>
      <c r="BS829" s="104"/>
      <c r="BT829" s="104"/>
      <c r="BU829" s="104"/>
    </row>
    <row r="830" spans="1:73" x14ac:dyDescent="0.25">
      <c r="A830" s="44">
        <f t="shared" si="119"/>
        <v>2016</v>
      </c>
      <c r="B830" s="44" t="str">
        <f t="shared" si="119"/>
        <v>JUNIO</v>
      </c>
      <c r="C830" s="44">
        <v>29</v>
      </c>
      <c r="D830" s="44" t="str">
        <f t="shared" si="118"/>
        <v>JUNIO 2016 / 28</v>
      </c>
      <c r="S830" s="417"/>
    </row>
    <row r="831" spans="1:73" x14ac:dyDescent="0.25">
      <c r="A831" s="44">
        <f t="shared" si="119"/>
        <v>2016</v>
      </c>
      <c r="B831" s="44" t="str">
        <f t="shared" si="119"/>
        <v>JUNIO</v>
      </c>
      <c r="C831" s="44">
        <v>30</v>
      </c>
      <c r="D831" s="44" t="str">
        <f t="shared" si="118"/>
        <v>JUNIO 2016 / 29</v>
      </c>
      <c r="S831" s="417"/>
    </row>
    <row r="832" spans="1:73" x14ac:dyDescent="0.25">
      <c r="A832" s="44">
        <f t="shared" si="119"/>
        <v>2016</v>
      </c>
      <c r="B832" s="44" t="str">
        <f t="shared" si="119"/>
        <v>JUNIO</v>
      </c>
      <c r="C832" s="44">
        <v>31</v>
      </c>
      <c r="D832" s="44" t="str">
        <f t="shared" si="118"/>
        <v>JUNIO 2016 / 30</v>
      </c>
      <c r="S832" s="417"/>
    </row>
    <row r="833" spans="1:74" s="206" customFormat="1" ht="15.75" x14ac:dyDescent="0.25">
      <c r="D833" s="44" t="str">
        <f t="shared" si="118"/>
        <v>JUNIO 2016 / 31</v>
      </c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17"/>
      <c r="T833" s="44"/>
      <c r="U833" s="44"/>
      <c r="V833" s="44"/>
      <c r="W833" s="44"/>
      <c r="X833" s="44"/>
      <c r="Y833" s="44"/>
      <c r="Z833" s="44"/>
      <c r="AA833" s="207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11"/>
      <c r="AQ833" s="44"/>
      <c r="AR833" s="44"/>
      <c r="AS833" s="44"/>
      <c r="AT833" s="44"/>
      <c r="AU833" s="44"/>
      <c r="AV833" s="44"/>
      <c r="AW833" s="44"/>
      <c r="AX833" s="207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22"/>
      <c r="BO833" s="44"/>
      <c r="BP833" s="44"/>
      <c r="BQ833" s="44"/>
      <c r="BR833" s="44"/>
      <c r="BS833" s="44"/>
      <c r="BT833" s="44"/>
      <c r="BU833" s="44"/>
      <c r="BV833" s="209" t="str">
        <f>IFERROR(AVERAGE(BV802:BV832),"")</f>
        <v/>
      </c>
    </row>
    <row r="834" spans="1:74" ht="15.75" x14ac:dyDescent="0.25">
      <c r="A834" s="44">
        <v>2016</v>
      </c>
      <c r="B834" s="44" t="s">
        <v>227</v>
      </c>
      <c r="C834" s="44">
        <v>1</v>
      </c>
      <c r="D834" s="208" t="s">
        <v>228</v>
      </c>
      <c r="E834" s="209">
        <f t="shared" ref="E834:AJ834" si="120">IFERROR(AVERAGE(E803:E833),"")</f>
        <v>5</v>
      </c>
      <c r="F834" s="209">
        <f t="shared" si="120"/>
        <v>42535</v>
      </c>
      <c r="G834" s="209">
        <f t="shared" si="120"/>
        <v>64138</v>
      </c>
      <c r="H834" s="209" t="str">
        <f t="shared" si="120"/>
        <v/>
      </c>
      <c r="I834" s="209">
        <f t="shared" si="120"/>
        <v>0.55763333333333331</v>
      </c>
      <c r="J834" s="209">
        <f t="shared" si="120"/>
        <v>103.22222222222223</v>
      </c>
      <c r="K834" s="209">
        <f t="shared" si="120"/>
        <v>28.333333333333332</v>
      </c>
      <c r="L834" s="209">
        <f t="shared" si="120"/>
        <v>1.6733333333333333</v>
      </c>
      <c r="M834" s="209">
        <f t="shared" si="120"/>
        <v>0</v>
      </c>
      <c r="N834" s="209" t="str">
        <f t="shared" si="120"/>
        <v/>
      </c>
      <c r="O834" s="209">
        <f t="shared" si="120"/>
        <v>3</v>
      </c>
      <c r="P834" s="209" t="str">
        <f t="shared" si="120"/>
        <v/>
      </c>
      <c r="Q834" s="209">
        <f t="shared" si="120"/>
        <v>21273.222222222223</v>
      </c>
      <c r="R834" s="209">
        <f t="shared" si="120"/>
        <v>0.99222222222222223</v>
      </c>
      <c r="S834" s="418" t="str">
        <f t="shared" si="120"/>
        <v/>
      </c>
      <c r="T834" s="209">
        <f t="shared" si="120"/>
        <v>0.52</v>
      </c>
      <c r="U834" s="209">
        <f t="shared" si="120"/>
        <v>0.56999999999999995</v>
      </c>
      <c r="V834" s="209">
        <f t="shared" si="120"/>
        <v>80</v>
      </c>
      <c r="W834" s="209">
        <f t="shared" si="120"/>
        <v>170</v>
      </c>
      <c r="X834" s="209">
        <f t="shared" si="120"/>
        <v>36</v>
      </c>
      <c r="Y834" s="209">
        <f t="shared" si="120"/>
        <v>2</v>
      </c>
      <c r="Z834" s="209">
        <f t="shared" si="120"/>
        <v>3</v>
      </c>
      <c r="AA834" s="209" t="str">
        <f t="shared" si="120"/>
        <v/>
      </c>
      <c r="AB834" s="209">
        <f t="shared" si="120"/>
        <v>14</v>
      </c>
      <c r="AC834" s="209">
        <f t="shared" si="120"/>
        <v>42536.666666666664</v>
      </c>
      <c r="AD834" s="209">
        <f t="shared" si="120"/>
        <v>64183.851851851854</v>
      </c>
      <c r="AE834" s="209" t="str">
        <f t="shared" si="120"/>
        <v/>
      </c>
      <c r="AF834" s="209">
        <f t="shared" si="120"/>
        <v>0.56182222222222211</v>
      </c>
      <c r="AG834" s="209">
        <f t="shared" si="120"/>
        <v>91.518518518518519</v>
      </c>
      <c r="AH834" s="209">
        <f t="shared" si="120"/>
        <v>34</v>
      </c>
      <c r="AI834" s="209">
        <f t="shared" si="120"/>
        <v>0.65111111111111108</v>
      </c>
      <c r="AJ834" s="209">
        <f t="shared" si="120"/>
        <v>0</v>
      </c>
      <c r="AK834" s="209" t="str">
        <f t="shared" ref="AK834:BP834" si="121">IFERROR(AVERAGE(AK803:AK833),"")</f>
        <v/>
      </c>
      <c r="AL834" s="209">
        <f t="shared" si="121"/>
        <v>44.74074074074074</v>
      </c>
      <c r="AM834" s="209" t="str">
        <f t="shared" si="121"/>
        <v/>
      </c>
      <c r="AN834" s="209">
        <f t="shared" si="121"/>
        <v>21186.518518518518</v>
      </c>
      <c r="AO834" s="209">
        <f t="shared" si="121"/>
        <v>1.0844444444444445</v>
      </c>
      <c r="AP834" s="412" t="str">
        <f t="shared" si="121"/>
        <v/>
      </c>
      <c r="AQ834" s="209">
        <f t="shared" si="121"/>
        <v>0.51999999999999968</v>
      </c>
      <c r="AR834" s="209">
        <f t="shared" si="121"/>
        <v>0.57000000000000017</v>
      </c>
      <c r="AS834" s="209">
        <f t="shared" si="121"/>
        <v>80</v>
      </c>
      <c r="AT834" s="209">
        <f t="shared" si="121"/>
        <v>170</v>
      </c>
      <c r="AU834" s="209">
        <f t="shared" si="121"/>
        <v>36</v>
      </c>
      <c r="AV834" s="209">
        <f t="shared" si="121"/>
        <v>2</v>
      </c>
      <c r="AW834" s="209">
        <f t="shared" si="121"/>
        <v>3</v>
      </c>
      <c r="AX834" s="209" t="str">
        <f t="shared" si="121"/>
        <v/>
      </c>
      <c r="AY834" s="209">
        <f t="shared" si="121"/>
        <v>2.5</v>
      </c>
      <c r="AZ834" s="209">
        <f t="shared" si="121"/>
        <v>42539</v>
      </c>
      <c r="BA834" s="209" t="str">
        <f t="shared" si="121"/>
        <v/>
      </c>
      <c r="BB834" s="209" t="str">
        <f t="shared" si="121"/>
        <v/>
      </c>
      <c r="BC834" s="209">
        <f t="shared" si="121"/>
        <v>0.55920000000000003</v>
      </c>
      <c r="BD834" s="209">
        <f t="shared" si="121"/>
        <v>93.25</v>
      </c>
      <c r="BE834" s="209">
        <f t="shared" si="121"/>
        <v>33.17</v>
      </c>
      <c r="BF834" s="209">
        <f t="shared" si="121"/>
        <v>0.65</v>
      </c>
      <c r="BG834" s="209">
        <f t="shared" si="121"/>
        <v>0.6</v>
      </c>
      <c r="BH834" s="209">
        <f t="shared" si="121"/>
        <v>0.03</v>
      </c>
      <c r="BI834" s="209">
        <f t="shared" si="121"/>
        <v>1</v>
      </c>
      <c r="BJ834" s="209">
        <f t="shared" si="121"/>
        <v>5.0000000000000001E-3</v>
      </c>
      <c r="BK834" s="209" t="str">
        <f t="shared" si="121"/>
        <v/>
      </c>
      <c r="BL834" s="209">
        <f t="shared" si="121"/>
        <v>21263.5</v>
      </c>
      <c r="BM834" s="209">
        <f t="shared" si="121"/>
        <v>0.2</v>
      </c>
      <c r="BN834" s="423" t="str">
        <f t="shared" si="121"/>
        <v/>
      </c>
      <c r="BO834" s="209">
        <f t="shared" si="121"/>
        <v>0.52</v>
      </c>
      <c r="BP834" s="209">
        <f t="shared" si="121"/>
        <v>0.56999999999999995</v>
      </c>
      <c r="BQ834" s="209">
        <f t="shared" ref="BQ834:BU834" si="122">IFERROR(AVERAGE(BQ803:BQ833),"")</f>
        <v>80</v>
      </c>
      <c r="BR834" s="209">
        <f t="shared" si="122"/>
        <v>170</v>
      </c>
      <c r="BS834" s="209">
        <f t="shared" si="122"/>
        <v>36</v>
      </c>
      <c r="BT834" s="209">
        <f t="shared" si="122"/>
        <v>2</v>
      </c>
      <c r="BU834" s="209">
        <f t="shared" si="122"/>
        <v>3</v>
      </c>
    </row>
    <row r="835" spans="1:74" x14ac:dyDescent="0.25">
      <c r="A835" s="44">
        <f>A834</f>
        <v>2016</v>
      </c>
      <c r="B835" s="44" t="str">
        <f>B834</f>
        <v>JULIO</v>
      </c>
      <c r="C835" s="44">
        <v>2</v>
      </c>
      <c r="D835" s="44" t="str">
        <f t="shared" ref="D835:D865" si="123">B834&amp;" "&amp;A834&amp;" / "&amp;C834</f>
        <v>JULIO 2016 / 1</v>
      </c>
      <c r="E835" s="104">
        <v>1</v>
      </c>
      <c r="F835" s="78">
        <v>42552</v>
      </c>
      <c r="G835" s="114">
        <v>64650</v>
      </c>
      <c r="H835" s="114" t="s">
        <v>19</v>
      </c>
      <c r="I835" s="92">
        <v>0.5524</v>
      </c>
      <c r="J835" s="93">
        <v>100</v>
      </c>
      <c r="K835" s="93">
        <v>29</v>
      </c>
      <c r="L835" s="93">
        <v>1.88</v>
      </c>
      <c r="M835" s="93">
        <v>0</v>
      </c>
      <c r="N835" s="94" t="s">
        <v>20</v>
      </c>
      <c r="O835" s="93">
        <v>3</v>
      </c>
      <c r="P835" s="94" t="s">
        <v>21</v>
      </c>
      <c r="Q835" s="121">
        <v>21244</v>
      </c>
      <c r="R835" s="93">
        <v>1.03</v>
      </c>
      <c r="S835" s="414"/>
      <c r="T835" s="99">
        <v>0.52</v>
      </c>
      <c r="U835" s="99">
        <v>0.56999999999999995</v>
      </c>
      <c r="V835" s="90">
        <v>80</v>
      </c>
      <c r="W835" s="90">
        <v>170</v>
      </c>
      <c r="X835" s="90">
        <v>36</v>
      </c>
      <c r="Y835" s="90">
        <v>2</v>
      </c>
      <c r="Z835" s="90">
        <v>3</v>
      </c>
      <c r="AA835" s="230"/>
      <c r="AB835" s="115">
        <v>1</v>
      </c>
      <c r="AC835" s="66">
        <v>42552</v>
      </c>
      <c r="AD835" s="67">
        <v>64652</v>
      </c>
      <c r="AE835" s="68" t="s">
        <v>148</v>
      </c>
      <c r="AF835" s="69">
        <v>0.56369999999999998</v>
      </c>
      <c r="AG835" s="69">
        <v>87</v>
      </c>
      <c r="AH835" s="69">
        <v>34</v>
      </c>
      <c r="AI835" s="70">
        <v>0.73</v>
      </c>
      <c r="AJ835" s="70">
        <v>0</v>
      </c>
      <c r="AK835" s="71" t="s">
        <v>20</v>
      </c>
      <c r="AL835" s="69">
        <v>43</v>
      </c>
      <c r="AM835" s="71" t="s">
        <v>35</v>
      </c>
      <c r="AN835" s="70">
        <v>21180</v>
      </c>
      <c r="AO835" s="70">
        <v>0.91</v>
      </c>
      <c r="AP835" s="410"/>
      <c r="AQ835" s="99">
        <v>0.52</v>
      </c>
      <c r="AR835" s="99">
        <v>0.56999999999999995</v>
      </c>
      <c r="AS835" s="90">
        <v>80</v>
      </c>
      <c r="AT835" s="90">
        <v>170</v>
      </c>
      <c r="AU835" s="90">
        <v>36</v>
      </c>
      <c r="AV835" s="90">
        <v>2</v>
      </c>
      <c r="AW835" s="90">
        <v>3</v>
      </c>
      <c r="AX835" s="230"/>
      <c r="AY835" s="106">
        <v>1</v>
      </c>
      <c r="AZ835" s="116">
        <v>42555</v>
      </c>
      <c r="BA835" s="117"/>
      <c r="BB835" s="117"/>
      <c r="BC835" s="117">
        <v>0.56410000000000005</v>
      </c>
      <c r="BD835" s="70">
        <v>84</v>
      </c>
      <c r="BE835" s="148">
        <f>((9/5)*BF835)+32</f>
        <v>33.17</v>
      </c>
      <c r="BF835" s="148">
        <v>0.65</v>
      </c>
      <c r="BG835" s="70">
        <v>0.4</v>
      </c>
      <c r="BH835" s="70">
        <v>0.03</v>
      </c>
      <c r="BI835" s="70">
        <v>1</v>
      </c>
      <c r="BJ835" s="118">
        <v>5.0000000000000001E-3</v>
      </c>
      <c r="BK835" s="117" t="s">
        <v>37</v>
      </c>
      <c r="BL835" s="70">
        <v>21226</v>
      </c>
      <c r="BM835" s="70">
        <v>0.2</v>
      </c>
      <c r="BN835" s="424"/>
      <c r="BO835" s="99">
        <v>0.52</v>
      </c>
      <c r="BP835" s="99">
        <v>0.56999999999999995</v>
      </c>
      <c r="BQ835" s="99">
        <v>80</v>
      </c>
      <c r="BR835" s="99">
        <v>170</v>
      </c>
      <c r="BS835" s="99">
        <v>36</v>
      </c>
      <c r="BT835" s="99">
        <v>2</v>
      </c>
      <c r="BU835" s="99">
        <v>3</v>
      </c>
    </row>
    <row r="836" spans="1:74" x14ac:dyDescent="0.25">
      <c r="A836" s="44">
        <f t="shared" ref="A836:B864" si="124">A835</f>
        <v>2016</v>
      </c>
      <c r="B836" s="44" t="str">
        <f t="shared" si="124"/>
        <v>JULIO</v>
      </c>
      <c r="C836" s="44">
        <v>3</v>
      </c>
      <c r="D836" s="44" t="str">
        <f t="shared" si="123"/>
        <v>JULIO 2016 / 2</v>
      </c>
      <c r="E836" s="104">
        <v>2</v>
      </c>
      <c r="F836" s="78">
        <v>42555</v>
      </c>
      <c r="G836" s="114">
        <v>64695</v>
      </c>
      <c r="H836" s="114" t="s">
        <v>19</v>
      </c>
      <c r="I836" s="92">
        <v>0.55100000000000005</v>
      </c>
      <c r="J836" s="93">
        <v>100</v>
      </c>
      <c r="K836" s="93">
        <v>29</v>
      </c>
      <c r="L836" s="93">
        <v>1.42</v>
      </c>
      <c r="M836" s="93">
        <v>0</v>
      </c>
      <c r="N836" s="94" t="s">
        <v>20</v>
      </c>
      <c r="O836" s="93">
        <v>3</v>
      </c>
      <c r="P836" s="94" t="s">
        <v>21</v>
      </c>
      <c r="Q836" s="121">
        <v>21271</v>
      </c>
      <c r="R836" s="93">
        <v>1.28</v>
      </c>
      <c r="S836" s="414"/>
      <c r="T836" s="99">
        <v>0.52</v>
      </c>
      <c r="U836" s="99">
        <v>0.56999999999999995</v>
      </c>
      <c r="V836" s="90">
        <v>80</v>
      </c>
      <c r="W836" s="90">
        <v>170</v>
      </c>
      <c r="X836" s="90">
        <v>36</v>
      </c>
      <c r="Y836" s="90">
        <v>2</v>
      </c>
      <c r="Z836" s="90">
        <v>3</v>
      </c>
      <c r="AA836" s="230"/>
      <c r="AB836" s="115">
        <v>2</v>
      </c>
      <c r="AC836" s="66">
        <v>42554</v>
      </c>
      <c r="AD836" s="67">
        <v>64690</v>
      </c>
      <c r="AE836" s="68" t="s">
        <v>148</v>
      </c>
      <c r="AF836" s="69">
        <v>0.56389999999999996</v>
      </c>
      <c r="AG836" s="69">
        <v>85</v>
      </c>
      <c r="AH836" s="69">
        <v>34</v>
      </c>
      <c r="AI836" s="70">
        <v>0.62</v>
      </c>
      <c r="AJ836" s="70">
        <v>0</v>
      </c>
      <c r="AK836" s="71" t="s">
        <v>20</v>
      </c>
      <c r="AL836" s="69">
        <v>43</v>
      </c>
      <c r="AM836" s="71" t="s">
        <v>35</v>
      </c>
      <c r="AN836" s="70">
        <v>21184</v>
      </c>
      <c r="AO836" s="70">
        <v>0.54</v>
      </c>
      <c r="AP836" s="410"/>
      <c r="AQ836" s="99">
        <v>0.52</v>
      </c>
      <c r="AR836" s="99">
        <v>0.56999999999999995</v>
      </c>
      <c r="AS836" s="90">
        <v>80</v>
      </c>
      <c r="AT836" s="90">
        <v>170</v>
      </c>
      <c r="AU836" s="90">
        <v>36</v>
      </c>
      <c r="AV836" s="90">
        <v>2</v>
      </c>
      <c r="AW836" s="90">
        <v>3</v>
      </c>
      <c r="AX836" s="230"/>
      <c r="AY836" s="106">
        <v>2</v>
      </c>
      <c r="AZ836" s="116">
        <v>42563</v>
      </c>
      <c r="BA836" s="117"/>
      <c r="BB836" s="117"/>
      <c r="BC836" s="117">
        <v>0.55720000000000003</v>
      </c>
      <c r="BD836" s="70">
        <v>97</v>
      </c>
      <c r="BE836" s="148">
        <f>((9/5)*BF836)+32</f>
        <v>32.9</v>
      </c>
      <c r="BF836" s="148">
        <v>0.5</v>
      </c>
      <c r="BG836" s="70">
        <v>0.2</v>
      </c>
      <c r="BH836" s="70">
        <v>0.01</v>
      </c>
      <c r="BI836" s="70">
        <v>1</v>
      </c>
      <c r="BJ836" s="118">
        <v>5.0000000000000001E-3</v>
      </c>
      <c r="BK836" s="117" t="s">
        <v>37</v>
      </c>
      <c r="BL836" s="70">
        <v>21278</v>
      </c>
      <c r="BM836" s="70">
        <v>0.2</v>
      </c>
      <c r="BN836" s="424"/>
      <c r="BO836" s="99">
        <v>0.52</v>
      </c>
      <c r="BP836" s="99">
        <v>0.56999999999999995</v>
      </c>
      <c r="BQ836" s="99">
        <v>80</v>
      </c>
      <c r="BR836" s="99">
        <v>170</v>
      </c>
      <c r="BS836" s="99">
        <v>36</v>
      </c>
      <c r="BT836" s="99">
        <v>2</v>
      </c>
      <c r="BU836" s="99">
        <v>3</v>
      </c>
    </row>
    <row r="837" spans="1:74" x14ac:dyDescent="0.25">
      <c r="A837" s="44">
        <f t="shared" si="124"/>
        <v>2016</v>
      </c>
      <c r="B837" s="44" t="str">
        <f t="shared" si="124"/>
        <v>JULIO</v>
      </c>
      <c r="C837" s="44">
        <v>4</v>
      </c>
      <c r="D837" s="44" t="str">
        <f t="shared" si="123"/>
        <v>JULIO 2016 / 3</v>
      </c>
      <c r="E837" s="104">
        <v>3</v>
      </c>
      <c r="F837" s="78">
        <v>42558</v>
      </c>
      <c r="G837" s="114">
        <v>64773</v>
      </c>
      <c r="H837" s="114" t="s">
        <v>19</v>
      </c>
      <c r="I837" s="92">
        <v>0.55320000000000003</v>
      </c>
      <c r="J837" s="93">
        <v>110</v>
      </c>
      <c r="K837" s="93">
        <v>29</v>
      </c>
      <c r="L837" s="93">
        <v>1.94</v>
      </c>
      <c r="M837" s="93">
        <v>0</v>
      </c>
      <c r="N837" s="94" t="s">
        <v>20</v>
      </c>
      <c r="O837" s="93">
        <v>3</v>
      </c>
      <c r="P837" s="94" t="s">
        <v>21</v>
      </c>
      <c r="Q837" s="121">
        <v>21142</v>
      </c>
      <c r="R837" s="93">
        <v>0.65</v>
      </c>
      <c r="S837" s="414"/>
      <c r="T837" s="99">
        <v>0.52</v>
      </c>
      <c r="U837" s="99">
        <v>0.56999999999999995</v>
      </c>
      <c r="V837" s="90">
        <v>80</v>
      </c>
      <c r="W837" s="90">
        <v>170</v>
      </c>
      <c r="X837" s="90">
        <v>36</v>
      </c>
      <c r="Y837" s="90">
        <v>2</v>
      </c>
      <c r="Z837" s="90">
        <v>3</v>
      </c>
      <c r="AA837" s="230"/>
      <c r="AB837" s="115">
        <v>3</v>
      </c>
      <c r="AC837" s="66">
        <v>42554</v>
      </c>
      <c r="AD837" s="67">
        <v>64678</v>
      </c>
      <c r="AE837" s="68" t="s">
        <v>36</v>
      </c>
      <c r="AF837" s="69">
        <v>0.56399999999999995</v>
      </c>
      <c r="AG837" s="69">
        <v>86</v>
      </c>
      <c r="AH837" s="69">
        <v>34</v>
      </c>
      <c r="AI837" s="70">
        <v>0.59</v>
      </c>
      <c r="AJ837" s="70">
        <v>0</v>
      </c>
      <c r="AK837" s="71" t="s">
        <v>20</v>
      </c>
      <c r="AL837" s="69">
        <v>42</v>
      </c>
      <c r="AM837" s="71" t="s">
        <v>35</v>
      </c>
      <c r="AN837" s="70">
        <v>21181</v>
      </c>
      <c r="AO837" s="70">
        <v>0.72</v>
      </c>
      <c r="AP837" s="410"/>
      <c r="AQ837" s="99">
        <v>0.52</v>
      </c>
      <c r="AR837" s="99">
        <v>0.56999999999999995</v>
      </c>
      <c r="AS837" s="90">
        <v>80</v>
      </c>
      <c r="AT837" s="90">
        <v>170</v>
      </c>
      <c r="AU837" s="90">
        <v>36</v>
      </c>
      <c r="AV837" s="90">
        <v>2</v>
      </c>
      <c r="AW837" s="90">
        <v>3</v>
      </c>
      <c r="AX837" s="230"/>
      <c r="AY837" s="106">
        <v>3</v>
      </c>
      <c r="AZ837" s="116">
        <v>42569</v>
      </c>
      <c r="BA837" s="117"/>
      <c r="BB837" s="117"/>
      <c r="BC837" s="117">
        <v>0.56279999999999997</v>
      </c>
      <c r="BD837" s="70">
        <v>87</v>
      </c>
      <c r="BE837" s="148">
        <f>((9/5)*BF837)+32</f>
        <v>32.9</v>
      </c>
      <c r="BF837" s="148">
        <v>0.5</v>
      </c>
      <c r="BG837" s="70">
        <v>0.5</v>
      </c>
      <c r="BH837" s="70">
        <v>0.01</v>
      </c>
      <c r="BI837" s="70">
        <v>1</v>
      </c>
      <c r="BJ837" s="118">
        <v>5.0000000000000001E-3</v>
      </c>
      <c r="BK837" s="117" t="s">
        <v>37</v>
      </c>
      <c r="BL837" s="70">
        <v>21234</v>
      </c>
      <c r="BM837" s="70">
        <v>0.2</v>
      </c>
      <c r="BN837" s="424"/>
      <c r="BO837" s="99">
        <v>0.52</v>
      </c>
      <c r="BP837" s="99">
        <v>0.56999999999999995</v>
      </c>
      <c r="BQ837" s="99">
        <v>80</v>
      </c>
      <c r="BR837" s="99">
        <v>170</v>
      </c>
      <c r="BS837" s="99">
        <v>36</v>
      </c>
      <c r="BT837" s="99">
        <v>2</v>
      </c>
      <c r="BU837" s="99">
        <v>3</v>
      </c>
    </row>
    <row r="838" spans="1:74" x14ac:dyDescent="0.25">
      <c r="A838" s="44">
        <f t="shared" si="124"/>
        <v>2016</v>
      </c>
      <c r="B838" s="44" t="str">
        <f t="shared" si="124"/>
        <v>JULIO</v>
      </c>
      <c r="C838" s="44">
        <v>5</v>
      </c>
      <c r="D838" s="44" t="str">
        <f t="shared" si="123"/>
        <v>JULIO 2016 / 4</v>
      </c>
      <c r="E838" s="104">
        <v>4</v>
      </c>
      <c r="F838" s="78">
        <v>42561</v>
      </c>
      <c r="G838" s="114">
        <v>64844</v>
      </c>
      <c r="H838" s="114" t="s">
        <v>19</v>
      </c>
      <c r="I838" s="92">
        <v>0.55300000000000005</v>
      </c>
      <c r="J838" s="93">
        <v>93</v>
      </c>
      <c r="K838" s="93">
        <v>28</v>
      </c>
      <c r="L838" s="93">
        <v>1.49</v>
      </c>
      <c r="M838" s="93">
        <v>0</v>
      </c>
      <c r="N838" s="94" t="s">
        <v>20</v>
      </c>
      <c r="O838" s="93">
        <v>3</v>
      </c>
      <c r="P838" s="94" t="s">
        <v>21</v>
      </c>
      <c r="Q838" s="121">
        <v>21260</v>
      </c>
      <c r="R838" s="93">
        <v>0.6</v>
      </c>
      <c r="S838" s="414"/>
      <c r="T838" s="99">
        <v>0.52</v>
      </c>
      <c r="U838" s="99">
        <v>0.56999999999999995</v>
      </c>
      <c r="V838" s="90">
        <v>80</v>
      </c>
      <c r="W838" s="90">
        <v>170</v>
      </c>
      <c r="X838" s="90">
        <v>36</v>
      </c>
      <c r="Y838" s="90">
        <v>2</v>
      </c>
      <c r="Z838" s="90">
        <v>3</v>
      </c>
      <c r="AA838" s="230"/>
      <c r="AB838" s="115">
        <v>4</v>
      </c>
      <c r="AC838" s="66">
        <v>42555</v>
      </c>
      <c r="AD838" s="67">
        <v>64705</v>
      </c>
      <c r="AE838" s="68" t="s">
        <v>36</v>
      </c>
      <c r="AF838" s="69">
        <v>0.56389999999999996</v>
      </c>
      <c r="AG838" s="69">
        <v>87</v>
      </c>
      <c r="AH838" s="69">
        <v>34</v>
      </c>
      <c r="AI838" s="70">
        <v>0.57999999999999996</v>
      </c>
      <c r="AJ838" s="70">
        <v>0</v>
      </c>
      <c r="AK838" s="71" t="s">
        <v>20</v>
      </c>
      <c r="AL838" s="69">
        <v>43</v>
      </c>
      <c r="AM838" s="71" t="s">
        <v>35</v>
      </c>
      <c r="AN838" s="70">
        <v>21178</v>
      </c>
      <c r="AO838" s="70">
        <v>0.96</v>
      </c>
      <c r="AP838" s="410"/>
      <c r="AQ838" s="99">
        <v>0.52</v>
      </c>
      <c r="AR838" s="99">
        <v>0.56999999999999995</v>
      </c>
      <c r="AS838" s="90">
        <v>80</v>
      </c>
      <c r="AT838" s="90">
        <v>170</v>
      </c>
      <c r="AU838" s="90">
        <v>36</v>
      </c>
      <c r="AV838" s="90">
        <v>2</v>
      </c>
      <c r="AW838" s="90">
        <v>3</v>
      </c>
      <c r="AX838" s="230"/>
      <c r="AY838" s="106">
        <v>4</v>
      </c>
      <c r="AZ838" s="116">
        <v>42576</v>
      </c>
      <c r="BA838" s="117"/>
      <c r="BB838" s="117"/>
      <c r="BC838" s="117">
        <v>0.56279999999999997</v>
      </c>
      <c r="BD838" s="70">
        <v>87</v>
      </c>
      <c r="BE838" s="148">
        <f>((9/5)*BF838)+32</f>
        <v>32.9</v>
      </c>
      <c r="BF838" s="148">
        <v>0.5</v>
      </c>
      <c r="BG838" s="70">
        <v>0.4</v>
      </c>
      <c r="BH838" s="70">
        <v>0.01</v>
      </c>
      <c r="BI838" s="70">
        <v>1</v>
      </c>
      <c r="BJ838" s="118">
        <v>5.0000000000000001E-3</v>
      </c>
      <c r="BK838" s="117" t="s">
        <v>37</v>
      </c>
      <c r="BL838" s="70">
        <v>21234</v>
      </c>
      <c r="BM838" s="70">
        <v>0.2</v>
      </c>
      <c r="BN838" s="424"/>
      <c r="BO838" s="99">
        <v>0.52</v>
      </c>
      <c r="BP838" s="99">
        <v>0.56999999999999995</v>
      </c>
      <c r="BQ838" s="99">
        <v>80</v>
      </c>
      <c r="BR838" s="99">
        <v>170</v>
      </c>
      <c r="BS838" s="99">
        <v>36</v>
      </c>
      <c r="BT838" s="99">
        <v>2</v>
      </c>
      <c r="BU838" s="99">
        <v>3</v>
      </c>
    </row>
    <row r="839" spans="1:74" x14ac:dyDescent="0.25">
      <c r="A839" s="44">
        <f t="shared" si="124"/>
        <v>2016</v>
      </c>
      <c r="B839" s="44" t="str">
        <f t="shared" si="124"/>
        <v>JULIO</v>
      </c>
      <c r="C839" s="44">
        <v>6</v>
      </c>
      <c r="D839" s="44" t="str">
        <f t="shared" si="123"/>
        <v>JULIO 2016 / 5</v>
      </c>
      <c r="E839" s="104">
        <v>5</v>
      </c>
      <c r="F839" s="78">
        <v>42564</v>
      </c>
      <c r="G839" s="114">
        <v>64903</v>
      </c>
      <c r="H839" s="114" t="s">
        <v>19</v>
      </c>
      <c r="I839" s="92">
        <v>0.55120000000000002</v>
      </c>
      <c r="J839" s="93">
        <v>100</v>
      </c>
      <c r="K839" s="93">
        <v>28</v>
      </c>
      <c r="L839" s="93">
        <v>1.1399999999999999</v>
      </c>
      <c r="M839" s="93">
        <v>0</v>
      </c>
      <c r="N839" s="94" t="s">
        <v>20</v>
      </c>
      <c r="O839" s="93">
        <v>3</v>
      </c>
      <c r="P839" s="94" t="s">
        <v>21</v>
      </c>
      <c r="Q839" s="121">
        <v>21232</v>
      </c>
      <c r="R839" s="93">
        <v>0.79</v>
      </c>
      <c r="S839" s="414"/>
      <c r="T839" s="99">
        <v>0.52</v>
      </c>
      <c r="U839" s="99">
        <v>0.56999999999999995</v>
      </c>
      <c r="V839" s="90">
        <v>80</v>
      </c>
      <c r="W839" s="90">
        <v>170</v>
      </c>
      <c r="X839" s="90">
        <v>36</v>
      </c>
      <c r="Y839" s="90">
        <v>2</v>
      </c>
      <c r="Z839" s="90">
        <v>3</v>
      </c>
      <c r="AA839" s="230"/>
      <c r="AB839" s="115">
        <v>5</v>
      </c>
      <c r="AC839" s="66">
        <v>42556</v>
      </c>
      <c r="AD839" s="67">
        <v>64728</v>
      </c>
      <c r="AE839" s="68" t="s">
        <v>148</v>
      </c>
      <c r="AF839" s="69">
        <v>0.56389999999999996</v>
      </c>
      <c r="AG839" s="69">
        <v>86</v>
      </c>
      <c r="AH839" s="69">
        <v>34</v>
      </c>
      <c r="AI839" s="70">
        <v>0.57999999999999996</v>
      </c>
      <c r="AJ839" s="70">
        <v>0</v>
      </c>
      <c r="AK839" s="71" t="s">
        <v>20</v>
      </c>
      <c r="AL839" s="69">
        <v>42</v>
      </c>
      <c r="AM839" s="71" t="s">
        <v>35</v>
      </c>
      <c r="AN839" s="70">
        <v>21184</v>
      </c>
      <c r="AO839" s="70">
        <v>0.65</v>
      </c>
      <c r="AP839" s="410"/>
      <c r="AQ839" s="99">
        <v>0.52</v>
      </c>
      <c r="AR839" s="99">
        <v>0.56999999999999995</v>
      </c>
      <c r="AS839" s="90">
        <v>80</v>
      </c>
      <c r="AT839" s="90">
        <v>170</v>
      </c>
      <c r="AU839" s="90">
        <v>36</v>
      </c>
      <c r="AV839" s="90">
        <v>2</v>
      </c>
      <c r="AW839" s="90">
        <v>3</v>
      </c>
      <c r="AX839" s="230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  <c r="BK839" s="104"/>
      <c r="BL839" s="104"/>
      <c r="BM839" s="104"/>
      <c r="BN839" s="421"/>
      <c r="BO839" s="104"/>
      <c r="BP839" s="104"/>
      <c r="BQ839" s="104"/>
      <c r="BR839" s="104"/>
      <c r="BS839" s="104"/>
      <c r="BT839" s="104"/>
      <c r="BU839" s="104"/>
    </row>
    <row r="840" spans="1:74" x14ac:dyDescent="0.25">
      <c r="A840" s="44">
        <f t="shared" si="124"/>
        <v>2016</v>
      </c>
      <c r="B840" s="44" t="str">
        <f t="shared" si="124"/>
        <v>JULIO</v>
      </c>
      <c r="C840" s="44">
        <v>7</v>
      </c>
      <c r="D840" s="44" t="str">
        <f t="shared" si="123"/>
        <v>JULIO 2016 / 6</v>
      </c>
      <c r="E840" s="104">
        <v>6</v>
      </c>
      <c r="F840" s="78">
        <v>42568</v>
      </c>
      <c r="G840" s="124">
        <v>65020</v>
      </c>
      <c r="H840" s="124" t="s">
        <v>19</v>
      </c>
      <c r="I840" s="108">
        <v>0.55420000000000003</v>
      </c>
      <c r="J840" s="109">
        <v>95</v>
      </c>
      <c r="K840" s="109">
        <v>28</v>
      </c>
      <c r="L840" s="109">
        <v>1.61</v>
      </c>
      <c r="M840" s="109">
        <v>0</v>
      </c>
      <c r="N840" s="108" t="s">
        <v>20</v>
      </c>
      <c r="O840" s="109">
        <v>3</v>
      </c>
      <c r="P840" s="110" t="s">
        <v>21</v>
      </c>
      <c r="Q840" s="121">
        <v>21213</v>
      </c>
      <c r="R840" s="108">
        <v>0.71</v>
      </c>
      <c r="S840" s="414"/>
      <c r="T840" s="99">
        <v>0.52</v>
      </c>
      <c r="U840" s="99">
        <v>0.56999999999999995</v>
      </c>
      <c r="V840" s="90">
        <v>80</v>
      </c>
      <c r="W840" s="90">
        <v>170</v>
      </c>
      <c r="X840" s="90">
        <v>36</v>
      </c>
      <c r="Y840" s="90">
        <v>2</v>
      </c>
      <c r="Z840" s="90">
        <v>3</v>
      </c>
      <c r="AA840" s="230"/>
      <c r="AB840" s="115">
        <v>6</v>
      </c>
      <c r="AC840" s="66">
        <v>42557</v>
      </c>
      <c r="AD840" s="67">
        <v>64758</v>
      </c>
      <c r="AE840" s="68" t="s">
        <v>36</v>
      </c>
      <c r="AF840" s="69">
        <v>0.56410000000000005</v>
      </c>
      <c r="AG840" s="69">
        <v>86</v>
      </c>
      <c r="AH840" s="69">
        <v>34</v>
      </c>
      <c r="AI840" s="70">
        <v>0.57999999999999996</v>
      </c>
      <c r="AJ840" s="70">
        <v>0</v>
      </c>
      <c r="AK840" s="71" t="s">
        <v>20</v>
      </c>
      <c r="AL840" s="69">
        <v>43</v>
      </c>
      <c r="AM840" s="71" t="s">
        <v>35</v>
      </c>
      <c r="AN840" s="70">
        <v>21183</v>
      </c>
      <c r="AO840" s="70">
        <v>0.65</v>
      </c>
      <c r="AP840" s="410"/>
      <c r="AQ840" s="99">
        <v>0.52</v>
      </c>
      <c r="AR840" s="99">
        <v>0.56999999999999995</v>
      </c>
      <c r="AS840" s="90">
        <v>80</v>
      </c>
      <c r="AT840" s="90">
        <v>170</v>
      </c>
      <c r="AU840" s="90">
        <v>36</v>
      </c>
      <c r="AV840" s="90">
        <v>2</v>
      </c>
      <c r="AW840" s="90">
        <v>3</v>
      </c>
      <c r="AX840" s="230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  <c r="BK840" s="104"/>
      <c r="BL840" s="104"/>
      <c r="BM840" s="104"/>
      <c r="BN840" s="421"/>
      <c r="BO840" s="104"/>
      <c r="BP840" s="104"/>
      <c r="BQ840" s="104"/>
      <c r="BR840" s="104"/>
      <c r="BS840" s="104"/>
      <c r="BT840" s="104"/>
      <c r="BU840" s="104"/>
    </row>
    <row r="841" spans="1:74" x14ac:dyDescent="0.25">
      <c r="A841" s="44">
        <f t="shared" si="124"/>
        <v>2016</v>
      </c>
      <c r="B841" s="44" t="str">
        <f t="shared" si="124"/>
        <v>JULIO</v>
      </c>
      <c r="C841" s="44">
        <v>8</v>
      </c>
      <c r="D841" s="44" t="str">
        <f t="shared" si="123"/>
        <v>JULIO 2016 / 7</v>
      </c>
      <c r="E841" s="104">
        <v>7</v>
      </c>
      <c r="F841" s="78">
        <v>42571</v>
      </c>
      <c r="G841" s="124">
        <v>65080</v>
      </c>
      <c r="H841" s="124" t="s">
        <v>19</v>
      </c>
      <c r="I841" s="108">
        <v>0.55389999999999995</v>
      </c>
      <c r="J841" s="93">
        <v>104</v>
      </c>
      <c r="K841" s="109">
        <v>28</v>
      </c>
      <c r="L841" s="109">
        <v>1.54</v>
      </c>
      <c r="M841" s="109">
        <v>0</v>
      </c>
      <c r="N841" s="108" t="s">
        <v>20</v>
      </c>
      <c r="O841" s="112">
        <v>3</v>
      </c>
      <c r="P841" s="110" t="s">
        <v>21</v>
      </c>
      <c r="Q841" s="121">
        <v>21255</v>
      </c>
      <c r="R841" s="108">
        <v>0.46</v>
      </c>
      <c r="S841" s="414"/>
      <c r="T841" s="99">
        <v>0.52</v>
      </c>
      <c r="U841" s="99">
        <v>0.56999999999999995</v>
      </c>
      <c r="V841" s="90">
        <v>80</v>
      </c>
      <c r="W841" s="90">
        <v>170</v>
      </c>
      <c r="X841" s="90">
        <v>36</v>
      </c>
      <c r="Y841" s="90">
        <v>2</v>
      </c>
      <c r="Z841" s="90">
        <v>3</v>
      </c>
      <c r="AA841" s="230"/>
      <c r="AB841" s="115">
        <v>7</v>
      </c>
      <c r="AC841" s="66">
        <v>42558</v>
      </c>
      <c r="AD841" s="67">
        <v>64776</v>
      </c>
      <c r="AE841" s="68" t="s">
        <v>148</v>
      </c>
      <c r="AF841" s="72">
        <v>0.56410000000000005</v>
      </c>
      <c r="AG841" s="69">
        <v>85</v>
      </c>
      <c r="AH841" s="69">
        <v>34</v>
      </c>
      <c r="AI841" s="70">
        <v>0.59</v>
      </c>
      <c r="AJ841" s="70">
        <v>0</v>
      </c>
      <c r="AK841" s="71" t="s">
        <v>20</v>
      </c>
      <c r="AL841" s="69">
        <v>43</v>
      </c>
      <c r="AM841" s="71" t="s">
        <v>35</v>
      </c>
      <c r="AN841" s="70">
        <v>21184</v>
      </c>
      <c r="AO841" s="70">
        <v>0.56999999999999995</v>
      </c>
      <c r="AP841" s="410"/>
      <c r="AQ841" s="99">
        <v>0.52</v>
      </c>
      <c r="AR841" s="99">
        <v>0.56999999999999995</v>
      </c>
      <c r="AS841" s="90">
        <v>80</v>
      </c>
      <c r="AT841" s="90">
        <v>170</v>
      </c>
      <c r="AU841" s="90">
        <v>36</v>
      </c>
      <c r="AV841" s="90">
        <v>2</v>
      </c>
      <c r="AW841" s="90">
        <v>3</v>
      </c>
      <c r="AX841" s="230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  <c r="BK841" s="104"/>
      <c r="BL841" s="104"/>
      <c r="BM841" s="104"/>
      <c r="BN841" s="421"/>
      <c r="BO841" s="104"/>
      <c r="BP841" s="104"/>
      <c r="BQ841" s="104"/>
      <c r="BR841" s="104"/>
      <c r="BS841" s="104"/>
      <c r="BT841" s="104"/>
      <c r="BU841" s="104"/>
    </row>
    <row r="842" spans="1:74" x14ac:dyDescent="0.25">
      <c r="A842" s="44">
        <f t="shared" si="124"/>
        <v>2016</v>
      </c>
      <c r="B842" s="44" t="str">
        <f t="shared" si="124"/>
        <v>JULIO</v>
      </c>
      <c r="C842" s="44">
        <v>9</v>
      </c>
      <c r="D842" s="44" t="str">
        <f t="shared" si="123"/>
        <v>JULIO 2016 / 8</v>
      </c>
      <c r="E842" s="104">
        <v>8</v>
      </c>
      <c r="F842" s="78">
        <v>42574</v>
      </c>
      <c r="G842" s="124">
        <v>65174</v>
      </c>
      <c r="H842" s="124" t="s">
        <v>19</v>
      </c>
      <c r="I842" s="108">
        <v>0.55300000000000005</v>
      </c>
      <c r="J842" s="93">
        <v>108</v>
      </c>
      <c r="K842" s="109">
        <v>28</v>
      </c>
      <c r="L842" s="109">
        <v>1.87</v>
      </c>
      <c r="M842" s="109">
        <v>0</v>
      </c>
      <c r="N842" s="108" t="s">
        <v>20</v>
      </c>
      <c r="O842" s="112">
        <v>3</v>
      </c>
      <c r="P842" s="110" t="s">
        <v>21</v>
      </c>
      <c r="Q842" s="121">
        <v>21247</v>
      </c>
      <c r="R842" s="108">
        <v>0.76</v>
      </c>
      <c r="S842" s="414"/>
      <c r="T842" s="99">
        <v>0.52</v>
      </c>
      <c r="U842" s="99">
        <v>0.56999999999999995</v>
      </c>
      <c r="V842" s="90">
        <v>80</v>
      </c>
      <c r="W842" s="90">
        <v>170</v>
      </c>
      <c r="X842" s="90">
        <v>36</v>
      </c>
      <c r="Y842" s="90">
        <v>2</v>
      </c>
      <c r="Z842" s="90">
        <v>3</v>
      </c>
      <c r="AA842" s="230"/>
      <c r="AB842" s="115">
        <v>8</v>
      </c>
      <c r="AC842" s="66">
        <v>42559</v>
      </c>
      <c r="AD842" s="67">
        <v>64719</v>
      </c>
      <c r="AE842" s="68" t="s">
        <v>36</v>
      </c>
      <c r="AF842" s="72">
        <v>0.56469999999999998</v>
      </c>
      <c r="AG842" s="69">
        <v>85</v>
      </c>
      <c r="AH842" s="69">
        <v>34</v>
      </c>
      <c r="AI842" s="70">
        <v>0.6</v>
      </c>
      <c r="AJ842" s="70">
        <v>0</v>
      </c>
      <c r="AK842" s="71" t="s">
        <v>20</v>
      </c>
      <c r="AL842" s="69">
        <v>43</v>
      </c>
      <c r="AM842" s="71" t="s">
        <v>35</v>
      </c>
      <c r="AN842" s="70">
        <v>21181</v>
      </c>
      <c r="AO842" s="70">
        <v>0.62</v>
      </c>
      <c r="AP842" s="410"/>
      <c r="AQ842" s="99">
        <v>0.52</v>
      </c>
      <c r="AR842" s="99">
        <v>0.56999999999999995</v>
      </c>
      <c r="AS842" s="90">
        <v>80</v>
      </c>
      <c r="AT842" s="90">
        <v>170</v>
      </c>
      <c r="AU842" s="90">
        <v>36</v>
      </c>
      <c r="AV842" s="90">
        <v>2</v>
      </c>
      <c r="AW842" s="90">
        <v>3</v>
      </c>
      <c r="AX842" s="230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  <c r="BK842" s="104"/>
      <c r="BL842" s="104"/>
      <c r="BM842" s="104"/>
      <c r="BN842" s="421"/>
      <c r="BO842" s="104"/>
      <c r="BP842" s="104"/>
      <c r="BQ842" s="104"/>
      <c r="BR842" s="104"/>
      <c r="BS842" s="104"/>
      <c r="BT842" s="104"/>
      <c r="BU842" s="104"/>
    </row>
    <row r="843" spans="1:74" x14ac:dyDescent="0.25">
      <c r="A843" s="44">
        <f t="shared" si="124"/>
        <v>2016</v>
      </c>
      <c r="B843" s="44" t="str">
        <f t="shared" si="124"/>
        <v>JULIO</v>
      </c>
      <c r="C843" s="44">
        <v>10</v>
      </c>
      <c r="D843" s="44" t="str">
        <f t="shared" si="123"/>
        <v>JULIO 2016 / 9</v>
      </c>
      <c r="E843" s="104">
        <v>9</v>
      </c>
      <c r="F843" s="78">
        <v>42576</v>
      </c>
      <c r="G843" s="124">
        <v>65197</v>
      </c>
      <c r="H843" s="124" t="s">
        <v>19</v>
      </c>
      <c r="I843" s="108">
        <v>0.55230000000000001</v>
      </c>
      <c r="J843" s="93">
        <v>96</v>
      </c>
      <c r="K843" s="109">
        <v>28</v>
      </c>
      <c r="L843" s="109">
        <v>1.62</v>
      </c>
      <c r="M843" s="109">
        <v>0</v>
      </c>
      <c r="N843" s="108" t="s">
        <v>20</v>
      </c>
      <c r="O843" s="112">
        <v>3</v>
      </c>
      <c r="P843" s="110" t="s">
        <v>21</v>
      </c>
      <c r="Q843" s="121">
        <v>21263</v>
      </c>
      <c r="R843" s="108">
        <v>0.89</v>
      </c>
      <c r="S843" s="414"/>
      <c r="T843" s="99">
        <v>0.52</v>
      </c>
      <c r="U843" s="99">
        <v>0.56999999999999995</v>
      </c>
      <c r="V843" s="90">
        <v>80</v>
      </c>
      <c r="W843" s="90">
        <v>170</v>
      </c>
      <c r="X843" s="90">
        <v>36</v>
      </c>
      <c r="Y843" s="90">
        <v>2</v>
      </c>
      <c r="Z843" s="90">
        <v>3</v>
      </c>
      <c r="AA843" s="230"/>
      <c r="AB843" s="115">
        <v>9</v>
      </c>
      <c r="AC843" s="66">
        <v>42560</v>
      </c>
      <c r="AD843" s="67">
        <v>64831</v>
      </c>
      <c r="AE843" s="68" t="s">
        <v>148</v>
      </c>
      <c r="AF843" s="69">
        <v>0.56479999999999997</v>
      </c>
      <c r="AG843" s="69">
        <v>83</v>
      </c>
      <c r="AH843" s="69">
        <v>34</v>
      </c>
      <c r="AI843" s="70">
        <v>0.6</v>
      </c>
      <c r="AJ843" s="70">
        <v>0</v>
      </c>
      <c r="AK843" s="71" t="s">
        <v>20</v>
      </c>
      <c r="AL843" s="69">
        <v>43</v>
      </c>
      <c r="AM843" s="71" t="s">
        <v>35</v>
      </c>
      <c r="AN843" s="70">
        <v>21184</v>
      </c>
      <c r="AO843" s="70">
        <v>0.33</v>
      </c>
      <c r="AP843" s="410"/>
      <c r="AQ843" s="99">
        <v>0.52</v>
      </c>
      <c r="AR843" s="99">
        <v>0.56999999999999995</v>
      </c>
      <c r="AS843" s="90">
        <v>80</v>
      </c>
      <c r="AT843" s="90">
        <v>170</v>
      </c>
      <c r="AU843" s="90">
        <v>36</v>
      </c>
      <c r="AV843" s="90">
        <v>2</v>
      </c>
      <c r="AW843" s="90">
        <v>3</v>
      </c>
      <c r="AX843" s="230"/>
      <c r="AY843" s="104"/>
      <c r="AZ843" s="104"/>
      <c r="BA843" s="104"/>
      <c r="BB843" s="104"/>
      <c r="BC843" s="104"/>
      <c r="BD843" s="104"/>
      <c r="BE843" s="104"/>
      <c r="BF843" s="104"/>
      <c r="BG843" s="104"/>
      <c r="BH843" s="104"/>
      <c r="BI843" s="104"/>
      <c r="BJ843" s="104"/>
      <c r="BK843" s="104"/>
      <c r="BL843" s="104"/>
      <c r="BM843" s="104"/>
      <c r="BN843" s="421"/>
      <c r="BO843" s="104"/>
      <c r="BP843" s="104"/>
      <c r="BQ843" s="104"/>
      <c r="BR843" s="104"/>
      <c r="BS843" s="104"/>
      <c r="BT843" s="104"/>
      <c r="BU843" s="104"/>
    </row>
    <row r="844" spans="1:74" x14ac:dyDescent="0.25">
      <c r="A844" s="44">
        <f t="shared" si="124"/>
        <v>2016</v>
      </c>
      <c r="B844" s="44" t="str">
        <f t="shared" si="124"/>
        <v>JULIO</v>
      </c>
      <c r="C844" s="44">
        <v>11</v>
      </c>
      <c r="D844" s="44" t="str">
        <f t="shared" si="123"/>
        <v>JULIO 2016 / 10</v>
      </c>
      <c r="E844" s="104">
        <v>10</v>
      </c>
      <c r="F844" s="78">
        <v>42580</v>
      </c>
      <c r="G844" s="124">
        <v>65313</v>
      </c>
      <c r="H844" s="124" t="s">
        <v>19</v>
      </c>
      <c r="I844" s="108">
        <v>0.54849999999999999</v>
      </c>
      <c r="J844" s="93">
        <v>102</v>
      </c>
      <c r="K844" s="109">
        <v>28</v>
      </c>
      <c r="L844" s="109">
        <v>1.0900000000000001</v>
      </c>
      <c r="M844" s="109">
        <v>0</v>
      </c>
      <c r="N844" s="108" t="s">
        <v>20</v>
      </c>
      <c r="O844" s="112">
        <v>3</v>
      </c>
      <c r="P844" s="110" t="s">
        <v>21</v>
      </c>
      <c r="Q844" s="121">
        <v>21282</v>
      </c>
      <c r="R844" s="108">
        <v>0.88</v>
      </c>
      <c r="S844" s="414"/>
      <c r="T844" s="99">
        <v>0.52</v>
      </c>
      <c r="U844" s="99">
        <v>0.56999999999999995</v>
      </c>
      <c r="V844" s="90">
        <v>80</v>
      </c>
      <c r="W844" s="90">
        <v>170</v>
      </c>
      <c r="X844" s="90">
        <v>36</v>
      </c>
      <c r="Y844" s="90">
        <v>2</v>
      </c>
      <c r="Z844" s="90">
        <v>3</v>
      </c>
      <c r="AA844" s="230"/>
      <c r="AB844" s="115">
        <v>10</v>
      </c>
      <c r="AC844" s="66">
        <v>42562</v>
      </c>
      <c r="AD844" s="67">
        <v>64859</v>
      </c>
      <c r="AE844" s="68" t="s">
        <v>36</v>
      </c>
      <c r="AF844" s="69">
        <v>0.56379999999999997</v>
      </c>
      <c r="AG844" s="69">
        <v>86</v>
      </c>
      <c r="AH844" s="69">
        <v>34</v>
      </c>
      <c r="AI844" s="70">
        <v>0.61</v>
      </c>
      <c r="AJ844" s="70">
        <v>0</v>
      </c>
      <c r="AK844" s="71" t="s">
        <v>20</v>
      </c>
      <c r="AL844" s="69">
        <v>43</v>
      </c>
      <c r="AM844" s="71" t="s">
        <v>35</v>
      </c>
      <c r="AN844" s="70">
        <v>21182</v>
      </c>
      <c r="AO844" s="70">
        <v>0.7</v>
      </c>
      <c r="AP844" s="410"/>
      <c r="AQ844" s="99">
        <v>0.52</v>
      </c>
      <c r="AR844" s="99">
        <v>0.56999999999999995</v>
      </c>
      <c r="AS844" s="90">
        <v>80</v>
      </c>
      <c r="AT844" s="90">
        <v>170</v>
      </c>
      <c r="AU844" s="90">
        <v>36</v>
      </c>
      <c r="AV844" s="90">
        <v>2</v>
      </c>
      <c r="AW844" s="90">
        <v>3</v>
      </c>
      <c r="AX844" s="230"/>
      <c r="AY844" s="104"/>
      <c r="AZ844" s="104"/>
      <c r="BA844" s="104"/>
      <c r="BB844" s="104"/>
      <c r="BC844" s="104"/>
      <c r="BD844" s="104"/>
      <c r="BE844" s="104"/>
      <c r="BF844" s="104"/>
      <c r="BG844" s="104"/>
      <c r="BH844" s="104"/>
      <c r="BI844" s="104"/>
      <c r="BJ844" s="104"/>
      <c r="BK844" s="104"/>
      <c r="BL844" s="104"/>
      <c r="BM844" s="104"/>
      <c r="BN844" s="421"/>
      <c r="BO844" s="104"/>
      <c r="BP844" s="104"/>
      <c r="BQ844" s="104"/>
      <c r="BR844" s="104"/>
      <c r="BS844" s="104"/>
      <c r="BT844" s="104"/>
      <c r="BU844" s="104"/>
    </row>
    <row r="845" spans="1:74" x14ac:dyDescent="0.25">
      <c r="A845" s="44">
        <f t="shared" si="124"/>
        <v>2016</v>
      </c>
      <c r="B845" s="44" t="str">
        <f t="shared" si="124"/>
        <v>JULIO</v>
      </c>
      <c r="C845" s="44">
        <v>12</v>
      </c>
      <c r="D845" s="44" t="str">
        <f t="shared" si="123"/>
        <v>JULIO 2016 / 11</v>
      </c>
      <c r="E845" s="104"/>
      <c r="F845" s="77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Q845" s="113"/>
      <c r="R845" s="113"/>
      <c r="S845" s="415"/>
      <c r="T845" s="113"/>
      <c r="U845" s="113"/>
      <c r="V845" s="104"/>
      <c r="W845" s="104"/>
      <c r="X845" s="104"/>
      <c r="Y845" s="104"/>
      <c r="Z845" s="104"/>
      <c r="AA845" s="230"/>
      <c r="AB845" s="115">
        <v>11</v>
      </c>
      <c r="AC845" s="66">
        <v>42563</v>
      </c>
      <c r="AD845" s="67">
        <v>64882</v>
      </c>
      <c r="AE845" s="68" t="s">
        <v>148</v>
      </c>
      <c r="AF845" s="69">
        <v>0.56330000000000002</v>
      </c>
      <c r="AG845" s="69">
        <v>86</v>
      </c>
      <c r="AH845" s="69">
        <v>34</v>
      </c>
      <c r="AI845" s="70">
        <v>0.66</v>
      </c>
      <c r="AJ845" s="70">
        <v>0</v>
      </c>
      <c r="AK845" s="71" t="s">
        <v>20</v>
      </c>
      <c r="AL845" s="69">
        <v>43</v>
      </c>
      <c r="AM845" s="71" t="s">
        <v>35</v>
      </c>
      <c r="AN845" s="70">
        <v>21192</v>
      </c>
      <c r="AO845" s="70">
        <v>0.3</v>
      </c>
      <c r="AP845" s="410"/>
      <c r="AQ845" s="99">
        <v>0.52</v>
      </c>
      <c r="AR845" s="99">
        <v>0.56999999999999995</v>
      </c>
      <c r="AS845" s="90">
        <v>80</v>
      </c>
      <c r="AT845" s="90">
        <v>170</v>
      </c>
      <c r="AU845" s="90">
        <v>36</v>
      </c>
      <c r="AV845" s="90">
        <v>2</v>
      </c>
      <c r="AW845" s="90">
        <v>3</v>
      </c>
      <c r="AX845" s="230"/>
      <c r="AY845" s="104"/>
      <c r="AZ845" s="104"/>
      <c r="BA845" s="104"/>
      <c r="BB845" s="104"/>
      <c r="BC845" s="104"/>
      <c r="BD845" s="104"/>
      <c r="BE845" s="104"/>
      <c r="BF845" s="104"/>
      <c r="BG845" s="104"/>
      <c r="BH845" s="104"/>
      <c r="BI845" s="104"/>
      <c r="BJ845" s="104"/>
      <c r="BK845" s="104"/>
      <c r="BL845" s="104"/>
      <c r="BM845" s="104"/>
      <c r="BN845" s="421"/>
      <c r="BO845" s="104"/>
      <c r="BP845" s="104"/>
      <c r="BQ845" s="104"/>
      <c r="BR845" s="104"/>
      <c r="BS845" s="104"/>
      <c r="BT845" s="104"/>
      <c r="BU845" s="104"/>
    </row>
    <row r="846" spans="1:74" x14ac:dyDescent="0.25">
      <c r="A846" s="44">
        <f t="shared" si="124"/>
        <v>2016</v>
      </c>
      <c r="B846" s="44" t="str">
        <f t="shared" si="124"/>
        <v>JULIO</v>
      </c>
      <c r="C846" s="44">
        <v>13</v>
      </c>
      <c r="D846" s="44" t="str">
        <f t="shared" si="123"/>
        <v>JULIO 2016 / 12</v>
      </c>
      <c r="E846" s="104"/>
      <c r="F846" s="77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Q846" s="113"/>
      <c r="R846" s="113"/>
      <c r="S846" s="415"/>
      <c r="T846" s="113"/>
      <c r="U846" s="113"/>
      <c r="V846" s="104"/>
      <c r="W846" s="104"/>
      <c r="X846" s="104"/>
      <c r="Y846" s="104"/>
      <c r="Z846" s="104"/>
      <c r="AA846" s="230"/>
      <c r="AB846" s="115">
        <v>12</v>
      </c>
      <c r="AC846" s="66">
        <v>42564</v>
      </c>
      <c r="AD846" s="67">
        <v>64917</v>
      </c>
      <c r="AE846" s="68" t="s">
        <v>36</v>
      </c>
      <c r="AF846" s="69">
        <v>0.56379999999999997</v>
      </c>
      <c r="AG846" s="69">
        <v>86</v>
      </c>
      <c r="AH846" s="69">
        <v>34</v>
      </c>
      <c r="AI846" s="70">
        <v>0.66</v>
      </c>
      <c r="AJ846" s="70">
        <v>0</v>
      </c>
      <c r="AK846" s="71" t="s">
        <v>20</v>
      </c>
      <c r="AL846" s="69">
        <v>43</v>
      </c>
      <c r="AM846" s="71" t="s">
        <v>35</v>
      </c>
      <c r="AN846" s="70">
        <v>21186</v>
      </c>
      <c r="AO846" s="70">
        <v>0.56999999999999995</v>
      </c>
      <c r="AP846" s="410"/>
      <c r="AQ846" s="99">
        <v>0.52</v>
      </c>
      <c r="AR846" s="99">
        <v>0.56999999999999995</v>
      </c>
      <c r="AS846" s="90">
        <v>80</v>
      </c>
      <c r="AT846" s="90">
        <v>170</v>
      </c>
      <c r="AU846" s="90">
        <v>36</v>
      </c>
      <c r="AV846" s="90">
        <v>2</v>
      </c>
      <c r="AW846" s="90">
        <v>3</v>
      </c>
      <c r="AX846" s="230"/>
      <c r="AY846" s="104"/>
      <c r="AZ846" s="104"/>
      <c r="BA846" s="104"/>
      <c r="BB846" s="104"/>
      <c r="BC846" s="104"/>
      <c r="BD846" s="104"/>
      <c r="BE846" s="104"/>
      <c r="BF846" s="104"/>
      <c r="BG846" s="104"/>
      <c r="BH846" s="104"/>
      <c r="BI846" s="104"/>
      <c r="BJ846" s="104"/>
      <c r="BK846" s="104"/>
      <c r="BL846" s="104"/>
      <c r="BM846" s="104"/>
      <c r="BN846" s="421"/>
      <c r="BO846" s="104"/>
      <c r="BP846" s="104"/>
      <c r="BQ846" s="104"/>
      <c r="BR846" s="104"/>
      <c r="BS846" s="104"/>
      <c r="BT846" s="104"/>
      <c r="BU846" s="104"/>
    </row>
    <row r="847" spans="1:74" x14ac:dyDescent="0.25">
      <c r="A847" s="44">
        <f t="shared" si="124"/>
        <v>2016</v>
      </c>
      <c r="B847" s="44" t="str">
        <f t="shared" si="124"/>
        <v>JULIO</v>
      </c>
      <c r="C847" s="44">
        <v>14</v>
      </c>
      <c r="D847" s="44" t="str">
        <f t="shared" si="123"/>
        <v>JULIO 2016 / 13</v>
      </c>
      <c r="E847" s="104"/>
      <c r="F847" s="77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Q847" s="113"/>
      <c r="R847" s="113"/>
      <c r="S847" s="415"/>
      <c r="T847" s="113"/>
      <c r="U847" s="113"/>
      <c r="V847" s="104"/>
      <c r="W847" s="104"/>
      <c r="X847" s="104"/>
      <c r="Y847" s="104"/>
      <c r="Z847" s="104"/>
      <c r="AA847" s="230"/>
      <c r="AB847" s="115">
        <v>13</v>
      </c>
      <c r="AC847" s="66">
        <v>42565</v>
      </c>
      <c r="AD847" s="67">
        <v>64966</v>
      </c>
      <c r="AE847" s="68" t="s">
        <v>148</v>
      </c>
      <c r="AF847" s="72">
        <v>0.56310000000000004</v>
      </c>
      <c r="AG847" s="69">
        <v>88</v>
      </c>
      <c r="AH847" s="69">
        <v>34</v>
      </c>
      <c r="AI847" s="70">
        <v>0.68</v>
      </c>
      <c r="AJ847" s="70">
        <v>0</v>
      </c>
      <c r="AK847" s="71" t="s">
        <v>20</v>
      </c>
      <c r="AL847" s="69">
        <v>43</v>
      </c>
      <c r="AM847" s="71" t="s">
        <v>35</v>
      </c>
      <c r="AN847" s="70">
        <v>21185</v>
      </c>
      <c r="AO847" s="70">
        <v>0.81</v>
      </c>
      <c r="AP847" s="410"/>
      <c r="AQ847" s="99">
        <v>0.52</v>
      </c>
      <c r="AR847" s="99">
        <v>0.56999999999999995</v>
      </c>
      <c r="AS847" s="90">
        <v>80</v>
      </c>
      <c r="AT847" s="90">
        <v>170</v>
      </c>
      <c r="AU847" s="90">
        <v>36</v>
      </c>
      <c r="AV847" s="90">
        <v>2</v>
      </c>
      <c r="AW847" s="90">
        <v>3</v>
      </c>
      <c r="AX847" s="230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421"/>
      <c r="BO847" s="104"/>
      <c r="BP847" s="104"/>
      <c r="BQ847" s="104"/>
      <c r="BR847" s="104"/>
      <c r="BS847" s="104"/>
      <c r="BT847" s="104"/>
      <c r="BU847" s="104"/>
    </row>
    <row r="848" spans="1:74" x14ac:dyDescent="0.25">
      <c r="A848" s="44">
        <f t="shared" si="124"/>
        <v>2016</v>
      </c>
      <c r="B848" s="44" t="str">
        <f t="shared" si="124"/>
        <v>JULIO</v>
      </c>
      <c r="C848" s="44">
        <v>15</v>
      </c>
      <c r="D848" s="44" t="str">
        <f t="shared" si="123"/>
        <v>JULIO 2016 / 14</v>
      </c>
      <c r="E848" s="104"/>
      <c r="F848" s="77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Q848" s="113"/>
      <c r="R848" s="113"/>
      <c r="S848" s="415"/>
      <c r="T848" s="113"/>
      <c r="U848" s="113"/>
      <c r="V848" s="104"/>
      <c r="W848" s="104"/>
      <c r="X848" s="104"/>
      <c r="Y848" s="104"/>
      <c r="Z848" s="104"/>
      <c r="AA848" s="230"/>
      <c r="AB848" s="115">
        <v>14</v>
      </c>
      <c r="AC848" s="66">
        <v>42566</v>
      </c>
      <c r="AD848" s="67">
        <v>64987</v>
      </c>
      <c r="AE848" s="68" t="s">
        <v>36</v>
      </c>
      <c r="AF848" s="72">
        <v>0.56440000000000001</v>
      </c>
      <c r="AG848" s="69">
        <v>86</v>
      </c>
      <c r="AH848" s="69">
        <v>34</v>
      </c>
      <c r="AI848" s="70">
        <v>0.68</v>
      </c>
      <c r="AJ848" s="70">
        <v>0</v>
      </c>
      <c r="AK848" s="71" t="s">
        <v>215</v>
      </c>
      <c r="AL848" s="69">
        <v>43</v>
      </c>
      <c r="AM848" s="71" t="s">
        <v>35</v>
      </c>
      <c r="AN848" s="70">
        <v>21179</v>
      </c>
      <c r="AO848" s="70">
        <v>0.79</v>
      </c>
      <c r="AP848" s="410"/>
      <c r="AQ848" s="99">
        <v>0.52</v>
      </c>
      <c r="AR848" s="99">
        <v>0.56999999999999995</v>
      </c>
      <c r="AS848" s="90">
        <v>80</v>
      </c>
      <c r="AT848" s="90">
        <v>170</v>
      </c>
      <c r="AU848" s="90">
        <v>36</v>
      </c>
      <c r="AV848" s="90">
        <v>2</v>
      </c>
      <c r="AW848" s="90">
        <v>3</v>
      </c>
      <c r="AX848" s="230"/>
      <c r="AY848" s="104"/>
      <c r="AZ848" s="104"/>
      <c r="BA848" s="104"/>
      <c r="BB848" s="104"/>
      <c r="BC848" s="104"/>
      <c r="BD848" s="104"/>
      <c r="BE848" s="104"/>
      <c r="BF848" s="104"/>
      <c r="BG848" s="104"/>
      <c r="BH848" s="104"/>
      <c r="BI848" s="104"/>
      <c r="BJ848" s="104"/>
      <c r="BK848" s="104"/>
      <c r="BL848" s="104"/>
      <c r="BM848" s="104"/>
      <c r="BN848" s="421"/>
      <c r="BO848" s="104"/>
      <c r="BP848" s="104"/>
      <c r="BQ848" s="104"/>
      <c r="BR848" s="104"/>
      <c r="BS848" s="104"/>
      <c r="BT848" s="104"/>
      <c r="BU848" s="104"/>
    </row>
    <row r="849" spans="1:73" x14ac:dyDescent="0.25">
      <c r="A849" s="44">
        <f t="shared" si="124"/>
        <v>2016</v>
      </c>
      <c r="B849" s="44" t="str">
        <f t="shared" si="124"/>
        <v>JULIO</v>
      </c>
      <c r="C849" s="44">
        <v>16</v>
      </c>
      <c r="D849" s="44" t="str">
        <f t="shared" si="123"/>
        <v>JULIO 2016 / 15</v>
      </c>
      <c r="E849" s="104"/>
      <c r="F849" s="77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Q849" s="113"/>
      <c r="R849" s="113"/>
      <c r="S849" s="415"/>
      <c r="T849" s="113"/>
      <c r="U849" s="113"/>
      <c r="V849" s="104"/>
      <c r="W849" s="104"/>
      <c r="X849" s="104"/>
      <c r="Y849" s="104"/>
      <c r="Z849" s="104"/>
      <c r="AA849" s="230"/>
      <c r="AB849" s="115">
        <v>15</v>
      </c>
      <c r="AC849" s="66">
        <v>42567</v>
      </c>
      <c r="AD849" s="67">
        <v>65009</v>
      </c>
      <c r="AE849" s="68" t="s">
        <v>148</v>
      </c>
      <c r="AF849" s="72">
        <v>0.56520000000000004</v>
      </c>
      <c r="AG849" s="69">
        <v>83</v>
      </c>
      <c r="AH849" s="69">
        <v>34</v>
      </c>
      <c r="AI849" s="70">
        <v>0.68</v>
      </c>
      <c r="AJ849" s="70">
        <v>0</v>
      </c>
      <c r="AK849" s="71" t="s">
        <v>216</v>
      </c>
      <c r="AL849" s="69">
        <v>43</v>
      </c>
      <c r="AM849" s="71" t="s">
        <v>35</v>
      </c>
      <c r="AN849" s="70">
        <v>21182</v>
      </c>
      <c r="AO849" s="70">
        <v>0.39</v>
      </c>
      <c r="AP849" s="410"/>
      <c r="AQ849" s="99">
        <v>0.52</v>
      </c>
      <c r="AR849" s="99">
        <v>0.56999999999999995</v>
      </c>
      <c r="AS849" s="90">
        <v>80</v>
      </c>
      <c r="AT849" s="90">
        <v>170</v>
      </c>
      <c r="AU849" s="90">
        <v>36</v>
      </c>
      <c r="AV849" s="90">
        <v>2</v>
      </c>
      <c r="AW849" s="90">
        <v>3</v>
      </c>
      <c r="AX849" s="230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  <c r="BK849" s="104"/>
      <c r="BL849" s="104"/>
      <c r="BM849" s="104"/>
      <c r="BN849" s="421"/>
      <c r="BO849" s="104"/>
      <c r="BP849" s="104"/>
      <c r="BQ849" s="104"/>
      <c r="BR849" s="104"/>
      <c r="BS849" s="104"/>
      <c r="BT849" s="104"/>
      <c r="BU849" s="104"/>
    </row>
    <row r="850" spans="1:73" x14ac:dyDescent="0.25">
      <c r="A850" s="44">
        <f t="shared" si="124"/>
        <v>2016</v>
      </c>
      <c r="B850" s="44" t="str">
        <f t="shared" si="124"/>
        <v>JULIO</v>
      </c>
      <c r="C850" s="44">
        <v>17</v>
      </c>
      <c r="D850" s="44" t="str">
        <f t="shared" si="123"/>
        <v>JULIO 2016 / 16</v>
      </c>
      <c r="E850" s="104"/>
      <c r="F850" s="77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Q850" s="113"/>
      <c r="R850" s="113"/>
      <c r="S850" s="415"/>
      <c r="T850" s="113"/>
      <c r="U850" s="113"/>
      <c r="V850" s="104"/>
      <c r="W850" s="104"/>
      <c r="X850" s="104"/>
      <c r="Y850" s="104"/>
      <c r="Z850" s="104"/>
      <c r="AA850" s="230"/>
      <c r="AB850" s="115">
        <v>16</v>
      </c>
      <c r="AC850" s="66">
        <v>42568</v>
      </c>
      <c r="AD850" s="67">
        <v>65022</v>
      </c>
      <c r="AE850" s="68" t="s">
        <v>36</v>
      </c>
      <c r="AF850" s="72">
        <v>0.56410000000000005</v>
      </c>
      <c r="AG850" s="69">
        <v>85</v>
      </c>
      <c r="AH850" s="69">
        <v>34</v>
      </c>
      <c r="AI850" s="70">
        <v>0.66</v>
      </c>
      <c r="AJ850" s="70">
        <v>0</v>
      </c>
      <c r="AK850" s="71" t="s">
        <v>217</v>
      </c>
      <c r="AL850" s="69">
        <v>43</v>
      </c>
      <c r="AM850" s="71" t="s">
        <v>35</v>
      </c>
      <c r="AN850" s="70">
        <v>21184</v>
      </c>
      <c r="AO850" s="70">
        <v>0.54</v>
      </c>
      <c r="AP850" s="410"/>
      <c r="AQ850" s="99">
        <v>0.52</v>
      </c>
      <c r="AR850" s="99">
        <v>0.56999999999999995</v>
      </c>
      <c r="AS850" s="90">
        <v>80</v>
      </c>
      <c r="AT850" s="90">
        <v>170</v>
      </c>
      <c r="AU850" s="90">
        <v>36</v>
      </c>
      <c r="AV850" s="90">
        <v>2</v>
      </c>
      <c r="AW850" s="90">
        <v>3</v>
      </c>
      <c r="AX850" s="230"/>
      <c r="AY850" s="104"/>
      <c r="AZ850" s="104"/>
      <c r="BA850" s="104"/>
      <c r="BB850" s="104"/>
      <c r="BC850" s="104"/>
      <c r="BD850" s="104"/>
      <c r="BE850" s="104"/>
      <c r="BF850" s="104"/>
      <c r="BG850" s="104"/>
      <c r="BH850" s="104"/>
      <c r="BI850" s="104"/>
      <c r="BJ850" s="104"/>
      <c r="BK850" s="104"/>
      <c r="BL850" s="104"/>
      <c r="BM850" s="104"/>
      <c r="BN850" s="421"/>
      <c r="BO850" s="104"/>
      <c r="BP850" s="104"/>
      <c r="BQ850" s="104"/>
      <c r="BR850" s="104"/>
      <c r="BS850" s="104"/>
      <c r="BT850" s="104"/>
      <c r="BU850" s="104"/>
    </row>
    <row r="851" spans="1:73" x14ac:dyDescent="0.25">
      <c r="A851" s="44">
        <f t="shared" si="124"/>
        <v>2016</v>
      </c>
      <c r="B851" s="44" t="str">
        <f t="shared" si="124"/>
        <v>JULIO</v>
      </c>
      <c r="C851" s="44">
        <v>18</v>
      </c>
      <c r="D851" s="44" t="str">
        <f t="shared" si="123"/>
        <v>JULIO 2016 / 17</v>
      </c>
      <c r="E851" s="104"/>
      <c r="F851" s="77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Q851" s="113"/>
      <c r="R851" s="113"/>
      <c r="S851" s="415"/>
      <c r="T851" s="113"/>
      <c r="U851" s="113"/>
      <c r="V851" s="104"/>
      <c r="W851" s="104"/>
      <c r="X851" s="104"/>
      <c r="Y851" s="104"/>
      <c r="Z851" s="104"/>
      <c r="AA851" s="230"/>
      <c r="AB851" s="115">
        <v>17</v>
      </c>
      <c r="AC851" s="66">
        <v>42569</v>
      </c>
      <c r="AD851" s="67">
        <v>65037</v>
      </c>
      <c r="AE851" s="68" t="s">
        <v>148</v>
      </c>
      <c r="AF851" s="69">
        <v>0.56640000000000001</v>
      </c>
      <c r="AG851" s="69">
        <v>81</v>
      </c>
      <c r="AH851" s="69">
        <v>34</v>
      </c>
      <c r="AI851" s="70">
        <v>0.67</v>
      </c>
      <c r="AJ851" s="70">
        <v>0</v>
      </c>
      <c r="AK851" s="71" t="s">
        <v>20</v>
      </c>
      <c r="AL851" s="69">
        <v>43</v>
      </c>
      <c r="AM851" s="71" t="s">
        <v>35</v>
      </c>
      <c r="AN851" s="70">
        <v>21180</v>
      </c>
      <c r="AO851" s="70">
        <v>0.23</v>
      </c>
      <c r="AP851" s="410"/>
      <c r="AQ851" s="99">
        <v>0.52</v>
      </c>
      <c r="AR851" s="99">
        <v>0.56999999999999995</v>
      </c>
      <c r="AS851" s="90">
        <v>80</v>
      </c>
      <c r="AT851" s="90">
        <v>170</v>
      </c>
      <c r="AU851" s="90">
        <v>36</v>
      </c>
      <c r="AV851" s="90">
        <v>2</v>
      </c>
      <c r="AW851" s="90">
        <v>3</v>
      </c>
      <c r="AX851" s="230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421"/>
      <c r="BO851" s="104"/>
      <c r="BP851" s="104"/>
      <c r="BQ851" s="104"/>
      <c r="BR851" s="104"/>
      <c r="BS851" s="104"/>
      <c r="BT851" s="104"/>
      <c r="BU851" s="104"/>
    </row>
    <row r="852" spans="1:73" x14ac:dyDescent="0.25">
      <c r="A852" s="44">
        <f t="shared" si="124"/>
        <v>2016</v>
      </c>
      <c r="B852" s="44" t="str">
        <f t="shared" si="124"/>
        <v>JULIO</v>
      </c>
      <c r="C852" s="44">
        <v>19</v>
      </c>
      <c r="D852" s="44" t="str">
        <f t="shared" si="123"/>
        <v>JULIO 2016 / 18</v>
      </c>
      <c r="E852" s="104"/>
      <c r="F852" s="77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Q852" s="113"/>
      <c r="R852" s="113"/>
      <c r="S852" s="415"/>
      <c r="T852" s="113"/>
      <c r="U852" s="113"/>
      <c r="V852" s="104"/>
      <c r="W852" s="104"/>
      <c r="X852" s="104"/>
      <c r="Y852" s="104"/>
      <c r="Z852" s="104"/>
      <c r="AA852" s="230"/>
      <c r="AB852" s="115">
        <v>18</v>
      </c>
      <c r="AC852" s="66">
        <v>42570</v>
      </c>
      <c r="AD852" s="67">
        <v>64061</v>
      </c>
      <c r="AE852" s="68" t="s">
        <v>36</v>
      </c>
      <c r="AF852" s="69">
        <v>0.56279999999999997</v>
      </c>
      <c r="AG852" s="69">
        <v>88</v>
      </c>
      <c r="AH852" s="69">
        <v>34</v>
      </c>
      <c r="AI852" s="70">
        <v>0.66</v>
      </c>
      <c r="AJ852" s="70">
        <v>0</v>
      </c>
      <c r="AK852" s="71" t="s">
        <v>20</v>
      </c>
      <c r="AL852" s="69">
        <v>43</v>
      </c>
      <c r="AM852" s="71" t="s">
        <v>35</v>
      </c>
      <c r="AN852" s="70">
        <v>21184</v>
      </c>
      <c r="AO852" s="70">
        <v>0.86</v>
      </c>
      <c r="AP852" s="410"/>
      <c r="AQ852" s="99">
        <v>0.52</v>
      </c>
      <c r="AR852" s="99">
        <v>0.56999999999999995</v>
      </c>
      <c r="AS852" s="90">
        <v>80</v>
      </c>
      <c r="AT852" s="90">
        <v>170</v>
      </c>
      <c r="AU852" s="90">
        <v>36</v>
      </c>
      <c r="AV852" s="90">
        <v>2</v>
      </c>
      <c r="AW852" s="90">
        <v>3</v>
      </c>
      <c r="AX852" s="230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  <c r="BK852" s="104"/>
      <c r="BL852" s="104"/>
      <c r="BM852" s="104"/>
      <c r="BN852" s="421"/>
      <c r="BO852" s="104"/>
      <c r="BP852" s="104"/>
      <c r="BQ852" s="104"/>
      <c r="BR852" s="104"/>
      <c r="BS852" s="104"/>
      <c r="BT852" s="104"/>
      <c r="BU852" s="104"/>
    </row>
    <row r="853" spans="1:73" x14ac:dyDescent="0.25">
      <c r="A853" s="44">
        <f t="shared" si="124"/>
        <v>2016</v>
      </c>
      <c r="B853" s="44" t="str">
        <f t="shared" si="124"/>
        <v>JULIO</v>
      </c>
      <c r="C853" s="44">
        <v>20</v>
      </c>
      <c r="D853" s="44" t="str">
        <f t="shared" si="123"/>
        <v>JULIO 2016 / 19</v>
      </c>
      <c r="E853" s="104"/>
      <c r="F853" s="77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Q853" s="113"/>
      <c r="R853" s="113"/>
      <c r="S853" s="415"/>
      <c r="T853" s="113"/>
      <c r="U853" s="113"/>
      <c r="V853" s="104"/>
      <c r="W853" s="104"/>
      <c r="X853" s="104"/>
      <c r="Y853" s="104"/>
      <c r="Z853" s="104"/>
      <c r="AA853" s="230"/>
      <c r="AB853" s="115">
        <v>19</v>
      </c>
      <c r="AC853" s="66">
        <v>42571</v>
      </c>
      <c r="AD853" s="67">
        <v>64091</v>
      </c>
      <c r="AE853" s="68" t="s">
        <v>148</v>
      </c>
      <c r="AF853" s="69">
        <v>0.56240000000000001</v>
      </c>
      <c r="AG853" s="69">
        <v>89</v>
      </c>
      <c r="AH853" s="69">
        <v>34</v>
      </c>
      <c r="AI853" s="70">
        <v>0.67</v>
      </c>
      <c r="AJ853" s="70">
        <v>0</v>
      </c>
      <c r="AK853" s="71" t="s">
        <v>20</v>
      </c>
      <c r="AL853" s="69">
        <v>43</v>
      </c>
      <c r="AM853" s="71" t="s">
        <v>35</v>
      </c>
      <c r="AN853" s="70">
        <v>21186</v>
      </c>
      <c r="AO853" s="70">
        <v>0.91</v>
      </c>
      <c r="AP853" s="410"/>
      <c r="AQ853" s="99">
        <v>0.52</v>
      </c>
      <c r="AR853" s="99">
        <v>0.56999999999999995</v>
      </c>
      <c r="AS853" s="90">
        <v>80</v>
      </c>
      <c r="AT853" s="90">
        <v>170</v>
      </c>
      <c r="AU853" s="90">
        <v>36</v>
      </c>
      <c r="AV853" s="90">
        <v>2</v>
      </c>
      <c r="AW853" s="90">
        <v>3</v>
      </c>
      <c r="AX853" s="230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421"/>
      <c r="BO853" s="104"/>
      <c r="BP853" s="104"/>
      <c r="BQ853" s="104"/>
      <c r="BR853" s="104"/>
      <c r="BS853" s="104"/>
      <c r="BT853" s="104"/>
      <c r="BU853" s="104"/>
    </row>
    <row r="854" spans="1:73" x14ac:dyDescent="0.25">
      <c r="A854" s="44">
        <f t="shared" si="124"/>
        <v>2016</v>
      </c>
      <c r="B854" s="44" t="str">
        <f t="shared" si="124"/>
        <v>JULIO</v>
      </c>
      <c r="C854" s="44">
        <v>21</v>
      </c>
      <c r="D854" s="44" t="str">
        <f t="shared" si="123"/>
        <v>JULIO 2016 / 20</v>
      </c>
      <c r="E854" s="104"/>
      <c r="F854" s="77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Q854" s="113"/>
      <c r="R854" s="113"/>
      <c r="S854" s="415"/>
      <c r="T854" s="113"/>
      <c r="U854" s="113"/>
      <c r="V854" s="104"/>
      <c r="W854" s="104"/>
      <c r="X854" s="104"/>
      <c r="Y854" s="104"/>
      <c r="Z854" s="104"/>
      <c r="AA854" s="230"/>
      <c r="AB854" s="115">
        <v>20</v>
      </c>
      <c r="AC854" s="66">
        <v>42572</v>
      </c>
      <c r="AD854" s="67">
        <v>64122</v>
      </c>
      <c r="AE854" s="68" t="s">
        <v>36</v>
      </c>
      <c r="AF854" s="69">
        <v>0.56469999999999998</v>
      </c>
      <c r="AG854" s="69">
        <v>85</v>
      </c>
      <c r="AH854" s="69">
        <v>34</v>
      </c>
      <c r="AI854" s="70">
        <v>0.69</v>
      </c>
      <c r="AJ854" s="70">
        <v>0</v>
      </c>
      <c r="AK854" s="71" t="s">
        <v>20</v>
      </c>
      <c r="AL854" s="69">
        <v>43</v>
      </c>
      <c r="AM854" s="71" t="s">
        <v>35</v>
      </c>
      <c r="AN854" s="70">
        <v>21183</v>
      </c>
      <c r="AO854" s="70">
        <v>0.52</v>
      </c>
      <c r="AP854" s="410"/>
      <c r="AQ854" s="99">
        <v>0.52</v>
      </c>
      <c r="AR854" s="99">
        <v>0.56999999999999995</v>
      </c>
      <c r="AS854" s="90">
        <v>80</v>
      </c>
      <c r="AT854" s="90">
        <v>170</v>
      </c>
      <c r="AU854" s="90">
        <v>36</v>
      </c>
      <c r="AV854" s="90">
        <v>2</v>
      </c>
      <c r="AW854" s="90">
        <v>3</v>
      </c>
      <c r="AX854" s="230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421"/>
      <c r="BO854" s="104"/>
      <c r="BP854" s="104"/>
      <c r="BQ854" s="104"/>
      <c r="BR854" s="104"/>
      <c r="BS854" s="104"/>
      <c r="BT854" s="104"/>
      <c r="BU854" s="104"/>
    </row>
    <row r="855" spans="1:73" x14ac:dyDescent="0.25">
      <c r="A855" s="44">
        <f t="shared" si="124"/>
        <v>2016</v>
      </c>
      <c r="B855" s="44" t="str">
        <f t="shared" si="124"/>
        <v>JULIO</v>
      </c>
      <c r="C855" s="44">
        <v>22</v>
      </c>
      <c r="D855" s="44" t="str">
        <f t="shared" si="123"/>
        <v>JULIO 2016 / 21</v>
      </c>
      <c r="E855" s="104"/>
      <c r="F855" s="77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Q855" s="113"/>
      <c r="R855" s="113"/>
      <c r="S855" s="415"/>
      <c r="T855" s="113"/>
      <c r="U855" s="113"/>
      <c r="V855" s="104"/>
      <c r="W855" s="104"/>
      <c r="X855" s="104"/>
      <c r="Y855" s="104"/>
      <c r="Z855" s="104"/>
      <c r="AA855" s="230"/>
      <c r="AB855" s="115">
        <v>21</v>
      </c>
      <c r="AC855" s="66">
        <v>42573</v>
      </c>
      <c r="AD855" s="67">
        <v>64154</v>
      </c>
      <c r="AE855" s="68" t="s">
        <v>148</v>
      </c>
      <c r="AF855" s="72">
        <v>0.56340000000000001</v>
      </c>
      <c r="AG855" s="69">
        <v>88</v>
      </c>
      <c r="AH855" s="69">
        <v>34</v>
      </c>
      <c r="AI855" s="70">
        <v>0.69</v>
      </c>
      <c r="AJ855" s="70">
        <v>0</v>
      </c>
      <c r="AK855" s="71" t="s">
        <v>20</v>
      </c>
      <c r="AL855" s="69">
        <v>43</v>
      </c>
      <c r="AM855" s="71" t="s">
        <v>35</v>
      </c>
      <c r="AN855" s="70">
        <v>21182</v>
      </c>
      <c r="AO855" s="70">
        <v>0.89</v>
      </c>
      <c r="AP855" s="410"/>
      <c r="AQ855" s="99">
        <v>0.52</v>
      </c>
      <c r="AR855" s="99">
        <v>0.56999999999999995</v>
      </c>
      <c r="AS855" s="90">
        <v>80</v>
      </c>
      <c r="AT855" s="90">
        <v>170</v>
      </c>
      <c r="AU855" s="90">
        <v>36</v>
      </c>
      <c r="AV855" s="90">
        <v>2</v>
      </c>
      <c r="AW855" s="90">
        <v>3</v>
      </c>
      <c r="AX855" s="230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421"/>
      <c r="BO855" s="104"/>
      <c r="BP855" s="104"/>
      <c r="BQ855" s="104"/>
      <c r="BR855" s="104"/>
      <c r="BS855" s="104"/>
      <c r="BT855" s="104"/>
      <c r="BU855" s="104"/>
    </row>
    <row r="856" spans="1:73" x14ac:dyDescent="0.25">
      <c r="A856" s="44">
        <f t="shared" si="124"/>
        <v>2016</v>
      </c>
      <c r="B856" s="44" t="str">
        <f t="shared" si="124"/>
        <v>JULIO</v>
      </c>
      <c r="C856" s="44">
        <v>23</v>
      </c>
      <c r="D856" s="44" t="str">
        <f t="shared" si="123"/>
        <v>JULIO 2016 / 22</v>
      </c>
      <c r="E856" s="104"/>
      <c r="F856" s="77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Q856" s="113"/>
      <c r="R856" s="113"/>
      <c r="S856" s="415"/>
      <c r="T856" s="113"/>
      <c r="U856" s="113"/>
      <c r="V856" s="104"/>
      <c r="W856" s="104"/>
      <c r="X856" s="104"/>
      <c r="Y856" s="104"/>
      <c r="Z856" s="104"/>
      <c r="AA856" s="230"/>
      <c r="AB856" s="115">
        <v>22</v>
      </c>
      <c r="AC856" s="66">
        <v>42574</v>
      </c>
      <c r="AD856" s="67">
        <v>65177</v>
      </c>
      <c r="AE856" s="68" t="s">
        <v>36</v>
      </c>
      <c r="AF856" s="69">
        <v>0.56399999999999995</v>
      </c>
      <c r="AG856" s="69">
        <v>86</v>
      </c>
      <c r="AH856" s="69">
        <v>34</v>
      </c>
      <c r="AI856" s="70">
        <v>0.69</v>
      </c>
      <c r="AJ856" s="70">
        <v>0</v>
      </c>
      <c r="AK856" s="71" t="s">
        <v>20</v>
      </c>
      <c r="AL856" s="69">
        <v>43</v>
      </c>
      <c r="AM856" s="71" t="s">
        <v>35</v>
      </c>
      <c r="AN856" s="70">
        <v>21181</v>
      </c>
      <c r="AO856" s="70">
        <v>0.75</v>
      </c>
      <c r="AP856" s="410"/>
      <c r="AQ856" s="99">
        <v>0.52</v>
      </c>
      <c r="AR856" s="99">
        <v>0.56999999999999995</v>
      </c>
      <c r="AS856" s="90">
        <v>80</v>
      </c>
      <c r="AT856" s="90">
        <v>170</v>
      </c>
      <c r="AU856" s="90">
        <v>36</v>
      </c>
      <c r="AV856" s="90">
        <v>2</v>
      </c>
      <c r="AW856" s="90">
        <v>3</v>
      </c>
      <c r="AX856" s="230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421"/>
      <c r="BO856" s="104"/>
      <c r="BP856" s="104"/>
      <c r="BQ856" s="104"/>
      <c r="BR856" s="104"/>
      <c r="BS856" s="104"/>
      <c r="BT856" s="104"/>
      <c r="BU856" s="104"/>
    </row>
    <row r="857" spans="1:73" x14ac:dyDescent="0.25">
      <c r="A857" s="44">
        <f t="shared" si="124"/>
        <v>2016</v>
      </c>
      <c r="B857" s="44" t="str">
        <f t="shared" si="124"/>
        <v>JULIO</v>
      </c>
      <c r="C857" s="44">
        <v>24</v>
      </c>
      <c r="D857" s="44" t="str">
        <f t="shared" si="123"/>
        <v>JULIO 2016 / 23</v>
      </c>
      <c r="E857" s="104"/>
      <c r="F857" s="77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Q857" s="113"/>
      <c r="R857" s="113"/>
      <c r="S857" s="415"/>
      <c r="T857" s="113"/>
      <c r="U857" s="113"/>
      <c r="V857" s="104"/>
      <c r="W857" s="104"/>
      <c r="X857" s="104"/>
      <c r="Y857" s="104"/>
      <c r="Z857" s="104"/>
      <c r="AA857" s="230"/>
      <c r="AB857" s="115">
        <v>23</v>
      </c>
      <c r="AC857" s="66">
        <v>42576</v>
      </c>
      <c r="AD857" s="67">
        <v>65205</v>
      </c>
      <c r="AE857" s="68" t="s">
        <v>148</v>
      </c>
      <c r="AF857" s="69">
        <v>0.56679999999999997</v>
      </c>
      <c r="AG857" s="69">
        <v>81</v>
      </c>
      <c r="AH857" s="69">
        <v>34</v>
      </c>
      <c r="AI857" s="70">
        <v>1.52</v>
      </c>
      <c r="AJ857" s="70">
        <v>0</v>
      </c>
      <c r="AK857" s="71" t="s">
        <v>20</v>
      </c>
      <c r="AL857" s="69">
        <v>43</v>
      </c>
      <c r="AM857" s="71" t="s">
        <v>35</v>
      </c>
      <c r="AN857" s="70">
        <v>21164</v>
      </c>
      <c r="AO857" s="70">
        <v>0.87</v>
      </c>
      <c r="AP857" s="410"/>
      <c r="AQ857" s="99">
        <v>0.52</v>
      </c>
      <c r="AR857" s="99">
        <v>0.56999999999999995</v>
      </c>
      <c r="AS857" s="90">
        <v>80</v>
      </c>
      <c r="AT857" s="90">
        <v>170</v>
      </c>
      <c r="AU857" s="90">
        <v>36</v>
      </c>
      <c r="AV857" s="90">
        <v>2</v>
      </c>
      <c r="AW857" s="90">
        <v>3</v>
      </c>
      <c r="AX857" s="230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421"/>
      <c r="BO857" s="104"/>
      <c r="BP857" s="104"/>
      <c r="BQ857" s="104"/>
      <c r="BR857" s="104"/>
      <c r="BS857" s="104"/>
      <c r="BT857" s="104"/>
      <c r="BU857" s="104"/>
    </row>
    <row r="858" spans="1:73" x14ac:dyDescent="0.25">
      <c r="A858" s="44">
        <f t="shared" si="124"/>
        <v>2016</v>
      </c>
      <c r="B858" s="44" t="str">
        <f t="shared" si="124"/>
        <v>JULIO</v>
      </c>
      <c r="C858" s="44">
        <v>25</v>
      </c>
      <c r="D858" s="44" t="str">
        <f t="shared" si="123"/>
        <v>JULIO 2016 / 24</v>
      </c>
      <c r="E858" s="104"/>
      <c r="F858" s="77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Q858" s="113"/>
      <c r="R858" s="113"/>
      <c r="S858" s="415"/>
      <c r="T858" s="113"/>
      <c r="U858" s="113"/>
      <c r="V858" s="104"/>
      <c r="W858" s="104"/>
      <c r="X858" s="104"/>
      <c r="Y858" s="104"/>
      <c r="Z858" s="104"/>
      <c r="AA858" s="230"/>
      <c r="AB858" s="115">
        <v>24</v>
      </c>
      <c r="AC858" s="66">
        <v>42577</v>
      </c>
      <c r="AD858" s="67">
        <v>65225</v>
      </c>
      <c r="AE858" s="68" t="s">
        <v>36</v>
      </c>
      <c r="AF858" s="69">
        <v>0.56630000000000003</v>
      </c>
      <c r="AG858" s="69">
        <v>81</v>
      </c>
      <c r="AH858" s="69">
        <v>34</v>
      </c>
      <c r="AI858" s="70">
        <v>0.45</v>
      </c>
      <c r="AJ858" s="70">
        <v>0</v>
      </c>
      <c r="AK858" s="71" t="s">
        <v>20</v>
      </c>
      <c r="AL858" s="69">
        <v>43</v>
      </c>
      <c r="AM858" s="71" t="s">
        <v>35</v>
      </c>
      <c r="AN858" s="70">
        <v>21169</v>
      </c>
      <c r="AO858" s="70">
        <v>0.73</v>
      </c>
      <c r="AP858" s="410"/>
      <c r="AQ858" s="99">
        <v>0.52</v>
      </c>
      <c r="AR858" s="99">
        <v>0.56999999999999995</v>
      </c>
      <c r="AS858" s="90">
        <v>80</v>
      </c>
      <c r="AT858" s="90">
        <v>170</v>
      </c>
      <c r="AU858" s="90">
        <v>36</v>
      </c>
      <c r="AV858" s="90">
        <v>2</v>
      </c>
      <c r="AW858" s="90">
        <v>3</v>
      </c>
      <c r="AX858" s="230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421"/>
      <c r="BO858" s="104"/>
      <c r="BP858" s="104"/>
      <c r="BQ858" s="104"/>
      <c r="BR858" s="104"/>
      <c r="BS858" s="104"/>
      <c r="BT858" s="104"/>
      <c r="BU858" s="104"/>
    </row>
    <row r="859" spans="1:73" x14ac:dyDescent="0.25">
      <c r="A859" s="44">
        <f t="shared" si="124"/>
        <v>2016</v>
      </c>
      <c r="B859" s="44" t="str">
        <f t="shared" si="124"/>
        <v>JULIO</v>
      </c>
      <c r="C859" s="44">
        <v>26</v>
      </c>
      <c r="D859" s="44" t="str">
        <f t="shared" si="123"/>
        <v>JULIO 2016 / 25</v>
      </c>
      <c r="E859" s="104"/>
      <c r="F859" s="77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Q859" s="113"/>
      <c r="R859" s="113"/>
      <c r="S859" s="415"/>
      <c r="T859" s="113"/>
      <c r="U859" s="113"/>
      <c r="V859" s="104"/>
      <c r="W859" s="104"/>
      <c r="X859" s="104"/>
      <c r="Y859" s="104"/>
      <c r="Z859" s="104"/>
      <c r="AA859" s="230"/>
      <c r="AB859" s="115">
        <v>25</v>
      </c>
      <c r="AC859" s="66">
        <v>42578</v>
      </c>
      <c r="AD859" s="67">
        <v>65255</v>
      </c>
      <c r="AE859" s="68" t="s">
        <v>148</v>
      </c>
      <c r="AF859" s="69">
        <v>0.56610000000000005</v>
      </c>
      <c r="AG859" s="69">
        <v>83</v>
      </c>
      <c r="AH859" s="69">
        <v>34</v>
      </c>
      <c r="AI859" s="70">
        <v>1.3</v>
      </c>
      <c r="AJ859" s="70">
        <v>0</v>
      </c>
      <c r="AK859" s="71" t="s">
        <v>20</v>
      </c>
      <c r="AL859" s="69">
        <v>43</v>
      </c>
      <c r="AM859" s="71" t="s">
        <v>35</v>
      </c>
      <c r="AN859" s="70">
        <v>21162</v>
      </c>
      <c r="AO859" s="70">
        <v>1.1399999999999999</v>
      </c>
      <c r="AP859" s="410"/>
      <c r="AQ859" s="99">
        <v>0.52</v>
      </c>
      <c r="AR859" s="99">
        <v>0.56999999999999995</v>
      </c>
      <c r="AS859" s="90">
        <v>80</v>
      </c>
      <c r="AT859" s="90">
        <v>170</v>
      </c>
      <c r="AU859" s="90">
        <v>36</v>
      </c>
      <c r="AV859" s="90">
        <v>2</v>
      </c>
      <c r="AW859" s="90">
        <v>3</v>
      </c>
      <c r="AX859" s="230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421"/>
      <c r="BO859" s="104"/>
      <c r="BP859" s="104"/>
      <c r="BQ859" s="104"/>
      <c r="BR859" s="104"/>
      <c r="BS859" s="104"/>
      <c r="BT859" s="104"/>
      <c r="BU859" s="104"/>
    </row>
    <row r="860" spans="1:73" x14ac:dyDescent="0.25">
      <c r="A860" s="44">
        <f t="shared" si="124"/>
        <v>2016</v>
      </c>
      <c r="B860" s="44" t="str">
        <f t="shared" si="124"/>
        <v>JULIO</v>
      </c>
      <c r="C860" s="44">
        <v>27</v>
      </c>
      <c r="D860" s="44" t="str">
        <f t="shared" si="123"/>
        <v>JULIO 2016 / 26</v>
      </c>
      <c r="E860" s="104"/>
      <c r="F860" s="77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Q860" s="113"/>
      <c r="R860" s="113"/>
      <c r="S860" s="415"/>
      <c r="T860" s="113"/>
      <c r="U860" s="113"/>
      <c r="V860" s="104"/>
      <c r="W860" s="104"/>
      <c r="X860" s="104"/>
      <c r="Y860" s="104"/>
      <c r="Z860" s="104"/>
      <c r="AA860" s="230"/>
      <c r="AB860" s="115">
        <v>26</v>
      </c>
      <c r="AC860" s="66">
        <v>42579</v>
      </c>
      <c r="AD860" s="67">
        <v>65277</v>
      </c>
      <c r="AE860" s="68" t="s">
        <v>36</v>
      </c>
      <c r="AF860" s="69">
        <v>0.56479999999999997</v>
      </c>
      <c r="AG860" s="69">
        <v>84</v>
      </c>
      <c r="AH860" s="69">
        <v>34</v>
      </c>
      <c r="AI860" s="70">
        <v>0.51</v>
      </c>
      <c r="AJ860" s="70">
        <v>0</v>
      </c>
      <c r="AK860" s="71" t="s">
        <v>20</v>
      </c>
      <c r="AL860" s="69">
        <v>43</v>
      </c>
      <c r="AM860" s="71" t="s">
        <v>35</v>
      </c>
      <c r="AN860" s="70">
        <v>21174</v>
      </c>
      <c r="AO860" s="70">
        <v>0.92</v>
      </c>
      <c r="AP860" s="410"/>
      <c r="AQ860" s="99">
        <v>0.52</v>
      </c>
      <c r="AR860" s="99">
        <v>0.56999999999999995</v>
      </c>
      <c r="AS860" s="90">
        <v>80</v>
      </c>
      <c r="AT860" s="90">
        <v>170</v>
      </c>
      <c r="AU860" s="90">
        <v>36</v>
      </c>
      <c r="AV860" s="90">
        <v>2</v>
      </c>
      <c r="AW860" s="90">
        <v>3</v>
      </c>
      <c r="AX860" s="230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421"/>
      <c r="BO860" s="104"/>
      <c r="BP860" s="104"/>
      <c r="BQ860" s="104"/>
      <c r="BR860" s="104"/>
      <c r="BS860" s="104"/>
      <c r="BT860" s="104"/>
      <c r="BU860" s="104"/>
    </row>
    <row r="861" spans="1:73" x14ac:dyDescent="0.25">
      <c r="A861" s="44">
        <f t="shared" si="124"/>
        <v>2016</v>
      </c>
      <c r="B861" s="44" t="str">
        <f t="shared" si="124"/>
        <v>JULIO</v>
      </c>
      <c r="C861" s="44">
        <v>28</v>
      </c>
      <c r="D861" s="44" t="str">
        <f t="shared" si="123"/>
        <v>JULIO 2016 / 27</v>
      </c>
      <c r="E861" s="104"/>
      <c r="F861" s="77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Q861" s="113"/>
      <c r="R861" s="113"/>
      <c r="S861" s="415"/>
      <c r="T861" s="113"/>
      <c r="U861" s="113"/>
      <c r="V861" s="104"/>
      <c r="W861" s="104"/>
      <c r="X861" s="104"/>
      <c r="Y861" s="104"/>
      <c r="Z861" s="104"/>
      <c r="AA861" s="230"/>
      <c r="AB861" s="115">
        <v>27</v>
      </c>
      <c r="AC861" s="66">
        <v>42580</v>
      </c>
      <c r="AD861" s="67">
        <v>65296</v>
      </c>
      <c r="AE861" s="68" t="s">
        <v>148</v>
      </c>
      <c r="AF861" s="69">
        <v>0.56369999999999998</v>
      </c>
      <c r="AG861" s="69">
        <v>87</v>
      </c>
      <c r="AH861" s="69">
        <v>34</v>
      </c>
      <c r="AI861" s="70">
        <v>0.73</v>
      </c>
      <c r="AJ861" s="70">
        <v>0</v>
      </c>
      <c r="AK861" s="71" t="s">
        <v>20</v>
      </c>
      <c r="AL861" s="69">
        <v>43</v>
      </c>
      <c r="AM861" s="71" t="s">
        <v>35</v>
      </c>
      <c r="AN861" s="70">
        <v>21181</v>
      </c>
      <c r="AO861" s="70">
        <v>0.73</v>
      </c>
      <c r="AP861" s="410"/>
      <c r="AQ861" s="99">
        <v>0.52</v>
      </c>
      <c r="AR861" s="99">
        <v>0.56999999999999995</v>
      </c>
      <c r="AS861" s="90">
        <v>80</v>
      </c>
      <c r="AT861" s="90">
        <v>170</v>
      </c>
      <c r="AU861" s="90">
        <v>36</v>
      </c>
      <c r="AV861" s="90">
        <v>2</v>
      </c>
      <c r="AW861" s="90">
        <v>3</v>
      </c>
      <c r="AX861" s="230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421"/>
      <c r="BO861" s="104"/>
      <c r="BP861" s="104"/>
      <c r="BQ861" s="104"/>
      <c r="BR861" s="104"/>
      <c r="BS861" s="104"/>
      <c r="BT861" s="104"/>
      <c r="BU861" s="104"/>
    </row>
    <row r="862" spans="1:73" x14ac:dyDescent="0.25">
      <c r="A862" s="44">
        <f t="shared" si="124"/>
        <v>2016</v>
      </c>
      <c r="B862" s="44" t="str">
        <f t="shared" si="124"/>
        <v>JULIO</v>
      </c>
      <c r="C862" s="44">
        <v>29</v>
      </c>
      <c r="D862" s="44" t="str">
        <f t="shared" si="123"/>
        <v>JULIO 2016 / 28</v>
      </c>
      <c r="E862" s="104"/>
      <c r="F862" s="77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Q862" s="113"/>
      <c r="R862" s="113"/>
      <c r="S862" s="415"/>
      <c r="T862" s="113"/>
      <c r="U862" s="113"/>
      <c r="V862" s="104"/>
      <c r="W862" s="104"/>
      <c r="X862" s="104"/>
      <c r="Y862" s="104"/>
      <c r="Z862" s="104"/>
      <c r="AA862" s="230"/>
      <c r="AB862" s="115">
        <v>28</v>
      </c>
      <c r="AC862" s="66">
        <v>42581</v>
      </c>
      <c r="AD862" s="67">
        <v>65329</v>
      </c>
      <c r="AE862" s="68" t="s">
        <v>36</v>
      </c>
      <c r="AF862" s="69">
        <v>0.56359999999999999</v>
      </c>
      <c r="AG862" s="69">
        <v>88</v>
      </c>
      <c r="AH862" s="69">
        <v>34</v>
      </c>
      <c r="AI862" s="70">
        <v>0.59</v>
      </c>
      <c r="AJ862" s="70">
        <v>0</v>
      </c>
      <c r="AK862" s="71" t="s">
        <v>20</v>
      </c>
      <c r="AL862" s="69">
        <v>43</v>
      </c>
      <c r="AM862" s="71" t="s">
        <v>35</v>
      </c>
      <c r="AN862" s="70">
        <v>21177</v>
      </c>
      <c r="AO862" s="70">
        <v>1.06</v>
      </c>
      <c r="AP862" s="410"/>
      <c r="AQ862" s="99">
        <v>0.52</v>
      </c>
      <c r="AR862" s="99">
        <v>0.56999999999999995</v>
      </c>
      <c r="AS862" s="90">
        <v>80</v>
      </c>
      <c r="AT862" s="90">
        <v>170</v>
      </c>
      <c r="AU862" s="90">
        <v>36</v>
      </c>
      <c r="AV862" s="90">
        <v>2</v>
      </c>
      <c r="AW862" s="90">
        <v>3</v>
      </c>
      <c r="AX862" s="230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421"/>
      <c r="BO862" s="104"/>
      <c r="BP862" s="104"/>
      <c r="BQ862" s="104"/>
      <c r="BR862" s="104"/>
      <c r="BS862" s="104"/>
      <c r="BT862" s="104"/>
      <c r="BU862" s="104"/>
    </row>
    <row r="863" spans="1:73" x14ac:dyDescent="0.25">
      <c r="A863" s="44">
        <f t="shared" si="124"/>
        <v>2016</v>
      </c>
      <c r="B863" s="44" t="str">
        <f t="shared" si="124"/>
        <v>JULIO</v>
      </c>
      <c r="C863" s="44">
        <v>30</v>
      </c>
      <c r="D863" s="44" t="str">
        <f t="shared" si="123"/>
        <v>JULIO 2016 / 29</v>
      </c>
      <c r="S863" s="417"/>
    </row>
    <row r="864" spans="1:73" x14ac:dyDescent="0.25">
      <c r="A864" s="44">
        <f t="shared" si="124"/>
        <v>2016</v>
      </c>
      <c r="B864" s="44" t="str">
        <f t="shared" si="124"/>
        <v>JULIO</v>
      </c>
      <c r="C864" s="44">
        <v>31</v>
      </c>
      <c r="D864" s="44" t="str">
        <f t="shared" si="123"/>
        <v>JULIO 2016 / 30</v>
      </c>
      <c r="S864" s="417"/>
    </row>
    <row r="865" spans="1:74" s="206" customFormat="1" ht="15.75" x14ac:dyDescent="0.25">
      <c r="D865" s="44" t="str">
        <f t="shared" si="123"/>
        <v>JULIO 2016 / 31</v>
      </c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17"/>
      <c r="T865" s="44"/>
      <c r="U865" s="44"/>
      <c r="V865" s="44"/>
      <c r="W865" s="44"/>
      <c r="X865" s="44"/>
      <c r="Y865" s="44"/>
      <c r="Z865" s="44"/>
      <c r="AA865" s="207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11"/>
      <c r="AQ865" s="44"/>
      <c r="AR865" s="44"/>
      <c r="AS865" s="44"/>
      <c r="AT865" s="44"/>
      <c r="AU865" s="44"/>
      <c r="AV865" s="44"/>
      <c r="AW865" s="44"/>
      <c r="AX865" s="207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22"/>
      <c r="BO865" s="44"/>
      <c r="BP865" s="44"/>
      <c r="BQ865" s="44"/>
      <c r="BR865" s="44"/>
      <c r="BS865" s="44"/>
      <c r="BT865" s="44"/>
      <c r="BU865" s="44"/>
      <c r="BV865" s="209" t="str">
        <f>IFERROR(AVERAGE(BV834:BV864),"")</f>
        <v/>
      </c>
    </row>
    <row r="866" spans="1:74" ht="15.75" x14ac:dyDescent="0.25">
      <c r="A866" s="44">
        <v>2016</v>
      </c>
      <c r="B866" s="44" t="s">
        <v>234</v>
      </c>
      <c r="C866" s="44">
        <v>1</v>
      </c>
      <c r="D866" s="208" t="s">
        <v>228</v>
      </c>
      <c r="E866" s="209">
        <f t="shared" ref="E866:AJ866" si="125">IFERROR(AVERAGE(E835:E865),"")</f>
        <v>5.5</v>
      </c>
      <c r="F866" s="209">
        <f t="shared" si="125"/>
        <v>42565.9</v>
      </c>
      <c r="G866" s="209">
        <f t="shared" si="125"/>
        <v>64964.9</v>
      </c>
      <c r="H866" s="209" t="str">
        <f t="shared" si="125"/>
        <v/>
      </c>
      <c r="I866" s="209">
        <f t="shared" si="125"/>
        <v>0.55227000000000004</v>
      </c>
      <c r="J866" s="209">
        <f t="shared" si="125"/>
        <v>100.8</v>
      </c>
      <c r="K866" s="209">
        <f t="shared" si="125"/>
        <v>28.3</v>
      </c>
      <c r="L866" s="209">
        <f t="shared" si="125"/>
        <v>1.56</v>
      </c>
      <c r="M866" s="209">
        <f t="shared" si="125"/>
        <v>0</v>
      </c>
      <c r="N866" s="209" t="str">
        <f t="shared" si="125"/>
        <v/>
      </c>
      <c r="O866" s="209">
        <f t="shared" si="125"/>
        <v>3</v>
      </c>
      <c r="P866" s="209" t="str">
        <f t="shared" si="125"/>
        <v/>
      </c>
      <c r="Q866" s="209">
        <f t="shared" si="125"/>
        <v>21240.9</v>
      </c>
      <c r="R866" s="209">
        <f t="shared" si="125"/>
        <v>0.80499999999999994</v>
      </c>
      <c r="S866" s="418" t="str">
        <f t="shared" si="125"/>
        <v/>
      </c>
      <c r="T866" s="209">
        <f t="shared" si="125"/>
        <v>0.51999999999999991</v>
      </c>
      <c r="U866" s="209">
        <f t="shared" si="125"/>
        <v>0.57000000000000006</v>
      </c>
      <c r="V866" s="209">
        <f t="shared" si="125"/>
        <v>80</v>
      </c>
      <c r="W866" s="209">
        <f t="shared" si="125"/>
        <v>170</v>
      </c>
      <c r="X866" s="209">
        <f t="shared" si="125"/>
        <v>36</v>
      </c>
      <c r="Y866" s="209">
        <f t="shared" si="125"/>
        <v>2</v>
      </c>
      <c r="Z866" s="209">
        <f t="shared" si="125"/>
        <v>3</v>
      </c>
      <c r="AA866" s="209" t="str">
        <f t="shared" si="125"/>
        <v/>
      </c>
      <c r="AB866" s="209">
        <f t="shared" si="125"/>
        <v>14.5</v>
      </c>
      <c r="AC866" s="209">
        <f t="shared" si="125"/>
        <v>42566.428571428572</v>
      </c>
      <c r="AD866" s="209">
        <f t="shared" si="125"/>
        <v>64836</v>
      </c>
      <c r="AE866" s="209" t="str">
        <f t="shared" si="125"/>
        <v/>
      </c>
      <c r="AF866" s="209">
        <f t="shared" si="125"/>
        <v>0.56427857142857141</v>
      </c>
      <c r="AG866" s="209">
        <f t="shared" si="125"/>
        <v>85.392857142857139</v>
      </c>
      <c r="AH866" s="209">
        <f t="shared" si="125"/>
        <v>34</v>
      </c>
      <c r="AI866" s="209">
        <f t="shared" si="125"/>
        <v>0.68821428571428567</v>
      </c>
      <c r="AJ866" s="209">
        <f t="shared" si="125"/>
        <v>0</v>
      </c>
      <c r="AK866" s="209" t="str">
        <f t="shared" ref="AK866:BP866" si="126">IFERROR(AVERAGE(AK835:AK865),"")</f>
        <v/>
      </c>
      <c r="AL866" s="209">
        <f t="shared" si="126"/>
        <v>42.928571428571431</v>
      </c>
      <c r="AM866" s="209" t="str">
        <f t="shared" si="126"/>
        <v/>
      </c>
      <c r="AN866" s="209">
        <f t="shared" si="126"/>
        <v>21180.428571428572</v>
      </c>
      <c r="AO866" s="209">
        <f t="shared" si="126"/>
        <v>0.70214285714285718</v>
      </c>
      <c r="AP866" s="412" t="str">
        <f t="shared" si="126"/>
        <v/>
      </c>
      <c r="AQ866" s="209">
        <f t="shared" si="126"/>
        <v>0.51999999999999968</v>
      </c>
      <c r="AR866" s="209">
        <f t="shared" si="126"/>
        <v>0.57000000000000017</v>
      </c>
      <c r="AS866" s="209">
        <f t="shared" si="126"/>
        <v>80</v>
      </c>
      <c r="AT866" s="209">
        <f t="shared" si="126"/>
        <v>170</v>
      </c>
      <c r="AU866" s="209">
        <f t="shared" si="126"/>
        <v>36</v>
      </c>
      <c r="AV866" s="209">
        <f t="shared" si="126"/>
        <v>2</v>
      </c>
      <c r="AW866" s="209">
        <f t="shared" si="126"/>
        <v>3</v>
      </c>
      <c r="AX866" s="209" t="str">
        <f t="shared" si="126"/>
        <v/>
      </c>
      <c r="AY866" s="209">
        <f t="shared" si="126"/>
        <v>2.5</v>
      </c>
      <c r="AZ866" s="209">
        <f t="shared" si="126"/>
        <v>42565.75</v>
      </c>
      <c r="BA866" s="209" t="str">
        <f t="shared" si="126"/>
        <v/>
      </c>
      <c r="BB866" s="209" t="str">
        <f t="shared" si="126"/>
        <v/>
      </c>
      <c r="BC866" s="209">
        <f t="shared" si="126"/>
        <v>0.56172500000000003</v>
      </c>
      <c r="BD866" s="209">
        <f t="shared" si="126"/>
        <v>88.75</v>
      </c>
      <c r="BE866" s="209">
        <f t="shared" si="126"/>
        <v>32.967500000000001</v>
      </c>
      <c r="BF866" s="209">
        <f t="shared" si="126"/>
        <v>0.53749999999999998</v>
      </c>
      <c r="BG866" s="209">
        <f t="shared" si="126"/>
        <v>0.375</v>
      </c>
      <c r="BH866" s="209">
        <f t="shared" si="126"/>
        <v>1.5000000000000001E-2</v>
      </c>
      <c r="BI866" s="209">
        <f t="shared" si="126"/>
        <v>1</v>
      </c>
      <c r="BJ866" s="209">
        <f t="shared" si="126"/>
        <v>5.0000000000000001E-3</v>
      </c>
      <c r="BK866" s="209" t="str">
        <f t="shared" si="126"/>
        <v/>
      </c>
      <c r="BL866" s="209">
        <f t="shared" si="126"/>
        <v>21243</v>
      </c>
      <c r="BM866" s="209">
        <f t="shared" si="126"/>
        <v>0.2</v>
      </c>
      <c r="BN866" s="423" t="str">
        <f t="shared" si="126"/>
        <v/>
      </c>
      <c r="BO866" s="209">
        <f t="shared" si="126"/>
        <v>0.52</v>
      </c>
      <c r="BP866" s="209">
        <f t="shared" si="126"/>
        <v>0.56999999999999995</v>
      </c>
      <c r="BQ866" s="209">
        <f t="shared" ref="BQ866:BU866" si="127">IFERROR(AVERAGE(BQ835:BQ865),"")</f>
        <v>80</v>
      </c>
      <c r="BR866" s="209">
        <f t="shared" si="127"/>
        <v>170</v>
      </c>
      <c r="BS866" s="209">
        <f t="shared" si="127"/>
        <v>36</v>
      </c>
      <c r="BT866" s="209">
        <f t="shared" si="127"/>
        <v>2</v>
      </c>
      <c r="BU866" s="209">
        <f t="shared" si="127"/>
        <v>3</v>
      </c>
    </row>
    <row r="867" spans="1:74" ht="15.75" x14ac:dyDescent="0.25">
      <c r="A867" s="44">
        <f>A866</f>
        <v>2016</v>
      </c>
      <c r="B867" s="44" t="str">
        <f>B866</f>
        <v>AGOSTO</v>
      </c>
      <c r="C867" s="44">
        <v>2</v>
      </c>
      <c r="D867" s="44" t="str">
        <f t="shared" ref="D867:D897" si="128">B866&amp;" "&amp;A866&amp;" / "&amp;C866</f>
        <v>AGOSTO 2016 / 1</v>
      </c>
      <c r="E867" s="44">
        <v>1</v>
      </c>
      <c r="F867" s="377">
        <v>42584</v>
      </c>
      <c r="G867" s="378">
        <v>890000065535</v>
      </c>
      <c r="H867" s="378" t="s">
        <v>19</v>
      </c>
      <c r="I867" s="379">
        <v>0.55059999999999998</v>
      </c>
      <c r="J867" s="380">
        <v>94</v>
      </c>
      <c r="K867" s="380">
        <v>28</v>
      </c>
      <c r="L867" s="380">
        <v>1.79</v>
      </c>
      <c r="M867" s="380">
        <v>0</v>
      </c>
      <c r="N867" s="381" t="s">
        <v>20</v>
      </c>
      <c r="O867" s="380">
        <v>3</v>
      </c>
      <c r="P867" s="381" t="s">
        <v>21</v>
      </c>
      <c r="Q867" s="382">
        <v>21274</v>
      </c>
      <c r="R867" s="380">
        <v>0.63</v>
      </c>
      <c r="S867" s="419"/>
      <c r="T867" s="383">
        <v>0.52</v>
      </c>
      <c r="U867" s="383">
        <v>0.56999999999999995</v>
      </c>
      <c r="V867" s="384">
        <v>80</v>
      </c>
      <c r="W867" s="384">
        <v>170</v>
      </c>
      <c r="X867" s="384">
        <v>36</v>
      </c>
      <c r="Y867" s="384">
        <v>2</v>
      </c>
      <c r="Z867" s="384">
        <v>3</v>
      </c>
      <c r="AB867" s="390">
        <v>1</v>
      </c>
      <c r="AC867" s="391">
        <v>42583</v>
      </c>
      <c r="AD867" s="392">
        <v>890000065513</v>
      </c>
      <c r="AE867" s="393" t="s">
        <v>165</v>
      </c>
      <c r="AF867" s="394">
        <v>0.56289999999999996</v>
      </c>
      <c r="AG867" s="394">
        <v>90</v>
      </c>
      <c r="AH867" s="394">
        <v>34</v>
      </c>
      <c r="AI867" s="395">
        <v>0.63</v>
      </c>
      <c r="AJ867" s="395">
        <v>0</v>
      </c>
      <c r="AK867" s="396" t="s">
        <v>20</v>
      </c>
      <c r="AL867" s="394">
        <v>43</v>
      </c>
      <c r="AM867" s="396" t="s">
        <v>35</v>
      </c>
      <c r="AN867" s="395">
        <v>21176</v>
      </c>
      <c r="AO867" s="395">
        <v>1.59</v>
      </c>
      <c r="AP867" s="397"/>
      <c r="AQ867" s="383">
        <v>0.52</v>
      </c>
      <c r="AR867" s="383">
        <v>0.56999999999999995</v>
      </c>
      <c r="AS867" s="384">
        <v>80</v>
      </c>
      <c r="AT867" s="384">
        <v>170</v>
      </c>
      <c r="AU867" s="384">
        <v>36</v>
      </c>
      <c r="AV867" s="384">
        <v>2</v>
      </c>
      <c r="AW867" s="384">
        <v>3</v>
      </c>
      <c r="AY867" s="44">
        <v>1</v>
      </c>
      <c r="AZ867" s="399">
        <v>42583</v>
      </c>
      <c r="BA867" s="400"/>
      <c r="BB867" s="400"/>
      <c r="BC867" s="46">
        <v>0.56005000000000005</v>
      </c>
      <c r="BD867" s="47">
        <v>92</v>
      </c>
      <c r="BE867" s="401">
        <f>((9/5)*BF867)+32</f>
        <v>33.097999999999999</v>
      </c>
      <c r="BF867" s="401">
        <v>0.61</v>
      </c>
      <c r="BG867" s="47">
        <v>0.2</v>
      </c>
      <c r="BH867" s="47">
        <v>0.02</v>
      </c>
      <c r="BI867" s="47">
        <v>1</v>
      </c>
      <c r="BJ867" s="402">
        <v>5.0000000000000001E-3</v>
      </c>
      <c r="BK867" s="46" t="s">
        <v>37</v>
      </c>
      <c r="BL867" s="47">
        <v>21260</v>
      </c>
      <c r="BM867" s="47">
        <v>0.6</v>
      </c>
      <c r="BN867" s="425"/>
      <c r="BO867" s="383">
        <v>0.52</v>
      </c>
      <c r="BP867" s="383">
        <v>0.56999999999999995</v>
      </c>
      <c r="BQ867" s="384">
        <v>80</v>
      </c>
      <c r="BR867" s="384">
        <v>170</v>
      </c>
      <c r="BS867" s="384">
        <v>36</v>
      </c>
      <c r="BT867" s="384">
        <v>2</v>
      </c>
      <c r="BU867" s="384">
        <v>3</v>
      </c>
    </row>
    <row r="868" spans="1:74" ht="15.75" x14ac:dyDescent="0.25">
      <c r="A868" s="44">
        <f t="shared" ref="A868:B896" si="129">A867</f>
        <v>2016</v>
      </c>
      <c r="B868" s="44" t="str">
        <f t="shared" si="129"/>
        <v>AGOSTO</v>
      </c>
      <c r="C868" s="44">
        <v>3</v>
      </c>
      <c r="D868" s="44" t="str">
        <f t="shared" si="128"/>
        <v>AGOSTO 2016 / 2</v>
      </c>
      <c r="E868" s="44">
        <v>2</v>
      </c>
      <c r="F868" s="377">
        <v>42587</v>
      </c>
      <c r="G868" s="378">
        <v>890000065618</v>
      </c>
      <c r="H868" s="378" t="s">
        <v>19</v>
      </c>
      <c r="I868" s="379">
        <v>0.54579999999999995</v>
      </c>
      <c r="J868" s="380">
        <v>115</v>
      </c>
      <c r="K868" s="380">
        <v>28</v>
      </c>
      <c r="L868" s="380">
        <v>1.99</v>
      </c>
      <c r="M868" s="380">
        <v>0</v>
      </c>
      <c r="N868" s="381" t="s">
        <v>20</v>
      </c>
      <c r="O868" s="380">
        <v>3</v>
      </c>
      <c r="P868" s="381" t="s">
        <v>21</v>
      </c>
      <c r="Q868" s="382">
        <v>21301</v>
      </c>
      <c r="R868" s="380">
        <v>0.68</v>
      </c>
      <c r="S868" s="419"/>
      <c r="T868" s="383">
        <v>0.52</v>
      </c>
      <c r="U868" s="383">
        <v>0.56999999999999995</v>
      </c>
      <c r="V868" s="384">
        <v>80</v>
      </c>
      <c r="W868" s="384">
        <v>170</v>
      </c>
      <c r="X868" s="384">
        <v>36</v>
      </c>
      <c r="Y868" s="384">
        <v>2</v>
      </c>
      <c r="Z868" s="384">
        <v>3</v>
      </c>
      <c r="AB868" s="390">
        <v>2</v>
      </c>
      <c r="AC868" s="391">
        <v>42584</v>
      </c>
      <c r="AD868" s="392">
        <v>65539</v>
      </c>
      <c r="AE868" s="393" t="s">
        <v>34</v>
      </c>
      <c r="AF868" s="394">
        <v>0.56340000000000001</v>
      </c>
      <c r="AG868" s="394">
        <v>88</v>
      </c>
      <c r="AH868" s="394">
        <v>34</v>
      </c>
      <c r="AI868" s="395">
        <v>0.74</v>
      </c>
      <c r="AJ868" s="395">
        <v>0</v>
      </c>
      <c r="AK868" s="396" t="s">
        <v>20</v>
      </c>
      <c r="AL868" s="394">
        <v>43</v>
      </c>
      <c r="AM868" s="396" t="s">
        <v>35</v>
      </c>
      <c r="AN868" s="395">
        <v>21178</v>
      </c>
      <c r="AO868" s="395">
        <v>1.04</v>
      </c>
      <c r="AP868" s="397"/>
      <c r="AQ868" s="383">
        <v>0.52</v>
      </c>
      <c r="AR868" s="383">
        <v>0.56999999999999995</v>
      </c>
      <c r="AS868" s="384">
        <v>80</v>
      </c>
      <c r="AT868" s="384">
        <v>170</v>
      </c>
      <c r="AU868" s="384">
        <v>36</v>
      </c>
      <c r="AV868" s="384">
        <v>2</v>
      </c>
      <c r="AW868" s="384">
        <v>3</v>
      </c>
      <c r="AY868" s="44">
        <v>2</v>
      </c>
      <c r="AZ868" s="399">
        <v>42590</v>
      </c>
      <c r="BA868" s="400"/>
      <c r="BB868" s="400"/>
      <c r="BC868" s="46">
        <v>0.55730000000000002</v>
      </c>
      <c r="BD868" s="47">
        <v>96</v>
      </c>
      <c r="BE868" s="401">
        <f>((9/5)*BF868)+32</f>
        <v>32.9</v>
      </c>
      <c r="BF868" s="401">
        <v>0.5</v>
      </c>
      <c r="BG868" s="47">
        <v>0.1</v>
      </c>
      <c r="BH868" s="47">
        <v>0.01</v>
      </c>
      <c r="BI868" s="47">
        <v>1</v>
      </c>
      <c r="BJ868" s="402">
        <v>5.0000000000000001E-3</v>
      </c>
      <c r="BK868" s="46" t="s">
        <v>37</v>
      </c>
      <c r="BL868" s="47">
        <v>21279</v>
      </c>
      <c r="BM868" s="47">
        <v>0.3</v>
      </c>
      <c r="BN868" s="425"/>
      <c r="BO868" s="383">
        <v>0.52</v>
      </c>
      <c r="BP868" s="383">
        <v>0.56999999999999995</v>
      </c>
      <c r="BQ868" s="384">
        <v>80</v>
      </c>
      <c r="BR868" s="384">
        <v>170</v>
      </c>
      <c r="BS868" s="384">
        <v>36</v>
      </c>
      <c r="BT868" s="384">
        <v>2</v>
      </c>
      <c r="BU868" s="384">
        <v>3</v>
      </c>
    </row>
    <row r="869" spans="1:74" ht="15.75" x14ac:dyDescent="0.25">
      <c r="A869" s="44">
        <f t="shared" si="129"/>
        <v>2016</v>
      </c>
      <c r="B869" s="44" t="str">
        <f t="shared" si="129"/>
        <v>AGOSTO</v>
      </c>
      <c r="C869" s="44">
        <v>4</v>
      </c>
      <c r="D869" s="44" t="str">
        <f t="shared" si="128"/>
        <v>AGOSTO 2016 / 3</v>
      </c>
      <c r="E869" s="44">
        <v>3</v>
      </c>
      <c r="F869" s="377">
        <v>42589</v>
      </c>
      <c r="G869" s="378">
        <v>890000065664</v>
      </c>
      <c r="H869" s="378" t="s">
        <v>19</v>
      </c>
      <c r="I869" s="379">
        <v>0.5504</v>
      </c>
      <c r="J869" s="380">
        <v>100</v>
      </c>
      <c r="K869" s="380">
        <v>28</v>
      </c>
      <c r="L869" s="380">
        <v>1.79</v>
      </c>
      <c r="M869" s="380">
        <v>0</v>
      </c>
      <c r="N869" s="381" t="s">
        <v>20</v>
      </c>
      <c r="O869" s="380">
        <v>3</v>
      </c>
      <c r="P869" s="381" t="s">
        <v>21</v>
      </c>
      <c r="Q869" s="382">
        <v>21275</v>
      </c>
      <c r="R869" s="380">
        <v>0.64</v>
      </c>
      <c r="S869" s="419"/>
      <c r="T869" s="383">
        <v>0.52</v>
      </c>
      <c r="U869" s="383">
        <v>0.56999999999999995</v>
      </c>
      <c r="V869" s="384">
        <v>80</v>
      </c>
      <c r="W869" s="384">
        <v>170</v>
      </c>
      <c r="X869" s="384">
        <v>36</v>
      </c>
      <c r="Y869" s="384">
        <v>2</v>
      </c>
      <c r="Z869" s="384">
        <v>3</v>
      </c>
      <c r="AB869" s="390">
        <v>3</v>
      </c>
      <c r="AC869" s="391">
        <v>42585</v>
      </c>
      <c r="AD869" s="392">
        <v>65575</v>
      </c>
      <c r="AE869" s="393" t="s">
        <v>148</v>
      </c>
      <c r="AF869" s="394">
        <v>0.56359999999999999</v>
      </c>
      <c r="AG869" s="394">
        <v>88</v>
      </c>
      <c r="AH869" s="394">
        <v>34</v>
      </c>
      <c r="AI869" s="395">
        <v>0.65</v>
      </c>
      <c r="AJ869" s="395">
        <v>0</v>
      </c>
      <c r="AK869" s="396" t="s">
        <v>20</v>
      </c>
      <c r="AL869" s="394">
        <v>43</v>
      </c>
      <c r="AM869" s="396" t="s">
        <v>35</v>
      </c>
      <c r="AN869" s="395">
        <v>21176</v>
      </c>
      <c r="AO869" s="395">
        <v>1.1599999999999999</v>
      </c>
      <c r="AP869" s="397"/>
      <c r="AQ869" s="383">
        <v>0.52</v>
      </c>
      <c r="AR869" s="383">
        <v>0.56999999999999995</v>
      </c>
      <c r="AS869" s="384">
        <v>80</v>
      </c>
      <c r="AT869" s="384">
        <v>170</v>
      </c>
      <c r="AU869" s="384">
        <v>36</v>
      </c>
      <c r="AV869" s="384">
        <v>2</v>
      </c>
      <c r="AW869" s="384">
        <v>3</v>
      </c>
      <c r="AY869" s="44">
        <v>3</v>
      </c>
      <c r="AZ869" s="399">
        <v>42597</v>
      </c>
      <c r="BA869" s="400"/>
      <c r="BB869" s="400"/>
      <c r="BC869" s="46">
        <v>0.56030000000000002</v>
      </c>
      <c r="BD869" s="47">
        <v>91</v>
      </c>
      <c r="BE869" s="401">
        <f>((9/5)*BF869)+32</f>
        <v>32.9</v>
      </c>
      <c r="BF869" s="401">
        <v>0.5</v>
      </c>
      <c r="BG869" s="47">
        <v>0.2</v>
      </c>
      <c r="BH869" s="47">
        <v>0.01</v>
      </c>
      <c r="BI869" s="47">
        <v>1</v>
      </c>
      <c r="BJ869" s="402">
        <v>5.0000000000000001E-3</v>
      </c>
      <c r="BK869" s="46" t="s">
        <v>37</v>
      </c>
      <c r="BL869" s="47">
        <v>21254</v>
      </c>
      <c r="BM869" s="47">
        <v>0.3</v>
      </c>
      <c r="BN869" s="425"/>
      <c r="BO869" s="383">
        <v>0.52</v>
      </c>
      <c r="BP869" s="383">
        <v>0.56999999999999995</v>
      </c>
      <c r="BQ869" s="384">
        <v>80</v>
      </c>
      <c r="BR869" s="384">
        <v>170</v>
      </c>
      <c r="BS869" s="384">
        <v>36</v>
      </c>
      <c r="BT869" s="384">
        <v>2</v>
      </c>
      <c r="BU869" s="384">
        <v>3</v>
      </c>
    </row>
    <row r="870" spans="1:74" ht="15.75" x14ac:dyDescent="0.25">
      <c r="A870" s="44">
        <f t="shared" si="129"/>
        <v>2016</v>
      </c>
      <c r="B870" s="44" t="str">
        <f t="shared" si="129"/>
        <v>AGOSTO</v>
      </c>
      <c r="C870" s="44">
        <v>5</v>
      </c>
      <c r="D870" s="44" t="str">
        <f t="shared" si="128"/>
        <v>AGOSTO 2016 / 4</v>
      </c>
      <c r="E870" s="44">
        <v>4</v>
      </c>
      <c r="F870" s="377">
        <v>42591</v>
      </c>
      <c r="G870" s="378">
        <v>890000065706</v>
      </c>
      <c r="H870" s="378" t="s">
        <v>19</v>
      </c>
      <c r="I870" s="379">
        <v>0.55230000000000001</v>
      </c>
      <c r="J870" s="380">
        <v>96</v>
      </c>
      <c r="K870" s="380">
        <v>28</v>
      </c>
      <c r="L870" s="380">
        <v>1.54</v>
      </c>
      <c r="M870" s="380">
        <v>0</v>
      </c>
      <c r="N870" s="381" t="s">
        <v>20</v>
      </c>
      <c r="O870" s="380">
        <v>3</v>
      </c>
      <c r="P870" s="381" t="s">
        <v>21</v>
      </c>
      <c r="Q870" s="382">
        <v>21265</v>
      </c>
      <c r="R870" s="380">
        <v>0.63</v>
      </c>
      <c r="S870" s="419"/>
      <c r="T870" s="383">
        <v>0.52</v>
      </c>
      <c r="U870" s="383">
        <v>0.56999999999999995</v>
      </c>
      <c r="V870" s="384">
        <v>80</v>
      </c>
      <c r="W870" s="384">
        <v>170</v>
      </c>
      <c r="X870" s="384">
        <v>36</v>
      </c>
      <c r="Y870" s="384">
        <v>2</v>
      </c>
      <c r="Z870" s="384">
        <v>3</v>
      </c>
      <c r="AB870" s="390">
        <v>4</v>
      </c>
      <c r="AC870" s="391">
        <v>42586</v>
      </c>
      <c r="AD870" s="392">
        <v>65602</v>
      </c>
      <c r="AE870" s="393" t="s">
        <v>36</v>
      </c>
      <c r="AF870" s="394">
        <v>0.56399999999999995</v>
      </c>
      <c r="AG870" s="394">
        <v>87</v>
      </c>
      <c r="AH870" s="394">
        <v>34</v>
      </c>
      <c r="AI870" s="395">
        <v>0.69</v>
      </c>
      <c r="AJ870" s="395">
        <v>0</v>
      </c>
      <c r="AK870" s="396" t="s">
        <v>20</v>
      </c>
      <c r="AL870" s="394">
        <v>44</v>
      </c>
      <c r="AM870" s="396" t="s">
        <v>35</v>
      </c>
      <c r="AN870" s="395">
        <v>21177</v>
      </c>
      <c r="AO870" s="395">
        <v>0.98</v>
      </c>
      <c r="AP870" s="397"/>
      <c r="AQ870" s="383">
        <v>0.52</v>
      </c>
      <c r="AR870" s="383">
        <v>0.56999999999999995</v>
      </c>
      <c r="AS870" s="384">
        <v>80</v>
      </c>
      <c r="AT870" s="384">
        <v>170</v>
      </c>
      <c r="AU870" s="384">
        <v>36</v>
      </c>
      <c r="AV870" s="384">
        <v>2</v>
      </c>
      <c r="AW870" s="384">
        <v>3</v>
      </c>
      <c r="AY870" s="44">
        <v>4</v>
      </c>
      <c r="AZ870" s="399">
        <v>42604</v>
      </c>
      <c r="BA870" s="400"/>
      <c r="BB870" s="400"/>
      <c r="BC870" s="46">
        <v>0.56430000000000002</v>
      </c>
      <c r="BD870" s="47">
        <v>84</v>
      </c>
      <c r="BE870" s="401">
        <f>((9/5)*BF870)+32</f>
        <v>32.9</v>
      </c>
      <c r="BF870" s="401">
        <v>0.5</v>
      </c>
      <c r="BG870" s="47">
        <v>0.9</v>
      </c>
      <c r="BH870" s="47">
        <v>0.01</v>
      </c>
      <c r="BI870" s="47">
        <v>1</v>
      </c>
      <c r="BJ870" s="402">
        <v>5.0000000000000001E-3</v>
      </c>
      <c r="BK870" s="46" t="s">
        <v>37</v>
      </c>
      <c r="BL870" s="47">
        <v>21225</v>
      </c>
      <c r="BM870" s="47">
        <v>0.3</v>
      </c>
      <c r="BN870" s="425"/>
      <c r="BO870" s="383">
        <v>0.52</v>
      </c>
      <c r="BP870" s="383">
        <v>0.56999999999999995</v>
      </c>
      <c r="BQ870" s="384">
        <v>80</v>
      </c>
      <c r="BR870" s="384">
        <v>170</v>
      </c>
      <c r="BS870" s="384">
        <v>36</v>
      </c>
      <c r="BT870" s="384">
        <v>2</v>
      </c>
      <c r="BU870" s="384">
        <v>3</v>
      </c>
    </row>
    <row r="871" spans="1:74" ht="15.75" x14ac:dyDescent="0.25">
      <c r="A871" s="44">
        <f t="shared" si="129"/>
        <v>2016</v>
      </c>
      <c r="B871" s="44" t="str">
        <f t="shared" si="129"/>
        <v>AGOSTO</v>
      </c>
      <c r="C871" s="44">
        <v>6</v>
      </c>
      <c r="D871" s="44" t="str">
        <f t="shared" si="128"/>
        <v>AGOSTO 2016 / 5</v>
      </c>
      <c r="E871" s="44">
        <v>5</v>
      </c>
      <c r="F871" s="377">
        <v>42594</v>
      </c>
      <c r="G871" s="378">
        <v>890000065793</v>
      </c>
      <c r="H871" s="378" t="s">
        <v>19</v>
      </c>
      <c r="I871" s="379">
        <v>0.55320000000000003</v>
      </c>
      <c r="J871" s="380">
        <v>96</v>
      </c>
      <c r="K871" s="380">
        <v>28</v>
      </c>
      <c r="L871" s="380">
        <v>1.39</v>
      </c>
      <c r="M871" s="380">
        <v>0</v>
      </c>
      <c r="N871" s="381" t="s">
        <v>20</v>
      </c>
      <c r="O871" s="380">
        <v>3</v>
      </c>
      <c r="P871" s="381" t="s">
        <v>21</v>
      </c>
      <c r="Q871" s="382">
        <v>21260</v>
      </c>
      <c r="R871" s="380">
        <v>0.57999999999999996</v>
      </c>
      <c r="S871" s="419"/>
      <c r="T871" s="383">
        <v>0.52</v>
      </c>
      <c r="U871" s="383">
        <v>0.56999999999999995</v>
      </c>
      <c r="V871" s="384">
        <v>80</v>
      </c>
      <c r="W871" s="384">
        <v>170</v>
      </c>
      <c r="X871" s="384">
        <v>36</v>
      </c>
      <c r="Y871" s="384">
        <v>2</v>
      </c>
      <c r="Z871" s="384">
        <v>3</v>
      </c>
      <c r="AB871" s="390">
        <v>5</v>
      </c>
      <c r="AC871" s="391">
        <v>42587</v>
      </c>
      <c r="AD871" s="392">
        <v>65635</v>
      </c>
      <c r="AE871" s="393" t="s">
        <v>148</v>
      </c>
      <c r="AF871" s="394">
        <v>0.56440000000000001</v>
      </c>
      <c r="AG871" s="394">
        <v>87</v>
      </c>
      <c r="AH871" s="394">
        <v>34</v>
      </c>
      <c r="AI871" s="395">
        <v>0.72</v>
      </c>
      <c r="AJ871" s="395">
        <v>0</v>
      </c>
      <c r="AK871" s="396" t="s">
        <v>20</v>
      </c>
      <c r="AL871" s="394">
        <v>43</v>
      </c>
      <c r="AM871" s="396" t="s">
        <v>35</v>
      </c>
      <c r="AN871" s="395">
        <v>21176</v>
      </c>
      <c r="AO871" s="395">
        <v>1.02</v>
      </c>
      <c r="AP871" s="397"/>
      <c r="AQ871" s="383">
        <v>0.52</v>
      </c>
      <c r="AR871" s="383">
        <v>0.56999999999999995</v>
      </c>
      <c r="AS871" s="384">
        <v>80</v>
      </c>
      <c r="AT871" s="384">
        <v>170</v>
      </c>
      <c r="AU871" s="384">
        <v>36</v>
      </c>
      <c r="AV871" s="384">
        <v>2</v>
      </c>
      <c r="AW871" s="384">
        <v>3</v>
      </c>
    </row>
    <row r="872" spans="1:74" ht="15.75" x14ac:dyDescent="0.25">
      <c r="A872" s="44">
        <f t="shared" si="129"/>
        <v>2016</v>
      </c>
      <c r="B872" s="44" t="str">
        <f t="shared" si="129"/>
        <v>AGOSTO</v>
      </c>
      <c r="C872" s="44">
        <v>7</v>
      </c>
      <c r="D872" s="44" t="str">
        <f t="shared" si="128"/>
        <v>AGOSTO 2016 / 6</v>
      </c>
      <c r="E872" s="44">
        <v>6</v>
      </c>
      <c r="F872" s="377">
        <v>42597</v>
      </c>
      <c r="G872" s="385">
        <v>890000065846</v>
      </c>
      <c r="H872" s="385" t="s">
        <v>19</v>
      </c>
      <c r="I872" s="386">
        <v>0.55189999999999995</v>
      </c>
      <c r="J872" s="387">
        <v>106</v>
      </c>
      <c r="K872" s="387">
        <v>28</v>
      </c>
      <c r="L872" s="387">
        <v>1.55</v>
      </c>
      <c r="M872" s="387">
        <v>0</v>
      </c>
      <c r="N872" s="386" t="s">
        <v>20</v>
      </c>
      <c r="O872" s="387">
        <v>3</v>
      </c>
      <c r="P872" s="388" t="s">
        <v>21</v>
      </c>
      <c r="Q872" s="382">
        <v>21267</v>
      </c>
      <c r="R872" s="386">
        <v>0.83</v>
      </c>
      <c r="S872" s="419"/>
      <c r="T872" s="383">
        <v>0.52</v>
      </c>
      <c r="U872" s="383">
        <v>0.56999999999999995</v>
      </c>
      <c r="V872" s="384">
        <v>80</v>
      </c>
      <c r="W872" s="384">
        <v>170</v>
      </c>
      <c r="X872" s="384">
        <v>36</v>
      </c>
      <c r="Y872" s="384">
        <v>2</v>
      </c>
      <c r="Z872" s="384">
        <v>3</v>
      </c>
      <c r="AB872" s="390">
        <v>6</v>
      </c>
      <c r="AC872" s="391">
        <v>42588</v>
      </c>
      <c r="AD872" s="392">
        <v>65656</v>
      </c>
      <c r="AE872" s="393" t="s">
        <v>36</v>
      </c>
      <c r="AF872" s="394">
        <v>0.56379999999999997</v>
      </c>
      <c r="AG872" s="394">
        <v>87</v>
      </c>
      <c r="AH872" s="394">
        <v>34</v>
      </c>
      <c r="AI872" s="395">
        <v>0.71</v>
      </c>
      <c r="AJ872" s="395">
        <v>0</v>
      </c>
      <c r="AK872" s="396" t="s">
        <v>20</v>
      </c>
      <c r="AL872" s="394">
        <v>43</v>
      </c>
      <c r="AM872" s="396" t="s">
        <v>35</v>
      </c>
      <c r="AN872" s="395">
        <v>21181</v>
      </c>
      <c r="AO872" s="395">
        <v>0.84</v>
      </c>
      <c r="AP872" s="397"/>
      <c r="AQ872" s="383">
        <v>0.52</v>
      </c>
      <c r="AR872" s="383">
        <v>0.56999999999999995</v>
      </c>
      <c r="AS872" s="384">
        <v>80</v>
      </c>
      <c r="AT872" s="384">
        <v>170</v>
      </c>
      <c r="AU872" s="384">
        <v>36</v>
      </c>
      <c r="AV872" s="384">
        <v>2</v>
      </c>
      <c r="AW872" s="384">
        <v>3</v>
      </c>
    </row>
    <row r="873" spans="1:74" ht="15.75" x14ac:dyDescent="0.25">
      <c r="A873" s="44">
        <f t="shared" si="129"/>
        <v>2016</v>
      </c>
      <c r="B873" s="44" t="str">
        <f t="shared" si="129"/>
        <v>AGOSTO</v>
      </c>
      <c r="C873" s="44">
        <v>8</v>
      </c>
      <c r="D873" s="44" t="str">
        <f t="shared" si="128"/>
        <v>AGOSTO 2016 / 7</v>
      </c>
      <c r="E873" s="44">
        <v>5</v>
      </c>
      <c r="F873" s="377">
        <v>42601</v>
      </c>
      <c r="G873" s="378">
        <v>890000065935</v>
      </c>
      <c r="H873" s="378" t="s">
        <v>19</v>
      </c>
      <c r="I873" s="379">
        <v>0.55369999999999997</v>
      </c>
      <c r="J873" s="380">
        <v>96</v>
      </c>
      <c r="K873" s="380">
        <v>28</v>
      </c>
      <c r="L873" s="380">
        <v>1.58</v>
      </c>
      <c r="M873" s="380">
        <v>0</v>
      </c>
      <c r="N873" s="381" t="s">
        <v>20</v>
      </c>
      <c r="O873" s="380">
        <v>3</v>
      </c>
      <c r="P873" s="381" t="s">
        <v>21</v>
      </c>
      <c r="Q873" s="382">
        <v>21257</v>
      </c>
      <c r="R873" s="380">
        <v>0.95</v>
      </c>
      <c r="S873" s="419"/>
      <c r="T873" s="383">
        <v>0.52</v>
      </c>
      <c r="U873" s="383">
        <v>0.56999999999999995</v>
      </c>
      <c r="V873" s="384">
        <v>80</v>
      </c>
      <c r="W873" s="384">
        <v>170</v>
      </c>
      <c r="X873" s="384">
        <v>36</v>
      </c>
      <c r="Y873" s="384">
        <v>2</v>
      </c>
      <c r="Z873" s="384">
        <v>3</v>
      </c>
      <c r="AB873" s="390">
        <v>7</v>
      </c>
      <c r="AC873" s="391">
        <v>42589</v>
      </c>
      <c r="AD873" s="392">
        <v>65670</v>
      </c>
      <c r="AE873" s="393" t="s">
        <v>148</v>
      </c>
      <c r="AF873" s="398">
        <v>0.56320000000000003</v>
      </c>
      <c r="AG873" s="394">
        <v>89</v>
      </c>
      <c r="AH873" s="394">
        <v>34</v>
      </c>
      <c r="AI873" s="395">
        <v>0.69</v>
      </c>
      <c r="AJ873" s="395">
        <v>0</v>
      </c>
      <c r="AK873" s="396" t="s">
        <v>20</v>
      </c>
      <c r="AL873" s="394">
        <v>43</v>
      </c>
      <c r="AM873" s="396" t="s">
        <v>35</v>
      </c>
      <c r="AN873" s="395">
        <v>21180</v>
      </c>
      <c r="AO873" s="395">
        <v>1.1299999999999999</v>
      </c>
      <c r="AP873" s="397"/>
      <c r="AQ873" s="383">
        <v>0.52</v>
      </c>
      <c r="AR873" s="383">
        <v>0.56999999999999995</v>
      </c>
      <c r="AS873" s="384">
        <v>80</v>
      </c>
      <c r="AT873" s="384">
        <v>170</v>
      </c>
      <c r="AU873" s="384">
        <v>36</v>
      </c>
      <c r="AV873" s="384">
        <v>2</v>
      </c>
      <c r="AW873" s="384">
        <v>3</v>
      </c>
    </row>
    <row r="874" spans="1:74" ht="15.75" x14ac:dyDescent="0.25">
      <c r="A874" s="44">
        <f t="shared" si="129"/>
        <v>2016</v>
      </c>
      <c r="B874" s="44" t="str">
        <f t="shared" si="129"/>
        <v>AGOSTO</v>
      </c>
      <c r="C874" s="44">
        <v>9</v>
      </c>
      <c r="D874" s="44" t="str">
        <f t="shared" si="128"/>
        <v>AGOSTO 2016 / 8</v>
      </c>
      <c r="E874" s="44">
        <v>6</v>
      </c>
      <c r="F874" s="377">
        <v>42603</v>
      </c>
      <c r="G874" s="385">
        <v>890000065989</v>
      </c>
      <c r="H874" s="385" t="s">
        <v>19</v>
      </c>
      <c r="I874" s="386">
        <v>0.54900000000000004</v>
      </c>
      <c r="J874" s="387">
        <v>100</v>
      </c>
      <c r="K874" s="387">
        <v>28</v>
      </c>
      <c r="L874" s="387">
        <v>0.82</v>
      </c>
      <c r="M874" s="387">
        <v>0</v>
      </c>
      <c r="N874" s="386" t="s">
        <v>20</v>
      </c>
      <c r="O874" s="387">
        <v>3</v>
      </c>
      <c r="P874" s="388" t="s">
        <v>21</v>
      </c>
      <c r="Q874" s="382">
        <v>21281</v>
      </c>
      <c r="R874" s="386">
        <v>0.81</v>
      </c>
      <c r="S874" s="419"/>
      <c r="T874" s="383">
        <v>0.52</v>
      </c>
      <c r="U874" s="383">
        <v>0.56999999999999995</v>
      </c>
      <c r="V874" s="384">
        <v>80</v>
      </c>
      <c r="W874" s="384">
        <v>170</v>
      </c>
      <c r="X874" s="384">
        <v>36</v>
      </c>
      <c r="Y874" s="384">
        <v>2</v>
      </c>
      <c r="Z874" s="384">
        <v>3</v>
      </c>
      <c r="AB874" s="390">
        <v>8</v>
      </c>
      <c r="AC874" s="391">
        <v>42590</v>
      </c>
      <c r="AD874" s="392">
        <v>65694</v>
      </c>
      <c r="AE874" s="393" t="s">
        <v>36</v>
      </c>
      <c r="AF874" s="398">
        <v>0.56289999999999996</v>
      </c>
      <c r="AG874" s="394">
        <v>90</v>
      </c>
      <c r="AH874" s="394">
        <v>34</v>
      </c>
      <c r="AI874" s="395">
        <v>0.67</v>
      </c>
      <c r="AJ874" s="395">
        <v>0</v>
      </c>
      <c r="AK874" s="396" t="s">
        <v>20</v>
      </c>
      <c r="AL874" s="394">
        <v>43</v>
      </c>
      <c r="AM874" s="396" t="s">
        <v>35</v>
      </c>
      <c r="AN874" s="395">
        <v>21182</v>
      </c>
      <c r="AO874" s="395">
        <v>1.08</v>
      </c>
      <c r="AP874" s="397"/>
      <c r="AQ874" s="383">
        <v>0.52</v>
      </c>
      <c r="AR874" s="383">
        <v>0.56999999999999995</v>
      </c>
      <c r="AS874" s="384">
        <v>80</v>
      </c>
      <c r="AT874" s="384">
        <v>170</v>
      </c>
      <c r="AU874" s="384">
        <v>36</v>
      </c>
      <c r="AV874" s="384">
        <v>2</v>
      </c>
      <c r="AW874" s="384">
        <v>3</v>
      </c>
    </row>
    <row r="875" spans="1:74" ht="15.75" x14ac:dyDescent="0.25">
      <c r="A875" s="44">
        <f t="shared" si="129"/>
        <v>2016</v>
      </c>
      <c r="B875" s="44" t="str">
        <f t="shared" si="129"/>
        <v>AGOSTO</v>
      </c>
      <c r="C875" s="44">
        <v>10</v>
      </c>
      <c r="D875" s="44" t="str">
        <f t="shared" si="128"/>
        <v>AGOSTO 2016 / 9</v>
      </c>
      <c r="E875" s="44">
        <v>9</v>
      </c>
      <c r="F875" s="377">
        <v>42606</v>
      </c>
      <c r="G875" s="385">
        <v>890000066033</v>
      </c>
      <c r="H875" s="385" t="s">
        <v>19</v>
      </c>
      <c r="I875" s="386">
        <v>0.55669999999999997</v>
      </c>
      <c r="J875" s="380">
        <v>90</v>
      </c>
      <c r="K875" s="387">
        <v>28</v>
      </c>
      <c r="L875" s="387">
        <v>1.64</v>
      </c>
      <c r="M875" s="387">
        <v>0</v>
      </c>
      <c r="N875" s="386" t="s">
        <v>20</v>
      </c>
      <c r="O875" s="389">
        <v>3</v>
      </c>
      <c r="P875" s="388" t="s">
        <v>21</v>
      </c>
      <c r="Q875" s="382">
        <v>21240</v>
      </c>
      <c r="R875" s="386">
        <v>0.84</v>
      </c>
      <c r="S875" s="419"/>
      <c r="T875" s="383">
        <v>0.52</v>
      </c>
      <c r="U875" s="383">
        <v>0.56999999999999995</v>
      </c>
      <c r="V875" s="384">
        <v>80</v>
      </c>
      <c r="W875" s="384">
        <v>170</v>
      </c>
      <c r="X875" s="384">
        <v>36</v>
      </c>
      <c r="Y875" s="384">
        <v>2</v>
      </c>
      <c r="Z875" s="384">
        <v>3</v>
      </c>
      <c r="AB875" s="390">
        <v>9</v>
      </c>
      <c r="AC875" s="391">
        <v>42591</v>
      </c>
      <c r="AD875" s="392">
        <v>65709</v>
      </c>
      <c r="AE875" s="393" t="s">
        <v>148</v>
      </c>
      <c r="AF875" s="394">
        <v>0.56220000000000003</v>
      </c>
      <c r="AG875" s="394">
        <v>92</v>
      </c>
      <c r="AH875" s="394">
        <v>34</v>
      </c>
      <c r="AI875" s="395">
        <v>1.51</v>
      </c>
      <c r="AJ875" s="395">
        <v>0</v>
      </c>
      <c r="AK875" s="396" t="s">
        <v>20</v>
      </c>
      <c r="AL875" s="394">
        <v>43</v>
      </c>
      <c r="AM875" s="396" t="s">
        <v>35</v>
      </c>
      <c r="AN875" s="395">
        <v>21182</v>
      </c>
      <c r="AO875" s="395">
        <v>1.3</v>
      </c>
      <c r="AP875" s="397"/>
      <c r="AQ875" s="383">
        <v>0.52</v>
      </c>
      <c r="AR875" s="383">
        <v>0.56999999999999995</v>
      </c>
      <c r="AS875" s="384">
        <v>80</v>
      </c>
      <c r="AT875" s="384">
        <v>170</v>
      </c>
      <c r="AU875" s="384">
        <v>36</v>
      </c>
      <c r="AV875" s="384">
        <v>2</v>
      </c>
      <c r="AW875" s="384">
        <v>3</v>
      </c>
    </row>
    <row r="876" spans="1:74" ht="15.75" x14ac:dyDescent="0.25">
      <c r="A876" s="44">
        <f t="shared" si="129"/>
        <v>2016</v>
      </c>
      <c r="B876" s="44" t="str">
        <f t="shared" si="129"/>
        <v>AGOSTO</v>
      </c>
      <c r="C876" s="44">
        <v>11</v>
      </c>
      <c r="D876" s="44" t="str">
        <f t="shared" si="128"/>
        <v>AGOSTO 2016 / 10</v>
      </c>
      <c r="E876" s="44">
        <v>10</v>
      </c>
      <c r="F876" s="377">
        <v>42610</v>
      </c>
      <c r="G876" s="385">
        <v>890000066129</v>
      </c>
      <c r="H876" s="385" t="s">
        <v>19</v>
      </c>
      <c r="I876" s="386">
        <v>0.55579999999999996</v>
      </c>
      <c r="J876" s="380">
        <v>90</v>
      </c>
      <c r="K876" s="387">
        <v>28</v>
      </c>
      <c r="L876" s="387">
        <v>1.66</v>
      </c>
      <c r="M876" s="387">
        <v>0</v>
      </c>
      <c r="N876" s="386" t="s">
        <v>20</v>
      </c>
      <c r="O876" s="389">
        <v>3</v>
      </c>
      <c r="P876" s="388" t="s">
        <v>21</v>
      </c>
      <c r="Q876" s="382">
        <v>21231</v>
      </c>
      <c r="R876" s="386">
        <v>0.64</v>
      </c>
      <c r="S876" s="419"/>
      <c r="T876" s="383">
        <v>0.52</v>
      </c>
      <c r="U876" s="383">
        <v>0.56999999999999995</v>
      </c>
      <c r="V876" s="384">
        <v>80</v>
      </c>
      <c r="W876" s="384">
        <v>170</v>
      </c>
      <c r="X876" s="384">
        <v>36</v>
      </c>
      <c r="Y876" s="384">
        <v>2</v>
      </c>
      <c r="Z876" s="384">
        <v>3</v>
      </c>
      <c r="AB876" s="390">
        <v>10</v>
      </c>
      <c r="AC876" s="391">
        <v>42592</v>
      </c>
      <c r="AD876" s="392">
        <v>65752</v>
      </c>
      <c r="AE876" s="393" t="s">
        <v>36</v>
      </c>
      <c r="AF876" s="394">
        <v>0.56340000000000001</v>
      </c>
      <c r="AG876" s="394">
        <v>89</v>
      </c>
      <c r="AH876" s="394">
        <v>34</v>
      </c>
      <c r="AI876" s="395">
        <v>0.74</v>
      </c>
      <c r="AJ876" s="395">
        <v>0</v>
      </c>
      <c r="AK876" s="396" t="s">
        <v>20</v>
      </c>
      <c r="AL876" s="394">
        <v>43</v>
      </c>
      <c r="AM876" s="396" t="s">
        <v>35</v>
      </c>
      <c r="AN876" s="395">
        <v>21178</v>
      </c>
      <c r="AO876" s="395">
        <v>1.2</v>
      </c>
      <c r="AP876" s="397"/>
      <c r="AQ876" s="383">
        <v>0.52</v>
      </c>
      <c r="AR876" s="383">
        <v>0.56999999999999995</v>
      </c>
      <c r="AS876" s="384">
        <v>80</v>
      </c>
      <c r="AT876" s="384">
        <v>170</v>
      </c>
      <c r="AU876" s="384">
        <v>36</v>
      </c>
      <c r="AV876" s="384">
        <v>2</v>
      </c>
      <c r="AW876" s="384">
        <v>3</v>
      </c>
    </row>
    <row r="877" spans="1:74" ht="15.75" x14ac:dyDescent="0.25">
      <c r="A877" s="44">
        <f t="shared" si="129"/>
        <v>2016</v>
      </c>
      <c r="B877" s="44" t="str">
        <f t="shared" si="129"/>
        <v>AGOSTO</v>
      </c>
      <c r="C877" s="44">
        <v>12</v>
      </c>
      <c r="D877" s="44" t="str">
        <f t="shared" si="128"/>
        <v>AGOSTO 2016 / 11</v>
      </c>
      <c r="E877" s="44">
        <v>11</v>
      </c>
      <c r="F877" s="377">
        <v>42613</v>
      </c>
      <c r="G877" s="385">
        <v>890000066337</v>
      </c>
      <c r="H877" s="385" t="s">
        <v>19</v>
      </c>
      <c r="I877" s="386">
        <v>0.5544</v>
      </c>
      <c r="J877" s="380">
        <v>92</v>
      </c>
      <c r="K877" s="387">
        <v>28</v>
      </c>
      <c r="L877" s="387">
        <v>1.95</v>
      </c>
      <c r="M877" s="387">
        <v>0</v>
      </c>
      <c r="N877" s="386" t="s">
        <v>20</v>
      </c>
      <c r="O877" s="389">
        <v>3</v>
      </c>
      <c r="P877" s="388" t="s">
        <v>21</v>
      </c>
      <c r="Q877" s="382">
        <v>21243</v>
      </c>
      <c r="R877" s="386">
        <v>0.68</v>
      </c>
      <c r="S877" s="419"/>
      <c r="T877" s="383">
        <v>0.52</v>
      </c>
      <c r="U877" s="383">
        <v>0.56999999999999995</v>
      </c>
      <c r="V877" s="384">
        <v>80</v>
      </c>
      <c r="W877" s="384">
        <v>170</v>
      </c>
      <c r="X877" s="384">
        <v>36</v>
      </c>
      <c r="Y877" s="384">
        <v>2</v>
      </c>
      <c r="Z877" s="384">
        <v>3</v>
      </c>
      <c r="AB877" s="390">
        <v>11</v>
      </c>
      <c r="AC877" s="391">
        <v>42593</v>
      </c>
      <c r="AD877" s="392">
        <v>65772</v>
      </c>
      <c r="AE877" s="393" t="s">
        <v>148</v>
      </c>
      <c r="AF877" s="394">
        <v>0.56499999999999995</v>
      </c>
      <c r="AG877" s="394">
        <v>85</v>
      </c>
      <c r="AH877" s="394">
        <v>34</v>
      </c>
      <c r="AI877" s="395">
        <v>0.94</v>
      </c>
      <c r="AJ877" s="395">
        <v>0</v>
      </c>
      <c r="AK877" s="396" t="s">
        <v>20</v>
      </c>
      <c r="AL877" s="394">
        <v>43</v>
      </c>
      <c r="AM877" s="396" t="s">
        <v>35</v>
      </c>
      <c r="AN877" s="395">
        <v>21177</v>
      </c>
      <c r="AO877" s="395">
        <v>0.81</v>
      </c>
      <c r="AP877" s="397"/>
      <c r="AQ877" s="383">
        <v>0.52</v>
      </c>
      <c r="AR877" s="383">
        <v>0.56999999999999995</v>
      </c>
      <c r="AS877" s="384">
        <v>80</v>
      </c>
      <c r="AT877" s="384">
        <v>170</v>
      </c>
      <c r="AU877" s="384">
        <v>36</v>
      </c>
      <c r="AV877" s="384">
        <v>2</v>
      </c>
      <c r="AW877" s="384">
        <v>3</v>
      </c>
    </row>
    <row r="878" spans="1:74" ht="15.75" x14ac:dyDescent="0.25">
      <c r="A878" s="44">
        <f t="shared" si="129"/>
        <v>2016</v>
      </c>
      <c r="B878" s="44" t="str">
        <f t="shared" si="129"/>
        <v>AGOSTO</v>
      </c>
      <c r="C878" s="44">
        <v>13</v>
      </c>
      <c r="D878" s="44" t="str">
        <f t="shared" si="128"/>
        <v>AGOSTO 2016 / 12</v>
      </c>
      <c r="S878" s="417"/>
      <c r="AB878" s="390">
        <v>12</v>
      </c>
      <c r="AC878" s="391">
        <v>42594</v>
      </c>
      <c r="AD878" s="392">
        <v>65795</v>
      </c>
      <c r="AE878" s="393" t="s">
        <v>36</v>
      </c>
      <c r="AF878" s="394">
        <v>0.56259999999999999</v>
      </c>
      <c r="AG878" s="394">
        <v>89</v>
      </c>
      <c r="AH878" s="394">
        <v>34</v>
      </c>
      <c r="AI878" s="395">
        <v>0.75</v>
      </c>
      <c r="AJ878" s="395">
        <v>0</v>
      </c>
      <c r="AK878" s="396" t="s">
        <v>20</v>
      </c>
      <c r="AL878" s="394">
        <v>43</v>
      </c>
      <c r="AM878" s="396" t="s">
        <v>35</v>
      </c>
      <c r="AN878" s="395">
        <v>21185</v>
      </c>
      <c r="AO878" s="395">
        <v>0.92</v>
      </c>
      <c r="AP878" s="397"/>
      <c r="AQ878" s="383">
        <v>0.52</v>
      </c>
      <c r="AR878" s="383">
        <v>0.56999999999999995</v>
      </c>
      <c r="AS878" s="384">
        <v>80</v>
      </c>
      <c r="AT878" s="384">
        <v>170</v>
      </c>
      <c r="AU878" s="384">
        <v>36</v>
      </c>
      <c r="AV878" s="384">
        <v>2</v>
      </c>
      <c r="AW878" s="384">
        <v>3</v>
      </c>
    </row>
    <row r="879" spans="1:74" ht="15.75" x14ac:dyDescent="0.25">
      <c r="A879" s="44">
        <f t="shared" si="129"/>
        <v>2016</v>
      </c>
      <c r="B879" s="44" t="str">
        <f t="shared" si="129"/>
        <v>AGOSTO</v>
      </c>
      <c r="C879" s="44">
        <v>14</v>
      </c>
      <c r="D879" s="44" t="str">
        <f t="shared" si="128"/>
        <v>AGOSTO 2016 / 13</v>
      </c>
      <c r="S879" s="417"/>
      <c r="AB879" s="390">
        <v>13</v>
      </c>
      <c r="AC879" s="391">
        <v>42595</v>
      </c>
      <c r="AD879" s="392">
        <v>65826</v>
      </c>
      <c r="AE879" s="393" t="s">
        <v>148</v>
      </c>
      <c r="AF879" s="398">
        <v>0.56289999999999996</v>
      </c>
      <c r="AG879" s="394">
        <v>88</v>
      </c>
      <c r="AH879" s="394">
        <v>34</v>
      </c>
      <c r="AI879" s="395">
        <v>0.77</v>
      </c>
      <c r="AJ879" s="395">
        <v>0</v>
      </c>
      <c r="AK879" s="396" t="s">
        <v>20</v>
      </c>
      <c r="AL879" s="394">
        <v>43</v>
      </c>
      <c r="AM879" s="396" t="s">
        <v>35</v>
      </c>
      <c r="AN879" s="395">
        <v>21188</v>
      </c>
      <c r="AO879" s="395">
        <v>0.7</v>
      </c>
      <c r="AP879" s="397"/>
      <c r="AQ879" s="383">
        <v>0.52</v>
      </c>
      <c r="AR879" s="383">
        <v>0.56999999999999995</v>
      </c>
      <c r="AS879" s="384">
        <v>80</v>
      </c>
      <c r="AT879" s="384">
        <v>170</v>
      </c>
      <c r="AU879" s="384">
        <v>36</v>
      </c>
      <c r="AV879" s="384">
        <v>2</v>
      </c>
      <c r="AW879" s="384">
        <v>3</v>
      </c>
    </row>
    <row r="880" spans="1:74" ht="15.75" x14ac:dyDescent="0.25">
      <c r="A880" s="44">
        <f t="shared" si="129"/>
        <v>2016</v>
      </c>
      <c r="B880" s="44" t="str">
        <f t="shared" si="129"/>
        <v>AGOSTO</v>
      </c>
      <c r="C880" s="44">
        <v>15</v>
      </c>
      <c r="D880" s="44" t="str">
        <f t="shared" si="128"/>
        <v>AGOSTO 2016 / 14</v>
      </c>
      <c r="S880" s="417"/>
      <c r="AB880" s="390">
        <v>14</v>
      </c>
      <c r="AC880" s="391">
        <v>42597</v>
      </c>
      <c r="AD880" s="392">
        <v>65849</v>
      </c>
      <c r="AE880" s="393" t="s">
        <v>36</v>
      </c>
      <c r="AF880" s="398">
        <v>0.56299999999999994</v>
      </c>
      <c r="AG880" s="394">
        <v>88</v>
      </c>
      <c r="AH880" s="394">
        <v>34</v>
      </c>
      <c r="AI880" s="395">
        <v>0.72</v>
      </c>
      <c r="AJ880" s="395">
        <v>0</v>
      </c>
      <c r="AK880" s="396" t="s">
        <v>215</v>
      </c>
      <c r="AL880" s="394">
        <v>43</v>
      </c>
      <c r="AM880" s="396" t="s">
        <v>35</v>
      </c>
      <c r="AN880" s="395">
        <v>21190</v>
      </c>
      <c r="AO880" s="395">
        <v>0.62</v>
      </c>
      <c r="AP880" s="397"/>
      <c r="AQ880" s="383">
        <v>0.52</v>
      </c>
      <c r="AR880" s="383">
        <v>0.56999999999999995</v>
      </c>
      <c r="AS880" s="384">
        <v>80</v>
      </c>
      <c r="AT880" s="384">
        <v>170</v>
      </c>
      <c r="AU880" s="384">
        <v>36</v>
      </c>
      <c r="AV880" s="384">
        <v>2</v>
      </c>
      <c r="AW880" s="384">
        <v>3</v>
      </c>
    </row>
    <row r="881" spans="1:49" ht="15.75" x14ac:dyDescent="0.25">
      <c r="A881" s="44">
        <f t="shared" si="129"/>
        <v>2016</v>
      </c>
      <c r="B881" s="44" t="str">
        <f t="shared" si="129"/>
        <v>AGOSTO</v>
      </c>
      <c r="C881" s="44">
        <v>16</v>
      </c>
      <c r="D881" s="44" t="str">
        <f t="shared" si="128"/>
        <v>AGOSTO 2016 / 15</v>
      </c>
      <c r="S881" s="417"/>
      <c r="AB881" s="390">
        <v>15</v>
      </c>
      <c r="AC881" s="391">
        <v>42598</v>
      </c>
      <c r="AD881" s="392">
        <v>65877</v>
      </c>
      <c r="AE881" s="393" t="s">
        <v>148</v>
      </c>
      <c r="AF881" s="398">
        <v>0.56330000000000002</v>
      </c>
      <c r="AG881" s="394">
        <v>87</v>
      </c>
      <c r="AH881" s="394">
        <v>34</v>
      </c>
      <c r="AI881" s="395">
        <v>0.81</v>
      </c>
      <c r="AJ881" s="395">
        <v>0</v>
      </c>
      <c r="AK881" s="396" t="s">
        <v>216</v>
      </c>
      <c r="AL881" s="394">
        <v>43</v>
      </c>
      <c r="AM881" s="396" t="s">
        <v>35</v>
      </c>
      <c r="AN881" s="395">
        <v>21188</v>
      </c>
      <c r="AO881" s="395">
        <v>0.64</v>
      </c>
      <c r="AP881" s="397"/>
      <c r="AQ881" s="383">
        <v>0.52</v>
      </c>
      <c r="AR881" s="383">
        <v>0.56999999999999995</v>
      </c>
      <c r="AS881" s="384">
        <v>80</v>
      </c>
      <c r="AT881" s="384">
        <v>170</v>
      </c>
      <c r="AU881" s="384">
        <v>36</v>
      </c>
      <c r="AV881" s="384">
        <v>2</v>
      </c>
      <c r="AW881" s="384">
        <v>3</v>
      </c>
    </row>
    <row r="882" spans="1:49" ht="15.75" x14ac:dyDescent="0.25">
      <c r="A882" s="44">
        <f t="shared" si="129"/>
        <v>2016</v>
      </c>
      <c r="B882" s="44" t="str">
        <f t="shared" si="129"/>
        <v>AGOSTO</v>
      </c>
      <c r="C882" s="44">
        <v>17</v>
      </c>
      <c r="D882" s="44" t="str">
        <f t="shared" si="128"/>
        <v>AGOSTO 2016 / 16</v>
      </c>
      <c r="S882" s="417"/>
      <c r="AB882" s="390">
        <v>16</v>
      </c>
      <c r="AC882" s="391">
        <v>42599</v>
      </c>
      <c r="AD882" s="392">
        <v>65912</v>
      </c>
      <c r="AE882" s="393" t="s">
        <v>36</v>
      </c>
      <c r="AF882" s="398">
        <v>0.56259999999999999</v>
      </c>
      <c r="AG882" s="394">
        <v>89</v>
      </c>
      <c r="AH882" s="394">
        <v>34</v>
      </c>
      <c r="AI882" s="395">
        <v>0.76</v>
      </c>
      <c r="AJ882" s="395">
        <v>0</v>
      </c>
      <c r="AK882" s="396" t="s">
        <v>217</v>
      </c>
      <c r="AL882" s="394">
        <v>43</v>
      </c>
      <c r="AM882" s="396" t="s">
        <v>35</v>
      </c>
      <c r="AN882" s="395">
        <v>21189</v>
      </c>
      <c r="AO882" s="395">
        <v>0.74</v>
      </c>
      <c r="AP882" s="397"/>
      <c r="AQ882" s="383">
        <v>0.52</v>
      </c>
      <c r="AR882" s="383">
        <v>0.56999999999999995</v>
      </c>
      <c r="AS882" s="384">
        <v>80</v>
      </c>
      <c r="AT882" s="384">
        <v>170</v>
      </c>
      <c r="AU882" s="384">
        <v>36</v>
      </c>
      <c r="AV882" s="384">
        <v>2</v>
      </c>
      <c r="AW882" s="384">
        <v>3</v>
      </c>
    </row>
    <row r="883" spans="1:49" ht="15.75" x14ac:dyDescent="0.25">
      <c r="A883" s="44">
        <f t="shared" si="129"/>
        <v>2016</v>
      </c>
      <c r="B883" s="44" t="str">
        <f t="shared" si="129"/>
        <v>AGOSTO</v>
      </c>
      <c r="C883" s="44">
        <v>18</v>
      </c>
      <c r="D883" s="44" t="str">
        <f t="shared" si="128"/>
        <v>AGOSTO 2016 / 17</v>
      </c>
      <c r="S883" s="417"/>
      <c r="AB883" s="390">
        <v>17</v>
      </c>
      <c r="AC883" s="391">
        <v>42600</v>
      </c>
      <c r="AD883" s="392">
        <v>65927</v>
      </c>
      <c r="AE883" s="393" t="s">
        <v>148</v>
      </c>
      <c r="AF883" s="394">
        <v>0.56320000000000003</v>
      </c>
      <c r="AG883" s="394">
        <v>89</v>
      </c>
      <c r="AH883" s="394">
        <v>34</v>
      </c>
      <c r="AI883" s="395">
        <v>0.77</v>
      </c>
      <c r="AJ883" s="395">
        <v>0</v>
      </c>
      <c r="AK883" s="396" t="s">
        <v>20</v>
      </c>
      <c r="AL883" s="394">
        <v>43</v>
      </c>
      <c r="AM883" s="396" t="s">
        <v>35</v>
      </c>
      <c r="AN883" s="395">
        <v>21182</v>
      </c>
      <c r="AO883" s="395">
        <v>0.96</v>
      </c>
      <c r="AP883" s="397"/>
      <c r="AQ883" s="383">
        <v>0.52</v>
      </c>
      <c r="AR883" s="383">
        <v>0.56999999999999995</v>
      </c>
      <c r="AS883" s="384">
        <v>80</v>
      </c>
      <c r="AT883" s="384">
        <v>170</v>
      </c>
      <c r="AU883" s="384">
        <v>36</v>
      </c>
      <c r="AV883" s="384">
        <v>2</v>
      </c>
      <c r="AW883" s="384">
        <v>3</v>
      </c>
    </row>
    <row r="884" spans="1:49" ht="15.75" x14ac:dyDescent="0.25">
      <c r="A884" s="44">
        <f t="shared" si="129"/>
        <v>2016</v>
      </c>
      <c r="B884" s="44" t="str">
        <f t="shared" si="129"/>
        <v>AGOSTO</v>
      </c>
      <c r="C884" s="44">
        <v>19</v>
      </c>
      <c r="D884" s="44" t="str">
        <f t="shared" si="128"/>
        <v>AGOSTO 2016 / 18</v>
      </c>
      <c r="S884" s="417"/>
      <c r="AB884" s="390">
        <v>18</v>
      </c>
      <c r="AC884" s="391">
        <v>42601</v>
      </c>
      <c r="AD884" s="392">
        <v>65957</v>
      </c>
      <c r="AE884" s="393" t="s">
        <v>36</v>
      </c>
      <c r="AF884" s="394">
        <v>0.56330000000000002</v>
      </c>
      <c r="AG884" s="394">
        <v>89</v>
      </c>
      <c r="AH884" s="394">
        <v>34</v>
      </c>
      <c r="AI884" s="395">
        <v>0.75</v>
      </c>
      <c r="AJ884" s="395">
        <v>0</v>
      </c>
      <c r="AK884" s="396" t="s">
        <v>20</v>
      </c>
      <c r="AL884" s="394">
        <v>43</v>
      </c>
      <c r="AM884" s="396" t="s">
        <v>35</v>
      </c>
      <c r="AN884" s="395">
        <v>21181</v>
      </c>
      <c r="AO884" s="395">
        <v>0.96</v>
      </c>
      <c r="AP884" s="397"/>
      <c r="AQ884" s="383">
        <v>0.52</v>
      </c>
      <c r="AR884" s="383">
        <v>0.56999999999999995</v>
      </c>
      <c r="AS884" s="384">
        <v>80</v>
      </c>
      <c r="AT884" s="384">
        <v>170</v>
      </c>
      <c r="AU884" s="384">
        <v>36</v>
      </c>
      <c r="AV884" s="384">
        <v>2</v>
      </c>
      <c r="AW884" s="384">
        <v>3</v>
      </c>
    </row>
    <row r="885" spans="1:49" ht="15.75" x14ac:dyDescent="0.25">
      <c r="A885" s="44">
        <f t="shared" si="129"/>
        <v>2016</v>
      </c>
      <c r="B885" s="44" t="str">
        <f t="shared" si="129"/>
        <v>AGOSTO</v>
      </c>
      <c r="C885" s="44">
        <v>20</v>
      </c>
      <c r="D885" s="44" t="str">
        <f t="shared" si="128"/>
        <v>AGOSTO 2016 / 19</v>
      </c>
      <c r="S885" s="417"/>
      <c r="AB885" s="390">
        <v>19</v>
      </c>
      <c r="AC885" s="391">
        <v>42603</v>
      </c>
      <c r="AD885" s="392">
        <v>65974</v>
      </c>
      <c r="AE885" s="393" t="s">
        <v>148</v>
      </c>
      <c r="AF885" s="394">
        <v>0.56120000000000003</v>
      </c>
      <c r="AG885" s="394">
        <v>93</v>
      </c>
      <c r="AH885" s="394">
        <v>34</v>
      </c>
      <c r="AI885" s="395">
        <v>0.66</v>
      </c>
      <c r="AJ885" s="395">
        <v>0</v>
      </c>
      <c r="AK885" s="396" t="s">
        <v>20</v>
      </c>
      <c r="AL885" s="394">
        <v>43</v>
      </c>
      <c r="AM885" s="396" t="s">
        <v>35</v>
      </c>
      <c r="AN885" s="395">
        <v>21191</v>
      </c>
      <c r="AO885" s="395">
        <v>1.04</v>
      </c>
      <c r="AP885" s="397"/>
      <c r="AQ885" s="383">
        <v>0.52</v>
      </c>
      <c r="AR885" s="383">
        <v>0.56999999999999995</v>
      </c>
      <c r="AS885" s="384">
        <v>80</v>
      </c>
      <c r="AT885" s="384">
        <v>170</v>
      </c>
      <c r="AU885" s="384">
        <v>36</v>
      </c>
      <c r="AV885" s="384">
        <v>2</v>
      </c>
      <c r="AW885" s="384">
        <v>3</v>
      </c>
    </row>
    <row r="886" spans="1:49" ht="15.75" x14ac:dyDescent="0.25">
      <c r="A886" s="44">
        <f t="shared" si="129"/>
        <v>2016</v>
      </c>
      <c r="B886" s="44" t="str">
        <f t="shared" si="129"/>
        <v>AGOSTO</v>
      </c>
      <c r="C886" s="44">
        <v>21</v>
      </c>
      <c r="D886" s="44" t="str">
        <f t="shared" si="128"/>
        <v>AGOSTO 2016 / 20</v>
      </c>
      <c r="S886" s="417"/>
      <c r="AB886" s="390">
        <v>20</v>
      </c>
      <c r="AC886" s="391">
        <v>42603</v>
      </c>
      <c r="AD886" s="392">
        <v>65976</v>
      </c>
      <c r="AE886" s="393" t="s">
        <v>36</v>
      </c>
      <c r="AF886" s="394">
        <v>0.56200000000000006</v>
      </c>
      <c r="AG886" s="394">
        <v>90</v>
      </c>
      <c r="AH886" s="394">
        <v>34</v>
      </c>
      <c r="AI886" s="395">
        <v>0.76</v>
      </c>
      <c r="AJ886" s="395">
        <v>0</v>
      </c>
      <c r="AK886" s="396" t="s">
        <v>20</v>
      </c>
      <c r="AL886" s="394">
        <v>43</v>
      </c>
      <c r="AM886" s="396" t="s">
        <v>35</v>
      </c>
      <c r="AN886" s="395">
        <v>21193</v>
      </c>
      <c r="AO886" s="395">
        <v>0.69</v>
      </c>
      <c r="AP886" s="397"/>
      <c r="AQ886" s="383">
        <v>0.52</v>
      </c>
      <c r="AR886" s="383">
        <v>0.56999999999999995</v>
      </c>
      <c r="AS886" s="384">
        <v>80</v>
      </c>
      <c r="AT886" s="384">
        <v>170</v>
      </c>
      <c r="AU886" s="384">
        <v>36</v>
      </c>
      <c r="AV886" s="384">
        <v>2</v>
      </c>
      <c r="AW886" s="384">
        <v>3</v>
      </c>
    </row>
    <row r="887" spans="1:49" ht="15.75" x14ac:dyDescent="0.25">
      <c r="A887" s="44">
        <f t="shared" si="129"/>
        <v>2016</v>
      </c>
      <c r="B887" s="44" t="str">
        <f t="shared" si="129"/>
        <v>AGOSTO</v>
      </c>
      <c r="C887" s="44">
        <v>22</v>
      </c>
      <c r="D887" s="44" t="str">
        <f t="shared" si="128"/>
        <v>AGOSTO 2016 / 21</v>
      </c>
      <c r="S887" s="417"/>
      <c r="AB887" s="390">
        <v>21</v>
      </c>
      <c r="AC887" s="391">
        <v>42604</v>
      </c>
      <c r="AD887" s="392">
        <v>66003</v>
      </c>
      <c r="AE887" s="393" t="s">
        <v>148</v>
      </c>
      <c r="AF887" s="398">
        <v>0.56269999999999998</v>
      </c>
      <c r="AG887" s="394">
        <v>89</v>
      </c>
      <c r="AH887" s="394">
        <v>34</v>
      </c>
      <c r="AI887" s="395">
        <v>0.79</v>
      </c>
      <c r="AJ887" s="395">
        <v>0</v>
      </c>
      <c r="AK887" s="396" t="s">
        <v>20</v>
      </c>
      <c r="AL887" s="394">
        <v>43</v>
      </c>
      <c r="AM887" s="396" t="s">
        <v>35</v>
      </c>
      <c r="AN887" s="395">
        <v>21188</v>
      </c>
      <c r="AO887" s="395">
        <v>0.81</v>
      </c>
      <c r="AP887" s="397"/>
      <c r="AQ887" s="383">
        <v>0.52</v>
      </c>
      <c r="AR887" s="383">
        <v>0.56999999999999995</v>
      </c>
      <c r="AS887" s="384">
        <v>80</v>
      </c>
      <c r="AT887" s="384">
        <v>170</v>
      </c>
      <c r="AU887" s="384">
        <v>36</v>
      </c>
      <c r="AV887" s="384">
        <v>2</v>
      </c>
      <c r="AW887" s="384">
        <v>3</v>
      </c>
    </row>
    <row r="888" spans="1:49" ht="15.75" x14ac:dyDescent="0.25">
      <c r="A888" s="44">
        <f t="shared" si="129"/>
        <v>2016</v>
      </c>
      <c r="B888" s="44" t="str">
        <f t="shared" si="129"/>
        <v>AGOSTO</v>
      </c>
      <c r="C888" s="44">
        <v>23</v>
      </c>
      <c r="D888" s="44" t="str">
        <f t="shared" si="128"/>
        <v>AGOSTO 2016 / 22</v>
      </c>
      <c r="S888" s="417"/>
      <c r="AB888" s="390">
        <v>22</v>
      </c>
      <c r="AC888" s="391">
        <v>42605</v>
      </c>
      <c r="AD888" s="392">
        <v>66027</v>
      </c>
      <c r="AE888" s="393" t="s">
        <v>36</v>
      </c>
      <c r="AF888" s="394">
        <v>0.56320000000000003</v>
      </c>
      <c r="AG888" s="394">
        <v>88</v>
      </c>
      <c r="AH888" s="394">
        <v>34</v>
      </c>
      <c r="AI888" s="395">
        <v>0.83</v>
      </c>
      <c r="AJ888" s="395">
        <v>0</v>
      </c>
      <c r="AK888" s="396" t="s">
        <v>20</v>
      </c>
      <c r="AL888" s="394">
        <v>43</v>
      </c>
      <c r="AM888" s="396" t="s">
        <v>35</v>
      </c>
      <c r="AN888" s="395">
        <v>21190</v>
      </c>
      <c r="AO888" s="395">
        <v>0.59</v>
      </c>
      <c r="AP888" s="397"/>
      <c r="AQ888" s="383">
        <v>0.52</v>
      </c>
      <c r="AR888" s="383">
        <v>0.56999999999999995</v>
      </c>
      <c r="AS888" s="384">
        <v>80</v>
      </c>
      <c r="AT888" s="384">
        <v>170</v>
      </c>
      <c r="AU888" s="384">
        <v>36</v>
      </c>
      <c r="AV888" s="384">
        <v>2</v>
      </c>
      <c r="AW888" s="384">
        <v>3</v>
      </c>
    </row>
    <row r="889" spans="1:49" ht="15.75" x14ac:dyDescent="0.25">
      <c r="A889" s="44">
        <f t="shared" si="129"/>
        <v>2016</v>
      </c>
      <c r="B889" s="44" t="str">
        <f t="shared" si="129"/>
        <v>AGOSTO</v>
      </c>
      <c r="C889" s="44">
        <v>24</v>
      </c>
      <c r="D889" s="44" t="str">
        <f t="shared" si="128"/>
        <v>AGOSTO 2016 / 23</v>
      </c>
      <c r="S889" s="417"/>
      <c r="AB889" s="390">
        <v>23</v>
      </c>
      <c r="AC889" s="391">
        <v>42606</v>
      </c>
      <c r="AD889" s="392">
        <v>66052</v>
      </c>
      <c r="AE889" s="393" t="s">
        <v>148</v>
      </c>
      <c r="AF889" s="394">
        <v>0.56189999999999996</v>
      </c>
      <c r="AG889" s="394">
        <v>92</v>
      </c>
      <c r="AH889" s="394">
        <v>34</v>
      </c>
      <c r="AI889" s="395">
        <v>0.85</v>
      </c>
      <c r="AJ889" s="395">
        <v>0</v>
      </c>
      <c r="AK889" s="396" t="s">
        <v>20</v>
      </c>
      <c r="AL889" s="394">
        <v>43</v>
      </c>
      <c r="AM889" s="396" t="s">
        <v>35</v>
      </c>
      <c r="AN889" s="395">
        <v>21185</v>
      </c>
      <c r="AO889" s="395">
        <v>1.2</v>
      </c>
      <c r="AP889" s="397"/>
      <c r="AQ889" s="383">
        <v>0.52</v>
      </c>
      <c r="AR889" s="383">
        <v>0.56999999999999995</v>
      </c>
      <c r="AS889" s="384">
        <v>80</v>
      </c>
      <c r="AT889" s="384">
        <v>170</v>
      </c>
      <c r="AU889" s="384">
        <v>36</v>
      </c>
      <c r="AV889" s="384">
        <v>2</v>
      </c>
      <c r="AW889" s="384">
        <v>3</v>
      </c>
    </row>
    <row r="890" spans="1:49" ht="15.75" x14ac:dyDescent="0.25">
      <c r="A890" s="44">
        <f t="shared" si="129"/>
        <v>2016</v>
      </c>
      <c r="B890" s="44" t="str">
        <f t="shared" si="129"/>
        <v>AGOSTO</v>
      </c>
      <c r="C890" s="44">
        <v>25</v>
      </c>
      <c r="D890" s="44" t="str">
        <f t="shared" si="128"/>
        <v>AGOSTO 2016 / 24</v>
      </c>
      <c r="S890" s="417"/>
      <c r="AB890" s="390">
        <v>24</v>
      </c>
      <c r="AC890" s="391">
        <v>42607</v>
      </c>
      <c r="AD890" s="392">
        <v>66077</v>
      </c>
      <c r="AE890" s="393" t="s">
        <v>36</v>
      </c>
      <c r="AF890" s="394">
        <v>0.56230000000000002</v>
      </c>
      <c r="AG890" s="394">
        <v>91</v>
      </c>
      <c r="AH890" s="394">
        <v>34</v>
      </c>
      <c r="AI890" s="395">
        <v>0.82</v>
      </c>
      <c r="AJ890" s="395">
        <v>0</v>
      </c>
      <c r="AK890" s="396" t="s">
        <v>20</v>
      </c>
      <c r="AL890" s="394">
        <v>43</v>
      </c>
      <c r="AM890" s="396" t="s">
        <v>35</v>
      </c>
      <c r="AN890" s="395">
        <v>21186</v>
      </c>
      <c r="AO890" s="395">
        <v>1.01</v>
      </c>
      <c r="AP890" s="397"/>
      <c r="AQ890" s="383">
        <v>0.52</v>
      </c>
      <c r="AR890" s="383">
        <v>0.56999999999999995</v>
      </c>
      <c r="AS890" s="384">
        <v>80</v>
      </c>
      <c r="AT890" s="384">
        <v>170</v>
      </c>
      <c r="AU890" s="384">
        <v>36</v>
      </c>
      <c r="AV890" s="384">
        <v>2</v>
      </c>
      <c r="AW890" s="384">
        <v>3</v>
      </c>
    </row>
    <row r="891" spans="1:49" ht="15.75" x14ac:dyDescent="0.25">
      <c r="A891" s="44">
        <f t="shared" si="129"/>
        <v>2016</v>
      </c>
      <c r="B891" s="44" t="str">
        <f t="shared" si="129"/>
        <v>AGOSTO</v>
      </c>
      <c r="C891" s="44">
        <v>26</v>
      </c>
      <c r="D891" s="44" t="str">
        <f t="shared" si="128"/>
        <v>AGOSTO 2016 / 25</v>
      </c>
      <c r="S891" s="417"/>
      <c r="AB891" s="390">
        <v>27</v>
      </c>
      <c r="AC891" s="391">
        <v>42608</v>
      </c>
      <c r="AD891" s="392">
        <v>66102</v>
      </c>
      <c r="AE891" s="393" t="s">
        <v>148</v>
      </c>
      <c r="AF891" s="394">
        <v>0.56579999999999997</v>
      </c>
      <c r="AG891" s="394">
        <v>84</v>
      </c>
      <c r="AH891" s="394">
        <v>34</v>
      </c>
      <c r="AI891" s="395">
        <v>0.87</v>
      </c>
      <c r="AJ891" s="395">
        <v>0</v>
      </c>
      <c r="AK891" s="396" t="s">
        <v>20</v>
      </c>
      <c r="AL891" s="394">
        <v>43</v>
      </c>
      <c r="AM891" s="396" t="s">
        <v>35</v>
      </c>
      <c r="AN891" s="395">
        <v>21179</v>
      </c>
      <c r="AO891" s="395">
        <v>0.57999999999999996</v>
      </c>
      <c r="AP891" s="397"/>
      <c r="AQ891" s="383">
        <v>0.52</v>
      </c>
      <c r="AR891" s="383">
        <v>0.56999999999999995</v>
      </c>
      <c r="AS891" s="384">
        <v>80</v>
      </c>
      <c r="AT891" s="384">
        <v>170</v>
      </c>
      <c r="AU891" s="384">
        <v>36</v>
      </c>
      <c r="AV891" s="384">
        <v>2</v>
      </c>
      <c r="AW891" s="384">
        <v>3</v>
      </c>
    </row>
    <row r="892" spans="1:49" ht="15.75" x14ac:dyDescent="0.25">
      <c r="A892" s="44">
        <f t="shared" si="129"/>
        <v>2016</v>
      </c>
      <c r="B892" s="44" t="str">
        <f t="shared" si="129"/>
        <v>AGOSTO</v>
      </c>
      <c r="C892" s="44">
        <v>27</v>
      </c>
      <c r="D892" s="44" t="str">
        <f t="shared" si="128"/>
        <v>AGOSTO 2016 / 26</v>
      </c>
      <c r="S892" s="417"/>
      <c r="AB892" s="390">
        <v>28</v>
      </c>
      <c r="AC892" s="391">
        <v>42610</v>
      </c>
      <c r="AD892" s="392">
        <v>66127</v>
      </c>
      <c r="AE892" s="393" t="s">
        <v>36</v>
      </c>
      <c r="AF892" s="394">
        <v>0.5615</v>
      </c>
      <c r="AG892" s="394">
        <v>92</v>
      </c>
      <c r="AH892" s="394">
        <v>34</v>
      </c>
      <c r="AI892" s="395">
        <v>0.96</v>
      </c>
      <c r="AJ892" s="395">
        <v>0</v>
      </c>
      <c r="AK892" s="396" t="s">
        <v>20</v>
      </c>
      <c r="AL892" s="394">
        <v>43</v>
      </c>
      <c r="AM892" s="396" t="s">
        <v>35</v>
      </c>
      <c r="AN892" s="395">
        <v>21192</v>
      </c>
      <c r="AO892" s="395">
        <v>0.99</v>
      </c>
      <c r="AP892" s="397"/>
      <c r="AQ892" s="383">
        <v>0.52</v>
      </c>
      <c r="AR892" s="383">
        <v>0.56999999999999995</v>
      </c>
      <c r="AS892" s="384">
        <v>80</v>
      </c>
      <c r="AT892" s="384">
        <v>170</v>
      </c>
      <c r="AU892" s="384">
        <v>36</v>
      </c>
      <c r="AV892" s="384">
        <v>2</v>
      </c>
      <c r="AW892" s="384">
        <v>3</v>
      </c>
    </row>
    <row r="893" spans="1:49" ht="15.75" x14ac:dyDescent="0.25">
      <c r="A893" s="44">
        <f t="shared" si="129"/>
        <v>2016</v>
      </c>
      <c r="B893" s="44" t="str">
        <f t="shared" si="129"/>
        <v>AGOSTO</v>
      </c>
      <c r="C893" s="44">
        <v>28</v>
      </c>
      <c r="D893" s="44" t="str">
        <f t="shared" si="128"/>
        <v>AGOSTO 2016 / 27</v>
      </c>
      <c r="S893" s="417"/>
      <c r="AB893" s="390">
        <v>27</v>
      </c>
      <c r="AC893" s="391">
        <v>42611</v>
      </c>
      <c r="AD893" s="392">
        <v>66151</v>
      </c>
      <c r="AE893" s="393" t="s">
        <v>148</v>
      </c>
      <c r="AF893" s="394">
        <v>0.56289999999999996</v>
      </c>
      <c r="AG893" s="394">
        <v>90</v>
      </c>
      <c r="AH893" s="394">
        <v>34</v>
      </c>
      <c r="AI893" s="395">
        <v>0.88</v>
      </c>
      <c r="AJ893" s="395">
        <v>0</v>
      </c>
      <c r="AK893" s="396" t="s">
        <v>20</v>
      </c>
      <c r="AL893" s="394">
        <v>43</v>
      </c>
      <c r="AM893" s="396" t="s">
        <v>35</v>
      </c>
      <c r="AN893" s="395">
        <v>21182</v>
      </c>
      <c r="AO893" s="395">
        <v>1.1000000000000001</v>
      </c>
      <c r="AP893" s="397"/>
      <c r="AQ893" s="383">
        <v>0.52</v>
      </c>
      <c r="AR893" s="383">
        <v>0.56999999999999995</v>
      </c>
      <c r="AS893" s="384">
        <v>80</v>
      </c>
      <c r="AT893" s="384">
        <v>170</v>
      </c>
      <c r="AU893" s="384">
        <v>36</v>
      </c>
      <c r="AV893" s="384">
        <v>2</v>
      </c>
      <c r="AW893" s="384">
        <v>3</v>
      </c>
    </row>
    <row r="894" spans="1:49" ht="15.75" x14ac:dyDescent="0.25">
      <c r="A894" s="44">
        <f t="shared" si="129"/>
        <v>2016</v>
      </c>
      <c r="B894" s="44" t="str">
        <f t="shared" si="129"/>
        <v>AGOSTO</v>
      </c>
      <c r="C894" s="44">
        <v>29</v>
      </c>
      <c r="D894" s="44" t="str">
        <f t="shared" si="128"/>
        <v>AGOSTO 2016 / 28</v>
      </c>
      <c r="S894" s="417"/>
      <c r="AB894" s="390">
        <v>28</v>
      </c>
      <c r="AC894" s="391">
        <v>42612</v>
      </c>
      <c r="AD894" s="392">
        <v>66321</v>
      </c>
      <c r="AE894" s="393" t="s">
        <v>36</v>
      </c>
      <c r="AF894" s="394">
        <v>0.56230000000000002</v>
      </c>
      <c r="AG894" s="394">
        <v>92</v>
      </c>
      <c r="AH894" s="394">
        <v>34</v>
      </c>
      <c r="AI894" s="395">
        <v>0.86</v>
      </c>
      <c r="AJ894" s="395">
        <v>0</v>
      </c>
      <c r="AK894" s="396" t="s">
        <v>20</v>
      </c>
      <c r="AL894" s="394">
        <v>43</v>
      </c>
      <c r="AM894" s="396" t="s">
        <v>35</v>
      </c>
      <c r="AN894" s="395">
        <v>21184</v>
      </c>
      <c r="AO894" s="395">
        <v>1.2</v>
      </c>
      <c r="AP894" s="397"/>
      <c r="AQ894" s="383">
        <v>0.52</v>
      </c>
      <c r="AR894" s="383">
        <v>0.56999999999999995</v>
      </c>
      <c r="AS894" s="384">
        <v>80</v>
      </c>
      <c r="AT894" s="384">
        <v>170</v>
      </c>
      <c r="AU894" s="384">
        <v>36</v>
      </c>
      <c r="AV894" s="384">
        <v>2</v>
      </c>
      <c r="AW894" s="384">
        <v>3</v>
      </c>
    </row>
    <row r="895" spans="1:49" ht="15.75" x14ac:dyDescent="0.25">
      <c r="A895" s="44">
        <f t="shared" si="129"/>
        <v>2016</v>
      </c>
      <c r="B895" s="44" t="str">
        <f t="shared" si="129"/>
        <v>AGOSTO</v>
      </c>
      <c r="C895" s="44">
        <v>30</v>
      </c>
      <c r="D895" s="44" t="str">
        <f t="shared" si="128"/>
        <v>AGOSTO 2016 / 29</v>
      </c>
      <c r="S895" s="417"/>
      <c r="AB895" s="390">
        <v>29</v>
      </c>
      <c r="AC895" s="391">
        <v>42613</v>
      </c>
      <c r="AD895" s="392">
        <v>66355</v>
      </c>
      <c r="AE895" s="393" t="s">
        <v>148</v>
      </c>
      <c r="AF895" s="394">
        <v>0.56289999999999996</v>
      </c>
      <c r="AG895" s="394">
        <v>90</v>
      </c>
      <c r="AH895" s="394">
        <v>34</v>
      </c>
      <c r="AI895" s="395">
        <v>0.88</v>
      </c>
      <c r="AJ895" s="395">
        <v>0</v>
      </c>
      <c r="AK895" s="396" t="s">
        <v>20</v>
      </c>
      <c r="AL895" s="394">
        <v>43</v>
      </c>
      <c r="AM895" s="396" t="s">
        <v>35</v>
      </c>
      <c r="AN895" s="395">
        <v>21183</v>
      </c>
      <c r="AO895" s="395">
        <v>1.2</v>
      </c>
      <c r="AP895" s="397"/>
      <c r="AQ895" s="383">
        <v>0.52</v>
      </c>
      <c r="AR895" s="383">
        <v>0.56999999999999995</v>
      </c>
      <c r="AS895" s="384">
        <v>80</v>
      </c>
      <c r="AT895" s="384">
        <v>170</v>
      </c>
      <c r="AU895" s="384">
        <v>36</v>
      </c>
      <c r="AV895" s="384">
        <v>2</v>
      </c>
      <c r="AW895" s="384">
        <v>3</v>
      </c>
    </row>
    <row r="896" spans="1:49" x14ac:dyDescent="0.25">
      <c r="A896" s="44">
        <f t="shared" si="129"/>
        <v>2016</v>
      </c>
      <c r="B896" s="44" t="str">
        <f t="shared" si="129"/>
        <v>AGOSTO</v>
      </c>
      <c r="C896" s="44">
        <v>31</v>
      </c>
      <c r="D896" s="44" t="str">
        <f t="shared" si="128"/>
        <v>AGOSTO 2016 / 30</v>
      </c>
      <c r="S896" s="417"/>
    </row>
    <row r="897" spans="1:74" s="206" customFormat="1" ht="15.75" x14ac:dyDescent="0.25">
      <c r="D897" s="44" t="str">
        <f t="shared" si="128"/>
        <v>AGOSTO 2016 / 31</v>
      </c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17"/>
      <c r="T897" s="44"/>
      <c r="U897" s="44"/>
      <c r="V897" s="44"/>
      <c r="W897" s="44"/>
      <c r="X897" s="44"/>
      <c r="Y897" s="44"/>
      <c r="Z897" s="44"/>
      <c r="AA897" s="207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11"/>
      <c r="AQ897" s="44"/>
      <c r="AR897" s="44"/>
      <c r="AS897" s="44"/>
      <c r="AT897" s="44"/>
      <c r="AU897" s="44"/>
      <c r="AV897" s="44"/>
      <c r="AW897" s="44"/>
      <c r="AX897" s="207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22"/>
      <c r="BO897" s="44"/>
      <c r="BP897" s="44"/>
      <c r="BQ897" s="44"/>
      <c r="BR897" s="44"/>
      <c r="BS897" s="44"/>
      <c r="BT897" s="44"/>
      <c r="BU897" s="44"/>
      <c r="BV897" s="209" t="str">
        <f>IFERROR(AVERAGE(BV866:BV896),"")</f>
        <v/>
      </c>
    </row>
    <row r="898" spans="1:74" ht="15.75" x14ac:dyDescent="0.25">
      <c r="A898" s="44">
        <v>2016</v>
      </c>
      <c r="B898" s="44" t="s">
        <v>235</v>
      </c>
      <c r="C898" s="44">
        <v>1</v>
      </c>
      <c r="D898" s="208" t="s">
        <v>228</v>
      </c>
      <c r="E898" s="209">
        <f t="shared" ref="E898:AJ898" si="130">IFERROR(AVERAGE(E867:E897),"")</f>
        <v>5.6363636363636367</v>
      </c>
      <c r="F898" s="209">
        <f t="shared" si="130"/>
        <v>42597.727272727272</v>
      </c>
      <c r="G898" s="209">
        <f t="shared" si="130"/>
        <v>890000065871.36365</v>
      </c>
      <c r="H898" s="209" t="str">
        <f t="shared" si="130"/>
        <v/>
      </c>
      <c r="I898" s="209">
        <f t="shared" si="130"/>
        <v>0.55216363636363641</v>
      </c>
      <c r="J898" s="209">
        <f t="shared" si="130"/>
        <v>97.727272727272734</v>
      </c>
      <c r="K898" s="209">
        <f t="shared" si="130"/>
        <v>28</v>
      </c>
      <c r="L898" s="209">
        <f t="shared" si="130"/>
        <v>1.6090909090909093</v>
      </c>
      <c r="M898" s="209">
        <f t="shared" si="130"/>
        <v>0</v>
      </c>
      <c r="N898" s="209" t="str">
        <f t="shared" si="130"/>
        <v/>
      </c>
      <c r="O898" s="209">
        <f t="shared" si="130"/>
        <v>3</v>
      </c>
      <c r="P898" s="209" t="str">
        <f t="shared" si="130"/>
        <v/>
      </c>
      <c r="Q898" s="209">
        <f t="shared" si="130"/>
        <v>21263.090909090908</v>
      </c>
      <c r="R898" s="209">
        <f t="shared" si="130"/>
        <v>0.719090909090909</v>
      </c>
      <c r="S898" s="418" t="str">
        <f t="shared" si="130"/>
        <v/>
      </c>
      <c r="T898" s="209">
        <f t="shared" si="130"/>
        <v>0.51999999999999991</v>
      </c>
      <c r="U898" s="209">
        <f t="shared" si="130"/>
        <v>0.57000000000000006</v>
      </c>
      <c r="V898" s="209">
        <f t="shared" si="130"/>
        <v>80</v>
      </c>
      <c r="W898" s="209">
        <f t="shared" si="130"/>
        <v>170</v>
      </c>
      <c r="X898" s="209">
        <f t="shared" si="130"/>
        <v>36</v>
      </c>
      <c r="Y898" s="209">
        <f t="shared" si="130"/>
        <v>2</v>
      </c>
      <c r="Z898" s="209">
        <f t="shared" si="130"/>
        <v>3</v>
      </c>
      <c r="AA898" s="209" t="str">
        <f t="shared" si="130"/>
        <v/>
      </c>
      <c r="AB898" s="209">
        <f t="shared" si="130"/>
        <v>15.137931034482758</v>
      </c>
      <c r="AC898" s="209">
        <f t="shared" si="130"/>
        <v>42597.724137931036</v>
      </c>
      <c r="AD898" s="209">
        <f t="shared" si="130"/>
        <v>30689721049.137932</v>
      </c>
      <c r="AE898" s="209" t="str">
        <f t="shared" si="130"/>
        <v/>
      </c>
      <c r="AF898" s="209">
        <f t="shared" si="130"/>
        <v>0.56304827586206896</v>
      </c>
      <c r="AG898" s="209">
        <f t="shared" si="130"/>
        <v>89.034482758620683</v>
      </c>
      <c r="AH898" s="209">
        <f t="shared" si="130"/>
        <v>34</v>
      </c>
      <c r="AI898" s="209">
        <f t="shared" si="130"/>
        <v>0.79931034482758623</v>
      </c>
      <c r="AJ898" s="209">
        <f t="shared" si="130"/>
        <v>0</v>
      </c>
      <c r="AK898" s="209" t="str">
        <f t="shared" ref="AK898:BP898" si="131">IFERROR(AVERAGE(AK867:AK897),"")</f>
        <v/>
      </c>
      <c r="AL898" s="209">
        <f t="shared" si="131"/>
        <v>43.03448275862069</v>
      </c>
      <c r="AM898" s="209" t="str">
        <f t="shared" si="131"/>
        <v/>
      </c>
      <c r="AN898" s="209">
        <f t="shared" si="131"/>
        <v>21183.413793103449</v>
      </c>
      <c r="AO898" s="209">
        <f t="shared" si="131"/>
        <v>0.96896551724137925</v>
      </c>
      <c r="AP898" s="412" t="str">
        <f t="shared" si="131"/>
        <v/>
      </c>
      <c r="AQ898" s="209">
        <f t="shared" si="131"/>
        <v>0.51999999999999968</v>
      </c>
      <c r="AR898" s="209">
        <f t="shared" si="131"/>
        <v>0.57000000000000017</v>
      </c>
      <c r="AS898" s="209">
        <f t="shared" si="131"/>
        <v>80</v>
      </c>
      <c r="AT898" s="209">
        <f t="shared" si="131"/>
        <v>170</v>
      </c>
      <c r="AU898" s="209">
        <f t="shared" si="131"/>
        <v>36</v>
      </c>
      <c r="AV898" s="209">
        <f t="shared" si="131"/>
        <v>2</v>
      </c>
      <c r="AW898" s="209">
        <f t="shared" si="131"/>
        <v>3</v>
      </c>
      <c r="AX898" s="209" t="str">
        <f t="shared" si="131"/>
        <v/>
      </c>
      <c r="AY898" s="209">
        <f t="shared" si="131"/>
        <v>2.5</v>
      </c>
      <c r="AZ898" s="209">
        <f t="shared" si="131"/>
        <v>42593.5</v>
      </c>
      <c r="BA898" s="209" t="str">
        <f t="shared" si="131"/>
        <v/>
      </c>
      <c r="BB898" s="209" t="str">
        <f t="shared" si="131"/>
        <v/>
      </c>
      <c r="BC898" s="209">
        <f t="shared" si="131"/>
        <v>0.56048750000000003</v>
      </c>
      <c r="BD898" s="209">
        <f t="shared" si="131"/>
        <v>90.75</v>
      </c>
      <c r="BE898" s="209">
        <f t="shared" si="131"/>
        <v>32.9495</v>
      </c>
      <c r="BF898" s="209">
        <f t="shared" si="131"/>
        <v>0.52749999999999997</v>
      </c>
      <c r="BG898" s="209">
        <f t="shared" si="131"/>
        <v>0.35</v>
      </c>
      <c r="BH898" s="209">
        <f t="shared" si="131"/>
        <v>1.2500000000000001E-2</v>
      </c>
      <c r="BI898" s="209">
        <f t="shared" si="131"/>
        <v>1</v>
      </c>
      <c r="BJ898" s="209">
        <f t="shared" si="131"/>
        <v>5.0000000000000001E-3</v>
      </c>
      <c r="BK898" s="209" t="str">
        <f t="shared" si="131"/>
        <v/>
      </c>
      <c r="BL898" s="209">
        <f t="shared" si="131"/>
        <v>21254.5</v>
      </c>
      <c r="BM898" s="209">
        <f t="shared" si="131"/>
        <v>0.375</v>
      </c>
      <c r="BN898" s="423" t="str">
        <f t="shared" si="131"/>
        <v/>
      </c>
      <c r="BO898" s="209">
        <f t="shared" si="131"/>
        <v>0.52</v>
      </c>
      <c r="BP898" s="209">
        <f t="shared" si="131"/>
        <v>0.56999999999999995</v>
      </c>
      <c r="BQ898" s="209">
        <f t="shared" ref="BQ898:BU898" si="132">IFERROR(AVERAGE(BQ867:BQ897),"")</f>
        <v>80</v>
      </c>
      <c r="BR898" s="209">
        <f t="shared" si="132"/>
        <v>170</v>
      </c>
      <c r="BS898" s="209">
        <f t="shared" si="132"/>
        <v>36</v>
      </c>
      <c r="BT898" s="209">
        <f t="shared" si="132"/>
        <v>2</v>
      </c>
      <c r="BU898" s="209">
        <f t="shared" si="132"/>
        <v>3</v>
      </c>
    </row>
    <row r="899" spans="1:74" ht="15.75" x14ac:dyDescent="0.25">
      <c r="A899" s="44">
        <f>A898</f>
        <v>2016</v>
      </c>
      <c r="B899" s="44" t="str">
        <f>B898</f>
        <v>SEPTIEMBRE</v>
      </c>
      <c r="C899" s="44">
        <v>2</v>
      </c>
      <c r="D899" s="44" t="str">
        <f t="shared" ref="D899:D929" si="133">B898&amp;" "&amp;A898&amp;" / "&amp;C898</f>
        <v>SEPTIEMBRE 2016 / 1</v>
      </c>
      <c r="E899" s="474">
        <v>1</v>
      </c>
      <c r="F899" s="484">
        <v>42616</v>
      </c>
      <c r="G899" s="483">
        <v>890000066414</v>
      </c>
      <c r="H899" s="483" t="s">
        <v>19</v>
      </c>
      <c r="I899" s="475">
        <v>0.55379999999999996</v>
      </c>
      <c r="J899" s="476">
        <v>94</v>
      </c>
      <c r="K899" s="476">
        <v>28</v>
      </c>
      <c r="L899" s="476">
        <v>1.98</v>
      </c>
      <c r="M899" s="476">
        <v>0</v>
      </c>
      <c r="N899" s="477" t="s">
        <v>20</v>
      </c>
      <c r="O899" s="476">
        <v>3</v>
      </c>
      <c r="P899" s="477" t="s">
        <v>21</v>
      </c>
      <c r="Q899" s="478">
        <v>21251</v>
      </c>
      <c r="R899" s="476">
        <v>0.62</v>
      </c>
      <c r="S899" s="417"/>
      <c r="T899" s="487">
        <v>0.52</v>
      </c>
      <c r="U899" s="487">
        <v>0.56999999999999995</v>
      </c>
      <c r="V899" s="486">
        <v>80</v>
      </c>
      <c r="W899" s="486">
        <v>170</v>
      </c>
      <c r="X899" s="486">
        <v>36</v>
      </c>
      <c r="Y899" s="486">
        <v>2</v>
      </c>
      <c r="Z899" s="486">
        <v>3</v>
      </c>
      <c r="AB899" s="488">
        <v>1</v>
      </c>
      <c r="AC899" s="495">
        <v>42614</v>
      </c>
      <c r="AD899" s="489">
        <v>890000066369</v>
      </c>
      <c r="AE899" s="490" t="s">
        <v>36</v>
      </c>
      <c r="AF899" s="491">
        <v>0.56320000000000003</v>
      </c>
      <c r="AG899" s="491">
        <v>89</v>
      </c>
      <c r="AH899" s="491">
        <v>34</v>
      </c>
      <c r="AI899" s="492">
        <v>0.92</v>
      </c>
      <c r="AJ899" s="492">
        <v>0</v>
      </c>
      <c r="AK899" s="493" t="s">
        <v>20</v>
      </c>
      <c r="AL899" s="491">
        <v>43</v>
      </c>
      <c r="AM899" s="493" t="s">
        <v>35</v>
      </c>
      <c r="AN899" s="492">
        <v>21182</v>
      </c>
      <c r="AO899" s="492">
        <v>1</v>
      </c>
      <c r="AQ899" s="497">
        <v>0.52</v>
      </c>
      <c r="AR899" s="497">
        <v>0.56999999999999995</v>
      </c>
      <c r="AS899" s="496">
        <v>80</v>
      </c>
      <c r="AT899" s="496">
        <v>170</v>
      </c>
      <c r="AU899" s="496">
        <v>36</v>
      </c>
      <c r="AV899" s="496">
        <v>2</v>
      </c>
      <c r="AW899" s="496">
        <v>3</v>
      </c>
      <c r="AY899" s="498">
        <v>1</v>
      </c>
      <c r="AZ899" s="499">
        <v>42530</v>
      </c>
      <c r="BC899" s="501">
        <v>0.56511</v>
      </c>
      <c r="BD899" s="502">
        <v>90</v>
      </c>
      <c r="BE899" s="500">
        <v>32.9</v>
      </c>
      <c r="BF899" s="500">
        <v>0.5</v>
      </c>
      <c r="BG899" s="502">
        <v>1.1000000000000001</v>
      </c>
      <c r="BH899" s="502">
        <v>0.01</v>
      </c>
      <c r="BI899" s="502">
        <v>1</v>
      </c>
      <c r="BJ899" s="503">
        <v>5.0000000000000001E-3</v>
      </c>
      <c r="BK899" s="501" t="s">
        <v>37</v>
      </c>
      <c r="BL899" s="502">
        <v>21250</v>
      </c>
      <c r="BM899" s="502">
        <v>0.3</v>
      </c>
      <c r="BO899" s="505">
        <v>0.52</v>
      </c>
      <c r="BP899" s="505">
        <v>0.56999999999999995</v>
      </c>
      <c r="BQ899" s="504">
        <v>80</v>
      </c>
      <c r="BR899" s="504">
        <v>170</v>
      </c>
      <c r="BS899" s="504">
        <v>36</v>
      </c>
      <c r="BT899" s="504">
        <v>2</v>
      </c>
      <c r="BU899" s="504">
        <v>3</v>
      </c>
    </row>
    <row r="900" spans="1:74" ht="15.75" x14ac:dyDescent="0.25">
      <c r="A900" s="44">
        <f t="shared" ref="A900:B928" si="134">A899</f>
        <v>2016</v>
      </c>
      <c r="B900" s="44" t="str">
        <f t="shared" si="134"/>
        <v>SEPTIEMBRE</v>
      </c>
      <c r="C900" s="44">
        <v>3</v>
      </c>
      <c r="D900" s="44" t="str">
        <f t="shared" si="133"/>
        <v>SEPTIEMBRE 2016 / 2</v>
      </c>
      <c r="E900" s="474">
        <v>2</v>
      </c>
      <c r="F900" s="484">
        <v>42618</v>
      </c>
      <c r="G900" s="483">
        <v>66451</v>
      </c>
      <c r="H900" s="483" t="s">
        <v>19</v>
      </c>
      <c r="I900" s="475">
        <v>0.5514</v>
      </c>
      <c r="J900" s="476">
        <v>96</v>
      </c>
      <c r="K900" s="476">
        <v>28</v>
      </c>
      <c r="L900" s="476">
        <v>1.98</v>
      </c>
      <c r="M900" s="476">
        <v>0</v>
      </c>
      <c r="N900" s="477" t="s">
        <v>20</v>
      </c>
      <c r="O900" s="476">
        <v>3</v>
      </c>
      <c r="P900" s="477" t="s">
        <v>21</v>
      </c>
      <c r="Q900" s="478">
        <v>21269</v>
      </c>
      <c r="R900" s="476">
        <v>0.47</v>
      </c>
      <c r="S900" s="417"/>
      <c r="T900" s="487">
        <v>0.52</v>
      </c>
      <c r="U900" s="487">
        <v>0.56999999999999995</v>
      </c>
      <c r="V900" s="486">
        <v>80</v>
      </c>
      <c r="W900" s="486">
        <v>170</v>
      </c>
      <c r="X900" s="486">
        <v>36</v>
      </c>
      <c r="Y900" s="486">
        <v>2</v>
      </c>
      <c r="Z900" s="486">
        <v>3</v>
      </c>
      <c r="AB900" s="488">
        <v>2</v>
      </c>
      <c r="AC900" s="495">
        <v>42615</v>
      </c>
      <c r="AD900" s="489">
        <v>66391</v>
      </c>
      <c r="AE900" s="490" t="s">
        <v>148</v>
      </c>
      <c r="AF900" s="491">
        <v>0.56330000000000002</v>
      </c>
      <c r="AG900" s="491">
        <v>89</v>
      </c>
      <c r="AH900" s="491">
        <v>34</v>
      </c>
      <c r="AI900" s="492">
        <v>0.96</v>
      </c>
      <c r="AJ900" s="492">
        <v>0</v>
      </c>
      <c r="AK900" s="493" t="s">
        <v>20</v>
      </c>
      <c r="AL900" s="491">
        <v>43</v>
      </c>
      <c r="AM900" s="493" t="s">
        <v>35</v>
      </c>
      <c r="AN900" s="492">
        <v>21180</v>
      </c>
      <c r="AO900" s="492">
        <v>1.04</v>
      </c>
      <c r="AQ900" s="497">
        <v>0.52</v>
      </c>
      <c r="AR900" s="497">
        <v>0.56999999999999995</v>
      </c>
      <c r="AS900" s="496">
        <v>80</v>
      </c>
      <c r="AT900" s="496">
        <v>170</v>
      </c>
      <c r="AU900" s="496">
        <v>36</v>
      </c>
      <c r="AV900" s="496">
        <v>2</v>
      </c>
      <c r="AW900" s="496">
        <v>3</v>
      </c>
      <c r="AY900" s="498">
        <v>2</v>
      </c>
      <c r="AZ900" s="499">
        <v>42625</v>
      </c>
      <c r="BC900" s="501">
        <v>0.56420000000000003</v>
      </c>
      <c r="BD900" s="502">
        <v>83</v>
      </c>
      <c r="BE900" s="500">
        <v>32.9</v>
      </c>
      <c r="BF900" s="500">
        <v>0.5</v>
      </c>
      <c r="BG900" s="502">
        <v>1</v>
      </c>
      <c r="BH900" s="502">
        <v>0.01</v>
      </c>
      <c r="BI900" s="502">
        <v>1</v>
      </c>
      <c r="BJ900" s="503">
        <v>5.0000000000000001E-3</v>
      </c>
      <c r="BK900" s="501" t="s">
        <v>37</v>
      </c>
      <c r="BL900" s="502">
        <v>21226</v>
      </c>
      <c r="BM900" s="502">
        <v>0.3</v>
      </c>
      <c r="BO900" s="505">
        <v>0.52</v>
      </c>
      <c r="BP900" s="505">
        <v>0.56999999999999995</v>
      </c>
      <c r="BQ900" s="504">
        <v>80</v>
      </c>
      <c r="BR900" s="504">
        <v>170</v>
      </c>
      <c r="BS900" s="504">
        <v>36</v>
      </c>
      <c r="BT900" s="504">
        <v>2</v>
      </c>
      <c r="BU900" s="504">
        <v>3</v>
      </c>
    </row>
    <row r="901" spans="1:74" ht="15.75" x14ac:dyDescent="0.25">
      <c r="A901" s="44">
        <f t="shared" si="134"/>
        <v>2016</v>
      </c>
      <c r="B901" s="44" t="str">
        <f t="shared" si="134"/>
        <v>SEPTIEMBRE</v>
      </c>
      <c r="C901" s="44">
        <v>4</v>
      </c>
      <c r="D901" s="44" t="str">
        <f t="shared" si="133"/>
        <v>SEPTIEMBRE 2016 / 3</v>
      </c>
      <c r="E901" s="474">
        <v>3</v>
      </c>
      <c r="F901" s="484">
        <v>42622</v>
      </c>
      <c r="G901" s="483">
        <v>66549</v>
      </c>
      <c r="H901" s="483" t="s">
        <v>19</v>
      </c>
      <c r="I901" s="475">
        <v>0.55459999999999998</v>
      </c>
      <c r="J901" s="476">
        <v>91</v>
      </c>
      <c r="K901" s="476">
        <v>28</v>
      </c>
      <c r="L901" s="476">
        <v>1.34</v>
      </c>
      <c r="M901" s="476">
        <v>0</v>
      </c>
      <c r="N901" s="477" t="s">
        <v>20</v>
      </c>
      <c r="O901" s="476">
        <v>3</v>
      </c>
      <c r="P901" s="477" t="s">
        <v>21</v>
      </c>
      <c r="Q901" s="478">
        <v>21251</v>
      </c>
      <c r="R901" s="476">
        <v>0.48</v>
      </c>
      <c r="S901" s="417"/>
      <c r="T901" s="487">
        <v>0.52</v>
      </c>
      <c r="U901" s="487">
        <v>0.56999999999999995</v>
      </c>
      <c r="V901" s="486">
        <v>80</v>
      </c>
      <c r="W901" s="486">
        <v>170</v>
      </c>
      <c r="X901" s="486">
        <v>36</v>
      </c>
      <c r="Y901" s="486">
        <v>2</v>
      </c>
      <c r="Z901" s="486">
        <v>3</v>
      </c>
      <c r="AB901" s="488">
        <v>3</v>
      </c>
      <c r="AC901" s="495">
        <v>42616</v>
      </c>
      <c r="AD901" s="489">
        <v>66416</v>
      </c>
      <c r="AE901" s="490" t="s">
        <v>36</v>
      </c>
      <c r="AF901" s="491">
        <v>0.56379999999999997</v>
      </c>
      <c r="AG901" s="491">
        <v>89</v>
      </c>
      <c r="AH901" s="491">
        <v>34</v>
      </c>
      <c r="AI901" s="492">
        <v>0.91</v>
      </c>
      <c r="AJ901" s="492">
        <v>0</v>
      </c>
      <c r="AK901" s="493" t="s">
        <v>20</v>
      </c>
      <c r="AL901" s="491">
        <v>43</v>
      </c>
      <c r="AM901" s="493" t="s">
        <v>35</v>
      </c>
      <c r="AN901" s="492">
        <v>21178</v>
      </c>
      <c r="AO901" s="492">
        <v>1.1100000000000001</v>
      </c>
      <c r="AQ901" s="497">
        <v>0.52</v>
      </c>
      <c r="AR901" s="497">
        <v>0.56999999999999995</v>
      </c>
      <c r="AS901" s="496">
        <v>80</v>
      </c>
      <c r="AT901" s="496">
        <v>170</v>
      </c>
      <c r="AU901" s="496">
        <v>36</v>
      </c>
      <c r="AV901" s="496">
        <v>2</v>
      </c>
      <c r="AW901" s="496">
        <v>3</v>
      </c>
      <c r="AY901" s="498">
        <v>3</v>
      </c>
      <c r="AZ901" s="499">
        <v>42632</v>
      </c>
      <c r="BC901" s="501">
        <v>0.56220000000000003</v>
      </c>
      <c r="BD901" s="502">
        <v>88</v>
      </c>
      <c r="BE901" s="500">
        <v>32.9</v>
      </c>
      <c r="BF901" s="500">
        <v>0.5</v>
      </c>
      <c r="BG901" s="502">
        <v>0.5</v>
      </c>
      <c r="BH901" s="502">
        <v>0.01</v>
      </c>
      <c r="BI901" s="502">
        <v>1</v>
      </c>
      <c r="BJ901" s="503">
        <v>5.0000000000000001E-3</v>
      </c>
      <c r="BK901" s="501" t="s">
        <v>37</v>
      </c>
      <c r="BL901" s="502">
        <v>21239</v>
      </c>
      <c r="BM901" s="502">
        <v>0.3</v>
      </c>
      <c r="BO901" s="505">
        <v>0.52</v>
      </c>
      <c r="BP901" s="505">
        <v>0.56999999999999995</v>
      </c>
      <c r="BQ901" s="504">
        <v>80</v>
      </c>
      <c r="BR901" s="504">
        <v>170</v>
      </c>
      <c r="BS901" s="504">
        <v>36</v>
      </c>
      <c r="BT901" s="504">
        <v>2</v>
      </c>
      <c r="BU901" s="504">
        <v>3</v>
      </c>
    </row>
    <row r="902" spans="1:74" ht="15.75" x14ac:dyDescent="0.25">
      <c r="A902" s="44">
        <f t="shared" si="134"/>
        <v>2016</v>
      </c>
      <c r="B902" s="44" t="str">
        <f t="shared" si="134"/>
        <v>SEPTIEMBRE</v>
      </c>
      <c r="C902" s="44">
        <v>5</v>
      </c>
      <c r="D902" s="44" t="str">
        <f t="shared" si="133"/>
        <v>SEPTIEMBRE 2016 / 4</v>
      </c>
      <c r="E902" s="474">
        <v>4</v>
      </c>
      <c r="F902" s="484">
        <v>42624</v>
      </c>
      <c r="G902" s="483">
        <v>66585</v>
      </c>
      <c r="H902" s="483" t="s">
        <v>19</v>
      </c>
      <c r="I902" s="475">
        <v>0.5534</v>
      </c>
      <c r="J902" s="476">
        <v>102</v>
      </c>
      <c r="K902" s="476">
        <v>28</v>
      </c>
      <c r="L902" s="476">
        <v>0.94</v>
      </c>
      <c r="M902" s="476">
        <v>0</v>
      </c>
      <c r="N902" s="477" t="s">
        <v>20</v>
      </c>
      <c r="O902" s="476">
        <v>3</v>
      </c>
      <c r="P902" s="477" t="s">
        <v>21</v>
      </c>
      <c r="Q902" s="478">
        <v>21231</v>
      </c>
      <c r="R902" s="476">
        <v>0.28999999999999998</v>
      </c>
      <c r="S902" s="417"/>
      <c r="T902" s="487">
        <v>0.52</v>
      </c>
      <c r="U902" s="487">
        <v>0.56999999999999995</v>
      </c>
      <c r="V902" s="486">
        <v>80</v>
      </c>
      <c r="W902" s="486">
        <v>170</v>
      </c>
      <c r="X902" s="486">
        <v>36</v>
      </c>
      <c r="Y902" s="486">
        <v>2</v>
      </c>
      <c r="Z902" s="486">
        <v>3</v>
      </c>
      <c r="AB902" s="488">
        <v>4</v>
      </c>
      <c r="AC902" s="495">
        <v>42617</v>
      </c>
      <c r="AD902" s="489">
        <v>66435</v>
      </c>
      <c r="AE902" s="490" t="s">
        <v>148</v>
      </c>
      <c r="AF902" s="491">
        <v>0.56469999999999998</v>
      </c>
      <c r="AG902" s="491">
        <v>86</v>
      </c>
      <c r="AH902" s="491">
        <v>34</v>
      </c>
      <c r="AI902" s="492">
        <v>0.9</v>
      </c>
      <c r="AJ902" s="492">
        <v>0</v>
      </c>
      <c r="AK902" s="493" t="s">
        <v>20</v>
      </c>
      <c r="AL902" s="491">
        <v>43</v>
      </c>
      <c r="AM902" s="493" t="s">
        <v>35</v>
      </c>
      <c r="AN902" s="492">
        <v>21180</v>
      </c>
      <c r="AO902" s="492">
        <v>0.74</v>
      </c>
      <c r="AQ902" s="497">
        <v>0.52</v>
      </c>
      <c r="AR902" s="497">
        <v>0.56999999999999995</v>
      </c>
      <c r="AS902" s="496">
        <v>80</v>
      </c>
      <c r="AT902" s="496">
        <v>170</v>
      </c>
      <c r="AU902" s="496">
        <v>36</v>
      </c>
      <c r="AV902" s="496">
        <v>2</v>
      </c>
      <c r="AW902" s="496">
        <v>3</v>
      </c>
      <c r="AY902" s="498">
        <v>4</v>
      </c>
      <c r="AZ902" s="499">
        <v>42639</v>
      </c>
      <c r="BC902" s="501">
        <v>0.56030000000000002</v>
      </c>
      <c r="BD902" s="502">
        <v>91</v>
      </c>
      <c r="BE902" s="500">
        <v>32.9</v>
      </c>
      <c r="BF902" s="500">
        <v>0.5</v>
      </c>
      <c r="BG902" s="502">
        <v>0.4</v>
      </c>
      <c r="BH902" s="502">
        <v>0.01</v>
      </c>
      <c r="BI902" s="502">
        <v>1</v>
      </c>
      <c r="BJ902" s="503">
        <v>5.0000000000000001E-3</v>
      </c>
      <c r="BK902" s="501" t="s">
        <v>37</v>
      </c>
      <c r="BL902" s="502">
        <v>21254</v>
      </c>
      <c r="BM902" s="502">
        <v>0.3</v>
      </c>
      <c r="BO902" s="505">
        <v>0.52</v>
      </c>
      <c r="BP902" s="505">
        <v>0.56999999999999995</v>
      </c>
      <c r="BQ902" s="504">
        <v>80</v>
      </c>
      <c r="BR902" s="504">
        <v>170</v>
      </c>
      <c r="BS902" s="504">
        <v>36</v>
      </c>
      <c r="BT902" s="504">
        <v>2</v>
      </c>
      <c r="BU902" s="504">
        <v>3</v>
      </c>
    </row>
    <row r="903" spans="1:74" ht="15.75" x14ac:dyDescent="0.25">
      <c r="A903" s="44">
        <f t="shared" si="134"/>
        <v>2016</v>
      </c>
      <c r="B903" s="44" t="str">
        <f t="shared" si="134"/>
        <v>SEPTIEMBRE</v>
      </c>
      <c r="C903" s="44">
        <v>6</v>
      </c>
      <c r="D903" s="44" t="str">
        <f t="shared" si="133"/>
        <v>SEPTIEMBRE 2016 / 5</v>
      </c>
      <c r="E903" s="474">
        <v>5</v>
      </c>
      <c r="F903" s="484">
        <v>42627</v>
      </c>
      <c r="G903" s="483">
        <v>66637</v>
      </c>
      <c r="H903" s="483" t="s">
        <v>19</v>
      </c>
      <c r="I903" s="475">
        <v>0.55389999999999995</v>
      </c>
      <c r="J903" s="476">
        <v>103</v>
      </c>
      <c r="K903" s="476">
        <v>28</v>
      </c>
      <c r="L903" s="476">
        <v>0.79</v>
      </c>
      <c r="M903" s="476">
        <v>0</v>
      </c>
      <c r="N903" s="477" t="s">
        <v>20</v>
      </c>
      <c r="O903" s="476">
        <v>3</v>
      </c>
      <c r="P903" s="477" t="s">
        <v>21</v>
      </c>
      <c r="Q903" s="478">
        <v>21255</v>
      </c>
      <c r="R903" s="476">
        <v>0.3</v>
      </c>
      <c r="S903" s="417"/>
      <c r="T903" s="487">
        <v>0.52</v>
      </c>
      <c r="U903" s="487">
        <v>0.56999999999999995</v>
      </c>
      <c r="V903" s="486">
        <v>80</v>
      </c>
      <c r="W903" s="486">
        <v>170</v>
      </c>
      <c r="X903" s="486">
        <v>36</v>
      </c>
      <c r="Y903" s="486">
        <v>2</v>
      </c>
      <c r="Z903" s="486">
        <v>3</v>
      </c>
      <c r="AB903" s="488">
        <v>5</v>
      </c>
      <c r="AC903" s="495">
        <v>42618</v>
      </c>
      <c r="AD903" s="489">
        <v>66465</v>
      </c>
      <c r="AE903" s="490" t="s">
        <v>36</v>
      </c>
      <c r="AF903" s="491">
        <v>0.56479999999999997</v>
      </c>
      <c r="AG903" s="491">
        <v>86</v>
      </c>
      <c r="AH903" s="491">
        <v>34</v>
      </c>
      <c r="AI903" s="492">
        <v>0.92</v>
      </c>
      <c r="AJ903" s="492">
        <v>0</v>
      </c>
      <c r="AK903" s="493" t="s">
        <v>20</v>
      </c>
      <c r="AL903" s="491">
        <v>43</v>
      </c>
      <c r="AM903" s="493" t="s">
        <v>35</v>
      </c>
      <c r="AN903" s="492">
        <v>21178</v>
      </c>
      <c r="AO903" s="492">
        <v>0.8</v>
      </c>
      <c r="AQ903" s="497">
        <v>0.52</v>
      </c>
      <c r="AR903" s="497">
        <v>0.56999999999999995</v>
      </c>
      <c r="AS903" s="496">
        <v>80</v>
      </c>
      <c r="AT903" s="496">
        <v>170</v>
      </c>
      <c r="AU903" s="496">
        <v>36</v>
      </c>
      <c r="AV903" s="496">
        <v>2</v>
      </c>
      <c r="AW903" s="496">
        <v>3</v>
      </c>
    </row>
    <row r="904" spans="1:74" ht="15.75" x14ac:dyDescent="0.25">
      <c r="A904" s="44">
        <f t="shared" si="134"/>
        <v>2016</v>
      </c>
      <c r="B904" s="44" t="str">
        <f t="shared" si="134"/>
        <v>SEPTIEMBRE</v>
      </c>
      <c r="C904" s="44">
        <v>7</v>
      </c>
      <c r="D904" s="44" t="str">
        <f t="shared" si="133"/>
        <v>SEPTIEMBRE 2016 / 6</v>
      </c>
      <c r="E904" s="474">
        <v>6</v>
      </c>
      <c r="F904" s="484">
        <v>42631</v>
      </c>
      <c r="G904" s="485">
        <v>66720</v>
      </c>
      <c r="H904" s="485" t="s">
        <v>19</v>
      </c>
      <c r="I904" s="479">
        <v>0.55249999999999999</v>
      </c>
      <c r="J904" s="480">
        <v>96</v>
      </c>
      <c r="K904" s="476">
        <v>28</v>
      </c>
      <c r="L904" s="480">
        <v>0.96</v>
      </c>
      <c r="M904" s="480">
        <v>0</v>
      </c>
      <c r="N904" s="479" t="s">
        <v>20</v>
      </c>
      <c r="O904" s="480">
        <v>3</v>
      </c>
      <c r="P904" s="481" t="s">
        <v>21</v>
      </c>
      <c r="Q904" s="478">
        <v>21263</v>
      </c>
      <c r="R904" s="479">
        <v>0.3</v>
      </c>
      <c r="S904" s="417"/>
      <c r="T904" s="487">
        <v>0.52</v>
      </c>
      <c r="U904" s="487">
        <v>0.56999999999999995</v>
      </c>
      <c r="V904" s="486">
        <v>80</v>
      </c>
      <c r="W904" s="486">
        <v>170</v>
      </c>
      <c r="X904" s="486">
        <v>36</v>
      </c>
      <c r="Y904" s="486">
        <v>2</v>
      </c>
      <c r="Z904" s="486">
        <v>3</v>
      </c>
      <c r="AB904" s="488">
        <v>6</v>
      </c>
      <c r="AC904" s="495">
        <v>42619</v>
      </c>
      <c r="AD904" s="489">
        <v>66487</v>
      </c>
      <c r="AE904" s="490" t="s">
        <v>148</v>
      </c>
      <c r="AF904" s="491">
        <v>0.5635</v>
      </c>
      <c r="AG904" s="491">
        <v>89</v>
      </c>
      <c r="AH904" s="491">
        <v>34</v>
      </c>
      <c r="AI904" s="492">
        <v>0.84</v>
      </c>
      <c r="AJ904" s="492">
        <v>0</v>
      </c>
      <c r="AK904" s="493" t="s">
        <v>20</v>
      </c>
      <c r="AL904" s="491">
        <v>43</v>
      </c>
      <c r="AM904" s="493" t="s">
        <v>35</v>
      </c>
      <c r="AN904" s="492">
        <v>21182</v>
      </c>
      <c r="AO904" s="492">
        <v>0.98</v>
      </c>
      <c r="AQ904" s="497">
        <v>0.52</v>
      </c>
      <c r="AR904" s="497">
        <v>0.56999999999999995</v>
      </c>
      <c r="AS904" s="496">
        <v>80</v>
      </c>
      <c r="AT904" s="496">
        <v>170</v>
      </c>
      <c r="AU904" s="496">
        <v>36</v>
      </c>
      <c r="AV904" s="496">
        <v>2</v>
      </c>
      <c r="AW904" s="496">
        <v>3</v>
      </c>
    </row>
    <row r="905" spans="1:74" ht="15.75" x14ac:dyDescent="0.25">
      <c r="A905" s="44">
        <f t="shared" si="134"/>
        <v>2016</v>
      </c>
      <c r="B905" s="44" t="str">
        <f t="shared" si="134"/>
        <v>SEPTIEMBRE</v>
      </c>
      <c r="C905" s="44">
        <v>8</v>
      </c>
      <c r="D905" s="44" t="str">
        <f t="shared" si="133"/>
        <v>SEPTIEMBRE 2016 / 7</v>
      </c>
      <c r="E905" s="474">
        <v>7</v>
      </c>
      <c r="F905" s="484">
        <v>42633</v>
      </c>
      <c r="G905" s="485">
        <v>66756</v>
      </c>
      <c r="H905" s="485" t="s">
        <v>19</v>
      </c>
      <c r="I905" s="479">
        <v>0.54879999999999995</v>
      </c>
      <c r="J905" s="476">
        <v>102</v>
      </c>
      <c r="K905" s="476">
        <v>28</v>
      </c>
      <c r="L905" s="480">
        <v>0.85</v>
      </c>
      <c r="M905" s="480">
        <v>0</v>
      </c>
      <c r="N905" s="479" t="s">
        <v>20</v>
      </c>
      <c r="O905" s="482">
        <v>3</v>
      </c>
      <c r="P905" s="481" t="s">
        <v>21</v>
      </c>
      <c r="Q905" s="478">
        <v>21284</v>
      </c>
      <c r="R905" s="479">
        <v>0.66</v>
      </c>
      <c r="S905" s="417"/>
      <c r="T905" s="487">
        <v>0.52</v>
      </c>
      <c r="U905" s="487">
        <v>0.56999999999999995</v>
      </c>
      <c r="V905" s="486">
        <v>80</v>
      </c>
      <c r="W905" s="486">
        <v>170</v>
      </c>
      <c r="X905" s="486">
        <v>36</v>
      </c>
      <c r="Y905" s="486">
        <v>2</v>
      </c>
      <c r="Z905" s="486">
        <v>3</v>
      </c>
      <c r="AB905" s="488">
        <v>7</v>
      </c>
      <c r="AC905" s="495">
        <v>42620</v>
      </c>
      <c r="AD905" s="489">
        <v>66512</v>
      </c>
      <c r="AE905" s="490" t="s">
        <v>36</v>
      </c>
      <c r="AF905" s="494">
        <v>0.56399999999999995</v>
      </c>
      <c r="AG905" s="491">
        <v>87</v>
      </c>
      <c r="AH905" s="491">
        <v>34</v>
      </c>
      <c r="AI905" s="492">
        <v>0.83</v>
      </c>
      <c r="AJ905" s="492">
        <v>0</v>
      </c>
      <c r="AK905" s="493" t="s">
        <v>20</v>
      </c>
      <c r="AL905" s="491">
        <v>43</v>
      </c>
      <c r="AM905" s="493" t="s">
        <v>35</v>
      </c>
      <c r="AN905" s="492">
        <v>21185</v>
      </c>
      <c r="AO905" s="492">
        <v>0.74</v>
      </c>
      <c r="AQ905" s="497">
        <v>0.52</v>
      </c>
      <c r="AR905" s="497">
        <v>0.56999999999999995</v>
      </c>
      <c r="AS905" s="496">
        <v>80</v>
      </c>
      <c r="AT905" s="496">
        <v>170</v>
      </c>
      <c r="AU905" s="496">
        <v>36</v>
      </c>
      <c r="AV905" s="496">
        <v>2</v>
      </c>
      <c r="AW905" s="496">
        <v>3</v>
      </c>
    </row>
    <row r="906" spans="1:74" ht="15.75" x14ac:dyDescent="0.25">
      <c r="A906" s="44">
        <f t="shared" si="134"/>
        <v>2016</v>
      </c>
      <c r="B906" s="44" t="str">
        <f t="shared" si="134"/>
        <v>SEPTIEMBRE</v>
      </c>
      <c r="C906" s="44">
        <v>9</v>
      </c>
      <c r="D906" s="44" t="str">
        <f t="shared" si="133"/>
        <v>SEPTIEMBRE 2016 / 8</v>
      </c>
      <c r="E906" s="474">
        <v>8</v>
      </c>
      <c r="F906" s="484">
        <v>42637</v>
      </c>
      <c r="G906" s="485">
        <v>66906</v>
      </c>
      <c r="H906" s="485" t="s">
        <v>19</v>
      </c>
      <c r="I906" s="479">
        <v>0.54920000000000002</v>
      </c>
      <c r="J906" s="476">
        <v>103</v>
      </c>
      <c r="K906" s="476">
        <v>28</v>
      </c>
      <c r="L906" s="480">
        <v>0.89</v>
      </c>
      <c r="M906" s="480">
        <v>0</v>
      </c>
      <c r="N906" s="479" t="s">
        <v>20</v>
      </c>
      <c r="O906" s="482">
        <v>3</v>
      </c>
      <c r="P906" s="481" t="s">
        <v>21</v>
      </c>
      <c r="Q906" s="478">
        <v>21281</v>
      </c>
      <c r="R906" s="479">
        <v>0.78</v>
      </c>
      <c r="S906" s="417"/>
      <c r="T906" s="487">
        <v>0.52</v>
      </c>
      <c r="U906" s="487">
        <v>0.56999999999999995</v>
      </c>
      <c r="V906" s="486">
        <v>80</v>
      </c>
      <c r="W906" s="486">
        <v>170</v>
      </c>
      <c r="X906" s="486">
        <v>36</v>
      </c>
      <c r="Y906" s="486">
        <v>2</v>
      </c>
      <c r="Z906" s="486">
        <v>3</v>
      </c>
      <c r="AB906" s="488">
        <v>8</v>
      </c>
      <c r="AC906" s="495">
        <v>42621</v>
      </c>
      <c r="AD906" s="489">
        <v>66539</v>
      </c>
      <c r="AE906" s="490" t="s">
        <v>148</v>
      </c>
      <c r="AF906" s="494">
        <v>0.56289999999999996</v>
      </c>
      <c r="AG906" s="491">
        <v>89</v>
      </c>
      <c r="AH906" s="491">
        <v>34</v>
      </c>
      <c r="AI906" s="492">
        <v>0.8</v>
      </c>
      <c r="AJ906" s="492">
        <v>0</v>
      </c>
      <c r="AK906" s="493" t="s">
        <v>20</v>
      </c>
      <c r="AL906" s="491">
        <v>43</v>
      </c>
      <c r="AM906" s="493" t="s">
        <v>35</v>
      </c>
      <c r="AN906" s="492">
        <v>21189</v>
      </c>
      <c r="AO906" s="492">
        <v>0.82</v>
      </c>
      <c r="AQ906" s="497">
        <v>0.52</v>
      </c>
      <c r="AR906" s="497">
        <v>0.56999999999999995</v>
      </c>
      <c r="AS906" s="496">
        <v>80</v>
      </c>
      <c r="AT906" s="496">
        <v>170</v>
      </c>
      <c r="AU906" s="496">
        <v>36</v>
      </c>
      <c r="AV906" s="496">
        <v>2</v>
      </c>
      <c r="AW906" s="496">
        <v>3</v>
      </c>
    </row>
    <row r="907" spans="1:74" ht="15.75" x14ac:dyDescent="0.25">
      <c r="A907" s="44">
        <f t="shared" si="134"/>
        <v>2016</v>
      </c>
      <c r="B907" s="44" t="str">
        <f t="shared" si="134"/>
        <v>SEPTIEMBRE</v>
      </c>
      <c r="C907" s="44">
        <v>10</v>
      </c>
      <c r="D907" s="44" t="str">
        <f t="shared" si="133"/>
        <v>SEPTIEMBRE 2016 / 9</v>
      </c>
      <c r="E907" s="474">
        <v>9</v>
      </c>
      <c r="F907" s="484">
        <v>42639</v>
      </c>
      <c r="G907" s="485">
        <v>66931</v>
      </c>
      <c r="H907" s="485" t="s">
        <v>19</v>
      </c>
      <c r="I907" s="479">
        <v>0.55010000000000003</v>
      </c>
      <c r="J907" s="476">
        <v>104</v>
      </c>
      <c r="K907" s="476">
        <v>28</v>
      </c>
      <c r="L907" s="480">
        <v>1.1200000000000001</v>
      </c>
      <c r="M907" s="480">
        <v>0</v>
      </c>
      <c r="N907" s="479" t="s">
        <v>20</v>
      </c>
      <c r="O907" s="482">
        <v>3</v>
      </c>
      <c r="P907" s="481" t="s">
        <v>21</v>
      </c>
      <c r="Q907" s="478">
        <v>21277</v>
      </c>
      <c r="R907" s="479">
        <v>0.85</v>
      </c>
      <c r="S907" s="417"/>
      <c r="T907" s="487">
        <v>0.52</v>
      </c>
      <c r="U907" s="487">
        <v>0.56999999999999995</v>
      </c>
      <c r="V907" s="486">
        <v>80</v>
      </c>
      <c r="W907" s="486">
        <v>170</v>
      </c>
      <c r="X907" s="486">
        <v>36</v>
      </c>
      <c r="Y907" s="486">
        <v>2</v>
      </c>
      <c r="Z907" s="486">
        <v>3</v>
      </c>
      <c r="AB907" s="488">
        <v>9</v>
      </c>
      <c r="AC907" s="495">
        <v>42623</v>
      </c>
      <c r="AD907" s="489">
        <v>66574</v>
      </c>
      <c r="AE907" s="490" t="s">
        <v>36</v>
      </c>
      <c r="AF907" s="491">
        <v>0.56289999999999996</v>
      </c>
      <c r="AG907" s="491">
        <v>93</v>
      </c>
      <c r="AH907" s="491">
        <v>34</v>
      </c>
      <c r="AI907" s="492">
        <v>0.92</v>
      </c>
      <c r="AJ907" s="492">
        <v>0</v>
      </c>
      <c r="AK907" s="493" t="s">
        <v>20</v>
      </c>
      <c r="AL907" s="491">
        <v>43</v>
      </c>
      <c r="AM907" s="493" t="s">
        <v>35</v>
      </c>
      <c r="AN907" s="492">
        <v>21192</v>
      </c>
      <c r="AO907" s="492">
        <v>0.59</v>
      </c>
      <c r="AQ907" s="497">
        <v>0.52</v>
      </c>
      <c r="AR907" s="497">
        <v>0.56999999999999995</v>
      </c>
      <c r="AS907" s="496">
        <v>80</v>
      </c>
      <c r="AT907" s="496">
        <v>170</v>
      </c>
      <c r="AU907" s="496">
        <v>36</v>
      </c>
      <c r="AV907" s="496">
        <v>2</v>
      </c>
      <c r="AW907" s="496">
        <v>3</v>
      </c>
    </row>
    <row r="908" spans="1:74" ht="15.75" x14ac:dyDescent="0.25">
      <c r="A908" s="44">
        <f t="shared" si="134"/>
        <v>2016</v>
      </c>
      <c r="B908" s="44" t="str">
        <f t="shared" si="134"/>
        <v>SEPTIEMBRE</v>
      </c>
      <c r="C908" s="44">
        <v>11</v>
      </c>
      <c r="D908" s="44" t="str">
        <f t="shared" si="133"/>
        <v>SEPTIEMBRE 2016 / 10</v>
      </c>
      <c r="E908" s="474">
        <v>10</v>
      </c>
      <c r="F908" s="484">
        <v>42642</v>
      </c>
      <c r="G908" s="485">
        <v>67009</v>
      </c>
      <c r="H908" s="485" t="s">
        <v>19</v>
      </c>
      <c r="I908" s="479">
        <v>0.54759999999999998</v>
      </c>
      <c r="J908" s="476">
        <v>105</v>
      </c>
      <c r="K908" s="476">
        <v>28</v>
      </c>
      <c r="L908" s="480">
        <v>0.93</v>
      </c>
      <c r="M908" s="480">
        <v>0</v>
      </c>
      <c r="N908" s="479" t="s">
        <v>20</v>
      </c>
      <c r="O908" s="482">
        <v>3</v>
      </c>
      <c r="P908" s="481" t="s">
        <v>21</v>
      </c>
      <c r="Q908" s="478">
        <v>21290</v>
      </c>
      <c r="R908" s="479">
        <v>0.47</v>
      </c>
      <c r="S908" s="417"/>
      <c r="T908" s="487">
        <v>0.52</v>
      </c>
      <c r="U908" s="487">
        <v>0.56999999999999995</v>
      </c>
      <c r="V908" s="486">
        <v>80</v>
      </c>
      <c r="W908" s="486">
        <v>170</v>
      </c>
      <c r="X908" s="486">
        <v>36</v>
      </c>
      <c r="Y908" s="486">
        <v>2</v>
      </c>
      <c r="Z908" s="486">
        <v>3</v>
      </c>
      <c r="AB908" s="488">
        <v>10</v>
      </c>
      <c r="AC908" s="495">
        <v>42624</v>
      </c>
      <c r="AD908" s="489">
        <v>66587</v>
      </c>
      <c r="AE908" s="490" t="s">
        <v>148</v>
      </c>
      <c r="AF908" s="491">
        <v>0.55789999999999995</v>
      </c>
      <c r="AG908" s="491">
        <v>103</v>
      </c>
      <c r="AH908" s="491">
        <v>34</v>
      </c>
      <c r="AI908" s="492">
        <v>1.37</v>
      </c>
      <c r="AJ908" s="492">
        <v>0</v>
      </c>
      <c r="AK908" s="493" t="s">
        <v>20</v>
      </c>
      <c r="AL908" s="491">
        <v>43</v>
      </c>
      <c r="AM908" s="493" t="s">
        <v>35</v>
      </c>
      <c r="AN908" s="492">
        <v>21184</v>
      </c>
      <c r="AO908" s="492">
        <v>2.3199999999999998</v>
      </c>
      <c r="AQ908" s="497">
        <v>0.52</v>
      </c>
      <c r="AR908" s="497">
        <v>0.56999999999999995</v>
      </c>
      <c r="AS908" s="496">
        <v>80</v>
      </c>
      <c r="AT908" s="496">
        <v>170</v>
      </c>
      <c r="AU908" s="496">
        <v>36</v>
      </c>
      <c r="AV908" s="496">
        <v>2</v>
      </c>
      <c r="AW908" s="496">
        <v>3</v>
      </c>
    </row>
    <row r="909" spans="1:74" ht="15.75" x14ac:dyDescent="0.25">
      <c r="A909" s="44">
        <f t="shared" si="134"/>
        <v>2016</v>
      </c>
      <c r="B909" s="44" t="str">
        <f t="shared" si="134"/>
        <v>SEPTIEMBRE</v>
      </c>
      <c r="C909" s="44">
        <v>12</v>
      </c>
      <c r="D909" s="44" t="str">
        <f t="shared" si="133"/>
        <v>SEPTIEMBRE 2016 / 11</v>
      </c>
      <c r="S909" s="417"/>
      <c r="AB909" s="488">
        <v>11</v>
      </c>
      <c r="AC909" s="495">
        <v>42627</v>
      </c>
      <c r="AD909" s="489">
        <v>66620</v>
      </c>
      <c r="AE909" s="490" t="s">
        <v>36</v>
      </c>
      <c r="AF909" s="491">
        <v>0.55620000000000003</v>
      </c>
      <c r="AG909" s="491">
        <v>108</v>
      </c>
      <c r="AH909" s="491">
        <v>34</v>
      </c>
      <c r="AI909" s="492">
        <v>1.39</v>
      </c>
      <c r="AJ909" s="492">
        <v>0</v>
      </c>
      <c r="AK909" s="493" t="s">
        <v>20</v>
      </c>
      <c r="AL909" s="491">
        <v>43</v>
      </c>
      <c r="AM909" s="493" t="s">
        <v>35</v>
      </c>
      <c r="AN909" s="492">
        <v>21184</v>
      </c>
      <c r="AO909" s="492">
        <v>2.73</v>
      </c>
      <c r="AQ909" s="497">
        <v>0.52</v>
      </c>
      <c r="AR909" s="497">
        <v>0.56999999999999995</v>
      </c>
      <c r="AS909" s="496">
        <v>80</v>
      </c>
      <c r="AT909" s="496">
        <v>170</v>
      </c>
      <c r="AU909" s="496">
        <v>36</v>
      </c>
      <c r="AV909" s="496">
        <v>2</v>
      </c>
      <c r="AW909" s="496">
        <v>3</v>
      </c>
    </row>
    <row r="910" spans="1:74" ht="15.75" x14ac:dyDescent="0.25">
      <c r="A910" s="44">
        <f t="shared" si="134"/>
        <v>2016</v>
      </c>
      <c r="B910" s="44" t="str">
        <f t="shared" si="134"/>
        <v>SEPTIEMBRE</v>
      </c>
      <c r="C910" s="44">
        <v>13</v>
      </c>
      <c r="D910" s="44" t="str">
        <f t="shared" si="133"/>
        <v>SEPTIEMBRE 2016 / 12</v>
      </c>
      <c r="S910" s="417"/>
      <c r="AB910" s="488">
        <v>12</v>
      </c>
      <c r="AC910" s="495">
        <v>42628</v>
      </c>
      <c r="AD910" s="489">
        <v>66675</v>
      </c>
      <c r="AE910" s="490" t="s">
        <v>148</v>
      </c>
      <c r="AF910" s="491">
        <v>0.56100000000000005</v>
      </c>
      <c r="AG910" s="491">
        <v>94</v>
      </c>
      <c r="AH910" s="491">
        <v>34</v>
      </c>
      <c r="AI910" s="492">
        <v>1.01</v>
      </c>
      <c r="AJ910" s="492">
        <v>0</v>
      </c>
      <c r="AK910" s="493" t="s">
        <v>20</v>
      </c>
      <c r="AL910" s="491">
        <v>43</v>
      </c>
      <c r="AM910" s="493" t="s">
        <v>35</v>
      </c>
      <c r="AN910" s="492">
        <v>21188</v>
      </c>
      <c r="AO910" s="492">
        <v>1.24</v>
      </c>
      <c r="AQ910" s="497">
        <v>0.52</v>
      </c>
      <c r="AR910" s="497">
        <v>0.56999999999999995</v>
      </c>
      <c r="AS910" s="496">
        <v>80</v>
      </c>
      <c r="AT910" s="496">
        <v>170</v>
      </c>
      <c r="AU910" s="496">
        <v>36</v>
      </c>
      <c r="AV910" s="496">
        <v>2</v>
      </c>
      <c r="AW910" s="496">
        <v>3</v>
      </c>
    </row>
    <row r="911" spans="1:74" ht="15.75" x14ac:dyDescent="0.25">
      <c r="A911" s="44">
        <f t="shared" si="134"/>
        <v>2016</v>
      </c>
      <c r="B911" s="44" t="str">
        <f t="shared" si="134"/>
        <v>SEPTIEMBRE</v>
      </c>
      <c r="C911" s="44">
        <v>14</v>
      </c>
      <c r="D911" s="44" t="str">
        <f t="shared" si="133"/>
        <v>SEPTIEMBRE 2016 / 13</v>
      </c>
      <c r="S911" s="417"/>
      <c r="AB911" s="488">
        <v>13</v>
      </c>
      <c r="AC911" s="495">
        <v>42629</v>
      </c>
      <c r="AD911" s="489">
        <v>66699</v>
      </c>
      <c r="AE911" s="490" t="s">
        <v>36</v>
      </c>
      <c r="AF911" s="494">
        <v>0.5615</v>
      </c>
      <c r="AG911" s="491">
        <v>92</v>
      </c>
      <c r="AH911" s="491">
        <v>34</v>
      </c>
      <c r="AI911" s="492">
        <v>1.0900000000000001</v>
      </c>
      <c r="AJ911" s="492">
        <v>0</v>
      </c>
      <c r="AK911" s="493" t="s">
        <v>20</v>
      </c>
      <c r="AL911" s="491">
        <v>43</v>
      </c>
      <c r="AM911" s="493" t="s">
        <v>35</v>
      </c>
      <c r="AN911" s="492">
        <v>21192</v>
      </c>
      <c r="AO911" s="492">
        <v>0.87</v>
      </c>
      <c r="AQ911" s="497">
        <v>0.52</v>
      </c>
      <c r="AR911" s="497">
        <v>0.56999999999999995</v>
      </c>
      <c r="AS911" s="496">
        <v>80</v>
      </c>
      <c r="AT911" s="496">
        <v>170</v>
      </c>
      <c r="AU911" s="496">
        <v>36</v>
      </c>
      <c r="AV911" s="496">
        <v>2</v>
      </c>
      <c r="AW911" s="496">
        <v>3</v>
      </c>
    </row>
    <row r="912" spans="1:74" ht="15.75" x14ac:dyDescent="0.25">
      <c r="A912" s="44">
        <f t="shared" si="134"/>
        <v>2016</v>
      </c>
      <c r="B912" s="44" t="str">
        <f t="shared" si="134"/>
        <v>SEPTIEMBRE</v>
      </c>
      <c r="C912" s="44">
        <v>15</v>
      </c>
      <c r="D912" s="44" t="str">
        <f t="shared" si="133"/>
        <v>SEPTIEMBRE 2016 / 14</v>
      </c>
      <c r="S912" s="417"/>
      <c r="AB912" s="488">
        <v>14</v>
      </c>
      <c r="AC912" s="495">
        <v>42631</v>
      </c>
      <c r="AD912" s="489">
        <v>66724</v>
      </c>
      <c r="AE912" s="490" t="s">
        <v>148</v>
      </c>
      <c r="AF912" s="494">
        <v>0.56179999999999997</v>
      </c>
      <c r="AG912" s="491">
        <v>91</v>
      </c>
      <c r="AH912" s="491">
        <v>34</v>
      </c>
      <c r="AI912" s="492">
        <v>0.88</v>
      </c>
      <c r="AJ912" s="492">
        <v>0</v>
      </c>
      <c r="AK912" s="493" t="s">
        <v>215</v>
      </c>
      <c r="AL912" s="491">
        <v>43</v>
      </c>
      <c r="AM912" s="493" t="s">
        <v>35</v>
      </c>
      <c r="AN912" s="492">
        <v>21192</v>
      </c>
      <c r="AO912" s="492">
        <v>0.83</v>
      </c>
      <c r="AQ912" s="497">
        <v>0.52</v>
      </c>
      <c r="AR912" s="497">
        <v>0.56999999999999995</v>
      </c>
      <c r="AS912" s="496">
        <v>80</v>
      </c>
      <c r="AT912" s="496">
        <v>170</v>
      </c>
      <c r="AU912" s="496">
        <v>36</v>
      </c>
      <c r="AV912" s="496">
        <v>2</v>
      </c>
      <c r="AW912" s="496">
        <v>3</v>
      </c>
    </row>
    <row r="913" spans="1:49" ht="15.75" x14ac:dyDescent="0.25">
      <c r="A913" s="44">
        <f t="shared" si="134"/>
        <v>2016</v>
      </c>
      <c r="B913" s="44" t="str">
        <f t="shared" si="134"/>
        <v>SEPTIEMBRE</v>
      </c>
      <c r="C913" s="44">
        <v>16</v>
      </c>
      <c r="D913" s="44" t="str">
        <f t="shared" si="133"/>
        <v>SEPTIEMBRE 2016 / 15</v>
      </c>
      <c r="S913" s="417"/>
      <c r="AB913" s="488">
        <v>15</v>
      </c>
      <c r="AC913" s="495">
        <v>42632</v>
      </c>
      <c r="AD913" s="489">
        <v>66748</v>
      </c>
      <c r="AE913" s="490" t="s">
        <v>36</v>
      </c>
      <c r="AF913" s="494">
        <v>0.5625</v>
      </c>
      <c r="AG913" s="491">
        <v>89</v>
      </c>
      <c r="AH913" s="491">
        <v>34</v>
      </c>
      <c r="AI913" s="492">
        <v>0.8</v>
      </c>
      <c r="AJ913" s="492">
        <v>0</v>
      </c>
      <c r="AK913" s="493" t="s">
        <v>216</v>
      </c>
      <c r="AL913" s="491">
        <v>43</v>
      </c>
      <c r="AM913" s="493" t="s">
        <v>35</v>
      </c>
      <c r="AN913" s="492">
        <v>21192</v>
      </c>
      <c r="AO913" s="492">
        <v>0.62</v>
      </c>
      <c r="AQ913" s="497">
        <v>0.52</v>
      </c>
      <c r="AR913" s="497">
        <v>0.56999999999999995</v>
      </c>
      <c r="AS913" s="496">
        <v>80</v>
      </c>
      <c r="AT913" s="496">
        <v>170</v>
      </c>
      <c r="AU913" s="496">
        <v>36</v>
      </c>
      <c r="AV913" s="496">
        <v>2</v>
      </c>
      <c r="AW913" s="496">
        <v>3</v>
      </c>
    </row>
    <row r="914" spans="1:49" ht="15.75" x14ac:dyDescent="0.25">
      <c r="A914" s="44">
        <f t="shared" si="134"/>
        <v>2016</v>
      </c>
      <c r="B914" s="44" t="str">
        <f t="shared" si="134"/>
        <v>SEPTIEMBRE</v>
      </c>
      <c r="C914" s="44">
        <v>17</v>
      </c>
      <c r="D914" s="44" t="str">
        <f t="shared" si="133"/>
        <v>SEPTIEMBRE 2016 / 16</v>
      </c>
      <c r="S914" s="417"/>
      <c r="AB914" s="488">
        <v>16</v>
      </c>
      <c r="AC914" s="495">
        <v>42633</v>
      </c>
      <c r="AD914" s="489">
        <v>66757</v>
      </c>
      <c r="AE914" s="490" t="s">
        <v>148</v>
      </c>
      <c r="AF914" s="494">
        <v>0.5625</v>
      </c>
      <c r="AG914" s="491">
        <v>88</v>
      </c>
      <c r="AH914" s="491">
        <v>34</v>
      </c>
      <c r="AI914" s="492">
        <v>0.87</v>
      </c>
      <c r="AJ914" s="492">
        <v>0</v>
      </c>
      <c r="AK914" s="493" t="s">
        <v>217</v>
      </c>
      <c r="AL914" s="491">
        <v>43</v>
      </c>
      <c r="AM914" s="493" t="s">
        <v>35</v>
      </c>
      <c r="AN914" s="492">
        <v>21190</v>
      </c>
      <c r="AO914" s="492">
        <v>0.63</v>
      </c>
      <c r="AQ914" s="497">
        <v>0.52</v>
      </c>
      <c r="AR914" s="497">
        <v>0.56999999999999995</v>
      </c>
      <c r="AS914" s="496">
        <v>80</v>
      </c>
      <c r="AT914" s="496">
        <v>170</v>
      </c>
      <c r="AU914" s="496">
        <v>36</v>
      </c>
      <c r="AV914" s="496">
        <v>2</v>
      </c>
      <c r="AW914" s="496">
        <v>3</v>
      </c>
    </row>
    <row r="915" spans="1:49" ht="15.75" x14ac:dyDescent="0.25">
      <c r="A915" s="44">
        <f t="shared" si="134"/>
        <v>2016</v>
      </c>
      <c r="B915" s="44" t="str">
        <f t="shared" si="134"/>
        <v>SEPTIEMBRE</v>
      </c>
      <c r="C915" s="44">
        <v>18</v>
      </c>
      <c r="D915" s="44" t="str">
        <f t="shared" si="133"/>
        <v>SEPTIEMBRE 2016 / 17</v>
      </c>
      <c r="S915" s="417"/>
      <c r="AB915" s="488">
        <v>17</v>
      </c>
      <c r="AC915" s="495">
        <v>42634</v>
      </c>
      <c r="AD915" s="489">
        <v>66791</v>
      </c>
      <c r="AE915" s="490" t="s">
        <v>36</v>
      </c>
      <c r="AF915" s="491">
        <v>0.56279999999999997</v>
      </c>
      <c r="AG915" s="491">
        <v>88</v>
      </c>
      <c r="AH915" s="491">
        <v>34</v>
      </c>
      <c r="AI915" s="492">
        <v>0.89</v>
      </c>
      <c r="AJ915" s="492">
        <v>0</v>
      </c>
      <c r="AK915" s="493" t="s">
        <v>20</v>
      </c>
      <c r="AL915" s="491">
        <v>43</v>
      </c>
      <c r="AM915" s="493" t="s">
        <v>35</v>
      </c>
      <c r="AN915" s="492">
        <v>21194</v>
      </c>
      <c r="AO915" s="492">
        <v>0.45</v>
      </c>
      <c r="AQ915" s="497">
        <v>0.52</v>
      </c>
      <c r="AR915" s="497">
        <v>0.56999999999999995</v>
      </c>
      <c r="AS915" s="496">
        <v>80</v>
      </c>
      <c r="AT915" s="496">
        <v>170</v>
      </c>
      <c r="AU915" s="496">
        <v>36</v>
      </c>
      <c r="AV915" s="496">
        <v>2</v>
      </c>
      <c r="AW915" s="496">
        <v>3</v>
      </c>
    </row>
    <row r="916" spans="1:49" ht="15.75" x14ac:dyDescent="0.25">
      <c r="A916" s="44">
        <f t="shared" si="134"/>
        <v>2016</v>
      </c>
      <c r="B916" s="44" t="str">
        <f t="shared" si="134"/>
        <v>SEPTIEMBRE</v>
      </c>
      <c r="C916" s="44">
        <v>19</v>
      </c>
      <c r="D916" s="44" t="str">
        <f t="shared" si="133"/>
        <v>SEPTIEMBRE 2016 / 18</v>
      </c>
      <c r="S916" s="417"/>
      <c r="AB916" s="488">
        <v>18</v>
      </c>
      <c r="AC916" s="495">
        <v>42635</v>
      </c>
      <c r="AD916" s="489">
        <v>66818</v>
      </c>
      <c r="AE916" s="490" t="s">
        <v>148</v>
      </c>
      <c r="AF916" s="491">
        <v>0.56169999999999998</v>
      </c>
      <c r="AG916" s="491">
        <v>89</v>
      </c>
      <c r="AH916" s="491">
        <v>34</v>
      </c>
      <c r="AI916" s="492">
        <v>0.91</v>
      </c>
      <c r="AJ916" s="492">
        <v>0</v>
      </c>
      <c r="AK916" s="493" t="s">
        <v>20</v>
      </c>
      <c r="AL916" s="491">
        <v>43</v>
      </c>
      <c r="AM916" s="493" t="s">
        <v>35</v>
      </c>
      <c r="AN916" s="492">
        <v>21201</v>
      </c>
      <c r="AO916" s="492">
        <v>0.36</v>
      </c>
      <c r="AQ916" s="497">
        <v>0.52</v>
      </c>
      <c r="AR916" s="497">
        <v>0.56999999999999995</v>
      </c>
      <c r="AS916" s="496">
        <v>80</v>
      </c>
      <c r="AT916" s="496">
        <v>170</v>
      </c>
      <c r="AU916" s="496">
        <v>36</v>
      </c>
      <c r="AV916" s="496">
        <v>2</v>
      </c>
      <c r="AW916" s="496">
        <v>3</v>
      </c>
    </row>
    <row r="917" spans="1:49" ht="15.75" x14ac:dyDescent="0.25">
      <c r="A917" s="44">
        <f t="shared" si="134"/>
        <v>2016</v>
      </c>
      <c r="B917" s="44" t="str">
        <f t="shared" si="134"/>
        <v>SEPTIEMBRE</v>
      </c>
      <c r="C917" s="44">
        <v>20</v>
      </c>
      <c r="D917" s="44" t="str">
        <f t="shared" si="133"/>
        <v>SEPTIEMBRE 2016 / 19</v>
      </c>
      <c r="S917" s="417"/>
      <c r="AB917" s="488">
        <v>19</v>
      </c>
      <c r="AC917" s="495">
        <v>42636</v>
      </c>
      <c r="AD917" s="489">
        <v>66852</v>
      </c>
      <c r="AE917" s="490" t="s">
        <v>36</v>
      </c>
      <c r="AF917" s="491">
        <v>0.56220000000000003</v>
      </c>
      <c r="AG917" s="491">
        <v>89</v>
      </c>
      <c r="AH917" s="491">
        <v>34</v>
      </c>
      <c r="AI917" s="492">
        <v>0.89</v>
      </c>
      <c r="AJ917" s="492">
        <v>0</v>
      </c>
      <c r="AK917" s="493" t="s">
        <v>20</v>
      </c>
      <c r="AL917" s="491">
        <v>43</v>
      </c>
      <c r="AM917" s="493" t="s">
        <v>35</v>
      </c>
      <c r="AN917" s="492">
        <v>21197</v>
      </c>
      <c r="AO917" s="492">
        <v>0.41</v>
      </c>
      <c r="AQ917" s="497">
        <v>0.52</v>
      </c>
      <c r="AR917" s="497">
        <v>0.56999999999999995</v>
      </c>
      <c r="AS917" s="496">
        <v>80</v>
      </c>
      <c r="AT917" s="496">
        <v>170</v>
      </c>
      <c r="AU917" s="496">
        <v>36</v>
      </c>
      <c r="AV917" s="496">
        <v>2</v>
      </c>
      <c r="AW917" s="496">
        <v>3</v>
      </c>
    </row>
    <row r="918" spans="1:49" ht="15.75" x14ac:dyDescent="0.25">
      <c r="A918" s="44">
        <f t="shared" si="134"/>
        <v>2016</v>
      </c>
      <c r="B918" s="44" t="str">
        <f t="shared" si="134"/>
        <v>SEPTIEMBRE</v>
      </c>
      <c r="C918" s="44">
        <v>21</v>
      </c>
      <c r="D918" s="44" t="str">
        <f t="shared" si="133"/>
        <v>SEPTIEMBRE 2016 / 20</v>
      </c>
      <c r="S918" s="417"/>
      <c r="AB918" s="488">
        <v>20</v>
      </c>
      <c r="AC918" s="495">
        <v>42637</v>
      </c>
      <c r="AD918" s="489">
        <v>66909</v>
      </c>
      <c r="AE918" s="490" t="s">
        <v>148</v>
      </c>
      <c r="AF918" s="491">
        <v>0.56469999999999998</v>
      </c>
      <c r="AG918" s="491">
        <v>84</v>
      </c>
      <c r="AH918" s="491">
        <v>34</v>
      </c>
      <c r="AI918" s="492">
        <v>0.94</v>
      </c>
      <c r="AJ918" s="492">
        <v>0</v>
      </c>
      <c r="AK918" s="493" t="s">
        <v>20</v>
      </c>
      <c r="AL918" s="491">
        <v>43</v>
      </c>
      <c r="AM918" s="493" t="s">
        <v>35</v>
      </c>
      <c r="AN918" s="492">
        <v>21190</v>
      </c>
      <c r="AO918" s="492">
        <v>0.21</v>
      </c>
      <c r="AQ918" s="497">
        <v>0.52</v>
      </c>
      <c r="AR918" s="497">
        <v>0.56999999999999995</v>
      </c>
      <c r="AS918" s="496">
        <v>80</v>
      </c>
      <c r="AT918" s="496">
        <v>170</v>
      </c>
      <c r="AU918" s="496">
        <v>36</v>
      </c>
      <c r="AV918" s="496">
        <v>2</v>
      </c>
      <c r="AW918" s="496">
        <v>3</v>
      </c>
    </row>
    <row r="919" spans="1:49" ht="15.75" x14ac:dyDescent="0.25">
      <c r="A919" s="44">
        <f t="shared" si="134"/>
        <v>2016</v>
      </c>
      <c r="B919" s="44" t="str">
        <f t="shared" si="134"/>
        <v>SEPTIEMBRE</v>
      </c>
      <c r="C919" s="44">
        <v>22</v>
      </c>
      <c r="D919" s="44" t="str">
        <f t="shared" si="133"/>
        <v>SEPTIEMBRE 2016 / 21</v>
      </c>
      <c r="S919" s="417"/>
      <c r="AB919" s="488">
        <v>21</v>
      </c>
      <c r="AC919" s="495">
        <v>42638</v>
      </c>
      <c r="AD919" s="489">
        <v>66922</v>
      </c>
      <c r="AE919" s="490" t="s">
        <v>36</v>
      </c>
      <c r="AF919" s="494">
        <v>0.56240000000000001</v>
      </c>
      <c r="AG919" s="491">
        <v>88</v>
      </c>
      <c r="AH919" s="491">
        <v>34</v>
      </c>
      <c r="AI919" s="492">
        <v>0.82</v>
      </c>
      <c r="AJ919" s="492">
        <v>0</v>
      </c>
      <c r="AK919" s="493" t="s">
        <v>20</v>
      </c>
      <c r="AL919" s="491">
        <v>43</v>
      </c>
      <c r="AM919" s="493" t="s">
        <v>35</v>
      </c>
      <c r="AN919" s="492">
        <v>21197</v>
      </c>
      <c r="AO919" s="492">
        <v>0.4</v>
      </c>
      <c r="AQ919" s="497">
        <v>0.52</v>
      </c>
      <c r="AR919" s="497">
        <v>0.56999999999999995</v>
      </c>
      <c r="AS919" s="496">
        <v>80</v>
      </c>
      <c r="AT919" s="496">
        <v>170</v>
      </c>
      <c r="AU919" s="496">
        <v>36</v>
      </c>
      <c r="AV919" s="496">
        <v>2</v>
      </c>
      <c r="AW919" s="496">
        <v>3</v>
      </c>
    </row>
    <row r="920" spans="1:49" ht="15.75" x14ac:dyDescent="0.25">
      <c r="A920" s="44">
        <f t="shared" si="134"/>
        <v>2016</v>
      </c>
      <c r="B920" s="44" t="str">
        <f t="shared" si="134"/>
        <v>SEPTIEMBRE</v>
      </c>
      <c r="C920" s="44">
        <v>23</v>
      </c>
      <c r="D920" s="44" t="str">
        <f t="shared" si="133"/>
        <v>SEPTIEMBRE 2016 / 22</v>
      </c>
      <c r="S920" s="417"/>
      <c r="AB920" s="488">
        <v>22</v>
      </c>
      <c r="AC920" s="495">
        <v>42639</v>
      </c>
      <c r="AD920" s="489">
        <v>66948</v>
      </c>
      <c r="AE920" s="490" t="s">
        <v>148</v>
      </c>
      <c r="AF920" s="491">
        <v>0.56220000000000003</v>
      </c>
      <c r="AG920" s="491">
        <v>89</v>
      </c>
      <c r="AH920" s="491">
        <v>34</v>
      </c>
      <c r="AI920" s="492">
        <v>0.83</v>
      </c>
      <c r="AJ920" s="492">
        <v>0</v>
      </c>
      <c r="AK920" s="493" t="s">
        <v>20</v>
      </c>
      <c r="AL920" s="491">
        <v>43</v>
      </c>
      <c r="AM920" s="493" t="s">
        <v>35</v>
      </c>
      <c r="AN920" s="492">
        <v>21194</v>
      </c>
      <c r="AO920" s="492">
        <v>0.6</v>
      </c>
      <c r="AQ920" s="497">
        <v>0.52</v>
      </c>
      <c r="AR920" s="497">
        <v>0.56999999999999995</v>
      </c>
      <c r="AS920" s="496">
        <v>80</v>
      </c>
      <c r="AT920" s="496">
        <v>170</v>
      </c>
      <c r="AU920" s="496">
        <v>36</v>
      </c>
      <c r="AV920" s="496">
        <v>2</v>
      </c>
      <c r="AW920" s="496">
        <v>3</v>
      </c>
    </row>
    <row r="921" spans="1:49" ht="15.75" x14ac:dyDescent="0.25">
      <c r="A921" s="44">
        <f t="shared" si="134"/>
        <v>2016</v>
      </c>
      <c r="B921" s="44" t="str">
        <f t="shared" si="134"/>
        <v>SEPTIEMBRE</v>
      </c>
      <c r="C921" s="44">
        <v>24</v>
      </c>
      <c r="D921" s="44" t="str">
        <f t="shared" si="133"/>
        <v>SEPTIEMBRE 2016 / 23</v>
      </c>
      <c r="S921" s="417"/>
      <c r="AB921" s="488">
        <v>23</v>
      </c>
      <c r="AC921" s="495">
        <v>42640</v>
      </c>
      <c r="AD921" s="489">
        <v>66968</v>
      </c>
      <c r="AE921" s="490" t="s">
        <v>36</v>
      </c>
      <c r="AF921" s="491">
        <v>0.56230000000000002</v>
      </c>
      <c r="AG921" s="491">
        <v>89</v>
      </c>
      <c r="AH921" s="491">
        <v>34</v>
      </c>
      <c r="AI921" s="492">
        <v>0.87</v>
      </c>
      <c r="AJ921" s="492">
        <v>0</v>
      </c>
      <c r="AK921" s="493" t="s">
        <v>20</v>
      </c>
      <c r="AL921" s="491">
        <v>43</v>
      </c>
      <c r="AM921" s="493" t="s">
        <v>35</v>
      </c>
      <c r="AN921" s="492">
        <v>21195</v>
      </c>
      <c r="AO921" s="492">
        <v>0.52</v>
      </c>
      <c r="AQ921" s="497">
        <v>0.52</v>
      </c>
      <c r="AR921" s="497">
        <v>0.56999999999999995</v>
      </c>
      <c r="AS921" s="496">
        <v>80</v>
      </c>
      <c r="AT921" s="496">
        <v>170</v>
      </c>
      <c r="AU921" s="496">
        <v>36</v>
      </c>
      <c r="AV921" s="496">
        <v>2</v>
      </c>
      <c r="AW921" s="496">
        <v>3</v>
      </c>
    </row>
    <row r="922" spans="1:49" ht="15.75" x14ac:dyDescent="0.25">
      <c r="A922" s="44">
        <f t="shared" si="134"/>
        <v>2016</v>
      </c>
      <c r="B922" s="44" t="str">
        <f t="shared" si="134"/>
        <v>SEPTIEMBRE</v>
      </c>
      <c r="C922" s="44">
        <v>25</v>
      </c>
      <c r="D922" s="44" t="str">
        <f t="shared" si="133"/>
        <v>SEPTIEMBRE 2016 / 24</v>
      </c>
      <c r="S922" s="417"/>
      <c r="AB922" s="488">
        <v>24</v>
      </c>
      <c r="AC922" s="495">
        <v>42641</v>
      </c>
      <c r="AD922" s="489">
        <v>66997</v>
      </c>
      <c r="AE922" s="490" t="s">
        <v>148</v>
      </c>
      <c r="AF922" s="491">
        <v>0.56230000000000002</v>
      </c>
      <c r="AG922" s="491">
        <v>89</v>
      </c>
      <c r="AH922" s="491">
        <v>34</v>
      </c>
      <c r="AI922" s="492">
        <v>0.82</v>
      </c>
      <c r="AJ922" s="492">
        <v>0</v>
      </c>
      <c r="AK922" s="493" t="s">
        <v>20</v>
      </c>
      <c r="AL922" s="491">
        <v>43</v>
      </c>
      <c r="AM922" s="493" t="s">
        <v>35</v>
      </c>
      <c r="AN922" s="492">
        <v>21198</v>
      </c>
      <c r="AO922" s="492">
        <v>0.43</v>
      </c>
      <c r="AQ922" s="497">
        <v>0.52</v>
      </c>
      <c r="AR922" s="497">
        <v>0.56999999999999995</v>
      </c>
      <c r="AS922" s="496">
        <v>80</v>
      </c>
      <c r="AT922" s="496">
        <v>170</v>
      </c>
      <c r="AU922" s="496">
        <v>36</v>
      </c>
      <c r="AV922" s="496">
        <v>2</v>
      </c>
      <c r="AW922" s="496">
        <v>3</v>
      </c>
    </row>
    <row r="923" spans="1:49" ht="15.75" x14ac:dyDescent="0.25">
      <c r="A923" s="44">
        <f t="shared" si="134"/>
        <v>2016</v>
      </c>
      <c r="B923" s="44" t="str">
        <f t="shared" si="134"/>
        <v>SEPTIEMBRE</v>
      </c>
      <c r="C923" s="44">
        <v>26</v>
      </c>
      <c r="D923" s="44" t="str">
        <f t="shared" si="133"/>
        <v>SEPTIEMBRE 2016 / 25</v>
      </c>
      <c r="S923" s="417"/>
      <c r="AB923" s="488">
        <v>25</v>
      </c>
      <c r="AC923" s="495">
        <v>42642</v>
      </c>
      <c r="AD923" s="489">
        <v>67012</v>
      </c>
      <c r="AE923" s="490" t="s">
        <v>36</v>
      </c>
      <c r="AF923" s="491">
        <v>0.56299999999999994</v>
      </c>
      <c r="AG923" s="491">
        <v>87</v>
      </c>
      <c r="AH923" s="491">
        <v>34</v>
      </c>
      <c r="AI923" s="492">
        <v>1.01</v>
      </c>
      <c r="AJ923" s="492">
        <v>0</v>
      </c>
      <c r="AK923" s="493" t="s">
        <v>20</v>
      </c>
      <c r="AL923" s="491">
        <v>43</v>
      </c>
      <c r="AM923" s="493" t="s">
        <v>35</v>
      </c>
      <c r="AN923" s="492">
        <v>21195</v>
      </c>
      <c r="AO923" s="492">
        <v>0.34</v>
      </c>
      <c r="AQ923" s="497">
        <v>0.52</v>
      </c>
      <c r="AR923" s="497">
        <v>0.56999999999999995</v>
      </c>
      <c r="AS923" s="496">
        <v>80</v>
      </c>
      <c r="AT923" s="496">
        <v>170</v>
      </c>
      <c r="AU923" s="496">
        <v>36</v>
      </c>
      <c r="AV923" s="496">
        <v>2</v>
      </c>
      <c r="AW923" s="496">
        <v>3</v>
      </c>
    </row>
    <row r="924" spans="1:49" ht="15.75" x14ac:dyDescent="0.25">
      <c r="A924" s="44">
        <f t="shared" si="134"/>
        <v>2016</v>
      </c>
      <c r="B924" s="44" t="str">
        <f t="shared" si="134"/>
        <v>SEPTIEMBRE</v>
      </c>
      <c r="C924" s="44">
        <v>27</v>
      </c>
      <c r="D924" s="44" t="str">
        <f t="shared" si="133"/>
        <v>SEPTIEMBRE 2016 / 26</v>
      </c>
      <c r="S924" s="417"/>
      <c r="AB924" s="488">
        <v>26</v>
      </c>
      <c r="AC924" s="495">
        <v>42643</v>
      </c>
      <c r="AD924" s="489">
        <v>67050</v>
      </c>
      <c r="AE924" s="490" t="s">
        <v>148</v>
      </c>
      <c r="AF924" s="491">
        <v>0.56210000000000004</v>
      </c>
      <c r="AG924" s="491">
        <v>89</v>
      </c>
      <c r="AH924" s="491">
        <v>34</v>
      </c>
      <c r="AI924" s="492">
        <v>0.87</v>
      </c>
      <c r="AJ924" s="492">
        <v>0</v>
      </c>
      <c r="AK924" s="493" t="s">
        <v>20</v>
      </c>
      <c r="AL924" s="491">
        <v>43</v>
      </c>
      <c r="AM924" s="493" t="s">
        <v>35</v>
      </c>
      <c r="AN924" s="492">
        <v>21195</v>
      </c>
      <c r="AO924" s="492">
        <v>0.53</v>
      </c>
      <c r="AQ924" s="497">
        <v>0.52</v>
      </c>
      <c r="AR924" s="497">
        <v>0.56999999999999995</v>
      </c>
      <c r="AS924" s="496">
        <v>80</v>
      </c>
      <c r="AT924" s="496">
        <v>170</v>
      </c>
      <c r="AU924" s="496">
        <v>36</v>
      </c>
      <c r="AV924" s="496">
        <v>2</v>
      </c>
      <c r="AW924" s="496">
        <v>3</v>
      </c>
    </row>
    <row r="925" spans="1:49" x14ac:dyDescent="0.25">
      <c r="A925" s="44">
        <f t="shared" si="134"/>
        <v>2016</v>
      </c>
      <c r="B925" s="44" t="str">
        <f t="shared" si="134"/>
        <v>SEPTIEMBRE</v>
      </c>
      <c r="C925" s="44">
        <v>28</v>
      </c>
      <c r="D925" s="44" t="str">
        <f t="shared" si="133"/>
        <v>SEPTIEMBRE 2016 / 27</v>
      </c>
      <c r="S925" s="417"/>
    </row>
    <row r="926" spans="1:49" x14ac:dyDescent="0.25">
      <c r="A926" s="44">
        <f t="shared" si="134"/>
        <v>2016</v>
      </c>
      <c r="B926" s="44" t="str">
        <f t="shared" si="134"/>
        <v>SEPTIEMBRE</v>
      </c>
      <c r="C926" s="44">
        <v>29</v>
      </c>
      <c r="D926" s="44" t="str">
        <f t="shared" si="133"/>
        <v>SEPTIEMBRE 2016 / 28</v>
      </c>
      <c r="S926" s="417"/>
    </row>
    <row r="927" spans="1:49" x14ac:dyDescent="0.25">
      <c r="A927" s="44">
        <f t="shared" si="134"/>
        <v>2016</v>
      </c>
      <c r="B927" s="44" t="str">
        <f t="shared" si="134"/>
        <v>SEPTIEMBRE</v>
      </c>
      <c r="C927" s="44">
        <v>30</v>
      </c>
      <c r="D927" s="44" t="str">
        <f t="shared" si="133"/>
        <v>SEPTIEMBRE 2016 / 29</v>
      </c>
      <c r="S927" s="417"/>
    </row>
    <row r="928" spans="1:49" x14ac:dyDescent="0.25">
      <c r="A928" s="44">
        <f t="shared" si="134"/>
        <v>2016</v>
      </c>
      <c r="B928" s="44" t="str">
        <f t="shared" si="134"/>
        <v>SEPTIEMBRE</v>
      </c>
      <c r="C928" s="44">
        <v>31</v>
      </c>
      <c r="D928" s="44" t="str">
        <f t="shared" si="133"/>
        <v>SEPTIEMBRE 2016 / 30</v>
      </c>
      <c r="S928" s="417"/>
    </row>
    <row r="929" spans="1:74" s="206" customFormat="1" ht="15.75" x14ac:dyDescent="0.25">
      <c r="D929" s="44" t="str">
        <f t="shared" si="133"/>
        <v>SEPTIEMBRE 2016 / 31</v>
      </c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17"/>
      <c r="T929" s="44"/>
      <c r="U929" s="44"/>
      <c r="V929" s="44"/>
      <c r="W929" s="44"/>
      <c r="X929" s="44"/>
      <c r="Y929" s="44"/>
      <c r="Z929" s="44"/>
      <c r="AA929" s="207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11"/>
      <c r="AQ929" s="44"/>
      <c r="AR929" s="44"/>
      <c r="AS929" s="44"/>
      <c r="AT929" s="44"/>
      <c r="AU929" s="44"/>
      <c r="AV929" s="44"/>
      <c r="AW929" s="44"/>
      <c r="AX929" s="207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22"/>
      <c r="BO929" s="44"/>
      <c r="BP929" s="44"/>
      <c r="BQ929" s="44"/>
      <c r="BR929" s="44"/>
      <c r="BS929" s="44"/>
      <c r="BT929" s="44"/>
      <c r="BU929" s="44"/>
      <c r="BV929" s="209" t="str">
        <f>IFERROR(AVERAGE(BV898:BV928),"")</f>
        <v/>
      </c>
    </row>
    <row r="930" spans="1:74" ht="15.75" x14ac:dyDescent="0.25">
      <c r="A930" s="44">
        <v>2016</v>
      </c>
      <c r="B930" s="44" t="s">
        <v>236</v>
      </c>
      <c r="C930" s="44">
        <v>1</v>
      </c>
      <c r="D930" s="208" t="s">
        <v>228</v>
      </c>
      <c r="E930" s="209">
        <f t="shared" ref="E930:AJ930" si="135">IFERROR(AVERAGE(E899:E929),"")</f>
        <v>5.5</v>
      </c>
      <c r="F930" s="209">
        <f t="shared" si="135"/>
        <v>42628.9</v>
      </c>
      <c r="G930" s="209">
        <f t="shared" si="135"/>
        <v>89000066695.800003</v>
      </c>
      <c r="H930" s="209" t="str">
        <f t="shared" si="135"/>
        <v/>
      </c>
      <c r="I930" s="209">
        <f t="shared" si="135"/>
        <v>0.55153000000000008</v>
      </c>
      <c r="J930" s="209">
        <f t="shared" si="135"/>
        <v>99.6</v>
      </c>
      <c r="K930" s="209">
        <f t="shared" si="135"/>
        <v>28</v>
      </c>
      <c r="L930" s="209">
        <f t="shared" si="135"/>
        <v>1.1780000000000002</v>
      </c>
      <c r="M930" s="209">
        <f t="shared" si="135"/>
        <v>0</v>
      </c>
      <c r="N930" s="209" t="str">
        <f t="shared" si="135"/>
        <v/>
      </c>
      <c r="O930" s="209">
        <f t="shared" si="135"/>
        <v>3</v>
      </c>
      <c r="P930" s="209" t="str">
        <f t="shared" si="135"/>
        <v/>
      </c>
      <c r="Q930" s="209">
        <f t="shared" si="135"/>
        <v>21265.200000000001</v>
      </c>
      <c r="R930" s="209">
        <f t="shared" si="135"/>
        <v>0.52199999999999991</v>
      </c>
      <c r="S930" s="418" t="str">
        <f t="shared" si="135"/>
        <v/>
      </c>
      <c r="T930" s="209">
        <f t="shared" si="135"/>
        <v>0.51999999999999991</v>
      </c>
      <c r="U930" s="209">
        <f t="shared" si="135"/>
        <v>0.57000000000000006</v>
      </c>
      <c r="V930" s="209">
        <f t="shared" si="135"/>
        <v>80</v>
      </c>
      <c r="W930" s="209">
        <f t="shared" si="135"/>
        <v>170</v>
      </c>
      <c r="X930" s="209">
        <f t="shared" si="135"/>
        <v>36</v>
      </c>
      <c r="Y930" s="209">
        <f t="shared" si="135"/>
        <v>2</v>
      </c>
      <c r="Z930" s="209">
        <f t="shared" si="135"/>
        <v>3</v>
      </c>
      <c r="AA930" s="209" t="str">
        <f t="shared" si="135"/>
        <v/>
      </c>
      <c r="AB930" s="209">
        <f t="shared" si="135"/>
        <v>13.5</v>
      </c>
      <c r="AC930" s="209">
        <f t="shared" si="135"/>
        <v>42628.923076923078</v>
      </c>
      <c r="AD930" s="209">
        <f t="shared" si="135"/>
        <v>34230835933.26923</v>
      </c>
      <c r="AE930" s="209" t="str">
        <f t="shared" si="135"/>
        <v/>
      </c>
      <c r="AF930" s="209">
        <f t="shared" si="135"/>
        <v>0.56239230769230764</v>
      </c>
      <c r="AG930" s="209">
        <f t="shared" si="135"/>
        <v>90.115384615384613</v>
      </c>
      <c r="AH930" s="209">
        <f t="shared" si="135"/>
        <v>34</v>
      </c>
      <c r="AI930" s="209">
        <f t="shared" si="135"/>
        <v>0.93307692307692325</v>
      </c>
      <c r="AJ930" s="209">
        <f t="shared" si="135"/>
        <v>0</v>
      </c>
      <c r="AK930" s="209" t="str">
        <f t="shared" ref="AK930:BP930" si="136">IFERROR(AVERAGE(AK899:AK929),"")</f>
        <v/>
      </c>
      <c r="AL930" s="209">
        <f t="shared" si="136"/>
        <v>43</v>
      </c>
      <c r="AM930" s="209" t="str">
        <f t="shared" si="136"/>
        <v/>
      </c>
      <c r="AN930" s="209">
        <f t="shared" si="136"/>
        <v>21189.384615384617</v>
      </c>
      <c r="AO930" s="209">
        <f t="shared" si="136"/>
        <v>0.81961538461538452</v>
      </c>
      <c r="AP930" s="412" t="str">
        <f t="shared" si="136"/>
        <v/>
      </c>
      <c r="AQ930" s="209">
        <f t="shared" si="136"/>
        <v>0.51999999999999968</v>
      </c>
      <c r="AR930" s="209">
        <f t="shared" si="136"/>
        <v>0.57000000000000017</v>
      </c>
      <c r="AS930" s="209">
        <f t="shared" si="136"/>
        <v>80</v>
      </c>
      <c r="AT930" s="209">
        <f t="shared" si="136"/>
        <v>170</v>
      </c>
      <c r="AU930" s="209">
        <f t="shared" si="136"/>
        <v>36</v>
      </c>
      <c r="AV930" s="209">
        <f t="shared" si="136"/>
        <v>2</v>
      </c>
      <c r="AW930" s="209">
        <f t="shared" si="136"/>
        <v>3</v>
      </c>
      <c r="AX930" s="209" t="str">
        <f t="shared" si="136"/>
        <v/>
      </c>
      <c r="AY930" s="209">
        <f t="shared" si="136"/>
        <v>2.5</v>
      </c>
      <c r="AZ930" s="209">
        <f t="shared" si="136"/>
        <v>42606.5</v>
      </c>
      <c r="BA930" s="209" t="str">
        <f t="shared" si="136"/>
        <v/>
      </c>
      <c r="BB930" s="209" t="str">
        <f t="shared" si="136"/>
        <v/>
      </c>
      <c r="BC930" s="209">
        <f t="shared" si="136"/>
        <v>0.56295249999999997</v>
      </c>
      <c r="BD930" s="209">
        <f t="shared" si="136"/>
        <v>88</v>
      </c>
      <c r="BE930" s="209">
        <f t="shared" si="136"/>
        <v>32.9</v>
      </c>
      <c r="BF930" s="209">
        <f t="shared" si="136"/>
        <v>0.5</v>
      </c>
      <c r="BG930" s="209">
        <f t="shared" si="136"/>
        <v>0.75</v>
      </c>
      <c r="BH930" s="209">
        <f t="shared" si="136"/>
        <v>0.01</v>
      </c>
      <c r="BI930" s="209">
        <f t="shared" si="136"/>
        <v>1</v>
      </c>
      <c r="BJ930" s="209">
        <f t="shared" si="136"/>
        <v>5.0000000000000001E-3</v>
      </c>
      <c r="BK930" s="209" t="str">
        <f t="shared" si="136"/>
        <v/>
      </c>
      <c r="BL930" s="209">
        <f t="shared" si="136"/>
        <v>21242.25</v>
      </c>
      <c r="BM930" s="209">
        <f t="shared" si="136"/>
        <v>0.3</v>
      </c>
      <c r="BN930" s="423" t="str">
        <f t="shared" si="136"/>
        <v/>
      </c>
      <c r="BO930" s="209">
        <f t="shared" si="136"/>
        <v>0.52</v>
      </c>
      <c r="BP930" s="209">
        <f t="shared" si="136"/>
        <v>0.56999999999999995</v>
      </c>
      <c r="BQ930" s="209">
        <f t="shared" ref="BQ930:BU930" si="137">IFERROR(AVERAGE(BQ899:BQ929),"")</f>
        <v>80</v>
      </c>
      <c r="BR930" s="209">
        <f t="shared" si="137"/>
        <v>170</v>
      </c>
      <c r="BS930" s="209">
        <f t="shared" si="137"/>
        <v>36</v>
      </c>
      <c r="BT930" s="209">
        <f t="shared" si="137"/>
        <v>2</v>
      </c>
      <c r="BU930" s="209">
        <f t="shared" si="137"/>
        <v>3</v>
      </c>
    </row>
    <row r="931" spans="1:74" ht="15.75" x14ac:dyDescent="0.25">
      <c r="A931" s="44">
        <f>A930</f>
        <v>2016</v>
      </c>
      <c r="B931" s="44" t="str">
        <f>B930</f>
        <v>OCTUBRE</v>
      </c>
      <c r="C931" s="44">
        <v>2</v>
      </c>
      <c r="D931" s="44" t="str">
        <f t="shared" ref="D931:D961" si="138">B930&amp;" "&amp;A930&amp;" / "&amp;C930</f>
        <v>OCTUBRE 2016 / 1</v>
      </c>
      <c r="E931" s="586">
        <v>1</v>
      </c>
      <c r="F931" s="484">
        <v>42645</v>
      </c>
      <c r="G931" s="483">
        <v>890000067082</v>
      </c>
      <c r="H931" s="483" t="s">
        <v>19</v>
      </c>
      <c r="I931" s="475">
        <v>0.5524</v>
      </c>
      <c r="J931" s="476">
        <v>98</v>
      </c>
      <c r="K931" s="476">
        <v>28</v>
      </c>
      <c r="L931" s="476">
        <v>0.93</v>
      </c>
      <c r="M931" s="476">
        <v>0</v>
      </c>
      <c r="N931" s="477" t="s">
        <v>20</v>
      </c>
      <c r="O931" s="476">
        <v>3</v>
      </c>
      <c r="P931" s="477" t="s">
        <v>21</v>
      </c>
      <c r="Q931" s="478">
        <v>21264</v>
      </c>
      <c r="R931" s="476">
        <v>0.38</v>
      </c>
      <c r="S931" s="417"/>
      <c r="T931" s="505">
        <v>0.52</v>
      </c>
      <c r="U931" s="505">
        <v>0.56999999999999995</v>
      </c>
      <c r="V931" s="504">
        <v>80</v>
      </c>
      <c r="W931" s="504">
        <v>170</v>
      </c>
      <c r="X931" s="504">
        <v>36</v>
      </c>
      <c r="Y931" s="504">
        <v>2</v>
      </c>
      <c r="Z931" s="504">
        <v>3</v>
      </c>
      <c r="AB931" s="488">
        <v>1</v>
      </c>
      <c r="AC931" s="495">
        <v>42644</v>
      </c>
      <c r="AD931" s="489">
        <v>890000067073</v>
      </c>
      <c r="AE931" s="490" t="s">
        <v>36</v>
      </c>
      <c r="AF931" s="491">
        <v>0.56110000000000004</v>
      </c>
      <c r="AG931" s="491">
        <v>91</v>
      </c>
      <c r="AH931" s="491">
        <v>34</v>
      </c>
      <c r="AI931" s="492">
        <v>1.62</v>
      </c>
      <c r="AJ931" s="492">
        <v>0</v>
      </c>
      <c r="AK931" s="493" t="s">
        <v>20</v>
      </c>
      <c r="AL931" s="491">
        <v>43</v>
      </c>
      <c r="AM931" s="493" t="s">
        <v>35</v>
      </c>
      <c r="AN931" s="492">
        <v>21200</v>
      </c>
      <c r="AO931" s="492">
        <v>0.55000000000000004</v>
      </c>
      <c r="AQ931" s="505">
        <v>0.52</v>
      </c>
      <c r="AR931" s="505">
        <v>0.56999999999999995</v>
      </c>
      <c r="AS931" s="504">
        <v>80</v>
      </c>
      <c r="AT931" s="504">
        <v>170</v>
      </c>
      <c r="AU931" s="504">
        <v>36</v>
      </c>
      <c r="AV931" s="504">
        <v>2</v>
      </c>
      <c r="AW931" s="504">
        <v>3</v>
      </c>
      <c r="AY931" s="586">
        <v>1</v>
      </c>
      <c r="AZ931" s="588">
        <v>42645</v>
      </c>
      <c r="BA931" s="400"/>
      <c r="BB931" s="400"/>
      <c r="BC931" s="550">
        <v>0.55059999999999998</v>
      </c>
      <c r="BD931" s="564">
        <v>106</v>
      </c>
      <c r="BE931" s="521">
        <f>((9/5)*BF931)+32</f>
        <v>32.9</v>
      </c>
      <c r="BF931" s="521">
        <v>0.5</v>
      </c>
      <c r="BG931" s="564">
        <v>0</v>
      </c>
      <c r="BH931" s="564">
        <v>0.03</v>
      </c>
      <c r="BI931" s="564">
        <v>1</v>
      </c>
      <c r="BJ931" s="565">
        <v>5.0000000000000001E-3</v>
      </c>
      <c r="BK931" s="550" t="s">
        <v>37</v>
      </c>
      <c r="BL931" s="564">
        <v>21339</v>
      </c>
      <c r="BM931" s="564">
        <v>0.3</v>
      </c>
      <c r="BO931" s="505">
        <v>0.52</v>
      </c>
      <c r="BP931" s="505">
        <v>0.56999999999999995</v>
      </c>
      <c r="BQ931" s="504">
        <v>80</v>
      </c>
      <c r="BR931" s="504">
        <v>170</v>
      </c>
      <c r="BS931" s="504">
        <v>36</v>
      </c>
      <c r="BT931" s="504">
        <v>2</v>
      </c>
      <c r="BU931" s="504">
        <v>3</v>
      </c>
    </row>
    <row r="932" spans="1:74" ht="15.75" x14ac:dyDescent="0.25">
      <c r="A932" s="44">
        <f t="shared" ref="A932:B960" si="139">A931</f>
        <v>2016</v>
      </c>
      <c r="B932" s="44" t="str">
        <f t="shared" si="139"/>
        <v>OCTUBRE</v>
      </c>
      <c r="C932" s="44">
        <v>3</v>
      </c>
      <c r="D932" s="44" t="str">
        <f t="shared" si="138"/>
        <v>OCTUBRE 2016 / 2</v>
      </c>
      <c r="E932" s="586">
        <v>2</v>
      </c>
      <c r="F932" s="484">
        <v>42648</v>
      </c>
      <c r="G932" s="483">
        <v>67308</v>
      </c>
      <c r="H932" s="483" t="s">
        <v>19</v>
      </c>
      <c r="I932" s="475">
        <v>0.55359999999999998</v>
      </c>
      <c r="J932" s="476">
        <v>92</v>
      </c>
      <c r="K932" s="476">
        <v>28</v>
      </c>
      <c r="L932" s="476">
        <v>0.97</v>
      </c>
      <c r="M932" s="476">
        <v>0</v>
      </c>
      <c r="N932" s="477" t="s">
        <v>20</v>
      </c>
      <c r="O932" s="476">
        <v>3</v>
      </c>
      <c r="P932" s="477" t="s">
        <v>21</v>
      </c>
      <c r="Q932" s="478">
        <v>21257</v>
      </c>
      <c r="R932" s="476">
        <v>0.16</v>
      </c>
      <c r="S932" s="417"/>
      <c r="T932" s="505">
        <v>0.52</v>
      </c>
      <c r="U932" s="505">
        <v>0.56999999999999995</v>
      </c>
      <c r="V932" s="504">
        <v>80</v>
      </c>
      <c r="W932" s="504">
        <v>170</v>
      </c>
      <c r="X932" s="504">
        <v>36</v>
      </c>
      <c r="Y932" s="504">
        <v>2</v>
      </c>
      <c r="Z932" s="504">
        <v>3</v>
      </c>
      <c r="AB932" s="488">
        <v>2</v>
      </c>
      <c r="AC932" s="495">
        <v>42645</v>
      </c>
      <c r="AD932" s="489">
        <v>67090</v>
      </c>
      <c r="AE932" s="490" t="s">
        <v>148</v>
      </c>
      <c r="AF932" s="491">
        <v>0.56220000000000003</v>
      </c>
      <c r="AG932" s="491">
        <v>89</v>
      </c>
      <c r="AH932" s="491">
        <v>34</v>
      </c>
      <c r="AI932" s="492">
        <v>0.78</v>
      </c>
      <c r="AJ932" s="492">
        <v>0</v>
      </c>
      <c r="AK932" s="493" t="s">
        <v>20</v>
      </c>
      <c r="AL932" s="491">
        <v>43</v>
      </c>
      <c r="AM932" s="493" t="s">
        <v>35</v>
      </c>
      <c r="AN932" s="492">
        <v>21197</v>
      </c>
      <c r="AO932" s="492">
        <v>0.49</v>
      </c>
      <c r="AQ932" s="505">
        <v>0.52</v>
      </c>
      <c r="AR932" s="505">
        <v>0.56999999999999995</v>
      </c>
      <c r="AS932" s="504">
        <v>80</v>
      </c>
      <c r="AT932" s="504">
        <v>170</v>
      </c>
      <c r="AU932" s="504">
        <v>36</v>
      </c>
      <c r="AV932" s="504">
        <v>2</v>
      </c>
      <c r="AW932" s="504">
        <v>3</v>
      </c>
      <c r="AY932" s="586">
        <v>2</v>
      </c>
      <c r="AZ932" s="588">
        <v>42653</v>
      </c>
      <c r="BA932" s="400"/>
      <c r="BB932" s="400"/>
      <c r="BC932" s="550">
        <v>0.54710000000000003</v>
      </c>
      <c r="BD932" s="564">
        <v>96.3</v>
      </c>
      <c r="BE932" s="521">
        <f>((9/5)*BF932)+32</f>
        <v>29.3</v>
      </c>
      <c r="BF932" s="521">
        <v>-1.5</v>
      </c>
      <c r="BG932" s="564">
        <v>0.1</v>
      </c>
      <c r="BH932" s="564">
        <v>0.03</v>
      </c>
      <c r="BI932" s="564">
        <v>1</v>
      </c>
      <c r="BJ932" s="565">
        <v>5.0000000000000001E-3</v>
      </c>
      <c r="BK932" s="550" t="s">
        <v>37</v>
      </c>
      <c r="BL932" s="564">
        <v>21382</v>
      </c>
      <c r="BM932" s="564">
        <v>0.2</v>
      </c>
      <c r="BO932" s="505">
        <v>0.52</v>
      </c>
      <c r="BP932" s="505">
        <v>0.56999999999999995</v>
      </c>
      <c r="BQ932" s="504">
        <v>80</v>
      </c>
      <c r="BR932" s="504">
        <v>170</v>
      </c>
      <c r="BS932" s="504">
        <v>36</v>
      </c>
      <c r="BT932" s="504">
        <v>2</v>
      </c>
      <c r="BU932" s="504">
        <v>3</v>
      </c>
    </row>
    <row r="933" spans="1:74" ht="15.75" x14ac:dyDescent="0.25">
      <c r="A933" s="44">
        <f t="shared" si="139"/>
        <v>2016</v>
      </c>
      <c r="B933" s="44" t="str">
        <f t="shared" si="139"/>
        <v>OCTUBRE</v>
      </c>
      <c r="C933" s="44">
        <v>4</v>
      </c>
      <c r="D933" s="44" t="str">
        <f t="shared" si="138"/>
        <v>OCTUBRE 2016 / 3</v>
      </c>
      <c r="E933" s="586">
        <v>3</v>
      </c>
      <c r="F933" s="484">
        <v>42651</v>
      </c>
      <c r="G933" s="483">
        <v>67391</v>
      </c>
      <c r="H933" s="483" t="s">
        <v>19</v>
      </c>
      <c r="I933" s="475">
        <v>0.55300000000000005</v>
      </c>
      <c r="J933" s="476">
        <v>94</v>
      </c>
      <c r="K933" s="476">
        <v>28</v>
      </c>
      <c r="L933" s="476">
        <v>1.0900000000000001</v>
      </c>
      <c r="M933" s="476">
        <v>0</v>
      </c>
      <c r="N933" s="477" t="s">
        <v>20</v>
      </c>
      <c r="O933" s="476">
        <v>3</v>
      </c>
      <c r="P933" s="477" t="s">
        <v>21</v>
      </c>
      <c r="Q933" s="478">
        <v>21260</v>
      </c>
      <c r="R933" s="476">
        <v>0.38</v>
      </c>
      <c r="S933" s="417"/>
      <c r="T933" s="505">
        <v>0.52</v>
      </c>
      <c r="U933" s="505">
        <v>0.56999999999999995</v>
      </c>
      <c r="V933" s="504">
        <v>80</v>
      </c>
      <c r="W933" s="504">
        <v>170</v>
      </c>
      <c r="X933" s="504">
        <v>36</v>
      </c>
      <c r="Y933" s="504">
        <v>2</v>
      </c>
      <c r="Z933" s="504">
        <v>3</v>
      </c>
      <c r="AB933" s="488">
        <v>3</v>
      </c>
      <c r="AC933" s="495">
        <v>42647</v>
      </c>
      <c r="AD933" s="489">
        <v>67277</v>
      </c>
      <c r="AE933" s="490" t="s">
        <v>36</v>
      </c>
      <c r="AF933" s="491">
        <v>0.56240000000000001</v>
      </c>
      <c r="AG933" s="491">
        <v>89</v>
      </c>
      <c r="AH933" s="491">
        <v>34</v>
      </c>
      <c r="AI933" s="492">
        <v>0.81</v>
      </c>
      <c r="AJ933" s="492">
        <v>0</v>
      </c>
      <c r="AK933" s="493" t="s">
        <v>20</v>
      </c>
      <c r="AL933" s="491">
        <v>43</v>
      </c>
      <c r="AM933" s="493" t="s">
        <v>35</v>
      </c>
      <c r="AN933" s="492">
        <v>21196</v>
      </c>
      <c r="AO933" s="492">
        <v>0.45</v>
      </c>
      <c r="AQ933" s="505">
        <v>0.52</v>
      </c>
      <c r="AR933" s="505">
        <v>0.56999999999999995</v>
      </c>
      <c r="AS933" s="504">
        <v>80</v>
      </c>
      <c r="AT933" s="504">
        <v>170</v>
      </c>
      <c r="AU933" s="504">
        <v>36</v>
      </c>
      <c r="AV933" s="504">
        <v>2</v>
      </c>
      <c r="AW933" s="504">
        <v>3</v>
      </c>
      <c r="AY933" s="586">
        <v>3</v>
      </c>
      <c r="AZ933" s="588">
        <v>42660</v>
      </c>
      <c r="BA933" s="400"/>
      <c r="BB933" s="400"/>
      <c r="BC933" s="550">
        <v>0.5554</v>
      </c>
      <c r="BD933" s="564">
        <v>99</v>
      </c>
      <c r="BE933" s="521">
        <f>((9/5)*BF933)+32</f>
        <v>32.9</v>
      </c>
      <c r="BF933" s="521">
        <v>0.5</v>
      </c>
      <c r="BG933" s="564">
        <v>0.1</v>
      </c>
      <c r="BH933" s="564">
        <v>0.03</v>
      </c>
      <c r="BI933" s="564">
        <v>1</v>
      </c>
      <c r="BJ933" s="565">
        <v>5.0000000000000001E-3</v>
      </c>
      <c r="BK933" s="550" t="s">
        <v>37</v>
      </c>
      <c r="BL933" s="564">
        <v>21298</v>
      </c>
      <c r="BM933" s="564">
        <v>0.3</v>
      </c>
      <c r="BO933" s="505">
        <v>0.52</v>
      </c>
      <c r="BP933" s="505">
        <v>0.56999999999999995</v>
      </c>
      <c r="BQ933" s="504">
        <v>80</v>
      </c>
      <c r="BR933" s="504">
        <v>170</v>
      </c>
      <c r="BS933" s="504">
        <v>36</v>
      </c>
      <c r="BT933" s="504">
        <v>2</v>
      </c>
      <c r="BU933" s="504">
        <v>3</v>
      </c>
    </row>
    <row r="934" spans="1:74" ht="15.75" x14ac:dyDescent="0.25">
      <c r="A934" s="44">
        <f t="shared" si="139"/>
        <v>2016</v>
      </c>
      <c r="B934" s="44" t="str">
        <f t="shared" si="139"/>
        <v>OCTUBRE</v>
      </c>
      <c r="C934" s="44">
        <v>5</v>
      </c>
      <c r="D934" s="44" t="str">
        <f t="shared" si="138"/>
        <v>OCTUBRE 2016 / 4</v>
      </c>
      <c r="E934" s="586">
        <v>4</v>
      </c>
      <c r="F934" s="484">
        <v>42654</v>
      </c>
      <c r="G934" s="483">
        <v>67443</v>
      </c>
      <c r="H934" s="483" t="s">
        <v>19</v>
      </c>
      <c r="I934" s="475">
        <v>0.55379999999999996</v>
      </c>
      <c r="J934" s="476">
        <v>92</v>
      </c>
      <c r="K934" s="476">
        <v>28</v>
      </c>
      <c r="L934" s="476">
        <v>1.18</v>
      </c>
      <c r="M934" s="476">
        <v>0</v>
      </c>
      <c r="N934" s="477" t="s">
        <v>20</v>
      </c>
      <c r="O934" s="476">
        <v>3</v>
      </c>
      <c r="P934" s="477" t="s">
        <v>21</v>
      </c>
      <c r="Q934" s="478">
        <v>21241</v>
      </c>
      <c r="R934" s="476">
        <v>0.31</v>
      </c>
      <c r="S934" s="417"/>
      <c r="T934" s="505">
        <v>0.52</v>
      </c>
      <c r="U934" s="505">
        <v>0.56999999999999995</v>
      </c>
      <c r="V934" s="504">
        <v>80</v>
      </c>
      <c r="W934" s="504">
        <v>170</v>
      </c>
      <c r="X934" s="504">
        <v>36</v>
      </c>
      <c r="Y934" s="504">
        <v>2</v>
      </c>
      <c r="Z934" s="504">
        <v>3</v>
      </c>
      <c r="AB934" s="488">
        <v>4</v>
      </c>
      <c r="AC934" s="495">
        <v>42648</v>
      </c>
      <c r="AD934" s="489">
        <v>67333</v>
      </c>
      <c r="AE934" s="490" t="s">
        <v>148</v>
      </c>
      <c r="AF934" s="491">
        <v>0.56259999999999999</v>
      </c>
      <c r="AG934" s="491">
        <v>88</v>
      </c>
      <c r="AH934" s="491">
        <v>34</v>
      </c>
      <c r="AI934" s="492">
        <v>0.8</v>
      </c>
      <c r="AJ934" s="492">
        <v>0</v>
      </c>
      <c r="AK934" s="493" t="s">
        <v>20</v>
      </c>
      <c r="AL934" s="491">
        <v>43</v>
      </c>
      <c r="AM934" s="493" t="s">
        <v>35</v>
      </c>
      <c r="AN934" s="492">
        <v>21195</v>
      </c>
      <c r="AO934" s="492">
        <v>0.48</v>
      </c>
      <c r="AQ934" s="505">
        <v>0.52</v>
      </c>
      <c r="AR934" s="505">
        <v>0.56999999999999995</v>
      </c>
      <c r="AS934" s="504">
        <v>80</v>
      </c>
      <c r="AT934" s="504">
        <v>170</v>
      </c>
      <c r="AU934" s="504">
        <v>36</v>
      </c>
      <c r="AV934" s="504">
        <v>2</v>
      </c>
      <c r="AW934" s="504">
        <v>3</v>
      </c>
      <c r="AY934" s="586">
        <v>4</v>
      </c>
      <c r="AZ934" s="588">
        <v>42665</v>
      </c>
      <c r="BA934" s="400"/>
      <c r="BB934" s="400"/>
      <c r="BC934" s="550">
        <v>0.55640000000000001</v>
      </c>
      <c r="BD934" s="564">
        <v>96</v>
      </c>
      <c r="BE934" s="521">
        <f>((9/5)*BF934)+32</f>
        <v>32.9</v>
      </c>
      <c r="BF934" s="521">
        <v>0.5</v>
      </c>
      <c r="BG934" s="564">
        <v>0.2</v>
      </c>
      <c r="BH934" s="564">
        <v>0.03</v>
      </c>
      <c r="BI934" s="564">
        <v>1</v>
      </c>
      <c r="BJ934" s="565">
        <v>5.0000000000000001E-3</v>
      </c>
      <c r="BK934" s="550" t="s">
        <v>37</v>
      </c>
      <c r="BL934" s="564">
        <v>21290</v>
      </c>
      <c r="BM934" s="564">
        <v>0.3</v>
      </c>
      <c r="BO934" s="505">
        <v>0.52</v>
      </c>
      <c r="BP934" s="505">
        <v>0.56999999999999995</v>
      </c>
      <c r="BQ934" s="504">
        <v>80</v>
      </c>
      <c r="BR934" s="504">
        <v>170</v>
      </c>
      <c r="BS934" s="504">
        <v>36</v>
      </c>
      <c r="BT934" s="504">
        <v>2</v>
      </c>
      <c r="BU934" s="504">
        <v>3</v>
      </c>
    </row>
    <row r="935" spans="1:74" ht="15.75" x14ac:dyDescent="0.25">
      <c r="A935" s="44">
        <f t="shared" si="139"/>
        <v>2016</v>
      </c>
      <c r="B935" s="44" t="str">
        <f t="shared" si="139"/>
        <v>OCTUBRE</v>
      </c>
      <c r="C935" s="44">
        <v>6</v>
      </c>
      <c r="D935" s="44" t="str">
        <f t="shared" si="138"/>
        <v>OCTUBRE 2016 / 5</v>
      </c>
      <c r="E935" s="586">
        <v>5</v>
      </c>
      <c r="F935" s="484">
        <v>42658</v>
      </c>
      <c r="G935" s="483">
        <v>67546</v>
      </c>
      <c r="H935" s="483" t="s">
        <v>19</v>
      </c>
      <c r="I935" s="475">
        <v>0.54959999999999998</v>
      </c>
      <c r="J935" s="476">
        <v>104</v>
      </c>
      <c r="K935" s="476">
        <v>28</v>
      </c>
      <c r="L935" s="476">
        <v>0.89</v>
      </c>
      <c r="M935" s="476">
        <v>0</v>
      </c>
      <c r="N935" s="477" t="s">
        <v>20</v>
      </c>
      <c r="O935" s="476">
        <v>3</v>
      </c>
      <c r="P935" s="477" t="s">
        <v>21</v>
      </c>
      <c r="Q935" s="478">
        <v>21222</v>
      </c>
      <c r="R935" s="476">
        <v>0.3</v>
      </c>
      <c r="S935" s="417"/>
      <c r="T935" s="505">
        <v>0.52</v>
      </c>
      <c r="U935" s="505">
        <v>0.56999999999999995</v>
      </c>
      <c r="V935" s="504">
        <v>80</v>
      </c>
      <c r="W935" s="504">
        <v>170</v>
      </c>
      <c r="X935" s="504">
        <v>36</v>
      </c>
      <c r="Y935" s="504">
        <v>2</v>
      </c>
      <c r="Z935" s="504">
        <v>3</v>
      </c>
      <c r="AB935" s="488">
        <v>5</v>
      </c>
      <c r="AC935" s="495">
        <v>42649</v>
      </c>
      <c r="AD935" s="489">
        <v>67347</v>
      </c>
      <c r="AE935" s="490" t="s">
        <v>36</v>
      </c>
      <c r="AF935" s="491">
        <v>0.56210000000000004</v>
      </c>
      <c r="AG935" s="491">
        <v>90</v>
      </c>
      <c r="AH935" s="491">
        <v>34</v>
      </c>
      <c r="AI935" s="492">
        <v>0.9</v>
      </c>
      <c r="AJ935" s="492">
        <v>0</v>
      </c>
      <c r="AK935" s="493" t="s">
        <v>20</v>
      </c>
      <c r="AL935" s="491">
        <v>43</v>
      </c>
      <c r="AM935" s="493" t="s">
        <v>35</v>
      </c>
      <c r="AN935" s="492">
        <v>21196</v>
      </c>
      <c r="AO935" s="492">
        <v>0.53</v>
      </c>
      <c r="AQ935" s="505">
        <v>0.52</v>
      </c>
      <c r="AR935" s="505">
        <v>0.56999999999999995</v>
      </c>
      <c r="AS935" s="504">
        <v>80</v>
      </c>
      <c r="AT935" s="504">
        <v>170</v>
      </c>
      <c r="AU935" s="504">
        <v>36</v>
      </c>
      <c r="AV935" s="504">
        <v>2</v>
      </c>
      <c r="AW935" s="504">
        <v>3</v>
      </c>
    </row>
    <row r="936" spans="1:74" ht="15.75" x14ac:dyDescent="0.25">
      <c r="A936" s="44">
        <f t="shared" si="139"/>
        <v>2016</v>
      </c>
      <c r="B936" s="44" t="str">
        <f t="shared" si="139"/>
        <v>OCTUBRE</v>
      </c>
      <c r="C936" s="44">
        <v>7</v>
      </c>
      <c r="D936" s="44" t="str">
        <f t="shared" si="138"/>
        <v>OCTUBRE 2016 / 6</v>
      </c>
      <c r="E936" s="586">
        <v>6</v>
      </c>
      <c r="F936" s="484">
        <v>42661</v>
      </c>
      <c r="G936" s="485">
        <v>67756</v>
      </c>
      <c r="H936" s="485" t="s">
        <v>19</v>
      </c>
      <c r="I936" s="479">
        <v>0.55269999999999997</v>
      </c>
      <c r="J936" s="480">
        <v>92</v>
      </c>
      <c r="K936" s="480">
        <v>28</v>
      </c>
      <c r="L936" s="480">
        <v>1.1100000000000001</v>
      </c>
      <c r="M936" s="480">
        <v>0</v>
      </c>
      <c r="N936" s="479" t="s">
        <v>20</v>
      </c>
      <c r="O936" s="480">
        <v>3</v>
      </c>
      <c r="P936" s="481" t="s">
        <v>21</v>
      </c>
      <c r="Q936" s="478">
        <v>21247</v>
      </c>
      <c r="R936" s="479">
        <v>0.31</v>
      </c>
      <c r="S936" s="417"/>
      <c r="T936" s="505">
        <v>0.52</v>
      </c>
      <c r="U936" s="505">
        <v>0.56999999999999995</v>
      </c>
      <c r="V936" s="504">
        <v>80</v>
      </c>
      <c r="W936" s="504">
        <v>170</v>
      </c>
      <c r="X936" s="504">
        <v>36</v>
      </c>
      <c r="Y936" s="504">
        <v>2</v>
      </c>
      <c r="Z936" s="504">
        <v>3</v>
      </c>
      <c r="AB936" s="488">
        <v>6</v>
      </c>
      <c r="AC936" s="495">
        <v>42650</v>
      </c>
      <c r="AD936" s="489">
        <v>67377</v>
      </c>
      <c r="AE936" s="490" t="s">
        <v>148</v>
      </c>
      <c r="AF936" s="491">
        <v>0.56220000000000003</v>
      </c>
      <c r="AG936" s="491">
        <v>89</v>
      </c>
      <c r="AH936" s="491">
        <v>34</v>
      </c>
      <c r="AI936" s="492">
        <v>0.86</v>
      </c>
      <c r="AJ936" s="492">
        <v>0</v>
      </c>
      <c r="AK936" s="493" t="s">
        <v>20</v>
      </c>
      <c r="AL936" s="491">
        <v>43</v>
      </c>
      <c r="AM936" s="493" t="s">
        <v>35</v>
      </c>
      <c r="AN936" s="492">
        <v>21199</v>
      </c>
      <c r="AO936" s="492">
        <v>0.4</v>
      </c>
      <c r="AQ936" s="505">
        <v>0.52</v>
      </c>
      <c r="AR936" s="505">
        <v>0.56999999999999995</v>
      </c>
      <c r="AS936" s="504">
        <v>80</v>
      </c>
      <c r="AT936" s="504">
        <v>170</v>
      </c>
      <c r="AU936" s="504">
        <v>36</v>
      </c>
      <c r="AV936" s="504">
        <v>2</v>
      </c>
      <c r="AW936" s="504">
        <v>3</v>
      </c>
    </row>
    <row r="937" spans="1:74" ht="15.75" x14ac:dyDescent="0.25">
      <c r="A937" s="44">
        <f t="shared" si="139"/>
        <v>2016</v>
      </c>
      <c r="B937" s="44" t="str">
        <f t="shared" si="139"/>
        <v>OCTUBRE</v>
      </c>
      <c r="C937" s="44">
        <v>8</v>
      </c>
      <c r="D937" s="44" t="str">
        <f t="shared" si="138"/>
        <v>OCTUBRE 2016 / 7</v>
      </c>
      <c r="E937" s="586">
        <v>7</v>
      </c>
      <c r="F937" s="484">
        <v>42661</v>
      </c>
      <c r="G937" s="485">
        <v>67756</v>
      </c>
      <c r="H937" s="485" t="s">
        <v>19</v>
      </c>
      <c r="I937" s="479">
        <v>0.55269999999999997</v>
      </c>
      <c r="J937" s="476">
        <v>92</v>
      </c>
      <c r="K937" s="480">
        <v>28</v>
      </c>
      <c r="L937" s="480">
        <v>1.1100000000000001</v>
      </c>
      <c r="M937" s="480">
        <v>0</v>
      </c>
      <c r="N937" s="479" t="s">
        <v>20</v>
      </c>
      <c r="O937" s="482">
        <v>3</v>
      </c>
      <c r="P937" s="481" t="s">
        <v>21</v>
      </c>
      <c r="Q937" s="478">
        <v>21247</v>
      </c>
      <c r="R937" s="479">
        <v>0.31</v>
      </c>
      <c r="S937" s="417"/>
      <c r="T937" s="505">
        <v>0.52</v>
      </c>
      <c r="U937" s="505">
        <v>0.56999999999999995</v>
      </c>
      <c r="V937" s="504">
        <v>80</v>
      </c>
      <c r="W937" s="504">
        <v>170</v>
      </c>
      <c r="X937" s="504">
        <v>36</v>
      </c>
      <c r="Y937" s="504">
        <v>2</v>
      </c>
      <c r="Z937" s="504">
        <v>3</v>
      </c>
      <c r="AB937" s="488">
        <v>7</v>
      </c>
      <c r="AC937" s="495">
        <v>42651</v>
      </c>
      <c r="AD937" s="489">
        <v>67392</v>
      </c>
      <c r="AE937" s="490" t="s">
        <v>36</v>
      </c>
      <c r="AF937" s="494">
        <v>0.56130000000000002</v>
      </c>
      <c r="AG937" s="491">
        <v>92</v>
      </c>
      <c r="AH937" s="491">
        <v>34</v>
      </c>
      <c r="AI937" s="492">
        <v>0.9</v>
      </c>
      <c r="AJ937" s="492">
        <v>0</v>
      </c>
      <c r="AK937" s="493" t="s">
        <v>20</v>
      </c>
      <c r="AL937" s="491">
        <v>43</v>
      </c>
      <c r="AM937" s="493" t="s">
        <v>35</v>
      </c>
      <c r="AN937" s="492">
        <v>21195</v>
      </c>
      <c r="AO937" s="492">
        <v>0.8</v>
      </c>
      <c r="AQ937" s="505">
        <v>0.52</v>
      </c>
      <c r="AR937" s="505">
        <v>0.56999999999999995</v>
      </c>
      <c r="AS937" s="504">
        <v>80</v>
      </c>
      <c r="AT937" s="504">
        <v>170</v>
      </c>
      <c r="AU937" s="504">
        <v>36</v>
      </c>
      <c r="AV937" s="504">
        <v>2</v>
      </c>
      <c r="AW937" s="504">
        <v>3</v>
      </c>
    </row>
    <row r="938" spans="1:74" ht="15.75" x14ac:dyDescent="0.25">
      <c r="A938" s="44">
        <f t="shared" si="139"/>
        <v>2016</v>
      </c>
      <c r="B938" s="44" t="str">
        <f t="shared" si="139"/>
        <v>OCTUBRE</v>
      </c>
      <c r="C938" s="44">
        <v>9</v>
      </c>
      <c r="D938" s="44" t="str">
        <f t="shared" si="138"/>
        <v>OCTUBRE 2016 / 8</v>
      </c>
      <c r="E938" s="586">
        <v>8</v>
      </c>
      <c r="F938" s="484">
        <v>42665</v>
      </c>
      <c r="G938" s="485">
        <v>67850</v>
      </c>
      <c r="H938" s="485" t="s">
        <v>19</v>
      </c>
      <c r="I938" s="479">
        <v>0.54859999999999998</v>
      </c>
      <c r="J938" s="476">
        <v>100</v>
      </c>
      <c r="K938" s="480">
        <v>28</v>
      </c>
      <c r="L938" s="480">
        <v>2</v>
      </c>
      <c r="M938" s="480">
        <v>0</v>
      </c>
      <c r="N938" s="479" t="s">
        <v>20</v>
      </c>
      <c r="O938" s="482">
        <v>3</v>
      </c>
      <c r="P938" s="481" t="s">
        <v>21</v>
      </c>
      <c r="Q938" s="478">
        <v>21247</v>
      </c>
      <c r="R938" s="479">
        <v>0.52</v>
      </c>
      <c r="S938" s="417"/>
      <c r="T938" s="505">
        <v>0.52</v>
      </c>
      <c r="U938" s="505">
        <v>0.56999999999999995</v>
      </c>
      <c r="V938" s="504">
        <v>80</v>
      </c>
      <c r="W938" s="504">
        <v>170</v>
      </c>
      <c r="X938" s="504">
        <v>36</v>
      </c>
      <c r="Y938" s="504">
        <v>2</v>
      </c>
      <c r="Z938" s="504">
        <v>3</v>
      </c>
      <c r="AB938" s="488">
        <v>8</v>
      </c>
      <c r="AC938" s="495">
        <v>42652</v>
      </c>
      <c r="AD938" s="489">
        <v>67403</v>
      </c>
      <c r="AE938" s="490" t="s">
        <v>148</v>
      </c>
      <c r="AF938" s="494">
        <v>0.56159999999999999</v>
      </c>
      <c r="AG938" s="491">
        <v>91</v>
      </c>
      <c r="AH938" s="491">
        <v>34</v>
      </c>
      <c r="AI938" s="492">
        <v>0.9</v>
      </c>
      <c r="AJ938" s="492">
        <v>0</v>
      </c>
      <c r="AK938" s="493" t="s">
        <v>20</v>
      </c>
      <c r="AL938" s="491">
        <v>43</v>
      </c>
      <c r="AM938" s="493" t="s">
        <v>35</v>
      </c>
      <c r="AN938" s="492">
        <v>21195</v>
      </c>
      <c r="AO938" s="492">
        <v>0.66</v>
      </c>
      <c r="AQ938" s="505">
        <v>0.52</v>
      </c>
      <c r="AR938" s="505">
        <v>0.56999999999999995</v>
      </c>
      <c r="AS938" s="504">
        <v>80</v>
      </c>
      <c r="AT938" s="504">
        <v>170</v>
      </c>
      <c r="AU938" s="504">
        <v>36</v>
      </c>
      <c r="AV938" s="504">
        <v>2</v>
      </c>
      <c r="AW938" s="504">
        <v>3</v>
      </c>
    </row>
    <row r="939" spans="1:74" ht="15.75" x14ac:dyDescent="0.25">
      <c r="A939" s="44">
        <f t="shared" si="139"/>
        <v>2016</v>
      </c>
      <c r="B939" s="44" t="str">
        <f t="shared" si="139"/>
        <v>OCTUBRE</v>
      </c>
      <c r="C939" s="44">
        <v>10</v>
      </c>
      <c r="D939" s="44" t="str">
        <f t="shared" si="138"/>
        <v>OCTUBRE 2016 / 9</v>
      </c>
      <c r="E939" s="586">
        <v>9</v>
      </c>
      <c r="F939" s="484">
        <v>42670</v>
      </c>
      <c r="G939" s="485">
        <v>67946</v>
      </c>
      <c r="H939" s="485" t="s">
        <v>19</v>
      </c>
      <c r="I939" s="479">
        <v>0.5554</v>
      </c>
      <c r="J939" s="476">
        <v>90</v>
      </c>
      <c r="K939" s="480">
        <v>28</v>
      </c>
      <c r="L939" s="480">
        <v>1.99</v>
      </c>
      <c r="M939" s="480">
        <v>0</v>
      </c>
      <c r="N939" s="479" t="s">
        <v>20</v>
      </c>
      <c r="O939" s="482">
        <v>3</v>
      </c>
      <c r="P939" s="481" t="s">
        <v>21</v>
      </c>
      <c r="Q939" s="478">
        <v>21234</v>
      </c>
      <c r="R939" s="479">
        <v>0.84</v>
      </c>
      <c r="S939" s="417"/>
      <c r="T939" s="505">
        <v>0.52</v>
      </c>
      <c r="U939" s="505">
        <v>0.56999999999999995</v>
      </c>
      <c r="V939" s="504">
        <v>80</v>
      </c>
      <c r="W939" s="504">
        <v>170</v>
      </c>
      <c r="X939" s="504">
        <v>36</v>
      </c>
      <c r="Y939" s="504">
        <v>2</v>
      </c>
      <c r="Z939" s="504">
        <v>3</v>
      </c>
      <c r="AB939" s="488">
        <v>9</v>
      </c>
      <c r="AC939" s="495">
        <v>42655</v>
      </c>
      <c r="AD939" s="489">
        <v>67483</v>
      </c>
      <c r="AE939" s="490" t="s">
        <v>148</v>
      </c>
      <c r="AF939" s="491">
        <v>0.56159999999999999</v>
      </c>
      <c r="AG939" s="491">
        <v>91</v>
      </c>
      <c r="AH939" s="491">
        <v>34</v>
      </c>
      <c r="AI939" s="492">
        <v>0.83</v>
      </c>
      <c r="AJ939" s="492">
        <v>0</v>
      </c>
      <c r="AK939" s="493" t="s">
        <v>20</v>
      </c>
      <c r="AL939" s="491">
        <v>43</v>
      </c>
      <c r="AM939" s="493" t="s">
        <v>35</v>
      </c>
      <c r="AN939" s="492">
        <v>21199</v>
      </c>
      <c r="AO939" s="492">
        <v>0.56000000000000005</v>
      </c>
      <c r="AQ939" s="505">
        <v>0.52</v>
      </c>
      <c r="AR939" s="505">
        <v>0.56999999999999995</v>
      </c>
      <c r="AS939" s="504">
        <v>80</v>
      </c>
      <c r="AT939" s="504">
        <v>170</v>
      </c>
      <c r="AU939" s="504">
        <v>36</v>
      </c>
      <c r="AV939" s="504">
        <v>2</v>
      </c>
      <c r="AW939" s="504">
        <v>3</v>
      </c>
    </row>
    <row r="940" spans="1:74" ht="15.75" x14ac:dyDescent="0.25">
      <c r="A940" s="44">
        <f t="shared" si="139"/>
        <v>2016</v>
      </c>
      <c r="B940" s="44" t="str">
        <f t="shared" si="139"/>
        <v>OCTUBRE</v>
      </c>
      <c r="C940" s="44">
        <v>11</v>
      </c>
      <c r="D940" s="44" t="str">
        <f t="shared" si="138"/>
        <v>OCTUBRE 2016 / 10</v>
      </c>
      <c r="E940" s="586">
        <v>10</v>
      </c>
      <c r="F940" s="484">
        <v>42673</v>
      </c>
      <c r="G940" s="485">
        <v>68007</v>
      </c>
      <c r="H940" s="485" t="s">
        <v>19</v>
      </c>
      <c r="I940" s="479">
        <v>0.55689999999999995</v>
      </c>
      <c r="J940" s="476">
        <v>90</v>
      </c>
      <c r="K940" s="480">
        <v>29</v>
      </c>
      <c r="L940" s="480">
        <v>1.94</v>
      </c>
      <c r="M940" s="480">
        <v>0</v>
      </c>
      <c r="N940" s="479" t="s">
        <v>20</v>
      </c>
      <c r="O940" s="482">
        <v>3</v>
      </c>
      <c r="P940" s="481" t="s">
        <v>21</v>
      </c>
      <c r="Q940" s="478">
        <v>21225</v>
      </c>
      <c r="R940" s="479">
        <v>0.8</v>
      </c>
      <c r="S940" s="417"/>
      <c r="T940" s="505">
        <v>0.52</v>
      </c>
      <c r="U940" s="505">
        <v>0.56999999999999995</v>
      </c>
      <c r="V940" s="504">
        <v>80</v>
      </c>
      <c r="W940" s="504">
        <v>170</v>
      </c>
      <c r="X940" s="504">
        <v>36</v>
      </c>
      <c r="Y940" s="504">
        <v>2</v>
      </c>
      <c r="Z940" s="504">
        <v>3</v>
      </c>
      <c r="AB940" s="488">
        <v>10</v>
      </c>
      <c r="AC940" s="495">
        <v>42655</v>
      </c>
      <c r="AD940" s="489">
        <v>67458</v>
      </c>
      <c r="AE940" s="490" t="s">
        <v>36</v>
      </c>
      <c r="AF940" s="491">
        <v>0.55310000000000004</v>
      </c>
      <c r="AG940" s="491">
        <v>108</v>
      </c>
      <c r="AH940" s="491">
        <v>34</v>
      </c>
      <c r="AI940" s="492">
        <v>1.06</v>
      </c>
      <c r="AJ940" s="492">
        <v>0</v>
      </c>
      <c r="AK940" s="493" t="s">
        <v>20</v>
      </c>
      <c r="AL940" s="491">
        <v>43</v>
      </c>
      <c r="AM940" s="493" t="s">
        <v>35</v>
      </c>
      <c r="AN940" s="492">
        <v>21236</v>
      </c>
      <c r="AO940" s="492">
        <v>0.96</v>
      </c>
      <c r="AQ940" s="505">
        <v>0.52</v>
      </c>
      <c r="AR940" s="505">
        <v>0.56999999999999995</v>
      </c>
      <c r="AS940" s="504">
        <v>80</v>
      </c>
      <c r="AT940" s="504">
        <v>170</v>
      </c>
      <c r="AU940" s="504">
        <v>36</v>
      </c>
      <c r="AV940" s="504">
        <v>2</v>
      </c>
      <c r="AW940" s="504">
        <v>3</v>
      </c>
    </row>
    <row r="941" spans="1:74" ht="15.75" x14ac:dyDescent="0.25">
      <c r="A941" s="44">
        <f t="shared" si="139"/>
        <v>2016</v>
      </c>
      <c r="B941" s="44" t="str">
        <f t="shared" si="139"/>
        <v>OCTUBRE</v>
      </c>
      <c r="C941" s="44">
        <v>12</v>
      </c>
      <c r="D941" s="44" t="str">
        <f t="shared" si="138"/>
        <v>OCTUBRE 2016 / 11</v>
      </c>
      <c r="S941" s="417"/>
      <c r="AB941" s="488">
        <v>11</v>
      </c>
      <c r="AC941" s="495">
        <v>42656</v>
      </c>
      <c r="AD941" s="489">
        <v>67500</v>
      </c>
      <c r="AE941" s="490" t="s">
        <v>36</v>
      </c>
      <c r="AF941" s="491">
        <v>0.56200000000000006</v>
      </c>
      <c r="AG941" s="491">
        <v>89</v>
      </c>
      <c r="AH941" s="491">
        <v>34</v>
      </c>
      <c r="AI941" s="492">
        <v>1.02</v>
      </c>
      <c r="AJ941" s="492">
        <v>0</v>
      </c>
      <c r="AK941" s="493" t="s">
        <v>20</v>
      </c>
      <c r="AL941" s="491">
        <v>43</v>
      </c>
      <c r="AM941" s="493" t="s">
        <v>35</v>
      </c>
      <c r="AN941" s="492">
        <v>21201</v>
      </c>
      <c r="AO941" s="492">
        <v>0.31</v>
      </c>
      <c r="AQ941" s="505">
        <v>0.52</v>
      </c>
      <c r="AR941" s="505">
        <v>0.56999999999999995</v>
      </c>
      <c r="AS941" s="504">
        <v>80</v>
      </c>
      <c r="AT941" s="504">
        <v>170</v>
      </c>
      <c r="AU941" s="504">
        <v>36</v>
      </c>
      <c r="AV941" s="504">
        <v>2</v>
      </c>
      <c r="AW941" s="504">
        <v>3</v>
      </c>
    </row>
    <row r="942" spans="1:74" ht="15.75" x14ac:dyDescent="0.25">
      <c r="A942" s="44">
        <f t="shared" si="139"/>
        <v>2016</v>
      </c>
      <c r="B942" s="44" t="str">
        <f t="shared" si="139"/>
        <v>OCTUBRE</v>
      </c>
      <c r="C942" s="44">
        <v>13</v>
      </c>
      <c r="D942" s="44" t="str">
        <f t="shared" si="138"/>
        <v>OCTUBRE 2016 / 12</v>
      </c>
      <c r="S942" s="417"/>
      <c r="AB942" s="488">
        <v>12</v>
      </c>
      <c r="AC942" s="495">
        <v>42657</v>
      </c>
      <c r="AD942" s="489">
        <v>67528</v>
      </c>
      <c r="AE942" s="490" t="s">
        <v>148</v>
      </c>
      <c r="AF942" s="491">
        <v>0.56120000000000003</v>
      </c>
      <c r="AG942" s="491">
        <v>92</v>
      </c>
      <c r="AH942" s="491">
        <v>34</v>
      </c>
      <c r="AI942" s="492">
        <v>0.78</v>
      </c>
      <c r="AJ942" s="492">
        <v>0</v>
      </c>
      <c r="AK942" s="493" t="s">
        <v>20</v>
      </c>
      <c r="AL942" s="491">
        <v>43</v>
      </c>
      <c r="AM942" s="493" t="s">
        <v>35</v>
      </c>
      <c r="AN942" s="492">
        <v>21199</v>
      </c>
      <c r="AO942" s="492">
        <v>0.71</v>
      </c>
      <c r="AQ942" s="505">
        <v>0.52</v>
      </c>
      <c r="AR942" s="505">
        <v>0.56999999999999995</v>
      </c>
      <c r="AS942" s="504">
        <v>80</v>
      </c>
      <c r="AT942" s="504">
        <v>170</v>
      </c>
      <c r="AU942" s="504">
        <v>36</v>
      </c>
      <c r="AV942" s="504">
        <v>2</v>
      </c>
      <c r="AW942" s="504">
        <v>3</v>
      </c>
    </row>
    <row r="943" spans="1:74" ht="15.75" x14ac:dyDescent="0.25">
      <c r="A943" s="44">
        <f t="shared" si="139"/>
        <v>2016</v>
      </c>
      <c r="B943" s="44" t="str">
        <f t="shared" si="139"/>
        <v>OCTUBRE</v>
      </c>
      <c r="C943" s="44">
        <v>14</v>
      </c>
      <c r="D943" s="44" t="str">
        <f t="shared" si="138"/>
        <v>OCTUBRE 2016 / 13</v>
      </c>
      <c r="S943" s="417"/>
      <c r="AB943" s="488">
        <v>13</v>
      </c>
      <c r="AC943" s="495">
        <v>42658</v>
      </c>
      <c r="AD943" s="489">
        <v>67548</v>
      </c>
      <c r="AE943" s="490" t="s">
        <v>36</v>
      </c>
      <c r="AF943" s="494">
        <v>0.56079999999999997</v>
      </c>
      <c r="AG943" s="491">
        <v>93</v>
      </c>
      <c r="AH943" s="491">
        <v>34</v>
      </c>
      <c r="AI943" s="492">
        <v>0.82</v>
      </c>
      <c r="AJ943" s="492">
        <v>0</v>
      </c>
      <c r="AK943" s="493" t="s">
        <v>20</v>
      </c>
      <c r="AL943" s="491">
        <v>43</v>
      </c>
      <c r="AM943" s="493" t="s">
        <v>35</v>
      </c>
      <c r="AN943" s="492">
        <v>21199</v>
      </c>
      <c r="AO943" s="492">
        <v>0.77</v>
      </c>
      <c r="AQ943" s="505">
        <v>0.52</v>
      </c>
      <c r="AR943" s="505">
        <v>0.56999999999999995</v>
      </c>
      <c r="AS943" s="504">
        <v>80</v>
      </c>
      <c r="AT943" s="504">
        <v>170</v>
      </c>
      <c r="AU943" s="504">
        <v>36</v>
      </c>
      <c r="AV943" s="504">
        <v>2</v>
      </c>
      <c r="AW943" s="504">
        <v>3</v>
      </c>
    </row>
    <row r="944" spans="1:74" ht="15.75" x14ac:dyDescent="0.25">
      <c r="A944" s="44">
        <f t="shared" si="139"/>
        <v>2016</v>
      </c>
      <c r="B944" s="44" t="str">
        <f t="shared" si="139"/>
        <v>OCTUBRE</v>
      </c>
      <c r="C944" s="44">
        <v>15</v>
      </c>
      <c r="D944" s="44" t="str">
        <f t="shared" si="138"/>
        <v>OCTUBRE 2016 / 14</v>
      </c>
      <c r="S944" s="417"/>
      <c r="AB944" s="488">
        <v>14</v>
      </c>
      <c r="AC944" s="495">
        <v>42660</v>
      </c>
      <c r="AD944" s="489">
        <v>67572</v>
      </c>
      <c r="AE944" s="490" t="s">
        <v>148</v>
      </c>
      <c r="AF944" s="494">
        <v>0.56130000000000002</v>
      </c>
      <c r="AG944" s="491">
        <v>92</v>
      </c>
      <c r="AH944" s="491">
        <v>34</v>
      </c>
      <c r="AI944" s="492">
        <v>0.8</v>
      </c>
      <c r="AJ944" s="492">
        <v>0</v>
      </c>
      <c r="AK944" s="493" t="s">
        <v>215</v>
      </c>
      <c r="AL944" s="491">
        <v>43</v>
      </c>
      <c r="AM944" s="493" t="s">
        <v>35</v>
      </c>
      <c r="AN944" s="492">
        <v>21196</v>
      </c>
      <c r="AO944" s="492">
        <v>0.76</v>
      </c>
      <c r="AQ944" s="505">
        <v>0.52</v>
      </c>
      <c r="AR944" s="505">
        <v>0.56999999999999995</v>
      </c>
      <c r="AS944" s="504">
        <v>80</v>
      </c>
      <c r="AT944" s="504">
        <v>170</v>
      </c>
      <c r="AU944" s="504">
        <v>36</v>
      </c>
      <c r="AV944" s="504">
        <v>2</v>
      </c>
      <c r="AW944" s="504">
        <v>3</v>
      </c>
    </row>
    <row r="945" spans="1:49" ht="15.75" x14ac:dyDescent="0.25">
      <c r="A945" s="44">
        <f t="shared" si="139"/>
        <v>2016</v>
      </c>
      <c r="B945" s="44" t="str">
        <f t="shared" si="139"/>
        <v>OCTUBRE</v>
      </c>
      <c r="C945" s="44">
        <v>16</v>
      </c>
      <c r="D945" s="44" t="str">
        <f t="shared" si="138"/>
        <v>OCTUBRE 2016 / 15</v>
      </c>
      <c r="S945" s="417"/>
      <c r="AB945" s="488">
        <v>15</v>
      </c>
      <c r="AC945" s="495">
        <v>42661</v>
      </c>
      <c r="AD945" s="489">
        <v>67759</v>
      </c>
      <c r="AE945" s="490" t="s">
        <v>36</v>
      </c>
      <c r="AF945" s="494">
        <v>0.56159999999999999</v>
      </c>
      <c r="AG945" s="491">
        <v>91</v>
      </c>
      <c r="AH945" s="491">
        <v>34</v>
      </c>
      <c r="AI945" s="492">
        <v>0.83</v>
      </c>
      <c r="AJ945" s="492">
        <v>0</v>
      </c>
      <c r="AK945" s="493" t="s">
        <v>216</v>
      </c>
      <c r="AL945" s="491">
        <v>43</v>
      </c>
      <c r="AM945" s="493" t="s">
        <v>35</v>
      </c>
      <c r="AN945" s="492">
        <v>21195</v>
      </c>
      <c r="AO945" s="492">
        <v>0.75</v>
      </c>
      <c r="AQ945" s="505">
        <v>0.52</v>
      </c>
      <c r="AR945" s="505">
        <v>0.56999999999999995</v>
      </c>
      <c r="AS945" s="504">
        <v>80</v>
      </c>
      <c r="AT945" s="504">
        <v>170</v>
      </c>
      <c r="AU945" s="504">
        <v>36</v>
      </c>
      <c r="AV945" s="504">
        <v>2</v>
      </c>
      <c r="AW945" s="504">
        <v>3</v>
      </c>
    </row>
    <row r="946" spans="1:49" ht="15.75" x14ac:dyDescent="0.25">
      <c r="A946" s="44">
        <f t="shared" si="139"/>
        <v>2016</v>
      </c>
      <c r="B946" s="44" t="str">
        <f t="shared" si="139"/>
        <v>OCTUBRE</v>
      </c>
      <c r="C946" s="44">
        <v>17</v>
      </c>
      <c r="D946" s="44" t="str">
        <f t="shared" si="138"/>
        <v>OCTUBRE 2016 / 16</v>
      </c>
      <c r="S946" s="417"/>
      <c r="AB946" s="488">
        <v>16</v>
      </c>
      <c r="AC946" s="495">
        <v>42662</v>
      </c>
      <c r="AD946" s="489">
        <v>67772</v>
      </c>
      <c r="AE946" s="490" t="s">
        <v>148</v>
      </c>
      <c r="AF946" s="494">
        <v>0.56200000000000006</v>
      </c>
      <c r="AG946" s="491">
        <v>90</v>
      </c>
      <c r="AH946" s="491">
        <v>34</v>
      </c>
      <c r="AI946" s="492">
        <v>0.85</v>
      </c>
      <c r="AJ946" s="492">
        <v>0</v>
      </c>
      <c r="AK946" s="493" t="s">
        <v>217</v>
      </c>
      <c r="AL946" s="491">
        <v>43</v>
      </c>
      <c r="AM946" s="493" t="s">
        <v>35</v>
      </c>
      <c r="AN946" s="492">
        <v>21195</v>
      </c>
      <c r="AO946" s="492">
        <v>0.66</v>
      </c>
      <c r="AQ946" s="505">
        <v>0.52</v>
      </c>
      <c r="AR946" s="505">
        <v>0.56999999999999995</v>
      </c>
      <c r="AS946" s="504">
        <v>80</v>
      </c>
      <c r="AT946" s="504">
        <v>170</v>
      </c>
      <c r="AU946" s="504">
        <v>36</v>
      </c>
      <c r="AV946" s="504">
        <v>2</v>
      </c>
      <c r="AW946" s="504">
        <v>3</v>
      </c>
    </row>
    <row r="947" spans="1:49" ht="15.75" x14ac:dyDescent="0.25">
      <c r="A947" s="44">
        <f t="shared" si="139"/>
        <v>2016</v>
      </c>
      <c r="B947" s="44" t="str">
        <f t="shared" si="139"/>
        <v>OCTUBRE</v>
      </c>
      <c r="C947" s="44">
        <v>18</v>
      </c>
      <c r="D947" s="44" t="str">
        <f t="shared" si="138"/>
        <v>OCTUBRE 2016 / 17</v>
      </c>
      <c r="S947" s="417"/>
      <c r="AB947" s="488">
        <v>17</v>
      </c>
      <c r="AC947" s="495">
        <v>42663</v>
      </c>
      <c r="AD947" s="489">
        <v>67795</v>
      </c>
      <c r="AE947" s="490" t="s">
        <v>36</v>
      </c>
      <c r="AF947" s="491">
        <v>0.56230000000000002</v>
      </c>
      <c r="AG947" s="491">
        <v>90</v>
      </c>
      <c r="AH947" s="491">
        <v>34</v>
      </c>
      <c r="AI947" s="492">
        <v>0.93</v>
      </c>
      <c r="AJ947" s="492">
        <v>0</v>
      </c>
      <c r="AK947" s="493" t="s">
        <v>20</v>
      </c>
      <c r="AL947" s="491">
        <v>43</v>
      </c>
      <c r="AM947" s="493" t="s">
        <v>35</v>
      </c>
      <c r="AN947" s="492">
        <v>21191</v>
      </c>
      <c r="AO947" s="492">
        <v>0.75</v>
      </c>
      <c r="AQ947" s="505">
        <v>0.52</v>
      </c>
      <c r="AR947" s="505">
        <v>0.56999999999999995</v>
      </c>
      <c r="AS947" s="504">
        <v>80</v>
      </c>
      <c r="AT947" s="504">
        <v>170</v>
      </c>
      <c r="AU947" s="504">
        <v>36</v>
      </c>
      <c r="AV947" s="504">
        <v>2</v>
      </c>
      <c r="AW947" s="504">
        <v>3</v>
      </c>
    </row>
    <row r="948" spans="1:49" ht="15.75" x14ac:dyDescent="0.25">
      <c r="A948" s="44">
        <f t="shared" si="139"/>
        <v>2016</v>
      </c>
      <c r="B948" s="44" t="str">
        <f t="shared" si="139"/>
        <v>OCTUBRE</v>
      </c>
      <c r="C948" s="44">
        <v>19</v>
      </c>
      <c r="D948" s="44" t="str">
        <f t="shared" si="138"/>
        <v>OCTUBRE 2016 / 18</v>
      </c>
      <c r="S948" s="417"/>
      <c r="AB948" s="488">
        <v>18</v>
      </c>
      <c r="AC948" s="495">
        <v>42664</v>
      </c>
      <c r="AD948" s="489">
        <v>67821</v>
      </c>
      <c r="AE948" s="490" t="s">
        <v>148</v>
      </c>
      <c r="AF948" s="491">
        <v>0.56120000000000003</v>
      </c>
      <c r="AG948" s="491">
        <v>92</v>
      </c>
      <c r="AH948" s="491">
        <v>34</v>
      </c>
      <c r="AI948" s="492">
        <v>0.9</v>
      </c>
      <c r="AJ948" s="492">
        <v>0</v>
      </c>
      <c r="AK948" s="493" t="s">
        <v>20</v>
      </c>
      <c r="AL948" s="491">
        <v>43</v>
      </c>
      <c r="AM948" s="493" t="s">
        <v>35</v>
      </c>
      <c r="AN948" s="492">
        <v>21197</v>
      </c>
      <c r="AO948" s="492">
        <v>0.71</v>
      </c>
      <c r="AQ948" s="505">
        <v>0.52</v>
      </c>
      <c r="AR948" s="505">
        <v>0.56999999999999995</v>
      </c>
      <c r="AS948" s="504">
        <v>80</v>
      </c>
      <c r="AT948" s="504">
        <v>170</v>
      </c>
      <c r="AU948" s="504">
        <v>36</v>
      </c>
      <c r="AV948" s="504">
        <v>2</v>
      </c>
      <c r="AW948" s="504">
        <v>3</v>
      </c>
    </row>
    <row r="949" spans="1:49" ht="15.75" x14ac:dyDescent="0.25">
      <c r="A949" s="44">
        <f t="shared" si="139"/>
        <v>2016</v>
      </c>
      <c r="B949" s="44" t="str">
        <f t="shared" si="139"/>
        <v>OCTUBRE</v>
      </c>
      <c r="C949" s="44">
        <v>20</v>
      </c>
      <c r="D949" s="44" t="str">
        <f t="shared" si="138"/>
        <v>OCTUBRE 2016 / 19</v>
      </c>
      <c r="S949" s="417"/>
      <c r="AB949" s="488">
        <v>19</v>
      </c>
      <c r="AC949" s="495">
        <v>42665</v>
      </c>
      <c r="AD949" s="489">
        <v>67854</v>
      </c>
      <c r="AE949" s="490" t="s">
        <v>36</v>
      </c>
      <c r="AF949" s="491">
        <v>0.56179999999999997</v>
      </c>
      <c r="AG949" s="491">
        <v>90</v>
      </c>
      <c r="AH949" s="491">
        <v>34</v>
      </c>
      <c r="AI949" s="492">
        <v>1.07</v>
      </c>
      <c r="AJ949" s="492">
        <v>0</v>
      </c>
      <c r="AK949" s="493" t="s">
        <v>20</v>
      </c>
      <c r="AL949" s="491">
        <v>43</v>
      </c>
      <c r="AM949" s="493" t="s">
        <v>35</v>
      </c>
      <c r="AN949" s="492">
        <v>21197</v>
      </c>
      <c r="AO949" s="492">
        <v>0.52</v>
      </c>
      <c r="AQ949" s="505">
        <v>0.52</v>
      </c>
      <c r="AR949" s="505">
        <v>0.56999999999999995</v>
      </c>
      <c r="AS949" s="504">
        <v>80</v>
      </c>
      <c r="AT949" s="504">
        <v>170</v>
      </c>
      <c r="AU949" s="504">
        <v>36</v>
      </c>
      <c r="AV949" s="504">
        <v>2</v>
      </c>
      <c r="AW949" s="504">
        <v>3</v>
      </c>
    </row>
    <row r="950" spans="1:49" ht="15.75" x14ac:dyDescent="0.25">
      <c r="A950" s="44">
        <f t="shared" si="139"/>
        <v>2016</v>
      </c>
      <c r="B950" s="44" t="str">
        <f t="shared" si="139"/>
        <v>OCTUBRE</v>
      </c>
      <c r="C950" s="44">
        <v>21</v>
      </c>
      <c r="D950" s="44" t="str">
        <f t="shared" si="138"/>
        <v>OCTUBRE 2016 / 20</v>
      </c>
      <c r="S950" s="417"/>
      <c r="AB950" s="488">
        <v>20</v>
      </c>
      <c r="AC950" s="495">
        <v>42667</v>
      </c>
      <c r="AD950" s="489">
        <v>67877</v>
      </c>
      <c r="AE950" s="490" t="s">
        <v>148</v>
      </c>
      <c r="AF950" s="491">
        <v>0.56189999999999996</v>
      </c>
      <c r="AG950" s="491">
        <v>90</v>
      </c>
      <c r="AH950" s="491">
        <v>34</v>
      </c>
      <c r="AI950" s="492">
        <v>0.82</v>
      </c>
      <c r="AJ950" s="492">
        <v>0</v>
      </c>
      <c r="AK950" s="493" t="s">
        <v>20</v>
      </c>
      <c r="AL950" s="491">
        <v>43</v>
      </c>
      <c r="AM950" s="493" t="s">
        <v>35</v>
      </c>
      <c r="AN950" s="492">
        <v>21193</v>
      </c>
      <c r="AO950" s="492">
        <v>0.72</v>
      </c>
      <c r="AQ950" s="505">
        <v>0.52</v>
      </c>
      <c r="AR950" s="505">
        <v>0.56999999999999995</v>
      </c>
      <c r="AS950" s="504">
        <v>80</v>
      </c>
      <c r="AT950" s="504">
        <v>170</v>
      </c>
      <c r="AU950" s="504">
        <v>36</v>
      </c>
      <c r="AV950" s="504">
        <v>2</v>
      </c>
      <c r="AW950" s="504">
        <v>3</v>
      </c>
    </row>
    <row r="951" spans="1:49" ht="15.75" x14ac:dyDescent="0.25">
      <c r="A951" s="44">
        <f t="shared" si="139"/>
        <v>2016</v>
      </c>
      <c r="B951" s="44" t="str">
        <f t="shared" si="139"/>
        <v>OCTUBRE</v>
      </c>
      <c r="C951" s="44">
        <v>22</v>
      </c>
      <c r="D951" s="44" t="str">
        <f t="shared" si="138"/>
        <v>OCTUBRE 2016 / 21</v>
      </c>
      <c r="S951" s="417"/>
      <c r="AB951" s="488">
        <v>21</v>
      </c>
      <c r="AC951" s="495">
        <v>42668</v>
      </c>
      <c r="AD951" s="489">
        <v>67900</v>
      </c>
      <c r="AE951" s="490" t="s">
        <v>36</v>
      </c>
      <c r="AF951" s="494">
        <v>0.56589999999999996</v>
      </c>
      <c r="AG951" s="491">
        <v>82</v>
      </c>
      <c r="AH951" s="491">
        <v>34</v>
      </c>
      <c r="AI951" s="492">
        <v>1.04</v>
      </c>
      <c r="AJ951" s="492">
        <v>0</v>
      </c>
      <c r="AK951" s="493" t="s">
        <v>20</v>
      </c>
      <c r="AL951" s="491">
        <v>43</v>
      </c>
      <c r="AM951" s="493" t="s">
        <v>35</v>
      </c>
      <c r="AN951" s="492">
        <v>21182</v>
      </c>
      <c r="AO951" s="492">
        <v>0.32</v>
      </c>
      <c r="AQ951" s="505">
        <v>0.52</v>
      </c>
      <c r="AR951" s="505">
        <v>0.56999999999999995</v>
      </c>
      <c r="AS951" s="504">
        <v>80</v>
      </c>
      <c r="AT951" s="504">
        <v>170</v>
      </c>
      <c r="AU951" s="504">
        <v>36</v>
      </c>
      <c r="AV951" s="504">
        <v>2</v>
      </c>
      <c r="AW951" s="504">
        <v>3</v>
      </c>
    </row>
    <row r="952" spans="1:49" ht="15.75" x14ac:dyDescent="0.25">
      <c r="A952" s="44">
        <f t="shared" si="139"/>
        <v>2016</v>
      </c>
      <c r="B952" s="44" t="str">
        <f t="shared" si="139"/>
        <v>OCTUBRE</v>
      </c>
      <c r="C952" s="44">
        <v>23</v>
      </c>
      <c r="D952" s="44" t="str">
        <f t="shared" si="138"/>
        <v>OCTUBRE 2016 / 22</v>
      </c>
      <c r="S952" s="417"/>
      <c r="AB952" s="488">
        <v>22</v>
      </c>
      <c r="AC952" s="495">
        <v>42669</v>
      </c>
      <c r="AD952" s="489">
        <v>67917</v>
      </c>
      <c r="AE952" s="490" t="s">
        <v>148</v>
      </c>
      <c r="AF952" s="491">
        <v>0.56179999999999997</v>
      </c>
      <c r="AG952" s="491">
        <v>91</v>
      </c>
      <c r="AH952" s="491">
        <v>34</v>
      </c>
      <c r="AI952" s="492">
        <v>0.78</v>
      </c>
      <c r="AJ952" s="492">
        <v>0</v>
      </c>
      <c r="AK952" s="493" t="s">
        <v>20</v>
      </c>
      <c r="AL952" s="491">
        <v>43</v>
      </c>
      <c r="AM952" s="493" t="s">
        <v>35</v>
      </c>
      <c r="AN952" s="492">
        <v>21194</v>
      </c>
      <c r="AO952" s="492">
        <v>0.73</v>
      </c>
      <c r="AQ952" s="505">
        <v>0.52</v>
      </c>
      <c r="AR952" s="505">
        <v>0.56999999999999995</v>
      </c>
      <c r="AS952" s="504">
        <v>80</v>
      </c>
      <c r="AT952" s="504">
        <v>170</v>
      </c>
      <c r="AU952" s="504">
        <v>36</v>
      </c>
      <c r="AV952" s="504">
        <v>2</v>
      </c>
      <c r="AW952" s="504">
        <v>3</v>
      </c>
    </row>
    <row r="953" spans="1:49" ht="15.75" x14ac:dyDescent="0.25">
      <c r="A953" s="44">
        <f t="shared" si="139"/>
        <v>2016</v>
      </c>
      <c r="B953" s="44" t="str">
        <f t="shared" si="139"/>
        <v>OCTUBRE</v>
      </c>
      <c r="C953" s="44">
        <v>24</v>
      </c>
      <c r="D953" s="44" t="str">
        <f t="shared" si="138"/>
        <v>OCTUBRE 2016 / 23</v>
      </c>
      <c r="S953" s="417"/>
      <c r="AB953" s="488">
        <v>23</v>
      </c>
      <c r="AC953" s="495">
        <v>42670</v>
      </c>
      <c r="AD953" s="489">
        <v>67945</v>
      </c>
      <c r="AE953" s="490" t="s">
        <v>36</v>
      </c>
      <c r="AF953" s="491">
        <v>0.56189999999999996</v>
      </c>
      <c r="AG953" s="491">
        <v>90</v>
      </c>
      <c r="AH953" s="491">
        <v>34</v>
      </c>
      <c r="AI953" s="492">
        <v>0.79</v>
      </c>
      <c r="AJ953" s="492">
        <v>0</v>
      </c>
      <c r="AK953" s="493" t="s">
        <v>20</v>
      </c>
      <c r="AL953" s="491">
        <v>43</v>
      </c>
      <c r="AM953" s="493" t="s">
        <v>35</v>
      </c>
      <c r="AN953" s="492">
        <v>21194</v>
      </c>
      <c r="AO953" s="492">
        <v>0.7</v>
      </c>
      <c r="AQ953" s="505">
        <v>0.52</v>
      </c>
      <c r="AR953" s="505">
        <v>0.56999999999999995</v>
      </c>
      <c r="AS953" s="504">
        <v>80</v>
      </c>
      <c r="AT953" s="504">
        <v>170</v>
      </c>
      <c r="AU953" s="504">
        <v>36</v>
      </c>
      <c r="AV953" s="504">
        <v>2</v>
      </c>
      <c r="AW953" s="504">
        <v>3</v>
      </c>
    </row>
    <row r="954" spans="1:49" ht="15.75" x14ac:dyDescent="0.25">
      <c r="A954" s="44">
        <f t="shared" si="139"/>
        <v>2016</v>
      </c>
      <c r="B954" s="44" t="str">
        <f t="shared" si="139"/>
        <v>OCTUBRE</v>
      </c>
      <c r="C954" s="44">
        <v>25</v>
      </c>
      <c r="D954" s="44" t="str">
        <f t="shared" si="138"/>
        <v>OCTUBRE 2016 / 24</v>
      </c>
      <c r="S954" s="417"/>
      <c r="AB954" s="488">
        <v>24</v>
      </c>
      <c r="AC954" s="495">
        <v>42671</v>
      </c>
      <c r="AD954" s="489">
        <v>67973</v>
      </c>
      <c r="AE954" s="490" t="s">
        <v>148</v>
      </c>
      <c r="AF954" s="491">
        <v>0.56200000000000006</v>
      </c>
      <c r="AG954" s="491">
        <v>90</v>
      </c>
      <c r="AH954" s="491">
        <v>34</v>
      </c>
      <c r="AI954" s="492">
        <v>0.82</v>
      </c>
      <c r="AJ954" s="492">
        <v>0</v>
      </c>
      <c r="AK954" s="493" t="s">
        <v>20</v>
      </c>
      <c r="AL954" s="491">
        <v>43</v>
      </c>
      <c r="AM954" s="493" t="s">
        <v>35</v>
      </c>
      <c r="AN954" s="492">
        <v>21192</v>
      </c>
      <c r="AO954" s="492">
        <v>0.76</v>
      </c>
      <c r="AQ954" s="505">
        <v>0.52</v>
      </c>
      <c r="AR954" s="505">
        <v>0.56999999999999995</v>
      </c>
      <c r="AS954" s="504">
        <v>80</v>
      </c>
      <c r="AT954" s="504">
        <v>170</v>
      </c>
      <c r="AU954" s="504">
        <v>36</v>
      </c>
      <c r="AV954" s="504">
        <v>2</v>
      </c>
      <c r="AW954" s="504">
        <v>3</v>
      </c>
    </row>
    <row r="955" spans="1:49" ht="15.75" x14ac:dyDescent="0.25">
      <c r="A955" s="44">
        <f t="shared" si="139"/>
        <v>2016</v>
      </c>
      <c r="B955" s="44" t="str">
        <f t="shared" si="139"/>
        <v>OCTUBRE</v>
      </c>
      <c r="C955" s="44">
        <v>26</v>
      </c>
      <c r="D955" s="44" t="str">
        <f t="shared" si="138"/>
        <v>OCTUBRE 2016 / 25</v>
      </c>
      <c r="S955" s="417"/>
      <c r="AB955" s="488">
        <v>25</v>
      </c>
      <c r="AC955" s="495">
        <v>42672</v>
      </c>
      <c r="AD955" s="489">
        <v>67986</v>
      </c>
      <c r="AE955" s="490" t="s">
        <v>36</v>
      </c>
      <c r="AF955" s="491">
        <v>0.56210000000000004</v>
      </c>
      <c r="AG955" s="491">
        <v>90</v>
      </c>
      <c r="AH955" s="491">
        <v>34</v>
      </c>
      <c r="AI955" s="492">
        <v>0.91</v>
      </c>
      <c r="AJ955" s="492">
        <v>0</v>
      </c>
      <c r="AK955" s="493" t="s">
        <v>20</v>
      </c>
      <c r="AL955" s="491">
        <v>43</v>
      </c>
      <c r="AM955" s="493" t="s">
        <v>35</v>
      </c>
      <c r="AN955" s="492">
        <v>21194</v>
      </c>
      <c r="AO955" s="492">
        <v>0.65</v>
      </c>
      <c r="AQ955" s="505">
        <v>0.52</v>
      </c>
      <c r="AR955" s="505">
        <v>0.56999999999999995</v>
      </c>
      <c r="AS955" s="504">
        <v>80</v>
      </c>
      <c r="AT955" s="504">
        <v>170</v>
      </c>
      <c r="AU955" s="504">
        <v>36</v>
      </c>
      <c r="AV955" s="504">
        <v>2</v>
      </c>
      <c r="AW955" s="504">
        <v>3</v>
      </c>
    </row>
    <row r="956" spans="1:49" ht="15.75" x14ac:dyDescent="0.25">
      <c r="A956" s="44">
        <f t="shared" si="139"/>
        <v>2016</v>
      </c>
      <c r="B956" s="44" t="str">
        <f t="shared" si="139"/>
        <v>OCTUBRE</v>
      </c>
      <c r="C956" s="44">
        <v>27</v>
      </c>
      <c r="D956" s="44" t="str">
        <f t="shared" si="138"/>
        <v>OCTUBRE 2016 / 26</v>
      </c>
      <c r="S956" s="417"/>
      <c r="AB956" s="488">
        <v>26</v>
      </c>
      <c r="AC956" s="495">
        <v>42673</v>
      </c>
      <c r="AD956" s="489">
        <v>68009</v>
      </c>
      <c r="AE956" s="490" t="s">
        <v>148</v>
      </c>
      <c r="AF956" s="491">
        <v>0.56220000000000003</v>
      </c>
      <c r="AG956" s="491">
        <v>91</v>
      </c>
      <c r="AH956" s="491">
        <v>34</v>
      </c>
      <c r="AI956" s="492">
        <v>0.86</v>
      </c>
      <c r="AJ956" s="492">
        <v>0</v>
      </c>
      <c r="AK956" s="493" t="s">
        <v>20</v>
      </c>
      <c r="AL956" s="491">
        <v>43</v>
      </c>
      <c r="AM956" s="493" t="s">
        <v>35</v>
      </c>
      <c r="AN956" s="492">
        <v>21190</v>
      </c>
      <c r="AO956" s="492">
        <v>0.86</v>
      </c>
      <c r="AQ956" s="505">
        <v>0.52</v>
      </c>
      <c r="AR956" s="505">
        <v>0.56999999999999995</v>
      </c>
      <c r="AS956" s="504">
        <v>80</v>
      </c>
      <c r="AT956" s="504">
        <v>170</v>
      </c>
      <c r="AU956" s="504">
        <v>36</v>
      </c>
      <c r="AV956" s="504">
        <v>2</v>
      </c>
      <c r="AW956" s="504">
        <v>3</v>
      </c>
    </row>
    <row r="957" spans="1:49" ht="15.75" x14ac:dyDescent="0.25">
      <c r="A957" s="44">
        <f t="shared" si="139"/>
        <v>2016</v>
      </c>
      <c r="B957" s="44" t="str">
        <f t="shared" si="139"/>
        <v>OCTUBRE</v>
      </c>
      <c r="C957" s="44">
        <v>28</v>
      </c>
      <c r="D957" s="44" t="str">
        <f t="shared" si="138"/>
        <v>OCTUBRE 2016 / 27</v>
      </c>
      <c r="S957" s="417"/>
      <c r="AB957" s="488">
        <v>27</v>
      </c>
      <c r="AC957" s="495">
        <v>42674</v>
      </c>
      <c r="AD957" s="489">
        <v>68033</v>
      </c>
      <c r="AE957" s="490" t="s">
        <v>36</v>
      </c>
      <c r="AF957" s="491">
        <v>0.56289999999999996</v>
      </c>
      <c r="AG957" s="491">
        <v>88</v>
      </c>
      <c r="AH957" s="491">
        <v>34</v>
      </c>
      <c r="AI957" s="492">
        <v>0.87</v>
      </c>
      <c r="AJ957" s="492">
        <v>0</v>
      </c>
      <c r="AK957" s="493" t="s">
        <v>20</v>
      </c>
      <c r="AL957" s="491">
        <v>43</v>
      </c>
      <c r="AM957" s="493" t="s">
        <v>35</v>
      </c>
      <c r="AN957" s="492">
        <v>21190</v>
      </c>
      <c r="AO957" s="492">
        <v>0.63</v>
      </c>
      <c r="AQ957" s="505">
        <v>0.52</v>
      </c>
      <c r="AR957" s="505">
        <v>0.56999999999999995</v>
      </c>
      <c r="AS957" s="504">
        <v>80</v>
      </c>
      <c r="AT957" s="504">
        <v>170</v>
      </c>
      <c r="AU957" s="504">
        <v>36</v>
      </c>
      <c r="AV957" s="504">
        <v>2</v>
      </c>
      <c r="AW957" s="504">
        <v>3</v>
      </c>
    </row>
    <row r="958" spans="1:49" x14ac:dyDescent="0.25">
      <c r="A958" s="44">
        <f t="shared" si="139"/>
        <v>2016</v>
      </c>
      <c r="B958" s="44" t="str">
        <f t="shared" si="139"/>
        <v>OCTUBRE</v>
      </c>
      <c r="C958" s="44">
        <v>29</v>
      </c>
      <c r="D958" s="44" t="str">
        <f t="shared" si="138"/>
        <v>OCTUBRE 2016 / 28</v>
      </c>
      <c r="S958" s="417"/>
    </row>
    <row r="959" spans="1:49" x14ac:dyDescent="0.25">
      <c r="A959" s="44">
        <f t="shared" si="139"/>
        <v>2016</v>
      </c>
      <c r="B959" s="44" t="str">
        <f t="shared" si="139"/>
        <v>OCTUBRE</v>
      </c>
      <c r="C959" s="44">
        <v>30</v>
      </c>
      <c r="D959" s="44" t="str">
        <f t="shared" si="138"/>
        <v>OCTUBRE 2016 / 29</v>
      </c>
      <c r="S959" s="417"/>
    </row>
    <row r="960" spans="1:49" x14ac:dyDescent="0.25">
      <c r="A960" s="44">
        <f t="shared" si="139"/>
        <v>2016</v>
      </c>
      <c r="B960" s="44" t="str">
        <f t="shared" si="139"/>
        <v>OCTUBRE</v>
      </c>
      <c r="C960" s="44">
        <v>31</v>
      </c>
      <c r="D960" s="44" t="str">
        <f t="shared" si="138"/>
        <v>OCTUBRE 2016 / 30</v>
      </c>
      <c r="S960" s="417"/>
    </row>
    <row r="961" spans="1:74" s="206" customFormat="1" ht="15.75" x14ac:dyDescent="0.25">
      <c r="D961" s="44" t="str">
        <f t="shared" si="138"/>
        <v>OCTUBRE 2016 / 31</v>
      </c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17"/>
      <c r="T961" s="44"/>
      <c r="U961" s="44"/>
      <c r="V961" s="44"/>
      <c r="W961" s="44"/>
      <c r="X961" s="44"/>
      <c r="Y961" s="44"/>
      <c r="Z961" s="44"/>
      <c r="AA961" s="207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11"/>
      <c r="AQ961" s="44"/>
      <c r="AR961" s="44"/>
      <c r="AS961" s="44"/>
      <c r="AT961" s="44"/>
      <c r="AU961" s="44"/>
      <c r="AV961" s="44"/>
      <c r="AW961" s="44"/>
      <c r="AX961" s="207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22"/>
      <c r="BO961" s="44"/>
      <c r="BP961" s="44"/>
      <c r="BQ961" s="44"/>
      <c r="BR961" s="44"/>
      <c r="BS961" s="44"/>
      <c r="BT961" s="44"/>
      <c r="BU961" s="44"/>
      <c r="BV961" s="209" t="str">
        <f>IFERROR(AVERAGE(BV930:BV960),"")</f>
        <v/>
      </c>
    </row>
    <row r="962" spans="1:74" ht="15.75" x14ac:dyDescent="0.25">
      <c r="A962" s="44">
        <v>2016</v>
      </c>
      <c r="B962" s="44" t="s">
        <v>237</v>
      </c>
      <c r="C962" s="44">
        <v>1</v>
      </c>
      <c r="D962" s="208" t="s">
        <v>228</v>
      </c>
      <c r="E962" s="209">
        <f t="shared" ref="E962:AJ962" si="140">IFERROR(AVERAGE(E931:E961),"")</f>
        <v>5.5</v>
      </c>
      <c r="F962" s="209">
        <f t="shared" si="140"/>
        <v>42658.6</v>
      </c>
      <c r="G962" s="209">
        <f t="shared" si="140"/>
        <v>89000067608.5</v>
      </c>
      <c r="H962" s="209" t="str">
        <f t="shared" si="140"/>
        <v/>
      </c>
      <c r="I962" s="209">
        <f t="shared" si="140"/>
        <v>0.55286999999999986</v>
      </c>
      <c r="J962" s="209">
        <f t="shared" si="140"/>
        <v>94.4</v>
      </c>
      <c r="K962" s="209">
        <f t="shared" si="140"/>
        <v>28.1</v>
      </c>
      <c r="L962" s="209">
        <f t="shared" si="140"/>
        <v>1.3210000000000002</v>
      </c>
      <c r="M962" s="209">
        <f t="shared" si="140"/>
        <v>0</v>
      </c>
      <c r="N962" s="209" t="str">
        <f t="shared" si="140"/>
        <v/>
      </c>
      <c r="O962" s="209">
        <f t="shared" si="140"/>
        <v>3</v>
      </c>
      <c r="P962" s="209" t="str">
        <f t="shared" si="140"/>
        <v/>
      </c>
      <c r="Q962" s="209">
        <f t="shared" si="140"/>
        <v>21244.400000000001</v>
      </c>
      <c r="R962" s="209">
        <f t="shared" si="140"/>
        <v>0.43099999999999994</v>
      </c>
      <c r="S962" s="418" t="str">
        <f t="shared" si="140"/>
        <v/>
      </c>
      <c r="T962" s="209">
        <f t="shared" si="140"/>
        <v>0.51999999999999991</v>
      </c>
      <c r="U962" s="209">
        <f t="shared" si="140"/>
        <v>0.57000000000000006</v>
      </c>
      <c r="V962" s="209">
        <f t="shared" si="140"/>
        <v>80</v>
      </c>
      <c r="W962" s="209">
        <f t="shared" si="140"/>
        <v>170</v>
      </c>
      <c r="X962" s="209">
        <f t="shared" si="140"/>
        <v>36</v>
      </c>
      <c r="Y962" s="209">
        <f t="shared" si="140"/>
        <v>2</v>
      </c>
      <c r="Z962" s="209">
        <f t="shared" si="140"/>
        <v>3</v>
      </c>
      <c r="AA962" s="209" t="str">
        <f t="shared" si="140"/>
        <v/>
      </c>
      <c r="AB962" s="209">
        <f t="shared" si="140"/>
        <v>14</v>
      </c>
      <c r="AC962" s="209">
        <f t="shared" si="140"/>
        <v>42659.481481481482</v>
      </c>
      <c r="AD962" s="209">
        <f t="shared" si="140"/>
        <v>32963030593.407406</v>
      </c>
      <c r="AE962" s="209" t="str">
        <f t="shared" si="140"/>
        <v/>
      </c>
      <c r="AF962" s="209">
        <f t="shared" si="140"/>
        <v>0.56167037037037038</v>
      </c>
      <c r="AG962" s="209">
        <f t="shared" si="140"/>
        <v>90.703703703703709</v>
      </c>
      <c r="AH962" s="209">
        <f t="shared" si="140"/>
        <v>34</v>
      </c>
      <c r="AI962" s="209">
        <f t="shared" si="140"/>
        <v>0.9018518518518519</v>
      </c>
      <c r="AJ962" s="209">
        <f t="shared" si="140"/>
        <v>0</v>
      </c>
      <c r="AK962" s="209" t="str">
        <f t="shared" ref="AK962:BP962" si="141">IFERROR(AVERAGE(AK931:AK961),"")</f>
        <v/>
      </c>
      <c r="AL962" s="209">
        <f t="shared" si="141"/>
        <v>43</v>
      </c>
      <c r="AM962" s="209" t="str">
        <f t="shared" si="141"/>
        <v/>
      </c>
      <c r="AN962" s="209">
        <f t="shared" si="141"/>
        <v>21196.555555555555</v>
      </c>
      <c r="AO962" s="209">
        <f t="shared" si="141"/>
        <v>0.63666666666666671</v>
      </c>
      <c r="AP962" s="412" t="str">
        <f t="shared" si="141"/>
        <v/>
      </c>
      <c r="AQ962" s="209">
        <f t="shared" si="141"/>
        <v>0.51999999999999968</v>
      </c>
      <c r="AR962" s="209">
        <f t="shared" si="141"/>
        <v>0.57000000000000017</v>
      </c>
      <c r="AS962" s="209">
        <f t="shared" si="141"/>
        <v>80</v>
      </c>
      <c r="AT962" s="209">
        <f t="shared" si="141"/>
        <v>170</v>
      </c>
      <c r="AU962" s="209">
        <f t="shared" si="141"/>
        <v>36</v>
      </c>
      <c r="AV962" s="209">
        <f t="shared" si="141"/>
        <v>2</v>
      </c>
      <c r="AW962" s="209">
        <f t="shared" si="141"/>
        <v>3</v>
      </c>
      <c r="AX962" s="209" t="str">
        <f t="shared" si="141"/>
        <v/>
      </c>
      <c r="AY962" s="209">
        <f t="shared" si="141"/>
        <v>2.5</v>
      </c>
      <c r="AZ962" s="209">
        <f t="shared" si="141"/>
        <v>42655.75</v>
      </c>
      <c r="BA962" s="209" t="str">
        <f t="shared" si="141"/>
        <v/>
      </c>
      <c r="BB962" s="209" t="str">
        <f t="shared" si="141"/>
        <v/>
      </c>
      <c r="BC962" s="209">
        <f t="shared" si="141"/>
        <v>0.55237500000000006</v>
      </c>
      <c r="BD962" s="209">
        <f t="shared" si="141"/>
        <v>99.325000000000003</v>
      </c>
      <c r="BE962" s="209">
        <f t="shared" si="141"/>
        <v>32</v>
      </c>
      <c r="BF962" s="209">
        <f t="shared" si="141"/>
        <v>0</v>
      </c>
      <c r="BG962" s="209">
        <f t="shared" si="141"/>
        <v>0.1</v>
      </c>
      <c r="BH962" s="209">
        <f t="shared" si="141"/>
        <v>0.03</v>
      </c>
      <c r="BI962" s="209">
        <f t="shared" si="141"/>
        <v>1</v>
      </c>
      <c r="BJ962" s="209">
        <f t="shared" si="141"/>
        <v>5.0000000000000001E-3</v>
      </c>
      <c r="BK962" s="209" t="str">
        <f t="shared" si="141"/>
        <v/>
      </c>
      <c r="BL962" s="209">
        <f t="shared" si="141"/>
        <v>21327.25</v>
      </c>
      <c r="BM962" s="209">
        <f t="shared" si="141"/>
        <v>0.27500000000000002</v>
      </c>
      <c r="BN962" s="423" t="str">
        <f t="shared" si="141"/>
        <v/>
      </c>
      <c r="BO962" s="209">
        <f t="shared" si="141"/>
        <v>0.52</v>
      </c>
      <c r="BP962" s="209">
        <f t="shared" si="141"/>
        <v>0.56999999999999995</v>
      </c>
      <c r="BQ962" s="209">
        <f t="shared" ref="BQ962:BU962" si="142">IFERROR(AVERAGE(BQ931:BQ961),"")</f>
        <v>80</v>
      </c>
      <c r="BR962" s="209">
        <f t="shared" si="142"/>
        <v>170</v>
      </c>
      <c r="BS962" s="209">
        <f t="shared" si="142"/>
        <v>36</v>
      </c>
      <c r="BT962" s="209">
        <f t="shared" si="142"/>
        <v>2</v>
      </c>
      <c r="BU962" s="209">
        <f t="shared" si="142"/>
        <v>3</v>
      </c>
    </row>
    <row r="963" spans="1:74" ht="15.75" x14ac:dyDescent="0.25">
      <c r="A963" s="44">
        <f>A962</f>
        <v>2016</v>
      </c>
      <c r="B963" s="44" t="str">
        <f>B962</f>
        <v>NOVIEMBRE</v>
      </c>
      <c r="C963" s="44">
        <v>2</v>
      </c>
      <c r="D963" s="44" t="str">
        <f t="shared" ref="D963:D993" si="143">B962&amp;" "&amp;A962&amp;" / "&amp;C962</f>
        <v>NOVIEMBRE 2016 / 1</v>
      </c>
      <c r="E963" s="586">
        <v>1</v>
      </c>
      <c r="F963" s="484">
        <v>42675</v>
      </c>
      <c r="G963" s="483">
        <v>890000068048</v>
      </c>
      <c r="H963" s="483" t="s">
        <v>19</v>
      </c>
      <c r="I963" s="475">
        <v>0.55759999999999998</v>
      </c>
      <c r="J963" s="476">
        <v>90</v>
      </c>
      <c r="K963" s="476">
        <v>28</v>
      </c>
      <c r="L963" s="476">
        <v>1.76</v>
      </c>
      <c r="M963" s="476">
        <v>0</v>
      </c>
      <c r="N963" s="477" t="s">
        <v>20</v>
      </c>
      <c r="O963" s="476">
        <v>3</v>
      </c>
      <c r="P963" s="477" t="s">
        <v>21</v>
      </c>
      <c r="Q963" s="478">
        <v>21221</v>
      </c>
      <c r="R963" s="476">
        <v>0.65</v>
      </c>
      <c r="S963" s="504"/>
      <c r="T963" s="505">
        <v>0.52</v>
      </c>
      <c r="U963" s="505">
        <v>0.56999999999999995</v>
      </c>
      <c r="V963" s="504">
        <v>80</v>
      </c>
      <c r="W963" s="504">
        <v>170</v>
      </c>
      <c r="X963" s="504">
        <v>36</v>
      </c>
      <c r="Y963" s="504">
        <v>2</v>
      </c>
      <c r="Z963" s="504">
        <v>3</v>
      </c>
      <c r="AB963" s="488">
        <v>1</v>
      </c>
      <c r="AC963" s="495">
        <v>42675</v>
      </c>
      <c r="AD963" s="489">
        <v>68051</v>
      </c>
      <c r="AE963" s="490" t="s">
        <v>148</v>
      </c>
      <c r="AF963" s="491">
        <v>0.56489999999999996</v>
      </c>
      <c r="AG963" s="491">
        <v>85</v>
      </c>
      <c r="AH963" s="491">
        <v>34</v>
      </c>
      <c r="AI963" s="492">
        <v>0.93</v>
      </c>
      <c r="AJ963" s="492">
        <v>0</v>
      </c>
      <c r="AK963" s="493" t="s">
        <v>20</v>
      </c>
      <c r="AL963" s="491">
        <v>43</v>
      </c>
      <c r="AM963" s="493" t="s">
        <v>35</v>
      </c>
      <c r="AN963" s="492">
        <v>21182</v>
      </c>
      <c r="AO963" s="492">
        <v>0.57999999999999996</v>
      </c>
      <c r="AP963" s="397"/>
      <c r="AQ963" s="505">
        <v>0.52</v>
      </c>
      <c r="AR963" s="505">
        <v>0.56999999999999995</v>
      </c>
      <c r="AS963" s="504">
        <v>80</v>
      </c>
      <c r="AT963" s="504">
        <v>170</v>
      </c>
      <c r="AU963" s="504">
        <v>36</v>
      </c>
      <c r="AV963" s="504">
        <v>2</v>
      </c>
      <c r="AW963" s="504">
        <v>3</v>
      </c>
      <c r="AY963" s="586">
        <v>1</v>
      </c>
      <c r="AZ963" s="588">
        <v>42682</v>
      </c>
      <c r="BA963" s="400"/>
      <c r="BB963" s="400"/>
      <c r="BC963" s="550">
        <v>0.55579999999999996</v>
      </c>
      <c r="BD963" s="564">
        <v>99</v>
      </c>
      <c r="BE963" s="521">
        <f>((9/5)*BF963)+32</f>
        <v>32.9</v>
      </c>
      <c r="BF963" s="521">
        <v>0.5</v>
      </c>
      <c r="BG963" s="564">
        <v>0.1</v>
      </c>
      <c r="BH963" s="564">
        <v>0.01</v>
      </c>
      <c r="BI963" s="564">
        <v>1</v>
      </c>
      <c r="BJ963" s="565">
        <v>5.0000000000000001E-3</v>
      </c>
      <c r="BK963" s="550" t="s">
        <v>37</v>
      </c>
      <c r="BL963" s="564">
        <v>21291</v>
      </c>
      <c r="BM963" s="564">
        <v>0.3</v>
      </c>
      <c r="BN963" s="694"/>
      <c r="BO963" s="505">
        <v>0.52</v>
      </c>
      <c r="BP963" s="505">
        <v>0.56999999999999995</v>
      </c>
      <c r="BQ963" s="504">
        <v>80</v>
      </c>
      <c r="BR963" s="504">
        <v>170</v>
      </c>
      <c r="BS963" s="504">
        <v>36</v>
      </c>
      <c r="BT963" s="504">
        <v>2</v>
      </c>
      <c r="BU963" s="504">
        <v>3</v>
      </c>
    </row>
    <row r="964" spans="1:74" ht="15.75" x14ac:dyDescent="0.25">
      <c r="A964" s="44">
        <f t="shared" ref="A964:B992" si="144">A963</f>
        <v>2016</v>
      </c>
      <c r="B964" s="44" t="str">
        <f t="shared" si="144"/>
        <v>NOVIEMBRE</v>
      </c>
      <c r="C964" s="44">
        <v>3</v>
      </c>
      <c r="D964" s="44" t="str">
        <f t="shared" si="143"/>
        <v>NOVIEMBRE 2016 / 2</v>
      </c>
      <c r="E964" s="586">
        <v>2</v>
      </c>
      <c r="F964" s="484">
        <v>42678</v>
      </c>
      <c r="G964" s="483">
        <v>68103</v>
      </c>
      <c r="H964" s="483" t="s">
        <v>19</v>
      </c>
      <c r="I964" s="475">
        <v>0.55700000000000005</v>
      </c>
      <c r="J964" s="476">
        <v>90</v>
      </c>
      <c r="K964" s="476">
        <v>28</v>
      </c>
      <c r="L964" s="476">
        <v>1.76</v>
      </c>
      <c r="M964" s="476">
        <v>0</v>
      </c>
      <c r="N964" s="477" t="s">
        <v>20</v>
      </c>
      <c r="O964" s="476">
        <v>3</v>
      </c>
      <c r="P964" s="477" t="s">
        <v>21</v>
      </c>
      <c r="Q964" s="478">
        <v>21214</v>
      </c>
      <c r="R964" s="476">
        <v>0.66</v>
      </c>
      <c r="S964" s="504"/>
      <c r="T964" s="505">
        <v>0.52</v>
      </c>
      <c r="U964" s="505">
        <v>0.56999999999999995</v>
      </c>
      <c r="V964" s="504">
        <v>80</v>
      </c>
      <c r="W964" s="504">
        <v>170</v>
      </c>
      <c r="X964" s="504">
        <v>36</v>
      </c>
      <c r="Y964" s="504">
        <v>2</v>
      </c>
      <c r="Z964" s="504">
        <v>3</v>
      </c>
      <c r="AB964" s="488">
        <v>2</v>
      </c>
      <c r="AC964" s="495">
        <v>42676</v>
      </c>
      <c r="AD964" s="489">
        <v>68070</v>
      </c>
      <c r="AE964" s="490" t="s">
        <v>148</v>
      </c>
      <c r="AF964" s="491">
        <v>0.56389999999999996</v>
      </c>
      <c r="AG964" s="491">
        <v>87</v>
      </c>
      <c r="AH964" s="491">
        <v>34</v>
      </c>
      <c r="AI964" s="492">
        <v>0.87</v>
      </c>
      <c r="AJ964" s="492">
        <v>0</v>
      </c>
      <c r="AK964" s="493" t="s">
        <v>20</v>
      </c>
      <c r="AL964" s="491">
        <v>43</v>
      </c>
      <c r="AM964" s="493" t="s">
        <v>35</v>
      </c>
      <c r="AN964" s="492">
        <v>21186</v>
      </c>
      <c r="AO964" s="492">
        <v>0.57999999999999996</v>
      </c>
      <c r="AP964" s="397"/>
      <c r="AQ964" s="505">
        <v>0.52</v>
      </c>
      <c r="AR964" s="505">
        <v>0.56999999999999995</v>
      </c>
      <c r="AS964" s="504">
        <v>80</v>
      </c>
      <c r="AT964" s="504">
        <v>170</v>
      </c>
      <c r="AU964" s="504">
        <v>36</v>
      </c>
      <c r="AV964" s="504">
        <v>2</v>
      </c>
      <c r="AW964" s="504">
        <v>3</v>
      </c>
      <c r="AY964" s="586">
        <v>2</v>
      </c>
      <c r="AZ964" s="588">
        <v>42688</v>
      </c>
      <c r="BA964" s="400"/>
      <c r="BB964" s="400"/>
      <c r="BC964" s="550">
        <v>0.5585</v>
      </c>
      <c r="BD964" s="564">
        <v>94</v>
      </c>
      <c r="BE964" s="521">
        <f t="shared" ref="BE964:BE966" si="145">((9/5)*BF964)+32</f>
        <v>32.9</v>
      </c>
      <c r="BF964" s="521">
        <v>0.5</v>
      </c>
      <c r="BG964" s="564">
        <v>0.2</v>
      </c>
      <c r="BH964" s="564">
        <v>0.01</v>
      </c>
      <c r="BI964" s="564">
        <v>1</v>
      </c>
      <c r="BJ964" s="565">
        <v>5.0000000000000001E-3</v>
      </c>
      <c r="BK964" s="550" t="s">
        <v>37</v>
      </c>
      <c r="BL964" s="564">
        <v>21271</v>
      </c>
      <c r="BM964" s="564">
        <v>0.3</v>
      </c>
      <c r="BN964" s="694"/>
      <c r="BO964" s="505">
        <v>0.52</v>
      </c>
      <c r="BP964" s="505">
        <v>0.56999999999999995</v>
      </c>
      <c r="BQ964" s="504">
        <v>80</v>
      </c>
      <c r="BR964" s="504">
        <v>170</v>
      </c>
      <c r="BS964" s="504">
        <v>36</v>
      </c>
      <c r="BT964" s="504">
        <v>2</v>
      </c>
      <c r="BU964" s="504">
        <v>3</v>
      </c>
    </row>
    <row r="965" spans="1:74" ht="15.75" x14ac:dyDescent="0.25">
      <c r="A965" s="44">
        <f t="shared" si="144"/>
        <v>2016</v>
      </c>
      <c r="B965" s="44" t="str">
        <f t="shared" si="144"/>
        <v>NOVIEMBRE</v>
      </c>
      <c r="C965" s="44">
        <v>4</v>
      </c>
      <c r="D965" s="44" t="str">
        <f t="shared" si="143"/>
        <v>NOVIEMBRE 2016 / 3</v>
      </c>
      <c r="E965" s="586">
        <v>3</v>
      </c>
      <c r="F965" s="484">
        <v>42681</v>
      </c>
      <c r="G965" s="504">
        <v>68161</v>
      </c>
      <c r="H965" s="483" t="s">
        <v>19</v>
      </c>
      <c r="I965" s="475">
        <v>0.55620000000000003</v>
      </c>
      <c r="J965" s="476">
        <v>90</v>
      </c>
      <c r="K965" s="476">
        <v>28</v>
      </c>
      <c r="L965" s="476">
        <v>1.62</v>
      </c>
      <c r="M965" s="476">
        <v>0</v>
      </c>
      <c r="N965" s="477" t="s">
        <v>20</v>
      </c>
      <c r="O965" s="476">
        <v>3</v>
      </c>
      <c r="P965" s="477" t="s">
        <v>21</v>
      </c>
      <c r="Q965" s="478">
        <v>21229</v>
      </c>
      <c r="R965" s="476">
        <v>0.56000000000000005</v>
      </c>
      <c r="S965" s="505"/>
      <c r="T965" s="505">
        <v>0.52</v>
      </c>
      <c r="U965" s="505">
        <v>0.56999999999999995</v>
      </c>
      <c r="V965" s="504">
        <v>80</v>
      </c>
      <c r="W965" s="504">
        <v>170</v>
      </c>
      <c r="X965" s="504">
        <v>36</v>
      </c>
      <c r="Y965" s="504">
        <v>2</v>
      </c>
      <c r="Z965" s="504">
        <v>3</v>
      </c>
      <c r="AB965" s="488">
        <v>3</v>
      </c>
      <c r="AC965" s="495">
        <v>42677</v>
      </c>
      <c r="AD965" s="489">
        <v>68093</v>
      </c>
      <c r="AE965" s="490" t="s">
        <v>148</v>
      </c>
      <c r="AF965" s="491">
        <v>0.56230000000000002</v>
      </c>
      <c r="AG965" s="491">
        <v>90</v>
      </c>
      <c r="AH965" s="491">
        <v>34</v>
      </c>
      <c r="AI965" s="492">
        <v>0.86</v>
      </c>
      <c r="AJ965" s="492">
        <v>0</v>
      </c>
      <c r="AK965" s="493" t="s">
        <v>20</v>
      </c>
      <c r="AL965" s="491">
        <v>43</v>
      </c>
      <c r="AM965" s="493" t="s">
        <v>35</v>
      </c>
      <c r="AN965" s="492">
        <v>21191</v>
      </c>
      <c r="AO965" s="492">
        <v>0.72</v>
      </c>
      <c r="AP965" s="397"/>
      <c r="AQ965" s="505">
        <v>0.52</v>
      </c>
      <c r="AR965" s="505">
        <v>0.56999999999999995</v>
      </c>
      <c r="AS965" s="504">
        <v>80</v>
      </c>
      <c r="AT965" s="504">
        <v>170</v>
      </c>
      <c r="AU965" s="504">
        <v>36</v>
      </c>
      <c r="AV965" s="504">
        <v>2</v>
      </c>
      <c r="AW965" s="504">
        <v>3</v>
      </c>
      <c r="AY965" s="586">
        <v>3</v>
      </c>
      <c r="AZ965" s="588">
        <v>42695</v>
      </c>
      <c r="BA965" s="400"/>
      <c r="BB965" s="400"/>
      <c r="BC965" s="550">
        <v>0.55210000000000004</v>
      </c>
      <c r="BD965" s="564">
        <v>106</v>
      </c>
      <c r="BE965" s="521">
        <f t="shared" si="145"/>
        <v>32.9</v>
      </c>
      <c r="BF965" s="521">
        <v>0.5</v>
      </c>
      <c r="BG965" s="564">
        <v>0.1</v>
      </c>
      <c r="BH965" s="564">
        <v>0.01</v>
      </c>
      <c r="BI965" s="564">
        <v>1</v>
      </c>
      <c r="BJ965" s="565">
        <v>5.0000000000000001E-3</v>
      </c>
      <c r="BK965" s="550" t="s">
        <v>37</v>
      </c>
      <c r="BL965" s="564">
        <v>21319</v>
      </c>
      <c r="BM965" s="564">
        <v>0.3</v>
      </c>
      <c r="BN965" s="694"/>
      <c r="BO965" s="505">
        <v>0.52</v>
      </c>
      <c r="BP965" s="505">
        <v>0.56999999999999995</v>
      </c>
      <c r="BQ965" s="504">
        <v>80</v>
      </c>
      <c r="BR965" s="504">
        <v>170</v>
      </c>
      <c r="BS965" s="504">
        <v>36</v>
      </c>
      <c r="BT965" s="504">
        <v>2</v>
      </c>
      <c r="BU965" s="504">
        <v>3</v>
      </c>
    </row>
    <row r="966" spans="1:74" ht="15.75" x14ac:dyDescent="0.25">
      <c r="A966" s="44">
        <f t="shared" si="144"/>
        <v>2016</v>
      </c>
      <c r="B966" s="44" t="str">
        <f t="shared" si="144"/>
        <v>NOVIEMBRE</v>
      </c>
      <c r="C966" s="44">
        <v>5</v>
      </c>
      <c r="D966" s="44" t="str">
        <f t="shared" si="143"/>
        <v>NOVIEMBRE 2016 / 4</v>
      </c>
      <c r="E966" s="586">
        <v>4</v>
      </c>
      <c r="F966" s="484">
        <v>42684</v>
      </c>
      <c r="G966" s="483">
        <v>68235</v>
      </c>
      <c r="H966" s="483" t="s">
        <v>19</v>
      </c>
      <c r="I966" s="475">
        <v>0.55549999999999999</v>
      </c>
      <c r="J966" s="476">
        <v>90</v>
      </c>
      <c r="K966" s="476">
        <v>28</v>
      </c>
      <c r="L966" s="476">
        <v>1.7</v>
      </c>
      <c r="M966" s="476">
        <v>0</v>
      </c>
      <c r="N966" s="477" t="s">
        <v>20</v>
      </c>
      <c r="O966" s="476">
        <v>3</v>
      </c>
      <c r="P966" s="477" t="s">
        <v>21</v>
      </c>
      <c r="Q966" s="478">
        <v>21233</v>
      </c>
      <c r="R966" s="476">
        <v>0.54</v>
      </c>
      <c r="S966" s="505"/>
      <c r="T966" s="505">
        <v>0.52</v>
      </c>
      <c r="U966" s="505">
        <v>0.56999999999999995</v>
      </c>
      <c r="V966" s="504">
        <v>80</v>
      </c>
      <c r="W966" s="504">
        <v>170</v>
      </c>
      <c r="X966" s="504">
        <v>36</v>
      </c>
      <c r="Y966" s="504">
        <v>2</v>
      </c>
      <c r="Z966" s="504">
        <v>3</v>
      </c>
      <c r="AB966" s="488">
        <v>4</v>
      </c>
      <c r="AC966" s="495">
        <v>42678</v>
      </c>
      <c r="AD966" s="489">
        <v>68124</v>
      </c>
      <c r="AE966" s="490" t="s">
        <v>36</v>
      </c>
      <c r="AF966" s="491">
        <v>0.56259999999999999</v>
      </c>
      <c r="AG966" s="491">
        <v>89</v>
      </c>
      <c r="AH966" s="491">
        <v>34</v>
      </c>
      <c r="AI966" s="492">
        <v>0.88</v>
      </c>
      <c r="AJ966" s="492">
        <v>0</v>
      </c>
      <c r="AK966" s="493" t="s">
        <v>20</v>
      </c>
      <c r="AL966" s="491">
        <v>43</v>
      </c>
      <c r="AM966" s="493" t="s">
        <v>35</v>
      </c>
      <c r="AN966" s="492">
        <v>21188</v>
      </c>
      <c r="AO966" s="492">
        <v>0.8</v>
      </c>
      <c r="AP966" s="397"/>
      <c r="AQ966" s="505">
        <v>0.52</v>
      </c>
      <c r="AR966" s="505">
        <v>0.56999999999999995</v>
      </c>
      <c r="AS966" s="504">
        <v>80</v>
      </c>
      <c r="AT966" s="504">
        <v>170</v>
      </c>
      <c r="AU966" s="504">
        <v>36</v>
      </c>
      <c r="AV966" s="504">
        <v>2</v>
      </c>
      <c r="AW966" s="504">
        <v>3</v>
      </c>
      <c r="AY966" s="586">
        <v>4</v>
      </c>
      <c r="AZ966" s="588">
        <v>42702</v>
      </c>
      <c r="BA966" s="400"/>
      <c r="BB966" s="400"/>
      <c r="BC966" s="550">
        <v>0.56200000000000006</v>
      </c>
      <c r="BD966" s="564">
        <v>94</v>
      </c>
      <c r="BE966" s="521">
        <f t="shared" si="145"/>
        <v>32.9</v>
      </c>
      <c r="BF966" s="521">
        <v>0.5</v>
      </c>
      <c r="BG966" s="564">
        <v>0.4</v>
      </c>
      <c r="BH966" s="564">
        <v>0.01</v>
      </c>
      <c r="BI966" s="564">
        <v>1</v>
      </c>
      <c r="BJ966" s="565">
        <v>5.0000000000000001E-3</v>
      </c>
      <c r="BK966" s="550" t="s">
        <v>37</v>
      </c>
      <c r="BL966" s="564">
        <v>21326</v>
      </c>
      <c r="BM966" s="564">
        <v>0.3</v>
      </c>
      <c r="BN966" s="694"/>
      <c r="BO966" s="505">
        <v>0.52</v>
      </c>
      <c r="BP966" s="505">
        <v>0.56999999999999995</v>
      </c>
      <c r="BQ966" s="504">
        <v>80</v>
      </c>
      <c r="BR966" s="504">
        <v>170</v>
      </c>
      <c r="BS966" s="504">
        <v>36</v>
      </c>
      <c r="BT966" s="504">
        <v>2</v>
      </c>
      <c r="BU966" s="504">
        <v>3</v>
      </c>
    </row>
    <row r="967" spans="1:74" ht="15.75" x14ac:dyDescent="0.25">
      <c r="A967" s="44">
        <f t="shared" si="144"/>
        <v>2016</v>
      </c>
      <c r="B967" s="44" t="str">
        <f t="shared" si="144"/>
        <v>NOVIEMBRE</v>
      </c>
      <c r="C967" s="44">
        <v>6</v>
      </c>
      <c r="D967" s="44" t="str">
        <f t="shared" si="143"/>
        <v>NOVIEMBRE 2016 / 5</v>
      </c>
      <c r="E967" s="586">
        <v>5</v>
      </c>
      <c r="F967" s="484">
        <v>42685</v>
      </c>
      <c r="G967" s="483">
        <v>68263</v>
      </c>
      <c r="H967" s="483" t="s">
        <v>19</v>
      </c>
      <c r="I967" s="475">
        <v>0.5575</v>
      </c>
      <c r="J967" s="476">
        <v>88</v>
      </c>
      <c r="K967" s="476">
        <v>28</v>
      </c>
      <c r="L967" s="476">
        <v>1.98</v>
      </c>
      <c r="M967" s="476">
        <v>0</v>
      </c>
      <c r="N967" s="477" t="s">
        <v>20</v>
      </c>
      <c r="O967" s="476">
        <v>3</v>
      </c>
      <c r="P967" s="477" t="s">
        <v>21</v>
      </c>
      <c r="Q967" s="478">
        <v>21235</v>
      </c>
      <c r="R967" s="476">
        <v>0.54</v>
      </c>
      <c r="S967" s="505"/>
      <c r="T967" s="505">
        <v>0.52</v>
      </c>
      <c r="U967" s="505">
        <v>0.56999999999999995</v>
      </c>
      <c r="V967" s="504">
        <v>80</v>
      </c>
      <c r="W967" s="504">
        <v>170</v>
      </c>
      <c r="X967" s="504">
        <v>36</v>
      </c>
      <c r="Y967" s="504">
        <v>2</v>
      </c>
      <c r="Z967" s="504">
        <v>3</v>
      </c>
      <c r="AB967" s="488">
        <v>5</v>
      </c>
      <c r="AC967" s="495">
        <v>42679</v>
      </c>
      <c r="AD967" s="489">
        <v>68134</v>
      </c>
      <c r="AE967" s="490" t="s">
        <v>148</v>
      </c>
      <c r="AF967" s="491">
        <v>0.56220000000000003</v>
      </c>
      <c r="AG967" s="491">
        <v>90</v>
      </c>
      <c r="AH967" s="491">
        <v>34</v>
      </c>
      <c r="AI967" s="492">
        <v>1.1000000000000001</v>
      </c>
      <c r="AJ967" s="492">
        <v>0</v>
      </c>
      <c r="AK967" s="493" t="s">
        <v>20</v>
      </c>
      <c r="AL967" s="491">
        <v>43</v>
      </c>
      <c r="AM967" s="493" t="s">
        <v>35</v>
      </c>
      <c r="AN967" s="492">
        <v>21193</v>
      </c>
      <c r="AO967" s="492">
        <v>0.63</v>
      </c>
      <c r="AP967" s="397"/>
      <c r="AQ967" s="505">
        <v>0.52</v>
      </c>
      <c r="AR967" s="505">
        <v>0.56999999999999995</v>
      </c>
      <c r="AS967" s="504">
        <v>80</v>
      </c>
      <c r="AT967" s="504">
        <v>170</v>
      </c>
      <c r="AU967" s="504">
        <v>36</v>
      </c>
      <c r="AV967" s="504">
        <v>2</v>
      </c>
      <c r="AW967" s="504">
        <v>3</v>
      </c>
    </row>
    <row r="968" spans="1:74" ht="15.75" x14ac:dyDescent="0.25">
      <c r="A968" s="44">
        <f t="shared" si="144"/>
        <v>2016</v>
      </c>
      <c r="B968" s="44" t="str">
        <f t="shared" si="144"/>
        <v>NOVIEMBRE</v>
      </c>
      <c r="C968" s="44">
        <v>7</v>
      </c>
      <c r="D968" s="44" t="str">
        <f t="shared" si="143"/>
        <v>NOVIEMBRE 2016 / 6</v>
      </c>
      <c r="E968" s="586">
        <v>6</v>
      </c>
      <c r="F968" s="484">
        <v>42687</v>
      </c>
      <c r="G968" s="485">
        <v>68315</v>
      </c>
      <c r="H968" s="485" t="s">
        <v>19</v>
      </c>
      <c r="I968" s="479">
        <v>0.55649999999999999</v>
      </c>
      <c r="J968" s="480">
        <v>100</v>
      </c>
      <c r="K968" s="476">
        <v>28</v>
      </c>
      <c r="L968" s="480">
        <v>1.78</v>
      </c>
      <c r="M968" s="480">
        <v>0</v>
      </c>
      <c r="N968" s="479" t="s">
        <v>20</v>
      </c>
      <c r="O968" s="480">
        <v>3</v>
      </c>
      <c r="P968" s="481" t="s">
        <v>21</v>
      </c>
      <c r="Q968" s="478">
        <v>21230</v>
      </c>
      <c r="R968" s="479">
        <v>0.5</v>
      </c>
      <c r="S968" s="505"/>
      <c r="T968" s="505">
        <v>0.52</v>
      </c>
      <c r="U968" s="505">
        <v>0.56999999999999995</v>
      </c>
      <c r="V968" s="504">
        <v>80</v>
      </c>
      <c r="W968" s="504">
        <v>170</v>
      </c>
      <c r="X968" s="504">
        <v>36</v>
      </c>
      <c r="Y968" s="504">
        <v>2</v>
      </c>
      <c r="Z968" s="504">
        <v>3</v>
      </c>
      <c r="AB968" s="488">
        <v>6</v>
      </c>
      <c r="AC968" s="495">
        <v>42681</v>
      </c>
      <c r="AD968" s="489">
        <v>68156</v>
      </c>
      <c r="AE968" s="490" t="s">
        <v>36</v>
      </c>
      <c r="AF968" s="491">
        <v>0.56230000000000002</v>
      </c>
      <c r="AG968" s="491">
        <v>90</v>
      </c>
      <c r="AH968" s="491">
        <v>34</v>
      </c>
      <c r="AI968" s="492">
        <v>0.83</v>
      </c>
      <c r="AJ968" s="492">
        <v>0</v>
      </c>
      <c r="AK968" s="493" t="s">
        <v>20</v>
      </c>
      <c r="AL968" s="491">
        <v>43</v>
      </c>
      <c r="AM968" s="493" t="s">
        <v>35</v>
      </c>
      <c r="AN968" s="492">
        <v>21188</v>
      </c>
      <c r="AO968" s="492">
        <v>0.9</v>
      </c>
      <c r="AP968" s="397"/>
      <c r="AQ968" s="505">
        <v>0.52</v>
      </c>
      <c r="AR968" s="505">
        <v>0.56999999999999995</v>
      </c>
      <c r="AS968" s="504">
        <v>80</v>
      </c>
      <c r="AT968" s="504">
        <v>170</v>
      </c>
      <c r="AU968" s="504">
        <v>36</v>
      </c>
      <c r="AV968" s="504">
        <v>2</v>
      </c>
      <c r="AW968" s="504">
        <v>3</v>
      </c>
    </row>
    <row r="969" spans="1:74" ht="15.75" x14ac:dyDescent="0.25">
      <c r="A969" s="44">
        <f t="shared" si="144"/>
        <v>2016</v>
      </c>
      <c r="B969" s="44" t="str">
        <f t="shared" si="144"/>
        <v>NOVIEMBRE</v>
      </c>
      <c r="C969" s="44">
        <v>8</v>
      </c>
      <c r="D969" s="44" t="str">
        <f t="shared" si="143"/>
        <v>NOVIEMBRE 2016 / 7</v>
      </c>
      <c r="E969" s="586">
        <v>7</v>
      </c>
      <c r="F969" s="484">
        <v>42691</v>
      </c>
      <c r="G969" s="485">
        <v>68391</v>
      </c>
      <c r="H969" s="485" t="s">
        <v>19</v>
      </c>
      <c r="I969" s="479">
        <v>0.55579999999999996</v>
      </c>
      <c r="J969" s="476">
        <v>92</v>
      </c>
      <c r="K969" s="476">
        <v>28</v>
      </c>
      <c r="L969" s="480">
        <v>1.87</v>
      </c>
      <c r="M969" s="480">
        <v>0</v>
      </c>
      <c r="N969" s="479" t="s">
        <v>20</v>
      </c>
      <c r="O969" s="482">
        <v>3</v>
      </c>
      <c r="P969" s="481" t="s">
        <v>21</v>
      </c>
      <c r="Q969" s="478">
        <v>21244</v>
      </c>
      <c r="R969" s="479">
        <v>0.69</v>
      </c>
      <c r="S969" s="505"/>
      <c r="T969" s="505">
        <v>0.52</v>
      </c>
      <c r="U969" s="505">
        <v>0.56999999999999995</v>
      </c>
      <c r="V969" s="504">
        <v>80</v>
      </c>
      <c r="W969" s="504">
        <v>170</v>
      </c>
      <c r="X969" s="504">
        <v>36</v>
      </c>
      <c r="Y969" s="504">
        <v>2</v>
      </c>
      <c r="Z969" s="504">
        <v>3</v>
      </c>
      <c r="AB969" s="488">
        <v>7</v>
      </c>
      <c r="AC969" s="495">
        <v>42682</v>
      </c>
      <c r="AD969" s="489">
        <v>68203</v>
      </c>
      <c r="AE969" s="490" t="s">
        <v>148</v>
      </c>
      <c r="AF969" s="494">
        <v>0.5585</v>
      </c>
      <c r="AG969" s="491">
        <v>98</v>
      </c>
      <c r="AH969" s="491">
        <v>34</v>
      </c>
      <c r="AI969" s="492">
        <v>0.81</v>
      </c>
      <c r="AJ969" s="492">
        <v>0</v>
      </c>
      <c r="AK969" s="493" t="s">
        <v>20</v>
      </c>
      <c r="AL969" s="491">
        <v>43</v>
      </c>
      <c r="AM969" s="493" t="s">
        <v>35</v>
      </c>
      <c r="AN969" s="492">
        <v>21207</v>
      </c>
      <c r="AO969" s="492">
        <v>0.96</v>
      </c>
      <c r="AP969" s="397"/>
      <c r="AQ969" s="505">
        <v>0.52</v>
      </c>
      <c r="AR969" s="505">
        <v>0.56999999999999995</v>
      </c>
      <c r="AS969" s="504">
        <v>80</v>
      </c>
      <c r="AT969" s="504">
        <v>170</v>
      </c>
      <c r="AU969" s="504">
        <v>36</v>
      </c>
      <c r="AV969" s="504">
        <v>2</v>
      </c>
      <c r="AW969" s="504">
        <v>3</v>
      </c>
    </row>
    <row r="970" spans="1:74" ht="15.75" x14ac:dyDescent="0.25">
      <c r="A970" s="44">
        <f t="shared" si="144"/>
        <v>2016</v>
      </c>
      <c r="B970" s="44" t="str">
        <f t="shared" si="144"/>
        <v>NOVIEMBRE</v>
      </c>
      <c r="C970" s="44">
        <v>9</v>
      </c>
      <c r="D970" s="44" t="str">
        <f t="shared" si="143"/>
        <v>NOVIEMBRE 2016 / 8</v>
      </c>
      <c r="E970" s="586">
        <v>8</v>
      </c>
      <c r="F970" s="484">
        <v>42694</v>
      </c>
      <c r="G970" s="485">
        <v>68455</v>
      </c>
      <c r="H970" s="485" t="s">
        <v>19</v>
      </c>
      <c r="I970" s="479">
        <v>0.54769999999999996</v>
      </c>
      <c r="J970" s="476">
        <v>104</v>
      </c>
      <c r="K970" s="476">
        <v>28</v>
      </c>
      <c r="L970" s="480">
        <v>1.46</v>
      </c>
      <c r="M970" s="480">
        <v>0</v>
      </c>
      <c r="N970" s="479" t="s">
        <v>20</v>
      </c>
      <c r="O970" s="482">
        <v>3</v>
      </c>
      <c r="P970" s="481" t="s">
        <v>21</v>
      </c>
      <c r="Q970" s="478">
        <v>21270</v>
      </c>
      <c r="R970" s="479">
        <v>1.17</v>
      </c>
      <c r="S970" s="505"/>
      <c r="T970" s="505">
        <v>0.52</v>
      </c>
      <c r="U970" s="505">
        <v>0.56999999999999995</v>
      </c>
      <c r="V970" s="504">
        <v>80</v>
      </c>
      <c r="W970" s="504">
        <v>170</v>
      </c>
      <c r="X970" s="504">
        <v>36</v>
      </c>
      <c r="Y970" s="504">
        <v>2</v>
      </c>
      <c r="Z970" s="504">
        <v>3</v>
      </c>
      <c r="AB970" s="488">
        <v>8</v>
      </c>
      <c r="AC970" s="495">
        <v>42683</v>
      </c>
      <c r="AD970" s="489">
        <v>68221</v>
      </c>
      <c r="AE970" s="490" t="s">
        <v>148</v>
      </c>
      <c r="AF970" s="494">
        <v>0.56210000000000004</v>
      </c>
      <c r="AG970" s="491">
        <v>91</v>
      </c>
      <c r="AH970" s="491">
        <v>34</v>
      </c>
      <c r="AI970" s="492">
        <v>0.82</v>
      </c>
      <c r="AJ970" s="492">
        <v>0</v>
      </c>
      <c r="AK970" s="493" t="s">
        <v>20</v>
      </c>
      <c r="AL970" s="491">
        <v>43</v>
      </c>
      <c r="AM970" s="493" t="s">
        <v>35</v>
      </c>
      <c r="AN970" s="492">
        <v>21189</v>
      </c>
      <c r="AO970" s="492">
        <v>0.61</v>
      </c>
      <c r="AP970" s="397"/>
      <c r="AQ970" s="505">
        <v>0.52</v>
      </c>
      <c r="AR970" s="505">
        <v>0.56999999999999995</v>
      </c>
      <c r="AS970" s="504">
        <v>80</v>
      </c>
      <c r="AT970" s="504">
        <v>170</v>
      </c>
      <c r="AU970" s="504">
        <v>36</v>
      </c>
      <c r="AV970" s="504">
        <v>2</v>
      </c>
      <c r="AW970" s="504">
        <v>3</v>
      </c>
    </row>
    <row r="971" spans="1:74" ht="15.75" x14ac:dyDescent="0.25">
      <c r="A971" s="44">
        <f t="shared" si="144"/>
        <v>2016</v>
      </c>
      <c r="B971" s="44" t="str">
        <f t="shared" si="144"/>
        <v>NOVIEMBRE</v>
      </c>
      <c r="C971" s="44">
        <v>10</v>
      </c>
      <c r="D971" s="44" t="str">
        <f t="shared" si="143"/>
        <v>NOVIEMBRE 2016 / 9</v>
      </c>
      <c r="E971" s="586">
        <v>9</v>
      </c>
      <c r="F971" s="484">
        <v>42697</v>
      </c>
      <c r="G971" s="485">
        <v>68679</v>
      </c>
      <c r="H971" s="485" t="s">
        <v>19</v>
      </c>
      <c r="I971" s="479">
        <v>0.55149999999999999</v>
      </c>
      <c r="J971" s="476">
        <v>102</v>
      </c>
      <c r="K971" s="476">
        <v>28</v>
      </c>
      <c r="L971" s="480">
        <v>1.82</v>
      </c>
      <c r="M971" s="480">
        <v>0</v>
      </c>
      <c r="N971" s="479" t="s">
        <v>20</v>
      </c>
      <c r="O971" s="482">
        <v>3</v>
      </c>
      <c r="P971" s="481" t="s">
        <v>21</v>
      </c>
      <c r="Q971" s="478">
        <v>21250</v>
      </c>
      <c r="R971" s="479">
        <v>0.83</v>
      </c>
      <c r="S971" s="505"/>
      <c r="T971" s="505">
        <v>0.52</v>
      </c>
      <c r="U971" s="505">
        <v>0.56999999999999995</v>
      </c>
      <c r="V971" s="504">
        <v>80</v>
      </c>
      <c r="W971" s="504">
        <v>170</v>
      </c>
      <c r="X971" s="504">
        <v>36</v>
      </c>
      <c r="Y971" s="504">
        <v>2</v>
      </c>
      <c r="Z971" s="504">
        <v>3</v>
      </c>
      <c r="AB971" s="488">
        <v>9</v>
      </c>
      <c r="AC971" s="495">
        <v>42684</v>
      </c>
      <c r="AD971" s="489">
        <v>68254</v>
      </c>
      <c r="AE971" s="490" t="s">
        <v>148</v>
      </c>
      <c r="AF971" s="491">
        <v>0.56110000000000004</v>
      </c>
      <c r="AG971" s="491">
        <v>93</v>
      </c>
      <c r="AH971" s="491">
        <v>34</v>
      </c>
      <c r="AI971" s="492">
        <v>0.9</v>
      </c>
      <c r="AJ971" s="492">
        <v>0</v>
      </c>
      <c r="AK971" s="493" t="s">
        <v>20</v>
      </c>
      <c r="AL971" s="491">
        <v>43</v>
      </c>
      <c r="AM971" s="493" t="s">
        <v>35</v>
      </c>
      <c r="AN971" s="492">
        <v>21190</v>
      </c>
      <c r="AO971" s="492">
        <v>1.07</v>
      </c>
      <c r="AP971" s="397"/>
      <c r="AQ971" s="505">
        <v>0.52</v>
      </c>
      <c r="AR971" s="505">
        <v>0.56999999999999995</v>
      </c>
      <c r="AS971" s="504">
        <v>80</v>
      </c>
      <c r="AT971" s="504">
        <v>170</v>
      </c>
      <c r="AU971" s="504">
        <v>36</v>
      </c>
      <c r="AV971" s="504">
        <v>2</v>
      </c>
      <c r="AW971" s="504">
        <v>3</v>
      </c>
    </row>
    <row r="972" spans="1:74" ht="15.75" x14ac:dyDescent="0.25">
      <c r="A972" s="44">
        <f t="shared" si="144"/>
        <v>2016</v>
      </c>
      <c r="B972" s="44" t="str">
        <f t="shared" si="144"/>
        <v>NOVIEMBRE</v>
      </c>
      <c r="C972" s="44">
        <v>11</v>
      </c>
      <c r="D972" s="44" t="str">
        <f t="shared" si="143"/>
        <v>NOVIEMBRE 2016 / 10</v>
      </c>
      <c r="E972" s="586">
        <v>10</v>
      </c>
      <c r="F972" s="484">
        <v>42700</v>
      </c>
      <c r="G972" s="485">
        <v>68764</v>
      </c>
      <c r="H972" s="485" t="s">
        <v>19</v>
      </c>
      <c r="I972" s="479">
        <v>0.55420000000000003</v>
      </c>
      <c r="J972" s="476">
        <v>95</v>
      </c>
      <c r="K972" s="476">
        <v>28</v>
      </c>
      <c r="L972" s="480">
        <v>1.6</v>
      </c>
      <c r="M972" s="480">
        <v>0</v>
      </c>
      <c r="N972" s="479" t="s">
        <v>20</v>
      </c>
      <c r="O972" s="482">
        <v>3</v>
      </c>
      <c r="P972" s="481" t="s">
        <v>21</v>
      </c>
      <c r="Q972" s="478">
        <v>21240</v>
      </c>
      <c r="R972" s="479">
        <v>0.5</v>
      </c>
      <c r="S972" s="505"/>
      <c r="T972" s="505">
        <v>0.52</v>
      </c>
      <c r="U972" s="505">
        <v>0.56999999999999995</v>
      </c>
      <c r="V972" s="504">
        <v>80</v>
      </c>
      <c r="W972" s="504">
        <v>170</v>
      </c>
      <c r="X972" s="504">
        <v>36</v>
      </c>
      <c r="Y972" s="504">
        <v>2</v>
      </c>
      <c r="Z972" s="504">
        <v>3</v>
      </c>
      <c r="AB972" s="488">
        <v>10</v>
      </c>
      <c r="AC972" s="495">
        <v>42685</v>
      </c>
      <c r="AD972" s="489">
        <v>68269</v>
      </c>
      <c r="AE972" s="490" t="s">
        <v>36</v>
      </c>
      <c r="AF972" s="491">
        <v>0.56210000000000004</v>
      </c>
      <c r="AG972" s="491">
        <v>90</v>
      </c>
      <c r="AH972" s="491">
        <v>34</v>
      </c>
      <c r="AI972" s="492">
        <v>0.89</v>
      </c>
      <c r="AJ972" s="492">
        <v>0</v>
      </c>
      <c r="AK972" s="493" t="s">
        <v>20</v>
      </c>
      <c r="AL972" s="491">
        <v>43</v>
      </c>
      <c r="AM972" s="493" t="s">
        <v>35</v>
      </c>
      <c r="AN972" s="492">
        <v>21190</v>
      </c>
      <c r="AO972" s="492">
        <v>0.82</v>
      </c>
      <c r="AP972" s="397"/>
      <c r="AQ972" s="505">
        <v>0.52</v>
      </c>
      <c r="AR972" s="505">
        <v>0.56999999999999995</v>
      </c>
      <c r="AS972" s="504">
        <v>80</v>
      </c>
      <c r="AT972" s="504">
        <v>170</v>
      </c>
      <c r="AU972" s="504">
        <v>36</v>
      </c>
      <c r="AV972" s="504">
        <v>2</v>
      </c>
      <c r="AW972" s="504">
        <v>3</v>
      </c>
    </row>
    <row r="973" spans="1:74" ht="15.75" x14ac:dyDescent="0.25">
      <c r="A973" s="44">
        <f t="shared" si="144"/>
        <v>2016</v>
      </c>
      <c r="B973" s="44" t="str">
        <f t="shared" si="144"/>
        <v>NOVIEMBRE</v>
      </c>
      <c r="C973" s="44">
        <v>12</v>
      </c>
      <c r="D973" s="44" t="str">
        <f t="shared" si="143"/>
        <v>NOVIEMBRE 2016 / 11</v>
      </c>
      <c r="E973" s="586">
        <v>11</v>
      </c>
      <c r="F973" s="484">
        <v>42703</v>
      </c>
      <c r="G973" s="485">
        <v>68810</v>
      </c>
      <c r="H973" s="485" t="s">
        <v>19</v>
      </c>
      <c r="I973" s="479">
        <v>0.55300000000000005</v>
      </c>
      <c r="J973" s="476">
        <v>94</v>
      </c>
      <c r="K973" s="476">
        <v>28</v>
      </c>
      <c r="L973" s="480">
        <v>1.74</v>
      </c>
      <c r="M973" s="480">
        <v>0</v>
      </c>
      <c r="N973" s="479" t="s">
        <v>20</v>
      </c>
      <c r="O973" s="482">
        <v>3</v>
      </c>
      <c r="P973" s="481" t="s">
        <v>21</v>
      </c>
      <c r="Q973" s="478">
        <v>21248</v>
      </c>
      <c r="R973" s="479">
        <v>0.56000000000000005</v>
      </c>
      <c r="S973" s="505"/>
      <c r="T973" s="505">
        <v>0.52</v>
      </c>
      <c r="U973" s="505">
        <v>0.56999999999999995</v>
      </c>
      <c r="V973" s="504">
        <v>80</v>
      </c>
      <c r="W973" s="504">
        <v>170</v>
      </c>
      <c r="X973" s="504">
        <v>36</v>
      </c>
      <c r="Y973" s="504">
        <v>2</v>
      </c>
      <c r="Z973" s="504">
        <v>3</v>
      </c>
      <c r="AB973" s="488">
        <v>11</v>
      </c>
      <c r="AC973" s="495">
        <v>42687</v>
      </c>
      <c r="AD973" s="489">
        <v>68314</v>
      </c>
      <c r="AE973" s="490" t="s">
        <v>148</v>
      </c>
      <c r="AF973" s="491">
        <v>0.56279999999999997</v>
      </c>
      <c r="AG973" s="491">
        <v>89</v>
      </c>
      <c r="AH973" s="491">
        <v>34</v>
      </c>
      <c r="AI973" s="492">
        <v>1.1200000000000001</v>
      </c>
      <c r="AJ973" s="492">
        <v>0</v>
      </c>
      <c r="AK973" s="493" t="s">
        <v>20</v>
      </c>
      <c r="AL973" s="491">
        <v>43</v>
      </c>
      <c r="AM973" s="493" t="s">
        <v>35</v>
      </c>
      <c r="AN973" s="492">
        <v>21188</v>
      </c>
      <c r="AO973" s="492">
        <v>0.7</v>
      </c>
      <c r="AP973" s="397"/>
      <c r="AQ973" s="505">
        <v>0.52</v>
      </c>
      <c r="AR973" s="505">
        <v>0.56999999999999995</v>
      </c>
      <c r="AS973" s="504">
        <v>80</v>
      </c>
      <c r="AT973" s="504">
        <v>170</v>
      </c>
      <c r="AU973" s="504">
        <v>36</v>
      </c>
      <c r="AV973" s="504">
        <v>2</v>
      </c>
      <c r="AW973" s="504">
        <v>3</v>
      </c>
    </row>
    <row r="974" spans="1:74" ht="15.75" x14ac:dyDescent="0.25">
      <c r="A974" s="44">
        <f t="shared" si="144"/>
        <v>2016</v>
      </c>
      <c r="B974" s="44" t="str">
        <f t="shared" si="144"/>
        <v>NOVIEMBRE</v>
      </c>
      <c r="C974" s="44">
        <v>13</v>
      </c>
      <c r="D974" s="44" t="str">
        <f t="shared" si="143"/>
        <v>NOVIEMBRE 2016 / 12</v>
      </c>
      <c r="S974" s="417"/>
      <c r="AB974" s="488">
        <v>12</v>
      </c>
      <c r="AC974" s="495">
        <v>42688</v>
      </c>
      <c r="AD974" s="489">
        <v>38332</v>
      </c>
      <c r="AE974" s="490" t="s">
        <v>36</v>
      </c>
      <c r="AF974" s="491">
        <v>0.56220000000000003</v>
      </c>
      <c r="AG974" s="491">
        <v>91</v>
      </c>
      <c r="AH974" s="491">
        <v>34</v>
      </c>
      <c r="AI974" s="492">
        <v>0.88</v>
      </c>
      <c r="AJ974" s="492">
        <v>0</v>
      </c>
      <c r="AK974" s="493" t="s">
        <v>20</v>
      </c>
      <c r="AL974" s="491">
        <v>43</v>
      </c>
      <c r="AM974" s="493" t="s">
        <v>35</v>
      </c>
      <c r="AN974" s="492">
        <v>21185</v>
      </c>
      <c r="AO974" s="492">
        <v>1.06</v>
      </c>
      <c r="AP974" s="397"/>
      <c r="AQ974" s="505">
        <v>0.52</v>
      </c>
      <c r="AR974" s="505">
        <v>0.56999999999999995</v>
      </c>
      <c r="AS974" s="504">
        <v>80</v>
      </c>
      <c r="AT974" s="504">
        <v>170</v>
      </c>
      <c r="AU974" s="504">
        <v>36</v>
      </c>
      <c r="AV974" s="504">
        <v>2</v>
      </c>
      <c r="AW974" s="504">
        <v>3</v>
      </c>
    </row>
    <row r="975" spans="1:74" ht="15.75" x14ac:dyDescent="0.25">
      <c r="A975" s="44">
        <f t="shared" si="144"/>
        <v>2016</v>
      </c>
      <c r="B975" s="44" t="str">
        <f t="shared" si="144"/>
        <v>NOVIEMBRE</v>
      </c>
      <c r="C975" s="44">
        <v>14</v>
      </c>
      <c r="D975" s="44" t="str">
        <f t="shared" si="143"/>
        <v>NOVIEMBRE 2016 / 13</v>
      </c>
      <c r="S975" s="417"/>
      <c r="AB975" s="488">
        <v>13</v>
      </c>
      <c r="AC975" s="495">
        <v>42689</v>
      </c>
      <c r="AD975" s="489">
        <v>68360</v>
      </c>
      <c r="AE975" s="490" t="s">
        <v>148</v>
      </c>
      <c r="AF975" s="494">
        <v>0.56179999999999997</v>
      </c>
      <c r="AG975" s="491">
        <v>92</v>
      </c>
      <c r="AH975" s="491">
        <v>34</v>
      </c>
      <c r="AI975" s="492">
        <v>0.88</v>
      </c>
      <c r="AJ975" s="492">
        <v>0</v>
      </c>
      <c r="AK975" s="493" t="s">
        <v>20</v>
      </c>
      <c r="AL975" s="491">
        <v>42</v>
      </c>
      <c r="AM975" s="493" t="s">
        <v>35</v>
      </c>
      <c r="AN975" s="492">
        <v>21186</v>
      </c>
      <c r="AO975" s="492">
        <v>1.1000000000000001</v>
      </c>
      <c r="AP975" s="397"/>
      <c r="AQ975" s="505">
        <v>0.52</v>
      </c>
      <c r="AR975" s="505">
        <v>0.56999999999999995</v>
      </c>
      <c r="AS975" s="504">
        <v>80</v>
      </c>
      <c r="AT975" s="504">
        <v>170</v>
      </c>
      <c r="AU975" s="504">
        <v>36</v>
      </c>
      <c r="AV975" s="504">
        <v>2</v>
      </c>
      <c r="AW975" s="504">
        <v>3</v>
      </c>
    </row>
    <row r="976" spans="1:74" ht="15.75" x14ac:dyDescent="0.25">
      <c r="A976" s="44">
        <f t="shared" si="144"/>
        <v>2016</v>
      </c>
      <c r="B976" s="44" t="str">
        <f t="shared" si="144"/>
        <v>NOVIEMBRE</v>
      </c>
      <c r="C976" s="44">
        <v>15</v>
      </c>
      <c r="D976" s="44" t="str">
        <f t="shared" si="143"/>
        <v>NOVIEMBRE 2016 / 14</v>
      </c>
      <c r="S976" s="417"/>
      <c r="AB976" s="488">
        <v>14</v>
      </c>
      <c r="AC976" s="495">
        <v>42690</v>
      </c>
      <c r="AD976" s="489">
        <v>68381</v>
      </c>
      <c r="AE976" s="490" t="s">
        <v>148</v>
      </c>
      <c r="AF976" s="494">
        <v>0.5625</v>
      </c>
      <c r="AG976" s="491">
        <v>91</v>
      </c>
      <c r="AH976" s="491">
        <v>34</v>
      </c>
      <c r="AI976" s="492">
        <v>1.1100000000000001</v>
      </c>
      <c r="AJ976" s="492">
        <v>0</v>
      </c>
      <c r="AK976" s="493" t="s">
        <v>215</v>
      </c>
      <c r="AL976" s="491">
        <v>42</v>
      </c>
      <c r="AM976" s="493" t="s">
        <v>35</v>
      </c>
      <c r="AN976" s="492">
        <v>21181</v>
      </c>
      <c r="AO976" s="492">
        <v>1.22</v>
      </c>
      <c r="AP976" s="397"/>
      <c r="AQ976" s="505">
        <v>0.52</v>
      </c>
      <c r="AR976" s="505">
        <v>0.56999999999999995</v>
      </c>
      <c r="AS976" s="504">
        <v>80</v>
      </c>
      <c r="AT976" s="504">
        <v>170</v>
      </c>
      <c r="AU976" s="504">
        <v>36</v>
      </c>
      <c r="AV976" s="504">
        <v>2</v>
      </c>
      <c r="AW976" s="504">
        <v>3</v>
      </c>
    </row>
    <row r="977" spans="1:49" ht="15.75" x14ac:dyDescent="0.25">
      <c r="A977" s="44">
        <f t="shared" si="144"/>
        <v>2016</v>
      </c>
      <c r="B977" s="44" t="str">
        <f t="shared" si="144"/>
        <v>NOVIEMBRE</v>
      </c>
      <c r="C977" s="44">
        <v>16</v>
      </c>
      <c r="D977" s="44" t="str">
        <f t="shared" si="143"/>
        <v>NOVIEMBRE 2016 / 15</v>
      </c>
      <c r="S977" s="417"/>
      <c r="AB977" s="488">
        <v>15</v>
      </c>
      <c r="AC977" s="495">
        <v>42691</v>
      </c>
      <c r="AD977" s="489">
        <v>68409</v>
      </c>
      <c r="AE977" s="490" t="s">
        <v>148</v>
      </c>
      <c r="AF977" s="494">
        <v>0.56399999999999995</v>
      </c>
      <c r="AG977" s="491">
        <v>87</v>
      </c>
      <c r="AH977" s="491">
        <v>34</v>
      </c>
      <c r="AI977" s="492">
        <v>1.02</v>
      </c>
      <c r="AJ977" s="492">
        <v>0</v>
      </c>
      <c r="AK977" s="493" t="s">
        <v>216</v>
      </c>
      <c r="AL977" s="491">
        <v>32</v>
      </c>
      <c r="AM977" s="493" t="s">
        <v>35</v>
      </c>
      <c r="AN977" s="492">
        <v>21182</v>
      </c>
      <c r="AO977" s="492">
        <v>0.74</v>
      </c>
      <c r="AP977" s="397"/>
      <c r="AQ977" s="505">
        <v>0.52</v>
      </c>
      <c r="AR977" s="505">
        <v>0.56999999999999995</v>
      </c>
      <c r="AS977" s="504">
        <v>80</v>
      </c>
      <c r="AT977" s="504">
        <v>170</v>
      </c>
      <c r="AU977" s="504">
        <v>36</v>
      </c>
      <c r="AV977" s="504">
        <v>2</v>
      </c>
      <c r="AW977" s="504">
        <v>3</v>
      </c>
    </row>
    <row r="978" spans="1:49" ht="15.75" x14ac:dyDescent="0.25">
      <c r="A978" s="44">
        <f t="shared" si="144"/>
        <v>2016</v>
      </c>
      <c r="B978" s="44" t="str">
        <f t="shared" si="144"/>
        <v>NOVIEMBRE</v>
      </c>
      <c r="C978" s="44">
        <v>17</v>
      </c>
      <c r="D978" s="44" t="str">
        <f t="shared" si="143"/>
        <v>NOVIEMBRE 2016 / 16</v>
      </c>
      <c r="S978" s="417"/>
      <c r="AB978" s="488">
        <v>16</v>
      </c>
      <c r="AC978" s="495">
        <v>42692</v>
      </c>
      <c r="AD978" s="489">
        <v>68434</v>
      </c>
      <c r="AE978" s="490" t="s">
        <v>36</v>
      </c>
      <c r="AF978" s="494">
        <v>0.56410000000000005</v>
      </c>
      <c r="AG978" s="491">
        <v>86</v>
      </c>
      <c r="AH978" s="491">
        <v>34</v>
      </c>
      <c r="AI978" s="492">
        <v>1.58</v>
      </c>
      <c r="AJ978" s="492">
        <v>0</v>
      </c>
      <c r="AK978" s="493" t="s">
        <v>217</v>
      </c>
      <c r="AL978" s="491">
        <v>32</v>
      </c>
      <c r="AM978" s="493" t="s">
        <v>35</v>
      </c>
      <c r="AN978" s="492">
        <v>21183</v>
      </c>
      <c r="AO978" s="492">
        <v>0.64</v>
      </c>
      <c r="AP978" s="397"/>
      <c r="AQ978" s="505">
        <v>0.52</v>
      </c>
      <c r="AR978" s="505">
        <v>0.56999999999999995</v>
      </c>
      <c r="AS978" s="504">
        <v>80</v>
      </c>
      <c r="AT978" s="504">
        <v>170</v>
      </c>
      <c r="AU978" s="504">
        <v>36</v>
      </c>
      <c r="AV978" s="504">
        <v>2</v>
      </c>
      <c r="AW978" s="504">
        <v>3</v>
      </c>
    </row>
    <row r="979" spans="1:49" ht="15.75" x14ac:dyDescent="0.25">
      <c r="A979" s="44">
        <f t="shared" si="144"/>
        <v>2016</v>
      </c>
      <c r="B979" s="44" t="str">
        <f t="shared" si="144"/>
        <v>NOVIEMBRE</v>
      </c>
      <c r="C979" s="44">
        <v>18</v>
      </c>
      <c r="D979" s="44" t="str">
        <f t="shared" si="143"/>
        <v>NOVIEMBRE 2016 / 17</v>
      </c>
      <c r="S979" s="417"/>
      <c r="AB979" s="488">
        <v>17</v>
      </c>
      <c r="AC979" s="495">
        <v>42693</v>
      </c>
      <c r="AD979" s="489">
        <v>68446</v>
      </c>
      <c r="AE979" s="490" t="s">
        <v>148</v>
      </c>
      <c r="AF979" s="491">
        <v>0.56369999999999998</v>
      </c>
      <c r="AG979" s="491">
        <v>86</v>
      </c>
      <c r="AH979" s="491">
        <v>34</v>
      </c>
      <c r="AI979" s="492">
        <v>0.9</v>
      </c>
      <c r="AJ979" s="492">
        <v>0</v>
      </c>
      <c r="AK979" s="493" t="s">
        <v>20</v>
      </c>
      <c r="AL979" s="491">
        <v>32</v>
      </c>
      <c r="AM979" s="493" t="s">
        <v>35</v>
      </c>
      <c r="AN979" s="492">
        <v>21188</v>
      </c>
      <c r="AO979" s="492">
        <v>0.42</v>
      </c>
      <c r="AP979" s="397"/>
      <c r="AQ979" s="505">
        <v>0.52</v>
      </c>
      <c r="AR979" s="505">
        <v>0.56999999999999995</v>
      </c>
      <c r="AS979" s="504">
        <v>80</v>
      </c>
      <c r="AT979" s="504">
        <v>170</v>
      </c>
      <c r="AU979" s="504">
        <v>36</v>
      </c>
      <c r="AV979" s="504">
        <v>2</v>
      </c>
      <c r="AW979" s="504">
        <v>3</v>
      </c>
    </row>
    <row r="980" spans="1:49" ht="15.75" x14ac:dyDescent="0.25">
      <c r="A980" s="44">
        <f t="shared" si="144"/>
        <v>2016</v>
      </c>
      <c r="B980" s="44" t="str">
        <f t="shared" si="144"/>
        <v>NOVIEMBRE</v>
      </c>
      <c r="C980" s="44">
        <v>19</v>
      </c>
      <c r="D980" s="44" t="str">
        <f t="shared" si="143"/>
        <v>NOVIEMBRE 2016 / 18</v>
      </c>
      <c r="S980" s="417"/>
      <c r="AB980" s="488">
        <v>18</v>
      </c>
      <c r="AC980" s="495">
        <v>42694</v>
      </c>
      <c r="AD980" s="489">
        <v>68462</v>
      </c>
      <c r="AE980" s="490" t="s">
        <v>36</v>
      </c>
      <c r="AF980" s="491">
        <v>0.56310000000000004</v>
      </c>
      <c r="AG980" s="491">
        <v>87</v>
      </c>
      <c r="AH980" s="491">
        <v>34</v>
      </c>
      <c r="AI980" s="492">
        <v>1.03</v>
      </c>
      <c r="AJ980" s="492">
        <v>0</v>
      </c>
      <c r="AK980" s="493" t="s">
        <v>20</v>
      </c>
      <c r="AL980" s="491">
        <v>32</v>
      </c>
      <c r="AM980" s="493" t="s">
        <v>35</v>
      </c>
      <c r="AN980" s="492">
        <v>21189</v>
      </c>
      <c r="AO980" s="492">
        <v>0.55000000000000004</v>
      </c>
      <c r="AP980" s="397"/>
      <c r="AQ980" s="505">
        <v>0.52</v>
      </c>
      <c r="AR980" s="505">
        <v>0.56999999999999995</v>
      </c>
      <c r="AS980" s="504">
        <v>80</v>
      </c>
      <c r="AT980" s="504">
        <v>170</v>
      </c>
      <c r="AU980" s="504">
        <v>36</v>
      </c>
      <c r="AV980" s="504">
        <v>2</v>
      </c>
      <c r="AW980" s="504">
        <v>3</v>
      </c>
    </row>
    <row r="981" spans="1:49" ht="15.75" x14ac:dyDescent="0.25">
      <c r="A981" s="44">
        <f t="shared" si="144"/>
        <v>2016</v>
      </c>
      <c r="B981" s="44" t="str">
        <f t="shared" si="144"/>
        <v>NOVIEMBRE</v>
      </c>
      <c r="C981" s="44">
        <v>20</v>
      </c>
      <c r="D981" s="44" t="str">
        <f t="shared" si="143"/>
        <v>NOVIEMBRE 2016 / 19</v>
      </c>
      <c r="S981" s="417"/>
      <c r="AB981" s="488">
        <v>19</v>
      </c>
      <c r="AC981" s="495">
        <v>42695</v>
      </c>
      <c r="AD981" s="489">
        <v>68487</v>
      </c>
      <c r="AE981" s="490" t="s">
        <v>148</v>
      </c>
      <c r="AF981" s="491">
        <v>0.54630000000000001</v>
      </c>
      <c r="AG981" s="491">
        <v>87</v>
      </c>
      <c r="AH981" s="491">
        <v>34</v>
      </c>
      <c r="AI981" s="492">
        <v>0.95</v>
      </c>
      <c r="AJ981" s="492">
        <v>0</v>
      </c>
      <c r="AK981" s="493" t="s">
        <v>20</v>
      </c>
      <c r="AL981" s="491">
        <v>32</v>
      </c>
      <c r="AM981" s="493" t="s">
        <v>35</v>
      </c>
      <c r="AN981" s="492">
        <v>21194</v>
      </c>
      <c r="AO981" s="492">
        <v>0.34</v>
      </c>
      <c r="AP981" s="397"/>
      <c r="AQ981" s="505">
        <v>0.52</v>
      </c>
      <c r="AR981" s="505">
        <v>0.56999999999999995</v>
      </c>
      <c r="AS981" s="504">
        <v>80</v>
      </c>
      <c r="AT981" s="504">
        <v>170</v>
      </c>
      <c r="AU981" s="504">
        <v>36</v>
      </c>
      <c r="AV981" s="504">
        <v>2</v>
      </c>
      <c r="AW981" s="504">
        <v>3</v>
      </c>
    </row>
    <row r="982" spans="1:49" ht="15.75" x14ac:dyDescent="0.25">
      <c r="A982" s="44">
        <f t="shared" si="144"/>
        <v>2016</v>
      </c>
      <c r="B982" s="44" t="str">
        <f t="shared" si="144"/>
        <v>NOVIEMBRE</v>
      </c>
      <c r="C982" s="44">
        <v>21</v>
      </c>
      <c r="D982" s="44" t="str">
        <f t="shared" si="143"/>
        <v>NOVIEMBRE 2016 / 20</v>
      </c>
      <c r="S982" s="417"/>
      <c r="AB982" s="488">
        <v>20</v>
      </c>
      <c r="AC982" s="495">
        <v>42696</v>
      </c>
      <c r="AD982" s="489">
        <v>68667</v>
      </c>
      <c r="AE982" s="490" t="s">
        <v>148</v>
      </c>
      <c r="AF982" s="491">
        <v>0.56340000000000001</v>
      </c>
      <c r="AG982" s="491">
        <v>86</v>
      </c>
      <c r="AH982" s="491">
        <v>34</v>
      </c>
      <c r="AI982" s="492">
        <v>0.93</v>
      </c>
      <c r="AJ982" s="492">
        <v>0</v>
      </c>
      <c r="AK982" s="493" t="s">
        <v>20</v>
      </c>
      <c r="AL982" s="491">
        <v>32</v>
      </c>
      <c r="AM982" s="493" t="s">
        <v>35</v>
      </c>
      <c r="AN982" s="492">
        <v>21193</v>
      </c>
      <c r="AO982" s="492">
        <v>0.28999999999999998</v>
      </c>
      <c r="AP982" s="397"/>
      <c r="AQ982" s="505">
        <v>0.52</v>
      </c>
      <c r="AR982" s="505">
        <v>0.56999999999999995</v>
      </c>
      <c r="AS982" s="504">
        <v>80</v>
      </c>
      <c r="AT982" s="504">
        <v>170</v>
      </c>
      <c r="AU982" s="504">
        <v>36</v>
      </c>
      <c r="AV982" s="504">
        <v>2</v>
      </c>
      <c r="AW982" s="504">
        <v>3</v>
      </c>
    </row>
    <row r="983" spans="1:49" ht="15.75" x14ac:dyDescent="0.25">
      <c r="A983" s="44">
        <f t="shared" si="144"/>
        <v>2016</v>
      </c>
      <c r="B983" s="44" t="str">
        <f t="shared" si="144"/>
        <v>NOVIEMBRE</v>
      </c>
      <c r="C983" s="44">
        <v>22</v>
      </c>
      <c r="D983" s="44" t="str">
        <f t="shared" si="143"/>
        <v>NOVIEMBRE 2016 / 21</v>
      </c>
      <c r="S983" s="417"/>
      <c r="AB983" s="488">
        <v>21</v>
      </c>
      <c r="AC983" s="495">
        <v>42697</v>
      </c>
      <c r="AD983" s="489">
        <v>68697</v>
      </c>
      <c r="AE983" s="490" t="s">
        <v>148</v>
      </c>
      <c r="AF983" s="494">
        <v>0.56379999999999997</v>
      </c>
      <c r="AG983" s="491">
        <v>87</v>
      </c>
      <c r="AH983" s="491">
        <v>34</v>
      </c>
      <c r="AI983" s="492">
        <v>0.88</v>
      </c>
      <c r="AJ983" s="492">
        <v>0</v>
      </c>
      <c r="AK983" s="493" t="s">
        <v>20</v>
      </c>
      <c r="AL983" s="491">
        <v>32</v>
      </c>
      <c r="AM983" s="493" t="s">
        <v>35</v>
      </c>
      <c r="AN983" s="492">
        <v>21186</v>
      </c>
      <c r="AO983" s="492">
        <v>0.66</v>
      </c>
      <c r="AP983" s="397"/>
      <c r="AQ983" s="505">
        <v>0.52</v>
      </c>
      <c r="AR983" s="505">
        <v>0.56999999999999995</v>
      </c>
      <c r="AS983" s="504">
        <v>80</v>
      </c>
      <c r="AT983" s="504">
        <v>170</v>
      </c>
      <c r="AU983" s="504">
        <v>36</v>
      </c>
      <c r="AV983" s="504">
        <v>2</v>
      </c>
      <c r="AW983" s="504">
        <v>3</v>
      </c>
    </row>
    <row r="984" spans="1:49" ht="15.75" x14ac:dyDescent="0.25">
      <c r="A984" s="44">
        <f t="shared" si="144"/>
        <v>2016</v>
      </c>
      <c r="B984" s="44" t="str">
        <f t="shared" si="144"/>
        <v>NOVIEMBRE</v>
      </c>
      <c r="C984" s="44">
        <v>23</v>
      </c>
      <c r="D984" s="44" t="str">
        <f t="shared" si="143"/>
        <v>NOVIEMBRE 2016 / 22</v>
      </c>
      <c r="S984" s="417"/>
      <c r="AB984" s="488">
        <v>22</v>
      </c>
      <c r="AC984" s="495">
        <v>42698</v>
      </c>
      <c r="AD984" s="489">
        <v>68718</v>
      </c>
      <c r="AE984" s="490" t="s">
        <v>36</v>
      </c>
      <c r="AF984" s="491">
        <v>0.5645</v>
      </c>
      <c r="AG984" s="491">
        <v>85</v>
      </c>
      <c r="AH984" s="491">
        <v>34</v>
      </c>
      <c r="AI984" s="492">
        <v>1.55</v>
      </c>
      <c r="AJ984" s="492">
        <v>0</v>
      </c>
      <c r="AK984" s="493" t="s">
        <v>20</v>
      </c>
      <c r="AL984" s="491">
        <v>32</v>
      </c>
      <c r="AM984" s="493" t="s">
        <v>35</v>
      </c>
      <c r="AN984" s="492">
        <v>21186</v>
      </c>
      <c r="AO984" s="492">
        <v>0.4</v>
      </c>
      <c r="AP984" s="397"/>
      <c r="AQ984" s="505">
        <v>0.52</v>
      </c>
      <c r="AR984" s="505">
        <v>0.56999999999999995</v>
      </c>
      <c r="AS984" s="504">
        <v>80</v>
      </c>
      <c r="AT984" s="504">
        <v>170</v>
      </c>
      <c r="AU984" s="504">
        <v>36</v>
      </c>
      <c r="AV984" s="504">
        <v>2</v>
      </c>
      <c r="AW984" s="504">
        <v>3</v>
      </c>
    </row>
    <row r="985" spans="1:49" ht="15.75" x14ac:dyDescent="0.25">
      <c r="A985" s="44">
        <f t="shared" si="144"/>
        <v>2016</v>
      </c>
      <c r="B985" s="44" t="str">
        <f t="shared" si="144"/>
        <v>NOVIEMBRE</v>
      </c>
      <c r="C985" s="44">
        <v>24</v>
      </c>
      <c r="D985" s="44" t="str">
        <f t="shared" si="143"/>
        <v>NOVIEMBRE 2016 / 23</v>
      </c>
      <c r="S985" s="417"/>
      <c r="AB985" s="488">
        <v>23</v>
      </c>
      <c r="AC985" s="495">
        <v>42699</v>
      </c>
      <c r="AD985" s="489">
        <v>68749</v>
      </c>
      <c r="AE985" s="490" t="s">
        <v>148</v>
      </c>
      <c r="AF985" s="491">
        <v>0.56359999999999999</v>
      </c>
      <c r="AG985" s="491">
        <v>86</v>
      </c>
      <c r="AH985" s="491">
        <v>34</v>
      </c>
      <c r="AI985" s="492">
        <v>0.88</v>
      </c>
      <c r="AJ985" s="492">
        <v>0</v>
      </c>
      <c r="AK985" s="493" t="s">
        <v>20</v>
      </c>
      <c r="AL985" s="491">
        <v>32</v>
      </c>
      <c r="AM985" s="493" t="s">
        <v>35</v>
      </c>
      <c r="AN985" s="492">
        <v>21191</v>
      </c>
      <c r="AO985" s="492">
        <v>0.33</v>
      </c>
      <c r="AP985" s="397"/>
      <c r="AQ985" s="505">
        <v>0.52</v>
      </c>
      <c r="AR985" s="505">
        <v>0.56999999999999995</v>
      </c>
      <c r="AS985" s="504">
        <v>80</v>
      </c>
      <c r="AT985" s="504">
        <v>170</v>
      </c>
      <c r="AU985" s="504">
        <v>36</v>
      </c>
      <c r="AV985" s="504">
        <v>2</v>
      </c>
      <c r="AW985" s="504">
        <v>3</v>
      </c>
    </row>
    <row r="986" spans="1:49" ht="15.75" x14ac:dyDescent="0.25">
      <c r="A986" s="44">
        <f t="shared" si="144"/>
        <v>2016</v>
      </c>
      <c r="B986" s="44" t="str">
        <f t="shared" si="144"/>
        <v>NOVIEMBRE</v>
      </c>
      <c r="C986" s="44">
        <v>25</v>
      </c>
      <c r="D986" s="44" t="str">
        <f t="shared" si="143"/>
        <v>NOVIEMBRE 2016 / 24</v>
      </c>
      <c r="S986" s="417"/>
      <c r="AB986" s="488">
        <v>24</v>
      </c>
      <c r="AC986" s="495">
        <v>42701</v>
      </c>
      <c r="AD986" s="489">
        <v>68772</v>
      </c>
      <c r="AE986" s="490" t="s">
        <v>36</v>
      </c>
      <c r="AF986" s="491">
        <v>0.56269999999999998</v>
      </c>
      <c r="AG986" s="491">
        <v>87</v>
      </c>
      <c r="AH986" s="491">
        <v>34</v>
      </c>
      <c r="AI986" s="492">
        <v>1.19</v>
      </c>
      <c r="AJ986" s="492">
        <v>0</v>
      </c>
      <c r="AK986" s="493" t="s">
        <v>20</v>
      </c>
      <c r="AL986" s="491">
        <v>32</v>
      </c>
      <c r="AM986" s="493" t="s">
        <v>35</v>
      </c>
      <c r="AN986" s="492">
        <v>21197</v>
      </c>
      <c r="AO986" s="492">
        <v>0.24</v>
      </c>
      <c r="AP986" s="397"/>
      <c r="AQ986" s="505">
        <v>0.52</v>
      </c>
      <c r="AR986" s="505">
        <v>0.56999999999999995</v>
      </c>
      <c r="AS986" s="504">
        <v>80</v>
      </c>
      <c r="AT986" s="504">
        <v>170</v>
      </c>
      <c r="AU986" s="504">
        <v>36</v>
      </c>
      <c r="AV986" s="504">
        <v>2</v>
      </c>
      <c r="AW986" s="504">
        <v>3</v>
      </c>
    </row>
    <row r="987" spans="1:49" ht="15.75" x14ac:dyDescent="0.25">
      <c r="A987" s="44">
        <f t="shared" si="144"/>
        <v>2016</v>
      </c>
      <c r="B987" s="44" t="str">
        <f t="shared" si="144"/>
        <v>NOVIEMBRE</v>
      </c>
      <c r="C987" s="44">
        <v>26</v>
      </c>
      <c r="D987" s="44" t="str">
        <f t="shared" si="143"/>
        <v>NOVIEMBRE 2016 / 25</v>
      </c>
      <c r="S987" s="417"/>
      <c r="AB987" s="488">
        <v>25</v>
      </c>
      <c r="AC987" s="495">
        <v>42702</v>
      </c>
      <c r="AD987" s="489">
        <v>68794</v>
      </c>
      <c r="AE987" s="490" t="s">
        <v>148</v>
      </c>
      <c r="AF987" s="491">
        <v>0.56420000000000003</v>
      </c>
      <c r="AG987" s="491">
        <v>85</v>
      </c>
      <c r="AH987" s="491">
        <v>34</v>
      </c>
      <c r="AI987" s="492">
        <v>0.96</v>
      </c>
      <c r="AJ987" s="492">
        <v>0</v>
      </c>
      <c r="AK987" s="493" t="s">
        <v>20</v>
      </c>
      <c r="AL987" s="491">
        <v>32</v>
      </c>
      <c r="AM987" s="493" t="s">
        <v>35</v>
      </c>
      <c r="AN987" s="492">
        <v>21190</v>
      </c>
      <c r="AO987" s="492">
        <v>0.22</v>
      </c>
      <c r="AP987" s="397"/>
      <c r="AQ987" s="505">
        <v>0.52</v>
      </c>
      <c r="AR987" s="505">
        <v>0.56999999999999995</v>
      </c>
      <c r="AS987" s="504">
        <v>80</v>
      </c>
      <c r="AT987" s="504">
        <v>170</v>
      </c>
      <c r="AU987" s="504">
        <v>36</v>
      </c>
      <c r="AV987" s="504">
        <v>2</v>
      </c>
      <c r="AW987" s="504">
        <v>3</v>
      </c>
    </row>
    <row r="988" spans="1:49" ht="15.75" x14ac:dyDescent="0.25">
      <c r="A988" s="44">
        <f t="shared" si="144"/>
        <v>2016</v>
      </c>
      <c r="B988" s="44" t="str">
        <f t="shared" si="144"/>
        <v>NOVIEMBRE</v>
      </c>
      <c r="C988" s="44">
        <v>27</v>
      </c>
      <c r="D988" s="44" t="str">
        <f t="shared" si="143"/>
        <v>NOVIEMBRE 2016 / 26</v>
      </c>
      <c r="S988" s="417"/>
      <c r="AB988" s="488">
        <v>26</v>
      </c>
      <c r="AC988" s="495">
        <v>42703</v>
      </c>
      <c r="AD988" s="489">
        <v>68817</v>
      </c>
      <c r="AE988" s="490" t="s">
        <v>36</v>
      </c>
      <c r="AF988" s="491">
        <v>0.56399999999999995</v>
      </c>
      <c r="AG988" s="491">
        <v>85</v>
      </c>
      <c r="AH988" s="491">
        <v>34</v>
      </c>
      <c r="AI988" s="492">
        <v>0.99</v>
      </c>
      <c r="AJ988" s="492">
        <v>0</v>
      </c>
      <c r="AK988" s="493" t="s">
        <v>20</v>
      </c>
      <c r="AL988" s="491">
        <v>32</v>
      </c>
      <c r="AM988" s="493" t="s">
        <v>35</v>
      </c>
      <c r="AN988" s="492">
        <v>21190</v>
      </c>
      <c r="AO988" s="492">
        <v>0.21</v>
      </c>
      <c r="AP988" s="397"/>
      <c r="AQ988" s="505">
        <v>0.52</v>
      </c>
      <c r="AR988" s="505">
        <v>0.56999999999999995</v>
      </c>
      <c r="AS988" s="504">
        <v>80</v>
      </c>
      <c r="AT988" s="504">
        <v>170</v>
      </c>
      <c r="AU988" s="504">
        <v>36</v>
      </c>
      <c r="AV988" s="504">
        <v>2</v>
      </c>
      <c r="AW988" s="504">
        <v>3</v>
      </c>
    </row>
    <row r="989" spans="1:49" ht="15.75" x14ac:dyDescent="0.25">
      <c r="A989" s="44">
        <f t="shared" si="144"/>
        <v>2016</v>
      </c>
      <c r="B989" s="44" t="str">
        <f t="shared" si="144"/>
        <v>NOVIEMBRE</v>
      </c>
      <c r="C989" s="44">
        <v>28</v>
      </c>
      <c r="D989" s="44" t="str">
        <f t="shared" si="143"/>
        <v>NOVIEMBRE 2016 / 27</v>
      </c>
      <c r="S989" s="417"/>
      <c r="AB989" s="488">
        <v>27</v>
      </c>
      <c r="AC989" s="495">
        <v>42704</v>
      </c>
      <c r="AD989" s="489">
        <v>68857</v>
      </c>
      <c r="AE989" s="490" t="s">
        <v>148</v>
      </c>
      <c r="AF989" s="491">
        <v>0.56410000000000005</v>
      </c>
      <c r="AG989" s="491">
        <v>84</v>
      </c>
      <c r="AH989" s="491">
        <v>34</v>
      </c>
      <c r="AI989" s="492">
        <v>0.93</v>
      </c>
      <c r="AJ989" s="492">
        <v>0</v>
      </c>
      <c r="AK989" s="493" t="s">
        <v>20</v>
      </c>
      <c r="AL989" s="491">
        <v>32</v>
      </c>
      <c r="AM989" s="493" t="s">
        <v>35</v>
      </c>
      <c r="AN989" s="492">
        <v>21189</v>
      </c>
      <c r="AO989" s="492">
        <v>0.22</v>
      </c>
      <c r="AP989" s="397"/>
      <c r="AQ989" s="505">
        <v>0.52</v>
      </c>
      <c r="AR989" s="505">
        <v>0.56999999999999995</v>
      </c>
      <c r="AS989" s="504">
        <v>80</v>
      </c>
      <c r="AT989" s="504">
        <v>170</v>
      </c>
      <c r="AU989" s="504">
        <v>36</v>
      </c>
      <c r="AV989" s="504">
        <v>2</v>
      </c>
      <c r="AW989" s="504">
        <v>3</v>
      </c>
    </row>
    <row r="990" spans="1:49" x14ac:dyDescent="0.25">
      <c r="A990" s="44">
        <f t="shared" si="144"/>
        <v>2016</v>
      </c>
      <c r="B990" s="44" t="str">
        <f t="shared" si="144"/>
        <v>NOVIEMBRE</v>
      </c>
      <c r="C990" s="44">
        <v>29</v>
      </c>
      <c r="D990" s="44" t="str">
        <f t="shared" si="143"/>
        <v>NOVIEMBRE 2016 / 28</v>
      </c>
      <c r="S990" s="417"/>
    </row>
    <row r="991" spans="1:49" x14ac:dyDescent="0.25">
      <c r="A991" s="44">
        <f t="shared" si="144"/>
        <v>2016</v>
      </c>
      <c r="B991" s="44" t="str">
        <f t="shared" si="144"/>
        <v>NOVIEMBRE</v>
      </c>
      <c r="C991" s="44">
        <v>30</v>
      </c>
      <c r="D991" s="44" t="str">
        <f t="shared" si="143"/>
        <v>NOVIEMBRE 2016 / 29</v>
      </c>
      <c r="S991" s="417"/>
    </row>
    <row r="992" spans="1:49" x14ac:dyDescent="0.25">
      <c r="A992" s="44">
        <f t="shared" si="144"/>
        <v>2016</v>
      </c>
      <c r="B992" s="44" t="str">
        <f t="shared" si="144"/>
        <v>NOVIEMBRE</v>
      </c>
      <c r="C992" s="44">
        <v>31</v>
      </c>
      <c r="D992" s="44" t="str">
        <f t="shared" si="143"/>
        <v>NOVIEMBRE 2016 / 30</v>
      </c>
      <c r="S992" s="417"/>
    </row>
    <row r="993" spans="1:74" s="206" customFormat="1" ht="15.75" x14ac:dyDescent="0.25">
      <c r="D993" s="44" t="str">
        <f t="shared" si="143"/>
        <v>NOVIEMBRE 2016 / 31</v>
      </c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17"/>
      <c r="T993" s="44"/>
      <c r="U993" s="44"/>
      <c r="V993" s="44"/>
      <c r="W993" s="44"/>
      <c r="X993" s="44"/>
      <c r="Y993" s="44"/>
      <c r="Z993" s="44"/>
      <c r="AA993" s="207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11"/>
      <c r="AQ993" s="44"/>
      <c r="AR993" s="44"/>
      <c r="AS993" s="44"/>
      <c r="AT993" s="44"/>
      <c r="AU993" s="44"/>
      <c r="AV993" s="44"/>
      <c r="AW993" s="44"/>
      <c r="AX993" s="207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22"/>
      <c r="BO993" s="44"/>
      <c r="BP993" s="44"/>
      <c r="BQ993" s="44"/>
      <c r="BR993" s="44"/>
      <c r="BS993" s="44"/>
      <c r="BT993" s="44"/>
      <c r="BU993" s="44"/>
      <c r="BV993" s="209" t="str">
        <f>IFERROR(AVERAGE(BV962:BV992),"")</f>
        <v/>
      </c>
    </row>
    <row r="994" spans="1:74" ht="15.75" x14ac:dyDescent="0.25">
      <c r="A994" s="44">
        <v>2016</v>
      </c>
      <c r="B994" s="44" t="s">
        <v>238</v>
      </c>
      <c r="C994" s="44">
        <v>1</v>
      </c>
      <c r="D994" s="208" t="s">
        <v>228</v>
      </c>
      <c r="E994" s="209">
        <f t="shared" ref="E994:AJ994" si="146">IFERROR(AVERAGE(E963:E993),"")</f>
        <v>6</v>
      </c>
      <c r="F994" s="209">
        <f t="shared" si="146"/>
        <v>42688.63636363636</v>
      </c>
      <c r="G994" s="209">
        <f t="shared" si="146"/>
        <v>80909159293.090912</v>
      </c>
      <c r="H994" s="209" t="str">
        <f t="shared" si="146"/>
        <v/>
      </c>
      <c r="I994" s="209">
        <f t="shared" si="146"/>
        <v>0.55477272727272731</v>
      </c>
      <c r="J994" s="209">
        <f t="shared" si="146"/>
        <v>94.090909090909093</v>
      </c>
      <c r="K994" s="209">
        <f t="shared" si="146"/>
        <v>28</v>
      </c>
      <c r="L994" s="209">
        <f t="shared" si="146"/>
        <v>1.7354545454545454</v>
      </c>
      <c r="M994" s="209">
        <f t="shared" si="146"/>
        <v>0</v>
      </c>
      <c r="N994" s="209" t="str">
        <f t="shared" si="146"/>
        <v/>
      </c>
      <c r="O994" s="209">
        <f t="shared" si="146"/>
        <v>3</v>
      </c>
      <c r="P994" s="209" t="str">
        <f t="shared" si="146"/>
        <v/>
      </c>
      <c r="Q994" s="209">
        <f t="shared" si="146"/>
        <v>21237.636363636364</v>
      </c>
      <c r="R994" s="209">
        <f t="shared" si="146"/>
        <v>0.65454545454545465</v>
      </c>
      <c r="S994" s="418" t="str">
        <f t="shared" si="146"/>
        <v/>
      </c>
      <c r="T994" s="209">
        <f t="shared" si="146"/>
        <v>0.51999999999999991</v>
      </c>
      <c r="U994" s="209">
        <f t="shared" si="146"/>
        <v>0.57000000000000006</v>
      </c>
      <c r="V994" s="209">
        <f t="shared" si="146"/>
        <v>80</v>
      </c>
      <c r="W994" s="209">
        <f t="shared" si="146"/>
        <v>170</v>
      </c>
      <c r="X994" s="209">
        <f t="shared" si="146"/>
        <v>36</v>
      </c>
      <c r="Y994" s="209">
        <f t="shared" si="146"/>
        <v>2</v>
      </c>
      <c r="Z994" s="209">
        <f t="shared" si="146"/>
        <v>3</v>
      </c>
      <c r="AA994" s="209" t="str">
        <f t="shared" si="146"/>
        <v/>
      </c>
      <c r="AB994" s="209">
        <f t="shared" si="146"/>
        <v>14</v>
      </c>
      <c r="AC994" s="209">
        <f t="shared" si="146"/>
        <v>42689.592592592591</v>
      </c>
      <c r="AD994" s="209">
        <f t="shared" si="146"/>
        <v>67306.333333333328</v>
      </c>
      <c r="AE994" s="209" t="str">
        <f t="shared" si="146"/>
        <v/>
      </c>
      <c r="AF994" s="209">
        <f t="shared" si="146"/>
        <v>0.5623259259259259</v>
      </c>
      <c r="AG994" s="209">
        <f t="shared" si="146"/>
        <v>88.296296296296291</v>
      </c>
      <c r="AH994" s="209">
        <f t="shared" si="146"/>
        <v>34</v>
      </c>
      <c r="AI994" s="209">
        <f t="shared" si="146"/>
        <v>0.98777777777777787</v>
      </c>
      <c r="AJ994" s="209">
        <f t="shared" si="146"/>
        <v>0</v>
      </c>
      <c r="AK994" s="209" t="str">
        <f t="shared" ref="AK994:BP994" si="147">IFERROR(AVERAGE(AK963:AK993),"")</f>
        <v/>
      </c>
      <c r="AL994" s="209">
        <f t="shared" si="147"/>
        <v>37.629629629629626</v>
      </c>
      <c r="AM994" s="209" t="str">
        <f t="shared" si="147"/>
        <v/>
      </c>
      <c r="AN994" s="209">
        <f t="shared" si="147"/>
        <v>21188.962962962964</v>
      </c>
      <c r="AO994" s="209">
        <f t="shared" si="147"/>
        <v>0.62999999999999989</v>
      </c>
      <c r="AP994" s="412" t="str">
        <f t="shared" si="147"/>
        <v/>
      </c>
      <c r="AQ994" s="209">
        <f t="shared" si="147"/>
        <v>0.51999999999999968</v>
      </c>
      <c r="AR994" s="209">
        <f t="shared" si="147"/>
        <v>0.57000000000000017</v>
      </c>
      <c r="AS994" s="209">
        <f t="shared" si="147"/>
        <v>80</v>
      </c>
      <c r="AT994" s="209">
        <f t="shared" si="147"/>
        <v>170</v>
      </c>
      <c r="AU994" s="209">
        <f t="shared" si="147"/>
        <v>36</v>
      </c>
      <c r="AV994" s="209">
        <f t="shared" si="147"/>
        <v>2</v>
      </c>
      <c r="AW994" s="209">
        <f t="shared" si="147"/>
        <v>3</v>
      </c>
      <c r="AX994" s="209" t="str">
        <f t="shared" si="147"/>
        <v/>
      </c>
      <c r="AY994" s="209">
        <f t="shared" si="147"/>
        <v>2.5</v>
      </c>
      <c r="AZ994" s="209">
        <f t="shared" si="147"/>
        <v>42691.75</v>
      </c>
      <c r="BA994" s="209" t="str">
        <f t="shared" si="147"/>
        <v/>
      </c>
      <c r="BB994" s="209" t="str">
        <f t="shared" si="147"/>
        <v/>
      </c>
      <c r="BC994" s="209">
        <f t="shared" si="147"/>
        <v>0.55710000000000004</v>
      </c>
      <c r="BD994" s="209">
        <f t="shared" si="147"/>
        <v>98.25</v>
      </c>
      <c r="BE994" s="209">
        <f t="shared" si="147"/>
        <v>32.9</v>
      </c>
      <c r="BF994" s="209">
        <f t="shared" si="147"/>
        <v>0.5</v>
      </c>
      <c r="BG994" s="209">
        <f t="shared" si="147"/>
        <v>0.2</v>
      </c>
      <c r="BH994" s="209">
        <f t="shared" si="147"/>
        <v>0.01</v>
      </c>
      <c r="BI994" s="209">
        <f t="shared" si="147"/>
        <v>1</v>
      </c>
      <c r="BJ994" s="209">
        <f t="shared" si="147"/>
        <v>5.0000000000000001E-3</v>
      </c>
      <c r="BK994" s="209" t="str">
        <f t="shared" si="147"/>
        <v/>
      </c>
      <c r="BL994" s="209">
        <f t="shared" si="147"/>
        <v>21301.75</v>
      </c>
      <c r="BM994" s="209">
        <f t="shared" si="147"/>
        <v>0.3</v>
      </c>
      <c r="BN994" s="423" t="str">
        <f t="shared" si="147"/>
        <v/>
      </c>
      <c r="BO994" s="209">
        <f t="shared" si="147"/>
        <v>0.52</v>
      </c>
      <c r="BP994" s="209">
        <f t="shared" si="147"/>
        <v>0.56999999999999995</v>
      </c>
      <c r="BQ994" s="209">
        <f t="shared" ref="BQ994:BU994" si="148">IFERROR(AVERAGE(BQ963:BQ993),"")</f>
        <v>80</v>
      </c>
      <c r="BR994" s="209">
        <f t="shared" si="148"/>
        <v>170</v>
      </c>
      <c r="BS994" s="209">
        <f t="shared" si="148"/>
        <v>36</v>
      </c>
      <c r="BT994" s="209">
        <f t="shared" si="148"/>
        <v>2</v>
      </c>
      <c r="BU994" s="209">
        <f t="shared" si="148"/>
        <v>3</v>
      </c>
    </row>
    <row r="995" spans="1:74" ht="15.75" x14ac:dyDescent="0.25">
      <c r="A995" s="44">
        <f>A994</f>
        <v>2016</v>
      </c>
      <c r="B995" s="44" t="str">
        <f>B994</f>
        <v>DICIEMBRE</v>
      </c>
      <c r="C995" s="44">
        <v>2</v>
      </c>
      <c r="D995" s="44" t="str">
        <f t="shared" ref="D995:D1025" si="149">B994&amp;" "&amp;A994&amp;" / "&amp;C994</f>
        <v>DICIEMBRE 2016 / 1</v>
      </c>
      <c r="E995" s="586">
        <v>1</v>
      </c>
      <c r="F995" s="484">
        <v>42706</v>
      </c>
      <c r="G995" s="483">
        <v>890000068883</v>
      </c>
      <c r="H995" s="483" t="s">
        <v>19</v>
      </c>
      <c r="I995" s="475">
        <v>0.55349999999999999</v>
      </c>
      <c r="J995" s="476">
        <v>90</v>
      </c>
      <c r="K995" s="476">
        <v>28</v>
      </c>
      <c r="L995" s="476">
        <v>1.53</v>
      </c>
      <c r="M995" s="476">
        <v>0</v>
      </c>
      <c r="N995" s="477" t="s">
        <v>20</v>
      </c>
      <c r="O995" s="476">
        <v>3</v>
      </c>
      <c r="P995" s="477" t="s">
        <v>21</v>
      </c>
      <c r="Q995" s="478">
        <v>21228</v>
      </c>
      <c r="R995" s="476">
        <v>0.56000000000000005</v>
      </c>
      <c r="S995" s="417"/>
      <c r="T995" s="505">
        <v>0.52</v>
      </c>
      <c r="U995" s="505">
        <v>0.56999999999999995</v>
      </c>
      <c r="V995" s="504">
        <v>80</v>
      </c>
      <c r="W995" s="504">
        <v>170</v>
      </c>
      <c r="X995" s="504">
        <v>36</v>
      </c>
      <c r="Y995" s="504">
        <v>2</v>
      </c>
      <c r="Z995" s="504">
        <v>3</v>
      </c>
      <c r="AB995" s="488">
        <v>1</v>
      </c>
      <c r="AC995" s="495">
        <v>42705</v>
      </c>
      <c r="AD995" s="489">
        <v>68866</v>
      </c>
      <c r="AE995" s="490" t="s">
        <v>36</v>
      </c>
      <c r="AF995" s="491">
        <v>0.56420000000000003</v>
      </c>
      <c r="AG995" s="491">
        <v>85</v>
      </c>
      <c r="AH995" s="491">
        <v>34</v>
      </c>
      <c r="AI995" s="492">
        <v>0.93</v>
      </c>
      <c r="AJ995" s="492">
        <v>0</v>
      </c>
      <c r="AK995" s="493" t="s">
        <v>20</v>
      </c>
      <c r="AL995" s="491">
        <v>32</v>
      </c>
      <c r="AM995" s="493" t="s">
        <v>35</v>
      </c>
      <c r="AN995" s="492">
        <v>21188</v>
      </c>
      <c r="AO995" s="492">
        <v>0.26</v>
      </c>
      <c r="AQ995" s="505">
        <v>0.52</v>
      </c>
      <c r="AR995" s="505">
        <v>0.56999999999999995</v>
      </c>
      <c r="AS995" s="504">
        <v>80</v>
      </c>
      <c r="AT995" s="504">
        <v>170</v>
      </c>
      <c r="AU995" s="504">
        <v>36</v>
      </c>
      <c r="AV995" s="504">
        <v>2</v>
      </c>
      <c r="AW995" s="504">
        <v>3</v>
      </c>
      <c r="AY995" s="586">
        <v>1</v>
      </c>
      <c r="AZ995" s="588">
        <v>42709</v>
      </c>
      <c r="BA995" s="400"/>
      <c r="BB995" s="400"/>
      <c r="BC995" s="550">
        <v>0.56169999999999998</v>
      </c>
      <c r="BD995" s="564">
        <v>92</v>
      </c>
      <c r="BE995" s="521">
        <f>((9/5)*BF995)+32</f>
        <v>32.9</v>
      </c>
      <c r="BF995" s="521">
        <v>0.5</v>
      </c>
      <c r="BG995" s="564">
        <v>0.4</v>
      </c>
      <c r="BH995" s="564">
        <v>0.03</v>
      </c>
      <c r="BI995" s="564">
        <v>1</v>
      </c>
      <c r="BJ995" s="565">
        <v>5.0000000000000001E-3</v>
      </c>
      <c r="BK995" s="550" t="s">
        <v>37</v>
      </c>
      <c r="BL995" s="564">
        <v>21318</v>
      </c>
      <c r="BM995" s="564">
        <v>0.3</v>
      </c>
      <c r="BO995" s="505">
        <v>0.52</v>
      </c>
      <c r="BP995" s="505">
        <v>0.56999999999999995</v>
      </c>
      <c r="BQ995" s="504">
        <v>80</v>
      </c>
      <c r="BR995" s="504">
        <v>170</v>
      </c>
      <c r="BS995" s="504">
        <v>36</v>
      </c>
      <c r="BT995" s="504">
        <v>2</v>
      </c>
      <c r="BU995" s="504">
        <v>3</v>
      </c>
    </row>
    <row r="996" spans="1:74" ht="15.75" x14ac:dyDescent="0.25">
      <c r="A996" s="44">
        <f t="shared" ref="A996:B1024" si="150">A995</f>
        <v>2016</v>
      </c>
      <c r="B996" s="44" t="str">
        <f t="shared" si="150"/>
        <v>DICIEMBRE</v>
      </c>
      <c r="C996" s="44">
        <v>3</v>
      </c>
      <c r="D996" s="44" t="str">
        <f t="shared" si="149"/>
        <v>DICIEMBRE 2016 / 2</v>
      </c>
      <c r="E996" s="586">
        <v>2</v>
      </c>
      <c r="F996" s="484">
        <v>42710</v>
      </c>
      <c r="G996" s="483">
        <v>68963</v>
      </c>
      <c r="H996" s="483" t="s">
        <v>22</v>
      </c>
      <c r="I996" s="475">
        <v>0.55210000000000004</v>
      </c>
      <c r="J996" s="476">
        <v>108</v>
      </c>
      <c r="K996" s="476">
        <v>28</v>
      </c>
      <c r="L996" s="476">
        <v>1.54</v>
      </c>
      <c r="M996" s="476">
        <v>0</v>
      </c>
      <c r="N996" s="477" t="s">
        <v>20</v>
      </c>
      <c r="O996" s="476">
        <v>3</v>
      </c>
      <c r="P996" s="477" t="s">
        <v>21</v>
      </c>
      <c r="Q996" s="478">
        <v>21265</v>
      </c>
      <c r="R996" s="476">
        <v>0.59</v>
      </c>
      <c r="S996" s="417"/>
      <c r="T996" s="505">
        <v>0.52</v>
      </c>
      <c r="U996" s="505">
        <v>0.56999999999999995</v>
      </c>
      <c r="V996" s="504">
        <v>80</v>
      </c>
      <c r="W996" s="504">
        <v>170</v>
      </c>
      <c r="X996" s="504">
        <v>36</v>
      </c>
      <c r="Y996" s="504">
        <v>2</v>
      </c>
      <c r="Z996" s="504">
        <v>3</v>
      </c>
      <c r="AB996" s="488">
        <v>2</v>
      </c>
      <c r="AC996" s="495">
        <v>42706</v>
      </c>
      <c r="AD996" s="489">
        <v>68901</v>
      </c>
      <c r="AE996" s="490" t="s">
        <v>148</v>
      </c>
      <c r="AF996" s="491">
        <v>0.56389999999999996</v>
      </c>
      <c r="AG996" s="491">
        <v>85</v>
      </c>
      <c r="AH996" s="491">
        <v>34</v>
      </c>
      <c r="AI996" s="492">
        <v>0.82</v>
      </c>
      <c r="AJ996" s="492">
        <v>0</v>
      </c>
      <c r="AK996" s="493" t="s">
        <v>20</v>
      </c>
      <c r="AL996" s="491">
        <v>32</v>
      </c>
      <c r="AM996" s="493" t="s">
        <v>35</v>
      </c>
      <c r="AN996" s="492">
        <v>21191</v>
      </c>
      <c r="AO996" s="492">
        <v>0.17</v>
      </c>
      <c r="AQ996" s="505">
        <v>0.52</v>
      </c>
      <c r="AR996" s="505">
        <v>0.56999999999999995</v>
      </c>
      <c r="AS996" s="504">
        <v>80</v>
      </c>
      <c r="AT996" s="504">
        <v>170</v>
      </c>
      <c r="AU996" s="504">
        <v>36</v>
      </c>
      <c r="AV996" s="504">
        <v>2</v>
      </c>
      <c r="AW996" s="504">
        <v>3</v>
      </c>
      <c r="AY996" s="586">
        <v>2</v>
      </c>
      <c r="AZ996" s="588">
        <v>42716</v>
      </c>
      <c r="BA996" s="400"/>
      <c r="BB996" s="400"/>
      <c r="BC996" s="550">
        <v>0.56100000000000005</v>
      </c>
      <c r="BD996" s="564">
        <v>93</v>
      </c>
      <c r="BE996" s="521">
        <f t="shared" ref="BE996:BE998" si="151">((9/5)*BF996)+32</f>
        <v>32.9</v>
      </c>
      <c r="BF996" s="521">
        <v>0.5</v>
      </c>
      <c r="BG996" s="564">
        <v>0.4</v>
      </c>
      <c r="BH996" s="564">
        <v>0.03</v>
      </c>
      <c r="BI996" s="564">
        <v>1</v>
      </c>
      <c r="BJ996" s="565">
        <v>5.0000000000000001E-3</v>
      </c>
      <c r="BK996" s="550" t="s">
        <v>37</v>
      </c>
      <c r="BL996" s="564">
        <v>21318</v>
      </c>
      <c r="BM996" s="564">
        <v>0.3</v>
      </c>
      <c r="BO996" s="505">
        <v>0.52</v>
      </c>
      <c r="BP996" s="505">
        <v>0.56999999999999995</v>
      </c>
      <c r="BQ996" s="504">
        <v>80</v>
      </c>
      <c r="BR996" s="504">
        <v>170</v>
      </c>
      <c r="BS996" s="504">
        <v>36</v>
      </c>
      <c r="BT996" s="504">
        <v>2</v>
      </c>
      <c r="BU996" s="504">
        <v>3</v>
      </c>
    </row>
    <row r="997" spans="1:74" ht="15.75" x14ac:dyDescent="0.25">
      <c r="A997" s="44">
        <f t="shared" si="150"/>
        <v>2016</v>
      </c>
      <c r="B997" s="44" t="str">
        <f t="shared" si="150"/>
        <v>DICIEMBRE</v>
      </c>
      <c r="C997" s="44">
        <v>4</v>
      </c>
      <c r="D997" s="44" t="str">
        <f t="shared" si="149"/>
        <v>DICIEMBRE 2016 / 3</v>
      </c>
      <c r="E997" s="586">
        <v>3</v>
      </c>
      <c r="F997" s="484">
        <v>42712</v>
      </c>
      <c r="G997" s="483">
        <v>69017</v>
      </c>
      <c r="H997" s="483" t="s">
        <v>22</v>
      </c>
      <c r="I997" s="475">
        <v>0.55400000000000005</v>
      </c>
      <c r="J997" s="476">
        <v>93</v>
      </c>
      <c r="K997" s="476">
        <v>28</v>
      </c>
      <c r="L997" s="476">
        <v>1.8</v>
      </c>
      <c r="M997" s="476">
        <v>0</v>
      </c>
      <c r="N997" s="477" t="s">
        <v>20</v>
      </c>
      <c r="O997" s="476">
        <v>3</v>
      </c>
      <c r="P997" s="477" t="s">
        <v>21</v>
      </c>
      <c r="Q997" s="478">
        <v>21247</v>
      </c>
      <c r="R997" s="476">
        <v>0.46</v>
      </c>
      <c r="S997" s="417"/>
      <c r="T997" s="505">
        <v>0.52</v>
      </c>
      <c r="U997" s="505">
        <v>0.56999999999999995</v>
      </c>
      <c r="V997" s="504">
        <v>80</v>
      </c>
      <c r="W997" s="504">
        <v>170</v>
      </c>
      <c r="X997" s="504">
        <v>36</v>
      </c>
      <c r="Y997" s="504">
        <v>2</v>
      </c>
      <c r="Z997" s="504">
        <v>3</v>
      </c>
      <c r="AB997" s="488">
        <v>3</v>
      </c>
      <c r="AC997" s="495">
        <v>42707</v>
      </c>
      <c r="AD997" s="489">
        <v>6814</v>
      </c>
      <c r="AE997" s="490" t="s">
        <v>36</v>
      </c>
      <c r="AF997" s="491">
        <v>0.56359999999999999</v>
      </c>
      <c r="AG997" s="491">
        <v>85</v>
      </c>
      <c r="AH997" s="491">
        <v>34</v>
      </c>
      <c r="AI997" s="492">
        <v>0.94</v>
      </c>
      <c r="AJ997" s="492">
        <v>0</v>
      </c>
      <c r="AK997" s="493" t="s">
        <v>20</v>
      </c>
      <c r="AL997" s="491">
        <v>32</v>
      </c>
      <c r="AM997" s="493" t="s">
        <v>35</v>
      </c>
      <c r="AN997" s="492">
        <v>21192</v>
      </c>
      <c r="AO997" s="492">
        <v>0.19</v>
      </c>
      <c r="AQ997" s="505">
        <v>0.52</v>
      </c>
      <c r="AR997" s="505">
        <v>0.56999999999999995</v>
      </c>
      <c r="AS997" s="504">
        <v>80</v>
      </c>
      <c r="AT997" s="504">
        <v>170</v>
      </c>
      <c r="AU997" s="504">
        <v>36</v>
      </c>
      <c r="AV997" s="504">
        <v>2</v>
      </c>
      <c r="AW997" s="504">
        <v>3</v>
      </c>
      <c r="AY997" s="586">
        <v>3</v>
      </c>
      <c r="AZ997" s="588">
        <v>42723</v>
      </c>
      <c r="BA997" s="400"/>
      <c r="BB997" s="400"/>
      <c r="BC997" s="550">
        <v>0.56100000000000005</v>
      </c>
      <c r="BD997" s="564">
        <v>93</v>
      </c>
      <c r="BE997" s="521">
        <f t="shared" si="151"/>
        <v>32.9</v>
      </c>
      <c r="BF997" s="521">
        <v>0.5</v>
      </c>
      <c r="BG997" s="564">
        <v>0.4</v>
      </c>
      <c r="BH997" s="564">
        <v>0.03</v>
      </c>
      <c r="BI997" s="564">
        <v>1</v>
      </c>
      <c r="BJ997" s="565">
        <v>5.0000000000000001E-3</v>
      </c>
      <c r="BK997" s="550" t="s">
        <v>37</v>
      </c>
      <c r="BL997" s="564">
        <v>21318</v>
      </c>
      <c r="BM997" s="564">
        <v>0.3</v>
      </c>
      <c r="BO997" s="505">
        <v>0.52</v>
      </c>
      <c r="BP997" s="505">
        <v>0.56999999999999995</v>
      </c>
      <c r="BQ997" s="504">
        <v>80</v>
      </c>
      <c r="BR997" s="504">
        <v>170</v>
      </c>
      <c r="BS997" s="504">
        <v>36</v>
      </c>
      <c r="BT997" s="504">
        <v>2</v>
      </c>
      <c r="BU997" s="504">
        <v>3</v>
      </c>
    </row>
    <row r="998" spans="1:74" ht="15.75" x14ac:dyDescent="0.25">
      <c r="A998" s="44">
        <f t="shared" si="150"/>
        <v>2016</v>
      </c>
      <c r="B998" s="44" t="str">
        <f t="shared" si="150"/>
        <v>DICIEMBRE</v>
      </c>
      <c r="C998" s="44">
        <v>5</v>
      </c>
      <c r="D998" s="44" t="str">
        <f t="shared" si="149"/>
        <v>DICIEMBRE 2016 / 4</v>
      </c>
      <c r="E998" s="586">
        <v>4</v>
      </c>
      <c r="F998" s="484">
        <v>42715</v>
      </c>
      <c r="G998" s="483">
        <v>69116</v>
      </c>
      <c r="H998" s="483" t="s">
        <v>22</v>
      </c>
      <c r="I998" s="475">
        <v>0.53269999999999995</v>
      </c>
      <c r="J998" s="476">
        <v>161</v>
      </c>
      <c r="K998" s="476">
        <v>28</v>
      </c>
      <c r="L998" s="476">
        <v>1.1100000000000001</v>
      </c>
      <c r="M998" s="476">
        <v>0</v>
      </c>
      <c r="N998" s="477" t="s">
        <v>20</v>
      </c>
      <c r="O998" s="476">
        <v>3</v>
      </c>
      <c r="P998" s="477" t="s">
        <v>21</v>
      </c>
      <c r="Q998" s="478">
        <v>21268</v>
      </c>
      <c r="R998" s="476">
        <v>2.23</v>
      </c>
      <c r="S998" s="417"/>
      <c r="T998" s="505">
        <v>0.52</v>
      </c>
      <c r="U998" s="505">
        <v>0.56999999999999995</v>
      </c>
      <c r="V998" s="504">
        <v>80</v>
      </c>
      <c r="W998" s="504">
        <v>170</v>
      </c>
      <c r="X998" s="504">
        <v>36</v>
      </c>
      <c r="Y998" s="504">
        <v>2</v>
      </c>
      <c r="Z998" s="504">
        <v>3</v>
      </c>
      <c r="AB998" s="488">
        <v>4</v>
      </c>
      <c r="AC998" s="495">
        <v>42709</v>
      </c>
      <c r="AD998" s="489">
        <v>68946</v>
      </c>
      <c r="AE998" s="490" t="s">
        <v>148</v>
      </c>
      <c r="AF998" s="491">
        <v>0.55920000000000003</v>
      </c>
      <c r="AG998" s="491">
        <v>99</v>
      </c>
      <c r="AH998" s="491">
        <v>34</v>
      </c>
      <c r="AI998" s="492">
        <v>1.19</v>
      </c>
      <c r="AJ998" s="492">
        <v>0</v>
      </c>
      <c r="AK998" s="493" t="s">
        <v>20</v>
      </c>
      <c r="AL998" s="491">
        <v>32</v>
      </c>
      <c r="AM998" s="493" t="s">
        <v>35</v>
      </c>
      <c r="AN998" s="492">
        <v>21187</v>
      </c>
      <c r="AO998" s="492">
        <v>2.08</v>
      </c>
      <c r="AQ998" s="505">
        <v>0.52</v>
      </c>
      <c r="AR998" s="505">
        <v>0.56999999999999995</v>
      </c>
      <c r="AS998" s="504">
        <v>80</v>
      </c>
      <c r="AT998" s="504">
        <v>170</v>
      </c>
      <c r="AU998" s="504">
        <v>36</v>
      </c>
      <c r="AV998" s="504">
        <v>2</v>
      </c>
      <c r="AW998" s="504">
        <v>3</v>
      </c>
      <c r="AY998" s="586">
        <v>4</v>
      </c>
      <c r="AZ998" s="588">
        <v>42732</v>
      </c>
      <c r="BA998" s="400"/>
      <c r="BB998" s="400"/>
      <c r="BC998" s="550">
        <v>0.56100000000000005</v>
      </c>
      <c r="BD998" s="564">
        <v>94</v>
      </c>
      <c r="BE998" s="521">
        <f t="shared" si="151"/>
        <v>32.9</v>
      </c>
      <c r="BF998" s="521">
        <v>0.5</v>
      </c>
      <c r="BG998" s="564">
        <v>0.4</v>
      </c>
      <c r="BH998" s="564">
        <v>0.03</v>
      </c>
      <c r="BI998" s="564">
        <v>1</v>
      </c>
      <c r="BJ998" s="565">
        <v>5.0000000000000001E-3</v>
      </c>
      <c r="BK998" s="550" t="s">
        <v>37</v>
      </c>
      <c r="BL998" s="564">
        <v>21318</v>
      </c>
      <c r="BM998" s="564">
        <v>0.3</v>
      </c>
      <c r="BO998" s="505">
        <v>0.52</v>
      </c>
      <c r="BP998" s="505">
        <v>0.56999999999999995</v>
      </c>
      <c r="BQ998" s="504">
        <v>80</v>
      </c>
      <c r="BR998" s="504">
        <v>170</v>
      </c>
      <c r="BS998" s="504">
        <v>36</v>
      </c>
      <c r="BT998" s="504">
        <v>2</v>
      </c>
      <c r="BU998" s="504">
        <v>3</v>
      </c>
    </row>
    <row r="999" spans="1:74" ht="15.75" x14ac:dyDescent="0.25">
      <c r="A999" s="44">
        <f t="shared" si="150"/>
        <v>2016</v>
      </c>
      <c r="B999" s="44" t="str">
        <f t="shared" si="150"/>
        <v>DICIEMBRE</v>
      </c>
      <c r="C999" s="44">
        <v>6</v>
      </c>
      <c r="D999" s="44" t="str">
        <f t="shared" si="149"/>
        <v>DICIEMBRE 2016 / 5</v>
      </c>
      <c r="E999" s="586">
        <v>5</v>
      </c>
      <c r="F999" s="484">
        <v>42718</v>
      </c>
      <c r="G999" s="483">
        <v>69173</v>
      </c>
      <c r="H999" s="483" t="s">
        <v>19</v>
      </c>
      <c r="I999" s="475">
        <v>0.54520000000000002</v>
      </c>
      <c r="J999" s="476">
        <v>116</v>
      </c>
      <c r="K999" s="476">
        <v>27</v>
      </c>
      <c r="L999" s="476">
        <v>1.95</v>
      </c>
      <c r="M999" s="476">
        <v>0</v>
      </c>
      <c r="N999" s="477" t="s">
        <v>20</v>
      </c>
      <c r="O999" s="476">
        <v>3</v>
      </c>
      <c r="P999" s="477" t="s">
        <v>21</v>
      </c>
      <c r="Q999" s="478">
        <v>21280</v>
      </c>
      <c r="R999" s="476">
        <v>0.73</v>
      </c>
      <c r="S999" s="417"/>
      <c r="T999" s="505">
        <v>0.52</v>
      </c>
      <c r="U999" s="505">
        <v>0.56999999999999995</v>
      </c>
      <c r="V999" s="504">
        <v>80</v>
      </c>
      <c r="W999" s="504">
        <v>170</v>
      </c>
      <c r="X999" s="504">
        <v>36</v>
      </c>
      <c r="Y999" s="504">
        <v>2</v>
      </c>
      <c r="Z999" s="504">
        <v>3</v>
      </c>
      <c r="AB999" s="488">
        <v>5</v>
      </c>
      <c r="AC999" s="495">
        <v>42710</v>
      </c>
      <c r="AD999" s="489">
        <v>68974</v>
      </c>
      <c r="AE999" s="490" t="s">
        <v>36</v>
      </c>
      <c r="AF999" s="491">
        <v>0.56430000000000002</v>
      </c>
      <c r="AG999" s="491">
        <v>85</v>
      </c>
      <c r="AH999" s="491">
        <v>34</v>
      </c>
      <c r="AI999" s="492">
        <v>0.95</v>
      </c>
      <c r="AJ999" s="492">
        <v>0</v>
      </c>
      <c r="AK999" s="493" t="s">
        <v>20</v>
      </c>
      <c r="AL999" s="491">
        <v>32</v>
      </c>
      <c r="AM999" s="493" t="s">
        <v>35</v>
      </c>
      <c r="AN999" s="492">
        <v>21186</v>
      </c>
      <c r="AO999" s="492">
        <v>0.36</v>
      </c>
      <c r="AQ999" s="505">
        <v>0.52</v>
      </c>
      <c r="AR999" s="505">
        <v>0.56999999999999995</v>
      </c>
      <c r="AS999" s="504">
        <v>80</v>
      </c>
      <c r="AT999" s="504">
        <v>170</v>
      </c>
      <c r="AU999" s="504">
        <v>36</v>
      </c>
      <c r="AV999" s="504">
        <v>2</v>
      </c>
      <c r="AW999" s="504">
        <v>3</v>
      </c>
    </row>
    <row r="1000" spans="1:74" ht="15.75" x14ac:dyDescent="0.25">
      <c r="A1000" s="44">
        <f t="shared" si="150"/>
        <v>2016</v>
      </c>
      <c r="B1000" s="44" t="str">
        <f t="shared" si="150"/>
        <v>DICIEMBRE</v>
      </c>
      <c r="C1000" s="44">
        <v>7</v>
      </c>
      <c r="D1000" s="44" t="str">
        <f t="shared" si="149"/>
        <v>DICIEMBRE 2016 / 6</v>
      </c>
      <c r="E1000" s="586">
        <v>6</v>
      </c>
      <c r="F1000" s="484">
        <v>42718</v>
      </c>
      <c r="G1000" s="485">
        <v>69176</v>
      </c>
      <c r="H1000" s="485" t="s">
        <v>19</v>
      </c>
      <c r="I1000" s="479">
        <v>0.55400000000000005</v>
      </c>
      <c r="J1000" s="480">
        <v>108</v>
      </c>
      <c r="K1000" s="480">
        <v>28</v>
      </c>
      <c r="L1000" s="480">
        <v>1.99</v>
      </c>
      <c r="M1000" s="480">
        <v>0</v>
      </c>
      <c r="N1000" s="479" t="s">
        <v>20</v>
      </c>
      <c r="O1000" s="480">
        <v>3</v>
      </c>
      <c r="P1000" s="481" t="s">
        <v>21</v>
      </c>
      <c r="Q1000" s="478">
        <v>21234</v>
      </c>
      <c r="R1000" s="479">
        <v>0.84</v>
      </c>
      <c r="S1000" s="417"/>
      <c r="T1000" s="505">
        <v>0.52</v>
      </c>
      <c r="U1000" s="505">
        <v>0.56999999999999995</v>
      </c>
      <c r="V1000" s="504">
        <v>80</v>
      </c>
      <c r="W1000" s="504">
        <v>170</v>
      </c>
      <c r="X1000" s="504">
        <v>36</v>
      </c>
      <c r="Y1000" s="504">
        <v>2</v>
      </c>
      <c r="Z1000" s="504">
        <v>3</v>
      </c>
      <c r="AB1000" s="488">
        <v>6</v>
      </c>
      <c r="AC1000" s="495">
        <v>42711</v>
      </c>
      <c r="AD1000" s="489">
        <v>69009</v>
      </c>
      <c r="AE1000" s="490" t="s">
        <v>148</v>
      </c>
      <c r="AF1000" s="491">
        <v>0.56620000000000004</v>
      </c>
      <c r="AG1000" s="491">
        <v>82</v>
      </c>
      <c r="AH1000" s="491">
        <v>34</v>
      </c>
      <c r="AI1000" s="492">
        <v>1.8</v>
      </c>
      <c r="AJ1000" s="492">
        <v>0</v>
      </c>
      <c r="AK1000" s="493" t="s">
        <v>20</v>
      </c>
      <c r="AL1000" s="491">
        <v>32</v>
      </c>
      <c r="AM1000" s="493" t="s">
        <v>35</v>
      </c>
      <c r="AN1000" s="492">
        <v>21174</v>
      </c>
      <c r="AO1000" s="492">
        <v>0.51</v>
      </c>
      <c r="AQ1000" s="505">
        <v>0.52</v>
      </c>
      <c r="AR1000" s="505">
        <v>0.56999999999999995</v>
      </c>
      <c r="AS1000" s="504">
        <v>80</v>
      </c>
      <c r="AT1000" s="504">
        <v>170</v>
      </c>
      <c r="AU1000" s="504">
        <v>36</v>
      </c>
      <c r="AV1000" s="504">
        <v>2</v>
      </c>
      <c r="AW1000" s="504">
        <v>3</v>
      </c>
    </row>
    <row r="1001" spans="1:74" ht="15.75" x14ac:dyDescent="0.25">
      <c r="A1001" s="44">
        <f t="shared" si="150"/>
        <v>2016</v>
      </c>
      <c r="B1001" s="44" t="str">
        <f t="shared" si="150"/>
        <v>DICIEMBRE</v>
      </c>
      <c r="C1001" s="44">
        <v>8</v>
      </c>
      <c r="D1001" s="44" t="str">
        <f t="shared" si="149"/>
        <v>DICIEMBRE 2016 / 7</v>
      </c>
      <c r="E1001" s="586">
        <v>7</v>
      </c>
      <c r="F1001" s="484">
        <v>42721</v>
      </c>
      <c r="G1001" s="485">
        <v>69263</v>
      </c>
      <c r="H1001" s="485" t="s">
        <v>19</v>
      </c>
      <c r="I1001" s="479">
        <v>0.55149999999999999</v>
      </c>
      <c r="J1001" s="476">
        <v>99</v>
      </c>
      <c r="K1001" s="480">
        <v>28</v>
      </c>
      <c r="L1001" s="480">
        <v>2</v>
      </c>
      <c r="M1001" s="480">
        <v>0</v>
      </c>
      <c r="N1001" s="479" t="s">
        <v>20</v>
      </c>
      <c r="O1001" s="482">
        <v>3</v>
      </c>
      <c r="P1001" s="481" t="s">
        <v>21</v>
      </c>
      <c r="Q1001" s="478">
        <v>21238</v>
      </c>
      <c r="R1001" s="479">
        <v>0.56000000000000005</v>
      </c>
      <c r="S1001" s="417"/>
      <c r="T1001" s="505">
        <v>0.52</v>
      </c>
      <c r="U1001" s="505">
        <v>0.56999999999999995</v>
      </c>
      <c r="V1001" s="504">
        <v>80</v>
      </c>
      <c r="W1001" s="504">
        <v>170</v>
      </c>
      <c r="X1001" s="504">
        <v>36</v>
      </c>
      <c r="Y1001" s="504">
        <v>2</v>
      </c>
      <c r="Z1001" s="504">
        <v>3</v>
      </c>
      <c r="AB1001" s="488">
        <v>7</v>
      </c>
      <c r="AC1001" s="495">
        <v>42712</v>
      </c>
      <c r="AD1001" s="489">
        <v>69041</v>
      </c>
      <c r="AE1001" s="490" t="s">
        <v>36</v>
      </c>
      <c r="AF1001" s="494">
        <v>0.56459999999999999</v>
      </c>
      <c r="AG1001" s="491">
        <v>84</v>
      </c>
      <c r="AH1001" s="491">
        <v>34</v>
      </c>
      <c r="AI1001" s="492">
        <v>0.87</v>
      </c>
      <c r="AJ1001" s="492">
        <v>0</v>
      </c>
      <c r="AK1001" s="493" t="s">
        <v>20</v>
      </c>
      <c r="AL1001" s="491">
        <v>32</v>
      </c>
      <c r="AM1001" s="493" t="s">
        <v>35</v>
      </c>
      <c r="AN1001" s="492">
        <v>21186</v>
      </c>
      <c r="AO1001" s="492">
        <v>0.31</v>
      </c>
      <c r="AQ1001" s="505">
        <v>0.52</v>
      </c>
      <c r="AR1001" s="505">
        <v>0.56999999999999995</v>
      </c>
      <c r="AS1001" s="504">
        <v>80</v>
      </c>
      <c r="AT1001" s="504">
        <v>170</v>
      </c>
      <c r="AU1001" s="504">
        <v>36</v>
      </c>
      <c r="AV1001" s="504">
        <v>2</v>
      </c>
      <c r="AW1001" s="504">
        <v>3</v>
      </c>
    </row>
    <row r="1002" spans="1:74" ht="15.75" x14ac:dyDescent="0.25">
      <c r="A1002" s="44">
        <f t="shared" si="150"/>
        <v>2016</v>
      </c>
      <c r="B1002" s="44" t="str">
        <f t="shared" si="150"/>
        <v>DICIEMBRE</v>
      </c>
      <c r="C1002" s="44">
        <v>9</v>
      </c>
      <c r="D1002" s="44" t="str">
        <f t="shared" si="149"/>
        <v>DICIEMBRE 2016 / 8</v>
      </c>
      <c r="E1002" s="586">
        <v>8</v>
      </c>
      <c r="F1002" s="484">
        <v>42724</v>
      </c>
      <c r="G1002" s="485">
        <v>69316</v>
      </c>
      <c r="H1002" s="485" t="s">
        <v>19</v>
      </c>
      <c r="I1002" s="479">
        <v>0.55089999999999995</v>
      </c>
      <c r="J1002" s="476">
        <v>100</v>
      </c>
      <c r="K1002" s="480">
        <v>28</v>
      </c>
      <c r="L1002" s="480">
        <v>1.89</v>
      </c>
      <c r="M1002" s="480">
        <v>0</v>
      </c>
      <c r="N1002" s="479" t="s">
        <v>20</v>
      </c>
      <c r="O1002" s="482">
        <v>3</v>
      </c>
      <c r="P1002" s="481" t="s">
        <v>21</v>
      </c>
      <c r="Q1002" s="478">
        <v>21258</v>
      </c>
      <c r="R1002" s="479">
        <v>0.46</v>
      </c>
      <c r="S1002" s="417"/>
      <c r="T1002" s="505">
        <v>0.52</v>
      </c>
      <c r="U1002" s="505">
        <v>0.56999999999999995</v>
      </c>
      <c r="V1002" s="504">
        <v>80</v>
      </c>
      <c r="W1002" s="504">
        <v>170</v>
      </c>
      <c r="X1002" s="504">
        <v>36</v>
      </c>
      <c r="Y1002" s="504">
        <v>2</v>
      </c>
      <c r="Z1002" s="504">
        <v>3</v>
      </c>
      <c r="AB1002" s="488">
        <v>8</v>
      </c>
      <c r="AC1002" s="495">
        <v>42714</v>
      </c>
      <c r="AD1002" s="489">
        <v>69091</v>
      </c>
      <c r="AE1002" s="490" t="s">
        <v>148</v>
      </c>
      <c r="AF1002" s="494">
        <v>0.54279999999999995</v>
      </c>
      <c r="AG1002" s="491">
        <v>127</v>
      </c>
      <c r="AH1002" s="491">
        <v>34</v>
      </c>
      <c r="AI1002" s="492">
        <v>1.43</v>
      </c>
      <c r="AJ1002" s="492">
        <v>0</v>
      </c>
      <c r="AK1002" s="493" t="s">
        <v>20</v>
      </c>
      <c r="AL1002" s="491">
        <v>30</v>
      </c>
      <c r="AM1002" s="493" t="s">
        <v>35</v>
      </c>
      <c r="AN1002" s="492">
        <v>21289</v>
      </c>
      <c r="AO1002" s="492">
        <v>0.92</v>
      </c>
      <c r="AQ1002" s="505">
        <v>0.52</v>
      </c>
      <c r="AR1002" s="505">
        <v>0.56999999999999995</v>
      </c>
      <c r="AS1002" s="504">
        <v>80</v>
      </c>
      <c r="AT1002" s="504">
        <v>170</v>
      </c>
      <c r="AU1002" s="504">
        <v>36</v>
      </c>
      <c r="AV1002" s="504">
        <v>2</v>
      </c>
      <c r="AW1002" s="504">
        <v>3</v>
      </c>
    </row>
    <row r="1003" spans="1:74" ht="15.75" x14ac:dyDescent="0.25">
      <c r="A1003" s="44">
        <f t="shared" si="150"/>
        <v>2016</v>
      </c>
      <c r="B1003" s="44" t="str">
        <f t="shared" si="150"/>
        <v>DICIEMBRE</v>
      </c>
      <c r="C1003" s="44">
        <v>10</v>
      </c>
      <c r="D1003" s="44" t="str">
        <f t="shared" si="149"/>
        <v>DICIEMBRE 2016 / 9</v>
      </c>
      <c r="E1003" s="586">
        <v>9</v>
      </c>
      <c r="F1003" s="484">
        <v>42727</v>
      </c>
      <c r="G1003" s="485">
        <v>69394</v>
      </c>
      <c r="H1003" s="483" t="s">
        <v>22</v>
      </c>
      <c r="I1003" s="479">
        <v>0.55159999999999998</v>
      </c>
      <c r="J1003" s="476">
        <v>98</v>
      </c>
      <c r="K1003" s="480">
        <v>28</v>
      </c>
      <c r="L1003" s="480">
        <v>1.79</v>
      </c>
      <c r="M1003" s="480">
        <v>0</v>
      </c>
      <c r="N1003" s="479" t="s">
        <v>20</v>
      </c>
      <c r="O1003" s="482">
        <v>3</v>
      </c>
      <c r="P1003" s="481" t="s">
        <v>21</v>
      </c>
      <c r="Q1003" s="478">
        <v>21253</v>
      </c>
      <c r="R1003" s="479">
        <v>0.52</v>
      </c>
      <c r="S1003" s="417"/>
      <c r="T1003" s="505">
        <v>0.52</v>
      </c>
      <c r="U1003" s="505">
        <v>0.56999999999999995</v>
      </c>
      <c r="V1003" s="504">
        <v>80</v>
      </c>
      <c r="W1003" s="504">
        <v>170</v>
      </c>
      <c r="X1003" s="504">
        <v>36</v>
      </c>
      <c r="Y1003" s="504">
        <v>2</v>
      </c>
      <c r="Z1003" s="504">
        <v>3</v>
      </c>
      <c r="AB1003" s="488">
        <v>9</v>
      </c>
      <c r="AC1003" s="495">
        <v>42715</v>
      </c>
      <c r="AD1003" s="489">
        <v>69105</v>
      </c>
      <c r="AE1003" s="490" t="s">
        <v>36</v>
      </c>
      <c r="AF1003" s="491">
        <v>0.56479999999999997</v>
      </c>
      <c r="AG1003" s="491">
        <v>84</v>
      </c>
      <c r="AH1003" s="491">
        <v>34</v>
      </c>
      <c r="AI1003" s="492">
        <v>1.9</v>
      </c>
      <c r="AJ1003" s="492">
        <v>0</v>
      </c>
      <c r="AK1003" s="493" t="s">
        <v>20</v>
      </c>
      <c r="AL1003" s="491">
        <v>30</v>
      </c>
      <c r="AM1003" s="493" t="s">
        <v>35</v>
      </c>
      <c r="AN1003" s="492">
        <v>21183</v>
      </c>
      <c r="AO1003" s="492">
        <v>0.43</v>
      </c>
      <c r="AQ1003" s="505">
        <v>0.52</v>
      </c>
      <c r="AR1003" s="505">
        <v>0.56999999999999995</v>
      </c>
      <c r="AS1003" s="504">
        <v>80</v>
      </c>
      <c r="AT1003" s="504">
        <v>170</v>
      </c>
      <c r="AU1003" s="504">
        <v>36</v>
      </c>
      <c r="AV1003" s="504">
        <v>2</v>
      </c>
      <c r="AW1003" s="504">
        <v>3</v>
      </c>
    </row>
    <row r="1004" spans="1:74" ht="15.75" x14ac:dyDescent="0.25">
      <c r="A1004" s="44">
        <f t="shared" si="150"/>
        <v>2016</v>
      </c>
      <c r="B1004" s="44" t="str">
        <f t="shared" si="150"/>
        <v>DICIEMBRE</v>
      </c>
      <c r="C1004" s="44">
        <v>11</v>
      </c>
      <c r="D1004" s="44" t="str">
        <f t="shared" si="149"/>
        <v>DICIEMBRE 2016 / 10</v>
      </c>
      <c r="E1004" s="586">
        <v>10</v>
      </c>
      <c r="F1004" s="484">
        <v>42730</v>
      </c>
      <c r="G1004" s="485">
        <v>69453</v>
      </c>
      <c r="H1004" s="485" t="s">
        <v>19</v>
      </c>
      <c r="I1004" s="479">
        <v>0.54949999999999999</v>
      </c>
      <c r="J1004" s="476">
        <v>100</v>
      </c>
      <c r="K1004" s="480">
        <v>28</v>
      </c>
      <c r="L1004" s="480">
        <v>1.77</v>
      </c>
      <c r="M1004" s="480">
        <v>0</v>
      </c>
      <c r="N1004" s="479" t="s">
        <v>20</v>
      </c>
      <c r="O1004" s="482">
        <v>3</v>
      </c>
      <c r="P1004" s="481" t="s">
        <v>21</v>
      </c>
      <c r="Q1004" s="478">
        <v>21263</v>
      </c>
      <c r="R1004" s="479">
        <v>0.49</v>
      </c>
      <c r="S1004" s="417"/>
      <c r="T1004" s="505">
        <v>0.52</v>
      </c>
      <c r="U1004" s="505">
        <v>0.56999999999999995</v>
      </c>
      <c r="V1004" s="504">
        <v>80</v>
      </c>
      <c r="W1004" s="504">
        <v>170</v>
      </c>
      <c r="X1004" s="504">
        <v>36</v>
      </c>
      <c r="Y1004" s="504">
        <v>2</v>
      </c>
      <c r="Z1004" s="504">
        <v>3</v>
      </c>
      <c r="AB1004" s="488">
        <v>10</v>
      </c>
      <c r="AC1004" s="495">
        <v>42716</v>
      </c>
      <c r="AD1004" s="489">
        <v>69140</v>
      </c>
      <c r="AE1004" s="490" t="s">
        <v>148</v>
      </c>
      <c r="AF1004" s="491">
        <v>0.56479999999999997</v>
      </c>
      <c r="AG1004" s="491">
        <v>84</v>
      </c>
      <c r="AH1004" s="491">
        <v>34</v>
      </c>
      <c r="AI1004" s="492">
        <v>1.45</v>
      </c>
      <c r="AJ1004" s="492">
        <v>0</v>
      </c>
      <c r="AK1004" s="493" t="s">
        <v>20</v>
      </c>
      <c r="AL1004" s="491">
        <v>30</v>
      </c>
      <c r="AM1004" s="493" t="s">
        <v>35</v>
      </c>
      <c r="AN1004" s="492">
        <v>21182</v>
      </c>
      <c r="AO1004" s="492">
        <v>0.43</v>
      </c>
      <c r="AQ1004" s="505">
        <v>0.52</v>
      </c>
      <c r="AR1004" s="505">
        <v>0.56999999999999995</v>
      </c>
      <c r="AS1004" s="504">
        <v>80</v>
      </c>
      <c r="AT1004" s="504">
        <v>170</v>
      </c>
      <c r="AU1004" s="504">
        <v>36</v>
      </c>
      <c r="AV1004" s="504">
        <v>2</v>
      </c>
      <c r="AW1004" s="504">
        <v>3</v>
      </c>
    </row>
    <row r="1005" spans="1:74" ht="15.75" x14ac:dyDescent="0.25">
      <c r="A1005" s="44">
        <f t="shared" si="150"/>
        <v>2016</v>
      </c>
      <c r="B1005" s="44" t="str">
        <f t="shared" si="150"/>
        <v>DICIEMBRE</v>
      </c>
      <c r="C1005" s="44">
        <v>12</v>
      </c>
      <c r="D1005" s="44" t="str">
        <f t="shared" si="149"/>
        <v>DICIEMBRE 2016 / 11</v>
      </c>
      <c r="E1005" s="586">
        <v>11</v>
      </c>
      <c r="F1005" s="484">
        <v>42733</v>
      </c>
      <c r="G1005" s="485">
        <v>69524</v>
      </c>
      <c r="H1005" s="483" t="s">
        <v>22</v>
      </c>
      <c r="I1005" s="479">
        <v>0.54320000000000002</v>
      </c>
      <c r="J1005" s="476">
        <v>130</v>
      </c>
      <c r="K1005" s="480">
        <v>28</v>
      </c>
      <c r="L1005" s="480">
        <v>1.64</v>
      </c>
      <c r="M1005" s="480">
        <v>0</v>
      </c>
      <c r="N1005" s="479" t="s">
        <v>20</v>
      </c>
      <c r="O1005" s="482">
        <v>3</v>
      </c>
      <c r="P1005" s="481" t="s">
        <v>21</v>
      </c>
      <c r="Q1005" s="478">
        <v>21235</v>
      </c>
      <c r="R1005" s="479">
        <v>2.4</v>
      </c>
      <c r="S1005" s="417"/>
      <c r="T1005" s="505">
        <v>0.52</v>
      </c>
      <c r="U1005" s="505">
        <v>0.56999999999999995</v>
      </c>
      <c r="V1005" s="504">
        <v>80</v>
      </c>
      <c r="W1005" s="504">
        <v>170</v>
      </c>
      <c r="X1005" s="504">
        <v>36</v>
      </c>
      <c r="Y1005" s="504">
        <v>2</v>
      </c>
      <c r="Z1005" s="504">
        <v>3</v>
      </c>
      <c r="AB1005" s="488">
        <v>11</v>
      </c>
      <c r="AC1005" s="495">
        <v>42716</v>
      </c>
      <c r="AD1005" s="489">
        <v>69162</v>
      </c>
      <c r="AE1005" s="490" t="s">
        <v>36</v>
      </c>
      <c r="AF1005" s="491">
        <v>0.56459999999999999</v>
      </c>
      <c r="AG1005" s="491">
        <v>84</v>
      </c>
      <c r="AH1005" s="491">
        <v>34</v>
      </c>
      <c r="AI1005" s="492">
        <v>1.07</v>
      </c>
      <c r="AJ1005" s="492">
        <v>0</v>
      </c>
      <c r="AK1005" s="493" t="s">
        <v>20</v>
      </c>
      <c r="AL1005" s="491">
        <v>30</v>
      </c>
      <c r="AM1005" s="493" t="s">
        <v>35</v>
      </c>
      <c r="AN1005" s="492">
        <v>21185</v>
      </c>
      <c r="AO1005" s="492">
        <v>0.3</v>
      </c>
      <c r="AQ1005" s="505">
        <v>0.52</v>
      </c>
      <c r="AR1005" s="505">
        <v>0.56999999999999995</v>
      </c>
      <c r="AS1005" s="504">
        <v>80</v>
      </c>
      <c r="AT1005" s="504">
        <v>170</v>
      </c>
      <c r="AU1005" s="504">
        <v>36</v>
      </c>
      <c r="AV1005" s="504">
        <v>2</v>
      </c>
      <c r="AW1005" s="504">
        <v>3</v>
      </c>
    </row>
    <row r="1006" spans="1:74" ht="15.75" x14ac:dyDescent="0.25">
      <c r="A1006" s="44">
        <f t="shared" si="150"/>
        <v>2016</v>
      </c>
      <c r="B1006" s="44" t="str">
        <f t="shared" si="150"/>
        <v>DICIEMBRE</v>
      </c>
      <c r="C1006" s="44">
        <v>13</v>
      </c>
      <c r="D1006" s="44" t="str">
        <f t="shared" si="149"/>
        <v>DICIEMBRE 2016 / 12</v>
      </c>
      <c r="E1006" s="586">
        <v>12</v>
      </c>
      <c r="F1006" s="484">
        <v>42735</v>
      </c>
      <c r="G1006" s="485">
        <v>69732</v>
      </c>
      <c r="H1006" s="485" t="s">
        <v>19</v>
      </c>
      <c r="I1006" s="479">
        <v>0.55000000000000004</v>
      </c>
      <c r="J1006" s="476">
        <v>109</v>
      </c>
      <c r="K1006" s="480">
        <v>28</v>
      </c>
      <c r="L1006" s="480">
        <v>1.67</v>
      </c>
      <c r="M1006" s="480">
        <v>0</v>
      </c>
      <c r="N1006" s="479" t="s">
        <v>20</v>
      </c>
      <c r="O1006" s="482">
        <v>3</v>
      </c>
      <c r="P1006" s="481" t="s">
        <v>21</v>
      </c>
      <c r="Q1006" s="478">
        <v>21223</v>
      </c>
      <c r="R1006" s="479">
        <v>2.29</v>
      </c>
      <c r="S1006" s="417"/>
      <c r="T1006" s="505">
        <v>0.52</v>
      </c>
      <c r="U1006" s="505">
        <v>0.56999999999999995</v>
      </c>
      <c r="V1006" s="504">
        <v>80</v>
      </c>
      <c r="W1006" s="504">
        <v>170</v>
      </c>
      <c r="X1006" s="504">
        <v>36</v>
      </c>
      <c r="Y1006" s="504">
        <v>2</v>
      </c>
      <c r="Z1006" s="504">
        <v>3</v>
      </c>
      <c r="AB1006" s="488">
        <v>12</v>
      </c>
      <c r="AC1006" s="495">
        <v>42718</v>
      </c>
      <c r="AD1006" s="489">
        <v>69187</v>
      </c>
      <c r="AE1006" s="490" t="s">
        <v>148</v>
      </c>
      <c r="AF1006" s="491">
        <v>0.56420000000000003</v>
      </c>
      <c r="AG1006" s="491">
        <v>84</v>
      </c>
      <c r="AH1006" s="491">
        <v>34</v>
      </c>
      <c r="AI1006" s="492">
        <v>1.01</v>
      </c>
      <c r="AJ1006" s="492">
        <v>0</v>
      </c>
      <c r="AK1006" s="493" t="s">
        <v>20</v>
      </c>
      <c r="AL1006" s="491">
        <v>29</v>
      </c>
      <c r="AM1006" s="493" t="s">
        <v>35</v>
      </c>
      <c r="AN1006" s="492">
        <v>21188</v>
      </c>
      <c r="AO1006" s="492">
        <v>0.27</v>
      </c>
      <c r="AQ1006" s="505">
        <v>0.52</v>
      </c>
      <c r="AR1006" s="505">
        <v>0.56999999999999995</v>
      </c>
      <c r="AS1006" s="504">
        <v>80</v>
      </c>
      <c r="AT1006" s="504">
        <v>170</v>
      </c>
      <c r="AU1006" s="504">
        <v>36</v>
      </c>
      <c r="AV1006" s="504">
        <v>2</v>
      </c>
      <c r="AW1006" s="504">
        <v>3</v>
      </c>
    </row>
    <row r="1007" spans="1:74" ht="15.75" x14ac:dyDescent="0.25">
      <c r="A1007" s="44">
        <f t="shared" si="150"/>
        <v>2016</v>
      </c>
      <c r="B1007" s="44" t="str">
        <f t="shared" si="150"/>
        <v>DICIEMBRE</v>
      </c>
      <c r="C1007" s="44">
        <v>14</v>
      </c>
      <c r="D1007" s="44" t="str">
        <f t="shared" si="149"/>
        <v>DICIEMBRE 2016 / 13</v>
      </c>
      <c r="S1007" s="417"/>
      <c r="AB1007" s="488">
        <v>13</v>
      </c>
      <c r="AC1007" s="495">
        <v>42719</v>
      </c>
      <c r="AD1007" s="489">
        <v>69219</v>
      </c>
      <c r="AE1007" s="490" t="s">
        <v>36</v>
      </c>
      <c r="AF1007" s="494">
        <v>0.56459999999999999</v>
      </c>
      <c r="AG1007" s="491">
        <v>84</v>
      </c>
      <c r="AH1007" s="491">
        <v>34</v>
      </c>
      <c r="AI1007" s="492">
        <v>0.9</v>
      </c>
      <c r="AJ1007" s="492">
        <v>0</v>
      </c>
      <c r="AK1007" s="493" t="s">
        <v>20</v>
      </c>
      <c r="AL1007" s="491">
        <v>29</v>
      </c>
      <c r="AM1007" s="493" t="s">
        <v>35</v>
      </c>
      <c r="AN1007" s="492">
        <v>21188</v>
      </c>
      <c r="AO1007" s="492">
        <v>0.24</v>
      </c>
      <c r="AQ1007" s="505">
        <v>0.52</v>
      </c>
      <c r="AR1007" s="505">
        <v>0.56999999999999995</v>
      </c>
      <c r="AS1007" s="504">
        <v>80</v>
      </c>
      <c r="AT1007" s="504">
        <v>170</v>
      </c>
      <c r="AU1007" s="504">
        <v>36</v>
      </c>
      <c r="AV1007" s="504">
        <v>2</v>
      </c>
      <c r="AW1007" s="504">
        <v>3</v>
      </c>
    </row>
    <row r="1008" spans="1:74" ht="15.75" x14ac:dyDescent="0.25">
      <c r="A1008" s="44">
        <f t="shared" si="150"/>
        <v>2016</v>
      </c>
      <c r="B1008" s="44" t="str">
        <f t="shared" si="150"/>
        <v>DICIEMBRE</v>
      </c>
      <c r="C1008" s="44">
        <v>15</v>
      </c>
      <c r="D1008" s="44" t="str">
        <f t="shared" si="149"/>
        <v>DICIEMBRE 2016 / 14</v>
      </c>
      <c r="S1008" s="417"/>
      <c r="AB1008" s="488">
        <v>14</v>
      </c>
      <c r="AC1008" s="495">
        <v>42720</v>
      </c>
      <c r="AD1008" s="489">
        <v>69233</v>
      </c>
      <c r="AE1008" s="490" t="s">
        <v>148</v>
      </c>
      <c r="AF1008" s="494">
        <v>0.56359999999999999</v>
      </c>
      <c r="AG1008" s="491">
        <v>86</v>
      </c>
      <c r="AH1008" s="491">
        <v>34</v>
      </c>
      <c r="AI1008" s="492">
        <v>0.88</v>
      </c>
      <c r="AJ1008" s="492">
        <v>0</v>
      </c>
      <c r="AK1008" s="493" t="s">
        <v>215</v>
      </c>
      <c r="AL1008" s="491">
        <v>29</v>
      </c>
      <c r="AM1008" s="493" t="s">
        <v>35</v>
      </c>
      <c r="AN1008" s="492">
        <v>21192</v>
      </c>
      <c r="AO1008" s="492">
        <v>0.3</v>
      </c>
      <c r="AQ1008" s="505">
        <v>0.52</v>
      </c>
      <c r="AR1008" s="505">
        <v>0.56999999999999995</v>
      </c>
      <c r="AS1008" s="504">
        <v>80</v>
      </c>
      <c r="AT1008" s="504">
        <v>170</v>
      </c>
      <c r="AU1008" s="504">
        <v>36</v>
      </c>
      <c r="AV1008" s="504">
        <v>2</v>
      </c>
      <c r="AW1008" s="504">
        <v>3</v>
      </c>
    </row>
    <row r="1009" spans="1:49" ht="15.75" x14ac:dyDescent="0.25">
      <c r="A1009" s="44">
        <f t="shared" si="150"/>
        <v>2016</v>
      </c>
      <c r="B1009" s="44" t="str">
        <f t="shared" si="150"/>
        <v>DICIEMBRE</v>
      </c>
      <c r="C1009" s="44">
        <v>16</v>
      </c>
      <c r="D1009" s="44" t="str">
        <f t="shared" si="149"/>
        <v>DICIEMBRE 2016 / 15</v>
      </c>
      <c r="S1009" s="417"/>
      <c r="AB1009" s="488">
        <v>15</v>
      </c>
      <c r="AC1009" s="495">
        <v>42721</v>
      </c>
      <c r="AD1009" s="489">
        <v>69259</v>
      </c>
      <c r="AE1009" s="490" t="s">
        <v>36</v>
      </c>
      <c r="AF1009" s="494">
        <v>0.56200000000000006</v>
      </c>
      <c r="AG1009" s="491">
        <v>89</v>
      </c>
      <c r="AH1009" s="491">
        <v>34</v>
      </c>
      <c r="AI1009" s="492">
        <v>1.02</v>
      </c>
      <c r="AJ1009" s="492">
        <v>0</v>
      </c>
      <c r="AK1009" s="493" t="s">
        <v>216</v>
      </c>
      <c r="AL1009" s="491">
        <v>29</v>
      </c>
      <c r="AM1009" s="493" t="s">
        <v>35</v>
      </c>
      <c r="AN1009" s="492">
        <v>21204</v>
      </c>
      <c r="AO1009" s="492">
        <v>0.18</v>
      </c>
      <c r="AQ1009" s="505">
        <v>0.52</v>
      </c>
      <c r="AR1009" s="505">
        <v>0.56999999999999995</v>
      </c>
      <c r="AS1009" s="504">
        <v>80</v>
      </c>
      <c r="AT1009" s="504">
        <v>170</v>
      </c>
      <c r="AU1009" s="504">
        <v>36</v>
      </c>
      <c r="AV1009" s="504">
        <v>2</v>
      </c>
      <c r="AW1009" s="504">
        <v>3</v>
      </c>
    </row>
    <row r="1010" spans="1:49" ht="15.75" x14ac:dyDescent="0.25">
      <c r="A1010" s="44">
        <f t="shared" si="150"/>
        <v>2016</v>
      </c>
      <c r="B1010" s="44" t="str">
        <f t="shared" si="150"/>
        <v>DICIEMBRE</v>
      </c>
      <c r="C1010" s="44">
        <v>17</v>
      </c>
      <c r="D1010" s="44" t="str">
        <f t="shared" si="149"/>
        <v>DICIEMBRE 2016 / 16</v>
      </c>
      <c r="S1010" s="417"/>
      <c r="AB1010" s="488">
        <v>16</v>
      </c>
      <c r="AC1010" s="495">
        <v>42723</v>
      </c>
      <c r="AD1010" s="489">
        <v>69300</v>
      </c>
      <c r="AE1010" s="490" t="s">
        <v>148</v>
      </c>
      <c r="AF1010" s="494">
        <v>0.56320000000000003</v>
      </c>
      <c r="AG1010" s="491">
        <v>86</v>
      </c>
      <c r="AH1010" s="491">
        <v>34</v>
      </c>
      <c r="AI1010" s="492">
        <v>0.78</v>
      </c>
      <c r="AJ1010" s="492">
        <v>0</v>
      </c>
      <c r="AK1010" s="493" t="s">
        <v>217</v>
      </c>
      <c r="AL1010" s="491">
        <v>29</v>
      </c>
      <c r="AM1010" s="493" t="s">
        <v>35</v>
      </c>
      <c r="AN1010" s="492">
        <v>21196</v>
      </c>
      <c r="AO1010" s="492">
        <v>0.18</v>
      </c>
      <c r="AQ1010" s="505">
        <v>0.52</v>
      </c>
      <c r="AR1010" s="505">
        <v>0.56999999999999995</v>
      </c>
      <c r="AS1010" s="504">
        <v>80</v>
      </c>
      <c r="AT1010" s="504">
        <v>170</v>
      </c>
      <c r="AU1010" s="504">
        <v>36</v>
      </c>
      <c r="AV1010" s="504">
        <v>2</v>
      </c>
      <c r="AW1010" s="504">
        <v>3</v>
      </c>
    </row>
    <row r="1011" spans="1:49" ht="15.75" x14ac:dyDescent="0.25">
      <c r="A1011" s="44">
        <f t="shared" si="150"/>
        <v>2016</v>
      </c>
      <c r="B1011" s="44" t="str">
        <f t="shared" si="150"/>
        <v>DICIEMBRE</v>
      </c>
      <c r="C1011" s="44">
        <v>18</v>
      </c>
      <c r="D1011" s="44" t="str">
        <f t="shared" si="149"/>
        <v>DICIEMBRE 2016 / 17</v>
      </c>
      <c r="S1011" s="417"/>
      <c r="AB1011" s="488">
        <v>17</v>
      </c>
      <c r="AC1011" s="495">
        <v>42724</v>
      </c>
      <c r="AD1011" s="489">
        <v>69326</v>
      </c>
      <c r="AE1011" s="490" t="s">
        <v>36</v>
      </c>
      <c r="AF1011" s="491">
        <v>0.5635</v>
      </c>
      <c r="AG1011" s="491">
        <v>86</v>
      </c>
      <c r="AH1011" s="491">
        <v>34</v>
      </c>
      <c r="AI1011" s="492">
        <v>0.83</v>
      </c>
      <c r="AJ1011" s="492">
        <v>0</v>
      </c>
      <c r="AK1011" s="493" t="s">
        <v>20</v>
      </c>
      <c r="AL1011" s="491">
        <v>29</v>
      </c>
      <c r="AM1011" s="493" t="s">
        <v>35</v>
      </c>
      <c r="AN1011" s="492">
        <v>21194</v>
      </c>
      <c r="AO1011" s="492">
        <v>0.21</v>
      </c>
      <c r="AQ1011" s="505">
        <v>0.52</v>
      </c>
      <c r="AR1011" s="505">
        <v>0.56999999999999995</v>
      </c>
      <c r="AS1011" s="504">
        <v>80</v>
      </c>
      <c r="AT1011" s="504">
        <v>170</v>
      </c>
      <c r="AU1011" s="504">
        <v>36</v>
      </c>
      <c r="AV1011" s="504">
        <v>2</v>
      </c>
      <c r="AW1011" s="504">
        <v>3</v>
      </c>
    </row>
    <row r="1012" spans="1:49" ht="15.75" x14ac:dyDescent="0.25">
      <c r="A1012" s="44">
        <f t="shared" si="150"/>
        <v>2016</v>
      </c>
      <c r="B1012" s="44" t="str">
        <f t="shared" si="150"/>
        <v>DICIEMBRE</v>
      </c>
      <c r="C1012" s="44">
        <v>19</v>
      </c>
      <c r="D1012" s="44" t="str">
        <f t="shared" si="149"/>
        <v>DICIEMBRE 2016 / 18</v>
      </c>
      <c r="S1012" s="417"/>
      <c r="AB1012" s="488">
        <v>18</v>
      </c>
      <c r="AC1012" s="495">
        <v>42725</v>
      </c>
      <c r="AD1012" s="489">
        <v>69347</v>
      </c>
      <c r="AE1012" s="490" t="s">
        <v>148</v>
      </c>
      <c r="AF1012" s="491">
        <v>0.56340000000000001</v>
      </c>
      <c r="AG1012" s="491">
        <v>86</v>
      </c>
      <c r="AH1012" s="491">
        <v>34</v>
      </c>
      <c r="AI1012" s="492">
        <v>0.76</v>
      </c>
      <c r="AJ1012" s="492">
        <v>0</v>
      </c>
      <c r="AK1012" s="493" t="s">
        <v>20</v>
      </c>
      <c r="AL1012" s="491">
        <v>29</v>
      </c>
      <c r="AM1012" s="493" t="s">
        <v>35</v>
      </c>
      <c r="AN1012" s="492">
        <v>21195</v>
      </c>
      <c r="AO1012" s="492">
        <v>0.18</v>
      </c>
      <c r="AQ1012" s="505">
        <v>0.52</v>
      </c>
      <c r="AR1012" s="505">
        <v>0.56999999999999995</v>
      </c>
      <c r="AS1012" s="504">
        <v>80</v>
      </c>
      <c r="AT1012" s="504">
        <v>170</v>
      </c>
      <c r="AU1012" s="504">
        <v>36</v>
      </c>
      <c r="AV1012" s="504">
        <v>2</v>
      </c>
      <c r="AW1012" s="504">
        <v>3</v>
      </c>
    </row>
    <row r="1013" spans="1:49" ht="15.75" x14ac:dyDescent="0.25">
      <c r="A1013" s="44">
        <f t="shared" si="150"/>
        <v>2016</v>
      </c>
      <c r="B1013" s="44" t="str">
        <f t="shared" si="150"/>
        <v>DICIEMBRE</v>
      </c>
      <c r="C1013" s="44">
        <v>20</v>
      </c>
      <c r="D1013" s="44" t="str">
        <f t="shared" si="149"/>
        <v>DICIEMBRE 2016 / 19</v>
      </c>
      <c r="S1013" s="417"/>
      <c r="AB1013" s="488">
        <v>19</v>
      </c>
      <c r="AC1013" s="495">
        <v>42726</v>
      </c>
      <c r="AD1013" s="489">
        <v>69371</v>
      </c>
      <c r="AE1013" s="490" t="s">
        <v>36</v>
      </c>
      <c r="AF1013" s="491">
        <v>0.56410000000000005</v>
      </c>
      <c r="AG1013" s="491">
        <v>84</v>
      </c>
      <c r="AH1013" s="491">
        <v>34</v>
      </c>
      <c r="AI1013" s="492">
        <v>0.76</v>
      </c>
      <c r="AJ1013" s="492">
        <v>0</v>
      </c>
      <c r="AK1013" s="493" t="s">
        <v>20</v>
      </c>
      <c r="AL1013" s="491">
        <v>29</v>
      </c>
      <c r="AM1013" s="493" t="s">
        <v>35</v>
      </c>
      <c r="AN1013" s="492">
        <v>21191</v>
      </c>
      <c r="AO1013" s="492">
        <v>0.2</v>
      </c>
      <c r="AQ1013" s="505">
        <v>0.52</v>
      </c>
      <c r="AR1013" s="505">
        <v>0.56999999999999995</v>
      </c>
      <c r="AS1013" s="504">
        <v>80</v>
      </c>
      <c r="AT1013" s="504">
        <v>170</v>
      </c>
      <c r="AU1013" s="504">
        <v>36</v>
      </c>
      <c r="AV1013" s="504">
        <v>2</v>
      </c>
      <c r="AW1013" s="504">
        <v>3</v>
      </c>
    </row>
    <row r="1014" spans="1:49" ht="15.75" x14ac:dyDescent="0.25">
      <c r="A1014" s="44">
        <f t="shared" si="150"/>
        <v>2016</v>
      </c>
      <c r="B1014" s="44" t="str">
        <f t="shared" si="150"/>
        <v>DICIEMBRE</v>
      </c>
      <c r="C1014" s="44">
        <v>21</v>
      </c>
      <c r="D1014" s="44" t="str">
        <f t="shared" si="149"/>
        <v>DICIEMBRE 2016 / 20</v>
      </c>
      <c r="S1014" s="417"/>
      <c r="AB1014" s="488">
        <v>20</v>
      </c>
      <c r="AC1014" s="495">
        <v>42727</v>
      </c>
      <c r="AD1014" s="489">
        <v>69397</v>
      </c>
      <c r="AE1014" s="490" t="s">
        <v>148</v>
      </c>
      <c r="AF1014" s="491">
        <v>0.5645</v>
      </c>
      <c r="AG1014" s="491">
        <v>84</v>
      </c>
      <c r="AH1014" s="491">
        <v>34</v>
      </c>
      <c r="AI1014" s="492">
        <v>0.73</v>
      </c>
      <c r="AJ1014" s="492">
        <v>0</v>
      </c>
      <c r="AK1014" s="493" t="s">
        <v>20</v>
      </c>
      <c r="AL1014" s="491">
        <v>29</v>
      </c>
      <c r="AM1014" s="493" t="s">
        <v>35</v>
      </c>
      <c r="AN1014" s="492">
        <v>21190</v>
      </c>
      <c r="AO1014" s="492">
        <v>0.18</v>
      </c>
      <c r="AQ1014" s="505">
        <v>0.52</v>
      </c>
      <c r="AR1014" s="505">
        <v>0.56999999999999995</v>
      </c>
      <c r="AS1014" s="504">
        <v>80</v>
      </c>
      <c r="AT1014" s="504">
        <v>170</v>
      </c>
      <c r="AU1014" s="504">
        <v>36</v>
      </c>
      <c r="AV1014" s="504">
        <v>2</v>
      </c>
      <c r="AW1014" s="504">
        <v>3</v>
      </c>
    </row>
    <row r="1015" spans="1:49" ht="15.75" x14ac:dyDescent="0.25">
      <c r="A1015" s="44">
        <f t="shared" si="150"/>
        <v>2016</v>
      </c>
      <c r="B1015" s="44" t="str">
        <f t="shared" si="150"/>
        <v>DICIEMBRE</v>
      </c>
      <c r="C1015" s="44">
        <v>22</v>
      </c>
      <c r="D1015" s="44" t="str">
        <f t="shared" si="149"/>
        <v>DICIEMBRE 2016 / 21</v>
      </c>
      <c r="S1015" s="417"/>
      <c r="AB1015" s="488">
        <v>21</v>
      </c>
      <c r="AC1015" s="495">
        <v>42728</v>
      </c>
      <c r="AD1015" s="489">
        <v>69431</v>
      </c>
      <c r="AE1015" s="490" t="s">
        <v>36</v>
      </c>
      <c r="AF1015" s="494">
        <v>0.56330000000000002</v>
      </c>
      <c r="AG1015" s="491">
        <v>87</v>
      </c>
      <c r="AH1015" s="491">
        <v>34</v>
      </c>
      <c r="AI1015" s="492">
        <v>0.96</v>
      </c>
      <c r="AJ1015" s="492">
        <v>0</v>
      </c>
      <c r="AK1015" s="493" t="s">
        <v>20</v>
      </c>
      <c r="AL1015" s="491">
        <v>29</v>
      </c>
      <c r="AM1015" s="493" t="s">
        <v>35</v>
      </c>
      <c r="AN1015" s="492">
        <v>21194</v>
      </c>
      <c r="AO1015" s="492">
        <v>0.31</v>
      </c>
      <c r="AQ1015" s="505">
        <v>0.52</v>
      </c>
      <c r="AR1015" s="505">
        <v>0.56999999999999995</v>
      </c>
      <c r="AS1015" s="504">
        <v>80</v>
      </c>
      <c r="AT1015" s="504">
        <v>170</v>
      </c>
      <c r="AU1015" s="504">
        <v>36</v>
      </c>
      <c r="AV1015" s="504">
        <v>2</v>
      </c>
      <c r="AW1015" s="504">
        <v>3</v>
      </c>
    </row>
    <row r="1016" spans="1:49" ht="15.75" x14ac:dyDescent="0.25">
      <c r="A1016" s="44">
        <f t="shared" si="150"/>
        <v>2016</v>
      </c>
      <c r="B1016" s="44" t="str">
        <f t="shared" si="150"/>
        <v>DICIEMBRE</v>
      </c>
      <c r="C1016" s="44">
        <v>23</v>
      </c>
      <c r="D1016" s="44" t="str">
        <f t="shared" si="149"/>
        <v>DICIEMBRE 2016 / 22</v>
      </c>
      <c r="S1016" s="417"/>
      <c r="AB1016" s="488">
        <v>22</v>
      </c>
      <c r="AC1016" s="495">
        <v>42730</v>
      </c>
      <c r="AD1016" s="489">
        <v>69457</v>
      </c>
      <c r="AE1016" s="490" t="s">
        <v>148</v>
      </c>
      <c r="AF1016" s="491">
        <v>0.56410000000000005</v>
      </c>
      <c r="AG1016" s="491">
        <v>85</v>
      </c>
      <c r="AH1016" s="491">
        <v>34</v>
      </c>
      <c r="AI1016" s="492">
        <v>0.7</v>
      </c>
      <c r="AJ1016" s="492">
        <v>0</v>
      </c>
      <c r="AK1016" s="493" t="s">
        <v>20</v>
      </c>
      <c r="AL1016" s="491">
        <v>29</v>
      </c>
      <c r="AM1016" s="493" t="s">
        <v>35</v>
      </c>
      <c r="AN1016" s="492">
        <v>21191</v>
      </c>
      <c r="AO1016" s="492">
        <v>0.22</v>
      </c>
      <c r="AQ1016" s="505">
        <v>0.52</v>
      </c>
      <c r="AR1016" s="505">
        <v>0.56999999999999995</v>
      </c>
      <c r="AS1016" s="504">
        <v>80</v>
      </c>
      <c r="AT1016" s="504">
        <v>170</v>
      </c>
      <c r="AU1016" s="504">
        <v>36</v>
      </c>
      <c r="AV1016" s="504">
        <v>2</v>
      </c>
      <c r="AW1016" s="504">
        <v>3</v>
      </c>
    </row>
    <row r="1017" spans="1:49" ht="15.75" x14ac:dyDescent="0.25">
      <c r="A1017" s="44">
        <f t="shared" si="150"/>
        <v>2016</v>
      </c>
      <c r="B1017" s="44" t="str">
        <f t="shared" si="150"/>
        <v>DICIEMBRE</v>
      </c>
      <c r="C1017" s="44">
        <v>24</v>
      </c>
      <c r="D1017" s="44" t="str">
        <f t="shared" si="149"/>
        <v>DICIEMBRE 2016 / 23</v>
      </c>
      <c r="S1017" s="417"/>
      <c r="AB1017" s="488">
        <v>23</v>
      </c>
      <c r="AC1017" s="495">
        <v>42731</v>
      </c>
      <c r="AD1017" s="489">
        <v>69470</v>
      </c>
      <c r="AE1017" s="490" t="s">
        <v>36</v>
      </c>
      <c r="AF1017" s="491">
        <v>0.56259999999999999</v>
      </c>
      <c r="AG1017" s="491">
        <v>87</v>
      </c>
      <c r="AH1017" s="491">
        <v>34</v>
      </c>
      <c r="AI1017" s="492">
        <v>0.59</v>
      </c>
      <c r="AJ1017" s="492">
        <v>0</v>
      </c>
      <c r="AK1017" s="493" t="s">
        <v>20</v>
      </c>
      <c r="AL1017" s="491">
        <v>29</v>
      </c>
      <c r="AM1017" s="493" t="s">
        <v>35</v>
      </c>
      <c r="AN1017" s="492">
        <v>21201</v>
      </c>
      <c r="AO1017" s="492">
        <v>0.13</v>
      </c>
      <c r="AQ1017" s="505">
        <v>0.52</v>
      </c>
      <c r="AR1017" s="505">
        <v>0.56999999999999995</v>
      </c>
      <c r="AS1017" s="504">
        <v>80</v>
      </c>
      <c r="AT1017" s="504">
        <v>170</v>
      </c>
      <c r="AU1017" s="504">
        <v>36</v>
      </c>
      <c r="AV1017" s="504">
        <v>2</v>
      </c>
      <c r="AW1017" s="504">
        <v>3</v>
      </c>
    </row>
    <row r="1018" spans="1:49" ht="15.75" x14ac:dyDescent="0.25">
      <c r="A1018" s="44">
        <f t="shared" si="150"/>
        <v>2016</v>
      </c>
      <c r="B1018" s="44" t="str">
        <f t="shared" si="150"/>
        <v>DICIEMBRE</v>
      </c>
      <c r="C1018" s="44">
        <v>25</v>
      </c>
      <c r="D1018" s="44" t="str">
        <f t="shared" si="149"/>
        <v>DICIEMBRE 2016 / 24</v>
      </c>
      <c r="S1018" s="417"/>
      <c r="AB1018" s="488">
        <v>24</v>
      </c>
      <c r="AC1018" s="495">
        <v>42732</v>
      </c>
      <c r="AD1018" s="489">
        <v>69497</v>
      </c>
      <c r="AE1018" s="490" t="s">
        <v>148</v>
      </c>
      <c r="AF1018" s="491">
        <v>0.56320000000000003</v>
      </c>
      <c r="AG1018" s="491">
        <v>86</v>
      </c>
      <c r="AH1018" s="491">
        <v>34</v>
      </c>
      <c r="AI1018" s="492">
        <v>0.62</v>
      </c>
      <c r="AJ1018" s="492">
        <v>0</v>
      </c>
      <c r="AK1018" s="493" t="s">
        <v>20</v>
      </c>
      <c r="AL1018" s="491">
        <v>29</v>
      </c>
      <c r="AM1018" s="493" t="s">
        <v>35</v>
      </c>
      <c r="AN1018" s="492">
        <v>21198</v>
      </c>
      <c r="AO1018" s="492">
        <v>0.13</v>
      </c>
      <c r="AQ1018" s="505">
        <v>0.52</v>
      </c>
      <c r="AR1018" s="505">
        <v>0.56999999999999995</v>
      </c>
      <c r="AS1018" s="504">
        <v>80</v>
      </c>
      <c r="AT1018" s="504">
        <v>170</v>
      </c>
      <c r="AU1018" s="504">
        <v>36</v>
      </c>
      <c r="AV1018" s="504">
        <v>2</v>
      </c>
      <c r="AW1018" s="504">
        <v>3</v>
      </c>
    </row>
    <row r="1019" spans="1:49" ht="15.75" x14ac:dyDescent="0.25">
      <c r="A1019" s="44">
        <f t="shared" si="150"/>
        <v>2016</v>
      </c>
      <c r="B1019" s="44" t="str">
        <f t="shared" si="150"/>
        <v>DICIEMBRE</v>
      </c>
      <c r="C1019" s="44">
        <v>26</v>
      </c>
      <c r="D1019" s="44" t="str">
        <f t="shared" si="149"/>
        <v>DICIEMBRE 2016 / 25</v>
      </c>
      <c r="S1019" s="417"/>
      <c r="AB1019" s="488">
        <v>25</v>
      </c>
      <c r="AC1019" s="495">
        <v>42733</v>
      </c>
      <c r="AD1019" s="489">
        <v>69520</v>
      </c>
      <c r="AE1019" s="490" t="s">
        <v>36</v>
      </c>
      <c r="AF1019" s="491">
        <v>0.56479999999999997</v>
      </c>
      <c r="AG1019" s="491">
        <v>83</v>
      </c>
      <c r="AH1019" s="491">
        <v>34</v>
      </c>
      <c r="AI1019" s="492">
        <v>0.51</v>
      </c>
      <c r="AJ1019" s="492">
        <v>0</v>
      </c>
      <c r="AK1019" s="493" t="s">
        <v>20</v>
      </c>
      <c r="AL1019" s="491">
        <v>29</v>
      </c>
      <c r="AM1019" s="493" t="s">
        <v>35</v>
      </c>
      <c r="AN1019" s="492">
        <v>21193</v>
      </c>
      <c r="AO1019" s="492">
        <v>0.05</v>
      </c>
      <c r="AQ1019" s="505">
        <v>0.52</v>
      </c>
      <c r="AR1019" s="505">
        <v>0.56999999999999995</v>
      </c>
      <c r="AS1019" s="504">
        <v>80</v>
      </c>
      <c r="AT1019" s="504">
        <v>170</v>
      </c>
      <c r="AU1019" s="504">
        <v>36</v>
      </c>
      <c r="AV1019" s="504">
        <v>2</v>
      </c>
      <c r="AW1019" s="504">
        <v>3</v>
      </c>
    </row>
    <row r="1020" spans="1:49" ht="15.75" x14ac:dyDescent="0.25">
      <c r="A1020" s="44">
        <f t="shared" si="150"/>
        <v>2016</v>
      </c>
      <c r="B1020" s="44" t="str">
        <f t="shared" si="150"/>
        <v>DICIEMBRE</v>
      </c>
      <c r="C1020" s="44">
        <v>27</v>
      </c>
      <c r="D1020" s="44" t="str">
        <f t="shared" si="149"/>
        <v>DICIEMBRE 2016 / 26</v>
      </c>
      <c r="S1020" s="417"/>
      <c r="AB1020" s="488">
        <v>26</v>
      </c>
      <c r="AC1020" s="495">
        <v>42734</v>
      </c>
      <c r="AD1020" s="489">
        <v>69708</v>
      </c>
      <c r="AE1020" s="490" t="s">
        <v>148</v>
      </c>
      <c r="AF1020" s="491">
        <v>0.56469999999999998</v>
      </c>
      <c r="AG1020" s="491">
        <v>84</v>
      </c>
      <c r="AH1020" s="491">
        <v>34</v>
      </c>
      <c r="AI1020" s="492">
        <v>0.53</v>
      </c>
      <c r="AJ1020" s="492">
        <v>0</v>
      </c>
      <c r="AK1020" s="493" t="s">
        <v>20</v>
      </c>
      <c r="AL1020" s="491">
        <v>29</v>
      </c>
      <c r="AM1020" s="493" t="s">
        <v>35</v>
      </c>
      <c r="AN1020" s="492">
        <v>21192</v>
      </c>
      <c r="AO1020" s="492">
        <v>0.09</v>
      </c>
      <c r="AQ1020" s="505">
        <v>0.52</v>
      </c>
      <c r="AR1020" s="505">
        <v>0.56999999999999995</v>
      </c>
      <c r="AS1020" s="504">
        <v>80</v>
      </c>
      <c r="AT1020" s="504">
        <v>170</v>
      </c>
      <c r="AU1020" s="504">
        <v>36</v>
      </c>
      <c r="AV1020" s="504">
        <v>2</v>
      </c>
      <c r="AW1020" s="504">
        <v>3</v>
      </c>
    </row>
    <row r="1021" spans="1:49" ht="15.75" x14ac:dyDescent="0.25">
      <c r="A1021" s="44">
        <f t="shared" si="150"/>
        <v>2016</v>
      </c>
      <c r="B1021" s="44" t="str">
        <f t="shared" si="150"/>
        <v>DICIEMBRE</v>
      </c>
      <c r="C1021" s="44">
        <v>28</v>
      </c>
      <c r="D1021" s="44" t="str">
        <f t="shared" si="149"/>
        <v>DICIEMBRE 2016 / 27</v>
      </c>
      <c r="S1021" s="417"/>
      <c r="AB1021" s="488">
        <v>27</v>
      </c>
      <c r="AC1021" s="495">
        <v>42735</v>
      </c>
      <c r="AD1021" s="489">
        <v>69721</v>
      </c>
      <c r="AE1021" s="490" t="s">
        <v>36</v>
      </c>
      <c r="AF1021" s="491">
        <v>0.56330000000000002</v>
      </c>
      <c r="AG1021" s="491">
        <v>86</v>
      </c>
      <c r="AH1021" s="491">
        <v>34</v>
      </c>
      <c r="AI1021" s="492">
        <v>0.49</v>
      </c>
      <c r="AJ1021" s="492">
        <v>0</v>
      </c>
      <c r="AK1021" s="493" t="s">
        <v>20</v>
      </c>
      <c r="AL1021" s="491">
        <v>29</v>
      </c>
      <c r="AM1021" s="493" t="s">
        <v>35</v>
      </c>
      <c r="AN1021" s="492">
        <v>21199</v>
      </c>
      <c r="AO1021" s="492">
        <v>0.08</v>
      </c>
      <c r="AQ1021" s="505">
        <v>0.52</v>
      </c>
      <c r="AR1021" s="505">
        <v>0.56999999999999995</v>
      </c>
      <c r="AS1021" s="504">
        <v>80</v>
      </c>
      <c r="AT1021" s="504">
        <v>170</v>
      </c>
      <c r="AU1021" s="504">
        <v>36</v>
      </c>
      <c r="AV1021" s="504">
        <v>2</v>
      </c>
      <c r="AW1021" s="504">
        <v>3</v>
      </c>
    </row>
    <row r="1022" spans="1:49" x14ac:dyDescent="0.25">
      <c r="A1022" s="44">
        <f t="shared" si="150"/>
        <v>2016</v>
      </c>
      <c r="B1022" s="44" t="str">
        <f t="shared" si="150"/>
        <v>DICIEMBRE</v>
      </c>
      <c r="C1022" s="44">
        <v>29</v>
      </c>
      <c r="D1022" s="44" t="str">
        <f t="shared" si="149"/>
        <v>DICIEMBRE 2016 / 28</v>
      </c>
      <c r="S1022" s="417"/>
    </row>
    <row r="1023" spans="1:49" x14ac:dyDescent="0.25">
      <c r="A1023" s="44">
        <f t="shared" si="150"/>
        <v>2016</v>
      </c>
      <c r="B1023" s="44" t="str">
        <f t="shared" si="150"/>
        <v>DICIEMBRE</v>
      </c>
      <c r="C1023" s="44">
        <v>30</v>
      </c>
      <c r="D1023" s="44" t="str">
        <f t="shared" si="149"/>
        <v>DICIEMBRE 2016 / 29</v>
      </c>
      <c r="S1023" s="417"/>
    </row>
    <row r="1024" spans="1:49" x14ac:dyDescent="0.25">
      <c r="A1024" s="44">
        <f t="shared" si="150"/>
        <v>2016</v>
      </c>
      <c r="B1024" s="44" t="str">
        <f t="shared" si="150"/>
        <v>DICIEMBRE</v>
      </c>
      <c r="C1024" s="44">
        <v>31</v>
      </c>
      <c r="D1024" s="44" t="str">
        <f t="shared" si="149"/>
        <v>DICIEMBRE 2016 / 30</v>
      </c>
      <c r="S1024" s="417"/>
    </row>
    <row r="1025" spans="1:74" s="206" customFormat="1" ht="15.75" x14ac:dyDescent="0.25">
      <c r="D1025" s="44" t="str">
        <f t="shared" si="149"/>
        <v>DICIEMBRE 2016 / 31</v>
      </c>
      <c r="E1025" s="104"/>
      <c r="F1025" s="78"/>
      <c r="G1025" s="114"/>
      <c r="H1025" s="114"/>
      <c r="I1025" s="92"/>
      <c r="J1025" s="93"/>
      <c r="K1025" s="93"/>
      <c r="L1025" s="93"/>
      <c r="M1025" s="93"/>
      <c r="N1025" s="94"/>
      <c r="O1025" s="93"/>
      <c r="P1025" s="94"/>
      <c r="Q1025" s="121"/>
      <c r="R1025" s="93"/>
      <c r="S1025" s="414"/>
      <c r="T1025" s="99"/>
      <c r="U1025" s="99"/>
      <c r="V1025" s="90"/>
      <c r="W1025" s="90"/>
      <c r="X1025" s="90"/>
      <c r="Y1025" s="90"/>
      <c r="Z1025" s="90"/>
      <c r="AA1025" s="230"/>
      <c r="AB1025" s="115"/>
      <c r="AC1025" s="66"/>
      <c r="AD1025" s="67"/>
      <c r="AE1025" s="68"/>
      <c r="AF1025" s="69"/>
      <c r="AG1025" s="69"/>
      <c r="AH1025" s="69"/>
      <c r="AI1025" s="70"/>
      <c r="AJ1025" s="70"/>
      <c r="AK1025" s="71"/>
      <c r="AL1025" s="69"/>
      <c r="AM1025" s="71"/>
      <c r="AN1025" s="70"/>
      <c r="AO1025" s="70"/>
      <c r="AP1025" s="410"/>
      <c r="AQ1025" s="99"/>
      <c r="AR1025" s="99"/>
      <c r="AS1025" s="90"/>
      <c r="AT1025" s="90"/>
      <c r="AU1025" s="90"/>
      <c r="AV1025" s="90"/>
      <c r="AW1025" s="90"/>
      <c r="AX1025" s="230"/>
      <c r="AY1025" s="104"/>
      <c r="AZ1025" s="116"/>
      <c r="BA1025" s="117"/>
      <c r="BB1025" s="117"/>
      <c r="BC1025" s="117"/>
      <c r="BD1025" s="70"/>
      <c r="BE1025" s="102"/>
      <c r="BF1025" s="70"/>
      <c r="BG1025" s="70"/>
      <c r="BH1025" s="70"/>
      <c r="BI1025" s="70"/>
      <c r="BJ1025" s="118"/>
      <c r="BK1025" s="117"/>
      <c r="BL1025" s="70"/>
      <c r="BM1025" s="70"/>
      <c r="BN1025" s="424"/>
      <c r="BO1025" s="99"/>
      <c r="BP1025" s="99"/>
      <c r="BQ1025" s="90"/>
      <c r="BR1025" s="90"/>
      <c r="BS1025" s="90"/>
      <c r="BT1025" s="90"/>
      <c r="BU1025" s="90"/>
      <c r="BV1025" s="209" t="str">
        <f>IFERROR(AVERAGE(BV994:BV1024),"")</f>
        <v/>
      </c>
    </row>
    <row r="1026" spans="1:74" ht="15.75" x14ac:dyDescent="0.25">
      <c r="A1026" s="586">
        <v>2017</v>
      </c>
      <c r="B1026" s="586" t="s">
        <v>239</v>
      </c>
      <c r="C1026" s="586">
        <v>1</v>
      </c>
      <c r="D1026" s="275" t="s">
        <v>228</v>
      </c>
      <c r="E1026" s="276">
        <f t="shared" ref="E1026:AJ1026" si="152">IFERROR(AVERAGE(E995:E1025),"")</f>
        <v>6.5</v>
      </c>
      <c r="F1026" s="276">
        <f t="shared" si="152"/>
        <v>42720.75</v>
      </c>
      <c r="G1026" s="276">
        <f t="shared" si="152"/>
        <v>74166735917.5</v>
      </c>
      <c r="H1026" s="276" t="str">
        <f t="shared" si="152"/>
        <v/>
      </c>
      <c r="I1026" s="276">
        <f t="shared" si="152"/>
        <v>0.5490166666666666</v>
      </c>
      <c r="J1026" s="276">
        <f t="shared" si="152"/>
        <v>109.33333333333333</v>
      </c>
      <c r="K1026" s="276">
        <f t="shared" si="152"/>
        <v>27.916666666666668</v>
      </c>
      <c r="L1026" s="276">
        <f t="shared" si="152"/>
        <v>1.7233333333333334</v>
      </c>
      <c r="M1026" s="276">
        <f t="shared" si="152"/>
        <v>0</v>
      </c>
      <c r="N1026" s="276" t="str">
        <f t="shared" si="152"/>
        <v/>
      </c>
      <c r="O1026" s="276">
        <f t="shared" si="152"/>
        <v>3</v>
      </c>
      <c r="P1026" s="276" t="str">
        <f t="shared" si="152"/>
        <v/>
      </c>
      <c r="Q1026" s="276">
        <f t="shared" si="152"/>
        <v>21249.333333333332</v>
      </c>
      <c r="R1026" s="276">
        <f t="shared" si="152"/>
        <v>1.0108333333333335</v>
      </c>
      <c r="S1026" s="420" t="str">
        <f t="shared" si="152"/>
        <v/>
      </c>
      <c r="T1026" s="276">
        <f t="shared" si="152"/>
        <v>0.51999999999999991</v>
      </c>
      <c r="U1026" s="276">
        <f t="shared" si="152"/>
        <v>0.57000000000000006</v>
      </c>
      <c r="V1026" s="276">
        <f t="shared" si="152"/>
        <v>80</v>
      </c>
      <c r="W1026" s="276">
        <f t="shared" si="152"/>
        <v>170</v>
      </c>
      <c r="X1026" s="276">
        <f t="shared" si="152"/>
        <v>36</v>
      </c>
      <c r="Y1026" s="276">
        <f t="shared" si="152"/>
        <v>2</v>
      </c>
      <c r="Z1026" s="276">
        <f t="shared" si="152"/>
        <v>3</v>
      </c>
      <c r="AA1026" s="276" t="str">
        <f t="shared" si="152"/>
        <v/>
      </c>
      <c r="AB1026" s="276">
        <f t="shared" si="152"/>
        <v>14</v>
      </c>
      <c r="AC1026" s="276">
        <f t="shared" si="152"/>
        <v>42720.259259259263</v>
      </c>
      <c r="AD1026" s="276">
        <f t="shared" si="152"/>
        <v>66944.148148148146</v>
      </c>
      <c r="AE1026" s="276" t="str">
        <f t="shared" si="152"/>
        <v/>
      </c>
      <c r="AF1026" s="276">
        <f t="shared" si="152"/>
        <v>0.56304074074074073</v>
      </c>
      <c r="AG1026" s="276">
        <f t="shared" si="152"/>
        <v>87.074074074074076</v>
      </c>
      <c r="AH1026" s="276">
        <f t="shared" si="152"/>
        <v>34</v>
      </c>
      <c r="AI1026" s="276">
        <f t="shared" si="152"/>
        <v>0.9414814814814817</v>
      </c>
      <c r="AJ1026" s="276">
        <f t="shared" si="152"/>
        <v>0</v>
      </c>
      <c r="AK1026" s="276" t="str">
        <f t="shared" ref="AK1026:BP1026" si="153">IFERROR(AVERAGE(AK995:AK1025),"")</f>
        <v/>
      </c>
      <c r="AL1026" s="276">
        <f t="shared" si="153"/>
        <v>29.925925925925927</v>
      </c>
      <c r="AM1026" s="276" t="str">
        <f t="shared" si="153"/>
        <v/>
      </c>
      <c r="AN1026" s="276">
        <f t="shared" si="153"/>
        <v>21194.407407407409</v>
      </c>
      <c r="AO1026" s="276">
        <f t="shared" si="153"/>
        <v>0.33000000000000007</v>
      </c>
      <c r="AP1026" s="413" t="str">
        <f t="shared" si="153"/>
        <v/>
      </c>
      <c r="AQ1026" s="276">
        <f t="shared" si="153"/>
        <v>0.51999999999999968</v>
      </c>
      <c r="AR1026" s="276">
        <f t="shared" si="153"/>
        <v>0.57000000000000017</v>
      </c>
      <c r="AS1026" s="276">
        <f t="shared" si="153"/>
        <v>80</v>
      </c>
      <c r="AT1026" s="276">
        <f t="shared" si="153"/>
        <v>170</v>
      </c>
      <c r="AU1026" s="276">
        <f t="shared" si="153"/>
        <v>36</v>
      </c>
      <c r="AV1026" s="276">
        <f t="shared" si="153"/>
        <v>2</v>
      </c>
      <c r="AW1026" s="276">
        <f t="shared" si="153"/>
        <v>3</v>
      </c>
      <c r="AX1026" s="276" t="str">
        <f t="shared" si="153"/>
        <v/>
      </c>
      <c r="AY1026" s="276">
        <f t="shared" si="153"/>
        <v>2.5</v>
      </c>
      <c r="AZ1026" s="276">
        <f t="shared" si="153"/>
        <v>42720</v>
      </c>
      <c r="BA1026" s="276" t="str">
        <f t="shared" si="153"/>
        <v/>
      </c>
      <c r="BB1026" s="276" t="str">
        <f t="shared" si="153"/>
        <v/>
      </c>
      <c r="BC1026" s="276">
        <f t="shared" si="153"/>
        <v>0.56117499999999998</v>
      </c>
      <c r="BD1026" s="276">
        <f t="shared" si="153"/>
        <v>93</v>
      </c>
      <c r="BE1026" s="276">
        <f t="shared" si="153"/>
        <v>32.9</v>
      </c>
      <c r="BF1026" s="276">
        <f t="shared" si="153"/>
        <v>0.5</v>
      </c>
      <c r="BG1026" s="276">
        <f t="shared" si="153"/>
        <v>0.4</v>
      </c>
      <c r="BH1026" s="276">
        <f t="shared" si="153"/>
        <v>0.03</v>
      </c>
      <c r="BI1026" s="276">
        <f t="shared" si="153"/>
        <v>1</v>
      </c>
      <c r="BJ1026" s="276">
        <f t="shared" si="153"/>
        <v>5.0000000000000001E-3</v>
      </c>
      <c r="BK1026" s="276" t="str">
        <f t="shared" si="153"/>
        <v/>
      </c>
      <c r="BL1026" s="276">
        <f t="shared" si="153"/>
        <v>21318</v>
      </c>
      <c r="BM1026" s="276">
        <f t="shared" si="153"/>
        <v>0.3</v>
      </c>
      <c r="BN1026" s="426" t="str">
        <f t="shared" si="153"/>
        <v/>
      </c>
      <c r="BO1026" s="276">
        <f t="shared" si="153"/>
        <v>0.52</v>
      </c>
      <c r="BP1026" s="276">
        <f t="shared" si="153"/>
        <v>0.56999999999999995</v>
      </c>
      <c r="BQ1026" s="276">
        <f t="shared" ref="BQ1026:BU1026" si="154">IFERROR(AVERAGE(BQ995:BQ1025),"")</f>
        <v>80</v>
      </c>
      <c r="BR1026" s="276">
        <f t="shared" si="154"/>
        <v>170</v>
      </c>
      <c r="BS1026" s="276">
        <f t="shared" si="154"/>
        <v>36</v>
      </c>
      <c r="BT1026" s="276">
        <f t="shared" si="154"/>
        <v>2</v>
      </c>
      <c r="BU1026" s="276">
        <f t="shared" si="154"/>
        <v>3</v>
      </c>
    </row>
    <row r="1027" spans="1:74" ht="15.75" x14ac:dyDescent="0.25">
      <c r="A1027" s="586">
        <f>A1026</f>
        <v>2017</v>
      </c>
      <c r="B1027" s="586" t="str">
        <f>B1026</f>
        <v>ENERO</v>
      </c>
      <c r="C1027" s="586">
        <v>2</v>
      </c>
      <c r="D1027" s="586" t="str">
        <f t="shared" ref="D1027:D1056" si="155">B1027&amp;" "&amp;A1027&amp;" / "&amp;C1027</f>
        <v>ENERO 2017 / 2</v>
      </c>
      <c r="E1027" s="733">
        <v>1</v>
      </c>
      <c r="F1027" s="746">
        <v>42738</v>
      </c>
      <c r="G1027" s="745">
        <v>69749</v>
      </c>
      <c r="H1027" s="745" t="s">
        <v>19</v>
      </c>
      <c r="I1027" s="735">
        <v>0.55130000000000001</v>
      </c>
      <c r="J1027" s="736">
        <v>106</v>
      </c>
      <c r="K1027" s="736">
        <v>28</v>
      </c>
      <c r="L1027" s="736">
        <v>1.62</v>
      </c>
      <c r="M1027" s="736">
        <v>0</v>
      </c>
      <c r="N1027" s="737" t="s">
        <v>20</v>
      </c>
      <c r="O1027" s="736">
        <v>3</v>
      </c>
      <c r="P1027" s="737" t="s">
        <v>21</v>
      </c>
      <c r="Q1027" s="738">
        <v>21213</v>
      </c>
      <c r="R1027" s="736">
        <v>1.5</v>
      </c>
      <c r="S1027" s="734"/>
      <c r="T1027" s="739">
        <v>0.52</v>
      </c>
      <c r="U1027" s="739">
        <v>0.56999999999999995</v>
      </c>
      <c r="V1027" s="734">
        <v>80</v>
      </c>
      <c r="W1027" s="734">
        <v>170</v>
      </c>
      <c r="X1027" s="734">
        <v>36</v>
      </c>
      <c r="Y1027" s="734">
        <v>2</v>
      </c>
      <c r="Z1027" s="734">
        <v>3</v>
      </c>
      <c r="AB1027" s="488">
        <v>1</v>
      </c>
      <c r="AC1027" s="495">
        <v>42737</v>
      </c>
      <c r="AD1027" s="489">
        <v>69742</v>
      </c>
      <c r="AE1027" s="490" t="s">
        <v>222</v>
      </c>
      <c r="AF1027" s="491">
        <v>0.56269999999999998</v>
      </c>
      <c r="AG1027" s="491">
        <v>87</v>
      </c>
      <c r="AH1027" s="491">
        <v>34</v>
      </c>
      <c r="AI1027" s="492">
        <v>0.47</v>
      </c>
      <c r="AJ1027" s="492">
        <v>0</v>
      </c>
      <c r="AK1027" s="493" t="s">
        <v>20</v>
      </c>
      <c r="AL1027" s="491">
        <v>29</v>
      </c>
      <c r="AM1027" s="493" t="s">
        <v>35</v>
      </c>
      <c r="AN1027" s="492">
        <v>21200</v>
      </c>
      <c r="AO1027" s="492">
        <v>0.21</v>
      </c>
      <c r="AP1027" s="397"/>
      <c r="AQ1027" s="505">
        <v>0.52</v>
      </c>
      <c r="AR1027" s="505">
        <v>0.56999999999999995</v>
      </c>
      <c r="AS1027" s="504">
        <v>80</v>
      </c>
      <c r="AT1027" s="504">
        <v>170</v>
      </c>
      <c r="AU1027" s="504">
        <v>36</v>
      </c>
      <c r="AV1027" s="504">
        <v>2</v>
      </c>
      <c r="AW1027" s="504">
        <v>3</v>
      </c>
      <c r="AY1027" s="733">
        <v>1</v>
      </c>
      <c r="AZ1027" s="750">
        <v>42737</v>
      </c>
      <c r="BA1027" s="752"/>
      <c r="BB1027" s="752"/>
      <c r="BC1027" s="747">
        <v>0.56100000000000005</v>
      </c>
      <c r="BD1027" s="748">
        <v>94</v>
      </c>
      <c r="BE1027" s="744">
        <f>((9/5)*BF1027)+32</f>
        <v>32.9</v>
      </c>
      <c r="BF1027" s="744">
        <v>0.5</v>
      </c>
      <c r="BG1027" s="748">
        <v>0.4</v>
      </c>
      <c r="BH1027" s="748">
        <v>0.03</v>
      </c>
      <c r="BI1027" s="748">
        <v>0</v>
      </c>
      <c r="BJ1027" s="749">
        <v>5.0000000000000001E-3</v>
      </c>
      <c r="BK1027" s="747" t="s">
        <v>37</v>
      </c>
      <c r="BL1027" s="748">
        <v>21322</v>
      </c>
      <c r="BM1027" s="748">
        <v>0.3</v>
      </c>
      <c r="BN1027" s="753"/>
      <c r="BO1027" s="739">
        <v>0.52</v>
      </c>
      <c r="BP1027" s="739">
        <v>0.56999999999999995</v>
      </c>
      <c r="BQ1027" s="734">
        <v>80</v>
      </c>
      <c r="BR1027" s="734">
        <v>170</v>
      </c>
      <c r="BS1027" s="734">
        <v>36</v>
      </c>
      <c r="BT1027" s="734">
        <v>2</v>
      </c>
      <c r="BU1027" s="734">
        <v>3</v>
      </c>
    </row>
    <row r="1028" spans="1:74" ht="15.75" x14ac:dyDescent="0.25">
      <c r="A1028" s="586">
        <f t="shared" ref="A1028:B1028" si="156">A1027</f>
        <v>2017</v>
      </c>
      <c r="B1028" s="586" t="str">
        <f t="shared" si="156"/>
        <v>ENERO</v>
      </c>
      <c r="C1028" s="586">
        <v>3</v>
      </c>
      <c r="D1028" s="586" t="str">
        <f t="shared" si="155"/>
        <v>ENERO 2017 / 3</v>
      </c>
      <c r="E1028" s="733">
        <v>2</v>
      </c>
      <c r="F1028" s="746">
        <v>42741</v>
      </c>
      <c r="G1028" s="745">
        <v>69821</v>
      </c>
      <c r="H1028" s="745" t="s">
        <v>22</v>
      </c>
      <c r="I1028" s="735">
        <v>0.5575</v>
      </c>
      <c r="J1028" s="736">
        <v>90</v>
      </c>
      <c r="K1028" s="736">
        <v>28</v>
      </c>
      <c r="L1028" s="736">
        <v>1.81</v>
      </c>
      <c r="M1028" s="736">
        <v>0</v>
      </c>
      <c r="N1028" s="737" t="s">
        <v>20</v>
      </c>
      <c r="O1028" s="736">
        <v>3</v>
      </c>
      <c r="P1028" s="737" t="s">
        <v>21</v>
      </c>
      <c r="Q1028" s="738">
        <v>21202</v>
      </c>
      <c r="R1028" s="736">
        <v>0.96</v>
      </c>
      <c r="S1028" s="734"/>
      <c r="T1028" s="739">
        <v>0.52</v>
      </c>
      <c r="U1028" s="739">
        <v>0.56999999999999995</v>
      </c>
      <c r="V1028" s="734">
        <v>80</v>
      </c>
      <c r="W1028" s="734">
        <v>170</v>
      </c>
      <c r="X1028" s="734">
        <v>36</v>
      </c>
      <c r="Y1028" s="734">
        <v>2</v>
      </c>
      <c r="Z1028" s="734">
        <v>3</v>
      </c>
      <c r="AB1028" s="488">
        <v>2</v>
      </c>
      <c r="AC1028" s="495">
        <v>42738</v>
      </c>
      <c r="AD1028" s="489">
        <v>69762</v>
      </c>
      <c r="AE1028" s="490" t="s">
        <v>222</v>
      </c>
      <c r="AF1028" s="491">
        <v>0.56389999999999996</v>
      </c>
      <c r="AG1028" s="491">
        <v>85</v>
      </c>
      <c r="AH1028" s="491">
        <v>34</v>
      </c>
      <c r="AI1028" s="492">
        <v>0.62</v>
      </c>
      <c r="AJ1028" s="492">
        <v>0</v>
      </c>
      <c r="AK1028" s="493" t="s">
        <v>20</v>
      </c>
      <c r="AL1028" s="491">
        <v>29</v>
      </c>
      <c r="AM1028" s="493" t="s">
        <v>35</v>
      </c>
      <c r="AN1028" s="492">
        <v>21194</v>
      </c>
      <c r="AO1028" s="492">
        <v>0.18</v>
      </c>
      <c r="AP1028" s="397"/>
      <c r="AQ1028" s="505">
        <v>0.52</v>
      </c>
      <c r="AR1028" s="505">
        <v>0.56999999999999995</v>
      </c>
      <c r="AS1028" s="504">
        <v>80</v>
      </c>
      <c r="AT1028" s="504">
        <v>170</v>
      </c>
      <c r="AU1028" s="504">
        <v>36</v>
      </c>
      <c r="AV1028" s="504">
        <v>2</v>
      </c>
      <c r="AW1028" s="504">
        <v>3</v>
      </c>
      <c r="AY1028" s="733">
        <v>2</v>
      </c>
      <c r="AZ1028" s="750">
        <v>42744</v>
      </c>
      <c r="BA1028" s="752"/>
      <c r="BB1028" s="752"/>
      <c r="BC1028" s="747">
        <v>0.56200000000000006</v>
      </c>
      <c r="BD1028" s="748">
        <v>94</v>
      </c>
      <c r="BE1028" s="744">
        <f t="shared" ref="BE1028:BE1029" si="157">((9/5)*BF1028)+32</f>
        <v>32.9</v>
      </c>
      <c r="BF1028" s="744">
        <v>0.5</v>
      </c>
      <c r="BG1028" s="748">
        <v>0.4</v>
      </c>
      <c r="BH1028" s="748">
        <v>0.03</v>
      </c>
      <c r="BI1028" s="748">
        <v>0</v>
      </c>
      <c r="BJ1028" s="749">
        <v>5.0000000000000001E-3</v>
      </c>
      <c r="BK1028" s="747" t="s">
        <v>37</v>
      </c>
      <c r="BL1028" s="748">
        <v>21320</v>
      </c>
      <c r="BM1028" s="748">
        <v>0.3</v>
      </c>
      <c r="BN1028" s="753"/>
      <c r="BO1028" s="739">
        <v>0.52</v>
      </c>
      <c r="BP1028" s="739">
        <v>0.56999999999999995</v>
      </c>
      <c r="BQ1028" s="734">
        <v>80</v>
      </c>
      <c r="BR1028" s="734">
        <v>170</v>
      </c>
      <c r="BS1028" s="734">
        <v>36</v>
      </c>
      <c r="BT1028" s="734">
        <v>2</v>
      </c>
      <c r="BU1028" s="734">
        <v>3</v>
      </c>
    </row>
    <row r="1029" spans="1:74" ht="15.75" x14ac:dyDescent="0.25">
      <c r="A1029" s="586">
        <f t="shared" ref="A1029:B1029" si="158">A1028</f>
        <v>2017</v>
      </c>
      <c r="B1029" s="586" t="str">
        <f t="shared" si="158"/>
        <v>ENERO</v>
      </c>
      <c r="C1029" s="586">
        <v>4</v>
      </c>
      <c r="D1029" s="586" t="str">
        <f t="shared" si="155"/>
        <v>ENERO 2017 / 4</v>
      </c>
      <c r="E1029" s="733">
        <v>3</v>
      </c>
      <c r="F1029" s="746">
        <v>42744</v>
      </c>
      <c r="G1029" s="745">
        <v>69867</v>
      </c>
      <c r="H1029" s="745" t="s">
        <v>22</v>
      </c>
      <c r="I1029" s="735">
        <v>0.55230000000000001</v>
      </c>
      <c r="J1029" s="736">
        <v>93</v>
      </c>
      <c r="K1029" s="736">
        <v>28</v>
      </c>
      <c r="L1029" s="736">
        <v>1.43</v>
      </c>
      <c r="M1029" s="736">
        <v>0</v>
      </c>
      <c r="N1029" s="737" t="s">
        <v>20</v>
      </c>
      <c r="O1029" s="736">
        <v>3</v>
      </c>
      <c r="P1029" s="737" t="s">
        <v>21</v>
      </c>
      <c r="Q1029" s="738">
        <v>21237</v>
      </c>
      <c r="R1029" s="736">
        <v>1.06</v>
      </c>
      <c r="S1029" s="739"/>
      <c r="T1029" s="739">
        <v>0.52</v>
      </c>
      <c r="U1029" s="739">
        <v>0.56999999999999995</v>
      </c>
      <c r="V1029" s="734">
        <v>80</v>
      </c>
      <c r="W1029" s="734">
        <v>170</v>
      </c>
      <c r="X1029" s="734">
        <v>36</v>
      </c>
      <c r="Y1029" s="734">
        <v>2</v>
      </c>
      <c r="Z1029" s="734">
        <v>3</v>
      </c>
      <c r="AB1029" s="488">
        <v>3</v>
      </c>
      <c r="AC1029" s="495">
        <v>42739</v>
      </c>
      <c r="AD1029" s="489">
        <v>69783</v>
      </c>
      <c r="AE1029" s="490" t="s">
        <v>222</v>
      </c>
      <c r="AF1029" s="491">
        <v>0.56269999999999998</v>
      </c>
      <c r="AG1029" s="491">
        <v>87</v>
      </c>
      <c r="AH1029" s="491">
        <v>34</v>
      </c>
      <c r="AI1029" s="492">
        <v>0.49</v>
      </c>
      <c r="AJ1029" s="492">
        <v>0</v>
      </c>
      <c r="AK1029" s="493" t="s">
        <v>20</v>
      </c>
      <c r="AL1029" s="491">
        <v>29</v>
      </c>
      <c r="AM1029" s="493" t="s">
        <v>35</v>
      </c>
      <c r="AN1029" s="492">
        <v>21200</v>
      </c>
      <c r="AO1029" s="492">
        <v>0.2</v>
      </c>
      <c r="AP1029" s="397"/>
      <c r="AQ1029" s="505">
        <v>0.52</v>
      </c>
      <c r="AR1029" s="505">
        <v>0.56999999999999995</v>
      </c>
      <c r="AS1029" s="504">
        <v>80</v>
      </c>
      <c r="AT1029" s="504">
        <v>170</v>
      </c>
      <c r="AU1029" s="504">
        <v>36</v>
      </c>
      <c r="AV1029" s="504">
        <v>2</v>
      </c>
      <c r="AW1029" s="504">
        <v>3</v>
      </c>
      <c r="AY1029" s="733">
        <v>3</v>
      </c>
      <c r="AZ1029" s="750">
        <v>42751</v>
      </c>
      <c r="BA1029" s="752"/>
      <c r="BB1029" s="752"/>
      <c r="BC1029" s="747">
        <v>0.56100000000000005</v>
      </c>
      <c r="BD1029" s="748">
        <v>94</v>
      </c>
      <c r="BE1029" s="744">
        <f t="shared" si="157"/>
        <v>32.9</v>
      </c>
      <c r="BF1029" s="744">
        <v>0.5</v>
      </c>
      <c r="BG1029" s="748">
        <v>0.4</v>
      </c>
      <c r="BH1029" s="748">
        <v>0.03</v>
      </c>
      <c r="BI1029" s="748">
        <v>0</v>
      </c>
      <c r="BJ1029" s="749">
        <v>5.0000000000000001E-3</v>
      </c>
      <c r="BK1029" s="747" t="s">
        <v>37</v>
      </c>
      <c r="BL1029" s="748">
        <v>21340</v>
      </c>
      <c r="BM1029" s="748">
        <v>0.3</v>
      </c>
      <c r="BN1029" s="753"/>
      <c r="BO1029" s="739">
        <v>0.52</v>
      </c>
      <c r="BP1029" s="739">
        <v>0.56999999999999995</v>
      </c>
      <c r="BQ1029" s="734">
        <v>80</v>
      </c>
      <c r="BR1029" s="734">
        <v>170</v>
      </c>
      <c r="BS1029" s="734">
        <v>36</v>
      </c>
      <c r="BT1029" s="734">
        <v>2</v>
      </c>
      <c r="BU1029" s="734">
        <v>3</v>
      </c>
    </row>
    <row r="1030" spans="1:74" ht="15.75" x14ac:dyDescent="0.25">
      <c r="A1030" s="586">
        <f t="shared" ref="A1030:B1030" si="159">A1029</f>
        <v>2017</v>
      </c>
      <c r="B1030" s="586" t="str">
        <f t="shared" si="159"/>
        <v>ENERO</v>
      </c>
      <c r="C1030" s="586">
        <v>5</v>
      </c>
      <c r="D1030" s="586" t="str">
        <f t="shared" si="155"/>
        <v>ENERO 2017 / 5</v>
      </c>
      <c r="E1030" s="733">
        <v>4</v>
      </c>
      <c r="F1030" s="746">
        <v>42748</v>
      </c>
      <c r="G1030" s="745">
        <v>69979</v>
      </c>
      <c r="H1030" s="745" t="s">
        <v>22</v>
      </c>
      <c r="I1030" s="735">
        <v>0.55079999999999996</v>
      </c>
      <c r="J1030" s="736">
        <v>104</v>
      </c>
      <c r="K1030" s="736">
        <v>28</v>
      </c>
      <c r="L1030" s="736">
        <v>1.65</v>
      </c>
      <c r="M1030" s="736">
        <v>0</v>
      </c>
      <c r="N1030" s="737" t="s">
        <v>20</v>
      </c>
      <c r="O1030" s="736">
        <v>3</v>
      </c>
      <c r="P1030" s="737" t="s">
        <v>21</v>
      </c>
      <c r="Q1030" s="738">
        <v>21237</v>
      </c>
      <c r="R1030" s="736">
        <v>1.32</v>
      </c>
      <c r="S1030" s="739"/>
      <c r="T1030" s="739">
        <v>0.52</v>
      </c>
      <c r="U1030" s="739">
        <v>0.56999999999999995</v>
      </c>
      <c r="V1030" s="734">
        <v>80</v>
      </c>
      <c r="W1030" s="734">
        <v>170</v>
      </c>
      <c r="X1030" s="734">
        <v>36</v>
      </c>
      <c r="Y1030" s="734">
        <v>2</v>
      </c>
      <c r="Z1030" s="734">
        <v>3</v>
      </c>
      <c r="AB1030" s="488">
        <v>4</v>
      </c>
      <c r="AC1030" s="495">
        <v>42739</v>
      </c>
      <c r="AD1030" s="489">
        <v>69772</v>
      </c>
      <c r="AE1030" s="490" t="s">
        <v>222</v>
      </c>
      <c r="AF1030" s="491">
        <v>0.56659999999999999</v>
      </c>
      <c r="AG1030" s="491">
        <v>80</v>
      </c>
      <c r="AH1030" s="491">
        <v>34</v>
      </c>
      <c r="AI1030" s="492">
        <v>0.88</v>
      </c>
      <c r="AJ1030" s="492">
        <v>0</v>
      </c>
      <c r="AK1030" s="493" t="s">
        <v>20</v>
      </c>
      <c r="AL1030" s="491">
        <v>29</v>
      </c>
      <c r="AM1030" s="493" t="s">
        <v>35</v>
      </c>
      <c r="AN1030" s="492">
        <v>21177</v>
      </c>
      <c r="AO1030" s="492">
        <v>0.2</v>
      </c>
      <c r="AP1030" s="397"/>
      <c r="AQ1030" s="505">
        <v>0.52</v>
      </c>
      <c r="AR1030" s="505">
        <v>0.56999999999999995</v>
      </c>
      <c r="AS1030" s="504">
        <v>80</v>
      </c>
      <c r="AT1030" s="504">
        <v>170</v>
      </c>
      <c r="AU1030" s="504">
        <v>36</v>
      </c>
      <c r="AV1030" s="504">
        <v>2</v>
      </c>
      <c r="AW1030" s="504">
        <v>3</v>
      </c>
    </row>
    <row r="1031" spans="1:74" ht="15.75" x14ac:dyDescent="0.25">
      <c r="A1031" s="586">
        <f t="shared" ref="A1031:B1031" si="160">A1030</f>
        <v>2017</v>
      </c>
      <c r="B1031" s="586" t="str">
        <f t="shared" si="160"/>
        <v>ENERO</v>
      </c>
      <c r="C1031" s="586">
        <v>6</v>
      </c>
      <c r="D1031" s="586" t="str">
        <f t="shared" si="155"/>
        <v>ENERO 2017 / 6</v>
      </c>
      <c r="E1031" s="733">
        <v>5</v>
      </c>
      <c r="F1031" s="746">
        <v>42751</v>
      </c>
      <c r="G1031" s="745">
        <v>70033</v>
      </c>
      <c r="H1031" s="745" t="s">
        <v>19</v>
      </c>
      <c r="I1031" s="735">
        <v>0.54900000000000004</v>
      </c>
      <c r="J1031" s="736">
        <v>105</v>
      </c>
      <c r="K1031" s="736">
        <v>27</v>
      </c>
      <c r="L1031" s="736">
        <v>1.91</v>
      </c>
      <c r="M1031" s="736">
        <v>0</v>
      </c>
      <c r="N1031" s="737" t="s">
        <v>20</v>
      </c>
      <c r="O1031" s="736">
        <v>3</v>
      </c>
      <c r="P1031" s="737" t="s">
        <v>21</v>
      </c>
      <c r="Q1031" s="738">
        <v>21250</v>
      </c>
      <c r="R1031" s="736">
        <v>0.99</v>
      </c>
      <c r="S1031" s="739"/>
      <c r="T1031" s="739">
        <v>0.52</v>
      </c>
      <c r="U1031" s="739">
        <v>0.56999999999999995</v>
      </c>
      <c r="V1031" s="734">
        <v>80</v>
      </c>
      <c r="W1031" s="734">
        <v>170</v>
      </c>
      <c r="X1031" s="734">
        <v>36</v>
      </c>
      <c r="Y1031" s="734">
        <v>2</v>
      </c>
      <c r="Z1031" s="734">
        <v>3</v>
      </c>
      <c r="AB1031" s="488">
        <v>5</v>
      </c>
      <c r="AC1031" s="495">
        <v>42740</v>
      </c>
      <c r="AD1031" s="489">
        <v>69802</v>
      </c>
      <c r="AE1031" s="490" t="s">
        <v>222</v>
      </c>
      <c r="AF1031" s="491">
        <v>0.56359999999999999</v>
      </c>
      <c r="AG1031" s="491">
        <v>86</v>
      </c>
      <c r="AH1031" s="491">
        <v>34</v>
      </c>
      <c r="AI1031" s="492">
        <v>0.5</v>
      </c>
      <c r="AJ1031" s="492">
        <v>0</v>
      </c>
      <c r="AK1031" s="493" t="s">
        <v>20</v>
      </c>
      <c r="AL1031" s="491">
        <v>29</v>
      </c>
      <c r="AM1031" s="493" t="s">
        <v>35</v>
      </c>
      <c r="AN1031" s="492">
        <v>21196</v>
      </c>
      <c r="AO1031" s="492">
        <v>0.15</v>
      </c>
      <c r="AP1031" s="397"/>
      <c r="AQ1031" s="505">
        <v>0.52</v>
      </c>
      <c r="AR1031" s="505">
        <v>0.56999999999999995</v>
      </c>
      <c r="AS1031" s="504">
        <v>80</v>
      </c>
      <c r="AT1031" s="504">
        <v>170</v>
      </c>
      <c r="AU1031" s="504">
        <v>36</v>
      </c>
      <c r="AV1031" s="504">
        <v>2</v>
      </c>
      <c r="AW1031" s="504">
        <v>3</v>
      </c>
    </row>
    <row r="1032" spans="1:74" ht="15.75" x14ac:dyDescent="0.25">
      <c r="A1032" s="586">
        <f t="shared" ref="A1032:B1032" si="161">A1031</f>
        <v>2017</v>
      </c>
      <c r="B1032" s="586" t="str">
        <f t="shared" si="161"/>
        <v>ENERO</v>
      </c>
      <c r="C1032" s="586">
        <v>7</v>
      </c>
      <c r="D1032" s="586" t="str">
        <f t="shared" si="155"/>
        <v>ENERO 2017 / 7</v>
      </c>
      <c r="E1032" s="733">
        <v>6</v>
      </c>
      <c r="F1032" s="746">
        <v>42754</v>
      </c>
      <c r="G1032" s="751">
        <v>70118</v>
      </c>
      <c r="H1032" s="745" t="s">
        <v>22</v>
      </c>
      <c r="I1032" s="740">
        <v>0.55159999999999998</v>
      </c>
      <c r="J1032" s="741">
        <v>102</v>
      </c>
      <c r="K1032" s="741">
        <v>28</v>
      </c>
      <c r="L1032" s="741">
        <v>1.89</v>
      </c>
      <c r="M1032" s="741">
        <v>0</v>
      </c>
      <c r="N1032" s="740" t="s">
        <v>20</v>
      </c>
      <c r="O1032" s="741">
        <v>3</v>
      </c>
      <c r="P1032" s="742" t="s">
        <v>21</v>
      </c>
      <c r="Q1032" s="738">
        <v>21245</v>
      </c>
      <c r="R1032" s="740">
        <v>0.75</v>
      </c>
      <c r="S1032" s="739"/>
      <c r="T1032" s="739">
        <v>0.52</v>
      </c>
      <c r="U1032" s="739">
        <v>0.56999999999999995</v>
      </c>
      <c r="V1032" s="734">
        <v>80</v>
      </c>
      <c r="W1032" s="734">
        <v>170</v>
      </c>
      <c r="X1032" s="734">
        <v>36</v>
      </c>
      <c r="Y1032" s="734">
        <v>2</v>
      </c>
      <c r="Z1032" s="734">
        <v>3</v>
      </c>
      <c r="AB1032" s="488">
        <v>6</v>
      </c>
      <c r="AC1032" s="495">
        <v>42741</v>
      </c>
      <c r="AD1032" s="489">
        <v>69824</v>
      </c>
      <c r="AE1032" s="490" t="s">
        <v>222</v>
      </c>
      <c r="AF1032" s="491">
        <v>0.56310000000000004</v>
      </c>
      <c r="AG1032" s="491">
        <v>87</v>
      </c>
      <c r="AH1032" s="491">
        <v>34</v>
      </c>
      <c r="AI1032" s="492">
        <v>0.44</v>
      </c>
      <c r="AJ1032" s="492">
        <v>0</v>
      </c>
      <c r="AK1032" s="493" t="s">
        <v>20</v>
      </c>
      <c r="AL1032" s="491">
        <v>29</v>
      </c>
      <c r="AM1032" s="493" t="s">
        <v>35</v>
      </c>
      <c r="AN1032" s="492">
        <v>21197</v>
      </c>
      <c r="AO1032" s="492">
        <v>0.24</v>
      </c>
      <c r="AP1032" s="397"/>
      <c r="AQ1032" s="505">
        <v>0.52</v>
      </c>
      <c r="AR1032" s="505">
        <v>0.56999999999999995</v>
      </c>
      <c r="AS1032" s="504">
        <v>80</v>
      </c>
      <c r="AT1032" s="504">
        <v>170</v>
      </c>
      <c r="AU1032" s="504">
        <v>36</v>
      </c>
      <c r="AV1032" s="504">
        <v>2</v>
      </c>
      <c r="AW1032" s="504">
        <v>3</v>
      </c>
    </row>
    <row r="1033" spans="1:74" ht="15.75" x14ac:dyDescent="0.25">
      <c r="A1033" s="586">
        <f t="shared" ref="A1033:B1033" si="162">A1032</f>
        <v>2017</v>
      </c>
      <c r="B1033" s="586" t="str">
        <f t="shared" si="162"/>
        <v>ENERO</v>
      </c>
      <c r="C1033" s="586">
        <v>8</v>
      </c>
      <c r="D1033" s="586" t="str">
        <f t="shared" si="155"/>
        <v>ENERO 2017 / 8</v>
      </c>
      <c r="E1033" s="733">
        <v>7</v>
      </c>
      <c r="F1033" s="746">
        <v>42756</v>
      </c>
      <c r="G1033" s="751">
        <v>70172</v>
      </c>
      <c r="H1033" s="745" t="s">
        <v>557</v>
      </c>
      <c r="I1033" s="740">
        <v>0.55000000000000004</v>
      </c>
      <c r="J1033" s="736">
        <v>106</v>
      </c>
      <c r="K1033" s="741">
        <v>28</v>
      </c>
      <c r="L1033" s="741">
        <v>1.66</v>
      </c>
      <c r="M1033" s="741">
        <v>0</v>
      </c>
      <c r="N1033" s="740" t="s">
        <v>20</v>
      </c>
      <c r="O1033" s="743">
        <v>3</v>
      </c>
      <c r="P1033" s="742" t="s">
        <v>21</v>
      </c>
      <c r="Q1033" s="738">
        <v>21258</v>
      </c>
      <c r="R1033" s="740">
        <v>0.73</v>
      </c>
      <c r="S1033" s="739"/>
      <c r="T1033" s="739">
        <v>0.52</v>
      </c>
      <c r="U1033" s="739">
        <v>0.56999999999999995</v>
      </c>
      <c r="V1033" s="734">
        <v>80</v>
      </c>
      <c r="W1033" s="734">
        <v>170</v>
      </c>
      <c r="X1033" s="734">
        <v>36</v>
      </c>
      <c r="Y1033" s="734">
        <v>2</v>
      </c>
      <c r="Z1033" s="734">
        <v>3</v>
      </c>
      <c r="AB1033" s="488">
        <v>7</v>
      </c>
      <c r="AC1033" s="495">
        <v>42743</v>
      </c>
      <c r="AD1033" s="489">
        <v>69859</v>
      </c>
      <c r="AE1033" s="490" t="s">
        <v>222</v>
      </c>
      <c r="AF1033" s="494">
        <v>0.56220000000000003</v>
      </c>
      <c r="AG1033" s="491">
        <v>88</v>
      </c>
      <c r="AH1033" s="491">
        <v>34</v>
      </c>
      <c r="AI1033" s="492">
        <v>0.5</v>
      </c>
      <c r="AJ1033" s="492">
        <v>0</v>
      </c>
      <c r="AK1033" s="493" t="s">
        <v>20</v>
      </c>
      <c r="AL1033" s="491">
        <v>29</v>
      </c>
      <c r="AM1033" s="493" t="s">
        <v>35</v>
      </c>
      <c r="AN1033" s="492">
        <v>21202</v>
      </c>
      <c r="AO1033" s="492">
        <v>0.18</v>
      </c>
      <c r="AP1033" s="397"/>
      <c r="AQ1033" s="505">
        <v>0.52</v>
      </c>
      <c r="AR1033" s="505">
        <v>0.56999999999999995</v>
      </c>
      <c r="AS1033" s="504">
        <v>80</v>
      </c>
      <c r="AT1033" s="504">
        <v>170</v>
      </c>
      <c r="AU1033" s="504">
        <v>36</v>
      </c>
      <c r="AV1033" s="504">
        <v>2</v>
      </c>
      <c r="AW1033" s="504">
        <v>3</v>
      </c>
    </row>
    <row r="1034" spans="1:74" ht="15.75" x14ac:dyDescent="0.25">
      <c r="A1034" s="586">
        <f t="shared" ref="A1034:B1034" si="163">A1033</f>
        <v>2017</v>
      </c>
      <c r="B1034" s="586" t="str">
        <f t="shared" si="163"/>
        <v>ENERO</v>
      </c>
      <c r="C1034" s="586">
        <v>9</v>
      </c>
      <c r="D1034" s="586" t="str">
        <f t="shared" si="155"/>
        <v>ENERO 2017 / 9</v>
      </c>
      <c r="E1034" s="733">
        <v>8</v>
      </c>
      <c r="F1034" s="746">
        <v>42760</v>
      </c>
      <c r="G1034" s="751">
        <v>70229</v>
      </c>
      <c r="H1034" s="745" t="s">
        <v>558</v>
      </c>
      <c r="I1034" s="740">
        <v>0.55049999999999999</v>
      </c>
      <c r="J1034" s="736">
        <v>102</v>
      </c>
      <c r="K1034" s="741">
        <v>28</v>
      </c>
      <c r="L1034" s="741">
        <v>1.73</v>
      </c>
      <c r="M1034" s="741">
        <v>0</v>
      </c>
      <c r="N1034" s="740" t="s">
        <v>20</v>
      </c>
      <c r="O1034" s="743">
        <v>3</v>
      </c>
      <c r="P1034" s="742" t="s">
        <v>21</v>
      </c>
      <c r="Q1034" s="738">
        <v>21248</v>
      </c>
      <c r="R1034" s="740">
        <v>0.77</v>
      </c>
      <c r="S1034" s="739"/>
      <c r="T1034" s="739">
        <v>0.52</v>
      </c>
      <c r="U1034" s="739">
        <v>0.56999999999999995</v>
      </c>
      <c r="V1034" s="734">
        <v>80</v>
      </c>
      <c r="W1034" s="734">
        <v>170</v>
      </c>
      <c r="X1034" s="734">
        <v>36</v>
      </c>
      <c r="Y1034" s="734">
        <v>2</v>
      </c>
      <c r="Z1034" s="734">
        <v>3</v>
      </c>
      <c r="AB1034" s="488">
        <v>8</v>
      </c>
      <c r="AC1034" s="495">
        <v>42744</v>
      </c>
      <c r="AD1034" s="489">
        <v>69886</v>
      </c>
      <c r="AE1034" s="490" t="s">
        <v>222</v>
      </c>
      <c r="AF1034" s="494">
        <v>0.56299999999999994</v>
      </c>
      <c r="AG1034" s="491">
        <v>88</v>
      </c>
      <c r="AH1034" s="491">
        <v>34</v>
      </c>
      <c r="AI1034" s="492">
        <v>0.47</v>
      </c>
      <c r="AJ1034" s="492">
        <v>0</v>
      </c>
      <c r="AK1034" s="493" t="s">
        <v>20</v>
      </c>
      <c r="AL1034" s="491">
        <v>29</v>
      </c>
      <c r="AM1034" s="493" t="s">
        <v>35</v>
      </c>
      <c r="AN1034" s="492">
        <v>21193</v>
      </c>
      <c r="AO1034" s="492">
        <v>0.48</v>
      </c>
      <c r="AP1034" s="397"/>
      <c r="AQ1034" s="505">
        <v>0.52</v>
      </c>
      <c r="AR1034" s="505">
        <v>0.56999999999999995</v>
      </c>
      <c r="AS1034" s="504">
        <v>80</v>
      </c>
      <c r="AT1034" s="504">
        <v>170</v>
      </c>
      <c r="AU1034" s="504">
        <v>36</v>
      </c>
      <c r="AV1034" s="504">
        <v>2</v>
      </c>
      <c r="AW1034" s="504">
        <v>3</v>
      </c>
    </row>
    <row r="1035" spans="1:74" ht="15.75" x14ac:dyDescent="0.25">
      <c r="A1035" s="586">
        <f t="shared" ref="A1035:B1035" si="164">A1034</f>
        <v>2017</v>
      </c>
      <c r="B1035" s="586" t="str">
        <f t="shared" si="164"/>
        <v>ENERO</v>
      </c>
      <c r="C1035" s="586">
        <v>10</v>
      </c>
      <c r="D1035" s="586" t="str">
        <f t="shared" si="155"/>
        <v>ENERO 2017 / 10</v>
      </c>
      <c r="E1035" s="733">
        <v>9</v>
      </c>
      <c r="F1035" s="746">
        <v>42763</v>
      </c>
      <c r="G1035" s="751">
        <v>70469</v>
      </c>
      <c r="H1035" s="745" t="s">
        <v>559</v>
      </c>
      <c r="I1035" s="740">
        <v>0.55100000000000005</v>
      </c>
      <c r="J1035" s="736">
        <v>102</v>
      </c>
      <c r="K1035" s="741">
        <v>28</v>
      </c>
      <c r="L1035" s="741">
        <v>1.54</v>
      </c>
      <c r="M1035" s="741">
        <v>0</v>
      </c>
      <c r="N1035" s="740" t="s">
        <v>20</v>
      </c>
      <c r="O1035" s="743">
        <v>3</v>
      </c>
      <c r="P1035" s="742" t="s">
        <v>21</v>
      </c>
      <c r="Q1035" s="738">
        <v>21250</v>
      </c>
      <c r="R1035" s="740">
        <v>0.64</v>
      </c>
      <c r="S1035" s="739"/>
      <c r="T1035" s="739">
        <v>0.52</v>
      </c>
      <c r="U1035" s="739">
        <v>0.56999999999999995</v>
      </c>
      <c r="V1035" s="734">
        <v>80</v>
      </c>
      <c r="W1035" s="734">
        <v>170</v>
      </c>
      <c r="X1035" s="734">
        <v>36</v>
      </c>
      <c r="Y1035" s="734">
        <v>2</v>
      </c>
      <c r="Z1035" s="734">
        <v>3</v>
      </c>
      <c r="AB1035" s="488">
        <v>9</v>
      </c>
      <c r="AC1035" s="495">
        <v>42745</v>
      </c>
      <c r="AD1035" s="489">
        <v>69914</v>
      </c>
      <c r="AE1035" s="490" t="s">
        <v>222</v>
      </c>
      <c r="AF1035" s="491">
        <v>0.56299999999999994</v>
      </c>
      <c r="AG1035" s="491">
        <v>87</v>
      </c>
      <c r="AH1035" s="491">
        <v>34</v>
      </c>
      <c r="AI1035" s="492">
        <v>0.48</v>
      </c>
      <c r="AJ1035" s="492">
        <v>0</v>
      </c>
      <c r="AK1035" s="493" t="s">
        <v>20</v>
      </c>
      <c r="AL1035" s="491">
        <v>29</v>
      </c>
      <c r="AM1035" s="493" t="s">
        <v>35</v>
      </c>
      <c r="AN1035" s="492">
        <v>21197</v>
      </c>
      <c r="AO1035" s="492">
        <v>0.28999999999999998</v>
      </c>
      <c r="AP1035" s="397"/>
      <c r="AQ1035" s="505">
        <v>0.52</v>
      </c>
      <c r="AR1035" s="505">
        <v>0.56999999999999995</v>
      </c>
      <c r="AS1035" s="504">
        <v>80</v>
      </c>
      <c r="AT1035" s="504">
        <v>170</v>
      </c>
      <c r="AU1035" s="504">
        <v>36</v>
      </c>
      <c r="AV1035" s="504">
        <v>2</v>
      </c>
      <c r="AW1035" s="504">
        <v>3</v>
      </c>
    </row>
    <row r="1036" spans="1:74" ht="15.75" x14ac:dyDescent="0.25">
      <c r="A1036" s="586">
        <f t="shared" ref="A1036:B1036" si="165">A1035</f>
        <v>2017</v>
      </c>
      <c r="B1036" s="586" t="str">
        <f t="shared" si="165"/>
        <v>ENERO</v>
      </c>
      <c r="C1036" s="586">
        <v>11</v>
      </c>
      <c r="D1036" s="586" t="str">
        <f t="shared" si="155"/>
        <v>ENERO 2017 / 11</v>
      </c>
      <c r="E1036" s="733">
        <v>10</v>
      </c>
      <c r="F1036" s="746">
        <v>42766</v>
      </c>
      <c r="G1036" s="751">
        <v>70521</v>
      </c>
      <c r="H1036" s="745" t="s">
        <v>166</v>
      </c>
      <c r="I1036" s="740">
        <v>0.54990000000000006</v>
      </c>
      <c r="J1036" s="736">
        <v>99</v>
      </c>
      <c r="K1036" s="741">
        <v>28</v>
      </c>
      <c r="L1036" s="741">
        <v>1.46</v>
      </c>
      <c r="M1036" s="741">
        <v>0</v>
      </c>
      <c r="N1036" s="740" t="s">
        <v>20</v>
      </c>
      <c r="O1036" s="743">
        <v>3</v>
      </c>
      <c r="P1036" s="742" t="s">
        <v>21</v>
      </c>
      <c r="Q1036" s="738">
        <v>21248</v>
      </c>
      <c r="R1036" s="740">
        <v>0.63</v>
      </c>
      <c r="S1036" s="739"/>
      <c r="T1036" s="739">
        <v>0.52</v>
      </c>
      <c r="U1036" s="739">
        <v>0.56999999999999995</v>
      </c>
      <c r="V1036" s="734">
        <v>80</v>
      </c>
      <c r="W1036" s="734">
        <v>170</v>
      </c>
      <c r="X1036" s="734">
        <v>36</v>
      </c>
      <c r="Y1036" s="734">
        <v>2</v>
      </c>
      <c r="Z1036" s="734">
        <v>3</v>
      </c>
      <c r="AB1036" s="488">
        <v>10</v>
      </c>
      <c r="AC1036" s="495">
        <v>42746</v>
      </c>
      <c r="AD1036" s="489">
        <v>69944</v>
      </c>
      <c r="AE1036" s="490" t="s">
        <v>222</v>
      </c>
      <c r="AF1036" s="491">
        <v>0.56340000000000001</v>
      </c>
      <c r="AG1036" s="491">
        <v>86</v>
      </c>
      <c r="AH1036" s="491">
        <v>34</v>
      </c>
      <c r="AI1036" s="492">
        <v>0.52</v>
      </c>
      <c r="AJ1036" s="492">
        <v>0</v>
      </c>
      <c r="AK1036" s="493" t="s">
        <v>20</v>
      </c>
      <c r="AL1036" s="491">
        <v>29</v>
      </c>
      <c r="AM1036" s="493" t="s">
        <v>35</v>
      </c>
      <c r="AN1036" s="492">
        <v>21197</v>
      </c>
      <c r="AO1036" s="492">
        <v>0.14699999999999999</v>
      </c>
      <c r="AP1036" s="397"/>
      <c r="AQ1036" s="505">
        <v>0.52</v>
      </c>
      <c r="AR1036" s="505">
        <v>0.56999999999999995</v>
      </c>
      <c r="AS1036" s="504">
        <v>80</v>
      </c>
      <c r="AT1036" s="504">
        <v>170</v>
      </c>
      <c r="AU1036" s="504">
        <v>36</v>
      </c>
      <c r="AV1036" s="504">
        <v>2</v>
      </c>
      <c r="AW1036" s="504">
        <v>3</v>
      </c>
    </row>
    <row r="1037" spans="1:74" ht="15.75" x14ac:dyDescent="0.25">
      <c r="A1037" s="586">
        <f t="shared" ref="A1037:B1037" si="166">A1036</f>
        <v>2017</v>
      </c>
      <c r="B1037" s="586" t="str">
        <f t="shared" si="166"/>
        <v>ENERO</v>
      </c>
      <c r="C1037" s="586">
        <v>12</v>
      </c>
      <c r="D1037" s="586" t="str">
        <f t="shared" si="155"/>
        <v>ENERO 2017 / 12</v>
      </c>
      <c r="S1037" s="417"/>
      <c r="AB1037" s="488">
        <v>11</v>
      </c>
      <c r="AC1037" s="495">
        <v>42747</v>
      </c>
      <c r="AD1037" s="489">
        <v>69963</v>
      </c>
      <c r="AE1037" s="490" t="s">
        <v>222</v>
      </c>
      <c r="AF1037" s="491">
        <v>0.56359999999999999</v>
      </c>
      <c r="AG1037" s="491">
        <v>85</v>
      </c>
      <c r="AH1037" s="491">
        <v>34</v>
      </c>
      <c r="AI1037" s="492">
        <v>0.5</v>
      </c>
      <c r="AJ1037" s="492">
        <v>0</v>
      </c>
      <c r="AK1037" s="493" t="s">
        <v>20</v>
      </c>
      <c r="AL1037" s="491">
        <v>29</v>
      </c>
      <c r="AM1037" s="493" t="s">
        <v>35</v>
      </c>
      <c r="AN1037" s="492">
        <v>21196</v>
      </c>
      <c r="AO1037" s="492">
        <v>0.12</v>
      </c>
      <c r="AP1037" s="397"/>
      <c r="AQ1037" s="505">
        <v>0.52</v>
      </c>
      <c r="AR1037" s="505">
        <v>0.56999999999999995</v>
      </c>
      <c r="AS1037" s="504">
        <v>80</v>
      </c>
      <c r="AT1037" s="504">
        <v>170</v>
      </c>
      <c r="AU1037" s="504">
        <v>36</v>
      </c>
      <c r="AV1037" s="504">
        <v>2</v>
      </c>
      <c r="AW1037" s="504">
        <v>3</v>
      </c>
    </row>
    <row r="1038" spans="1:74" ht="15.75" x14ac:dyDescent="0.25">
      <c r="A1038" s="586">
        <f t="shared" ref="A1038:B1038" si="167">A1037</f>
        <v>2017</v>
      </c>
      <c r="B1038" s="586" t="str">
        <f t="shared" si="167"/>
        <v>ENERO</v>
      </c>
      <c r="C1038" s="586">
        <v>13</v>
      </c>
      <c r="D1038" s="586" t="str">
        <f t="shared" si="155"/>
        <v>ENERO 2017 / 13</v>
      </c>
      <c r="S1038" s="417"/>
      <c r="AB1038" s="488">
        <v>12</v>
      </c>
      <c r="AC1038" s="495">
        <v>42748</v>
      </c>
      <c r="AD1038" s="489">
        <v>70000</v>
      </c>
      <c r="AE1038" s="490" t="s">
        <v>222</v>
      </c>
      <c r="AF1038" s="491">
        <v>0.56220000000000003</v>
      </c>
      <c r="AG1038" s="491">
        <v>88</v>
      </c>
      <c r="AH1038" s="491">
        <v>34</v>
      </c>
      <c r="AI1038" s="492">
        <v>0.59</v>
      </c>
      <c r="AJ1038" s="492">
        <v>0</v>
      </c>
      <c r="AK1038" s="493" t="s">
        <v>20</v>
      </c>
      <c r="AL1038" s="491">
        <v>29</v>
      </c>
      <c r="AM1038" s="493" t="s">
        <v>35</v>
      </c>
      <c r="AN1038" s="492">
        <v>21204</v>
      </c>
      <c r="AO1038" s="492">
        <v>0.1</v>
      </c>
      <c r="AP1038" s="397"/>
      <c r="AQ1038" s="505">
        <v>0.52</v>
      </c>
      <c r="AR1038" s="505">
        <v>0.56999999999999995</v>
      </c>
      <c r="AS1038" s="504">
        <v>80</v>
      </c>
      <c r="AT1038" s="504">
        <v>170</v>
      </c>
      <c r="AU1038" s="504">
        <v>36</v>
      </c>
      <c r="AV1038" s="504">
        <v>2</v>
      </c>
      <c r="AW1038" s="504">
        <v>3</v>
      </c>
    </row>
    <row r="1039" spans="1:74" ht="15.75" x14ac:dyDescent="0.25">
      <c r="A1039" s="586">
        <f t="shared" ref="A1039:B1039" si="168">A1038</f>
        <v>2017</v>
      </c>
      <c r="B1039" s="586" t="str">
        <f t="shared" si="168"/>
        <v>ENERO</v>
      </c>
      <c r="C1039" s="586">
        <v>14</v>
      </c>
      <c r="D1039" s="586" t="str">
        <f t="shared" si="155"/>
        <v>ENERO 2017 / 14</v>
      </c>
      <c r="S1039" s="417"/>
      <c r="AB1039" s="488">
        <v>13</v>
      </c>
      <c r="AC1039" s="495">
        <v>42749</v>
      </c>
      <c r="AD1039" s="489">
        <v>70012</v>
      </c>
      <c r="AE1039" s="490" t="s">
        <v>222</v>
      </c>
      <c r="AF1039" s="494">
        <v>0.56240000000000001</v>
      </c>
      <c r="AG1039" s="491">
        <v>89</v>
      </c>
      <c r="AH1039" s="491">
        <v>34</v>
      </c>
      <c r="AI1039" s="492">
        <v>0.53</v>
      </c>
      <c r="AJ1039" s="492">
        <v>0</v>
      </c>
      <c r="AK1039" s="493" t="s">
        <v>20</v>
      </c>
      <c r="AL1039" s="491">
        <v>29</v>
      </c>
      <c r="AM1039" s="493" t="s">
        <v>35</v>
      </c>
      <c r="AN1039" s="492">
        <v>21198</v>
      </c>
      <c r="AO1039" s="492">
        <v>0.4</v>
      </c>
      <c r="AP1039" s="397"/>
      <c r="AQ1039" s="505">
        <v>0.52</v>
      </c>
      <c r="AR1039" s="505">
        <v>0.56999999999999995</v>
      </c>
      <c r="AS1039" s="504">
        <v>80</v>
      </c>
      <c r="AT1039" s="504">
        <v>170</v>
      </c>
      <c r="AU1039" s="504">
        <v>36</v>
      </c>
      <c r="AV1039" s="504">
        <v>2</v>
      </c>
      <c r="AW1039" s="504">
        <v>3</v>
      </c>
    </row>
    <row r="1040" spans="1:74" ht="15.75" x14ac:dyDescent="0.25">
      <c r="A1040" s="586">
        <f t="shared" ref="A1040:B1040" si="169">A1039</f>
        <v>2017</v>
      </c>
      <c r="B1040" s="586" t="str">
        <f t="shared" si="169"/>
        <v>ENERO</v>
      </c>
      <c r="C1040" s="586">
        <v>15</v>
      </c>
      <c r="D1040" s="586" t="str">
        <f t="shared" si="155"/>
        <v>ENERO 2017 / 15</v>
      </c>
      <c r="S1040" s="417"/>
      <c r="AB1040" s="488">
        <v>14</v>
      </c>
      <c r="AC1040" s="495">
        <v>42751</v>
      </c>
      <c r="AD1040" s="489">
        <v>70040</v>
      </c>
      <c r="AE1040" s="490" t="s">
        <v>222</v>
      </c>
      <c r="AF1040" s="494">
        <v>0.56100000000000005</v>
      </c>
      <c r="AG1040" s="491">
        <v>90</v>
      </c>
      <c r="AH1040" s="491">
        <v>34</v>
      </c>
      <c r="AI1040" s="492">
        <v>0.52</v>
      </c>
      <c r="AJ1040" s="492">
        <v>0</v>
      </c>
      <c r="AK1040" s="493" t="s">
        <v>215</v>
      </c>
      <c r="AL1040" s="491">
        <v>29</v>
      </c>
      <c r="AM1040" s="493" t="s">
        <v>35</v>
      </c>
      <c r="AN1040" s="492">
        <v>21209</v>
      </c>
      <c r="AO1040" s="492">
        <v>0.15</v>
      </c>
      <c r="AP1040" s="397"/>
      <c r="AQ1040" s="505">
        <v>0.52</v>
      </c>
      <c r="AR1040" s="505">
        <v>0.56999999999999995</v>
      </c>
      <c r="AS1040" s="504">
        <v>80</v>
      </c>
      <c r="AT1040" s="504">
        <v>170</v>
      </c>
      <c r="AU1040" s="504">
        <v>36</v>
      </c>
      <c r="AV1040" s="504">
        <v>2</v>
      </c>
      <c r="AW1040" s="504">
        <v>3</v>
      </c>
    </row>
    <row r="1041" spans="1:49" ht="15.75" x14ac:dyDescent="0.25">
      <c r="A1041" s="586">
        <f t="shared" ref="A1041:B1041" si="170">A1040</f>
        <v>2017</v>
      </c>
      <c r="B1041" s="586" t="str">
        <f t="shared" si="170"/>
        <v>ENERO</v>
      </c>
      <c r="C1041" s="586">
        <v>16</v>
      </c>
      <c r="D1041" s="586" t="str">
        <f t="shared" si="155"/>
        <v>ENERO 2017 / 16</v>
      </c>
      <c r="S1041" s="417"/>
      <c r="AB1041" s="488">
        <v>15</v>
      </c>
      <c r="AC1041" s="495">
        <v>42752</v>
      </c>
      <c r="AD1041" s="489">
        <v>70070</v>
      </c>
      <c r="AE1041" s="490" t="s">
        <v>222</v>
      </c>
      <c r="AF1041" s="494">
        <v>0.56469999999999998</v>
      </c>
      <c r="AG1041" s="491">
        <v>84</v>
      </c>
      <c r="AH1041" s="491">
        <v>34</v>
      </c>
      <c r="AI1041" s="492">
        <v>0.48</v>
      </c>
      <c r="AJ1041" s="492">
        <v>0</v>
      </c>
      <c r="AK1041" s="493" t="s">
        <v>216</v>
      </c>
      <c r="AL1041" s="491">
        <v>29</v>
      </c>
      <c r="AM1041" s="493" t="s">
        <v>35</v>
      </c>
      <c r="AN1041" s="492">
        <v>21190</v>
      </c>
      <c r="AO1041" s="492">
        <v>0.21</v>
      </c>
      <c r="AP1041" s="397"/>
      <c r="AQ1041" s="505">
        <v>0.52</v>
      </c>
      <c r="AR1041" s="505">
        <v>0.56999999999999995</v>
      </c>
      <c r="AS1041" s="504">
        <v>80</v>
      </c>
      <c r="AT1041" s="504">
        <v>170</v>
      </c>
      <c r="AU1041" s="504">
        <v>36</v>
      </c>
      <c r="AV1041" s="504">
        <v>2</v>
      </c>
      <c r="AW1041" s="504">
        <v>3</v>
      </c>
    </row>
    <row r="1042" spans="1:49" ht="15.75" x14ac:dyDescent="0.25">
      <c r="A1042" s="586">
        <f t="shared" ref="A1042:B1042" si="171">A1041</f>
        <v>2017</v>
      </c>
      <c r="B1042" s="586" t="str">
        <f t="shared" si="171"/>
        <v>ENERO</v>
      </c>
      <c r="C1042" s="586">
        <v>17</v>
      </c>
      <c r="D1042" s="586" t="str">
        <f t="shared" si="155"/>
        <v>ENERO 2017 / 17</v>
      </c>
      <c r="S1042" s="417"/>
      <c r="AB1042" s="488">
        <v>16</v>
      </c>
      <c r="AC1042" s="495">
        <v>42753</v>
      </c>
      <c r="AD1042" s="489">
        <v>70096</v>
      </c>
      <c r="AE1042" s="490" t="s">
        <v>222</v>
      </c>
      <c r="AF1042" s="494">
        <v>0.56140000000000001</v>
      </c>
      <c r="AG1042" s="491">
        <v>90</v>
      </c>
      <c r="AH1042" s="491">
        <v>34</v>
      </c>
      <c r="AI1042" s="492">
        <v>0.56000000000000005</v>
      </c>
      <c r="AJ1042" s="492">
        <v>0</v>
      </c>
      <c r="AK1042" s="493" t="s">
        <v>217</v>
      </c>
      <c r="AL1042" s="491">
        <v>29</v>
      </c>
      <c r="AM1042" s="493" t="s">
        <v>35</v>
      </c>
      <c r="AN1042" s="492">
        <v>21205</v>
      </c>
      <c r="AO1042" s="492">
        <v>0.27</v>
      </c>
      <c r="AP1042" s="397"/>
      <c r="AQ1042" s="505">
        <v>0.52</v>
      </c>
      <c r="AR1042" s="505">
        <v>0.56999999999999995</v>
      </c>
      <c r="AS1042" s="504">
        <v>80</v>
      </c>
      <c r="AT1042" s="504">
        <v>170</v>
      </c>
      <c r="AU1042" s="504">
        <v>36</v>
      </c>
      <c r="AV1042" s="504">
        <v>2</v>
      </c>
      <c r="AW1042" s="504">
        <v>3</v>
      </c>
    </row>
    <row r="1043" spans="1:49" ht="15.75" x14ac:dyDescent="0.25">
      <c r="A1043" s="586">
        <f t="shared" ref="A1043:B1043" si="172">A1042</f>
        <v>2017</v>
      </c>
      <c r="B1043" s="586" t="str">
        <f t="shared" si="172"/>
        <v>ENERO</v>
      </c>
      <c r="C1043" s="586">
        <v>18</v>
      </c>
      <c r="D1043" s="586" t="str">
        <f t="shared" si="155"/>
        <v>ENERO 2017 / 18</v>
      </c>
      <c r="S1043" s="417"/>
      <c r="AB1043" s="488">
        <v>17</v>
      </c>
      <c r="AC1043" s="495">
        <v>42754</v>
      </c>
      <c r="AD1043" s="489">
        <v>70123</v>
      </c>
      <c r="AE1043" s="490" t="s">
        <v>222</v>
      </c>
      <c r="AF1043" s="491">
        <v>0.56240000000000001</v>
      </c>
      <c r="AG1043" s="491">
        <v>89</v>
      </c>
      <c r="AH1043" s="491">
        <v>34</v>
      </c>
      <c r="AI1043" s="492">
        <v>0.49</v>
      </c>
      <c r="AJ1043" s="492">
        <v>0</v>
      </c>
      <c r="AK1043" s="493" t="s">
        <v>20</v>
      </c>
      <c r="AL1043" s="491">
        <v>29</v>
      </c>
      <c r="AM1043" s="493" t="s">
        <v>35</v>
      </c>
      <c r="AN1043" s="492">
        <v>21196</v>
      </c>
      <c r="AO1043" s="492">
        <v>0.51</v>
      </c>
      <c r="AP1043" s="397"/>
      <c r="AQ1043" s="505">
        <v>0.52</v>
      </c>
      <c r="AR1043" s="505">
        <v>0.56999999999999995</v>
      </c>
      <c r="AS1043" s="504">
        <v>80</v>
      </c>
      <c r="AT1043" s="504">
        <v>170</v>
      </c>
      <c r="AU1043" s="504">
        <v>36</v>
      </c>
      <c r="AV1043" s="504">
        <v>2</v>
      </c>
      <c r="AW1043" s="504">
        <v>3</v>
      </c>
    </row>
    <row r="1044" spans="1:49" ht="15.75" x14ac:dyDescent="0.25">
      <c r="A1044" s="586">
        <f t="shared" ref="A1044:B1044" si="173">A1043</f>
        <v>2017</v>
      </c>
      <c r="B1044" s="586" t="str">
        <f t="shared" si="173"/>
        <v>ENERO</v>
      </c>
      <c r="C1044" s="586">
        <v>19</v>
      </c>
      <c r="D1044" s="586" t="str">
        <f t="shared" si="155"/>
        <v>ENERO 2017 / 19</v>
      </c>
      <c r="S1044" s="417"/>
      <c r="AB1044" s="488">
        <v>18</v>
      </c>
      <c r="AC1044" s="495">
        <v>42755</v>
      </c>
      <c r="AD1044" s="489">
        <v>70144</v>
      </c>
      <c r="AE1044" s="490" t="s">
        <v>222</v>
      </c>
      <c r="AF1044" s="491">
        <v>0.56140000000000001</v>
      </c>
      <c r="AG1044" s="491">
        <v>91</v>
      </c>
      <c r="AH1044" s="491">
        <v>34</v>
      </c>
      <c r="AI1044" s="492">
        <v>0.59</v>
      </c>
      <c r="AJ1044" s="492">
        <v>0</v>
      </c>
      <c r="AK1044" s="493" t="s">
        <v>20</v>
      </c>
      <c r="AL1044" s="491">
        <v>29</v>
      </c>
      <c r="AM1044" s="493" t="s">
        <v>35</v>
      </c>
      <c r="AN1044" s="492">
        <v>21200</v>
      </c>
      <c r="AO1044" s="492">
        <v>0.56999999999999995</v>
      </c>
      <c r="AP1044" s="397"/>
      <c r="AQ1044" s="505">
        <v>0.52</v>
      </c>
      <c r="AR1044" s="505">
        <v>0.56999999999999995</v>
      </c>
      <c r="AS1044" s="504">
        <v>80</v>
      </c>
      <c r="AT1044" s="504">
        <v>170</v>
      </c>
      <c r="AU1044" s="504">
        <v>36</v>
      </c>
      <c r="AV1044" s="504">
        <v>2</v>
      </c>
      <c r="AW1044" s="504">
        <v>3</v>
      </c>
    </row>
    <row r="1045" spans="1:49" ht="15.75" x14ac:dyDescent="0.25">
      <c r="A1045" s="586">
        <f t="shared" ref="A1045:B1045" si="174">A1044</f>
        <v>2017</v>
      </c>
      <c r="B1045" s="586" t="str">
        <f t="shared" si="174"/>
        <v>ENERO</v>
      </c>
      <c r="C1045" s="586">
        <v>20</v>
      </c>
      <c r="D1045" s="586" t="str">
        <f t="shared" si="155"/>
        <v>ENERO 2017 / 20</v>
      </c>
      <c r="S1045" s="417"/>
      <c r="AB1045" s="488">
        <v>19</v>
      </c>
      <c r="AC1045" s="495">
        <v>42757</v>
      </c>
      <c r="AD1045" s="489">
        <v>70170</v>
      </c>
      <c r="AE1045" s="490" t="s">
        <v>222</v>
      </c>
      <c r="AF1045" s="491">
        <v>0.56079999999999997</v>
      </c>
      <c r="AG1045" s="491">
        <v>91</v>
      </c>
      <c r="AH1045" s="491">
        <v>34</v>
      </c>
      <c r="AI1045" s="492">
        <v>0.64</v>
      </c>
      <c r="AJ1045" s="492">
        <v>0</v>
      </c>
      <c r="AK1045" s="493" t="s">
        <v>20</v>
      </c>
      <c r="AL1045" s="491">
        <v>29</v>
      </c>
      <c r="AM1045" s="493" t="s">
        <v>35</v>
      </c>
      <c r="AN1045" s="492">
        <v>21211</v>
      </c>
      <c r="AO1045" s="492">
        <v>0.11</v>
      </c>
      <c r="AP1045" s="397"/>
      <c r="AQ1045" s="505">
        <v>0.52</v>
      </c>
      <c r="AR1045" s="505">
        <v>0.56999999999999995</v>
      </c>
      <c r="AS1045" s="504">
        <v>80</v>
      </c>
      <c r="AT1045" s="504">
        <v>170</v>
      </c>
      <c r="AU1045" s="504">
        <v>36</v>
      </c>
      <c r="AV1045" s="504">
        <v>2</v>
      </c>
      <c r="AW1045" s="504">
        <v>3</v>
      </c>
    </row>
    <row r="1046" spans="1:49" ht="15.75" x14ac:dyDescent="0.25">
      <c r="A1046" s="586">
        <f t="shared" ref="A1046:B1046" si="175">A1045</f>
        <v>2017</v>
      </c>
      <c r="B1046" s="586" t="str">
        <f t="shared" si="175"/>
        <v>ENERO</v>
      </c>
      <c r="C1046" s="586">
        <v>21</v>
      </c>
      <c r="D1046" s="586" t="str">
        <f t="shared" si="155"/>
        <v>ENERO 2017 / 21</v>
      </c>
      <c r="S1046" s="417"/>
      <c r="AB1046" s="488">
        <v>20</v>
      </c>
      <c r="AC1046" s="495">
        <v>42758</v>
      </c>
      <c r="AD1046" s="489">
        <v>70195</v>
      </c>
      <c r="AE1046" s="490" t="s">
        <v>222</v>
      </c>
      <c r="AF1046" s="491">
        <v>0.56210000000000004</v>
      </c>
      <c r="AG1046" s="491">
        <v>89</v>
      </c>
      <c r="AH1046" s="491">
        <v>34</v>
      </c>
      <c r="AI1046" s="492">
        <v>0.56999999999999995</v>
      </c>
      <c r="AJ1046" s="492">
        <v>0</v>
      </c>
      <c r="AK1046" s="493" t="s">
        <v>20</v>
      </c>
      <c r="AL1046" s="491">
        <v>29</v>
      </c>
      <c r="AM1046" s="493" t="s">
        <v>35</v>
      </c>
      <c r="AN1046" s="492">
        <v>21200</v>
      </c>
      <c r="AO1046" s="492">
        <v>0.37</v>
      </c>
      <c r="AP1046" s="397"/>
      <c r="AQ1046" s="505">
        <v>0.52</v>
      </c>
      <c r="AR1046" s="505">
        <v>0.56999999999999995</v>
      </c>
      <c r="AS1046" s="504">
        <v>80</v>
      </c>
      <c r="AT1046" s="504">
        <v>170</v>
      </c>
      <c r="AU1046" s="504">
        <v>36</v>
      </c>
      <c r="AV1046" s="504">
        <v>2</v>
      </c>
      <c r="AW1046" s="504">
        <v>3</v>
      </c>
    </row>
    <row r="1047" spans="1:49" ht="15.75" x14ac:dyDescent="0.25">
      <c r="A1047" s="586">
        <f t="shared" ref="A1047:B1047" si="176">A1046</f>
        <v>2017</v>
      </c>
      <c r="B1047" s="586" t="str">
        <f t="shared" si="176"/>
        <v>ENERO</v>
      </c>
      <c r="C1047" s="586">
        <v>22</v>
      </c>
      <c r="D1047" s="586" t="str">
        <f t="shared" si="155"/>
        <v>ENERO 2017 / 22</v>
      </c>
      <c r="S1047" s="417"/>
      <c r="AB1047" s="488">
        <v>21</v>
      </c>
      <c r="AC1047" s="495">
        <v>42759</v>
      </c>
      <c r="AD1047" s="489">
        <v>70220</v>
      </c>
      <c r="AE1047" s="490" t="s">
        <v>222</v>
      </c>
      <c r="AF1047" s="494">
        <v>0.56010000000000004</v>
      </c>
      <c r="AG1047" s="491">
        <v>93</v>
      </c>
      <c r="AH1047" s="491">
        <v>34</v>
      </c>
      <c r="AI1047" s="492">
        <v>0.73</v>
      </c>
      <c r="AJ1047" s="492">
        <v>0</v>
      </c>
      <c r="AK1047" s="493" t="s">
        <v>20</v>
      </c>
      <c r="AL1047" s="491">
        <v>29</v>
      </c>
      <c r="AM1047" s="493" t="s">
        <v>35</v>
      </c>
      <c r="AN1047" s="492">
        <v>21210</v>
      </c>
      <c r="AO1047" s="492">
        <v>0.31</v>
      </c>
      <c r="AP1047" s="397"/>
      <c r="AQ1047" s="505">
        <v>0.52</v>
      </c>
      <c r="AR1047" s="505">
        <v>0.56999999999999995</v>
      </c>
      <c r="AS1047" s="504">
        <v>80</v>
      </c>
      <c r="AT1047" s="504">
        <v>170</v>
      </c>
      <c r="AU1047" s="504">
        <v>36</v>
      </c>
      <c r="AV1047" s="504">
        <v>2</v>
      </c>
      <c r="AW1047" s="504">
        <v>3</v>
      </c>
    </row>
    <row r="1048" spans="1:49" ht="15.75" x14ac:dyDescent="0.25">
      <c r="A1048" s="586">
        <f t="shared" ref="A1048:B1048" si="177">A1047</f>
        <v>2017</v>
      </c>
      <c r="B1048" s="586" t="str">
        <f t="shared" si="177"/>
        <v>ENERO</v>
      </c>
      <c r="C1048" s="586">
        <v>23</v>
      </c>
      <c r="D1048" s="586" t="str">
        <f t="shared" si="155"/>
        <v>ENERO 2017 / 23</v>
      </c>
      <c r="S1048" s="417"/>
      <c r="AB1048" s="488">
        <v>22</v>
      </c>
      <c r="AC1048" s="495">
        <v>42760</v>
      </c>
      <c r="AD1048" s="489">
        <v>70260</v>
      </c>
      <c r="AE1048" s="490" t="s">
        <v>222</v>
      </c>
      <c r="AF1048" s="491">
        <v>0.56210000000000004</v>
      </c>
      <c r="AG1048" s="491">
        <v>89</v>
      </c>
      <c r="AH1048" s="491">
        <v>34</v>
      </c>
      <c r="AI1048" s="492">
        <v>0.64</v>
      </c>
      <c r="AJ1048" s="492">
        <v>0</v>
      </c>
      <c r="AK1048" s="493" t="s">
        <v>20</v>
      </c>
      <c r="AL1048" s="491">
        <v>29</v>
      </c>
      <c r="AM1048" s="493" t="s">
        <v>35</v>
      </c>
      <c r="AN1048" s="492">
        <v>21202</v>
      </c>
      <c r="AO1048" s="492">
        <v>0.24</v>
      </c>
      <c r="AP1048" s="397"/>
      <c r="AQ1048" s="505">
        <v>0.52</v>
      </c>
      <c r="AR1048" s="505">
        <v>0.56999999999999995</v>
      </c>
      <c r="AS1048" s="504">
        <v>80</v>
      </c>
      <c r="AT1048" s="504">
        <v>170</v>
      </c>
      <c r="AU1048" s="504">
        <v>36</v>
      </c>
      <c r="AV1048" s="504">
        <v>2</v>
      </c>
      <c r="AW1048" s="504">
        <v>3</v>
      </c>
    </row>
    <row r="1049" spans="1:49" ht="15.75" x14ac:dyDescent="0.25">
      <c r="A1049" s="586">
        <f t="shared" ref="A1049:B1049" si="178">A1048</f>
        <v>2017</v>
      </c>
      <c r="B1049" s="586" t="str">
        <f t="shared" si="178"/>
        <v>ENERO</v>
      </c>
      <c r="C1049" s="586">
        <v>24</v>
      </c>
      <c r="D1049" s="586" t="str">
        <f t="shared" si="155"/>
        <v>ENERO 2017 / 24</v>
      </c>
      <c r="S1049" s="417"/>
      <c r="AB1049" s="488">
        <v>23</v>
      </c>
      <c r="AC1049" s="495">
        <v>42761</v>
      </c>
      <c r="AD1049" s="489">
        <v>70416</v>
      </c>
      <c r="AE1049" s="490" t="s">
        <v>222</v>
      </c>
      <c r="AF1049" s="491">
        <v>0.56120000000000003</v>
      </c>
      <c r="AG1049" s="491">
        <v>90</v>
      </c>
      <c r="AH1049" s="491">
        <v>34</v>
      </c>
      <c r="AI1049" s="492">
        <v>0.57999999999999996</v>
      </c>
      <c r="AJ1049" s="492">
        <v>0</v>
      </c>
      <c r="AK1049" s="493" t="s">
        <v>20</v>
      </c>
      <c r="AL1049" s="491">
        <v>29</v>
      </c>
      <c r="AM1049" s="493" t="s">
        <v>35</v>
      </c>
      <c r="AN1049" s="492">
        <v>21207</v>
      </c>
      <c r="AO1049" s="492">
        <v>0.21</v>
      </c>
      <c r="AP1049" s="397"/>
      <c r="AQ1049" s="505">
        <v>0.52</v>
      </c>
      <c r="AR1049" s="505">
        <v>0.56999999999999995</v>
      </c>
      <c r="AS1049" s="504">
        <v>80</v>
      </c>
      <c r="AT1049" s="504">
        <v>170</v>
      </c>
      <c r="AU1049" s="504">
        <v>36</v>
      </c>
      <c r="AV1049" s="504">
        <v>2</v>
      </c>
      <c r="AW1049" s="504">
        <v>3</v>
      </c>
    </row>
    <row r="1050" spans="1:49" ht="15.75" x14ac:dyDescent="0.25">
      <c r="A1050" s="586">
        <f t="shared" ref="A1050:B1050" si="179">A1049</f>
        <v>2017</v>
      </c>
      <c r="B1050" s="586" t="str">
        <f t="shared" si="179"/>
        <v>ENERO</v>
      </c>
      <c r="C1050" s="586">
        <v>25</v>
      </c>
      <c r="D1050" s="586" t="str">
        <f t="shared" si="155"/>
        <v>ENERO 2017 / 25</v>
      </c>
      <c r="S1050" s="417"/>
      <c r="AB1050" s="488">
        <v>24</v>
      </c>
      <c r="AC1050" s="495">
        <v>42762</v>
      </c>
      <c r="AD1050" s="489">
        <v>70450</v>
      </c>
      <c r="AE1050" s="490" t="s">
        <v>222</v>
      </c>
      <c r="AF1050" s="491">
        <v>0.56020000000000003</v>
      </c>
      <c r="AG1050" s="491">
        <v>93</v>
      </c>
      <c r="AH1050" s="491">
        <v>34</v>
      </c>
      <c r="AI1050" s="492">
        <v>0.56999999999999995</v>
      </c>
      <c r="AJ1050" s="492">
        <v>0</v>
      </c>
      <c r="AK1050" s="493" t="s">
        <v>20</v>
      </c>
      <c r="AL1050" s="491">
        <v>29</v>
      </c>
      <c r="AM1050" s="493" t="s">
        <v>35</v>
      </c>
      <c r="AN1050" s="492">
        <v>21208</v>
      </c>
      <c r="AO1050" s="492">
        <v>0.41</v>
      </c>
      <c r="AP1050" s="397"/>
      <c r="AQ1050" s="505">
        <v>0.52</v>
      </c>
      <c r="AR1050" s="505">
        <v>0.56999999999999995</v>
      </c>
      <c r="AS1050" s="504">
        <v>80</v>
      </c>
      <c r="AT1050" s="504">
        <v>170</v>
      </c>
      <c r="AU1050" s="504">
        <v>36</v>
      </c>
      <c r="AV1050" s="504">
        <v>2</v>
      </c>
      <c r="AW1050" s="504">
        <v>3</v>
      </c>
    </row>
    <row r="1051" spans="1:49" ht="15.75" x14ac:dyDescent="0.25">
      <c r="A1051" s="586">
        <f t="shared" ref="A1051:B1051" si="180">A1050</f>
        <v>2017</v>
      </c>
      <c r="B1051" s="586" t="str">
        <f t="shared" si="180"/>
        <v>ENERO</v>
      </c>
      <c r="C1051" s="586">
        <v>26</v>
      </c>
      <c r="D1051" s="586" t="str">
        <f t="shared" si="155"/>
        <v>ENERO 2017 / 26</v>
      </c>
      <c r="S1051" s="417"/>
      <c r="AB1051" s="488">
        <v>25</v>
      </c>
      <c r="AC1051" s="495">
        <v>42764</v>
      </c>
      <c r="AD1051" s="489">
        <v>70488</v>
      </c>
      <c r="AE1051" s="490" t="s">
        <v>222</v>
      </c>
      <c r="AF1051" s="491">
        <v>0.55910000000000004</v>
      </c>
      <c r="AG1051" s="491">
        <v>94</v>
      </c>
      <c r="AH1051" s="491">
        <v>34</v>
      </c>
      <c r="AI1051" s="492">
        <v>0.6</v>
      </c>
      <c r="AJ1051" s="492">
        <v>0</v>
      </c>
      <c r="AK1051" s="493" t="s">
        <v>20</v>
      </c>
      <c r="AL1051" s="491">
        <v>29</v>
      </c>
      <c r="AM1051" s="493" t="s">
        <v>35</v>
      </c>
      <c r="AN1051" s="492">
        <v>21220</v>
      </c>
      <c r="AO1051" s="492">
        <v>0.1</v>
      </c>
      <c r="AP1051" s="397"/>
      <c r="AQ1051" s="505">
        <v>0.52</v>
      </c>
      <c r="AR1051" s="505">
        <v>0.56999999999999995</v>
      </c>
      <c r="AS1051" s="504">
        <v>80</v>
      </c>
      <c r="AT1051" s="504">
        <v>170</v>
      </c>
      <c r="AU1051" s="504">
        <v>36</v>
      </c>
      <c r="AV1051" s="504">
        <v>2</v>
      </c>
      <c r="AW1051" s="504">
        <v>3</v>
      </c>
    </row>
    <row r="1052" spans="1:49" ht="15.75" x14ac:dyDescent="0.25">
      <c r="A1052" s="586">
        <f t="shared" ref="A1052:B1052" si="181">A1051</f>
        <v>2017</v>
      </c>
      <c r="B1052" s="586" t="str">
        <f t="shared" si="181"/>
        <v>ENERO</v>
      </c>
      <c r="C1052" s="586">
        <v>27</v>
      </c>
      <c r="D1052" s="586" t="str">
        <f t="shared" si="155"/>
        <v>ENERO 2017 / 27</v>
      </c>
      <c r="S1052" s="417"/>
      <c r="AB1052" s="488">
        <v>26</v>
      </c>
      <c r="AC1052" s="495">
        <v>42765</v>
      </c>
      <c r="AD1052" s="489">
        <v>70503</v>
      </c>
      <c r="AE1052" s="490" t="s">
        <v>222</v>
      </c>
      <c r="AF1052" s="491">
        <v>0.55959999999999999</v>
      </c>
      <c r="AG1052" s="491">
        <v>93</v>
      </c>
      <c r="AH1052" s="491">
        <v>34</v>
      </c>
      <c r="AI1052" s="492">
        <v>0.85</v>
      </c>
      <c r="AJ1052" s="492">
        <v>0</v>
      </c>
      <c r="AK1052" s="493" t="s">
        <v>20</v>
      </c>
      <c r="AL1052" s="491">
        <v>29</v>
      </c>
      <c r="AM1052" s="493" t="s">
        <v>35</v>
      </c>
      <c r="AN1052" s="492">
        <v>21216</v>
      </c>
      <c r="AO1052" s="492">
        <v>0.14000000000000001</v>
      </c>
      <c r="AP1052" s="397"/>
      <c r="AQ1052" s="505">
        <v>0.52</v>
      </c>
      <c r="AR1052" s="505">
        <v>0.56999999999999995</v>
      </c>
      <c r="AS1052" s="504">
        <v>80</v>
      </c>
      <c r="AT1052" s="504">
        <v>170</v>
      </c>
      <c r="AU1052" s="504">
        <v>36</v>
      </c>
      <c r="AV1052" s="504">
        <v>2</v>
      </c>
      <c r="AW1052" s="504">
        <v>3</v>
      </c>
    </row>
    <row r="1053" spans="1:49" ht="15.75" x14ac:dyDescent="0.25">
      <c r="A1053" s="586">
        <f t="shared" ref="A1053:B1053" si="182">A1052</f>
        <v>2017</v>
      </c>
      <c r="B1053" s="586" t="str">
        <f t="shared" si="182"/>
        <v>ENERO</v>
      </c>
      <c r="C1053" s="586">
        <v>28</v>
      </c>
      <c r="D1053" s="586" t="str">
        <f t="shared" si="155"/>
        <v>ENERO 2017 / 28</v>
      </c>
      <c r="S1053" s="417"/>
      <c r="AB1053" s="488">
        <v>27</v>
      </c>
      <c r="AC1053" s="495">
        <v>42766</v>
      </c>
      <c r="AD1053" s="489">
        <v>70536</v>
      </c>
      <c r="AE1053" s="490" t="s">
        <v>222</v>
      </c>
      <c r="AF1053" s="491">
        <v>0.56210000000000004</v>
      </c>
      <c r="AG1053" s="491">
        <v>88</v>
      </c>
      <c r="AH1053" s="491">
        <v>34</v>
      </c>
      <c r="AI1053" s="492">
        <v>0.36799999999999999</v>
      </c>
      <c r="AJ1053" s="492">
        <v>0</v>
      </c>
      <c r="AK1053" s="493" t="s">
        <v>20</v>
      </c>
      <c r="AL1053" s="491">
        <v>29</v>
      </c>
      <c r="AM1053" s="493" t="s">
        <v>35</v>
      </c>
      <c r="AN1053" s="492">
        <v>21206</v>
      </c>
      <c r="AO1053" s="492">
        <v>0.04</v>
      </c>
      <c r="AP1053" s="397"/>
      <c r="AQ1053" s="505">
        <v>0.52</v>
      </c>
      <c r="AR1053" s="505">
        <v>0.56999999999999995</v>
      </c>
      <c r="AS1053" s="504">
        <v>80</v>
      </c>
      <c r="AT1053" s="504">
        <v>170</v>
      </c>
      <c r="AU1053" s="504">
        <v>36</v>
      </c>
      <c r="AV1053" s="504">
        <v>2</v>
      </c>
      <c r="AW1053" s="504">
        <v>3</v>
      </c>
    </row>
    <row r="1054" spans="1:49" x14ac:dyDescent="0.25">
      <c r="A1054" s="586">
        <f t="shared" ref="A1054:B1054" si="183">A1053</f>
        <v>2017</v>
      </c>
      <c r="B1054" s="586" t="str">
        <f t="shared" si="183"/>
        <v>ENERO</v>
      </c>
      <c r="C1054" s="586">
        <v>29</v>
      </c>
      <c r="D1054" s="586" t="str">
        <f t="shared" si="155"/>
        <v>ENERO 2017 / 29</v>
      </c>
      <c r="S1054" s="417"/>
      <c r="AP1054" s="547"/>
    </row>
    <row r="1055" spans="1:49" x14ac:dyDescent="0.25">
      <c r="A1055" s="586">
        <f t="shared" ref="A1055:B1055" si="184">A1054</f>
        <v>2017</v>
      </c>
      <c r="B1055" s="586" t="str">
        <f t="shared" si="184"/>
        <v>ENERO</v>
      </c>
      <c r="C1055" s="586">
        <v>30</v>
      </c>
      <c r="D1055" s="586" t="str">
        <f t="shared" si="155"/>
        <v>ENERO 2017 / 30</v>
      </c>
      <c r="S1055" s="417"/>
      <c r="AP1055" s="547"/>
    </row>
    <row r="1056" spans="1:49" x14ac:dyDescent="0.25">
      <c r="A1056" s="586">
        <f t="shared" ref="A1056:B1056" si="185">A1055</f>
        <v>2017</v>
      </c>
      <c r="B1056" s="586" t="str">
        <f t="shared" si="185"/>
        <v>ENERO</v>
      </c>
      <c r="C1056" s="586">
        <v>31</v>
      </c>
      <c r="D1056" s="586" t="str">
        <f t="shared" si="155"/>
        <v>ENERO 2017 / 31</v>
      </c>
      <c r="S1056" s="417"/>
      <c r="AP1056" s="547"/>
    </row>
    <row r="1057" spans="1:73" ht="15.75" x14ac:dyDescent="0.25">
      <c r="A1057" s="206"/>
      <c r="B1057" s="206"/>
      <c r="C1057" s="206"/>
      <c r="D1057" s="708" t="s">
        <v>228</v>
      </c>
      <c r="E1057" s="276">
        <f t="shared" ref="E1057:BP1057" si="186">IFERROR(AVERAGE(E1026:E1056),"")</f>
        <v>5.5909090909090908</v>
      </c>
      <c r="F1057" s="276">
        <f t="shared" si="186"/>
        <v>42749.25</v>
      </c>
      <c r="G1057" s="276">
        <f t="shared" si="186"/>
        <v>6742494261.409091</v>
      </c>
      <c r="H1057" s="276" t="str">
        <f t="shared" si="186"/>
        <v/>
      </c>
      <c r="I1057" s="276">
        <f t="shared" si="186"/>
        <v>0.55117424242424251</v>
      </c>
      <c r="J1057" s="276">
        <f t="shared" si="186"/>
        <v>101.66666666666666</v>
      </c>
      <c r="K1057" s="276">
        <f t="shared" si="186"/>
        <v>27.901515151515152</v>
      </c>
      <c r="L1057" s="276">
        <f t="shared" si="186"/>
        <v>1.674848484848485</v>
      </c>
      <c r="M1057" s="276">
        <f t="shared" si="186"/>
        <v>0</v>
      </c>
      <c r="N1057" s="276" t="str">
        <f t="shared" si="186"/>
        <v/>
      </c>
      <c r="O1057" s="276">
        <f t="shared" si="186"/>
        <v>3</v>
      </c>
      <c r="P1057" s="276" t="str">
        <f t="shared" si="186"/>
        <v/>
      </c>
      <c r="Q1057" s="276">
        <f t="shared" si="186"/>
        <v>21239.757575757572</v>
      </c>
      <c r="R1057" s="276">
        <f t="shared" si="186"/>
        <v>0.94189393939393962</v>
      </c>
      <c r="S1057" s="420" t="str">
        <f t="shared" si="186"/>
        <v/>
      </c>
      <c r="T1057" s="276">
        <f t="shared" si="186"/>
        <v>0.51999999999999991</v>
      </c>
      <c r="U1057" s="276">
        <f t="shared" si="186"/>
        <v>0.57000000000000006</v>
      </c>
      <c r="V1057" s="276">
        <f t="shared" si="186"/>
        <v>80</v>
      </c>
      <c r="W1057" s="276">
        <f t="shared" si="186"/>
        <v>170</v>
      </c>
      <c r="X1057" s="276">
        <f t="shared" si="186"/>
        <v>36</v>
      </c>
      <c r="Y1057" s="276">
        <f t="shared" si="186"/>
        <v>2</v>
      </c>
      <c r="Z1057" s="276">
        <f t="shared" si="186"/>
        <v>3</v>
      </c>
      <c r="AA1057" s="276" t="str">
        <f t="shared" si="186"/>
        <v/>
      </c>
      <c r="AB1057" s="276">
        <f t="shared" si="186"/>
        <v>14</v>
      </c>
      <c r="AC1057" s="276">
        <f t="shared" si="186"/>
        <v>42749.759259259263</v>
      </c>
      <c r="AD1057" s="276">
        <f t="shared" si="186"/>
        <v>69961.362433862436</v>
      </c>
      <c r="AE1057" s="276" t="str">
        <f t="shared" si="186"/>
        <v/>
      </c>
      <c r="AF1057" s="276">
        <f t="shared" si="186"/>
        <v>0.56227288359788363</v>
      </c>
      <c r="AG1057" s="276">
        <f t="shared" si="186"/>
        <v>88.359788359788354</v>
      </c>
      <c r="AH1057" s="276">
        <f t="shared" si="186"/>
        <v>34</v>
      </c>
      <c r="AI1057" s="276">
        <f t="shared" si="186"/>
        <v>0.57569576719576721</v>
      </c>
      <c r="AJ1057" s="276">
        <f t="shared" si="186"/>
        <v>0</v>
      </c>
      <c r="AK1057" s="276" t="str">
        <f t="shared" si="186"/>
        <v/>
      </c>
      <c r="AL1057" s="276">
        <f t="shared" si="186"/>
        <v>29.033068783068781</v>
      </c>
      <c r="AM1057" s="276" t="str">
        <f t="shared" si="186"/>
        <v/>
      </c>
      <c r="AN1057" s="276">
        <f t="shared" si="186"/>
        <v>21200.907407407409</v>
      </c>
      <c r="AO1057" s="276">
        <f t="shared" si="186"/>
        <v>0.24525</v>
      </c>
      <c r="AP1057" s="413" t="str">
        <f t="shared" si="186"/>
        <v/>
      </c>
      <c r="AQ1057" s="276">
        <f t="shared" si="186"/>
        <v>0.51999999999999968</v>
      </c>
      <c r="AR1057" s="276">
        <f t="shared" si="186"/>
        <v>0.57000000000000017</v>
      </c>
      <c r="AS1057" s="276">
        <f t="shared" si="186"/>
        <v>80</v>
      </c>
      <c r="AT1057" s="276">
        <f t="shared" si="186"/>
        <v>170</v>
      </c>
      <c r="AU1057" s="276">
        <f t="shared" si="186"/>
        <v>36</v>
      </c>
      <c r="AV1057" s="276">
        <f t="shared" si="186"/>
        <v>2</v>
      </c>
      <c r="AW1057" s="276">
        <f t="shared" si="186"/>
        <v>3</v>
      </c>
      <c r="AX1057" s="276" t="str">
        <f t="shared" si="186"/>
        <v/>
      </c>
      <c r="AY1057" s="276">
        <f t="shared" si="186"/>
        <v>2.125</v>
      </c>
      <c r="AZ1057" s="276">
        <f t="shared" si="186"/>
        <v>42738</v>
      </c>
      <c r="BA1057" s="276" t="str">
        <f t="shared" si="186"/>
        <v/>
      </c>
      <c r="BB1057" s="276" t="str">
        <f t="shared" si="186"/>
        <v/>
      </c>
      <c r="BC1057" s="276">
        <f t="shared" si="186"/>
        <v>0.56129375000000004</v>
      </c>
      <c r="BD1057" s="276">
        <f t="shared" si="186"/>
        <v>93.75</v>
      </c>
      <c r="BE1057" s="276">
        <f t="shared" si="186"/>
        <v>32.9</v>
      </c>
      <c r="BF1057" s="276">
        <f t="shared" si="186"/>
        <v>0.5</v>
      </c>
      <c r="BG1057" s="276">
        <f t="shared" si="186"/>
        <v>0.4</v>
      </c>
      <c r="BH1057" s="276">
        <f t="shared" si="186"/>
        <v>0.03</v>
      </c>
      <c r="BI1057" s="276">
        <f t="shared" si="186"/>
        <v>0.25</v>
      </c>
      <c r="BJ1057" s="276">
        <f t="shared" si="186"/>
        <v>5.0000000000000001E-3</v>
      </c>
      <c r="BK1057" s="276" t="str">
        <f t="shared" si="186"/>
        <v/>
      </c>
      <c r="BL1057" s="276">
        <f t="shared" si="186"/>
        <v>21325</v>
      </c>
      <c r="BM1057" s="276">
        <f t="shared" si="186"/>
        <v>0.3</v>
      </c>
      <c r="BN1057" s="426" t="str">
        <f t="shared" si="186"/>
        <v/>
      </c>
      <c r="BO1057" s="276">
        <f t="shared" si="186"/>
        <v>0.52</v>
      </c>
      <c r="BP1057" s="276">
        <f t="shared" si="186"/>
        <v>0.56999999999999995</v>
      </c>
      <c r="BQ1057" s="276">
        <f t="shared" ref="BQ1057:BU1057" si="187">IFERROR(AVERAGE(BQ1026:BQ1056),"")</f>
        <v>80</v>
      </c>
      <c r="BR1057" s="276">
        <f t="shared" si="187"/>
        <v>170</v>
      </c>
      <c r="BS1057" s="276">
        <f t="shared" si="187"/>
        <v>36</v>
      </c>
      <c r="BT1057" s="276">
        <f t="shared" si="187"/>
        <v>2</v>
      </c>
      <c r="BU1057" s="276">
        <f t="shared" si="187"/>
        <v>3</v>
      </c>
    </row>
    <row r="1058" spans="1:73" x14ac:dyDescent="0.25">
      <c r="A1058" s="586">
        <v>2017</v>
      </c>
      <c r="B1058" s="586" t="s">
        <v>240</v>
      </c>
      <c r="C1058" s="586">
        <v>1</v>
      </c>
      <c r="D1058" s="586" t="str">
        <f t="shared" ref="D1058:D1088" si="188">B1058&amp;" "&amp;A1058&amp;" / "&amp;C1058</f>
        <v>FEBRERO 2017 / 1</v>
      </c>
      <c r="E1058" s="44">
        <v>1</v>
      </c>
      <c r="F1058" s="44">
        <v>42769</v>
      </c>
      <c r="G1058" s="44">
        <v>70595</v>
      </c>
      <c r="H1058" s="44" t="s">
        <v>19</v>
      </c>
      <c r="I1058" s="44">
        <v>0.55400000000000005</v>
      </c>
      <c r="J1058" s="44">
        <v>96</v>
      </c>
      <c r="K1058" s="44">
        <v>28</v>
      </c>
      <c r="L1058" s="44">
        <v>1.7</v>
      </c>
      <c r="M1058" s="44">
        <v>0</v>
      </c>
      <c r="N1058" s="44" t="s">
        <v>20</v>
      </c>
      <c r="O1058" s="44">
        <v>3</v>
      </c>
      <c r="P1058" s="44" t="s">
        <v>21</v>
      </c>
      <c r="Q1058" s="44">
        <v>21234</v>
      </c>
      <c r="R1058" s="44">
        <v>0.61</v>
      </c>
      <c r="S1058" s="417"/>
      <c r="T1058" s="44">
        <v>0.52</v>
      </c>
      <c r="U1058" s="44">
        <v>0.56999999999999995</v>
      </c>
      <c r="V1058" s="44">
        <v>80</v>
      </c>
      <c r="W1058" s="44">
        <v>170</v>
      </c>
      <c r="X1058" s="44">
        <v>36</v>
      </c>
      <c r="Y1058" s="44">
        <v>2</v>
      </c>
      <c r="Z1058" s="44">
        <v>3</v>
      </c>
      <c r="AB1058" s="44">
        <v>1</v>
      </c>
      <c r="AC1058" s="44">
        <v>42768</v>
      </c>
      <c r="AD1058" s="44">
        <v>70574</v>
      </c>
      <c r="AE1058" s="44" t="s">
        <v>148</v>
      </c>
      <c r="AF1058" s="44">
        <v>0.56020000000000003</v>
      </c>
      <c r="AG1058" s="44">
        <v>93</v>
      </c>
      <c r="AH1058" s="44">
        <v>34</v>
      </c>
      <c r="AI1058" s="44">
        <v>0.76</v>
      </c>
      <c r="AJ1058" s="44">
        <v>0</v>
      </c>
      <c r="AK1058" s="44" t="s">
        <v>20</v>
      </c>
      <c r="AL1058" s="44">
        <v>29</v>
      </c>
      <c r="AM1058" s="44" t="s">
        <v>35</v>
      </c>
      <c r="AN1058" s="44">
        <v>21210</v>
      </c>
      <c r="AO1058" s="44">
        <v>0.34</v>
      </c>
      <c r="AP1058" s="547"/>
      <c r="AQ1058" s="44">
        <v>0.52</v>
      </c>
      <c r="AR1058" s="44">
        <v>0.56999999999999995</v>
      </c>
      <c r="AS1058" s="44">
        <v>80</v>
      </c>
      <c r="AT1058" s="44">
        <v>170</v>
      </c>
      <c r="AU1058" s="44">
        <v>36</v>
      </c>
      <c r="AV1058" s="44">
        <v>2</v>
      </c>
      <c r="AW1058" s="44">
        <v>3</v>
      </c>
      <c r="AY1058" s="44">
        <v>1</v>
      </c>
      <c r="AZ1058" s="44">
        <v>42737</v>
      </c>
      <c r="BC1058" s="44">
        <v>0.56100000000000005</v>
      </c>
      <c r="BD1058" s="44">
        <v>94</v>
      </c>
      <c r="BE1058" s="44">
        <v>32.9</v>
      </c>
      <c r="BF1058" s="44">
        <v>0.5</v>
      </c>
      <c r="BG1058" s="44">
        <v>0.4</v>
      </c>
      <c r="BH1058" s="44">
        <v>0.03</v>
      </c>
      <c r="BI1058" s="44">
        <v>0</v>
      </c>
      <c r="BJ1058" s="44">
        <v>5.0000000000000001E-3</v>
      </c>
      <c r="BK1058" s="44" t="s">
        <v>37</v>
      </c>
      <c r="BL1058" s="44">
        <v>21322</v>
      </c>
      <c r="BM1058" s="44">
        <v>0.3</v>
      </c>
      <c r="BO1058" s="44">
        <v>0.52</v>
      </c>
      <c r="BP1058" s="44">
        <v>0.56999999999999995</v>
      </c>
      <c r="BQ1058" s="44">
        <v>80</v>
      </c>
      <c r="BR1058" s="44">
        <v>170</v>
      </c>
      <c r="BS1058" s="44">
        <v>36</v>
      </c>
      <c r="BT1058" s="44">
        <v>2</v>
      </c>
      <c r="BU1058" s="44">
        <v>3</v>
      </c>
    </row>
    <row r="1059" spans="1:73" x14ac:dyDescent="0.25">
      <c r="A1059" s="586">
        <f>A1058</f>
        <v>2017</v>
      </c>
      <c r="B1059" s="586" t="str">
        <f>B1058</f>
        <v>FEBRERO</v>
      </c>
      <c r="C1059" s="586">
        <v>2</v>
      </c>
      <c r="D1059" s="586" t="str">
        <f t="shared" si="188"/>
        <v>FEBRERO 2017 / 2</v>
      </c>
      <c r="E1059" s="44">
        <v>2</v>
      </c>
      <c r="F1059" s="44">
        <v>42772</v>
      </c>
      <c r="G1059" s="44">
        <v>70648</v>
      </c>
      <c r="H1059" s="44" t="s">
        <v>19</v>
      </c>
      <c r="I1059" s="44">
        <v>0.55710000000000004</v>
      </c>
      <c r="J1059" s="44">
        <v>90</v>
      </c>
      <c r="K1059" s="44">
        <v>28</v>
      </c>
      <c r="L1059" s="44">
        <v>1.81</v>
      </c>
      <c r="M1059" s="44">
        <v>0</v>
      </c>
      <c r="N1059" s="44" t="s">
        <v>20</v>
      </c>
      <c r="O1059" s="44">
        <v>3</v>
      </c>
      <c r="P1059" s="44" t="s">
        <v>21</v>
      </c>
      <c r="Q1059" s="44">
        <v>21221</v>
      </c>
      <c r="R1059" s="44">
        <v>0.52</v>
      </c>
      <c r="S1059" s="417"/>
      <c r="T1059" s="44">
        <v>0.52</v>
      </c>
      <c r="U1059" s="44">
        <v>0.56999999999999995</v>
      </c>
      <c r="V1059" s="44">
        <v>80</v>
      </c>
      <c r="W1059" s="44">
        <v>170</v>
      </c>
      <c r="X1059" s="44">
        <v>36</v>
      </c>
      <c r="Y1059" s="44">
        <v>2</v>
      </c>
      <c r="Z1059" s="44">
        <v>3</v>
      </c>
      <c r="AB1059" s="44">
        <v>2</v>
      </c>
      <c r="AC1059" s="44">
        <v>42769</v>
      </c>
      <c r="AD1059" s="44">
        <v>70614</v>
      </c>
      <c r="AE1059" s="44" t="s">
        <v>36</v>
      </c>
      <c r="AF1059" s="44">
        <v>0.56399999999999995</v>
      </c>
      <c r="AG1059" s="44">
        <v>95</v>
      </c>
      <c r="AH1059" s="44">
        <v>34</v>
      </c>
      <c r="AI1059" s="44">
        <v>0.8</v>
      </c>
      <c r="AJ1059" s="44">
        <v>0</v>
      </c>
      <c r="AK1059" s="44" t="s">
        <v>20</v>
      </c>
      <c r="AL1059" s="44">
        <v>29</v>
      </c>
      <c r="AM1059" s="44" t="s">
        <v>35</v>
      </c>
      <c r="AN1059" s="44">
        <v>21195</v>
      </c>
      <c r="AO1059" s="44">
        <v>0.14000000000000001</v>
      </c>
      <c r="AP1059" s="547"/>
      <c r="AQ1059" s="44">
        <v>0.52</v>
      </c>
      <c r="AR1059" s="44">
        <v>0.56999999999999995</v>
      </c>
      <c r="AS1059" s="44">
        <v>80</v>
      </c>
      <c r="AT1059" s="44">
        <v>170</v>
      </c>
      <c r="AU1059" s="44">
        <v>36</v>
      </c>
      <c r="AV1059" s="44">
        <v>2</v>
      </c>
      <c r="AW1059" s="44">
        <v>3</v>
      </c>
      <c r="AY1059" s="44">
        <v>2</v>
      </c>
      <c r="AZ1059" s="44">
        <v>42744</v>
      </c>
      <c r="BC1059" s="44">
        <v>0.56200000000000006</v>
      </c>
      <c r="BD1059" s="44">
        <v>94</v>
      </c>
      <c r="BE1059" s="44">
        <v>32.9</v>
      </c>
      <c r="BF1059" s="44">
        <v>0.5</v>
      </c>
      <c r="BG1059" s="44">
        <v>0.4</v>
      </c>
      <c r="BH1059" s="44">
        <v>0.03</v>
      </c>
      <c r="BI1059" s="44">
        <v>0</v>
      </c>
      <c r="BJ1059" s="44">
        <v>5.0000000000000001E-3</v>
      </c>
      <c r="BK1059" s="44" t="s">
        <v>37</v>
      </c>
      <c r="BL1059" s="44">
        <v>21320</v>
      </c>
      <c r="BM1059" s="44">
        <v>0.3</v>
      </c>
      <c r="BO1059" s="44">
        <v>0.52</v>
      </c>
      <c r="BP1059" s="44">
        <v>0.56999999999999995</v>
      </c>
      <c r="BQ1059" s="44">
        <v>80</v>
      </c>
      <c r="BR1059" s="44">
        <v>170</v>
      </c>
      <c r="BS1059" s="44">
        <v>36</v>
      </c>
      <c r="BT1059" s="44">
        <v>2</v>
      </c>
      <c r="BU1059" s="44">
        <v>3</v>
      </c>
    </row>
    <row r="1060" spans="1:73" x14ac:dyDescent="0.25">
      <c r="A1060" s="586">
        <f t="shared" ref="A1060:B1060" si="189">A1059</f>
        <v>2017</v>
      </c>
      <c r="B1060" s="586" t="str">
        <f t="shared" si="189"/>
        <v>FEBRERO</v>
      </c>
      <c r="C1060" s="586">
        <v>3</v>
      </c>
      <c r="D1060" s="586" t="str">
        <f t="shared" si="188"/>
        <v>FEBRERO 2017 / 3</v>
      </c>
      <c r="E1060" s="44">
        <v>3</v>
      </c>
      <c r="F1060" s="44">
        <v>42773</v>
      </c>
      <c r="G1060" s="44">
        <v>70675</v>
      </c>
      <c r="H1060" s="44" t="s">
        <v>19</v>
      </c>
      <c r="I1060" s="44">
        <v>0.55400000000000005</v>
      </c>
      <c r="J1060" s="44">
        <v>95</v>
      </c>
      <c r="K1060" s="44">
        <v>28</v>
      </c>
      <c r="L1060" s="44">
        <v>1.54</v>
      </c>
      <c r="M1060" s="44">
        <v>0</v>
      </c>
      <c r="N1060" s="44" t="s">
        <v>20</v>
      </c>
      <c r="O1060" s="44">
        <v>3</v>
      </c>
      <c r="P1060" s="44" t="s">
        <v>21</v>
      </c>
      <c r="Q1060" s="44">
        <v>21230</v>
      </c>
      <c r="R1060" s="44">
        <v>0.59</v>
      </c>
      <c r="S1060" s="417"/>
      <c r="T1060" s="44">
        <v>0.52</v>
      </c>
      <c r="U1060" s="44">
        <v>0.56999999999999995</v>
      </c>
      <c r="V1060" s="44">
        <v>80</v>
      </c>
      <c r="W1060" s="44">
        <v>170</v>
      </c>
      <c r="X1060" s="44">
        <v>36</v>
      </c>
      <c r="Y1060" s="44">
        <v>2</v>
      </c>
      <c r="Z1060" s="44">
        <v>3</v>
      </c>
      <c r="AB1060" s="44">
        <v>3</v>
      </c>
      <c r="AC1060" s="44">
        <v>42771</v>
      </c>
      <c r="AD1060" s="44">
        <v>70639</v>
      </c>
      <c r="AE1060" s="44" t="s">
        <v>148</v>
      </c>
      <c r="AF1060" s="44">
        <v>0.55979999999999996</v>
      </c>
      <c r="AG1060" s="44">
        <v>93</v>
      </c>
      <c r="AH1060" s="44">
        <v>34</v>
      </c>
      <c r="AI1060" s="44">
        <v>0.77</v>
      </c>
      <c r="AJ1060" s="44">
        <v>0</v>
      </c>
      <c r="AK1060" s="44" t="s">
        <v>20</v>
      </c>
      <c r="AL1060" s="44">
        <v>29</v>
      </c>
      <c r="AM1060" s="44" t="s">
        <v>35</v>
      </c>
      <c r="AN1060" s="44">
        <v>21213</v>
      </c>
      <c r="AO1060" s="44">
        <v>0.31</v>
      </c>
      <c r="AP1060" s="547"/>
      <c r="AQ1060" s="44">
        <v>0.52</v>
      </c>
      <c r="AR1060" s="44">
        <v>0.56999999999999995</v>
      </c>
      <c r="AS1060" s="44">
        <v>80</v>
      </c>
      <c r="AT1060" s="44">
        <v>170</v>
      </c>
      <c r="AU1060" s="44">
        <v>36</v>
      </c>
      <c r="AV1060" s="44">
        <v>2</v>
      </c>
      <c r="AW1060" s="44">
        <v>3</v>
      </c>
      <c r="AY1060" s="44">
        <v>3</v>
      </c>
      <c r="AZ1060" s="44">
        <v>42751</v>
      </c>
      <c r="BC1060" s="44">
        <v>0.56100000000000005</v>
      </c>
      <c r="BD1060" s="44">
        <v>94</v>
      </c>
      <c r="BE1060" s="44">
        <v>32.9</v>
      </c>
      <c r="BF1060" s="44">
        <v>0.5</v>
      </c>
      <c r="BG1060" s="44">
        <v>0.4</v>
      </c>
      <c r="BH1060" s="44">
        <v>0.03</v>
      </c>
      <c r="BI1060" s="44">
        <v>0</v>
      </c>
      <c r="BJ1060" s="44">
        <v>5.0000000000000001E-3</v>
      </c>
      <c r="BK1060" s="44" t="s">
        <v>37</v>
      </c>
      <c r="BL1060" s="44">
        <v>21340</v>
      </c>
      <c r="BM1060" s="44">
        <v>0.3</v>
      </c>
      <c r="BO1060" s="44">
        <v>0.52</v>
      </c>
      <c r="BP1060" s="44">
        <v>0.56999999999999995</v>
      </c>
      <c r="BQ1060" s="44">
        <v>80</v>
      </c>
      <c r="BR1060" s="44">
        <v>170</v>
      </c>
      <c r="BS1060" s="44">
        <v>36</v>
      </c>
      <c r="BT1060" s="44">
        <v>2</v>
      </c>
      <c r="BU1060" s="44">
        <v>3</v>
      </c>
    </row>
    <row r="1061" spans="1:73" x14ac:dyDescent="0.25">
      <c r="A1061" s="586">
        <f t="shared" ref="A1061:B1061" si="190">A1060</f>
        <v>2017</v>
      </c>
      <c r="B1061" s="586" t="str">
        <f t="shared" si="190"/>
        <v>FEBRERO</v>
      </c>
      <c r="C1061" s="586">
        <v>4</v>
      </c>
      <c r="D1061" s="586" t="str">
        <f t="shared" si="188"/>
        <v>FEBRERO 2017 / 4</v>
      </c>
      <c r="E1061" s="44">
        <v>4</v>
      </c>
      <c r="F1061" s="44">
        <v>42776</v>
      </c>
      <c r="G1061" s="44">
        <v>70750</v>
      </c>
      <c r="H1061" s="44" t="s">
        <v>19</v>
      </c>
      <c r="I1061" s="44">
        <v>0.55410000000000004</v>
      </c>
      <c r="J1061" s="44">
        <v>95</v>
      </c>
      <c r="K1061" s="44">
        <v>28</v>
      </c>
      <c r="L1061" s="44">
        <v>1.08</v>
      </c>
      <c r="M1061" s="44">
        <v>0</v>
      </c>
      <c r="N1061" s="44" t="s">
        <v>20</v>
      </c>
      <c r="O1061" s="44">
        <v>3</v>
      </c>
      <c r="P1061" s="44" t="s">
        <v>21</v>
      </c>
      <c r="Q1061" s="44">
        <v>21235</v>
      </c>
      <c r="R1061" s="44">
        <v>0.57999999999999996</v>
      </c>
      <c r="S1061" s="417"/>
      <c r="T1061" s="44">
        <v>0.52</v>
      </c>
      <c r="U1061" s="44">
        <v>0.56999999999999995</v>
      </c>
      <c r="V1061" s="44">
        <v>80</v>
      </c>
      <c r="W1061" s="44">
        <v>170</v>
      </c>
      <c r="X1061" s="44">
        <v>36</v>
      </c>
      <c r="Y1061" s="44">
        <v>2</v>
      </c>
      <c r="Z1061" s="44">
        <v>3</v>
      </c>
      <c r="AB1061" s="44">
        <v>4</v>
      </c>
      <c r="AC1061" s="44">
        <v>42772</v>
      </c>
      <c r="AD1061" s="44">
        <v>70669</v>
      </c>
      <c r="AE1061" s="44" t="s">
        <v>36</v>
      </c>
      <c r="AF1061" s="44">
        <v>0.55959999999999999</v>
      </c>
      <c r="AG1061" s="44">
        <v>94</v>
      </c>
      <c r="AH1061" s="44">
        <v>34</v>
      </c>
      <c r="AI1061" s="44">
        <v>0.74</v>
      </c>
      <c r="AJ1061" s="44">
        <v>0</v>
      </c>
      <c r="AK1061" s="44" t="s">
        <v>20</v>
      </c>
      <c r="AL1061" s="44">
        <v>29</v>
      </c>
      <c r="AM1061" s="44" t="s">
        <v>35</v>
      </c>
      <c r="AN1061" s="44">
        <v>21215</v>
      </c>
      <c r="AO1061" s="44">
        <v>0.25</v>
      </c>
      <c r="AP1061" s="547"/>
      <c r="AQ1061" s="44">
        <v>0.52</v>
      </c>
      <c r="AR1061" s="44">
        <v>0.56999999999999995</v>
      </c>
      <c r="AS1061" s="44">
        <v>80</v>
      </c>
      <c r="AT1061" s="44">
        <v>170</v>
      </c>
      <c r="AU1061" s="44">
        <v>36</v>
      </c>
      <c r="AV1061" s="44">
        <v>2</v>
      </c>
      <c r="AW1061" s="44">
        <v>3</v>
      </c>
    </row>
    <row r="1062" spans="1:73" x14ac:dyDescent="0.25">
      <c r="A1062" s="586">
        <f t="shared" ref="A1062:B1062" si="191">A1061</f>
        <v>2017</v>
      </c>
      <c r="B1062" s="586" t="str">
        <f t="shared" si="191"/>
        <v>FEBRERO</v>
      </c>
      <c r="C1062" s="586">
        <v>5</v>
      </c>
      <c r="D1062" s="586" t="str">
        <f t="shared" si="188"/>
        <v>FEBRERO 2017 / 5</v>
      </c>
      <c r="E1062" s="44">
        <v>5</v>
      </c>
      <c r="F1062" s="44">
        <v>42780</v>
      </c>
      <c r="G1062" s="44">
        <v>70826</v>
      </c>
      <c r="H1062" s="44" t="s">
        <v>19</v>
      </c>
      <c r="I1062" s="44">
        <v>0.55549999999999999</v>
      </c>
      <c r="J1062" s="44">
        <v>91</v>
      </c>
      <c r="K1062" s="44">
        <v>28</v>
      </c>
      <c r="L1062" s="44">
        <v>1.08</v>
      </c>
      <c r="M1062" s="44">
        <v>0</v>
      </c>
      <c r="N1062" s="44" t="s">
        <v>20</v>
      </c>
      <c r="O1062" s="44">
        <v>3</v>
      </c>
      <c r="P1062" s="44" t="s">
        <v>21</v>
      </c>
      <c r="Q1062" s="44">
        <v>21230</v>
      </c>
      <c r="R1062" s="44">
        <v>0.56999999999999995</v>
      </c>
      <c r="S1062" s="417"/>
      <c r="T1062" s="44">
        <v>0.52</v>
      </c>
      <c r="U1062" s="44">
        <v>0.56999999999999995</v>
      </c>
      <c r="V1062" s="44">
        <v>80</v>
      </c>
      <c r="W1062" s="44">
        <v>170</v>
      </c>
      <c r="X1062" s="44">
        <v>36</v>
      </c>
      <c r="Y1062" s="44">
        <v>2</v>
      </c>
      <c r="Z1062" s="44">
        <v>3</v>
      </c>
      <c r="AB1062" s="44">
        <v>5</v>
      </c>
      <c r="AC1062" s="44">
        <v>42773</v>
      </c>
      <c r="AD1062" s="44">
        <v>70690</v>
      </c>
      <c r="AE1062" s="44" t="s">
        <v>148</v>
      </c>
      <c r="AF1062" s="44">
        <v>0.56040000000000001</v>
      </c>
      <c r="AG1062" s="44">
        <v>92</v>
      </c>
      <c r="AH1062" s="44">
        <v>34</v>
      </c>
      <c r="AI1062" s="44">
        <v>0.72</v>
      </c>
      <c r="AJ1062" s="44">
        <v>0</v>
      </c>
      <c r="AK1062" s="44" t="s">
        <v>20</v>
      </c>
      <c r="AL1062" s="44">
        <v>29</v>
      </c>
      <c r="AM1062" s="44" t="s">
        <v>35</v>
      </c>
      <c r="AN1062" s="44">
        <v>21213</v>
      </c>
      <c r="AO1062" s="44">
        <v>0.18</v>
      </c>
      <c r="AP1062" s="547"/>
      <c r="AQ1062" s="44">
        <v>0.52</v>
      </c>
      <c r="AR1062" s="44">
        <v>0.56999999999999995</v>
      </c>
      <c r="AS1062" s="44">
        <v>80</v>
      </c>
      <c r="AT1062" s="44">
        <v>170</v>
      </c>
      <c r="AU1062" s="44">
        <v>36</v>
      </c>
      <c r="AV1062" s="44">
        <v>2</v>
      </c>
      <c r="AW1062" s="44">
        <v>3</v>
      </c>
    </row>
    <row r="1063" spans="1:73" x14ac:dyDescent="0.25">
      <c r="A1063" s="586">
        <f t="shared" ref="A1063:B1063" si="192">A1062</f>
        <v>2017</v>
      </c>
      <c r="B1063" s="586" t="str">
        <f t="shared" si="192"/>
        <v>FEBRERO</v>
      </c>
      <c r="C1063" s="586">
        <v>6</v>
      </c>
      <c r="D1063" s="586" t="str">
        <f t="shared" si="188"/>
        <v>FEBRERO 2017 / 6</v>
      </c>
      <c r="E1063" s="44">
        <v>6</v>
      </c>
      <c r="F1063" s="44">
        <v>42783</v>
      </c>
      <c r="G1063" s="44">
        <v>70906</v>
      </c>
      <c r="H1063" s="44" t="s">
        <v>19</v>
      </c>
      <c r="I1063" s="44">
        <v>0.55459999999999998</v>
      </c>
      <c r="J1063" s="44">
        <v>106</v>
      </c>
      <c r="K1063" s="44">
        <v>28</v>
      </c>
      <c r="L1063" s="44">
        <v>0.63</v>
      </c>
      <c r="M1063" s="44">
        <v>0</v>
      </c>
      <c r="N1063" s="44" t="s">
        <v>20</v>
      </c>
      <c r="O1063" s="44">
        <v>3</v>
      </c>
      <c r="P1063" s="44" t="s">
        <v>21</v>
      </c>
      <c r="Q1063" s="44">
        <v>21227</v>
      </c>
      <c r="R1063" s="44">
        <v>0.56999999999999995</v>
      </c>
      <c r="S1063" s="417"/>
      <c r="T1063" s="44">
        <v>0.52</v>
      </c>
      <c r="U1063" s="44">
        <v>0.56999999999999995</v>
      </c>
      <c r="V1063" s="44">
        <v>80</v>
      </c>
      <c r="W1063" s="44">
        <v>170</v>
      </c>
      <c r="X1063" s="44">
        <v>36</v>
      </c>
      <c r="Y1063" s="44">
        <v>2</v>
      </c>
      <c r="Z1063" s="44">
        <v>3</v>
      </c>
      <c r="AB1063" s="44">
        <v>6</v>
      </c>
      <c r="AC1063" s="44">
        <v>42774</v>
      </c>
      <c r="AD1063" s="44">
        <v>70710</v>
      </c>
      <c r="AE1063" s="44" t="s">
        <v>36</v>
      </c>
      <c r="AF1063" s="44">
        <v>0.56430000000000002</v>
      </c>
      <c r="AG1063" s="44">
        <v>85</v>
      </c>
      <c r="AH1063" s="44">
        <v>34</v>
      </c>
      <c r="AI1063" s="44">
        <v>0.86</v>
      </c>
      <c r="AJ1063" s="44">
        <v>0</v>
      </c>
      <c r="AK1063" s="44" t="s">
        <v>20</v>
      </c>
      <c r="AL1063" s="44">
        <v>29</v>
      </c>
      <c r="AM1063" s="44" t="s">
        <v>35</v>
      </c>
      <c r="AN1063" s="44">
        <v>21195</v>
      </c>
      <c r="AO1063" s="44">
        <v>0.11</v>
      </c>
      <c r="AP1063" s="547"/>
      <c r="AQ1063" s="44">
        <v>0.52</v>
      </c>
      <c r="AR1063" s="44">
        <v>0.56999999999999995</v>
      </c>
      <c r="AS1063" s="44">
        <v>80</v>
      </c>
      <c r="AT1063" s="44">
        <v>170</v>
      </c>
      <c r="AU1063" s="44">
        <v>36</v>
      </c>
      <c r="AV1063" s="44">
        <v>2</v>
      </c>
      <c r="AW1063" s="44">
        <v>3</v>
      </c>
    </row>
    <row r="1064" spans="1:73" x14ac:dyDescent="0.25">
      <c r="A1064" s="586">
        <f t="shared" ref="A1064:B1064" si="193">A1063</f>
        <v>2017</v>
      </c>
      <c r="B1064" s="586" t="str">
        <f t="shared" si="193"/>
        <v>FEBRERO</v>
      </c>
      <c r="C1064" s="586">
        <v>7</v>
      </c>
      <c r="D1064" s="586" t="str">
        <f t="shared" si="188"/>
        <v>FEBRERO 2017 / 7</v>
      </c>
      <c r="E1064" s="44">
        <v>7</v>
      </c>
      <c r="F1064" s="44">
        <v>42787</v>
      </c>
      <c r="G1064" s="44">
        <v>70994</v>
      </c>
      <c r="H1064" s="44" t="s">
        <v>19</v>
      </c>
      <c r="I1064" s="44">
        <v>0.5544</v>
      </c>
      <c r="J1064" s="44">
        <v>94</v>
      </c>
      <c r="K1064" s="44">
        <v>28</v>
      </c>
      <c r="L1064" s="44">
        <v>0.61</v>
      </c>
      <c r="M1064" s="44">
        <v>0</v>
      </c>
      <c r="N1064" s="44" t="s">
        <v>20</v>
      </c>
      <c r="O1064" s="44">
        <v>3</v>
      </c>
      <c r="P1064" s="44" t="s">
        <v>21</v>
      </c>
      <c r="Q1064" s="44">
        <v>21243</v>
      </c>
      <c r="R1064" s="44">
        <v>0.51</v>
      </c>
      <c r="S1064" s="417"/>
      <c r="T1064" s="44">
        <v>0.52</v>
      </c>
      <c r="U1064" s="44">
        <v>0.56999999999999995</v>
      </c>
      <c r="V1064" s="44">
        <v>80</v>
      </c>
      <c r="W1064" s="44">
        <v>170</v>
      </c>
      <c r="X1064" s="44">
        <v>36</v>
      </c>
      <c r="Y1064" s="44">
        <v>2</v>
      </c>
      <c r="Z1064" s="44">
        <v>3</v>
      </c>
      <c r="AB1064" s="44">
        <v>7</v>
      </c>
      <c r="AC1064" s="44">
        <v>42775</v>
      </c>
      <c r="AD1064" s="44">
        <v>70736</v>
      </c>
      <c r="AE1064" s="44" t="s">
        <v>148</v>
      </c>
      <c r="AF1064" s="44">
        <v>0.5615</v>
      </c>
      <c r="AG1064" s="44">
        <v>90</v>
      </c>
      <c r="AH1064" s="44">
        <v>34</v>
      </c>
      <c r="AI1064" s="44">
        <v>0.71</v>
      </c>
      <c r="AJ1064" s="44">
        <v>0</v>
      </c>
      <c r="AK1064" s="44" t="s">
        <v>20</v>
      </c>
      <c r="AL1064" s="44">
        <v>29</v>
      </c>
      <c r="AM1064" s="44" t="s">
        <v>35</v>
      </c>
      <c r="AN1064" s="44">
        <v>21205</v>
      </c>
      <c r="AO1064" s="44">
        <v>0.3</v>
      </c>
      <c r="AP1064" s="547"/>
      <c r="AQ1064" s="44">
        <v>0.52</v>
      </c>
      <c r="AR1064" s="44">
        <v>0.56999999999999995</v>
      </c>
      <c r="AS1064" s="44">
        <v>80</v>
      </c>
      <c r="AT1064" s="44">
        <v>170</v>
      </c>
      <c r="AU1064" s="44">
        <v>36</v>
      </c>
      <c r="AV1064" s="44">
        <v>2</v>
      </c>
      <c r="AW1064" s="44">
        <v>3</v>
      </c>
    </row>
    <row r="1065" spans="1:73" x14ac:dyDescent="0.25">
      <c r="A1065" s="586">
        <f t="shared" ref="A1065:B1065" si="194">A1064</f>
        <v>2017</v>
      </c>
      <c r="B1065" s="586" t="str">
        <f t="shared" si="194"/>
        <v>FEBRERO</v>
      </c>
      <c r="C1065" s="586">
        <v>8</v>
      </c>
      <c r="D1065" s="586" t="str">
        <f t="shared" si="188"/>
        <v>FEBRERO 2017 / 8</v>
      </c>
      <c r="E1065" s="44">
        <v>8</v>
      </c>
      <c r="F1065" s="44">
        <v>42789</v>
      </c>
      <c r="G1065" s="44">
        <v>71200</v>
      </c>
      <c r="H1065" s="44" t="s">
        <v>19</v>
      </c>
      <c r="I1065" s="44">
        <v>0.55800000000000005</v>
      </c>
      <c r="J1065" s="44">
        <v>94</v>
      </c>
      <c r="K1065" s="44">
        <v>20</v>
      </c>
      <c r="L1065" s="44">
        <v>1.04</v>
      </c>
      <c r="M1065" s="44">
        <v>0</v>
      </c>
      <c r="N1065" s="44" t="s">
        <v>20</v>
      </c>
      <c r="O1065" s="44">
        <v>3</v>
      </c>
      <c r="P1065" s="44" t="s">
        <v>21</v>
      </c>
      <c r="Q1065" s="44">
        <v>21202</v>
      </c>
      <c r="R1065" s="44">
        <v>0.39</v>
      </c>
      <c r="S1065" s="417"/>
      <c r="T1065" s="44">
        <v>0.52</v>
      </c>
      <c r="U1065" s="44">
        <v>0.56999999999999995</v>
      </c>
      <c r="V1065" s="44">
        <v>80</v>
      </c>
      <c r="W1065" s="44">
        <v>170</v>
      </c>
      <c r="X1065" s="44">
        <v>36</v>
      </c>
      <c r="Y1065" s="44">
        <v>2</v>
      </c>
      <c r="Z1065" s="44">
        <v>3</v>
      </c>
      <c r="AB1065" s="44">
        <v>8</v>
      </c>
      <c r="AC1065" s="44">
        <v>42776</v>
      </c>
      <c r="AD1065" s="44">
        <v>70766</v>
      </c>
      <c r="AE1065" s="44" t="s">
        <v>36</v>
      </c>
      <c r="AF1065" s="44">
        <v>0.56200000000000006</v>
      </c>
      <c r="AG1065" s="44">
        <v>89</v>
      </c>
      <c r="AH1065" s="44">
        <v>34</v>
      </c>
      <c r="AI1065" s="44">
        <v>0.79</v>
      </c>
      <c r="AJ1065" s="44">
        <v>0</v>
      </c>
      <c r="AK1065" s="44" t="s">
        <v>213</v>
      </c>
      <c r="AL1065" s="44">
        <v>29</v>
      </c>
      <c r="AM1065" s="44" t="s">
        <v>35</v>
      </c>
      <c r="AN1065" s="44">
        <v>21204</v>
      </c>
      <c r="AO1065" s="44">
        <v>0.26</v>
      </c>
      <c r="AP1065" s="547"/>
      <c r="AQ1065" s="44">
        <v>0.52</v>
      </c>
      <c r="AR1065" s="44">
        <v>0.56999999999999995</v>
      </c>
      <c r="AS1065" s="44">
        <v>80</v>
      </c>
      <c r="AT1065" s="44">
        <v>170</v>
      </c>
      <c r="AU1065" s="44">
        <v>36</v>
      </c>
      <c r="AV1065" s="44">
        <v>2</v>
      </c>
      <c r="AW1065" s="44">
        <v>3</v>
      </c>
    </row>
    <row r="1066" spans="1:73" x14ac:dyDescent="0.25">
      <c r="A1066" s="586">
        <f t="shared" ref="A1066:B1066" si="195">A1065</f>
        <v>2017</v>
      </c>
      <c r="B1066" s="586" t="str">
        <f t="shared" si="195"/>
        <v>FEBRERO</v>
      </c>
      <c r="C1066" s="586">
        <v>9</v>
      </c>
      <c r="D1066" s="586" t="str">
        <f t="shared" si="188"/>
        <v>FEBRERO 2017 / 9</v>
      </c>
      <c r="E1066" s="44">
        <v>9</v>
      </c>
      <c r="F1066" s="44">
        <v>42792</v>
      </c>
      <c r="G1066" s="44">
        <v>71251</v>
      </c>
      <c r="H1066" s="44" t="s">
        <v>19</v>
      </c>
      <c r="I1066" s="44">
        <v>0.55310000000000004</v>
      </c>
      <c r="J1066" s="44">
        <v>95</v>
      </c>
      <c r="K1066" s="44">
        <v>28</v>
      </c>
      <c r="L1066" s="44">
        <v>0.52</v>
      </c>
      <c r="M1066" s="44">
        <v>0</v>
      </c>
      <c r="N1066" s="44" t="s">
        <v>20</v>
      </c>
      <c r="O1066" s="44">
        <v>3</v>
      </c>
      <c r="P1066" s="44" t="s">
        <v>21</v>
      </c>
      <c r="Q1066" s="44">
        <v>21249</v>
      </c>
      <c r="R1066" s="44">
        <v>0.56000000000000005</v>
      </c>
      <c r="S1066" s="417"/>
      <c r="T1066" s="44">
        <v>0.52</v>
      </c>
      <c r="U1066" s="44">
        <v>0.56999999999999995</v>
      </c>
      <c r="V1066" s="44">
        <v>80</v>
      </c>
      <c r="W1066" s="44">
        <v>170</v>
      </c>
      <c r="X1066" s="44">
        <v>36</v>
      </c>
      <c r="Y1066" s="44">
        <v>2</v>
      </c>
      <c r="Z1066" s="44">
        <v>3</v>
      </c>
      <c r="AB1066" s="44">
        <v>9</v>
      </c>
      <c r="AC1066" s="44">
        <v>42778</v>
      </c>
      <c r="AD1066" s="44">
        <v>70791</v>
      </c>
      <c r="AE1066" s="44" t="s">
        <v>148</v>
      </c>
      <c r="AF1066" s="44">
        <v>0.56110000000000004</v>
      </c>
      <c r="AG1066" s="44">
        <v>91</v>
      </c>
      <c r="AH1066" s="44">
        <v>34</v>
      </c>
      <c r="AI1066" s="44">
        <v>0.88</v>
      </c>
      <c r="AJ1066" s="44">
        <v>0</v>
      </c>
      <c r="AK1066" s="44" t="s">
        <v>213</v>
      </c>
      <c r="AL1066" s="44">
        <v>29</v>
      </c>
      <c r="AM1066" s="44" t="s">
        <v>35</v>
      </c>
      <c r="AN1066" s="44">
        <v>21209</v>
      </c>
      <c r="AO1066" s="44">
        <v>0.21</v>
      </c>
      <c r="AP1066" s="547"/>
      <c r="AQ1066" s="44">
        <v>0.52</v>
      </c>
      <c r="AR1066" s="44">
        <v>0.56999999999999995</v>
      </c>
      <c r="AS1066" s="44">
        <v>80</v>
      </c>
      <c r="AT1066" s="44">
        <v>170</v>
      </c>
      <c r="AU1066" s="44">
        <v>36</v>
      </c>
      <c r="AV1066" s="44">
        <v>2</v>
      </c>
      <c r="AW1066" s="44">
        <v>3</v>
      </c>
    </row>
    <row r="1067" spans="1:73" x14ac:dyDescent="0.25">
      <c r="A1067" s="586">
        <f t="shared" ref="A1067:B1067" si="196">A1066</f>
        <v>2017</v>
      </c>
      <c r="B1067" s="586" t="str">
        <f t="shared" si="196"/>
        <v>FEBRERO</v>
      </c>
      <c r="C1067" s="586">
        <v>10</v>
      </c>
      <c r="D1067" s="586" t="str">
        <f t="shared" si="188"/>
        <v>FEBRERO 2017 / 10</v>
      </c>
      <c r="S1067" s="417"/>
      <c r="AB1067" s="44">
        <v>10</v>
      </c>
      <c r="AC1067" s="44">
        <v>42779</v>
      </c>
      <c r="AD1067" s="44">
        <v>70814</v>
      </c>
      <c r="AE1067" s="44" t="s">
        <v>36</v>
      </c>
      <c r="AF1067" s="44">
        <v>0.56100000000000005</v>
      </c>
      <c r="AG1067" s="44">
        <v>91</v>
      </c>
      <c r="AH1067" s="44">
        <v>34</v>
      </c>
      <c r="AI1067" s="44">
        <v>0.82</v>
      </c>
      <c r="AJ1067" s="44">
        <v>0</v>
      </c>
      <c r="AK1067" s="44" t="s">
        <v>213</v>
      </c>
      <c r="AL1067" s="44">
        <v>29</v>
      </c>
      <c r="AM1067" s="44" t="s">
        <v>35</v>
      </c>
      <c r="AN1067" s="44">
        <v>21208</v>
      </c>
      <c r="AO1067" s="44">
        <v>0.26</v>
      </c>
      <c r="AP1067" s="547"/>
      <c r="AQ1067" s="44">
        <v>0.52</v>
      </c>
      <c r="AR1067" s="44">
        <v>0.56999999999999995</v>
      </c>
      <c r="AS1067" s="44">
        <v>80</v>
      </c>
      <c r="AT1067" s="44">
        <v>170</v>
      </c>
      <c r="AU1067" s="44">
        <v>36</v>
      </c>
      <c r="AV1067" s="44">
        <v>2</v>
      </c>
      <c r="AW1067" s="44">
        <v>3</v>
      </c>
    </row>
    <row r="1068" spans="1:73" x14ac:dyDescent="0.25">
      <c r="A1068" s="586">
        <f t="shared" ref="A1068:B1068" si="197">A1067</f>
        <v>2017</v>
      </c>
      <c r="B1068" s="586" t="str">
        <f t="shared" si="197"/>
        <v>FEBRERO</v>
      </c>
      <c r="C1068" s="586">
        <v>11</v>
      </c>
      <c r="D1068" s="586" t="str">
        <f t="shared" si="188"/>
        <v>FEBRERO 2017 / 11</v>
      </c>
      <c r="S1068" s="417"/>
      <c r="AB1068" s="44">
        <v>11</v>
      </c>
      <c r="AC1068" s="44">
        <v>42780</v>
      </c>
      <c r="AD1068" s="44">
        <v>70842</v>
      </c>
      <c r="AE1068" s="44" t="s">
        <v>148</v>
      </c>
      <c r="AF1068" s="44">
        <v>0.56100000000000005</v>
      </c>
      <c r="AG1068" s="44">
        <v>91</v>
      </c>
      <c r="AH1068" s="44">
        <v>34</v>
      </c>
      <c r="AI1068" s="44">
        <v>0.83</v>
      </c>
      <c r="AJ1068" s="44">
        <v>0</v>
      </c>
      <c r="AK1068" s="44" t="s">
        <v>213</v>
      </c>
      <c r="AL1068" s="44">
        <v>29</v>
      </c>
      <c r="AM1068" s="44" t="s">
        <v>35</v>
      </c>
      <c r="AN1068" s="44">
        <v>21208</v>
      </c>
      <c r="AO1068" s="44">
        <v>0.3</v>
      </c>
      <c r="AP1068" s="547"/>
      <c r="AQ1068" s="44">
        <v>0.52</v>
      </c>
      <c r="AR1068" s="44">
        <v>0.56999999999999995</v>
      </c>
      <c r="AS1068" s="44">
        <v>80</v>
      </c>
      <c r="AT1068" s="44">
        <v>170</v>
      </c>
      <c r="AU1068" s="44">
        <v>36</v>
      </c>
      <c r="AV1068" s="44">
        <v>2</v>
      </c>
      <c r="AW1068" s="44">
        <v>3</v>
      </c>
    </row>
    <row r="1069" spans="1:73" x14ac:dyDescent="0.25">
      <c r="A1069" s="586">
        <f t="shared" ref="A1069:B1069" si="198">A1068</f>
        <v>2017</v>
      </c>
      <c r="B1069" s="586" t="str">
        <f t="shared" si="198"/>
        <v>FEBRERO</v>
      </c>
      <c r="C1069" s="586">
        <v>12</v>
      </c>
      <c r="D1069" s="586" t="str">
        <f t="shared" si="188"/>
        <v>FEBRERO 2017 / 12</v>
      </c>
      <c r="S1069" s="417"/>
      <c r="AB1069" s="44">
        <v>12</v>
      </c>
      <c r="AC1069" s="44">
        <v>42782</v>
      </c>
      <c r="AD1069" s="44">
        <v>70879</v>
      </c>
      <c r="AE1069" s="44" t="s">
        <v>36</v>
      </c>
      <c r="AF1069" s="44">
        <v>0.56079999999999997</v>
      </c>
      <c r="AG1069" s="44">
        <v>91</v>
      </c>
      <c r="AH1069" s="44">
        <v>34</v>
      </c>
      <c r="AI1069" s="44">
        <v>0.84</v>
      </c>
      <c r="AJ1069" s="44">
        <v>0</v>
      </c>
      <c r="AK1069" s="44" t="s">
        <v>213</v>
      </c>
      <c r="AL1069" s="44">
        <v>29</v>
      </c>
      <c r="AM1069" s="44" t="s">
        <v>35</v>
      </c>
      <c r="AN1069" s="44">
        <v>21210</v>
      </c>
      <c r="AO1069" s="44">
        <v>0.19</v>
      </c>
      <c r="AP1069" s="547"/>
      <c r="AQ1069" s="44">
        <v>0.52</v>
      </c>
      <c r="AR1069" s="44">
        <v>0.56999999999999995</v>
      </c>
      <c r="AS1069" s="44">
        <v>80</v>
      </c>
      <c r="AT1069" s="44">
        <v>170</v>
      </c>
      <c r="AU1069" s="44">
        <v>36</v>
      </c>
      <c r="AV1069" s="44">
        <v>2</v>
      </c>
      <c r="AW1069" s="44">
        <v>3</v>
      </c>
    </row>
    <row r="1070" spans="1:73" x14ac:dyDescent="0.25">
      <c r="A1070" s="586">
        <f t="shared" ref="A1070:B1070" si="199">A1069</f>
        <v>2017</v>
      </c>
      <c r="B1070" s="586" t="str">
        <f t="shared" si="199"/>
        <v>FEBRERO</v>
      </c>
      <c r="C1070" s="586">
        <v>13</v>
      </c>
      <c r="D1070" s="586" t="str">
        <f t="shared" si="188"/>
        <v>FEBRERO 2017 / 13</v>
      </c>
      <c r="S1070" s="417"/>
      <c r="AB1070" s="44">
        <v>13</v>
      </c>
      <c r="AC1070" s="44">
        <v>42783</v>
      </c>
      <c r="AD1070" s="44">
        <v>70898</v>
      </c>
      <c r="AE1070" s="44" t="s">
        <v>148</v>
      </c>
      <c r="AF1070" s="44">
        <v>0.56179999999999997</v>
      </c>
      <c r="AG1070" s="44">
        <v>90</v>
      </c>
      <c r="AH1070" s="44">
        <v>34</v>
      </c>
      <c r="AI1070" s="44">
        <v>1.73</v>
      </c>
      <c r="AJ1070" s="44">
        <v>0</v>
      </c>
      <c r="AK1070" s="44" t="s">
        <v>213</v>
      </c>
      <c r="AL1070" s="44">
        <v>29</v>
      </c>
      <c r="AM1070" s="44" t="s">
        <v>35</v>
      </c>
      <c r="AN1070" s="44">
        <v>21205</v>
      </c>
      <c r="AO1070" s="44">
        <v>0.2</v>
      </c>
      <c r="AP1070" s="547"/>
      <c r="AQ1070" s="44">
        <v>0.52</v>
      </c>
      <c r="AR1070" s="44">
        <v>0.56999999999999995</v>
      </c>
      <c r="AS1070" s="44">
        <v>80</v>
      </c>
      <c r="AT1070" s="44">
        <v>170</v>
      </c>
      <c r="AU1070" s="44">
        <v>36</v>
      </c>
      <c r="AV1070" s="44">
        <v>2</v>
      </c>
      <c r="AW1070" s="44">
        <v>3</v>
      </c>
    </row>
    <row r="1071" spans="1:73" x14ac:dyDescent="0.25">
      <c r="A1071" s="586">
        <f t="shared" ref="A1071:B1071" si="200">A1070</f>
        <v>2017</v>
      </c>
      <c r="B1071" s="586" t="str">
        <f t="shared" si="200"/>
        <v>FEBRERO</v>
      </c>
      <c r="C1071" s="586">
        <v>14</v>
      </c>
      <c r="D1071" s="586" t="str">
        <f t="shared" si="188"/>
        <v>FEBRERO 2017 / 14</v>
      </c>
      <c r="S1071" s="417"/>
      <c r="AB1071" s="44">
        <v>14</v>
      </c>
      <c r="AC1071" s="44">
        <v>42783</v>
      </c>
      <c r="AD1071" s="44">
        <v>70922</v>
      </c>
      <c r="AE1071" s="44" t="s">
        <v>36</v>
      </c>
      <c r="AF1071" s="44">
        <v>0.56169999999999998</v>
      </c>
      <c r="AG1071" s="44">
        <v>90</v>
      </c>
      <c r="AH1071" s="44">
        <v>34</v>
      </c>
      <c r="AI1071" s="44">
        <v>0.9</v>
      </c>
      <c r="AJ1071" s="44">
        <v>0</v>
      </c>
      <c r="AK1071" s="44" t="s">
        <v>213</v>
      </c>
      <c r="AL1071" s="44">
        <v>29</v>
      </c>
      <c r="AM1071" s="44" t="s">
        <v>35</v>
      </c>
      <c r="AN1071" s="44">
        <v>21204</v>
      </c>
      <c r="AO1071" s="44">
        <v>0.27</v>
      </c>
      <c r="AP1071" s="547"/>
      <c r="AQ1071" s="44">
        <v>0.52</v>
      </c>
      <c r="AR1071" s="44">
        <v>0.56999999999999995</v>
      </c>
      <c r="AS1071" s="44">
        <v>80</v>
      </c>
      <c r="AT1071" s="44">
        <v>170</v>
      </c>
      <c r="AU1071" s="44">
        <v>36</v>
      </c>
      <c r="AV1071" s="44">
        <v>2</v>
      </c>
      <c r="AW1071" s="44">
        <v>3</v>
      </c>
    </row>
    <row r="1072" spans="1:73" x14ac:dyDescent="0.25">
      <c r="A1072" s="586">
        <f t="shared" ref="A1072:B1072" si="201">A1071</f>
        <v>2017</v>
      </c>
      <c r="B1072" s="586" t="str">
        <f t="shared" si="201"/>
        <v>FEBRERO</v>
      </c>
      <c r="C1072" s="586">
        <v>15</v>
      </c>
      <c r="D1072" s="586" t="str">
        <f t="shared" si="188"/>
        <v>FEBRERO 2017 / 15</v>
      </c>
      <c r="S1072" s="417"/>
      <c r="AB1072" s="44">
        <v>15</v>
      </c>
      <c r="AC1072" s="44">
        <v>42784</v>
      </c>
      <c r="AD1072" s="44">
        <v>70944</v>
      </c>
      <c r="AE1072" s="44" t="s">
        <v>148</v>
      </c>
      <c r="AF1072" s="44">
        <v>0.56540000000000001</v>
      </c>
      <c r="AG1072" s="44">
        <v>83</v>
      </c>
      <c r="AH1072" s="44">
        <v>34</v>
      </c>
      <c r="AI1072" s="44">
        <v>1.26</v>
      </c>
      <c r="AJ1072" s="44">
        <v>0</v>
      </c>
      <c r="AK1072" s="44" t="s">
        <v>213</v>
      </c>
      <c r="AL1072" s="44">
        <v>29</v>
      </c>
      <c r="AM1072" s="44" t="s">
        <v>35</v>
      </c>
      <c r="AN1072" s="44">
        <v>21187</v>
      </c>
      <c r="AO1072" s="44">
        <v>0.24</v>
      </c>
      <c r="AP1072" s="547"/>
      <c r="AQ1072" s="44">
        <v>0.52</v>
      </c>
      <c r="AR1072" s="44">
        <v>0.56999999999999995</v>
      </c>
      <c r="AS1072" s="44">
        <v>80</v>
      </c>
      <c r="AT1072" s="44">
        <v>170</v>
      </c>
      <c r="AU1072" s="44">
        <v>36</v>
      </c>
      <c r="AV1072" s="44">
        <v>2</v>
      </c>
      <c r="AW1072" s="44">
        <v>3</v>
      </c>
    </row>
    <row r="1073" spans="1:49" x14ac:dyDescent="0.25">
      <c r="A1073" s="586">
        <f t="shared" ref="A1073:B1073" si="202">A1072</f>
        <v>2017</v>
      </c>
      <c r="B1073" s="586" t="str">
        <f t="shared" si="202"/>
        <v>FEBRERO</v>
      </c>
      <c r="C1073" s="586">
        <v>16</v>
      </c>
      <c r="D1073" s="586" t="str">
        <f t="shared" si="188"/>
        <v>FEBRERO 2017 / 16</v>
      </c>
      <c r="S1073" s="417"/>
      <c r="AB1073" s="44">
        <v>16</v>
      </c>
      <c r="AC1073" s="44">
        <v>42786</v>
      </c>
      <c r="AD1073" s="44">
        <v>70984</v>
      </c>
      <c r="AE1073" s="44" t="s">
        <v>36</v>
      </c>
      <c r="AF1073" s="44">
        <v>0.56130000000000002</v>
      </c>
      <c r="AG1073" s="44">
        <v>91</v>
      </c>
      <c r="AH1073" s="44">
        <v>34</v>
      </c>
      <c r="AI1073" s="44">
        <v>0.93</v>
      </c>
      <c r="AJ1073" s="44">
        <v>0</v>
      </c>
      <c r="AK1073" s="44" t="s">
        <v>213</v>
      </c>
      <c r="AL1073" s="44">
        <v>29</v>
      </c>
      <c r="AM1073" s="44" t="s">
        <v>35</v>
      </c>
      <c r="AN1073" s="44">
        <v>21200</v>
      </c>
      <c r="AO1073" s="44">
        <v>0.57999999999999996</v>
      </c>
      <c r="AP1073" s="547"/>
      <c r="AQ1073" s="44">
        <v>0.52</v>
      </c>
      <c r="AR1073" s="44">
        <v>0.56999999999999995</v>
      </c>
      <c r="AS1073" s="44">
        <v>80</v>
      </c>
      <c r="AT1073" s="44">
        <v>170</v>
      </c>
      <c r="AU1073" s="44">
        <v>36</v>
      </c>
      <c r="AV1073" s="44">
        <v>2</v>
      </c>
      <c r="AW1073" s="44">
        <v>3</v>
      </c>
    </row>
    <row r="1074" spans="1:49" x14ac:dyDescent="0.25">
      <c r="A1074" s="586">
        <f t="shared" ref="A1074:B1074" si="203">A1073</f>
        <v>2017</v>
      </c>
      <c r="B1074" s="586" t="str">
        <f t="shared" si="203"/>
        <v>FEBRERO</v>
      </c>
      <c r="C1074" s="586">
        <v>17</v>
      </c>
      <c r="D1074" s="586" t="str">
        <f t="shared" si="188"/>
        <v>FEBRERO 2017 / 17</v>
      </c>
      <c r="S1074" s="417"/>
      <c r="AB1074" s="44">
        <v>17</v>
      </c>
      <c r="AC1074" s="44">
        <v>42787</v>
      </c>
      <c r="AD1074" s="44">
        <v>71007</v>
      </c>
      <c r="AE1074" s="44" t="s">
        <v>148</v>
      </c>
      <c r="AF1074" s="44">
        <v>0.56059999999999999</v>
      </c>
      <c r="AG1074" s="44">
        <v>96</v>
      </c>
      <c r="AH1074" s="44">
        <v>34</v>
      </c>
      <c r="AI1074" s="44">
        <v>1.88</v>
      </c>
      <c r="AJ1074" s="44">
        <v>0</v>
      </c>
      <c r="AK1074" s="44" t="s">
        <v>213</v>
      </c>
      <c r="AL1074" s="44">
        <v>29</v>
      </c>
      <c r="AM1074" s="44" t="s">
        <v>35</v>
      </c>
      <c r="AN1074" s="44">
        <v>21190</v>
      </c>
      <c r="AO1074" s="44">
        <v>1.36</v>
      </c>
      <c r="AP1074" s="547"/>
      <c r="AQ1074" s="44">
        <v>0.52</v>
      </c>
      <c r="AR1074" s="44">
        <v>0.56999999999999995</v>
      </c>
      <c r="AS1074" s="44">
        <v>80</v>
      </c>
      <c r="AT1074" s="44">
        <v>170</v>
      </c>
      <c r="AU1074" s="44">
        <v>36</v>
      </c>
      <c r="AV1074" s="44">
        <v>2</v>
      </c>
      <c r="AW1074" s="44">
        <v>3</v>
      </c>
    </row>
    <row r="1075" spans="1:49" x14ac:dyDescent="0.25">
      <c r="A1075" s="586">
        <f t="shared" ref="A1075:B1075" si="204">A1074</f>
        <v>2017</v>
      </c>
      <c r="B1075" s="586" t="str">
        <f t="shared" si="204"/>
        <v>FEBRERO</v>
      </c>
      <c r="C1075" s="586">
        <v>18</v>
      </c>
      <c r="D1075" s="586" t="str">
        <f t="shared" si="188"/>
        <v>FEBRERO 2017 / 18</v>
      </c>
      <c r="S1075" s="417"/>
      <c r="AB1075" s="44">
        <v>18</v>
      </c>
      <c r="AC1075" s="44">
        <v>42788</v>
      </c>
      <c r="AD1075" s="44">
        <v>71187</v>
      </c>
      <c r="AE1075" s="44" t="s">
        <v>36</v>
      </c>
      <c r="AF1075" s="44">
        <v>0.56220000000000003</v>
      </c>
      <c r="AG1075" s="44">
        <v>90</v>
      </c>
      <c r="AH1075" s="44">
        <v>34</v>
      </c>
      <c r="AI1075" s="44">
        <v>0.9</v>
      </c>
      <c r="AJ1075" s="44">
        <v>0</v>
      </c>
      <c r="AK1075" s="44" t="s">
        <v>213</v>
      </c>
      <c r="AL1075" s="44">
        <v>29</v>
      </c>
      <c r="AM1075" s="44" t="s">
        <v>35</v>
      </c>
      <c r="AN1075" s="44">
        <v>21197</v>
      </c>
      <c r="AO1075" s="44">
        <v>0.56999999999999995</v>
      </c>
      <c r="AP1075" s="547"/>
      <c r="AQ1075" s="44">
        <v>0.52</v>
      </c>
      <c r="AR1075" s="44">
        <v>0.56999999999999995</v>
      </c>
      <c r="AS1075" s="44">
        <v>80</v>
      </c>
      <c r="AT1075" s="44">
        <v>170</v>
      </c>
      <c r="AU1075" s="44">
        <v>36</v>
      </c>
      <c r="AV1075" s="44">
        <v>2</v>
      </c>
      <c r="AW1075" s="44">
        <v>3</v>
      </c>
    </row>
    <row r="1076" spans="1:49" x14ac:dyDescent="0.25">
      <c r="A1076" s="586">
        <f t="shared" ref="A1076:B1076" si="205">A1075</f>
        <v>2017</v>
      </c>
      <c r="B1076" s="586" t="str">
        <f t="shared" si="205"/>
        <v>FEBRERO</v>
      </c>
      <c r="C1076" s="586">
        <v>19</v>
      </c>
      <c r="D1076" s="586" t="str">
        <f t="shared" si="188"/>
        <v>FEBRERO 2017 / 19</v>
      </c>
      <c r="S1076" s="417"/>
      <c r="AB1076" s="44">
        <v>19</v>
      </c>
      <c r="AC1076" s="44">
        <v>42789</v>
      </c>
      <c r="AD1076" s="44">
        <v>71205</v>
      </c>
      <c r="AE1076" s="44" t="s">
        <v>148</v>
      </c>
      <c r="AF1076" s="44">
        <v>0.56299999999999994</v>
      </c>
      <c r="AG1076" s="44">
        <v>89</v>
      </c>
      <c r="AH1076" s="44">
        <v>34</v>
      </c>
      <c r="AI1076" s="44">
        <v>1.27</v>
      </c>
      <c r="AJ1076" s="44">
        <v>0</v>
      </c>
      <c r="AK1076" s="44" t="s">
        <v>213</v>
      </c>
      <c r="AL1076" s="44">
        <v>29</v>
      </c>
      <c r="AM1076" s="44" t="s">
        <v>35</v>
      </c>
      <c r="AN1076" s="44">
        <v>21189</v>
      </c>
      <c r="AO1076" s="44">
        <v>0.81</v>
      </c>
      <c r="AP1076" s="547"/>
      <c r="AQ1076" s="44">
        <v>0.52</v>
      </c>
      <c r="AR1076" s="44">
        <v>0.56999999999999995</v>
      </c>
      <c r="AS1076" s="44">
        <v>80</v>
      </c>
      <c r="AT1076" s="44">
        <v>170</v>
      </c>
      <c r="AU1076" s="44">
        <v>36</v>
      </c>
      <c r="AV1076" s="44">
        <v>2</v>
      </c>
      <c r="AW1076" s="44">
        <v>3</v>
      </c>
    </row>
    <row r="1077" spans="1:49" x14ac:dyDescent="0.25">
      <c r="A1077" s="586">
        <f t="shared" ref="A1077:B1077" si="206">A1076</f>
        <v>2017</v>
      </c>
      <c r="B1077" s="586" t="str">
        <f t="shared" si="206"/>
        <v>FEBRERO</v>
      </c>
      <c r="C1077" s="586">
        <v>20</v>
      </c>
      <c r="D1077" s="586" t="str">
        <f t="shared" si="188"/>
        <v>FEBRERO 2017 / 20</v>
      </c>
      <c r="S1077" s="417"/>
      <c r="AB1077" s="44">
        <v>20</v>
      </c>
      <c r="AC1077" s="44">
        <v>42790</v>
      </c>
      <c r="AD1077" s="44">
        <v>71225</v>
      </c>
      <c r="AE1077" s="44" t="s">
        <v>36</v>
      </c>
      <c r="AF1077" s="44">
        <v>0.5625</v>
      </c>
      <c r="AG1077" s="44">
        <v>90</v>
      </c>
      <c r="AH1077" s="44">
        <v>34</v>
      </c>
      <c r="AI1077" s="44">
        <v>1.04</v>
      </c>
      <c r="AJ1077" s="44">
        <v>0</v>
      </c>
      <c r="AK1077" s="44" t="s">
        <v>213</v>
      </c>
      <c r="AL1077" s="44">
        <v>29</v>
      </c>
      <c r="AM1077" s="44" t="s">
        <v>35</v>
      </c>
      <c r="AN1077" s="44">
        <v>21194</v>
      </c>
      <c r="AO1077" s="44">
        <v>0.66</v>
      </c>
      <c r="AP1077" s="547"/>
      <c r="AQ1077" s="44">
        <v>0.52</v>
      </c>
      <c r="AR1077" s="44">
        <v>0.56999999999999995</v>
      </c>
      <c r="AS1077" s="44">
        <v>80</v>
      </c>
      <c r="AT1077" s="44">
        <v>170</v>
      </c>
      <c r="AU1077" s="44">
        <v>36</v>
      </c>
      <c r="AV1077" s="44">
        <v>2</v>
      </c>
      <c r="AW1077" s="44">
        <v>3</v>
      </c>
    </row>
    <row r="1078" spans="1:49" x14ac:dyDescent="0.25">
      <c r="A1078" s="586">
        <f t="shared" ref="A1078:B1078" si="207">A1077</f>
        <v>2017</v>
      </c>
      <c r="B1078" s="586" t="str">
        <f t="shared" si="207"/>
        <v>FEBRERO</v>
      </c>
      <c r="C1078" s="586">
        <v>21</v>
      </c>
      <c r="D1078" s="586" t="str">
        <f t="shared" si="188"/>
        <v>FEBRERO 2017 / 21</v>
      </c>
      <c r="S1078" s="417"/>
      <c r="AB1078" s="44">
        <v>21</v>
      </c>
      <c r="AC1078" s="44">
        <v>42792</v>
      </c>
      <c r="AD1078" s="44">
        <v>71252</v>
      </c>
      <c r="AE1078" s="44" t="s">
        <v>148</v>
      </c>
      <c r="AF1078" s="44">
        <v>0.56000000000000005</v>
      </c>
      <c r="AG1078" s="44">
        <v>94</v>
      </c>
      <c r="AH1078" s="44">
        <v>34</v>
      </c>
      <c r="AI1078" s="44">
        <v>0.87</v>
      </c>
      <c r="AJ1078" s="44">
        <v>0</v>
      </c>
      <c r="AK1078" s="44" t="s">
        <v>213</v>
      </c>
      <c r="AL1078" s="44">
        <v>29</v>
      </c>
      <c r="AM1078" s="44" t="s">
        <v>35</v>
      </c>
      <c r="AN1078" s="44">
        <v>21208</v>
      </c>
      <c r="AO1078" s="44">
        <v>0.56000000000000005</v>
      </c>
      <c r="AP1078" s="547"/>
      <c r="AQ1078" s="44">
        <v>0.52</v>
      </c>
      <c r="AR1078" s="44">
        <v>0.56999999999999995</v>
      </c>
      <c r="AS1078" s="44">
        <v>80</v>
      </c>
      <c r="AT1078" s="44">
        <v>170</v>
      </c>
      <c r="AU1078" s="44">
        <v>36</v>
      </c>
      <c r="AV1078" s="44">
        <v>2</v>
      </c>
      <c r="AW1078" s="44">
        <v>3</v>
      </c>
    </row>
    <row r="1079" spans="1:49" x14ac:dyDescent="0.25">
      <c r="A1079" s="586">
        <f t="shared" ref="A1079:B1079" si="208">A1078</f>
        <v>2017</v>
      </c>
      <c r="B1079" s="586" t="str">
        <f t="shared" si="208"/>
        <v>FEBRERO</v>
      </c>
      <c r="C1079" s="586">
        <v>22</v>
      </c>
      <c r="D1079" s="586" t="str">
        <f t="shared" si="188"/>
        <v>FEBRERO 2017 / 22</v>
      </c>
      <c r="S1079" s="417"/>
      <c r="AB1079" s="44">
        <v>22</v>
      </c>
      <c r="AC1079" s="44">
        <v>42793</v>
      </c>
      <c r="AD1079" s="44">
        <v>71266</v>
      </c>
      <c r="AE1079" s="44" t="s">
        <v>36</v>
      </c>
      <c r="AF1079" s="44">
        <v>0.5615</v>
      </c>
      <c r="AG1079" s="44">
        <v>91</v>
      </c>
      <c r="AH1079" s="44">
        <v>34</v>
      </c>
      <c r="AI1079" s="44">
        <v>0.89</v>
      </c>
      <c r="AJ1079" s="44">
        <v>0</v>
      </c>
      <c r="AK1079" s="44" t="s">
        <v>213</v>
      </c>
      <c r="AL1079" s="44">
        <v>29</v>
      </c>
      <c r="AM1079" s="44" t="s">
        <v>35</v>
      </c>
      <c r="AN1079" s="44">
        <v>21208</v>
      </c>
      <c r="AO1079" s="44">
        <v>0.44</v>
      </c>
      <c r="AP1079" s="547"/>
      <c r="AQ1079" s="44">
        <v>0.52</v>
      </c>
      <c r="AR1079" s="44">
        <v>0.56999999999999995</v>
      </c>
      <c r="AS1079" s="44">
        <v>80</v>
      </c>
      <c r="AT1079" s="44">
        <v>170</v>
      </c>
      <c r="AU1079" s="44">
        <v>36</v>
      </c>
      <c r="AV1079" s="44">
        <v>2</v>
      </c>
      <c r="AW1079" s="44">
        <v>3</v>
      </c>
    </row>
    <row r="1080" spans="1:49" x14ac:dyDescent="0.25">
      <c r="A1080" s="586">
        <f t="shared" ref="A1080:B1080" si="209">A1079</f>
        <v>2017</v>
      </c>
      <c r="B1080" s="586" t="str">
        <f t="shared" si="209"/>
        <v>FEBRERO</v>
      </c>
      <c r="C1080" s="586">
        <v>23</v>
      </c>
      <c r="D1080" s="586" t="str">
        <f t="shared" si="188"/>
        <v>FEBRERO 2017 / 23</v>
      </c>
      <c r="S1080" s="417"/>
      <c r="AP1080" s="547"/>
    </row>
    <row r="1081" spans="1:49" x14ac:dyDescent="0.25">
      <c r="A1081" s="586">
        <f t="shared" ref="A1081:B1081" si="210">A1080</f>
        <v>2017</v>
      </c>
      <c r="B1081" s="586" t="str">
        <f t="shared" si="210"/>
        <v>FEBRERO</v>
      </c>
      <c r="C1081" s="586">
        <v>24</v>
      </c>
      <c r="D1081" s="586" t="str">
        <f t="shared" si="188"/>
        <v>FEBRERO 2017 / 24</v>
      </c>
      <c r="S1081" s="417"/>
      <c r="AP1081" s="547"/>
    </row>
    <row r="1082" spans="1:49" x14ac:dyDescent="0.25">
      <c r="A1082" s="586">
        <f t="shared" ref="A1082:B1082" si="211">A1081</f>
        <v>2017</v>
      </c>
      <c r="B1082" s="586" t="str">
        <f t="shared" si="211"/>
        <v>FEBRERO</v>
      </c>
      <c r="C1082" s="586">
        <v>25</v>
      </c>
      <c r="D1082" s="586" t="str">
        <f t="shared" si="188"/>
        <v>FEBRERO 2017 / 25</v>
      </c>
      <c r="S1082" s="417"/>
      <c r="AP1082" s="547"/>
    </row>
    <row r="1083" spans="1:49" x14ac:dyDescent="0.25">
      <c r="A1083" s="586">
        <f t="shared" ref="A1083:B1083" si="212">A1082</f>
        <v>2017</v>
      </c>
      <c r="B1083" s="586" t="str">
        <f t="shared" si="212"/>
        <v>FEBRERO</v>
      </c>
      <c r="C1083" s="586">
        <v>26</v>
      </c>
      <c r="D1083" s="586" t="str">
        <f t="shared" si="188"/>
        <v>FEBRERO 2017 / 26</v>
      </c>
      <c r="S1083" s="417"/>
      <c r="AP1083" s="547"/>
    </row>
    <row r="1084" spans="1:49" x14ac:dyDescent="0.25">
      <c r="A1084" s="586">
        <f t="shared" ref="A1084:B1084" si="213">A1083</f>
        <v>2017</v>
      </c>
      <c r="B1084" s="586" t="str">
        <f t="shared" si="213"/>
        <v>FEBRERO</v>
      </c>
      <c r="C1084" s="586">
        <v>27</v>
      </c>
      <c r="D1084" s="586" t="str">
        <f t="shared" si="188"/>
        <v>FEBRERO 2017 / 27</v>
      </c>
      <c r="S1084" s="417"/>
      <c r="AP1084" s="547"/>
    </row>
    <row r="1085" spans="1:49" x14ac:dyDescent="0.25">
      <c r="A1085" s="586">
        <f t="shared" ref="A1085:B1085" si="214">A1084</f>
        <v>2017</v>
      </c>
      <c r="B1085" s="586" t="str">
        <f t="shared" si="214"/>
        <v>FEBRERO</v>
      </c>
      <c r="C1085" s="586">
        <v>28</v>
      </c>
      <c r="D1085" s="586" t="str">
        <f t="shared" si="188"/>
        <v>FEBRERO 2017 / 28</v>
      </c>
      <c r="S1085" s="417"/>
      <c r="AP1085" s="547"/>
    </row>
    <row r="1086" spans="1:49" x14ac:dyDescent="0.25">
      <c r="A1086" s="586">
        <f t="shared" ref="A1086:B1086" si="215">A1085</f>
        <v>2017</v>
      </c>
      <c r="B1086" s="586" t="str">
        <f t="shared" si="215"/>
        <v>FEBRERO</v>
      </c>
      <c r="C1086" s="586">
        <v>29</v>
      </c>
      <c r="D1086" s="586" t="str">
        <f t="shared" si="188"/>
        <v>FEBRERO 2017 / 29</v>
      </c>
      <c r="S1086" s="417"/>
      <c r="AP1086" s="547"/>
    </row>
    <row r="1087" spans="1:49" x14ac:dyDescent="0.25">
      <c r="A1087" s="586">
        <f t="shared" ref="A1087:B1087" si="216">A1086</f>
        <v>2017</v>
      </c>
      <c r="B1087" s="586" t="str">
        <f t="shared" si="216"/>
        <v>FEBRERO</v>
      </c>
      <c r="C1087" s="586">
        <v>30</v>
      </c>
      <c r="D1087" s="586" t="str">
        <f t="shared" si="188"/>
        <v>FEBRERO 2017 / 30</v>
      </c>
      <c r="S1087" s="417"/>
      <c r="AP1087" s="547"/>
    </row>
    <row r="1088" spans="1:49" x14ac:dyDescent="0.25">
      <c r="A1088" s="586">
        <f t="shared" ref="A1088:B1088" si="217">A1087</f>
        <v>2017</v>
      </c>
      <c r="B1088" s="586" t="str">
        <f t="shared" si="217"/>
        <v>FEBRERO</v>
      </c>
      <c r="C1088" s="586">
        <v>31</v>
      </c>
      <c r="D1088" s="586" t="str">
        <f t="shared" si="188"/>
        <v>FEBRERO 2017 / 31</v>
      </c>
      <c r="S1088" s="417"/>
      <c r="AP1088" s="547"/>
    </row>
    <row r="1089" spans="1:73" ht="15.75" x14ac:dyDescent="0.25">
      <c r="A1089" s="206"/>
      <c r="B1089" s="206"/>
      <c r="C1089" s="206"/>
      <c r="D1089" s="708" t="s">
        <v>228</v>
      </c>
      <c r="E1089" s="276">
        <f t="shared" ref="E1089:BP1089" si="218">IFERROR(AVERAGE(E1058:E1088),"")</f>
        <v>5</v>
      </c>
      <c r="F1089" s="276">
        <f t="shared" si="218"/>
        <v>42780.111111111109</v>
      </c>
      <c r="G1089" s="276">
        <f t="shared" si="218"/>
        <v>70871.666666666672</v>
      </c>
      <c r="H1089" s="276" t="str">
        <f t="shared" si="218"/>
        <v/>
      </c>
      <c r="I1089" s="276">
        <f t="shared" si="218"/>
        <v>0.55497777777777779</v>
      </c>
      <c r="J1089" s="276">
        <f t="shared" si="218"/>
        <v>95.111111111111114</v>
      </c>
      <c r="K1089" s="276">
        <f t="shared" si="218"/>
        <v>27.111111111111111</v>
      </c>
      <c r="L1089" s="276">
        <f t="shared" si="218"/>
        <v>1.112222222222222</v>
      </c>
      <c r="M1089" s="276">
        <f t="shared" si="218"/>
        <v>0</v>
      </c>
      <c r="N1089" s="276" t="str">
        <f t="shared" si="218"/>
        <v/>
      </c>
      <c r="O1089" s="276">
        <f t="shared" si="218"/>
        <v>3</v>
      </c>
      <c r="P1089" s="276" t="str">
        <f t="shared" si="218"/>
        <v/>
      </c>
      <c r="Q1089" s="276">
        <f t="shared" si="218"/>
        <v>21230.111111111109</v>
      </c>
      <c r="R1089" s="276">
        <f t="shared" si="218"/>
        <v>0.54444444444444429</v>
      </c>
      <c r="S1089" s="420" t="str">
        <f t="shared" si="218"/>
        <v/>
      </c>
      <c r="T1089" s="276">
        <f t="shared" si="218"/>
        <v>0.52</v>
      </c>
      <c r="U1089" s="276">
        <f t="shared" si="218"/>
        <v>0.56999999999999995</v>
      </c>
      <c r="V1089" s="276">
        <f t="shared" si="218"/>
        <v>80</v>
      </c>
      <c r="W1089" s="276">
        <f t="shared" si="218"/>
        <v>170</v>
      </c>
      <c r="X1089" s="276">
        <f t="shared" si="218"/>
        <v>36</v>
      </c>
      <c r="Y1089" s="276">
        <f t="shared" si="218"/>
        <v>2</v>
      </c>
      <c r="Z1089" s="276">
        <f t="shared" si="218"/>
        <v>3</v>
      </c>
      <c r="AA1089" s="276" t="str">
        <f t="shared" si="218"/>
        <v/>
      </c>
      <c r="AB1089" s="276">
        <f t="shared" si="218"/>
        <v>11.5</v>
      </c>
      <c r="AC1089" s="276">
        <f t="shared" si="218"/>
        <v>42780.545454545456</v>
      </c>
      <c r="AD1089" s="276">
        <f t="shared" si="218"/>
        <v>70891.545454545456</v>
      </c>
      <c r="AE1089" s="276" t="str">
        <f t="shared" si="218"/>
        <v/>
      </c>
      <c r="AF1089" s="276">
        <f t="shared" si="218"/>
        <v>0.56162272727272733</v>
      </c>
      <c r="AG1089" s="276">
        <f t="shared" si="218"/>
        <v>90.86363636363636</v>
      </c>
      <c r="AH1089" s="276">
        <f t="shared" si="218"/>
        <v>34</v>
      </c>
      <c r="AI1089" s="276">
        <f t="shared" si="218"/>
        <v>0.96318181818181803</v>
      </c>
      <c r="AJ1089" s="276">
        <f t="shared" si="218"/>
        <v>0</v>
      </c>
      <c r="AK1089" s="276" t="str">
        <f t="shared" si="218"/>
        <v/>
      </c>
      <c r="AL1089" s="276">
        <f t="shared" si="218"/>
        <v>29</v>
      </c>
      <c r="AM1089" s="276" t="str">
        <f t="shared" si="218"/>
        <v/>
      </c>
      <c r="AN1089" s="276">
        <f t="shared" si="218"/>
        <v>21203.045454545456</v>
      </c>
      <c r="AO1089" s="276">
        <f t="shared" si="218"/>
        <v>0.38818181818181824</v>
      </c>
      <c r="AP1089" s="413" t="str">
        <f t="shared" si="218"/>
        <v/>
      </c>
      <c r="AQ1089" s="276">
        <f t="shared" si="218"/>
        <v>0.51999999999999968</v>
      </c>
      <c r="AR1089" s="276">
        <f t="shared" si="218"/>
        <v>0.57000000000000017</v>
      </c>
      <c r="AS1089" s="276">
        <f t="shared" si="218"/>
        <v>80</v>
      </c>
      <c r="AT1089" s="276">
        <f t="shared" si="218"/>
        <v>170</v>
      </c>
      <c r="AU1089" s="276">
        <f t="shared" si="218"/>
        <v>36</v>
      </c>
      <c r="AV1089" s="276">
        <f t="shared" si="218"/>
        <v>2</v>
      </c>
      <c r="AW1089" s="276">
        <f t="shared" si="218"/>
        <v>3</v>
      </c>
      <c r="AX1089" s="276" t="str">
        <f t="shared" si="218"/>
        <v/>
      </c>
      <c r="AY1089" s="276">
        <f t="shared" si="218"/>
        <v>2</v>
      </c>
      <c r="AZ1089" s="276">
        <f t="shared" si="218"/>
        <v>42744</v>
      </c>
      <c r="BA1089" s="276" t="str">
        <f t="shared" si="218"/>
        <v/>
      </c>
      <c r="BB1089" s="276" t="str">
        <f t="shared" si="218"/>
        <v/>
      </c>
      <c r="BC1089" s="276">
        <f t="shared" si="218"/>
        <v>0.56133333333333335</v>
      </c>
      <c r="BD1089" s="276">
        <f t="shared" si="218"/>
        <v>94</v>
      </c>
      <c r="BE1089" s="276">
        <f t="shared" si="218"/>
        <v>32.9</v>
      </c>
      <c r="BF1089" s="276">
        <f t="shared" si="218"/>
        <v>0.5</v>
      </c>
      <c r="BG1089" s="276">
        <f t="shared" si="218"/>
        <v>0.40000000000000008</v>
      </c>
      <c r="BH1089" s="276">
        <f t="shared" si="218"/>
        <v>0.03</v>
      </c>
      <c r="BI1089" s="276">
        <f t="shared" si="218"/>
        <v>0</v>
      </c>
      <c r="BJ1089" s="276">
        <f t="shared" si="218"/>
        <v>5.0000000000000001E-3</v>
      </c>
      <c r="BK1089" s="276" t="str">
        <f t="shared" si="218"/>
        <v/>
      </c>
      <c r="BL1089" s="276">
        <f t="shared" si="218"/>
        <v>21327.333333333332</v>
      </c>
      <c r="BM1089" s="276">
        <f t="shared" si="218"/>
        <v>0.3</v>
      </c>
      <c r="BN1089" s="426" t="str">
        <f t="shared" si="218"/>
        <v/>
      </c>
      <c r="BO1089" s="276">
        <f t="shared" si="218"/>
        <v>0.52</v>
      </c>
      <c r="BP1089" s="276">
        <f t="shared" si="218"/>
        <v>0.56999999999999995</v>
      </c>
      <c r="BQ1089" s="276">
        <f t="shared" ref="BQ1089:BU1089" si="219">IFERROR(AVERAGE(BQ1058:BQ1088),"")</f>
        <v>80</v>
      </c>
      <c r="BR1089" s="276">
        <f t="shared" si="219"/>
        <v>170</v>
      </c>
      <c r="BS1089" s="276">
        <f t="shared" si="219"/>
        <v>36</v>
      </c>
      <c r="BT1089" s="276">
        <f t="shared" si="219"/>
        <v>2</v>
      </c>
      <c r="BU1089" s="276">
        <f t="shared" si="219"/>
        <v>3</v>
      </c>
    </row>
    <row r="1090" spans="1:73" x14ac:dyDescent="0.25">
      <c r="A1090" s="586">
        <v>2017</v>
      </c>
      <c r="B1090" s="586" t="s">
        <v>241</v>
      </c>
      <c r="C1090" s="586">
        <v>1</v>
      </c>
      <c r="D1090" s="586" t="str">
        <f t="shared" ref="D1090:D1120" si="220">B1090&amp;" "&amp;A1090&amp;" / "&amp;C1090</f>
        <v>MARZO 2017 / 1</v>
      </c>
      <c r="E1090" s="44">
        <v>1</v>
      </c>
      <c r="F1090" s="44">
        <v>42795</v>
      </c>
      <c r="G1090" s="44">
        <v>890000071285</v>
      </c>
      <c r="H1090" s="44" t="s">
        <v>22</v>
      </c>
      <c r="I1090" s="44">
        <v>0.5534</v>
      </c>
      <c r="J1090" s="44">
        <v>108</v>
      </c>
      <c r="K1090" s="44">
        <v>20</v>
      </c>
      <c r="L1090" s="44">
        <v>0.59</v>
      </c>
      <c r="M1090" s="44">
        <v>0</v>
      </c>
      <c r="N1090" s="44" t="s">
        <v>20</v>
      </c>
      <c r="O1090" s="44">
        <v>3</v>
      </c>
      <c r="P1090" s="44" t="s">
        <v>561</v>
      </c>
      <c r="Q1090" s="44">
        <v>21193</v>
      </c>
      <c r="R1090" s="44">
        <v>0.57999999999999996</v>
      </c>
      <c r="S1090" s="417"/>
      <c r="T1090" s="44">
        <v>0.52</v>
      </c>
      <c r="U1090" s="44">
        <v>0.56999999999999995</v>
      </c>
      <c r="V1090" s="44">
        <v>80</v>
      </c>
      <c r="W1090" s="44">
        <v>170</v>
      </c>
      <c r="X1090" s="44">
        <v>36</v>
      </c>
      <c r="Y1090" s="44">
        <v>2</v>
      </c>
      <c r="Z1090" s="44">
        <v>3</v>
      </c>
      <c r="AB1090" s="44">
        <v>1</v>
      </c>
      <c r="AC1090" s="44">
        <v>42795</v>
      </c>
      <c r="AD1090" s="44">
        <v>890000071296</v>
      </c>
      <c r="AE1090" s="44" t="s">
        <v>564</v>
      </c>
      <c r="AF1090" s="44">
        <v>0.55840000000000001</v>
      </c>
      <c r="AG1090" s="44">
        <v>97</v>
      </c>
      <c r="AH1090" s="44">
        <v>34</v>
      </c>
      <c r="AI1090" s="44">
        <v>0.96</v>
      </c>
      <c r="AJ1090" s="44">
        <v>0</v>
      </c>
      <c r="AK1090" s="44" t="s">
        <v>20</v>
      </c>
      <c r="AL1090" s="44">
        <v>29</v>
      </c>
      <c r="AM1090" s="44" t="s">
        <v>37</v>
      </c>
      <c r="AN1090" s="44">
        <v>21214</v>
      </c>
      <c r="AO1090" s="44">
        <v>0.66</v>
      </c>
      <c r="AP1090" s="547"/>
      <c r="AQ1090" s="44">
        <v>0.52</v>
      </c>
      <c r="AR1090" s="44">
        <v>0.56999999999999995</v>
      </c>
      <c r="AS1090" s="44">
        <v>80</v>
      </c>
      <c r="AT1090" s="44">
        <v>170</v>
      </c>
      <c r="AU1090" s="44">
        <v>36</v>
      </c>
      <c r="AV1090" s="44">
        <v>2</v>
      </c>
      <c r="AW1090" s="44">
        <v>3</v>
      </c>
      <c r="AY1090" s="44">
        <v>1</v>
      </c>
      <c r="AZ1090" s="44">
        <v>42435</v>
      </c>
      <c r="BC1090" s="44">
        <v>0.56499999999999995</v>
      </c>
      <c r="BD1090" s="44">
        <v>80</v>
      </c>
      <c r="BE1090" s="44">
        <v>32.72</v>
      </c>
      <c r="BF1090" s="44">
        <v>0.4</v>
      </c>
      <c r="BG1090" s="44">
        <v>0.4</v>
      </c>
      <c r="BH1090" s="44">
        <v>0.01</v>
      </c>
      <c r="BI1090" s="44">
        <v>0</v>
      </c>
      <c r="BJ1090" s="44">
        <v>5.0000000000000001E-3</v>
      </c>
      <c r="BK1090" s="44" t="s">
        <v>37</v>
      </c>
      <c r="BL1090" s="44">
        <v>21120</v>
      </c>
      <c r="BM1090" s="44">
        <v>0.5</v>
      </c>
      <c r="BO1090" s="44">
        <v>0.52</v>
      </c>
      <c r="BP1090" s="44">
        <v>0.56999999999999995</v>
      </c>
      <c r="BQ1090" s="44">
        <v>80</v>
      </c>
      <c r="BR1090" s="44">
        <v>170</v>
      </c>
      <c r="BS1090" s="44">
        <v>36</v>
      </c>
      <c r="BT1090" s="44">
        <v>2</v>
      </c>
      <c r="BU1090" s="44">
        <v>3</v>
      </c>
    </row>
    <row r="1091" spans="1:73" x14ac:dyDescent="0.25">
      <c r="A1091" s="586">
        <f>A1090</f>
        <v>2017</v>
      </c>
      <c r="B1091" s="586" t="str">
        <f>B1090</f>
        <v>MARZO</v>
      </c>
      <c r="C1091" s="586">
        <v>2</v>
      </c>
      <c r="D1091" s="586" t="str">
        <f t="shared" si="220"/>
        <v>MARZO 2017 / 2</v>
      </c>
      <c r="E1091" s="44">
        <v>2</v>
      </c>
      <c r="F1091" s="44">
        <v>42799</v>
      </c>
      <c r="G1091" s="44">
        <v>890000071373</v>
      </c>
      <c r="H1091" s="44" t="s">
        <v>19</v>
      </c>
      <c r="I1091" s="44">
        <v>0.55359999999999998</v>
      </c>
      <c r="J1091" s="44">
        <v>96</v>
      </c>
      <c r="K1091" s="44">
        <v>20</v>
      </c>
      <c r="L1091" s="44">
        <v>0.72</v>
      </c>
      <c r="M1091" s="44">
        <v>0</v>
      </c>
      <c r="N1091" s="44" t="s">
        <v>20</v>
      </c>
      <c r="O1091" s="44">
        <v>3</v>
      </c>
      <c r="P1091" s="44" t="s">
        <v>561</v>
      </c>
      <c r="Q1091" s="44">
        <v>21248</v>
      </c>
      <c r="R1091" s="44">
        <v>0.53</v>
      </c>
      <c r="S1091" s="417"/>
      <c r="T1091" s="44">
        <v>0.52</v>
      </c>
      <c r="U1091" s="44">
        <v>0.56999999999999995</v>
      </c>
      <c r="V1091" s="44">
        <v>80</v>
      </c>
      <c r="W1091" s="44">
        <v>170</v>
      </c>
      <c r="X1091" s="44">
        <v>36</v>
      </c>
      <c r="Y1091" s="44">
        <v>2</v>
      </c>
      <c r="Z1091" s="44">
        <v>3</v>
      </c>
      <c r="AB1091" s="44">
        <v>2</v>
      </c>
      <c r="AC1091" s="44">
        <v>42796</v>
      </c>
      <c r="AD1091" s="44">
        <v>890000071322</v>
      </c>
      <c r="AE1091" s="44" t="s">
        <v>565</v>
      </c>
      <c r="AF1091" s="44">
        <v>0.55889999999999995</v>
      </c>
      <c r="AG1091" s="44">
        <v>96</v>
      </c>
      <c r="AH1091" s="44">
        <v>34</v>
      </c>
      <c r="AI1091" s="44">
        <v>0.99</v>
      </c>
      <c r="AJ1091" s="44">
        <v>0</v>
      </c>
      <c r="AK1091" s="44" t="s">
        <v>20</v>
      </c>
      <c r="AL1091" s="44">
        <v>29</v>
      </c>
      <c r="AM1091" s="44" t="s">
        <v>37</v>
      </c>
      <c r="AN1091" s="44">
        <v>21212</v>
      </c>
      <c r="AO1091" s="44">
        <v>0.62</v>
      </c>
      <c r="AP1091" s="547"/>
      <c r="AQ1091" s="44">
        <v>0.52</v>
      </c>
      <c r="AR1091" s="44">
        <v>0.56999999999999995</v>
      </c>
      <c r="AS1091" s="44">
        <v>80</v>
      </c>
      <c r="AT1091" s="44">
        <v>170</v>
      </c>
      <c r="AU1091" s="44">
        <v>36</v>
      </c>
      <c r="AV1091" s="44">
        <v>2</v>
      </c>
      <c r="AW1091" s="44">
        <v>3</v>
      </c>
      <c r="AY1091" s="44">
        <v>2</v>
      </c>
      <c r="AZ1091" s="44">
        <v>42810</v>
      </c>
      <c r="BC1091" s="44">
        <v>0.56100000000000005</v>
      </c>
      <c r="BD1091" s="44">
        <v>84</v>
      </c>
      <c r="BE1091" s="44">
        <v>32.54</v>
      </c>
      <c r="BF1091" s="44">
        <v>0.3</v>
      </c>
      <c r="BG1091" s="44">
        <v>0.22</v>
      </c>
      <c r="BH1091" s="44">
        <v>0.01</v>
      </c>
      <c r="BI1091" s="44">
        <v>0</v>
      </c>
      <c r="BJ1091" s="44">
        <v>5.0000000000000001E-3</v>
      </c>
      <c r="BK1091" s="44" t="s">
        <v>37</v>
      </c>
      <c r="BL1091" s="44">
        <v>21254</v>
      </c>
      <c r="BM1091" s="44">
        <v>0.48</v>
      </c>
      <c r="BO1091" s="44">
        <v>0.52</v>
      </c>
      <c r="BP1091" s="44">
        <v>0.56999999999999995</v>
      </c>
      <c r="BQ1091" s="44">
        <v>80</v>
      </c>
      <c r="BR1091" s="44">
        <v>170</v>
      </c>
      <c r="BS1091" s="44">
        <v>36</v>
      </c>
      <c r="BT1091" s="44">
        <v>2</v>
      </c>
      <c r="BU1091" s="44">
        <v>3</v>
      </c>
    </row>
    <row r="1092" spans="1:73" x14ac:dyDescent="0.25">
      <c r="A1092" s="586">
        <f t="shared" ref="A1092:B1092" si="221">A1091</f>
        <v>2017</v>
      </c>
      <c r="B1092" s="586" t="str">
        <f t="shared" si="221"/>
        <v>MARZO</v>
      </c>
      <c r="C1092" s="586">
        <v>3</v>
      </c>
      <c r="D1092" s="586" t="str">
        <f t="shared" si="220"/>
        <v>MARZO 2017 / 3</v>
      </c>
      <c r="E1092" s="44">
        <v>3</v>
      </c>
      <c r="F1092" s="44">
        <v>42802</v>
      </c>
      <c r="G1092" s="44">
        <v>890000071437</v>
      </c>
      <c r="H1092" s="44" t="s">
        <v>19</v>
      </c>
      <c r="I1092" s="44">
        <v>0.55379999999999996</v>
      </c>
      <c r="J1092" s="44">
        <v>90</v>
      </c>
      <c r="K1092" s="44">
        <v>28</v>
      </c>
      <c r="L1092" s="44">
        <v>0.73</v>
      </c>
      <c r="M1092" s="44">
        <v>0</v>
      </c>
      <c r="N1092" s="44" t="s">
        <v>20</v>
      </c>
      <c r="O1092" s="44">
        <v>3</v>
      </c>
      <c r="P1092" s="44" t="s">
        <v>561</v>
      </c>
      <c r="Q1092" s="44">
        <v>21247</v>
      </c>
      <c r="R1092" s="44">
        <v>0.53</v>
      </c>
      <c r="S1092" s="417"/>
      <c r="T1092" s="44">
        <v>0.52</v>
      </c>
      <c r="U1092" s="44">
        <v>0.56999999999999995</v>
      </c>
      <c r="V1092" s="44">
        <v>80</v>
      </c>
      <c r="W1092" s="44">
        <v>170</v>
      </c>
      <c r="X1092" s="44">
        <v>36</v>
      </c>
      <c r="Y1092" s="44">
        <v>2</v>
      </c>
      <c r="Z1092" s="44">
        <v>3</v>
      </c>
      <c r="AB1092" s="44">
        <v>3</v>
      </c>
      <c r="AC1092" s="44">
        <v>42798</v>
      </c>
      <c r="AD1092" s="44">
        <v>890000071362</v>
      </c>
      <c r="AE1092" s="44" t="s">
        <v>566</v>
      </c>
      <c r="AF1092" s="44">
        <v>0.55889999999999995</v>
      </c>
      <c r="AG1092" s="44">
        <v>96</v>
      </c>
      <c r="AH1092" s="44">
        <v>34</v>
      </c>
      <c r="AI1092" s="44">
        <v>0.95</v>
      </c>
      <c r="AJ1092" s="44">
        <v>0</v>
      </c>
      <c r="AK1092" s="44" t="s">
        <v>20</v>
      </c>
      <c r="AL1092" s="44">
        <v>29</v>
      </c>
      <c r="AM1092" s="44" t="s">
        <v>37</v>
      </c>
      <c r="AN1092" s="44">
        <v>21210</v>
      </c>
      <c r="AO1092" s="44">
        <v>0.71</v>
      </c>
      <c r="AP1092" s="547"/>
      <c r="AQ1092" s="44">
        <v>0.52</v>
      </c>
      <c r="AR1092" s="44">
        <v>0.56999999999999995</v>
      </c>
      <c r="AS1092" s="44">
        <v>80</v>
      </c>
      <c r="AT1092" s="44">
        <v>170</v>
      </c>
      <c r="AU1092" s="44">
        <v>36</v>
      </c>
      <c r="AV1092" s="44">
        <v>2</v>
      </c>
      <c r="AW1092" s="44">
        <v>3</v>
      </c>
      <c r="AY1092" s="44">
        <v>3</v>
      </c>
      <c r="AZ1092" s="44">
        <v>42814</v>
      </c>
      <c r="BC1092" s="44">
        <v>0.56100000000000005</v>
      </c>
      <c r="BD1092" s="44">
        <v>90</v>
      </c>
      <c r="BE1092" s="44">
        <v>32.54</v>
      </c>
      <c r="BF1092" s="44">
        <v>0.3</v>
      </c>
      <c r="BG1092" s="44">
        <v>0.65</v>
      </c>
      <c r="BH1092" s="44">
        <v>0.01</v>
      </c>
      <c r="BI1092" s="44">
        <v>0</v>
      </c>
      <c r="BJ1092" s="44">
        <v>5.0000000000000001E-3</v>
      </c>
      <c r="BK1092" s="44" t="s">
        <v>37</v>
      </c>
      <c r="BL1092" s="44">
        <v>21226</v>
      </c>
      <c r="BM1092" s="44">
        <v>0.23</v>
      </c>
      <c r="BO1092" s="44">
        <v>0.52</v>
      </c>
      <c r="BP1092" s="44">
        <v>0.56999999999999995</v>
      </c>
      <c r="BQ1092" s="44">
        <v>80</v>
      </c>
      <c r="BR1092" s="44">
        <v>170</v>
      </c>
      <c r="BS1092" s="44">
        <v>36</v>
      </c>
      <c r="BT1092" s="44">
        <v>2</v>
      </c>
      <c r="BU1092" s="44">
        <v>3</v>
      </c>
    </row>
    <row r="1093" spans="1:73" x14ac:dyDescent="0.25">
      <c r="A1093" s="586">
        <f t="shared" ref="A1093:B1093" si="222">A1092</f>
        <v>2017</v>
      </c>
      <c r="B1093" s="586" t="str">
        <f t="shared" si="222"/>
        <v>MARZO</v>
      </c>
      <c r="C1093" s="586">
        <v>4</v>
      </c>
      <c r="D1093" s="586" t="str">
        <f t="shared" si="220"/>
        <v>MARZO 2017 / 4</v>
      </c>
      <c r="E1093" s="44">
        <v>4</v>
      </c>
      <c r="F1093" s="44">
        <v>42805</v>
      </c>
      <c r="G1093" s="44">
        <v>890000071533</v>
      </c>
      <c r="H1093" s="44" t="s">
        <v>562</v>
      </c>
      <c r="I1093" s="44">
        <v>0.55379999999999996</v>
      </c>
      <c r="J1093" s="44">
        <v>95</v>
      </c>
      <c r="K1093" s="44">
        <v>28</v>
      </c>
      <c r="L1093" s="44">
        <v>0.62</v>
      </c>
      <c r="M1093" s="44">
        <v>0</v>
      </c>
      <c r="N1093" s="44" t="s">
        <v>20</v>
      </c>
      <c r="O1093" s="44">
        <v>3</v>
      </c>
      <c r="P1093" s="44" t="s">
        <v>561</v>
      </c>
      <c r="Q1093" s="44">
        <v>21247</v>
      </c>
      <c r="R1093" s="44">
        <v>0.53</v>
      </c>
      <c r="S1093" s="417"/>
      <c r="T1093" s="44">
        <v>0.52</v>
      </c>
      <c r="U1093" s="44">
        <v>0.56999999999999995</v>
      </c>
      <c r="V1093" s="44">
        <v>80</v>
      </c>
      <c r="W1093" s="44">
        <v>170</v>
      </c>
      <c r="X1093" s="44">
        <v>36</v>
      </c>
      <c r="Y1093" s="44">
        <v>2</v>
      </c>
      <c r="Z1093" s="44">
        <v>3</v>
      </c>
      <c r="AB1093" s="44">
        <v>4</v>
      </c>
      <c r="AC1093" s="44">
        <v>42800</v>
      </c>
      <c r="AD1093" s="44">
        <v>890000071400</v>
      </c>
      <c r="AE1093" s="44" t="s">
        <v>565</v>
      </c>
      <c r="AF1093" s="44">
        <v>0.55779999999999996</v>
      </c>
      <c r="AG1093" s="44">
        <v>100</v>
      </c>
      <c r="AH1093" s="44">
        <v>34</v>
      </c>
      <c r="AI1093" s="44">
        <v>0.9</v>
      </c>
      <c r="AJ1093" s="44">
        <v>0</v>
      </c>
      <c r="AK1093" s="44" t="s">
        <v>20</v>
      </c>
      <c r="AL1093" s="44">
        <v>29</v>
      </c>
      <c r="AM1093" s="44" t="s">
        <v>37</v>
      </c>
      <c r="AN1093" s="44">
        <v>21209</v>
      </c>
      <c r="AO1093" s="44">
        <v>1.1100000000000001</v>
      </c>
      <c r="AP1093" s="547"/>
      <c r="AQ1093" s="44">
        <v>0.52</v>
      </c>
      <c r="AR1093" s="44">
        <v>0.56999999999999995</v>
      </c>
      <c r="AS1093" s="44">
        <v>80</v>
      </c>
      <c r="AT1093" s="44">
        <v>170</v>
      </c>
      <c r="AU1093" s="44">
        <v>36</v>
      </c>
      <c r="AV1093" s="44">
        <v>2</v>
      </c>
      <c r="AW1093" s="44">
        <v>3</v>
      </c>
      <c r="AY1093" s="44">
        <v>4</v>
      </c>
      <c r="AZ1093" s="44">
        <v>42821</v>
      </c>
      <c r="BC1093" s="44">
        <v>0.55800000000000005</v>
      </c>
      <c r="BD1093" s="44">
        <v>96</v>
      </c>
      <c r="BE1093" s="44">
        <v>32.54</v>
      </c>
      <c r="BF1093" s="44">
        <v>0.3</v>
      </c>
      <c r="BG1093" s="44">
        <v>0.67</v>
      </c>
      <c r="BH1093" s="44">
        <v>0.01</v>
      </c>
      <c r="BI1093" s="44">
        <v>0</v>
      </c>
      <c r="BJ1093" s="44">
        <v>5.0000000000000001E-3</v>
      </c>
      <c r="BK1093" s="44" t="s">
        <v>37</v>
      </c>
      <c r="BL1093" s="44">
        <v>21220</v>
      </c>
      <c r="BM1093" s="44">
        <v>0.21</v>
      </c>
      <c r="BO1093" s="44">
        <v>0.52</v>
      </c>
      <c r="BP1093" s="44">
        <v>0.56999999999999995</v>
      </c>
      <c r="BQ1093" s="44">
        <v>80</v>
      </c>
      <c r="BR1093" s="44">
        <v>170</v>
      </c>
      <c r="BS1093" s="44">
        <v>36</v>
      </c>
      <c r="BT1093" s="44">
        <v>2</v>
      </c>
      <c r="BU1093" s="44">
        <v>3</v>
      </c>
    </row>
    <row r="1094" spans="1:73" x14ac:dyDescent="0.25">
      <c r="A1094" s="586">
        <f t="shared" ref="A1094:B1094" si="223">A1093</f>
        <v>2017</v>
      </c>
      <c r="B1094" s="586" t="str">
        <f t="shared" si="223"/>
        <v>MARZO</v>
      </c>
      <c r="C1094" s="586">
        <v>5</v>
      </c>
      <c r="D1094" s="586" t="str">
        <f t="shared" si="220"/>
        <v>MARZO 2017 / 5</v>
      </c>
      <c r="E1094" s="44">
        <v>5</v>
      </c>
      <c r="F1094" s="44">
        <v>42808</v>
      </c>
      <c r="G1094" s="44">
        <v>890000071580</v>
      </c>
      <c r="H1094" s="44" t="s">
        <v>19</v>
      </c>
      <c r="I1094" s="44">
        <v>0.55459999999999998</v>
      </c>
      <c r="J1094" s="44">
        <v>94</v>
      </c>
      <c r="K1094" s="44">
        <v>28</v>
      </c>
      <c r="L1094" s="44">
        <v>0.7</v>
      </c>
      <c r="M1094" s="44">
        <v>0</v>
      </c>
      <c r="N1094" s="44" t="s">
        <v>20</v>
      </c>
      <c r="O1094" s="44">
        <v>3</v>
      </c>
      <c r="P1094" s="44" t="s">
        <v>561</v>
      </c>
      <c r="Q1094" s="44">
        <v>21252</v>
      </c>
      <c r="R1094" s="44">
        <v>0.47</v>
      </c>
      <c r="S1094" s="417"/>
      <c r="T1094" s="44">
        <v>0.52</v>
      </c>
      <c r="U1094" s="44">
        <v>0.56999999999999995</v>
      </c>
      <c r="V1094" s="44">
        <v>80</v>
      </c>
      <c r="W1094" s="44">
        <v>170</v>
      </c>
      <c r="X1094" s="44">
        <v>36</v>
      </c>
      <c r="Y1094" s="44">
        <v>2</v>
      </c>
      <c r="Z1094" s="44">
        <v>3</v>
      </c>
      <c r="AB1094" s="44">
        <v>5</v>
      </c>
      <c r="AC1094" s="44">
        <v>42801</v>
      </c>
      <c r="AD1094" s="44">
        <v>890000071421</v>
      </c>
      <c r="AE1094" s="44" t="s">
        <v>567</v>
      </c>
      <c r="AF1094" s="44">
        <v>0.55789999999999995</v>
      </c>
      <c r="AG1094" s="44">
        <v>99</v>
      </c>
      <c r="AH1094" s="44">
        <v>34</v>
      </c>
      <c r="AI1094" s="44">
        <v>0.88</v>
      </c>
      <c r="AJ1094" s="44">
        <v>0</v>
      </c>
      <c r="AK1094" s="44" t="s">
        <v>20</v>
      </c>
      <c r="AL1094" s="44">
        <v>29</v>
      </c>
      <c r="AM1094" s="44" t="s">
        <v>37</v>
      </c>
      <c r="AN1094" s="44">
        <v>21210</v>
      </c>
      <c r="AO1094" s="44">
        <v>1.03</v>
      </c>
      <c r="AP1094" s="547"/>
      <c r="AQ1094" s="44">
        <v>0.52</v>
      </c>
      <c r="AR1094" s="44">
        <v>0.56999999999999995</v>
      </c>
      <c r="AS1094" s="44">
        <v>80</v>
      </c>
      <c r="AT1094" s="44">
        <v>170</v>
      </c>
      <c r="AU1094" s="44">
        <v>36</v>
      </c>
      <c r="AV1094" s="44">
        <v>2</v>
      </c>
      <c r="AW1094" s="44">
        <v>3</v>
      </c>
    </row>
    <row r="1095" spans="1:73" x14ac:dyDescent="0.25">
      <c r="A1095" s="586">
        <f t="shared" ref="A1095:B1095" si="224">A1094</f>
        <v>2017</v>
      </c>
      <c r="B1095" s="586" t="str">
        <f t="shared" si="224"/>
        <v>MARZO</v>
      </c>
      <c r="C1095" s="586">
        <v>6</v>
      </c>
      <c r="D1095" s="586" t="str">
        <f t="shared" si="220"/>
        <v>MARZO 2017 / 6</v>
      </c>
      <c r="E1095" s="44">
        <v>6</v>
      </c>
      <c r="F1095" s="44">
        <v>42811</v>
      </c>
      <c r="G1095" s="44">
        <v>890000071660</v>
      </c>
      <c r="H1095" s="44" t="s">
        <v>562</v>
      </c>
      <c r="I1095" s="44">
        <v>0.5544</v>
      </c>
      <c r="J1095" s="44">
        <v>90</v>
      </c>
      <c r="K1095" s="44">
        <v>28</v>
      </c>
      <c r="L1095" s="44">
        <v>0.73</v>
      </c>
      <c r="M1095" s="44">
        <v>0</v>
      </c>
      <c r="N1095" s="44" t="s">
        <v>20</v>
      </c>
      <c r="O1095" s="44">
        <v>3</v>
      </c>
      <c r="P1095" s="44" t="s">
        <v>561</v>
      </c>
      <c r="Q1095" s="44">
        <v>21178</v>
      </c>
      <c r="R1095" s="44">
        <v>0.51</v>
      </c>
      <c r="S1095" s="417"/>
      <c r="T1095" s="44">
        <v>0.52</v>
      </c>
      <c r="U1095" s="44">
        <v>0.56999999999999995</v>
      </c>
      <c r="V1095" s="44">
        <v>80</v>
      </c>
      <c r="W1095" s="44">
        <v>170</v>
      </c>
      <c r="X1095" s="44">
        <v>36</v>
      </c>
      <c r="Y1095" s="44">
        <v>2</v>
      </c>
      <c r="Z1095" s="44">
        <v>3</v>
      </c>
      <c r="AB1095" s="44">
        <v>6</v>
      </c>
      <c r="AC1095" s="44">
        <v>42802</v>
      </c>
      <c r="AD1095" s="44">
        <v>890000071441</v>
      </c>
      <c r="AE1095" s="44" t="s">
        <v>565</v>
      </c>
      <c r="AF1095" s="44">
        <v>0.55959999999999999</v>
      </c>
      <c r="AG1095" s="44">
        <v>95</v>
      </c>
      <c r="AH1095" s="44">
        <v>34</v>
      </c>
      <c r="AI1095" s="44">
        <v>0.83</v>
      </c>
      <c r="AJ1095" s="44">
        <v>0</v>
      </c>
      <c r="AK1095" s="44" t="s">
        <v>20</v>
      </c>
      <c r="AL1095" s="44">
        <v>29</v>
      </c>
      <c r="AM1095" s="44" t="s">
        <v>37</v>
      </c>
      <c r="AN1095" s="44">
        <v>21210</v>
      </c>
      <c r="AO1095" s="44">
        <v>0.56999999999999995</v>
      </c>
      <c r="AP1095" s="547"/>
      <c r="AQ1095" s="44">
        <v>0.52</v>
      </c>
      <c r="AR1095" s="44">
        <v>0.56999999999999995</v>
      </c>
      <c r="AS1095" s="44">
        <v>80</v>
      </c>
      <c r="AT1095" s="44">
        <v>170</v>
      </c>
      <c r="AU1095" s="44">
        <v>36</v>
      </c>
      <c r="AV1095" s="44">
        <v>2</v>
      </c>
      <c r="AW1095" s="44">
        <v>3</v>
      </c>
    </row>
    <row r="1096" spans="1:73" x14ac:dyDescent="0.25">
      <c r="A1096" s="586">
        <f t="shared" ref="A1096:B1096" si="225">A1095</f>
        <v>2017</v>
      </c>
      <c r="B1096" s="586" t="str">
        <f t="shared" si="225"/>
        <v>MARZO</v>
      </c>
      <c r="C1096" s="586">
        <v>7</v>
      </c>
      <c r="D1096" s="586" t="str">
        <f t="shared" si="220"/>
        <v>MARZO 2017 / 7</v>
      </c>
      <c r="E1096" s="44">
        <v>7</v>
      </c>
      <c r="F1096" s="44">
        <v>42813</v>
      </c>
      <c r="G1096" s="44">
        <v>890000071700</v>
      </c>
      <c r="H1096" s="44" t="s">
        <v>22</v>
      </c>
      <c r="I1096" s="44">
        <v>0.55449999999999999</v>
      </c>
      <c r="J1096" s="44">
        <v>107</v>
      </c>
      <c r="K1096" s="44">
        <v>28</v>
      </c>
      <c r="L1096" s="44">
        <v>0.8</v>
      </c>
      <c r="M1096" s="44">
        <v>0</v>
      </c>
      <c r="N1096" s="44" t="s">
        <v>20</v>
      </c>
      <c r="O1096" s="44">
        <v>3</v>
      </c>
      <c r="P1096" s="44" t="s">
        <v>561</v>
      </c>
      <c r="Q1096" s="44">
        <v>21214</v>
      </c>
      <c r="R1096" s="44">
        <v>0.52</v>
      </c>
      <c r="S1096" s="417"/>
      <c r="T1096" s="44">
        <v>0.52</v>
      </c>
      <c r="U1096" s="44">
        <v>0.56999999999999995</v>
      </c>
      <c r="V1096" s="44">
        <v>80</v>
      </c>
      <c r="W1096" s="44">
        <v>170</v>
      </c>
      <c r="X1096" s="44">
        <v>36</v>
      </c>
      <c r="Y1096" s="44">
        <v>2</v>
      </c>
      <c r="Z1096" s="44">
        <v>3</v>
      </c>
      <c r="AB1096" s="44">
        <v>7</v>
      </c>
      <c r="AC1096" s="44">
        <v>42804</v>
      </c>
      <c r="AD1096" s="44">
        <v>890000071509</v>
      </c>
      <c r="AE1096" s="44" t="s">
        <v>564</v>
      </c>
      <c r="AF1096" s="44">
        <v>0.55830000000000002</v>
      </c>
      <c r="AG1096" s="44">
        <v>97</v>
      </c>
      <c r="AH1096" s="44">
        <v>34</v>
      </c>
      <c r="AI1096" s="44">
        <v>0.98</v>
      </c>
      <c r="AJ1096" s="44">
        <v>0</v>
      </c>
      <c r="AK1096" s="44" t="s">
        <v>20</v>
      </c>
      <c r="AL1096" s="44">
        <v>29</v>
      </c>
      <c r="AM1096" s="44" t="s">
        <v>37</v>
      </c>
      <c r="AN1096" s="44">
        <v>21218</v>
      </c>
      <c r="AO1096" s="44">
        <v>0.48</v>
      </c>
      <c r="AP1096" s="547"/>
      <c r="AQ1096" s="44">
        <v>0.52</v>
      </c>
      <c r="AR1096" s="44">
        <v>0.56999999999999995</v>
      </c>
      <c r="AS1096" s="44">
        <v>80</v>
      </c>
      <c r="AT1096" s="44">
        <v>170</v>
      </c>
      <c r="AU1096" s="44">
        <v>36</v>
      </c>
      <c r="AV1096" s="44">
        <v>2</v>
      </c>
      <c r="AW1096" s="44">
        <v>3</v>
      </c>
    </row>
    <row r="1097" spans="1:73" x14ac:dyDescent="0.25">
      <c r="A1097" s="586">
        <f t="shared" ref="A1097:B1097" si="226">A1096</f>
        <v>2017</v>
      </c>
      <c r="B1097" s="586" t="str">
        <f t="shared" si="226"/>
        <v>MARZO</v>
      </c>
      <c r="C1097" s="586">
        <v>8</v>
      </c>
      <c r="D1097" s="586" t="str">
        <f t="shared" si="220"/>
        <v>MARZO 2017 / 8</v>
      </c>
      <c r="E1097" s="44">
        <v>8</v>
      </c>
      <c r="F1097" s="44">
        <v>42817</v>
      </c>
      <c r="G1097" s="44">
        <v>890000071787</v>
      </c>
      <c r="H1097" s="44" t="s">
        <v>563</v>
      </c>
      <c r="I1097" s="44">
        <v>0.55489999999999995</v>
      </c>
      <c r="J1097" s="44">
        <v>91</v>
      </c>
      <c r="K1097" s="44">
        <v>28</v>
      </c>
      <c r="L1097" s="44">
        <v>0.73</v>
      </c>
      <c r="M1097" s="44">
        <v>0</v>
      </c>
      <c r="N1097" s="44" t="s">
        <v>20</v>
      </c>
      <c r="O1097" s="44">
        <v>3</v>
      </c>
      <c r="P1097" s="44" t="s">
        <v>561</v>
      </c>
      <c r="Q1097" s="44">
        <v>21240</v>
      </c>
      <c r="R1097" s="44">
        <v>0.47</v>
      </c>
      <c r="S1097" s="417"/>
      <c r="T1097" s="44">
        <v>0.52</v>
      </c>
      <c r="U1097" s="44">
        <v>0.56999999999999995</v>
      </c>
      <c r="V1097" s="44">
        <v>80</v>
      </c>
      <c r="W1097" s="44">
        <v>170</v>
      </c>
      <c r="X1097" s="44">
        <v>36</v>
      </c>
      <c r="Y1097" s="44">
        <v>2</v>
      </c>
      <c r="Z1097" s="44">
        <v>3</v>
      </c>
      <c r="AB1097" s="44">
        <v>8</v>
      </c>
      <c r="AC1097" s="44">
        <v>42806</v>
      </c>
      <c r="AD1097" s="44">
        <v>890000071538</v>
      </c>
      <c r="AE1097" s="44" t="s">
        <v>565</v>
      </c>
      <c r="AF1097" s="44">
        <v>0.5605</v>
      </c>
      <c r="AG1097" s="44">
        <v>93</v>
      </c>
      <c r="AH1097" s="44">
        <v>34</v>
      </c>
      <c r="AI1097" s="44">
        <v>0.91</v>
      </c>
      <c r="AJ1097" s="44">
        <v>0</v>
      </c>
      <c r="AK1097" s="44" t="s">
        <v>20</v>
      </c>
      <c r="AL1097" s="44">
        <v>29</v>
      </c>
      <c r="AM1097" s="44" t="s">
        <v>37</v>
      </c>
      <c r="AN1097" s="44">
        <v>21205</v>
      </c>
      <c r="AO1097" s="44">
        <v>0.53</v>
      </c>
      <c r="AP1097" s="547"/>
      <c r="AQ1097" s="44">
        <v>0.52</v>
      </c>
      <c r="AR1097" s="44">
        <v>0.56999999999999995</v>
      </c>
      <c r="AS1097" s="44">
        <v>80</v>
      </c>
      <c r="AT1097" s="44">
        <v>170</v>
      </c>
      <c r="AU1097" s="44">
        <v>36</v>
      </c>
      <c r="AV1097" s="44">
        <v>2</v>
      </c>
      <c r="AW1097" s="44">
        <v>3</v>
      </c>
    </row>
    <row r="1098" spans="1:73" x14ac:dyDescent="0.25">
      <c r="A1098" s="586">
        <f t="shared" ref="A1098:B1098" si="227">A1097</f>
        <v>2017</v>
      </c>
      <c r="B1098" s="586" t="str">
        <f t="shared" si="227"/>
        <v>MARZO</v>
      </c>
      <c r="C1098" s="586">
        <v>9</v>
      </c>
      <c r="D1098" s="586" t="str">
        <f t="shared" si="220"/>
        <v>MARZO 2017 / 9</v>
      </c>
      <c r="E1098" s="44">
        <v>9</v>
      </c>
      <c r="F1098" s="44">
        <v>42820</v>
      </c>
      <c r="G1098" s="44">
        <v>890000071873</v>
      </c>
      <c r="H1098" s="44" t="s">
        <v>22</v>
      </c>
      <c r="I1098" s="44">
        <v>0.55530000000000002</v>
      </c>
      <c r="J1098" s="44">
        <v>103</v>
      </c>
      <c r="K1098" s="44">
        <v>30</v>
      </c>
      <c r="L1098" s="44">
        <v>1</v>
      </c>
      <c r="M1098" s="44">
        <v>0</v>
      </c>
      <c r="N1098" s="44" t="s">
        <v>20</v>
      </c>
      <c r="O1098" s="44">
        <v>3</v>
      </c>
      <c r="P1098" s="44" t="s">
        <v>561</v>
      </c>
      <c r="Q1098" s="44">
        <v>21236</v>
      </c>
      <c r="R1098" s="44">
        <v>0.49</v>
      </c>
      <c r="S1098" s="417"/>
      <c r="T1098" s="44">
        <v>0.52</v>
      </c>
      <c r="U1098" s="44">
        <v>0.56999999999999995</v>
      </c>
      <c r="V1098" s="44">
        <v>80</v>
      </c>
      <c r="W1098" s="44">
        <v>170</v>
      </c>
      <c r="X1098" s="44">
        <v>36</v>
      </c>
      <c r="Y1098" s="44">
        <v>2</v>
      </c>
      <c r="Z1098" s="44">
        <v>3</v>
      </c>
      <c r="AB1098" s="44">
        <v>9</v>
      </c>
      <c r="AC1098" s="44">
        <v>42807</v>
      </c>
      <c r="AD1098" s="44">
        <v>890000071573</v>
      </c>
      <c r="AE1098" s="44" t="s">
        <v>564</v>
      </c>
      <c r="AF1098" s="44">
        <v>0.55920000000000003</v>
      </c>
      <c r="AG1098" s="44">
        <v>95</v>
      </c>
      <c r="AH1098" s="44">
        <v>34</v>
      </c>
      <c r="AI1098" s="44">
        <v>0.93</v>
      </c>
      <c r="AJ1098" s="44">
        <v>0</v>
      </c>
      <c r="AK1098" s="44" t="s">
        <v>20</v>
      </c>
      <c r="AL1098" s="44">
        <v>29</v>
      </c>
      <c r="AM1098" s="44" t="s">
        <v>37</v>
      </c>
      <c r="AN1098" s="44">
        <v>21212</v>
      </c>
      <c r="AO1098" s="44">
        <v>0.56000000000000005</v>
      </c>
      <c r="AP1098" s="547"/>
      <c r="AQ1098" s="44">
        <v>0.52</v>
      </c>
      <c r="AR1098" s="44">
        <v>0.56999999999999995</v>
      </c>
      <c r="AS1098" s="44">
        <v>80</v>
      </c>
      <c r="AT1098" s="44">
        <v>170</v>
      </c>
      <c r="AU1098" s="44">
        <v>36</v>
      </c>
      <c r="AV1098" s="44">
        <v>2</v>
      </c>
      <c r="AW1098" s="44">
        <v>3</v>
      </c>
    </row>
    <row r="1099" spans="1:73" x14ac:dyDescent="0.25">
      <c r="A1099" s="586">
        <f t="shared" ref="A1099:B1099" si="228">A1098</f>
        <v>2017</v>
      </c>
      <c r="B1099" s="586" t="str">
        <f t="shared" si="228"/>
        <v>MARZO</v>
      </c>
      <c r="C1099" s="586">
        <v>10</v>
      </c>
      <c r="D1099" s="586" t="str">
        <f t="shared" si="220"/>
        <v>MARZO 2017 / 10</v>
      </c>
      <c r="E1099" s="44">
        <v>10</v>
      </c>
      <c r="F1099" s="44">
        <v>42822</v>
      </c>
      <c r="G1099" s="44">
        <v>890000072085</v>
      </c>
      <c r="H1099" s="44" t="s">
        <v>19</v>
      </c>
      <c r="I1099" s="44">
        <v>0.55569999999999997</v>
      </c>
      <c r="J1099" s="44">
        <v>90</v>
      </c>
      <c r="K1099" s="44">
        <v>28</v>
      </c>
      <c r="L1099" s="44">
        <v>1.1100000000000001</v>
      </c>
      <c r="M1099" s="44">
        <v>0</v>
      </c>
      <c r="N1099" s="44" t="s">
        <v>20</v>
      </c>
      <c r="O1099" s="44">
        <v>3</v>
      </c>
      <c r="P1099" s="44" t="s">
        <v>561</v>
      </c>
      <c r="Q1099" s="44">
        <v>21245</v>
      </c>
      <c r="R1099" s="44">
        <v>0.43</v>
      </c>
      <c r="S1099" s="417"/>
      <c r="T1099" s="44">
        <v>0.52</v>
      </c>
      <c r="U1099" s="44">
        <v>0.56999999999999995</v>
      </c>
      <c r="V1099" s="44">
        <v>80</v>
      </c>
      <c r="W1099" s="44">
        <v>170</v>
      </c>
      <c r="X1099" s="44">
        <v>36</v>
      </c>
      <c r="Y1099" s="44">
        <v>2</v>
      </c>
      <c r="Z1099" s="44">
        <v>3</v>
      </c>
      <c r="AB1099" s="44">
        <v>10</v>
      </c>
      <c r="AC1099" s="44">
        <v>42808</v>
      </c>
      <c r="AD1099" s="44">
        <v>890000071591</v>
      </c>
      <c r="AE1099" s="44" t="s">
        <v>565</v>
      </c>
      <c r="AF1099" s="44">
        <v>0.56010000000000004</v>
      </c>
      <c r="AG1099" s="44">
        <v>94</v>
      </c>
      <c r="AH1099" s="44">
        <v>34</v>
      </c>
      <c r="AI1099" s="44">
        <v>1.21</v>
      </c>
      <c r="AJ1099" s="44">
        <v>0</v>
      </c>
      <c r="AK1099" s="44" t="s">
        <v>20</v>
      </c>
      <c r="AL1099" s="44">
        <v>29</v>
      </c>
      <c r="AM1099" s="44" t="s">
        <v>37</v>
      </c>
      <c r="AN1099" s="44">
        <v>21206</v>
      </c>
      <c r="AO1099" s="44">
        <v>0.55000000000000004</v>
      </c>
      <c r="AP1099" s="547"/>
      <c r="AQ1099" s="44">
        <v>0.52</v>
      </c>
      <c r="AR1099" s="44">
        <v>0.56999999999999995</v>
      </c>
      <c r="AS1099" s="44">
        <v>80</v>
      </c>
      <c r="AT1099" s="44">
        <v>170</v>
      </c>
      <c r="AU1099" s="44">
        <v>36</v>
      </c>
      <c r="AV1099" s="44">
        <v>2</v>
      </c>
      <c r="AW1099" s="44">
        <v>3</v>
      </c>
    </row>
    <row r="1100" spans="1:73" x14ac:dyDescent="0.25">
      <c r="A1100" s="586">
        <f t="shared" ref="A1100:B1100" si="229">A1099</f>
        <v>2017</v>
      </c>
      <c r="B1100" s="586" t="str">
        <f t="shared" si="229"/>
        <v>MARZO</v>
      </c>
      <c r="C1100" s="586">
        <v>11</v>
      </c>
      <c r="D1100" s="586" t="str">
        <f t="shared" si="220"/>
        <v>MARZO 2017 / 11</v>
      </c>
      <c r="S1100" s="417"/>
      <c r="AB1100" s="44">
        <v>11</v>
      </c>
      <c r="AC1100" s="44">
        <v>42809</v>
      </c>
      <c r="AD1100" s="44">
        <v>890000071617</v>
      </c>
      <c r="AE1100" s="44" t="s">
        <v>564</v>
      </c>
      <c r="AF1100" s="44">
        <v>0.5575</v>
      </c>
      <c r="AG1100" s="44">
        <v>102</v>
      </c>
      <c r="AH1100" s="44">
        <v>34</v>
      </c>
      <c r="AI1100" s="44">
        <v>1.19</v>
      </c>
      <c r="AJ1100" s="44">
        <v>0</v>
      </c>
      <c r="AK1100" s="44" t="s">
        <v>20</v>
      </c>
      <c r="AL1100" s="44">
        <v>29</v>
      </c>
      <c r="AM1100" s="44" t="s">
        <v>37</v>
      </c>
      <c r="AN1100" s="44">
        <v>21199</v>
      </c>
      <c r="AO1100" s="44">
        <v>1.72</v>
      </c>
      <c r="AP1100" s="547"/>
      <c r="AQ1100" s="44">
        <v>0.52</v>
      </c>
      <c r="AR1100" s="44">
        <v>0.56999999999999995</v>
      </c>
      <c r="AS1100" s="44">
        <v>80</v>
      </c>
      <c r="AT1100" s="44">
        <v>170</v>
      </c>
      <c r="AU1100" s="44">
        <v>36</v>
      </c>
      <c r="AV1100" s="44">
        <v>2</v>
      </c>
      <c r="AW1100" s="44">
        <v>3</v>
      </c>
    </row>
    <row r="1101" spans="1:73" x14ac:dyDescent="0.25">
      <c r="A1101" s="586">
        <f t="shared" ref="A1101:B1101" si="230">A1100</f>
        <v>2017</v>
      </c>
      <c r="B1101" s="586" t="str">
        <f t="shared" si="230"/>
        <v>MARZO</v>
      </c>
      <c r="C1101" s="586">
        <v>12</v>
      </c>
      <c r="D1101" s="586" t="str">
        <f t="shared" si="220"/>
        <v>MARZO 2017 / 12</v>
      </c>
      <c r="S1101" s="417"/>
      <c r="AB1101" s="44">
        <v>12</v>
      </c>
      <c r="AC1101" s="44">
        <v>42812</v>
      </c>
      <c r="AD1101" s="44">
        <v>890000071678</v>
      </c>
      <c r="AE1101" s="44" t="s">
        <v>565</v>
      </c>
      <c r="AF1101" s="44">
        <v>0.55330000000000001</v>
      </c>
      <c r="AG1101" s="44">
        <v>114</v>
      </c>
      <c r="AH1101" s="44">
        <v>34</v>
      </c>
      <c r="AI1101" s="44">
        <v>1.31</v>
      </c>
      <c r="AJ1101" s="44">
        <v>0</v>
      </c>
      <c r="AK1101" s="44" t="s">
        <v>20</v>
      </c>
      <c r="AL1101" s="44">
        <v>29</v>
      </c>
      <c r="AM1101" s="44" t="s">
        <v>37</v>
      </c>
      <c r="AN1101" s="44">
        <v>21199</v>
      </c>
      <c r="AO1101" s="44">
        <v>2.89</v>
      </c>
      <c r="AP1101" s="547"/>
      <c r="AQ1101" s="44">
        <v>0.52</v>
      </c>
      <c r="AR1101" s="44">
        <v>0.56999999999999995</v>
      </c>
      <c r="AS1101" s="44">
        <v>80</v>
      </c>
      <c r="AT1101" s="44">
        <v>170</v>
      </c>
      <c r="AU1101" s="44">
        <v>36</v>
      </c>
      <c r="AV1101" s="44">
        <v>2</v>
      </c>
      <c r="AW1101" s="44">
        <v>3</v>
      </c>
    </row>
    <row r="1102" spans="1:73" x14ac:dyDescent="0.25">
      <c r="A1102" s="586">
        <f t="shared" ref="A1102:B1102" si="231">A1101</f>
        <v>2017</v>
      </c>
      <c r="B1102" s="586" t="str">
        <f t="shared" si="231"/>
        <v>MARZO</v>
      </c>
      <c r="C1102" s="586">
        <v>13</v>
      </c>
      <c r="D1102" s="586" t="str">
        <f t="shared" si="220"/>
        <v>MARZO 2017 / 13</v>
      </c>
      <c r="S1102" s="417"/>
      <c r="AB1102" s="44">
        <v>13</v>
      </c>
      <c r="AC1102" s="44">
        <v>42813</v>
      </c>
      <c r="AD1102" s="44">
        <v>890000071697</v>
      </c>
      <c r="AE1102" s="44" t="s">
        <v>568</v>
      </c>
      <c r="AF1102" s="44">
        <v>0.56010000000000004</v>
      </c>
      <c r="AG1102" s="44">
        <v>96</v>
      </c>
      <c r="AH1102" s="44">
        <v>34</v>
      </c>
      <c r="AI1102" s="44">
        <v>1.67</v>
      </c>
      <c r="AJ1102" s="44">
        <v>0</v>
      </c>
      <c r="AK1102" s="44" t="s">
        <v>20</v>
      </c>
      <c r="AL1102" s="44">
        <v>29</v>
      </c>
      <c r="AM1102" s="44" t="s">
        <v>37</v>
      </c>
      <c r="AN1102" s="44">
        <v>21193</v>
      </c>
      <c r="AO1102" s="44">
        <v>1.28</v>
      </c>
      <c r="AP1102" s="547"/>
      <c r="AQ1102" s="44">
        <v>0.52</v>
      </c>
      <c r="AR1102" s="44">
        <v>0.56999999999999995</v>
      </c>
      <c r="AS1102" s="44">
        <v>80</v>
      </c>
      <c r="AT1102" s="44">
        <v>170</v>
      </c>
      <c r="AU1102" s="44">
        <v>36</v>
      </c>
      <c r="AV1102" s="44">
        <v>2</v>
      </c>
      <c r="AW1102" s="44">
        <v>3</v>
      </c>
    </row>
    <row r="1103" spans="1:73" x14ac:dyDescent="0.25">
      <c r="A1103" s="586">
        <f t="shared" ref="A1103:B1103" si="232">A1102</f>
        <v>2017</v>
      </c>
      <c r="B1103" s="586" t="str">
        <f t="shared" si="232"/>
        <v>MARZO</v>
      </c>
      <c r="C1103" s="586">
        <v>14</v>
      </c>
      <c r="D1103" s="586" t="str">
        <f t="shared" si="220"/>
        <v>MARZO 2017 / 14</v>
      </c>
      <c r="S1103" s="417"/>
      <c r="AB1103" s="44">
        <v>14</v>
      </c>
      <c r="AC1103" s="44">
        <v>42814</v>
      </c>
      <c r="AD1103" s="44">
        <v>890000071724</v>
      </c>
      <c r="AE1103" s="44" t="s">
        <v>569</v>
      </c>
      <c r="AF1103" s="44">
        <v>0.55959999999999999</v>
      </c>
      <c r="AG1103" s="44">
        <v>98</v>
      </c>
      <c r="AH1103" s="44">
        <v>34</v>
      </c>
      <c r="AI1103" s="44">
        <v>1.2</v>
      </c>
      <c r="AJ1103" s="44">
        <v>0</v>
      </c>
      <c r="AK1103" s="44" t="s">
        <v>20</v>
      </c>
      <c r="AL1103" s="44">
        <v>29</v>
      </c>
      <c r="AM1103" s="44" t="s">
        <v>37</v>
      </c>
      <c r="AN1103" s="44">
        <v>21193</v>
      </c>
      <c r="AO1103" s="44">
        <v>1.47</v>
      </c>
      <c r="AP1103" s="547"/>
      <c r="AQ1103" s="44">
        <v>0.52</v>
      </c>
      <c r="AR1103" s="44">
        <v>0.56999999999999995</v>
      </c>
      <c r="AS1103" s="44">
        <v>80</v>
      </c>
      <c r="AT1103" s="44">
        <v>170</v>
      </c>
      <c r="AU1103" s="44">
        <v>36</v>
      </c>
      <c r="AV1103" s="44">
        <v>2</v>
      </c>
      <c r="AW1103" s="44">
        <v>3</v>
      </c>
    </row>
    <row r="1104" spans="1:73" x14ac:dyDescent="0.25">
      <c r="A1104" s="586">
        <f t="shared" ref="A1104:B1104" si="233">A1103</f>
        <v>2017</v>
      </c>
      <c r="B1104" s="586" t="str">
        <f t="shared" si="233"/>
        <v>MARZO</v>
      </c>
      <c r="C1104" s="586">
        <v>15</v>
      </c>
      <c r="D1104" s="586" t="str">
        <f t="shared" si="220"/>
        <v>MARZO 2017 / 15</v>
      </c>
      <c r="S1104" s="417"/>
      <c r="AB1104" s="44">
        <v>15</v>
      </c>
      <c r="AC1104" s="44">
        <v>42815</v>
      </c>
      <c r="AD1104" s="44">
        <v>890000071745</v>
      </c>
      <c r="AE1104" s="44" t="s">
        <v>564</v>
      </c>
      <c r="AF1104" s="44">
        <v>0.56089999999999995</v>
      </c>
      <c r="AG1104" s="44">
        <v>93</v>
      </c>
      <c r="AH1104" s="44">
        <v>34</v>
      </c>
      <c r="AI1104" s="44">
        <v>1.28</v>
      </c>
      <c r="AJ1104" s="44">
        <v>0</v>
      </c>
      <c r="AK1104" s="44" t="s">
        <v>20</v>
      </c>
      <c r="AL1104" s="44">
        <v>29</v>
      </c>
      <c r="AM1104" s="44" t="s">
        <v>37</v>
      </c>
      <c r="AN1104" s="44">
        <v>21194</v>
      </c>
      <c r="AO1104" s="44">
        <v>0.97</v>
      </c>
      <c r="AP1104" s="547"/>
      <c r="AQ1104" s="44">
        <v>0.52</v>
      </c>
      <c r="AR1104" s="44">
        <v>0.56999999999999995</v>
      </c>
      <c r="AS1104" s="44">
        <v>80</v>
      </c>
      <c r="AT1104" s="44">
        <v>170</v>
      </c>
      <c r="AU1104" s="44">
        <v>36</v>
      </c>
      <c r="AV1104" s="44">
        <v>2</v>
      </c>
      <c r="AW1104" s="44">
        <v>3</v>
      </c>
    </row>
    <row r="1105" spans="1:49" x14ac:dyDescent="0.25">
      <c r="A1105" s="586">
        <f t="shared" ref="A1105:B1105" si="234">A1104</f>
        <v>2017</v>
      </c>
      <c r="B1105" s="586" t="str">
        <f t="shared" si="234"/>
        <v>MARZO</v>
      </c>
      <c r="C1105" s="586">
        <v>16</v>
      </c>
      <c r="D1105" s="586" t="str">
        <f t="shared" si="220"/>
        <v>MARZO 2017 / 16</v>
      </c>
      <c r="S1105" s="417"/>
      <c r="AB1105" s="44">
        <v>16</v>
      </c>
      <c r="AC1105" s="44">
        <v>42816</v>
      </c>
      <c r="AD1105" s="44">
        <v>890000071778</v>
      </c>
      <c r="AE1105" s="44" t="s">
        <v>565</v>
      </c>
      <c r="AF1105" s="44">
        <v>0.53049999999999997</v>
      </c>
      <c r="AG1105" s="44">
        <v>94</v>
      </c>
      <c r="AH1105" s="44">
        <v>34</v>
      </c>
      <c r="AI1105" s="44">
        <v>1.07</v>
      </c>
      <c r="AJ1105" s="44">
        <v>0</v>
      </c>
      <c r="AK1105" s="44" t="s">
        <v>20</v>
      </c>
      <c r="AL1105" s="44">
        <v>29</v>
      </c>
      <c r="AM1105" s="44" t="s">
        <v>37</v>
      </c>
      <c r="AN1105" s="44">
        <v>21193</v>
      </c>
      <c r="AO1105" s="44">
        <v>1.08</v>
      </c>
      <c r="AP1105" s="547"/>
      <c r="AQ1105" s="44">
        <v>0.52</v>
      </c>
      <c r="AR1105" s="44">
        <v>0.56999999999999995</v>
      </c>
      <c r="AS1105" s="44">
        <v>80</v>
      </c>
      <c r="AT1105" s="44">
        <v>170</v>
      </c>
      <c r="AU1105" s="44">
        <v>36</v>
      </c>
      <c r="AV1105" s="44">
        <v>2</v>
      </c>
      <c r="AW1105" s="44">
        <v>3</v>
      </c>
    </row>
    <row r="1106" spans="1:49" x14ac:dyDescent="0.25">
      <c r="A1106" s="586">
        <f t="shared" ref="A1106:B1106" si="235">A1105</f>
        <v>2017</v>
      </c>
      <c r="B1106" s="586" t="str">
        <f t="shared" si="235"/>
        <v>MARZO</v>
      </c>
      <c r="C1106" s="586">
        <v>17</v>
      </c>
      <c r="D1106" s="586" t="str">
        <f t="shared" si="220"/>
        <v>MARZO 2017 / 17</v>
      </c>
      <c r="S1106" s="417"/>
      <c r="AB1106" s="44">
        <v>17</v>
      </c>
      <c r="AC1106" s="44">
        <v>42817</v>
      </c>
      <c r="AD1106" s="44">
        <v>890000071794</v>
      </c>
      <c r="AE1106" s="44" t="s">
        <v>564</v>
      </c>
      <c r="AF1106" s="44">
        <v>0.56169999999999998</v>
      </c>
      <c r="AG1106" s="44">
        <v>91</v>
      </c>
      <c r="AH1106" s="44">
        <v>34</v>
      </c>
      <c r="AI1106" s="44">
        <v>1.04</v>
      </c>
      <c r="AJ1106" s="44">
        <v>0</v>
      </c>
      <c r="AK1106" s="44" t="s">
        <v>20</v>
      </c>
      <c r="AL1106" s="44">
        <v>29</v>
      </c>
      <c r="AM1106" s="44" t="s">
        <v>37</v>
      </c>
      <c r="AN1106" s="44">
        <v>21194</v>
      </c>
      <c r="AO1106" s="44">
        <v>0.82</v>
      </c>
      <c r="AP1106" s="547"/>
      <c r="AQ1106" s="44">
        <v>0.52</v>
      </c>
      <c r="AR1106" s="44">
        <v>0.56999999999999995</v>
      </c>
      <c r="AS1106" s="44">
        <v>80</v>
      </c>
      <c r="AT1106" s="44">
        <v>170</v>
      </c>
      <c r="AU1106" s="44">
        <v>36</v>
      </c>
      <c r="AV1106" s="44">
        <v>2</v>
      </c>
      <c r="AW1106" s="44">
        <v>3</v>
      </c>
    </row>
    <row r="1107" spans="1:49" x14ac:dyDescent="0.25">
      <c r="A1107" s="586">
        <f t="shared" ref="A1107:B1107" si="236">A1106</f>
        <v>2017</v>
      </c>
      <c r="B1107" s="586" t="str">
        <f t="shared" si="236"/>
        <v>MARZO</v>
      </c>
      <c r="C1107" s="586">
        <v>18</v>
      </c>
      <c r="D1107" s="586" t="str">
        <f t="shared" si="220"/>
        <v>MARZO 2017 / 18</v>
      </c>
      <c r="S1107" s="417"/>
      <c r="AB1107" s="44">
        <v>18</v>
      </c>
      <c r="AC1107" s="44">
        <v>42818</v>
      </c>
      <c r="AD1107" s="44">
        <v>890000071840</v>
      </c>
      <c r="AE1107" s="44" t="s">
        <v>570</v>
      </c>
      <c r="AF1107" s="44">
        <v>0.56110000000000004</v>
      </c>
      <c r="AG1107" s="44">
        <v>93</v>
      </c>
      <c r="AH1107" s="44">
        <v>34</v>
      </c>
      <c r="AI1107" s="44">
        <v>0.99</v>
      </c>
      <c r="AJ1107" s="44">
        <v>0</v>
      </c>
      <c r="AK1107" s="44" t="s">
        <v>20</v>
      </c>
      <c r="AL1107" s="44">
        <v>29</v>
      </c>
      <c r="AM1107" s="44" t="s">
        <v>37</v>
      </c>
      <c r="AN1107" s="44">
        <v>21193</v>
      </c>
      <c r="AO1107" s="44">
        <v>1.04</v>
      </c>
      <c r="AP1107" s="547"/>
      <c r="AQ1107" s="44">
        <v>0.52</v>
      </c>
      <c r="AR1107" s="44">
        <v>0.56999999999999995</v>
      </c>
      <c r="AS1107" s="44">
        <v>80</v>
      </c>
      <c r="AT1107" s="44">
        <v>170</v>
      </c>
      <c r="AU1107" s="44">
        <v>36</v>
      </c>
      <c r="AV1107" s="44">
        <v>2</v>
      </c>
      <c r="AW1107" s="44">
        <v>3</v>
      </c>
    </row>
    <row r="1108" spans="1:49" x14ac:dyDescent="0.25">
      <c r="A1108" s="586">
        <f t="shared" ref="A1108:B1108" si="237">A1107</f>
        <v>2017</v>
      </c>
      <c r="B1108" s="586" t="str">
        <f t="shared" si="237"/>
        <v>MARZO</v>
      </c>
      <c r="C1108" s="586">
        <v>19</v>
      </c>
      <c r="D1108" s="586" t="str">
        <f t="shared" si="220"/>
        <v>MARZO 2017 / 19</v>
      </c>
      <c r="S1108" s="417"/>
      <c r="AB1108" s="44">
        <v>19</v>
      </c>
      <c r="AC1108" s="44">
        <v>42819</v>
      </c>
      <c r="AD1108" s="44">
        <v>890000071862</v>
      </c>
      <c r="AE1108" s="44" t="s">
        <v>567</v>
      </c>
      <c r="AF1108" s="44">
        <v>0.56010000000000004</v>
      </c>
      <c r="AG1108" s="44">
        <v>95</v>
      </c>
      <c r="AH1108" s="44">
        <v>34</v>
      </c>
      <c r="AI1108" s="44">
        <v>1.26</v>
      </c>
      <c r="AJ1108" s="44">
        <v>0</v>
      </c>
      <c r="AK1108" s="44" t="s">
        <v>20</v>
      </c>
      <c r="AL1108" s="44">
        <v>29</v>
      </c>
      <c r="AM1108" s="44" t="s">
        <v>37</v>
      </c>
      <c r="AN1108" s="44">
        <v>21198</v>
      </c>
      <c r="AO1108" s="44">
        <v>1.01</v>
      </c>
      <c r="AP1108" s="547"/>
      <c r="AQ1108" s="44">
        <v>0.52</v>
      </c>
      <c r="AR1108" s="44">
        <v>0.56999999999999995</v>
      </c>
      <c r="AS1108" s="44">
        <v>80</v>
      </c>
      <c r="AT1108" s="44">
        <v>170</v>
      </c>
      <c r="AU1108" s="44">
        <v>36</v>
      </c>
      <c r="AV1108" s="44">
        <v>2</v>
      </c>
      <c r="AW1108" s="44">
        <v>3</v>
      </c>
    </row>
    <row r="1109" spans="1:49" x14ac:dyDescent="0.25">
      <c r="A1109" s="586">
        <f t="shared" ref="A1109:B1109" si="238">A1108</f>
        <v>2017</v>
      </c>
      <c r="B1109" s="586" t="str">
        <f t="shared" si="238"/>
        <v>MARZO</v>
      </c>
      <c r="C1109" s="586">
        <v>20</v>
      </c>
      <c r="D1109" s="586" t="str">
        <f t="shared" si="220"/>
        <v>MARZO 2017 / 20</v>
      </c>
      <c r="S1109" s="417"/>
      <c r="AB1109" s="44">
        <v>20</v>
      </c>
      <c r="AC1109" s="44">
        <v>42820</v>
      </c>
      <c r="AD1109" s="44">
        <v>890000071876</v>
      </c>
      <c r="AE1109" s="44" t="s">
        <v>570</v>
      </c>
      <c r="AF1109" s="44">
        <v>0.56159999999999999</v>
      </c>
      <c r="AG1109" s="44">
        <v>92</v>
      </c>
      <c r="AH1109" s="44">
        <v>34</v>
      </c>
      <c r="AI1109" s="44">
        <v>1.02</v>
      </c>
      <c r="AJ1109" s="44">
        <v>0</v>
      </c>
      <c r="AK1109" s="44" t="s">
        <v>20</v>
      </c>
      <c r="AL1109" s="44">
        <v>29</v>
      </c>
      <c r="AM1109" s="44" t="s">
        <v>37</v>
      </c>
      <c r="AN1109" s="44">
        <v>21191</v>
      </c>
      <c r="AO1109" s="44">
        <v>0.99</v>
      </c>
      <c r="AP1109" s="547"/>
      <c r="AQ1109" s="44">
        <v>0.52</v>
      </c>
      <c r="AR1109" s="44">
        <v>0.56999999999999995</v>
      </c>
      <c r="AS1109" s="44">
        <v>80</v>
      </c>
      <c r="AT1109" s="44">
        <v>170</v>
      </c>
      <c r="AU1109" s="44">
        <v>36</v>
      </c>
      <c r="AV1109" s="44">
        <v>2</v>
      </c>
      <c r="AW1109" s="44">
        <v>3</v>
      </c>
    </row>
    <row r="1110" spans="1:49" x14ac:dyDescent="0.25">
      <c r="A1110" s="586">
        <f t="shared" ref="A1110:B1110" si="239">A1109</f>
        <v>2017</v>
      </c>
      <c r="B1110" s="586" t="str">
        <f t="shared" si="239"/>
        <v>MARZO</v>
      </c>
      <c r="C1110" s="586">
        <v>21</v>
      </c>
      <c r="D1110" s="586" t="str">
        <f t="shared" si="220"/>
        <v>MARZO 2017 / 21</v>
      </c>
      <c r="S1110" s="417"/>
      <c r="AB1110" s="44">
        <v>21</v>
      </c>
      <c r="AC1110" s="44">
        <v>42821</v>
      </c>
      <c r="AD1110" s="44">
        <v>890000072060</v>
      </c>
      <c r="AE1110" s="44" t="s">
        <v>564</v>
      </c>
      <c r="AF1110" s="44">
        <v>0.56100000000000005</v>
      </c>
      <c r="AG1110" s="44">
        <v>94</v>
      </c>
      <c r="AH1110" s="44">
        <v>34</v>
      </c>
      <c r="AI1110" s="44">
        <v>1.03</v>
      </c>
      <c r="AJ1110" s="44">
        <v>0</v>
      </c>
      <c r="AK1110" s="44" t="s">
        <v>20</v>
      </c>
      <c r="AL1110" s="44">
        <v>29</v>
      </c>
      <c r="AM1110" s="44" t="s">
        <v>37</v>
      </c>
      <c r="AN1110" s="44">
        <v>21193</v>
      </c>
      <c r="AO1110" s="44">
        <v>1.0900000000000001</v>
      </c>
      <c r="AP1110" s="547"/>
      <c r="AQ1110" s="44">
        <v>0.52</v>
      </c>
      <c r="AR1110" s="44">
        <v>0.56999999999999995</v>
      </c>
      <c r="AS1110" s="44">
        <v>80</v>
      </c>
      <c r="AT1110" s="44">
        <v>170</v>
      </c>
      <c r="AU1110" s="44">
        <v>36</v>
      </c>
      <c r="AV1110" s="44">
        <v>2</v>
      </c>
      <c r="AW1110" s="44">
        <v>3</v>
      </c>
    </row>
    <row r="1111" spans="1:49" x14ac:dyDescent="0.25">
      <c r="A1111" s="586">
        <f t="shared" ref="A1111:B1111" si="240">A1110</f>
        <v>2017</v>
      </c>
      <c r="B1111" s="586" t="str">
        <f t="shared" si="240"/>
        <v>MARZO</v>
      </c>
      <c r="C1111" s="586">
        <v>22</v>
      </c>
      <c r="D1111" s="586" t="str">
        <f t="shared" si="220"/>
        <v>MARZO 2017 / 22</v>
      </c>
      <c r="S1111" s="417"/>
      <c r="AB1111" s="44">
        <v>22</v>
      </c>
      <c r="AC1111" s="44">
        <v>42822</v>
      </c>
      <c r="AD1111" s="44">
        <v>890000072079</v>
      </c>
      <c r="AE1111" s="44" t="s">
        <v>565</v>
      </c>
      <c r="AF1111" s="44">
        <v>0.56389999999999996</v>
      </c>
      <c r="AG1111" s="44">
        <v>87</v>
      </c>
      <c r="AH1111" s="44">
        <v>34</v>
      </c>
      <c r="AI1111" s="44">
        <v>1.1599999999999999</v>
      </c>
      <c r="AJ1111" s="44">
        <v>0</v>
      </c>
      <c r="AK1111" s="44" t="s">
        <v>20</v>
      </c>
      <c r="AL1111" s="44">
        <v>29</v>
      </c>
      <c r="AM1111" s="44" t="s">
        <v>37</v>
      </c>
      <c r="AN1111" s="44">
        <v>21190</v>
      </c>
      <c r="AO1111" s="44">
        <v>0.51</v>
      </c>
      <c r="AP1111" s="547"/>
      <c r="AQ1111" s="44">
        <v>0.52</v>
      </c>
      <c r="AR1111" s="44">
        <v>0.56999999999999995</v>
      </c>
      <c r="AS1111" s="44">
        <v>80</v>
      </c>
      <c r="AT1111" s="44">
        <v>170</v>
      </c>
      <c r="AU1111" s="44">
        <v>36</v>
      </c>
      <c r="AV1111" s="44">
        <v>2</v>
      </c>
      <c r="AW1111" s="44">
        <v>3</v>
      </c>
    </row>
    <row r="1112" spans="1:49" x14ac:dyDescent="0.25">
      <c r="A1112" s="586">
        <f t="shared" ref="A1112:B1112" si="241">A1111</f>
        <v>2017</v>
      </c>
      <c r="B1112" s="586" t="str">
        <f t="shared" si="241"/>
        <v>MARZO</v>
      </c>
      <c r="C1112" s="586">
        <v>23</v>
      </c>
      <c r="D1112" s="586" t="str">
        <f t="shared" si="220"/>
        <v>MARZO 2017 / 23</v>
      </c>
      <c r="S1112" s="417"/>
      <c r="AB1112" s="44">
        <v>23</v>
      </c>
      <c r="AC1112" s="44">
        <v>42823</v>
      </c>
      <c r="AD1112" s="44">
        <v>890000072103</v>
      </c>
      <c r="AE1112" s="44" t="s">
        <v>564</v>
      </c>
      <c r="AF1112" s="44">
        <v>0.56159999999999999</v>
      </c>
      <c r="AG1112" s="44">
        <v>91</v>
      </c>
      <c r="AH1112" s="44">
        <v>34</v>
      </c>
      <c r="AI1112" s="44">
        <v>1.23</v>
      </c>
      <c r="AJ1112" s="44">
        <v>0</v>
      </c>
      <c r="AK1112" s="44" t="s">
        <v>20</v>
      </c>
      <c r="AL1112" s="44">
        <v>29</v>
      </c>
      <c r="AM1112" s="44" t="s">
        <v>37</v>
      </c>
      <c r="AN1112" s="44">
        <v>21197</v>
      </c>
      <c r="AO1112" s="44">
        <v>0.68</v>
      </c>
      <c r="AP1112" s="547"/>
      <c r="AQ1112" s="44">
        <v>0.52</v>
      </c>
      <c r="AR1112" s="44">
        <v>0.56999999999999995</v>
      </c>
      <c r="AS1112" s="44">
        <v>80</v>
      </c>
      <c r="AT1112" s="44">
        <v>170</v>
      </c>
      <c r="AU1112" s="44">
        <v>36</v>
      </c>
      <c r="AV1112" s="44">
        <v>2</v>
      </c>
      <c r="AW1112" s="44">
        <v>3</v>
      </c>
    </row>
    <row r="1113" spans="1:49" x14ac:dyDescent="0.25">
      <c r="A1113" s="586">
        <f t="shared" ref="A1113:B1113" si="242">A1112</f>
        <v>2017</v>
      </c>
      <c r="B1113" s="586" t="str">
        <f t="shared" si="242"/>
        <v>MARZO</v>
      </c>
      <c r="C1113" s="586">
        <v>24</v>
      </c>
      <c r="D1113" s="586" t="str">
        <f t="shared" si="220"/>
        <v>MARZO 2017 / 24</v>
      </c>
      <c r="S1113" s="417"/>
      <c r="AB1113" s="44">
        <v>24</v>
      </c>
      <c r="AC1113" s="44">
        <v>42824</v>
      </c>
      <c r="AD1113" s="44">
        <v>890000072131</v>
      </c>
      <c r="AE1113" s="44" t="s">
        <v>571</v>
      </c>
      <c r="AF1113" s="44">
        <v>0.56189999999999996</v>
      </c>
      <c r="AG1113" s="44">
        <v>91</v>
      </c>
      <c r="AH1113" s="44">
        <v>34</v>
      </c>
      <c r="AI1113" s="44">
        <v>1.27</v>
      </c>
      <c r="AJ1113" s="44">
        <v>0</v>
      </c>
      <c r="AK1113" s="44" t="s">
        <v>20</v>
      </c>
      <c r="AL1113" s="44">
        <v>29</v>
      </c>
      <c r="AM1113" s="44" t="s">
        <v>37</v>
      </c>
      <c r="AN1113" s="44">
        <v>21196</v>
      </c>
      <c r="AO1113" s="44">
        <v>0.68</v>
      </c>
      <c r="AP1113" s="547"/>
      <c r="AQ1113" s="44">
        <v>0.52</v>
      </c>
      <c r="AR1113" s="44">
        <v>0.56999999999999995</v>
      </c>
      <c r="AS1113" s="44">
        <v>80</v>
      </c>
      <c r="AT1113" s="44">
        <v>170</v>
      </c>
      <c r="AU1113" s="44">
        <v>36</v>
      </c>
      <c r="AV1113" s="44">
        <v>2</v>
      </c>
      <c r="AW1113" s="44">
        <v>3</v>
      </c>
    </row>
    <row r="1114" spans="1:49" x14ac:dyDescent="0.25">
      <c r="A1114" s="586">
        <f t="shared" ref="A1114:B1114" si="243">A1113</f>
        <v>2017</v>
      </c>
      <c r="B1114" s="586" t="str">
        <f t="shared" si="243"/>
        <v>MARZO</v>
      </c>
      <c r="C1114" s="586">
        <v>25</v>
      </c>
      <c r="D1114" s="586" t="str">
        <f t="shared" si="220"/>
        <v>MARZO 2017 / 25</v>
      </c>
      <c r="S1114" s="417"/>
      <c r="AB1114" s="44">
        <v>25</v>
      </c>
      <c r="AC1114" s="44">
        <v>42825</v>
      </c>
      <c r="AD1114" s="44">
        <v>890000072170</v>
      </c>
      <c r="AE1114" s="44" t="s">
        <v>184</v>
      </c>
      <c r="AF1114" s="44">
        <v>0.56599999999999995</v>
      </c>
      <c r="AG1114" s="44">
        <v>83</v>
      </c>
      <c r="AH1114" s="44">
        <v>34</v>
      </c>
      <c r="AI1114" s="44">
        <v>1.36</v>
      </c>
      <c r="AJ1114" s="44">
        <v>0</v>
      </c>
      <c r="AK1114" s="44" t="s">
        <v>20</v>
      </c>
      <c r="AL1114" s="44">
        <v>29</v>
      </c>
      <c r="AM1114" s="44" t="s">
        <v>37</v>
      </c>
      <c r="AN1114" s="44">
        <v>21182</v>
      </c>
      <c r="AO1114" s="44">
        <v>0.37</v>
      </c>
      <c r="AP1114" s="547"/>
      <c r="AQ1114" s="44">
        <v>0.52</v>
      </c>
      <c r="AR1114" s="44">
        <v>0.56999999999999995</v>
      </c>
      <c r="AS1114" s="44">
        <v>80</v>
      </c>
      <c r="AT1114" s="44">
        <v>170</v>
      </c>
      <c r="AU1114" s="44">
        <v>36</v>
      </c>
      <c r="AV1114" s="44">
        <v>2</v>
      </c>
      <c r="AW1114" s="44">
        <v>3</v>
      </c>
    </row>
    <row r="1115" spans="1:49" x14ac:dyDescent="0.25">
      <c r="A1115" s="586">
        <f t="shared" ref="A1115:B1115" si="244">A1114</f>
        <v>2017</v>
      </c>
      <c r="B1115" s="586" t="str">
        <f t="shared" si="244"/>
        <v>MARZO</v>
      </c>
      <c r="C1115" s="586">
        <v>26</v>
      </c>
      <c r="D1115" s="586" t="str">
        <f t="shared" si="220"/>
        <v>MARZO 2017 / 26</v>
      </c>
      <c r="S1115" s="417"/>
      <c r="AP1115" s="547"/>
    </row>
    <row r="1116" spans="1:49" x14ac:dyDescent="0.25">
      <c r="A1116" s="586">
        <f t="shared" ref="A1116:B1116" si="245">A1115</f>
        <v>2017</v>
      </c>
      <c r="B1116" s="586" t="str">
        <f t="shared" si="245"/>
        <v>MARZO</v>
      </c>
      <c r="C1116" s="586">
        <v>27</v>
      </c>
      <c r="D1116" s="586" t="str">
        <f t="shared" si="220"/>
        <v>MARZO 2017 / 27</v>
      </c>
      <c r="S1116" s="417"/>
      <c r="AP1116" s="547"/>
    </row>
    <row r="1117" spans="1:49" x14ac:dyDescent="0.25">
      <c r="A1117" s="586">
        <f t="shared" ref="A1117:B1117" si="246">A1116</f>
        <v>2017</v>
      </c>
      <c r="B1117" s="586" t="str">
        <f t="shared" si="246"/>
        <v>MARZO</v>
      </c>
      <c r="C1117" s="586">
        <v>28</v>
      </c>
      <c r="D1117" s="586" t="str">
        <f t="shared" si="220"/>
        <v>MARZO 2017 / 28</v>
      </c>
      <c r="S1117" s="417"/>
      <c r="AP1117" s="547"/>
    </row>
    <row r="1118" spans="1:49" x14ac:dyDescent="0.25">
      <c r="A1118" s="586">
        <f t="shared" ref="A1118:B1118" si="247">A1117</f>
        <v>2017</v>
      </c>
      <c r="B1118" s="586" t="str">
        <f t="shared" si="247"/>
        <v>MARZO</v>
      </c>
      <c r="C1118" s="586">
        <v>29</v>
      </c>
      <c r="D1118" s="586" t="str">
        <f t="shared" si="220"/>
        <v>MARZO 2017 / 29</v>
      </c>
      <c r="S1118" s="417"/>
      <c r="AP1118" s="547"/>
    </row>
    <row r="1119" spans="1:49" x14ac:dyDescent="0.25">
      <c r="A1119" s="586">
        <f t="shared" ref="A1119:B1119" si="248">A1118</f>
        <v>2017</v>
      </c>
      <c r="B1119" s="586" t="str">
        <f t="shared" si="248"/>
        <v>MARZO</v>
      </c>
      <c r="C1119" s="586">
        <v>30</v>
      </c>
      <c r="D1119" s="586" t="str">
        <f t="shared" si="220"/>
        <v>MARZO 2017 / 30</v>
      </c>
      <c r="S1119" s="417"/>
      <c r="AP1119" s="547"/>
    </row>
    <row r="1120" spans="1:49" x14ac:dyDescent="0.25">
      <c r="A1120" s="586">
        <f t="shared" ref="A1120:B1120" si="249">A1119</f>
        <v>2017</v>
      </c>
      <c r="B1120" s="586" t="str">
        <f t="shared" si="249"/>
        <v>MARZO</v>
      </c>
      <c r="C1120" s="586">
        <v>31</v>
      </c>
      <c r="D1120" s="586" t="str">
        <f t="shared" si="220"/>
        <v>MARZO 2017 / 31</v>
      </c>
      <c r="S1120" s="417"/>
      <c r="AP1120" s="547"/>
    </row>
    <row r="1121" spans="1:73" ht="15.75" x14ac:dyDescent="0.25">
      <c r="A1121" s="206"/>
      <c r="B1121" s="206"/>
      <c r="C1121" s="206"/>
      <c r="D1121" s="708" t="s">
        <v>228</v>
      </c>
      <c r="E1121" s="276">
        <f t="shared" ref="E1121:BP1121" si="250">IFERROR(AVERAGE(E1090:E1120),"")</f>
        <v>5.5</v>
      </c>
      <c r="F1121" s="276">
        <f t="shared" si="250"/>
        <v>42809.2</v>
      </c>
      <c r="G1121" s="276">
        <f t="shared" si="250"/>
        <v>890000071631.30005</v>
      </c>
      <c r="H1121" s="276" t="str">
        <f t="shared" si="250"/>
        <v/>
      </c>
      <c r="I1121" s="276">
        <f t="shared" si="250"/>
        <v>0.5544</v>
      </c>
      <c r="J1121" s="276">
        <f t="shared" si="250"/>
        <v>96.4</v>
      </c>
      <c r="K1121" s="276">
        <f t="shared" si="250"/>
        <v>26.6</v>
      </c>
      <c r="L1121" s="276">
        <f t="shared" si="250"/>
        <v>0.77299999999999991</v>
      </c>
      <c r="M1121" s="276">
        <f t="shared" si="250"/>
        <v>0</v>
      </c>
      <c r="N1121" s="276" t="str">
        <f t="shared" si="250"/>
        <v/>
      </c>
      <c r="O1121" s="276">
        <f t="shared" si="250"/>
        <v>3</v>
      </c>
      <c r="P1121" s="276" t="str">
        <f t="shared" si="250"/>
        <v/>
      </c>
      <c r="Q1121" s="276">
        <f t="shared" si="250"/>
        <v>21230</v>
      </c>
      <c r="R1121" s="276">
        <f t="shared" si="250"/>
        <v>0.50600000000000001</v>
      </c>
      <c r="S1121" s="420" t="str">
        <f t="shared" si="250"/>
        <v/>
      </c>
      <c r="T1121" s="276">
        <f t="shared" si="250"/>
        <v>0.51999999999999991</v>
      </c>
      <c r="U1121" s="276">
        <f t="shared" si="250"/>
        <v>0.57000000000000006</v>
      </c>
      <c r="V1121" s="276">
        <f t="shared" si="250"/>
        <v>80</v>
      </c>
      <c r="W1121" s="276">
        <f t="shared" si="250"/>
        <v>170</v>
      </c>
      <c r="X1121" s="276">
        <f t="shared" si="250"/>
        <v>36</v>
      </c>
      <c r="Y1121" s="276">
        <f t="shared" si="250"/>
        <v>2</v>
      </c>
      <c r="Z1121" s="276">
        <f t="shared" si="250"/>
        <v>3</v>
      </c>
      <c r="AA1121" s="276" t="str">
        <f t="shared" si="250"/>
        <v/>
      </c>
      <c r="AB1121" s="276">
        <f t="shared" si="250"/>
        <v>13</v>
      </c>
      <c r="AC1121" s="276">
        <f t="shared" si="250"/>
        <v>42811.4</v>
      </c>
      <c r="AD1121" s="276">
        <f t="shared" si="250"/>
        <v>890000071704.28003</v>
      </c>
      <c r="AE1121" s="276" t="str">
        <f t="shared" si="250"/>
        <v/>
      </c>
      <c r="AF1121" s="276">
        <f t="shared" si="250"/>
        <v>0.55881600000000009</v>
      </c>
      <c r="AG1121" s="276">
        <f t="shared" si="250"/>
        <v>95.04</v>
      </c>
      <c r="AH1121" s="276">
        <f t="shared" si="250"/>
        <v>34</v>
      </c>
      <c r="AI1121" s="276">
        <f t="shared" si="250"/>
        <v>1.1048</v>
      </c>
      <c r="AJ1121" s="276">
        <f t="shared" si="250"/>
        <v>0</v>
      </c>
      <c r="AK1121" s="276" t="str">
        <f t="shared" si="250"/>
        <v/>
      </c>
      <c r="AL1121" s="276">
        <f t="shared" si="250"/>
        <v>29</v>
      </c>
      <c r="AM1121" s="276" t="str">
        <f t="shared" si="250"/>
        <v/>
      </c>
      <c r="AN1121" s="276">
        <f t="shared" si="250"/>
        <v>21200.44</v>
      </c>
      <c r="AO1121" s="276">
        <f t="shared" si="250"/>
        <v>0.93680000000000008</v>
      </c>
      <c r="AP1121" s="413" t="str">
        <f t="shared" si="250"/>
        <v/>
      </c>
      <c r="AQ1121" s="276">
        <f t="shared" si="250"/>
        <v>0.51999999999999968</v>
      </c>
      <c r="AR1121" s="276">
        <f t="shared" si="250"/>
        <v>0.57000000000000017</v>
      </c>
      <c r="AS1121" s="276">
        <f t="shared" si="250"/>
        <v>80</v>
      </c>
      <c r="AT1121" s="276">
        <f t="shared" si="250"/>
        <v>170</v>
      </c>
      <c r="AU1121" s="276">
        <f t="shared" si="250"/>
        <v>36</v>
      </c>
      <c r="AV1121" s="276">
        <f t="shared" si="250"/>
        <v>2</v>
      </c>
      <c r="AW1121" s="276">
        <f t="shared" si="250"/>
        <v>3</v>
      </c>
      <c r="AX1121" s="276" t="str">
        <f t="shared" si="250"/>
        <v/>
      </c>
      <c r="AY1121" s="276">
        <f t="shared" si="250"/>
        <v>2.5</v>
      </c>
      <c r="AZ1121" s="276">
        <f t="shared" si="250"/>
        <v>42720</v>
      </c>
      <c r="BA1121" s="276" t="str">
        <f t="shared" si="250"/>
        <v/>
      </c>
      <c r="BB1121" s="276" t="str">
        <f t="shared" si="250"/>
        <v/>
      </c>
      <c r="BC1121" s="276">
        <f t="shared" si="250"/>
        <v>0.56125000000000003</v>
      </c>
      <c r="BD1121" s="276">
        <f t="shared" si="250"/>
        <v>87.5</v>
      </c>
      <c r="BE1121" s="276">
        <f t="shared" si="250"/>
        <v>32.584999999999994</v>
      </c>
      <c r="BF1121" s="276">
        <f t="shared" si="250"/>
        <v>0.32500000000000001</v>
      </c>
      <c r="BG1121" s="276">
        <f t="shared" si="250"/>
        <v>0.48499999999999999</v>
      </c>
      <c r="BH1121" s="276">
        <f t="shared" si="250"/>
        <v>0.01</v>
      </c>
      <c r="BI1121" s="276">
        <f t="shared" si="250"/>
        <v>0</v>
      </c>
      <c r="BJ1121" s="276">
        <f t="shared" si="250"/>
        <v>5.0000000000000001E-3</v>
      </c>
      <c r="BK1121" s="276" t="str">
        <f t="shared" si="250"/>
        <v/>
      </c>
      <c r="BL1121" s="276">
        <f t="shared" si="250"/>
        <v>21205</v>
      </c>
      <c r="BM1121" s="276">
        <f t="shared" si="250"/>
        <v>0.35499999999999998</v>
      </c>
      <c r="BN1121" s="426" t="str">
        <f t="shared" si="250"/>
        <v/>
      </c>
      <c r="BO1121" s="276">
        <f t="shared" si="250"/>
        <v>0.52</v>
      </c>
      <c r="BP1121" s="276">
        <f t="shared" si="250"/>
        <v>0.56999999999999995</v>
      </c>
      <c r="BQ1121" s="276">
        <f t="shared" ref="BQ1121:BU1121" si="251">IFERROR(AVERAGE(BQ1090:BQ1120),"")</f>
        <v>80</v>
      </c>
      <c r="BR1121" s="276">
        <f t="shared" si="251"/>
        <v>170</v>
      </c>
      <c r="BS1121" s="276">
        <f t="shared" si="251"/>
        <v>36</v>
      </c>
      <c r="BT1121" s="276">
        <f t="shared" si="251"/>
        <v>2</v>
      </c>
      <c r="BU1121" s="276">
        <f t="shared" si="251"/>
        <v>3</v>
      </c>
    </row>
    <row r="1122" spans="1:73" ht="15.75" x14ac:dyDescent="0.25">
      <c r="A1122" s="586">
        <v>2017</v>
      </c>
      <c r="B1122" s="586" t="s">
        <v>242</v>
      </c>
      <c r="C1122" s="586">
        <v>1</v>
      </c>
      <c r="D1122" s="586" t="str">
        <f t="shared" ref="D1122:D1152" si="252">B1122&amp;" "&amp;A1122&amp;" / "&amp;C1122</f>
        <v>ABRIL 2017 / 1</v>
      </c>
      <c r="E1122" s="44">
        <v>1</v>
      </c>
      <c r="F1122" s="164">
        <v>42826</v>
      </c>
      <c r="G1122" s="44">
        <v>890000072205</v>
      </c>
      <c r="H1122" s="44" t="s">
        <v>19</v>
      </c>
      <c r="I1122" s="44">
        <v>0.55100000000000005</v>
      </c>
      <c r="J1122" s="44">
        <v>98</v>
      </c>
      <c r="K1122" s="44">
        <v>28</v>
      </c>
      <c r="L1122" s="44">
        <v>0.91</v>
      </c>
      <c r="M1122" s="44">
        <v>0</v>
      </c>
      <c r="N1122" s="44" t="s">
        <v>20</v>
      </c>
      <c r="O1122" s="44">
        <v>3</v>
      </c>
      <c r="P1122" s="44" t="s">
        <v>561</v>
      </c>
      <c r="Q1122" s="44">
        <v>21256</v>
      </c>
      <c r="R1122" s="44">
        <v>0.65</v>
      </c>
      <c r="S1122" s="417"/>
      <c r="T1122" s="44">
        <v>0.52</v>
      </c>
      <c r="U1122" s="44">
        <v>0.56999999999999995</v>
      </c>
      <c r="V1122" s="44">
        <v>80</v>
      </c>
      <c r="W1122" s="44">
        <v>170</v>
      </c>
      <c r="X1122" s="44">
        <v>36</v>
      </c>
      <c r="Y1122" s="44">
        <v>2</v>
      </c>
      <c r="Z1122" s="44">
        <v>3</v>
      </c>
      <c r="AB1122" s="488">
        <v>1</v>
      </c>
      <c r="AC1122" s="495">
        <v>42826</v>
      </c>
      <c r="AD1122" s="489">
        <v>890000072212</v>
      </c>
      <c r="AE1122" s="490" t="s">
        <v>570</v>
      </c>
      <c r="AF1122" s="491">
        <v>0.56079999999999997</v>
      </c>
      <c r="AG1122" s="491">
        <v>95</v>
      </c>
      <c r="AH1122" s="491">
        <v>34</v>
      </c>
      <c r="AI1122" s="492">
        <v>1.07</v>
      </c>
      <c r="AJ1122" s="492">
        <v>0</v>
      </c>
      <c r="AK1122" s="493" t="s">
        <v>20</v>
      </c>
      <c r="AL1122" s="491">
        <v>29</v>
      </c>
      <c r="AM1122" s="493" t="s">
        <v>37</v>
      </c>
      <c r="AN1122" s="492">
        <v>21190</v>
      </c>
      <c r="AO1122" s="492">
        <v>1.33</v>
      </c>
      <c r="AP1122" s="397"/>
      <c r="AQ1122" s="739">
        <v>0.52</v>
      </c>
      <c r="AR1122" s="739">
        <v>0.56999999999999995</v>
      </c>
      <c r="AS1122" s="734">
        <v>80</v>
      </c>
      <c r="AT1122" s="734">
        <v>170</v>
      </c>
      <c r="AU1122" s="734">
        <v>36</v>
      </c>
      <c r="AV1122" s="734">
        <v>2</v>
      </c>
      <c r="AW1122" s="734">
        <v>3</v>
      </c>
      <c r="AY1122" s="733">
        <v>1</v>
      </c>
      <c r="AZ1122" s="164">
        <v>42828</v>
      </c>
      <c r="BA1122" s="733"/>
      <c r="BB1122" s="733"/>
      <c r="BC1122" s="733">
        <v>0.55600000000000005</v>
      </c>
      <c r="BD1122" s="733">
        <v>98</v>
      </c>
      <c r="BE1122" s="733">
        <v>32.54</v>
      </c>
      <c r="BF1122" s="733">
        <v>0.3</v>
      </c>
      <c r="BG1122" s="733">
        <v>0.43</v>
      </c>
      <c r="BH1122" s="733">
        <v>0.01</v>
      </c>
      <c r="BI1122" s="733">
        <v>0</v>
      </c>
      <c r="BJ1122" s="733">
        <v>5.0000000000000001E-3</v>
      </c>
      <c r="BK1122" s="733" t="s">
        <v>37</v>
      </c>
      <c r="BL1122" s="733">
        <v>21289</v>
      </c>
      <c r="BM1122" s="733">
        <v>0.21</v>
      </c>
      <c r="BO1122" s="733">
        <v>0.52</v>
      </c>
      <c r="BP1122" s="733">
        <v>0.56999999999999995</v>
      </c>
      <c r="BQ1122" s="733">
        <v>80</v>
      </c>
      <c r="BR1122" s="733">
        <v>170</v>
      </c>
      <c r="BS1122" s="733">
        <v>36</v>
      </c>
      <c r="BT1122" s="733">
        <v>2</v>
      </c>
      <c r="BU1122" s="733">
        <v>3</v>
      </c>
    </row>
    <row r="1123" spans="1:73" ht="15.75" x14ac:dyDescent="0.25">
      <c r="A1123" s="586">
        <f>A1122</f>
        <v>2017</v>
      </c>
      <c r="B1123" s="586" t="str">
        <f>B1122</f>
        <v>ABRIL</v>
      </c>
      <c r="C1123" s="586">
        <v>2</v>
      </c>
      <c r="D1123" s="586" t="str">
        <f t="shared" si="252"/>
        <v>ABRIL 2017 / 2</v>
      </c>
      <c r="E1123" s="44">
        <v>2</v>
      </c>
      <c r="F1123" s="164">
        <v>42829</v>
      </c>
      <c r="G1123" s="44">
        <v>890000072256</v>
      </c>
      <c r="H1123" s="44" t="s">
        <v>22</v>
      </c>
      <c r="I1123" s="44">
        <v>0.55569999999999997</v>
      </c>
      <c r="J1123" s="44">
        <v>93</v>
      </c>
      <c r="K1123" s="44">
        <v>28</v>
      </c>
      <c r="L1123" s="44">
        <v>1.1000000000000001</v>
      </c>
      <c r="M1123" s="44">
        <v>0</v>
      </c>
      <c r="N1123" s="44" t="s">
        <v>20</v>
      </c>
      <c r="O1123" s="44">
        <v>3</v>
      </c>
      <c r="P1123" s="44" t="s">
        <v>561</v>
      </c>
      <c r="Q1123" s="44">
        <v>21232</v>
      </c>
      <c r="R1123" s="44">
        <v>0.48</v>
      </c>
      <c r="S1123" s="417"/>
      <c r="T1123" s="44">
        <v>0.52</v>
      </c>
      <c r="U1123" s="44">
        <v>0.56999999999999995</v>
      </c>
      <c r="V1123" s="44">
        <v>80</v>
      </c>
      <c r="W1123" s="44">
        <v>170</v>
      </c>
      <c r="X1123" s="44">
        <v>36</v>
      </c>
      <c r="Y1123" s="44">
        <v>2</v>
      </c>
      <c r="Z1123" s="44">
        <v>3</v>
      </c>
      <c r="AB1123" s="488">
        <v>2</v>
      </c>
      <c r="AC1123" s="495">
        <v>42827</v>
      </c>
      <c r="AD1123" s="489">
        <v>890000072219</v>
      </c>
      <c r="AE1123" s="490" t="s">
        <v>184</v>
      </c>
      <c r="AF1123" s="491">
        <v>0.56110000000000004</v>
      </c>
      <c r="AG1123" s="491">
        <v>92</v>
      </c>
      <c r="AH1123" s="491">
        <v>34</v>
      </c>
      <c r="AI1123" s="492">
        <v>1.0900000000000001</v>
      </c>
      <c r="AJ1123" s="492">
        <v>0</v>
      </c>
      <c r="AK1123" s="493" t="s">
        <v>20</v>
      </c>
      <c r="AL1123" s="491">
        <v>29</v>
      </c>
      <c r="AM1123" s="493" t="s">
        <v>37</v>
      </c>
      <c r="AN1123" s="492">
        <v>21199</v>
      </c>
      <c r="AO1123" s="492">
        <v>0.69</v>
      </c>
      <c r="AP1123" s="397"/>
      <c r="AQ1123" s="739">
        <v>0.52</v>
      </c>
      <c r="AR1123" s="739">
        <v>0.56999999999999995</v>
      </c>
      <c r="AS1123" s="734">
        <v>80</v>
      </c>
      <c r="AT1123" s="734">
        <v>170</v>
      </c>
      <c r="AU1123" s="734">
        <v>36</v>
      </c>
      <c r="AV1123" s="734">
        <v>2</v>
      </c>
      <c r="AW1123" s="734">
        <v>3</v>
      </c>
      <c r="AY1123" s="733">
        <v>2</v>
      </c>
      <c r="AZ1123" s="164">
        <v>42834</v>
      </c>
      <c r="BA1123" s="733"/>
      <c r="BB1123" s="733"/>
      <c r="BC1123" s="733">
        <v>0.56000000000000005</v>
      </c>
      <c r="BD1123" s="733">
        <v>92</v>
      </c>
      <c r="BE1123" s="733">
        <v>32.594000000000001</v>
      </c>
      <c r="BF1123" s="733">
        <v>0.33</v>
      </c>
      <c r="BG1123" s="733">
        <v>0.44</v>
      </c>
      <c r="BH1123" s="733">
        <v>0.01</v>
      </c>
      <c r="BI1123" s="733">
        <v>0</v>
      </c>
      <c r="BJ1123" s="733">
        <v>5.0000000000000001E-3</v>
      </c>
      <c r="BK1123" s="733" t="s">
        <v>37</v>
      </c>
      <c r="BL1123" s="733">
        <v>21253</v>
      </c>
      <c r="BM1123" s="733">
        <v>0.24</v>
      </c>
      <c r="BO1123" s="733">
        <v>0.52</v>
      </c>
      <c r="BP1123" s="733">
        <v>0.56999999999999995</v>
      </c>
      <c r="BQ1123" s="733">
        <v>80</v>
      </c>
      <c r="BR1123" s="733">
        <v>170</v>
      </c>
      <c r="BS1123" s="733">
        <v>36</v>
      </c>
      <c r="BT1123" s="733">
        <v>2</v>
      </c>
      <c r="BU1123" s="733">
        <v>3</v>
      </c>
    </row>
    <row r="1124" spans="1:73" ht="15.75" x14ac:dyDescent="0.25">
      <c r="A1124" s="586">
        <f t="shared" ref="A1124:B1124" si="253">A1123</f>
        <v>2017</v>
      </c>
      <c r="B1124" s="586" t="str">
        <f t="shared" si="253"/>
        <v>ABRIL</v>
      </c>
      <c r="C1124" s="586">
        <v>3</v>
      </c>
      <c r="D1124" s="586" t="str">
        <f t="shared" si="252"/>
        <v>ABRIL 2017 / 3</v>
      </c>
      <c r="E1124" s="44">
        <v>3</v>
      </c>
      <c r="F1124" s="164">
        <v>42832</v>
      </c>
      <c r="G1124" s="44">
        <v>890000072326</v>
      </c>
      <c r="H1124" s="44" t="s">
        <v>562</v>
      </c>
      <c r="I1124" s="44">
        <v>0.55210000000000004</v>
      </c>
      <c r="J1124" s="44">
        <v>98</v>
      </c>
      <c r="K1124" s="44">
        <v>29</v>
      </c>
      <c r="L1124" s="44">
        <v>1.39</v>
      </c>
      <c r="M1124" s="44">
        <v>0</v>
      </c>
      <c r="N1124" s="44" t="s">
        <v>20</v>
      </c>
      <c r="O1124" s="44">
        <v>3</v>
      </c>
      <c r="P1124" s="44" t="s">
        <v>561</v>
      </c>
      <c r="Q1124" s="44">
        <v>21252</v>
      </c>
      <c r="R1124" s="44">
        <v>0.56999999999999995</v>
      </c>
      <c r="S1124" s="417"/>
      <c r="T1124" s="44">
        <v>0.52</v>
      </c>
      <c r="U1124" s="44">
        <v>0.56999999999999995</v>
      </c>
      <c r="V1124" s="44">
        <v>80</v>
      </c>
      <c r="W1124" s="44">
        <v>170</v>
      </c>
      <c r="X1124" s="44">
        <v>36</v>
      </c>
      <c r="Y1124" s="44">
        <v>2</v>
      </c>
      <c r="Z1124" s="44">
        <v>3</v>
      </c>
      <c r="AB1124" s="488">
        <v>3</v>
      </c>
      <c r="AC1124" s="495">
        <v>42828</v>
      </c>
      <c r="AD1124" s="489">
        <v>890000072242</v>
      </c>
      <c r="AE1124" s="490" t="s">
        <v>570</v>
      </c>
      <c r="AF1124" s="491">
        <v>0.56030000000000002</v>
      </c>
      <c r="AG1124" s="491">
        <v>96</v>
      </c>
      <c r="AH1124" s="491">
        <v>34</v>
      </c>
      <c r="AI1124" s="492">
        <v>1</v>
      </c>
      <c r="AJ1124" s="492">
        <v>0</v>
      </c>
      <c r="AK1124" s="493" t="s">
        <v>20</v>
      </c>
      <c r="AL1124" s="491">
        <v>29</v>
      </c>
      <c r="AM1124" s="493" t="s">
        <v>37</v>
      </c>
      <c r="AN1124" s="492">
        <v>21189</v>
      </c>
      <c r="AO1124" s="492">
        <v>1.48</v>
      </c>
      <c r="AP1124" s="397"/>
      <c r="AQ1124" s="739">
        <v>0.52</v>
      </c>
      <c r="AR1124" s="739">
        <v>0.56999999999999995</v>
      </c>
      <c r="AS1124" s="734">
        <v>80</v>
      </c>
      <c r="AT1124" s="734">
        <v>170</v>
      </c>
      <c r="AU1124" s="734">
        <v>36</v>
      </c>
      <c r="AV1124" s="734">
        <v>2</v>
      </c>
      <c r="AW1124" s="734">
        <v>3</v>
      </c>
      <c r="AY1124" s="733">
        <v>3</v>
      </c>
      <c r="AZ1124" s="164">
        <v>42842</v>
      </c>
      <c r="BA1124" s="733"/>
      <c r="BB1124" s="733"/>
      <c r="BC1124" s="733">
        <v>0.56399999999999995</v>
      </c>
      <c r="BD1124" s="733">
        <v>83</v>
      </c>
      <c r="BE1124" s="733">
        <v>32.594000000000001</v>
      </c>
      <c r="BF1124" s="733">
        <v>0.33</v>
      </c>
      <c r="BG1124" s="733">
        <v>0.46</v>
      </c>
      <c r="BH1124" s="733">
        <v>0.01</v>
      </c>
      <c r="BI1124" s="733">
        <v>0</v>
      </c>
      <c r="BJ1124" s="733">
        <v>5.0000000000000001E-3</v>
      </c>
      <c r="BK1124" s="733" t="s">
        <v>37</v>
      </c>
      <c r="BL1124" s="733">
        <v>21238</v>
      </c>
      <c r="BM1124" s="733">
        <v>0.26</v>
      </c>
      <c r="BO1124" s="733">
        <v>0.52</v>
      </c>
      <c r="BP1124" s="733">
        <v>0.56999999999999995</v>
      </c>
      <c r="BQ1124" s="733">
        <v>80</v>
      </c>
      <c r="BR1124" s="733">
        <v>170</v>
      </c>
      <c r="BS1124" s="733">
        <v>36</v>
      </c>
      <c r="BT1124" s="733">
        <v>2</v>
      </c>
      <c r="BU1124" s="733">
        <v>3</v>
      </c>
    </row>
    <row r="1125" spans="1:73" ht="15.75" x14ac:dyDescent="0.25">
      <c r="A1125" s="586">
        <f t="shared" ref="A1125:B1125" si="254">A1124</f>
        <v>2017</v>
      </c>
      <c r="B1125" s="586" t="str">
        <f t="shared" si="254"/>
        <v>ABRIL</v>
      </c>
      <c r="C1125" s="586">
        <v>4</v>
      </c>
      <c r="D1125" s="586" t="str">
        <f t="shared" si="252"/>
        <v>ABRIL 2017 / 4</v>
      </c>
      <c r="E1125" s="44">
        <v>4</v>
      </c>
      <c r="F1125" s="164">
        <v>42835</v>
      </c>
      <c r="G1125" s="44">
        <v>890000072384</v>
      </c>
      <c r="H1125" s="44" t="s">
        <v>22</v>
      </c>
      <c r="I1125" s="44">
        <v>0.55530000000000002</v>
      </c>
      <c r="J1125" s="44">
        <v>88</v>
      </c>
      <c r="K1125" s="44">
        <v>30</v>
      </c>
      <c r="L1125" s="44">
        <v>1.43</v>
      </c>
      <c r="M1125" s="44">
        <v>0</v>
      </c>
      <c r="N1125" s="44" t="s">
        <v>20</v>
      </c>
      <c r="O1125" s="44">
        <v>3</v>
      </c>
      <c r="P1125" s="44" t="s">
        <v>561</v>
      </c>
      <c r="Q1125" s="44">
        <v>21248</v>
      </c>
      <c r="R1125" s="44">
        <v>0.21</v>
      </c>
      <c r="S1125" s="417"/>
      <c r="T1125" s="44">
        <v>0.52</v>
      </c>
      <c r="U1125" s="44">
        <v>0.56999999999999995</v>
      </c>
      <c r="V1125" s="44">
        <v>80</v>
      </c>
      <c r="W1125" s="44">
        <v>170</v>
      </c>
      <c r="X1125" s="44">
        <v>36</v>
      </c>
      <c r="Y1125" s="44">
        <v>2</v>
      </c>
      <c r="Z1125" s="44">
        <v>3</v>
      </c>
      <c r="AB1125" s="488">
        <v>4</v>
      </c>
      <c r="AC1125" s="495">
        <v>42829</v>
      </c>
      <c r="AD1125" s="489">
        <v>890000072262</v>
      </c>
      <c r="AE1125" s="490" t="s">
        <v>567</v>
      </c>
      <c r="AF1125" s="491">
        <v>0.56059999999999999</v>
      </c>
      <c r="AG1125" s="491">
        <v>94</v>
      </c>
      <c r="AH1125" s="491">
        <v>34</v>
      </c>
      <c r="AI1125" s="492">
        <v>1.04</v>
      </c>
      <c r="AJ1125" s="492">
        <v>0</v>
      </c>
      <c r="AK1125" s="493" t="s">
        <v>20</v>
      </c>
      <c r="AL1125" s="491">
        <v>29</v>
      </c>
      <c r="AM1125" s="493" t="s">
        <v>37</v>
      </c>
      <c r="AN1125" s="492">
        <v>21195</v>
      </c>
      <c r="AO1125" s="492">
        <v>1.05</v>
      </c>
      <c r="AP1125" s="397"/>
      <c r="AQ1125" s="739">
        <v>0.52</v>
      </c>
      <c r="AR1125" s="739">
        <v>0.56999999999999995</v>
      </c>
      <c r="AS1125" s="734">
        <v>80</v>
      </c>
      <c r="AT1125" s="734">
        <v>170</v>
      </c>
      <c r="AU1125" s="734">
        <v>36</v>
      </c>
      <c r="AV1125" s="734">
        <v>2</v>
      </c>
      <c r="AW1125" s="734">
        <v>3</v>
      </c>
      <c r="AY1125" s="733">
        <v>4</v>
      </c>
      <c r="AZ1125" s="164">
        <v>42849</v>
      </c>
      <c r="BA1125" s="733"/>
      <c r="BB1125" s="733"/>
      <c r="BC1125" s="733">
        <v>0.56299999999999994</v>
      </c>
      <c r="BD1125" s="733">
        <v>88</v>
      </c>
      <c r="BE1125" s="733">
        <v>32.594000000000001</v>
      </c>
      <c r="BF1125" s="733">
        <v>0.33</v>
      </c>
      <c r="BG1125" s="733">
        <v>0.46</v>
      </c>
      <c r="BH1125" s="733">
        <v>0.01</v>
      </c>
      <c r="BI1125" s="733">
        <v>0</v>
      </c>
      <c r="BJ1125" s="733">
        <v>5.0000000000000001E-3</v>
      </c>
      <c r="BK1125" s="733" t="s">
        <v>37</v>
      </c>
      <c r="BL1125" s="733">
        <v>21238</v>
      </c>
      <c r="BM1125" s="733">
        <v>0.3</v>
      </c>
      <c r="BO1125" s="733">
        <v>0.52</v>
      </c>
      <c r="BP1125" s="733">
        <v>0.56999999999999995</v>
      </c>
      <c r="BQ1125" s="733">
        <v>80</v>
      </c>
      <c r="BR1125" s="733">
        <v>170</v>
      </c>
      <c r="BS1125" s="733">
        <v>36</v>
      </c>
      <c r="BT1125" s="733">
        <v>2</v>
      </c>
      <c r="BU1125" s="733">
        <v>3</v>
      </c>
    </row>
    <row r="1126" spans="1:73" ht="15.75" x14ac:dyDescent="0.25">
      <c r="A1126" s="586">
        <f t="shared" ref="A1126:B1126" si="255">A1125</f>
        <v>2017</v>
      </c>
      <c r="B1126" s="586" t="str">
        <f t="shared" si="255"/>
        <v>ABRIL</v>
      </c>
      <c r="C1126" s="586">
        <v>5</v>
      </c>
      <c r="D1126" s="586" t="str">
        <f t="shared" si="252"/>
        <v>ABRIL 2017 / 5</v>
      </c>
      <c r="E1126" s="44">
        <v>5</v>
      </c>
      <c r="F1126" s="164">
        <v>42838</v>
      </c>
      <c r="G1126" s="44">
        <v>890000072627</v>
      </c>
      <c r="H1126" s="44" t="s">
        <v>22</v>
      </c>
      <c r="I1126" s="44">
        <v>0.55430000000000001</v>
      </c>
      <c r="J1126" s="44">
        <v>98</v>
      </c>
      <c r="K1126" s="44">
        <v>29</v>
      </c>
      <c r="L1126" s="44">
        <v>1.17</v>
      </c>
      <c r="M1126" s="44">
        <v>0</v>
      </c>
      <c r="N1126" s="44" t="s">
        <v>20</v>
      </c>
      <c r="O1126" s="44">
        <v>3</v>
      </c>
      <c r="P1126" s="44" t="s">
        <v>561</v>
      </c>
      <c r="Q1126" s="44">
        <v>21245</v>
      </c>
      <c r="R1126" s="44">
        <v>0.13</v>
      </c>
      <c r="S1126" s="417"/>
      <c r="T1126" s="44">
        <v>0.52</v>
      </c>
      <c r="U1126" s="44">
        <v>0.56999999999999995</v>
      </c>
      <c r="V1126" s="44">
        <v>80</v>
      </c>
      <c r="W1126" s="44">
        <v>170</v>
      </c>
      <c r="X1126" s="44">
        <v>36</v>
      </c>
      <c r="Y1126" s="44">
        <v>2</v>
      </c>
      <c r="Z1126" s="44">
        <v>3</v>
      </c>
      <c r="AB1126" s="488">
        <v>5</v>
      </c>
      <c r="AC1126" s="495">
        <v>42830</v>
      </c>
      <c r="AD1126" s="489">
        <v>890000072298</v>
      </c>
      <c r="AE1126" s="490" t="s">
        <v>565</v>
      </c>
      <c r="AF1126" s="491">
        <v>0.56020000000000003</v>
      </c>
      <c r="AG1126" s="491">
        <v>96</v>
      </c>
      <c r="AH1126" s="491">
        <v>34</v>
      </c>
      <c r="AI1126" s="492">
        <v>0.96</v>
      </c>
      <c r="AJ1126" s="492">
        <v>0</v>
      </c>
      <c r="AK1126" s="493" t="s">
        <v>20</v>
      </c>
      <c r="AL1126" s="491">
        <v>29</v>
      </c>
      <c r="AM1126" s="493" t="s">
        <v>37</v>
      </c>
      <c r="AN1126" s="492">
        <v>21193</v>
      </c>
      <c r="AO1126" s="492">
        <v>1.31</v>
      </c>
      <c r="AP1126" s="397"/>
      <c r="AQ1126" s="739">
        <v>0.52</v>
      </c>
      <c r="AR1126" s="739">
        <v>0.56999999999999995</v>
      </c>
      <c r="AS1126" s="734">
        <v>80</v>
      </c>
      <c r="AT1126" s="734">
        <v>170</v>
      </c>
      <c r="AU1126" s="734">
        <v>36</v>
      </c>
      <c r="AV1126" s="734">
        <v>2</v>
      </c>
      <c r="AW1126" s="734">
        <v>3</v>
      </c>
      <c r="AZ1126" s="164"/>
    </row>
    <row r="1127" spans="1:73" ht="15.75" x14ac:dyDescent="0.25">
      <c r="A1127" s="586">
        <f t="shared" ref="A1127:B1127" si="256">A1126</f>
        <v>2017</v>
      </c>
      <c r="B1127" s="586" t="str">
        <f t="shared" si="256"/>
        <v>ABRIL</v>
      </c>
      <c r="C1127" s="586">
        <v>6</v>
      </c>
      <c r="D1127" s="586" t="str">
        <f t="shared" si="252"/>
        <v>ABRIL 2017 / 6</v>
      </c>
      <c r="E1127" s="44">
        <v>6</v>
      </c>
      <c r="F1127" s="164">
        <v>42841</v>
      </c>
      <c r="G1127" s="44">
        <v>890000072661</v>
      </c>
      <c r="H1127" s="44" t="s">
        <v>562</v>
      </c>
      <c r="I1127" s="44">
        <v>0.55149999999999999</v>
      </c>
      <c r="J1127" s="44">
        <v>93</v>
      </c>
      <c r="K1127" s="44">
        <v>29</v>
      </c>
      <c r="L1127" s="44">
        <v>0.54</v>
      </c>
      <c r="M1127" s="44">
        <v>0</v>
      </c>
      <c r="N1127" s="44" t="s">
        <v>20</v>
      </c>
      <c r="O1127" s="44">
        <v>3</v>
      </c>
      <c r="P1127" s="44" t="s">
        <v>561</v>
      </c>
      <c r="Q1127" s="44">
        <v>21268</v>
      </c>
      <c r="R1127" s="44">
        <v>0.12</v>
      </c>
      <c r="S1127" s="417"/>
      <c r="T1127" s="44">
        <v>0.52</v>
      </c>
      <c r="U1127" s="44">
        <v>0.56999999999999995</v>
      </c>
      <c r="V1127" s="44">
        <v>80</v>
      </c>
      <c r="W1127" s="44">
        <v>170</v>
      </c>
      <c r="X1127" s="44">
        <v>36</v>
      </c>
      <c r="Y1127" s="44">
        <v>2</v>
      </c>
      <c r="Z1127" s="44">
        <v>3</v>
      </c>
      <c r="AB1127" s="488">
        <v>6</v>
      </c>
      <c r="AC1127" s="495">
        <v>42831</v>
      </c>
      <c r="AD1127" s="489">
        <v>890000072317</v>
      </c>
      <c r="AE1127" s="490" t="s">
        <v>604</v>
      </c>
      <c r="AF1127" s="491">
        <v>0.55979999999999996</v>
      </c>
      <c r="AG1127" s="491">
        <v>95</v>
      </c>
      <c r="AH1127" s="491">
        <v>34</v>
      </c>
      <c r="AI1127" s="492">
        <v>1.18</v>
      </c>
      <c r="AJ1127" s="492">
        <v>0</v>
      </c>
      <c r="AK1127" s="493" t="s">
        <v>20</v>
      </c>
      <c r="AL1127" s="491">
        <v>29</v>
      </c>
      <c r="AM1127" s="493" t="s">
        <v>37</v>
      </c>
      <c r="AN1127" s="492">
        <v>21199</v>
      </c>
      <c r="AO1127" s="492">
        <v>1.02</v>
      </c>
      <c r="AP1127" s="397"/>
      <c r="AQ1127" s="739">
        <v>0.52</v>
      </c>
      <c r="AR1127" s="739">
        <v>0.56999999999999995</v>
      </c>
      <c r="AS1127" s="734">
        <v>80</v>
      </c>
      <c r="AT1127" s="734">
        <v>170</v>
      </c>
      <c r="AU1127" s="734">
        <v>36</v>
      </c>
      <c r="AV1127" s="734">
        <v>2</v>
      </c>
      <c r="AW1127" s="734">
        <v>3</v>
      </c>
    </row>
    <row r="1128" spans="1:73" ht="15.75" x14ac:dyDescent="0.25">
      <c r="A1128" s="586">
        <f t="shared" ref="A1128:B1128" si="257">A1127</f>
        <v>2017</v>
      </c>
      <c r="B1128" s="586" t="str">
        <f t="shared" si="257"/>
        <v>ABRIL</v>
      </c>
      <c r="C1128" s="586">
        <v>7</v>
      </c>
      <c r="D1128" s="586" t="str">
        <f t="shared" si="252"/>
        <v>ABRIL 2017 / 7</v>
      </c>
      <c r="E1128" s="44">
        <v>7</v>
      </c>
      <c r="F1128" s="164">
        <v>42844</v>
      </c>
      <c r="G1128" s="44">
        <v>890000072734</v>
      </c>
      <c r="H1128" s="44" t="s">
        <v>562</v>
      </c>
      <c r="I1128" s="44">
        <v>0.55530000000000002</v>
      </c>
      <c r="J1128" s="44">
        <v>90</v>
      </c>
      <c r="K1128" s="44">
        <v>29</v>
      </c>
      <c r="L1128" s="44">
        <v>0.99</v>
      </c>
      <c r="M1128" s="44">
        <v>0</v>
      </c>
      <c r="N1128" s="44" t="s">
        <v>20</v>
      </c>
      <c r="O1128" s="44">
        <v>3</v>
      </c>
      <c r="P1128" s="44" t="s">
        <v>561</v>
      </c>
      <c r="Q1128" s="44">
        <v>21248</v>
      </c>
      <c r="R1128" s="44">
        <v>0.39</v>
      </c>
      <c r="S1128" s="417"/>
      <c r="T1128" s="44">
        <v>0.52</v>
      </c>
      <c r="U1128" s="44">
        <v>0.56999999999999995</v>
      </c>
      <c r="V1128" s="44">
        <v>80</v>
      </c>
      <c r="W1128" s="44">
        <v>170</v>
      </c>
      <c r="X1128" s="44">
        <v>36</v>
      </c>
      <c r="Y1128" s="44">
        <v>2</v>
      </c>
      <c r="Z1128" s="44">
        <v>3</v>
      </c>
      <c r="AB1128" s="488">
        <v>7</v>
      </c>
      <c r="AC1128" s="495">
        <v>42832</v>
      </c>
      <c r="AD1128" s="489">
        <v>890000072348</v>
      </c>
      <c r="AE1128" s="490" t="s">
        <v>569</v>
      </c>
      <c r="AF1128" s="494">
        <v>0.56079999999999997</v>
      </c>
      <c r="AG1128" s="491">
        <v>94</v>
      </c>
      <c r="AH1128" s="491">
        <v>34</v>
      </c>
      <c r="AI1128" s="492">
        <v>0.89</v>
      </c>
      <c r="AJ1128" s="492">
        <v>0</v>
      </c>
      <c r="AK1128" s="493" t="s">
        <v>20</v>
      </c>
      <c r="AL1128" s="491">
        <v>29</v>
      </c>
      <c r="AM1128" s="493" t="s">
        <v>37</v>
      </c>
      <c r="AN1128" s="492">
        <v>21194</v>
      </c>
      <c r="AO1128" s="492">
        <v>1.0900000000000001</v>
      </c>
      <c r="AP1128" s="397"/>
      <c r="AQ1128" s="739">
        <v>0.52</v>
      </c>
      <c r="AR1128" s="739">
        <v>0.56999999999999995</v>
      </c>
      <c r="AS1128" s="734">
        <v>80</v>
      </c>
      <c r="AT1128" s="734">
        <v>170</v>
      </c>
      <c r="AU1128" s="734">
        <v>36</v>
      </c>
      <c r="AV1128" s="734">
        <v>2</v>
      </c>
      <c r="AW1128" s="734">
        <v>3</v>
      </c>
    </row>
    <row r="1129" spans="1:73" ht="15.75" x14ac:dyDescent="0.25">
      <c r="A1129" s="586">
        <f t="shared" ref="A1129:B1129" si="258">A1128</f>
        <v>2017</v>
      </c>
      <c r="B1129" s="586" t="str">
        <f t="shared" si="258"/>
        <v>ABRIL</v>
      </c>
      <c r="C1129" s="586">
        <v>8</v>
      </c>
      <c r="D1129" s="586" t="str">
        <f t="shared" si="252"/>
        <v>ABRIL 2017 / 8</v>
      </c>
      <c r="E1129" s="44">
        <v>8</v>
      </c>
      <c r="F1129" s="164">
        <v>42848</v>
      </c>
      <c r="G1129" s="44">
        <v>890000072829</v>
      </c>
      <c r="H1129" s="44" t="s">
        <v>562</v>
      </c>
      <c r="I1129" s="44">
        <v>0.55689999999999995</v>
      </c>
      <c r="J1129" s="44">
        <v>90</v>
      </c>
      <c r="K1129" s="44">
        <v>29</v>
      </c>
      <c r="L1129" s="44">
        <v>1.7</v>
      </c>
      <c r="M1129" s="44">
        <v>0</v>
      </c>
      <c r="N1129" s="44" t="s">
        <v>20</v>
      </c>
      <c r="O1129" s="44">
        <v>3</v>
      </c>
      <c r="P1129" s="44" t="s">
        <v>561</v>
      </c>
      <c r="Q1129" s="44">
        <v>21240</v>
      </c>
      <c r="R1129" s="44">
        <v>0.09</v>
      </c>
      <c r="S1129" s="417"/>
      <c r="T1129" s="44">
        <v>0.52</v>
      </c>
      <c r="U1129" s="44">
        <v>0.56999999999999995</v>
      </c>
      <c r="V1129" s="44">
        <v>80</v>
      </c>
      <c r="W1129" s="44">
        <v>170</v>
      </c>
      <c r="X1129" s="44">
        <v>36</v>
      </c>
      <c r="Y1129" s="44">
        <v>2</v>
      </c>
      <c r="Z1129" s="44">
        <v>3</v>
      </c>
      <c r="AB1129" s="488">
        <v>8</v>
      </c>
      <c r="AC1129" s="495">
        <v>42833</v>
      </c>
      <c r="AD1129" s="489">
        <v>890000072364</v>
      </c>
      <c r="AE1129" s="490" t="s">
        <v>564</v>
      </c>
      <c r="AF1129" s="494">
        <v>0.56299999999999994</v>
      </c>
      <c r="AG1129" s="491">
        <v>89</v>
      </c>
      <c r="AH1129" s="491">
        <v>34</v>
      </c>
      <c r="AI1129" s="492">
        <v>0.93</v>
      </c>
      <c r="AJ1129" s="492">
        <v>0</v>
      </c>
      <c r="AK1129" s="493" t="s">
        <v>20</v>
      </c>
      <c r="AL1129" s="491">
        <v>29</v>
      </c>
      <c r="AM1129" s="493" t="s">
        <v>37</v>
      </c>
      <c r="AN1129" s="492">
        <v>21184</v>
      </c>
      <c r="AO1129" s="492">
        <v>0.98</v>
      </c>
      <c r="AP1129" s="397"/>
      <c r="AQ1129" s="739">
        <v>0.52</v>
      </c>
      <c r="AR1129" s="739">
        <v>0.56999999999999995</v>
      </c>
      <c r="AS1129" s="734">
        <v>80</v>
      </c>
      <c r="AT1129" s="734">
        <v>170</v>
      </c>
      <c r="AU1129" s="734">
        <v>36</v>
      </c>
      <c r="AV1129" s="734">
        <v>2</v>
      </c>
      <c r="AW1129" s="734">
        <v>3</v>
      </c>
    </row>
    <row r="1130" spans="1:73" ht="15.75" x14ac:dyDescent="0.25">
      <c r="A1130" s="586">
        <f t="shared" ref="A1130:B1130" si="259">A1129</f>
        <v>2017</v>
      </c>
      <c r="B1130" s="586" t="str">
        <f t="shared" si="259"/>
        <v>ABRIL</v>
      </c>
      <c r="C1130" s="586">
        <v>9</v>
      </c>
      <c r="D1130" s="586" t="str">
        <f t="shared" si="252"/>
        <v>ABRIL 2017 / 9</v>
      </c>
      <c r="E1130" s="44">
        <v>9</v>
      </c>
      <c r="F1130" s="164">
        <v>42850</v>
      </c>
      <c r="G1130" s="44">
        <v>890000072950</v>
      </c>
      <c r="H1130" s="44" t="s">
        <v>19</v>
      </c>
      <c r="I1130" s="44">
        <v>0.55430000000000001</v>
      </c>
      <c r="J1130" s="44">
        <v>90</v>
      </c>
      <c r="K1130" s="44">
        <v>28</v>
      </c>
      <c r="L1130" s="44">
        <v>0.9</v>
      </c>
      <c r="M1130" s="44">
        <v>0</v>
      </c>
      <c r="N1130" s="44" t="s">
        <v>20</v>
      </c>
      <c r="O1130" s="44">
        <v>3</v>
      </c>
      <c r="P1130" s="44" t="s">
        <v>561</v>
      </c>
      <c r="Q1130" s="44">
        <v>21253</v>
      </c>
      <c r="R1130" s="44">
        <v>0.08</v>
      </c>
      <c r="S1130" s="417"/>
      <c r="T1130" s="44">
        <v>0.52</v>
      </c>
      <c r="U1130" s="44">
        <v>0.56999999999999995</v>
      </c>
      <c r="V1130" s="44">
        <v>80</v>
      </c>
      <c r="W1130" s="44">
        <v>170</v>
      </c>
      <c r="X1130" s="44">
        <v>36</v>
      </c>
      <c r="Y1130" s="44">
        <v>2</v>
      </c>
      <c r="Z1130" s="44">
        <v>3</v>
      </c>
      <c r="AB1130" s="488">
        <v>9</v>
      </c>
      <c r="AC1130" s="495">
        <v>42837</v>
      </c>
      <c r="AD1130" s="489">
        <v>890000072605</v>
      </c>
      <c r="AE1130" s="490" t="s">
        <v>36</v>
      </c>
      <c r="AF1130" s="491">
        <v>0.56469999999999998</v>
      </c>
      <c r="AG1130" s="491">
        <v>86</v>
      </c>
      <c r="AH1130" s="491">
        <v>34</v>
      </c>
      <c r="AI1130" s="492">
        <v>0.24</v>
      </c>
      <c r="AJ1130" s="492">
        <v>0</v>
      </c>
      <c r="AK1130" s="493" t="s">
        <v>20</v>
      </c>
      <c r="AL1130" s="491">
        <v>29</v>
      </c>
      <c r="AM1130" s="493" t="s">
        <v>37</v>
      </c>
      <c r="AN1130" s="492">
        <v>21175</v>
      </c>
      <c r="AO1130" s="492">
        <v>0.98</v>
      </c>
      <c r="AP1130" s="397"/>
      <c r="AQ1130" s="739">
        <v>0.52</v>
      </c>
      <c r="AR1130" s="739">
        <v>0.56999999999999995</v>
      </c>
      <c r="AS1130" s="734">
        <v>80</v>
      </c>
      <c r="AT1130" s="734">
        <v>170</v>
      </c>
      <c r="AU1130" s="734">
        <v>36</v>
      </c>
      <c r="AV1130" s="734">
        <v>2</v>
      </c>
      <c r="AW1130" s="734">
        <v>3</v>
      </c>
    </row>
    <row r="1131" spans="1:73" ht="15.75" x14ac:dyDescent="0.25">
      <c r="A1131" s="586">
        <f t="shared" ref="A1131:B1131" si="260">A1130</f>
        <v>2017</v>
      </c>
      <c r="B1131" s="586" t="str">
        <f t="shared" si="260"/>
        <v>ABRIL</v>
      </c>
      <c r="C1131" s="586">
        <v>10</v>
      </c>
      <c r="D1131" s="586" t="str">
        <f t="shared" si="252"/>
        <v>ABRIL 2017 / 10</v>
      </c>
      <c r="E1131" s="44">
        <v>10</v>
      </c>
      <c r="F1131" s="164">
        <v>42853</v>
      </c>
      <c r="G1131" s="44">
        <v>890000073025</v>
      </c>
      <c r="H1131" s="44" t="s">
        <v>22</v>
      </c>
      <c r="I1131" s="44">
        <v>0.55449999999999999</v>
      </c>
      <c r="J1131" s="44">
        <v>96</v>
      </c>
      <c r="K1131" s="44">
        <v>30</v>
      </c>
      <c r="L1131" s="44">
        <v>1.03</v>
      </c>
      <c r="M1131" s="44">
        <v>0</v>
      </c>
      <c r="N1131" s="44" t="s">
        <v>20</v>
      </c>
      <c r="O1131" s="44">
        <v>3</v>
      </c>
      <c r="P1131" s="44" t="s">
        <v>561</v>
      </c>
      <c r="Q1131" s="44">
        <v>21252</v>
      </c>
      <c r="R1131" s="44">
        <v>0.06</v>
      </c>
      <c r="S1131" s="417"/>
      <c r="T1131" s="44">
        <v>0.52</v>
      </c>
      <c r="U1131" s="44">
        <v>0.56999999999999995</v>
      </c>
      <c r="V1131" s="44">
        <v>80</v>
      </c>
      <c r="W1131" s="44">
        <v>170</v>
      </c>
      <c r="X1131" s="44">
        <v>36</v>
      </c>
      <c r="Y1131" s="44">
        <v>2</v>
      </c>
      <c r="Z1131" s="44">
        <v>3</v>
      </c>
      <c r="AB1131" s="488">
        <v>10</v>
      </c>
      <c r="AC1131" s="495">
        <v>42838</v>
      </c>
      <c r="AD1131" s="489">
        <v>890000072621</v>
      </c>
      <c r="AE1131" s="490" t="s">
        <v>564</v>
      </c>
      <c r="AF1131" s="491">
        <v>0.56530000000000002</v>
      </c>
      <c r="AG1131" s="491">
        <v>85</v>
      </c>
      <c r="AH1131" s="491">
        <v>34</v>
      </c>
      <c r="AI1131" s="492">
        <v>1</v>
      </c>
      <c r="AJ1131" s="492">
        <v>0</v>
      </c>
      <c r="AK1131" s="493" t="s">
        <v>20</v>
      </c>
      <c r="AL1131" s="491">
        <v>29</v>
      </c>
      <c r="AM1131" s="493" t="s">
        <v>37</v>
      </c>
      <c r="AN1131" s="492">
        <v>21172</v>
      </c>
      <c r="AO1131" s="492">
        <v>0.99</v>
      </c>
      <c r="AP1131" s="397"/>
      <c r="AQ1131" s="739">
        <v>0.52</v>
      </c>
      <c r="AR1131" s="739">
        <v>0.56999999999999995</v>
      </c>
      <c r="AS1131" s="734">
        <v>80</v>
      </c>
      <c r="AT1131" s="734">
        <v>170</v>
      </c>
      <c r="AU1131" s="734">
        <v>36</v>
      </c>
      <c r="AV1131" s="734">
        <v>2</v>
      </c>
      <c r="AW1131" s="734">
        <v>3</v>
      </c>
    </row>
    <row r="1132" spans="1:73" ht="15.75" x14ac:dyDescent="0.25">
      <c r="A1132" s="586">
        <f t="shared" ref="A1132:B1132" si="261">A1131</f>
        <v>2017</v>
      </c>
      <c r="B1132" s="586" t="str">
        <f t="shared" si="261"/>
        <v>ABRIL</v>
      </c>
      <c r="C1132" s="586">
        <v>11</v>
      </c>
      <c r="D1132" s="586" t="str">
        <f t="shared" si="252"/>
        <v>ABRIL 2017 / 11</v>
      </c>
      <c r="S1132" s="417"/>
      <c r="AB1132" s="488">
        <v>11</v>
      </c>
      <c r="AC1132" s="495">
        <v>42840</v>
      </c>
      <c r="AD1132" s="489">
        <v>890000072642</v>
      </c>
      <c r="AE1132" s="490" t="s">
        <v>570</v>
      </c>
      <c r="AF1132" s="491">
        <v>0.56520000000000004</v>
      </c>
      <c r="AG1132" s="491">
        <v>84</v>
      </c>
      <c r="AH1132" s="491">
        <v>34</v>
      </c>
      <c r="AI1132" s="492">
        <v>0.12</v>
      </c>
      <c r="AJ1132" s="492">
        <v>0</v>
      </c>
      <c r="AK1132" s="493" t="s">
        <v>20</v>
      </c>
      <c r="AL1132" s="491">
        <v>29</v>
      </c>
      <c r="AM1132" s="493" t="s">
        <v>37</v>
      </c>
      <c r="AN1132" s="492">
        <v>21174</v>
      </c>
      <c r="AO1132" s="492">
        <v>0.87</v>
      </c>
      <c r="AP1132" s="397"/>
      <c r="AQ1132" s="739">
        <v>0.52</v>
      </c>
      <c r="AR1132" s="739">
        <v>0.56999999999999995</v>
      </c>
      <c r="AS1132" s="734">
        <v>80</v>
      </c>
      <c r="AT1132" s="734">
        <v>170</v>
      </c>
      <c r="AU1132" s="734">
        <v>36</v>
      </c>
      <c r="AV1132" s="734">
        <v>2</v>
      </c>
      <c r="AW1132" s="734">
        <v>3</v>
      </c>
    </row>
    <row r="1133" spans="1:73" ht="15.75" x14ac:dyDescent="0.25">
      <c r="A1133" s="586">
        <f t="shared" ref="A1133:B1133" si="262">A1132</f>
        <v>2017</v>
      </c>
      <c r="B1133" s="586" t="str">
        <f t="shared" si="262"/>
        <v>ABRIL</v>
      </c>
      <c r="C1133" s="586">
        <v>12</v>
      </c>
      <c r="D1133" s="586" t="str">
        <f t="shared" si="252"/>
        <v>ABRIL 2017 / 12</v>
      </c>
      <c r="S1133" s="417"/>
      <c r="AB1133" s="488">
        <v>12</v>
      </c>
      <c r="AC1133" s="495">
        <v>42842</v>
      </c>
      <c r="AD1133" s="489">
        <v>890000072677</v>
      </c>
      <c r="AE1133" s="490" t="s">
        <v>564</v>
      </c>
      <c r="AF1133" s="491">
        <v>0.56430000000000002</v>
      </c>
      <c r="AG1133" s="491">
        <v>86</v>
      </c>
      <c r="AH1133" s="491">
        <v>34</v>
      </c>
      <c r="AI1133" s="492">
        <v>0.17</v>
      </c>
      <c r="AJ1133" s="492">
        <v>0</v>
      </c>
      <c r="AK1133" s="493" t="s">
        <v>20</v>
      </c>
      <c r="AL1133" s="491">
        <v>29</v>
      </c>
      <c r="AM1133" s="493" t="s">
        <v>37</v>
      </c>
      <c r="AN1133" s="492">
        <v>21178</v>
      </c>
      <c r="AO1133" s="492">
        <v>1.1200000000000001</v>
      </c>
      <c r="AP1133" s="397"/>
      <c r="AQ1133" s="739">
        <v>0.52</v>
      </c>
      <c r="AR1133" s="739">
        <v>0.56999999999999995</v>
      </c>
      <c r="AS1133" s="734">
        <v>80</v>
      </c>
      <c r="AT1133" s="734">
        <v>170</v>
      </c>
      <c r="AU1133" s="734">
        <v>36</v>
      </c>
      <c r="AV1133" s="734">
        <v>2</v>
      </c>
      <c r="AW1133" s="734">
        <v>3</v>
      </c>
    </row>
    <row r="1134" spans="1:73" ht="15.75" x14ac:dyDescent="0.25">
      <c r="A1134" s="586">
        <f t="shared" ref="A1134:B1134" si="263">A1133</f>
        <v>2017</v>
      </c>
      <c r="B1134" s="586" t="str">
        <f t="shared" si="263"/>
        <v>ABRIL</v>
      </c>
      <c r="C1134" s="586">
        <v>13</v>
      </c>
      <c r="D1134" s="586" t="str">
        <f t="shared" si="252"/>
        <v>ABRIL 2017 / 13</v>
      </c>
      <c r="S1134" s="417"/>
      <c r="AB1134" s="488">
        <v>13</v>
      </c>
      <c r="AC1134" s="495">
        <v>42843</v>
      </c>
      <c r="AD1134" s="489">
        <v>890000072699</v>
      </c>
      <c r="AE1134" s="490" t="s">
        <v>565</v>
      </c>
      <c r="AF1134" s="494">
        <v>0.56510000000000005</v>
      </c>
      <c r="AG1134" s="491">
        <v>84</v>
      </c>
      <c r="AH1134" s="491">
        <v>34</v>
      </c>
      <c r="AI1134" s="492">
        <v>0.14000000000000001</v>
      </c>
      <c r="AJ1134" s="492">
        <v>0</v>
      </c>
      <c r="AK1134" s="493" t="s">
        <v>20</v>
      </c>
      <c r="AL1134" s="491">
        <v>29</v>
      </c>
      <c r="AM1134" s="493" t="s">
        <v>37</v>
      </c>
      <c r="AN1134" s="492">
        <v>21174</v>
      </c>
      <c r="AO1134" s="492">
        <v>0.79</v>
      </c>
      <c r="AP1134" s="397"/>
      <c r="AQ1134" s="739">
        <v>0.52</v>
      </c>
      <c r="AR1134" s="739">
        <v>0.56999999999999995</v>
      </c>
      <c r="AS1134" s="734">
        <v>80</v>
      </c>
      <c r="AT1134" s="734">
        <v>170</v>
      </c>
      <c r="AU1134" s="734">
        <v>36</v>
      </c>
      <c r="AV1134" s="734">
        <v>2</v>
      </c>
      <c r="AW1134" s="734">
        <v>3</v>
      </c>
    </row>
    <row r="1135" spans="1:73" ht="15.75" x14ac:dyDescent="0.25">
      <c r="A1135" s="586">
        <f t="shared" ref="A1135:B1135" si="264">A1134</f>
        <v>2017</v>
      </c>
      <c r="B1135" s="586" t="str">
        <f t="shared" si="264"/>
        <v>ABRIL</v>
      </c>
      <c r="C1135" s="586">
        <v>14</v>
      </c>
      <c r="D1135" s="586" t="str">
        <f t="shared" si="252"/>
        <v>ABRIL 2017 / 14</v>
      </c>
      <c r="S1135" s="417"/>
      <c r="AB1135" s="488">
        <v>14</v>
      </c>
      <c r="AC1135" s="495">
        <v>42845</v>
      </c>
      <c r="AD1135" s="489">
        <v>890000072742</v>
      </c>
      <c r="AE1135" s="490" t="s">
        <v>564</v>
      </c>
      <c r="AF1135" s="494">
        <v>0.56510000000000005</v>
      </c>
      <c r="AG1135" s="491">
        <v>84</v>
      </c>
      <c r="AH1135" s="491">
        <v>34</v>
      </c>
      <c r="AI1135" s="492">
        <v>0.13</v>
      </c>
      <c r="AJ1135" s="492">
        <v>0</v>
      </c>
      <c r="AK1135" s="493" t="s">
        <v>20</v>
      </c>
      <c r="AL1135" s="491">
        <v>29</v>
      </c>
      <c r="AM1135" s="493" t="s">
        <v>37</v>
      </c>
      <c r="AN1135" s="492">
        <v>21175</v>
      </c>
      <c r="AO1135" s="492">
        <v>0.82</v>
      </c>
      <c r="AP1135" s="397"/>
      <c r="AQ1135" s="739">
        <v>0.52</v>
      </c>
      <c r="AR1135" s="739">
        <v>0.56999999999999995</v>
      </c>
      <c r="AS1135" s="734">
        <v>80</v>
      </c>
      <c r="AT1135" s="734">
        <v>170</v>
      </c>
      <c r="AU1135" s="734">
        <v>36</v>
      </c>
      <c r="AV1135" s="734">
        <v>2</v>
      </c>
      <c r="AW1135" s="734">
        <v>3</v>
      </c>
    </row>
    <row r="1136" spans="1:73" ht="15.75" x14ac:dyDescent="0.25">
      <c r="A1136" s="586">
        <f t="shared" ref="A1136:B1136" si="265">A1135</f>
        <v>2017</v>
      </c>
      <c r="B1136" s="586" t="str">
        <f t="shared" si="265"/>
        <v>ABRIL</v>
      </c>
      <c r="C1136" s="586">
        <v>15</v>
      </c>
      <c r="D1136" s="586" t="str">
        <f t="shared" si="252"/>
        <v>ABRIL 2017 / 15</v>
      </c>
      <c r="S1136" s="417"/>
      <c r="AB1136" s="488">
        <v>15</v>
      </c>
      <c r="AC1136" s="495">
        <v>42847</v>
      </c>
      <c r="AD1136" s="489">
        <v>890000072813</v>
      </c>
      <c r="AE1136" s="490" t="s">
        <v>565</v>
      </c>
      <c r="AF1136" s="494">
        <v>0.56189999999999996</v>
      </c>
      <c r="AG1136" s="491">
        <v>88</v>
      </c>
      <c r="AH1136" s="491">
        <v>34</v>
      </c>
      <c r="AI1136" s="492">
        <v>0.78</v>
      </c>
      <c r="AJ1136" s="492">
        <v>0</v>
      </c>
      <c r="AK1136" s="493" t="s">
        <v>20</v>
      </c>
      <c r="AL1136" s="491">
        <v>29</v>
      </c>
      <c r="AM1136" s="493" t="s">
        <v>37</v>
      </c>
      <c r="AN1136" s="492">
        <v>21179</v>
      </c>
      <c r="AO1136" s="492">
        <v>1.1299999999999999</v>
      </c>
      <c r="AP1136" s="397"/>
      <c r="AQ1136" s="739">
        <v>0.52</v>
      </c>
      <c r="AR1136" s="739">
        <v>0.56999999999999995</v>
      </c>
      <c r="AS1136" s="734">
        <v>80</v>
      </c>
      <c r="AT1136" s="734">
        <v>170</v>
      </c>
      <c r="AU1136" s="734">
        <v>36</v>
      </c>
      <c r="AV1136" s="734">
        <v>2</v>
      </c>
      <c r="AW1136" s="734">
        <v>3</v>
      </c>
    </row>
    <row r="1137" spans="1:49" ht="15.75" x14ac:dyDescent="0.25">
      <c r="A1137" s="586">
        <f t="shared" ref="A1137:B1137" si="266">A1136</f>
        <v>2017</v>
      </c>
      <c r="B1137" s="586" t="str">
        <f t="shared" si="266"/>
        <v>ABRIL</v>
      </c>
      <c r="C1137" s="586">
        <v>16</v>
      </c>
      <c r="D1137" s="586" t="str">
        <f t="shared" si="252"/>
        <v>ABRIL 2017 / 16</v>
      </c>
      <c r="S1137" s="417"/>
      <c r="AB1137" s="488">
        <v>16</v>
      </c>
      <c r="AC1137" s="495">
        <v>42848</v>
      </c>
      <c r="AD1137" s="489">
        <v>890000072834</v>
      </c>
      <c r="AE1137" s="490" t="s">
        <v>148</v>
      </c>
      <c r="AF1137" s="494">
        <v>0.5625</v>
      </c>
      <c r="AG1137" s="491">
        <v>89</v>
      </c>
      <c r="AH1137" s="491">
        <v>34</v>
      </c>
      <c r="AI1137" s="492">
        <v>0.55000000000000004</v>
      </c>
      <c r="AJ1137" s="492">
        <v>0</v>
      </c>
      <c r="AK1137" s="493" t="s">
        <v>20</v>
      </c>
      <c r="AL1137" s="491">
        <v>29</v>
      </c>
      <c r="AM1137" s="493" t="s">
        <v>37</v>
      </c>
      <c r="AN1137" s="492">
        <v>21183</v>
      </c>
      <c r="AO1137" s="492">
        <v>0.95</v>
      </c>
      <c r="AP1137" s="397"/>
      <c r="AQ1137" s="739">
        <v>0.52</v>
      </c>
      <c r="AR1137" s="739">
        <v>0.56999999999999995</v>
      </c>
      <c r="AS1137" s="734">
        <v>80</v>
      </c>
      <c r="AT1137" s="734">
        <v>170</v>
      </c>
      <c r="AU1137" s="734">
        <v>36</v>
      </c>
      <c r="AV1137" s="734">
        <v>2</v>
      </c>
      <c r="AW1137" s="734">
        <v>3</v>
      </c>
    </row>
    <row r="1138" spans="1:49" ht="15.75" x14ac:dyDescent="0.25">
      <c r="A1138" s="586">
        <f t="shared" ref="A1138:B1138" si="267">A1137</f>
        <v>2017</v>
      </c>
      <c r="B1138" s="586" t="str">
        <f t="shared" si="267"/>
        <v>ABRIL</v>
      </c>
      <c r="C1138" s="586">
        <v>17</v>
      </c>
      <c r="D1138" s="586" t="str">
        <f t="shared" si="252"/>
        <v>ABRIL 2017 / 17</v>
      </c>
      <c r="S1138" s="417"/>
      <c r="AB1138" s="488">
        <v>17</v>
      </c>
      <c r="AC1138" s="495">
        <v>42849</v>
      </c>
      <c r="AD1138" s="489">
        <v>890000072861</v>
      </c>
      <c r="AE1138" s="490" t="s">
        <v>565</v>
      </c>
      <c r="AF1138" s="491">
        <v>0.56369999999999998</v>
      </c>
      <c r="AG1138" s="491">
        <v>87</v>
      </c>
      <c r="AH1138" s="491">
        <v>34</v>
      </c>
      <c r="AI1138" s="492">
        <v>0.69</v>
      </c>
      <c r="AJ1138" s="492">
        <v>0</v>
      </c>
      <c r="AK1138" s="493" t="s">
        <v>20</v>
      </c>
      <c r="AL1138" s="491">
        <v>29</v>
      </c>
      <c r="AM1138" s="493" t="s">
        <v>37</v>
      </c>
      <c r="AN1138" s="492">
        <v>21180</v>
      </c>
      <c r="AO1138" s="492">
        <v>0.83</v>
      </c>
      <c r="AP1138" s="397"/>
      <c r="AQ1138" s="739">
        <v>0.52</v>
      </c>
      <c r="AR1138" s="739">
        <v>0.56999999999999995</v>
      </c>
      <c r="AS1138" s="734">
        <v>80</v>
      </c>
      <c r="AT1138" s="734">
        <v>170</v>
      </c>
      <c r="AU1138" s="734">
        <v>36</v>
      </c>
      <c r="AV1138" s="734">
        <v>2</v>
      </c>
      <c r="AW1138" s="734">
        <v>3</v>
      </c>
    </row>
    <row r="1139" spans="1:49" ht="15.75" x14ac:dyDescent="0.25">
      <c r="A1139" s="586">
        <f t="shared" ref="A1139:B1139" si="268">A1138</f>
        <v>2017</v>
      </c>
      <c r="B1139" s="586" t="str">
        <f t="shared" si="268"/>
        <v>ABRIL</v>
      </c>
      <c r="C1139" s="586">
        <v>18</v>
      </c>
      <c r="D1139" s="586" t="str">
        <f t="shared" si="252"/>
        <v>ABRIL 2017 / 18</v>
      </c>
      <c r="S1139" s="417"/>
      <c r="AB1139" s="488">
        <v>18</v>
      </c>
      <c r="AC1139" s="495">
        <v>42850</v>
      </c>
      <c r="AD1139" s="489">
        <v>890000072886</v>
      </c>
      <c r="AE1139" s="490" t="s">
        <v>564</v>
      </c>
      <c r="AF1139" s="491">
        <v>0.56200000000000006</v>
      </c>
      <c r="AG1139" s="491">
        <v>88</v>
      </c>
      <c r="AH1139" s="491">
        <v>34</v>
      </c>
      <c r="AI1139" s="492">
        <v>0.55000000000000004</v>
      </c>
      <c r="AJ1139" s="492">
        <v>0</v>
      </c>
      <c r="AK1139" s="493" t="s">
        <v>20</v>
      </c>
      <c r="AL1139" s="491">
        <v>29</v>
      </c>
      <c r="AM1139" s="493" t="s">
        <v>37</v>
      </c>
      <c r="AN1139" s="492">
        <v>21180</v>
      </c>
      <c r="AO1139" s="492">
        <v>1.07</v>
      </c>
      <c r="AP1139" s="397"/>
      <c r="AQ1139" s="739">
        <v>0.52</v>
      </c>
      <c r="AR1139" s="739">
        <v>0.56999999999999995</v>
      </c>
      <c r="AS1139" s="734">
        <v>80</v>
      </c>
      <c r="AT1139" s="734">
        <v>170</v>
      </c>
      <c r="AU1139" s="734">
        <v>36</v>
      </c>
      <c r="AV1139" s="734">
        <v>2</v>
      </c>
      <c r="AW1139" s="734">
        <v>3</v>
      </c>
    </row>
    <row r="1140" spans="1:49" ht="15.75" x14ac:dyDescent="0.25">
      <c r="A1140" s="586">
        <f t="shared" ref="A1140:B1140" si="269">A1139</f>
        <v>2017</v>
      </c>
      <c r="B1140" s="586" t="str">
        <f t="shared" si="269"/>
        <v>ABRIL</v>
      </c>
      <c r="C1140" s="586">
        <v>19</v>
      </c>
      <c r="D1140" s="586" t="str">
        <f t="shared" si="252"/>
        <v>ABRIL 2017 / 19</v>
      </c>
      <c r="S1140" s="417"/>
      <c r="AB1140" s="488">
        <v>19</v>
      </c>
      <c r="AC1140" s="495">
        <v>42851</v>
      </c>
      <c r="AD1140" s="489">
        <v>890000072966</v>
      </c>
      <c r="AE1140" s="490" t="s">
        <v>565</v>
      </c>
      <c r="AF1140" s="491">
        <v>0.56399999999999995</v>
      </c>
      <c r="AG1140" s="491">
        <v>86</v>
      </c>
      <c r="AH1140" s="491">
        <v>34</v>
      </c>
      <c r="AI1140" s="492">
        <v>0.64</v>
      </c>
      <c r="AJ1140" s="492">
        <v>0</v>
      </c>
      <c r="AK1140" s="493" t="s">
        <v>20</v>
      </c>
      <c r="AL1140" s="491">
        <v>29</v>
      </c>
      <c r="AM1140" s="493" t="s">
        <v>37</v>
      </c>
      <c r="AN1140" s="492">
        <v>21177</v>
      </c>
      <c r="AO1140" s="492">
        <v>0.89</v>
      </c>
      <c r="AP1140" s="397"/>
      <c r="AQ1140" s="739">
        <v>0.52</v>
      </c>
      <c r="AR1140" s="739">
        <v>0.56999999999999995</v>
      </c>
      <c r="AS1140" s="734">
        <v>80</v>
      </c>
      <c r="AT1140" s="734">
        <v>170</v>
      </c>
      <c r="AU1140" s="734">
        <v>36</v>
      </c>
      <c r="AV1140" s="734">
        <v>2</v>
      </c>
      <c r="AW1140" s="734">
        <v>3</v>
      </c>
    </row>
    <row r="1141" spans="1:49" ht="15.75" x14ac:dyDescent="0.25">
      <c r="A1141" s="586">
        <f t="shared" ref="A1141:B1141" si="270">A1140</f>
        <v>2017</v>
      </c>
      <c r="B1141" s="586" t="str">
        <f t="shared" si="270"/>
        <v>ABRIL</v>
      </c>
      <c r="C1141" s="586">
        <v>20</v>
      </c>
      <c r="D1141" s="586" t="str">
        <f t="shared" si="252"/>
        <v>ABRIL 2017 / 20</v>
      </c>
      <c r="S1141" s="417"/>
      <c r="AB1141" s="488">
        <v>20</v>
      </c>
      <c r="AC1141" s="495">
        <v>42852</v>
      </c>
      <c r="AD1141" s="489">
        <v>890000072987</v>
      </c>
      <c r="AE1141" s="490" t="s">
        <v>564</v>
      </c>
      <c r="AF1141" s="491">
        <v>0.56410000000000005</v>
      </c>
      <c r="AG1141" s="491">
        <v>86</v>
      </c>
      <c r="AH1141" s="491">
        <v>34</v>
      </c>
      <c r="AI1141" s="492">
        <v>0.64</v>
      </c>
      <c r="AJ1141" s="492">
        <v>0</v>
      </c>
      <c r="AK1141" s="493" t="s">
        <v>20</v>
      </c>
      <c r="AL1141" s="491">
        <v>29</v>
      </c>
      <c r="AM1141" s="493" t="s">
        <v>37</v>
      </c>
      <c r="AN1141" s="492">
        <v>21176</v>
      </c>
      <c r="AO1141" s="492">
        <v>0.93</v>
      </c>
      <c r="AP1141" s="397"/>
      <c r="AQ1141" s="739">
        <v>0.52</v>
      </c>
      <c r="AR1141" s="739">
        <v>0.56999999999999995</v>
      </c>
      <c r="AS1141" s="734">
        <v>80</v>
      </c>
      <c r="AT1141" s="734">
        <v>170</v>
      </c>
      <c r="AU1141" s="734">
        <v>36</v>
      </c>
      <c r="AV1141" s="734">
        <v>2</v>
      </c>
      <c r="AW1141" s="734">
        <v>3</v>
      </c>
    </row>
    <row r="1142" spans="1:49" ht="15.75" x14ac:dyDescent="0.25">
      <c r="A1142" s="586">
        <f t="shared" ref="A1142:B1142" si="271">A1141</f>
        <v>2017</v>
      </c>
      <c r="B1142" s="586" t="str">
        <f t="shared" si="271"/>
        <v>ABRIL</v>
      </c>
      <c r="C1142" s="586">
        <v>21</v>
      </c>
      <c r="D1142" s="586" t="str">
        <f t="shared" si="252"/>
        <v>ABRIL 2017 / 21</v>
      </c>
      <c r="S1142" s="417"/>
      <c r="AB1142" s="488">
        <v>21</v>
      </c>
      <c r="AC1142" s="495">
        <v>42854</v>
      </c>
      <c r="AD1142" s="489">
        <v>890000073026</v>
      </c>
      <c r="AE1142" s="490" t="s">
        <v>565</v>
      </c>
      <c r="AF1142" s="494">
        <v>0.56220000000000003</v>
      </c>
      <c r="AG1142" s="491">
        <v>93</v>
      </c>
      <c r="AH1142" s="491">
        <v>34</v>
      </c>
      <c r="AI1142" s="492">
        <v>1.4</v>
      </c>
      <c r="AJ1142" s="492">
        <v>0</v>
      </c>
      <c r="AK1142" s="493" t="s">
        <v>20</v>
      </c>
      <c r="AL1142" s="491">
        <v>29</v>
      </c>
      <c r="AM1142" s="493" t="s">
        <v>37</v>
      </c>
      <c r="AN1142" s="492">
        <v>21175</v>
      </c>
      <c r="AO1142" s="492">
        <v>1.58</v>
      </c>
      <c r="AP1142" s="397"/>
      <c r="AQ1142" s="739">
        <v>0.52</v>
      </c>
      <c r="AR1142" s="739">
        <v>0.56999999999999995</v>
      </c>
      <c r="AS1142" s="734">
        <v>80</v>
      </c>
      <c r="AT1142" s="734">
        <v>170</v>
      </c>
      <c r="AU1142" s="734">
        <v>36</v>
      </c>
      <c r="AV1142" s="734">
        <v>2</v>
      </c>
      <c r="AW1142" s="734">
        <v>3</v>
      </c>
    </row>
    <row r="1143" spans="1:49" ht="15.75" x14ac:dyDescent="0.25">
      <c r="A1143" s="586">
        <f t="shared" ref="A1143:B1143" si="272">A1142</f>
        <v>2017</v>
      </c>
      <c r="B1143" s="586" t="str">
        <f t="shared" si="272"/>
        <v>ABRIL</v>
      </c>
      <c r="C1143" s="586">
        <v>22</v>
      </c>
      <c r="D1143" s="586" t="str">
        <f t="shared" si="252"/>
        <v>ABRIL 2017 / 22</v>
      </c>
      <c r="S1143" s="417"/>
      <c r="AB1143" s="488">
        <v>22</v>
      </c>
      <c r="AC1143" s="495">
        <v>42855</v>
      </c>
      <c r="AD1143" s="489">
        <v>890000073035</v>
      </c>
      <c r="AE1143" s="490" t="s">
        <v>568</v>
      </c>
      <c r="AF1143" s="491">
        <v>0.56069999999999998</v>
      </c>
      <c r="AG1143" s="491">
        <v>93</v>
      </c>
      <c r="AH1143" s="491">
        <v>34</v>
      </c>
      <c r="AI1143" s="492">
        <v>1.79</v>
      </c>
      <c r="AJ1143" s="492">
        <v>0</v>
      </c>
      <c r="AK1143" s="493" t="s">
        <v>20</v>
      </c>
      <c r="AL1143" s="491">
        <v>29</v>
      </c>
      <c r="AM1143" s="493" t="s">
        <v>37</v>
      </c>
      <c r="AN1143" s="492">
        <v>21192</v>
      </c>
      <c r="AO1143" s="492">
        <v>1</v>
      </c>
      <c r="AP1143" s="397"/>
      <c r="AQ1143" s="739">
        <v>0.52</v>
      </c>
      <c r="AR1143" s="739">
        <v>0.56999999999999995</v>
      </c>
      <c r="AS1143" s="734">
        <v>80</v>
      </c>
      <c r="AT1143" s="734">
        <v>170</v>
      </c>
      <c r="AU1143" s="734">
        <v>36</v>
      </c>
      <c r="AV1143" s="734">
        <v>2</v>
      </c>
      <c r="AW1143" s="734">
        <v>3</v>
      </c>
    </row>
    <row r="1144" spans="1:49" ht="15.75" x14ac:dyDescent="0.25">
      <c r="A1144" s="586">
        <f t="shared" ref="A1144:B1144" si="273">A1143</f>
        <v>2017</v>
      </c>
      <c r="B1144" s="586" t="str">
        <f t="shared" si="273"/>
        <v>ABRIL</v>
      </c>
      <c r="C1144" s="586">
        <v>23</v>
      </c>
      <c r="D1144" s="586" t="str">
        <f t="shared" si="252"/>
        <v>ABRIL 2017 / 23</v>
      </c>
      <c r="S1144" s="417"/>
      <c r="AB1144" s="488">
        <v>23</v>
      </c>
      <c r="AC1144" s="495">
        <v>42855</v>
      </c>
      <c r="AD1144" s="489">
        <v>890000073040</v>
      </c>
      <c r="AE1144" s="490" t="s">
        <v>569</v>
      </c>
      <c r="AF1144" s="491">
        <v>0.56089999999999995</v>
      </c>
      <c r="AG1144" s="491">
        <v>92</v>
      </c>
      <c r="AH1144" s="491">
        <v>34</v>
      </c>
      <c r="AI1144" s="492">
        <v>1.81</v>
      </c>
      <c r="AJ1144" s="492">
        <v>0</v>
      </c>
      <c r="AK1144" s="493" t="s">
        <v>20</v>
      </c>
      <c r="AL1144" s="491">
        <v>29</v>
      </c>
      <c r="AM1144" s="493" t="s">
        <v>37</v>
      </c>
      <c r="AN1144" s="492">
        <v>21191</v>
      </c>
      <c r="AO1144" s="492">
        <v>0.92</v>
      </c>
      <c r="AP1144" s="397"/>
      <c r="AQ1144" s="739">
        <v>0.52</v>
      </c>
      <c r="AR1144" s="739">
        <v>0.56999999999999995</v>
      </c>
      <c r="AS1144" s="734">
        <v>80</v>
      </c>
      <c r="AT1144" s="734">
        <v>170</v>
      </c>
      <c r="AU1144" s="734">
        <v>36</v>
      </c>
      <c r="AV1144" s="734">
        <v>2</v>
      </c>
      <c r="AW1144" s="734">
        <v>3</v>
      </c>
    </row>
    <row r="1145" spans="1:49" x14ac:dyDescent="0.25">
      <c r="A1145" s="586">
        <f t="shared" ref="A1145:B1145" si="274">A1144</f>
        <v>2017</v>
      </c>
      <c r="B1145" s="586" t="str">
        <f t="shared" si="274"/>
        <v>ABRIL</v>
      </c>
      <c r="C1145" s="586">
        <v>24</v>
      </c>
      <c r="D1145" s="586" t="str">
        <f t="shared" si="252"/>
        <v>ABRIL 2017 / 24</v>
      </c>
      <c r="S1145" s="417"/>
      <c r="AP1145" s="547"/>
    </row>
    <row r="1146" spans="1:49" x14ac:dyDescent="0.25">
      <c r="A1146" s="586">
        <f t="shared" ref="A1146:B1146" si="275">A1145</f>
        <v>2017</v>
      </c>
      <c r="B1146" s="586" t="str">
        <f t="shared" si="275"/>
        <v>ABRIL</v>
      </c>
      <c r="C1146" s="586">
        <v>25</v>
      </c>
      <c r="D1146" s="586" t="str">
        <f t="shared" si="252"/>
        <v>ABRIL 2017 / 25</v>
      </c>
      <c r="S1146" s="417"/>
      <c r="AP1146" s="547"/>
    </row>
    <row r="1147" spans="1:49" x14ac:dyDescent="0.25">
      <c r="A1147" s="586">
        <f t="shared" ref="A1147:B1147" si="276">A1146</f>
        <v>2017</v>
      </c>
      <c r="B1147" s="586" t="str">
        <f t="shared" si="276"/>
        <v>ABRIL</v>
      </c>
      <c r="C1147" s="586">
        <v>26</v>
      </c>
      <c r="D1147" s="586" t="str">
        <f t="shared" si="252"/>
        <v>ABRIL 2017 / 26</v>
      </c>
      <c r="S1147" s="417"/>
      <c r="AP1147" s="547"/>
    </row>
    <row r="1148" spans="1:49" x14ac:dyDescent="0.25">
      <c r="A1148" s="586">
        <f t="shared" ref="A1148:B1148" si="277">A1147</f>
        <v>2017</v>
      </c>
      <c r="B1148" s="586" t="str">
        <f t="shared" si="277"/>
        <v>ABRIL</v>
      </c>
      <c r="C1148" s="586">
        <v>27</v>
      </c>
      <c r="D1148" s="586" t="str">
        <f t="shared" si="252"/>
        <v>ABRIL 2017 / 27</v>
      </c>
      <c r="S1148" s="417"/>
      <c r="AP1148" s="547"/>
    </row>
    <row r="1149" spans="1:49" x14ac:dyDescent="0.25">
      <c r="A1149" s="586">
        <f t="shared" ref="A1149:B1149" si="278">A1148</f>
        <v>2017</v>
      </c>
      <c r="B1149" s="586" t="str">
        <f t="shared" si="278"/>
        <v>ABRIL</v>
      </c>
      <c r="C1149" s="586">
        <v>28</v>
      </c>
      <c r="D1149" s="586" t="str">
        <f t="shared" si="252"/>
        <v>ABRIL 2017 / 28</v>
      </c>
      <c r="S1149" s="417"/>
      <c r="AP1149" s="547"/>
    </row>
    <row r="1150" spans="1:49" x14ac:dyDescent="0.25">
      <c r="A1150" s="586">
        <f t="shared" ref="A1150:B1150" si="279">A1149</f>
        <v>2017</v>
      </c>
      <c r="B1150" s="586" t="str">
        <f t="shared" si="279"/>
        <v>ABRIL</v>
      </c>
      <c r="C1150" s="586">
        <v>29</v>
      </c>
      <c r="D1150" s="586" t="str">
        <f t="shared" si="252"/>
        <v>ABRIL 2017 / 29</v>
      </c>
      <c r="S1150" s="417"/>
      <c r="AP1150" s="547"/>
    </row>
    <row r="1151" spans="1:49" x14ac:dyDescent="0.25">
      <c r="A1151" s="586">
        <f t="shared" ref="A1151:B1151" si="280">A1150</f>
        <v>2017</v>
      </c>
      <c r="B1151" s="586" t="str">
        <f t="shared" si="280"/>
        <v>ABRIL</v>
      </c>
      <c r="C1151" s="586">
        <v>30</v>
      </c>
      <c r="D1151" s="586" t="str">
        <f t="shared" si="252"/>
        <v>ABRIL 2017 / 30</v>
      </c>
      <c r="S1151" s="417"/>
      <c r="AP1151" s="547"/>
    </row>
    <row r="1152" spans="1:49" x14ac:dyDescent="0.25">
      <c r="A1152" s="586">
        <f t="shared" ref="A1152:B1152" si="281">A1151</f>
        <v>2017</v>
      </c>
      <c r="B1152" s="586" t="str">
        <f t="shared" si="281"/>
        <v>ABRIL</v>
      </c>
      <c r="C1152" s="586">
        <v>31</v>
      </c>
      <c r="D1152" s="586" t="str">
        <f t="shared" si="252"/>
        <v>ABRIL 2017 / 31</v>
      </c>
      <c r="S1152" s="417"/>
      <c r="AP1152" s="547"/>
    </row>
    <row r="1153" spans="1:73" ht="15.75" x14ac:dyDescent="0.25">
      <c r="A1153" s="206"/>
      <c r="B1153" s="206"/>
      <c r="C1153" s="206"/>
      <c r="D1153" s="708" t="s">
        <v>228</v>
      </c>
      <c r="E1153" s="276">
        <f t="shared" ref="E1153:BP1153" si="282">IFERROR(AVERAGE(E1122:E1152),"")</f>
        <v>5.5</v>
      </c>
      <c r="F1153" s="276">
        <f t="shared" si="282"/>
        <v>42839.6</v>
      </c>
      <c r="G1153" s="276">
        <f t="shared" si="282"/>
        <v>890000072599.69995</v>
      </c>
      <c r="H1153" s="276" t="str">
        <f t="shared" si="282"/>
        <v/>
      </c>
      <c r="I1153" s="276">
        <f t="shared" si="282"/>
        <v>0.55408999999999997</v>
      </c>
      <c r="J1153" s="276">
        <f t="shared" si="282"/>
        <v>93.4</v>
      </c>
      <c r="K1153" s="276">
        <f t="shared" si="282"/>
        <v>28.9</v>
      </c>
      <c r="L1153" s="276">
        <f t="shared" si="282"/>
        <v>1.1160000000000001</v>
      </c>
      <c r="M1153" s="276">
        <f t="shared" si="282"/>
        <v>0</v>
      </c>
      <c r="N1153" s="276" t="str">
        <f t="shared" si="282"/>
        <v/>
      </c>
      <c r="O1153" s="276">
        <f t="shared" si="282"/>
        <v>3</v>
      </c>
      <c r="P1153" s="276" t="str">
        <f t="shared" si="282"/>
        <v/>
      </c>
      <c r="Q1153" s="276">
        <f t="shared" si="282"/>
        <v>21249.4</v>
      </c>
      <c r="R1153" s="276">
        <f t="shared" si="282"/>
        <v>0.27799999999999997</v>
      </c>
      <c r="S1153" s="420" t="str">
        <f t="shared" si="282"/>
        <v/>
      </c>
      <c r="T1153" s="276">
        <f t="shared" si="282"/>
        <v>0.51999999999999991</v>
      </c>
      <c r="U1153" s="276">
        <f t="shared" si="282"/>
        <v>0.57000000000000006</v>
      </c>
      <c r="V1153" s="276">
        <f t="shared" si="282"/>
        <v>80</v>
      </c>
      <c r="W1153" s="276">
        <f t="shared" si="282"/>
        <v>170</v>
      </c>
      <c r="X1153" s="276">
        <f t="shared" si="282"/>
        <v>36</v>
      </c>
      <c r="Y1153" s="276">
        <f t="shared" si="282"/>
        <v>2</v>
      </c>
      <c r="Z1153" s="276">
        <f t="shared" si="282"/>
        <v>3</v>
      </c>
      <c r="AA1153" s="276" t="str">
        <f t="shared" si="282"/>
        <v/>
      </c>
      <c r="AB1153" s="276">
        <f t="shared" si="282"/>
        <v>12</v>
      </c>
      <c r="AC1153" s="276">
        <f t="shared" si="282"/>
        <v>42840.956521739128</v>
      </c>
      <c r="AD1153" s="276">
        <f t="shared" si="282"/>
        <v>890000072638.95654</v>
      </c>
      <c r="AE1153" s="276" t="str">
        <f t="shared" si="282"/>
        <v/>
      </c>
      <c r="AF1153" s="276">
        <f t="shared" si="282"/>
        <v>0.56253478260869572</v>
      </c>
      <c r="AG1153" s="276">
        <f t="shared" si="282"/>
        <v>89.652173913043484</v>
      </c>
      <c r="AH1153" s="276">
        <f t="shared" si="282"/>
        <v>34</v>
      </c>
      <c r="AI1153" s="276">
        <f t="shared" si="282"/>
        <v>0.81782608695652181</v>
      </c>
      <c r="AJ1153" s="276">
        <f t="shared" si="282"/>
        <v>0</v>
      </c>
      <c r="AK1153" s="276" t="str">
        <f t="shared" si="282"/>
        <v/>
      </c>
      <c r="AL1153" s="276">
        <f t="shared" si="282"/>
        <v>29</v>
      </c>
      <c r="AM1153" s="276" t="str">
        <f t="shared" si="282"/>
        <v/>
      </c>
      <c r="AN1153" s="276">
        <f t="shared" si="282"/>
        <v>21183.652173913044</v>
      </c>
      <c r="AO1153" s="276">
        <f t="shared" si="282"/>
        <v>1.0356521739130435</v>
      </c>
      <c r="AP1153" s="413" t="str">
        <f t="shared" si="282"/>
        <v/>
      </c>
      <c r="AQ1153" s="276">
        <f t="shared" si="282"/>
        <v>0.51999999999999968</v>
      </c>
      <c r="AR1153" s="276">
        <f t="shared" si="282"/>
        <v>0.57000000000000017</v>
      </c>
      <c r="AS1153" s="276">
        <f t="shared" si="282"/>
        <v>80</v>
      </c>
      <c r="AT1153" s="276">
        <f t="shared" si="282"/>
        <v>170</v>
      </c>
      <c r="AU1153" s="276">
        <f t="shared" si="282"/>
        <v>36</v>
      </c>
      <c r="AV1153" s="276">
        <f t="shared" si="282"/>
        <v>2</v>
      </c>
      <c r="AW1153" s="276">
        <f t="shared" si="282"/>
        <v>3</v>
      </c>
      <c r="AX1153" s="276" t="str">
        <f t="shared" si="282"/>
        <v/>
      </c>
      <c r="AY1153" s="276">
        <f t="shared" si="282"/>
        <v>2.5</v>
      </c>
      <c r="AZ1153" s="276">
        <f t="shared" si="282"/>
        <v>42838.25</v>
      </c>
      <c r="BA1153" s="276" t="str">
        <f t="shared" si="282"/>
        <v/>
      </c>
      <c r="BB1153" s="276" t="str">
        <f t="shared" si="282"/>
        <v/>
      </c>
      <c r="BC1153" s="276">
        <f t="shared" si="282"/>
        <v>0.56075000000000008</v>
      </c>
      <c r="BD1153" s="276">
        <f t="shared" si="282"/>
        <v>90.25</v>
      </c>
      <c r="BE1153" s="276">
        <f t="shared" si="282"/>
        <v>32.580500000000001</v>
      </c>
      <c r="BF1153" s="276">
        <f t="shared" si="282"/>
        <v>0.32250000000000001</v>
      </c>
      <c r="BG1153" s="276">
        <f t="shared" si="282"/>
        <v>0.44750000000000001</v>
      </c>
      <c r="BH1153" s="276">
        <f t="shared" si="282"/>
        <v>0.01</v>
      </c>
      <c r="BI1153" s="276">
        <f t="shared" si="282"/>
        <v>0</v>
      </c>
      <c r="BJ1153" s="276">
        <f t="shared" si="282"/>
        <v>5.0000000000000001E-3</v>
      </c>
      <c r="BK1153" s="276" t="str">
        <f t="shared" si="282"/>
        <v/>
      </c>
      <c r="BL1153" s="276">
        <f t="shared" si="282"/>
        <v>21254.5</v>
      </c>
      <c r="BM1153" s="276">
        <f t="shared" si="282"/>
        <v>0.2525</v>
      </c>
      <c r="BN1153" s="426" t="str">
        <f t="shared" si="282"/>
        <v/>
      </c>
      <c r="BO1153" s="276">
        <f t="shared" si="282"/>
        <v>0.52</v>
      </c>
      <c r="BP1153" s="276">
        <f t="shared" si="282"/>
        <v>0.56999999999999995</v>
      </c>
      <c r="BQ1153" s="276">
        <f t="shared" ref="BQ1153:BU1153" si="283">IFERROR(AVERAGE(BQ1122:BQ1152),"")</f>
        <v>80</v>
      </c>
      <c r="BR1153" s="276">
        <f t="shared" si="283"/>
        <v>170</v>
      </c>
      <c r="BS1153" s="276">
        <f t="shared" si="283"/>
        <v>36</v>
      </c>
      <c r="BT1153" s="276">
        <f t="shared" si="283"/>
        <v>2</v>
      </c>
      <c r="BU1153" s="276">
        <f t="shared" si="283"/>
        <v>3</v>
      </c>
    </row>
    <row r="1154" spans="1:73" x14ac:dyDescent="0.25">
      <c r="A1154" s="586">
        <v>2017</v>
      </c>
      <c r="B1154" s="586" t="s">
        <v>226</v>
      </c>
      <c r="C1154" s="586">
        <v>1</v>
      </c>
      <c r="D1154" s="586" t="str">
        <f t="shared" ref="D1154:D1184" si="284">B1154&amp;" "&amp;A1154&amp;" / "&amp;C1154</f>
        <v>MAYO 2017 / 1</v>
      </c>
      <c r="S1154" s="417"/>
      <c r="AP1154" s="547"/>
    </row>
    <row r="1155" spans="1:73" x14ac:dyDescent="0.25">
      <c r="A1155" s="586">
        <f>A1154</f>
        <v>2017</v>
      </c>
      <c r="B1155" s="586" t="str">
        <f>B1154</f>
        <v>MAYO</v>
      </c>
      <c r="C1155" s="586">
        <v>2</v>
      </c>
      <c r="D1155" s="586" t="str">
        <f t="shared" si="284"/>
        <v>MAYO 2017 / 2</v>
      </c>
      <c r="S1155" s="417"/>
      <c r="AP1155" s="547"/>
    </row>
    <row r="1156" spans="1:73" x14ac:dyDescent="0.25">
      <c r="A1156" s="586">
        <f t="shared" ref="A1156:B1156" si="285">A1155</f>
        <v>2017</v>
      </c>
      <c r="B1156" s="586" t="str">
        <f t="shared" si="285"/>
        <v>MAYO</v>
      </c>
      <c r="C1156" s="586">
        <v>3</v>
      </c>
      <c r="D1156" s="586" t="str">
        <f t="shared" si="284"/>
        <v>MAYO 2017 / 3</v>
      </c>
      <c r="S1156" s="417"/>
      <c r="AP1156" s="547"/>
    </row>
    <row r="1157" spans="1:73" x14ac:dyDescent="0.25">
      <c r="A1157" s="586">
        <f t="shared" ref="A1157:B1157" si="286">A1156</f>
        <v>2017</v>
      </c>
      <c r="B1157" s="586" t="str">
        <f t="shared" si="286"/>
        <v>MAYO</v>
      </c>
      <c r="C1157" s="586">
        <v>4</v>
      </c>
      <c r="D1157" s="586" t="str">
        <f t="shared" si="284"/>
        <v>MAYO 2017 / 4</v>
      </c>
      <c r="S1157" s="417"/>
      <c r="AP1157" s="547"/>
    </row>
    <row r="1158" spans="1:73" x14ac:dyDescent="0.25">
      <c r="A1158" s="586">
        <f t="shared" ref="A1158:B1158" si="287">A1157</f>
        <v>2017</v>
      </c>
      <c r="B1158" s="586" t="str">
        <f t="shared" si="287"/>
        <v>MAYO</v>
      </c>
      <c r="C1158" s="586">
        <v>5</v>
      </c>
      <c r="D1158" s="586" t="str">
        <f t="shared" si="284"/>
        <v>MAYO 2017 / 5</v>
      </c>
      <c r="S1158" s="417"/>
      <c r="AP1158" s="547"/>
    </row>
    <row r="1159" spans="1:73" x14ac:dyDescent="0.25">
      <c r="A1159" s="586">
        <f t="shared" ref="A1159:B1159" si="288">A1158</f>
        <v>2017</v>
      </c>
      <c r="B1159" s="586" t="str">
        <f t="shared" si="288"/>
        <v>MAYO</v>
      </c>
      <c r="C1159" s="586">
        <v>6</v>
      </c>
      <c r="D1159" s="586" t="str">
        <f t="shared" si="284"/>
        <v>MAYO 2017 / 6</v>
      </c>
      <c r="S1159" s="417"/>
      <c r="AP1159" s="547"/>
    </row>
    <row r="1160" spans="1:73" x14ac:dyDescent="0.25">
      <c r="A1160" s="586">
        <f t="shared" ref="A1160:B1160" si="289">A1159</f>
        <v>2017</v>
      </c>
      <c r="B1160" s="586" t="str">
        <f t="shared" si="289"/>
        <v>MAYO</v>
      </c>
      <c r="C1160" s="586">
        <v>7</v>
      </c>
      <c r="D1160" s="586" t="str">
        <f t="shared" si="284"/>
        <v>MAYO 2017 / 7</v>
      </c>
      <c r="S1160" s="417"/>
      <c r="AP1160" s="547"/>
    </row>
    <row r="1161" spans="1:73" x14ac:dyDescent="0.25">
      <c r="A1161" s="586">
        <f t="shared" ref="A1161:B1161" si="290">A1160</f>
        <v>2017</v>
      </c>
      <c r="B1161" s="586" t="str">
        <f t="shared" si="290"/>
        <v>MAYO</v>
      </c>
      <c r="C1161" s="586">
        <v>8</v>
      </c>
      <c r="D1161" s="586" t="str">
        <f t="shared" si="284"/>
        <v>MAYO 2017 / 8</v>
      </c>
      <c r="S1161" s="417"/>
      <c r="AP1161" s="547"/>
    </row>
    <row r="1162" spans="1:73" x14ac:dyDescent="0.25">
      <c r="A1162" s="586">
        <f t="shared" ref="A1162:B1162" si="291">A1161</f>
        <v>2017</v>
      </c>
      <c r="B1162" s="586" t="str">
        <f t="shared" si="291"/>
        <v>MAYO</v>
      </c>
      <c r="C1162" s="586">
        <v>9</v>
      </c>
      <c r="D1162" s="586" t="str">
        <f t="shared" si="284"/>
        <v>MAYO 2017 / 9</v>
      </c>
      <c r="S1162" s="417"/>
      <c r="AP1162" s="547"/>
    </row>
    <row r="1163" spans="1:73" x14ac:dyDescent="0.25">
      <c r="A1163" s="586">
        <f t="shared" ref="A1163:B1163" si="292">A1162</f>
        <v>2017</v>
      </c>
      <c r="B1163" s="586" t="str">
        <f t="shared" si="292"/>
        <v>MAYO</v>
      </c>
      <c r="C1163" s="586">
        <v>10</v>
      </c>
      <c r="D1163" s="586" t="str">
        <f t="shared" si="284"/>
        <v>MAYO 2017 / 10</v>
      </c>
      <c r="S1163" s="417"/>
      <c r="AP1163" s="547"/>
    </row>
    <row r="1164" spans="1:73" x14ac:dyDescent="0.25">
      <c r="A1164" s="586">
        <f t="shared" ref="A1164:B1164" si="293">A1163</f>
        <v>2017</v>
      </c>
      <c r="B1164" s="586" t="str">
        <f t="shared" si="293"/>
        <v>MAYO</v>
      </c>
      <c r="C1164" s="586">
        <v>11</v>
      </c>
      <c r="D1164" s="586" t="str">
        <f t="shared" si="284"/>
        <v>MAYO 2017 / 11</v>
      </c>
      <c r="S1164" s="417"/>
      <c r="AP1164" s="547"/>
    </row>
    <row r="1165" spans="1:73" x14ac:dyDescent="0.25">
      <c r="A1165" s="586">
        <f t="shared" ref="A1165:B1165" si="294">A1164</f>
        <v>2017</v>
      </c>
      <c r="B1165" s="586" t="str">
        <f t="shared" si="294"/>
        <v>MAYO</v>
      </c>
      <c r="C1165" s="586">
        <v>12</v>
      </c>
      <c r="D1165" s="586" t="str">
        <f t="shared" si="284"/>
        <v>MAYO 2017 / 12</v>
      </c>
      <c r="S1165" s="417"/>
      <c r="AP1165" s="547"/>
    </row>
    <row r="1166" spans="1:73" x14ac:dyDescent="0.25">
      <c r="A1166" s="586">
        <f t="shared" ref="A1166:B1166" si="295">A1165</f>
        <v>2017</v>
      </c>
      <c r="B1166" s="586" t="str">
        <f t="shared" si="295"/>
        <v>MAYO</v>
      </c>
      <c r="C1166" s="586">
        <v>13</v>
      </c>
      <c r="D1166" s="586" t="str">
        <f t="shared" si="284"/>
        <v>MAYO 2017 / 13</v>
      </c>
      <c r="S1166" s="417"/>
      <c r="AP1166" s="547"/>
    </row>
    <row r="1167" spans="1:73" x14ac:dyDescent="0.25">
      <c r="A1167" s="586">
        <f t="shared" ref="A1167:B1167" si="296">A1166</f>
        <v>2017</v>
      </c>
      <c r="B1167" s="586" t="str">
        <f t="shared" si="296"/>
        <v>MAYO</v>
      </c>
      <c r="C1167" s="586">
        <v>14</v>
      </c>
      <c r="D1167" s="586" t="str">
        <f t="shared" si="284"/>
        <v>MAYO 2017 / 14</v>
      </c>
      <c r="S1167" s="417"/>
      <c r="AP1167" s="547"/>
    </row>
    <row r="1168" spans="1:73" x14ac:dyDescent="0.25">
      <c r="A1168" s="586">
        <f t="shared" ref="A1168:B1168" si="297">A1167</f>
        <v>2017</v>
      </c>
      <c r="B1168" s="586" t="str">
        <f t="shared" si="297"/>
        <v>MAYO</v>
      </c>
      <c r="C1168" s="586">
        <v>15</v>
      </c>
      <c r="D1168" s="586" t="str">
        <f t="shared" si="284"/>
        <v>MAYO 2017 / 15</v>
      </c>
      <c r="S1168" s="417"/>
      <c r="AP1168" s="547"/>
    </row>
    <row r="1169" spans="1:42" x14ac:dyDescent="0.25">
      <c r="A1169" s="586">
        <f t="shared" ref="A1169:B1169" si="298">A1168</f>
        <v>2017</v>
      </c>
      <c r="B1169" s="586" t="str">
        <f t="shared" si="298"/>
        <v>MAYO</v>
      </c>
      <c r="C1169" s="586">
        <v>16</v>
      </c>
      <c r="D1169" s="586" t="str">
        <f t="shared" si="284"/>
        <v>MAYO 2017 / 16</v>
      </c>
      <c r="S1169" s="417"/>
      <c r="AP1169" s="547"/>
    </row>
    <row r="1170" spans="1:42" x14ac:dyDescent="0.25">
      <c r="A1170" s="586">
        <f t="shared" ref="A1170:B1170" si="299">A1169</f>
        <v>2017</v>
      </c>
      <c r="B1170" s="586" t="str">
        <f t="shared" si="299"/>
        <v>MAYO</v>
      </c>
      <c r="C1170" s="586">
        <v>17</v>
      </c>
      <c r="D1170" s="586" t="str">
        <f t="shared" si="284"/>
        <v>MAYO 2017 / 17</v>
      </c>
      <c r="S1170" s="417"/>
      <c r="AP1170" s="547"/>
    </row>
    <row r="1171" spans="1:42" x14ac:dyDescent="0.25">
      <c r="A1171" s="586">
        <f t="shared" ref="A1171:B1171" si="300">A1170</f>
        <v>2017</v>
      </c>
      <c r="B1171" s="586" t="str">
        <f t="shared" si="300"/>
        <v>MAYO</v>
      </c>
      <c r="C1171" s="586">
        <v>18</v>
      </c>
      <c r="D1171" s="586" t="str">
        <f t="shared" si="284"/>
        <v>MAYO 2017 / 18</v>
      </c>
      <c r="S1171" s="417"/>
      <c r="AP1171" s="547"/>
    </row>
    <row r="1172" spans="1:42" x14ac:dyDescent="0.25">
      <c r="A1172" s="586">
        <f t="shared" ref="A1172:B1172" si="301">A1171</f>
        <v>2017</v>
      </c>
      <c r="B1172" s="586" t="str">
        <f t="shared" si="301"/>
        <v>MAYO</v>
      </c>
      <c r="C1172" s="586">
        <v>19</v>
      </c>
      <c r="D1172" s="586" t="str">
        <f t="shared" si="284"/>
        <v>MAYO 2017 / 19</v>
      </c>
      <c r="S1172" s="417"/>
      <c r="AP1172" s="547"/>
    </row>
    <row r="1173" spans="1:42" x14ac:dyDescent="0.25">
      <c r="A1173" s="586">
        <f t="shared" ref="A1173:B1173" si="302">A1172</f>
        <v>2017</v>
      </c>
      <c r="B1173" s="586" t="str">
        <f t="shared" si="302"/>
        <v>MAYO</v>
      </c>
      <c r="C1173" s="586">
        <v>20</v>
      </c>
      <c r="D1173" s="586" t="str">
        <f t="shared" si="284"/>
        <v>MAYO 2017 / 20</v>
      </c>
      <c r="S1173" s="417"/>
      <c r="AP1173" s="547"/>
    </row>
    <row r="1174" spans="1:42" x14ac:dyDescent="0.25">
      <c r="A1174" s="586">
        <f t="shared" ref="A1174:B1174" si="303">A1173</f>
        <v>2017</v>
      </c>
      <c r="B1174" s="586" t="str">
        <f t="shared" si="303"/>
        <v>MAYO</v>
      </c>
      <c r="C1174" s="586">
        <v>21</v>
      </c>
      <c r="D1174" s="586" t="str">
        <f t="shared" si="284"/>
        <v>MAYO 2017 / 21</v>
      </c>
      <c r="S1174" s="417"/>
      <c r="AP1174" s="547"/>
    </row>
    <row r="1175" spans="1:42" x14ac:dyDescent="0.25">
      <c r="A1175" s="586">
        <f t="shared" ref="A1175:B1175" si="304">A1174</f>
        <v>2017</v>
      </c>
      <c r="B1175" s="586" t="str">
        <f t="shared" si="304"/>
        <v>MAYO</v>
      </c>
      <c r="C1175" s="586">
        <v>22</v>
      </c>
      <c r="D1175" s="586" t="str">
        <f t="shared" si="284"/>
        <v>MAYO 2017 / 22</v>
      </c>
      <c r="S1175" s="417"/>
      <c r="AP1175" s="547"/>
    </row>
    <row r="1176" spans="1:42" x14ac:dyDescent="0.25">
      <c r="A1176" s="586">
        <f t="shared" ref="A1176:B1176" si="305">A1175</f>
        <v>2017</v>
      </c>
      <c r="B1176" s="586" t="str">
        <f t="shared" si="305"/>
        <v>MAYO</v>
      </c>
      <c r="C1176" s="586">
        <v>23</v>
      </c>
      <c r="D1176" s="586" t="str">
        <f t="shared" si="284"/>
        <v>MAYO 2017 / 23</v>
      </c>
      <c r="S1176" s="417"/>
      <c r="AP1176" s="547"/>
    </row>
    <row r="1177" spans="1:42" x14ac:dyDescent="0.25">
      <c r="A1177" s="586">
        <f t="shared" ref="A1177:B1177" si="306">A1176</f>
        <v>2017</v>
      </c>
      <c r="B1177" s="586" t="str">
        <f t="shared" si="306"/>
        <v>MAYO</v>
      </c>
      <c r="C1177" s="586">
        <v>24</v>
      </c>
      <c r="D1177" s="586" t="str">
        <f t="shared" si="284"/>
        <v>MAYO 2017 / 24</v>
      </c>
      <c r="S1177" s="417"/>
      <c r="AP1177" s="547"/>
    </row>
    <row r="1178" spans="1:42" x14ac:dyDescent="0.25">
      <c r="A1178" s="586">
        <f t="shared" ref="A1178:B1178" si="307">A1177</f>
        <v>2017</v>
      </c>
      <c r="B1178" s="586" t="str">
        <f t="shared" si="307"/>
        <v>MAYO</v>
      </c>
      <c r="C1178" s="586">
        <v>25</v>
      </c>
      <c r="D1178" s="586" t="str">
        <f t="shared" si="284"/>
        <v>MAYO 2017 / 25</v>
      </c>
      <c r="S1178" s="417"/>
      <c r="AP1178" s="547"/>
    </row>
    <row r="1179" spans="1:42" x14ac:dyDescent="0.25">
      <c r="A1179" s="586">
        <f t="shared" ref="A1179:B1179" si="308">A1178</f>
        <v>2017</v>
      </c>
      <c r="B1179" s="586" t="str">
        <f t="shared" si="308"/>
        <v>MAYO</v>
      </c>
      <c r="C1179" s="586">
        <v>26</v>
      </c>
      <c r="D1179" s="586" t="str">
        <f t="shared" si="284"/>
        <v>MAYO 2017 / 26</v>
      </c>
      <c r="S1179" s="417"/>
      <c r="AP1179" s="547"/>
    </row>
    <row r="1180" spans="1:42" x14ac:dyDescent="0.25">
      <c r="A1180" s="586">
        <f t="shared" ref="A1180:B1180" si="309">A1179</f>
        <v>2017</v>
      </c>
      <c r="B1180" s="586" t="str">
        <f t="shared" si="309"/>
        <v>MAYO</v>
      </c>
      <c r="C1180" s="586">
        <v>27</v>
      </c>
      <c r="D1180" s="586" t="str">
        <f t="shared" si="284"/>
        <v>MAYO 2017 / 27</v>
      </c>
      <c r="S1180" s="417"/>
      <c r="AP1180" s="547"/>
    </row>
    <row r="1181" spans="1:42" x14ac:dyDescent="0.25">
      <c r="A1181" s="586">
        <f t="shared" ref="A1181:B1181" si="310">A1180</f>
        <v>2017</v>
      </c>
      <c r="B1181" s="586" t="str">
        <f t="shared" si="310"/>
        <v>MAYO</v>
      </c>
      <c r="C1181" s="586">
        <v>28</v>
      </c>
      <c r="D1181" s="586" t="str">
        <f t="shared" si="284"/>
        <v>MAYO 2017 / 28</v>
      </c>
      <c r="S1181" s="417"/>
      <c r="AP1181" s="547"/>
    </row>
    <row r="1182" spans="1:42" x14ac:dyDescent="0.25">
      <c r="A1182" s="586">
        <f t="shared" ref="A1182:B1182" si="311">A1181</f>
        <v>2017</v>
      </c>
      <c r="B1182" s="586" t="str">
        <f t="shared" si="311"/>
        <v>MAYO</v>
      </c>
      <c r="C1182" s="586">
        <v>29</v>
      </c>
      <c r="D1182" s="586" t="str">
        <f t="shared" si="284"/>
        <v>MAYO 2017 / 29</v>
      </c>
      <c r="S1182" s="417"/>
      <c r="AP1182" s="547"/>
    </row>
    <row r="1183" spans="1:42" x14ac:dyDescent="0.25">
      <c r="A1183" s="586">
        <f t="shared" ref="A1183:B1183" si="312">A1182</f>
        <v>2017</v>
      </c>
      <c r="B1183" s="586" t="str">
        <f t="shared" si="312"/>
        <v>MAYO</v>
      </c>
      <c r="C1183" s="586">
        <v>30</v>
      </c>
      <c r="D1183" s="586" t="str">
        <f t="shared" si="284"/>
        <v>MAYO 2017 / 30</v>
      </c>
      <c r="S1183" s="417"/>
      <c r="AP1183" s="547"/>
    </row>
    <row r="1184" spans="1:42" x14ac:dyDescent="0.25">
      <c r="A1184" s="586">
        <f t="shared" ref="A1184:B1184" si="313">A1183</f>
        <v>2017</v>
      </c>
      <c r="B1184" s="586" t="str">
        <f t="shared" si="313"/>
        <v>MAYO</v>
      </c>
      <c r="C1184" s="586">
        <v>31</v>
      </c>
      <c r="D1184" s="586" t="str">
        <f t="shared" si="284"/>
        <v>MAYO 2017 / 31</v>
      </c>
      <c r="S1184" s="417"/>
      <c r="AP1184" s="547"/>
    </row>
    <row r="1185" spans="1:73" ht="15.75" x14ac:dyDescent="0.25">
      <c r="A1185" s="206"/>
      <c r="B1185" s="206"/>
      <c r="C1185" s="206"/>
      <c r="D1185" s="708" t="s">
        <v>228</v>
      </c>
      <c r="E1185" s="276" t="str">
        <f t="shared" ref="E1185:BP1185" si="314">IFERROR(AVERAGE(E1154:E1184),"")</f>
        <v/>
      </c>
      <c r="F1185" s="276" t="str">
        <f t="shared" si="314"/>
        <v/>
      </c>
      <c r="G1185" s="276" t="str">
        <f t="shared" si="314"/>
        <v/>
      </c>
      <c r="H1185" s="276" t="str">
        <f t="shared" si="314"/>
        <v/>
      </c>
      <c r="I1185" s="276" t="str">
        <f t="shared" si="314"/>
        <v/>
      </c>
      <c r="J1185" s="276" t="str">
        <f t="shared" si="314"/>
        <v/>
      </c>
      <c r="K1185" s="276" t="str">
        <f t="shared" si="314"/>
        <v/>
      </c>
      <c r="L1185" s="276" t="str">
        <f t="shared" si="314"/>
        <v/>
      </c>
      <c r="M1185" s="276" t="str">
        <f t="shared" si="314"/>
        <v/>
      </c>
      <c r="N1185" s="276" t="str">
        <f t="shared" si="314"/>
        <v/>
      </c>
      <c r="O1185" s="276" t="str">
        <f t="shared" si="314"/>
        <v/>
      </c>
      <c r="P1185" s="276" t="str">
        <f t="shared" si="314"/>
        <v/>
      </c>
      <c r="Q1185" s="276" t="str">
        <f t="shared" si="314"/>
        <v/>
      </c>
      <c r="R1185" s="276" t="str">
        <f t="shared" si="314"/>
        <v/>
      </c>
      <c r="S1185" s="420" t="str">
        <f t="shared" si="314"/>
        <v/>
      </c>
      <c r="T1185" s="276" t="str">
        <f t="shared" si="314"/>
        <v/>
      </c>
      <c r="U1185" s="276" t="str">
        <f t="shared" si="314"/>
        <v/>
      </c>
      <c r="V1185" s="276" t="str">
        <f t="shared" si="314"/>
        <v/>
      </c>
      <c r="W1185" s="276" t="str">
        <f t="shared" si="314"/>
        <v/>
      </c>
      <c r="X1185" s="276" t="str">
        <f t="shared" si="314"/>
        <v/>
      </c>
      <c r="Y1185" s="276" t="str">
        <f t="shared" si="314"/>
        <v/>
      </c>
      <c r="Z1185" s="276" t="str">
        <f t="shared" si="314"/>
        <v/>
      </c>
      <c r="AA1185" s="276" t="str">
        <f t="shared" si="314"/>
        <v/>
      </c>
      <c r="AB1185" s="276" t="str">
        <f t="shared" si="314"/>
        <v/>
      </c>
      <c r="AC1185" s="276" t="str">
        <f t="shared" si="314"/>
        <v/>
      </c>
      <c r="AD1185" s="276" t="str">
        <f t="shared" si="314"/>
        <v/>
      </c>
      <c r="AE1185" s="276" t="str">
        <f t="shared" si="314"/>
        <v/>
      </c>
      <c r="AF1185" s="276" t="str">
        <f t="shared" si="314"/>
        <v/>
      </c>
      <c r="AG1185" s="276" t="str">
        <f t="shared" si="314"/>
        <v/>
      </c>
      <c r="AH1185" s="276" t="str">
        <f t="shared" si="314"/>
        <v/>
      </c>
      <c r="AI1185" s="276" t="str">
        <f t="shared" si="314"/>
        <v/>
      </c>
      <c r="AJ1185" s="276" t="str">
        <f t="shared" si="314"/>
        <v/>
      </c>
      <c r="AK1185" s="276" t="str">
        <f t="shared" si="314"/>
        <v/>
      </c>
      <c r="AL1185" s="276" t="str">
        <f t="shared" si="314"/>
        <v/>
      </c>
      <c r="AM1185" s="276" t="str">
        <f t="shared" si="314"/>
        <v/>
      </c>
      <c r="AN1185" s="276" t="str">
        <f t="shared" si="314"/>
        <v/>
      </c>
      <c r="AO1185" s="276" t="str">
        <f t="shared" si="314"/>
        <v/>
      </c>
      <c r="AP1185" s="413" t="str">
        <f t="shared" si="314"/>
        <v/>
      </c>
      <c r="AQ1185" s="276" t="str">
        <f t="shared" si="314"/>
        <v/>
      </c>
      <c r="AR1185" s="276" t="str">
        <f t="shared" si="314"/>
        <v/>
      </c>
      <c r="AS1185" s="276" t="str">
        <f t="shared" si="314"/>
        <v/>
      </c>
      <c r="AT1185" s="276" t="str">
        <f t="shared" si="314"/>
        <v/>
      </c>
      <c r="AU1185" s="276" t="str">
        <f t="shared" si="314"/>
        <v/>
      </c>
      <c r="AV1185" s="276" t="str">
        <f t="shared" si="314"/>
        <v/>
      </c>
      <c r="AW1185" s="276" t="str">
        <f t="shared" si="314"/>
        <v/>
      </c>
      <c r="AX1185" s="276" t="str">
        <f t="shared" si="314"/>
        <v/>
      </c>
      <c r="AY1185" s="276" t="str">
        <f t="shared" si="314"/>
        <v/>
      </c>
      <c r="AZ1185" s="276" t="str">
        <f t="shared" si="314"/>
        <v/>
      </c>
      <c r="BA1185" s="276" t="str">
        <f t="shared" si="314"/>
        <v/>
      </c>
      <c r="BB1185" s="276" t="str">
        <f t="shared" si="314"/>
        <v/>
      </c>
      <c r="BC1185" s="276" t="str">
        <f t="shared" si="314"/>
        <v/>
      </c>
      <c r="BD1185" s="276" t="str">
        <f t="shared" si="314"/>
        <v/>
      </c>
      <c r="BE1185" s="276" t="str">
        <f t="shared" si="314"/>
        <v/>
      </c>
      <c r="BF1185" s="276" t="str">
        <f t="shared" si="314"/>
        <v/>
      </c>
      <c r="BG1185" s="276" t="str">
        <f t="shared" si="314"/>
        <v/>
      </c>
      <c r="BH1185" s="276" t="str">
        <f t="shared" si="314"/>
        <v/>
      </c>
      <c r="BI1185" s="276" t="str">
        <f t="shared" si="314"/>
        <v/>
      </c>
      <c r="BJ1185" s="276" t="str">
        <f t="shared" si="314"/>
        <v/>
      </c>
      <c r="BK1185" s="276" t="str">
        <f t="shared" si="314"/>
        <v/>
      </c>
      <c r="BL1185" s="276" t="str">
        <f t="shared" si="314"/>
        <v/>
      </c>
      <c r="BM1185" s="276" t="str">
        <f t="shared" si="314"/>
        <v/>
      </c>
      <c r="BN1185" s="426" t="str">
        <f t="shared" si="314"/>
        <v/>
      </c>
      <c r="BO1185" s="276" t="str">
        <f t="shared" si="314"/>
        <v/>
      </c>
      <c r="BP1185" s="276" t="str">
        <f t="shared" si="314"/>
        <v/>
      </c>
      <c r="BQ1185" s="276" t="str">
        <f t="shared" ref="BQ1185:BU1185" si="315">IFERROR(AVERAGE(BQ1154:BQ1184),"")</f>
        <v/>
      </c>
      <c r="BR1185" s="276" t="str">
        <f t="shared" si="315"/>
        <v/>
      </c>
      <c r="BS1185" s="276" t="str">
        <f t="shared" si="315"/>
        <v/>
      </c>
      <c r="BT1185" s="276" t="str">
        <f t="shared" si="315"/>
        <v/>
      </c>
      <c r="BU1185" s="276" t="str">
        <f t="shared" si="315"/>
        <v/>
      </c>
    </row>
    <row r="1186" spans="1:73" x14ac:dyDescent="0.25">
      <c r="A1186" s="586">
        <v>2017</v>
      </c>
      <c r="B1186" s="586" t="s">
        <v>233</v>
      </c>
      <c r="C1186" s="586">
        <v>1</v>
      </c>
      <c r="D1186" s="586" t="str">
        <f t="shared" ref="D1186:D1216" si="316">B1186&amp;" "&amp;A1186&amp;" / "&amp;C1186</f>
        <v>JUNIO 2017 / 1</v>
      </c>
      <c r="S1186" s="417"/>
      <c r="AP1186" s="547"/>
    </row>
    <row r="1187" spans="1:73" x14ac:dyDescent="0.25">
      <c r="A1187" s="586">
        <f>A1186</f>
        <v>2017</v>
      </c>
      <c r="B1187" s="586" t="str">
        <f>B1186</f>
        <v>JUNIO</v>
      </c>
      <c r="C1187" s="586">
        <v>2</v>
      </c>
      <c r="D1187" s="586" t="str">
        <f t="shared" si="316"/>
        <v>JUNIO 2017 / 2</v>
      </c>
      <c r="S1187" s="417"/>
      <c r="AP1187" s="547"/>
    </row>
    <row r="1188" spans="1:73" x14ac:dyDescent="0.25">
      <c r="A1188" s="586">
        <f t="shared" ref="A1188:B1188" si="317">A1187</f>
        <v>2017</v>
      </c>
      <c r="B1188" s="586" t="str">
        <f t="shared" si="317"/>
        <v>JUNIO</v>
      </c>
      <c r="C1188" s="586">
        <v>3</v>
      </c>
      <c r="D1188" s="586" t="str">
        <f t="shared" si="316"/>
        <v>JUNIO 2017 / 3</v>
      </c>
      <c r="S1188" s="417"/>
      <c r="AP1188" s="547"/>
    </row>
    <row r="1189" spans="1:73" x14ac:dyDescent="0.25">
      <c r="A1189" s="586">
        <f t="shared" ref="A1189:B1189" si="318">A1188</f>
        <v>2017</v>
      </c>
      <c r="B1189" s="586" t="str">
        <f t="shared" si="318"/>
        <v>JUNIO</v>
      </c>
      <c r="C1189" s="586">
        <v>4</v>
      </c>
      <c r="D1189" s="586" t="str">
        <f t="shared" si="316"/>
        <v>JUNIO 2017 / 4</v>
      </c>
      <c r="S1189" s="417"/>
      <c r="AP1189" s="547"/>
    </row>
    <row r="1190" spans="1:73" x14ac:dyDescent="0.25">
      <c r="A1190" s="586">
        <f t="shared" ref="A1190:B1190" si="319">A1189</f>
        <v>2017</v>
      </c>
      <c r="B1190" s="586" t="str">
        <f t="shared" si="319"/>
        <v>JUNIO</v>
      </c>
      <c r="C1190" s="586">
        <v>5</v>
      </c>
      <c r="D1190" s="586" t="str">
        <f t="shared" si="316"/>
        <v>JUNIO 2017 / 5</v>
      </c>
      <c r="S1190" s="417"/>
      <c r="AP1190" s="547"/>
    </row>
    <row r="1191" spans="1:73" x14ac:dyDescent="0.25">
      <c r="A1191" s="586">
        <f t="shared" ref="A1191:B1191" si="320">A1190</f>
        <v>2017</v>
      </c>
      <c r="B1191" s="586" t="str">
        <f t="shared" si="320"/>
        <v>JUNIO</v>
      </c>
      <c r="C1191" s="586">
        <v>6</v>
      </c>
      <c r="D1191" s="586" t="str">
        <f t="shared" si="316"/>
        <v>JUNIO 2017 / 6</v>
      </c>
      <c r="S1191" s="417"/>
      <c r="AP1191" s="547"/>
    </row>
    <row r="1192" spans="1:73" x14ac:dyDescent="0.25">
      <c r="A1192" s="586">
        <f t="shared" ref="A1192:B1192" si="321">A1191</f>
        <v>2017</v>
      </c>
      <c r="B1192" s="586" t="str">
        <f t="shared" si="321"/>
        <v>JUNIO</v>
      </c>
      <c r="C1192" s="586">
        <v>7</v>
      </c>
      <c r="D1192" s="586" t="str">
        <f t="shared" si="316"/>
        <v>JUNIO 2017 / 7</v>
      </c>
      <c r="S1192" s="417"/>
      <c r="AP1192" s="547"/>
    </row>
    <row r="1193" spans="1:73" x14ac:dyDescent="0.25">
      <c r="A1193" s="586">
        <f t="shared" ref="A1193:B1193" si="322">A1192</f>
        <v>2017</v>
      </c>
      <c r="B1193" s="586" t="str">
        <f t="shared" si="322"/>
        <v>JUNIO</v>
      </c>
      <c r="C1193" s="586">
        <v>8</v>
      </c>
      <c r="D1193" s="586" t="str">
        <f t="shared" si="316"/>
        <v>JUNIO 2017 / 8</v>
      </c>
      <c r="S1193" s="417"/>
      <c r="AP1193" s="547"/>
    </row>
    <row r="1194" spans="1:73" x14ac:dyDescent="0.25">
      <c r="A1194" s="586">
        <f t="shared" ref="A1194:B1194" si="323">A1193</f>
        <v>2017</v>
      </c>
      <c r="B1194" s="586" t="str">
        <f t="shared" si="323"/>
        <v>JUNIO</v>
      </c>
      <c r="C1194" s="586">
        <v>9</v>
      </c>
      <c r="D1194" s="586" t="str">
        <f t="shared" si="316"/>
        <v>JUNIO 2017 / 9</v>
      </c>
      <c r="S1194" s="417"/>
      <c r="AP1194" s="547"/>
    </row>
    <row r="1195" spans="1:73" x14ac:dyDescent="0.25">
      <c r="A1195" s="586">
        <f t="shared" ref="A1195:B1195" si="324">A1194</f>
        <v>2017</v>
      </c>
      <c r="B1195" s="586" t="str">
        <f t="shared" si="324"/>
        <v>JUNIO</v>
      </c>
      <c r="C1195" s="586">
        <v>10</v>
      </c>
      <c r="D1195" s="586" t="str">
        <f t="shared" si="316"/>
        <v>JUNIO 2017 / 10</v>
      </c>
      <c r="S1195" s="417"/>
      <c r="AP1195" s="547"/>
    </row>
    <row r="1196" spans="1:73" x14ac:dyDescent="0.25">
      <c r="A1196" s="586">
        <f t="shared" ref="A1196:B1196" si="325">A1195</f>
        <v>2017</v>
      </c>
      <c r="B1196" s="586" t="str">
        <f t="shared" si="325"/>
        <v>JUNIO</v>
      </c>
      <c r="C1196" s="586">
        <v>11</v>
      </c>
      <c r="D1196" s="586" t="str">
        <f t="shared" si="316"/>
        <v>JUNIO 2017 / 11</v>
      </c>
      <c r="S1196" s="417"/>
      <c r="AP1196" s="547"/>
    </row>
    <row r="1197" spans="1:73" x14ac:dyDescent="0.25">
      <c r="A1197" s="586">
        <f t="shared" ref="A1197:B1197" si="326">A1196</f>
        <v>2017</v>
      </c>
      <c r="B1197" s="586" t="str">
        <f t="shared" si="326"/>
        <v>JUNIO</v>
      </c>
      <c r="C1197" s="586">
        <v>12</v>
      </c>
      <c r="D1197" s="586" t="str">
        <f t="shared" si="316"/>
        <v>JUNIO 2017 / 12</v>
      </c>
      <c r="S1197" s="417"/>
      <c r="AP1197" s="547"/>
    </row>
    <row r="1198" spans="1:73" x14ac:dyDescent="0.25">
      <c r="A1198" s="586">
        <f t="shared" ref="A1198:B1198" si="327">A1197</f>
        <v>2017</v>
      </c>
      <c r="B1198" s="586" t="str">
        <f t="shared" si="327"/>
        <v>JUNIO</v>
      </c>
      <c r="C1198" s="586">
        <v>13</v>
      </c>
      <c r="D1198" s="586" t="str">
        <f t="shared" si="316"/>
        <v>JUNIO 2017 / 13</v>
      </c>
      <c r="S1198" s="417"/>
      <c r="AP1198" s="547"/>
    </row>
    <row r="1199" spans="1:73" x14ac:dyDescent="0.25">
      <c r="A1199" s="586">
        <f t="shared" ref="A1199:B1199" si="328">A1198</f>
        <v>2017</v>
      </c>
      <c r="B1199" s="586" t="str">
        <f t="shared" si="328"/>
        <v>JUNIO</v>
      </c>
      <c r="C1199" s="586">
        <v>14</v>
      </c>
      <c r="D1199" s="586" t="str">
        <f t="shared" si="316"/>
        <v>JUNIO 2017 / 14</v>
      </c>
      <c r="S1199" s="417"/>
      <c r="AP1199" s="547"/>
    </row>
    <row r="1200" spans="1:73" x14ac:dyDescent="0.25">
      <c r="A1200" s="586">
        <f t="shared" ref="A1200:B1200" si="329">A1199</f>
        <v>2017</v>
      </c>
      <c r="B1200" s="586" t="str">
        <f t="shared" si="329"/>
        <v>JUNIO</v>
      </c>
      <c r="C1200" s="586">
        <v>15</v>
      </c>
      <c r="D1200" s="586" t="str">
        <f t="shared" si="316"/>
        <v>JUNIO 2017 / 15</v>
      </c>
      <c r="S1200" s="417"/>
      <c r="AP1200" s="547"/>
    </row>
    <row r="1201" spans="1:42" x14ac:dyDescent="0.25">
      <c r="A1201" s="586">
        <f t="shared" ref="A1201:B1201" si="330">A1200</f>
        <v>2017</v>
      </c>
      <c r="B1201" s="586" t="str">
        <f t="shared" si="330"/>
        <v>JUNIO</v>
      </c>
      <c r="C1201" s="586">
        <v>16</v>
      </c>
      <c r="D1201" s="586" t="str">
        <f t="shared" si="316"/>
        <v>JUNIO 2017 / 16</v>
      </c>
      <c r="S1201" s="417"/>
      <c r="AP1201" s="547"/>
    </row>
    <row r="1202" spans="1:42" x14ac:dyDescent="0.25">
      <c r="A1202" s="586">
        <f t="shared" ref="A1202:B1202" si="331">A1201</f>
        <v>2017</v>
      </c>
      <c r="B1202" s="586" t="str">
        <f t="shared" si="331"/>
        <v>JUNIO</v>
      </c>
      <c r="C1202" s="586">
        <v>17</v>
      </c>
      <c r="D1202" s="586" t="str">
        <f t="shared" si="316"/>
        <v>JUNIO 2017 / 17</v>
      </c>
      <c r="S1202" s="417"/>
      <c r="AP1202" s="547"/>
    </row>
    <row r="1203" spans="1:42" x14ac:dyDescent="0.25">
      <c r="A1203" s="586">
        <f t="shared" ref="A1203:B1203" si="332">A1202</f>
        <v>2017</v>
      </c>
      <c r="B1203" s="586" t="str">
        <f t="shared" si="332"/>
        <v>JUNIO</v>
      </c>
      <c r="C1203" s="586">
        <v>18</v>
      </c>
      <c r="D1203" s="586" t="str">
        <f t="shared" si="316"/>
        <v>JUNIO 2017 / 18</v>
      </c>
      <c r="S1203" s="417"/>
      <c r="AP1203" s="547"/>
    </row>
    <row r="1204" spans="1:42" x14ac:dyDescent="0.25">
      <c r="A1204" s="586">
        <f t="shared" ref="A1204:B1204" si="333">A1203</f>
        <v>2017</v>
      </c>
      <c r="B1204" s="586" t="str">
        <f t="shared" si="333"/>
        <v>JUNIO</v>
      </c>
      <c r="C1204" s="586">
        <v>19</v>
      </c>
      <c r="D1204" s="586" t="str">
        <f t="shared" si="316"/>
        <v>JUNIO 2017 / 19</v>
      </c>
      <c r="S1204" s="417"/>
      <c r="AP1204" s="547"/>
    </row>
    <row r="1205" spans="1:42" x14ac:dyDescent="0.25">
      <c r="A1205" s="586">
        <f t="shared" ref="A1205:B1205" si="334">A1204</f>
        <v>2017</v>
      </c>
      <c r="B1205" s="586" t="str">
        <f t="shared" si="334"/>
        <v>JUNIO</v>
      </c>
      <c r="C1205" s="586">
        <v>20</v>
      </c>
      <c r="D1205" s="586" t="str">
        <f t="shared" si="316"/>
        <v>JUNIO 2017 / 20</v>
      </c>
      <c r="S1205" s="417"/>
      <c r="AP1205" s="547"/>
    </row>
    <row r="1206" spans="1:42" x14ac:dyDescent="0.25">
      <c r="A1206" s="586">
        <f t="shared" ref="A1206:B1206" si="335">A1205</f>
        <v>2017</v>
      </c>
      <c r="B1206" s="586" t="str">
        <f t="shared" si="335"/>
        <v>JUNIO</v>
      </c>
      <c r="C1206" s="586">
        <v>21</v>
      </c>
      <c r="D1206" s="586" t="str">
        <f t="shared" si="316"/>
        <v>JUNIO 2017 / 21</v>
      </c>
      <c r="S1206" s="417"/>
      <c r="AP1206" s="547"/>
    </row>
    <row r="1207" spans="1:42" x14ac:dyDescent="0.25">
      <c r="A1207" s="586">
        <f t="shared" ref="A1207:B1207" si="336">A1206</f>
        <v>2017</v>
      </c>
      <c r="B1207" s="586" t="str">
        <f t="shared" si="336"/>
        <v>JUNIO</v>
      </c>
      <c r="C1207" s="586">
        <v>22</v>
      </c>
      <c r="D1207" s="586" t="str">
        <f t="shared" si="316"/>
        <v>JUNIO 2017 / 22</v>
      </c>
      <c r="S1207" s="417"/>
      <c r="AP1207" s="547"/>
    </row>
    <row r="1208" spans="1:42" x14ac:dyDescent="0.25">
      <c r="A1208" s="586">
        <f t="shared" ref="A1208:B1208" si="337">A1207</f>
        <v>2017</v>
      </c>
      <c r="B1208" s="586" t="str">
        <f t="shared" si="337"/>
        <v>JUNIO</v>
      </c>
      <c r="C1208" s="586">
        <v>23</v>
      </c>
      <c r="D1208" s="586" t="str">
        <f t="shared" si="316"/>
        <v>JUNIO 2017 / 23</v>
      </c>
      <c r="S1208" s="417"/>
      <c r="AP1208" s="547"/>
    </row>
    <row r="1209" spans="1:42" x14ac:dyDescent="0.25">
      <c r="A1209" s="586">
        <f t="shared" ref="A1209:B1209" si="338">A1208</f>
        <v>2017</v>
      </c>
      <c r="B1209" s="586" t="str">
        <f t="shared" si="338"/>
        <v>JUNIO</v>
      </c>
      <c r="C1209" s="586">
        <v>24</v>
      </c>
      <c r="D1209" s="586" t="str">
        <f t="shared" si="316"/>
        <v>JUNIO 2017 / 24</v>
      </c>
      <c r="S1209" s="417"/>
      <c r="AP1209" s="547"/>
    </row>
    <row r="1210" spans="1:42" x14ac:dyDescent="0.25">
      <c r="A1210" s="586">
        <f t="shared" ref="A1210:B1210" si="339">A1209</f>
        <v>2017</v>
      </c>
      <c r="B1210" s="586" t="str">
        <f t="shared" si="339"/>
        <v>JUNIO</v>
      </c>
      <c r="C1210" s="586">
        <v>25</v>
      </c>
      <c r="D1210" s="586" t="str">
        <f t="shared" si="316"/>
        <v>JUNIO 2017 / 25</v>
      </c>
      <c r="S1210" s="417"/>
      <c r="AP1210" s="547"/>
    </row>
    <row r="1211" spans="1:42" x14ac:dyDescent="0.25">
      <c r="A1211" s="586">
        <f t="shared" ref="A1211:B1211" si="340">A1210</f>
        <v>2017</v>
      </c>
      <c r="B1211" s="586" t="str">
        <f t="shared" si="340"/>
        <v>JUNIO</v>
      </c>
      <c r="C1211" s="586">
        <v>26</v>
      </c>
      <c r="D1211" s="586" t="str">
        <f t="shared" si="316"/>
        <v>JUNIO 2017 / 26</v>
      </c>
      <c r="S1211" s="417"/>
      <c r="AP1211" s="547"/>
    </row>
    <row r="1212" spans="1:42" x14ac:dyDescent="0.25">
      <c r="A1212" s="586">
        <f t="shared" ref="A1212:B1212" si="341">A1211</f>
        <v>2017</v>
      </c>
      <c r="B1212" s="586" t="str">
        <f t="shared" si="341"/>
        <v>JUNIO</v>
      </c>
      <c r="C1212" s="586">
        <v>27</v>
      </c>
      <c r="D1212" s="586" t="str">
        <f t="shared" si="316"/>
        <v>JUNIO 2017 / 27</v>
      </c>
      <c r="S1212" s="417"/>
      <c r="AP1212" s="547"/>
    </row>
    <row r="1213" spans="1:42" x14ac:dyDescent="0.25">
      <c r="A1213" s="586">
        <f t="shared" ref="A1213:B1213" si="342">A1212</f>
        <v>2017</v>
      </c>
      <c r="B1213" s="586" t="str">
        <f t="shared" si="342"/>
        <v>JUNIO</v>
      </c>
      <c r="C1213" s="586">
        <v>28</v>
      </c>
      <c r="D1213" s="586" t="str">
        <f t="shared" si="316"/>
        <v>JUNIO 2017 / 28</v>
      </c>
      <c r="S1213" s="417"/>
      <c r="AP1213" s="547"/>
    </row>
    <row r="1214" spans="1:42" x14ac:dyDescent="0.25">
      <c r="A1214" s="586">
        <f t="shared" ref="A1214:B1214" si="343">A1213</f>
        <v>2017</v>
      </c>
      <c r="B1214" s="586" t="str">
        <f t="shared" si="343"/>
        <v>JUNIO</v>
      </c>
      <c r="C1214" s="586">
        <v>29</v>
      </c>
      <c r="D1214" s="586" t="str">
        <f t="shared" si="316"/>
        <v>JUNIO 2017 / 29</v>
      </c>
      <c r="S1214" s="417"/>
      <c r="AP1214" s="547"/>
    </row>
    <row r="1215" spans="1:42" x14ac:dyDescent="0.25">
      <c r="A1215" s="586">
        <f t="shared" ref="A1215:B1215" si="344">A1214</f>
        <v>2017</v>
      </c>
      <c r="B1215" s="586" t="str">
        <f t="shared" si="344"/>
        <v>JUNIO</v>
      </c>
      <c r="C1215" s="586">
        <v>30</v>
      </c>
      <c r="D1215" s="586" t="str">
        <f t="shared" si="316"/>
        <v>JUNIO 2017 / 30</v>
      </c>
      <c r="S1215" s="417"/>
      <c r="AP1215" s="547"/>
    </row>
    <row r="1216" spans="1:42" x14ac:dyDescent="0.25">
      <c r="A1216" s="586">
        <f t="shared" ref="A1216:B1216" si="345">A1215</f>
        <v>2017</v>
      </c>
      <c r="B1216" s="586" t="str">
        <f t="shared" si="345"/>
        <v>JUNIO</v>
      </c>
      <c r="C1216" s="586">
        <v>31</v>
      </c>
      <c r="D1216" s="586" t="str">
        <f t="shared" si="316"/>
        <v>JUNIO 2017 / 31</v>
      </c>
      <c r="S1216" s="417"/>
      <c r="AP1216" s="547"/>
    </row>
    <row r="1217" spans="1:73" ht="15.75" x14ac:dyDescent="0.25">
      <c r="A1217" s="206"/>
      <c r="B1217" s="206"/>
      <c r="C1217" s="206"/>
      <c r="D1217" s="708" t="s">
        <v>228</v>
      </c>
      <c r="E1217" s="276" t="str">
        <f t="shared" ref="E1217:BP1217" si="346">IFERROR(AVERAGE(E1186:E1216),"")</f>
        <v/>
      </c>
      <c r="F1217" s="276" t="str">
        <f t="shared" si="346"/>
        <v/>
      </c>
      <c r="G1217" s="276" t="str">
        <f t="shared" si="346"/>
        <v/>
      </c>
      <c r="H1217" s="276" t="str">
        <f t="shared" si="346"/>
        <v/>
      </c>
      <c r="I1217" s="276" t="str">
        <f t="shared" si="346"/>
        <v/>
      </c>
      <c r="J1217" s="276" t="str">
        <f t="shared" si="346"/>
        <v/>
      </c>
      <c r="K1217" s="276" t="str">
        <f t="shared" si="346"/>
        <v/>
      </c>
      <c r="L1217" s="276" t="str">
        <f t="shared" si="346"/>
        <v/>
      </c>
      <c r="M1217" s="276" t="str">
        <f t="shared" si="346"/>
        <v/>
      </c>
      <c r="N1217" s="276" t="str">
        <f t="shared" si="346"/>
        <v/>
      </c>
      <c r="O1217" s="276" t="str">
        <f t="shared" si="346"/>
        <v/>
      </c>
      <c r="P1217" s="276" t="str">
        <f t="shared" si="346"/>
        <v/>
      </c>
      <c r="Q1217" s="276" t="str">
        <f t="shared" si="346"/>
        <v/>
      </c>
      <c r="R1217" s="276" t="str">
        <f t="shared" si="346"/>
        <v/>
      </c>
      <c r="S1217" s="420" t="str">
        <f t="shared" si="346"/>
        <v/>
      </c>
      <c r="T1217" s="276" t="str">
        <f t="shared" si="346"/>
        <v/>
      </c>
      <c r="U1217" s="276" t="str">
        <f t="shared" si="346"/>
        <v/>
      </c>
      <c r="V1217" s="276" t="str">
        <f t="shared" si="346"/>
        <v/>
      </c>
      <c r="W1217" s="276" t="str">
        <f t="shared" si="346"/>
        <v/>
      </c>
      <c r="X1217" s="276" t="str">
        <f t="shared" si="346"/>
        <v/>
      </c>
      <c r="Y1217" s="276" t="str">
        <f t="shared" si="346"/>
        <v/>
      </c>
      <c r="Z1217" s="276" t="str">
        <f t="shared" si="346"/>
        <v/>
      </c>
      <c r="AA1217" s="276" t="str">
        <f t="shared" si="346"/>
        <v/>
      </c>
      <c r="AB1217" s="276" t="str">
        <f t="shared" si="346"/>
        <v/>
      </c>
      <c r="AC1217" s="276" t="str">
        <f t="shared" si="346"/>
        <v/>
      </c>
      <c r="AD1217" s="276" t="str">
        <f t="shared" si="346"/>
        <v/>
      </c>
      <c r="AE1217" s="276" t="str">
        <f t="shared" si="346"/>
        <v/>
      </c>
      <c r="AF1217" s="276" t="str">
        <f t="shared" si="346"/>
        <v/>
      </c>
      <c r="AG1217" s="276" t="str">
        <f t="shared" si="346"/>
        <v/>
      </c>
      <c r="AH1217" s="276" t="str">
        <f t="shared" si="346"/>
        <v/>
      </c>
      <c r="AI1217" s="276" t="str">
        <f t="shared" si="346"/>
        <v/>
      </c>
      <c r="AJ1217" s="276" t="str">
        <f t="shared" si="346"/>
        <v/>
      </c>
      <c r="AK1217" s="276" t="str">
        <f t="shared" si="346"/>
        <v/>
      </c>
      <c r="AL1217" s="276" t="str">
        <f t="shared" si="346"/>
        <v/>
      </c>
      <c r="AM1217" s="276" t="str">
        <f t="shared" si="346"/>
        <v/>
      </c>
      <c r="AN1217" s="276" t="str">
        <f t="shared" si="346"/>
        <v/>
      </c>
      <c r="AO1217" s="276" t="str">
        <f t="shared" si="346"/>
        <v/>
      </c>
      <c r="AP1217" s="413" t="str">
        <f t="shared" si="346"/>
        <v/>
      </c>
      <c r="AQ1217" s="276" t="str">
        <f t="shared" si="346"/>
        <v/>
      </c>
      <c r="AR1217" s="276" t="str">
        <f t="shared" si="346"/>
        <v/>
      </c>
      <c r="AS1217" s="276" t="str">
        <f t="shared" si="346"/>
        <v/>
      </c>
      <c r="AT1217" s="276" t="str">
        <f t="shared" si="346"/>
        <v/>
      </c>
      <c r="AU1217" s="276" t="str">
        <f t="shared" si="346"/>
        <v/>
      </c>
      <c r="AV1217" s="276" t="str">
        <f t="shared" si="346"/>
        <v/>
      </c>
      <c r="AW1217" s="276" t="str">
        <f t="shared" si="346"/>
        <v/>
      </c>
      <c r="AX1217" s="276" t="str">
        <f t="shared" si="346"/>
        <v/>
      </c>
      <c r="AY1217" s="276" t="str">
        <f t="shared" si="346"/>
        <v/>
      </c>
      <c r="AZ1217" s="276" t="str">
        <f t="shared" si="346"/>
        <v/>
      </c>
      <c r="BA1217" s="276" t="str">
        <f t="shared" si="346"/>
        <v/>
      </c>
      <c r="BB1217" s="276" t="str">
        <f t="shared" si="346"/>
        <v/>
      </c>
      <c r="BC1217" s="276" t="str">
        <f t="shared" si="346"/>
        <v/>
      </c>
      <c r="BD1217" s="276" t="str">
        <f t="shared" si="346"/>
        <v/>
      </c>
      <c r="BE1217" s="276" t="str">
        <f t="shared" si="346"/>
        <v/>
      </c>
      <c r="BF1217" s="276" t="str">
        <f t="shared" si="346"/>
        <v/>
      </c>
      <c r="BG1217" s="276" t="str">
        <f t="shared" si="346"/>
        <v/>
      </c>
      <c r="BH1217" s="276" t="str">
        <f t="shared" si="346"/>
        <v/>
      </c>
      <c r="BI1217" s="276" t="str">
        <f t="shared" si="346"/>
        <v/>
      </c>
      <c r="BJ1217" s="276" t="str">
        <f t="shared" si="346"/>
        <v/>
      </c>
      <c r="BK1217" s="276" t="str">
        <f t="shared" si="346"/>
        <v/>
      </c>
      <c r="BL1217" s="276" t="str">
        <f t="shared" si="346"/>
        <v/>
      </c>
      <c r="BM1217" s="276" t="str">
        <f t="shared" si="346"/>
        <v/>
      </c>
      <c r="BN1217" s="426" t="str">
        <f t="shared" si="346"/>
        <v/>
      </c>
      <c r="BO1217" s="276" t="str">
        <f t="shared" si="346"/>
        <v/>
      </c>
      <c r="BP1217" s="276" t="str">
        <f t="shared" si="346"/>
        <v/>
      </c>
      <c r="BQ1217" s="276" t="str">
        <f t="shared" ref="BQ1217:BU1217" si="347">IFERROR(AVERAGE(BQ1186:BQ1216),"")</f>
        <v/>
      </c>
      <c r="BR1217" s="276" t="str">
        <f t="shared" si="347"/>
        <v/>
      </c>
      <c r="BS1217" s="276" t="str">
        <f t="shared" si="347"/>
        <v/>
      </c>
      <c r="BT1217" s="276" t="str">
        <f t="shared" si="347"/>
        <v/>
      </c>
      <c r="BU1217" s="276" t="str">
        <f t="shared" si="347"/>
        <v/>
      </c>
    </row>
    <row r="1218" spans="1:73" x14ac:dyDescent="0.25">
      <c r="A1218" s="586">
        <v>2017</v>
      </c>
      <c r="B1218" s="586" t="s">
        <v>227</v>
      </c>
      <c r="C1218" s="586">
        <v>1</v>
      </c>
      <c r="D1218" s="586" t="str">
        <f t="shared" ref="D1218:D1248" si="348">B1218&amp;" "&amp;A1218&amp;" / "&amp;C1218</f>
        <v>JULIO 2017 / 1</v>
      </c>
      <c r="S1218" s="417"/>
      <c r="AP1218" s="547"/>
    </row>
    <row r="1219" spans="1:73" x14ac:dyDescent="0.25">
      <c r="A1219" s="586">
        <f>A1218</f>
        <v>2017</v>
      </c>
      <c r="B1219" s="586" t="str">
        <f>B1218</f>
        <v>JULIO</v>
      </c>
      <c r="C1219" s="586">
        <v>2</v>
      </c>
      <c r="D1219" s="586" t="str">
        <f t="shared" si="348"/>
        <v>JULIO 2017 / 2</v>
      </c>
      <c r="S1219" s="417"/>
      <c r="AP1219" s="547"/>
    </row>
    <row r="1220" spans="1:73" x14ac:dyDescent="0.25">
      <c r="A1220" s="586">
        <f t="shared" ref="A1220:B1220" si="349">A1219</f>
        <v>2017</v>
      </c>
      <c r="B1220" s="586" t="str">
        <f t="shared" si="349"/>
        <v>JULIO</v>
      </c>
      <c r="C1220" s="586">
        <v>3</v>
      </c>
      <c r="D1220" s="586" t="str">
        <f t="shared" si="348"/>
        <v>JULIO 2017 / 3</v>
      </c>
      <c r="S1220" s="417"/>
      <c r="AP1220" s="547"/>
    </row>
    <row r="1221" spans="1:73" x14ac:dyDescent="0.25">
      <c r="A1221" s="586">
        <f t="shared" ref="A1221:B1221" si="350">A1220</f>
        <v>2017</v>
      </c>
      <c r="B1221" s="586" t="str">
        <f t="shared" si="350"/>
        <v>JULIO</v>
      </c>
      <c r="C1221" s="586">
        <v>4</v>
      </c>
      <c r="D1221" s="586" t="str">
        <f t="shared" si="348"/>
        <v>JULIO 2017 / 4</v>
      </c>
      <c r="S1221" s="417"/>
      <c r="AP1221" s="547"/>
    </row>
    <row r="1222" spans="1:73" x14ac:dyDescent="0.25">
      <c r="A1222" s="586">
        <f t="shared" ref="A1222:B1222" si="351">A1221</f>
        <v>2017</v>
      </c>
      <c r="B1222" s="586" t="str">
        <f t="shared" si="351"/>
        <v>JULIO</v>
      </c>
      <c r="C1222" s="586">
        <v>5</v>
      </c>
      <c r="D1222" s="586" t="str">
        <f t="shared" si="348"/>
        <v>JULIO 2017 / 5</v>
      </c>
      <c r="S1222" s="417"/>
      <c r="AP1222" s="547"/>
    </row>
    <row r="1223" spans="1:73" x14ac:dyDescent="0.25">
      <c r="A1223" s="586">
        <f t="shared" ref="A1223:B1223" si="352">A1222</f>
        <v>2017</v>
      </c>
      <c r="B1223" s="586" t="str">
        <f t="shared" si="352"/>
        <v>JULIO</v>
      </c>
      <c r="C1223" s="586">
        <v>6</v>
      </c>
      <c r="D1223" s="586" t="str">
        <f t="shared" si="348"/>
        <v>JULIO 2017 / 6</v>
      </c>
      <c r="S1223" s="417"/>
      <c r="AP1223" s="547"/>
    </row>
    <row r="1224" spans="1:73" x14ac:dyDescent="0.25">
      <c r="A1224" s="586">
        <f t="shared" ref="A1224:B1224" si="353">A1223</f>
        <v>2017</v>
      </c>
      <c r="B1224" s="586" t="str">
        <f t="shared" si="353"/>
        <v>JULIO</v>
      </c>
      <c r="C1224" s="586">
        <v>7</v>
      </c>
      <c r="D1224" s="586" t="str">
        <f t="shared" si="348"/>
        <v>JULIO 2017 / 7</v>
      </c>
      <c r="S1224" s="417"/>
      <c r="AP1224" s="547"/>
    </row>
    <row r="1225" spans="1:73" x14ac:dyDescent="0.25">
      <c r="A1225" s="586">
        <f t="shared" ref="A1225:B1225" si="354">A1224</f>
        <v>2017</v>
      </c>
      <c r="B1225" s="586" t="str">
        <f t="shared" si="354"/>
        <v>JULIO</v>
      </c>
      <c r="C1225" s="586">
        <v>8</v>
      </c>
      <c r="D1225" s="586" t="str">
        <f t="shared" si="348"/>
        <v>JULIO 2017 / 8</v>
      </c>
      <c r="S1225" s="417"/>
      <c r="AP1225" s="547"/>
    </row>
    <row r="1226" spans="1:73" x14ac:dyDescent="0.25">
      <c r="A1226" s="586">
        <f t="shared" ref="A1226:B1226" si="355">A1225</f>
        <v>2017</v>
      </c>
      <c r="B1226" s="586" t="str">
        <f t="shared" si="355"/>
        <v>JULIO</v>
      </c>
      <c r="C1226" s="586">
        <v>9</v>
      </c>
      <c r="D1226" s="586" t="str">
        <f t="shared" si="348"/>
        <v>JULIO 2017 / 9</v>
      </c>
      <c r="S1226" s="417"/>
      <c r="AP1226" s="547"/>
    </row>
    <row r="1227" spans="1:73" x14ac:dyDescent="0.25">
      <c r="A1227" s="586">
        <f t="shared" ref="A1227:B1227" si="356">A1226</f>
        <v>2017</v>
      </c>
      <c r="B1227" s="586" t="str">
        <f t="shared" si="356"/>
        <v>JULIO</v>
      </c>
      <c r="C1227" s="586">
        <v>10</v>
      </c>
      <c r="D1227" s="586" t="str">
        <f t="shared" si="348"/>
        <v>JULIO 2017 / 10</v>
      </c>
      <c r="S1227" s="417"/>
      <c r="AP1227" s="547"/>
    </row>
    <row r="1228" spans="1:73" x14ac:dyDescent="0.25">
      <c r="A1228" s="586">
        <f t="shared" ref="A1228:B1228" si="357">A1227</f>
        <v>2017</v>
      </c>
      <c r="B1228" s="586" t="str">
        <f t="shared" si="357"/>
        <v>JULIO</v>
      </c>
      <c r="C1228" s="586">
        <v>11</v>
      </c>
      <c r="D1228" s="586" t="str">
        <f t="shared" si="348"/>
        <v>JULIO 2017 / 11</v>
      </c>
      <c r="S1228" s="417"/>
      <c r="AP1228" s="547"/>
    </row>
    <row r="1229" spans="1:73" x14ac:dyDescent="0.25">
      <c r="A1229" s="586">
        <f t="shared" ref="A1229:B1229" si="358">A1228</f>
        <v>2017</v>
      </c>
      <c r="B1229" s="586" t="str">
        <f t="shared" si="358"/>
        <v>JULIO</v>
      </c>
      <c r="C1229" s="586">
        <v>12</v>
      </c>
      <c r="D1229" s="586" t="str">
        <f t="shared" si="348"/>
        <v>JULIO 2017 / 12</v>
      </c>
      <c r="S1229" s="417"/>
      <c r="AP1229" s="547"/>
    </row>
    <row r="1230" spans="1:73" x14ac:dyDescent="0.25">
      <c r="A1230" s="586">
        <f t="shared" ref="A1230:B1230" si="359">A1229</f>
        <v>2017</v>
      </c>
      <c r="B1230" s="586" t="str">
        <f t="shared" si="359"/>
        <v>JULIO</v>
      </c>
      <c r="C1230" s="586">
        <v>13</v>
      </c>
      <c r="D1230" s="586" t="str">
        <f t="shared" si="348"/>
        <v>JULIO 2017 / 13</v>
      </c>
      <c r="S1230" s="417"/>
      <c r="AP1230" s="547"/>
    </row>
    <row r="1231" spans="1:73" x14ac:dyDescent="0.25">
      <c r="A1231" s="586">
        <f t="shared" ref="A1231:B1231" si="360">A1230</f>
        <v>2017</v>
      </c>
      <c r="B1231" s="586" t="str">
        <f t="shared" si="360"/>
        <v>JULIO</v>
      </c>
      <c r="C1231" s="586">
        <v>14</v>
      </c>
      <c r="D1231" s="586" t="str">
        <f t="shared" si="348"/>
        <v>JULIO 2017 / 14</v>
      </c>
      <c r="S1231" s="417"/>
      <c r="AP1231" s="547"/>
    </row>
    <row r="1232" spans="1:73" x14ac:dyDescent="0.25">
      <c r="A1232" s="586">
        <f t="shared" ref="A1232:B1232" si="361">A1231</f>
        <v>2017</v>
      </c>
      <c r="B1232" s="586" t="str">
        <f t="shared" si="361"/>
        <v>JULIO</v>
      </c>
      <c r="C1232" s="586">
        <v>15</v>
      </c>
      <c r="D1232" s="586" t="str">
        <f t="shared" si="348"/>
        <v>JULIO 2017 / 15</v>
      </c>
      <c r="S1232" s="417"/>
      <c r="AP1232" s="547"/>
    </row>
    <row r="1233" spans="1:42" x14ac:dyDescent="0.25">
      <c r="A1233" s="586">
        <f t="shared" ref="A1233:B1233" si="362">A1232</f>
        <v>2017</v>
      </c>
      <c r="B1233" s="586" t="str">
        <f t="shared" si="362"/>
        <v>JULIO</v>
      </c>
      <c r="C1233" s="586">
        <v>16</v>
      </c>
      <c r="D1233" s="586" t="str">
        <f t="shared" si="348"/>
        <v>JULIO 2017 / 16</v>
      </c>
      <c r="S1233" s="417"/>
      <c r="AP1233" s="547"/>
    </row>
    <row r="1234" spans="1:42" x14ac:dyDescent="0.25">
      <c r="A1234" s="586">
        <f t="shared" ref="A1234:B1234" si="363">A1233</f>
        <v>2017</v>
      </c>
      <c r="B1234" s="586" t="str">
        <f t="shared" si="363"/>
        <v>JULIO</v>
      </c>
      <c r="C1234" s="586">
        <v>17</v>
      </c>
      <c r="D1234" s="586" t="str">
        <f t="shared" si="348"/>
        <v>JULIO 2017 / 17</v>
      </c>
      <c r="S1234" s="417"/>
      <c r="AP1234" s="547"/>
    </row>
    <row r="1235" spans="1:42" x14ac:dyDescent="0.25">
      <c r="A1235" s="586">
        <f t="shared" ref="A1235:B1235" si="364">A1234</f>
        <v>2017</v>
      </c>
      <c r="B1235" s="586" t="str">
        <f t="shared" si="364"/>
        <v>JULIO</v>
      </c>
      <c r="C1235" s="586">
        <v>18</v>
      </c>
      <c r="D1235" s="586" t="str">
        <f t="shared" si="348"/>
        <v>JULIO 2017 / 18</v>
      </c>
      <c r="S1235" s="417"/>
      <c r="AP1235" s="547"/>
    </row>
    <row r="1236" spans="1:42" x14ac:dyDescent="0.25">
      <c r="A1236" s="586">
        <f t="shared" ref="A1236:B1236" si="365">A1235</f>
        <v>2017</v>
      </c>
      <c r="B1236" s="586" t="str">
        <f t="shared" si="365"/>
        <v>JULIO</v>
      </c>
      <c r="C1236" s="586">
        <v>19</v>
      </c>
      <c r="D1236" s="586" t="str">
        <f t="shared" si="348"/>
        <v>JULIO 2017 / 19</v>
      </c>
      <c r="S1236" s="417"/>
      <c r="AP1236" s="547"/>
    </row>
    <row r="1237" spans="1:42" x14ac:dyDescent="0.25">
      <c r="A1237" s="586">
        <f t="shared" ref="A1237:B1237" si="366">A1236</f>
        <v>2017</v>
      </c>
      <c r="B1237" s="586" t="str">
        <f t="shared" si="366"/>
        <v>JULIO</v>
      </c>
      <c r="C1237" s="586">
        <v>20</v>
      </c>
      <c r="D1237" s="586" t="str">
        <f t="shared" si="348"/>
        <v>JULIO 2017 / 20</v>
      </c>
      <c r="S1237" s="417"/>
      <c r="AP1237" s="547"/>
    </row>
    <row r="1238" spans="1:42" x14ac:dyDescent="0.25">
      <c r="A1238" s="586">
        <f t="shared" ref="A1238:B1238" si="367">A1237</f>
        <v>2017</v>
      </c>
      <c r="B1238" s="586" t="str">
        <f t="shared" si="367"/>
        <v>JULIO</v>
      </c>
      <c r="C1238" s="586">
        <v>21</v>
      </c>
      <c r="D1238" s="586" t="str">
        <f t="shared" si="348"/>
        <v>JULIO 2017 / 21</v>
      </c>
      <c r="S1238" s="417"/>
      <c r="AP1238" s="547"/>
    </row>
    <row r="1239" spans="1:42" x14ac:dyDescent="0.25">
      <c r="A1239" s="586">
        <f t="shared" ref="A1239:B1239" si="368">A1238</f>
        <v>2017</v>
      </c>
      <c r="B1239" s="586" t="str">
        <f t="shared" si="368"/>
        <v>JULIO</v>
      </c>
      <c r="C1239" s="586">
        <v>22</v>
      </c>
      <c r="D1239" s="586" t="str">
        <f t="shared" si="348"/>
        <v>JULIO 2017 / 22</v>
      </c>
      <c r="S1239" s="417"/>
      <c r="AP1239" s="547"/>
    </row>
    <row r="1240" spans="1:42" x14ac:dyDescent="0.25">
      <c r="A1240" s="586">
        <f t="shared" ref="A1240:B1240" si="369">A1239</f>
        <v>2017</v>
      </c>
      <c r="B1240" s="586" t="str">
        <f t="shared" si="369"/>
        <v>JULIO</v>
      </c>
      <c r="C1240" s="586">
        <v>23</v>
      </c>
      <c r="D1240" s="586" t="str">
        <f t="shared" si="348"/>
        <v>JULIO 2017 / 23</v>
      </c>
      <c r="S1240" s="417"/>
      <c r="AP1240" s="547"/>
    </row>
    <row r="1241" spans="1:42" x14ac:dyDescent="0.25">
      <c r="A1241" s="586">
        <f t="shared" ref="A1241:B1241" si="370">A1240</f>
        <v>2017</v>
      </c>
      <c r="B1241" s="586" t="str">
        <f t="shared" si="370"/>
        <v>JULIO</v>
      </c>
      <c r="C1241" s="586">
        <v>24</v>
      </c>
      <c r="D1241" s="586" t="str">
        <f t="shared" si="348"/>
        <v>JULIO 2017 / 24</v>
      </c>
      <c r="S1241" s="417"/>
      <c r="AP1241" s="547"/>
    </row>
    <row r="1242" spans="1:42" x14ac:dyDescent="0.25">
      <c r="A1242" s="586">
        <f t="shared" ref="A1242:B1242" si="371">A1241</f>
        <v>2017</v>
      </c>
      <c r="B1242" s="586" t="str">
        <f t="shared" si="371"/>
        <v>JULIO</v>
      </c>
      <c r="C1242" s="586">
        <v>25</v>
      </c>
      <c r="D1242" s="586" t="str">
        <f t="shared" si="348"/>
        <v>JULIO 2017 / 25</v>
      </c>
      <c r="S1242" s="417"/>
      <c r="AP1242" s="547"/>
    </row>
    <row r="1243" spans="1:42" x14ac:dyDescent="0.25">
      <c r="A1243" s="586">
        <f t="shared" ref="A1243:B1243" si="372">A1242</f>
        <v>2017</v>
      </c>
      <c r="B1243" s="586" t="str">
        <f t="shared" si="372"/>
        <v>JULIO</v>
      </c>
      <c r="C1243" s="586">
        <v>26</v>
      </c>
      <c r="D1243" s="586" t="str">
        <f t="shared" si="348"/>
        <v>JULIO 2017 / 26</v>
      </c>
      <c r="S1243" s="417"/>
      <c r="AP1243" s="547"/>
    </row>
    <row r="1244" spans="1:42" x14ac:dyDescent="0.25">
      <c r="A1244" s="586">
        <f t="shared" ref="A1244:B1244" si="373">A1243</f>
        <v>2017</v>
      </c>
      <c r="B1244" s="586" t="str">
        <f t="shared" si="373"/>
        <v>JULIO</v>
      </c>
      <c r="C1244" s="586">
        <v>27</v>
      </c>
      <c r="D1244" s="586" t="str">
        <f t="shared" si="348"/>
        <v>JULIO 2017 / 27</v>
      </c>
      <c r="S1244" s="417"/>
      <c r="AP1244" s="547"/>
    </row>
    <row r="1245" spans="1:42" x14ac:dyDescent="0.25">
      <c r="A1245" s="586">
        <f t="shared" ref="A1245:B1245" si="374">A1244</f>
        <v>2017</v>
      </c>
      <c r="B1245" s="586" t="str">
        <f t="shared" si="374"/>
        <v>JULIO</v>
      </c>
      <c r="C1245" s="586">
        <v>28</v>
      </c>
      <c r="D1245" s="586" t="str">
        <f t="shared" si="348"/>
        <v>JULIO 2017 / 28</v>
      </c>
      <c r="S1245" s="417"/>
      <c r="AP1245" s="547"/>
    </row>
    <row r="1246" spans="1:42" x14ac:dyDescent="0.25">
      <c r="A1246" s="586">
        <f t="shared" ref="A1246:B1246" si="375">A1245</f>
        <v>2017</v>
      </c>
      <c r="B1246" s="586" t="str">
        <f t="shared" si="375"/>
        <v>JULIO</v>
      </c>
      <c r="C1246" s="586">
        <v>29</v>
      </c>
      <c r="D1246" s="586" t="str">
        <f t="shared" si="348"/>
        <v>JULIO 2017 / 29</v>
      </c>
      <c r="S1246" s="417"/>
      <c r="AP1246" s="547"/>
    </row>
    <row r="1247" spans="1:42" x14ac:dyDescent="0.25">
      <c r="A1247" s="586">
        <f t="shared" ref="A1247:B1247" si="376">A1246</f>
        <v>2017</v>
      </c>
      <c r="B1247" s="586" t="str">
        <f t="shared" si="376"/>
        <v>JULIO</v>
      </c>
      <c r="C1247" s="586">
        <v>30</v>
      </c>
      <c r="D1247" s="586" t="str">
        <f t="shared" si="348"/>
        <v>JULIO 2017 / 30</v>
      </c>
      <c r="S1247" s="417"/>
      <c r="AP1247" s="547"/>
    </row>
    <row r="1248" spans="1:42" x14ac:dyDescent="0.25">
      <c r="A1248" s="586">
        <f t="shared" ref="A1248:B1248" si="377">A1247</f>
        <v>2017</v>
      </c>
      <c r="B1248" s="586" t="str">
        <f t="shared" si="377"/>
        <v>JULIO</v>
      </c>
      <c r="C1248" s="586">
        <v>31</v>
      </c>
      <c r="D1248" s="586" t="str">
        <f t="shared" si="348"/>
        <v>JULIO 2017 / 31</v>
      </c>
      <c r="S1248" s="417"/>
      <c r="AP1248" s="547"/>
    </row>
    <row r="1249" spans="1:73" ht="15.75" x14ac:dyDescent="0.25">
      <c r="A1249" s="206"/>
      <c r="B1249" s="206"/>
      <c r="C1249" s="206"/>
      <c r="D1249" s="708" t="s">
        <v>228</v>
      </c>
      <c r="E1249" s="276" t="str">
        <f t="shared" ref="E1249:BP1249" si="378">IFERROR(AVERAGE(E1218:E1248),"")</f>
        <v/>
      </c>
      <c r="F1249" s="276" t="str">
        <f t="shared" si="378"/>
        <v/>
      </c>
      <c r="G1249" s="276" t="str">
        <f t="shared" si="378"/>
        <v/>
      </c>
      <c r="H1249" s="276" t="str">
        <f t="shared" si="378"/>
        <v/>
      </c>
      <c r="I1249" s="276" t="str">
        <f t="shared" si="378"/>
        <v/>
      </c>
      <c r="J1249" s="276" t="str">
        <f t="shared" si="378"/>
        <v/>
      </c>
      <c r="K1249" s="276" t="str">
        <f t="shared" si="378"/>
        <v/>
      </c>
      <c r="L1249" s="276" t="str">
        <f t="shared" si="378"/>
        <v/>
      </c>
      <c r="M1249" s="276" t="str">
        <f t="shared" si="378"/>
        <v/>
      </c>
      <c r="N1249" s="276" t="str">
        <f t="shared" si="378"/>
        <v/>
      </c>
      <c r="O1249" s="276" t="str">
        <f t="shared" si="378"/>
        <v/>
      </c>
      <c r="P1249" s="276" t="str">
        <f t="shared" si="378"/>
        <v/>
      </c>
      <c r="Q1249" s="276" t="str">
        <f t="shared" si="378"/>
        <v/>
      </c>
      <c r="R1249" s="276" t="str">
        <f t="shared" si="378"/>
        <v/>
      </c>
      <c r="S1249" s="420" t="str">
        <f t="shared" si="378"/>
        <v/>
      </c>
      <c r="T1249" s="276" t="str">
        <f t="shared" si="378"/>
        <v/>
      </c>
      <c r="U1249" s="276" t="str">
        <f t="shared" si="378"/>
        <v/>
      </c>
      <c r="V1249" s="276" t="str">
        <f t="shared" si="378"/>
        <v/>
      </c>
      <c r="W1249" s="276" t="str">
        <f t="shared" si="378"/>
        <v/>
      </c>
      <c r="X1249" s="276" t="str">
        <f t="shared" si="378"/>
        <v/>
      </c>
      <c r="Y1249" s="276" t="str">
        <f t="shared" si="378"/>
        <v/>
      </c>
      <c r="Z1249" s="276" t="str">
        <f t="shared" si="378"/>
        <v/>
      </c>
      <c r="AA1249" s="276" t="str">
        <f t="shared" si="378"/>
        <v/>
      </c>
      <c r="AB1249" s="276" t="str">
        <f t="shared" si="378"/>
        <v/>
      </c>
      <c r="AC1249" s="276" t="str">
        <f t="shared" si="378"/>
        <v/>
      </c>
      <c r="AD1249" s="276" t="str">
        <f t="shared" si="378"/>
        <v/>
      </c>
      <c r="AE1249" s="276" t="str">
        <f t="shared" si="378"/>
        <v/>
      </c>
      <c r="AF1249" s="276" t="str">
        <f t="shared" si="378"/>
        <v/>
      </c>
      <c r="AG1249" s="276" t="str">
        <f t="shared" si="378"/>
        <v/>
      </c>
      <c r="AH1249" s="276" t="str">
        <f t="shared" si="378"/>
        <v/>
      </c>
      <c r="AI1249" s="276" t="str">
        <f t="shared" si="378"/>
        <v/>
      </c>
      <c r="AJ1249" s="276" t="str">
        <f t="shared" si="378"/>
        <v/>
      </c>
      <c r="AK1249" s="276" t="str">
        <f t="shared" si="378"/>
        <v/>
      </c>
      <c r="AL1249" s="276" t="str">
        <f t="shared" si="378"/>
        <v/>
      </c>
      <c r="AM1249" s="276" t="str">
        <f t="shared" si="378"/>
        <v/>
      </c>
      <c r="AN1249" s="276" t="str">
        <f t="shared" si="378"/>
        <v/>
      </c>
      <c r="AO1249" s="276" t="str">
        <f t="shared" si="378"/>
        <v/>
      </c>
      <c r="AP1249" s="413" t="str">
        <f t="shared" si="378"/>
        <v/>
      </c>
      <c r="AQ1249" s="276" t="str">
        <f t="shared" si="378"/>
        <v/>
      </c>
      <c r="AR1249" s="276" t="str">
        <f t="shared" si="378"/>
        <v/>
      </c>
      <c r="AS1249" s="276" t="str">
        <f t="shared" si="378"/>
        <v/>
      </c>
      <c r="AT1249" s="276" t="str">
        <f t="shared" si="378"/>
        <v/>
      </c>
      <c r="AU1249" s="276" t="str">
        <f t="shared" si="378"/>
        <v/>
      </c>
      <c r="AV1249" s="276" t="str">
        <f t="shared" si="378"/>
        <v/>
      </c>
      <c r="AW1249" s="276" t="str">
        <f t="shared" si="378"/>
        <v/>
      </c>
      <c r="AX1249" s="276" t="str">
        <f t="shared" si="378"/>
        <v/>
      </c>
      <c r="AY1249" s="276" t="str">
        <f t="shared" si="378"/>
        <v/>
      </c>
      <c r="AZ1249" s="276" t="str">
        <f t="shared" si="378"/>
        <v/>
      </c>
      <c r="BA1249" s="276" t="str">
        <f t="shared" si="378"/>
        <v/>
      </c>
      <c r="BB1249" s="276" t="str">
        <f t="shared" si="378"/>
        <v/>
      </c>
      <c r="BC1249" s="276" t="str">
        <f t="shared" si="378"/>
        <v/>
      </c>
      <c r="BD1249" s="276" t="str">
        <f t="shared" si="378"/>
        <v/>
      </c>
      <c r="BE1249" s="276" t="str">
        <f t="shared" si="378"/>
        <v/>
      </c>
      <c r="BF1249" s="276" t="str">
        <f t="shared" si="378"/>
        <v/>
      </c>
      <c r="BG1249" s="276" t="str">
        <f t="shared" si="378"/>
        <v/>
      </c>
      <c r="BH1249" s="276" t="str">
        <f t="shared" si="378"/>
        <v/>
      </c>
      <c r="BI1249" s="276" t="str">
        <f t="shared" si="378"/>
        <v/>
      </c>
      <c r="BJ1249" s="276" t="str">
        <f t="shared" si="378"/>
        <v/>
      </c>
      <c r="BK1249" s="276" t="str">
        <f t="shared" si="378"/>
        <v/>
      </c>
      <c r="BL1249" s="276" t="str">
        <f t="shared" si="378"/>
        <v/>
      </c>
      <c r="BM1249" s="276" t="str">
        <f t="shared" si="378"/>
        <v/>
      </c>
      <c r="BN1249" s="426" t="str">
        <f t="shared" si="378"/>
        <v/>
      </c>
      <c r="BO1249" s="276" t="str">
        <f t="shared" si="378"/>
        <v/>
      </c>
      <c r="BP1249" s="276" t="str">
        <f t="shared" si="378"/>
        <v/>
      </c>
      <c r="BQ1249" s="276" t="str">
        <f t="shared" ref="BQ1249:BU1249" si="379">IFERROR(AVERAGE(BQ1218:BQ1248),"")</f>
        <v/>
      </c>
      <c r="BR1249" s="276" t="str">
        <f t="shared" si="379"/>
        <v/>
      </c>
      <c r="BS1249" s="276" t="str">
        <f t="shared" si="379"/>
        <v/>
      </c>
      <c r="BT1249" s="276" t="str">
        <f t="shared" si="379"/>
        <v/>
      </c>
      <c r="BU1249" s="276" t="str">
        <f t="shared" si="379"/>
        <v/>
      </c>
    </row>
    <row r="1250" spans="1:73" x14ac:dyDescent="0.25">
      <c r="A1250" s="586">
        <v>2017</v>
      </c>
      <c r="B1250" s="586" t="s">
        <v>234</v>
      </c>
      <c r="C1250" s="586">
        <v>1</v>
      </c>
      <c r="D1250" s="586" t="str">
        <f t="shared" ref="D1250:D1280" si="380">B1250&amp;" "&amp;A1250&amp;" / "&amp;C1250</f>
        <v>AGOSTO 2017 / 1</v>
      </c>
      <c r="S1250" s="417"/>
      <c r="AP1250" s="547"/>
    </row>
    <row r="1251" spans="1:73" x14ac:dyDescent="0.25">
      <c r="A1251" s="586">
        <f>A1250</f>
        <v>2017</v>
      </c>
      <c r="B1251" s="586" t="str">
        <f>B1250</f>
        <v>AGOSTO</v>
      </c>
      <c r="C1251" s="586">
        <v>2</v>
      </c>
      <c r="D1251" s="586" t="str">
        <f t="shared" si="380"/>
        <v>AGOSTO 2017 / 2</v>
      </c>
      <c r="S1251" s="417"/>
      <c r="AP1251" s="547"/>
    </row>
    <row r="1252" spans="1:73" x14ac:dyDescent="0.25">
      <c r="A1252" s="586">
        <f t="shared" ref="A1252:B1252" si="381">A1251</f>
        <v>2017</v>
      </c>
      <c r="B1252" s="586" t="str">
        <f t="shared" si="381"/>
        <v>AGOSTO</v>
      </c>
      <c r="C1252" s="586">
        <v>3</v>
      </c>
      <c r="D1252" s="586" t="str">
        <f t="shared" si="380"/>
        <v>AGOSTO 2017 / 3</v>
      </c>
      <c r="S1252" s="417"/>
      <c r="AP1252" s="547"/>
    </row>
    <row r="1253" spans="1:73" x14ac:dyDescent="0.25">
      <c r="A1253" s="586">
        <f t="shared" ref="A1253:B1253" si="382">A1252</f>
        <v>2017</v>
      </c>
      <c r="B1253" s="586" t="str">
        <f t="shared" si="382"/>
        <v>AGOSTO</v>
      </c>
      <c r="C1253" s="586">
        <v>4</v>
      </c>
      <c r="D1253" s="586" t="str">
        <f t="shared" si="380"/>
        <v>AGOSTO 2017 / 4</v>
      </c>
      <c r="S1253" s="417"/>
      <c r="AP1253" s="547"/>
    </row>
    <row r="1254" spans="1:73" x14ac:dyDescent="0.25">
      <c r="A1254" s="586">
        <f t="shared" ref="A1254:B1254" si="383">A1253</f>
        <v>2017</v>
      </c>
      <c r="B1254" s="586" t="str">
        <f t="shared" si="383"/>
        <v>AGOSTO</v>
      </c>
      <c r="C1254" s="586">
        <v>5</v>
      </c>
      <c r="D1254" s="586" t="str">
        <f t="shared" si="380"/>
        <v>AGOSTO 2017 / 5</v>
      </c>
      <c r="S1254" s="417"/>
      <c r="AP1254" s="547"/>
    </row>
    <row r="1255" spans="1:73" x14ac:dyDescent="0.25">
      <c r="A1255" s="586">
        <f t="shared" ref="A1255:B1255" si="384">A1254</f>
        <v>2017</v>
      </c>
      <c r="B1255" s="586" t="str">
        <f t="shared" si="384"/>
        <v>AGOSTO</v>
      </c>
      <c r="C1255" s="586">
        <v>6</v>
      </c>
      <c r="D1255" s="586" t="str">
        <f t="shared" si="380"/>
        <v>AGOSTO 2017 / 6</v>
      </c>
      <c r="S1255" s="417"/>
      <c r="AP1255" s="547"/>
    </row>
    <row r="1256" spans="1:73" x14ac:dyDescent="0.25">
      <c r="A1256" s="586">
        <f t="shared" ref="A1256:B1256" si="385">A1255</f>
        <v>2017</v>
      </c>
      <c r="B1256" s="586" t="str">
        <f t="shared" si="385"/>
        <v>AGOSTO</v>
      </c>
      <c r="C1256" s="586">
        <v>7</v>
      </c>
      <c r="D1256" s="586" t="str">
        <f t="shared" si="380"/>
        <v>AGOSTO 2017 / 7</v>
      </c>
      <c r="S1256" s="417"/>
      <c r="AP1256" s="547"/>
    </row>
    <row r="1257" spans="1:73" x14ac:dyDescent="0.25">
      <c r="A1257" s="586">
        <f t="shared" ref="A1257:B1257" si="386">A1256</f>
        <v>2017</v>
      </c>
      <c r="B1257" s="586" t="str">
        <f t="shared" si="386"/>
        <v>AGOSTO</v>
      </c>
      <c r="C1257" s="586">
        <v>8</v>
      </c>
      <c r="D1257" s="586" t="str">
        <f t="shared" si="380"/>
        <v>AGOSTO 2017 / 8</v>
      </c>
      <c r="S1257" s="417"/>
      <c r="AP1257" s="547"/>
    </row>
    <row r="1258" spans="1:73" x14ac:dyDescent="0.25">
      <c r="A1258" s="586">
        <f t="shared" ref="A1258:B1258" si="387">A1257</f>
        <v>2017</v>
      </c>
      <c r="B1258" s="586" t="str">
        <f t="shared" si="387"/>
        <v>AGOSTO</v>
      </c>
      <c r="C1258" s="586">
        <v>9</v>
      </c>
      <c r="D1258" s="586" t="str">
        <f t="shared" si="380"/>
        <v>AGOSTO 2017 / 9</v>
      </c>
      <c r="S1258" s="417"/>
      <c r="AP1258" s="547"/>
    </row>
    <row r="1259" spans="1:73" x14ac:dyDescent="0.25">
      <c r="A1259" s="586">
        <f t="shared" ref="A1259:B1259" si="388">A1258</f>
        <v>2017</v>
      </c>
      <c r="B1259" s="586" t="str">
        <f t="shared" si="388"/>
        <v>AGOSTO</v>
      </c>
      <c r="C1259" s="586">
        <v>10</v>
      </c>
      <c r="D1259" s="586" t="str">
        <f t="shared" si="380"/>
        <v>AGOSTO 2017 / 10</v>
      </c>
      <c r="S1259" s="417"/>
      <c r="AP1259" s="547"/>
    </row>
    <row r="1260" spans="1:73" x14ac:dyDescent="0.25">
      <c r="A1260" s="586">
        <f t="shared" ref="A1260:B1260" si="389">A1259</f>
        <v>2017</v>
      </c>
      <c r="B1260" s="586" t="str">
        <f t="shared" si="389"/>
        <v>AGOSTO</v>
      </c>
      <c r="C1260" s="586">
        <v>11</v>
      </c>
      <c r="D1260" s="586" t="str">
        <f t="shared" si="380"/>
        <v>AGOSTO 2017 / 11</v>
      </c>
      <c r="S1260" s="417"/>
      <c r="AP1260" s="547"/>
    </row>
    <row r="1261" spans="1:73" x14ac:dyDescent="0.25">
      <c r="A1261" s="586">
        <f t="shared" ref="A1261:B1261" si="390">A1260</f>
        <v>2017</v>
      </c>
      <c r="B1261" s="586" t="str">
        <f t="shared" si="390"/>
        <v>AGOSTO</v>
      </c>
      <c r="C1261" s="586">
        <v>12</v>
      </c>
      <c r="D1261" s="586" t="str">
        <f t="shared" si="380"/>
        <v>AGOSTO 2017 / 12</v>
      </c>
      <c r="S1261" s="417"/>
      <c r="AP1261" s="547"/>
    </row>
    <row r="1262" spans="1:73" x14ac:dyDescent="0.25">
      <c r="A1262" s="586">
        <f t="shared" ref="A1262:B1262" si="391">A1261</f>
        <v>2017</v>
      </c>
      <c r="B1262" s="586" t="str">
        <f t="shared" si="391"/>
        <v>AGOSTO</v>
      </c>
      <c r="C1262" s="586">
        <v>13</v>
      </c>
      <c r="D1262" s="586" t="str">
        <f t="shared" si="380"/>
        <v>AGOSTO 2017 / 13</v>
      </c>
      <c r="S1262" s="417"/>
      <c r="AP1262" s="547"/>
    </row>
    <row r="1263" spans="1:73" x14ac:dyDescent="0.25">
      <c r="A1263" s="586">
        <f t="shared" ref="A1263:B1263" si="392">A1262</f>
        <v>2017</v>
      </c>
      <c r="B1263" s="586" t="str">
        <f t="shared" si="392"/>
        <v>AGOSTO</v>
      </c>
      <c r="C1263" s="586">
        <v>14</v>
      </c>
      <c r="D1263" s="586" t="str">
        <f t="shared" si="380"/>
        <v>AGOSTO 2017 / 14</v>
      </c>
      <c r="S1263" s="417"/>
      <c r="AP1263" s="547"/>
    </row>
    <row r="1264" spans="1:73" x14ac:dyDescent="0.25">
      <c r="A1264" s="586">
        <f t="shared" ref="A1264:B1264" si="393">A1263</f>
        <v>2017</v>
      </c>
      <c r="B1264" s="586" t="str">
        <f t="shared" si="393"/>
        <v>AGOSTO</v>
      </c>
      <c r="C1264" s="586">
        <v>15</v>
      </c>
      <c r="D1264" s="586" t="str">
        <f t="shared" si="380"/>
        <v>AGOSTO 2017 / 15</v>
      </c>
      <c r="S1264" s="417"/>
      <c r="AP1264" s="547"/>
    </row>
    <row r="1265" spans="1:42" x14ac:dyDescent="0.25">
      <c r="A1265" s="586">
        <f t="shared" ref="A1265:B1265" si="394">A1264</f>
        <v>2017</v>
      </c>
      <c r="B1265" s="586" t="str">
        <f t="shared" si="394"/>
        <v>AGOSTO</v>
      </c>
      <c r="C1265" s="586">
        <v>16</v>
      </c>
      <c r="D1265" s="586" t="str">
        <f t="shared" si="380"/>
        <v>AGOSTO 2017 / 16</v>
      </c>
      <c r="S1265" s="417"/>
      <c r="AP1265" s="547"/>
    </row>
    <row r="1266" spans="1:42" x14ac:dyDescent="0.25">
      <c r="A1266" s="586">
        <f t="shared" ref="A1266:B1266" si="395">A1265</f>
        <v>2017</v>
      </c>
      <c r="B1266" s="586" t="str">
        <f t="shared" si="395"/>
        <v>AGOSTO</v>
      </c>
      <c r="C1266" s="586">
        <v>17</v>
      </c>
      <c r="D1266" s="586" t="str">
        <f t="shared" si="380"/>
        <v>AGOSTO 2017 / 17</v>
      </c>
      <c r="S1266" s="417"/>
      <c r="AP1266" s="547"/>
    </row>
    <row r="1267" spans="1:42" x14ac:dyDescent="0.25">
      <c r="A1267" s="586">
        <f t="shared" ref="A1267:B1267" si="396">A1266</f>
        <v>2017</v>
      </c>
      <c r="B1267" s="586" t="str">
        <f t="shared" si="396"/>
        <v>AGOSTO</v>
      </c>
      <c r="C1267" s="586">
        <v>18</v>
      </c>
      <c r="D1267" s="586" t="str">
        <f t="shared" si="380"/>
        <v>AGOSTO 2017 / 18</v>
      </c>
      <c r="S1267" s="417"/>
      <c r="AP1267" s="547"/>
    </row>
    <row r="1268" spans="1:42" x14ac:dyDescent="0.25">
      <c r="A1268" s="586">
        <f t="shared" ref="A1268:B1268" si="397">A1267</f>
        <v>2017</v>
      </c>
      <c r="B1268" s="586" t="str">
        <f t="shared" si="397"/>
        <v>AGOSTO</v>
      </c>
      <c r="C1268" s="586">
        <v>19</v>
      </c>
      <c r="D1268" s="586" t="str">
        <f t="shared" si="380"/>
        <v>AGOSTO 2017 / 19</v>
      </c>
      <c r="S1268" s="417"/>
      <c r="AP1268" s="547"/>
    </row>
    <row r="1269" spans="1:42" x14ac:dyDescent="0.25">
      <c r="A1269" s="586">
        <f t="shared" ref="A1269:B1269" si="398">A1268</f>
        <v>2017</v>
      </c>
      <c r="B1269" s="586" t="str">
        <f t="shared" si="398"/>
        <v>AGOSTO</v>
      </c>
      <c r="C1269" s="586">
        <v>20</v>
      </c>
      <c r="D1269" s="586" t="str">
        <f t="shared" si="380"/>
        <v>AGOSTO 2017 / 20</v>
      </c>
      <c r="S1269" s="417"/>
      <c r="AP1269" s="547"/>
    </row>
    <row r="1270" spans="1:42" x14ac:dyDescent="0.25">
      <c r="A1270" s="586">
        <f t="shared" ref="A1270:B1270" si="399">A1269</f>
        <v>2017</v>
      </c>
      <c r="B1270" s="586" t="str">
        <f t="shared" si="399"/>
        <v>AGOSTO</v>
      </c>
      <c r="C1270" s="586">
        <v>21</v>
      </c>
      <c r="D1270" s="586" t="str">
        <f t="shared" si="380"/>
        <v>AGOSTO 2017 / 21</v>
      </c>
      <c r="S1270" s="417"/>
      <c r="AP1270" s="547"/>
    </row>
    <row r="1271" spans="1:42" x14ac:dyDescent="0.25">
      <c r="A1271" s="586">
        <f t="shared" ref="A1271:B1271" si="400">A1270</f>
        <v>2017</v>
      </c>
      <c r="B1271" s="586" t="str">
        <f t="shared" si="400"/>
        <v>AGOSTO</v>
      </c>
      <c r="C1271" s="586">
        <v>22</v>
      </c>
      <c r="D1271" s="586" t="str">
        <f t="shared" si="380"/>
        <v>AGOSTO 2017 / 22</v>
      </c>
      <c r="S1271" s="417"/>
      <c r="AP1271" s="547"/>
    </row>
    <row r="1272" spans="1:42" x14ac:dyDescent="0.25">
      <c r="A1272" s="586">
        <f t="shared" ref="A1272:B1272" si="401">A1271</f>
        <v>2017</v>
      </c>
      <c r="B1272" s="586" t="str">
        <f t="shared" si="401"/>
        <v>AGOSTO</v>
      </c>
      <c r="C1272" s="586">
        <v>23</v>
      </c>
      <c r="D1272" s="586" t="str">
        <f t="shared" si="380"/>
        <v>AGOSTO 2017 / 23</v>
      </c>
      <c r="S1272" s="417"/>
      <c r="AP1272" s="547"/>
    </row>
    <row r="1273" spans="1:42" x14ac:dyDescent="0.25">
      <c r="A1273" s="586">
        <f t="shared" ref="A1273:B1273" si="402">A1272</f>
        <v>2017</v>
      </c>
      <c r="B1273" s="586" t="str">
        <f t="shared" si="402"/>
        <v>AGOSTO</v>
      </c>
      <c r="C1273" s="586">
        <v>24</v>
      </c>
      <c r="D1273" s="586" t="str">
        <f t="shared" si="380"/>
        <v>AGOSTO 2017 / 24</v>
      </c>
      <c r="S1273" s="417"/>
      <c r="AP1273" s="547"/>
    </row>
    <row r="1274" spans="1:42" x14ac:dyDescent="0.25">
      <c r="A1274" s="586">
        <f t="shared" ref="A1274:B1274" si="403">A1273</f>
        <v>2017</v>
      </c>
      <c r="B1274" s="586" t="str">
        <f t="shared" si="403"/>
        <v>AGOSTO</v>
      </c>
      <c r="C1274" s="586">
        <v>25</v>
      </c>
      <c r="D1274" s="586" t="str">
        <f t="shared" si="380"/>
        <v>AGOSTO 2017 / 25</v>
      </c>
      <c r="S1274" s="417"/>
      <c r="AP1274" s="547"/>
    </row>
    <row r="1275" spans="1:42" x14ac:dyDescent="0.25">
      <c r="A1275" s="586">
        <f t="shared" ref="A1275:B1275" si="404">A1274</f>
        <v>2017</v>
      </c>
      <c r="B1275" s="586" t="str">
        <f t="shared" si="404"/>
        <v>AGOSTO</v>
      </c>
      <c r="C1275" s="586">
        <v>26</v>
      </c>
      <c r="D1275" s="586" t="str">
        <f t="shared" si="380"/>
        <v>AGOSTO 2017 / 26</v>
      </c>
      <c r="S1275" s="417"/>
      <c r="AP1275" s="547"/>
    </row>
    <row r="1276" spans="1:42" x14ac:dyDescent="0.25">
      <c r="A1276" s="586">
        <f t="shared" ref="A1276:B1276" si="405">A1275</f>
        <v>2017</v>
      </c>
      <c r="B1276" s="586" t="str">
        <f t="shared" si="405"/>
        <v>AGOSTO</v>
      </c>
      <c r="C1276" s="586">
        <v>27</v>
      </c>
      <c r="D1276" s="586" t="str">
        <f t="shared" si="380"/>
        <v>AGOSTO 2017 / 27</v>
      </c>
      <c r="S1276" s="417"/>
      <c r="AP1276" s="547"/>
    </row>
    <row r="1277" spans="1:42" x14ac:dyDescent="0.25">
      <c r="A1277" s="586">
        <f t="shared" ref="A1277:B1277" si="406">A1276</f>
        <v>2017</v>
      </c>
      <c r="B1277" s="586" t="str">
        <f t="shared" si="406"/>
        <v>AGOSTO</v>
      </c>
      <c r="C1277" s="586">
        <v>28</v>
      </c>
      <c r="D1277" s="586" t="str">
        <f t="shared" si="380"/>
        <v>AGOSTO 2017 / 28</v>
      </c>
      <c r="S1277" s="417"/>
      <c r="AP1277" s="547"/>
    </row>
    <row r="1278" spans="1:42" x14ac:dyDescent="0.25">
      <c r="A1278" s="586">
        <f t="shared" ref="A1278:B1278" si="407">A1277</f>
        <v>2017</v>
      </c>
      <c r="B1278" s="586" t="str">
        <f t="shared" si="407"/>
        <v>AGOSTO</v>
      </c>
      <c r="C1278" s="586">
        <v>29</v>
      </c>
      <c r="D1278" s="586" t="str">
        <f t="shared" si="380"/>
        <v>AGOSTO 2017 / 29</v>
      </c>
      <c r="S1278" s="417"/>
      <c r="AP1278" s="547"/>
    </row>
    <row r="1279" spans="1:42" x14ac:dyDescent="0.25">
      <c r="A1279" s="586">
        <f t="shared" ref="A1279:B1279" si="408">A1278</f>
        <v>2017</v>
      </c>
      <c r="B1279" s="586" t="str">
        <f t="shared" si="408"/>
        <v>AGOSTO</v>
      </c>
      <c r="C1279" s="586">
        <v>30</v>
      </c>
      <c r="D1279" s="586" t="str">
        <f t="shared" si="380"/>
        <v>AGOSTO 2017 / 30</v>
      </c>
      <c r="S1279" s="417"/>
      <c r="AP1279" s="547"/>
    </row>
    <row r="1280" spans="1:42" x14ac:dyDescent="0.25">
      <c r="A1280" s="586">
        <f t="shared" ref="A1280:B1280" si="409">A1279</f>
        <v>2017</v>
      </c>
      <c r="B1280" s="586" t="str">
        <f t="shared" si="409"/>
        <v>AGOSTO</v>
      </c>
      <c r="C1280" s="586">
        <v>31</v>
      </c>
      <c r="D1280" s="586" t="str">
        <f t="shared" si="380"/>
        <v>AGOSTO 2017 / 31</v>
      </c>
      <c r="S1280" s="417"/>
      <c r="AP1280" s="547"/>
    </row>
    <row r="1281" spans="1:73" ht="15.75" x14ac:dyDescent="0.25">
      <c r="A1281" s="206"/>
      <c r="B1281" s="206"/>
      <c r="C1281" s="206"/>
      <c r="D1281" s="708" t="s">
        <v>228</v>
      </c>
      <c r="E1281" s="276" t="str">
        <f t="shared" ref="E1281:BP1281" si="410">IFERROR(AVERAGE(E1250:E1280),"")</f>
        <v/>
      </c>
      <c r="F1281" s="276" t="str">
        <f t="shared" si="410"/>
        <v/>
      </c>
      <c r="G1281" s="276" t="str">
        <f t="shared" si="410"/>
        <v/>
      </c>
      <c r="H1281" s="276" t="str">
        <f t="shared" si="410"/>
        <v/>
      </c>
      <c r="I1281" s="276" t="str">
        <f t="shared" si="410"/>
        <v/>
      </c>
      <c r="J1281" s="276" t="str">
        <f t="shared" si="410"/>
        <v/>
      </c>
      <c r="K1281" s="276" t="str">
        <f t="shared" si="410"/>
        <v/>
      </c>
      <c r="L1281" s="276" t="str">
        <f t="shared" si="410"/>
        <v/>
      </c>
      <c r="M1281" s="276" t="str">
        <f t="shared" si="410"/>
        <v/>
      </c>
      <c r="N1281" s="276" t="str">
        <f t="shared" si="410"/>
        <v/>
      </c>
      <c r="O1281" s="276" t="str">
        <f t="shared" si="410"/>
        <v/>
      </c>
      <c r="P1281" s="276" t="str">
        <f t="shared" si="410"/>
        <v/>
      </c>
      <c r="Q1281" s="276" t="str">
        <f t="shared" si="410"/>
        <v/>
      </c>
      <c r="R1281" s="276" t="str">
        <f t="shared" si="410"/>
        <v/>
      </c>
      <c r="S1281" s="420" t="str">
        <f t="shared" si="410"/>
        <v/>
      </c>
      <c r="T1281" s="276" t="str">
        <f t="shared" si="410"/>
        <v/>
      </c>
      <c r="U1281" s="276" t="str">
        <f t="shared" si="410"/>
        <v/>
      </c>
      <c r="V1281" s="276" t="str">
        <f t="shared" si="410"/>
        <v/>
      </c>
      <c r="W1281" s="276" t="str">
        <f t="shared" si="410"/>
        <v/>
      </c>
      <c r="X1281" s="276" t="str">
        <f t="shared" si="410"/>
        <v/>
      </c>
      <c r="Y1281" s="276" t="str">
        <f t="shared" si="410"/>
        <v/>
      </c>
      <c r="Z1281" s="276" t="str">
        <f t="shared" si="410"/>
        <v/>
      </c>
      <c r="AA1281" s="276" t="str">
        <f t="shared" si="410"/>
        <v/>
      </c>
      <c r="AB1281" s="276" t="str">
        <f t="shared" si="410"/>
        <v/>
      </c>
      <c r="AC1281" s="276" t="str">
        <f t="shared" si="410"/>
        <v/>
      </c>
      <c r="AD1281" s="276" t="str">
        <f t="shared" si="410"/>
        <v/>
      </c>
      <c r="AE1281" s="276" t="str">
        <f t="shared" si="410"/>
        <v/>
      </c>
      <c r="AF1281" s="276" t="str">
        <f t="shared" si="410"/>
        <v/>
      </c>
      <c r="AG1281" s="276" t="str">
        <f t="shared" si="410"/>
        <v/>
      </c>
      <c r="AH1281" s="276" t="str">
        <f t="shared" si="410"/>
        <v/>
      </c>
      <c r="AI1281" s="276" t="str">
        <f t="shared" si="410"/>
        <v/>
      </c>
      <c r="AJ1281" s="276" t="str">
        <f t="shared" si="410"/>
        <v/>
      </c>
      <c r="AK1281" s="276" t="str">
        <f t="shared" si="410"/>
        <v/>
      </c>
      <c r="AL1281" s="276" t="str">
        <f t="shared" si="410"/>
        <v/>
      </c>
      <c r="AM1281" s="276" t="str">
        <f t="shared" si="410"/>
        <v/>
      </c>
      <c r="AN1281" s="276" t="str">
        <f t="shared" si="410"/>
        <v/>
      </c>
      <c r="AO1281" s="276" t="str">
        <f t="shared" si="410"/>
        <v/>
      </c>
      <c r="AP1281" s="413" t="str">
        <f t="shared" si="410"/>
        <v/>
      </c>
      <c r="AQ1281" s="276" t="str">
        <f t="shared" si="410"/>
        <v/>
      </c>
      <c r="AR1281" s="276" t="str">
        <f t="shared" si="410"/>
        <v/>
      </c>
      <c r="AS1281" s="276" t="str">
        <f t="shared" si="410"/>
        <v/>
      </c>
      <c r="AT1281" s="276" t="str">
        <f t="shared" si="410"/>
        <v/>
      </c>
      <c r="AU1281" s="276" t="str">
        <f t="shared" si="410"/>
        <v/>
      </c>
      <c r="AV1281" s="276" t="str">
        <f t="shared" si="410"/>
        <v/>
      </c>
      <c r="AW1281" s="276" t="str">
        <f t="shared" si="410"/>
        <v/>
      </c>
      <c r="AX1281" s="276" t="str">
        <f t="shared" si="410"/>
        <v/>
      </c>
      <c r="AY1281" s="276" t="str">
        <f t="shared" si="410"/>
        <v/>
      </c>
      <c r="AZ1281" s="276" t="str">
        <f t="shared" si="410"/>
        <v/>
      </c>
      <c r="BA1281" s="276" t="str">
        <f t="shared" si="410"/>
        <v/>
      </c>
      <c r="BB1281" s="276" t="str">
        <f t="shared" si="410"/>
        <v/>
      </c>
      <c r="BC1281" s="276" t="str">
        <f t="shared" si="410"/>
        <v/>
      </c>
      <c r="BD1281" s="276" t="str">
        <f t="shared" si="410"/>
        <v/>
      </c>
      <c r="BE1281" s="276" t="str">
        <f t="shared" si="410"/>
        <v/>
      </c>
      <c r="BF1281" s="276" t="str">
        <f t="shared" si="410"/>
        <v/>
      </c>
      <c r="BG1281" s="276" t="str">
        <f t="shared" si="410"/>
        <v/>
      </c>
      <c r="BH1281" s="276" t="str">
        <f t="shared" si="410"/>
        <v/>
      </c>
      <c r="BI1281" s="276" t="str">
        <f t="shared" si="410"/>
        <v/>
      </c>
      <c r="BJ1281" s="276" t="str">
        <f t="shared" si="410"/>
        <v/>
      </c>
      <c r="BK1281" s="276" t="str">
        <f t="shared" si="410"/>
        <v/>
      </c>
      <c r="BL1281" s="276" t="str">
        <f t="shared" si="410"/>
        <v/>
      </c>
      <c r="BM1281" s="276" t="str">
        <f t="shared" si="410"/>
        <v/>
      </c>
      <c r="BN1281" s="426" t="str">
        <f t="shared" si="410"/>
        <v/>
      </c>
      <c r="BO1281" s="276" t="str">
        <f t="shared" si="410"/>
        <v/>
      </c>
      <c r="BP1281" s="276" t="str">
        <f t="shared" si="410"/>
        <v/>
      </c>
      <c r="BQ1281" s="276" t="str">
        <f t="shared" ref="BQ1281:BU1281" si="411">IFERROR(AVERAGE(BQ1250:BQ1280),"")</f>
        <v/>
      </c>
      <c r="BR1281" s="276" t="str">
        <f t="shared" si="411"/>
        <v/>
      </c>
      <c r="BS1281" s="276" t="str">
        <f t="shared" si="411"/>
        <v/>
      </c>
      <c r="BT1281" s="276" t="str">
        <f t="shared" si="411"/>
        <v/>
      </c>
      <c r="BU1281" s="276" t="str">
        <f t="shared" si="411"/>
        <v/>
      </c>
    </row>
    <row r="1282" spans="1:73" x14ac:dyDescent="0.25">
      <c r="A1282" s="586">
        <v>2017</v>
      </c>
      <c r="B1282" s="586" t="s">
        <v>235</v>
      </c>
      <c r="C1282" s="586">
        <v>1</v>
      </c>
      <c r="D1282" s="586" t="str">
        <f t="shared" ref="D1282:D1312" si="412">B1282&amp;" "&amp;A1282&amp;" / "&amp;C1282</f>
        <v>SEPTIEMBRE 2017 / 1</v>
      </c>
      <c r="S1282" s="417"/>
      <c r="AP1282" s="547"/>
    </row>
    <row r="1283" spans="1:73" x14ac:dyDescent="0.25">
      <c r="A1283" s="586">
        <f>A1282</f>
        <v>2017</v>
      </c>
      <c r="B1283" s="586" t="str">
        <f>B1282</f>
        <v>SEPTIEMBRE</v>
      </c>
      <c r="C1283" s="586">
        <v>2</v>
      </c>
      <c r="D1283" s="586" t="str">
        <f t="shared" si="412"/>
        <v>SEPTIEMBRE 2017 / 2</v>
      </c>
      <c r="S1283" s="417"/>
      <c r="AP1283" s="547"/>
    </row>
    <row r="1284" spans="1:73" x14ac:dyDescent="0.25">
      <c r="A1284" s="586">
        <f t="shared" ref="A1284:B1284" si="413">A1283</f>
        <v>2017</v>
      </c>
      <c r="B1284" s="586" t="str">
        <f t="shared" si="413"/>
        <v>SEPTIEMBRE</v>
      </c>
      <c r="C1284" s="586">
        <v>3</v>
      </c>
      <c r="D1284" s="586" t="str">
        <f t="shared" si="412"/>
        <v>SEPTIEMBRE 2017 / 3</v>
      </c>
      <c r="S1284" s="417"/>
      <c r="AP1284" s="547"/>
    </row>
    <row r="1285" spans="1:73" x14ac:dyDescent="0.25">
      <c r="A1285" s="586">
        <f t="shared" ref="A1285:B1285" si="414">A1284</f>
        <v>2017</v>
      </c>
      <c r="B1285" s="586" t="str">
        <f t="shared" si="414"/>
        <v>SEPTIEMBRE</v>
      </c>
      <c r="C1285" s="586">
        <v>4</v>
      </c>
      <c r="D1285" s="586" t="str">
        <f t="shared" si="412"/>
        <v>SEPTIEMBRE 2017 / 4</v>
      </c>
      <c r="S1285" s="417"/>
      <c r="AP1285" s="547"/>
    </row>
    <row r="1286" spans="1:73" x14ac:dyDescent="0.25">
      <c r="A1286" s="586">
        <f t="shared" ref="A1286:B1286" si="415">A1285</f>
        <v>2017</v>
      </c>
      <c r="B1286" s="586" t="str">
        <f t="shared" si="415"/>
        <v>SEPTIEMBRE</v>
      </c>
      <c r="C1286" s="586">
        <v>5</v>
      </c>
      <c r="D1286" s="586" t="str">
        <f t="shared" si="412"/>
        <v>SEPTIEMBRE 2017 / 5</v>
      </c>
      <c r="S1286" s="417"/>
      <c r="AP1286" s="547"/>
    </row>
    <row r="1287" spans="1:73" x14ac:dyDescent="0.25">
      <c r="A1287" s="586">
        <f t="shared" ref="A1287:B1287" si="416">A1286</f>
        <v>2017</v>
      </c>
      <c r="B1287" s="586" t="str">
        <f t="shared" si="416"/>
        <v>SEPTIEMBRE</v>
      </c>
      <c r="C1287" s="586">
        <v>6</v>
      </c>
      <c r="D1287" s="586" t="str">
        <f t="shared" si="412"/>
        <v>SEPTIEMBRE 2017 / 6</v>
      </c>
      <c r="S1287" s="417"/>
      <c r="AP1287" s="547"/>
    </row>
    <row r="1288" spans="1:73" x14ac:dyDescent="0.25">
      <c r="A1288" s="586">
        <f t="shared" ref="A1288:B1288" si="417">A1287</f>
        <v>2017</v>
      </c>
      <c r="B1288" s="586" t="str">
        <f t="shared" si="417"/>
        <v>SEPTIEMBRE</v>
      </c>
      <c r="C1288" s="586">
        <v>7</v>
      </c>
      <c r="D1288" s="586" t="str">
        <f t="shared" si="412"/>
        <v>SEPTIEMBRE 2017 / 7</v>
      </c>
      <c r="S1288" s="417"/>
      <c r="AP1288" s="547"/>
    </row>
    <row r="1289" spans="1:73" x14ac:dyDescent="0.25">
      <c r="A1289" s="586">
        <f t="shared" ref="A1289:B1289" si="418">A1288</f>
        <v>2017</v>
      </c>
      <c r="B1289" s="586" t="str">
        <f t="shared" si="418"/>
        <v>SEPTIEMBRE</v>
      </c>
      <c r="C1289" s="586">
        <v>8</v>
      </c>
      <c r="D1289" s="586" t="str">
        <f t="shared" si="412"/>
        <v>SEPTIEMBRE 2017 / 8</v>
      </c>
      <c r="S1289" s="417"/>
      <c r="AP1289" s="547"/>
    </row>
    <row r="1290" spans="1:73" x14ac:dyDescent="0.25">
      <c r="A1290" s="586">
        <f t="shared" ref="A1290:B1290" si="419">A1289</f>
        <v>2017</v>
      </c>
      <c r="B1290" s="586" t="str">
        <f t="shared" si="419"/>
        <v>SEPTIEMBRE</v>
      </c>
      <c r="C1290" s="586">
        <v>9</v>
      </c>
      <c r="D1290" s="586" t="str">
        <f t="shared" si="412"/>
        <v>SEPTIEMBRE 2017 / 9</v>
      </c>
      <c r="S1290" s="417"/>
      <c r="AP1290" s="547"/>
    </row>
    <row r="1291" spans="1:73" x14ac:dyDescent="0.25">
      <c r="A1291" s="586">
        <f t="shared" ref="A1291:B1291" si="420">A1290</f>
        <v>2017</v>
      </c>
      <c r="B1291" s="586" t="str">
        <f t="shared" si="420"/>
        <v>SEPTIEMBRE</v>
      </c>
      <c r="C1291" s="586">
        <v>10</v>
      </c>
      <c r="D1291" s="586" t="str">
        <f t="shared" si="412"/>
        <v>SEPTIEMBRE 2017 / 10</v>
      </c>
      <c r="S1291" s="417"/>
      <c r="AP1291" s="547"/>
    </row>
    <row r="1292" spans="1:73" x14ac:dyDescent="0.25">
      <c r="A1292" s="586">
        <f t="shared" ref="A1292:B1292" si="421">A1291</f>
        <v>2017</v>
      </c>
      <c r="B1292" s="586" t="str">
        <f t="shared" si="421"/>
        <v>SEPTIEMBRE</v>
      </c>
      <c r="C1292" s="586">
        <v>11</v>
      </c>
      <c r="D1292" s="586" t="str">
        <f t="shared" si="412"/>
        <v>SEPTIEMBRE 2017 / 11</v>
      </c>
      <c r="S1292" s="417"/>
      <c r="AP1292" s="547"/>
    </row>
    <row r="1293" spans="1:73" x14ac:dyDescent="0.25">
      <c r="A1293" s="586">
        <f t="shared" ref="A1293:B1293" si="422">A1292</f>
        <v>2017</v>
      </c>
      <c r="B1293" s="586" t="str">
        <f t="shared" si="422"/>
        <v>SEPTIEMBRE</v>
      </c>
      <c r="C1293" s="586">
        <v>12</v>
      </c>
      <c r="D1293" s="586" t="str">
        <f t="shared" si="412"/>
        <v>SEPTIEMBRE 2017 / 12</v>
      </c>
      <c r="S1293" s="417"/>
      <c r="AP1293" s="547"/>
    </row>
    <row r="1294" spans="1:73" x14ac:dyDescent="0.25">
      <c r="A1294" s="586">
        <f t="shared" ref="A1294:B1294" si="423">A1293</f>
        <v>2017</v>
      </c>
      <c r="B1294" s="586" t="str">
        <f t="shared" si="423"/>
        <v>SEPTIEMBRE</v>
      </c>
      <c r="C1294" s="586">
        <v>13</v>
      </c>
      <c r="D1294" s="586" t="str">
        <f t="shared" si="412"/>
        <v>SEPTIEMBRE 2017 / 13</v>
      </c>
      <c r="S1294" s="417"/>
      <c r="AP1294" s="547"/>
    </row>
    <row r="1295" spans="1:73" x14ac:dyDescent="0.25">
      <c r="A1295" s="586">
        <f t="shared" ref="A1295:B1295" si="424">A1294</f>
        <v>2017</v>
      </c>
      <c r="B1295" s="586" t="str">
        <f t="shared" si="424"/>
        <v>SEPTIEMBRE</v>
      </c>
      <c r="C1295" s="586">
        <v>14</v>
      </c>
      <c r="D1295" s="586" t="str">
        <f t="shared" si="412"/>
        <v>SEPTIEMBRE 2017 / 14</v>
      </c>
      <c r="S1295" s="417"/>
      <c r="AP1295" s="547"/>
    </row>
    <row r="1296" spans="1:73" x14ac:dyDescent="0.25">
      <c r="A1296" s="586">
        <f t="shared" ref="A1296:B1296" si="425">A1295</f>
        <v>2017</v>
      </c>
      <c r="B1296" s="586" t="str">
        <f t="shared" si="425"/>
        <v>SEPTIEMBRE</v>
      </c>
      <c r="C1296" s="586">
        <v>15</v>
      </c>
      <c r="D1296" s="586" t="str">
        <f t="shared" si="412"/>
        <v>SEPTIEMBRE 2017 / 15</v>
      </c>
      <c r="S1296" s="417"/>
      <c r="AP1296" s="547"/>
    </row>
    <row r="1297" spans="1:42" x14ac:dyDescent="0.25">
      <c r="A1297" s="586">
        <f t="shared" ref="A1297:B1297" si="426">A1296</f>
        <v>2017</v>
      </c>
      <c r="B1297" s="586" t="str">
        <f t="shared" si="426"/>
        <v>SEPTIEMBRE</v>
      </c>
      <c r="C1297" s="586">
        <v>16</v>
      </c>
      <c r="D1297" s="586" t="str">
        <f t="shared" si="412"/>
        <v>SEPTIEMBRE 2017 / 16</v>
      </c>
      <c r="S1297" s="417"/>
      <c r="AP1297" s="547"/>
    </row>
    <row r="1298" spans="1:42" x14ac:dyDescent="0.25">
      <c r="A1298" s="586">
        <f t="shared" ref="A1298:B1298" si="427">A1297</f>
        <v>2017</v>
      </c>
      <c r="B1298" s="586" t="str">
        <f t="shared" si="427"/>
        <v>SEPTIEMBRE</v>
      </c>
      <c r="C1298" s="586">
        <v>17</v>
      </c>
      <c r="D1298" s="586" t="str">
        <f t="shared" si="412"/>
        <v>SEPTIEMBRE 2017 / 17</v>
      </c>
      <c r="S1298" s="417"/>
      <c r="AP1298" s="547"/>
    </row>
    <row r="1299" spans="1:42" x14ac:dyDescent="0.25">
      <c r="A1299" s="586">
        <f t="shared" ref="A1299:B1299" si="428">A1298</f>
        <v>2017</v>
      </c>
      <c r="B1299" s="586" t="str">
        <f t="shared" si="428"/>
        <v>SEPTIEMBRE</v>
      </c>
      <c r="C1299" s="586">
        <v>18</v>
      </c>
      <c r="D1299" s="586" t="str">
        <f t="shared" si="412"/>
        <v>SEPTIEMBRE 2017 / 18</v>
      </c>
      <c r="S1299" s="417"/>
      <c r="AP1299" s="547"/>
    </row>
    <row r="1300" spans="1:42" x14ac:dyDescent="0.25">
      <c r="A1300" s="586">
        <f t="shared" ref="A1300:B1300" si="429">A1299</f>
        <v>2017</v>
      </c>
      <c r="B1300" s="586" t="str">
        <f t="shared" si="429"/>
        <v>SEPTIEMBRE</v>
      </c>
      <c r="C1300" s="586">
        <v>19</v>
      </c>
      <c r="D1300" s="586" t="str">
        <f t="shared" si="412"/>
        <v>SEPTIEMBRE 2017 / 19</v>
      </c>
      <c r="S1300" s="417"/>
      <c r="AP1300" s="547"/>
    </row>
    <row r="1301" spans="1:42" x14ac:dyDescent="0.25">
      <c r="A1301" s="586">
        <f t="shared" ref="A1301:B1301" si="430">A1300</f>
        <v>2017</v>
      </c>
      <c r="B1301" s="586" t="str">
        <f t="shared" si="430"/>
        <v>SEPTIEMBRE</v>
      </c>
      <c r="C1301" s="586">
        <v>20</v>
      </c>
      <c r="D1301" s="586" t="str">
        <f t="shared" si="412"/>
        <v>SEPTIEMBRE 2017 / 20</v>
      </c>
      <c r="S1301" s="417"/>
      <c r="AP1301" s="547"/>
    </row>
    <row r="1302" spans="1:42" x14ac:dyDescent="0.25">
      <c r="A1302" s="586">
        <f t="shared" ref="A1302:B1302" si="431">A1301</f>
        <v>2017</v>
      </c>
      <c r="B1302" s="586" t="str">
        <f t="shared" si="431"/>
        <v>SEPTIEMBRE</v>
      </c>
      <c r="C1302" s="586">
        <v>21</v>
      </c>
      <c r="D1302" s="586" t="str">
        <f t="shared" si="412"/>
        <v>SEPTIEMBRE 2017 / 21</v>
      </c>
      <c r="S1302" s="417"/>
      <c r="AP1302" s="547"/>
    </row>
    <row r="1303" spans="1:42" x14ac:dyDescent="0.25">
      <c r="A1303" s="586">
        <f t="shared" ref="A1303:B1303" si="432">A1302</f>
        <v>2017</v>
      </c>
      <c r="B1303" s="586" t="str">
        <f t="shared" si="432"/>
        <v>SEPTIEMBRE</v>
      </c>
      <c r="C1303" s="586">
        <v>22</v>
      </c>
      <c r="D1303" s="586" t="str">
        <f t="shared" si="412"/>
        <v>SEPTIEMBRE 2017 / 22</v>
      </c>
      <c r="S1303" s="417"/>
      <c r="AP1303" s="547"/>
    </row>
    <row r="1304" spans="1:42" x14ac:dyDescent="0.25">
      <c r="A1304" s="586">
        <f t="shared" ref="A1304:B1304" si="433">A1303</f>
        <v>2017</v>
      </c>
      <c r="B1304" s="586" t="str">
        <f t="shared" si="433"/>
        <v>SEPTIEMBRE</v>
      </c>
      <c r="C1304" s="586">
        <v>23</v>
      </c>
      <c r="D1304" s="586" t="str">
        <f t="shared" si="412"/>
        <v>SEPTIEMBRE 2017 / 23</v>
      </c>
      <c r="S1304" s="417"/>
      <c r="AP1304" s="547"/>
    </row>
    <row r="1305" spans="1:42" x14ac:dyDescent="0.25">
      <c r="A1305" s="586">
        <f t="shared" ref="A1305:B1305" si="434">A1304</f>
        <v>2017</v>
      </c>
      <c r="B1305" s="586" t="str">
        <f t="shared" si="434"/>
        <v>SEPTIEMBRE</v>
      </c>
      <c r="C1305" s="586">
        <v>24</v>
      </c>
      <c r="D1305" s="586" t="str">
        <f t="shared" si="412"/>
        <v>SEPTIEMBRE 2017 / 24</v>
      </c>
      <c r="S1305" s="417"/>
      <c r="AP1305" s="547"/>
    </row>
    <row r="1306" spans="1:42" x14ac:dyDescent="0.25">
      <c r="A1306" s="586">
        <f t="shared" ref="A1306:B1306" si="435">A1305</f>
        <v>2017</v>
      </c>
      <c r="B1306" s="586" t="str">
        <f t="shared" si="435"/>
        <v>SEPTIEMBRE</v>
      </c>
      <c r="C1306" s="586">
        <v>25</v>
      </c>
      <c r="D1306" s="586" t="str">
        <f t="shared" si="412"/>
        <v>SEPTIEMBRE 2017 / 25</v>
      </c>
      <c r="S1306" s="417"/>
      <c r="AP1306" s="547"/>
    </row>
    <row r="1307" spans="1:42" x14ac:dyDescent="0.25">
      <c r="A1307" s="586">
        <f t="shared" ref="A1307:B1307" si="436">A1306</f>
        <v>2017</v>
      </c>
      <c r="B1307" s="586" t="str">
        <f t="shared" si="436"/>
        <v>SEPTIEMBRE</v>
      </c>
      <c r="C1307" s="586">
        <v>26</v>
      </c>
      <c r="D1307" s="586" t="str">
        <f t="shared" si="412"/>
        <v>SEPTIEMBRE 2017 / 26</v>
      </c>
      <c r="S1307" s="417"/>
      <c r="AP1307" s="547"/>
    </row>
    <row r="1308" spans="1:42" x14ac:dyDescent="0.25">
      <c r="A1308" s="586">
        <f t="shared" ref="A1308:B1308" si="437">A1307</f>
        <v>2017</v>
      </c>
      <c r="B1308" s="586" t="str">
        <f t="shared" si="437"/>
        <v>SEPTIEMBRE</v>
      </c>
      <c r="C1308" s="586">
        <v>27</v>
      </c>
      <c r="D1308" s="586" t="str">
        <f t="shared" si="412"/>
        <v>SEPTIEMBRE 2017 / 27</v>
      </c>
      <c r="S1308" s="417"/>
      <c r="AP1308" s="547"/>
    </row>
    <row r="1309" spans="1:42" x14ac:dyDescent="0.25">
      <c r="A1309" s="586">
        <f t="shared" ref="A1309:B1309" si="438">A1308</f>
        <v>2017</v>
      </c>
      <c r="B1309" s="586" t="str">
        <f t="shared" si="438"/>
        <v>SEPTIEMBRE</v>
      </c>
      <c r="C1309" s="586">
        <v>28</v>
      </c>
      <c r="D1309" s="586" t="str">
        <f t="shared" si="412"/>
        <v>SEPTIEMBRE 2017 / 28</v>
      </c>
      <c r="S1309" s="417"/>
      <c r="AP1309" s="547"/>
    </row>
    <row r="1310" spans="1:42" x14ac:dyDescent="0.25">
      <c r="A1310" s="586">
        <f t="shared" ref="A1310:B1310" si="439">A1309</f>
        <v>2017</v>
      </c>
      <c r="B1310" s="586" t="str">
        <f t="shared" si="439"/>
        <v>SEPTIEMBRE</v>
      </c>
      <c r="C1310" s="586">
        <v>29</v>
      </c>
      <c r="D1310" s="586" t="str">
        <f t="shared" si="412"/>
        <v>SEPTIEMBRE 2017 / 29</v>
      </c>
      <c r="S1310" s="417"/>
      <c r="AP1310" s="547"/>
    </row>
    <row r="1311" spans="1:42" x14ac:dyDescent="0.25">
      <c r="A1311" s="586">
        <f t="shared" ref="A1311:B1311" si="440">A1310</f>
        <v>2017</v>
      </c>
      <c r="B1311" s="586" t="str">
        <f t="shared" si="440"/>
        <v>SEPTIEMBRE</v>
      </c>
      <c r="C1311" s="586">
        <v>30</v>
      </c>
      <c r="D1311" s="586" t="str">
        <f t="shared" si="412"/>
        <v>SEPTIEMBRE 2017 / 30</v>
      </c>
      <c r="S1311" s="417"/>
      <c r="AP1311" s="547"/>
    </row>
    <row r="1312" spans="1:42" x14ac:dyDescent="0.25">
      <c r="A1312" s="586">
        <f t="shared" ref="A1312:B1312" si="441">A1311</f>
        <v>2017</v>
      </c>
      <c r="B1312" s="586" t="str">
        <f t="shared" si="441"/>
        <v>SEPTIEMBRE</v>
      </c>
      <c r="C1312" s="586">
        <v>31</v>
      </c>
      <c r="D1312" s="586" t="str">
        <f t="shared" si="412"/>
        <v>SEPTIEMBRE 2017 / 31</v>
      </c>
      <c r="S1312" s="417"/>
      <c r="AP1312" s="547"/>
    </row>
    <row r="1313" spans="1:73" ht="15.75" x14ac:dyDescent="0.25">
      <c r="A1313" s="206"/>
      <c r="B1313" s="206"/>
      <c r="C1313" s="206"/>
      <c r="D1313" s="708" t="s">
        <v>228</v>
      </c>
      <c r="E1313" s="276" t="str">
        <f t="shared" ref="E1313:BP1313" si="442">IFERROR(AVERAGE(E1282:E1312),"")</f>
        <v/>
      </c>
      <c r="F1313" s="276" t="str">
        <f t="shared" si="442"/>
        <v/>
      </c>
      <c r="G1313" s="276" t="str">
        <f t="shared" si="442"/>
        <v/>
      </c>
      <c r="H1313" s="276" t="str">
        <f t="shared" si="442"/>
        <v/>
      </c>
      <c r="I1313" s="276" t="str">
        <f t="shared" si="442"/>
        <v/>
      </c>
      <c r="J1313" s="276" t="str">
        <f t="shared" si="442"/>
        <v/>
      </c>
      <c r="K1313" s="276" t="str">
        <f t="shared" si="442"/>
        <v/>
      </c>
      <c r="L1313" s="276" t="str">
        <f t="shared" si="442"/>
        <v/>
      </c>
      <c r="M1313" s="276" t="str">
        <f t="shared" si="442"/>
        <v/>
      </c>
      <c r="N1313" s="276" t="str">
        <f t="shared" si="442"/>
        <v/>
      </c>
      <c r="O1313" s="276" t="str">
        <f t="shared" si="442"/>
        <v/>
      </c>
      <c r="P1313" s="276" t="str">
        <f t="shared" si="442"/>
        <v/>
      </c>
      <c r="Q1313" s="276" t="str">
        <f t="shared" si="442"/>
        <v/>
      </c>
      <c r="R1313" s="276" t="str">
        <f t="shared" si="442"/>
        <v/>
      </c>
      <c r="S1313" s="420" t="str">
        <f t="shared" si="442"/>
        <v/>
      </c>
      <c r="T1313" s="276" t="str">
        <f t="shared" si="442"/>
        <v/>
      </c>
      <c r="U1313" s="276" t="str">
        <f t="shared" si="442"/>
        <v/>
      </c>
      <c r="V1313" s="276" t="str">
        <f t="shared" si="442"/>
        <v/>
      </c>
      <c r="W1313" s="276" t="str">
        <f t="shared" si="442"/>
        <v/>
      </c>
      <c r="X1313" s="276" t="str">
        <f t="shared" si="442"/>
        <v/>
      </c>
      <c r="Y1313" s="276" t="str">
        <f t="shared" si="442"/>
        <v/>
      </c>
      <c r="Z1313" s="276" t="str">
        <f t="shared" si="442"/>
        <v/>
      </c>
      <c r="AA1313" s="276" t="str">
        <f t="shared" si="442"/>
        <v/>
      </c>
      <c r="AB1313" s="276" t="str">
        <f t="shared" si="442"/>
        <v/>
      </c>
      <c r="AC1313" s="276" t="str">
        <f t="shared" si="442"/>
        <v/>
      </c>
      <c r="AD1313" s="276" t="str">
        <f t="shared" si="442"/>
        <v/>
      </c>
      <c r="AE1313" s="276" t="str">
        <f t="shared" si="442"/>
        <v/>
      </c>
      <c r="AF1313" s="276" t="str">
        <f t="shared" si="442"/>
        <v/>
      </c>
      <c r="AG1313" s="276" t="str">
        <f t="shared" si="442"/>
        <v/>
      </c>
      <c r="AH1313" s="276" t="str">
        <f t="shared" si="442"/>
        <v/>
      </c>
      <c r="AI1313" s="276" t="str">
        <f t="shared" si="442"/>
        <v/>
      </c>
      <c r="AJ1313" s="276" t="str">
        <f t="shared" si="442"/>
        <v/>
      </c>
      <c r="AK1313" s="276" t="str">
        <f t="shared" si="442"/>
        <v/>
      </c>
      <c r="AL1313" s="276" t="str">
        <f t="shared" si="442"/>
        <v/>
      </c>
      <c r="AM1313" s="276" t="str">
        <f t="shared" si="442"/>
        <v/>
      </c>
      <c r="AN1313" s="276" t="str">
        <f t="shared" si="442"/>
        <v/>
      </c>
      <c r="AO1313" s="276" t="str">
        <f t="shared" si="442"/>
        <v/>
      </c>
      <c r="AP1313" s="413" t="str">
        <f t="shared" si="442"/>
        <v/>
      </c>
      <c r="AQ1313" s="276" t="str">
        <f t="shared" si="442"/>
        <v/>
      </c>
      <c r="AR1313" s="276" t="str">
        <f t="shared" si="442"/>
        <v/>
      </c>
      <c r="AS1313" s="276" t="str">
        <f t="shared" si="442"/>
        <v/>
      </c>
      <c r="AT1313" s="276" t="str">
        <f t="shared" si="442"/>
        <v/>
      </c>
      <c r="AU1313" s="276" t="str">
        <f t="shared" si="442"/>
        <v/>
      </c>
      <c r="AV1313" s="276" t="str">
        <f t="shared" si="442"/>
        <v/>
      </c>
      <c r="AW1313" s="276" t="str">
        <f t="shared" si="442"/>
        <v/>
      </c>
      <c r="AX1313" s="276" t="str">
        <f t="shared" si="442"/>
        <v/>
      </c>
      <c r="AY1313" s="276" t="str">
        <f t="shared" si="442"/>
        <v/>
      </c>
      <c r="AZ1313" s="276" t="str">
        <f t="shared" si="442"/>
        <v/>
      </c>
      <c r="BA1313" s="276" t="str">
        <f t="shared" si="442"/>
        <v/>
      </c>
      <c r="BB1313" s="276" t="str">
        <f t="shared" si="442"/>
        <v/>
      </c>
      <c r="BC1313" s="276" t="str">
        <f t="shared" si="442"/>
        <v/>
      </c>
      <c r="BD1313" s="276" t="str">
        <f t="shared" si="442"/>
        <v/>
      </c>
      <c r="BE1313" s="276" t="str">
        <f t="shared" si="442"/>
        <v/>
      </c>
      <c r="BF1313" s="276" t="str">
        <f t="shared" si="442"/>
        <v/>
      </c>
      <c r="BG1313" s="276" t="str">
        <f t="shared" si="442"/>
        <v/>
      </c>
      <c r="BH1313" s="276" t="str">
        <f t="shared" si="442"/>
        <v/>
      </c>
      <c r="BI1313" s="276" t="str">
        <f t="shared" si="442"/>
        <v/>
      </c>
      <c r="BJ1313" s="276" t="str">
        <f t="shared" si="442"/>
        <v/>
      </c>
      <c r="BK1313" s="276" t="str">
        <f t="shared" si="442"/>
        <v/>
      </c>
      <c r="BL1313" s="276" t="str">
        <f t="shared" si="442"/>
        <v/>
      </c>
      <c r="BM1313" s="276" t="str">
        <f t="shared" si="442"/>
        <v/>
      </c>
      <c r="BN1313" s="426" t="str">
        <f t="shared" si="442"/>
        <v/>
      </c>
      <c r="BO1313" s="276" t="str">
        <f t="shared" si="442"/>
        <v/>
      </c>
      <c r="BP1313" s="276" t="str">
        <f t="shared" si="442"/>
        <v/>
      </c>
      <c r="BQ1313" s="276" t="str">
        <f t="shared" ref="BQ1313:BU1313" si="443">IFERROR(AVERAGE(BQ1282:BQ1312),"")</f>
        <v/>
      </c>
      <c r="BR1313" s="276" t="str">
        <f t="shared" si="443"/>
        <v/>
      </c>
      <c r="BS1313" s="276" t="str">
        <f t="shared" si="443"/>
        <v/>
      </c>
      <c r="BT1313" s="276" t="str">
        <f t="shared" si="443"/>
        <v/>
      </c>
      <c r="BU1313" s="276" t="str">
        <f t="shared" si="443"/>
        <v/>
      </c>
    </row>
    <row r="1314" spans="1:73" x14ac:dyDescent="0.25">
      <c r="A1314" s="586">
        <v>2017</v>
      </c>
      <c r="B1314" s="586" t="s">
        <v>236</v>
      </c>
      <c r="C1314" s="586">
        <v>1</v>
      </c>
      <c r="D1314" s="586" t="str">
        <f t="shared" ref="D1314:D1344" si="444">B1314&amp;" "&amp;A1314&amp;" / "&amp;C1314</f>
        <v>OCTUBRE 2017 / 1</v>
      </c>
      <c r="S1314" s="417"/>
      <c r="AP1314" s="547"/>
    </row>
    <row r="1315" spans="1:73" x14ac:dyDescent="0.25">
      <c r="A1315" s="586">
        <f>A1314</f>
        <v>2017</v>
      </c>
      <c r="B1315" s="586" t="str">
        <f>B1314</f>
        <v>OCTUBRE</v>
      </c>
      <c r="C1315" s="586">
        <v>2</v>
      </c>
      <c r="D1315" s="586" t="str">
        <f t="shared" si="444"/>
        <v>OCTUBRE 2017 / 2</v>
      </c>
      <c r="S1315" s="417"/>
      <c r="AP1315" s="547"/>
    </row>
    <row r="1316" spans="1:73" x14ac:dyDescent="0.25">
      <c r="A1316" s="586">
        <f t="shared" ref="A1316:B1316" si="445">A1315</f>
        <v>2017</v>
      </c>
      <c r="B1316" s="586" t="str">
        <f t="shared" si="445"/>
        <v>OCTUBRE</v>
      </c>
      <c r="C1316" s="586">
        <v>3</v>
      </c>
      <c r="D1316" s="586" t="str">
        <f t="shared" si="444"/>
        <v>OCTUBRE 2017 / 3</v>
      </c>
      <c r="S1316" s="417"/>
      <c r="AP1316" s="547"/>
    </row>
    <row r="1317" spans="1:73" x14ac:dyDescent="0.25">
      <c r="A1317" s="586">
        <f t="shared" ref="A1317:B1317" si="446">A1316</f>
        <v>2017</v>
      </c>
      <c r="B1317" s="586" t="str">
        <f t="shared" si="446"/>
        <v>OCTUBRE</v>
      </c>
      <c r="C1317" s="586">
        <v>4</v>
      </c>
      <c r="D1317" s="586" t="str">
        <f t="shared" si="444"/>
        <v>OCTUBRE 2017 / 4</v>
      </c>
      <c r="S1317" s="417"/>
      <c r="AP1317" s="547"/>
    </row>
    <row r="1318" spans="1:73" x14ac:dyDescent="0.25">
      <c r="A1318" s="586">
        <f t="shared" ref="A1318:B1318" si="447">A1317</f>
        <v>2017</v>
      </c>
      <c r="B1318" s="586" t="str">
        <f t="shared" si="447"/>
        <v>OCTUBRE</v>
      </c>
      <c r="C1318" s="586">
        <v>5</v>
      </c>
      <c r="D1318" s="586" t="str">
        <f t="shared" si="444"/>
        <v>OCTUBRE 2017 / 5</v>
      </c>
      <c r="S1318" s="417"/>
      <c r="AP1318" s="547"/>
    </row>
    <row r="1319" spans="1:73" x14ac:dyDescent="0.25">
      <c r="A1319" s="586">
        <f t="shared" ref="A1319:B1319" si="448">A1318</f>
        <v>2017</v>
      </c>
      <c r="B1319" s="586" t="str">
        <f t="shared" si="448"/>
        <v>OCTUBRE</v>
      </c>
      <c r="C1319" s="586">
        <v>6</v>
      </c>
      <c r="D1319" s="586" t="str">
        <f t="shared" si="444"/>
        <v>OCTUBRE 2017 / 6</v>
      </c>
      <c r="S1319" s="417"/>
      <c r="AP1319" s="547"/>
    </row>
    <row r="1320" spans="1:73" x14ac:dyDescent="0.25">
      <c r="A1320" s="586">
        <f t="shared" ref="A1320:B1320" si="449">A1319</f>
        <v>2017</v>
      </c>
      <c r="B1320" s="586" t="str">
        <f t="shared" si="449"/>
        <v>OCTUBRE</v>
      </c>
      <c r="C1320" s="586">
        <v>7</v>
      </c>
      <c r="D1320" s="586" t="str">
        <f t="shared" si="444"/>
        <v>OCTUBRE 2017 / 7</v>
      </c>
      <c r="S1320" s="417"/>
      <c r="AP1320" s="547"/>
    </row>
    <row r="1321" spans="1:73" x14ac:dyDescent="0.25">
      <c r="A1321" s="586">
        <f t="shared" ref="A1321:B1321" si="450">A1320</f>
        <v>2017</v>
      </c>
      <c r="B1321" s="586" t="str">
        <f t="shared" si="450"/>
        <v>OCTUBRE</v>
      </c>
      <c r="C1321" s="586">
        <v>8</v>
      </c>
      <c r="D1321" s="586" t="str">
        <f t="shared" si="444"/>
        <v>OCTUBRE 2017 / 8</v>
      </c>
      <c r="S1321" s="417"/>
      <c r="AP1321" s="547"/>
    </row>
    <row r="1322" spans="1:73" x14ac:dyDescent="0.25">
      <c r="A1322" s="586">
        <f t="shared" ref="A1322:B1322" si="451">A1321</f>
        <v>2017</v>
      </c>
      <c r="B1322" s="586" t="str">
        <f t="shared" si="451"/>
        <v>OCTUBRE</v>
      </c>
      <c r="C1322" s="586">
        <v>9</v>
      </c>
      <c r="D1322" s="586" t="str">
        <f t="shared" si="444"/>
        <v>OCTUBRE 2017 / 9</v>
      </c>
      <c r="S1322" s="417"/>
      <c r="AP1322" s="547"/>
    </row>
    <row r="1323" spans="1:73" x14ac:dyDescent="0.25">
      <c r="A1323" s="586">
        <f t="shared" ref="A1323:B1323" si="452">A1322</f>
        <v>2017</v>
      </c>
      <c r="B1323" s="586" t="str">
        <f t="shared" si="452"/>
        <v>OCTUBRE</v>
      </c>
      <c r="C1323" s="586">
        <v>10</v>
      </c>
      <c r="D1323" s="586" t="str">
        <f t="shared" si="444"/>
        <v>OCTUBRE 2017 / 10</v>
      </c>
      <c r="S1323" s="417"/>
      <c r="AP1323" s="547"/>
    </row>
    <row r="1324" spans="1:73" x14ac:dyDescent="0.25">
      <c r="A1324" s="586">
        <f t="shared" ref="A1324:B1324" si="453">A1323</f>
        <v>2017</v>
      </c>
      <c r="B1324" s="586" t="str">
        <f t="shared" si="453"/>
        <v>OCTUBRE</v>
      </c>
      <c r="C1324" s="586">
        <v>11</v>
      </c>
      <c r="D1324" s="586" t="str">
        <f t="shared" si="444"/>
        <v>OCTUBRE 2017 / 11</v>
      </c>
      <c r="S1324" s="417"/>
      <c r="AP1324" s="547"/>
    </row>
    <row r="1325" spans="1:73" x14ac:dyDescent="0.25">
      <c r="A1325" s="586">
        <f t="shared" ref="A1325:B1325" si="454">A1324</f>
        <v>2017</v>
      </c>
      <c r="B1325" s="586" t="str">
        <f t="shared" si="454"/>
        <v>OCTUBRE</v>
      </c>
      <c r="C1325" s="586">
        <v>12</v>
      </c>
      <c r="D1325" s="586" t="str">
        <f t="shared" si="444"/>
        <v>OCTUBRE 2017 / 12</v>
      </c>
      <c r="S1325" s="417"/>
      <c r="AP1325" s="547"/>
    </row>
    <row r="1326" spans="1:73" x14ac:dyDescent="0.25">
      <c r="A1326" s="586">
        <f t="shared" ref="A1326:B1326" si="455">A1325</f>
        <v>2017</v>
      </c>
      <c r="B1326" s="586" t="str">
        <f t="shared" si="455"/>
        <v>OCTUBRE</v>
      </c>
      <c r="C1326" s="586">
        <v>13</v>
      </c>
      <c r="D1326" s="586" t="str">
        <f t="shared" si="444"/>
        <v>OCTUBRE 2017 / 13</v>
      </c>
      <c r="S1326" s="417"/>
      <c r="AP1326" s="547"/>
    </row>
    <row r="1327" spans="1:73" x14ac:dyDescent="0.25">
      <c r="A1327" s="586">
        <f t="shared" ref="A1327:B1327" si="456">A1326</f>
        <v>2017</v>
      </c>
      <c r="B1327" s="586" t="str">
        <f t="shared" si="456"/>
        <v>OCTUBRE</v>
      </c>
      <c r="C1327" s="586">
        <v>14</v>
      </c>
      <c r="D1327" s="586" t="str">
        <f t="shared" si="444"/>
        <v>OCTUBRE 2017 / 14</v>
      </c>
      <c r="S1327" s="417"/>
      <c r="AP1327" s="547"/>
    </row>
    <row r="1328" spans="1:73" x14ac:dyDescent="0.25">
      <c r="A1328" s="586">
        <f t="shared" ref="A1328:B1328" si="457">A1327</f>
        <v>2017</v>
      </c>
      <c r="B1328" s="586" t="str">
        <f t="shared" si="457"/>
        <v>OCTUBRE</v>
      </c>
      <c r="C1328" s="586">
        <v>15</v>
      </c>
      <c r="D1328" s="586" t="str">
        <f t="shared" si="444"/>
        <v>OCTUBRE 2017 / 15</v>
      </c>
      <c r="S1328" s="417"/>
      <c r="AP1328" s="547"/>
    </row>
    <row r="1329" spans="1:42" x14ac:dyDescent="0.25">
      <c r="A1329" s="586">
        <f t="shared" ref="A1329:B1329" si="458">A1328</f>
        <v>2017</v>
      </c>
      <c r="B1329" s="586" t="str">
        <f t="shared" si="458"/>
        <v>OCTUBRE</v>
      </c>
      <c r="C1329" s="586">
        <v>16</v>
      </c>
      <c r="D1329" s="586" t="str">
        <f t="shared" si="444"/>
        <v>OCTUBRE 2017 / 16</v>
      </c>
      <c r="S1329" s="417"/>
      <c r="AP1329" s="547"/>
    </row>
    <row r="1330" spans="1:42" x14ac:dyDescent="0.25">
      <c r="A1330" s="586">
        <f t="shared" ref="A1330:B1330" si="459">A1329</f>
        <v>2017</v>
      </c>
      <c r="B1330" s="586" t="str">
        <f t="shared" si="459"/>
        <v>OCTUBRE</v>
      </c>
      <c r="C1330" s="586">
        <v>17</v>
      </c>
      <c r="D1330" s="586" t="str">
        <f t="shared" si="444"/>
        <v>OCTUBRE 2017 / 17</v>
      </c>
      <c r="S1330" s="417"/>
      <c r="AP1330" s="547"/>
    </row>
    <row r="1331" spans="1:42" x14ac:dyDescent="0.25">
      <c r="A1331" s="586">
        <f t="shared" ref="A1331:B1331" si="460">A1330</f>
        <v>2017</v>
      </c>
      <c r="B1331" s="586" t="str">
        <f t="shared" si="460"/>
        <v>OCTUBRE</v>
      </c>
      <c r="C1331" s="586">
        <v>18</v>
      </c>
      <c r="D1331" s="586" t="str">
        <f t="shared" si="444"/>
        <v>OCTUBRE 2017 / 18</v>
      </c>
      <c r="S1331" s="417"/>
      <c r="AP1331" s="547"/>
    </row>
    <row r="1332" spans="1:42" x14ac:dyDescent="0.25">
      <c r="A1332" s="586">
        <f t="shared" ref="A1332:B1332" si="461">A1331</f>
        <v>2017</v>
      </c>
      <c r="B1332" s="586" t="str">
        <f t="shared" si="461"/>
        <v>OCTUBRE</v>
      </c>
      <c r="C1332" s="586">
        <v>19</v>
      </c>
      <c r="D1332" s="586" t="str">
        <f t="shared" si="444"/>
        <v>OCTUBRE 2017 / 19</v>
      </c>
      <c r="S1332" s="417"/>
      <c r="AP1332" s="547"/>
    </row>
    <row r="1333" spans="1:42" x14ac:dyDescent="0.25">
      <c r="A1333" s="586">
        <f t="shared" ref="A1333:B1333" si="462">A1332</f>
        <v>2017</v>
      </c>
      <c r="B1333" s="586" t="str">
        <f t="shared" si="462"/>
        <v>OCTUBRE</v>
      </c>
      <c r="C1333" s="586">
        <v>20</v>
      </c>
      <c r="D1333" s="586" t="str">
        <f t="shared" si="444"/>
        <v>OCTUBRE 2017 / 20</v>
      </c>
      <c r="S1333" s="417"/>
      <c r="AP1333" s="547"/>
    </row>
    <row r="1334" spans="1:42" x14ac:dyDescent="0.25">
      <c r="A1334" s="586">
        <f t="shared" ref="A1334:B1334" si="463">A1333</f>
        <v>2017</v>
      </c>
      <c r="B1334" s="586" t="str">
        <f t="shared" si="463"/>
        <v>OCTUBRE</v>
      </c>
      <c r="C1334" s="586">
        <v>21</v>
      </c>
      <c r="D1334" s="586" t="str">
        <f t="shared" si="444"/>
        <v>OCTUBRE 2017 / 21</v>
      </c>
      <c r="S1334" s="417"/>
      <c r="AP1334" s="547"/>
    </row>
    <row r="1335" spans="1:42" x14ac:dyDescent="0.25">
      <c r="A1335" s="586">
        <f t="shared" ref="A1335:B1335" si="464">A1334</f>
        <v>2017</v>
      </c>
      <c r="B1335" s="586" t="str">
        <f t="shared" si="464"/>
        <v>OCTUBRE</v>
      </c>
      <c r="C1335" s="586">
        <v>22</v>
      </c>
      <c r="D1335" s="586" t="str">
        <f t="shared" si="444"/>
        <v>OCTUBRE 2017 / 22</v>
      </c>
      <c r="S1335" s="417"/>
      <c r="AP1335" s="547"/>
    </row>
    <row r="1336" spans="1:42" x14ac:dyDescent="0.25">
      <c r="A1336" s="586">
        <f t="shared" ref="A1336:B1336" si="465">A1335</f>
        <v>2017</v>
      </c>
      <c r="B1336" s="586" t="str">
        <f t="shared" si="465"/>
        <v>OCTUBRE</v>
      </c>
      <c r="C1336" s="586">
        <v>23</v>
      </c>
      <c r="D1336" s="586" t="str">
        <f t="shared" si="444"/>
        <v>OCTUBRE 2017 / 23</v>
      </c>
      <c r="S1336" s="417"/>
      <c r="AP1336" s="547"/>
    </row>
    <row r="1337" spans="1:42" x14ac:dyDescent="0.25">
      <c r="A1337" s="586">
        <f t="shared" ref="A1337:B1337" si="466">A1336</f>
        <v>2017</v>
      </c>
      <c r="B1337" s="586" t="str">
        <f t="shared" si="466"/>
        <v>OCTUBRE</v>
      </c>
      <c r="C1337" s="586">
        <v>24</v>
      </c>
      <c r="D1337" s="586" t="str">
        <f t="shared" si="444"/>
        <v>OCTUBRE 2017 / 24</v>
      </c>
      <c r="S1337" s="417"/>
      <c r="AP1337" s="547"/>
    </row>
    <row r="1338" spans="1:42" x14ac:dyDescent="0.25">
      <c r="A1338" s="586">
        <f t="shared" ref="A1338:B1338" si="467">A1337</f>
        <v>2017</v>
      </c>
      <c r="B1338" s="586" t="str">
        <f t="shared" si="467"/>
        <v>OCTUBRE</v>
      </c>
      <c r="C1338" s="586">
        <v>25</v>
      </c>
      <c r="D1338" s="586" t="str">
        <f t="shared" si="444"/>
        <v>OCTUBRE 2017 / 25</v>
      </c>
      <c r="S1338" s="417"/>
      <c r="AP1338" s="547"/>
    </row>
    <row r="1339" spans="1:42" x14ac:dyDescent="0.25">
      <c r="A1339" s="586">
        <f t="shared" ref="A1339:B1339" si="468">A1338</f>
        <v>2017</v>
      </c>
      <c r="B1339" s="586" t="str">
        <f t="shared" si="468"/>
        <v>OCTUBRE</v>
      </c>
      <c r="C1339" s="586">
        <v>26</v>
      </c>
      <c r="D1339" s="586" t="str">
        <f t="shared" si="444"/>
        <v>OCTUBRE 2017 / 26</v>
      </c>
      <c r="S1339" s="417"/>
      <c r="AP1339" s="547"/>
    </row>
    <row r="1340" spans="1:42" x14ac:dyDescent="0.25">
      <c r="A1340" s="586">
        <f t="shared" ref="A1340:B1340" si="469">A1339</f>
        <v>2017</v>
      </c>
      <c r="B1340" s="586" t="str">
        <f t="shared" si="469"/>
        <v>OCTUBRE</v>
      </c>
      <c r="C1340" s="586">
        <v>27</v>
      </c>
      <c r="D1340" s="586" t="str">
        <f t="shared" si="444"/>
        <v>OCTUBRE 2017 / 27</v>
      </c>
      <c r="S1340" s="417"/>
      <c r="AP1340" s="547"/>
    </row>
    <row r="1341" spans="1:42" x14ac:dyDescent="0.25">
      <c r="A1341" s="586">
        <f t="shared" ref="A1341:B1341" si="470">A1340</f>
        <v>2017</v>
      </c>
      <c r="B1341" s="586" t="str">
        <f t="shared" si="470"/>
        <v>OCTUBRE</v>
      </c>
      <c r="C1341" s="586">
        <v>28</v>
      </c>
      <c r="D1341" s="586" t="str">
        <f t="shared" si="444"/>
        <v>OCTUBRE 2017 / 28</v>
      </c>
      <c r="S1341" s="417"/>
      <c r="AP1341" s="547"/>
    </row>
    <row r="1342" spans="1:42" x14ac:dyDescent="0.25">
      <c r="A1342" s="586">
        <f t="shared" ref="A1342:B1342" si="471">A1341</f>
        <v>2017</v>
      </c>
      <c r="B1342" s="586" t="str">
        <f t="shared" si="471"/>
        <v>OCTUBRE</v>
      </c>
      <c r="C1342" s="586">
        <v>29</v>
      </c>
      <c r="D1342" s="586" t="str">
        <f t="shared" si="444"/>
        <v>OCTUBRE 2017 / 29</v>
      </c>
      <c r="S1342" s="417"/>
      <c r="AP1342" s="547"/>
    </row>
    <row r="1343" spans="1:42" x14ac:dyDescent="0.25">
      <c r="A1343" s="586">
        <f t="shared" ref="A1343:B1343" si="472">A1342</f>
        <v>2017</v>
      </c>
      <c r="B1343" s="586" t="str">
        <f t="shared" si="472"/>
        <v>OCTUBRE</v>
      </c>
      <c r="C1343" s="586">
        <v>30</v>
      </c>
      <c r="D1343" s="586" t="str">
        <f t="shared" si="444"/>
        <v>OCTUBRE 2017 / 30</v>
      </c>
      <c r="S1343" s="417"/>
      <c r="AP1343" s="547"/>
    </row>
    <row r="1344" spans="1:42" x14ac:dyDescent="0.25">
      <c r="A1344" s="586">
        <f t="shared" ref="A1344:B1344" si="473">A1343</f>
        <v>2017</v>
      </c>
      <c r="B1344" s="586" t="str">
        <f t="shared" si="473"/>
        <v>OCTUBRE</v>
      </c>
      <c r="C1344" s="586">
        <v>31</v>
      </c>
      <c r="D1344" s="586" t="str">
        <f t="shared" si="444"/>
        <v>OCTUBRE 2017 / 31</v>
      </c>
      <c r="S1344" s="417"/>
      <c r="AP1344" s="547"/>
    </row>
    <row r="1345" spans="1:73" ht="15.75" x14ac:dyDescent="0.25">
      <c r="A1345" s="206"/>
      <c r="B1345" s="206"/>
      <c r="C1345" s="206"/>
      <c r="D1345" s="708" t="s">
        <v>228</v>
      </c>
      <c r="E1345" s="276" t="str">
        <f t="shared" ref="E1345:BP1345" si="474">IFERROR(AVERAGE(E1314:E1344),"")</f>
        <v/>
      </c>
      <c r="F1345" s="276" t="str">
        <f t="shared" si="474"/>
        <v/>
      </c>
      <c r="G1345" s="276" t="str">
        <f t="shared" si="474"/>
        <v/>
      </c>
      <c r="H1345" s="276" t="str">
        <f t="shared" si="474"/>
        <v/>
      </c>
      <c r="I1345" s="276" t="str">
        <f t="shared" si="474"/>
        <v/>
      </c>
      <c r="J1345" s="276" t="str">
        <f t="shared" si="474"/>
        <v/>
      </c>
      <c r="K1345" s="276" t="str">
        <f t="shared" si="474"/>
        <v/>
      </c>
      <c r="L1345" s="276" t="str">
        <f t="shared" si="474"/>
        <v/>
      </c>
      <c r="M1345" s="276" t="str">
        <f t="shared" si="474"/>
        <v/>
      </c>
      <c r="N1345" s="276" t="str">
        <f t="shared" si="474"/>
        <v/>
      </c>
      <c r="O1345" s="276" t="str">
        <f t="shared" si="474"/>
        <v/>
      </c>
      <c r="P1345" s="276" t="str">
        <f t="shared" si="474"/>
        <v/>
      </c>
      <c r="Q1345" s="276" t="str">
        <f t="shared" si="474"/>
        <v/>
      </c>
      <c r="R1345" s="276" t="str">
        <f t="shared" si="474"/>
        <v/>
      </c>
      <c r="S1345" s="420" t="str">
        <f t="shared" si="474"/>
        <v/>
      </c>
      <c r="T1345" s="276" t="str">
        <f t="shared" si="474"/>
        <v/>
      </c>
      <c r="U1345" s="276" t="str">
        <f t="shared" si="474"/>
        <v/>
      </c>
      <c r="V1345" s="276" t="str">
        <f t="shared" si="474"/>
        <v/>
      </c>
      <c r="W1345" s="276" t="str">
        <f t="shared" si="474"/>
        <v/>
      </c>
      <c r="X1345" s="276" t="str">
        <f t="shared" si="474"/>
        <v/>
      </c>
      <c r="Y1345" s="276" t="str">
        <f t="shared" si="474"/>
        <v/>
      </c>
      <c r="Z1345" s="276" t="str">
        <f t="shared" si="474"/>
        <v/>
      </c>
      <c r="AA1345" s="276" t="str">
        <f t="shared" si="474"/>
        <v/>
      </c>
      <c r="AB1345" s="276" t="str">
        <f t="shared" si="474"/>
        <v/>
      </c>
      <c r="AC1345" s="276" t="str">
        <f t="shared" si="474"/>
        <v/>
      </c>
      <c r="AD1345" s="276" t="str">
        <f t="shared" si="474"/>
        <v/>
      </c>
      <c r="AE1345" s="276" t="str">
        <f t="shared" si="474"/>
        <v/>
      </c>
      <c r="AF1345" s="276" t="str">
        <f t="shared" si="474"/>
        <v/>
      </c>
      <c r="AG1345" s="276" t="str">
        <f t="shared" si="474"/>
        <v/>
      </c>
      <c r="AH1345" s="276" t="str">
        <f t="shared" si="474"/>
        <v/>
      </c>
      <c r="AI1345" s="276" t="str">
        <f t="shared" si="474"/>
        <v/>
      </c>
      <c r="AJ1345" s="276" t="str">
        <f t="shared" si="474"/>
        <v/>
      </c>
      <c r="AK1345" s="276" t="str">
        <f t="shared" si="474"/>
        <v/>
      </c>
      <c r="AL1345" s="276" t="str">
        <f t="shared" si="474"/>
        <v/>
      </c>
      <c r="AM1345" s="276" t="str">
        <f t="shared" si="474"/>
        <v/>
      </c>
      <c r="AN1345" s="276" t="str">
        <f t="shared" si="474"/>
        <v/>
      </c>
      <c r="AO1345" s="276" t="str">
        <f t="shared" si="474"/>
        <v/>
      </c>
      <c r="AP1345" s="413" t="str">
        <f t="shared" si="474"/>
        <v/>
      </c>
      <c r="AQ1345" s="276" t="str">
        <f t="shared" si="474"/>
        <v/>
      </c>
      <c r="AR1345" s="276" t="str">
        <f t="shared" si="474"/>
        <v/>
      </c>
      <c r="AS1345" s="276" t="str">
        <f t="shared" si="474"/>
        <v/>
      </c>
      <c r="AT1345" s="276" t="str">
        <f t="shared" si="474"/>
        <v/>
      </c>
      <c r="AU1345" s="276" t="str">
        <f t="shared" si="474"/>
        <v/>
      </c>
      <c r="AV1345" s="276" t="str">
        <f t="shared" si="474"/>
        <v/>
      </c>
      <c r="AW1345" s="276" t="str">
        <f t="shared" si="474"/>
        <v/>
      </c>
      <c r="AX1345" s="276" t="str">
        <f t="shared" si="474"/>
        <v/>
      </c>
      <c r="AY1345" s="276" t="str">
        <f t="shared" si="474"/>
        <v/>
      </c>
      <c r="AZ1345" s="276" t="str">
        <f t="shared" si="474"/>
        <v/>
      </c>
      <c r="BA1345" s="276" t="str">
        <f t="shared" si="474"/>
        <v/>
      </c>
      <c r="BB1345" s="276" t="str">
        <f t="shared" si="474"/>
        <v/>
      </c>
      <c r="BC1345" s="276" t="str">
        <f t="shared" si="474"/>
        <v/>
      </c>
      <c r="BD1345" s="276" t="str">
        <f t="shared" si="474"/>
        <v/>
      </c>
      <c r="BE1345" s="276" t="str">
        <f t="shared" si="474"/>
        <v/>
      </c>
      <c r="BF1345" s="276" t="str">
        <f t="shared" si="474"/>
        <v/>
      </c>
      <c r="BG1345" s="276" t="str">
        <f t="shared" si="474"/>
        <v/>
      </c>
      <c r="BH1345" s="276" t="str">
        <f t="shared" si="474"/>
        <v/>
      </c>
      <c r="BI1345" s="276" t="str">
        <f t="shared" si="474"/>
        <v/>
      </c>
      <c r="BJ1345" s="276" t="str">
        <f t="shared" si="474"/>
        <v/>
      </c>
      <c r="BK1345" s="276" t="str">
        <f t="shared" si="474"/>
        <v/>
      </c>
      <c r="BL1345" s="276" t="str">
        <f t="shared" si="474"/>
        <v/>
      </c>
      <c r="BM1345" s="276" t="str">
        <f t="shared" si="474"/>
        <v/>
      </c>
      <c r="BN1345" s="426" t="str">
        <f t="shared" si="474"/>
        <v/>
      </c>
      <c r="BO1345" s="276" t="str">
        <f t="shared" si="474"/>
        <v/>
      </c>
      <c r="BP1345" s="276" t="str">
        <f t="shared" si="474"/>
        <v/>
      </c>
      <c r="BQ1345" s="276" t="str">
        <f t="shared" ref="BQ1345:BU1345" si="475">IFERROR(AVERAGE(BQ1314:BQ1344),"")</f>
        <v/>
      </c>
      <c r="BR1345" s="276" t="str">
        <f t="shared" si="475"/>
        <v/>
      </c>
      <c r="BS1345" s="276" t="str">
        <f t="shared" si="475"/>
        <v/>
      </c>
      <c r="BT1345" s="276" t="str">
        <f t="shared" si="475"/>
        <v/>
      </c>
      <c r="BU1345" s="276" t="str">
        <f t="shared" si="475"/>
        <v/>
      </c>
    </row>
    <row r="1346" spans="1:73" x14ac:dyDescent="0.25">
      <c r="A1346" s="586">
        <v>2017</v>
      </c>
      <c r="B1346" s="586" t="s">
        <v>237</v>
      </c>
      <c r="C1346" s="586">
        <v>1</v>
      </c>
      <c r="D1346" s="586" t="str">
        <f t="shared" ref="D1346:D1376" si="476">B1346&amp;" "&amp;A1346&amp;" / "&amp;C1346</f>
        <v>NOVIEMBRE 2017 / 1</v>
      </c>
      <c r="S1346" s="417"/>
      <c r="AP1346" s="547"/>
    </row>
    <row r="1347" spans="1:73" x14ac:dyDescent="0.25">
      <c r="A1347" s="586">
        <f>A1346</f>
        <v>2017</v>
      </c>
      <c r="B1347" s="586" t="str">
        <f>B1346</f>
        <v>NOVIEMBRE</v>
      </c>
      <c r="C1347" s="586">
        <v>2</v>
      </c>
      <c r="D1347" s="586" t="str">
        <f t="shared" si="476"/>
        <v>NOVIEMBRE 2017 / 2</v>
      </c>
      <c r="S1347" s="417"/>
      <c r="AP1347" s="547"/>
    </row>
    <row r="1348" spans="1:73" x14ac:dyDescent="0.25">
      <c r="A1348" s="586">
        <f t="shared" ref="A1348:B1348" si="477">A1347</f>
        <v>2017</v>
      </c>
      <c r="B1348" s="586" t="str">
        <f t="shared" si="477"/>
        <v>NOVIEMBRE</v>
      </c>
      <c r="C1348" s="586">
        <v>3</v>
      </c>
      <c r="D1348" s="586" t="str">
        <f t="shared" si="476"/>
        <v>NOVIEMBRE 2017 / 3</v>
      </c>
      <c r="S1348" s="417"/>
      <c r="AP1348" s="547"/>
    </row>
    <row r="1349" spans="1:73" x14ac:dyDescent="0.25">
      <c r="A1349" s="586">
        <f t="shared" ref="A1349:B1349" si="478">A1348</f>
        <v>2017</v>
      </c>
      <c r="B1349" s="586" t="str">
        <f t="shared" si="478"/>
        <v>NOVIEMBRE</v>
      </c>
      <c r="C1349" s="586">
        <v>4</v>
      </c>
      <c r="D1349" s="586" t="str">
        <f t="shared" si="476"/>
        <v>NOVIEMBRE 2017 / 4</v>
      </c>
      <c r="S1349" s="417"/>
      <c r="AP1349" s="547"/>
    </row>
    <row r="1350" spans="1:73" x14ac:dyDescent="0.25">
      <c r="A1350" s="586">
        <f t="shared" ref="A1350:B1350" si="479">A1349</f>
        <v>2017</v>
      </c>
      <c r="B1350" s="586" t="str">
        <f t="shared" si="479"/>
        <v>NOVIEMBRE</v>
      </c>
      <c r="C1350" s="586">
        <v>5</v>
      </c>
      <c r="D1350" s="586" t="str">
        <f t="shared" si="476"/>
        <v>NOVIEMBRE 2017 / 5</v>
      </c>
      <c r="S1350" s="417"/>
      <c r="AP1350" s="547"/>
    </row>
    <row r="1351" spans="1:73" x14ac:dyDescent="0.25">
      <c r="A1351" s="586">
        <f t="shared" ref="A1351:B1351" si="480">A1350</f>
        <v>2017</v>
      </c>
      <c r="B1351" s="586" t="str">
        <f t="shared" si="480"/>
        <v>NOVIEMBRE</v>
      </c>
      <c r="C1351" s="586">
        <v>6</v>
      </c>
      <c r="D1351" s="586" t="str">
        <f t="shared" si="476"/>
        <v>NOVIEMBRE 2017 / 6</v>
      </c>
      <c r="S1351" s="417"/>
      <c r="AP1351" s="547"/>
    </row>
    <row r="1352" spans="1:73" x14ac:dyDescent="0.25">
      <c r="A1352" s="586">
        <f t="shared" ref="A1352:B1352" si="481">A1351</f>
        <v>2017</v>
      </c>
      <c r="B1352" s="586" t="str">
        <f t="shared" si="481"/>
        <v>NOVIEMBRE</v>
      </c>
      <c r="C1352" s="586">
        <v>7</v>
      </c>
      <c r="D1352" s="586" t="str">
        <f t="shared" si="476"/>
        <v>NOVIEMBRE 2017 / 7</v>
      </c>
      <c r="S1352" s="417"/>
      <c r="AP1352" s="547"/>
    </row>
    <row r="1353" spans="1:73" x14ac:dyDescent="0.25">
      <c r="A1353" s="586">
        <f t="shared" ref="A1353:B1353" si="482">A1352</f>
        <v>2017</v>
      </c>
      <c r="B1353" s="586" t="str">
        <f t="shared" si="482"/>
        <v>NOVIEMBRE</v>
      </c>
      <c r="C1353" s="586">
        <v>8</v>
      </c>
      <c r="D1353" s="586" t="str">
        <f t="shared" si="476"/>
        <v>NOVIEMBRE 2017 / 8</v>
      </c>
      <c r="S1353" s="417"/>
      <c r="AP1353" s="547"/>
    </row>
    <row r="1354" spans="1:73" x14ac:dyDescent="0.25">
      <c r="A1354" s="586">
        <f t="shared" ref="A1354:B1354" si="483">A1353</f>
        <v>2017</v>
      </c>
      <c r="B1354" s="586" t="str">
        <f t="shared" si="483"/>
        <v>NOVIEMBRE</v>
      </c>
      <c r="C1354" s="586">
        <v>9</v>
      </c>
      <c r="D1354" s="586" t="str">
        <f t="shared" si="476"/>
        <v>NOVIEMBRE 2017 / 9</v>
      </c>
      <c r="S1354" s="417"/>
      <c r="AP1354" s="547"/>
    </row>
    <row r="1355" spans="1:73" x14ac:dyDescent="0.25">
      <c r="A1355" s="586">
        <f t="shared" ref="A1355:B1355" si="484">A1354</f>
        <v>2017</v>
      </c>
      <c r="B1355" s="586" t="str">
        <f t="shared" si="484"/>
        <v>NOVIEMBRE</v>
      </c>
      <c r="C1355" s="586">
        <v>10</v>
      </c>
      <c r="D1355" s="586" t="str">
        <f t="shared" si="476"/>
        <v>NOVIEMBRE 2017 / 10</v>
      </c>
      <c r="S1355" s="417"/>
      <c r="AP1355" s="547"/>
    </row>
    <row r="1356" spans="1:73" x14ac:dyDescent="0.25">
      <c r="A1356" s="586">
        <f t="shared" ref="A1356:B1356" si="485">A1355</f>
        <v>2017</v>
      </c>
      <c r="B1356" s="586" t="str">
        <f t="shared" si="485"/>
        <v>NOVIEMBRE</v>
      </c>
      <c r="C1356" s="586">
        <v>11</v>
      </c>
      <c r="D1356" s="586" t="str">
        <f t="shared" si="476"/>
        <v>NOVIEMBRE 2017 / 11</v>
      </c>
      <c r="S1356" s="417"/>
      <c r="AP1356" s="547"/>
    </row>
    <row r="1357" spans="1:73" x14ac:dyDescent="0.25">
      <c r="A1357" s="586">
        <f t="shared" ref="A1357:B1357" si="486">A1356</f>
        <v>2017</v>
      </c>
      <c r="B1357" s="586" t="str">
        <f t="shared" si="486"/>
        <v>NOVIEMBRE</v>
      </c>
      <c r="C1357" s="586">
        <v>12</v>
      </c>
      <c r="D1357" s="586" t="str">
        <f t="shared" si="476"/>
        <v>NOVIEMBRE 2017 / 12</v>
      </c>
      <c r="S1357" s="417"/>
      <c r="AP1357" s="547"/>
    </row>
    <row r="1358" spans="1:73" x14ac:dyDescent="0.25">
      <c r="A1358" s="586">
        <f t="shared" ref="A1358:B1358" si="487">A1357</f>
        <v>2017</v>
      </c>
      <c r="B1358" s="586" t="str">
        <f t="shared" si="487"/>
        <v>NOVIEMBRE</v>
      </c>
      <c r="C1358" s="586">
        <v>13</v>
      </c>
      <c r="D1358" s="586" t="str">
        <f t="shared" si="476"/>
        <v>NOVIEMBRE 2017 / 13</v>
      </c>
      <c r="S1358" s="417"/>
      <c r="AP1358" s="547"/>
    </row>
    <row r="1359" spans="1:73" x14ac:dyDescent="0.25">
      <c r="A1359" s="586">
        <f t="shared" ref="A1359:B1359" si="488">A1358</f>
        <v>2017</v>
      </c>
      <c r="B1359" s="586" t="str">
        <f t="shared" si="488"/>
        <v>NOVIEMBRE</v>
      </c>
      <c r="C1359" s="586">
        <v>14</v>
      </c>
      <c r="D1359" s="586" t="str">
        <f t="shared" si="476"/>
        <v>NOVIEMBRE 2017 / 14</v>
      </c>
      <c r="S1359" s="417"/>
      <c r="AP1359" s="547"/>
    </row>
    <row r="1360" spans="1:73" x14ac:dyDescent="0.25">
      <c r="A1360" s="586">
        <f t="shared" ref="A1360:B1360" si="489">A1359</f>
        <v>2017</v>
      </c>
      <c r="B1360" s="586" t="str">
        <f t="shared" si="489"/>
        <v>NOVIEMBRE</v>
      </c>
      <c r="C1360" s="586">
        <v>15</v>
      </c>
      <c r="D1360" s="586" t="str">
        <f t="shared" si="476"/>
        <v>NOVIEMBRE 2017 / 15</v>
      </c>
      <c r="S1360" s="417"/>
      <c r="AP1360" s="547"/>
    </row>
    <row r="1361" spans="1:42" x14ac:dyDescent="0.25">
      <c r="A1361" s="586">
        <f t="shared" ref="A1361:B1361" si="490">A1360</f>
        <v>2017</v>
      </c>
      <c r="B1361" s="586" t="str">
        <f t="shared" si="490"/>
        <v>NOVIEMBRE</v>
      </c>
      <c r="C1361" s="586">
        <v>16</v>
      </c>
      <c r="D1361" s="586" t="str">
        <f t="shared" si="476"/>
        <v>NOVIEMBRE 2017 / 16</v>
      </c>
      <c r="S1361" s="417"/>
      <c r="AP1361" s="547"/>
    </row>
    <row r="1362" spans="1:42" x14ac:dyDescent="0.25">
      <c r="A1362" s="586">
        <f t="shared" ref="A1362:B1362" si="491">A1361</f>
        <v>2017</v>
      </c>
      <c r="B1362" s="586" t="str">
        <f t="shared" si="491"/>
        <v>NOVIEMBRE</v>
      </c>
      <c r="C1362" s="586">
        <v>17</v>
      </c>
      <c r="D1362" s="586" t="str">
        <f t="shared" si="476"/>
        <v>NOVIEMBRE 2017 / 17</v>
      </c>
      <c r="S1362" s="417"/>
      <c r="AP1362" s="547"/>
    </row>
    <row r="1363" spans="1:42" x14ac:dyDescent="0.25">
      <c r="A1363" s="586">
        <f t="shared" ref="A1363:B1363" si="492">A1362</f>
        <v>2017</v>
      </c>
      <c r="B1363" s="586" t="str">
        <f t="shared" si="492"/>
        <v>NOVIEMBRE</v>
      </c>
      <c r="C1363" s="586">
        <v>18</v>
      </c>
      <c r="D1363" s="586" t="str">
        <f t="shared" si="476"/>
        <v>NOVIEMBRE 2017 / 18</v>
      </c>
      <c r="S1363" s="417"/>
      <c r="AP1363" s="547"/>
    </row>
    <row r="1364" spans="1:42" x14ac:dyDescent="0.25">
      <c r="A1364" s="586">
        <f t="shared" ref="A1364:B1364" si="493">A1363</f>
        <v>2017</v>
      </c>
      <c r="B1364" s="586" t="str">
        <f t="shared" si="493"/>
        <v>NOVIEMBRE</v>
      </c>
      <c r="C1364" s="586">
        <v>19</v>
      </c>
      <c r="D1364" s="586" t="str">
        <f t="shared" si="476"/>
        <v>NOVIEMBRE 2017 / 19</v>
      </c>
      <c r="S1364" s="417"/>
      <c r="AP1364" s="547"/>
    </row>
    <row r="1365" spans="1:42" x14ac:dyDescent="0.25">
      <c r="A1365" s="586">
        <f t="shared" ref="A1365:B1365" si="494">A1364</f>
        <v>2017</v>
      </c>
      <c r="B1365" s="586" t="str">
        <f t="shared" si="494"/>
        <v>NOVIEMBRE</v>
      </c>
      <c r="C1365" s="586">
        <v>20</v>
      </c>
      <c r="D1365" s="586" t="str">
        <f t="shared" si="476"/>
        <v>NOVIEMBRE 2017 / 20</v>
      </c>
      <c r="S1365" s="417"/>
      <c r="AP1365" s="547"/>
    </row>
    <row r="1366" spans="1:42" x14ac:dyDescent="0.25">
      <c r="A1366" s="586">
        <f t="shared" ref="A1366:B1366" si="495">A1365</f>
        <v>2017</v>
      </c>
      <c r="B1366" s="586" t="str">
        <f t="shared" si="495"/>
        <v>NOVIEMBRE</v>
      </c>
      <c r="C1366" s="586">
        <v>21</v>
      </c>
      <c r="D1366" s="586" t="str">
        <f t="shared" si="476"/>
        <v>NOVIEMBRE 2017 / 21</v>
      </c>
      <c r="S1366" s="417"/>
      <c r="AP1366" s="547"/>
    </row>
    <row r="1367" spans="1:42" x14ac:dyDescent="0.25">
      <c r="A1367" s="586">
        <f t="shared" ref="A1367:B1367" si="496">A1366</f>
        <v>2017</v>
      </c>
      <c r="B1367" s="586" t="str">
        <f t="shared" si="496"/>
        <v>NOVIEMBRE</v>
      </c>
      <c r="C1367" s="586">
        <v>22</v>
      </c>
      <c r="D1367" s="586" t="str">
        <f t="shared" si="476"/>
        <v>NOVIEMBRE 2017 / 22</v>
      </c>
      <c r="S1367" s="417"/>
      <c r="AP1367" s="547"/>
    </row>
    <row r="1368" spans="1:42" x14ac:dyDescent="0.25">
      <c r="A1368" s="586">
        <f t="shared" ref="A1368:B1368" si="497">A1367</f>
        <v>2017</v>
      </c>
      <c r="B1368" s="586" t="str">
        <f t="shared" si="497"/>
        <v>NOVIEMBRE</v>
      </c>
      <c r="C1368" s="586">
        <v>23</v>
      </c>
      <c r="D1368" s="586" t="str">
        <f t="shared" si="476"/>
        <v>NOVIEMBRE 2017 / 23</v>
      </c>
      <c r="S1368" s="417"/>
      <c r="AP1368" s="547"/>
    </row>
    <row r="1369" spans="1:42" x14ac:dyDescent="0.25">
      <c r="A1369" s="586">
        <f t="shared" ref="A1369:B1369" si="498">A1368</f>
        <v>2017</v>
      </c>
      <c r="B1369" s="586" t="str">
        <f t="shared" si="498"/>
        <v>NOVIEMBRE</v>
      </c>
      <c r="C1369" s="586">
        <v>24</v>
      </c>
      <c r="D1369" s="586" t="str">
        <f t="shared" si="476"/>
        <v>NOVIEMBRE 2017 / 24</v>
      </c>
      <c r="S1369" s="417"/>
      <c r="AP1369" s="547"/>
    </row>
    <row r="1370" spans="1:42" x14ac:dyDescent="0.25">
      <c r="A1370" s="586">
        <f t="shared" ref="A1370:B1370" si="499">A1369</f>
        <v>2017</v>
      </c>
      <c r="B1370" s="586" t="str">
        <f t="shared" si="499"/>
        <v>NOVIEMBRE</v>
      </c>
      <c r="C1370" s="586">
        <v>25</v>
      </c>
      <c r="D1370" s="586" t="str">
        <f t="shared" si="476"/>
        <v>NOVIEMBRE 2017 / 25</v>
      </c>
      <c r="S1370" s="417"/>
      <c r="AP1370" s="547"/>
    </row>
    <row r="1371" spans="1:42" x14ac:dyDescent="0.25">
      <c r="A1371" s="586">
        <f t="shared" ref="A1371:B1371" si="500">A1370</f>
        <v>2017</v>
      </c>
      <c r="B1371" s="586" t="str">
        <f t="shared" si="500"/>
        <v>NOVIEMBRE</v>
      </c>
      <c r="C1371" s="586">
        <v>26</v>
      </c>
      <c r="D1371" s="586" t="str">
        <f t="shared" si="476"/>
        <v>NOVIEMBRE 2017 / 26</v>
      </c>
      <c r="S1371" s="417"/>
      <c r="AP1371" s="547"/>
    </row>
    <row r="1372" spans="1:42" x14ac:dyDescent="0.25">
      <c r="A1372" s="586">
        <f t="shared" ref="A1372:B1372" si="501">A1371</f>
        <v>2017</v>
      </c>
      <c r="B1372" s="586" t="str">
        <f t="shared" si="501"/>
        <v>NOVIEMBRE</v>
      </c>
      <c r="C1372" s="586">
        <v>27</v>
      </c>
      <c r="D1372" s="586" t="str">
        <f t="shared" si="476"/>
        <v>NOVIEMBRE 2017 / 27</v>
      </c>
      <c r="S1372" s="417"/>
      <c r="AP1372" s="547"/>
    </row>
    <row r="1373" spans="1:42" x14ac:dyDescent="0.25">
      <c r="A1373" s="586">
        <f t="shared" ref="A1373:B1373" si="502">A1372</f>
        <v>2017</v>
      </c>
      <c r="B1373" s="586" t="str">
        <f t="shared" si="502"/>
        <v>NOVIEMBRE</v>
      </c>
      <c r="C1373" s="586">
        <v>28</v>
      </c>
      <c r="D1373" s="586" t="str">
        <f t="shared" si="476"/>
        <v>NOVIEMBRE 2017 / 28</v>
      </c>
      <c r="S1373" s="417"/>
      <c r="AP1373" s="547"/>
    </row>
    <row r="1374" spans="1:42" x14ac:dyDescent="0.25">
      <c r="A1374" s="586">
        <f t="shared" ref="A1374:B1374" si="503">A1373</f>
        <v>2017</v>
      </c>
      <c r="B1374" s="586" t="str">
        <f t="shared" si="503"/>
        <v>NOVIEMBRE</v>
      </c>
      <c r="C1374" s="586">
        <v>29</v>
      </c>
      <c r="D1374" s="586" t="str">
        <f t="shared" si="476"/>
        <v>NOVIEMBRE 2017 / 29</v>
      </c>
      <c r="S1374" s="417"/>
      <c r="AP1374" s="547"/>
    </row>
    <row r="1375" spans="1:42" x14ac:dyDescent="0.25">
      <c r="A1375" s="586">
        <f t="shared" ref="A1375:B1375" si="504">A1374</f>
        <v>2017</v>
      </c>
      <c r="B1375" s="586" t="str">
        <f t="shared" si="504"/>
        <v>NOVIEMBRE</v>
      </c>
      <c r="C1375" s="586">
        <v>30</v>
      </c>
      <c r="D1375" s="586" t="str">
        <f t="shared" si="476"/>
        <v>NOVIEMBRE 2017 / 30</v>
      </c>
      <c r="S1375" s="417"/>
      <c r="AP1375" s="547"/>
    </row>
    <row r="1376" spans="1:42" x14ac:dyDescent="0.25">
      <c r="A1376" s="586">
        <f t="shared" ref="A1376:B1376" si="505">A1375</f>
        <v>2017</v>
      </c>
      <c r="B1376" s="586" t="str">
        <f t="shared" si="505"/>
        <v>NOVIEMBRE</v>
      </c>
      <c r="C1376" s="586">
        <v>31</v>
      </c>
      <c r="D1376" s="586" t="str">
        <f t="shared" si="476"/>
        <v>NOVIEMBRE 2017 / 31</v>
      </c>
      <c r="S1376" s="417"/>
      <c r="AP1376" s="547"/>
    </row>
    <row r="1377" spans="1:73" ht="15.75" x14ac:dyDescent="0.25">
      <c r="A1377" s="206"/>
      <c r="B1377" s="206"/>
      <c r="C1377" s="206"/>
      <c r="D1377" s="708" t="s">
        <v>228</v>
      </c>
      <c r="E1377" s="276" t="str">
        <f t="shared" ref="E1377:BP1377" si="506">IFERROR(AVERAGE(E1346:E1376),"")</f>
        <v/>
      </c>
      <c r="F1377" s="276" t="str">
        <f t="shared" si="506"/>
        <v/>
      </c>
      <c r="G1377" s="276" t="str">
        <f t="shared" si="506"/>
        <v/>
      </c>
      <c r="H1377" s="276" t="str">
        <f t="shared" si="506"/>
        <v/>
      </c>
      <c r="I1377" s="276" t="str">
        <f t="shared" si="506"/>
        <v/>
      </c>
      <c r="J1377" s="276" t="str">
        <f t="shared" si="506"/>
        <v/>
      </c>
      <c r="K1377" s="276" t="str">
        <f t="shared" si="506"/>
        <v/>
      </c>
      <c r="L1377" s="276" t="str">
        <f t="shared" si="506"/>
        <v/>
      </c>
      <c r="M1377" s="276" t="str">
        <f t="shared" si="506"/>
        <v/>
      </c>
      <c r="N1377" s="276" t="str">
        <f t="shared" si="506"/>
        <v/>
      </c>
      <c r="O1377" s="276" t="str">
        <f t="shared" si="506"/>
        <v/>
      </c>
      <c r="P1377" s="276" t="str">
        <f t="shared" si="506"/>
        <v/>
      </c>
      <c r="Q1377" s="276" t="str">
        <f t="shared" si="506"/>
        <v/>
      </c>
      <c r="R1377" s="276" t="str">
        <f t="shared" si="506"/>
        <v/>
      </c>
      <c r="S1377" s="420" t="str">
        <f t="shared" si="506"/>
        <v/>
      </c>
      <c r="T1377" s="276" t="str">
        <f t="shared" si="506"/>
        <v/>
      </c>
      <c r="U1377" s="276" t="str">
        <f t="shared" si="506"/>
        <v/>
      </c>
      <c r="V1377" s="276" t="str">
        <f t="shared" si="506"/>
        <v/>
      </c>
      <c r="W1377" s="276" t="str">
        <f t="shared" si="506"/>
        <v/>
      </c>
      <c r="X1377" s="276" t="str">
        <f t="shared" si="506"/>
        <v/>
      </c>
      <c r="Y1377" s="276" t="str">
        <f t="shared" si="506"/>
        <v/>
      </c>
      <c r="Z1377" s="276" t="str">
        <f t="shared" si="506"/>
        <v/>
      </c>
      <c r="AA1377" s="276" t="str">
        <f t="shared" si="506"/>
        <v/>
      </c>
      <c r="AB1377" s="276" t="str">
        <f t="shared" si="506"/>
        <v/>
      </c>
      <c r="AC1377" s="276" t="str">
        <f t="shared" si="506"/>
        <v/>
      </c>
      <c r="AD1377" s="276" t="str">
        <f t="shared" si="506"/>
        <v/>
      </c>
      <c r="AE1377" s="276" t="str">
        <f t="shared" si="506"/>
        <v/>
      </c>
      <c r="AF1377" s="276" t="str">
        <f t="shared" si="506"/>
        <v/>
      </c>
      <c r="AG1377" s="276" t="str">
        <f t="shared" si="506"/>
        <v/>
      </c>
      <c r="AH1377" s="276" t="str">
        <f t="shared" si="506"/>
        <v/>
      </c>
      <c r="AI1377" s="276" t="str">
        <f t="shared" si="506"/>
        <v/>
      </c>
      <c r="AJ1377" s="276" t="str">
        <f t="shared" si="506"/>
        <v/>
      </c>
      <c r="AK1377" s="276" t="str">
        <f t="shared" si="506"/>
        <v/>
      </c>
      <c r="AL1377" s="276" t="str">
        <f t="shared" si="506"/>
        <v/>
      </c>
      <c r="AM1377" s="276" t="str">
        <f t="shared" si="506"/>
        <v/>
      </c>
      <c r="AN1377" s="276" t="str">
        <f t="shared" si="506"/>
        <v/>
      </c>
      <c r="AO1377" s="276" t="str">
        <f t="shared" si="506"/>
        <v/>
      </c>
      <c r="AP1377" s="413" t="str">
        <f t="shared" si="506"/>
        <v/>
      </c>
      <c r="AQ1377" s="276" t="str">
        <f t="shared" si="506"/>
        <v/>
      </c>
      <c r="AR1377" s="276" t="str">
        <f t="shared" si="506"/>
        <v/>
      </c>
      <c r="AS1377" s="276" t="str">
        <f t="shared" si="506"/>
        <v/>
      </c>
      <c r="AT1377" s="276" t="str">
        <f t="shared" si="506"/>
        <v/>
      </c>
      <c r="AU1377" s="276" t="str">
        <f t="shared" si="506"/>
        <v/>
      </c>
      <c r="AV1377" s="276" t="str">
        <f t="shared" si="506"/>
        <v/>
      </c>
      <c r="AW1377" s="276" t="str">
        <f t="shared" si="506"/>
        <v/>
      </c>
      <c r="AX1377" s="276" t="str">
        <f t="shared" si="506"/>
        <v/>
      </c>
      <c r="AY1377" s="276" t="str">
        <f t="shared" si="506"/>
        <v/>
      </c>
      <c r="AZ1377" s="276" t="str">
        <f t="shared" si="506"/>
        <v/>
      </c>
      <c r="BA1377" s="276" t="str">
        <f t="shared" si="506"/>
        <v/>
      </c>
      <c r="BB1377" s="276" t="str">
        <f t="shared" si="506"/>
        <v/>
      </c>
      <c r="BC1377" s="276" t="str">
        <f t="shared" si="506"/>
        <v/>
      </c>
      <c r="BD1377" s="276" t="str">
        <f t="shared" si="506"/>
        <v/>
      </c>
      <c r="BE1377" s="276" t="str">
        <f t="shared" si="506"/>
        <v/>
      </c>
      <c r="BF1377" s="276" t="str">
        <f t="shared" si="506"/>
        <v/>
      </c>
      <c r="BG1377" s="276" t="str">
        <f t="shared" si="506"/>
        <v/>
      </c>
      <c r="BH1377" s="276" t="str">
        <f t="shared" si="506"/>
        <v/>
      </c>
      <c r="BI1377" s="276" t="str">
        <f t="shared" si="506"/>
        <v/>
      </c>
      <c r="BJ1377" s="276" t="str">
        <f t="shared" si="506"/>
        <v/>
      </c>
      <c r="BK1377" s="276" t="str">
        <f t="shared" si="506"/>
        <v/>
      </c>
      <c r="BL1377" s="276" t="str">
        <f t="shared" si="506"/>
        <v/>
      </c>
      <c r="BM1377" s="276" t="str">
        <f t="shared" si="506"/>
        <v/>
      </c>
      <c r="BN1377" s="426" t="str">
        <f t="shared" si="506"/>
        <v/>
      </c>
      <c r="BO1377" s="276" t="str">
        <f t="shared" si="506"/>
        <v/>
      </c>
      <c r="BP1377" s="276" t="str">
        <f t="shared" si="506"/>
        <v/>
      </c>
      <c r="BQ1377" s="276" t="str">
        <f t="shared" ref="BQ1377:BU1377" si="507">IFERROR(AVERAGE(BQ1346:BQ1376),"")</f>
        <v/>
      </c>
      <c r="BR1377" s="276" t="str">
        <f t="shared" si="507"/>
        <v/>
      </c>
      <c r="BS1377" s="276" t="str">
        <f t="shared" si="507"/>
        <v/>
      </c>
      <c r="BT1377" s="276" t="str">
        <f t="shared" si="507"/>
        <v/>
      </c>
      <c r="BU1377" s="276" t="str">
        <f t="shared" si="507"/>
        <v/>
      </c>
    </row>
    <row r="1378" spans="1:73" x14ac:dyDescent="0.25">
      <c r="A1378" s="586">
        <v>2017</v>
      </c>
      <c r="B1378" s="586" t="s">
        <v>238</v>
      </c>
      <c r="C1378" s="586">
        <v>1</v>
      </c>
      <c r="D1378" s="586" t="str">
        <f t="shared" ref="D1378:D1408" si="508">B1378&amp;" "&amp;A1378&amp;" / "&amp;C1378</f>
        <v>DICIEMBRE 2017 / 1</v>
      </c>
      <c r="S1378" s="417"/>
      <c r="AP1378" s="547"/>
    </row>
    <row r="1379" spans="1:73" x14ac:dyDescent="0.25">
      <c r="A1379" s="586">
        <f>A1378</f>
        <v>2017</v>
      </c>
      <c r="B1379" s="586" t="str">
        <f>B1378</f>
        <v>DICIEMBRE</v>
      </c>
      <c r="C1379" s="586">
        <v>2</v>
      </c>
      <c r="D1379" s="586" t="str">
        <f t="shared" si="508"/>
        <v>DICIEMBRE 2017 / 2</v>
      </c>
      <c r="S1379" s="417"/>
      <c r="AP1379" s="547"/>
    </row>
    <row r="1380" spans="1:73" x14ac:dyDescent="0.25">
      <c r="A1380" s="586">
        <f t="shared" ref="A1380:B1380" si="509">A1379</f>
        <v>2017</v>
      </c>
      <c r="B1380" s="586" t="str">
        <f t="shared" si="509"/>
        <v>DICIEMBRE</v>
      </c>
      <c r="C1380" s="586">
        <v>3</v>
      </c>
      <c r="D1380" s="586" t="str">
        <f t="shared" si="508"/>
        <v>DICIEMBRE 2017 / 3</v>
      </c>
      <c r="S1380" s="417"/>
      <c r="AP1380" s="547"/>
    </row>
    <row r="1381" spans="1:73" x14ac:dyDescent="0.25">
      <c r="A1381" s="586">
        <f t="shared" ref="A1381:B1381" si="510">A1380</f>
        <v>2017</v>
      </c>
      <c r="B1381" s="586" t="str">
        <f t="shared" si="510"/>
        <v>DICIEMBRE</v>
      </c>
      <c r="C1381" s="586">
        <v>4</v>
      </c>
      <c r="D1381" s="586" t="str">
        <f t="shared" si="508"/>
        <v>DICIEMBRE 2017 / 4</v>
      </c>
      <c r="S1381" s="417"/>
      <c r="AP1381" s="547"/>
    </row>
    <row r="1382" spans="1:73" x14ac:dyDescent="0.25">
      <c r="A1382" s="586">
        <f t="shared" ref="A1382:B1382" si="511">A1381</f>
        <v>2017</v>
      </c>
      <c r="B1382" s="586" t="str">
        <f t="shared" si="511"/>
        <v>DICIEMBRE</v>
      </c>
      <c r="C1382" s="586">
        <v>5</v>
      </c>
      <c r="D1382" s="586" t="str">
        <f t="shared" si="508"/>
        <v>DICIEMBRE 2017 / 5</v>
      </c>
      <c r="S1382" s="417"/>
      <c r="AP1382" s="547"/>
    </row>
    <row r="1383" spans="1:73" x14ac:dyDescent="0.25">
      <c r="A1383" s="586">
        <f t="shared" ref="A1383:B1383" si="512">A1382</f>
        <v>2017</v>
      </c>
      <c r="B1383" s="586" t="str">
        <f t="shared" si="512"/>
        <v>DICIEMBRE</v>
      </c>
      <c r="C1383" s="586">
        <v>6</v>
      </c>
      <c r="D1383" s="586" t="str">
        <f t="shared" si="508"/>
        <v>DICIEMBRE 2017 / 6</v>
      </c>
      <c r="S1383" s="417"/>
      <c r="AP1383" s="547"/>
    </row>
    <row r="1384" spans="1:73" x14ac:dyDescent="0.25">
      <c r="A1384" s="586">
        <f t="shared" ref="A1384:B1384" si="513">A1383</f>
        <v>2017</v>
      </c>
      <c r="B1384" s="586" t="str">
        <f t="shared" si="513"/>
        <v>DICIEMBRE</v>
      </c>
      <c r="C1384" s="586">
        <v>7</v>
      </c>
      <c r="D1384" s="586" t="str">
        <f t="shared" si="508"/>
        <v>DICIEMBRE 2017 / 7</v>
      </c>
      <c r="S1384" s="417"/>
      <c r="AP1384" s="547"/>
    </row>
    <row r="1385" spans="1:73" x14ac:dyDescent="0.25">
      <c r="A1385" s="586">
        <f t="shared" ref="A1385:B1385" si="514">A1384</f>
        <v>2017</v>
      </c>
      <c r="B1385" s="586" t="str">
        <f t="shared" si="514"/>
        <v>DICIEMBRE</v>
      </c>
      <c r="C1385" s="586">
        <v>8</v>
      </c>
      <c r="D1385" s="586" t="str">
        <f t="shared" si="508"/>
        <v>DICIEMBRE 2017 / 8</v>
      </c>
      <c r="S1385" s="417"/>
      <c r="AP1385" s="547"/>
    </row>
    <row r="1386" spans="1:73" x14ac:dyDescent="0.25">
      <c r="A1386" s="586">
        <f t="shared" ref="A1386:B1386" si="515">A1385</f>
        <v>2017</v>
      </c>
      <c r="B1386" s="586" t="str">
        <f t="shared" si="515"/>
        <v>DICIEMBRE</v>
      </c>
      <c r="C1386" s="586">
        <v>9</v>
      </c>
      <c r="D1386" s="586" t="str">
        <f t="shared" si="508"/>
        <v>DICIEMBRE 2017 / 9</v>
      </c>
      <c r="S1386" s="417"/>
      <c r="AP1386" s="547"/>
    </row>
    <row r="1387" spans="1:73" x14ac:dyDescent="0.25">
      <c r="A1387" s="586">
        <f t="shared" ref="A1387:B1387" si="516">A1386</f>
        <v>2017</v>
      </c>
      <c r="B1387" s="586" t="str">
        <f t="shared" si="516"/>
        <v>DICIEMBRE</v>
      </c>
      <c r="C1387" s="586">
        <v>10</v>
      </c>
      <c r="D1387" s="586" t="str">
        <f t="shared" si="508"/>
        <v>DICIEMBRE 2017 / 10</v>
      </c>
      <c r="S1387" s="417"/>
      <c r="AP1387" s="547"/>
    </row>
    <row r="1388" spans="1:73" x14ac:dyDescent="0.25">
      <c r="A1388" s="586">
        <f t="shared" ref="A1388:B1388" si="517">A1387</f>
        <v>2017</v>
      </c>
      <c r="B1388" s="586" t="str">
        <f t="shared" si="517"/>
        <v>DICIEMBRE</v>
      </c>
      <c r="C1388" s="586">
        <v>11</v>
      </c>
      <c r="D1388" s="586" t="str">
        <f t="shared" si="508"/>
        <v>DICIEMBRE 2017 / 11</v>
      </c>
      <c r="S1388" s="417"/>
      <c r="AP1388" s="547"/>
    </row>
    <row r="1389" spans="1:73" x14ac:dyDescent="0.25">
      <c r="A1389" s="586">
        <f t="shared" ref="A1389:B1389" si="518">A1388</f>
        <v>2017</v>
      </c>
      <c r="B1389" s="586" t="str">
        <f t="shared" si="518"/>
        <v>DICIEMBRE</v>
      </c>
      <c r="C1389" s="586">
        <v>12</v>
      </c>
      <c r="D1389" s="586" t="str">
        <f t="shared" si="508"/>
        <v>DICIEMBRE 2017 / 12</v>
      </c>
      <c r="S1389" s="417"/>
      <c r="AP1389" s="547"/>
    </row>
    <row r="1390" spans="1:73" x14ac:dyDescent="0.25">
      <c r="A1390" s="586">
        <f t="shared" ref="A1390:B1390" si="519">A1389</f>
        <v>2017</v>
      </c>
      <c r="B1390" s="586" t="str">
        <f t="shared" si="519"/>
        <v>DICIEMBRE</v>
      </c>
      <c r="C1390" s="586">
        <v>13</v>
      </c>
      <c r="D1390" s="586" t="str">
        <f t="shared" si="508"/>
        <v>DICIEMBRE 2017 / 13</v>
      </c>
      <c r="S1390" s="417"/>
      <c r="AP1390" s="547"/>
    </row>
    <row r="1391" spans="1:73" x14ac:dyDescent="0.25">
      <c r="A1391" s="586">
        <f t="shared" ref="A1391:B1391" si="520">A1390</f>
        <v>2017</v>
      </c>
      <c r="B1391" s="586" t="str">
        <f t="shared" si="520"/>
        <v>DICIEMBRE</v>
      </c>
      <c r="C1391" s="586">
        <v>14</v>
      </c>
      <c r="D1391" s="586" t="str">
        <f t="shared" si="508"/>
        <v>DICIEMBRE 2017 / 14</v>
      </c>
      <c r="S1391" s="417"/>
      <c r="AP1391" s="547"/>
    </row>
    <row r="1392" spans="1:73" x14ac:dyDescent="0.25">
      <c r="A1392" s="586">
        <f t="shared" ref="A1392:B1392" si="521">A1391</f>
        <v>2017</v>
      </c>
      <c r="B1392" s="586" t="str">
        <f t="shared" si="521"/>
        <v>DICIEMBRE</v>
      </c>
      <c r="C1392" s="586">
        <v>15</v>
      </c>
      <c r="D1392" s="586" t="str">
        <f t="shared" si="508"/>
        <v>DICIEMBRE 2017 / 15</v>
      </c>
      <c r="S1392" s="417"/>
      <c r="AP1392" s="547"/>
    </row>
    <row r="1393" spans="1:42" x14ac:dyDescent="0.25">
      <c r="A1393" s="586">
        <f t="shared" ref="A1393:B1393" si="522">A1392</f>
        <v>2017</v>
      </c>
      <c r="B1393" s="586" t="str">
        <f t="shared" si="522"/>
        <v>DICIEMBRE</v>
      </c>
      <c r="C1393" s="586">
        <v>16</v>
      </c>
      <c r="D1393" s="586" t="str">
        <f t="shared" si="508"/>
        <v>DICIEMBRE 2017 / 16</v>
      </c>
      <c r="S1393" s="417"/>
      <c r="AP1393" s="547"/>
    </row>
    <row r="1394" spans="1:42" x14ac:dyDescent="0.25">
      <c r="A1394" s="586">
        <f t="shared" ref="A1394:B1394" si="523">A1393</f>
        <v>2017</v>
      </c>
      <c r="B1394" s="586" t="str">
        <f t="shared" si="523"/>
        <v>DICIEMBRE</v>
      </c>
      <c r="C1394" s="586">
        <v>17</v>
      </c>
      <c r="D1394" s="586" t="str">
        <f t="shared" si="508"/>
        <v>DICIEMBRE 2017 / 17</v>
      </c>
      <c r="S1394" s="417"/>
      <c r="AP1394" s="547"/>
    </row>
    <row r="1395" spans="1:42" x14ac:dyDescent="0.25">
      <c r="A1395" s="586">
        <f t="shared" ref="A1395:B1395" si="524">A1394</f>
        <v>2017</v>
      </c>
      <c r="B1395" s="586" t="str">
        <f t="shared" si="524"/>
        <v>DICIEMBRE</v>
      </c>
      <c r="C1395" s="586">
        <v>18</v>
      </c>
      <c r="D1395" s="586" t="str">
        <f t="shared" si="508"/>
        <v>DICIEMBRE 2017 / 18</v>
      </c>
      <c r="S1395" s="417"/>
      <c r="AP1395" s="547"/>
    </row>
    <row r="1396" spans="1:42" x14ac:dyDescent="0.25">
      <c r="A1396" s="586">
        <f t="shared" ref="A1396:B1396" si="525">A1395</f>
        <v>2017</v>
      </c>
      <c r="B1396" s="586" t="str">
        <f t="shared" si="525"/>
        <v>DICIEMBRE</v>
      </c>
      <c r="C1396" s="586">
        <v>19</v>
      </c>
      <c r="D1396" s="586" t="str">
        <f t="shared" si="508"/>
        <v>DICIEMBRE 2017 / 19</v>
      </c>
      <c r="S1396" s="417"/>
      <c r="AP1396" s="547"/>
    </row>
    <row r="1397" spans="1:42" x14ac:dyDescent="0.25">
      <c r="A1397" s="586">
        <f t="shared" ref="A1397:B1397" si="526">A1396</f>
        <v>2017</v>
      </c>
      <c r="B1397" s="586" t="str">
        <f t="shared" si="526"/>
        <v>DICIEMBRE</v>
      </c>
      <c r="C1397" s="586">
        <v>20</v>
      </c>
      <c r="D1397" s="586" t="str">
        <f t="shared" si="508"/>
        <v>DICIEMBRE 2017 / 20</v>
      </c>
      <c r="S1397" s="417"/>
      <c r="AP1397" s="547"/>
    </row>
    <row r="1398" spans="1:42" x14ac:dyDescent="0.25">
      <c r="A1398" s="586">
        <f t="shared" ref="A1398:B1398" si="527">A1397</f>
        <v>2017</v>
      </c>
      <c r="B1398" s="586" t="str">
        <f t="shared" si="527"/>
        <v>DICIEMBRE</v>
      </c>
      <c r="C1398" s="586">
        <v>21</v>
      </c>
      <c r="D1398" s="586" t="str">
        <f t="shared" si="508"/>
        <v>DICIEMBRE 2017 / 21</v>
      </c>
      <c r="S1398" s="417"/>
      <c r="AP1398" s="547"/>
    </row>
    <row r="1399" spans="1:42" x14ac:dyDescent="0.25">
      <c r="A1399" s="586">
        <f t="shared" ref="A1399:B1399" si="528">A1398</f>
        <v>2017</v>
      </c>
      <c r="B1399" s="586" t="str">
        <f t="shared" si="528"/>
        <v>DICIEMBRE</v>
      </c>
      <c r="C1399" s="586">
        <v>22</v>
      </c>
      <c r="D1399" s="586" t="str">
        <f t="shared" si="508"/>
        <v>DICIEMBRE 2017 / 22</v>
      </c>
      <c r="S1399" s="417"/>
      <c r="AP1399" s="547"/>
    </row>
    <row r="1400" spans="1:42" x14ac:dyDescent="0.25">
      <c r="A1400" s="586">
        <f t="shared" ref="A1400:B1400" si="529">A1399</f>
        <v>2017</v>
      </c>
      <c r="B1400" s="586" t="str">
        <f t="shared" si="529"/>
        <v>DICIEMBRE</v>
      </c>
      <c r="C1400" s="586">
        <v>23</v>
      </c>
      <c r="D1400" s="586" t="str">
        <f t="shared" si="508"/>
        <v>DICIEMBRE 2017 / 23</v>
      </c>
      <c r="S1400" s="417"/>
      <c r="AP1400" s="547"/>
    </row>
    <row r="1401" spans="1:42" x14ac:dyDescent="0.25">
      <c r="A1401" s="586">
        <f t="shared" ref="A1401:B1401" si="530">A1400</f>
        <v>2017</v>
      </c>
      <c r="B1401" s="586" t="str">
        <f t="shared" si="530"/>
        <v>DICIEMBRE</v>
      </c>
      <c r="C1401" s="586">
        <v>24</v>
      </c>
      <c r="D1401" s="586" t="str">
        <f t="shared" si="508"/>
        <v>DICIEMBRE 2017 / 24</v>
      </c>
      <c r="S1401" s="417"/>
      <c r="AP1401" s="547"/>
    </row>
    <row r="1402" spans="1:42" x14ac:dyDescent="0.25">
      <c r="A1402" s="586">
        <f t="shared" ref="A1402:B1402" si="531">A1401</f>
        <v>2017</v>
      </c>
      <c r="B1402" s="586" t="str">
        <f t="shared" si="531"/>
        <v>DICIEMBRE</v>
      </c>
      <c r="C1402" s="586">
        <v>25</v>
      </c>
      <c r="D1402" s="586" t="str">
        <f t="shared" si="508"/>
        <v>DICIEMBRE 2017 / 25</v>
      </c>
      <c r="S1402" s="417"/>
      <c r="AP1402" s="547"/>
    </row>
    <row r="1403" spans="1:42" x14ac:dyDescent="0.25">
      <c r="A1403" s="586">
        <f t="shared" ref="A1403:B1403" si="532">A1402</f>
        <v>2017</v>
      </c>
      <c r="B1403" s="586" t="str">
        <f t="shared" si="532"/>
        <v>DICIEMBRE</v>
      </c>
      <c r="C1403" s="586">
        <v>26</v>
      </c>
      <c r="D1403" s="586" t="str">
        <f t="shared" si="508"/>
        <v>DICIEMBRE 2017 / 26</v>
      </c>
      <c r="S1403" s="417"/>
      <c r="AP1403" s="547"/>
    </row>
    <row r="1404" spans="1:42" x14ac:dyDescent="0.25">
      <c r="A1404" s="586">
        <f t="shared" ref="A1404:B1404" si="533">A1403</f>
        <v>2017</v>
      </c>
      <c r="B1404" s="586" t="str">
        <f t="shared" si="533"/>
        <v>DICIEMBRE</v>
      </c>
      <c r="C1404" s="586">
        <v>27</v>
      </c>
      <c r="D1404" s="586" t="str">
        <f t="shared" si="508"/>
        <v>DICIEMBRE 2017 / 27</v>
      </c>
      <c r="S1404" s="417"/>
      <c r="AP1404" s="547"/>
    </row>
    <row r="1405" spans="1:42" x14ac:dyDescent="0.25">
      <c r="A1405" s="586">
        <f t="shared" ref="A1405:B1405" si="534">A1404</f>
        <v>2017</v>
      </c>
      <c r="B1405" s="586" t="str">
        <f t="shared" si="534"/>
        <v>DICIEMBRE</v>
      </c>
      <c r="C1405" s="586">
        <v>28</v>
      </c>
      <c r="D1405" s="586" t="str">
        <f t="shared" si="508"/>
        <v>DICIEMBRE 2017 / 28</v>
      </c>
      <c r="S1405" s="417"/>
      <c r="AP1405" s="547"/>
    </row>
    <row r="1406" spans="1:42" x14ac:dyDescent="0.25">
      <c r="A1406" s="586">
        <f t="shared" ref="A1406:B1406" si="535">A1405</f>
        <v>2017</v>
      </c>
      <c r="B1406" s="586" t="str">
        <f t="shared" si="535"/>
        <v>DICIEMBRE</v>
      </c>
      <c r="C1406" s="586">
        <v>29</v>
      </c>
      <c r="D1406" s="586" t="str">
        <f t="shared" si="508"/>
        <v>DICIEMBRE 2017 / 29</v>
      </c>
      <c r="S1406" s="417"/>
      <c r="AP1406" s="547"/>
    </row>
    <row r="1407" spans="1:42" x14ac:dyDescent="0.25">
      <c r="A1407" s="586">
        <f t="shared" ref="A1407:B1407" si="536">A1406</f>
        <v>2017</v>
      </c>
      <c r="B1407" s="586" t="str">
        <f t="shared" si="536"/>
        <v>DICIEMBRE</v>
      </c>
      <c r="C1407" s="586">
        <v>30</v>
      </c>
      <c r="D1407" s="586" t="str">
        <f t="shared" si="508"/>
        <v>DICIEMBRE 2017 / 30</v>
      </c>
      <c r="S1407" s="417"/>
      <c r="AP1407" s="547"/>
    </row>
    <row r="1408" spans="1:42" x14ac:dyDescent="0.25">
      <c r="A1408" s="586">
        <f t="shared" ref="A1408:B1408" si="537">A1407</f>
        <v>2017</v>
      </c>
      <c r="B1408" s="586" t="str">
        <f t="shared" si="537"/>
        <v>DICIEMBRE</v>
      </c>
      <c r="C1408" s="586">
        <v>31</v>
      </c>
      <c r="D1408" s="586" t="str">
        <f t="shared" si="508"/>
        <v>DICIEMBRE 2017 / 31</v>
      </c>
      <c r="S1408" s="417"/>
      <c r="AP1408" s="547"/>
    </row>
    <row r="1409" spans="1:73" ht="15.75" x14ac:dyDescent="0.25">
      <c r="A1409" s="206"/>
      <c r="B1409" s="206"/>
      <c r="C1409" s="206"/>
      <c r="D1409" s="724" t="s">
        <v>228</v>
      </c>
      <c r="E1409" s="276" t="str">
        <f t="shared" ref="E1409:BP1409" si="538">IFERROR(AVERAGE(E1378:E1408),"")</f>
        <v/>
      </c>
      <c r="F1409" s="276" t="str">
        <f t="shared" si="538"/>
        <v/>
      </c>
      <c r="G1409" s="276" t="str">
        <f t="shared" si="538"/>
        <v/>
      </c>
      <c r="H1409" s="276" t="str">
        <f t="shared" si="538"/>
        <v/>
      </c>
      <c r="I1409" s="276" t="str">
        <f t="shared" si="538"/>
        <v/>
      </c>
      <c r="J1409" s="276" t="str">
        <f t="shared" si="538"/>
        <v/>
      </c>
      <c r="K1409" s="276" t="str">
        <f t="shared" si="538"/>
        <v/>
      </c>
      <c r="L1409" s="276" t="str">
        <f t="shared" si="538"/>
        <v/>
      </c>
      <c r="M1409" s="276" t="str">
        <f t="shared" si="538"/>
        <v/>
      </c>
      <c r="N1409" s="276" t="str">
        <f t="shared" si="538"/>
        <v/>
      </c>
      <c r="O1409" s="276" t="str">
        <f t="shared" si="538"/>
        <v/>
      </c>
      <c r="P1409" s="276" t="str">
        <f t="shared" si="538"/>
        <v/>
      </c>
      <c r="Q1409" s="276" t="str">
        <f t="shared" si="538"/>
        <v/>
      </c>
      <c r="R1409" s="276" t="str">
        <f t="shared" si="538"/>
        <v/>
      </c>
      <c r="S1409" s="420" t="str">
        <f t="shared" si="538"/>
        <v/>
      </c>
      <c r="T1409" s="276" t="str">
        <f t="shared" si="538"/>
        <v/>
      </c>
      <c r="U1409" s="276" t="str">
        <f t="shared" si="538"/>
        <v/>
      </c>
      <c r="V1409" s="276" t="str">
        <f t="shared" si="538"/>
        <v/>
      </c>
      <c r="W1409" s="276" t="str">
        <f t="shared" si="538"/>
        <v/>
      </c>
      <c r="X1409" s="276" t="str">
        <f t="shared" si="538"/>
        <v/>
      </c>
      <c r="Y1409" s="276" t="str">
        <f t="shared" si="538"/>
        <v/>
      </c>
      <c r="Z1409" s="276" t="str">
        <f t="shared" si="538"/>
        <v/>
      </c>
      <c r="AA1409" s="276" t="str">
        <f t="shared" si="538"/>
        <v/>
      </c>
      <c r="AB1409" s="276" t="str">
        <f t="shared" si="538"/>
        <v/>
      </c>
      <c r="AC1409" s="276" t="str">
        <f t="shared" si="538"/>
        <v/>
      </c>
      <c r="AD1409" s="276" t="str">
        <f t="shared" si="538"/>
        <v/>
      </c>
      <c r="AE1409" s="276" t="str">
        <f t="shared" si="538"/>
        <v/>
      </c>
      <c r="AF1409" s="276" t="str">
        <f t="shared" si="538"/>
        <v/>
      </c>
      <c r="AG1409" s="276" t="str">
        <f t="shared" si="538"/>
        <v/>
      </c>
      <c r="AH1409" s="276" t="str">
        <f t="shared" si="538"/>
        <v/>
      </c>
      <c r="AI1409" s="276" t="str">
        <f t="shared" si="538"/>
        <v/>
      </c>
      <c r="AJ1409" s="276" t="str">
        <f t="shared" si="538"/>
        <v/>
      </c>
      <c r="AK1409" s="276" t="str">
        <f t="shared" si="538"/>
        <v/>
      </c>
      <c r="AL1409" s="276" t="str">
        <f t="shared" si="538"/>
        <v/>
      </c>
      <c r="AM1409" s="276" t="str">
        <f t="shared" si="538"/>
        <v/>
      </c>
      <c r="AN1409" s="276" t="str">
        <f t="shared" si="538"/>
        <v/>
      </c>
      <c r="AO1409" s="276" t="str">
        <f t="shared" si="538"/>
        <v/>
      </c>
      <c r="AP1409" s="413" t="str">
        <f t="shared" si="538"/>
        <v/>
      </c>
      <c r="AQ1409" s="276" t="str">
        <f t="shared" si="538"/>
        <v/>
      </c>
      <c r="AR1409" s="276" t="str">
        <f t="shared" si="538"/>
        <v/>
      </c>
      <c r="AS1409" s="276" t="str">
        <f t="shared" si="538"/>
        <v/>
      </c>
      <c r="AT1409" s="276" t="str">
        <f t="shared" si="538"/>
        <v/>
      </c>
      <c r="AU1409" s="276" t="str">
        <f t="shared" si="538"/>
        <v/>
      </c>
      <c r="AV1409" s="276" t="str">
        <f t="shared" si="538"/>
        <v/>
      </c>
      <c r="AW1409" s="276" t="str">
        <f t="shared" si="538"/>
        <v/>
      </c>
      <c r="AX1409" s="276" t="str">
        <f t="shared" si="538"/>
        <v/>
      </c>
      <c r="AY1409" s="276" t="str">
        <f t="shared" si="538"/>
        <v/>
      </c>
      <c r="AZ1409" s="276" t="str">
        <f t="shared" si="538"/>
        <v/>
      </c>
      <c r="BA1409" s="276" t="str">
        <f t="shared" si="538"/>
        <v/>
      </c>
      <c r="BB1409" s="276" t="str">
        <f t="shared" si="538"/>
        <v/>
      </c>
      <c r="BC1409" s="276" t="str">
        <f t="shared" si="538"/>
        <v/>
      </c>
      <c r="BD1409" s="276" t="str">
        <f t="shared" si="538"/>
        <v/>
      </c>
      <c r="BE1409" s="276" t="str">
        <f t="shared" si="538"/>
        <v/>
      </c>
      <c r="BF1409" s="276" t="str">
        <f t="shared" si="538"/>
        <v/>
      </c>
      <c r="BG1409" s="276" t="str">
        <f t="shared" si="538"/>
        <v/>
      </c>
      <c r="BH1409" s="276" t="str">
        <f t="shared" si="538"/>
        <v/>
      </c>
      <c r="BI1409" s="276" t="str">
        <f t="shared" si="538"/>
        <v/>
      </c>
      <c r="BJ1409" s="276" t="str">
        <f t="shared" si="538"/>
        <v/>
      </c>
      <c r="BK1409" s="276" t="str">
        <f t="shared" si="538"/>
        <v/>
      </c>
      <c r="BL1409" s="276" t="str">
        <f t="shared" si="538"/>
        <v/>
      </c>
      <c r="BM1409" s="276" t="str">
        <f t="shared" si="538"/>
        <v/>
      </c>
      <c r="BN1409" s="426" t="str">
        <f t="shared" si="538"/>
        <v/>
      </c>
      <c r="BO1409" s="276" t="str">
        <f t="shared" si="538"/>
        <v/>
      </c>
      <c r="BP1409" s="276" t="str">
        <f t="shared" si="538"/>
        <v/>
      </c>
      <c r="BQ1409" s="276" t="str">
        <f t="shared" ref="BQ1409:BU1409" si="539">IFERROR(AVERAGE(BQ1378:BQ1408),"")</f>
        <v/>
      </c>
      <c r="BR1409" s="276" t="str">
        <f t="shared" si="539"/>
        <v/>
      </c>
      <c r="BS1409" s="276" t="str">
        <f t="shared" si="539"/>
        <v/>
      </c>
      <c r="BT1409" s="276" t="str">
        <f t="shared" si="539"/>
        <v/>
      </c>
      <c r="BU1409" s="276" t="str">
        <f t="shared" si="539"/>
        <v/>
      </c>
    </row>
    <row r="1410" spans="1:73" x14ac:dyDescent="0.25">
      <c r="D1410" s="586" t="str">
        <f>B1026&amp;" "&amp;A1026&amp;" / "&amp;C1026</f>
        <v>ENERO 2017 / 1</v>
      </c>
      <c r="S1410" s="417"/>
      <c r="AP1410" s="754"/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GLP!K3:K3</xm:f>
              <xm:sqref>L3</xm:sqref>
            </x14:sparkline>
            <x14:sparkline>
              <xm:f>GLP!K4:K4</xm:f>
              <xm:sqref>L4</xm:sqref>
            </x14:sparkline>
            <x14:sparkline>
              <xm:f>GLP!K5:K5</xm:f>
              <xm:sqref>L5</xm:sqref>
            </x14:sparkline>
            <x14:sparkline>
              <xm:f>GLP!K6:K6</xm:f>
              <xm:sqref>L6</xm:sqref>
            </x14:sparkline>
            <x14:sparkline>
              <xm:f>GLP!K7:K7</xm:f>
              <xm:sqref>L7</xm:sqref>
            </x14:sparkline>
            <x14:sparkline>
              <xm:f>GLP!K8:K8</xm:f>
              <xm:sqref>L8</xm:sqref>
            </x14:sparkline>
            <x14:sparkline>
              <xm:f>GLP!K9:K9</xm:f>
              <xm:sqref>L9</xm:sqref>
            </x14:sparkline>
            <x14:sparkline>
              <xm:f>GLP!K10:K10</xm:f>
              <xm:sqref>L10</xm:sqref>
            </x14:sparkline>
            <x14:sparkline>
              <xm:f>GLP!K11:K11</xm:f>
              <xm:sqref>L11</xm:sqref>
            </x14:sparkline>
            <x14:sparkline>
              <xm:f>GLP!K12:K12</xm:f>
              <xm:sqref>L12</xm:sqref>
            </x14:sparkline>
            <x14:sparkline>
              <xm:f>GLP!K13:K13</xm:f>
              <xm:sqref>L13</xm:sqref>
            </x14:sparkline>
            <x14:sparkline>
              <xm:f>GLP!K14:K14</xm:f>
              <xm:sqref>L14</xm:sqref>
            </x14:sparkline>
            <x14:sparkline>
              <xm:f>GLP!K15:K15</xm:f>
              <xm:sqref>L15</xm:sqref>
            </x14:sparkline>
            <x14:sparkline>
              <xm:f>GLP!K16:K16</xm:f>
              <xm:sqref>L16</xm:sqref>
            </x14:sparkline>
            <x14:sparkline>
              <xm:f>GLP!K17:K17</xm:f>
              <xm:sqref>L17</xm:sqref>
            </x14:sparkline>
            <x14:sparkline>
              <xm:f>GLP!K18:K18</xm:f>
              <xm:sqref>L18</xm:sqref>
            </x14:sparkline>
            <x14:sparkline>
              <xm:f>GLP!K19:K19</xm:f>
              <xm:sqref>L19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D1410"/>
  <sheetViews>
    <sheetView topLeftCell="CP1" zoomScale="70" zoomScaleNormal="70" workbookViewId="0">
      <pane ySplit="2" topLeftCell="A1111" activePane="bottomLeft" state="frozen"/>
      <selection activeCell="A8" sqref="A8:E14"/>
      <selection pane="bottomLeft" activeCell="CU1130" sqref="CU1130"/>
    </sheetView>
  </sheetViews>
  <sheetFormatPr baseColWidth="10" defaultRowHeight="15" x14ac:dyDescent="0.25"/>
  <cols>
    <col min="1" max="1" width="6.28515625" style="44" hidden="1" customWidth="1"/>
    <col min="2" max="2" width="14" style="44" hidden="1" customWidth="1"/>
    <col min="3" max="3" width="3.85546875" style="44" hidden="1" customWidth="1"/>
    <col min="4" max="4" width="27.42578125" style="44" bestFit="1" customWidth="1"/>
    <col min="5" max="5" width="15.5703125" style="44" customWidth="1"/>
    <col min="6" max="8" width="14.7109375" style="44" customWidth="1"/>
    <col min="9" max="9" width="40.42578125" style="44" customWidth="1"/>
    <col min="10" max="10" width="31.28515625" style="44" customWidth="1"/>
    <col min="11" max="11" width="43.7109375" style="44" customWidth="1"/>
    <col min="12" max="12" width="26.140625" style="44" customWidth="1"/>
    <col min="13" max="13" width="44.140625" style="44" customWidth="1"/>
    <col min="14" max="14" width="23.42578125" style="44" customWidth="1"/>
    <col min="15" max="15" width="16.5703125" style="44" customWidth="1"/>
    <col min="16" max="16" width="19.5703125" style="44" customWidth="1"/>
    <col min="17" max="17" width="19.85546875" style="44" customWidth="1"/>
    <col min="18" max="18" width="43.28515625" style="44" customWidth="1"/>
    <col min="19" max="20" width="15.7109375" style="44" customWidth="1"/>
    <col min="21" max="21" width="21.42578125" style="44" customWidth="1"/>
    <col min="22" max="22" width="45.5703125" style="44" customWidth="1"/>
    <col min="23" max="24" width="45.85546875" style="44" customWidth="1"/>
    <col min="25" max="25" width="16.28515625" style="44" customWidth="1"/>
    <col min="26" max="26" width="16.140625" style="44" customWidth="1"/>
    <col min="27" max="27" width="37.28515625" style="55" customWidth="1"/>
    <col min="28" max="28" width="28.5703125" style="44" customWidth="1"/>
    <col min="29" max="29" width="29.42578125" style="44" customWidth="1"/>
    <col min="30" max="30" width="32.28515625" style="44" customWidth="1"/>
    <col min="31" max="31" width="28.5703125" style="44" customWidth="1"/>
    <col min="32" max="32" width="16.140625" style="417" customWidth="1"/>
    <col min="33" max="33" width="18" style="44" customWidth="1"/>
    <col min="34" max="34" width="22.85546875" style="44" customWidth="1"/>
    <col min="35" max="36" width="16.140625" style="44" customWidth="1"/>
    <col min="37" max="37" width="23.85546875" style="44" customWidth="1"/>
    <col min="38" max="41" width="16.140625" style="44" customWidth="1"/>
    <col min="42" max="42" width="22" style="44" customWidth="1"/>
    <col min="43" max="43" width="22.42578125" style="44" customWidth="1"/>
    <col min="44" max="44" width="19.5703125" style="44" customWidth="1"/>
    <col min="45" max="45" width="19" style="44" customWidth="1"/>
    <col min="46" max="46" width="21.5703125" style="44" customWidth="1"/>
    <col min="47" max="47" width="16.140625" style="207" customWidth="1"/>
    <col min="48" max="48" width="18" style="44" customWidth="1"/>
    <col min="49" max="49" width="16.140625" style="44" customWidth="1"/>
    <col min="50" max="50" width="16.140625" style="55" customWidth="1"/>
    <col min="51" max="51" width="16.140625" style="44" customWidth="1"/>
    <col min="52" max="52" width="42.85546875" style="44" customWidth="1"/>
    <col min="53" max="53" width="33.7109375" style="44" customWidth="1"/>
    <col min="54" max="54" width="46.140625" style="44" customWidth="1"/>
    <col min="55" max="55" width="28.5703125" style="44" customWidth="1"/>
    <col min="56" max="56" width="47" style="44" customWidth="1"/>
    <col min="57" max="57" width="25.85546875" style="44" customWidth="1"/>
    <col min="58" max="58" width="19.42578125" style="44" customWidth="1"/>
    <col min="59" max="59" width="22.42578125" style="44" customWidth="1"/>
    <col min="60" max="60" width="22.7109375" style="44" customWidth="1"/>
    <col min="61" max="61" width="46.140625" style="44" customWidth="1"/>
    <col min="62" max="62" width="16.140625" style="44" customWidth="1"/>
    <col min="63" max="63" width="18.5703125" style="44" customWidth="1"/>
    <col min="64" max="64" width="24.28515625" style="44" customWidth="1"/>
    <col min="65" max="65" width="48.42578125" style="44" customWidth="1"/>
    <col min="66" max="66" width="48.7109375" style="44" customWidth="1"/>
    <col min="67" max="67" width="48.42578125" style="44" customWidth="1"/>
    <col min="68" max="68" width="19.140625" style="44" customWidth="1"/>
    <col min="69" max="69" width="16.140625" style="44" customWidth="1"/>
    <col min="70" max="70" width="40.140625" style="44" customWidth="1"/>
    <col min="71" max="71" width="31.42578125" style="44" customWidth="1"/>
    <col min="72" max="72" width="32.28515625" style="44" customWidth="1"/>
    <col min="73" max="73" width="35.140625" style="44" customWidth="1"/>
    <col min="74" max="74" width="31.42578125" style="55" customWidth="1"/>
    <col min="75" max="75" width="16.140625" style="411" customWidth="1"/>
    <col min="76" max="76" width="20.85546875" style="44" customWidth="1"/>
    <col min="77" max="77" width="25.28515625" style="44" customWidth="1"/>
    <col min="78" max="79" width="16.140625" style="44" customWidth="1"/>
    <col min="80" max="80" width="26.7109375" style="44" customWidth="1"/>
    <col min="81" max="84" width="16.140625" style="44" customWidth="1"/>
    <col min="85" max="85" width="24.85546875" style="44" customWidth="1"/>
    <col min="86" max="86" width="25.28515625" style="44" customWidth="1"/>
    <col min="87" max="87" width="22" style="44" customWidth="1"/>
    <col min="88" max="88" width="21.85546875" style="44" customWidth="1"/>
    <col min="89" max="89" width="24.42578125" style="44" customWidth="1"/>
    <col min="90" max="90" width="16.140625" style="207" customWidth="1"/>
    <col min="91" max="102" width="16.140625" style="44" customWidth="1"/>
    <col min="103" max="113" width="17.140625" style="44" customWidth="1"/>
    <col min="114" max="118" width="16.7109375" style="44" customWidth="1"/>
    <col min="119" max="119" width="16.7109375" style="422" customWidth="1"/>
    <col min="120" max="122" width="16.7109375" style="44" customWidth="1"/>
    <col min="123" max="133" width="17.140625" style="44" customWidth="1"/>
    <col min="134" max="134" width="11.42578125" style="207"/>
    <col min="135" max="16384" width="11.42578125" style="44"/>
  </cols>
  <sheetData>
    <row r="1" spans="1:134" s="277" customFormat="1" ht="15.75" x14ac:dyDescent="0.25">
      <c r="A1" s="373">
        <v>2014</v>
      </c>
      <c r="B1" s="374" t="s">
        <v>226</v>
      </c>
      <c r="C1" s="374">
        <v>1</v>
      </c>
      <c r="D1" s="277" t="s">
        <v>243</v>
      </c>
      <c r="E1" s="361" t="s">
        <v>244</v>
      </c>
      <c r="F1" s="362" t="s">
        <v>245</v>
      </c>
      <c r="G1" s="363" t="s">
        <v>246</v>
      </c>
      <c r="H1" s="363" t="s">
        <v>247</v>
      </c>
      <c r="I1" s="363" t="s">
        <v>248</v>
      </c>
      <c r="J1" s="363" t="s">
        <v>249</v>
      </c>
      <c r="K1" s="363" t="s">
        <v>250</v>
      </c>
      <c r="L1" s="363" t="s">
        <v>251</v>
      </c>
      <c r="M1" s="363" t="s">
        <v>252</v>
      </c>
      <c r="N1" s="363" t="s">
        <v>253</v>
      </c>
      <c r="O1" s="363" t="s">
        <v>254</v>
      </c>
      <c r="P1" s="363" t="s">
        <v>255</v>
      </c>
      <c r="Q1" s="363" t="s">
        <v>256</v>
      </c>
      <c r="R1" s="363" t="s">
        <v>257</v>
      </c>
      <c r="S1" s="363" t="s">
        <v>258</v>
      </c>
      <c r="T1" s="363" t="s">
        <v>259</v>
      </c>
      <c r="U1" s="363" t="s">
        <v>260</v>
      </c>
      <c r="V1" s="363" t="s">
        <v>261</v>
      </c>
      <c r="W1" s="363" t="s">
        <v>262</v>
      </c>
      <c r="X1" s="363" t="s">
        <v>263</v>
      </c>
      <c r="Y1" s="363" t="s">
        <v>264</v>
      </c>
      <c r="Z1" s="363" t="s">
        <v>265</v>
      </c>
      <c r="AA1" s="363" t="s">
        <v>266</v>
      </c>
      <c r="AB1" s="363" t="s">
        <v>267</v>
      </c>
      <c r="AC1" s="363" t="s">
        <v>268</v>
      </c>
      <c r="AD1" s="363" t="s">
        <v>269</v>
      </c>
      <c r="AE1" s="363" t="s">
        <v>270</v>
      </c>
      <c r="AF1" s="364" t="s">
        <v>271</v>
      </c>
      <c r="AG1" s="364" t="s">
        <v>272</v>
      </c>
      <c r="AH1" s="364" t="s">
        <v>273</v>
      </c>
      <c r="AI1" s="364" t="s">
        <v>274</v>
      </c>
      <c r="AJ1" s="364" t="s">
        <v>275</v>
      </c>
      <c r="AK1" s="365" t="s">
        <v>276</v>
      </c>
      <c r="AL1" s="365" t="s">
        <v>277</v>
      </c>
      <c r="AM1" s="365" t="s">
        <v>278</v>
      </c>
      <c r="AN1" s="365" t="s">
        <v>279</v>
      </c>
      <c r="AO1" s="365" t="s">
        <v>280</v>
      </c>
      <c r="AP1" s="365" t="s">
        <v>281</v>
      </c>
      <c r="AQ1" s="365" t="s">
        <v>282</v>
      </c>
      <c r="AR1" s="365" t="s">
        <v>283</v>
      </c>
      <c r="AS1" s="365" t="s">
        <v>284</v>
      </c>
      <c r="AT1" s="365" t="s">
        <v>285</v>
      </c>
      <c r="AU1" s="366" t="s">
        <v>286</v>
      </c>
      <c r="AV1" s="367" t="s">
        <v>287</v>
      </c>
      <c r="AW1" s="367" t="s">
        <v>288</v>
      </c>
      <c r="AX1" s="367" t="s">
        <v>289</v>
      </c>
      <c r="AY1" s="367" t="s">
        <v>290</v>
      </c>
      <c r="AZ1" s="367" t="s">
        <v>291</v>
      </c>
      <c r="BA1" s="367" t="s">
        <v>292</v>
      </c>
      <c r="BB1" s="367" t="s">
        <v>293</v>
      </c>
      <c r="BC1" s="367" t="s">
        <v>294</v>
      </c>
      <c r="BD1" s="367" t="s">
        <v>295</v>
      </c>
      <c r="BE1" s="367" t="s">
        <v>296</v>
      </c>
      <c r="BF1" s="367" t="s">
        <v>297</v>
      </c>
      <c r="BG1" s="367" t="s">
        <v>298</v>
      </c>
      <c r="BH1" s="367" t="s">
        <v>299</v>
      </c>
      <c r="BI1" s="367" t="s">
        <v>300</v>
      </c>
      <c r="BJ1" s="367" t="s">
        <v>301</v>
      </c>
      <c r="BK1" s="367" t="s">
        <v>302</v>
      </c>
      <c r="BL1" s="367" t="s">
        <v>303</v>
      </c>
      <c r="BM1" s="367" t="s">
        <v>304</v>
      </c>
      <c r="BN1" s="367" t="s">
        <v>305</v>
      </c>
      <c r="BO1" s="367" t="s">
        <v>306</v>
      </c>
      <c r="BP1" s="367" t="s">
        <v>307</v>
      </c>
      <c r="BQ1" s="367" t="s">
        <v>308</v>
      </c>
      <c r="BR1" s="367" t="s">
        <v>309</v>
      </c>
      <c r="BS1" s="367" t="s">
        <v>310</v>
      </c>
      <c r="BT1" s="367" t="s">
        <v>311</v>
      </c>
      <c r="BU1" s="367" t="s">
        <v>312</v>
      </c>
      <c r="BV1" s="367" t="s">
        <v>343</v>
      </c>
      <c r="BW1" s="368" t="s">
        <v>344</v>
      </c>
      <c r="BX1" s="368" t="s">
        <v>345</v>
      </c>
      <c r="BY1" s="368" t="s">
        <v>346</v>
      </c>
      <c r="BZ1" s="368" t="s">
        <v>347</v>
      </c>
      <c r="CA1" s="368" t="s">
        <v>348</v>
      </c>
      <c r="CB1" s="369" t="s">
        <v>349</v>
      </c>
      <c r="CC1" s="369" t="s">
        <v>350</v>
      </c>
      <c r="CD1" s="369" t="s">
        <v>351</v>
      </c>
      <c r="CE1" s="369" t="s">
        <v>352</v>
      </c>
      <c r="CF1" s="369" t="s">
        <v>353</v>
      </c>
      <c r="CG1" s="369" t="s">
        <v>354</v>
      </c>
      <c r="CH1" s="369" t="s">
        <v>355</v>
      </c>
      <c r="CI1" s="369" t="s">
        <v>356</v>
      </c>
      <c r="CJ1" s="369" t="s">
        <v>357</v>
      </c>
      <c r="CK1" s="369" t="s">
        <v>358</v>
      </c>
      <c r="CL1" s="370" t="s">
        <v>359</v>
      </c>
      <c r="CM1" s="328" t="s">
        <v>360</v>
      </c>
      <c r="CN1" s="328" t="s">
        <v>361</v>
      </c>
      <c r="CO1" s="328" t="s">
        <v>362</v>
      </c>
      <c r="CP1" s="328" t="s">
        <v>363</v>
      </c>
      <c r="CQ1" s="328" t="s">
        <v>364</v>
      </c>
      <c r="CR1" s="328" t="s">
        <v>365</v>
      </c>
      <c r="CS1" s="328" t="s">
        <v>366</v>
      </c>
      <c r="CT1" s="328" t="s">
        <v>367</v>
      </c>
      <c r="CU1" s="328" t="s">
        <v>368</v>
      </c>
      <c r="CV1" s="371" t="s">
        <v>369</v>
      </c>
      <c r="CW1" s="328" t="s">
        <v>370</v>
      </c>
      <c r="CX1" s="328" t="s">
        <v>371</v>
      </c>
      <c r="CY1" s="328" t="s">
        <v>372</v>
      </c>
      <c r="CZ1" s="328" t="s">
        <v>373</v>
      </c>
      <c r="DA1" s="328" t="s">
        <v>374</v>
      </c>
      <c r="DB1" s="328" t="s">
        <v>375</v>
      </c>
      <c r="DC1" s="328" t="s">
        <v>376</v>
      </c>
      <c r="DD1" s="328" t="s">
        <v>377</v>
      </c>
      <c r="DE1" s="328" t="s">
        <v>378</v>
      </c>
      <c r="DF1" s="328" t="s">
        <v>379</v>
      </c>
      <c r="DG1" s="328" t="s">
        <v>380</v>
      </c>
      <c r="DH1" s="328" t="s">
        <v>381</v>
      </c>
      <c r="DI1" s="328" t="s">
        <v>382</v>
      </c>
      <c r="DJ1" s="328" t="s">
        <v>383</v>
      </c>
      <c r="DK1" s="328" t="s">
        <v>384</v>
      </c>
      <c r="DL1" s="328" t="s">
        <v>385</v>
      </c>
      <c r="DM1" s="328" t="s">
        <v>386</v>
      </c>
      <c r="DN1" s="328" t="s">
        <v>387</v>
      </c>
      <c r="DO1" s="330" t="s">
        <v>388</v>
      </c>
      <c r="DP1" s="372" t="s">
        <v>389</v>
      </c>
      <c r="DQ1" s="372" t="s">
        <v>390</v>
      </c>
      <c r="DR1" s="372" t="s">
        <v>391</v>
      </c>
      <c r="DS1" s="372" t="s">
        <v>392</v>
      </c>
      <c r="DT1" s="372" t="s">
        <v>393</v>
      </c>
      <c r="DU1" s="372" t="s">
        <v>394</v>
      </c>
      <c r="DV1" s="372" t="s">
        <v>395</v>
      </c>
      <c r="DW1" s="372" t="s">
        <v>396</v>
      </c>
      <c r="DX1" s="372" t="s">
        <v>397</v>
      </c>
      <c r="DY1" s="372" t="s">
        <v>398</v>
      </c>
      <c r="DZ1" s="372" t="s">
        <v>399</v>
      </c>
      <c r="EA1" s="372" t="s">
        <v>400</v>
      </c>
      <c r="EB1" s="372" t="s">
        <v>401</v>
      </c>
      <c r="EC1" s="372" t="s">
        <v>402</v>
      </c>
      <c r="ED1" s="288"/>
    </row>
    <row r="2" spans="1:134" s="277" customFormat="1" ht="63" x14ac:dyDescent="0.25">
      <c r="A2" s="359">
        <f t="shared" ref="A2:A31" si="0">A1</f>
        <v>2014</v>
      </c>
      <c r="B2" s="360" t="str">
        <f t="shared" ref="B2:B31" si="1">B1</f>
        <v>MAYO</v>
      </c>
      <c r="C2" s="360">
        <v>2</v>
      </c>
      <c r="E2" s="375" t="s">
        <v>23</v>
      </c>
      <c r="F2" s="376" t="s">
        <v>1</v>
      </c>
      <c r="G2" s="375" t="s">
        <v>2</v>
      </c>
      <c r="H2" s="375" t="s">
        <v>3</v>
      </c>
      <c r="I2" s="375" t="s">
        <v>38</v>
      </c>
      <c r="J2" s="375" t="s">
        <v>39</v>
      </c>
      <c r="K2" s="375" t="s">
        <v>40</v>
      </c>
      <c r="L2" s="375" t="s">
        <v>41</v>
      </c>
      <c r="M2" s="375" t="s">
        <v>42</v>
      </c>
      <c r="N2" s="375" t="s">
        <v>43</v>
      </c>
      <c r="O2" s="375" t="s">
        <v>44</v>
      </c>
      <c r="P2" s="375" t="s">
        <v>45</v>
      </c>
      <c r="Q2" s="375" t="s">
        <v>46</v>
      </c>
      <c r="R2" s="375" t="s">
        <v>47</v>
      </c>
      <c r="S2" s="375" t="s">
        <v>48</v>
      </c>
      <c r="T2" s="375" t="s">
        <v>49</v>
      </c>
      <c r="U2" s="375" t="s">
        <v>50</v>
      </c>
      <c r="V2" s="375" t="s">
        <v>51</v>
      </c>
      <c r="W2" s="375" t="s">
        <v>52</v>
      </c>
      <c r="X2" s="375" t="s">
        <v>53</v>
      </c>
      <c r="Y2" s="375" t="s">
        <v>54</v>
      </c>
      <c r="Z2" s="375" t="s">
        <v>55</v>
      </c>
      <c r="AA2" s="375" t="s">
        <v>56</v>
      </c>
      <c r="AB2" s="375" t="s">
        <v>57</v>
      </c>
      <c r="AC2" s="375" t="s">
        <v>58</v>
      </c>
      <c r="AD2" s="375" t="s">
        <v>59</v>
      </c>
      <c r="AE2" s="375" t="s">
        <v>60</v>
      </c>
      <c r="AF2" s="149"/>
      <c r="AG2" s="149" t="s">
        <v>61</v>
      </c>
      <c r="AH2" s="149" t="s">
        <v>62</v>
      </c>
      <c r="AI2" s="149"/>
      <c r="AJ2" s="149" t="s">
        <v>63</v>
      </c>
      <c r="AK2" s="149" t="s">
        <v>64</v>
      </c>
      <c r="AL2" s="149"/>
      <c r="AM2" s="149"/>
      <c r="AN2" s="149"/>
      <c r="AO2" s="149"/>
      <c r="AP2" s="203" t="s">
        <v>185</v>
      </c>
      <c r="AQ2" s="203" t="s">
        <v>186</v>
      </c>
      <c r="AR2" s="203" t="s">
        <v>187</v>
      </c>
      <c r="AS2" s="203" t="s">
        <v>188</v>
      </c>
      <c r="AT2" s="203" t="s">
        <v>189</v>
      </c>
      <c r="AU2" s="366" t="s">
        <v>253</v>
      </c>
      <c r="AV2" s="367" t="s">
        <v>23</v>
      </c>
      <c r="AW2" s="367" t="s">
        <v>1</v>
      </c>
      <c r="AX2" s="367" t="s">
        <v>2</v>
      </c>
      <c r="AY2" s="367" t="s">
        <v>3</v>
      </c>
      <c r="AZ2" s="367" t="s">
        <v>38</v>
      </c>
      <c r="BA2" s="367" t="s">
        <v>39</v>
      </c>
      <c r="BB2" s="367" t="s">
        <v>40</v>
      </c>
      <c r="BC2" s="367" t="s">
        <v>41</v>
      </c>
      <c r="BD2" s="367" t="s">
        <v>42</v>
      </c>
      <c r="BE2" s="367" t="s">
        <v>43</v>
      </c>
      <c r="BF2" s="367" t="s">
        <v>44</v>
      </c>
      <c r="BG2" s="367" t="s">
        <v>45</v>
      </c>
      <c r="BH2" s="367" t="s">
        <v>46</v>
      </c>
      <c r="BI2" s="367" t="s">
        <v>47</v>
      </c>
      <c r="BJ2" s="367" t="s">
        <v>48</v>
      </c>
      <c r="BK2" s="367" t="s">
        <v>49</v>
      </c>
      <c r="BL2" s="367" t="s">
        <v>50</v>
      </c>
      <c r="BM2" s="367" t="s">
        <v>51</v>
      </c>
      <c r="BN2" s="367" t="s">
        <v>52</v>
      </c>
      <c r="BO2" s="367" t="s">
        <v>53</v>
      </c>
      <c r="BP2" s="367" t="s">
        <v>54</v>
      </c>
      <c r="BQ2" s="367" t="s">
        <v>55</v>
      </c>
      <c r="BR2" s="367" t="s">
        <v>56</v>
      </c>
      <c r="BS2" s="367" t="s">
        <v>57</v>
      </c>
      <c r="BT2" s="367" t="s">
        <v>58</v>
      </c>
      <c r="BU2" s="367" t="s">
        <v>59</v>
      </c>
      <c r="BV2" s="367" t="s">
        <v>60</v>
      </c>
      <c r="BW2" s="368"/>
      <c r="BX2" s="368" t="s">
        <v>61</v>
      </c>
      <c r="BY2" s="368" t="s">
        <v>62</v>
      </c>
      <c r="BZ2" s="368"/>
      <c r="CA2" s="368" t="s">
        <v>63</v>
      </c>
      <c r="CB2" s="369" t="s">
        <v>64</v>
      </c>
      <c r="CC2" s="369"/>
      <c r="CD2" s="369"/>
      <c r="CE2" s="369"/>
      <c r="CF2" s="369"/>
      <c r="CG2" s="369" t="s">
        <v>185</v>
      </c>
      <c r="CH2" s="369" t="s">
        <v>186</v>
      </c>
      <c r="CI2" s="369" t="s">
        <v>187</v>
      </c>
      <c r="CJ2" s="369" t="s">
        <v>188</v>
      </c>
      <c r="CK2" s="369" t="s">
        <v>189</v>
      </c>
      <c r="CL2" s="370"/>
      <c r="CM2" s="328" t="s">
        <v>23</v>
      </c>
      <c r="CN2" s="328" t="s">
        <v>1</v>
      </c>
      <c r="CO2" s="328" t="s">
        <v>2</v>
      </c>
      <c r="CP2" s="328" t="s">
        <v>3</v>
      </c>
      <c r="CQ2" s="328" t="s">
        <v>27</v>
      </c>
      <c r="CR2" s="328" t="s">
        <v>75</v>
      </c>
      <c r="CS2" s="328" t="s">
        <v>75</v>
      </c>
      <c r="CT2" s="328" t="s">
        <v>76</v>
      </c>
      <c r="CU2" s="328" t="s">
        <v>77</v>
      </c>
      <c r="CV2" s="371" t="s">
        <v>42</v>
      </c>
      <c r="CW2" s="328" t="s">
        <v>43</v>
      </c>
      <c r="CX2" s="328" t="s">
        <v>44</v>
      </c>
      <c r="CY2" s="328" t="s">
        <v>45</v>
      </c>
      <c r="CZ2" s="328" t="s">
        <v>46</v>
      </c>
      <c r="DA2" s="328" t="s">
        <v>47</v>
      </c>
      <c r="DB2" s="328" t="s">
        <v>48</v>
      </c>
      <c r="DC2" s="328" t="s">
        <v>49</v>
      </c>
      <c r="DD2" s="328" t="s">
        <v>50</v>
      </c>
      <c r="DE2" s="328" t="s">
        <v>78</v>
      </c>
      <c r="DF2" s="328" t="s">
        <v>79</v>
      </c>
      <c r="DG2" s="328" t="s">
        <v>80</v>
      </c>
      <c r="DH2" s="328" t="s">
        <v>54</v>
      </c>
      <c r="DI2" s="328" t="s">
        <v>55</v>
      </c>
      <c r="DJ2" s="328" t="s">
        <v>82</v>
      </c>
      <c r="DK2" s="328" t="s">
        <v>57</v>
      </c>
      <c r="DL2" s="328" t="s">
        <v>58</v>
      </c>
      <c r="DM2" s="328" t="s">
        <v>59</v>
      </c>
      <c r="DN2" s="328" t="s">
        <v>60</v>
      </c>
      <c r="DO2" s="330"/>
      <c r="DP2" s="372" t="s">
        <v>61</v>
      </c>
      <c r="DQ2" s="372" t="s">
        <v>62</v>
      </c>
      <c r="DR2" s="372"/>
      <c r="DS2" s="372" t="s">
        <v>63</v>
      </c>
      <c r="DT2" s="372" t="s">
        <v>64</v>
      </c>
      <c r="DU2" s="372"/>
      <c r="DV2" s="372"/>
      <c r="DW2" s="372"/>
      <c r="DX2" s="372"/>
      <c r="DY2" s="372" t="s">
        <v>185</v>
      </c>
      <c r="DZ2" s="372" t="s">
        <v>186</v>
      </c>
      <c r="EA2" s="372" t="s">
        <v>187</v>
      </c>
      <c r="EB2" s="372" t="s">
        <v>188</v>
      </c>
      <c r="EC2" s="372" t="s">
        <v>189</v>
      </c>
      <c r="ED2" s="288"/>
    </row>
    <row r="3" spans="1:134" x14ac:dyDescent="0.25">
      <c r="A3" s="291">
        <f t="shared" si="0"/>
        <v>2014</v>
      </c>
      <c r="B3" s="292" t="str">
        <f t="shared" si="1"/>
        <v>MAYO</v>
      </c>
      <c r="C3" s="292">
        <v>3</v>
      </c>
      <c r="D3" s="292" t="str">
        <f t="shared" ref="D3:D33" si="2">B1&amp;" "&amp;A1&amp;" / "&amp;C1</f>
        <v>MAYO 2014 / 1</v>
      </c>
      <c r="E3" s="331">
        <v>1</v>
      </c>
      <c r="F3" s="294">
        <v>41760</v>
      </c>
      <c r="G3" s="293">
        <v>42566</v>
      </c>
      <c r="H3" s="293" t="s">
        <v>65</v>
      </c>
      <c r="I3" s="295">
        <v>0.7268</v>
      </c>
      <c r="J3" s="296">
        <v>135</v>
      </c>
      <c r="K3" s="296">
        <v>8.6</v>
      </c>
      <c r="L3" s="296">
        <v>0</v>
      </c>
      <c r="M3" s="297" t="s">
        <v>20</v>
      </c>
      <c r="N3" s="296">
        <v>0.5</v>
      </c>
      <c r="O3" s="296">
        <v>0</v>
      </c>
      <c r="P3" s="296">
        <v>85</v>
      </c>
      <c r="Q3" s="296">
        <v>79.2</v>
      </c>
      <c r="R3" s="296">
        <v>82.1</v>
      </c>
      <c r="S3" s="298" t="s">
        <v>66</v>
      </c>
      <c r="T3" s="298" t="s">
        <v>67</v>
      </c>
      <c r="U3" s="296">
        <v>20778</v>
      </c>
      <c r="V3" s="296">
        <v>127</v>
      </c>
      <c r="W3" s="296">
        <v>183</v>
      </c>
      <c r="X3" s="296">
        <v>289</v>
      </c>
      <c r="Y3" s="296">
        <v>349</v>
      </c>
      <c r="Z3" s="296">
        <v>1</v>
      </c>
      <c r="AA3" s="296">
        <v>29.2</v>
      </c>
      <c r="AB3" s="296">
        <v>0.1</v>
      </c>
      <c r="AC3" s="296">
        <v>1.62</v>
      </c>
      <c r="AD3" s="296">
        <v>12.2</v>
      </c>
      <c r="AE3" s="296">
        <v>0</v>
      </c>
      <c r="AF3" s="427"/>
      <c r="AG3" s="299">
        <v>124</v>
      </c>
      <c r="AH3" s="299">
        <v>7</v>
      </c>
      <c r="AI3" s="299">
        <v>9.5</v>
      </c>
      <c r="AJ3" s="299">
        <v>85</v>
      </c>
      <c r="AK3" s="299">
        <v>140</v>
      </c>
      <c r="AL3" s="299">
        <v>170</v>
      </c>
      <c r="AM3" s="299">
        <v>240</v>
      </c>
      <c r="AN3" s="299">
        <v>365</v>
      </c>
      <c r="AO3" s="299">
        <v>437</v>
      </c>
      <c r="AP3" s="299">
        <v>42</v>
      </c>
      <c r="AQ3" s="299">
        <v>18</v>
      </c>
      <c r="AR3" s="299">
        <v>3</v>
      </c>
      <c r="AS3" s="299">
        <v>2.7</v>
      </c>
      <c r="AT3" s="299">
        <v>0.05</v>
      </c>
      <c r="AU3" s="300"/>
      <c r="AV3" s="293">
        <v>1</v>
      </c>
      <c r="AW3" s="301">
        <v>41764</v>
      </c>
      <c r="AX3" s="293">
        <v>42631</v>
      </c>
      <c r="AY3" s="293" t="s">
        <v>71</v>
      </c>
      <c r="AZ3" s="295">
        <v>0.73509999999999998</v>
      </c>
      <c r="BA3" s="296">
        <v>141.4</v>
      </c>
      <c r="BB3" s="296">
        <v>8.3000000000000007</v>
      </c>
      <c r="BC3" s="296">
        <v>0</v>
      </c>
      <c r="BD3" s="297" t="s">
        <v>20</v>
      </c>
      <c r="BE3" s="296">
        <v>1</v>
      </c>
      <c r="BF3" s="296">
        <v>0.01</v>
      </c>
      <c r="BG3" s="296">
        <v>85.4</v>
      </c>
      <c r="BH3" s="296">
        <v>76.2</v>
      </c>
      <c r="BI3" s="296">
        <v>80.8</v>
      </c>
      <c r="BJ3" s="298" t="s">
        <v>66</v>
      </c>
      <c r="BK3" s="298" t="s">
        <v>67</v>
      </c>
      <c r="BL3" s="296">
        <v>20690</v>
      </c>
      <c r="BM3" s="296">
        <v>135</v>
      </c>
      <c r="BN3" s="296">
        <v>201</v>
      </c>
      <c r="BO3" s="296">
        <v>304</v>
      </c>
      <c r="BP3" s="296">
        <v>365</v>
      </c>
      <c r="BQ3" s="296">
        <v>1</v>
      </c>
      <c r="BR3" s="296">
        <v>31.8</v>
      </c>
      <c r="BS3" s="296">
        <v>1.1000000000000001</v>
      </c>
      <c r="BT3" s="296">
        <v>1.66</v>
      </c>
      <c r="BU3" s="296">
        <v>0</v>
      </c>
      <c r="BV3" s="296">
        <v>0</v>
      </c>
      <c r="BW3" s="433"/>
      <c r="BX3" s="299">
        <v>124</v>
      </c>
      <c r="BY3" s="299">
        <v>7</v>
      </c>
      <c r="BZ3" s="299">
        <v>9.5</v>
      </c>
      <c r="CA3" s="299">
        <v>85</v>
      </c>
      <c r="CB3" s="299">
        <v>140</v>
      </c>
      <c r="CC3" s="299">
        <v>170</v>
      </c>
      <c r="CD3" s="299">
        <v>240</v>
      </c>
      <c r="CE3" s="299">
        <v>365</v>
      </c>
      <c r="CF3" s="299">
        <v>437</v>
      </c>
      <c r="CG3" s="299">
        <v>42</v>
      </c>
      <c r="CH3" s="299">
        <v>18</v>
      </c>
      <c r="CI3" s="299">
        <v>3</v>
      </c>
      <c r="CJ3" s="299">
        <v>2.7</v>
      </c>
      <c r="CK3" s="299">
        <v>0.05</v>
      </c>
      <c r="CL3" s="329"/>
      <c r="CM3" s="332">
        <v>1</v>
      </c>
      <c r="CN3" s="333">
        <v>41764</v>
      </c>
      <c r="CO3" s="334"/>
      <c r="CP3" s="334"/>
      <c r="CQ3" s="335">
        <v>0.7238</v>
      </c>
      <c r="CR3" s="336">
        <v>52</v>
      </c>
      <c r="CS3" s="336">
        <f>(CR3*(9/5))+32</f>
        <v>125.60000000000001</v>
      </c>
      <c r="CT3" s="336">
        <v>8.8000000000000007</v>
      </c>
      <c r="CU3" s="337">
        <v>1E-3</v>
      </c>
      <c r="CV3" s="336">
        <v>1</v>
      </c>
      <c r="CW3" s="336">
        <v>0.2</v>
      </c>
      <c r="CX3" s="337">
        <v>5.0000000000000001E-3</v>
      </c>
      <c r="CY3" s="336">
        <v>85</v>
      </c>
      <c r="CZ3" s="336">
        <v>79.400000000000006</v>
      </c>
      <c r="DA3" s="336">
        <v>82.2</v>
      </c>
      <c r="DB3" s="332" t="s">
        <v>83</v>
      </c>
      <c r="DC3" s="332" t="s">
        <v>84</v>
      </c>
      <c r="DD3" s="336">
        <v>20810</v>
      </c>
      <c r="DE3" s="336">
        <v>133</v>
      </c>
      <c r="DF3" s="336">
        <v>194</v>
      </c>
      <c r="DG3" s="336">
        <v>300</v>
      </c>
      <c r="DH3" s="336">
        <v>332</v>
      </c>
      <c r="DI3" s="336">
        <v>1</v>
      </c>
      <c r="DJ3" s="336">
        <v>31</v>
      </c>
      <c r="DK3" s="336">
        <v>0</v>
      </c>
      <c r="DL3" s="336">
        <v>2</v>
      </c>
      <c r="DM3" s="336">
        <v>17</v>
      </c>
      <c r="DN3" s="336">
        <v>0</v>
      </c>
      <c r="DO3" s="437"/>
      <c r="DP3" s="304">
        <v>124</v>
      </c>
      <c r="DQ3" s="304">
        <v>7</v>
      </c>
      <c r="DR3" s="304">
        <v>9.5</v>
      </c>
      <c r="DS3" s="304">
        <v>85</v>
      </c>
      <c r="DT3" s="304">
        <v>140</v>
      </c>
      <c r="DU3" s="304">
        <v>170</v>
      </c>
      <c r="DV3" s="304">
        <v>240</v>
      </c>
      <c r="DW3" s="304">
        <v>365</v>
      </c>
      <c r="DX3" s="304">
        <v>437</v>
      </c>
      <c r="DY3" s="304">
        <v>42</v>
      </c>
      <c r="DZ3" s="304">
        <v>18</v>
      </c>
      <c r="EA3" s="304">
        <v>3</v>
      </c>
      <c r="EB3" s="304">
        <v>2.7</v>
      </c>
      <c r="EC3" s="304">
        <v>0.05</v>
      </c>
    </row>
    <row r="4" spans="1:134" x14ac:dyDescent="0.25">
      <c r="A4" s="302">
        <f t="shared" si="0"/>
        <v>2014</v>
      </c>
      <c r="B4" s="303" t="str">
        <f t="shared" si="1"/>
        <v>MAYO</v>
      </c>
      <c r="C4" s="303">
        <v>4</v>
      </c>
      <c r="D4" s="303" t="str">
        <f t="shared" si="2"/>
        <v>MAYO 2014 / 2</v>
      </c>
      <c r="E4" s="331">
        <v>2</v>
      </c>
      <c r="F4" s="294">
        <v>41762</v>
      </c>
      <c r="G4" s="293">
        <v>42605</v>
      </c>
      <c r="H4" s="293" t="s">
        <v>68</v>
      </c>
      <c r="I4" s="295">
        <v>0.72599999999999998</v>
      </c>
      <c r="J4" s="296">
        <v>136</v>
      </c>
      <c r="K4" s="296">
        <v>8.5</v>
      </c>
      <c r="L4" s="296">
        <v>0</v>
      </c>
      <c r="M4" s="297" t="s">
        <v>20</v>
      </c>
      <c r="N4" s="296">
        <v>0.5</v>
      </c>
      <c r="O4" s="296">
        <v>0</v>
      </c>
      <c r="P4" s="296">
        <v>85.2</v>
      </c>
      <c r="Q4" s="296">
        <v>79.2</v>
      </c>
      <c r="R4" s="296">
        <v>82.2</v>
      </c>
      <c r="S4" s="298" t="s">
        <v>66</v>
      </c>
      <c r="T4" s="298" t="s">
        <v>67</v>
      </c>
      <c r="U4" s="296">
        <v>20786</v>
      </c>
      <c r="V4" s="296">
        <v>127</v>
      </c>
      <c r="W4" s="296">
        <v>183</v>
      </c>
      <c r="X4" s="296">
        <v>284</v>
      </c>
      <c r="Y4" s="296">
        <v>338</v>
      </c>
      <c r="Z4" s="296">
        <v>1</v>
      </c>
      <c r="AA4" s="296">
        <v>29.4</v>
      </c>
      <c r="AB4" s="296">
        <v>0.1</v>
      </c>
      <c r="AC4" s="296">
        <v>1.55</v>
      </c>
      <c r="AD4" s="296">
        <v>12.2</v>
      </c>
      <c r="AE4" s="296">
        <v>0</v>
      </c>
      <c r="AF4" s="427"/>
      <c r="AG4" s="299">
        <v>124</v>
      </c>
      <c r="AH4" s="299">
        <v>7</v>
      </c>
      <c r="AI4" s="299">
        <v>9.5</v>
      </c>
      <c r="AJ4" s="299">
        <v>85</v>
      </c>
      <c r="AK4" s="299">
        <v>140</v>
      </c>
      <c r="AL4" s="299">
        <v>170</v>
      </c>
      <c r="AM4" s="299">
        <v>240</v>
      </c>
      <c r="AN4" s="299">
        <v>365</v>
      </c>
      <c r="AO4" s="299">
        <v>437</v>
      </c>
      <c r="AP4" s="299">
        <v>42</v>
      </c>
      <c r="AQ4" s="299">
        <v>18</v>
      </c>
      <c r="AR4" s="299">
        <v>3</v>
      </c>
      <c r="AS4" s="299">
        <v>2.7</v>
      </c>
      <c r="AT4" s="299">
        <v>0.05</v>
      </c>
      <c r="AU4" s="300"/>
      <c r="AV4" s="293">
        <v>2</v>
      </c>
      <c r="AW4" s="301">
        <v>41765</v>
      </c>
      <c r="AX4" s="293">
        <v>42656</v>
      </c>
      <c r="AY4" s="293" t="s">
        <v>72</v>
      </c>
      <c r="AZ4" s="295">
        <v>0.74319999999999997</v>
      </c>
      <c r="BA4" s="296">
        <v>144.5</v>
      </c>
      <c r="BB4" s="296">
        <v>8</v>
      </c>
      <c r="BC4" s="296">
        <v>0</v>
      </c>
      <c r="BD4" s="297" t="s">
        <v>20</v>
      </c>
      <c r="BE4" s="296">
        <v>1</v>
      </c>
      <c r="BF4" s="296">
        <v>0.01</v>
      </c>
      <c r="BG4" s="296">
        <v>85.8</v>
      </c>
      <c r="BH4" s="296">
        <v>76.599999999999994</v>
      </c>
      <c r="BI4" s="296">
        <v>81.2</v>
      </c>
      <c r="BJ4" s="298" t="s">
        <v>66</v>
      </c>
      <c r="BK4" s="298" t="s">
        <v>67</v>
      </c>
      <c r="BL4" s="296">
        <v>20606</v>
      </c>
      <c r="BM4" s="296">
        <v>138</v>
      </c>
      <c r="BN4" s="296">
        <v>212</v>
      </c>
      <c r="BO4" s="296">
        <v>307</v>
      </c>
      <c r="BP4" s="296">
        <v>365</v>
      </c>
      <c r="BQ4" s="296">
        <v>1</v>
      </c>
      <c r="BR4" s="296">
        <v>35.200000000000003</v>
      </c>
      <c r="BS4" s="296">
        <v>0.4</v>
      </c>
      <c r="BT4" s="296">
        <v>1.89</v>
      </c>
      <c r="BU4" s="296">
        <v>0</v>
      </c>
      <c r="BV4" s="296">
        <v>0</v>
      </c>
      <c r="BW4" s="433"/>
      <c r="BX4" s="299">
        <v>124</v>
      </c>
      <c r="BY4" s="299">
        <v>7</v>
      </c>
      <c r="BZ4" s="299">
        <v>9.5</v>
      </c>
      <c r="CA4" s="299">
        <v>85</v>
      </c>
      <c r="CB4" s="299">
        <v>140</v>
      </c>
      <c r="CC4" s="299">
        <v>170</v>
      </c>
      <c r="CD4" s="299">
        <v>240</v>
      </c>
      <c r="CE4" s="299">
        <v>365</v>
      </c>
      <c r="CF4" s="299">
        <v>437</v>
      </c>
      <c r="CG4" s="299">
        <v>42</v>
      </c>
      <c r="CH4" s="299">
        <v>18</v>
      </c>
      <c r="CI4" s="299">
        <v>3</v>
      </c>
      <c r="CJ4" s="299">
        <v>2.7</v>
      </c>
      <c r="CK4" s="299">
        <v>0.05</v>
      </c>
      <c r="CL4" s="329"/>
      <c r="CM4" s="338">
        <v>2</v>
      </c>
      <c r="CN4" s="339">
        <v>41771</v>
      </c>
      <c r="CO4" s="338"/>
      <c r="CP4" s="338"/>
      <c r="CQ4" s="340">
        <v>0.72419999999999995</v>
      </c>
      <c r="CR4" s="341">
        <v>54.2</v>
      </c>
      <c r="CS4" s="341">
        <f>(CR4*(9/5))+32</f>
        <v>129.56</v>
      </c>
      <c r="CT4" s="341">
        <v>8.6</v>
      </c>
      <c r="CU4" s="342">
        <v>1E-3</v>
      </c>
      <c r="CV4" s="341">
        <v>1</v>
      </c>
      <c r="CW4" s="341">
        <v>0.2</v>
      </c>
      <c r="CX4" s="342">
        <v>5.0000000000000001E-3</v>
      </c>
      <c r="CY4" s="341">
        <v>85</v>
      </c>
      <c r="CZ4" s="341">
        <v>79.400000000000006</v>
      </c>
      <c r="DA4" s="341">
        <v>82.2</v>
      </c>
      <c r="DB4" s="338" t="s">
        <v>83</v>
      </c>
      <c r="DC4" s="338" t="s">
        <v>84</v>
      </c>
      <c r="DD4" s="341">
        <v>20806</v>
      </c>
      <c r="DE4" s="341">
        <v>135</v>
      </c>
      <c r="DF4" s="341">
        <v>196</v>
      </c>
      <c r="DG4" s="341">
        <v>327</v>
      </c>
      <c r="DH4" s="341">
        <v>334</v>
      </c>
      <c r="DI4" s="341">
        <v>1</v>
      </c>
      <c r="DJ4" s="341">
        <v>30</v>
      </c>
      <c r="DK4" s="341">
        <v>0</v>
      </c>
      <c r="DL4" s="341">
        <v>2</v>
      </c>
      <c r="DM4" s="341">
        <v>17</v>
      </c>
      <c r="DN4" s="341">
        <v>0</v>
      </c>
      <c r="DO4" s="438"/>
      <c r="DP4" s="299">
        <v>124</v>
      </c>
      <c r="DQ4" s="299">
        <v>7</v>
      </c>
      <c r="DR4" s="299">
        <v>9.5</v>
      </c>
      <c r="DS4" s="299">
        <v>85</v>
      </c>
      <c r="DT4" s="299">
        <v>140</v>
      </c>
      <c r="DU4" s="299">
        <v>170</v>
      </c>
      <c r="DV4" s="299">
        <v>240</v>
      </c>
      <c r="DW4" s="299">
        <v>365</v>
      </c>
      <c r="DX4" s="299">
        <v>437</v>
      </c>
      <c r="DY4" s="299">
        <v>42</v>
      </c>
      <c r="DZ4" s="299">
        <v>18</v>
      </c>
      <c r="EA4" s="299">
        <v>3</v>
      </c>
      <c r="EB4" s="299">
        <v>2.7</v>
      </c>
      <c r="EC4" s="299">
        <v>0.05</v>
      </c>
    </row>
    <row r="5" spans="1:134" x14ac:dyDescent="0.25">
      <c r="A5" s="291">
        <f t="shared" si="0"/>
        <v>2014</v>
      </c>
      <c r="B5" s="292" t="str">
        <f t="shared" si="1"/>
        <v>MAYO</v>
      </c>
      <c r="C5" s="292">
        <v>5</v>
      </c>
      <c r="D5" s="292" t="str">
        <f t="shared" si="2"/>
        <v>MAYO 2014 / 3</v>
      </c>
      <c r="E5" s="331">
        <v>3</v>
      </c>
      <c r="F5" s="294">
        <v>41762</v>
      </c>
      <c r="G5" s="293">
        <v>42615</v>
      </c>
      <c r="H5" s="293" t="s">
        <v>69</v>
      </c>
      <c r="I5" s="295">
        <v>0.72599999999999998</v>
      </c>
      <c r="J5" s="296">
        <v>134</v>
      </c>
      <c r="K5" s="296">
        <v>8.8000000000000007</v>
      </c>
      <c r="L5" s="296">
        <v>0</v>
      </c>
      <c r="M5" s="297" t="s">
        <v>20</v>
      </c>
      <c r="N5" s="296">
        <v>0.5</v>
      </c>
      <c r="O5" s="296">
        <v>0</v>
      </c>
      <c r="P5" s="296">
        <v>85</v>
      </c>
      <c r="Q5" s="296">
        <v>79.2</v>
      </c>
      <c r="R5" s="296">
        <v>82.1</v>
      </c>
      <c r="S5" s="298" t="s">
        <v>66</v>
      </c>
      <c r="T5" s="298" t="s">
        <v>67</v>
      </c>
      <c r="U5" s="296">
        <v>20786</v>
      </c>
      <c r="V5" s="296">
        <v>127</v>
      </c>
      <c r="W5" s="296">
        <v>183</v>
      </c>
      <c r="X5" s="296">
        <v>287</v>
      </c>
      <c r="Y5" s="296">
        <v>340</v>
      </c>
      <c r="Z5" s="296">
        <v>1</v>
      </c>
      <c r="AA5" s="296">
        <v>29</v>
      </c>
      <c r="AB5" s="296">
        <v>0.1</v>
      </c>
      <c r="AC5" s="296">
        <v>1.62</v>
      </c>
      <c r="AD5" s="296">
        <v>10</v>
      </c>
      <c r="AE5" s="296">
        <v>0</v>
      </c>
      <c r="AF5" s="427"/>
      <c r="AG5" s="299">
        <v>124</v>
      </c>
      <c r="AH5" s="299">
        <v>7</v>
      </c>
      <c r="AI5" s="299">
        <v>9.5</v>
      </c>
      <c r="AJ5" s="299">
        <v>85</v>
      </c>
      <c r="AK5" s="299">
        <v>140</v>
      </c>
      <c r="AL5" s="299">
        <v>170</v>
      </c>
      <c r="AM5" s="299">
        <v>240</v>
      </c>
      <c r="AN5" s="299">
        <v>365</v>
      </c>
      <c r="AO5" s="299">
        <v>437</v>
      </c>
      <c r="AP5" s="299">
        <v>42</v>
      </c>
      <c r="AQ5" s="299">
        <v>18</v>
      </c>
      <c r="AR5" s="299">
        <v>3</v>
      </c>
      <c r="AS5" s="299">
        <v>2.7</v>
      </c>
      <c r="AT5" s="299">
        <v>0.05</v>
      </c>
      <c r="AU5" s="300"/>
      <c r="AV5" s="293">
        <v>3</v>
      </c>
      <c r="AW5" s="301">
        <v>41769</v>
      </c>
      <c r="AX5" s="293">
        <v>42770</v>
      </c>
      <c r="AY5" s="293" t="s">
        <v>68</v>
      </c>
      <c r="AZ5" s="295">
        <v>0.74509999999999998</v>
      </c>
      <c r="BA5" s="296">
        <v>146.6</v>
      </c>
      <c r="BB5" s="296">
        <v>7.9</v>
      </c>
      <c r="BC5" s="296">
        <v>0</v>
      </c>
      <c r="BD5" s="297" t="s">
        <v>20</v>
      </c>
      <c r="BE5" s="296">
        <v>1</v>
      </c>
      <c r="BF5" s="296">
        <v>0.01</v>
      </c>
      <c r="BG5" s="296">
        <v>85.7</v>
      </c>
      <c r="BH5" s="296">
        <v>76.7</v>
      </c>
      <c r="BI5" s="296">
        <v>81.2</v>
      </c>
      <c r="BJ5" s="298" t="s">
        <v>66</v>
      </c>
      <c r="BK5" s="298" t="s">
        <v>67</v>
      </c>
      <c r="BL5" s="296">
        <v>20586</v>
      </c>
      <c r="BM5" s="296">
        <v>140</v>
      </c>
      <c r="BN5" s="296">
        <v>214</v>
      </c>
      <c r="BO5" s="296">
        <v>304</v>
      </c>
      <c r="BP5" s="296">
        <v>361</v>
      </c>
      <c r="BQ5" s="296">
        <v>1</v>
      </c>
      <c r="BR5" s="296">
        <v>35.4</v>
      </c>
      <c r="BS5" s="296">
        <v>0.4</v>
      </c>
      <c r="BT5" s="296">
        <v>1.82</v>
      </c>
      <c r="BU5" s="296">
        <v>0</v>
      </c>
      <c r="BV5" s="296">
        <v>0</v>
      </c>
      <c r="BW5" s="433"/>
      <c r="BX5" s="299">
        <v>124</v>
      </c>
      <c r="BY5" s="299">
        <v>7</v>
      </c>
      <c r="BZ5" s="299">
        <v>9.5</v>
      </c>
      <c r="CA5" s="299">
        <v>85</v>
      </c>
      <c r="CB5" s="299">
        <v>140</v>
      </c>
      <c r="CC5" s="299">
        <v>170</v>
      </c>
      <c r="CD5" s="299">
        <v>240</v>
      </c>
      <c r="CE5" s="299">
        <v>365</v>
      </c>
      <c r="CF5" s="299">
        <v>437</v>
      </c>
      <c r="CG5" s="299">
        <v>42</v>
      </c>
      <c r="CH5" s="299">
        <v>18</v>
      </c>
      <c r="CI5" s="299">
        <v>3</v>
      </c>
      <c r="CJ5" s="299">
        <v>2.7</v>
      </c>
      <c r="CK5" s="299">
        <v>0.05</v>
      </c>
      <c r="CL5" s="329"/>
      <c r="CM5" s="332">
        <v>3</v>
      </c>
      <c r="CN5" s="333">
        <v>41778</v>
      </c>
      <c r="CO5" s="332"/>
      <c r="CP5" s="332"/>
      <c r="CQ5" s="335">
        <v>0.72450000000000003</v>
      </c>
      <c r="CR5" s="336">
        <v>54.6</v>
      </c>
      <c r="CS5" s="336">
        <f>(CR5*(9/5))+32</f>
        <v>130.28</v>
      </c>
      <c r="CT5" s="336">
        <v>8.8000000000000007</v>
      </c>
      <c r="CU5" s="337">
        <v>1E-3</v>
      </c>
      <c r="CV5" s="336">
        <v>1</v>
      </c>
      <c r="CW5" s="336">
        <v>0.1</v>
      </c>
      <c r="CX5" s="337">
        <v>5.0000000000000001E-3</v>
      </c>
      <c r="CY5" s="336">
        <v>85</v>
      </c>
      <c r="CZ5" s="336">
        <v>79.7</v>
      </c>
      <c r="DA5" s="336">
        <v>82.4</v>
      </c>
      <c r="DB5" s="332" t="s">
        <v>83</v>
      </c>
      <c r="DC5" s="332" t="s">
        <v>84</v>
      </c>
      <c r="DD5" s="336">
        <v>20802</v>
      </c>
      <c r="DE5" s="336">
        <v>134</v>
      </c>
      <c r="DF5" s="336">
        <v>204</v>
      </c>
      <c r="DG5" s="336">
        <v>300</v>
      </c>
      <c r="DH5" s="336">
        <v>338</v>
      </c>
      <c r="DI5" s="336">
        <v>1</v>
      </c>
      <c r="DJ5" s="336">
        <v>31</v>
      </c>
      <c r="DK5" s="336">
        <v>0</v>
      </c>
      <c r="DL5" s="336">
        <v>1.5</v>
      </c>
      <c r="DM5" s="336">
        <v>16</v>
      </c>
      <c r="DN5" s="336">
        <v>0</v>
      </c>
      <c r="DO5" s="437"/>
      <c r="DP5" s="304">
        <v>124</v>
      </c>
      <c r="DQ5" s="304">
        <v>7</v>
      </c>
      <c r="DR5" s="304">
        <v>9.5</v>
      </c>
      <c r="DS5" s="304">
        <v>85</v>
      </c>
      <c r="DT5" s="304">
        <v>140</v>
      </c>
      <c r="DU5" s="304">
        <v>170</v>
      </c>
      <c r="DV5" s="304">
        <v>240</v>
      </c>
      <c r="DW5" s="304">
        <v>365</v>
      </c>
      <c r="DX5" s="304">
        <v>437</v>
      </c>
      <c r="DY5" s="304">
        <v>42</v>
      </c>
      <c r="DZ5" s="304">
        <v>18</v>
      </c>
      <c r="EA5" s="304">
        <v>3</v>
      </c>
      <c r="EB5" s="304">
        <v>2.7</v>
      </c>
      <c r="EC5" s="304">
        <v>0.05</v>
      </c>
    </row>
    <row r="6" spans="1:134" x14ac:dyDescent="0.25">
      <c r="A6" s="302">
        <f t="shared" si="0"/>
        <v>2014</v>
      </c>
      <c r="B6" s="303" t="str">
        <f t="shared" si="1"/>
        <v>MAYO</v>
      </c>
      <c r="C6" s="303">
        <v>6</v>
      </c>
      <c r="D6" s="303" t="str">
        <f t="shared" si="2"/>
        <v>MAYO 2014 / 4</v>
      </c>
      <c r="E6" s="331">
        <v>4</v>
      </c>
      <c r="F6" s="294">
        <v>41764</v>
      </c>
      <c r="G6" s="293">
        <v>42649</v>
      </c>
      <c r="H6" s="293" t="s">
        <v>68</v>
      </c>
      <c r="I6" s="295">
        <v>0.7268</v>
      </c>
      <c r="J6" s="296">
        <v>136</v>
      </c>
      <c r="K6" s="296">
        <v>8.8000000000000007</v>
      </c>
      <c r="L6" s="296">
        <v>0</v>
      </c>
      <c r="M6" s="297" t="s">
        <v>20</v>
      </c>
      <c r="N6" s="296">
        <v>0.5</v>
      </c>
      <c r="O6" s="296">
        <v>0</v>
      </c>
      <c r="P6" s="296">
        <v>85</v>
      </c>
      <c r="Q6" s="296">
        <v>79.2</v>
      </c>
      <c r="R6" s="296">
        <v>82.1</v>
      </c>
      <c r="S6" s="298" t="s">
        <v>66</v>
      </c>
      <c r="T6" s="298" t="s">
        <v>67</v>
      </c>
      <c r="U6" s="296">
        <v>20778</v>
      </c>
      <c r="V6" s="296">
        <v>129</v>
      </c>
      <c r="W6" s="296">
        <v>187</v>
      </c>
      <c r="X6" s="296">
        <v>289</v>
      </c>
      <c r="Y6" s="296">
        <v>344</v>
      </c>
      <c r="Z6" s="296">
        <v>1</v>
      </c>
      <c r="AA6" s="296">
        <v>28.9</v>
      </c>
      <c r="AB6" s="296">
        <v>0.1</v>
      </c>
      <c r="AC6" s="296">
        <v>1.65</v>
      </c>
      <c r="AD6" s="296">
        <v>8.91</v>
      </c>
      <c r="AE6" s="296">
        <v>0</v>
      </c>
      <c r="AF6" s="427"/>
      <c r="AG6" s="299">
        <v>124</v>
      </c>
      <c r="AH6" s="299">
        <v>7</v>
      </c>
      <c r="AI6" s="299">
        <v>9.5</v>
      </c>
      <c r="AJ6" s="299">
        <v>85</v>
      </c>
      <c r="AK6" s="299">
        <v>140</v>
      </c>
      <c r="AL6" s="299">
        <v>170</v>
      </c>
      <c r="AM6" s="299">
        <v>240</v>
      </c>
      <c r="AN6" s="299">
        <v>365</v>
      </c>
      <c r="AO6" s="299">
        <v>437</v>
      </c>
      <c r="AP6" s="299">
        <v>42</v>
      </c>
      <c r="AQ6" s="299">
        <v>18</v>
      </c>
      <c r="AR6" s="299">
        <v>3</v>
      </c>
      <c r="AS6" s="299">
        <v>2.7</v>
      </c>
      <c r="AT6" s="299">
        <v>0.05</v>
      </c>
      <c r="AU6" s="300"/>
      <c r="AV6" s="293">
        <v>4</v>
      </c>
      <c r="AW6" s="301">
        <v>41770</v>
      </c>
      <c r="AX6" s="293">
        <v>42773</v>
      </c>
      <c r="AY6" s="293" t="s">
        <v>73</v>
      </c>
      <c r="AZ6" s="295">
        <v>0.74199999999999999</v>
      </c>
      <c r="BA6" s="296">
        <v>145.19999999999999</v>
      </c>
      <c r="BB6" s="296">
        <v>7.9</v>
      </c>
      <c r="BC6" s="296">
        <v>0</v>
      </c>
      <c r="BD6" s="297" t="s">
        <v>20</v>
      </c>
      <c r="BE6" s="296">
        <v>1</v>
      </c>
      <c r="BF6" s="296">
        <v>0.01</v>
      </c>
      <c r="BG6" s="296">
        <v>85.4</v>
      </c>
      <c r="BH6" s="296">
        <v>79.8</v>
      </c>
      <c r="BI6" s="296">
        <v>82.6</v>
      </c>
      <c r="BJ6" s="298" t="s">
        <v>66</v>
      </c>
      <c r="BK6" s="298" t="s">
        <v>67</v>
      </c>
      <c r="BL6" s="296">
        <v>20618</v>
      </c>
      <c r="BM6" s="296">
        <v>138</v>
      </c>
      <c r="BN6" s="296">
        <v>208</v>
      </c>
      <c r="BO6" s="296">
        <v>304</v>
      </c>
      <c r="BP6" s="296">
        <v>365</v>
      </c>
      <c r="BQ6" s="296">
        <v>1</v>
      </c>
      <c r="BR6" s="296">
        <v>33.799999999999997</v>
      </c>
      <c r="BS6" s="296">
        <v>0.9</v>
      </c>
      <c r="BT6" s="296">
        <v>1.88</v>
      </c>
      <c r="BU6" s="296">
        <v>0.4</v>
      </c>
      <c r="BV6" s="296">
        <v>0</v>
      </c>
      <c r="BW6" s="433"/>
      <c r="BX6" s="299">
        <v>124</v>
      </c>
      <c r="BY6" s="299">
        <v>7</v>
      </c>
      <c r="BZ6" s="299">
        <v>9.5</v>
      </c>
      <c r="CA6" s="299">
        <v>85</v>
      </c>
      <c r="CB6" s="299">
        <v>140</v>
      </c>
      <c r="CC6" s="299">
        <v>170</v>
      </c>
      <c r="CD6" s="299">
        <v>240</v>
      </c>
      <c r="CE6" s="299">
        <v>365</v>
      </c>
      <c r="CF6" s="299">
        <v>437</v>
      </c>
      <c r="CG6" s="299">
        <v>42</v>
      </c>
      <c r="CH6" s="299">
        <v>18</v>
      </c>
      <c r="CI6" s="299">
        <v>3</v>
      </c>
      <c r="CJ6" s="299">
        <v>2.7</v>
      </c>
      <c r="CK6" s="299">
        <v>0.05</v>
      </c>
      <c r="CL6" s="329"/>
      <c r="CM6" s="338">
        <v>4</v>
      </c>
      <c r="CN6" s="339">
        <v>41785</v>
      </c>
      <c r="CO6" s="338"/>
      <c r="CP6" s="338"/>
      <c r="CQ6" s="340">
        <v>0.72560000000000002</v>
      </c>
      <c r="CR6" s="341">
        <v>54.3</v>
      </c>
      <c r="CS6" s="341">
        <f>(CR6*(9/5))+32</f>
        <v>129.74</v>
      </c>
      <c r="CT6" s="341">
        <v>8.6</v>
      </c>
      <c r="CU6" s="342">
        <v>1E-3</v>
      </c>
      <c r="CV6" s="341">
        <v>1</v>
      </c>
      <c r="CW6" s="341">
        <v>0.1</v>
      </c>
      <c r="CX6" s="342">
        <v>5.0000000000000001E-3</v>
      </c>
      <c r="CY6" s="341">
        <v>85</v>
      </c>
      <c r="CZ6" s="341">
        <v>78.900000000000006</v>
      </c>
      <c r="DA6" s="341">
        <v>82.5</v>
      </c>
      <c r="DB6" s="338" t="s">
        <v>83</v>
      </c>
      <c r="DC6" s="338" t="s">
        <v>84</v>
      </c>
      <c r="DD6" s="341">
        <v>20790</v>
      </c>
      <c r="DE6" s="341">
        <v>127</v>
      </c>
      <c r="DF6" s="341">
        <v>201</v>
      </c>
      <c r="DG6" s="341">
        <v>298</v>
      </c>
      <c r="DH6" s="341">
        <v>330</v>
      </c>
      <c r="DI6" s="341">
        <v>1</v>
      </c>
      <c r="DJ6" s="341">
        <v>31</v>
      </c>
      <c r="DK6" s="341">
        <v>15</v>
      </c>
      <c r="DL6" s="341">
        <v>1.8</v>
      </c>
      <c r="DM6" s="341">
        <v>15</v>
      </c>
      <c r="DN6" s="341">
        <v>0</v>
      </c>
      <c r="DO6" s="438"/>
      <c r="DP6" s="299">
        <v>124</v>
      </c>
      <c r="DQ6" s="299">
        <v>7</v>
      </c>
      <c r="DR6" s="299">
        <v>9.5</v>
      </c>
      <c r="DS6" s="299">
        <v>85</v>
      </c>
      <c r="DT6" s="299">
        <v>140</v>
      </c>
      <c r="DU6" s="299">
        <v>170</v>
      </c>
      <c r="DV6" s="299">
        <v>240</v>
      </c>
      <c r="DW6" s="299">
        <v>365</v>
      </c>
      <c r="DX6" s="299">
        <v>437</v>
      </c>
      <c r="DY6" s="299">
        <v>42</v>
      </c>
      <c r="DZ6" s="299">
        <v>18</v>
      </c>
      <c r="EA6" s="299">
        <v>3</v>
      </c>
      <c r="EB6" s="299">
        <v>2.7</v>
      </c>
      <c r="EC6" s="299">
        <v>0.05</v>
      </c>
    </row>
    <row r="7" spans="1:134" x14ac:dyDescent="0.25">
      <c r="A7" s="291">
        <f t="shared" si="0"/>
        <v>2014</v>
      </c>
      <c r="B7" s="292" t="str">
        <f t="shared" si="1"/>
        <v>MAYO</v>
      </c>
      <c r="C7" s="292">
        <v>7</v>
      </c>
      <c r="D7" s="292" t="str">
        <f t="shared" si="2"/>
        <v>MAYO 2014 / 5</v>
      </c>
      <c r="E7" s="331">
        <v>5</v>
      </c>
      <c r="F7" s="294">
        <v>41767</v>
      </c>
      <c r="G7" s="293">
        <v>42713</v>
      </c>
      <c r="H7" s="293" t="s">
        <v>65</v>
      </c>
      <c r="I7" s="295">
        <v>0.72829999999999995</v>
      </c>
      <c r="J7" s="296">
        <v>140</v>
      </c>
      <c r="K7" s="296">
        <v>7.9</v>
      </c>
      <c r="L7" s="296">
        <v>0</v>
      </c>
      <c r="M7" s="297" t="s">
        <v>20</v>
      </c>
      <c r="N7" s="296">
        <v>0.5</v>
      </c>
      <c r="O7" s="296">
        <v>0</v>
      </c>
      <c r="P7" s="296">
        <v>85.1</v>
      </c>
      <c r="Q7" s="296">
        <v>79.099999999999994</v>
      </c>
      <c r="R7" s="296">
        <v>82.1</v>
      </c>
      <c r="S7" s="298" t="s">
        <v>66</v>
      </c>
      <c r="T7" s="298" t="s">
        <v>67</v>
      </c>
      <c r="U7" s="296">
        <v>20762</v>
      </c>
      <c r="V7" s="296">
        <v>128</v>
      </c>
      <c r="W7" s="296">
        <v>186</v>
      </c>
      <c r="X7" s="296">
        <v>288</v>
      </c>
      <c r="Y7" s="296">
        <v>344</v>
      </c>
      <c r="Z7" s="296">
        <v>1</v>
      </c>
      <c r="AA7" s="296">
        <v>29.6</v>
      </c>
      <c r="AB7" s="296">
        <v>0.1</v>
      </c>
      <c r="AC7" s="296">
        <v>1.79</v>
      </c>
      <c r="AD7" s="296">
        <v>12.7</v>
      </c>
      <c r="AE7" s="296">
        <v>0</v>
      </c>
      <c r="AF7" s="427"/>
      <c r="AG7" s="299">
        <v>124</v>
      </c>
      <c r="AH7" s="299">
        <v>7</v>
      </c>
      <c r="AI7" s="299">
        <v>9.5</v>
      </c>
      <c r="AJ7" s="299">
        <v>85</v>
      </c>
      <c r="AK7" s="299">
        <v>140</v>
      </c>
      <c r="AL7" s="299">
        <v>170</v>
      </c>
      <c r="AM7" s="299">
        <v>240</v>
      </c>
      <c r="AN7" s="299">
        <v>365</v>
      </c>
      <c r="AO7" s="299">
        <v>437</v>
      </c>
      <c r="AP7" s="299">
        <v>42</v>
      </c>
      <c r="AQ7" s="299">
        <v>18</v>
      </c>
      <c r="AR7" s="299">
        <v>3</v>
      </c>
      <c r="AS7" s="299">
        <v>2.7</v>
      </c>
      <c r="AT7" s="299">
        <v>0.05</v>
      </c>
      <c r="AU7" s="300"/>
      <c r="AV7" s="293">
        <v>5</v>
      </c>
      <c r="AW7" s="301">
        <v>41772</v>
      </c>
      <c r="AX7" s="293">
        <v>42826</v>
      </c>
      <c r="AY7" s="293" t="s">
        <v>72</v>
      </c>
      <c r="AZ7" s="295">
        <v>0.74160000000000004</v>
      </c>
      <c r="BA7" s="296">
        <v>143.9</v>
      </c>
      <c r="BB7" s="296">
        <v>8.1</v>
      </c>
      <c r="BC7" s="296">
        <v>0</v>
      </c>
      <c r="BD7" s="297" t="s">
        <v>20</v>
      </c>
      <c r="BE7" s="296">
        <v>1</v>
      </c>
      <c r="BF7" s="296">
        <v>0.01</v>
      </c>
      <c r="BG7" s="296">
        <v>85.6</v>
      </c>
      <c r="BH7" s="296">
        <v>80</v>
      </c>
      <c r="BI7" s="296">
        <v>82.8</v>
      </c>
      <c r="BJ7" s="298" t="s">
        <v>66</v>
      </c>
      <c r="BK7" s="298" t="s">
        <v>67</v>
      </c>
      <c r="BL7" s="296">
        <v>20622</v>
      </c>
      <c r="BM7" s="296">
        <v>136</v>
      </c>
      <c r="BN7" s="296">
        <v>208</v>
      </c>
      <c r="BO7" s="296">
        <v>302</v>
      </c>
      <c r="BP7" s="296">
        <v>365</v>
      </c>
      <c r="BQ7" s="296">
        <v>1</v>
      </c>
      <c r="BR7" s="296">
        <v>33.700000000000003</v>
      </c>
      <c r="BS7" s="296">
        <v>1.1000000000000001</v>
      </c>
      <c r="BT7" s="296">
        <v>1.89</v>
      </c>
      <c r="BU7" s="296">
        <v>0</v>
      </c>
      <c r="BV7" s="296">
        <v>0</v>
      </c>
      <c r="BW7" s="433"/>
      <c r="BX7" s="299">
        <v>124</v>
      </c>
      <c r="BY7" s="299">
        <v>7</v>
      </c>
      <c r="BZ7" s="299">
        <v>9.5</v>
      </c>
      <c r="CA7" s="299">
        <v>85</v>
      </c>
      <c r="CB7" s="299">
        <v>140</v>
      </c>
      <c r="CC7" s="299">
        <v>170</v>
      </c>
      <c r="CD7" s="299">
        <v>240</v>
      </c>
      <c r="CE7" s="299">
        <v>365</v>
      </c>
      <c r="CF7" s="299">
        <v>437</v>
      </c>
      <c r="CG7" s="299">
        <v>42</v>
      </c>
      <c r="CH7" s="299">
        <v>18</v>
      </c>
      <c r="CI7" s="299">
        <v>3</v>
      </c>
      <c r="CJ7" s="299">
        <v>2.7</v>
      </c>
      <c r="CK7" s="299">
        <v>0.05</v>
      </c>
      <c r="CL7" s="329"/>
      <c r="CM7" s="306"/>
      <c r="CN7" s="306"/>
      <c r="CO7" s="306"/>
      <c r="CP7" s="306"/>
      <c r="CQ7" s="306"/>
      <c r="CR7" s="306"/>
      <c r="CS7" s="306"/>
      <c r="CT7" s="306"/>
      <c r="CU7" s="306"/>
      <c r="CV7" s="306"/>
      <c r="CW7" s="306"/>
      <c r="CX7" s="306"/>
      <c r="CY7" s="306"/>
      <c r="CZ7" s="306"/>
      <c r="DA7" s="306"/>
      <c r="DB7" s="306"/>
      <c r="DC7" s="306"/>
      <c r="DD7" s="306"/>
      <c r="DE7" s="306"/>
      <c r="DF7" s="306"/>
      <c r="DG7" s="306"/>
      <c r="DH7" s="306"/>
      <c r="DI7" s="306"/>
      <c r="DJ7" s="306"/>
      <c r="DK7" s="306"/>
      <c r="DL7" s="306"/>
      <c r="DM7" s="306"/>
      <c r="DN7" s="306"/>
      <c r="DO7" s="439"/>
      <c r="DP7" s="306"/>
      <c r="DQ7" s="306"/>
      <c r="DR7" s="306"/>
      <c r="DS7" s="306"/>
      <c r="DT7" s="306"/>
      <c r="DU7" s="306"/>
      <c r="DV7" s="306"/>
      <c r="DW7" s="306"/>
      <c r="DX7" s="306"/>
      <c r="DY7" s="306"/>
      <c r="DZ7" s="306"/>
      <c r="EA7" s="306"/>
      <c r="EB7" s="306"/>
      <c r="EC7" s="306"/>
    </row>
    <row r="8" spans="1:134" x14ac:dyDescent="0.25">
      <c r="A8" s="302">
        <f t="shared" si="0"/>
        <v>2014</v>
      </c>
      <c r="B8" s="303" t="str">
        <f t="shared" si="1"/>
        <v>MAYO</v>
      </c>
      <c r="C8" s="303">
        <v>8</v>
      </c>
      <c r="D8" s="303" t="str">
        <f t="shared" si="2"/>
        <v>MAYO 2014 / 6</v>
      </c>
      <c r="E8" s="331">
        <v>6</v>
      </c>
      <c r="F8" s="294">
        <v>41769</v>
      </c>
      <c r="G8" s="293">
        <v>42777</v>
      </c>
      <c r="H8" s="293" t="s">
        <v>70</v>
      </c>
      <c r="I8" s="295">
        <v>0.7298</v>
      </c>
      <c r="J8" s="296">
        <v>138</v>
      </c>
      <c r="K8" s="296">
        <v>8.3000000000000007</v>
      </c>
      <c r="L8" s="296">
        <v>0</v>
      </c>
      <c r="M8" s="297" t="s">
        <v>20</v>
      </c>
      <c r="N8" s="296">
        <v>0.5</v>
      </c>
      <c r="O8" s="296">
        <v>0</v>
      </c>
      <c r="P8" s="296">
        <v>85.4</v>
      </c>
      <c r="Q8" s="296">
        <v>79.2</v>
      </c>
      <c r="R8" s="296">
        <v>82.2</v>
      </c>
      <c r="S8" s="298" t="s">
        <v>66</v>
      </c>
      <c r="T8" s="298" t="s">
        <v>67</v>
      </c>
      <c r="U8" s="296">
        <v>20746</v>
      </c>
      <c r="V8" s="296">
        <v>127</v>
      </c>
      <c r="W8" s="296">
        <v>186</v>
      </c>
      <c r="X8" s="296">
        <v>289</v>
      </c>
      <c r="Y8" s="296">
        <v>348</v>
      </c>
      <c r="Z8" s="296">
        <v>1</v>
      </c>
      <c r="AA8" s="296">
        <v>29.4</v>
      </c>
      <c r="AB8" s="296">
        <v>0.1</v>
      </c>
      <c r="AC8" s="296">
        <v>1.82</v>
      </c>
      <c r="AD8" s="296">
        <v>11</v>
      </c>
      <c r="AE8" s="296">
        <v>0</v>
      </c>
      <c r="AF8" s="427"/>
      <c r="AG8" s="299">
        <v>124</v>
      </c>
      <c r="AH8" s="299">
        <v>7</v>
      </c>
      <c r="AI8" s="299">
        <v>9.5</v>
      </c>
      <c r="AJ8" s="299">
        <v>85</v>
      </c>
      <c r="AK8" s="299">
        <v>140</v>
      </c>
      <c r="AL8" s="299">
        <v>170</v>
      </c>
      <c r="AM8" s="299">
        <v>240</v>
      </c>
      <c r="AN8" s="299">
        <v>365</v>
      </c>
      <c r="AO8" s="299">
        <v>437</v>
      </c>
      <c r="AP8" s="299">
        <v>42</v>
      </c>
      <c r="AQ8" s="299">
        <v>18</v>
      </c>
      <c r="AR8" s="299">
        <v>3</v>
      </c>
      <c r="AS8" s="299">
        <v>2.7</v>
      </c>
      <c r="AT8" s="299">
        <v>0.05</v>
      </c>
      <c r="AU8" s="300"/>
      <c r="AV8" s="293">
        <v>6</v>
      </c>
      <c r="AW8" s="301">
        <v>41778</v>
      </c>
      <c r="AX8" s="293">
        <v>42942</v>
      </c>
      <c r="AY8" s="293" t="s">
        <v>72</v>
      </c>
      <c r="AZ8" s="295">
        <v>0.73740000000000006</v>
      </c>
      <c r="BA8" s="296">
        <v>143.1</v>
      </c>
      <c r="BB8" s="296">
        <v>8.3000000000000007</v>
      </c>
      <c r="BC8" s="296">
        <v>0</v>
      </c>
      <c r="BD8" s="297" t="s">
        <v>20</v>
      </c>
      <c r="BE8" s="296">
        <v>1.2</v>
      </c>
      <c r="BF8" s="296">
        <v>0.01</v>
      </c>
      <c r="BG8" s="296">
        <v>85.2</v>
      </c>
      <c r="BH8" s="296">
        <v>76</v>
      </c>
      <c r="BI8" s="296">
        <v>80.599999999999994</v>
      </c>
      <c r="BJ8" s="298" t="s">
        <v>66</v>
      </c>
      <c r="BK8" s="298" t="s">
        <v>67</v>
      </c>
      <c r="BL8" s="296">
        <v>20666</v>
      </c>
      <c r="BM8" s="296">
        <v>136</v>
      </c>
      <c r="BN8" s="296">
        <v>201</v>
      </c>
      <c r="BO8" s="296">
        <v>302</v>
      </c>
      <c r="BP8" s="296">
        <v>365</v>
      </c>
      <c r="BQ8" s="296">
        <v>1</v>
      </c>
      <c r="BR8" s="296">
        <v>32.5</v>
      </c>
      <c r="BS8" s="296">
        <v>0.8</v>
      </c>
      <c r="BT8" s="296">
        <v>1.59</v>
      </c>
      <c r="BU8" s="296">
        <v>1.5</v>
      </c>
      <c r="BV8" s="296">
        <v>0</v>
      </c>
      <c r="BW8" s="433"/>
      <c r="BX8" s="299">
        <v>124</v>
      </c>
      <c r="BY8" s="299">
        <v>7</v>
      </c>
      <c r="BZ8" s="299">
        <v>9.5</v>
      </c>
      <c r="CA8" s="299">
        <v>85</v>
      </c>
      <c r="CB8" s="299">
        <v>140</v>
      </c>
      <c r="CC8" s="299">
        <v>170</v>
      </c>
      <c r="CD8" s="299">
        <v>240</v>
      </c>
      <c r="CE8" s="299">
        <v>365</v>
      </c>
      <c r="CF8" s="299">
        <v>437</v>
      </c>
      <c r="CG8" s="299">
        <v>42</v>
      </c>
      <c r="CH8" s="299">
        <v>18</v>
      </c>
      <c r="CI8" s="299">
        <v>3</v>
      </c>
      <c r="CJ8" s="299">
        <v>2.7</v>
      </c>
      <c r="CK8" s="299">
        <v>0.05</v>
      </c>
      <c r="CL8" s="329"/>
      <c r="CM8" s="305"/>
      <c r="CN8" s="305"/>
      <c r="CO8" s="305"/>
      <c r="CP8" s="305"/>
      <c r="CQ8" s="305"/>
      <c r="CR8" s="305"/>
      <c r="CS8" s="305"/>
      <c r="CT8" s="305"/>
      <c r="CU8" s="305"/>
      <c r="CV8" s="305"/>
      <c r="CW8" s="305"/>
      <c r="CX8" s="305"/>
      <c r="CY8" s="305"/>
      <c r="CZ8" s="305"/>
      <c r="DA8" s="305"/>
      <c r="DB8" s="305"/>
      <c r="DC8" s="305"/>
      <c r="DD8" s="305"/>
      <c r="DE8" s="305"/>
      <c r="DF8" s="305"/>
      <c r="DG8" s="305"/>
      <c r="DH8" s="305"/>
      <c r="DI8" s="305"/>
      <c r="DJ8" s="305"/>
      <c r="DK8" s="305"/>
      <c r="DL8" s="305"/>
      <c r="DM8" s="305"/>
      <c r="DN8" s="305"/>
      <c r="DO8" s="440"/>
      <c r="DP8" s="305"/>
      <c r="DQ8" s="305"/>
      <c r="DR8" s="305"/>
      <c r="DS8" s="305"/>
      <c r="DT8" s="305"/>
      <c r="DU8" s="305"/>
      <c r="DV8" s="305"/>
      <c r="DW8" s="305"/>
      <c r="DX8" s="305"/>
      <c r="DY8" s="305"/>
      <c r="DZ8" s="305"/>
      <c r="EA8" s="305"/>
      <c r="EB8" s="305"/>
      <c r="EC8" s="305"/>
    </row>
    <row r="9" spans="1:134" x14ac:dyDescent="0.25">
      <c r="A9" s="291">
        <f t="shared" si="0"/>
        <v>2014</v>
      </c>
      <c r="B9" s="292" t="str">
        <f t="shared" si="1"/>
        <v>MAYO</v>
      </c>
      <c r="C9" s="292">
        <v>9</v>
      </c>
      <c r="D9" s="292" t="str">
        <f t="shared" si="2"/>
        <v>MAYO 2014 / 7</v>
      </c>
      <c r="E9" s="331">
        <v>7</v>
      </c>
      <c r="F9" s="294">
        <v>41771</v>
      </c>
      <c r="G9" s="293">
        <v>42795</v>
      </c>
      <c r="H9" s="293" t="s">
        <v>69</v>
      </c>
      <c r="I9" s="295">
        <v>0.72789999999999999</v>
      </c>
      <c r="J9" s="296">
        <v>138</v>
      </c>
      <c r="K9" s="296">
        <v>8</v>
      </c>
      <c r="L9" s="296">
        <v>0</v>
      </c>
      <c r="M9" s="297" t="s">
        <v>20</v>
      </c>
      <c r="N9" s="296">
        <v>0.5</v>
      </c>
      <c r="O9" s="296">
        <v>0</v>
      </c>
      <c r="P9" s="296">
        <v>85.2</v>
      </c>
      <c r="Q9" s="296">
        <v>79.2</v>
      </c>
      <c r="R9" s="296">
        <v>82.2</v>
      </c>
      <c r="S9" s="298" t="s">
        <v>66</v>
      </c>
      <c r="T9" s="298" t="s">
        <v>67</v>
      </c>
      <c r="U9" s="296">
        <v>20766</v>
      </c>
      <c r="V9" s="296">
        <v>123</v>
      </c>
      <c r="W9" s="296">
        <v>183</v>
      </c>
      <c r="X9" s="296">
        <v>282</v>
      </c>
      <c r="Y9" s="296">
        <v>344</v>
      </c>
      <c r="Z9" s="296">
        <v>1</v>
      </c>
      <c r="AA9" s="296">
        <v>29.4</v>
      </c>
      <c r="AB9" s="296">
        <v>0.1</v>
      </c>
      <c r="AC9" s="296">
        <v>1.64</v>
      </c>
      <c r="AD9" s="296">
        <v>10</v>
      </c>
      <c r="AE9" s="296">
        <v>0</v>
      </c>
      <c r="AF9" s="427"/>
      <c r="AG9" s="299">
        <v>124</v>
      </c>
      <c r="AH9" s="299">
        <v>7</v>
      </c>
      <c r="AI9" s="299">
        <v>9.5</v>
      </c>
      <c r="AJ9" s="299">
        <v>85</v>
      </c>
      <c r="AK9" s="299">
        <v>140</v>
      </c>
      <c r="AL9" s="299">
        <v>170</v>
      </c>
      <c r="AM9" s="299">
        <v>240</v>
      </c>
      <c r="AN9" s="299">
        <v>365</v>
      </c>
      <c r="AO9" s="299">
        <v>437</v>
      </c>
      <c r="AP9" s="299">
        <v>42</v>
      </c>
      <c r="AQ9" s="299">
        <v>18</v>
      </c>
      <c r="AR9" s="299">
        <v>3</v>
      </c>
      <c r="AS9" s="299">
        <v>2.7</v>
      </c>
      <c r="AT9" s="299">
        <v>0.05</v>
      </c>
      <c r="AU9" s="300"/>
      <c r="AV9" s="293">
        <v>7</v>
      </c>
      <c r="AW9" s="301">
        <v>41784</v>
      </c>
      <c r="AX9" s="293">
        <v>43061</v>
      </c>
      <c r="AY9" s="293" t="s">
        <v>72</v>
      </c>
      <c r="AZ9" s="295">
        <v>0.73470000000000002</v>
      </c>
      <c r="BA9" s="296">
        <v>140.19999999999999</v>
      </c>
      <c r="BB9" s="296">
        <v>8.1999999999999993</v>
      </c>
      <c r="BC9" s="296">
        <v>0</v>
      </c>
      <c r="BD9" s="297" t="s">
        <v>20</v>
      </c>
      <c r="BE9" s="296">
        <v>1.2</v>
      </c>
      <c r="BF9" s="296">
        <v>0.01</v>
      </c>
      <c r="BG9" s="296">
        <v>85.3</v>
      </c>
      <c r="BH9" s="296">
        <v>77.099999999999994</v>
      </c>
      <c r="BI9" s="296">
        <v>81.2</v>
      </c>
      <c r="BJ9" s="298" t="s">
        <v>66</v>
      </c>
      <c r="BK9" s="298" t="s">
        <v>67</v>
      </c>
      <c r="BL9" s="296">
        <v>20694</v>
      </c>
      <c r="BM9" s="296">
        <v>131</v>
      </c>
      <c r="BN9" s="296">
        <v>194</v>
      </c>
      <c r="BO9" s="296">
        <v>295</v>
      </c>
      <c r="BP9" s="296">
        <v>354</v>
      </c>
      <c r="BQ9" s="296">
        <v>1</v>
      </c>
      <c r="BR9" s="296">
        <v>32.1</v>
      </c>
      <c r="BS9" s="296">
        <v>1.3</v>
      </c>
      <c r="BT9" s="296">
        <v>1.72</v>
      </c>
      <c r="BU9" s="296">
        <v>3.5</v>
      </c>
      <c r="BV9" s="296">
        <v>0</v>
      </c>
      <c r="BW9" s="433"/>
      <c r="BX9" s="299">
        <v>124</v>
      </c>
      <c r="BY9" s="299">
        <v>7</v>
      </c>
      <c r="BZ9" s="299">
        <v>9.5</v>
      </c>
      <c r="CA9" s="299">
        <v>85</v>
      </c>
      <c r="CB9" s="299">
        <v>140</v>
      </c>
      <c r="CC9" s="299">
        <v>170</v>
      </c>
      <c r="CD9" s="299">
        <v>240</v>
      </c>
      <c r="CE9" s="299">
        <v>365</v>
      </c>
      <c r="CF9" s="299">
        <v>437</v>
      </c>
      <c r="CG9" s="299">
        <v>42</v>
      </c>
      <c r="CH9" s="299">
        <v>18</v>
      </c>
      <c r="CI9" s="299">
        <v>3</v>
      </c>
      <c r="CJ9" s="299">
        <v>2.7</v>
      </c>
      <c r="CK9" s="299">
        <v>0.05</v>
      </c>
      <c r="CL9" s="329"/>
      <c r="CM9" s="306"/>
      <c r="CN9" s="306"/>
      <c r="CO9" s="306"/>
      <c r="CP9" s="306"/>
      <c r="CQ9" s="306"/>
      <c r="CR9" s="306"/>
      <c r="CS9" s="306"/>
      <c r="CT9" s="306"/>
      <c r="CU9" s="306"/>
      <c r="CV9" s="306"/>
      <c r="CW9" s="306"/>
      <c r="CX9" s="306"/>
      <c r="CY9" s="306"/>
      <c r="CZ9" s="306"/>
      <c r="DA9" s="306"/>
      <c r="DB9" s="306"/>
      <c r="DC9" s="306"/>
      <c r="DD9" s="306"/>
      <c r="DE9" s="306"/>
      <c r="DF9" s="306"/>
      <c r="DG9" s="306"/>
      <c r="DH9" s="306"/>
      <c r="DI9" s="306"/>
      <c r="DJ9" s="306"/>
      <c r="DK9" s="306"/>
      <c r="DL9" s="306"/>
      <c r="DM9" s="306"/>
      <c r="DN9" s="306"/>
      <c r="DO9" s="439"/>
      <c r="DP9" s="306"/>
      <c r="DQ9" s="306"/>
      <c r="DR9" s="306"/>
      <c r="DS9" s="306"/>
      <c r="DT9" s="306"/>
      <c r="DU9" s="306"/>
      <c r="DV9" s="306"/>
      <c r="DW9" s="306"/>
      <c r="DX9" s="306"/>
      <c r="DY9" s="306"/>
      <c r="DZ9" s="306"/>
      <c r="EA9" s="306"/>
      <c r="EB9" s="306"/>
      <c r="EC9" s="306"/>
    </row>
    <row r="10" spans="1:134" x14ac:dyDescent="0.25">
      <c r="A10" s="302">
        <f t="shared" si="0"/>
        <v>2014</v>
      </c>
      <c r="B10" s="303" t="str">
        <f t="shared" si="1"/>
        <v>MAYO</v>
      </c>
      <c r="C10" s="303">
        <v>10</v>
      </c>
      <c r="D10" s="303" t="str">
        <f t="shared" si="2"/>
        <v>MAYO 2014 / 8</v>
      </c>
      <c r="E10" s="331">
        <v>8</v>
      </c>
      <c r="F10" s="294">
        <v>41772</v>
      </c>
      <c r="G10" s="293">
        <v>42841</v>
      </c>
      <c r="H10" s="293" t="s">
        <v>70</v>
      </c>
      <c r="I10" s="295">
        <v>0.72829999999999995</v>
      </c>
      <c r="J10" s="296">
        <v>138</v>
      </c>
      <c r="K10" s="296">
        <v>8.3000000000000007</v>
      </c>
      <c r="L10" s="296">
        <v>0</v>
      </c>
      <c r="M10" s="297" t="s">
        <v>20</v>
      </c>
      <c r="N10" s="296">
        <v>0.5</v>
      </c>
      <c r="O10" s="296">
        <v>0</v>
      </c>
      <c r="P10" s="296">
        <v>85.4</v>
      </c>
      <c r="Q10" s="296">
        <v>79.2</v>
      </c>
      <c r="R10" s="296">
        <v>82.3</v>
      </c>
      <c r="S10" s="298" t="s">
        <v>66</v>
      </c>
      <c r="T10" s="298" t="s">
        <v>67</v>
      </c>
      <c r="U10" s="296">
        <v>20762</v>
      </c>
      <c r="V10" s="296">
        <v>128</v>
      </c>
      <c r="W10" s="296">
        <v>186</v>
      </c>
      <c r="X10" s="296">
        <v>286</v>
      </c>
      <c r="Y10" s="296">
        <v>347</v>
      </c>
      <c r="Z10" s="296">
        <v>1</v>
      </c>
      <c r="AA10" s="296">
        <v>28.8</v>
      </c>
      <c r="AB10" s="296">
        <v>0.1</v>
      </c>
      <c r="AC10" s="296">
        <v>1.92</v>
      </c>
      <c r="AD10" s="296">
        <v>10.5</v>
      </c>
      <c r="AE10" s="296">
        <v>0</v>
      </c>
      <c r="AF10" s="427"/>
      <c r="AG10" s="299">
        <v>124</v>
      </c>
      <c r="AH10" s="299">
        <v>7</v>
      </c>
      <c r="AI10" s="299">
        <v>9.5</v>
      </c>
      <c r="AJ10" s="299">
        <v>85</v>
      </c>
      <c r="AK10" s="299">
        <v>140</v>
      </c>
      <c r="AL10" s="299">
        <v>170</v>
      </c>
      <c r="AM10" s="299">
        <v>240</v>
      </c>
      <c r="AN10" s="299">
        <v>365</v>
      </c>
      <c r="AO10" s="299">
        <v>437</v>
      </c>
      <c r="AP10" s="299">
        <v>42</v>
      </c>
      <c r="AQ10" s="299">
        <v>18</v>
      </c>
      <c r="AR10" s="299">
        <v>3</v>
      </c>
      <c r="AS10" s="299">
        <v>2.7</v>
      </c>
      <c r="AT10" s="299">
        <v>0.05</v>
      </c>
      <c r="AU10" s="300"/>
      <c r="AV10" s="293">
        <v>8</v>
      </c>
      <c r="AW10" s="301">
        <v>41788</v>
      </c>
      <c r="AX10" s="293">
        <v>43134</v>
      </c>
      <c r="AY10" s="293" t="s">
        <v>74</v>
      </c>
      <c r="AZ10" s="295">
        <v>0.72940000000000005</v>
      </c>
      <c r="BA10" s="296">
        <v>135.9</v>
      </c>
      <c r="BB10" s="296">
        <v>8.6</v>
      </c>
      <c r="BC10" s="296">
        <v>0</v>
      </c>
      <c r="BD10" s="297" t="s">
        <v>20</v>
      </c>
      <c r="BE10" s="296">
        <v>1.2</v>
      </c>
      <c r="BF10" s="296">
        <v>0.01</v>
      </c>
      <c r="BG10" s="296">
        <v>85.5</v>
      </c>
      <c r="BH10" s="296">
        <v>79.099999999999994</v>
      </c>
      <c r="BI10" s="296">
        <v>82.3</v>
      </c>
      <c r="BJ10" s="298" t="s">
        <v>66</v>
      </c>
      <c r="BK10" s="298" t="s">
        <v>67</v>
      </c>
      <c r="BL10" s="296">
        <v>20750</v>
      </c>
      <c r="BM10" s="296">
        <v>124</v>
      </c>
      <c r="BN10" s="296">
        <v>187</v>
      </c>
      <c r="BO10" s="296">
        <v>291</v>
      </c>
      <c r="BP10" s="296">
        <v>354</v>
      </c>
      <c r="BQ10" s="296">
        <v>1</v>
      </c>
      <c r="BR10" s="296">
        <v>30.7</v>
      </c>
      <c r="BS10" s="296">
        <v>0.8</v>
      </c>
      <c r="BT10" s="296">
        <v>1.59</v>
      </c>
      <c r="BU10" s="296">
        <v>7.9</v>
      </c>
      <c r="BV10" s="296">
        <v>0</v>
      </c>
      <c r="BW10" s="433"/>
      <c r="BX10" s="299">
        <v>124</v>
      </c>
      <c r="BY10" s="299">
        <v>7</v>
      </c>
      <c r="BZ10" s="299">
        <v>9.5</v>
      </c>
      <c r="CA10" s="299">
        <v>85</v>
      </c>
      <c r="CB10" s="299">
        <v>140</v>
      </c>
      <c r="CC10" s="299">
        <v>170</v>
      </c>
      <c r="CD10" s="299">
        <v>240</v>
      </c>
      <c r="CE10" s="299">
        <v>365</v>
      </c>
      <c r="CF10" s="299">
        <v>437</v>
      </c>
      <c r="CG10" s="299">
        <v>42</v>
      </c>
      <c r="CH10" s="299">
        <v>18</v>
      </c>
      <c r="CI10" s="299">
        <v>3</v>
      </c>
      <c r="CJ10" s="299">
        <v>2.7</v>
      </c>
      <c r="CK10" s="299">
        <v>0.05</v>
      </c>
      <c r="CL10" s="329"/>
      <c r="CM10" s="305"/>
      <c r="CN10" s="305"/>
      <c r="CO10" s="305"/>
      <c r="CP10" s="305"/>
      <c r="CQ10" s="305"/>
      <c r="CR10" s="305"/>
      <c r="CS10" s="305"/>
      <c r="CT10" s="305"/>
      <c r="CU10" s="305"/>
      <c r="CV10" s="305"/>
      <c r="CW10" s="305"/>
      <c r="CX10" s="305"/>
      <c r="CY10" s="305"/>
      <c r="CZ10" s="305"/>
      <c r="DA10" s="305"/>
      <c r="DB10" s="305"/>
      <c r="DC10" s="305"/>
      <c r="DD10" s="305"/>
      <c r="DE10" s="305"/>
      <c r="DF10" s="305"/>
      <c r="DG10" s="305"/>
      <c r="DH10" s="305"/>
      <c r="DI10" s="305"/>
      <c r="DJ10" s="305"/>
      <c r="DK10" s="305"/>
      <c r="DL10" s="305"/>
      <c r="DM10" s="305"/>
      <c r="DN10" s="305"/>
      <c r="DO10" s="440"/>
      <c r="DP10" s="305"/>
      <c r="DQ10" s="305"/>
      <c r="DR10" s="305"/>
      <c r="DS10" s="305"/>
      <c r="DT10" s="305"/>
      <c r="DU10" s="305"/>
      <c r="DV10" s="305"/>
      <c r="DW10" s="305"/>
      <c r="DX10" s="305"/>
      <c r="DY10" s="305"/>
      <c r="DZ10" s="305"/>
      <c r="EA10" s="305"/>
      <c r="EB10" s="305"/>
      <c r="EC10" s="305"/>
    </row>
    <row r="11" spans="1:134" x14ac:dyDescent="0.25">
      <c r="A11" s="291">
        <f t="shared" si="0"/>
        <v>2014</v>
      </c>
      <c r="B11" s="292" t="str">
        <f t="shared" si="1"/>
        <v>MAYO</v>
      </c>
      <c r="C11" s="292">
        <v>11</v>
      </c>
      <c r="D11" s="292" t="str">
        <f t="shared" si="2"/>
        <v>MAYO 2014 / 9</v>
      </c>
      <c r="E11" s="331">
        <v>9</v>
      </c>
      <c r="F11" s="294">
        <v>41774</v>
      </c>
      <c r="G11" s="293">
        <v>42887</v>
      </c>
      <c r="H11" s="293" t="s">
        <v>69</v>
      </c>
      <c r="I11" s="295">
        <v>0.73199999999999998</v>
      </c>
      <c r="J11" s="296">
        <v>138</v>
      </c>
      <c r="K11" s="296">
        <v>8.4</v>
      </c>
      <c r="L11" s="296">
        <v>0</v>
      </c>
      <c r="M11" s="297" t="s">
        <v>20</v>
      </c>
      <c r="N11" s="296">
        <v>0.5</v>
      </c>
      <c r="O11" s="296">
        <v>0</v>
      </c>
      <c r="P11" s="296">
        <v>85.1</v>
      </c>
      <c r="Q11" s="296">
        <v>79.099999999999994</v>
      </c>
      <c r="R11" s="296">
        <v>82.1</v>
      </c>
      <c r="S11" s="298" t="s">
        <v>66</v>
      </c>
      <c r="T11" s="298" t="s">
        <v>67</v>
      </c>
      <c r="U11" s="296">
        <v>20722</v>
      </c>
      <c r="V11" s="296">
        <v>131</v>
      </c>
      <c r="W11" s="296">
        <v>189</v>
      </c>
      <c r="X11" s="296">
        <v>286</v>
      </c>
      <c r="Y11" s="296">
        <v>336</v>
      </c>
      <c r="Z11" s="296">
        <v>1</v>
      </c>
      <c r="AA11" s="296">
        <v>28.7</v>
      </c>
      <c r="AB11" s="296">
        <v>0.1</v>
      </c>
      <c r="AC11" s="296">
        <v>1.76</v>
      </c>
      <c r="AD11" s="296">
        <v>8.3000000000000007</v>
      </c>
      <c r="AE11" s="296">
        <v>0</v>
      </c>
      <c r="AF11" s="427"/>
      <c r="AG11" s="299">
        <v>124</v>
      </c>
      <c r="AH11" s="299">
        <v>7</v>
      </c>
      <c r="AI11" s="299">
        <v>9.5</v>
      </c>
      <c r="AJ11" s="299">
        <v>85</v>
      </c>
      <c r="AK11" s="299">
        <v>140</v>
      </c>
      <c r="AL11" s="299">
        <v>170</v>
      </c>
      <c r="AM11" s="299">
        <v>240</v>
      </c>
      <c r="AN11" s="299">
        <v>365</v>
      </c>
      <c r="AO11" s="299">
        <v>437</v>
      </c>
      <c r="AP11" s="299">
        <v>42</v>
      </c>
      <c r="AQ11" s="299">
        <v>18</v>
      </c>
      <c r="AR11" s="299">
        <v>3</v>
      </c>
      <c r="AS11" s="299">
        <v>2.7</v>
      </c>
      <c r="AT11" s="299">
        <v>0.05</v>
      </c>
      <c r="AU11" s="300"/>
      <c r="AV11" s="305"/>
      <c r="AW11" s="305"/>
      <c r="AX11" s="305"/>
      <c r="AY11" s="305"/>
      <c r="AZ11" s="305"/>
      <c r="BA11" s="305"/>
      <c r="BB11" s="305"/>
      <c r="BC11" s="305"/>
      <c r="BD11" s="305"/>
      <c r="BE11" s="305"/>
      <c r="BF11" s="305"/>
      <c r="BG11" s="305"/>
      <c r="BH11" s="305"/>
      <c r="BI11" s="305"/>
      <c r="BJ11" s="305"/>
      <c r="BK11" s="305"/>
      <c r="BL11" s="305"/>
      <c r="BM11" s="305"/>
      <c r="BN11" s="305"/>
      <c r="BO11" s="305"/>
      <c r="BP11" s="305"/>
      <c r="BQ11" s="305"/>
      <c r="BR11" s="305"/>
      <c r="BS11" s="305"/>
      <c r="BT11" s="305"/>
      <c r="BU11" s="305"/>
      <c r="BV11" s="305"/>
      <c r="BW11" s="434"/>
      <c r="BX11" s="305"/>
      <c r="BY11" s="305"/>
      <c r="BZ11" s="305"/>
      <c r="CA11" s="305"/>
      <c r="CB11" s="305"/>
      <c r="CC11" s="305"/>
      <c r="CD11" s="305"/>
      <c r="CE11" s="305"/>
      <c r="CF11" s="305"/>
      <c r="CG11" s="305"/>
      <c r="CH11" s="305"/>
      <c r="CI11" s="305"/>
      <c r="CJ11" s="305"/>
      <c r="CK11" s="305"/>
      <c r="CL11" s="329"/>
      <c r="CM11" s="306"/>
      <c r="CN11" s="306"/>
      <c r="CO11" s="306"/>
      <c r="CP11" s="306"/>
      <c r="CQ11" s="306"/>
      <c r="CR11" s="306"/>
      <c r="CS11" s="306"/>
      <c r="CT11" s="306"/>
      <c r="CU11" s="306"/>
      <c r="CV11" s="306"/>
      <c r="CW11" s="306"/>
      <c r="CX11" s="306"/>
      <c r="CY11" s="306"/>
      <c r="CZ11" s="306"/>
      <c r="DA11" s="306"/>
      <c r="DB11" s="306"/>
      <c r="DC11" s="306"/>
      <c r="DD11" s="306"/>
      <c r="DE11" s="306"/>
      <c r="DF11" s="306"/>
      <c r="DG11" s="306"/>
      <c r="DH11" s="306"/>
      <c r="DI11" s="306"/>
      <c r="DJ11" s="306"/>
      <c r="DK11" s="306"/>
      <c r="DL11" s="306"/>
      <c r="DM11" s="306"/>
      <c r="DN11" s="306"/>
      <c r="DO11" s="439"/>
      <c r="DP11" s="306"/>
      <c r="DQ11" s="306"/>
      <c r="DR11" s="306"/>
      <c r="DS11" s="306"/>
      <c r="DT11" s="306"/>
      <c r="DU11" s="306"/>
      <c r="DV11" s="306"/>
      <c r="DW11" s="306"/>
      <c r="DX11" s="306"/>
      <c r="DY11" s="306"/>
      <c r="DZ11" s="306"/>
      <c r="EA11" s="306"/>
      <c r="EB11" s="306"/>
      <c r="EC11" s="306"/>
    </row>
    <row r="12" spans="1:134" x14ac:dyDescent="0.25">
      <c r="A12" s="302">
        <f t="shared" si="0"/>
        <v>2014</v>
      </c>
      <c r="B12" s="303" t="str">
        <f t="shared" si="1"/>
        <v>MAYO</v>
      </c>
      <c r="C12" s="303">
        <v>12</v>
      </c>
      <c r="D12" s="303" t="str">
        <f t="shared" si="2"/>
        <v>MAYO 2014 / 10</v>
      </c>
      <c r="E12" s="331">
        <v>10</v>
      </c>
      <c r="F12" s="294">
        <v>41775</v>
      </c>
      <c r="G12" s="293">
        <v>42892</v>
      </c>
      <c r="H12" s="293" t="s">
        <v>70</v>
      </c>
      <c r="I12" s="295">
        <v>0.73009999999999997</v>
      </c>
      <c r="J12" s="296">
        <v>137</v>
      </c>
      <c r="K12" s="296">
        <v>8.4</v>
      </c>
      <c r="L12" s="296">
        <v>0</v>
      </c>
      <c r="M12" s="297" t="s">
        <v>20</v>
      </c>
      <c r="N12" s="296">
        <v>0.5</v>
      </c>
      <c r="O12" s="296">
        <v>0</v>
      </c>
      <c r="P12" s="296">
        <v>85.6</v>
      </c>
      <c r="Q12" s="296">
        <v>79.099999999999994</v>
      </c>
      <c r="R12" s="296">
        <v>82.4</v>
      </c>
      <c r="S12" s="298" t="s">
        <v>66</v>
      </c>
      <c r="T12" s="298" t="s">
        <v>67</v>
      </c>
      <c r="U12" s="296">
        <v>20742</v>
      </c>
      <c r="V12" s="296">
        <v>127</v>
      </c>
      <c r="W12" s="296">
        <v>187</v>
      </c>
      <c r="X12" s="296">
        <v>288</v>
      </c>
      <c r="Y12" s="296">
        <v>347</v>
      </c>
      <c r="Z12" s="296">
        <v>1</v>
      </c>
      <c r="AA12" s="296">
        <v>27.7</v>
      </c>
      <c r="AB12" s="296">
        <v>0.1</v>
      </c>
      <c r="AC12" s="296">
        <v>1.69</v>
      </c>
      <c r="AD12" s="296">
        <v>8.1</v>
      </c>
      <c r="AE12" s="296">
        <v>0</v>
      </c>
      <c r="AF12" s="427"/>
      <c r="AG12" s="299">
        <v>124</v>
      </c>
      <c r="AH12" s="299">
        <v>7</v>
      </c>
      <c r="AI12" s="299">
        <v>9.5</v>
      </c>
      <c r="AJ12" s="299">
        <v>85</v>
      </c>
      <c r="AK12" s="299">
        <v>140</v>
      </c>
      <c r="AL12" s="299">
        <v>170</v>
      </c>
      <c r="AM12" s="299">
        <v>240</v>
      </c>
      <c r="AN12" s="299">
        <v>365</v>
      </c>
      <c r="AO12" s="299">
        <v>437</v>
      </c>
      <c r="AP12" s="299">
        <v>42</v>
      </c>
      <c r="AQ12" s="299">
        <v>18</v>
      </c>
      <c r="AR12" s="299">
        <v>3</v>
      </c>
      <c r="AS12" s="299">
        <v>2.7</v>
      </c>
      <c r="AT12" s="299">
        <v>0.05</v>
      </c>
      <c r="AU12" s="300"/>
      <c r="AV12" s="305"/>
      <c r="AW12" s="305"/>
      <c r="AX12" s="305"/>
      <c r="AY12" s="305"/>
      <c r="AZ12" s="305"/>
      <c r="BA12" s="305"/>
      <c r="BB12" s="305"/>
      <c r="BC12" s="305"/>
      <c r="BD12" s="305"/>
      <c r="BE12" s="305"/>
      <c r="BF12" s="305"/>
      <c r="BG12" s="305"/>
      <c r="BH12" s="305"/>
      <c r="BI12" s="305"/>
      <c r="BJ12" s="305"/>
      <c r="BK12" s="305"/>
      <c r="BL12" s="305"/>
      <c r="BM12" s="305"/>
      <c r="BN12" s="305"/>
      <c r="BO12" s="305"/>
      <c r="BP12" s="305"/>
      <c r="BQ12" s="305"/>
      <c r="BR12" s="305"/>
      <c r="BS12" s="305"/>
      <c r="BT12" s="305"/>
      <c r="BU12" s="305"/>
      <c r="BV12" s="305"/>
      <c r="BW12" s="434"/>
      <c r="BX12" s="305"/>
      <c r="BY12" s="305"/>
      <c r="BZ12" s="305"/>
      <c r="CA12" s="305"/>
      <c r="CB12" s="305"/>
      <c r="CC12" s="305"/>
      <c r="CD12" s="305"/>
      <c r="CE12" s="305"/>
      <c r="CF12" s="305"/>
      <c r="CG12" s="305"/>
      <c r="CH12" s="305"/>
      <c r="CI12" s="305"/>
      <c r="CJ12" s="305"/>
      <c r="CK12" s="305"/>
      <c r="CL12" s="329"/>
      <c r="CM12" s="305"/>
      <c r="CN12" s="305"/>
      <c r="CO12" s="305"/>
      <c r="CP12" s="305"/>
      <c r="CQ12" s="305"/>
      <c r="CR12" s="305"/>
      <c r="CS12" s="305"/>
      <c r="CT12" s="305"/>
      <c r="CU12" s="305"/>
      <c r="CV12" s="305"/>
      <c r="CW12" s="305"/>
      <c r="CX12" s="305"/>
      <c r="CY12" s="305"/>
      <c r="CZ12" s="305"/>
      <c r="DA12" s="305"/>
      <c r="DB12" s="305"/>
      <c r="DC12" s="305"/>
      <c r="DD12" s="305"/>
      <c r="DE12" s="305"/>
      <c r="DF12" s="305"/>
      <c r="DG12" s="305"/>
      <c r="DH12" s="305"/>
      <c r="DI12" s="305"/>
      <c r="DJ12" s="305"/>
      <c r="DK12" s="305"/>
      <c r="DL12" s="305"/>
      <c r="DM12" s="305"/>
      <c r="DN12" s="305"/>
      <c r="DO12" s="440"/>
      <c r="DP12" s="305"/>
      <c r="DQ12" s="305"/>
      <c r="DR12" s="305"/>
      <c r="DS12" s="305"/>
      <c r="DT12" s="305"/>
      <c r="DU12" s="305"/>
      <c r="DV12" s="305"/>
      <c r="DW12" s="305"/>
      <c r="DX12" s="305"/>
      <c r="DY12" s="305"/>
      <c r="DZ12" s="305"/>
      <c r="EA12" s="305"/>
      <c r="EB12" s="305"/>
      <c r="EC12" s="305"/>
    </row>
    <row r="13" spans="1:134" x14ac:dyDescent="0.25">
      <c r="A13" s="291">
        <f t="shared" si="0"/>
        <v>2014</v>
      </c>
      <c r="B13" s="292" t="str">
        <f t="shared" si="1"/>
        <v>MAYO</v>
      </c>
      <c r="C13" s="292">
        <v>13</v>
      </c>
      <c r="D13" s="292" t="str">
        <f t="shared" si="2"/>
        <v>MAYO 2014 / 11</v>
      </c>
      <c r="E13" s="331">
        <v>11</v>
      </c>
      <c r="F13" s="294">
        <v>41777</v>
      </c>
      <c r="G13" s="293">
        <v>42934</v>
      </c>
      <c r="H13" s="293" t="s">
        <v>65</v>
      </c>
      <c r="I13" s="295">
        <v>0.73509999999999998</v>
      </c>
      <c r="J13" s="296">
        <v>142</v>
      </c>
      <c r="K13" s="296">
        <v>7.8</v>
      </c>
      <c r="L13" s="296">
        <v>0</v>
      </c>
      <c r="M13" s="297" t="s">
        <v>20</v>
      </c>
      <c r="N13" s="296">
        <v>0.5</v>
      </c>
      <c r="O13" s="296">
        <v>0</v>
      </c>
      <c r="P13" s="296">
        <v>85.2</v>
      </c>
      <c r="Q13" s="296">
        <v>79.099999999999994</v>
      </c>
      <c r="R13" s="296">
        <v>82.2</v>
      </c>
      <c r="S13" s="298" t="s">
        <v>66</v>
      </c>
      <c r="T13" s="298" t="s">
        <v>67</v>
      </c>
      <c r="U13" s="296">
        <v>20690</v>
      </c>
      <c r="V13" s="296">
        <v>130</v>
      </c>
      <c r="W13" s="296">
        <v>193</v>
      </c>
      <c r="X13" s="296">
        <v>289</v>
      </c>
      <c r="Y13" s="296">
        <v>349</v>
      </c>
      <c r="Z13" s="296">
        <v>1</v>
      </c>
      <c r="AA13" s="296">
        <v>28.6</v>
      </c>
      <c r="AB13" s="296">
        <v>0.1</v>
      </c>
      <c r="AC13" s="296">
        <v>1.73</v>
      </c>
      <c r="AD13" s="296">
        <v>4.0999999999999996</v>
      </c>
      <c r="AE13" s="296">
        <v>0</v>
      </c>
      <c r="AF13" s="427"/>
      <c r="AG13" s="299">
        <v>124</v>
      </c>
      <c r="AH13" s="299">
        <v>7</v>
      </c>
      <c r="AI13" s="299">
        <v>9.5</v>
      </c>
      <c r="AJ13" s="299">
        <v>85</v>
      </c>
      <c r="AK13" s="299">
        <v>140</v>
      </c>
      <c r="AL13" s="299">
        <v>170</v>
      </c>
      <c r="AM13" s="299">
        <v>240</v>
      </c>
      <c r="AN13" s="299">
        <v>365</v>
      </c>
      <c r="AO13" s="299">
        <v>437</v>
      </c>
      <c r="AP13" s="299">
        <v>42</v>
      </c>
      <c r="AQ13" s="299">
        <v>18</v>
      </c>
      <c r="AR13" s="299">
        <v>3</v>
      </c>
      <c r="AS13" s="299">
        <v>2.7</v>
      </c>
      <c r="AT13" s="299">
        <v>0.05</v>
      </c>
      <c r="AU13" s="300"/>
      <c r="AV13" s="305"/>
      <c r="AW13" s="305"/>
      <c r="AX13" s="305"/>
      <c r="AY13" s="305"/>
      <c r="AZ13" s="305"/>
      <c r="BA13" s="305"/>
      <c r="BB13" s="305"/>
      <c r="BC13" s="305"/>
      <c r="BD13" s="305"/>
      <c r="BE13" s="305"/>
      <c r="BF13" s="305"/>
      <c r="BG13" s="305"/>
      <c r="BH13" s="305"/>
      <c r="BI13" s="305"/>
      <c r="BJ13" s="305"/>
      <c r="BK13" s="305"/>
      <c r="BL13" s="305"/>
      <c r="BM13" s="305"/>
      <c r="BN13" s="305"/>
      <c r="BO13" s="305"/>
      <c r="BP13" s="305"/>
      <c r="BQ13" s="305"/>
      <c r="BR13" s="305"/>
      <c r="BS13" s="305"/>
      <c r="BT13" s="305"/>
      <c r="BU13" s="305"/>
      <c r="BV13" s="305"/>
      <c r="BW13" s="434"/>
      <c r="BX13" s="305"/>
      <c r="BY13" s="305"/>
      <c r="BZ13" s="305"/>
      <c r="CA13" s="305"/>
      <c r="CB13" s="305"/>
      <c r="CC13" s="305"/>
      <c r="CD13" s="305"/>
      <c r="CE13" s="305"/>
      <c r="CF13" s="305"/>
      <c r="CG13" s="305"/>
      <c r="CH13" s="305"/>
      <c r="CI13" s="305"/>
      <c r="CJ13" s="305"/>
      <c r="CK13" s="305"/>
      <c r="CL13" s="329"/>
      <c r="CM13" s="306"/>
      <c r="CN13" s="306"/>
      <c r="CO13" s="306"/>
      <c r="CP13" s="306"/>
      <c r="CQ13" s="306"/>
      <c r="CR13" s="306"/>
      <c r="CS13" s="306"/>
      <c r="CT13" s="306"/>
      <c r="CU13" s="306"/>
      <c r="CV13" s="306"/>
      <c r="CW13" s="306"/>
      <c r="CX13" s="306"/>
      <c r="CY13" s="306"/>
      <c r="CZ13" s="306"/>
      <c r="DA13" s="306"/>
      <c r="DB13" s="306"/>
      <c r="DC13" s="306"/>
      <c r="DD13" s="306"/>
      <c r="DE13" s="306"/>
      <c r="DF13" s="306"/>
      <c r="DG13" s="306"/>
      <c r="DH13" s="306"/>
      <c r="DI13" s="306"/>
      <c r="DJ13" s="306"/>
      <c r="DK13" s="306"/>
      <c r="DL13" s="306"/>
      <c r="DM13" s="306"/>
      <c r="DN13" s="306"/>
      <c r="DO13" s="439"/>
      <c r="DP13" s="306"/>
      <c r="DQ13" s="306"/>
      <c r="DR13" s="306"/>
      <c r="DS13" s="306"/>
      <c r="DT13" s="306"/>
      <c r="DU13" s="306"/>
      <c r="DV13" s="306"/>
      <c r="DW13" s="306"/>
      <c r="DX13" s="306"/>
      <c r="DY13" s="306"/>
      <c r="DZ13" s="306"/>
      <c r="EA13" s="306"/>
      <c r="EB13" s="306"/>
      <c r="EC13" s="306"/>
    </row>
    <row r="14" spans="1:134" x14ac:dyDescent="0.25">
      <c r="A14" s="302">
        <f t="shared" si="0"/>
        <v>2014</v>
      </c>
      <c r="B14" s="303" t="str">
        <f t="shared" si="1"/>
        <v>MAYO</v>
      </c>
      <c r="C14" s="303">
        <v>14</v>
      </c>
      <c r="D14" s="303" t="str">
        <f t="shared" si="2"/>
        <v>MAYO 2014 / 12</v>
      </c>
      <c r="E14" s="331">
        <v>12</v>
      </c>
      <c r="F14" s="294">
        <v>41778</v>
      </c>
      <c r="G14" s="293">
        <v>42944</v>
      </c>
      <c r="H14" s="293" t="s">
        <v>70</v>
      </c>
      <c r="I14" s="295">
        <v>0.72899999999999998</v>
      </c>
      <c r="J14" s="296">
        <v>137</v>
      </c>
      <c r="K14" s="296">
        <v>8.3000000000000007</v>
      </c>
      <c r="L14" s="296">
        <v>0</v>
      </c>
      <c r="M14" s="297" t="s">
        <v>20</v>
      </c>
      <c r="N14" s="296">
        <v>0.5</v>
      </c>
      <c r="O14" s="296">
        <v>0</v>
      </c>
      <c r="P14" s="296">
        <v>85.3</v>
      </c>
      <c r="Q14" s="296">
        <v>79.099999999999994</v>
      </c>
      <c r="R14" s="296">
        <v>82.2</v>
      </c>
      <c r="S14" s="298" t="s">
        <v>66</v>
      </c>
      <c r="T14" s="298" t="s">
        <v>67</v>
      </c>
      <c r="U14" s="296">
        <v>20754</v>
      </c>
      <c r="V14" s="296">
        <v>126</v>
      </c>
      <c r="W14" s="296">
        <v>183</v>
      </c>
      <c r="X14" s="296">
        <v>283</v>
      </c>
      <c r="Y14" s="296">
        <v>343</v>
      </c>
      <c r="Z14" s="296">
        <v>1</v>
      </c>
      <c r="AA14" s="296">
        <v>29.4</v>
      </c>
      <c r="AB14" s="296">
        <v>0.1</v>
      </c>
      <c r="AC14" s="296">
        <v>1.65</v>
      </c>
      <c r="AD14" s="296">
        <v>4.7</v>
      </c>
      <c r="AE14" s="296">
        <v>0</v>
      </c>
      <c r="AF14" s="427"/>
      <c r="AG14" s="299">
        <v>124</v>
      </c>
      <c r="AH14" s="299">
        <v>7</v>
      </c>
      <c r="AI14" s="299">
        <v>9.5</v>
      </c>
      <c r="AJ14" s="299">
        <v>85</v>
      </c>
      <c r="AK14" s="299">
        <v>140</v>
      </c>
      <c r="AL14" s="299">
        <v>170</v>
      </c>
      <c r="AM14" s="299">
        <v>240</v>
      </c>
      <c r="AN14" s="299">
        <v>365</v>
      </c>
      <c r="AO14" s="299">
        <v>437</v>
      </c>
      <c r="AP14" s="299">
        <v>42</v>
      </c>
      <c r="AQ14" s="299">
        <v>18</v>
      </c>
      <c r="AR14" s="299">
        <v>3</v>
      </c>
      <c r="AS14" s="299">
        <v>2.7</v>
      </c>
      <c r="AT14" s="299">
        <v>0.05</v>
      </c>
      <c r="AU14" s="300"/>
      <c r="AV14" s="305"/>
      <c r="AW14" s="305"/>
      <c r="AX14" s="305"/>
      <c r="AY14" s="305"/>
      <c r="AZ14" s="305"/>
      <c r="BA14" s="305"/>
      <c r="BB14" s="305"/>
      <c r="BC14" s="305"/>
      <c r="BD14" s="305"/>
      <c r="BE14" s="305"/>
      <c r="BF14" s="305"/>
      <c r="BG14" s="305"/>
      <c r="BH14" s="305"/>
      <c r="BI14" s="305"/>
      <c r="BJ14" s="305"/>
      <c r="BK14" s="305"/>
      <c r="BL14" s="305"/>
      <c r="BM14" s="305"/>
      <c r="BN14" s="305"/>
      <c r="BO14" s="305"/>
      <c r="BP14" s="305"/>
      <c r="BQ14" s="305"/>
      <c r="BR14" s="305"/>
      <c r="BS14" s="305"/>
      <c r="BT14" s="305"/>
      <c r="BU14" s="305"/>
      <c r="BV14" s="305"/>
      <c r="BW14" s="434"/>
      <c r="BX14" s="305"/>
      <c r="BY14" s="305"/>
      <c r="BZ14" s="305"/>
      <c r="CA14" s="305"/>
      <c r="CB14" s="305"/>
      <c r="CC14" s="305"/>
      <c r="CD14" s="305"/>
      <c r="CE14" s="305"/>
      <c r="CF14" s="305"/>
      <c r="CG14" s="305"/>
      <c r="CH14" s="305"/>
      <c r="CI14" s="305"/>
      <c r="CJ14" s="305"/>
      <c r="CK14" s="305"/>
      <c r="CL14" s="329"/>
      <c r="CM14" s="305"/>
      <c r="CN14" s="305"/>
      <c r="CO14" s="305"/>
      <c r="CP14" s="305"/>
      <c r="CQ14" s="305"/>
      <c r="CR14" s="305"/>
      <c r="CS14" s="305"/>
      <c r="CT14" s="305"/>
      <c r="CU14" s="305"/>
      <c r="CV14" s="305"/>
      <c r="CW14" s="305"/>
      <c r="CX14" s="305"/>
      <c r="CY14" s="305"/>
      <c r="CZ14" s="305"/>
      <c r="DA14" s="305"/>
      <c r="DB14" s="305"/>
      <c r="DC14" s="305"/>
      <c r="DD14" s="305"/>
      <c r="DE14" s="305"/>
      <c r="DF14" s="305"/>
      <c r="DG14" s="305"/>
      <c r="DH14" s="305"/>
      <c r="DI14" s="305"/>
      <c r="DJ14" s="305"/>
      <c r="DK14" s="305"/>
      <c r="DL14" s="305"/>
      <c r="DM14" s="305"/>
      <c r="DN14" s="305"/>
      <c r="DO14" s="440"/>
      <c r="DP14" s="305"/>
      <c r="DQ14" s="305"/>
      <c r="DR14" s="305"/>
      <c r="DS14" s="305"/>
      <c r="DT14" s="305"/>
      <c r="DU14" s="305"/>
      <c r="DV14" s="305"/>
      <c r="DW14" s="305"/>
      <c r="DX14" s="305"/>
      <c r="DY14" s="305"/>
      <c r="DZ14" s="305"/>
      <c r="EA14" s="305"/>
      <c r="EB14" s="305"/>
      <c r="EC14" s="305"/>
    </row>
    <row r="15" spans="1:134" x14ac:dyDescent="0.25">
      <c r="A15" s="291">
        <f t="shared" si="0"/>
        <v>2014</v>
      </c>
      <c r="B15" s="292" t="str">
        <f t="shared" si="1"/>
        <v>MAYO</v>
      </c>
      <c r="C15" s="292">
        <v>15</v>
      </c>
      <c r="D15" s="292" t="str">
        <f t="shared" si="2"/>
        <v>MAYO 2014 / 13</v>
      </c>
      <c r="E15" s="331">
        <v>13</v>
      </c>
      <c r="F15" s="294">
        <v>41778</v>
      </c>
      <c r="G15" s="293">
        <v>42960</v>
      </c>
      <c r="H15" s="293" t="s">
        <v>65</v>
      </c>
      <c r="I15" s="295">
        <v>0.72709999999999997</v>
      </c>
      <c r="J15" s="296">
        <v>134</v>
      </c>
      <c r="K15" s="296">
        <v>8.9</v>
      </c>
      <c r="L15" s="296">
        <v>0</v>
      </c>
      <c r="M15" s="297" t="s">
        <v>20</v>
      </c>
      <c r="N15" s="296">
        <v>0.5</v>
      </c>
      <c r="O15" s="296">
        <v>0</v>
      </c>
      <c r="P15" s="296">
        <v>85.1</v>
      </c>
      <c r="Q15" s="296">
        <v>79.099999999999994</v>
      </c>
      <c r="R15" s="296">
        <v>82.1</v>
      </c>
      <c r="S15" s="298" t="s">
        <v>66</v>
      </c>
      <c r="T15" s="298" t="s">
        <v>67</v>
      </c>
      <c r="U15" s="296">
        <v>20774</v>
      </c>
      <c r="V15" s="296">
        <v>127</v>
      </c>
      <c r="W15" s="296">
        <v>182</v>
      </c>
      <c r="X15" s="296">
        <v>283</v>
      </c>
      <c r="Y15" s="296">
        <v>344</v>
      </c>
      <c r="Z15" s="296">
        <v>1</v>
      </c>
      <c r="AA15" s="296">
        <v>29.4</v>
      </c>
      <c r="AB15" s="296">
        <v>0.1</v>
      </c>
      <c r="AC15" s="296">
        <v>1.76</v>
      </c>
      <c r="AD15" s="296">
        <v>12.4</v>
      </c>
      <c r="AE15" s="296">
        <v>0</v>
      </c>
      <c r="AF15" s="427"/>
      <c r="AG15" s="299">
        <v>124</v>
      </c>
      <c r="AH15" s="299">
        <v>7</v>
      </c>
      <c r="AI15" s="299">
        <v>9.5</v>
      </c>
      <c r="AJ15" s="299">
        <v>85</v>
      </c>
      <c r="AK15" s="299">
        <v>140</v>
      </c>
      <c r="AL15" s="299">
        <v>170</v>
      </c>
      <c r="AM15" s="299">
        <v>240</v>
      </c>
      <c r="AN15" s="299">
        <v>365</v>
      </c>
      <c r="AO15" s="299">
        <v>437</v>
      </c>
      <c r="AP15" s="299">
        <v>42</v>
      </c>
      <c r="AQ15" s="299">
        <v>18</v>
      </c>
      <c r="AR15" s="299">
        <v>3</v>
      </c>
      <c r="AS15" s="299">
        <v>2.7</v>
      </c>
      <c r="AT15" s="299">
        <v>0.05</v>
      </c>
      <c r="AU15" s="300"/>
      <c r="AV15" s="305"/>
      <c r="AW15" s="305"/>
      <c r="AX15" s="305"/>
      <c r="AY15" s="305"/>
      <c r="AZ15" s="305"/>
      <c r="BA15" s="305"/>
      <c r="BB15" s="305"/>
      <c r="BC15" s="305"/>
      <c r="BD15" s="305"/>
      <c r="BE15" s="305"/>
      <c r="BF15" s="305"/>
      <c r="BG15" s="305"/>
      <c r="BH15" s="305"/>
      <c r="BI15" s="305"/>
      <c r="BJ15" s="305"/>
      <c r="BK15" s="305"/>
      <c r="BL15" s="305"/>
      <c r="BM15" s="305"/>
      <c r="BN15" s="305"/>
      <c r="BO15" s="305"/>
      <c r="BP15" s="305"/>
      <c r="BQ15" s="305"/>
      <c r="BR15" s="305"/>
      <c r="BS15" s="305"/>
      <c r="BT15" s="305"/>
      <c r="BU15" s="305"/>
      <c r="BV15" s="305"/>
      <c r="BW15" s="434"/>
      <c r="BX15" s="305"/>
      <c r="BY15" s="305"/>
      <c r="BZ15" s="305"/>
      <c r="CA15" s="305"/>
      <c r="CB15" s="305"/>
      <c r="CC15" s="305"/>
      <c r="CD15" s="305"/>
      <c r="CE15" s="305"/>
      <c r="CF15" s="305"/>
      <c r="CG15" s="305"/>
      <c r="CH15" s="305"/>
      <c r="CI15" s="305"/>
      <c r="CJ15" s="305"/>
      <c r="CK15" s="305"/>
      <c r="CL15" s="329"/>
      <c r="CM15" s="306"/>
      <c r="CN15" s="306"/>
      <c r="CO15" s="306"/>
      <c r="CP15" s="306"/>
      <c r="CQ15" s="306"/>
      <c r="CR15" s="306"/>
      <c r="CS15" s="306"/>
      <c r="CT15" s="306"/>
      <c r="CU15" s="306"/>
      <c r="CV15" s="306"/>
      <c r="CW15" s="306"/>
      <c r="CX15" s="306"/>
      <c r="CY15" s="306"/>
      <c r="CZ15" s="306"/>
      <c r="DA15" s="306"/>
      <c r="DB15" s="306"/>
      <c r="DC15" s="306"/>
      <c r="DD15" s="306"/>
      <c r="DE15" s="306"/>
      <c r="DF15" s="306"/>
      <c r="DG15" s="306"/>
      <c r="DH15" s="306"/>
      <c r="DI15" s="306"/>
      <c r="DJ15" s="306"/>
      <c r="DK15" s="306"/>
      <c r="DL15" s="306"/>
      <c r="DM15" s="306"/>
      <c r="DN15" s="306"/>
      <c r="DO15" s="439"/>
      <c r="DP15" s="306"/>
      <c r="DQ15" s="306"/>
      <c r="DR15" s="306"/>
      <c r="DS15" s="306"/>
      <c r="DT15" s="306"/>
      <c r="DU15" s="306"/>
      <c r="DV15" s="306"/>
      <c r="DW15" s="306"/>
      <c r="DX15" s="306"/>
      <c r="DY15" s="306"/>
      <c r="DZ15" s="306"/>
      <c r="EA15" s="306"/>
      <c r="EB15" s="306"/>
      <c r="EC15" s="306"/>
    </row>
    <row r="16" spans="1:134" x14ac:dyDescent="0.25">
      <c r="A16" s="302">
        <f t="shared" si="0"/>
        <v>2014</v>
      </c>
      <c r="B16" s="303" t="str">
        <f t="shared" si="1"/>
        <v>MAYO</v>
      </c>
      <c r="C16" s="303">
        <v>16</v>
      </c>
      <c r="D16" s="303" t="str">
        <f t="shared" si="2"/>
        <v>MAYO 2014 / 14</v>
      </c>
      <c r="E16" s="331">
        <v>14</v>
      </c>
      <c r="F16" s="294">
        <v>41780</v>
      </c>
      <c r="G16" s="293">
        <v>42995</v>
      </c>
      <c r="H16" s="293" t="s">
        <v>65</v>
      </c>
      <c r="I16" s="295">
        <v>0.72640000000000005</v>
      </c>
      <c r="J16" s="296">
        <v>136</v>
      </c>
      <c r="K16" s="296">
        <v>8.4</v>
      </c>
      <c r="L16" s="296">
        <v>0</v>
      </c>
      <c r="M16" s="297" t="s">
        <v>20</v>
      </c>
      <c r="N16" s="296">
        <v>0.5</v>
      </c>
      <c r="O16" s="296">
        <v>0</v>
      </c>
      <c r="P16" s="296">
        <v>85.2</v>
      </c>
      <c r="Q16" s="296">
        <v>79.099999999999994</v>
      </c>
      <c r="R16" s="296">
        <v>82.2</v>
      </c>
      <c r="S16" s="298" t="s">
        <v>66</v>
      </c>
      <c r="T16" s="298" t="s">
        <v>67</v>
      </c>
      <c r="U16" s="296">
        <v>20782</v>
      </c>
      <c r="V16" s="296">
        <v>127</v>
      </c>
      <c r="W16" s="296">
        <v>184</v>
      </c>
      <c r="X16" s="296">
        <v>286</v>
      </c>
      <c r="Y16" s="296">
        <v>344</v>
      </c>
      <c r="Z16" s="296">
        <v>1</v>
      </c>
      <c r="AA16" s="296">
        <v>29.1</v>
      </c>
      <c r="AB16" s="296">
        <v>0.1</v>
      </c>
      <c r="AC16" s="296">
        <v>1.48</v>
      </c>
      <c r="AD16" s="296">
        <v>12.1</v>
      </c>
      <c r="AE16" s="296">
        <v>0</v>
      </c>
      <c r="AF16" s="427"/>
      <c r="AG16" s="299">
        <v>124</v>
      </c>
      <c r="AH16" s="299">
        <v>7</v>
      </c>
      <c r="AI16" s="299">
        <v>9.5</v>
      </c>
      <c r="AJ16" s="299">
        <v>85</v>
      </c>
      <c r="AK16" s="299">
        <v>140</v>
      </c>
      <c r="AL16" s="299">
        <v>170</v>
      </c>
      <c r="AM16" s="299">
        <v>240</v>
      </c>
      <c r="AN16" s="299">
        <v>365</v>
      </c>
      <c r="AO16" s="299">
        <v>437</v>
      </c>
      <c r="AP16" s="299">
        <v>42</v>
      </c>
      <c r="AQ16" s="299">
        <v>18</v>
      </c>
      <c r="AR16" s="299">
        <v>3</v>
      </c>
      <c r="AS16" s="299">
        <v>2.7</v>
      </c>
      <c r="AT16" s="299">
        <v>0.05</v>
      </c>
      <c r="AU16" s="300"/>
      <c r="AV16" s="305"/>
      <c r="AW16" s="305"/>
      <c r="AX16" s="305"/>
      <c r="AY16" s="305"/>
      <c r="AZ16" s="305"/>
      <c r="BA16" s="305"/>
      <c r="BB16" s="305"/>
      <c r="BC16" s="305"/>
      <c r="BD16" s="305"/>
      <c r="BE16" s="305"/>
      <c r="BF16" s="305"/>
      <c r="BG16" s="305"/>
      <c r="BH16" s="305"/>
      <c r="BI16" s="305"/>
      <c r="BJ16" s="305"/>
      <c r="BK16" s="305"/>
      <c r="BL16" s="305"/>
      <c r="BM16" s="305"/>
      <c r="BN16" s="305"/>
      <c r="BO16" s="305"/>
      <c r="BP16" s="305"/>
      <c r="BQ16" s="305"/>
      <c r="BR16" s="305"/>
      <c r="BS16" s="305"/>
      <c r="BT16" s="305"/>
      <c r="BU16" s="305"/>
      <c r="BV16" s="305"/>
      <c r="BW16" s="434"/>
      <c r="BX16" s="305"/>
      <c r="BY16" s="305"/>
      <c r="BZ16" s="305"/>
      <c r="CA16" s="305"/>
      <c r="CB16" s="305"/>
      <c r="CC16" s="305"/>
      <c r="CD16" s="305"/>
      <c r="CE16" s="305"/>
      <c r="CF16" s="305"/>
      <c r="CG16" s="305"/>
      <c r="CH16" s="305"/>
      <c r="CI16" s="305"/>
      <c r="CJ16" s="305"/>
      <c r="CK16" s="305"/>
      <c r="CL16" s="329"/>
      <c r="CM16" s="305"/>
      <c r="CN16" s="305"/>
      <c r="CO16" s="305"/>
      <c r="CP16" s="305"/>
      <c r="CQ16" s="305"/>
      <c r="CR16" s="305"/>
      <c r="CS16" s="305"/>
      <c r="CT16" s="305"/>
      <c r="CU16" s="305"/>
      <c r="CV16" s="305"/>
      <c r="CW16" s="305"/>
      <c r="CX16" s="305"/>
      <c r="CY16" s="305"/>
      <c r="CZ16" s="305"/>
      <c r="DA16" s="305"/>
      <c r="DB16" s="305"/>
      <c r="DC16" s="305"/>
      <c r="DD16" s="305"/>
      <c r="DE16" s="305"/>
      <c r="DF16" s="305"/>
      <c r="DG16" s="305"/>
      <c r="DH16" s="305"/>
      <c r="DI16" s="305"/>
      <c r="DJ16" s="305"/>
      <c r="DK16" s="305"/>
      <c r="DL16" s="305"/>
      <c r="DM16" s="305"/>
      <c r="DN16" s="305"/>
      <c r="DO16" s="440"/>
      <c r="DP16" s="305"/>
      <c r="DQ16" s="305"/>
      <c r="DR16" s="305"/>
      <c r="DS16" s="305"/>
      <c r="DT16" s="305"/>
      <c r="DU16" s="305"/>
      <c r="DV16" s="305"/>
      <c r="DW16" s="305"/>
      <c r="DX16" s="305"/>
      <c r="DY16" s="305"/>
      <c r="DZ16" s="305"/>
      <c r="EA16" s="305"/>
      <c r="EB16" s="305"/>
      <c r="EC16" s="305"/>
    </row>
    <row r="17" spans="1:133" x14ac:dyDescent="0.25">
      <c r="A17" s="291">
        <f t="shared" si="0"/>
        <v>2014</v>
      </c>
      <c r="B17" s="292" t="str">
        <f t="shared" si="1"/>
        <v>MAYO</v>
      </c>
      <c r="C17" s="292">
        <v>17</v>
      </c>
      <c r="D17" s="292" t="str">
        <f t="shared" si="2"/>
        <v>MAYO 2014 / 15</v>
      </c>
      <c r="E17" s="331">
        <v>15</v>
      </c>
      <c r="F17" s="294">
        <v>41782</v>
      </c>
      <c r="G17" s="293">
        <v>43039</v>
      </c>
      <c r="H17" s="293" t="s">
        <v>70</v>
      </c>
      <c r="I17" s="295">
        <v>0.7268</v>
      </c>
      <c r="J17" s="296">
        <v>133</v>
      </c>
      <c r="K17" s="296">
        <v>8.8000000000000007</v>
      </c>
      <c r="L17" s="296">
        <v>0</v>
      </c>
      <c r="M17" s="297" t="s">
        <v>20</v>
      </c>
      <c r="N17" s="296">
        <v>0.5</v>
      </c>
      <c r="O17" s="296">
        <v>0</v>
      </c>
      <c r="P17" s="296">
        <v>85.6</v>
      </c>
      <c r="Q17" s="296">
        <v>79.2</v>
      </c>
      <c r="R17" s="296">
        <v>82.4</v>
      </c>
      <c r="S17" s="298" t="s">
        <v>66</v>
      </c>
      <c r="T17" s="298" t="s">
        <v>67</v>
      </c>
      <c r="U17" s="296">
        <v>20778</v>
      </c>
      <c r="V17" s="296">
        <v>124</v>
      </c>
      <c r="W17" s="296">
        <v>180</v>
      </c>
      <c r="X17" s="296">
        <v>280</v>
      </c>
      <c r="Y17" s="296">
        <v>343</v>
      </c>
      <c r="Z17" s="296">
        <v>1</v>
      </c>
      <c r="AA17" s="296">
        <v>28.7</v>
      </c>
      <c r="AB17" s="296">
        <v>0.1</v>
      </c>
      <c r="AC17" s="296">
        <v>1.45</v>
      </c>
      <c r="AD17" s="296">
        <v>11</v>
      </c>
      <c r="AE17" s="296">
        <v>0</v>
      </c>
      <c r="AF17" s="427"/>
      <c r="AG17" s="299">
        <v>124</v>
      </c>
      <c r="AH17" s="299">
        <v>7</v>
      </c>
      <c r="AI17" s="299">
        <v>9.5</v>
      </c>
      <c r="AJ17" s="299">
        <v>85</v>
      </c>
      <c r="AK17" s="299">
        <v>140</v>
      </c>
      <c r="AL17" s="299">
        <v>170</v>
      </c>
      <c r="AM17" s="299">
        <v>240</v>
      </c>
      <c r="AN17" s="299">
        <v>365</v>
      </c>
      <c r="AO17" s="299">
        <v>437</v>
      </c>
      <c r="AP17" s="299">
        <v>42</v>
      </c>
      <c r="AQ17" s="299">
        <v>18</v>
      </c>
      <c r="AR17" s="299">
        <v>3</v>
      </c>
      <c r="AS17" s="299">
        <v>2.7</v>
      </c>
      <c r="AT17" s="299">
        <v>0.05</v>
      </c>
      <c r="AU17" s="300"/>
      <c r="AV17" s="305"/>
      <c r="AW17" s="305"/>
      <c r="AX17" s="305"/>
      <c r="AY17" s="305"/>
      <c r="AZ17" s="305"/>
      <c r="BA17" s="305"/>
      <c r="BB17" s="305"/>
      <c r="BC17" s="305"/>
      <c r="BD17" s="305"/>
      <c r="BE17" s="305"/>
      <c r="BF17" s="305"/>
      <c r="BG17" s="305"/>
      <c r="BH17" s="305"/>
      <c r="BI17" s="305"/>
      <c r="BJ17" s="305"/>
      <c r="BK17" s="305"/>
      <c r="BL17" s="305"/>
      <c r="BM17" s="305"/>
      <c r="BN17" s="305"/>
      <c r="BO17" s="305"/>
      <c r="BP17" s="305"/>
      <c r="BQ17" s="305"/>
      <c r="BR17" s="305"/>
      <c r="BS17" s="305"/>
      <c r="BT17" s="305"/>
      <c r="BU17" s="305"/>
      <c r="BV17" s="305"/>
      <c r="BW17" s="434"/>
      <c r="BX17" s="305"/>
      <c r="BY17" s="305"/>
      <c r="BZ17" s="305"/>
      <c r="CA17" s="305"/>
      <c r="CB17" s="305"/>
      <c r="CC17" s="305"/>
      <c r="CD17" s="305"/>
      <c r="CE17" s="305"/>
      <c r="CF17" s="305"/>
      <c r="CG17" s="305"/>
      <c r="CH17" s="305"/>
      <c r="CI17" s="305"/>
      <c r="CJ17" s="305"/>
      <c r="CK17" s="305"/>
      <c r="CL17" s="329"/>
      <c r="CM17" s="306"/>
      <c r="CN17" s="306"/>
      <c r="CO17" s="306"/>
      <c r="CP17" s="306"/>
      <c r="CQ17" s="306"/>
      <c r="CR17" s="306"/>
      <c r="CS17" s="306"/>
      <c r="CT17" s="306"/>
      <c r="CU17" s="306"/>
      <c r="CV17" s="306"/>
      <c r="CW17" s="306"/>
      <c r="CX17" s="306"/>
      <c r="CY17" s="306"/>
      <c r="CZ17" s="306"/>
      <c r="DA17" s="306"/>
      <c r="DB17" s="306"/>
      <c r="DC17" s="306"/>
      <c r="DD17" s="306"/>
      <c r="DE17" s="306"/>
      <c r="DF17" s="306"/>
      <c r="DG17" s="306"/>
      <c r="DH17" s="306"/>
      <c r="DI17" s="306"/>
      <c r="DJ17" s="306"/>
      <c r="DK17" s="306"/>
      <c r="DL17" s="306"/>
      <c r="DM17" s="306"/>
      <c r="DN17" s="306"/>
      <c r="DO17" s="439"/>
      <c r="DP17" s="306"/>
      <c r="DQ17" s="306"/>
      <c r="DR17" s="306"/>
      <c r="DS17" s="306"/>
      <c r="DT17" s="306"/>
      <c r="DU17" s="306"/>
      <c r="DV17" s="306"/>
      <c r="DW17" s="306"/>
      <c r="DX17" s="306"/>
      <c r="DY17" s="306"/>
      <c r="DZ17" s="306"/>
      <c r="EA17" s="306"/>
      <c r="EB17" s="306"/>
      <c r="EC17" s="306"/>
    </row>
    <row r="18" spans="1:133" x14ac:dyDescent="0.25">
      <c r="A18" s="302">
        <f t="shared" si="0"/>
        <v>2014</v>
      </c>
      <c r="B18" s="303" t="str">
        <f t="shared" si="1"/>
        <v>MAYO</v>
      </c>
      <c r="C18" s="303">
        <v>18</v>
      </c>
      <c r="D18" s="303" t="str">
        <f t="shared" si="2"/>
        <v>MAYO 2014 / 16</v>
      </c>
      <c r="E18" s="331">
        <v>16</v>
      </c>
      <c r="F18" s="294">
        <v>41784</v>
      </c>
      <c r="G18" s="293">
        <v>43067</v>
      </c>
      <c r="H18" s="293" t="s">
        <v>69</v>
      </c>
      <c r="I18" s="295">
        <v>0.72560000000000002</v>
      </c>
      <c r="J18" s="296">
        <v>131</v>
      </c>
      <c r="K18" s="296">
        <v>9.3000000000000007</v>
      </c>
      <c r="L18" s="296">
        <v>0</v>
      </c>
      <c r="M18" s="297" t="s">
        <v>20</v>
      </c>
      <c r="N18" s="296">
        <v>0.5</v>
      </c>
      <c r="O18" s="296">
        <v>0</v>
      </c>
      <c r="P18" s="296">
        <v>85.4</v>
      </c>
      <c r="Q18" s="296">
        <v>79.2</v>
      </c>
      <c r="R18" s="296">
        <v>82.3</v>
      </c>
      <c r="S18" s="298" t="s">
        <v>66</v>
      </c>
      <c r="T18" s="298" t="s">
        <v>67</v>
      </c>
      <c r="U18" s="296">
        <v>20790</v>
      </c>
      <c r="V18" s="296">
        <v>123</v>
      </c>
      <c r="W18" s="296">
        <v>179</v>
      </c>
      <c r="X18" s="296">
        <v>282</v>
      </c>
      <c r="Y18" s="296">
        <v>344</v>
      </c>
      <c r="Z18" s="296">
        <v>1</v>
      </c>
      <c r="AA18" s="296">
        <v>29.4</v>
      </c>
      <c r="AB18" s="296">
        <v>0.1</v>
      </c>
      <c r="AC18" s="296">
        <v>1.79</v>
      </c>
      <c r="AD18" s="296">
        <v>13</v>
      </c>
      <c r="AE18" s="296">
        <v>0</v>
      </c>
      <c r="AF18" s="427"/>
      <c r="AG18" s="299">
        <v>124</v>
      </c>
      <c r="AH18" s="299">
        <v>7</v>
      </c>
      <c r="AI18" s="299">
        <v>9.5</v>
      </c>
      <c r="AJ18" s="299">
        <v>85</v>
      </c>
      <c r="AK18" s="299">
        <v>140</v>
      </c>
      <c r="AL18" s="299">
        <v>170</v>
      </c>
      <c r="AM18" s="299">
        <v>240</v>
      </c>
      <c r="AN18" s="299">
        <v>365</v>
      </c>
      <c r="AO18" s="299">
        <v>437</v>
      </c>
      <c r="AP18" s="299">
        <v>42</v>
      </c>
      <c r="AQ18" s="299">
        <v>18</v>
      </c>
      <c r="AR18" s="299">
        <v>3</v>
      </c>
      <c r="AS18" s="299">
        <v>2.7</v>
      </c>
      <c r="AT18" s="299">
        <v>0.05</v>
      </c>
      <c r="AU18" s="300"/>
      <c r="AV18" s="305"/>
      <c r="AW18" s="305"/>
      <c r="AX18" s="305"/>
      <c r="AY18" s="305"/>
      <c r="AZ18" s="305"/>
      <c r="BA18" s="305"/>
      <c r="BB18" s="305"/>
      <c r="BC18" s="305"/>
      <c r="BD18" s="305"/>
      <c r="BE18" s="305"/>
      <c r="BF18" s="305"/>
      <c r="BG18" s="305"/>
      <c r="BH18" s="305"/>
      <c r="BI18" s="305"/>
      <c r="BJ18" s="305"/>
      <c r="BK18" s="305"/>
      <c r="BL18" s="305"/>
      <c r="BM18" s="305"/>
      <c r="BN18" s="305"/>
      <c r="BO18" s="305"/>
      <c r="BP18" s="305"/>
      <c r="BQ18" s="305"/>
      <c r="BR18" s="305"/>
      <c r="BS18" s="305"/>
      <c r="BT18" s="305"/>
      <c r="BU18" s="305"/>
      <c r="BV18" s="305"/>
      <c r="BW18" s="434"/>
      <c r="BX18" s="305"/>
      <c r="BY18" s="305"/>
      <c r="BZ18" s="305"/>
      <c r="CA18" s="305"/>
      <c r="CB18" s="305"/>
      <c r="CC18" s="305"/>
      <c r="CD18" s="305"/>
      <c r="CE18" s="305"/>
      <c r="CF18" s="305"/>
      <c r="CG18" s="305"/>
      <c r="CH18" s="305"/>
      <c r="CI18" s="305"/>
      <c r="CJ18" s="305"/>
      <c r="CK18" s="305"/>
      <c r="CL18" s="329"/>
      <c r="CM18" s="305"/>
      <c r="CN18" s="305"/>
      <c r="CO18" s="305"/>
      <c r="CP18" s="305"/>
      <c r="CQ18" s="305"/>
      <c r="CR18" s="305"/>
      <c r="CS18" s="305"/>
      <c r="CT18" s="305"/>
      <c r="CU18" s="305"/>
      <c r="CV18" s="305"/>
      <c r="CW18" s="305"/>
      <c r="CX18" s="305"/>
      <c r="CY18" s="305"/>
      <c r="CZ18" s="305"/>
      <c r="DA18" s="305"/>
      <c r="DB18" s="305"/>
      <c r="DC18" s="305"/>
      <c r="DD18" s="305"/>
      <c r="DE18" s="305"/>
      <c r="DF18" s="305"/>
      <c r="DG18" s="305"/>
      <c r="DH18" s="305"/>
      <c r="DI18" s="305"/>
      <c r="DJ18" s="305"/>
      <c r="DK18" s="305"/>
      <c r="DL18" s="305"/>
      <c r="DM18" s="305"/>
      <c r="DN18" s="305"/>
      <c r="DO18" s="440"/>
      <c r="DP18" s="305"/>
      <c r="DQ18" s="305"/>
      <c r="DR18" s="305"/>
      <c r="DS18" s="305"/>
      <c r="DT18" s="305"/>
      <c r="DU18" s="305"/>
      <c r="DV18" s="305"/>
      <c r="DW18" s="305"/>
      <c r="DX18" s="305"/>
      <c r="DY18" s="305"/>
      <c r="DZ18" s="305"/>
      <c r="EA18" s="305"/>
      <c r="EB18" s="305"/>
      <c r="EC18" s="305"/>
    </row>
    <row r="19" spans="1:133" x14ac:dyDescent="0.25">
      <c r="A19" s="291">
        <f t="shared" si="0"/>
        <v>2014</v>
      </c>
      <c r="B19" s="292" t="str">
        <f t="shared" si="1"/>
        <v>MAYO</v>
      </c>
      <c r="C19" s="292">
        <v>19</v>
      </c>
      <c r="D19" s="292" t="str">
        <f t="shared" si="2"/>
        <v>MAYO 2014 / 17</v>
      </c>
      <c r="E19" s="331">
        <v>17</v>
      </c>
      <c r="F19" s="294">
        <v>41785</v>
      </c>
      <c r="G19" s="293">
        <v>43077</v>
      </c>
      <c r="H19" s="293" t="s">
        <v>68</v>
      </c>
      <c r="I19" s="295">
        <v>0.72640000000000005</v>
      </c>
      <c r="J19" s="296">
        <v>132</v>
      </c>
      <c r="K19" s="296">
        <v>9.1</v>
      </c>
      <c r="L19" s="296">
        <v>0</v>
      </c>
      <c r="M19" s="297" t="s">
        <v>20</v>
      </c>
      <c r="N19" s="296">
        <v>0.5</v>
      </c>
      <c r="O19" s="296">
        <v>0</v>
      </c>
      <c r="P19" s="296">
        <v>85.4</v>
      </c>
      <c r="Q19" s="296">
        <v>79.2</v>
      </c>
      <c r="R19" s="296">
        <v>82.3</v>
      </c>
      <c r="S19" s="298" t="s">
        <v>66</v>
      </c>
      <c r="T19" s="298" t="s">
        <v>67</v>
      </c>
      <c r="U19" s="296">
        <v>20782</v>
      </c>
      <c r="V19" s="296">
        <v>124</v>
      </c>
      <c r="W19" s="296">
        <v>182</v>
      </c>
      <c r="X19" s="296">
        <v>286</v>
      </c>
      <c r="Y19" s="296">
        <v>342</v>
      </c>
      <c r="Z19" s="296">
        <v>1</v>
      </c>
      <c r="AA19" s="296">
        <v>29.5</v>
      </c>
      <c r="AB19" s="296">
        <v>0.1</v>
      </c>
      <c r="AC19" s="296">
        <v>1.77</v>
      </c>
      <c r="AD19" s="296">
        <v>10.199999999999999</v>
      </c>
      <c r="AE19" s="296">
        <v>0</v>
      </c>
      <c r="AF19" s="427"/>
      <c r="AG19" s="299">
        <v>124</v>
      </c>
      <c r="AH19" s="299">
        <v>7</v>
      </c>
      <c r="AI19" s="299">
        <v>9.5</v>
      </c>
      <c r="AJ19" s="299">
        <v>85</v>
      </c>
      <c r="AK19" s="299">
        <v>140</v>
      </c>
      <c r="AL19" s="299">
        <v>170</v>
      </c>
      <c r="AM19" s="299">
        <v>240</v>
      </c>
      <c r="AN19" s="299">
        <v>365</v>
      </c>
      <c r="AO19" s="299">
        <v>437</v>
      </c>
      <c r="AP19" s="299">
        <v>42</v>
      </c>
      <c r="AQ19" s="299">
        <v>18</v>
      </c>
      <c r="AR19" s="299">
        <v>3</v>
      </c>
      <c r="AS19" s="299">
        <v>2.7</v>
      </c>
      <c r="AT19" s="299">
        <v>0.05</v>
      </c>
      <c r="AU19" s="300"/>
      <c r="AV19" s="305"/>
      <c r="AW19" s="305"/>
      <c r="AX19" s="305"/>
      <c r="AY19" s="305"/>
      <c r="AZ19" s="305"/>
      <c r="BA19" s="305"/>
      <c r="BB19" s="305"/>
      <c r="BC19" s="305"/>
      <c r="BD19" s="305"/>
      <c r="BE19" s="305"/>
      <c r="BF19" s="305"/>
      <c r="BG19" s="305"/>
      <c r="BH19" s="305"/>
      <c r="BI19" s="305"/>
      <c r="BJ19" s="305"/>
      <c r="BK19" s="305"/>
      <c r="BL19" s="305"/>
      <c r="BM19" s="305"/>
      <c r="BN19" s="305"/>
      <c r="BO19" s="305"/>
      <c r="BP19" s="305"/>
      <c r="BQ19" s="305"/>
      <c r="BR19" s="305"/>
      <c r="BS19" s="305"/>
      <c r="BT19" s="305"/>
      <c r="BU19" s="305"/>
      <c r="BV19" s="305"/>
      <c r="BW19" s="434"/>
      <c r="BX19" s="305"/>
      <c r="BY19" s="305"/>
      <c r="BZ19" s="305"/>
      <c r="CA19" s="305"/>
      <c r="CB19" s="305"/>
      <c r="CC19" s="305"/>
      <c r="CD19" s="305"/>
      <c r="CE19" s="305"/>
      <c r="CF19" s="305"/>
      <c r="CG19" s="305"/>
      <c r="CH19" s="305"/>
      <c r="CI19" s="305"/>
      <c r="CJ19" s="305"/>
      <c r="CK19" s="305"/>
      <c r="CL19" s="329"/>
      <c r="CM19" s="306"/>
      <c r="CN19" s="306"/>
      <c r="CO19" s="306"/>
      <c r="CP19" s="306"/>
      <c r="CQ19" s="306"/>
      <c r="CR19" s="306"/>
      <c r="CS19" s="306"/>
      <c r="CT19" s="306"/>
      <c r="CU19" s="306"/>
      <c r="CV19" s="306"/>
      <c r="CW19" s="306"/>
      <c r="CX19" s="306"/>
      <c r="CY19" s="306"/>
      <c r="CZ19" s="306"/>
      <c r="DA19" s="306"/>
      <c r="DB19" s="306"/>
      <c r="DC19" s="306"/>
      <c r="DD19" s="306"/>
      <c r="DE19" s="306"/>
      <c r="DF19" s="306"/>
      <c r="DG19" s="306"/>
      <c r="DH19" s="306"/>
      <c r="DI19" s="306"/>
      <c r="DJ19" s="306"/>
      <c r="DK19" s="306"/>
      <c r="DL19" s="306"/>
      <c r="DM19" s="306"/>
      <c r="DN19" s="306"/>
      <c r="DO19" s="439"/>
      <c r="DP19" s="306"/>
      <c r="DQ19" s="306"/>
      <c r="DR19" s="306"/>
      <c r="DS19" s="306"/>
      <c r="DT19" s="306"/>
      <c r="DU19" s="306"/>
      <c r="DV19" s="306"/>
      <c r="DW19" s="306"/>
      <c r="DX19" s="306"/>
      <c r="DY19" s="306"/>
      <c r="DZ19" s="306"/>
      <c r="EA19" s="306"/>
      <c r="EB19" s="306"/>
      <c r="EC19" s="306"/>
    </row>
    <row r="20" spans="1:133" x14ac:dyDescent="0.25">
      <c r="A20" s="302">
        <f t="shared" si="0"/>
        <v>2014</v>
      </c>
      <c r="B20" s="303" t="str">
        <f t="shared" si="1"/>
        <v>MAYO</v>
      </c>
      <c r="C20" s="303">
        <v>20</v>
      </c>
      <c r="D20" s="303" t="str">
        <f t="shared" si="2"/>
        <v>MAYO 2014 / 18</v>
      </c>
      <c r="E20" s="331">
        <v>18</v>
      </c>
      <c r="F20" s="294">
        <v>41786</v>
      </c>
      <c r="G20" s="293">
        <v>43105</v>
      </c>
      <c r="H20" s="293" t="s">
        <v>69</v>
      </c>
      <c r="I20" s="295">
        <v>0.72529999999999994</v>
      </c>
      <c r="J20" s="296">
        <v>135</v>
      </c>
      <c r="K20" s="296">
        <v>8.6</v>
      </c>
      <c r="L20" s="296">
        <v>0</v>
      </c>
      <c r="M20" s="297" t="s">
        <v>20</v>
      </c>
      <c r="N20" s="296">
        <v>0.5</v>
      </c>
      <c r="O20" s="296">
        <v>0</v>
      </c>
      <c r="P20" s="296">
        <v>85.5</v>
      </c>
      <c r="Q20" s="296">
        <v>79.099999999999994</v>
      </c>
      <c r="R20" s="296">
        <v>82.3</v>
      </c>
      <c r="S20" s="298" t="s">
        <v>66</v>
      </c>
      <c r="T20" s="298" t="s">
        <v>67</v>
      </c>
      <c r="U20" s="296">
        <v>20794</v>
      </c>
      <c r="V20" s="296">
        <v>124</v>
      </c>
      <c r="W20" s="296">
        <v>182</v>
      </c>
      <c r="X20" s="296">
        <v>284</v>
      </c>
      <c r="Y20" s="296">
        <v>345</v>
      </c>
      <c r="Z20" s="296">
        <v>1</v>
      </c>
      <c r="AA20" s="296">
        <v>29.4</v>
      </c>
      <c r="AB20" s="296">
        <v>0.1</v>
      </c>
      <c r="AC20" s="296">
        <v>1.66</v>
      </c>
      <c r="AD20" s="296">
        <v>12.5</v>
      </c>
      <c r="AE20" s="296">
        <v>0</v>
      </c>
      <c r="AF20" s="427"/>
      <c r="AG20" s="299">
        <v>124</v>
      </c>
      <c r="AH20" s="299">
        <v>7</v>
      </c>
      <c r="AI20" s="299">
        <v>9.5</v>
      </c>
      <c r="AJ20" s="299">
        <v>85</v>
      </c>
      <c r="AK20" s="299">
        <v>140</v>
      </c>
      <c r="AL20" s="299">
        <v>170</v>
      </c>
      <c r="AM20" s="299">
        <v>240</v>
      </c>
      <c r="AN20" s="299">
        <v>365</v>
      </c>
      <c r="AO20" s="299">
        <v>437</v>
      </c>
      <c r="AP20" s="299">
        <v>42</v>
      </c>
      <c r="AQ20" s="299">
        <v>18</v>
      </c>
      <c r="AR20" s="299">
        <v>3</v>
      </c>
      <c r="AS20" s="299">
        <v>2.7</v>
      </c>
      <c r="AT20" s="299">
        <v>0.05</v>
      </c>
      <c r="AU20" s="300"/>
      <c r="AV20" s="305"/>
      <c r="AW20" s="305"/>
      <c r="AX20" s="305"/>
      <c r="AY20" s="305"/>
      <c r="AZ20" s="305"/>
      <c r="BA20" s="305"/>
      <c r="BB20" s="305"/>
      <c r="BC20" s="305"/>
      <c r="BD20" s="305"/>
      <c r="BE20" s="305"/>
      <c r="BF20" s="305"/>
      <c r="BG20" s="305"/>
      <c r="BH20" s="305"/>
      <c r="BI20" s="305"/>
      <c r="BJ20" s="305"/>
      <c r="BK20" s="305"/>
      <c r="BL20" s="305"/>
      <c r="BM20" s="305"/>
      <c r="BN20" s="305"/>
      <c r="BO20" s="305"/>
      <c r="BP20" s="305"/>
      <c r="BQ20" s="305"/>
      <c r="BR20" s="305"/>
      <c r="BS20" s="305"/>
      <c r="BT20" s="305"/>
      <c r="BU20" s="305"/>
      <c r="BV20" s="305"/>
      <c r="BW20" s="434"/>
      <c r="BX20" s="305"/>
      <c r="BY20" s="305"/>
      <c r="BZ20" s="305"/>
      <c r="CA20" s="305"/>
      <c r="CB20" s="305"/>
      <c r="CC20" s="305"/>
      <c r="CD20" s="305"/>
      <c r="CE20" s="305"/>
      <c r="CF20" s="305"/>
      <c r="CG20" s="305"/>
      <c r="CH20" s="305"/>
      <c r="CI20" s="305"/>
      <c r="CJ20" s="305"/>
      <c r="CK20" s="305"/>
      <c r="CL20" s="329"/>
      <c r="CM20" s="305"/>
      <c r="CN20" s="305"/>
      <c r="CO20" s="305"/>
      <c r="CP20" s="305"/>
      <c r="CQ20" s="305"/>
      <c r="CR20" s="305"/>
      <c r="CS20" s="305"/>
      <c r="CT20" s="305"/>
      <c r="CU20" s="305"/>
      <c r="CV20" s="305"/>
      <c r="CW20" s="305"/>
      <c r="CX20" s="305"/>
      <c r="CY20" s="305"/>
      <c r="CZ20" s="305"/>
      <c r="DA20" s="305"/>
      <c r="DB20" s="305"/>
      <c r="DC20" s="305"/>
      <c r="DD20" s="305"/>
      <c r="DE20" s="305"/>
      <c r="DF20" s="305"/>
      <c r="DG20" s="305"/>
      <c r="DH20" s="305"/>
      <c r="DI20" s="305"/>
      <c r="DJ20" s="305"/>
      <c r="DK20" s="305"/>
      <c r="DL20" s="305"/>
      <c r="DM20" s="305"/>
      <c r="DN20" s="305"/>
      <c r="DO20" s="440"/>
      <c r="DP20" s="305"/>
      <c r="DQ20" s="305"/>
      <c r="DR20" s="305"/>
      <c r="DS20" s="305"/>
      <c r="DT20" s="305"/>
      <c r="DU20" s="305"/>
      <c r="DV20" s="305"/>
      <c r="DW20" s="305"/>
      <c r="DX20" s="305"/>
      <c r="DY20" s="305"/>
      <c r="DZ20" s="305"/>
      <c r="EA20" s="305"/>
      <c r="EB20" s="305"/>
      <c r="EC20" s="305"/>
    </row>
    <row r="21" spans="1:133" x14ac:dyDescent="0.25">
      <c r="A21" s="291">
        <f t="shared" si="0"/>
        <v>2014</v>
      </c>
      <c r="B21" s="292" t="str">
        <f t="shared" si="1"/>
        <v>MAYO</v>
      </c>
      <c r="C21" s="292">
        <v>21</v>
      </c>
      <c r="D21" s="292" t="str">
        <f t="shared" si="2"/>
        <v>MAYO 2014 / 19</v>
      </c>
      <c r="E21" s="331">
        <v>19</v>
      </c>
      <c r="F21" s="294">
        <v>41789</v>
      </c>
      <c r="G21" s="293">
        <v>43149</v>
      </c>
      <c r="H21" s="293" t="s">
        <v>68</v>
      </c>
      <c r="I21" s="295">
        <v>0.72599999999999998</v>
      </c>
      <c r="J21" s="296">
        <v>136</v>
      </c>
      <c r="K21" s="296">
        <v>8.6</v>
      </c>
      <c r="L21" s="296">
        <v>0</v>
      </c>
      <c r="M21" s="297" t="s">
        <v>20</v>
      </c>
      <c r="N21" s="296">
        <v>0.5</v>
      </c>
      <c r="O21" s="296">
        <v>0</v>
      </c>
      <c r="P21" s="296">
        <v>85</v>
      </c>
      <c r="Q21" s="296">
        <v>79.2</v>
      </c>
      <c r="R21" s="296">
        <v>82.1</v>
      </c>
      <c r="S21" s="298" t="s">
        <v>66</v>
      </c>
      <c r="T21" s="298" t="s">
        <v>67</v>
      </c>
      <c r="U21" s="296">
        <v>20786</v>
      </c>
      <c r="V21" s="296">
        <v>129</v>
      </c>
      <c r="W21" s="296">
        <v>187</v>
      </c>
      <c r="X21" s="296">
        <v>286</v>
      </c>
      <c r="Y21" s="296">
        <v>352</v>
      </c>
      <c r="Z21" s="296">
        <v>1</v>
      </c>
      <c r="AA21" s="296">
        <v>29.4</v>
      </c>
      <c r="AB21" s="296">
        <v>0.1</v>
      </c>
      <c r="AC21" s="296">
        <v>1.69</v>
      </c>
      <c r="AD21" s="296">
        <v>9.8000000000000007</v>
      </c>
      <c r="AE21" s="296">
        <v>0</v>
      </c>
      <c r="AF21" s="427"/>
      <c r="AG21" s="299">
        <v>124</v>
      </c>
      <c r="AH21" s="299">
        <v>7</v>
      </c>
      <c r="AI21" s="299">
        <v>9.5</v>
      </c>
      <c r="AJ21" s="299">
        <v>85</v>
      </c>
      <c r="AK21" s="299">
        <v>140</v>
      </c>
      <c r="AL21" s="299">
        <v>170</v>
      </c>
      <c r="AM21" s="299">
        <v>240</v>
      </c>
      <c r="AN21" s="299">
        <v>365</v>
      </c>
      <c r="AO21" s="299">
        <v>437</v>
      </c>
      <c r="AP21" s="299">
        <v>42</v>
      </c>
      <c r="AQ21" s="299">
        <v>18</v>
      </c>
      <c r="AR21" s="299">
        <v>3</v>
      </c>
      <c r="AS21" s="299">
        <v>2.7</v>
      </c>
      <c r="AT21" s="299">
        <v>0.05</v>
      </c>
      <c r="AU21" s="300"/>
      <c r="AV21" s="305"/>
      <c r="AW21" s="305"/>
      <c r="AX21" s="305"/>
      <c r="AY21" s="305"/>
      <c r="AZ21" s="305"/>
      <c r="BA21" s="305"/>
      <c r="BB21" s="305"/>
      <c r="BC21" s="305"/>
      <c r="BD21" s="305"/>
      <c r="BE21" s="305"/>
      <c r="BF21" s="305"/>
      <c r="BG21" s="305"/>
      <c r="BH21" s="305"/>
      <c r="BI21" s="305"/>
      <c r="BJ21" s="305"/>
      <c r="BK21" s="305"/>
      <c r="BL21" s="305"/>
      <c r="BM21" s="305"/>
      <c r="BN21" s="305"/>
      <c r="BO21" s="305"/>
      <c r="BP21" s="305"/>
      <c r="BQ21" s="305"/>
      <c r="BR21" s="305"/>
      <c r="BS21" s="305"/>
      <c r="BT21" s="305"/>
      <c r="BU21" s="305"/>
      <c r="BV21" s="305"/>
      <c r="BW21" s="434"/>
      <c r="BX21" s="305"/>
      <c r="BY21" s="305"/>
      <c r="BZ21" s="305"/>
      <c r="CA21" s="305"/>
      <c r="CB21" s="305"/>
      <c r="CC21" s="305"/>
      <c r="CD21" s="305"/>
      <c r="CE21" s="305"/>
      <c r="CF21" s="305"/>
      <c r="CG21" s="305"/>
      <c r="CH21" s="305"/>
      <c r="CI21" s="305"/>
      <c r="CJ21" s="305"/>
      <c r="CK21" s="305"/>
      <c r="CL21" s="329"/>
      <c r="CM21" s="306"/>
      <c r="CN21" s="306"/>
      <c r="CO21" s="306"/>
      <c r="CP21" s="306"/>
      <c r="CQ21" s="306"/>
      <c r="CR21" s="306"/>
      <c r="CS21" s="306"/>
      <c r="CT21" s="306"/>
      <c r="CU21" s="306"/>
      <c r="CV21" s="306"/>
      <c r="CW21" s="306"/>
      <c r="CX21" s="306"/>
      <c r="CY21" s="306"/>
      <c r="CZ21" s="306"/>
      <c r="DA21" s="306"/>
      <c r="DB21" s="306"/>
      <c r="DC21" s="306"/>
      <c r="DD21" s="306"/>
      <c r="DE21" s="306"/>
      <c r="DF21" s="306"/>
      <c r="DG21" s="306"/>
      <c r="DH21" s="306"/>
      <c r="DI21" s="306"/>
      <c r="DJ21" s="306"/>
      <c r="DK21" s="306"/>
      <c r="DL21" s="306"/>
      <c r="DM21" s="306"/>
      <c r="DN21" s="306"/>
      <c r="DO21" s="439"/>
      <c r="DP21" s="306"/>
      <c r="DQ21" s="306"/>
      <c r="DR21" s="306"/>
      <c r="DS21" s="306"/>
      <c r="DT21" s="306"/>
      <c r="DU21" s="306"/>
      <c r="DV21" s="306"/>
      <c r="DW21" s="306"/>
      <c r="DX21" s="306"/>
      <c r="DY21" s="306"/>
      <c r="DZ21" s="306"/>
      <c r="EA21" s="306"/>
      <c r="EB21" s="306"/>
      <c r="EC21" s="306"/>
    </row>
    <row r="22" spans="1:133" x14ac:dyDescent="0.25">
      <c r="A22" s="302">
        <f t="shared" si="0"/>
        <v>2014</v>
      </c>
      <c r="B22" s="303" t="str">
        <f t="shared" si="1"/>
        <v>MAYO</v>
      </c>
      <c r="C22" s="303">
        <v>22</v>
      </c>
      <c r="D22" s="303" t="str">
        <f t="shared" si="2"/>
        <v>MAYO 2014 / 20</v>
      </c>
      <c r="E22" s="331">
        <v>20</v>
      </c>
      <c r="F22" s="294">
        <v>41789</v>
      </c>
      <c r="G22" s="293">
        <v>43317</v>
      </c>
      <c r="H22" s="293" t="s">
        <v>69</v>
      </c>
      <c r="I22" s="295">
        <v>0.72489999999999999</v>
      </c>
      <c r="J22" s="296">
        <v>133</v>
      </c>
      <c r="K22" s="296">
        <v>9</v>
      </c>
      <c r="L22" s="296">
        <v>0</v>
      </c>
      <c r="M22" s="297" t="s">
        <v>20</v>
      </c>
      <c r="N22" s="296">
        <v>0.5</v>
      </c>
      <c r="O22" s="296">
        <v>0</v>
      </c>
      <c r="P22" s="296">
        <v>85</v>
      </c>
      <c r="Q22" s="296">
        <v>79.2</v>
      </c>
      <c r="R22" s="296">
        <v>82.1</v>
      </c>
      <c r="S22" s="298" t="s">
        <v>66</v>
      </c>
      <c r="T22" s="298" t="s">
        <v>67</v>
      </c>
      <c r="U22" s="296">
        <v>20798</v>
      </c>
      <c r="V22" s="296">
        <v>127</v>
      </c>
      <c r="W22" s="296">
        <v>183</v>
      </c>
      <c r="X22" s="296">
        <v>283</v>
      </c>
      <c r="Y22" s="296">
        <v>347</v>
      </c>
      <c r="Z22" s="296">
        <v>1</v>
      </c>
      <c r="AA22" s="296">
        <v>29.1</v>
      </c>
      <c r="AB22" s="296">
        <v>0.1</v>
      </c>
      <c r="AC22" s="296">
        <v>1.74</v>
      </c>
      <c r="AD22" s="296">
        <v>14.8</v>
      </c>
      <c r="AE22" s="296">
        <v>0</v>
      </c>
      <c r="AF22" s="427"/>
      <c r="AG22" s="299">
        <v>124</v>
      </c>
      <c r="AH22" s="299">
        <v>7</v>
      </c>
      <c r="AI22" s="299">
        <v>9.5</v>
      </c>
      <c r="AJ22" s="299">
        <v>85</v>
      </c>
      <c r="AK22" s="299">
        <v>140</v>
      </c>
      <c r="AL22" s="299">
        <v>170</v>
      </c>
      <c r="AM22" s="299">
        <v>240</v>
      </c>
      <c r="AN22" s="299">
        <v>365</v>
      </c>
      <c r="AO22" s="299">
        <v>437</v>
      </c>
      <c r="AP22" s="299">
        <v>42</v>
      </c>
      <c r="AQ22" s="299">
        <v>18</v>
      </c>
      <c r="AR22" s="299">
        <v>3</v>
      </c>
      <c r="AS22" s="299">
        <v>2.7</v>
      </c>
      <c r="AT22" s="299">
        <v>0.05</v>
      </c>
      <c r="AU22" s="300"/>
      <c r="AV22" s="305"/>
      <c r="AW22" s="305"/>
      <c r="AX22" s="305"/>
      <c r="AY22" s="305"/>
      <c r="AZ22" s="305"/>
      <c r="BA22" s="305"/>
      <c r="BB22" s="305"/>
      <c r="BC22" s="305"/>
      <c r="BD22" s="305"/>
      <c r="BE22" s="305"/>
      <c r="BF22" s="305"/>
      <c r="BG22" s="305"/>
      <c r="BH22" s="305"/>
      <c r="BI22" s="305"/>
      <c r="BJ22" s="305"/>
      <c r="BK22" s="305"/>
      <c r="BL22" s="305"/>
      <c r="BM22" s="305"/>
      <c r="BN22" s="305"/>
      <c r="BO22" s="305"/>
      <c r="BP22" s="305"/>
      <c r="BQ22" s="305"/>
      <c r="BR22" s="305"/>
      <c r="BS22" s="305"/>
      <c r="BT22" s="305"/>
      <c r="BU22" s="305"/>
      <c r="BV22" s="305"/>
      <c r="BW22" s="434"/>
      <c r="BX22" s="305"/>
      <c r="BY22" s="305"/>
      <c r="BZ22" s="305"/>
      <c r="CA22" s="305"/>
      <c r="CB22" s="305"/>
      <c r="CC22" s="305"/>
      <c r="CD22" s="305"/>
      <c r="CE22" s="305"/>
      <c r="CF22" s="305"/>
      <c r="CG22" s="305"/>
      <c r="CH22" s="305"/>
      <c r="CI22" s="305"/>
      <c r="CJ22" s="305"/>
      <c r="CK22" s="305"/>
      <c r="CL22" s="329"/>
      <c r="CM22" s="305"/>
      <c r="CN22" s="305"/>
      <c r="CO22" s="305"/>
      <c r="CP22" s="305"/>
      <c r="CQ22" s="305"/>
      <c r="CR22" s="305"/>
      <c r="CS22" s="305"/>
      <c r="CT22" s="305"/>
      <c r="CU22" s="305"/>
      <c r="CV22" s="305"/>
      <c r="CW22" s="305"/>
      <c r="CX22" s="305"/>
      <c r="CY22" s="305"/>
      <c r="CZ22" s="305"/>
      <c r="DA22" s="305"/>
      <c r="DB22" s="305"/>
      <c r="DC22" s="305"/>
      <c r="DD22" s="305"/>
      <c r="DE22" s="305"/>
      <c r="DF22" s="305"/>
      <c r="DG22" s="305"/>
      <c r="DH22" s="305"/>
      <c r="DI22" s="305"/>
      <c r="DJ22" s="305"/>
      <c r="DK22" s="305"/>
      <c r="DL22" s="305"/>
      <c r="DM22" s="305"/>
      <c r="DN22" s="305"/>
      <c r="DO22" s="440"/>
      <c r="DP22" s="305"/>
      <c r="DQ22" s="305"/>
      <c r="DR22" s="305"/>
      <c r="DS22" s="305"/>
      <c r="DT22" s="305"/>
      <c r="DU22" s="305"/>
      <c r="DV22" s="305"/>
      <c r="DW22" s="305"/>
      <c r="DX22" s="305"/>
      <c r="DY22" s="305"/>
      <c r="DZ22" s="305"/>
      <c r="EA22" s="305"/>
      <c r="EB22" s="305"/>
      <c r="EC22" s="305"/>
    </row>
    <row r="23" spans="1:133" x14ac:dyDescent="0.25">
      <c r="A23" s="291">
        <f t="shared" si="0"/>
        <v>2014</v>
      </c>
      <c r="B23" s="292" t="str">
        <f t="shared" si="1"/>
        <v>MAYO</v>
      </c>
      <c r="C23" s="292">
        <v>23</v>
      </c>
      <c r="D23" s="292" t="str">
        <f t="shared" si="2"/>
        <v>MAYO 2014 / 21</v>
      </c>
      <c r="E23" s="331">
        <v>21</v>
      </c>
      <c r="F23" s="294">
        <v>41790</v>
      </c>
      <c r="G23" s="293">
        <v>43323</v>
      </c>
      <c r="H23" s="293" t="s">
        <v>68</v>
      </c>
      <c r="I23" s="295">
        <v>0.72599999999999998</v>
      </c>
      <c r="J23" s="296">
        <v>136</v>
      </c>
      <c r="K23" s="296">
        <v>8.5</v>
      </c>
      <c r="L23" s="296">
        <v>0</v>
      </c>
      <c r="M23" s="297" t="s">
        <v>20</v>
      </c>
      <c r="N23" s="296">
        <v>0.5</v>
      </c>
      <c r="O23" s="296">
        <v>0</v>
      </c>
      <c r="P23" s="296">
        <v>85.1</v>
      </c>
      <c r="Q23" s="296">
        <v>79.099999999999994</v>
      </c>
      <c r="R23" s="296">
        <v>82.2</v>
      </c>
      <c r="S23" s="298" t="s">
        <v>66</v>
      </c>
      <c r="T23" s="298" t="s">
        <v>67</v>
      </c>
      <c r="U23" s="296">
        <v>20786</v>
      </c>
      <c r="V23" s="296">
        <v>127</v>
      </c>
      <c r="W23" s="296">
        <v>185</v>
      </c>
      <c r="X23" s="296">
        <v>285</v>
      </c>
      <c r="Y23" s="296">
        <v>346</v>
      </c>
      <c r="Z23" s="296">
        <v>1</v>
      </c>
      <c r="AA23" s="296">
        <v>29.4</v>
      </c>
      <c r="AB23" s="296">
        <v>0.1</v>
      </c>
      <c r="AC23" s="296">
        <v>1.69</v>
      </c>
      <c r="AD23" s="296">
        <v>12.6</v>
      </c>
      <c r="AE23" s="296">
        <v>0</v>
      </c>
      <c r="AF23" s="427"/>
      <c r="AG23" s="299">
        <v>124</v>
      </c>
      <c r="AH23" s="299">
        <v>7</v>
      </c>
      <c r="AI23" s="299">
        <v>9.5</v>
      </c>
      <c r="AJ23" s="299">
        <v>85</v>
      </c>
      <c r="AK23" s="299">
        <v>140</v>
      </c>
      <c r="AL23" s="299">
        <v>170</v>
      </c>
      <c r="AM23" s="299">
        <v>240</v>
      </c>
      <c r="AN23" s="299">
        <v>365</v>
      </c>
      <c r="AO23" s="299">
        <v>437</v>
      </c>
      <c r="AP23" s="299">
        <v>42</v>
      </c>
      <c r="AQ23" s="299">
        <v>18</v>
      </c>
      <c r="AR23" s="299">
        <v>3</v>
      </c>
      <c r="AS23" s="299">
        <v>2.7</v>
      </c>
      <c r="AT23" s="299">
        <v>0.05</v>
      </c>
      <c r="AU23" s="300"/>
      <c r="AV23" s="305"/>
      <c r="AW23" s="305"/>
      <c r="AX23" s="305"/>
      <c r="AY23" s="305"/>
      <c r="AZ23" s="305"/>
      <c r="BA23" s="305"/>
      <c r="BB23" s="305"/>
      <c r="BC23" s="305"/>
      <c r="BD23" s="305"/>
      <c r="BE23" s="305"/>
      <c r="BF23" s="305"/>
      <c r="BG23" s="305"/>
      <c r="BH23" s="305"/>
      <c r="BI23" s="305"/>
      <c r="BJ23" s="305"/>
      <c r="BK23" s="305"/>
      <c r="BL23" s="305"/>
      <c r="BM23" s="305"/>
      <c r="BN23" s="305"/>
      <c r="BO23" s="305"/>
      <c r="BP23" s="305"/>
      <c r="BQ23" s="305"/>
      <c r="BR23" s="305"/>
      <c r="BS23" s="305"/>
      <c r="BT23" s="305"/>
      <c r="BU23" s="305"/>
      <c r="BV23" s="305"/>
      <c r="BW23" s="434"/>
      <c r="BX23" s="305"/>
      <c r="BY23" s="305"/>
      <c r="BZ23" s="305"/>
      <c r="CA23" s="305"/>
      <c r="CB23" s="305"/>
      <c r="CC23" s="305"/>
      <c r="CD23" s="305"/>
      <c r="CE23" s="305"/>
      <c r="CF23" s="305"/>
      <c r="CG23" s="305"/>
      <c r="CH23" s="305"/>
      <c r="CI23" s="305"/>
      <c r="CJ23" s="305"/>
      <c r="CK23" s="305"/>
      <c r="CL23" s="329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439"/>
      <c r="DP23" s="306"/>
      <c r="DQ23" s="306"/>
      <c r="DR23" s="306"/>
      <c r="DS23" s="306"/>
      <c r="DT23" s="306"/>
      <c r="DU23" s="306"/>
      <c r="DV23" s="306"/>
      <c r="DW23" s="306"/>
      <c r="DX23" s="306"/>
      <c r="DY23" s="306"/>
      <c r="DZ23" s="306"/>
      <c r="EA23" s="306"/>
      <c r="EB23" s="306"/>
      <c r="EC23" s="306"/>
    </row>
    <row r="24" spans="1:133" x14ac:dyDescent="0.25">
      <c r="A24" s="302">
        <f t="shared" si="0"/>
        <v>2014</v>
      </c>
      <c r="B24" s="303" t="str">
        <f t="shared" si="1"/>
        <v>MAYO</v>
      </c>
      <c r="C24" s="303">
        <v>24</v>
      </c>
      <c r="D24" s="303" t="str">
        <f t="shared" si="2"/>
        <v>MAYO 2014 / 22</v>
      </c>
      <c r="E24" s="291"/>
      <c r="F24" s="292"/>
      <c r="G24" s="292"/>
      <c r="H24" s="292"/>
      <c r="I24" s="292"/>
      <c r="J24" s="292"/>
      <c r="K24" s="292"/>
      <c r="L24" s="292"/>
      <c r="M24" s="292"/>
      <c r="N24" s="292"/>
      <c r="O24" s="292"/>
      <c r="P24" s="292"/>
      <c r="Q24" s="292"/>
      <c r="R24" s="292"/>
      <c r="S24" s="292"/>
      <c r="T24" s="292"/>
      <c r="U24" s="292"/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428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307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435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343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  <c r="DJ24" s="292"/>
      <c r="DK24" s="292"/>
      <c r="DL24" s="292"/>
      <c r="DM24" s="292"/>
      <c r="DN24" s="292"/>
      <c r="DO24" s="441"/>
      <c r="DP24" s="292"/>
      <c r="DQ24" s="292"/>
      <c r="DR24" s="292"/>
      <c r="DS24" s="292"/>
      <c r="DT24" s="292"/>
      <c r="DU24" s="292"/>
      <c r="DV24" s="292"/>
      <c r="DW24" s="292"/>
      <c r="DX24" s="292"/>
      <c r="DY24" s="292"/>
      <c r="DZ24" s="292"/>
      <c r="EA24" s="292"/>
      <c r="EB24" s="292"/>
      <c r="EC24" s="292"/>
    </row>
    <row r="25" spans="1:133" x14ac:dyDescent="0.25">
      <c r="A25" s="291">
        <f t="shared" si="0"/>
        <v>2014</v>
      </c>
      <c r="B25" s="292" t="str">
        <f t="shared" si="1"/>
        <v>MAYO</v>
      </c>
      <c r="C25" s="292">
        <v>25</v>
      </c>
      <c r="D25" s="292" t="str">
        <f t="shared" si="2"/>
        <v>MAYO 2014 / 23</v>
      </c>
      <c r="E25" s="291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428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307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435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343"/>
      <c r="CM25" s="303"/>
      <c r="CN25" s="303"/>
      <c r="CO25" s="303"/>
      <c r="CP25" s="303"/>
      <c r="CQ25" s="303"/>
      <c r="CR25" s="303"/>
      <c r="CS25" s="303"/>
      <c r="CT25" s="303"/>
      <c r="CU25" s="303"/>
      <c r="CV25" s="303"/>
      <c r="CW25" s="303"/>
      <c r="CX25" s="303"/>
      <c r="CY25" s="303"/>
      <c r="CZ25" s="303"/>
      <c r="DA25" s="303"/>
      <c r="DB25" s="303"/>
      <c r="DC25" s="303"/>
      <c r="DD25" s="303"/>
      <c r="DE25" s="303"/>
      <c r="DF25" s="303"/>
      <c r="DG25" s="303"/>
      <c r="DH25" s="303"/>
      <c r="DI25" s="303"/>
      <c r="DJ25" s="303"/>
      <c r="DK25" s="303"/>
      <c r="DL25" s="303"/>
      <c r="DM25" s="303"/>
      <c r="DN25" s="303"/>
      <c r="DO25" s="442"/>
      <c r="DP25" s="303"/>
      <c r="DQ25" s="303"/>
      <c r="DR25" s="303"/>
      <c r="DS25" s="303"/>
      <c r="DT25" s="303"/>
      <c r="DU25" s="303"/>
      <c r="DV25" s="303"/>
      <c r="DW25" s="303"/>
      <c r="DX25" s="303"/>
      <c r="DY25" s="303"/>
      <c r="DZ25" s="303"/>
      <c r="EA25" s="303"/>
      <c r="EB25" s="303"/>
      <c r="EC25" s="303"/>
    </row>
    <row r="26" spans="1:133" x14ac:dyDescent="0.25">
      <c r="A26" s="302">
        <f t="shared" si="0"/>
        <v>2014</v>
      </c>
      <c r="B26" s="303" t="str">
        <f t="shared" si="1"/>
        <v>MAYO</v>
      </c>
      <c r="C26" s="303">
        <v>26</v>
      </c>
      <c r="D26" s="303" t="str">
        <f t="shared" si="2"/>
        <v>MAYO 2014 / 24</v>
      </c>
      <c r="E26" s="291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428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307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435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343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  <c r="DJ26" s="292"/>
      <c r="DK26" s="292"/>
      <c r="DL26" s="292"/>
      <c r="DM26" s="292"/>
      <c r="DN26" s="292"/>
      <c r="DO26" s="441"/>
      <c r="DP26" s="292"/>
      <c r="DQ26" s="292"/>
      <c r="DR26" s="292"/>
      <c r="DS26" s="292"/>
      <c r="DT26" s="292"/>
      <c r="DU26" s="292"/>
      <c r="DV26" s="292"/>
      <c r="DW26" s="292"/>
      <c r="DX26" s="292"/>
      <c r="DY26" s="292"/>
      <c r="DZ26" s="292"/>
      <c r="EA26" s="292"/>
      <c r="EB26" s="292"/>
      <c r="EC26" s="292"/>
    </row>
    <row r="27" spans="1:133" x14ac:dyDescent="0.25">
      <c r="A27" s="291">
        <f t="shared" si="0"/>
        <v>2014</v>
      </c>
      <c r="B27" s="292" t="str">
        <f t="shared" si="1"/>
        <v>MAYO</v>
      </c>
      <c r="C27" s="292">
        <v>27</v>
      </c>
      <c r="D27" s="292" t="str">
        <f t="shared" si="2"/>
        <v>MAYO 2014 / 25</v>
      </c>
      <c r="E27" s="291"/>
      <c r="F27" s="292"/>
      <c r="G27" s="292"/>
      <c r="H27" s="292"/>
      <c r="I27" s="292"/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428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307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435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343"/>
      <c r="CM27" s="303"/>
      <c r="CN27" s="303"/>
      <c r="CO27" s="303"/>
      <c r="CP27" s="303"/>
      <c r="CQ27" s="303"/>
      <c r="CR27" s="303"/>
      <c r="CS27" s="303"/>
      <c r="CT27" s="303"/>
      <c r="CU27" s="303"/>
      <c r="CV27" s="303"/>
      <c r="CW27" s="303"/>
      <c r="CX27" s="303"/>
      <c r="CY27" s="303"/>
      <c r="CZ27" s="303"/>
      <c r="DA27" s="303"/>
      <c r="DB27" s="303"/>
      <c r="DC27" s="303"/>
      <c r="DD27" s="303"/>
      <c r="DE27" s="303"/>
      <c r="DF27" s="303"/>
      <c r="DG27" s="303"/>
      <c r="DH27" s="303"/>
      <c r="DI27" s="303"/>
      <c r="DJ27" s="303"/>
      <c r="DK27" s="303"/>
      <c r="DL27" s="303"/>
      <c r="DM27" s="303"/>
      <c r="DN27" s="303"/>
      <c r="DO27" s="442"/>
      <c r="DP27" s="303"/>
      <c r="DQ27" s="303"/>
      <c r="DR27" s="303"/>
      <c r="DS27" s="303"/>
      <c r="DT27" s="303"/>
      <c r="DU27" s="303"/>
      <c r="DV27" s="303"/>
      <c r="DW27" s="303"/>
      <c r="DX27" s="303"/>
      <c r="DY27" s="303"/>
      <c r="DZ27" s="303"/>
      <c r="EA27" s="303"/>
      <c r="EB27" s="303"/>
      <c r="EC27" s="303"/>
    </row>
    <row r="28" spans="1:133" x14ac:dyDescent="0.25">
      <c r="A28" s="302">
        <f t="shared" si="0"/>
        <v>2014</v>
      </c>
      <c r="B28" s="303" t="str">
        <f t="shared" si="1"/>
        <v>MAYO</v>
      </c>
      <c r="C28" s="303">
        <v>28</v>
      </c>
      <c r="D28" s="303" t="str">
        <f t="shared" si="2"/>
        <v>MAYO 2014 / 26</v>
      </c>
      <c r="E28" s="291"/>
      <c r="F28" s="292"/>
      <c r="G28" s="292"/>
      <c r="H28" s="292"/>
      <c r="I28" s="292"/>
      <c r="J28" s="292"/>
      <c r="K28" s="292"/>
      <c r="L28" s="292"/>
      <c r="M28" s="292"/>
      <c r="N28" s="292"/>
      <c r="O28" s="292"/>
      <c r="P28" s="292"/>
      <c r="Q28" s="292"/>
      <c r="R28" s="292"/>
      <c r="S28" s="292"/>
      <c r="T28" s="292"/>
      <c r="U28" s="292"/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428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307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435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343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  <c r="DJ28" s="292"/>
      <c r="DK28" s="292"/>
      <c r="DL28" s="292"/>
      <c r="DM28" s="292"/>
      <c r="DN28" s="292"/>
      <c r="DO28" s="441"/>
      <c r="DP28" s="292"/>
      <c r="DQ28" s="292"/>
      <c r="DR28" s="292"/>
      <c r="DS28" s="292"/>
      <c r="DT28" s="292"/>
      <c r="DU28" s="292"/>
      <c r="DV28" s="292"/>
      <c r="DW28" s="292"/>
      <c r="DX28" s="292"/>
      <c r="DY28" s="292"/>
      <c r="DZ28" s="292"/>
      <c r="EA28" s="292"/>
      <c r="EB28" s="292"/>
      <c r="EC28" s="292"/>
    </row>
    <row r="29" spans="1:133" x14ac:dyDescent="0.25">
      <c r="A29" s="291">
        <f t="shared" si="0"/>
        <v>2014</v>
      </c>
      <c r="B29" s="292" t="str">
        <f t="shared" si="1"/>
        <v>MAYO</v>
      </c>
      <c r="C29" s="292">
        <v>29</v>
      </c>
      <c r="D29" s="292" t="str">
        <f t="shared" si="2"/>
        <v>MAYO 2014 / 27</v>
      </c>
      <c r="E29" s="291"/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2"/>
      <c r="Q29" s="292"/>
      <c r="R29" s="292"/>
      <c r="S29" s="292"/>
      <c r="T29" s="292"/>
      <c r="U29" s="292"/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428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307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435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343"/>
      <c r="CM29" s="303"/>
      <c r="CN29" s="303"/>
      <c r="CO29" s="303"/>
      <c r="CP29" s="303"/>
      <c r="CQ29" s="303"/>
      <c r="CR29" s="303"/>
      <c r="CS29" s="303"/>
      <c r="CT29" s="303"/>
      <c r="CU29" s="303"/>
      <c r="CV29" s="303"/>
      <c r="CW29" s="303"/>
      <c r="CX29" s="303"/>
      <c r="CY29" s="303"/>
      <c r="CZ29" s="303"/>
      <c r="DA29" s="303"/>
      <c r="DB29" s="303"/>
      <c r="DC29" s="303"/>
      <c r="DD29" s="303"/>
      <c r="DE29" s="303"/>
      <c r="DF29" s="303"/>
      <c r="DG29" s="303"/>
      <c r="DH29" s="303"/>
      <c r="DI29" s="303"/>
      <c r="DJ29" s="303"/>
      <c r="DK29" s="303"/>
      <c r="DL29" s="303"/>
      <c r="DM29" s="303"/>
      <c r="DN29" s="303"/>
      <c r="DO29" s="442"/>
      <c r="DP29" s="303"/>
      <c r="DQ29" s="303"/>
      <c r="DR29" s="303"/>
      <c r="DS29" s="303"/>
      <c r="DT29" s="303"/>
      <c r="DU29" s="303"/>
      <c r="DV29" s="303"/>
      <c r="DW29" s="303"/>
      <c r="DX29" s="303"/>
      <c r="DY29" s="303"/>
      <c r="DZ29" s="303"/>
      <c r="EA29" s="303"/>
      <c r="EB29" s="303"/>
      <c r="EC29" s="303"/>
    </row>
    <row r="30" spans="1:133" x14ac:dyDescent="0.25">
      <c r="A30" s="302">
        <f t="shared" si="0"/>
        <v>2014</v>
      </c>
      <c r="B30" s="303" t="str">
        <f t="shared" si="1"/>
        <v>MAYO</v>
      </c>
      <c r="C30" s="303">
        <v>30</v>
      </c>
      <c r="D30" s="303" t="str">
        <f t="shared" si="2"/>
        <v>MAYO 2014 / 28</v>
      </c>
      <c r="E30" s="291"/>
      <c r="F30" s="292"/>
      <c r="G30" s="292"/>
      <c r="H30" s="292"/>
      <c r="I30" s="292"/>
      <c r="J30" s="292"/>
      <c r="K30" s="292"/>
      <c r="L30" s="292"/>
      <c r="M30" s="292"/>
      <c r="N30" s="292"/>
      <c r="O30" s="292"/>
      <c r="P30" s="292"/>
      <c r="Q30" s="292"/>
      <c r="R30" s="292"/>
      <c r="S30" s="292"/>
      <c r="T30" s="292"/>
      <c r="U30" s="292"/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428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307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435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343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  <c r="DJ30" s="292"/>
      <c r="DK30" s="292"/>
      <c r="DL30" s="292"/>
      <c r="DM30" s="292"/>
      <c r="DN30" s="292"/>
      <c r="DO30" s="441"/>
      <c r="DP30" s="292"/>
      <c r="DQ30" s="292"/>
      <c r="DR30" s="292"/>
      <c r="DS30" s="292"/>
      <c r="DT30" s="292"/>
      <c r="DU30" s="292"/>
      <c r="DV30" s="292"/>
      <c r="DW30" s="292"/>
      <c r="DX30" s="292"/>
      <c r="DY30" s="292"/>
      <c r="DZ30" s="292"/>
      <c r="EA30" s="292"/>
      <c r="EB30" s="292"/>
      <c r="EC30" s="292"/>
    </row>
    <row r="31" spans="1:133" x14ac:dyDescent="0.25">
      <c r="A31" s="291">
        <f t="shared" si="0"/>
        <v>2014</v>
      </c>
      <c r="B31" s="292" t="str">
        <f t="shared" si="1"/>
        <v>MAYO</v>
      </c>
      <c r="C31" s="292">
        <v>31</v>
      </c>
      <c r="D31" s="292" t="str">
        <f t="shared" si="2"/>
        <v>MAYO 2014 / 29</v>
      </c>
      <c r="E31" s="291"/>
      <c r="F31" s="292"/>
      <c r="G31" s="292"/>
      <c r="H31" s="292"/>
      <c r="I31" s="292"/>
      <c r="J31" s="292"/>
      <c r="K31" s="292"/>
      <c r="L31" s="292"/>
      <c r="M31" s="292"/>
      <c r="N31" s="292"/>
      <c r="O31" s="292"/>
      <c r="P31" s="292"/>
      <c r="Q31" s="292"/>
      <c r="R31" s="292"/>
      <c r="S31" s="292"/>
      <c r="T31" s="292"/>
      <c r="U31" s="292"/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428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307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435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343"/>
      <c r="CM31" s="303"/>
      <c r="CN31" s="303"/>
      <c r="CO31" s="303"/>
      <c r="CP31" s="303"/>
      <c r="CQ31" s="303"/>
      <c r="CR31" s="303"/>
      <c r="CS31" s="303"/>
      <c r="CT31" s="303"/>
      <c r="CU31" s="303"/>
      <c r="CV31" s="303"/>
      <c r="CW31" s="303"/>
      <c r="CX31" s="303"/>
      <c r="CY31" s="303"/>
      <c r="CZ31" s="303"/>
      <c r="DA31" s="303"/>
      <c r="DB31" s="303"/>
      <c r="DC31" s="303"/>
      <c r="DD31" s="303"/>
      <c r="DE31" s="303"/>
      <c r="DF31" s="303"/>
      <c r="DG31" s="303"/>
      <c r="DH31" s="303"/>
      <c r="DI31" s="303"/>
      <c r="DJ31" s="303"/>
      <c r="DK31" s="303"/>
      <c r="DL31" s="303"/>
      <c r="DM31" s="303"/>
      <c r="DN31" s="303"/>
      <c r="DO31" s="442"/>
      <c r="DP31" s="303"/>
      <c r="DQ31" s="303"/>
      <c r="DR31" s="303"/>
      <c r="DS31" s="303"/>
      <c r="DT31" s="303"/>
      <c r="DU31" s="303"/>
      <c r="DV31" s="303"/>
      <c r="DW31" s="303"/>
      <c r="DX31" s="303"/>
      <c r="DY31" s="303"/>
      <c r="DZ31" s="303"/>
      <c r="EA31" s="303"/>
      <c r="EB31" s="303"/>
      <c r="EC31" s="303"/>
    </row>
    <row r="32" spans="1:133" s="206" customFormat="1" x14ac:dyDescent="0.25">
      <c r="A32" s="308"/>
      <c r="B32" s="309"/>
      <c r="C32" s="309"/>
      <c r="D32" s="303" t="str">
        <f t="shared" si="2"/>
        <v>MAYO 2014 / 30</v>
      </c>
      <c r="E32" s="291"/>
      <c r="F32" s="292"/>
      <c r="G32" s="292"/>
      <c r="H32" s="292"/>
      <c r="I32" s="292"/>
      <c r="J32" s="292"/>
      <c r="K32" s="292"/>
      <c r="L32" s="292"/>
      <c r="M32" s="292"/>
      <c r="N32" s="292"/>
      <c r="O32" s="292"/>
      <c r="P32" s="292"/>
      <c r="Q32" s="292"/>
      <c r="R32" s="292"/>
      <c r="S32" s="292"/>
      <c r="T32" s="292"/>
      <c r="U32" s="292"/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428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307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435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343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  <c r="DJ32" s="292"/>
      <c r="DK32" s="292"/>
      <c r="DL32" s="292"/>
      <c r="DM32" s="292"/>
      <c r="DN32" s="292"/>
      <c r="DO32" s="441"/>
      <c r="DP32" s="292"/>
      <c r="DQ32" s="292"/>
      <c r="DR32" s="292"/>
      <c r="DS32" s="292"/>
      <c r="DT32" s="292"/>
      <c r="DU32" s="292"/>
      <c r="DV32" s="292"/>
      <c r="DW32" s="292"/>
      <c r="DX32" s="292"/>
      <c r="DY32" s="292"/>
      <c r="DZ32" s="292"/>
      <c r="EA32" s="292"/>
      <c r="EB32" s="292"/>
      <c r="EC32" s="292"/>
    </row>
    <row r="33" spans="1:133" x14ac:dyDescent="0.25">
      <c r="A33" s="291">
        <v>2014</v>
      </c>
      <c r="B33" s="292" t="s">
        <v>233</v>
      </c>
      <c r="C33" s="292">
        <v>1</v>
      </c>
      <c r="D33" s="292" t="str">
        <f t="shared" si="2"/>
        <v>MAYO 2014 / 31</v>
      </c>
      <c r="E33" s="291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428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307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435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343"/>
      <c r="CM33" s="303"/>
      <c r="CN33" s="303"/>
      <c r="CO33" s="303"/>
      <c r="CP33" s="303"/>
      <c r="CQ33" s="303"/>
      <c r="CR33" s="303"/>
      <c r="CS33" s="303"/>
      <c r="CT33" s="303"/>
      <c r="CU33" s="303"/>
      <c r="CV33" s="303"/>
      <c r="CW33" s="303"/>
      <c r="CX33" s="303"/>
      <c r="CY33" s="303"/>
      <c r="CZ33" s="303"/>
      <c r="DA33" s="303"/>
      <c r="DB33" s="303"/>
      <c r="DC33" s="303"/>
      <c r="DD33" s="303"/>
      <c r="DE33" s="303"/>
      <c r="DF33" s="303"/>
      <c r="DG33" s="303"/>
      <c r="DH33" s="303"/>
      <c r="DI33" s="303"/>
      <c r="DJ33" s="303"/>
      <c r="DK33" s="303"/>
      <c r="DL33" s="303"/>
      <c r="DM33" s="303"/>
      <c r="DN33" s="303"/>
      <c r="DO33" s="442"/>
      <c r="DP33" s="303"/>
      <c r="DQ33" s="303"/>
      <c r="DR33" s="303"/>
      <c r="DS33" s="303"/>
      <c r="DT33" s="303"/>
      <c r="DU33" s="303"/>
      <c r="DV33" s="303"/>
      <c r="DW33" s="303"/>
      <c r="DX33" s="303"/>
      <c r="DY33" s="303"/>
      <c r="DZ33" s="303"/>
      <c r="EA33" s="303"/>
      <c r="EB33" s="303"/>
      <c r="EC33" s="303"/>
    </row>
    <row r="34" spans="1:133" ht="15.75" x14ac:dyDescent="0.25">
      <c r="A34" s="302">
        <f t="shared" ref="A34:A63" si="3">A33</f>
        <v>2014</v>
      </c>
      <c r="B34" s="303" t="str">
        <f t="shared" ref="B34:B63" si="4">B33</f>
        <v>JUNIO</v>
      </c>
      <c r="C34" s="303">
        <v>2</v>
      </c>
      <c r="D34" s="275" t="s">
        <v>228</v>
      </c>
      <c r="E34" s="344">
        <f t="shared" ref="E34:AJ34" si="5">IFERROR(AVERAGE(E3:E33),"")</f>
        <v>11</v>
      </c>
      <c r="F34" s="276">
        <f t="shared" si="5"/>
        <v>41775.904761904763</v>
      </c>
      <c r="G34" s="276">
        <f t="shared" si="5"/>
        <v>42916.666666666664</v>
      </c>
      <c r="H34" s="276" t="str">
        <f t="shared" si="5"/>
        <v/>
      </c>
      <c r="I34" s="276">
        <f t="shared" si="5"/>
        <v>0.72764761904761899</v>
      </c>
      <c r="J34" s="276">
        <f t="shared" si="5"/>
        <v>135.95238095238096</v>
      </c>
      <c r="K34" s="276">
        <f t="shared" si="5"/>
        <v>8.538095238095238</v>
      </c>
      <c r="L34" s="276">
        <f t="shared" si="5"/>
        <v>0</v>
      </c>
      <c r="M34" s="276" t="str">
        <f t="shared" si="5"/>
        <v/>
      </c>
      <c r="N34" s="276">
        <f t="shared" si="5"/>
        <v>0.5</v>
      </c>
      <c r="O34" s="276">
        <f t="shared" si="5"/>
        <v>0</v>
      </c>
      <c r="P34" s="276">
        <f t="shared" si="5"/>
        <v>85.228571428571428</v>
      </c>
      <c r="Q34" s="276">
        <f t="shared" si="5"/>
        <v>79.157142857142858</v>
      </c>
      <c r="R34" s="276">
        <f t="shared" si="5"/>
        <v>82.199999999999989</v>
      </c>
      <c r="S34" s="276" t="str">
        <f t="shared" si="5"/>
        <v/>
      </c>
      <c r="T34" s="276" t="str">
        <f t="shared" si="5"/>
        <v/>
      </c>
      <c r="U34" s="276">
        <f t="shared" si="5"/>
        <v>20768.666666666668</v>
      </c>
      <c r="V34" s="276">
        <f t="shared" si="5"/>
        <v>126.76190476190476</v>
      </c>
      <c r="W34" s="276">
        <f t="shared" si="5"/>
        <v>184.42857142857142</v>
      </c>
      <c r="X34" s="276">
        <f t="shared" si="5"/>
        <v>285.47619047619048</v>
      </c>
      <c r="Y34" s="276">
        <f t="shared" si="5"/>
        <v>344.57142857142856</v>
      </c>
      <c r="Z34" s="276">
        <f t="shared" si="5"/>
        <v>1</v>
      </c>
      <c r="AA34" s="276">
        <f t="shared" si="5"/>
        <v>29.11904761904762</v>
      </c>
      <c r="AB34" s="276">
        <f t="shared" si="5"/>
        <v>0.10000000000000002</v>
      </c>
      <c r="AC34" s="276">
        <f t="shared" si="5"/>
        <v>1.6890476190476189</v>
      </c>
      <c r="AD34" s="276">
        <f t="shared" si="5"/>
        <v>10.529047619047621</v>
      </c>
      <c r="AE34" s="276">
        <f t="shared" si="5"/>
        <v>0</v>
      </c>
      <c r="AF34" s="420" t="str">
        <f t="shared" si="5"/>
        <v/>
      </c>
      <c r="AG34" s="276">
        <f t="shared" si="5"/>
        <v>124</v>
      </c>
      <c r="AH34" s="276">
        <f t="shared" si="5"/>
        <v>7</v>
      </c>
      <c r="AI34" s="276">
        <f t="shared" si="5"/>
        <v>9.5</v>
      </c>
      <c r="AJ34" s="276">
        <f t="shared" si="5"/>
        <v>85</v>
      </c>
      <c r="AK34" s="276">
        <f t="shared" ref="AK34:BP34" si="6">IFERROR(AVERAGE(AK3:AK33),"")</f>
        <v>140</v>
      </c>
      <c r="AL34" s="276">
        <f t="shared" si="6"/>
        <v>170</v>
      </c>
      <c r="AM34" s="276">
        <f t="shared" si="6"/>
        <v>240</v>
      </c>
      <c r="AN34" s="276">
        <f t="shared" si="6"/>
        <v>365</v>
      </c>
      <c r="AO34" s="276">
        <f t="shared" si="6"/>
        <v>437</v>
      </c>
      <c r="AP34" s="276">
        <f t="shared" si="6"/>
        <v>42</v>
      </c>
      <c r="AQ34" s="276">
        <f t="shared" si="6"/>
        <v>18</v>
      </c>
      <c r="AR34" s="276">
        <f t="shared" si="6"/>
        <v>3</v>
      </c>
      <c r="AS34" s="276">
        <f t="shared" si="6"/>
        <v>2.7000000000000011</v>
      </c>
      <c r="AT34" s="276">
        <f t="shared" si="6"/>
        <v>5.000000000000001E-2</v>
      </c>
      <c r="AU34" s="276" t="str">
        <f t="shared" si="6"/>
        <v/>
      </c>
      <c r="AV34" s="276">
        <f t="shared" si="6"/>
        <v>4.5</v>
      </c>
      <c r="AW34" s="276">
        <f t="shared" si="6"/>
        <v>41773.75</v>
      </c>
      <c r="AX34" s="310">
        <f t="shared" si="6"/>
        <v>42849.125</v>
      </c>
      <c r="AY34" s="276" t="str">
        <f t="shared" si="6"/>
        <v/>
      </c>
      <c r="AZ34" s="276">
        <f t="shared" si="6"/>
        <v>0.73856250000000001</v>
      </c>
      <c r="BA34" s="276">
        <f t="shared" si="6"/>
        <v>142.60000000000002</v>
      </c>
      <c r="BB34" s="276">
        <f t="shared" si="6"/>
        <v>8.1624999999999996</v>
      </c>
      <c r="BC34" s="276">
        <f t="shared" si="6"/>
        <v>0</v>
      </c>
      <c r="BD34" s="276" t="str">
        <f t="shared" si="6"/>
        <v/>
      </c>
      <c r="BE34" s="276">
        <f t="shared" si="6"/>
        <v>1.075</v>
      </c>
      <c r="BF34" s="276">
        <f t="shared" si="6"/>
        <v>0.01</v>
      </c>
      <c r="BG34" s="276">
        <f t="shared" si="6"/>
        <v>85.487499999999997</v>
      </c>
      <c r="BH34" s="276">
        <f t="shared" si="6"/>
        <v>77.6875</v>
      </c>
      <c r="BI34" s="276">
        <f t="shared" si="6"/>
        <v>81.587499999999991</v>
      </c>
      <c r="BJ34" s="276" t="str">
        <f t="shared" si="6"/>
        <v/>
      </c>
      <c r="BK34" s="276" t="str">
        <f t="shared" si="6"/>
        <v/>
      </c>
      <c r="BL34" s="276">
        <f t="shared" si="6"/>
        <v>20654</v>
      </c>
      <c r="BM34" s="276">
        <f t="shared" si="6"/>
        <v>134.75</v>
      </c>
      <c r="BN34" s="276">
        <f t="shared" si="6"/>
        <v>203.125</v>
      </c>
      <c r="BO34" s="276">
        <f t="shared" si="6"/>
        <v>301.125</v>
      </c>
      <c r="BP34" s="276">
        <f t="shared" si="6"/>
        <v>361.75</v>
      </c>
      <c r="BQ34" s="276">
        <f t="shared" ref="BQ34:BV34" si="7">IFERROR(AVERAGE(BQ3:BQ33),"")</f>
        <v>1</v>
      </c>
      <c r="BR34" s="276">
        <f t="shared" si="7"/>
        <v>33.15</v>
      </c>
      <c r="BS34" s="276">
        <f t="shared" si="7"/>
        <v>0.85</v>
      </c>
      <c r="BT34" s="276">
        <f t="shared" si="7"/>
        <v>1.7550000000000001</v>
      </c>
      <c r="BU34" s="276">
        <f t="shared" si="7"/>
        <v>1.6625000000000001</v>
      </c>
      <c r="BV34" s="310">
        <f t="shared" si="7"/>
        <v>0</v>
      </c>
      <c r="BW34" s="436"/>
      <c r="BX34" s="309"/>
      <c r="BY34" s="309"/>
      <c r="BZ34" s="309"/>
      <c r="CA34" s="309"/>
      <c r="CB34" s="309"/>
      <c r="CC34" s="309"/>
      <c r="CD34" s="309"/>
      <c r="CE34" s="309"/>
      <c r="CF34" s="309"/>
      <c r="CG34" s="309"/>
      <c r="CH34" s="309"/>
      <c r="CI34" s="309"/>
      <c r="CJ34" s="309"/>
      <c r="CK34" s="309"/>
      <c r="CL34" s="308"/>
      <c r="CM34" s="309"/>
      <c r="CN34" s="309"/>
      <c r="CO34" s="309"/>
      <c r="CP34" s="309"/>
      <c r="CQ34" s="309"/>
      <c r="CR34" s="309"/>
      <c r="CS34" s="309"/>
      <c r="CT34" s="309"/>
      <c r="CU34" s="309"/>
      <c r="CV34" s="309"/>
      <c r="CW34" s="309"/>
      <c r="CX34" s="309"/>
      <c r="CY34" s="309"/>
      <c r="CZ34" s="309"/>
      <c r="DA34" s="309"/>
      <c r="DB34" s="309"/>
      <c r="DC34" s="309"/>
      <c r="DD34" s="309"/>
      <c r="DE34" s="309"/>
      <c r="DF34" s="309"/>
      <c r="DG34" s="309"/>
      <c r="DH34" s="309"/>
      <c r="DI34" s="309"/>
      <c r="DJ34" s="309"/>
      <c r="DK34" s="309"/>
      <c r="DL34" s="309"/>
      <c r="DM34" s="309"/>
      <c r="DN34" s="309"/>
      <c r="DO34" s="443"/>
      <c r="DP34" s="309"/>
      <c r="DQ34" s="309"/>
      <c r="DR34" s="309"/>
      <c r="DS34" s="309"/>
      <c r="DT34" s="309"/>
      <c r="DU34" s="309"/>
      <c r="DV34" s="309"/>
      <c r="DW34" s="309"/>
      <c r="DX34" s="309"/>
      <c r="DY34" s="309"/>
      <c r="DZ34" s="309"/>
      <c r="EA34" s="309"/>
      <c r="EB34" s="309"/>
      <c r="EC34" s="309"/>
    </row>
    <row r="35" spans="1:133" x14ac:dyDescent="0.25">
      <c r="A35" s="291">
        <f t="shared" si="3"/>
        <v>2014</v>
      </c>
      <c r="B35" s="292" t="str">
        <f t="shared" si="4"/>
        <v>JUNIO</v>
      </c>
      <c r="C35" s="292">
        <v>3</v>
      </c>
      <c r="D35" s="292" t="str">
        <f t="shared" ref="D35:D65" si="8">B33&amp;" "&amp;A33&amp;" / "&amp;C33</f>
        <v>JUNIO 2014 / 1</v>
      </c>
      <c r="E35" s="345">
        <v>1</v>
      </c>
      <c r="F35" s="312">
        <v>41793</v>
      </c>
      <c r="G35" s="311">
        <v>43375</v>
      </c>
      <c r="H35" s="311" t="s">
        <v>69</v>
      </c>
      <c r="I35" s="313">
        <v>0.72489999999999999</v>
      </c>
      <c r="J35" s="314">
        <v>136</v>
      </c>
      <c r="K35" s="314">
        <v>8.4</v>
      </c>
      <c r="L35" s="314">
        <v>0</v>
      </c>
      <c r="M35" s="315" t="s">
        <v>20</v>
      </c>
      <c r="N35" s="314">
        <v>0.5</v>
      </c>
      <c r="O35" s="314">
        <v>0</v>
      </c>
      <c r="P35" s="314">
        <v>85.2</v>
      </c>
      <c r="Q35" s="314">
        <v>79.2</v>
      </c>
      <c r="R35" s="314">
        <v>82.2</v>
      </c>
      <c r="S35" s="316" t="s">
        <v>66</v>
      </c>
      <c r="T35" s="316" t="s">
        <v>67</v>
      </c>
      <c r="U35" s="314">
        <v>20798</v>
      </c>
      <c r="V35" s="314">
        <v>125</v>
      </c>
      <c r="W35" s="314">
        <v>183</v>
      </c>
      <c r="X35" s="314">
        <v>288</v>
      </c>
      <c r="Y35" s="314">
        <v>350</v>
      </c>
      <c r="Z35" s="314">
        <v>1.5</v>
      </c>
      <c r="AA35" s="314">
        <v>29.2</v>
      </c>
      <c r="AB35" s="314">
        <v>0.1</v>
      </c>
      <c r="AC35" s="314">
        <v>1.66</v>
      </c>
      <c r="AD35" s="314">
        <v>12.3</v>
      </c>
      <c r="AE35" s="314">
        <v>0</v>
      </c>
      <c r="AF35" s="427"/>
      <c r="AG35" s="299">
        <v>124</v>
      </c>
      <c r="AH35" s="299">
        <v>7</v>
      </c>
      <c r="AI35" s="299">
        <v>9.5</v>
      </c>
      <c r="AJ35" s="299">
        <v>85</v>
      </c>
      <c r="AK35" s="299">
        <v>140</v>
      </c>
      <c r="AL35" s="299">
        <v>170</v>
      </c>
      <c r="AM35" s="299">
        <v>240</v>
      </c>
      <c r="AN35" s="299">
        <v>365</v>
      </c>
      <c r="AO35" s="299">
        <v>437</v>
      </c>
      <c r="AP35" s="299">
        <v>42</v>
      </c>
      <c r="AQ35" s="299">
        <v>18</v>
      </c>
      <c r="AR35" s="299">
        <v>3</v>
      </c>
      <c r="AS35" s="299">
        <v>2.7</v>
      </c>
      <c r="AT35" s="299">
        <v>0.05</v>
      </c>
      <c r="AU35" s="300"/>
      <c r="AV35" s="311">
        <v>1</v>
      </c>
      <c r="AW35" s="317">
        <v>41793</v>
      </c>
      <c r="AX35" s="311">
        <v>43361</v>
      </c>
      <c r="AY35" s="311" t="s">
        <v>74</v>
      </c>
      <c r="AZ35" s="313">
        <v>0.72529999999999994</v>
      </c>
      <c r="BA35" s="314">
        <v>133.30000000000001</v>
      </c>
      <c r="BB35" s="314">
        <v>9</v>
      </c>
      <c r="BC35" s="314">
        <v>0</v>
      </c>
      <c r="BD35" s="315" t="s">
        <v>20</v>
      </c>
      <c r="BE35" s="314">
        <v>1.2</v>
      </c>
      <c r="BF35" s="314">
        <v>0.01</v>
      </c>
      <c r="BG35" s="314">
        <v>85.6</v>
      </c>
      <c r="BH35" s="314">
        <v>79.7</v>
      </c>
      <c r="BI35" s="314">
        <v>82.6</v>
      </c>
      <c r="BJ35" s="316" t="s">
        <v>66</v>
      </c>
      <c r="BK35" s="316" t="s">
        <v>67</v>
      </c>
      <c r="BL35" s="314">
        <v>20794</v>
      </c>
      <c r="BM35" s="314">
        <v>124</v>
      </c>
      <c r="BN35" s="314">
        <v>181</v>
      </c>
      <c r="BO35" s="314">
        <v>288</v>
      </c>
      <c r="BP35" s="314">
        <v>352</v>
      </c>
      <c r="BQ35" s="314">
        <v>1</v>
      </c>
      <c r="BR35" s="314">
        <v>28.8</v>
      </c>
      <c r="BS35" s="314">
        <v>1.6</v>
      </c>
      <c r="BT35" s="314">
        <v>1.56</v>
      </c>
      <c r="BU35" s="314">
        <v>12.3</v>
      </c>
      <c r="BV35" s="314">
        <v>0</v>
      </c>
      <c r="BW35" s="433"/>
      <c r="BX35" s="299">
        <v>124</v>
      </c>
      <c r="BY35" s="299">
        <v>7</v>
      </c>
      <c r="BZ35" s="299">
        <v>9.5</v>
      </c>
      <c r="CA35" s="299">
        <v>85</v>
      </c>
      <c r="CB35" s="299">
        <v>140</v>
      </c>
      <c r="CC35" s="299">
        <v>170</v>
      </c>
      <c r="CD35" s="299">
        <v>240</v>
      </c>
      <c r="CE35" s="299">
        <v>365</v>
      </c>
      <c r="CF35" s="299">
        <v>437</v>
      </c>
      <c r="CG35" s="299">
        <v>42</v>
      </c>
      <c r="CH35" s="299">
        <v>18</v>
      </c>
      <c r="CI35" s="299">
        <v>3</v>
      </c>
      <c r="CJ35" s="299">
        <v>2.7</v>
      </c>
      <c r="CK35" s="299">
        <v>0.05</v>
      </c>
      <c r="CL35" s="329"/>
      <c r="CM35" s="306">
        <v>1</v>
      </c>
      <c r="CN35" s="346">
        <v>41792</v>
      </c>
      <c r="CO35" s="347"/>
      <c r="CP35" s="347"/>
      <c r="CQ35" s="318">
        <v>0.7238</v>
      </c>
      <c r="CR35" s="319">
        <v>54.7</v>
      </c>
      <c r="CS35" s="336">
        <f>(CR35*(9/5))+32</f>
        <v>130.46</v>
      </c>
      <c r="CT35" s="319">
        <v>8.8000000000000007</v>
      </c>
      <c r="CU35" s="348">
        <v>1E-3</v>
      </c>
      <c r="CV35" s="319">
        <v>1</v>
      </c>
      <c r="CW35" s="319">
        <v>0.1</v>
      </c>
      <c r="CX35" s="348">
        <v>5.0000000000000001E-3</v>
      </c>
      <c r="CY35" s="319">
        <v>85</v>
      </c>
      <c r="CZ35" s="319">
        <v>78.3</v>
      </c>
      <c r="DA35" s="319">
        <v>81.7</v>
      </c>
      <c r="DB35" s="306" t="s">
        <v>83</v>
      </c>
      <c r="DC35" s="306" t="s">
        <v>84</v>
      </c>
      <c r="DD35" s="319">
        <v>20810</v>
      </c>
      <c r="DE35" s="319">
        <v>130</v>
      </c>
      <c r="DF35" s="319">
        <v>205</v>
      </c>
      <c r="DG35" s="319">
        <v>300</v>
      </c>
      <c r="DH35" s="319">
        <v>335</v>
      </c>
      <c r="DI35" s="319">
        <v>1</v>
      </c>
      <c r="DJ35" s="319">
        <v>30</v>
      </c>
      <c r="DK35" s="319">
        <v>13</v>
      </c>
      <c r="DL35" s="319">
        <v>1.8</v>
      </c>
      <c r="DM35" s="319">
        <v>15</v>
      </c>
      <c r="DN35" s="319">
        <v>0</v>
      </c>
      <c r="DO35" s="437"/>
      <c r="DP35" s="304">
        <v>124</v>
      </c>
      <c r="DQ35" s="304">
        <v>7</v>
      </c>
      <c r="DR35" s="304">
        <v>9.5</v>
      </c>
      <c r="DS35" s="304">
        <v>85</v>
      </c>
      <c r="DT35" s="304">
        <v>140</v>
      </c>
      <c r="DU35" s="304">
        <v>170</v>
      </c>
      <c r="DV35" s="304">
        <v>240</v>
      </c>
      <c r="DW35" s="304">
        <v>365</v>
      </c>
      <c r="DX35" s="304">
        <v>437</v>
      </c>
      <c r="DY35" s="304">
        <v>42</v>
      </c>
      <c r="DZ35" s="304">
        <v>18</v>
      </c>
      <c r="EA35" s="304">
        <v>3</v>
      </c>
      <c r="EB35" s="304">
        <v>2.7</v>
      </c>
      <c r="EC35" s="304">
        <v>0.05</v>
      </c>
    </row>
    <row r="36" spans="1:133" x14ac:dyDescent="0.25">
      <c r="A36" s="302">
        <f t="shared" si="3"/>
        <v>2014</v>
      </c>
      <c r="B36" s="303" t="str">
        <f t="shared" si="4"/>
        <v>JUNIO</v>
      </c>
      <c r="C36" s="303">
        <v>4</v>
      </c>
      <c r="D36" s="303" t="str">
        <f t="shared" si="8"/>
        <v>JUNIO 2014 / 2</v>
      </c>
      <c r="E36" s="345">
        <v>2</v>
      </c>
      <c r="F36" s="312">
        <v>41795</v>
      </c>
      <c r="G36" s="311">
        <v>43412</v>
      </c>
      <c r="H36" s="311" t="s">
        <v>68</v>
      </c>
      <c r="I36" s="313">
        <v>0.72560000000000002</v>
      </c>
      <c r="J36" s="314">
        <v>135</v>
      </c>
      <c r="K36" s="314">
        <v>8.6999999999999993</v>
      </c>
      <c r="L36" s="314">
        <v>0</v>
      </c>
      <c r="M36" s="315" t="s">
        <v>20</v>
      </c>
      <c r="N36" s="314">
        <v>0.5</v>
      </c>
      <c r="O36" s="314">
        <v>0</v>
      </c>
      <c r="P36" s="314">
        <v>85.2</v>
      </c>
      <c r="Q36" s="314">
        <v>79.2</v>
      </c>
      <c r="R36" s="314">
        <v>82.2</v>
      </c>
      <c r="S36" s="316" t="s">
        <v>66</v>
      </c>
      <c r="T36" s="316" t="s">
        <v>67</v>
      </c>
      <c r="U36" s="314">
        <v>20790</v>
      </c>
      <c r="V36" s="314">
        <v>126</v>
      </c>
      <c r="W36" s="314">
        <v>183</v>
      </c>
      <c r="X36" s="314">
        <v>285</v>
      </c>
      <c r="Y36" s="314">
        <v>343</v>
      </c>
      <c r="Z36" s="314">
        <v>1</v>
      </c>
      <c r="AA36" s="314">
        <v>29.2</v>
      </c>
      <c r="AB36" s="314">
        <v>0.1</v>
      </c>
      <c r="AC36" s="314">
        <v>1.54</v>
      </c>
      <c r="AD36" s="314">
        <v>13</v>
      </c>
      <c r="AE36" s="314">
        <v>0</v>
      </c>
      <c r="AF36" s="427"/>
      <c r="AG36" s="299">
        <v>124</v>
      </c>
      <c r="AH36" s="299">
        <v>7</v>
      </c>
      <c r="AI36" s="299">
        <v>9.5</v>
      </c>
      <c r="AJ36" s="299">
        <v>85</v>
      </c>
      <c r="AK36" s="299">
        <v>140</v>
      </c>
      <c r="AL36" s="299">
        <v>170</v>
      </c>
      <c r="AM36" s="299">
        <v>240</v>
      </c>
      <c r="AN36" s="299">
        <v>365</v>
      </c>
      <c r="AO36" s="299">
        <v>437</v>
      </c>
      <c r="AP36" s="299">
        <v>42</v>
      </c>
      <c r="AQ36" s="299">
        <v>18</v>
      </c>
      <c r="AR36" s="299">
        <v>3</v>
      </c>
      <c r="AS36" s="299">
        <v>2.7</v>
      </c>
      <c r="AT36" s="299">
        <v>0.05</v>
      </c>
      <c r="AU36" s="300"/>
      <c r="AV36" s="311">
        <v>2</v>
      </c>
      <c r="AW36" s="317">
        <v>41797</v>
      </c>
      <c r="AX36" s="311">
        <v>43433</v>
      </c>
      <c r="AY36" s="311" t="s">
        <v>74</v>
      </c>
      <c r="AZ36" s="313">
        <v>0.7268</v>
      </c>
      <c r="BA36" s="314">
        <v>134</v>
      </c>
      <c r="BB36" s="314">
        <v>8.9</v>
      </c>
      <c r="BC36" s="314">
        <v>0</v>
      </c>
      <c r="BD36" s="315" t="s">
        <v>20</v>
      </c>
      <c r="BE36" s="314">
        <v>1.2</v>
      </c>
      <c r="BF36" s="314">
        <v>0.01</v>
      </c>
      <c r="BG36" s="314">
        <v>85.4</v>
      </c>
      <c r="BH36" s="314">
        <v>79.8</v>
      </c>
      <c r="BI36" s="314">
        <v>82.6</v>
      </c>
      <c r="BJ36" s="316" t="s">
        <v>66</v>
      </c>
      <c r="BK36" s="316" t="s">
        <v>67</v>
      </c>
      <c r="BL36" s="314">
        <v>20778</v>
      </c>
      <c r="BM36" s="314">
        <v>124</v>
      </c>
      <c r="BN36" s="314">
        <v>183</v>
      </c>
      <c r="BO36" s="314">
        <v>293</v>
      </c>
      <c r="BP36" s="314">
        <v>360</v>
      </c>
      <c r="BQ36" s="314">
        <v>1</v>
      </c>
      <c r="BR36" s="314">
        <v>29.3</v>
      </c>
      <c r="BS36" s="314">
        <v>1.5</v>
      </c>
      <c r="BT36" s="314">
        <v>1.48</v>
      </c>
      <c r="BU36" s="314">
        <v>9.1999999999999993</v>
      </c>
      <c r="BV36" s="314">
        <v>0</v>
      </c>
      <c r="BW36" s="433"/>
      <c r="BX36" s="299">
        <v>124</v>
      </c>
      <c r="BY36" s="299">
        <v>7</v>
      </c>
      <c r="BZ36" s="299">
        <v>9.5</v>
      </c>
      <c r="CA36" s="299">
        <v>85</v>
      </c>
      <c r="CB36" s="299">
        <v>140</v>
      </c>
      <c r="CC36" s="299">
        <v>170</v>
      </c>
      <c r="CD36" s="299">
        <v>240</v>
      </c>
      <c r="CE36" s="299">
        <v>365</v>
      </c>
      <c r="CF36" s="299">
        <v>437</v>
      </c>
      <c r="CG36" s="299">
        <v>42</v>
      </c>
      <c r="CH36" s="299">
        <v>18</v>
      </c>
      <c r="CI36" s="299">
        <v>3</v>
      </c>
      <c r="CJ36" s="299">
        <v>2.7</v>
      </c>
      <c r="CK36" s="299">
        <v>0.05</v>
      </c>
      <c r="CL36" s="329"/>
      <c r="CM36" s="305">
        <v>2</v>
      </c>
      <c r="CN36" s="349">
        <v>41799</v>
      </c>
      <c r="CO36" s="305"/>
      <c r="CP36" s="305"/>
      <c r="CQ36" s="313">
        <v>0.72340000000000004</v>
      </c>
      <c r="CR36" s="314">
        <v>54.1</v>
      </c>
      <c r="CS36" s="341">
        <f>(CR36*(9/5))+32</f>
        <v>129.38</v>
      </c>
      <c r="CT36" s="314">
        <v>8.5</v>
      </c>
      <c r="CU36" s="350">
        <v>1E-3</v>
      </c>
      <c r="CV36" s="314">
        <v>1</v>
      </c>
      <c r="CW36" s="314">
        <v>0.1</v>
      </c>
      <c r="CX36" s="350">
        <v>5.0000000000000001E-3</v>
      </c>
      <c r="CY36" s="314">
        <v>85</v>
      </c>
      <c r="CZ36" s="314">
        <v>78.3</v>
      </c>
      <c r="DA36" s="314">
        <v>81.7</v>
      </c>
      <c r="DB36" s="305" t="s">
        <v>83</v>
      </c>
      <c r="DC36" s="305" t="s">
        <v>84</v>
      </c>
      <c r="DD36" s="314">
        <v>20819</v>
      </c>
      <c r="DE36" s="314">
        <v>132</v>
      </c>
      <c r="DF36" s="314">
        <v>180</v>
      </c>
      <c r="DG36" s="314">
        <v>299</v>
      </c>
      <c r="DH36" s="314">
        <v>330</v>
      </c>
      <c r="DI36" s="314">
        <v>1</v>
      </c>
      <c r="DJ36" s="314">
        <v>31</v>
      </c>
      <c r="DK36" s="314">
        <v>14</v>
      </c>
      <c r="DL36" s="314">
        <v>2</v>
      </c>
      <c r="DM36" s="314">
        <v>15</v>
      </c>
      <c r="DN36" s="314">
        <v>0</v>
      </c>
      <c r="DO36" s="438"/>
      <c r="DP36" s="299">
        <v>124</v>
      </c>
      <c r="DQ36" s="299">
        <v>7</v>
      </c>
      <c r="DR36" s="299">
        <v>9.5</v>
      </c>
      <c r="DS36" s="299">
        <v>85</v>
      </c>
      <c r="DT36" s="299">
        <v>140</v>
      </c>
      <c r="DU36" s="299">
        <v>170</v>
      </c>
      <c r="DV36" s="299">
        <v>240</v>
      </c>
      <c r="DW36" s="299">
        <v>365</v>
      </c>
      <c r="DX36" s="299">
        <v>437</v>
      </c>
      <c r="DY36" s="299">
        <v>42</v>
      </c>
      <c r="DZ36" s="299">
        <v>18</v>
      </c>
      <c r="EA36" s="299">
        <v>3</v>
      </c>
      <c r="EB36" s="299">
        <v>2.7</v>
      </c>
      <c r="EC36" s="299">
        <v>0.05</v>
      </c>
    </row>
    <row r="37" spans="1:133" x14ac:dyDescent="0.25">
      <c r="A37" s="291">
        <f t="shared" si="3"/>
        <v>2014</v>
      </c>
      <c r="B37" s="292" t="str">
        <f t="shared" si="4"/>
        <v>JUNIO</v>
      </c>
      <c r="C37" s="292">
        <v>5</v>
      </c>
      <c r="D37" s="292" t="str">
        <f t="shared" si="8"/>
        <v>JUNIO 2014 / 3</v>
      </c>
      <c r="E37" s="345">
        <v>3</v>
      </c>
      <c r="F37" s="312">
        <v>41796</v>
      </c>
      <c r="G37" s="311">
        <v>43453</v>
      </c>
      <c r="H37" s="311" t="s">
        <v>69</v>
      </c>
      <c r="I37" s="313">
        <v>0.72450000000000003</v>
      </c>
      <c r="J37" s="314">
        <v>133</v>
      </c>
      <c r="K37" s="314">
        <v>9</v>
      </c>
      <c r="L37" s="314">
        <v>0</v>
      </c>
      <c r="M37" s="315" t="s">
        <v>20</v>
      </c>
      <c r="N37" s="314">
        <v>0.5</v>
      </c>
      <c r="O37" s="314">
        <v>0</v>
      </c>
      <c r="P37" s="314">
        <v>85</v>
      </c>
      <c r="Q37" s="314">
        <v>79.2</v>
      </c>
      <c r="R37" s="314">
        <v>82.1</v>
      </c>
      <c r="S37" s="316" t="s">
        <v>66</v>
      </c>
      <c r="T37" s="316" t="s">
        <v>67</v>
      </c>
      <c r="U37" s="314">
        <v>20802</v>
      </c>
      <c r="V37" s="314">
        <v>125</v>
      </c>
      <c r="W37" s="314">
        <v>181</v>
      </c>
      <c r="X37" s="314">
        <v>280</v>
      </c>
      <c r="Y37" s="314">
        <v>350</v>
      </c>
      <c r="Z37" s="314">
        <v>1</v>
      </c>
      <c r="AA37" s="314">
        <v>29.4</v>
      </c>
      <c r="AB37" s="314">
        <v>0.1</v>
      </c>
      <c r="AC37" s="314">
        <v>1.49</v>
      </c>
      <c r="AD37" s="314">
        <v>13.5</v>
      </c>
      <c r="AE37" s="314">
        <v>0</v>
      </c>
      <c r="AF37" s="427"/>
      <c r="AG37" s="299">
        <v>124</v>
      </c>
      <c r="AH37" s="299">
        <v>7</v>
      </c>
      <c r="AI37" s="299">
        <v>9.5</v>
      </c>
      <c r="AJ37" s="299">
        <v>85</v>
      </c>
      <c r="AK37" s="299">
        <v>140</v>
      </c>
      <c r="AL37" s="299">
        <v>170</v>
      </c>
      <c r="AM37" s="299">
        <v>240</v>
      </c>
      <c r="AN37" s="299">
        <v>365</v>
      </c>
      <c r="AO37" s="299">
        <v>437</v>
      </c>
      <c r="AP37" s="299">
        <v>42</v>
      </c>
      <c r="AQ37" s="299">
        <v>18</v>
      </c>
      <c r="AR37" s="299">
        <v>3</v>
      </c>
      <c r="AS37" s="299">
        <v>2.7</v>
      </c>
      <c r="AT37" s="299">
        <v>0.05</v>
      </c>
      <c r="AU37" s="300"/>
      <c r="AV37" s="311">
        <v>3</v>
      </c>
      <c r="AW37" s="317">
        <v>41799</v>
      </c>
      <c r="AX37" s="311">
        <v>43498</v>
      </c>
      <c r="AY37" s="311" t="s">
        <v>72</v>
      </c>
      <c r="AZ37" s="313">
        <v>0.73509999999999998</v>
      </c>
      <c r="BA37" s="314">
        <v>142.9</v>
      </c>
      <c r="BB37" s="314">
        <v>8</v>
      </c>
      <c r="BC37" s="314">
        <v>0</v>
      </c>
      <c r="BD37" s="315" t="s">
        <v>20</v>
      </c>
      <c r="BE37" s="314">
        <v>1.4</v>
      </c>
      <c r="BF37" s="314">
        <v>0.01</v>
      </c>
      <c r="BG37" s="314">
        <v>85.5</v>
      </c>
      <c r="BH37" s="314">
        <v>79.900000000000006</v>
      </c>
      <c r="BI37" s="314">
        <v>82.7</v>
      </c>
      <c r="BJ37" s="316" t="s">
        <v>66</v>
      </c>
      <c r="BK37" s="316" t="s">
        <v>67</v>
      </c>
      <c r="BL37" s="314">
        <v>20690</v>
      </c>
      <c r="BM37" s="314">
        <v>135</v>
      </c>
      <c r="BN37" s="314">
        <v>201</v>
      </c>
      <c r="BO37" s="314">
        <v>297</v>
      </c>
      <c r="BP37" s="314">
        <v>358</v>
      </c>
      <c r="BQ37" s="314">
        <v>1</v>
      </c>
      <c r="BR37" s="314">
        <v>20.3</v>
      </c>
      <c r="BS37" s="314">
        <v>1.6</v>
      </c>
      <c r="BT37" s="314">
        <v>1.73</v>
      </c>
      <c r="BU37" s="314">
        <v>11.9</v>
      </c>
      <c r="BV37" s="314">
        <v>0</v>
      </c>
      <c r="BW37" s="433"/>
      <c r="BX37" s="299">
        <v>124</v>
      </c>
      <c r="BY37" s="299">
        <v>7</v>
      </c>
      <c r="BZ37" s="299">
        <v>9.5</v>
      </c>
      <c r="CA37" s="299">
        <v>85</v>
      </c>
      <c r="CB37" s="299">
        <v>140</v>
      </c>
      <c r="CC37" s="299">
        <v>170</v>
      </c>
      <c r="CD37" s="299">
        <v>240</v>
      </c>
      <c r="CE37" s="299">
        <v>365</v>
      </c>
      <c r="CF37" s="299">
        <v>437</v>
      </c>
      <c r="CG37" s="299">
        <v>42</v>
      </c>
      <c r="CH37" s="299">
        <v>18</v>
      </c>
      <c r="CI37" s="299">
        <v>3</v>
      </c>
      <c r="CJ37" s="299">
        <v>2.7</v>
      </c>
      <c r="CK37" s="299">
        <v>0.05</v>
      </c>
      <c r="CL37" s="329"/>
      <c r="CM37" s="306">
        <v>3</v>
      </c>
      <c r="CN37" s="346">
        <v>41806</v>
      </c>
      <c r="CO37" s="306"/>
      <c r="CP37" s="306"/>
      <c r="CQ37" s="318">
        <v>0.72230000000000005</v>
      </c>
      <c r="CR37" s="319">
        <v>54.3</v>
      </c>
      <c r="CS37" s="336">
        <f>(CR37*(9/5))+32</f>
        <v>129.74</v>
      </c>
      <c r="CT37" s="319">
        <v>8.6999999999999993</v>
      </c>
      <c r="CU37" s="348">
        <v>1E-3</v>
      </c>
      <c r="CV37" s="319">
        <v>1</v>
      </c>
      <c r="CW37" s="319">
        <v>0.1</v>
      </c>
      <c r="CX37" s="348">
        <v>5.0000000000000001E-3</v>
      </c>
      <c r="CY37" s="319">
        <v>85.5</v>
      </c>
      <c r="CZ37" s="319">
        <v>78.5</v>
      </c>
      <c r="DA37" s="319">
        <v>81.8</v>
      </c>
      <c r="DB37" s="306" t="s">
        <v>83</v>
      </c>
      <c r="DC37" s="306" t="s">
        <v>84</v>
      </c>
      <c r="DD37" s="319">
        <v>20826</v>
      </c>
      <c r="DE37" s="319">
        <v>132</v>
      </c>
      <c r="DF37" s="319">
        <v>188</v>
      </c>
      <c r="DG37" s="319">
        <v>299</v>
      </c>
      <c r="DH37" s="319">
        <v>330</v>
      </c>
      <c r="DI37" s="319">
        <v>1</v>
      </c>
      <c r="DJ37" s="319">
        <v>30</v>
      </c>
      <c r="DK37" s="319">
        <v>14</v>
      </c>
      <c r="DL37" s="319">
        <v>2</v>
      </c>
      <c r="DM37" s="319">
        <v>16</v>
      </c>
      <c r="DN37" s="319">
        <v>0</v>
      </c>
      <c r="DO37" s="437"/>
      <c r="DP37" s="304">
        <v>124</v>
      </c>
      <c r="DQ37" s="304">
        <v>7</v>
      </c>
      <c r="DR37" s="304">
        <v>9.5</v>
      </c>
      <c r="DS37" s="304">
        <v>85</v>
      </c>
      <c r="DT37" s="304">
        <v>140</v>
      </c>
      <c r="DU37" s="304">
        <v>170</v>
      </c>
      <c r="DV37" s="304">
        <v>240</v>
      </c>
      <c r="DW37" s="304">
        <v>365</v>
      </c>
      <c r="DX37" s="304">
        <v>437</v>
      </c>
      <c r="DY37" s="304">
        <v>42</v>
      </c>
      <c r="DZ37" s="304">
        <v>18</v>
      </c>
      <c r="EA37" s="304">
        <v>3</v>
      </c>
      <c r="EB37" s="304">
        <v>2.7</v>
      </c>
      <c r="EC37" s="304">
        <v>0.05</v>
      </c>
    </row>
    <row r="38" spans="1:133" x14ac:dyDescent="0.25">
      <c r="A38" s="302">
        <f t="shared" si="3"/>
        <v>2014</v>
      </c>
      <c r="B38" s="303" t="str">
        <f t="shared" si="4"/>
        <v>JUNIO</v>
      </c>
      <c r="C38" s="303">
        <v>6</v>
      </c>
      <c r="D38" s="303" t="str">
        <f t="shared" si="8"/>
        <v>JUNIO 2014 / 4</v>
      </c>
      <c r="E38" s="345">
        <v>4</v>
      </c>
      <c r="F38" s="312">
        <v>41798</v>
      </c>
      <c r="G38" s="311">
        <v>43484</v>
      </c>
      <c r="H38" s="311" t="s">
        <v>68</v>
      </c>
      <c r="I38" s="313">
        <v>0.72560000000000002</v>
      </c>
      <c r="J38" s="314">
        <v>135</v>
      </c>
      <c r="K38" s="314">
        <v>8.6999999999999993</v>
      </c>
      <c r="L38" s="314">
        <v>0</v>
      </c>
      <c r="M38" s="315" t="s">
        <v>20</v>
      </c>
      <c r="N38" s="314">
        <v>0.5</v>
      </c>
      <c r="O38" s="314">
        <v>0</v>
      </c>
      <c r="P38" s="314">
        <v>85.1</v>
      </c>
      <c r="Q38" s="314">
        <v>79.2</v>
      </c>
      <c r="R38" s="314">
        <v>82.2</v>
      </c>
      <c r="S38" s="316" t="s">
        <v>66</v>
      </c>
      <c r="T38" s="316" t="s">
        <v>67</v>
      </c>
      <c r="U38" s="314">
        <v>20790</v>
      </c>
      <c r="V38" s="314">
        <v>127</v>
      </c>
      <c r="W38" s="314">
        <v>183</v>
      </c>
      <c r="X38" s="314">
        <v>286</v>
      </c>
      <c r="Y38" s="314">
        <v>350</v>
      </c>
      <c r="Z38" s="314">
        <v>1</v>
      </c>
      <c r="AA38" s="314">
        <v>29.4</v>
      </c>
      <c r="AB38" s="314">
        <v>0.1</v>
      </c>
      <c r="AC38" s="314">
        <v>1.57</v>
      </c>
      <c r="AD38" s="314">
        <v>9.1</v>
      </c>
      <c r="AE38" s="314">
        <v>0</v>
      </c>
      <c r="AF38" s="427"/>
      <c r="AG38" s="299">
        <v>124</v>
      </c>
      <c r="AH38" s="299">
        <v>7</v>
      </c>
      <c r="AI38" s="299">
        <v>9.5</v>
      </c>
      <c r="AJ38" s="299">
        <v>85</v>
      </c>
      <c r="AK38" s="299">
        <v>140</v>
      </c>
      <c r="AL38" s="299">
        <v>170</v>
      </c>
      <c r="AM38" s="299">
        <v>240</v>
      </c>
      <c r="AN38" s="299">
        <v>365</v>
      </c>
      <c r="AO38" s="299">
        <v>437</v>
      </c>
      <c r="AP38" s="299">
        <v>42</v>
      </c>
      <c r="AQ38" s="299">
        <v>18</v>
      </c>
      <c r="AR38" s="299">
        <v>3</v>
      </c>
      <c r="AS38" s="299">
        <v>2.7</v>
      </c>
      <c r="AT38" s="299">
        <v>0.05</v>
      </c>
      <c r="AU38" s="300"/>
      <c r="AV38" s="311">
        <v>4</v>
      </c>
      <c r="AW38" s="317">
        <v>41801</v>
      </c>
      <c r="AX38" s="311">
        <v>43531</v>
      </c>
      <c r="AY38" s="311" t="s">
        <v>72</v>
      </c>
      <c r="AZ38" s="313">
        <v>0.73429999999999995</v>
      </c>
      <c r="BA38" s="314">
        <v>139.80000000000001</v>
      </c>
      <c r="BB38" s="314">
        <v>8.4</v>
      </c>
      <c r="BC38" s="314">
        <v>0</v>
      </c>
      <c r="BD38" s="315" t="s">
        <v>20</v>
      </c>
      <c r="BE38" s="314">
        <v>1.6</v>
      </c>
      <c r="BF38" s="314">
        <v>0.01</v>
      </c>
      <c r="BG38" s="314">
        <v>86.2</v>
      </c>
      <c r="BH38" s="314">
        <v>77</v>
      </c>
      <c r="BI38" s="314">
        <v>81.599999999999994</v>
      </c>
      <c r="BJ38" s="316" t="s">
        <v>66</v>
      </c>
      <c r="BK38" s="316" t="s">
        <v>67</v>
      </c>
      <c r="BL38" s="314">
        <v>20698</v>
      </c>
      <c r="BM38" s="314">
        <v>135</v>
      </c>
      <c r="BN38" s="314">
        <v>199</v>
      </c>
      <c r="BO38" s="314">
        <v>302</v>
      </c>
      <c r="BP38" s="314">
        <v>367</v>
      </c>
      <c r="BQ38" s="314">
        <v>1</v>
      </c>
      <c r="BR38" s="314">
        <v>30.5</v>
      </c>
      <c r="BS38" s="314">
        <v>1.3</v>
      </c>
      <c r="BT38" s="314">
        <v>1.81</v>
      </c>
      <c r="BU38" s="314">
        <v>11.8</v>
      </c>
      <c r="BV38" s="314">
        <v>0</v>
      </c>
      <c r="BW38" s="433"/>
      <c r="BX38" s="299">
        <v>124</v>
      </c>
      <c r="BY38" s="299">
        <v>7</v>
      </c>
      <c r="BZ38" s="299">
        <v>9.5</v>
      </c>
      <c r="CA38" s="299">
        <v>85</v>
      </c>
      <c r="CB38" s="299">
        <v>140</v>
      </c>
      <c r="CC38" s="299">
        <v>170</v>
      </c>
      <c r="CD38" s="299">
        <v>240</v>
      </c>
      <c r="CE38" s="299">
        <v>365</v>
      </c>
      <c r="CF38" s="299">
        <v>437</v>
      </c>
      <c r="CG38" s="299">
        <v>42</v>
      </c>
      <c r="CH38" s="299">
        <v>18</v>
      </c>
      <c r="CI38" s="299">
        <v>3</v>
      </c>
      <c r="CJ38" s="299">
        <v>2.7</v>
      </c>
      <c r="CK38" s="299">
        <v>0.05</v>
      </c>
      <c r="CL38" s="329"/>
      <c r="CM38" s="305">
        <v>4</v>
      </c>
      <c r="CN38" s="349">
        <v>41813</v>
      </c>
      <c r="CO38" s="305"/>
      <c r="CP38" s="305"/>
      <c r="CQ38" s="313">
        <v>0.7238</v>
      </c>
      <c r="CR38" s="314">
        <v>54.9</v>
      </c>
      <c r="CS38" s="341">
        <f>(CR38*(9/5))+32</f>
        <v>130.82</v>
      </c>
      <c r="CT38" s="314">
        <v>8.8000000000000007</v>
      </c>
      <c r="CU38" s="350">
        <v>1E-3</v>
      </c>
      <c r="CV38" s="314">
        <v>1</v>
      </c>
      <c r="CW38" s="314">
        <v>0.1</v>
      </c>
      <c r="CX38" s="350">
        <v>5.0000000000000001E-3</v>
      </c>
      <c r="CY38" s="314">
        <v>85</v>
      </c>
      <c r="CZ38" s="314">
        <v>79</v>
      </c>
      <c r="DA38" s="314">
        <v>82</v>
      </c>
      <c r="DB38" s="305" t="s">
        <v>83</v>
      </c>
      <c r="DC38" s="305" t="s">
        <v>84</v>
      </c>
      <c r="DD38" s="314">
        <v>20810</v>
      </c>
      <c r="DE38" s="314">
        <v>136</v>
      </c>
      <c r="DF38" s="314">
        <v>198</v>
      </c>
      <c r="DG38" s="314">
        <v>309</v>
      </c>
      <c r="DH38" s="314">
        <v>343</v>
      </c>
      <c r="DI38" s="314">
        <v>1</v>
      </c>
      <c r="DJ38" s="314">
        <v>31</v>
      </c>
      <c r="DK38" s="314">
        <v>13</v>
      </c>
      <c r="DL38" s="314">
        <v>2</v>
      </c>
      <c r="DM38" s="314">
        <v>15</v>
      </c>
      <c r="DN38" s="314">
        <v>0</v>
      </c>
      <c r="DO38" s="438"/>
      <c r="DP38" s="299">
        <v>124</v>
      </c>
      <c r="DQ38" s="299">
        <v>7</v>
      </c>
      <c r="DR38" s="299">
        <v>9.5</v>
      </c>
      <c r="DS38" s="299">
        <v>85</v>
      </c>
      <c r="DT38" s="299">
        <v>140</v>
      </c>
      <c r="DU38" s="299">
        <v>170</v>
      </c>
      <c r="DV38" s="299">
        <v>240</v>
      </c>
      <c r="DW38" s="299">
        <v>365</v>
      </c>
      <c r="DX38" s="299">
        <v>437</v>
      </c>
      <c r="DY38" s="299">
        <v>42</v>
      </c>
      <c r="DZ38" s="299">
        <v>18</v>
      </c>
      <c r="EA38" s="299">
        <v>3</v>
      </c>
      <c r="EB38" s="299">
        <v>2.7</v>
      </c>
      <c r="EC38" s="299">
        <v>0.05</v>
      </c>
    </row>
    <row r="39" spans="1:133" x14ac:dyDescent="0.25">
      <c r="A39" s="291">
        <f t="shared" si="3"/>
        <v>2014</v>
      </c>
      <c r="B39" s="292" t="str">
        <f t="shared" si="4"/>
        <v>JUNIO</v>
      </c>
      <c r="C39" s="292">
        <v>7</v>
      </c>
      <c r="D39" s="292" t="str">
        <f t="shared" si="8"/>
        <v>JUNIO 2014 / 5</v>
      </c>
      <c r="E39" s="345">
        <v>5</v>
      </c>
      <c r="F39" s="312">
        <v>41801</v>
      </c>
      <c r="G39" s="311">
        <v>43551</v>
      </c>
      <c r="H39" s="311" t="s">
        <v>69</v>
      </c>
      <c r="I39" s="313">
        <v>0.72709999999999997</v>
      </c>
      <c r="J39" s="314">
        <v>137</v>
      </c>
      <c r="K39" s="314">
        <v>8.5</v>
      </c>
      <c r="L39" s="314">
        <v>0</v>
      </c>
      <c r="M39" s="315" t="s">
        <v>20</v>
      </c>
      <c r="N39" s="314">
        <v>0.5</v>
      </c>
      <c r="O39" s="314">
        <v>0</v>
      </c>
      <c r="P39" s="314">
        <v>85.4</v>
      </c>
      <c r="Q39" s="314">
        <v>79.2</v>
      </c>
      <c r="R39" s="314">
        <v>82.3</v>
      </c>
      <c r="S39" s="316" t="s">
        <v>66</v>
      </c>
      <c r="T39" s="316" t="s">
        <v>67</v>
      </c>
      <c r="U39" s="314">
        <v>20774</v>
      </c>
      <c r="V39" s="314">
        <v>127</v>
      </c>
      <c r="W39" s="314">
        <v>187</v>
      </c>
      <c r="X39" s="314">
        <v>290</v>
      </c>
      <c r="Y39" s="314">
        <v>346</v>
      </c>
      <c r="Z39" s="314">
        <v>1</v>
      </c>
      <c r="AA39" s="314">
        <v>29.4</v>
      </c>
      <c r="AB39" s="314">
        <v>0.1</v>
      </c>
      <c r="AC39" s="314">
        <v>1.73</v>
      </c>
      <c r="AD39" s="314">
        <v>10.4</v>
      </c>
      <c r="AE39" s="314">
        <v>0</v>
      </c>
      <c r="AF39" s="427"/>
      <c r="AG39" s="299">
        <v>124</v>
      </c>
      <c r="AH39" s="299">
        <v>7</v>
      </c>
      <c r="AI39" s="299">
        <v>9.5</v>
      </c>
      <c r="AJ39" s="299">
        <v>85</v>
      </c>
      <c r="AK39" s="299">
        <v>140</v>
      </c>
      <c r="AL39" s="299">
        <v>170</v>
      </c>
      <c r="AM39" s="299">
        <v>240</v>
      </c>
      <c r="AN39" s="299">
        <v>365</v>
      </c>
      <c r="AO39" s="299">
        <v>437</v>
      </c>
      <c r="AP39" s="299">
        <v>42</v>
      </c>
      <c r="AQ39" s="299">
        <v>18</v>
      </c>
      <c r="AR39" s="299">
        <v>3</v>
      </c>
      <c r="AS39" s="299">
        <v>2.7</v>
      </c>
      <c r="AT39" s="299">
        <v>0.05</v>
      </c>
      <c r="AU39" s="300"/>
      <c r="AV39" s="311">
        <v>5</v>
      </c>
      <c r="AW39" s="317">
        <v>41804</v>
      </c>
      <c r="AX39" s="311">
        <v>43598</v>
      </c>
      <c r="AY39" s="311" t="s">
        <v>72</v>
      </c>
      <c r="AZ39" s="313">
        <v>0.73180000000000001</v>
      </c>
      <c r="BA39" s="314">
        <v>135.9</v>
      </c>
      <c r="BB39" s="314">
        <v>8.8000000000000007</v>
      </c>
      <c r="BC39" s="314">
        <v>0</v>
      </c>
      <c r="BD39" s="315" t="s">
        <v>20</v>
      </c>
      <c r="BE39" s="314">
        <v>1.4</v>
      </c>
      <c r="BF39" s="314">
        <v>0.01</v>
      </c>
      <c r="BG39" s="314">
        <v>85.6</v>
      </c>
      <c r="BH39" s="314">
        <v>79.3</v>
      </c>
      <c r="BI39" s="314">
        <v>82.4</v>
      </c>
      <c r="BJ39" s="316" t="s">
        <v>66</v>
      </c>
      <c r="BK39" s="316" t="s">
        <v>67</v>
      </c>
      <c r="BL39" s="314">
        <v>20725</v>
      </c>
      <c r="BM39" s="314">
        <v>122</v>
      </c>
      <c r="BN39" s="314">
        <v>194</v>
      </c>
      <c r="BO39" s="314">
        <v>297</v>
      </c>
      <c r="BP39" s="314">
        <v>354</v>
      </c>
      <c r="BQ39" s="314">
        <v>1</v>
      </c>
      <c r="BR39" s="314">
        <v>30.7</v>
      </c>
      <c r="BS39" s="314">
        <v>0.7</v>
      </c>
      <c r="BT39" s="314">
        <v>1.82</v>
      </c>
      <c r="BU39" s="314">
        <v>11.7</v>
      </c>
      <c r="BV39" s="314">
        <v>0</v>
      </c>
      <c r="BW39" s="433"/>
      <c r="BX39" s="299">
        <v>124</v>
      </c>
      <c r="BY39" s="299">
        <v>7</v>
      </c>
      <c r="BZ39" s="299">
        <v>9.5</v>
      </c>
      <c r="CA39" s="299">
        <v>85</v>
      </c>
      <c r="CB39" s="299">
        <v>140</v>
      </c>
      <c r="CC39" s="299">
        <v>170</v>
      </c>
      <c r="CD39" s="299">
        <v>240</v>
      </c>
      <c r="CE39" s="299">
        <v>365</v>
      </c>
      <c r="CF39" s="299">
        <v>437</v>
      </c>
      <c r="CG39" s="299">
        <v>42</v>
      </c>
      <c r="CH39" s="299">
        <v>18</v>
      </c>
      <c r="CI39" s="299">
        <v>3</v>
      </c>
      <c r="CJ39" s="299">
        <v>2.7</v>
      </c>
      <c r="CK39" s="299">
        <v>0.05</v>
      </c>
      <c r="CL39" s="329"/>
      <c r="CM39" s="306"/>
      <c r="CN39" s="306"/>
      <c r="CO39" s="306"/>
      <c r="CP39" s="306"/>
      <c r="CQ39" s="306"/>
      <c r="CR39" s="306"/>
      <c r="CS39" s="306"/>
      <c r="CT39" s="306"/>
      <c r="CU39" s="306"/>
      <c r="CV39" s="306"/>
      <c r="CW39" s="306"/>
      <c r="CX39" s="306"/>
      <c r="CY39" s="306"/>
      <c r="CZ39" s="306"/>
      <c r="DA39" s="306"/>
      <c r="DB39" s="306"/>
      <c r="DC39" s="306"/>
      <c r="DD39" s="306"/>
      <c r="DE39" s="306"/>
      <c r="DF39" s="306"/>
      <c r="DG39" s="306"/>
      <c r="DH39" s="306"/>
      <c r="DI39" s="306"/>
      <c r="DJ39" s="306"/>
      <c r="DK39" s="306"/>
      <c r="DL39" s="306"/>
      <c r="DM39" s="306"/>
      <c r="DN39" s="306"/>
      <c r="DO39" s="439"/>
      <c r="DP39" s="306"/>
      <c r="DQ39" s="306"/>
      <c r="DR39" s="306"/>
      <c r="DS39" s="306"/>
      <c r="DT39" s="306"/>
      <c r="DU39" s="306"/>
      <c r="DV39" s="306"/>
      <c r="DW39" s="306"/>
      <c r="DX39" s="306"/>
      <c r="DY39" s="306"/>
      <c r="DZ39" s="306"/>
      <c r="EA39" s="306"/>
      <c r="EB39" s="306"/>
      <c r="EC39" s="306"/>
    </row>
    <row r="40" spans="1:133" x14ac:dyDescent="0.25">
      <c r="A40" s="302">
        <f t="shared" si="3"/>
        <v>2014</v>
      </c>
      <c r="B40" s="303" t="str">
        <f t="shared" si="4"/>
        <v>JUNIO</v>
      </c>
      <c r="C40" s="303">
        <v>8</v>
      </c>
      <c r="D40" s="303" t="str">
        <f t="shared" si="8"/>
        <v>JUNIO 2014 / 6</v>
      </c>
      <c r="E40" s="345">
        <v>6</v>
      </c>
      <c r="F40" s="312">
        <v>42168</v>
      </c>
      <c r="G40" s="311">
        <v>43584</v>
      </c>
      <c r="H40" s="311" t="s">
        <v>70</v>
      </c>
      <c r="I40" s="313">
        <v>0.72489999999999999</v>
      </c>
      <c r="J40" s="314">
        <v>135</v>
      </c>
      <c r="K40" s="314">
        <v>8.6</v>
      </c>
      <c r="L40" s="314">
        <v>0</v>
      </c>
      <c r="M40" s="315" t="s">
        <v>20</v>
      </c>
      <c r="N40" s="314">
        <v>0.5</v>
      </c>
      <c r="O40" s="314">
        <v>0</v>
      </c>
      <c r="P40" s="314">
        <v>85.3</v>
      </c>
      <c r="Q40" s="314">
        <v>79.2</v>
      </c>
      <c r="R40" s="314">
        <v>82.3</v>
      </c>
      <c r="S40" s="316" t="s">
        <v>66</v>
      </c>
      <c r="T40" s="316" t="s">
        <v>67</v>
      </c>
      <c r="U40" s="314">
        <v>20798</v>
      </c>
      <c r="V40" s="314">
        <v>126</v>
      </c>
      <c r="W40" s="314">
        <v>182</v>
      </c>
      <c r="X40" s="314">
        <v>286</v>
      </c>
      <c r="Y40" s="314">
        <v>346</v>
      </c>
      <c r="Z40" s="314">
        <v>1</v>
      </c>
      <c r="AA40" s="314">
        <v>28.6</v>
      </c>
      <c r="AB40" s="314">
        <v>0.1</v>
      </c>
      <c r="AC40" s="314">
        <v>1.65</v>
      </c>
      <c r="AD40" s="314">
        <v>8.5</v>
      </c>
      <c r="AE40" s="314">
        <v>0</v>
      </c>
      <c r="AF40" s="427"/>
      <c r="AG40" s="299">
        <v>124</v>
      </c>
      <c r="AH40" s="299">
        <v>7</v>
      </c>
      <c r="AI40" s="299">
        <v>9.5</v>
      </c>
      <c r="AJ40" s="299">
        <v>85</v>
      </c>
      <c r="AK40" s="299">
        <v>140</v>
      </c>
      <c r="AL40" s="299">
        <v>170</v>
      </c>
      <c r="AM40" s="299">
        <v>240</v>
      </c>
      <c r="AN40" s="299">
        <v>365</v>
      </c>
      <c r="AO40" s="299">
        <v>437</v>
      </c>
      <c r="AP40" s="299">
        <v>42</v>
      </c>
      <c r="AQ40" s="299">
        <v>18</v>
      </c>
      <c r="AR40" s="299">
        <v>3</v>
      </c>
      <c r="AS40" s="299">
        <v>2.7</v>
      </c>
      <c r="AT40" s="299">
        <v>0.05</v>
      </c>
      <c r="AU40" s="300"/>
      <c r="AV40" s="311">
        <v>6</v>
      </c>
      <c r="AW40" s="317">
        <v>41806</v>
      </c>
      <c r="AX40" s="311">
        <v>43623</v>
      </c>
      <c r="AY40" s="311" t="s">
        <v>68</v>
      </c>
      <c r="AZ40" s="313">
        <v>0.73089999999999999</v>
      </c>
      <c r="BA40" s="314">
        <v>140.5</v>
      </c>
      <c r="BB40" s="314">
        <v>8.6</v>
      </c>
      <c r="BC40" s="314">
        <v>0</v>
      </c>
      <c r="BD40" s="315" t="s">
        <v>20</v>
      </c>
      <c r="BE40" s="314">
        <v>1.6</v>
      </c>
      <c r="BF40" s="314">
        <v>0.01</v>
      </c>
      <c r="BG40" s="314">
        <v>85.5</v>
      </c>
      <c r="BH40" s="314">
        <v>76.3</v>
      </c>
      <c r="BI40" s="314">
        <v>80.900000000000006</v>
      </c>
      <c r="BJ40" s="316" t="s">
        <v>66</v>
      </c>
      <c r="BK40" s="316" t="s">
        <v>67</v>
      </c>
      <c r="BL40" s="314">
        <v>20734</v>
      </c>
      <c r="BM40" s="314">
        <v>131</v>
      </c>
      <c r="BN40" s="314">
        <v>194</v>
      </c>
      <c r="BO40" s="314">
        <v>293</v>
      </c>
      <c r="BP40" s="314">
        <v>361</v>
      </c>
      <c r="BQ40" s="314">
        <v>1</v>
      </c>
      <c r="BR40" s="314">
        <v>30.4</v>
      </c>
      <c r="BS40" s="314">
        <v>0.8</v>
      </c>
      <c r="BT40" s="314">
        <v>1.66</v>
      </c>
      <c r="BU40" s="314">
        <v>12.3</v>
      </c>
      <c r="BV40" s="314">
        <v>0</v>
      </c>
      <c r="BW40" s="433"/>
      <c r="BX40" s="299">
        <v>124</v>
      </c>
      <c r="BY40" s="299">
        <v>7</v>
      </c>
      <c r="BZ40" s="299">
        <v>9.5</v>
      </c>
      <c r="CA40" s="299">
        <v>85</v>
      </c>
      <c r="CB40" s="299">
        <v>140</v>
      </c>
      <c r="CC40" s="299">
        <v>170</v>
      </c>
      <c r="CD40" s="299">
        <v>240</v>
      </c>
      <c r="CE40" s="299">
        <v>365</v>
      </c>
      <c r="CF40" s="299">
        <v>437</v>
      </c>
      <c r="CG40" s="299">
        <v>42</v>
      </c>
      <c r="CH40" s="299">
        <v>18</v>
      </c>
      <c r="CI40" s="299">
        <v>3</v>
      </c>
      <c r="CJ40" s="299">
        <v>2.7</v>
      </c>
      <c r="CK40" s="299">
        <v>0.05</v>
      </c>
      <c r="CL40" s="329"/>
      <c r="CM40" s="305"/>
      <c r="CN40" s="305"/>
      <c r="CO40" s="305"/>
      <c r="CP40" s="305"/>
      <c r="CQ40" s="305"/>
      <c r="CR40" s="305"/>
      <c r="CS40" s="305"/>
      <c r="CT40" s="305"/>
      <c r="CU40" s="305"/>
      <c r="CV40" s="305"/>
      <c r="CW40" s="305"/>
      <c r="CX40" s="305"/>
      <c r="CY40" s="305"/>
      <c r="CZ40" s="305"/>
      <c r="DA40" s="305"/>
      <c r="DB40" s="305"/>
      <c r="DC40" s="305"/>
      <c r="DD40" s="305"/>
      <c r="DE40" s="305"/>
      <c r="DF40" s="305"/>
      <c r="DG40" s="305"/>
      <c r="DH40" s="305"/>
      <c r="DI40" s="305"/>
      <c r="DJ40" s="305"/>
      <c r="DK40" s="305"/>
      <c r="DL40" s="305"/>
      <c r="DM40" s="305"/>
      <c r="DN40" s="305"/>
      <c r="DO40" s="440"/>
      <c r="DP40" s="305"/>
      <c r="DQ40" s="305"/>
      <c r="DR40" s="305"/>
      <c r="DS40" s="305"/>
      <c r="DT40" s="305"/>
      <c r="DU40" s="305"/>
      <c r="DV40" s="305"/>
      <c r="DW40" s="305"/>
      <c r="DX40" s="305"/>
      <c r="DY40" s="305"/>
      <c r="DZ40" s="305"/>
      <c r="EA40" s="305"/>
      <c r="EB40" s="305"/>
      <c r="EC40" s="305"/>
    </row>
    <row r="41" spans="1:133" x14ac:dyDescent="0.25">
      <c r="A41" s="291">
        <f t="shared" si="3"/>
        <v>2014</v>
      </c>
      <c r="B41" s="292" t="str">
        <f t="shared" si="4"/>
        <v>JUNIO</v>
      </c>
      <c r="C41" s="292">
        <v>9</v>
      </c>
      <c r="D41" s="292" t="str">
        <f t="shared" si="8"/>
        <v>JUNIO 2014 / 7</v>
      </c>
      <c r="E41" s="345">
        <v>7</v>
      </c>
      <c r="F41" s="312">
        <v>41804</v>
      </c>
      <c r="G41" s="311">
        <v>43609</v>
      </c>
      <c r="H41" s="311" t="s">
        <v>69</v>
      </c>
      <c r="I41" s="313">
        <v>0.72599999999999998</v>
      </c>
      <c r="J41" s="314">
        <v>133</v>
      </c>
      <c r="K41" s="314">
        <v>9</v>
      </c>
      <c r="L41" s="314">
        <v>0</v>
      </c>
      <c r="M41" s="315" t="s">
        <v>20</v>
      </c>
      <c r="N41" s="314">
        <v>0.5</v>
      </c>
      <c r="O41" s="314">
        <v>0</v>
      </c>
      <c r="P41" s="314">
        <v>85.4</v>
      </c>
      <c r="Q41" s="314">
        <v>79.2</v>
      </c>
      <c r="R41" s="314">
        <v>82.3</v>
      </c>
      <c r="S41" s="316" t="s">
        <v>66</v>
      </c>
      <c r="T41" s="316" t="s">
        <v>67</v>
      </c>
      <c r="U41" s="314">
        <v>20786</v>
      </c>
      <c r="V41" s="314">
        <v>126</v>
      </c>
      <c r="W41" s="314">
        <v>184</v>
      </c>
      <c r="X41" s="314">
        <v>292</v>
      </c>
      <c r="Y41" s="314">
        <v>348</v>
      </c>
      <c r="Z41" s="314">
        <v>1</v>
      </c>
      <c r="AA41" s="314">
        <v>29.4</v>
      </c>
      <c r="AB41" s="314">
        <v>0.1</v>
      </c>
      <c r="AC41" s="314">
        <v>1.69</v>
      </c>
      <c r="AD41" s="314">
        <v>12.9</v>
      </c>
      <c r="AE41" s="314">
        <v>0</v>
      </c>
      <c r="AF41" s="427"/>
      <c r="AG41" s="299">
        <v>124</v>
      </c>
      <c r="AH41" s="299">
        <v>7</v>
      </c>
      <c r="AI41" s="299">
        <v>9.5</v>
      </c>
      <c r="AJ41" s="299">
        <v>85</v>
      </c>
      <c r="AK41" s="299">
        <v>140</v>
      </c>
      <c r="AL41" s="299">
        <v>170</v>
      </c>
      <c r="AM41" s="299">
        <v>240</v>
      </c>
      <c r="AN41" s="299">
        <v>365</v>
      </c>
      <c r="AO41" s="299">
        <v>437</v>
      </c>
      <c r="AP41" s="299">
        <v>42</v>
      </c>
      <c r="AQ41" s="299">
        <v>18</v>
      </c>
      <c r="AR41" s="299">
        <v>3</v>
      </c>
      <c r="AS41" s="299">
        <v>2.7</v>
      </c>
      <c r="AT41" s="299">
        <v>0.05</v>
      </c>
      <c r="AU41" s="300"/>
      <c r="AV41" s="311">
        <v>7</v>
      </c>
      <c r="AW41" s="317">
        <v>41809</v>
      </c>
      <c r="AX41" s="311">
        <v>43722</v>
      </c>
      <c r="AY41" s="311" t="s">
        <v>72</v>
      </c>
      <c r="AZ41" s="313">
        <v>0.73160000000000003</v>
      </c>
      <c r="BA41" s="314">
        <v>137.9</v>
      </c>
      <c r="BB41" s="314">
        <v>8.6</v>
      </c>
      <c r="BC41" s="314">
        <v>0</v>
      </c>
      <c r="BD41" s="315" t="s">
        <v>20</v>
      </c>
      <c r="BE41" s="314">
        <v>1.5</v>
      </c>
      <c r="BF41" s="314">
        <v>0.01</v>
      </c>
      <c r="BG41" s="314">
        <v>85</v>
      </c>
      <c r="BH41" s="314">
        <v>79.099999999999994</v>
      </c>
      <c r="BI41" s="314">
        <v>82.1</v>
      </c>
      <c r="BJ41" s="316" t="s">
        <v>66</v>
      </c>
      <c r="BK41" s="316" t="s">
        <v>67</v>
      </c>
      <c r="BL41" s="314">
        <v>20726</v>
      </c>
      <c r="BM41" s="314">
        <v>126</v>
      </c>
      <c r="BN41" s="314">
        <v>196</v>
      </c>
      <c r="BO41" s="314">
        <v>298</v>
      </c>
      <c r="BP41" s="314">
        <v>356</v>
      </c>
      <c r="BQ41" s="314">
        <v>1</v>
      </c>
      <c r="BR41" s="314">
        <v>29.4</v>
      </c>
      <c r="BS41" s="314">
        <v>0.9</v>
      </c>
      <c r="BT41" s="314">
        <v>1.76</v>
      </c>
      <c r="BU41" s="314">
        <v>11.9</v>
      </c>
      <c r="BV41" s="314">
        <v>0</v>
      </c>
      <c r="BW41" s="433"/>
      <c r="BX41" s="299">
        <v>124</v>
      </c>
      <c r="BY41" s="299">
        <v>7</v>
      </c>
      <c r="BZ41" s="299">
        <v>9.5</v>
      </c>
      <c r="CA41" s="299">
        <v>85</v>
      </c>
      <c r="CB41" s="299">
        <v>140</v>
      </c>
      <c r="CC41" s="299">
        <v>170</v>
      </c>
      <c r="CD41" s="299">
        <v>240</v>
      </c>
      <c r="CE41" s="299">
        <v>365</v>
      </c>
      <c r="CF41" s="299">
        <v>437</v>
      </c>
      <c r="CG41" s="299">
        <v>42</v>
      </c>
      <c r="CH41" s="299">
        <v>18</v>
      </c>
      <c r="CI41" s="299">
        <v>3</v>
      </c>
      <c r="CJ41" s="299">
        <v>2.7</v>
      </c>
      <c r="CK41" s="299">
        <v>0.05</v>
      </c>
      <c r="CL41" s="329"/>
      <c r="CM41" s="306"/>
      <c r="CN41" s="306"/>
      <c r="CO41" s="306"/>
      <c r="CP41" s="306"/>
      <c r="CQ41" s="306"/>
      <c r="CR41" s="306"/>
      <c r="CS41" s="306"/>
      <c r="CT41" s="306"/>
      <c r="CU41" s="306"/>
      <c r="CV41" s="306"/>
      <c r="CW41" s="306"/>
      <c r="CX41" s="306"/>
      <c r="CY41" s="306"/>
      <c r="CZ41" s="306"/>
      <c r="DA41" s="306"/>
      <c r="DB41" s="306"/>
      <c r="DC41" s="306"/>
      <c r="DD41" s="306"/>
      <c r="DE41" s="306"/>
      <c r="DF41" s="306"/>
      <c r="DG41" s="306"/>
      <c r="DH41" s="306"/>
      <c r="DI41" s="306"/>
      <c r="DJ41" s="306"/>
      <c r="DK41" s="306"/>
      <c r="DL41" s="306"/>
      <c r="DM41" s="306"/>
      <c r="DN41" s="306"/>
      <c r="DO41" s="439"/>
      <c r="DP41" s="306"/>
      <c r="DQ41" s="306"/>
      <c r="DR41" s="306"/>
      <c r="DS41" s="306"/>
      <c r="DT41" s="306"/>
      <c r="DU41" s="306"/>
      <c r="DV41" s="306"/>
      <c r="DW41" s="306"/>
      <c r="DX41" s="306"/>
      <c r="DY41" s="306"/>
      <c r="DZ41" s="306"/>
      <c r="EA41" s="306"/>
      <c r="EB41" s="306"/>
      <c r="EC41" s="306"/>
    </row>
    <row r="42" spans="1:133" x14ac:dyDescent="0.25">
      <c r="A42" s="302">
        <f t="shared" si="3"/>
        <v>2014</v>
      </c>
      <c r="B42" s="303" t="str">
        <f t="shared" si="4"/>
        <v>JUNIO</v>
      </c>
      <c r="C42" s="303">
        <v>10</v>
      </c>
      <c r="D42" s="303" t="str">
        <f t="shared" si="8"/>
        <v>JUNIO 2014 / 8</v>
      </c>
      <c r="E42" s="345">
        <v>8</v>
      </c>
      <c r="F42" s="312">
        <v>41806</v>
      </c>
      <c r="G42" s="311">
        <v>43657</v>
      </c>
      <c r="H42" s="311" t="s">
        <v>70</v>
      </c>
      <c r="I42" s="313">
        <v>0.72489999999999999</v>
      </c>
      <c r="J42" s="314">
        <v>134</v>
      </c>
      <c r="K42" s="314">
        <v>8.9</v>
      </c>
      <c r="L42" s="314">
        <v>0</v>
      </c>
      <c r="M42" s="315" t="s">
        <v>20</v>
      </c>
      <c r="N42" s="314">
        <v>0.5</v>
      </c>
      <c r="O42" s="314">
        <v>0</v>
      </c>
      <c r="P42" s="314">
        <v>85.2</v>
      </c>
      <c r="Q42" s="314">
        <v>79.2</v>
      </c>
      <c r="R42" s="314">
        <v>82.2</v>
      </c>
      <c r="S42" s="316" t="s">
        <v>66</v>
      </c>
      <c r="T42" s="316" t="s">
        <v>67</v>
      </c>
      <c r="U42" s="314">
        <v>20798</v>
      </c>
      <c r="V42" s="314">
        <v>125</v>
      </c>
      <c r="W42" s="314">
        <v>183</v>
      </c>
      <c r="X42" s="314">
        <v>285</v>
      </c>
      <c r="Y42" s="314">
        <v>346</v>
      </c>
      <c r="Z42" s="314">
        <v>1</v>
      </c>
      <c r="AA42" s="314">
        <v>29.1</v>
      </c>
      <c r="AB42" s="314">
        <v>0.1</v>
      </c>
      <c r="AC42" s="314">
        <v>1.55</v>
      </c>
      <c r="AD42" s="314">
        <v>12.1</v>
      </c>
      <c r="AE42" s="314">
        <v>0</v>
      </c>
      <c r="AF42" s="427"/>
      <c r="AG42" s="299">
        <v>124</v>
      </c>
      <c r="AH42" s="299">
        <v>7</v>
      </c>
      <c r="AI42" s="299">
        <v>9.5</v>
      </c>
      <c r="AJ42" s="299">
        <v>85</v>
      </c>
      <c r="AK42" s="299">
        <v>140</v>
      </c>
      <c r="AL42" s="299">
        <v>170</v>
      </c>
      <c r="AM42" s="299">
        <v>240</v>
      </c>
      <c r="AN42" s="299">
        <v>365</v>
      </c>
      <c r="AO42" s="299">
        <v>437</v>
      </c>
      <c r="AP42" s="299">
        <v>42</v>
      </c>
      <c r="AQ42" s="299">
        <v>18</v>
      </c>
      <c r="AR42" s="299">
        <v>3</v>
      </c>
      <c r="AS42" s="299">
        <v>2.7</v>
      </c>
      <c r="AT42" s="299">
        <v>0.05</v>
      </c>
      <c r="AU42" s="300"/>
      <c r="AV42" s="311">
        <v>8</v>
      </c>
      <c r="AW42" s="317">
        <v>41811</v>
      </c>
      <c r="AX42" s="311">
        <v>43752</v>
      </c>
      <c r="AY42" s="311" t="s">
        <v>74</v>
      </c>
      <c r="AZ42" s="313">
        <v>0.73350000000000004</v>
      </c>
      <c r="BA42" s="314">
        <v>138.1</v>
      </c>
      <c r="BB42" s="314">
        <v>8.6999999999999993</v>
      </c>
      <c r="BC42" s="314">
        <v>0</v>
      </c>
      <c r="BD42" s="315" t="s">
        <v>20</v>
      </c>
      <c r="BE42" s="314">
        <v>1.5</v>
      </c>
      <c r="BF42" s="314">
        <v>0.01</v>
      </c>
      <c r="BG42" s="314">
        <v>85.5</v>
      </c>
      <c r="BH42" s="314">
        <v>78.400000000000006</v>
      </c>
      <c r="BI42" s="314">
        <v>82</v>
      </c>
      <c r="BJ42" s="316" t="s">
        <v>66</v>
      </c>
      <c r="BK42" s="316" t="s">
        <v>67</v>
      </c>
      <c r="BL42" s="314">
        <v>20706</v>
      </c>
      <c r="BM42" s="314">
        <v>129</v>
      </c>
      <c r="BN42" s="314">
        <v>196</v>
      </c>
      <c r="BO42" s="314">
        <v>293</v>
      </c>
      <c r="BP42" s="314">
        <v>361</v>
      </c>
      <c r="BQ42" s="314">
        <v>1</v>
      </c>
      <c r="BR42" s="314">
        <v>31.6</v>
      </c>
      <c r="BS42" s="314">
        <v>0.5</v>
      </c>
      <c r="BT42" s="314">
        <v>1.78</v>
      </c>
      <c r="BU42" s="314">
        <v>10.8</v>
      </c>
      <c r="BV42" s="314">
        <v>0</v>
      </c>
      <c r="BW42" s="433"/>
      <c r="BX42" s="299">
        <v>124</v>
      </c>
      <c r="BY42" s="299">
        <v>7</v>
      </c>
      <c r="BZ42" s="299">
        <v>9.5</v>
      </c>
      <c r="CA42" s="299">
        <v>85</v>
      </c>
      <c r="CB42" s="299">
        <v>140</v>
      </c>
      <c r="CC42" s="299">
        <v>170</v>
      </c>
      <c r="CD42" s="299">
        <v>240</v>
      </c>
      <c r="CE42" s="299">
        <v>365</v>
      </c>
      <c r="CF42" s="299">
        <v>437</v>
      </c>
      <c r="CG42" s="299">
        <v>42</v>
      </c>
      <c r="CH42" s="299">
        <v>18</v>
      </c>
      <c r="CI42" s="299">
        <v>3</v>
      </c>
      <c r="CJ42" s="299">
        <v>2.7</v>
      </c>
      <c r="CK42" s="299">
        <v>0.05</v>
      </c>
      <c r="CL42" s="329"/>
      <c r="CM42" s="305"/>
      <c r="CN42" s="305"/>
      <c r="CO42" s="305"/>
      <c r="CP42" s="305"/>
      <c r="CQ42" s="305"/>
      <c r="CR42" s="305"/>
      <c r="CS42" s="305"/>
      <c r="CT42" s="305"/>
      <c r="CU42" s="305"/>
      <c r="CV42" s="305"/>
      <c r="CW42" s="305"/>
      <c r="CX42" s="305"/>
      <c r="CY42" s="305"/>
      <c r="CZ42" s="305"/>
      <c r="DA42" s="305"/>
      <c r="DB42" s="305"/>
      <c r="DC42" s="305"/>
      <c r="DD42" s="305"/>
      <c r="DE42" s="305"/>
      <c r="DF42" s="305"/>
      <c r="DG42" s="305"/>
      <c r="DH42" s="305"/>
      <c r="DI42" s="305"/>
      <c r="DJ42" s="305"/>
      <c r="DK42" s="305"/>
      <c r="DL42" s="305"/>
      <c r="DM42" s="305"/>
      <c r="DN42" s="305"/>
      <c r="DO42" s="440"/>
      <c r="DP42" s="305"/>
      <c r="DQ42" s="305"/>
      <c r="DR42" s="305"/>
      <c r="DS42" s="305"/>
      <c r="DT42" s="305"/>
      <c r="DU42" s="305"/>
      <c r="DV42" s="305"/>
      <c r="DW42" s="305"/>
      <c r="DX42" s="305"/>
      <c r="DY42" s="305"/>
      <c r="DZ42" s="305"/>
      <c r="EA42" s="305"/>
      <c r="EB42" s="305"/>
      <c r="EC42" s="305"/>
    </row>
    <row r="43" spans="1:133" x14ac:dyDescent="0.25">
      <c r="A43" s="291">
        <f t="shared" si="3"/>
        <v>2014</v>
      </c>
      <c r="B43" s="292" t="str">
        <f t="shared" si="4"/>
        <v>JUNIO</v>
      </c>
      <c r="C43" s="292">
        <v>11</v>
      </c>
      <c r="D43" s="292" t="str">
        <f t="shared" si="8"/>
        <v>JUNIO 2014 / 9</v>
      </c>
      <c r="E43" s="345">
        <v>9</v>
      </c>
      <c r="F43" s="312">
        <v>41809</v>
      </c>
      <c r="G43" s="311">
        <v>43719</v>
      </c>
      <c r="H43" s="311" t="s">
        <v>69</v>
      </c>
      <c r="I43" s="313">
        <v>0.72450000000000003</v>
      </c>
      <c r="J43" s="314">
        <v>133</v>
      </c>
      <c r="K43" s="314">
        <v>9.1</v>
      </c>
      <c r="L43" s="314">
        <v>0</v>
      </c>
      <c r="M43" s="315" t="s">
        <v>20</v>
      </c>
      <c r="N43" s="314">
        <v>0.5</v>
      </c>
      <c r="O43" s="314">
        <v>0</v>
      </c>
      <c r="P43" s="314">
        <v>85.1</v>
      </c>
      <c r="Q43" s="314">
        <v>79.099999999999994</v>
      </c>
      <c r="R43" s="314">
        <v>82.1</v>
      </c>
      <c r="S43" s="316" t="s">
        <v>66</v>
      </c>
      <c r="T43" s="316" t="s">
        <v>67</v>
      </c>
      <c r="U43" s="314">
        <v>20802</v>
      </c>
      <c r="V43" s="314">
        <v>126</v>
      </c>
      <c r="W43" s="314">
        <v>182</v>
      </c>
      <c r="X43" s="314">
        <v>282</v>
      </c>
      <c r="Y43" s="314">
        <v>349</v>
      </c>
      <c r="Z43" s="314">
        <v>1</v>
      </c>
      <c r="AA43" s="314">
        <v>29.4</v>
      </c>
      <c r="AB43" s="314">
        <v>0.1</v>
      </c>
      <c r="AC43" s="314">
        <v>1.49</v>
      </c>
      <c r="AD43" s="314">
        <v>12.7</v>
      </c>
      <c r="AE43" s="314">
        <v>0</v>
      </c>
      <c r="AF43" s="427"/>
      <c r="AG43" s="299">
        <v>124</v>
      </c>
      <c r="AH43" s="299">
        <v>7</v>
      </c>
      <c r="AI43" s="299">
        <v>9.5</v>
      </c>
      <c r="AJ43" s="299">
        <v>85</v>
      </c>
      <c r="AK43" s="299">
        <v>140</v>
      </c>
      <c r="AL43" s="299">
        <v>170</v>
      </c>
      <c r="AM43" s="299">
        <v>240</v>
      </c>
      <c r="AN43" s="299">
        <v>365</v>
      </c>
      <c r="AO43" s="299">
        <v>437</v>
      </c>
      <c r="AP43" s="299">
        <v>42</v>
      </c>
      <c r="AQ43" s="299">
        <v>18</v>
      </c>
      <c r="AR43" s="299">
        <v>3</v>
      </c>
      <c r="AS43" s="299">
        <v>2.7</v>
      </c>
      <c r="AT43" s="299">
        <v>0.05</v>
      </c>
      <c r="AU43" s="300"/>
      <c r="AV43" s="311">
        <v>9</v>
      </c>
      <c r="AW43" s="317">
        <v>41815</v>
      </c>
      <c r="AX43" s="311">
        <v>43839</v>
      </c>
      <c r="AY43" s="311" t="s">
        <v>72</v>
      </c>
      <c r="AZ43" s="313">
        <v>0.73199999999999998</v>
      </c>
      <c r="BA43" s="314">
        <v>137.9</v>
      </c>
      <c r="BB43" s="314">
        <v>8.5</v>
      </c>
      <c r="BC43" s="314">
        <v>0</v>
      </c>
      <c r="BD43" s="315" t="s">
        <v>20</v>
      </c>
      <c r="BE43" s="314">
        <v>1.5</v>
      </c>
      <c r="BF43" s="314">
        <v>0.01</v>
      </c>
      <c r="BG43" s="314">
        <v>85.5</v>
      </c>
      <c r="BH43" s="314">
        <v>78.8</v>
      </c>
      <c r="BI43" s="314">
        <v>82.2</v>
      </c>
      <c r="BJ43" s="316" t="s">
        <v>66</v>
      </c>
      <c r="BK43" s="316" t="s">
        <v>67</v>
      </c>
      <c r="BL43" s="314">
        <v>20722</v>
      </c>
      <c r="BM43" s="314">
        <v>126</v>
      </c>
      <c r="BN43" s="314">
        <v>194</v>
      </c>
      <c r="BO43" s="314">
        <v>297</v>
      </c>
      <c r="BP43" s="314">
        <v>351</v>
      </c>
      <c r="BQ43" s="314">
        <v>1</v>
      </c>
      <c r="BR43" s="314">
        <v>30.6</v>
      </c>
      <c r="BS43" s="314">
        <v>0.2</v>
      </c>
      <c r="BT43" s="314">
        <v>1.71</v>
      </c>
      <c r="BU43" s="314">
        <v>9</v>
      </c>
      <c r="BV43" s="314">
        <v>0</v>
      </c>
      <c r="BW43" s="433"/>
      <c r="BX43" s="299">
        <v>124</v>
      </c>
      <c r="BY43" s="299">
        <v>7</v>
      </c>
      <c r="BZ43" s="299">
        <v>9.5</v>
      </c>
      <c r="CA43" s="299">
        <v>85</v>
      </c>
      <c r="CB43" s="299">
        <v>140</v>
      </c>
      <c r="CC43" s="299">
        <v>170</v>
      </c>
      <c r="CD43" s="299">
        <v>240</v>
      </c>
      <c r="CE43" s="299">
        <v>365</v>
      </c>
      <c r="CF43" s="299">
        <v>437</v>
      </c>
      <c r="CG43" s="299">
        <v>42</v>
      </c>
      <c r="CH43" s="299">
        <v>18</v>
      </c>
      <c r="CI43" s="299">
        <v>3</v>
      </c>
      <c r="CJ43" s="299">
        <v>2.7</v>
      </c>
      <c r="CK43" s="299">
        <v>0.05</v>
      </c>
      <c r="CL43" s="329"/>
      <c r="CM43" s="306"/>
      <c r="CN43" s="306"/>
      <c r="CO43" s="306"/>
      <c r="CP43" s="306"/>
      <c r="CQ43" s="306"/>
      <c r="CR43" s="306"/>
      <c r="CS43" s="306"/>
      <c r="CT43" s="306"/>
      <c r="CU43" s="306"/>
      <c r="CV43" s="306"/>
      <c r="CW43" s="306"/>
      <c r="CX43" s="306"/>
      <c r="CY43" s="306"/>
      <c r="CZ43" s="306"/>
      <c r="DA43" s="306"/>
      <c r="DB43" s="306"/>
      <c r="DC43" s="306"/>
      <c r="DD43" s="306"/>
      <c r="DE43" s="306"/>
      <c r="DF43" s="306"/>
      <c r="DG43" s="306"/>
      <c r="DH43" s="306"/>
      <c r="DI43" s="306"/>
      <c r="DJ43" s="306"/>
      <c r="DK43" s="306"/>
      <c r="DL43" s="306"/>
      <c r="DM43" s="306"/>
      <c r="DN43" s="306"/>
      <c r="DO43" s="439"/>
      <c r="DP43" s="306"/>
      <c r="DQ43" s="306"/>
      <c r="DR43" s="306"/>
      <c r="DS43" s="306"/>
      <c r="DT43" s="306"/>
      <c r="DU43" s="306"/>
      <c r="DV43" s="306"/>
      <c r="DW43" s="306"/>
      <c r="DX43" s="306"/>
      <c r="DY43" s="306"/>
      <c r="DZ43" s="306"/>
      <c r="EA43" s="306"/>
      <c r="EB43" s="306"/>
      <c r="EC43" s="306"/>
    </row>
    <row r="44" spans="1:133" x14ac:dyDescent="0.25">
      <c r="A44" s="302">
        <f t="shared" si="3"/>
        <v>2014</v>
      </c>
      <c r="B44" s="303" t="str">
        <f t="shared" si="4"/>
        <v>JUNIO</v>
      </c>
      <c r="C44" s="303">
        <v>12</v>
      </c>
      <c r="D44" s="303" t="str">
        <f t="shared" si="8"/>
        <v>JUNIO 2014 / 10</v>
      </c>
      <c r="E44" s="345">
        <v>10</v>
      </c>
      <c r="F44" s="312">
        <v>41810</v>
      </c>
      <c r="G44" s="311">
        <v>43767</v>
      </c>
      <c r="H44" s="311" t="s">
        <v>70</v>
      </c>
      <c r="I44" s="313">
        <v>0.72450000000000003</v>
      </c>
      <c r="J44" s="314">
        <v>133</v>
      </c>
      <c r="K44" s="314">
        <v>8.9</v>
      </c>
      <c r="L44" s="314">
        <v>0</v>
      </c>
      <c r="M44" s="315" t="s">
        <v>20</v>
      </c>
      <c r="N44" s="314">
        <v>0.5</v>
      </c>
      <c r="O44" s="314">
        <v>0</v>
      </c>
      <c r="P44" s="314">
        <v>85.2</v>
      </c>
      <c r="Q44" s="314">
        <v>79.2</v>
      </c>
      <c r="R44" s="314">
        <v>82.2</v>
      </c>
      <c r="S44" s="316" t="s">
        <v>66</v>
      </c>
      <c r="T44" s="316" t="s">
        <v>67</v>
      </c>
      <c r="U44" s="314">
        <v>20802</v>
      </c>
      <c r="V44" s="314">
        <v>125</v>
      </c>
      <c r="W44" s="314">
        <v>182</v>
      </c>
      <c r="X44" s="314">
        <v>289</v>
      </c>
      <c r="Y44" s="314">
        <v>348</v>
      </c>
      <c r="Z44" s="314">
        <v>1</v>
      </c>
      <c r="AA44" s="314">
        <v>29</v>
      </c>
      <c r="AB44" s="314">
        <v>0.1</v>
      </c>
      <c r="AC44" s="314">
        <v>1.52</v>
      </c>
      <c r="AD44" s="314">
        <v>11.2</v>
      </c>
      <c r="AE44" s="314">
        <v>0</v>
      </c>
      <c r="AF44" s="427"/>
      <c r="AG44" s="299">
        <v>124</v>
      </c>
      <c r="AH44" s="299">
        <v>7</v>
      </c>
      <c r="AI44" s="299">
        <v>9.5</v>
      </c>
      <c r="AJ44" s="299">
        <v>85</v>
      </c>
      <c r="AK44" s="299">
        <v>140</v>
      </c>
      <c r="AL44" s="299">
        <v>170</v>
      </c>
      <c r="AM44" s="299">
        <v>240</v>
      </c>
      <c r="AN44" s="299">
        <v>365</v>
      </c>
      <c r="AO44" s="299">
        <v>437</v>
      </c>
      <c r="AP44" s="299">
        <v>42</v>
      </c>
      <c r="AQ44" s="299">
        <v>18</v>
      </c>
      <c r="AR44" s="299">
        <v>3</v>
      </c>
      <c r="AS44" s="299">
        <v>2.7</v>
      </c>
      <c r="AT44" s="299">
        <v>0.05</v>
      </c>
      <c r="AU44" s="300"/>
      <c r="AV44" s="311">
        <v>10</v>
      </c>
      <c r="AW44" s="317">
        <v>41818</v>
      </c>
      <c r="AX44" s="311">
        <v>43943</v>
      </c>
      <c r="AY44" s="311" t="s">
        <v>74</v>
      </c>
      <c r="AZ44" s="313">
        <v>0.73240000000000005</v>
      </c>
      <c r="BA44" s="314">
        <v>138.5</v>
      </c>
      <c r="BB44" s="314">
        <v>8.5</v>
      </c>
      <c r="BC44" s="314">
        <v>0</v>
      </c>
      <c r="BD44" s="315" t="s">
        <v>20</v>
      </c>
      <c r="BE44" s="314">
        <v>1.5</v>
      </c>
      <c r="BF44" s="314">
        <v>0.01</v>
      </c>
      <c r="BG44" s="314">
        <v>85.4</v>
      </c>
      <c r="BH44" s="314">
        <v>79.7</v>
      </c>
      <c r="BI44" s="314">
        <v>82.6</v>
      </c>
      <c r="BJ44" s="316" t="s">
        <v>66</v>
      </c>
      <c r="BK44" s="316" t="s">
        <v>67</v>
      </c>
      <c r="BL44" s="314">
        <v>20718</v>
      </c>
      <c r="BM44" s="314">
        <v>129</v>
      </c>
      <c r="BN44" s="314">
        <v>194</v>
      </c>
      <c r="BO44" s="314">
        <v>297</v>
      </c>
      <c r="BP44" s="314">
        <v>351</v>
      </c>
      <c r="BQ44" s="314">
        <v>1</v>
      </c>
      <c r="BR44" s="314">
        <v>29.7</v>
      </c>
      <c r="BS44" s="314">
        <v>1.2</v>
      </c>
      <c r="BT44" s="314">
        <v>1.76</v>
      </c>
      <c r="BU44" s="314">
        <v>9.6999999999999993</v>
      </c>
      <c r="BV44" s="314">
        <v>0</v>
      </c>
      <c r="BW44" s="433"/>
      <c r="BX44" s="299">
        <v>124</v>
      </c>
      <c r="BY44" s="299">
        <v>7</v>
      </c>
      <c r="BZ44" s="299">
        <v>9.5</v>
      </c>
      <c r="CA44" s="299">
        <v>85</v>
      </c>
      <c r="CB44" s="299">
        <v>140</v>
      </c>
      <c r="CC44" s="299">
        <v>170</v>
      </c>
      <c r="CD44" s="299">
        <v>240</v>
      </c>
      <c r="CE44" s="299">
        <v>365</v>
      </c>
      <c r="CF44" s="299">
        <v>437</v>
      </c>
      <c r="CG44" s="299">
        <v>42</v>
      </c>
      <c r="CH44" s="299">
        <v>18</v>
      </c>
      <c r="CI44" s="299">
        <v>3</v>
      </c>
      <c r="CJ44" s="299">
        <v>2.7</v>
      </c>
      <c r="CK44" s="299">
        <v>0.05</v>
      </c>
      <c r="CL44" s="329"/>
      <c r="CM44" s="305"/>
      <c r="CN44" s="305"/>
      <c r="CO44" s="305"/>
      <c r="CP44" s="305"/>
      <c r="CQ44" s="305"/>
      <c r="CR44" s="305"/>
      <c r="CS44" s="305"/>
      <c r="CT44" s="305"/>
      <c r="CU44" s="305"/>
      <c r="CV44" s="305"/>
      <c r="CW44" s="305"/>
      <c r="CX44" s="305"/>
      <c r="CY44" s="305"/>
      <c r="CZ44" s="305"/>
      <c r="DA44" s="305"/>
      <c r="DB44" s="305"/>
      <c r="DC44" s="305"/>
      <c r="DD44" s="305"/>
      <c r="DE44" s="305"/>
      <c r="DF44" s="305"/>
      <c r="DG44" s="305"/>
      <c r="DH44" s="305"/>
      <c r="DI44" s="305"/>
      <c r="DJ44" s="305"/>
      <c r="DK44" s="305"/>
      <c r="DL44" s="305"/>
      <c r="DM44" s="305"/>
      <c r="DN44" s="305"/>
      <c r="DO44" s="440"/>
      <c r="DP44" s="305"/>
      <c r="DQ44" s="305"/>
      <c r="DR44" s="305"/>
      <c r="DS44" s="305"/>
      <c r="DT44" s="305"/>
      <c r="DU44" s="305"/>
      <c r="DV44" s="305"/>
      <c r="DW44" s="305"/>
      <c r="DX44" s="305"/>
      <c r="DY44" s="305"/>
      <c r="DZ44" s="305"/>
      <c r="EA44" s="305"/>
      <c r="EB44" s="305"/>
      <c r="EC44" s="305"/>
    </row>
    <row r="45" spans="1:133" x14ac:dyDescent="0.25">
      <c r="A45" s="291">
        <f t="shared" si="3"/>
        <v>2014</v>
      </c>
      <c r="B45" s="292" t="str">
        <f t="shared" si="4"/>
        <v>JUNIO</v>
      </c>
      <c r="C45" s="292">
        <v>13</v>
      </c>
      <c r="D45" s="292" t="str">
        <f t="shared" si="8"/>
        <v>JUNIO 2014 / 11</v>
      </c>
      <c r="E45" s="345">
        <v>11</v>
      </c>
      <c r="F45" s="312">
        <v>41813</v>
      </c>
      <c r="G45" s="311">
        <v>43806</v>
      </c>
      <c r="H45" s="311" t="s">
        <v>69</v>
      </c>
      <c r="I45" s="313">
        <v>0.72489999999999999</v>
      </c>
      <c r="J45" s="314">
        <v>133</v>
      </c>
      <c r="K45" s="314">
        <v>9</v>
      </c>
      <c r="L45" s="314">
        <v>0</v>
      </c>
      <c r="M45" s="315" t="s">
        <v>20</v>
      </c>
      <c r="N45" s="314">
        <v>0.5</v>
      </c>
      <c r="O45" s="314">
        <v>0</v>
      </c>
      <c r="P45" s="314">
        <v>85.2</v>
      </c>
      <c r="Q45" s="314">
        <v>79.2</v>
      </c>
      <c r="R45" s="314">
        <v>82.2</v>
      </c>
      <c r="S45" s="316" t="s">
        <v>66</v>
      </c>
      <c r="T45" s="316" t="s">
        <v>67</v>
      </c>
      <c r="U45" s="314">
        <v>20798</v>
      </c>
      <c r="V45" s="314">
        <v>125</v>
      </c>
      <c r="W45" s="314">
        <v>181</v>
      </c>
      <c r="X45" s="314">
        <v>280</v>
      </c>
      <c r="Y45" s="314">
        <v>348</v>
      </c>
      <c r="Z45" s="314">
        <v>1</v>
      </c>
      <c r="AA45" s="314">
        <v>29.2</v>
      </c>
      <c r="AB45" s="314">
        <v>0.1</v>
      </c>
      <c r="AC45" s="314">
        <v>1.65</v>
      </c>
      <c r="AD45" s="314">
        <v>10.8</v>
      </c>
      <c r="AE45" s="314">
        <v>0</v>
      </c>
      <c r="AF45" s="427"/>
      <c r="AG45" s="299">
        <v>124</v>
      </c>
      <c r="AH45" s="299">
        <v>7</v>
      </c>
      <c r="AI45" s="299">
        <v>9.5</v>
      </c>
      <c r="AJ45" s="299">
        <v>85</v>
      </c>
      <c r="AK45" s="299">
        <v>140</v>
      </c>
      <c r="AL45" s="299">
        <v>170</v>
      </c>
      <c r="AM45" s="299">
        <v>240</v>
      </c>
      <c r="AN45" s="299">
        <v>365</v>
      </c>
      <c r="AO45" s="299">
        <v>437</v>
      </c>
      <c r="AP45" s="299">
        <v>42</v>
      </c>
      <c r="AQ45" s="299">
        <v>18</v>
      </c>
      <c r="AR45" s="299">
        <v>3</v>
      </c>
      <c r="AS45" s="299">
        <v>2.7</v>
      </c>
      <c r="AT45" s="299">
        <v>0.05</v>
      </c>
      <c r="AU45" s="300"/>
      <c r="AV45" s="305"/>
      <c r="AW45" s="305"/>
      <c r="AX45" s="305"/>
      <c r="AY45" s="305"/>
      <c r="AZ45" s="305"/>
      <c r="BA45" s="305"/>
      <c r="BB45" s="305"/>
      <c r="BC45" s="305"/>
      <c r="BD45" s="305"/>
      <c r="BE45" s="305"/>
      <c r="BF45" s="305"/>
      <c r="BG45" s="305"/>
      <c r="BH45" s="305"/>
      <c r="BI45" s="305"/>
      <c r="BJ45" s="305"/>
      <c r="BK45" s="305"/>
      <c r="BL45" s="305"/>
      <c r="BM45" s="305"/>
      <c r="BN45" s="305"/>
      <c r="BO45" s="305"/>
      <c r="BP45" s="305"/>
      <c r="BQ45" s="305"/>
      <c r="BR45" s="305"/>
      <c r="BS45" s="305"/>
      <c r="BT45" s="305"/>
      <c r="BU45" s="305"/>
      <c r="BV45" s="305"/>
      <c r="BW45" s="434"/>
      <c r="BX45" s="305"/>
      <c r="BY45" s="305"/>
      <c r="BZ45" s="305"/>
      <c r="CA45" s="305"/>
      <c r="CB45" s="305"/>
      <c r="CC45" s="305"/>
      <c r="CD45" s="305"/>
      <c r="CE45" s="305"/>
      <c r="CF45" s="305"/>
      <c r="CG45" s="305"/>
      <c r="CH45" s="305"/>
      <c r="CI45" s="305"/>
      <c r="CJ45" s="305"/>
      <c r="CK45" s="305"/>
      <c r="CL45" s="329"/>
      <c r="CM45" s="306"/>
      <c r="CN45" s="306"/>
      <c r="CO45" s="306"/>
      <c r="CP45" s="306"/>
      <c r="CQ45" s="306"/>
      <c r="CR45" s="306"/>
      <c r="CS45" s="306"/>
      <c r="CT45" s="306"/>
      <c r="CU45" s="306"/>
      <c r="CV45" s="306"/>
      <c r="CW45" s="306"/>
      <c r="CX45" s="306"/>
      <c r="CY45" s="306"/>
      <c r="CZ45" s="306"/>
      <c r="DA45" s="306"/>
      <c r="DB45" s="306"/>
      <c r="DC45" s="306"/>
      <c r="DD45" s="306"/>
      <c r="DE45" s="306"/>
      <c r="DF45" s="306"/>
      <c r="DG45" s="306"/>
      <c r="DH45" s="306"/>
      <c r="DI45" s="306"/>
      <c r="DJ45" s="306"/>
      <c r="DK45" s="306"/>
      <c r="DL45" s="306"/>
      <c r="DM45" s="306"/>
      <c r="DN45" s="306"/>
      <c r="DO45" s="439"/>
      <c r="DP45" s="306"/>
      <c r="DQ45" s="306"/>
      <c r="DR45" s="306"/>
      <c r="DS45" s="306"/>
      <c r="DT45" s="306"/>
      <c r="DU45" s="306"/>
      <c r="DV45" s="306"/>
      <c r="DW45" s="306"/>
      <c r="DX45" s="306"/>
      <c r="DY45" s="306"/>
      <c r="DZ45" s="306"/>
      <c r="EA45" s="306"/>
      <c r="EB45" s="306"/>
      <c r="EC45" s="306"/>
    </row>
    <row r="46" spans="1:133" x14ac:dyDescent="0.25">
      <c r="A46" s="302">
        <f t="shared" si="3"/>
        <v>2014</v>
      </c>
      <c r="B46" s="303" t="str">
        <f t="shared" si="4"/>
        <v>JUNIO</v>
      </c>
      <c r="C46" s="303">
        <v>14</v>
      </c>
      <c r="D46" s="303" t="str">
        <f t="shared" si="8"/>
        <v>JUNIO 2014 / 12</v>
      </c>
      <c r="E46" s="345">
        <v>12</v>
      </c>
      <c r="F46" s="312">
        <v>41815</v>
      </c>
      <c r="G46" s="311">
        <v>43854</v>
      </c>
      <c r="H46" s="311" t="s">
        <v>68</v>
      </c>
      <c r="I46" s="313">
        <v>0.72450000000000003</v>
      </c>
      <c r="J46" s="314">
        <v>132</v>
      </c>
      <c r="K46" s="314">
        <v>9</v>
      </c>
      <c r="L46" s="314">
        <v>0</v>
      </c>
      <c r="M46" s="315" t="s">
        <v>20</v>
      </c>
      <c r="N46" s="314">
        <v>0.5</v>
      </c>
      <c r="O46" s="314">
        <v>0</v>
      </c>
      <c r="P46" s="314">
        <v>85.1</v>
      </c>
      <c r="Q46" s="314">
        <v>79.3</v>
      </c>
      <c r="R46" s="314">
        <v>82.2</v>
      </c>
      <c r="S46" s="316" t="s">
        <v>66</v>
      </c>
      <c r="T46" s="316" t="s">
        <v>67</v>
      </c>
      <c r="U46" s="314">
        <v>20802</v>
      </c>
      <c r="V46" s="314">
        <v>123</v>
      </c>
      <c r="W46" s="314">
        <v>179</v>
      </c>
      <c r="X46" s="314">
        <v>280</v>
      </c>
      <c r="Y46" s="314">
        <v>345</v>
      </c>
      <c r="Z46" s="314">
        <v>1</v>
      </c>
      <c r="AA46" s="314">
        <v>29.2</v>
      </c>
      <c r="AB46" s="314">
        <v>0.1</v>
      </c>
      <c r="AC46" s="314">
        <v>1.64</v>
      </c>
      <c r="AD46" s="314">
        <v>11.2</v>
      </c>
      <c r="AE46" s="314">
        <v>0</v>
      </c>
      <c r="AF46" s="427"/>
      <c r="AG46" s="299">
        <v>124</v>
      </c>
      <c r="AH46" s="299">
        <v>7</v>
      </c>
      <c r="AI46" s="299">
        <v>9.5</v>
      </c>
      <c r="AJ46" s="299">
        <v>85</v>
      </c>
      <c r="AK46" s="299">
        <v>140</v>
      </c>
      <c r="AL46" s="299">
        <v>170</v>
      </c>
      <c r="AM46" s="299">
        <v>240</v>
      </c>
      <c r="AN46" s="299">
        <v>365</v>
      </c>
      <c r="AO46" s="299">
        <v>437</v>
      </c>
      <c r="AP46" s="299">
        <v>42</v>
      </c>
      <c r="AQ46" s="299">
        <v>18</v>
      </c>
      <c r="AR46" s="299">
        <v>3</v>
      </c>
      <c r="AS46" s="299">
        <v>2.7</v>
      </c>
      <c r="AT46" s="299">
        <v>0.05</v>
      </c>
      <c r="AU46" s="300"/>
      <c r="AV46" s="305"/>
      <c r="AW46" s="305"/>
      <c r="AX46" s="305"/>
      <c r="AY46" s="305"/>
      <c r="AZ46" s="305"/>
      <c r="BA46" s="305"/>
      <c r="BB46" s="305"/>
      <c r="BC46" s="305"/>
      <c r="BD46" s="305"/>
      <c r="BE46" s="305"/>
      <c r="BF46" s="305"/>
      <c r="BG46" s="305"/>
      <c r="BH46" s="305"/>
      <c r="BI46" s="305"/>
      <c r="BJ46" s="305"/>
      <c r="BK46" s="305"/>
      <c r="BL46" s="305"/>
      <c r="BM46" s="305"/>
      <c r="BN46" s="305"/>
      <c r="BO46" s="305"/>
      <c r="BP46" s="305"/>
      <c r="BQ46" s="305"/>
      <c r="BR46" s="305"/>
      <c r="BS46" s="305"/>
      <c r="BT46" s="305"/>
      <c r="BU46" s="305"/>
      <c r="BV46" s="305"/>
      <c r="BW46" s="434"/>
      <c r="BX46" s="305"/>
      <c r="BY46" s="305"/>
      <c r="BZ46" s="305"/>
      <c r="CA46" s="305"/>
      <c r="CB46" s="305"/>
      <c r="CC46" s="305"/>
      <c r="CD46" s="305"/>
      <c r="CE46" s="305"/>
      <c r="CF46" s="305"/>
      <c r="CG46" s="305"/>
      <c r="CH46" s="305"/>
      <c r="CI46" s="305"/>
      <c r="CJ46" s="305"/>
      <c r="CK46" s="305"/>
      <c r="CL46" s="329"/>
      <c r="CM46" s="305"/>
      <c r="CN46" s="305"/>
      <c r="CO46" s="305"/>
      <c r="CP46" s="305"/>
      <c r="CQ46" s="305"/>
      <c r="CR46" s="305"/>
      <c r="CS46" s="305"/>
      <c r="CT46" s="305"/>
      <c r="CU46" s="305"/>
      <c r="CV46" s="305"/>
      <c r="CW46" s="305"/>
      <c r="CX46" s="305"/>
      <c r="CY46" s="305"/>
      <c r="CZ46" s="305"/>
      <c r="DA46" s="305"/>
      <c r="DB46" s="305"/>
      <c r="DC46" s="305"/>
      <c r="DD46" s="305"/>
      <c r="DE46" s="305"/>
      <c r="DF46" s="305"/>
      <c r="DG46" s="305"/>
      <c r="DH46" s="305"/>
      <c r="DI46" s="305"/>
      <c r="DJ46" s="305"/>
      <c r="DK46" s="305"/>
      <c r="DL46" s="305"/>
      <c r="DM46" s="305"/>
      <c r="DN46" s="305"/>
      <c r="DO46" s="440"/>
      <c r="DP46" s="305"/>
      <c r="DQ46" s="305"/>
      <c r="DR46" s="305"/>
      <c r="DS46" s="305"/>
      <c r="DT46" s="305"/>
      <c r="DU46" s="305"/>
      <c r="DV46" s="305"/>
      <c r="DW46" s="305"/>
      <c r="DX46" s="305"/>
      <c r="DY46" s="305"/>
      <c r="DZ46" s="305"/>
      <c r="EA46" s="305"/>
      <c r="EB46" s="305"/>
      <c r="EC46" s="305"/>
    </row>
    <row r="47" spans="1:133" x14ac:dyDescent="0.25">
      <c r="A47" s="291">
        <f t="shared" si="3"/>
        <v>2014</v>
      </c>
      <c r="B47" s="292" t="str">
        <f t="shared" si="4"/>
        <v>JUNIO</v>
      </c>
      <c r="C47" s="292">
        <v>15</v>
      </c>
      <c r="D47" s="292" t="str">
        <f t="shared" si="8"/>
        <v>JUNIO 2014 / 13</v>
      </c>
      <c r="E47" s="345">
        <v>13</v>
      </c>
      <c r="F47" s="312">
        <v>41816</v>
      </c>
      <c r="G47" s="311">
        <v>43903</v>
      </c>
      <c r="H47" s="311" t="s">
        <v>69</v>
      </c>
      <c r="I47" s="313">
        <v>0.72489999999999999</v>
      </c>
      <c r="J47" s="314">
        <v>133</v>
      </c>
      <c r="K47" s="314">
        <v>8.9</v>
      </c>
      <c r="L47" s="314">
        <v>0</v>
      </c>
      <c r="M47" s="315" t="s">
        <v>20</v>
      </c>
      <c r="N47" s="314">
        <v>0.5</v>
      </c>
      <c r="O47" s="314">
        <v>0</v>
      </c>
      <c r="P47" s="314">
        <v>85.1</v>
      </c>
      <c r="Q47" s="314">
        <v>79.099999999999994</v>
      </c>
      <c r="R47" s="314">
        <v>82.1</v>
      </c>
      <c r="S47" s="316" t="s">
        <v>66</v>
      </c>
      <c r="T47" s="316" t="s">
        <v>67</v>
      </c>
      <c r="U47" s="314">
        <v>20798</v>
      </c>
      <c r="V47" s="314">
        <v>125</v>
      </c>
      <c r="W47" s="314">
        <v>183</v>
      </c>
      <c r="X47" s="314">
        <v>284</v>
      </c>
      <c r="Y47" s="314">
        <v>342</v>
      </c>
      <c r="Z47" s="314">
        <v>1</v>
      </c>
      <c r="AA47" s="314">
        <v>29.4</v>
      </c>
      <c r="AB47" s="314">
        <v>0.1</v>
      </c>
      <c r="AC47" s="314">
        <v>1.71</v>
      </c>
      <c r="AD47" s="314">
        <v>10.4</v>
      </c>
      <c r="AE47" s="314">
        <v>0</v>
      </c>
      <c r="AF47" s="427"/>
      <c r="AG47" s="299">
        <v>124</v>
      </c>
      <c r="AH47" s="299">
        <v>7</v>
      </c>
      <c r="AI47" s="299">
        <v>9.5</v>
      </c>
      <c r="AJ47" s="299">
        <v>85</v>
      </c>
      <c r="AK47" s="299">
        <v>140</v>
      </c>
      <c r="AL47" s="299">
        <v>170</v>
      </c>
      <c r="AM47" s="299">
        <v>240</v>
      </c>
      <c r="AN47" s="299">
        <v>365</v>
      </c>
      <c r="AO47" s="299">
        <v>437</v>
      </c>
      <c r="AP47" s="299">
        <v>42</v>
      </c>
      <c r="AQ47" s="299">
        <v>18</v>
      </c>
      <c r="AR47" s="299">
        <v>3</v>
      </c>
      <c r="AS47" s="299">
        <v>2.7</v>
      </c>
      <c r="AT47" s="299">
        <v>0.05</v>
      </c>
      <c r="AU47" s="300"/>
      <c r="AV47" s="305"/>
      <c r="AW47" s="305"/>
      <c r="AX47" s="305"/>
      <c r="AY47" s="305"/>
      <c r="AZ47" s="305"/>
      <c r="BA47" s="305"/>
      <c r="BB47" s="305"/>
      <c r="BC47" s="305"/>
      <c r="BD47" s="305"/>
      <c r="BE47" s="305"/>
      <c r="BF47" s="305"/>
      <c r="BG47" s="305"/>
      <c r="BH47" s="305"/>
      <c r="BI47" s="305"/>
      <c r="BJ47" s="305"/>
      <c r="BK47" s="305"/>
      <c r="BL47" s="305"/>
      <c r="BM47" s="305"/>
      <c r="BN47" s="305"/>
      <c r="BO47" s="305"/>
      <c r="BP47" s="305"/>
      <c r="BQ47" s="305"/>
      <c r="BR47" s="305"/>
      <c r="BS47" s="305"/>
      <c r="BT47" s="305"/>
      <c r="BU47" s="305"/>
      <c r="BV47" s="305"/>
      <c r="BW47" s="434"/>
      <c r="BX47" s="305"/>
      <c r="BY47" s="305"/>
      <c r="BZ47" s="305"/>
      <c r="CA47" s="305"/>
      <c r="CB47" s="305"/>
      <c r="CC47" s="305"/>
      <c r="CD47" s="305"/>
      <c r="CE47" s="305"/>
      <c r="CF47" s="305"/>
      <c r="CG47" s="305"/>
      <c r="CH47" s="305"/>
      <c r="CI47" s="305"/>
      <c r="CJ47" s="305"/>
      <c r="CK47" s="305"/>
      <c r="CL47" s="329"/>
      <c r="CM47" s="306"/>
      <c r="CN47" s="306"/>
      <c r="CO47" s="306"/>
      <c r="CP47" s="306"/>
      <c r="CQ47" s="306"/>
      <c r="CR47" s="306"/>
      <c r="CS47" s="306"/>
      <c r="CT47" s="306"/>
      <c r="CU47" s="306"/>
      <c r="CV47" s="306"/>
      <c r="CW47" s="306"/>
      <c r="CX47" s="306"/>
      <c r="CY47" s="306"/>
      <c r="CZ47" s="306"/>
      <c r="DA47" s="306"/>
      <c r="DB47" s="306"/>
      <c r="DC47" s="306"/>
      <c r="DD47" s="306"/>
      <c r="DE47" s="306"/>
      <c r="DF47" s="306"/>
      <c r="DG47" s="306"/>
      <c r="DH47" s="306"/>
      <c r="DI47" s="306"/>
      <c r="DJ47" s="306"/>
      <c r="DK47" s="306"/>
      <c r="DL47" s="306"/>
      <c r="DM47" s="306"/>
      <c r="DN47" s="306"/>
      <c r="DO47" s="439"/>
      <c r="DP47" s="306"/>
      <c r="DQ47" s="306"/>
      <c r="DR47" s="306"/>
      <c r="DS47" s="306"/>
      <c r="DT47" s="306"/>
      <c r="DU47" s="306"/>
      <c r="DV47" s="306"/>
      <c r="DW47" s="306"/>
      <c r="DX47" s="306"/>
      <c r="DY47" s="306"/>
      <c r="DZ47" s="306"/>
      <c r="EA47" s="306"/>
      <c r="EB47" s="306"/>
      <c r="EC47" s="306"/>
    </row>
    <row r="48" spans="1:133" x14ac:dyDescent="0.25">
      <c r="A48" s="302">
        <f t="shared" si="3"/>
        <v>2014</v>
      </c>
      <c r="B48" s="303" t="str">
        <f t="shared" si="4"/>
        <v>JUNIO</v>
      </c>
      <c r="C48" s="303">
        <v>16</v>
      </c>
      <c r="D48" s="303" t="str">
        <f t="shared" si="8"/>
        <v>JUNIO 2014 / 14</v>
      </c>
      <c r="E48" s="345">
        <v>14</v>
      </c>
      <c r="F48" s="312">
        <v>41818</v>
      </c>
      <c r="G48" s="311">
        <v>43947</v>
      </c>
      <c r="H48" s="311" t="s">
        <v>68</v>
      </c>
      <c r="I48" s="313">
        <v>0.72599999999999998</v>
      </c>
      <c r="J48" s="314">
        <v>135</v>
      </c>
      <c r="K48" s="314">
        <v>8.8000000000000007</v>
      </c>
      <c r="L48" s="314">
        <v>0</v>
      </c>
      <c r="M48" s="315" t="s">
        <v>20</v>
      </c>
      <c r="N48" s="314">
        <v>0.5</v>
      </c>
      <c r="O48" s="314">
        <v>0</v>
      </c>
      <c r="P48" s="314">
        <v>85.3</v>
      </c>
      <c r="Q48" s="314">
        <v>79.099999999999994</v>
      </c>
      <c r="R48" s="314">
        <v>82.2</v>
      </c>
      <c r="S48" s="316" t="s">
        <v>66</v>
      </c>
      <c r="T48" s="316" t="s">
        <v>67</v>
      </c>
      <c r="U48" s="314">
        <v>20786</v>
      </c>
      <c r="V48" s="314">
        <v>127</v>
      </c>
      <c r="W48" s="314">
        <v>185</v>
      </c>
      <c r="X48" s="314">
        <v>292</v>
      </c>
      <c r="Y48" s="314">
        <v>346</v>
      </c>
      <c r="Z48" s="314">
        <v>1</v>
      </c>
      <c r="AA48" s="314">
        <v>28.7</v>
      </c>
      <c r="AB48" s="314">
        <v>0.1</v>
      </c>
      <c r="AC48" s="314">
        <v>1.4</v>
      </c>
      <c r="AD48" s="314">
        <v>10.3</v>
      </c>
      <c r="AE48" s="314">
        <v>0</v>
      </c>
      <c r="AF48" s="427"/>
      <c r="AG48" s="299">
        <v>124</v>
      </c>
      <c r="AH48" s="299">
        <v>7</v>
      </c>
      <c r="AI48" s="299">
        <v>9.5</v>
      </c>
      <c r="AJ48" s="299">
        <v>85</v>
      </c>
      <c r="AK48" s="299">
        <v>140</v>
      </c>
      <c r="AL48" s="299">
        <v>170</v>
      </c>
      <c r="AM48" s="299">
        <v>240</v>
      </c>
      <c r="AN48" s="299">
        <v>365</v>
      </c>
      <c r="AO48" s="299">
        <v>437</v>
      </c>
      <c r="AP48" s="299">
        <v>42</v>
      </c>
      <c r="AQ48" s="299">
        <v>18</v>
      </c>
      <c r="AR48" s="299">
        <v>3</v>
      </c>
      <c r="AS48" s="299">
        <v>2.7</v>
      </c>
      <c r="AT48" s="299">
        <v>0.05</v>
      </c>
      <c r="AU48" s="300"/>
      <c r="AV48" s="305"/>
      <c r="AW48" s="305"/>
      <c r="AX48" s="305"/>
      <c r="AY48" s="305"/>
      <c r="AZ48" s="305"/>
      <c r="BA48" s="305"/>
      <c r="BB48" s="305"/>
      <c r="BC48" s="305"/>
      <c r="BD48" s="305"/>
      <c r="BE48" s="305"/>
      <c r="BF48" s="305"/>
      <c r="BG48" s="305"/>
      <c r="BH48" s="305"/>
      <c r="BI48" s="305"/>
      <c r="BJ48" s="305"/>
      <c r="BK48" s="305"/>
      <c r="BL48" s="305"/>
      <c r="BM48" s="305"/>
      <c r="BN48" s="305"/>
      <c r="BO48" s="305"/>
      <c r="BP48" s="305"/>
      <c r="BQ48" s="305"/>
      <c r="BR48" s="305"/>
      <c r="BS48" s="305"/>
      <c r="BT48" s="305"/>
      <c r="BU48" s="305"/>
      <c r="BV48" s="305"/>
      <c r="BW48" s="434"/>
      <c r="BX48" s="305"/>
      <c r="BY48" s="305"/>
      <c r="BZ48" s="305"/>
      <c r="CA48" s="305"/>
      <c r="CB48" s="305"/>
      <c r="CC48" s="305"/>
      <c r="CD48" s="305"/>
      <c r="CE48" s="305"/>
      <c r="CF48" s="305"/>
      <c r="CG48" s="305"/>
      <c r="CH48" s="305"/>
      <c r="CI48" s="305"/>
      <c r="CJ48" s="305"/>
      <c r="CK48" s="305"/>
      <c r="CL48" s="329"/>
      <c r="CM48" s="305"/>
      <c r="CN48" s="305"/>
      <c r="CO48" s="305"/>
      <c r="CP48" s="305"/>
      <c r="CQ48" s="305"/>
      <c r="CR48" s="305"/>
      <c r="CS48" s="305"/>
      <c r="CT48" s="305"/>
      <c r="CU48" s="305"/>
      <c r="CV48" s="305"/>
      <c r="CW48" s="305"/>
      <c r="CX48" s="305"/>
      <c r="CY48" s="305"/>
      <c r="CZ48" s="305"/>
      <c r="DA48" s="305"/>
      <c r="DB48" s="305"/>
      <c r="DC48" s="305"/>
      <c r="DD48" s="305"/>
      <c r="DE48" s="305"/>
      <c r="DF48" s="305"/>
      <c r="DG48" s="305"/>
      <c r="DH48" s="305"/>
      <c r="DI48" s="305"/>
      <c r="DJ48" s="305"/>
      <c r="DK48" s="305"/>
      <c r="DL48" s="305"/>
      <c r="DM48" s="305"/>
      <c r="DN48" s="305"/>
      <c r="DO48" s="440"/>
      <c r="DP48" s="305"/>
      <c r="DQ48" s="305"/>
      <c r="DR48" s="305"/>
      <c r="DS48" s="305"/>
      <c r="DT48" s="305"/>
      <c r="DU48" s="305"/>
      <c r="DV48" s="305"/>
      <c r="DW48" s="305"/>
      <c r="DX48" s="305"/>
      <c r="DY48" s="305"/>
      <c r="DZ48" s="305"/>
      <c r="EA48" s="305"/>
      <c r="EB48" s="305"/>
      <c r="EC48" s="305"/>
    </row>
    <row r="49" spans="1:133" x14ac:dyDescent="0.25">
      <c r="A49" s="291">
        <f t="shared" si="3"/>
        <v>2014</v>
      </c>
      <c r="B49" s="292" t="str">
        <f t="shared" si="4"/>
        <v>JUNIO</v>
      </c>
      <c r="C49" s="292">
        <v>17</v>
      </c>
      <c r="D49" s="292" t="str">
        <f t="shared" si="8"/>
        <v>JUNIO 2014 / 15</v>
      </c>
      <c r="E49" s="345">
        <v>15</v>
      </c>
      <c r="F49" s="312">
        <v>41820</v>
      </c>
      <c r="G49" s="311">
        <v>44143</v>
      </c>
      <c r="H49" s="311" t="s">
        <v>69</v>
      </c>
      <c r="I49" s="313">
        <v>0.72419999999999995</v>
      </c>
      <c r="J49" s="314">
        <v>133</v>
      </c>
      <c r="K49" s="314">
        <v>9.1</v>
      </c>
      <c r="L49" s="314">
        <v>0</v>
      </c>
      <c r="M49" s="315" t="s">
        <v>20</v>
      </c>
      <c r="N49" s="314">
        <v>0.5</v>
      </c>
      <c r="O49" s="314">
        <v>0</v>
      </c>
      <c r="P49" s="314">
        <v>85.1</v>
      </c>
      <c r="Q49" s="314">
        <v>79.099999999999994</v>
      </c>
      <c r="R49" s="314">
        <v>82.1</v>
      </c>
      <c r="S49" s="316" t="s">
        <v>66</v>
      </c>
      <c r="T49" s="316" t="s">
        <v>67</v>
      </c>
      <c r="U49" s="314">
        <v>20806</v>
      </c>
      <c r="V49" s="314">
        <v>127</v>
      </c>
      <c r="W49" s="314">
        <v>181</v>
      </c>
      <c r="X49" s="314">
        <v>282</v>
      </c>
      <c r="Y49" s="314">
        <v>344</v>
      </c>
      <c r="Z49" s="314">
        <v>1</v>
      </c>
      <c r="AA49" s="314">
        <v>29.4</v>
      </c>
      <c r="AB49" s="314">
        <v>0.1</v>
      </c>
      <c r="AC49" s="314">
        <v>1.52</v>
      </c>
      <c r="AD49" s="314">
        <v>11.5</v>
      </c>
      <c r="AE49" s="314">
        <v>0</v>
      </c>
      <c r="AF49" s="427"/>
      <c r="AG49" s="299">
        <v>124</v>
      </c>
      <c r="AH49" s="299">
        <v>7</v>
      </c>
      <c r="AI49" s="299">
        <v>9.5</v>
      </c>
      <c r="AJ49" s="299">
        <v>85</v>
      </c>
      <c r="AK49" s="299">
        <v>140</v>
      </c>
      <c r="AL49" s="299">
        <v>170</v>
      </c>
      <c r="AM49" s="299">
        <v>240</v>
      </c>
      <c r="AN49" s="299">
        <v>365</v>
      </c>
      <c r="AO49" s="299">
        <v>437</v>
      </c>
      <c r="AP49" s="299">
        <v>42</v>
      </c>
      <c r="AQ49" s="299">
        <v>18</v>
      </c>
      <c r="AR49" s="299">
        <v>3</v>
      </c>
      <c r="AS49" s="299">
        <v>2.7</v>
      </c>
      <c r="AT49" s="299">
        <v>0.05</v>
      </c>
      <c r="AU49" s="300"/>
      <c r="AV49" s="305"/>
      <c r="AW49" s="305"/>
      <c r="AX49" s="305"/>
      <c r="AY49" s="305"/>
      <c r="AZ49" s="305"/>
      <c r="BA49" s="305"/>
      <c r="BB49" s="305"/>
      <c r="BC49" s="305"/>
      <c r="BD49" s="305"/>
      <c r="BE49" s="305"/>
      <c r="BF49" s="305"/>
      <c r="BG49" s="305"/>
      <c r="BH49" s="305"/>
      <c r="BI49" s="305"/>
      <c r="BJ49" s="305"/>
      <c r="BK49" s="305"/>
      <c r="BL49" s="305"/>
      <c r="BM49" s="305"/>
      <c r="BN49" s="305"/>
      <c r="BO49" s="305"/>
      <c r="BP49" s="305"/>
      <c r="BQ49" s="305"/>
      <c r="BR49" s="305"/>
      <c r="BS49" s="305"/>
      <c r="BT49" s="305"/>
      <c r="BU49" s="305"/>
      <c r="BV49" s="305"/>
      <c r="BW49" s="434"/>
      <c r="BX49" s="305"/>
      <c r="BY49" s="305"/>
      <c r="BZ49" s="305"/>
      <c r="CA49" s="305"/>
      <c r="CB49" s="305"/>
      <c r="CC49" s="305"/>
      <c r="CD49" s="305"/>
      <c r="CE49" s="305"/>
      <c r="CF49" s="305"/>
      <c r="CG49" s="305"/>
      <c r="CH49" s="305"/>
      <c r="CI49" s="305"/>
      <c r="CJ49" s="305"/>
      <c r="CK49" s="305"/>
      <c r="CL49" s="329"/>
      <c r="CM49" s="306"/>
      <c r="CN49" s="306"/>
      <c r="CO49" s="306"/>
      <c r="CP49" s="306"/>
      <c r="CQ49" s="306"/>
      <c r="CR49" s="306"/>
      <c r="CS49" s="306"/>
      <c r="CT49" s="306"/>
      <c r="CU49" s="306"/>
      <c r="CV49" s="306"/>
      <c r="CW49" s="306"/>
      <c r="CX49" s="306"/>
      <c r="CY49" s="306"/>
      <c r="CZ49" s="306"/>
      <c r="DA49" s="306"/>
      <c r="DB49" s="306"/>
      <c r="DC49" s="306"/>
      <c r="DD49" s="306"/>
      <c r="DE49" s="306"/>
      <c r="DF49" s="306"/>
      <c r="DG49" s="306"/>
      <c r="DH49" s="306"/>
      <c r="DI49" s="306"/>
      <c r="DJ49" s="306"/>
      <c r="DK49" s="306"/>
      <c r="DL49" s="306"/>
      <c r="DM49" s="306"/>
      <c r="DN49" s="306"/>
      <c r="DO49" s="439"/>
      <c r="DP49" s="306"/>
      <c r="DQ49" s="306"/>
      <c r="DR49" s="306"/>
      <c r="DS49" s="306"/>
      <c r="DT49" s="306"/>
      <c r="DU49" s="306"/>
      <c r="DV49" s="306"/>
      <c r="DW49" s="306"/>
      <c r="DX49" s="306"/>
      <c r="DY49" s="306"/>
      <c r="DZ49" s="306"/>
      <c r="EA49" s="306"/>
      <c r="EB49" s="306"/>
      <c r="EC49" s="306"/>
    </row>
    <row r="50" spans="1:133" x14ac:dyDescent="0.25">
      <c r="A50" s="302">
        <f t="shared" si="3"/>
        <v>2014</v>
      </c>
      <c r="B50" s="303" t="str">
        <f t="shared" si="4"/>
        <v>JUNIO</v>
      </c>
      <c r="C50" s="303">
        <v>18</v>
      </c>
      <c r="D50" s="303" t="str">
        <f t="shared" si="8"/>
        <v>JUNIO 2014 / 16</v>
      </c>
      <c r="E50" s="291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428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307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435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343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441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</row>
    <row r="51" spans="1:133" x14ac:dyDescent="0.25">
      <c r="A51" s="291">
        <f t="shared" si="3"/>
        <v>2014</v>
      </c>
      <c r="B51" s="292" t="str">
        <f t="shared" si="4"/>
        <v>JUNIO</v>
      </c>
      <c r="C51" s="292">
        <v>19</v>
      </c>
      <c r="D51" s="292" t="str">
        <f t="shared" si="8"/>
        <v>JUNIO 2014 / 17</v>
      </c>
      <c r="E51" s="291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428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307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435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34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442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</row>
    <row r="52" spans="1:133" x14ac:dyDescent="0.25">
      <c r="A52" s="302">
        <f t="shared" si="3"/>
        <v>2014</v>
      </c>
      <c r="B52" s="303" t="str">
        <f t="shared" si="4"/>
        <v>JUNIO</v>
      </c>
      <c r="C52" s="303">
        <v>20</v>
      </c>
      <c r="D52" s="303" t="str">
        <f t="shared" si="8"/>
        <v>JUNIO 2014 / 18</v>
      </c>
      <c r="E52" s="291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428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307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435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343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441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</row>
    <row r="53" spans="1:133" x14ac:dyDescent="0.25">
      <c r="A53" s="291">
        <f t="shared" si="3"/>
        <v>2014</v>
      </c>
      <c r="B53" s="292" t="str">
        <f t="shared" si="4"/>
        <v>JUNIO</v>
      </c>
      <c r="C53" s="292">
        <v>21</v>
      </c>
      <c r="D53" s="292" t="str">
        <f t="shared" si="8"/>
        <v>JUNIO 2014 / 19</v>
      </c>
      <c r="E53" s="291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428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307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435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34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  <c r="DD53" s="303"/>
      <c r="DE53" s="303"/>
      <c r="DF53" s="303"/>
      <c r="DG53" s="303"/>
      <c r="DH53" s="303"/>
      <c r="DI53" s="303"/>
      <c r="DJ53" s="303"/>
      <c r="DK53" s="303"/>
      <c r="DL53" s="303"/>
      <c r="DM53" s="303"/>
      <c r="DN53" s="303"/>
      <c r="DO53" s="442"/>
      <c r="DP53" s="303"/>
      <c r="DQ53" s="303"/>
      <c r="DR53" s="303"/>
      <c r="DS53" s="303"/>
      <c r="DT53" s="303"/>
      <c r="DU53" s="303"/>
      <c r="DV53" s="303"/>
      <c r="DW53" s="303"/>
      <c r="DX53" s="303"/>
      <c r="DY53" s="303"/>
      <c r="DZ53" s="303"/>
      <c r="EA53" s="303"/>
      <c r="EB53" s="303"/>
      <c r="EC53" s="303"/>
    </row>
    <row r="54" spans="1:133" x14ac:dyDescent="0.25">
      <c r="A54" s="302">
        <f t="shared" si="3"/>
        <v>2014</v>
      </c>
      <c r="B54" s="303" t="str">
        <f t="shared" si="4"/>
        <v>JUNIO</v>
      </c>
      <c r="C54" s="303">
        <v>22</v>
      </c>
      <c r="D54" s="303" t="str">
        <f t="shared" si="8"/>
        <v>JUNIO 2014 / 20</v>
      </c>
      <c r="E54" s="291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428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307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435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343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441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</row>
    <row r="55" spans="1:133" x14ac:dyDescent="0.25">
      <c r="A55" s="291">
        <f t="shared" si="3"/>
        <v>2014</v>
      </c>
      <c r="B55" s="292" t="str">
        <f t="shared" si="4"/>
        <v>JUNIO</v>
      </c>
      <c r="C55" s="292">
        <v>23</v>
      </c>
      <c r="D55" s="292" t="str">
        <f t="shared" si="8"/>
        <v>JUNIO 2014 / 21</v>
      </c>
      <c r="E55" s="291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428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307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435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34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  <c r="CW55" s="303"/>
      <c r="CX55" s="303"/>
      <c r="CY55" s="303"/>
      <c r="CZ55" s="303"/>
      <c r="DA55" s="303"/>
      <c r="DB55" s="303"/>
      <c r="DC55" s="303"/>
      <c r="DD55" s="303"/>
      <c r="DE55" s="303"/>
      <c r="DF55" s="303"/>
      <c r="DG55" s="303"/>
      <c r="DH55" s="303"/>
      <c r="DI55" s="303"/>
      <c r="DJ55" s="303"/>
      <c r="DK55" s="303"/>
      <c r="DL55" s="303"/>
      <c r="DM55" s="303"/>
      <c r="DN55" s="303"/>
      <c r="DO55" s="442"/>
      <c r="DP55" s="303"/>
      <c r="DQ55" s="303"/>
      <c r="DR55" s="303"/>
      <c r="DS55" s="303"/>
      <c r="DT55" s="303"/>
      <c r="DU55" s="303"/>
      <c r="DV55" s="303"/>
      <c r="DW55" s="303"/>
      <c r="DX55" s="303"/>
      <c r="DY55" s="303"/>
      <c r="DZ55" s="303"/>
      <c r="EA55" s="303"/>
      <c r="EB55" s="303"/>
      <c r="EC55" s="303"/>
    </row>
    <row r="56" spans="1:133" x14ac:dyDescent="0.25">
      <c r="A56" s="302">
        <f t="shared" si="3"/>
        <v>2014</v>
      </c>
      <c r="B56" s="303" t="str">
        <f t="shared" si="4"/>
        <v>JUNIO</v>
      </c>
      <c r="C56" s="303">
        <v>24</v>
      </c>
      <c r="D56" s="303" t="str">
        <f t="shared" si="8"/>
        <v>JUNIO 2014 / 22</v>
      </c>
      <c r="E56" s="291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428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307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435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343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441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</row>
    <row r="57" spans="1:133" x14ac:dyDescent="0.25">
      <c r="A57" s="291">
        <f t="shared" si="3"/>
        <v>2014</v>
      </c>
      <c r="B57" s="292" t="str">
        <f t="shared" si="4"/>
        <v>JUNIO</v>
      </c>
      <c r="C57" s="292">
        <v>25</v>
      </c>
      <c r="D57" s="292" t="str">
        <f t="shared" si="8"/>
        <v>JUNIO 2014 / 23</v>
      </c>
      <c r="E57" s="291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428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307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435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34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  <c r="CW57" s="303"/>
      <c r="CX57" s="303"/>
      <c r="CY57" s="303"/>
      <c r="CZ57" s="303"/>
      <c r="DA57" s="303"/>
      <c r="DB57" s="303"/>
      <c r="DC57" s="303"/>
      <c r="DD57" s="303"/>
      <c r="DE57" s="303"/>
      <c r="DF57" s="303"/>
      <c r="DG57" s="303"/>
      <c r="DH57" s="303"/>
      <c r="DI57" s="303"/>
      <c r="DJ57" s="303"/>
      <c r="DK57" s="303"/>
      <c r="DL57" s="303"/>
      <c r="DM57" s="303"/>
      <c r="DN57" s="303"/>
      <c r="DO57" s="442"/>
      <c r="DP57" s="303"/>
      <c r="DQ57" s="303"/>
      <c r="DR57" s="303"/>
      <c r="DS57" s="303"/>
      <c r="DT57" s="303"/>
      <c r="DU57" s="303"/>
      <c r="DV57" s="303"/>
      <c r="DW57" s="303"/>
      <c r="DX57" s="303"/>
      <c r="DY57" s="303"/>
      <c r="DZ57" s="303"/>
      <c r="EA57" s="303"/>
      <c r="EB57" s="303"/>
      <c r="EC57" s="303"/>
    </row>
    <row r="58" spans="1:133" x14ac:dyDescent="0.25">
      <c r="A58" s="302">
        <f t="shared" si="3"/>
        <v>2014</v>
      </c>
      <c r="B58" s="303" t="str">
        <f t="shared" si="4"/>
        <v>JUNIO</v>
      </c>
      <c r="C58" s="303">
        <v>26</v>
      </c>
      <c r="D58" s="303" t="str">
        <f t="shared" si="8"/>
        <v>JUNIO 2014 / 24</v>
      </c>
      <c r="E58" s="291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428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307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435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343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441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</row>
    <row r="59" spans="1:133" x14ac:dyDescent="0.25">
      <c r="A59" s="291">
        <f t="shared" si="3"/>
        <v>2014</v>
      </c>
      <c r="B59" s="292" t="str">
        <f t="shared" si="4"/>
        <v>JUNIO</v>
      </c>
      <c r="C59" s="292">
        <v>27</v>
      </c>
      <c r="D59" s="292" t="str">
        <f t="shared" si="8"/>
        <v>JUNIO 2014 / 25</v>
      </c>
      <c r="E59" s="291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428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307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435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343"/>
      <c r="CM59" s="303"/>
      <c r="CN59" s="303"/>
      <c r="CO59" s="303"/>
      <c r="CP59" s="303"/>
      <c r="CQ59" s="303"/>
      <c r="CR59" s="303"/>
      <c r="CS59" s="303"/>
      <c r="CT59" s="303"/>
      <c r="CU59" s="303"/>
      <c r="CV59" s="303"/>
      <c r="CW59" s="303"/>
      <c r="CX59" s="303"/>
      <c r="CY59" s="303"/>
      <c r="CZ59" s="303"/>
      <c r="DA59" s="303"/>
      <c r="DB59" s="303"/>
      <c r="DC59" s="303"/>
      <c r="DD59" s="303"/>
      <c r="DE59" s="303"/>
      <c r="DF59" s="303"/>
      <c r="DG59" s="303"/>
      <c r="DH59" s="303"/>
      <c r="DI59" s="303"/>
      <c r="DJ59" s="303"/>
      <c r="DK59" s="303"/>
      <c r="DL59" s="303"/>
      <c r="DM59" s="303"/>
      <c r="DN59" s="303"/>
      <c r="DO59" s="442"/>
      <c r="DP59" s="303"/>
      <c r="DQ59" s="303"/>
      <c r="DR59" s="303"/>
      <c r="DS59" s="303"/>
      <c r="DT59" s="303"/>
      <c r="DU59" s="303"/>
      <c r="DV59" s="303"/>
      <c r="DW59" s="303"/>
      <c r="DX59" s="303"/>
      <c r="DY59" s="303"/>
      <c r="DZ59" s="303"/>
      <c r="EA59" s="303"/>
      <c r="EB59" s="303"/>
      <c r="EC59" s="303"/>
    </row>
    <row r="60" spans="1:133" x14ac:dyDescent="0.25">
      <c r="A60" s="302">
        <f t="shared" si="3"/>
        <v>2014</v>
      </c>
      <c r="B60" s="303" t="str">
        <f t="shared" si="4"/>
        <v>JUNIO</v>
      </c>
      <c r="C60" s="303">
        <v>28</v>
      </c>
      <c r="D60" s="303" t="str">
        <f t="shared" si="8"/>
        <v>JUNIO 2014 / 26</v>
      </c>
      <c r="E60" s="291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428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307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435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343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441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</row>
    <row r="61" spans="1:133" x14ac:dyDescent="0.25">
      <c r="A61" s="291">
        <f t="shared" si="3"/>
        <v>2014</v>
      </c>
      <c r="B61" s="292" t="str">
        <f t="shared" si="4"/>
        <v>JUNIO</v>
      </c>
      <c r="C61" s="292">
        <v>29</v>
      </c>
      <c r="D61" s="292" t="str">
        <f t="shared" si="8"/>
        <v>JUNIO 2014 / 27</v>
      </c>
      <c r="E61" s="291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428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307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435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343"/>
      <c r="CM61" s="303"/>
      <c r="CN61" s="303"/>
      <c r="CO61" s="303"/>
      <c r="CP61" s="303"/>
      <c r="CQ61" s="303"/>
      <c r="CR61" s="303"/>
      <c r="CS61" s="303"/>
      <c r="CT61" s="303"/>
      <c r="CU61" s="303"/>
      <c r="CV61" s="303"/>
      <c r="CW61" s="303"/>
      <c r="CX61" s="303"/>
      <c r="CY61" s="303"/>
      <c r="CZ61" s="303"/>
      <c r="DA61" s="303"/>
      <c r="DB61" s="303"/>
      <c r="DC61" s="303"/>
      <c r="DD61" s="303"/>
      <c r="DE61" s="303"/>
      <c r="DF61" s="303"/>
      <c r="DG61" s="303"/>
      <c r="DH61" s="303"/>
      <c r="DI61" s="303"/>
      <c r="DJ61" s="303"/>
      <c r="DK61" s="303"/>
      <c r="DL61" s="303"/>
      <c r="DM61" s="303"/>
      <c r="DN61" s="303"/>
      <c r="DO61" s="442"/>
      <c r="DP61" s="303"/>
      <c r="DQ61" s="303"/>
      <c r="DR61" s="303"/>
      <c r="DS61" s="303"/>
      <c r="DT61" s="303"/>
      <c r="DU61" s="303"/>
      <c r="DV61" s="303"/>
      <c r="DW61" s="303"/>
      <c r="DX61" s="303"/>
      <c r="DY61" s="303"/>
      <c r="DZ61" s="303"/>
      <c r="EA61" s="303"/>
      <c r="EB61" s="303"/>
      <c r="EC61" s="303"/>
    </row>
    <row r="62" spans="1:133" x14ac:dyDescent="0.25">
      <c r="A62" s="302">
        <f t="shared" si="3"/>
        <v>2014</v>
      </c>
      <c r="B62" s="303" t="str">
        <f t="shared" si="4"/>
        <v>JUNIO</v>
      </c>
      <c r="C62" s="303">
        <v>30</v>
      </c>
      <c r="D62" s="303" t="str">
        <f t="shared" si="8"/>
        <v>JUNIO 2014 / 28</v>
      </c>
      <c r="E62" s="291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428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307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435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343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441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</row>
    <row r="63" spans="1:133" x14ac:dyDescent="0.25">
      <c r="A63" s="291">
        <f t="shared" si="3"/>
        <v>2014</v>
      </c>
      <c r="B63" s="292" t="str">
        <f t="shared" si="4"/>
        <v>JUNIO</v>
      </c>
      <c r="C63" s="292">
        <v>31</v>
      </c>
      <c r="D63" s="292" t="str">
        <f t="shared" si="8"/>
        <v>JUNIO 2014 / 29</v>
      </c>
      <c r="E63" s="291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428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307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435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343"/>
      <c r="CM63" s="303"/>
      <c r="CN63" s="303"/>
      <c r="CO63" s="303"/>
      <c r="CP63" s="303"/>
      <c r="CQ63" s="303"/>
      <c r="CR63" s="303"/>
      <c r="CS63" s="303"/>
      <c r="CT63" s="303"/>
      <c r="CU63" s="303"/>
      <c r="CV63" s="303"/>
      <c r="CW63" s="303"/>
      <c r="CX63" s="303"/>
      <c r="CY63" s="303"/>
      <c r="CZ63" s="303"/>
      <c r="DA63" s="303"/>
      <c r="DB63" s="303"/>
      <c r="DC63" s="303"/>
      <c r="DD63" s="303"/>
      <c r="DE63" s="303"/>
      <c r="DF63" s="303"/>
      <c r="DG63" s="303"/>
      <c r="DH63" s="303"/>
      <c r="DI63" s="303"/>
      <c r="DJ63" s="303"/>
      <c r="DK63" s="303"/>
      <c r="DL63" s="303"/>
      <c r="DM63" s="303"/>
      <c r="DN63" s="303"/>
      <c r="DO63" s="442"/>
      <c r="DP63" s="303"/>
      <c r="DQ63" s="303"/>
      <c r="DR63" s="303"/>
      <c r="DS63" s="303"/>
      <c r="DT63" s="303"/>
      <c r="DU63" s="303"/>
      <c r="DV63" s="303"/>
      <c r="DW63" s="303"/>
      <c r="DX63" s="303"/>
      <c r="DY63" s="303"/>
      <c r="DZ63" s="303"/>
      <c r="EA63" s="303"/>
      <c r="EB63" s="303"/>
      <c r="EC63" s="303"/>
    </row>
    <row r="64" spans="1:133" s="206" customFormat="1" x14ac:dyDescent="0.25">
      <c r="A64" s="308"/>
      <c r="B64" s="309"/>
      <c r="C64" s="309"/>
      <c r="D64" s="303" t="str">
        <f t="shared" si="8"/>
        <v>JUNIO 2014 / 30</v>
      </c>
      <c r="E64" s="291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428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307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435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343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441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</row>
    <row r="65" spans="1:133" x14ac:dyDescent="0.25">
      <c r="A65" s="291">
        <v>2014</v>
      </c>
      <c r="B65" s="292" t="s">
        <v>227</v>
      </c>
      <c r="C65" s="292">
        <v>1</v>
      </c>
      <c r="D65" s="292" t="str">
        <f t="shared" si="8"/>
        <v>JUNIO 2014 / 31</v>
      </c>
      <c r="E65" s="291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428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307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435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343"/>
      <c r="CM65" s="303"/>
      <c r="CN65" s="303"/>
      <c r="CO65" s="303"/>
      <c r="CP65" s="303"/>
      <c r="CQ65" s="303"/>
      <c r="CR65" s="303"/>
      <c r="CS65" s="303"/>
      <c r="CT65" s="303"/>
      <c r="CU65" s="303"/>
      <c r="CV65" s="303"/>
      <c r="CW65" s="303"/>
      <c r="CX65" s="303"/>
      <c r="CY65" s="303"/>
      <c r="CZ65" s="303"/>
      <c r="DA65" s="303"/>
      <c r="DB65" s="303"/>
      <c r="DC65" s="303"/>
      <c r="DD65" s="303"/>
      <c r="DE65" s="303"/>
      <c r="DF65" s="303"/>
      <c r="DG65" s="303"/>
      <c r="DH65" s="303"/>
      <c r="DI65" s="303"/>
      <c r="DJ65" s="303"/>
      <c r="DK65" s="303"/>
      <c r="DL65" s="303"/>
      <c r="DM65" s="303"/>
      <c r="DN65" s="303"/>
      <c r="DO65" s="442"/>
      <c r="DP65" s="303"/>
      <c r="DQ65" s="303"/>
      <c r="DR65" s="303"/>
      <c r="DS65" s="303"/>
      <c r="DT65" s="303"/>
      <c r="DU65" s="303"/>
      <c r="DV65" s="303"/>
      <c r="DW65" s="303"/>
      <c r="DX65" s="303"/>
      <c r="DY65" s="303"/>
      <c r="DZ65" s="303"/>
      <c r="EA65" s="303"/>
      <c r="EB65" s="303"/>
      <c r="EC65" s="303"/>
    </row>
    <row r="66" spans="1:133" ht="15.75" x14ac:dyDescent="0.25">
      <c r="A66" s="302">
        <f t="shared" ref="A66:A95" si="9">A65</f>
        <v>2014</v>
      </c>
      <c r="B66" s="303" t="str">
        <f t="shared" ref="B66:B95" si="10">B65</f>
        <v>JULIO</v>
      </c>
      <c r="C66" s="303">
        <v>2</v>
      </c>
      <c r="D66" s="275" t="s">
        <v>228</v>
      </c>
      <c r="E66" s="344">
        <f t="shared" ref="E66:AJ66" si="11">IFERROR(AVERAGE(E35:E65),"")</f>
        <v>8</v>
      </c>
      <c r="F66" s="276">
        <f t="shared" si="11"/>
        <v>41830.800000000003</v>
      </c>
      <c r="G66" s="276">
        <f t="shared" si="11"/>
        <v>43684.26666666667</v>
      </c>
      <c r="H66" s="276" t="str">
        <f t="shared" si="11"/>
        <v/>
      </c>
      <c r="I66" s="276">
        <f t="shared" si="11"/>
        <v>0.7251333333333333</v>
      </c>
      <c r="J66" s="276">
        <f t="shared" si="11"/>
        <v>134</v>
      </c>
      <c r="K66" s="276">
        <f t="shared" si="11"/>
        <v>8.84</v>
      </c>
      <c r="L66" s="276">
        <f t="shared" si="11"/>
        <v>0</v>
      </c>
      <c r="M66" s="276" t="str">
        <f t="shared" si="11"/>
        <v/>
      </c>
      <c r="N66" s="276">
        <f t="shared" si="11"/>
        <v>0.5</v>
      </c>
      <c r="O66" s="276">
        <f t="shared" si="11"/>
        <v>0</v>
      </c>
      <c r="P66" s="276">
        <f t="shared" si="11"/>
        <v>85.193333333333342</v>
      </c>
      <c r="Q66" s="276">
        <f t="shared" si="11"/>
        <v>79.179999999999993</v>
      </c>
      <c r="R66" s="276">
        <f t="shared" si="11"/>
        <v>82.193333333333342</v>
      </c>
      <c r="S66" s="276" t="str">
        <f t="shared" si="11"/>
        <v/>
      </c>
      <c r="T66" s="276" t="str">
        <f t="shared" si="11"/>
        <v/>
      </c>
      <c r="U66" s="276">
        <f t="shared" si="11"/>
        <v>20795.333333333332</v>
      </c>
      <c r="V66" s="276">
        <f t="shared" si="11"/>
        <v>125.66666666666667</v>
      </c>
      <c r="W66" s="276">
        <f t="shared" si="11"/>
        <v>182.6</v>
      </c>
      <c r="X66" s="276">
        <f t="shared" si="11"/>
        <v>285.39999999999998</v>
      </c>
      <c r="Y66" s="276">
        <f t="shared" si="11"/>
        <v>346.73333333333335</v>
      </c>
      <c r="Z66" s="276">
        <f t="shared" si="11"/>
        <v>1.0333333333333334</v>
      </c>
      <c r="AA66" s="276">
        <f t="shared" si="11"/>
        <v>29.199999999999992</v>
      </c>
      <c r="AB66" s="276">
        <f t="shared" si="11"/>
        <v>0.10000000000000002</v>
      </c>
      <c r="AC66" s="276">
        <f t="shared" si="11"/>
        <v>1.5873333333333333</v>
      </c>
      <c r="AD66" s="276">
        <f t="shared" si="11"/>
        <v>11.326666666666666</v>
      </c>
      <c r="AE66" s="276">
        <f t="shared" si="11"/>
        <v>0</v>
      </c>
      <c r="AF66" s="420" t="str">
        <f t="shared" si="11"/>
        <v/>
      </c>
      <c r="AG66" s="276">
        <f t="shared" si="11"/>
        <v>124</v>
      </c>
      <c r="AH66" s="276">
        <f t="shared" si="11"/>
        <v>7</v>
      </c>
      <c r="AI66" s="276">
        <f t="shared" si="11"/>
        <v>9.5</v>
      </c>
      <c r="AJ66" s="276">
        <f t="shared" si="11"/>
        <v>85</v>
      </c>
      <c r="AK66" s="276">
        <f t="shared" ref="AK66:BP66" si="12">IFERROR(AVERAGE(AK35:AK65),"")</f>
        <v>140</v>
      </c>
      <c r="AL66" s="276">
        <f t="shared" si="12"/>
        <v>170</v>
      </c>
      <c r="AM66" s="276">
        <f t="shared" si="12"/>
        <v>240</v>
      </c>
      <c r="AN66" s="276">
        <f t="shared" si="12"/>
        <v>365</v>
      </c>
      <c r="AO66" s="276">
        <f t="shared" si="12"/>
        <v>437</v>
      </c>
      <c r="AP66" s="276">
        <f t="shared" si="12"/>
        <v>42</v>
      </c>
      <c r="AQ66" s="276">
        <f t="shared" si="12"/>
        <v>18</v>
      </c>
      <c r="AR66" s="276">
        <f t="shared" si="12"/>
        <v>3</v>
      </c>
      <c r="AS66" s="276">
        <f t="shared" si="12"/>
        <v>2.7000000000000006</v>
      </c>
      <c r="AT66" s="276">
        <f t="shared" si="12"/>
        <v>5.000000000000001E-2</v>
      </c>
      <c r="AU66" s="276" t="str">
        <f t="shared" si="12"/>
        <v/>
      </c>
      <c r="AV66" s="276">
        <f t="shared" si="12"/>
        <v>5.5</v>
      </c>
      <c r="AW66" s="276">
        <f t="shared" si="12"/>
        <v>41805.300000000003</v>
      </c>
      <c r="AX66" s="310">
        <f t="shared" si="12"/>
        <v>43630</v>
      </c>
      <c r="AY66" s="276" t="str">
        <f t="shared" si="12"/>
        <v/>
      </c>
      <c r="AZ66" s="276">
        <f t="shared" si="12"/>
        <v>0.73137000000000008</v>
      </c>
      <c r="BA66" s="276">
        <f t="shared" si="12"/>
        <v>137.88</v>
      </c>
      <c r="BB66" s="276">
        <f t="shared" si="12"/>
        <v>8.6</v>
      </c>
      <c r="BC66" s="276">
        <f t="shared" si="12"/>
        <v>0</v>
      </c>
      <c r="BD66" s="276" t="str">
        <f t="shared" si="12"/>
        <v/>
      </c>
      <c r="BE66" s="276">
        <f t="shared" si="12"/>
        <v>1.44</v>
      </c>
      <c r="BF66" s="276">
        <f t="shared" si="12"/>
        <v>9.9999999999999985E-3</v>
      </c>
      <c r="BG66" s="276">
        <f t="shared" si="12"/>
        <v>85.52</v>
      </c>
      <c r="BH66" s="276">
        <f t="shared" si="12"/>
        <v>78.8</v>
      </c>
      <c r="BI66" s="276">
        <f t="shared" si="12"/>
        <v>82.17</v>
      </c>
      <c r="BJ66" s="276" t="str">
        <f t="shared" si="12"/>
        <v/>
      </c>
      <c r="BK66" s="276" t="str">
        <f t="shared" si="12"/>
        <v/>
      </c>
      <c r="BL66" s="276">
        <f t="shared" si="12"/>
        <v>20729.099999999999</v>
      </c>
      <c r="BM66" s="276">
        <f t="shared" si="12"/>
        <v>128.1</v>
      </c>
      <c r="BN66" s="276">
        <f t="shared" si="12"/>
        <v>193.2</v>
      </c>
      <c r="BO66" s="276">
        <f t="shared" si="12"/>
        <v>295.5</v>
      </c>
      <c r="BP66" s="276">
        <f t="shared" si="12"/>
        <v>357.1</v>
      </c>
      <c r="BQ66" s="276">
        <f t="shared" ref="BQ66:BV66" si="13">IFERROR(AVERAGE(BQ35:BQ65),"")</f>
        <v>1</v>
      </c>
      <c r="BR66" s="276">
        <f t="shared" si="13"/>
        <v>29.130000000000003</v>
      </c>
      <c r="BS66" s="276">
        <f t="shared" si="13"/>
        <v>1.0299999999999998</v>
      </c>
      <c r="BT66" s="276">
        <f t="shared" si="13"/>
        <v>1.7070000000000001</v>
      </c>
      <c r="BU66" s="276">
        <f t="shared" si="13"/>
        <v>11.06</v>
      </c>
      <c r="BV66" s="310">
        <f t="shared" si="13"/>
        <v>0</v>
      </c>
      <c r="BW66" s="436"/>
      <c r="BX66" s="309"/>
      <c r="BY66" s="309"/>
      <c r="BZ66" s="309"/>
      <c r="CA66" s="309"/>
      <c r="CB66" s="309"/>
      <c r="CC66" s="309"/>
      <c r="CD66" s="309"/>
      <c r="CE66" s="309"/>
      <c r="CF66" s="309"/>
      <c r="CG66" s="309"/>
      <c r="CH66" s="309"/>
      <c r="CI66" s="309"/>
      <c r="CJ66" s="309"/>
      <c r="CK66" s="309"/>
      <c r="CL66" s="308"/>
      <c r="CM66" s="309"/>
      <c r="CN66" s="309"/>
      <c r="CO66" s="309"/>
      <c r="CP66" s="309"/>
      <c r="CQ66" s="309"/>
      <c r="CR66" s="309"/>
      <c r="CS66" s="309"/>
      <c r="CT66" s="309"/>
      <c r="CU66" s="309"/>
      <c r="CV66" s="309"/>
      <c r="CW66" s="309"/>
      <c r="CX66" s="309"/>
      <c r="CY66" s="309"/>
      <c r="CZ66" s="309"/>
      <c r="DA66" s="309"/>
      <c r="DB66" s="309"/>
      <c r="DC66" s="309"/>
      <c r="DD66" s="309"/>
      <c r="DE66" s="309"/>
      <c r="DF66" s="309"/>
      <c r="DG66" s="309"/>
      <c r="DH66" s="309"/>
      <c r="DI66" s="309"/>
      <c r="DJ66" s="309"/>
      <c r="DK66" s="309"/>
      <c r="DL66" s="309"/>
      <c r="DM66" s="309"/>
      <c r="DN66" s="309"/>
      <c r="DO66" s="443"/>
      <c r="DP66" s="309"/>
      <c r="DQ66" s="309"/>
      <c r="DR66" s="309"/>
      <c r="DS66" s="309"/>
      <c r="DT66" s="309"/>
      <c r="DU66" s="309"/>
      <c r="DV66" s="309"/>
      <c r="DW66" s="309"/>
      <c r="DX66" s="309"/>
      <c r="DY66" s="309"/>
      <c r="DZ66" s="309"/>
      <c r="EA66" s="309"/>
      <c r="EB66" s="309"/>
      <c r="EC66" s="309"/>
    </row>
    <row r="67" spans="1:133" x14ac:dyDescent="0.25">
      <c r="A67" s="291">
        <f t="shared" si="9"/>
        <v>2014</v>
      </c>
      <c r="B67" s="292" t="str">
        <f t="shared" si="10"/>
        <v>JULIO</v>
      </c>
      <c r="C67" s="292">
        <v>3</v>
      </c>
      <c r="D67" s="292" t="str">
        <f t="shared" ref="D67:D97" si="14">B65&amp;" "&amp;A65&amp;" / "&amp;C65</f>
        <v>JULIO 2014 / 1</v>
      </c>
      <c r="E67" s="345">
        <v>1</v>
      </c>
      <c r="F67" s="312">
        <v>41821</v>
      </c>
      <c r="G67" s="311">
        <v>44157</v>
      </c>
      <c r="H67" s="311" t="s">
        <v>68</v>
      </c>
      <c r="I67" s="313">
        <v>0.72599999999999998</v>
      </c>
      <c r="J67" s="314">
        <v>135</v>
      </c>
      <c r="K67" s="314">
        <v>8.9</v>
      </c>
      <c r="L67" s="314">
        <v>0</v>
      </c>
      <c r="M67" s="315" t="s">
        <v>20</v>
      </c>
      <c r="N67" s="314">
        <v>0.5</v>
      </c>
      <c r="O67" s="314">
        <v>0</v>
      </c>
      <c r="P67" s="314">
        <v>85.3</v>
      </c>
      <c r="Q67" s="314">
        <v>79.099999999999994</v>
      </c>
      <c r="R67" s="314">
        <v>82.2</v>
      </c>
      <c r="S67" s="316" t="s">
        <v>66</v>
      </c>
      <c r="T67" s="316" t="s">
        <v>67</v>
      </c>
      <c r="U67" s="314">
        <v>20768</v>
      </c>
      <c r="V67" s="314">
        <v>128</v>
      </c>
      <c r="W67" s="314">
        <v>186</v>
      </c>
      <c r="X67" s="314">
        <v>291</v>
      </c>
      <c r="Y67" s="314">
        <v>344</v>
      </c>
      <c r="Z67" s="314">
        <v>1</v>
      </c>
      <c r="AA67" s="314">
        <v>29.4</v>
      </c>
      <c r="AB67" s="314">
        <v>0.1</v>
      </c>
      <c r="AC67" s="314">
        <v>1.64</v>
      </c>
      <c r="AD67" s="314">
        <v>9.27</v>
      </c>
      <c r="AE67" s="314">
        <v>0</v>
      </c>
      <c r="AF67" s="427"/>
      <c r="AG67" s="299">
        <v>124</v>
      </c>
      <c r="AH67" s="299">
        <v>7</v>
      </c>
      <c r="AI67" s="299">
        <v>9.5</v>
      </c>
      <c r="AJ67" s="299">
        <v>85</v>
      </c>
      <c r="AK67" s="299">
        <v>140</v>
      </c>
      <c r="AL67" s="299">
        <v>170</v>
      </c>
      <c r="AM67" s="299">
        <v>240</v>
      </c>
      <c r="AN67" s="299">
        <v>365</v>
      </c>
      <c r="AO67" s="299">
        <v>437</v>
      </c>
      <c r="AP67" s="299">
        <v>42</v>
      </c>
      <c r="AQ67" s="299">
        <v>18</v>
      </c>
      <c r="AR67" s="299">
        <v>3</v>
      </c>
      <c r="AS67" s="299">
        <v>2.7</v>
      </c>
      <c r="AT67" s="299">
        <v>0.05</v>
      </c>
      <c r="AU67" s="300"/>
      <c r="AV67" s="311">
        <v>1</v>
      </c>
      <c r="AW67" s="317">
        <v>41821</v>
      </c>
      <c r="AX67" s="311">
        <v>43974</v>
      </c>
      <c r="AY67" s="311" t="s">
        <v>72</v>
      </c>
      <c r="AZ67" s="313">
        <v>0.73580000000000001</v>
      </c>
      <c r="BA67" s="314">
        <v>140.9</v>
      </c>
      <c r="BB67" s="314">
        <v>8.1999999999999993</v>
      </c>
      <c r="BC67" s="314">
        <v>0</v>
      </c>
      <c r="BD67" s="315" t="s">
        <v>20</v>
      </c>
      <c r="BE67" s="314">
        <v>1.6</v>
      </c>
      <c r="BF67" s="314">
        <v>0.01</v>
      </c>
      <c r="BG67" s="314">
        <v>85.5</v>
      </c>
      <c r="BH67" s="314">
        <v>76.5</v>
      </c>
      <c r="BI67" s="314">
        <v>81</v>
      </c>
      <c r="BJ67" s="316" t="s">
        <v>66</v>
      </c>
      <c r="BK67" s="316" t="s">
        <v>67</v>
      </c>
      <c r="BL67" s="314">
        <v>20682</v>
      </c>
      <c r="BM67" s="314">
        <v>133</v>
      </c>
      <c r="BN67" s="314">
        <v>203</v>
      </c>
      <c r="BO67" s="314">
        <v>298</v>
      </c>
      <c r="BP67" s="314">
        <v>361</v>
      </c>
      <c r="BQ67" s="314">
        <v>1</v>
      </c>
      <c r="BR67" s="314">
        <v>32.299999999999997</v>
      </c>
      <c r="BS67" s="314">
        <v>0.9</v>
      </c>
      <c r="BT67" s="314">
        <v>1.73</v>
      </c>
      <c r="BU67" s="314">
        <v>7.6</v>
      </c>
      <c r="BV67" s="314">
        <v>0</v>
      </c>
      <c r="BW67" s="433"/>
      <c r="BX67" s="299">
        <v>124</v>
      </c>
      <c r="BY67" s="299">
        <v>7</v>
      </c>
      <c r="BZ67" s="299">
        <v>9.5</v>
      </c>
      <c r="CA67" s="299">
        <v>85</v>
      </c>
      <c r="CB67" s="299">
        <v>140</v>
      </c>
      <c r="CC67" s="299">
        <v>170</v>
      </c>
      <c r="CD67" s="299">
        <v>240</v>
      </c>
      <c r="CE67" s="299">
        <v>365</v>
      </c>
      <c r="CF67" s="299">
        <v>437</v>
      </c>
      <c r="CG67" s="299">
        <v>42</v>
      </c>
      <c r="CH67" s="299">
        <v>18</v>
      </c>
      <c r="CI67" s="299">
        <v>3</v>
      </c>
      <c r="CJ67" s="299">
        <v>2.7</v>
      </c>
      <c r="CK67" s="299">
        <v>0.05</v>
      </c>
      <c r="CL67" s="329"/>
      <c r="CM67" s="306">
        <v>1</v>
      </c>
      <c r="CN67" s="346">
        <v>41827</v>
      </c>
      <c r="CO67" s="347"/>
      <c r="CP67" s="347"/>
      <c r="CQ67" s="318">
        <v>0.72450000000000003</v>
      </c>
      <c r="CR67" s="319">
        <v>55.1</v>
      </c>
      <c r="CS67" s="336">
        <f>(CR67*(9/5))+32</f>
        <v>131.18</v>
      </c>
      <c r="CT67" s="319">
        <v>8.6</v>
      </c>
      <c r="CU67" s="348">
        <v>1E-3</v>
      </c>
      <c r="CV67" s="319">
        <v>1</v>
      </c>
      <c r="CW67" s="319">
        <v>0.1</v>
      </c>
      <c r="CX67" s="348">
        <v>5.0000000000000001E-3</v>
      </c>
      <c r="CY67" s="319">
        <v>85</v>
      </c>
      <c r="CZ67" s="319">
        <v>78.400000000000006</v>
      </c>
      <c r="DA67" s="319">
        <v>81.7</v>
      </c>
      <c r="DB67" s="306" t="s">
        <v>83</v>
      </c>
      <c r="DC67" s="306" t="s">
        <v>84</v>
      </c>
      <c r="DD67" s="319">
        <v>20802</v>
      </c>
      <c r="DE67" s="319">
        <v>138</v>
      </c>
      <c r="DF67" s="319">
        <v>210</v>
      </c>
      <c r="DG67" s="319">
        <v>321</v>
      </c>
      <c r="DH67" s="319">
        <v>339</v>
      </c>
      <c r="DI67" s="319">
        <v>1</v>
      </c>
      <c r="DJ67" s="319">
        <v>32</v>
      </c>
      <c r="DK67" s="319">
        <v>11</v>
      </c>
      <c r="DL67" s="319">
        <v>2.1</v>
      </c>
      <c r="DM67" s="319">
        <v>16</v>
      </c>
      <c r="DN67" s="319">
        <v>0</v>
      </c>
      <c r="DO67" s="437"/>
      <c r="DP67" s="304">
        <v>124</v>
      </c>
      <c r="DQ67" s="304">
        <v>7</v>
      </c>
      <c r="DR67" s="304">
        <v>9.5</v>
      </c>
      <c r="DS67" s="304">
        <v>85</v>
      </c>
      <c r="DT67" s="304">
        <v>140</v>
      </c>
      <c r="DU67" s="304">
        <v>170</v>
      </c>
      <c r="DV67" s="304">
        <v>240</v>
      </c>
      <c r="DW67" s="304">
        <v>365</v>
      </c>
      <c r="DX67" s="304">
        <v>437</v>
      </c>
      <c r="DY67" s="304"/>
      <c r="DZ67" s="304"/>
      <c r="EA67" s="304"/>
      <c r="EB67" s="304"/>
      <c r="EC67" s="304"/>
    </row>
    <row r="68" spans="1:133" x14ac:dyDescent="0.25">
      <c r="A68" s="302">
        <f t="shared" si="9"/>
        <v>2014</v>
      </c>
      <c r="B68" s="303" t="str">
        <f t="shared" si="10"/>
        <v>JULIO</v>
      </c>
      <c r="C68" s="303">
        <v>4</v>
      </c>
      <c r="D68" s="303" t="str">
        <f t="shared" si="14"/>
        <v>JULIO 2014 / 2</v>
      </c>
      <c r="E68" s="345">
        <v>2</v>
      </c>
      <c r="F68" s="312">
        <v>41823</v>
      </c>
      <c r="G68" s="311">
        <v>44220</v>
      </c>
      <c r="H68" s="311" t="s">
        <v>69</v>
      </c>
      <c r="I68" s="313">
        <v>0.72419999999999995</v>
      </c>
      <c r="J68" s="314">
        <v>134</v>
      </c>
      <c r="K68" s="314">
        <v>8.8000000000000007</v>
      </c>
      <c r="L68" s="314">
        <v>0</v>
      </c>
      <c r="M68" s="315" t="s">
        <v>20</v>
      </c>
      <c r="N68" s="314">
        <v>0.5</v>
      </c>
      <c r="O68" s="314">
        <v>0</v>
      </c>
      <c r="P68" s="314">
        <v>85</v>
      </c>
      <c r="Q68" s="314">
        <v>79.099999999999994</v>
      </c>
      <c r="R68" s="314">
        <v>82.1</v>
      </c>
      <c r="S68" s="316" t="s">
        <v>66</v>
      </c>
      <c r="T68" s="316" t="s">
        <v>67</v>
      </c>
      <c r="U68" s="314">
        <v>20806</v>
      </c>
      <c r="V68" s="314">
        <v>127</v>
      </c>
      <c r="W68" s="314">
        <v>182</v>
      </c>
      <c r="X68" s="314">
        <v>286</v>
      </c>
      <c r="Y68" s="314">
        <v>343</v>
      </c>
      <c r="Z68" s="314">
        <v>1</v>
      </c>
      <c r="AA68" s="314">
        <v>29</v>
      </c>
      <c r="AB68" s="314">
        <v>0.1</v>
      </c>
      <c r="AC68" s="314">
        <v>1.31</v>
      </c>
      <c r="AD68" s="314">
        <v>12.6</v>
      </c>
      <c r="AE68" s="314">
        <v>0</v>
      </c>
      <c r="AF68" s="427"/>
      <c r="AG68" s="299">
        <v>124</v>
      </c>
      <c r="AH68" s="299">
        <v>7</v>
      </c>
      <c r="AI68" s="299">
        <v>9.5</v>
      </c>
      <c r="AJ68" s="299">
        <v>85</v>
      </c>
      <c r="AK68" s="299">
        <v>140</v>
      </c>
      <c r="AL68" s="299">
        <v>170</v>
      </c>
      <c r="AM68" s="299">
        <v>240</v>
      </c>
      <c r="AN68" s="299">
        <v>365</v>
      </c>
      <c r="AO68" s="299">
        <v>437</v>
      </c>
      <c r="AP68" s="299">
        <v>42</v>
      </c>
      <c r="AQ68" s="299">
        <v>18</v>
      </c>
      <c r="AR68" s="299">
        <v>3</v>
      </c>
      <c r="AS68" s="299">
        <v>2.7</v>
      </c>
      <c r="AT68" s="299">
        <v>0.05</v>
      </c>
      <c r="AU68" s="300"/>
      <c r="AV68" s="311">
        <v>2</v>
      </c>
      <c r="AW68" s="317">
        <v>41825</v>
      </c>
      <c r="AX68" s="311">
        <v>44228</v>
      </c>
      <c r="AY68" s="311" t="s">
        <v>72</v>
      </c>
      <c r="AZ68" s="313">
        <v>0.73470000000000002</v>
      </c>
      <c r="BA68" s="314">
        <v>141.80000000000001</v>
      </c>
      <c r="BB68" s="314">
        <v>8.1999999999999993</v>
      </c>
      <c r="BC68" s="314">
        <v>0</v>
      </c>
      <c r="BD68" s="315" t="s">
        <v>20</v>
      </c>
      <c r="BE68" s="314">
        <v>1.6</v>
      </c>
      <c r="BF68" s="314">
        <v>0.01</v>
      </c>
      <c r="BG68" s="314">
        <v>85.3</v>
      </c>
      <c r="BH68" s="314">
        <v>79</v>
      </c>
      <c r="BI68" s="314">
        <v>82.2</v>
      </c>
      <c r="BJ68" s="316" t="s">
        <v>66</v>
      </c>
      <c r="BK68" s="316" t="s">
        <v>67</v>
      </c>
      <c r="BL68" s="314">
        <v>20694</v>
      </c>
      <c r="BM68" s="314">
        <v>133</v>
      </c>
      <c r="BN68" s="314">
        <v>201</v>
      </c>
      <c r="BO68" s="314">
        <v>302</v>
      </c>
      <c r="BP68" s="314">
        <v>358</v>
      </c>
      <c r="BQ68" s="314">
        <v>1</v>
      </c>
      <c r="BR68" s="314">
        <v>31.4</v>
      </c>
      <c r="BS68" s="314">
        <v>0.4</v>
      </c>
      <c r="BT68" s="314">
        <v>1.67</v>
      </c>
      <c r="BU68" s="314">
        <v>8.4</v>
      </c>
      <c r="BV68" s="314">
        <v>0</v>
      </c>
      <c r="BW68" s="433"/>
      <c r="BX68" s="299">
        <v>124</v>
      </c>
      <c r="BY68" s="299">
        <v>7</v>
      </c>
      <c r="BZ68" s="299">
        <v>9.5</v>
      </c>
      <c r="CA68" s="299">
        <v>85</v>
      </c>
      <c r="CB68" s="299">
        <v>140</v>
      </c>
      <c r="CC68" s="299">
        <v>170</v>
      </c>
      <c r="CD68" s="299">
        <v>240</v>
      </c>
      <c r="CE68" s="299">
        <v>365</v>
      </c>
      <c r="CF68" s="299">
        <v>437</v>
      </c>
      <c r="CG68" s="299">
        <v>42</v>
      </c>
      <c r="CH68" s="299">
        <v>18</v>
      </c>
      <c r="CI68" s="299">
        <v>3</v>
      </c>
      <c r="CJ68" s="299">
        <v>2.7</v>
      </c>
      <c r="CK68" s="299">
        <v>0.05</v>
      </c>
      <c r="CL68" s="329"/>
      <c r="CM68" s="305">
        <v>2</v>
      </c>
      <c r="CN68" s="349">
        <v>41834</v>
      </c>
      <c r="CO68" s="305"/>
      <c r="CP68" s="305"/>
      <c r="CQ68" s="313">
        <v>0.72419999999999995</v>
      </c>
      <c r="CR68" s="314">
        <v>55</v>
      </c>
      <c r="CS68" s="341">
        <f>(CR68*(9/5))+32</f>
        <v>131</v>
      </c>
      <c r="CT68" s="314">
        <v>8.8000000000000007</v>
      </c>
      <c r="CU68" s="350">
        <v>1E-3</v>
      </c>
      <c r="CV68" s="314">
        <v>1</v>
      </c>
      <c r="CW68" s="314">
        <v>0.1</v>
      </c>
      <c r="CX68" s="350">
        <v>5.0000000000000001E-3</v>
      </c>
      <c r="CY68" s="314">
        <v>85</v>
      </c>
      <c r="CZ68" s="314">
        <v>78.099999999999994</v>
      </c>
      <c r="DA68" s="314">
        <v>81.599999999999994</v>
      </c>
      <c r="DB68" s="305" t="s">
        <v>83</v>
      </c>
      <c r="DC68" s="305" t="s">
        <v>84</v>
      </c>
      <c r="DD68" s="314">
        <v>20806</v>
      </c>
      <c r="DE68" s="314">
        <v>127</v>
      </c>
      <c r="DF68" s="314">
        <v>180</v>
      </c>
      <c r="DG68" s="314">
        <v>272</v>
      </c>
      <c r="DH68" s="314">
        <v>334</v>
      </c>
      <c r="DI68" s="314">
        <v>1</v>
      </c>
      <c r="DJ68" s="314">
        <v>31</v>
      </c>
      <c r="DK68" s="314">
        <v>10</v>
      </c>
      <c r="DL68" s="314">
        <v>2.2000000000000002</v>
      </c>
      <c r="DM68" s="314">
        <v>15</v>
      </c>
      <c r="DN68" s="314">
        <v>0</v>
      </c>
      <c r="DO68" s="438"/>
      <c r="DP68" s="299">
        <v>124</v>
      </c>
      <c r="DQ68" s="299">
        <v>7</v>
      </c>
      <c r="DR68" s="299">
        <v>9.5</v>
      </c>
      <c r="DS68" s="299">
        <v>85</v>
      </c>
      <c r="DT68" s="299">
        <v>140</v>
      </c>
      <c r="DU68" s="299">
        <v>170</v>
      </c>
      <c r="DV68" s="299">
        <v>240</v>
      </c>
      <c r="DW68" s="299">
        <v>365</v>
      </c>
      <c r="DX68" s="299">
        <v>437</v>
      </c>
      <c r="DY68" s="299"/>
      <c r="DZ68" s="299"/>
      <c r="EA68" s="299"/>
      <c r="EB68" s="299"/>
      <c r="EC68" s="299"/>
    </row>
    <row r="69" spans="1:133" x14ac:dyDescent="0.25">
      <c r="A69" s="291">
        <f t="shared" si="9"/>
        <v>2014</v>
      </c>
      <c r="B69" s="292" t="str">
        <f t="shared" si="10"/>
        <v>JULIO</v>
      </c>
      <c r="C69" s="292">
        <v>5</v>
      </c>
      <c r="D69" s="292" t="str">
        <f t="shared" si="14"/>
        <v>JULIO 2014 / 3</v>
      </c>
      <c r="E69" s="345">
        <v>3</v>
      </c>
      <c r="F69" s="312">
        <v>41826</v>
      </c>
      <c r="G69" s="311">
        <v>44272</v>
      </c>
      <c r="H69" s="311" t="s">
        <v>68</v>
      </c>
      <c r="I69" s="313">
        <v>0.7268</v>
      </c>
      <c r="J69" s="314">
        <v>139</v>
      </c>
      <c r="K69" s="314">
        <v>8</v>
      </c>
      <c r="L69" s="314">
        <v>0</v>
      </c>
      <c r="M69" s="315" t="s">
        <v>20</v>
      </c>
      <c r="N69" s="314">
        <v>0.5</v>
      </c>
      <c r="O69" s="314">
        <v>0</v>
      </c>
      <c r="P69" s="314">
        <v>85</v>
      </c>
      <c r="Q69" s="314">
        <v>79.099999999999994</v>
      </c>
      <c r="R69" s="314">
        <v>82.1</v>
      </c>
      <c r="S69" s="316" t="s">
        <v>66</v>
      </c>
      <c r="T69" s="316" t="s">
        <v>67</v>
      </c>
      <c r="U69" s="314">
        <v>20778</v>
      </c>
      <c r="V69" s="314">
        <v>128</v>
      </c>
      <c r="W69" s="314">
        <v>186</v>
      </c>
      <c r="X69" s="314">
        <v>288</v>
      </c>
      <c r="Y69" s="314">
        <v>347</v>
      </c>
      <c r="Z69" s="314">
        <v>1</v>
      </c>
      <c r="AA69" s="314">
        <v>29.4</v>
      </c>
      <c r="AB69" s="314">
        <v>0.1</v>
      </c>
      <c r="AC69" s="314">
        <v>1.41</v>
      </c>
      <c r="AD69" s="314">
        <v>12.1</v>
      </c>
      <c r="AE69" s="314">
        <v>0</v>
      </c>
      <c r="AF69" s="427"/>
      <c r="AG69" s="299">
        <v>124</v>
      </c>
      <c r="AH69" s="299">
        <v>7</v>
      </c>
      <c r="AI69" s="299">
        <v>9.5</v>
      </c>
      <c r="AJ69" s="299">
        <v>85</v>
      </c>
      <c r="AK69" s="299">
        <v>140</v>
      </c>
      <c r="AL69" s="299">
        <v>170</v>
      </c>
      <c r="AM69" s="299">
        <v>240</v>
      </c>
      <c r="AN69" s="299">
        <v>365</v>
      </c>
      <c r="AO69" s="299">
        <v>437</v>
      </c>
      <c r="AP69" s="299">
        <v>42</v>
      </c>
      <c r="AQ69" s="299">
        <v>18</v>
      </c>
      <c r="AR69" s="299">
        <v>3</v>
      </c>
      <c r="AS69" s="299">
        <v>2.7</v>
      </c>
      <c r="AT69" s="299">
        <v>0.05</v>
      </c>
      <c r="AU69" s="300"/>
      <c r="AV69" s="311">
        <v>3</v>
      </c>
      <c r="AW69" s="317">
        <v>41828</v>
      </c>
      <c r="AX69" s="311">
        <v>44298</v>
      </c>
      <c r="AY69" s="311" t="s">
        <v>74</v>
      </c>
      <c r="AZ69" s="313">
        <v>0.73509999999999998</v>
      </c>
      <c r="BA69" s="314">
        <v>141.80000000000001</v>
      </c>
      <c r="BB69" s="314">
        <v>8.1999999999999993</v>
      </c>
      <c r="BC69" s="314">
        <v>0</v>
      </c>
      <c r="BD69" s="315" t="s">
        <v>20</v>
      </c>
      <c r="BE69" s="314">
        <v>1.6</v>
      </c>
      <c r="BF69" s="314">
        <v>0.01</v>
      </c>
      <c r="BG69" s="314">
        <v>85.4</v>
      </c>
      <c r="BH69" s="314">
        <v>78.900000000000006</v>
      </c>
      <c r="BI69" s="314">
        <v>82.2</v>
      </c>
      <c r="BJ69" s="316" t="s">
        <v>66</v>
      </c>
      <c r="BK69" s="316" t="s">
        <v>67</v>
      </c>
      <c r="BL69" s="314">
        <v>20690</v>
      </c>
      <c r="BM69" s="314">
        <v>133</v>
      </c>
      <c r="BN69" s="314">
        <v>201</v>
      </c>
      <c r="BO69" s="314">
        <v>302</v>
      </c>
      <c r="BP69" s="314">
        <v>356</v>
      </c>
      <c r="BQ69" s="314">
        <v>1</v>
      </c>
      <c r="BR69" s="314">
        <v>32.4</v>
      </c>
      <c r="BS69" s="314">
        <v>0.3</v>
      </c>
      <c r="BT69" s="314">
        <v>1.77</v>
      </c>
      <c r="BU69" s="314">
        <v>11.5</v>
      </c>
      <c r="BV69" s="314">
        <v>0</v>
      </c>
      <c r="BW69" s="433"/>
      <c r="BX69" s="299">
        <v>124</v>
      </c>
      <c r="BY69" s="299">
        <v>7</v>
      </c>
      <c r="BZ69" s="299">
        <v>9.5</v>
      </c>
      <c r="CA69" s="299">
        <v>85</v>
      </c>
      <c r="CB69" s="299">
        <v>140</v>
      </c>
      <c r="CC69" s="299">
        <v>170</v>
      </c>
      <c r="CD69" s="299">
        <v>240</v>
      </c>
      <c r="CE69" s="299">
        <v>365</v>
      </c>
      <c r="CF69" s="299">
        <v>437</v>
      </c>
      <c r="CG69" s="299">
        <v>42</v>
      </c>
      <c r="CH69" s="299">
        <v>18</v>
      </c>
      <c r="CI69" s="299">
        <v>3</v>
      </c>
      <c r="CJ69" s="299">
        <v>2.7</v>
      </c>
      <c r="CK69" s="299">
        <v>0.05</v>
      </c>
      <c r="CL69" s="329"/>
      <c r="CM69" s="306">
        <v>3</v>
      </c>
      <c r="CN69" s="346">
        <v>41841</v>
      </c>
      <c r="CO69" s="306"/>
      <c r="CP69" s="306"/>
      <c r="CQ69" s="318">
        <v>0.72450000000000003</v>
      </c>
      <c r="CR69" s="319">
        <v>53</v>
      </c>
      <c r="CS69" s="336">
        <f>(CR69*(9/5))+32</f>
        <v>127.4</v>
      </c>
      <c r="CT69" s="319">
        <v>8.6</v>
      </c>
      <c r="CU69" s="348">
        <v>1E-3</v>
      </c>
      <c r="CV69" s="319">
        <v>1</v>
      </c>
      <c r="CW69" s="319">
        <v>0.1</v>
      </c>
      <c r="CX69" s="348">
        <v>5.0000000000000001E-3</v>
      </c>
      <c r="CY69" s="319">
        <v>85</v>
      </c>
      <c r="CZ69" s="319">
        <v>78</v>
      </c>
      <c r="DA69" s="319">
        <v>81.5</v>
      </c>
      <c r="DB69" s="306" t="s">
        <v>83</v>
      </c>
      <c r="DC69" s="306" t="s">
        <v>84</v>
      </c>
      <c r="DD69" s="319">
        <v>20802</v>
      </c>
      <c r="DE69" s="319">
        <v>130</v>
      </c>
      <c r="DF69" s="319">
        <v>188</v>
      </c>
      <c r="DG69" s="319">
        <v>280</v>
      </c>
      <c r="DH69" s="319">
        <v>339</v>
      </c>
      <c r="DI69" s="319">
        <v>1</v>
      </c>
      <c r="DJ69" s="319">
        <v>32</v>
      </c>
      <c r="DK69" s="319">
        <v>9</v>
      </c>
      <c r="DL69" s="319">
        <v>2.1</v>
      </c>
      <c r="DM69" s="319">
        <v>16</v>
      </c>
      <c r="DN69" s="319">
        <v>0</v>
      </c>
      <c r="DO69" s="437"/>
      <c r="DP69" s="304">
        <v>124</v>
      </c>
      <c r="DQ69" s="304">
        <v>7</v>
      </c>
      <c r="DR69" s="304">
        <v>9.5</v>
      </c>
      <c r="DS69" s="304">
        <v>85</v>
      </c>
      <c r="DT69" s="304">
        <v>140</v>
      </c>
      <c r="DU69" s="304">
        <v>170</v>
      </c>
      <c r="DV69" s="304">
        <v>240</v>
      </c>
      <c r="DW69" s="304">
        <v>365</v>
      </c>
      <c r="DX69" s="304">
        <v>437</v>
      </c>
      <c r="DY69" s="304"/>
      <c r="DZ69" s="304"/>
      <c r="EA69" s="304"/>
      <c r="EB69" s="304"/>
      <c r="EC69" s="304"/>
    </row>
    <row r="70" spans="1:133" x14ac:dyDescent="0.25">
      <c r="A70" s="302">
        <f t="shared" si="9"/>
        <v>2014</v>
      </c>
      <c r="B70" s="303" t="str">
        <f t="shared" si="10"/>
        <v>JULIO</v>
      </c>
      <c r="C70" s="303">
        <v>6</v>
      </c>
      <c r="D70" s="303" t="str">
        <f t="shared" si="14"/>
        <v>JULIO 2014 / 4</v>
      </c>
      <c r="E70" s="345">
        <v>4</v>
      </c>
      <c r="F70" s="312">
        <v>41829</v>
      </c>
      <c r="G70" s="311">
        <v>44329</v>
      </c>
      <c r="H70" s="311" t="s">
        <v>69</v>
      </c>
      <c r="I70" s="313">
        <v>0.72829999999999995</v>
      </c>
      <c r="J70" s="314">
        <v>137</v>
      </c>
      <c r="K70" s="314">
        <v>8.5</v>
      </c>
      <c r="L70" s="314">
        <v>0</v>
      </c>
      <c r="M70" s="315" t="s">
        <v>20</v>
      </c>
      <c r="N70" s="314">
        <v>0.5</v>
      </c>
      <c r="O70" s="314">
        <v>0</v>
      </c>
      <c r="P70" s="314">
        <v>85.2</v>
      </c>
      <c r="Q70" s="314">
        <v>79.099999999999994</v>
      </c>
      <c r="R70" s="314">
        <v>82.2</v>
      </c>
      <c r="S70" s="316" t="s">
        <v>66</v>
      </c>
      <c r="T70" s="316" t="s">
        <v>67</v>
      </c>
      <c r="U70" s="314">
        <v>20762</v>
      </c>
      <c r="V70" s="314">
        <v>128</v>
      </c>
      <c r="W70" s="314">
        <v>186</v>
      </c>
      <c r="X70" s="314">
        <v>287</v>
      </c>
      <c r="Y70" s="314">
        <v>346</v>
      </c>
      <c r="Z70" s="314">
        <v>1</v>
      </c>
      <c r="AA70" s="314">
        <v>29.4</v>
      </c>
      <c r="AB70" s="314">
        <v>0.1</v>
      </c>
      <c r="AC70" s="314">
        <v>1.6</v>
      </c>
      <c r="AD70" s="314">
        <v>10.199999999999999</v>
      </c>
      <c r="AE70" s="314">
        <v>0</v>
      </c>
      <c r="AF70" s="427"/>
      <c r="AG70" s="299">
        <v>124</v>
      </c>
      <c r="AH70" s="299">
        <v>7</v>
      </c>
      <c r="AI70" s="299">
        <v>9.5</v>
      </c>
      <c r="AJ70" s="299">
        <v>85</v>
      </c>
      <c r="AK70" s="299">
        <v>140</v>
      </c>
      <c r="AL70" s="299">
        <v>170</v>
      </c>
      <c r="AM70" s="299">
        <v>240</v>
      </c>
      <c r="AN70" s="299">
        <v>365</v>
      </c>
      <c r="AO70" s="299">
        <v>437</v>
      </c>
      <c r="AP70" s="299">
        <v>42</v>
      </c>
      <c r="AQ70" s="299">
        <v>18</v>
      </c>
      <c r="AR70" s="299">
        <v>3</v>
      </c>
      <c r="AS70" s="299">
        <v>2.7</v>
      </c>
      <c r="AT70" s="299">
        <v>0.05</v>
      </c>
      <c r="AU70" s="300"/>
      <c r="AV70" s="311">
        <v>4</v>
      </c>
      <c r="AW70" s="317">
        <v>41831</v>
      </c>
      <c r="AX70" s="311">
        <v>44366</v>
      </c>
      <c r="AY70" s="311" t="s">
        <v>72</v>
      </c>
      <c r="AZ70" s="313">
        <v>0.73580000000000001</v>
      </c>
      <c r="BA70" s="314">
        <v>142</v>
      </c>
      <c r="BB70" s="314">
        <v>8</v>
      </c>
      <c r="BC70" s="314">
        <v>0</v>
      </c>
      <c r="BD70" s="315" t="s">
        <v>20</v>
      </c>
      <c r="BE70" s="314">
        <v>1.6</v>
      </c>
      <c r="BF70" s="314">
        <v>0.01</v>
      </c>
      <c r="BG70" s="314">
        <v>85.5</v>
      </c>
      <c r="BH70" s="314">
        <v>76.400000000000006</v>
      </c>
      <c r="BI70" s="314">
        <v>81</v>
      </c>
      <c r="BJ70" s="316" t="s">
        <v>66</v>
      </c>
      <c r="BK70" s="316" t="s">
        <v>67</v>
      </c>
      <c r="BL70" s="314">
        <v>20682</v>
      </c>
      <c r="BM70" s="314">
        <v>135</v>
      </c>
      <c r="BN70" s="314">
        <v>203</v>
      </c>
      <c r="BO70" s="314">
        <v>300</v>
      </c>
      <c r="BP70" s="314">
        <v>358</v>
      </c>
      <c r="BQ70" s="314">
        <v>1</v>
      </c>
      <c r="BR70" s="314">
        <v>32.200000000000003</v>
      </c>
      <c r="BS70" s="314">
        <v>0.2</v>
      </c>
      <c r="BT70" s="314">
        <v>1.69</v>
      </c>
      <c r="BU70" s="314">
        <v>9.5</v>
      </c>
      <c r="BV70" s="314">
        <v>0</v>
      </c>
      <c r="BW70" s="433"/>
      <c r="BX70" s="299">
        <v>124</v>
      </c>
      <c r="BY70" s="299">
        <v>7</v>
      </c>
      <c r="BZ70" s="299">
        <v>9.5</v>
      </c>
      <c r="CA70" s="299">
        <v>85</v>
      </c>
      <c r="CB70" s="299">
        <v>140</v>
      </c>
      <c r="CC70" s="299">
        <v>170</v>
      </c>
      <c r="CD70" s="299">
        <v>240</v>
      </c>
      <c r="CE70" s="299">
        <v>365</v>
      </c>
      <c r="CF70" s="299">
        <v>437</v>
      </c>
      <c r="CG70" s="299">
        <v>42</v>
      </c>
      <c r="CH70" s="299">
        <v>18</v>
      </c>
      <c r="CI70" s="299">
        <v>3</v>
      </c>
      <c r="CJ70" s="299">
        <v>2.7</v>
      </c>
      <c r="CK70" s="299">
        <v>0.05</v>
      </c>
      <c r="CL70" s="329"/>
      <c r="CM70" s="305">
        <v>4</v>
      </c>
      <c r="CN70" s="349">
        <v>41848</v>
      </c>
      <c r="CO70" s="305"/>
      <c r="CP70" s="305"/>
      <c r="CQ70" s="313">
        <v>0.72599999999999998</v>
      </c>
      <c r="CR70" s="314">
        <v>52</v>
      </c>
      <c r="CS70" s="341">
        <f>(CR70*(9/5))+32</f>
        <v>125.60000000000001</v>
      </c>
      <c r="CT70" s="314">
        <v>9</v>
      </c>
      <c r="CU70" s="350">
        <v>1E-3</v>
      </c>
      <c r="CV70" s="314">
        <v>1</v>
      </c>
      <c r="CW70" s="314">
        <v>0.1</v>
      </c>
      <c r="CX70" s="350">
        <v>5.0000000000000001E-3</v>
      </c>
      <c r="CY70" s="314">
        <v>85</v>
      </c>
      <c r="CZ70" s="314">
        <v>78.3</v>
      </c>
      <c r="DA70" s="314">
        <v>81.7</v>
      </c>
      <c r="DB70" s="305" t="s">
        <v>83</v>
      </c>
      <c r="DC70" s="305" t="s">
        <v>84</v>
      </c>
      <c r="DD70" s="314">
        <v>20786</v>
      </c>
      <c r="DE70" s="314">
        <v>130</v>
      </c>
      <c r="DF70" s="314">
        <v>190</v>
      </c>
      <c r="DG70" s="314">
        <v>280</v>
      </c>
      <c r="DH70" s="314">
        <v>340</v>
      </c>
      <c r="DI70" s="314">
        <v>1</v>
      </c>
      <c r="DJ70" s="314">
        <v>34</v>
      </c>
      <c r="DK70" s="314">
        <v>8</v>
      </c>
      <c r="DL70" s="314">
        <v>2</v>
      </c>
      <c r="DM70" s="314">
        <v>15</v>
      </c>
      <c r="DN70" s="314">
        <v>0</v>
      </c>
      <c r="DO70" s="438"/>
      <c r="DP70" s="299">
        <v>124</v>
      </c>
      <c r="DQ70" s="299">
        <v>7</v>
      </c>
      <c r="DR70" s="299">
        <v>9.5</v>
      </c>
      <c r="DS70" s="299">
        <v>85</v>
      </c>
      <c r="DT70" s="299">
        <v>140</v>
      </c>
      <c r="DU70" s="299">
        <v>170</v>
      </c>
      <c r="DV70" s="299">
        <v>240</v>
      </c>
      <c r="DW70" s="299">
        <v>365</v>
      </c>
      <c r="DX70" s="299">
        <v>437</v>
      </c>
      <c r="DY70" s="299"/>
      <c r="DZ70" s="299"/>
      <c r="EA70" s="299"/>
      <c r="EB70" s="299"/>
      <c r="EC70" s="299"/>
    </row>
    <row r="71" spans="1:133" x14ac:dyDescent="0.25">
      <c r="A71" s="291">
        <f t="shared" si="9"/>
        <v>2014</v>
      </c>
      <c r="B71" s="292" t="str">
        <f t="shared" si="10"/>
        <v>JULIO</v>
      </c>
      <c r="C71" s="292">
        <v>7</v>
      </c>
      <c r="D71" s="292" t="str">
        <f t="shared" si="14"/>
        <v>JULIO 2014 / 5</v>
      </c>
      <c r="E71" s="345">
        <v>5</v>
      </c>
      <c r="F71" s="312">
        <v>41829</v>
      </c>
      <c r="G71" s="311">
        <v>44358</v>
      </c>
      <c r="H71" s="311" t="s">
        <v>68</v>
      </c>
      <c r="I71" s="313">
        <v>0.7268</v>
      </c>
      <c r="J71" s="314">
        <v>137</v>
      </c>
      <c r="K71" s="314">
        <v>8.4</v>
      </c>
      <c r="L71" s="314">
        <v>0</v>
      </c>
      <c r="M71" s="315" t="s">
        <v>20</v>
      </c>
      <c r="N71" s="314">
        <v>0.5</v>
      </c>
      <c r="O71" s="314">
        <v>0</v>
      </c>
      <c r="P71" s="314">
        <v>85.2</v>
      </c>
      <c r="Q71" s="314">
        <v>79.2</v>
      </c>
      <c r="R71" s="314">
        <v>82.2</v>
      </c>
      <c r="S71" s="316" t="s">
        <v>66</v>
      </c>
      <c r="T71" s="316" t="s">
        <v>67</v>
      </c>
      <c r="U71" s="314">
        <v>20778</v>
      </c>
      <c r="V71" s="314">
        <v>128</v>
      </c>
      <c r="W71" s="314">
        <v>184</v>
      </c>
      <c r="X71" s="314">
        <v>284</v>
      </c>
      <c r="Y71" s="314">
        <v>350</v>
      </c>
      <c r="Z71" s="314">
        <v>1</v>
      </c>
      <c r="AA71" s="314">
        <v>29.4</v>
      </c>
      <c r="AB71" s="314">
        <v>0.1</v>
      </c>
      <c r="AC71" s="314">
        <v>1.66</v>
      </c>
      <c r="AD71" s="314">
        <v>12</v>
      </c>
      <c r="AE71" s="314">
        <v>0</v>
      </c>
      <c r="AF71" s="427"/>
      <c r="AG71" s="299">
        <v>124</v>
      </c>
      <c r="AH71" s="299">
        <v>7</v>
      </c>
      <c r="AI71" s="299">
        <v>9.5</v>
      </c>
      <c r="AJ71" s="299">
        <v>85</v>
      </c>
      <c r="AK71" s="299">
        <v>140</v>
      </c>
      <c r="AL71" s="299">
        <v>170</v>
      </c>
      <c r="AM71" s="299">
        <v>240</v>
      </c>
      <c r="AN71" s="299">
        <v>365</v>
      </c>
      <c r="AO71" s="299">
        <v>437</v>
      </c>
      <c r="AP71" s="299">
        <v>42</v>
      </c>
      <c r="AQ71" s="299">
        <v>18</v>
      </c>
      <c r="AR71" s="299">
        <v>3</v>
      </c>
      <c r="AS71" s="299">
        <v>2.7</v>
      </c>
      <c r="AT71" s="299">
        <v>0.05</v>
      </c>
      <c r="AU71" s="300"/>
      <c r="AV71" s="311">
        <v>5</v>
      </c>
      <c r="AW71" s="317">
        <v>41835</v>
      </c>
      <c r="AX71" s="311">
        <v>44438</v>
      </c>
      <c r="AY71" s="311" t="s">
        <v>74</v>
      </c>
      <c r="AZ71" s="313">
        <v>0.73509999999999998</v>
      </c>
      <c r="BA71" s="314">
        <v>140.6</v>
      </c>
      <c r="BB71" s="314">
        <v>8.1999999999999993</v>
      </c>
      <c r="BC71" s="314">
        <v>0</v>
      </c>
      <c r="BD71" s="315" t="s">
        <v>20</v>
      </c>
      <c r="BE71" s="314">
        <v>1.6</v>
      </c>
      <c r="BF71" s="314">
        <v>0.01</v>
      </c>
      <c r="BG71" s="314">
        <v>85.3</v>
      </c>
      <c r="BH71" s="314">
        <v>77.099999999999994</v>
      </c>
      <c r="BI71" s="314">
        <v>81.2</v>
      </c>
      <c r="BJ71" s="316" t="s">
        <v>66</v>
      </c>
      <c r="BK71" s="316" t="s">
        <v>67</v>
      </c>
      <c r="BL71" s="314">
        <v>20690</v>
      </c>
      <c r="BM71" s="314">
        <v>129</v>
      </c>
      <c r="BN71" s="314">
        <v>199</v>
      </c>
      <c r="BO71" s="314">
        <v>298</v>
      </c>
      <c r="BP71" s="314">
        <v>356</v>
      </c>
      <c r="BQ71" s="314">
        <v>1</v>
      </c>
      <c r="BR71" s="314">
        <v>32</v>
      </c>
      <c r="BS71" s="314">
        <v>0.2</v>
      </c>
      <c r="BT71" s="314">
        <v>1.62</v>
      </c>
      <c r="BU71" s="314">
        <v>8.9</v>
      </c>
      <c r="BV71" s="314">
        <v>0</v>
      </c>
      <c r="BW71" s="433"/>
      <c r="BX71" s="299">
        <v>124</v>
      </c>
      <c r="BY71" s="299">
        <v>7</v>
      </c>
      <c r="BZ71" s="299">
        <v>9.5</v>
      </c>
      <c r="CA71" s="299">
        <v>85</v>
      </c>
      <c r="CB71" s="299">
        <v>140</v>
      </c>
      <c r="CC71" s="299">
        <v>170</v>
      </c>
      <c r="CD71" s="299">
        <v>240</v>
      </c>
      <c r="CE71" s="299">
        <v>365</v>
      </c>
      <c r="CF71" s="299">
        <v>437</v>
      </c>
      <c r="CG71" s="299">
        <v>42</v>
      </c>
      <c r="CH71" s="299">
        <v>18</v>
      </c>
      <c r="CI71" s="299">
        <v>3</v>
      </c>
      <c r="CJ71" s="299">
        <v>2.7</v>
      </c>
      <c r="CK71" s="299">
        <v>0.05</v>
      </c>
      <c r="CL71" s="329"/>
      <c r="CM71" s="306"/>
      <c r="CN71" s="306"/>
      <c r="CO71" s="306"/>
      <c r="CP71" s="306"/>
      <c r="CQ71" s="306"/>
      <c r="CR71" s="306"/>
      <c r="CS71" s="306"/>
      <c r="CT71" s="306"/>
      <c r="CU71" s="306"/>
      <c r="CV71" s="306"/>
      <c r="CW71" s="306"/>
      <c r="CX71" s="306"/>
      <c r="CY71" s="306"/>
      <c r="CZ71" s="306"/>
      <c r="DA71" s="306"/>
      <c r="DB71" s="306"/>
      <c r="DC71" s="306"/>
      <c r="DD71" s="306"/>
      <c r="DE71" s="306"/>
      <c r="DF71" s="306"/>
      <c r="DG71" s="306"/>
      <c r="DH71" s="306"/>
      <c r="DI71" s="306"/>
      <c r="DJ71" s="306"/>
      <c r="DK71" s="306"/>
      <c r="DL71" s="306"/>
      <c r="DM71" s="306"/>
      <c r="DN71" s="306"/>
      <c r="DO71" s="439"/>
      <c r="DP71" s="306"/>
      <c r="DQ71" s="306"/>
      <c r="DR71" s="306"/>
      <c r="DS71" s="306"/>
      <c r="DT71" s="306"/>
      <c r="DU71" s="306"/>
      <c r="DV71" s="306"/>
      <c r="DW71" s="306"/>
      <c r="DX71" s="306"/>
      <c r="DY71" s="306"/>
      <c r="DZ71" s="306"/>
      <c r="EA71" s="306"/>
      <c r="EB71" s="306"/>
      <c r="EC71" s="306"/>
    </row>
    <row r="72" spans="1:133" x14ac:dyDescent="0.25">
      <c r="A72" s="302">
        <f t="shared" si="9"/>
        <v>2014</v>
      </c>
      <c r="B72" s="303" t="str">
        <f t="shared" si="10"/>
        <v>JULIO</v>
      </c>
      <c r="C72" s="303">
        <v>8</v>
      </c>
      <c r="D72" s="303" t="str">
        <f t="shared" si="14"/>
        <v>JULIO 2014 / 6</v>
      </c>
      <c r="E72" s="345">
        <v>6</v>
      </c>
      <c r="F72" s="312">
        <v>41831</v>
      </c>
      <c r="G72" s="311">
        <v>44405</v>
      </c>
      <c r="H72" s="311" t="s">
        <v>69</v>
      </c>
      <c r="I72" s="313">
        <v>0.72599999999999998</v>
      </c>
      <c r="J72" s="314">
        <v>135</v>
      </c>
      <c r="K72" s="314">
        <v>8.9</v>
      </c>
      <c r="L72" s="314">
        <v>0</v>
      </c>
      <c r="M72" s="315" t="s">
        <v>20</v>
      </c>
      <c r="N72" s="314">
        <v>0.5</v>
      </c>
      <c r="O72" s="314">
        <v>0</v>
      </c>
      <c r="P72" s="314">
        <v>85.2</v>
      </c>
      <c r="Q72" s="314">
        <v>79.2</v>
      </c>
      <c r="R72" s="314">
        <v>82.2</v>
      </c>
      <c r="S72" s="316" t="s">
        <v>66</v>
      </c>
      <c r="T72" s="316" t="s">
        <v>67</v>
      </c>
      <c r="U72" s="314">
        <v>20768</v>
      </c>
      <c r="V72" s="314">
        <v>127</v>
      </c>
      <c r="W72" s="314">
        <v>186</v>
      </c>
      <c r="X72" s="314">
        <v>285</v>
      </c>
      <c r="Y72" s="314">
        <v>340</v>
      </c>
      <c r="Z72" s="314">
        <v>1</v>
      </c>
      <c r="AA72" s="314">
        <v>28.6</v>
      </c>
      <c r="AB72" s="314">
        <v>0.1</v>
      </c>
      <c r="AC72" s="314">
        <v>1.64</v>
      </c>
      <c r="AD72" s="314">
        <v>14.7</v>
      </c>
      <c r="AE72" s="314">
        <v>0</v>
      </c>
      <c r="AF72" s="427"/>
      <c r="AG72" s="299">
        <v>124</v>
      </c>
      <c r="AH72" s="299">
        <v>7</v>
      </c>
      <c r="AI72" s="299">
        <v>9.5</v>
      </c>
      <c r="AJ72" s="299">
        <v>85</v>
      </c>
      <c r="AK72" s="299">
        <v>140</v>
      </c>
      <c r="AL72" s="299">
        <v>170</v>
      </c>
      <c r="AM72" s="299">
        <v>240</v>
      </c>
      <c r="AN72" s="299">
        <v>365</v>
      </c>
      <c r="AO72" s="299">
        <v>437</v>
      </c>
      <c r="AP72" s="299">
        <v>42</v>
      </c>
      <c r="AQ72" s="299">
        <v>18</v>
      </c>
      <c r="AR72" s="299">
        <v>3</v>
      </c>
      <c r="AS72" s="299">
        <v>2.7</v>
      </c>
      <c r="AT72" s="299">
        <v>0.05</v>
      </c>
      <c r="AU72" s="300"/>
      <c r="AV72" s="311">
        <v>6</v>
      </c>
      <c r="AW72" s="317">
        <v>41836</v>
      </c>
      <c r="AX72" s="311">
        <v>44467</v>
      </c>
      <c r="AY72" s="311" t="s">
        <v>71</v>
      </c>
      <c r="AZ72" s="313">
        <v>0.73319999999999996</v>
      </c>
      <c r="BA72" s="314">
        <v>140.69999999999999</v>
      </c>
      <c r="BB72" s="314">
        <v>8.1999999999999993</v>
      </c>
      <c r="BC72" s="314">
        <v>0</v>
      </c>
      <c r="BD72" s="315" t="s">
        <v>20</v>
      </c>
      <c r="BE72" s="314">
        <v>1.6</v>
      </c>
      <c r="BF72" s="314">
        <v>0.01</v>
      </c>
      <c r="BG72" s="314">
        <v>85</v>
      </c>
      <c r="BH72" s="314">
        <v>76</v>
      </c>
      <c r="BI72" s="314">
        <v>80.5</v>
      </c>
      <c r="BJ72" s="316" t="s">
        <v>66</v>
      </c>
      <c r="BK72" s="316" t="s">
        <v>67</v>
      </c>
      <c r="BL72" s="314">
        <v>20710</v>
      </c>
      <c r="BM72" s="314">
        <v>135</v>
      </c>
      <c r="BN72" s="314">
        <v>201</v>
      </c>
      <c r="BO72" s="314">
        <v>297</v>
      </c>
      <c r="BP72" s="314">
        <v>358</v>
      </c>
      <c r="BQ72" s="314">
        <v>1</v>
      </c>
      <c r="BR72" s="314">
        <v>31.1</v>
      </c>
      <c r="BS72" s="314">
        <v>0.5</v>
      </c>
      <c r="BT72" s="314">
        <v>1.61</v>
      </c>
      <c r="BU72" s="314">
        <v>11.6</v>
      </c>
      <c r="BV72" s="314">
        <v>0</v>
      </c>
      <c r="BW72" s="433"/>
      <c r="BX72" s="299">
        <v>124</v>
      </c>
      <c r="BY72" s="299">
        <v>7</v>
      </c>
      <c r="BZ72" s="299">
        <v>9.5</v>
      </c>
      <c r="CA72" s="299">
        <v>85</v>
      </c>
      <c r="CB72" s="299">
        <v>140</v>
      </c>
      <c r="CC72" s="299">
        <v>170</v>
      </c>
      <c r="CD72" s="299">
        <v>240</v>
      </c>
      <c r="CE72" s="299">
        <v>365</v>
      </c>
      <c r="CF72" s="299">
        <v>437</v>
      </c>
      <c r="CG72" s="299">
        <v>42</v>
      </c>
      <c r="CH72" s="299">
        <v>18</v>
      </c>
      <c r="CI72" s="299">
        <v>3</v>
      </c>
      <c r="CJ72" s="299">
        <v>2.7</v>
      </c>
      <c r="CK72" s="299">
        <v>0.05</v>
      </c>
      <c r="CL72" s="329"/>
      <c r="CM72" s="305"/>
      <c r="CN72" s="305"/>
      <c r="CO72" s="305"/>
      <c r="CP72" s="305"/>
      <c r="CQ72" s="305"/>
      <c r="CR72" s="305"/>
      <c r="CS72" s="305"/>
      <c r="CT72" s="305"/>
      <c r="CU72" s="305"/>
      <c r="CV72" s="305"/>
      <c r="CW72" s="305"/>
      <c r="CX72" s="305"/>
      <c r="CY72" s="305"/>
      <c r="CZ72" s="305"/>
      <c r="DA72" s="305"/>
      <c r="DB72" s="305"/>
      <c r="DC72" s="305"/>
      <c r="DD72" s="305"/>
      <c r="DE72" s="305"/>
      <c r="DF72" s="305"/>
      <c r="DG72" s="305"/>
      <c r="DH72" s="305"/>
      <c r="DI72" s="305"/>
      <c r="DJ72" s="305"/>
      <c r="DK72" s="305"/>
      <c r="DL72" s="305"/>
      <c r="DM72" s="305"/>
      <c r="DN72" s="305"/>
      <c r="DO72" s="440"/>
      <c r="DP72" s="305"/>
      <c r="DQ72" s="305"/>
      <c r="DR72" s="305"/>
      <c r="DS72" s="305"/>
      <c r="DT72" s="305"/>
      <c r="DU72" s="305"/>
      <c r="DV72" s="305"/>
      <c r="DW72" s="305"/>
      <c r="DX72" s="305"/>
      <c r="DY72" s="305"/>
      <c r="DZ72" s="305"/>
      <c r="EA72" s="305"/>
      <c r="EB72" s="305"/>
      <c r="EC72" s="305"/>
    </row>
    <row r="73" spans="1:133" x14ac:dyDescent="0.25">
      <c r="A73" s="291">
        <f t="shared" si="9"/>
        <v>2014</v>
      </c>
      <c r="B73" s="292" t="str">
        <f t="shared" si="10"/>
        <v>JULIO</v>
      </c>
      <c r="C73" s="292">
        <v>9</v>
      </c>
      <c r="D73" s="292" t="str">
        <f t="shared" si="14"/>
        <v>JULIO 2014 / 7</v>
      </c>
      <c r="E73" s="345">
        <v>7</v>
      </c>
      <c r="F73" s="312">
        <v>41833</v>
      </c>
      <c r="G73" s="311">
        <v>44433</v>
      </c>
      <c r="H73" s="311" t="s">
        <v>68</v>
      </c>
      <c r="I73" s="313">
        <v>0.72560000000000002</v>
      </c>
      <c r="J73" s="314">
        <v>133</v>
      </c>
      <c r="K73" s="314">
        <v>9</v>
      </c>
      <c r="L73" s="314">
        <v>0</v>
      </c>
      <c r="M73" s="315" t="s">
        <v>20</v>
      </c>
      <c r="N73" s="314">
        <v>0.5</v>
      </c>
      <c r="O73" s="314">
        <v>0</v>
      </c>
      <c r="P73" s="314">
        <v>85.2</v>
      </c>
      <c r="Q73" s="314">
        <v>79.2</v>
      </c>
      <c r="R73" s="314">
        <v>82.2</v>
      </c>
      <c r="S73" s="316" t="s">
        <v>66</v>
      </c>
      <c r="T73" s="316" t="s">
        <v>67</v>
      </c>
      <c r="U73" s="314">
        <v>20790</v>
      </c>
      <c r="V73" s="314">
        <v>126</v>
      </c>
      <c r="W73" s="314">
        <v>181</v>
      </c>
      <c r="X73" s="314">
        <v>277</v>
      </c>
      <c r="Y73" s="314">
        <v>341</v>
      </c>
      <c r="Z73" s="314">
        <v>1</v>
      </c>
      <c r="AA73" s="314">
        <v>29</v>
      </c>
      <c r="AB73" s="314">
        <v>0.1</v>
      </c>
      <c r="AC73" s="314">
        <v>1.48</v>
      </c>
      <c r="AD73" s="314">
        <v>11.5</v>
      </c>
      <c r="AE73" s="314">
        <v>0</v>
      </c>
      <c r="AF73" s="427"/>
      <c r="AG73" s="299">
        <v>124</v>
      </c>
      <c r="AH73" s="299">
        <v>7</v>
      </c>
      <c r="AI73" s="299">
        <v>9.5</v>
      </c>
      <c r="AJ73" s="299">
        <v>85</v>
      </c>
      <c r="AK73" s="299">
        <v>140</v>
      </c>
      <c r="AL73" s="299">
        <v>170</v>
      </c>
      <c r="AM73" s="299">
        <v>240</v>
      </c>
      <c r="AN73" s="299">
        <v>365</v>
      </c>
      <c r="AO73" s="299">
        <v>437</v>
      </c>
      <c r="AP73" s="299">
        <v>42</v>
      </c>
      <c r="AQ73" s="299">
        <v>18</v>
      </c>
      <c r="AR73" s="299">
        <v>3</v>
      </c>
      <c r="AS73" s="299">
        <v>2.7</v>
      </c>
      <c r="AT73" s="299">
        <v>0.05</v>
      </c>
      <c r="AU73" s="300"/>
      <c r="AV73" s="311">
        <v>7</v>
      </c>
      <c r="AW73" s="317">
        <v>41836</v>
      </c>
      <c r="AX73" s="311">
        <v>44488</v>
      </c>
      <c r="AY73" s="311" t="s">
        <v>72</v>
      </c>
      <c r="AZ73" s="313">
        <v>0.73809999999999998</v>
      </c>
      <c r="BA73" s="314">
        <v>143.30000000000001</v>
      </c>
      <c r="BB73" s="314">
        <v>8</v>
      </c>
      <c r="BC73" s="314">
        <v>0</v>
      </c>
      <c r="BD73" s="315" t="s">
        <v>20</v>
      </c>
      <c r="BE73" s="314">
        <v>1.5</v>
      </c>
      <c r="BF73" s="314">
        <v>0.01</v>
      </c>
      <c r="BG73" s="314">
        <v>85.2</v>
      </c>
      <c r="BH73" s="314">
        <v>79.5</v>
      </c>
      <c r="BI73" s="314">
        <v>82.4</v>
      </c>
      <c r="BJ73" s="316" t="s">
        <v>66</v>
      </c>
      <c r="BK73" s="316" t="s">
        <v>67</v>
      </c>
      <c r="BL73" s="314">
        <v>20658</v>
      </c>
      <c r="BM73" s="314">
        <v>135</v>
      </c>
      <c r="BN73" s="314">
        <v>203</v>
      </c>
      <c r="BO73" s="314">
        <v>300</v>
      </c>
      <c r="BP73" s="314">
        <v>356</v>
      </c>
      <c r="BQ73" s="314">
        <v>0.7</v>
      </c>
      <c r="BR73" s="314">
        <v>31.9</v>
      </c>
      <c r="BS73" s="314">
        <v>0.6</v>
      </c>
      <c r="BT73" s="314">
        <v>1.85</v>
      </c>
      <c r="BU73" s="314">
        <v>5.7</v>
      </c>
      <c r="BV73" s="314">
        <v>0</v>
      </c>
      <c r="BW73" s="433"/>
      <c r="BX73" s="299">
        <v>124</v>
      </c>
      <c r="BY73" s="299">
        <v>7</v>
      </c>
      <c r="BZ73" s="299">
        <v>9.5</v>
      </c>
      <c r="CA73" s="299">
        <v>85</v>
      </c>
      <c r="CB73" s="299">
        <v>140</v>
      </c>
      <c r="CC73" s="299">
        <v>170</v>
      </c>
      <c r="CD73" s="299">
        <v>240</v>
      </c>
      <c r="CE73" s="299">
        <v>365</v>
      </c>
      <c r="CF73" s="299">
        <v>437</v>
      </c>
      <c r="CG73" s="299">
        <v>42</v>
      </c>
      <c r="CH73" s="299">
        <v>18</v>
      </c>
      <c r="CI73" s="299">
        <v>3</v>
      </c>
      <c r="CJ73" s="299">
        <v>2.7</v>
      </c>
      <c r="CK73" s="299">
        <v>0.05</v>
      </c>
      <c r="CL73" s="329"/>
      <c r="CM73" s="306"/>
      <c r="CN73" s="306"/>
      <c r="CO73" s="306"/>
      <c r="CP73" s="306"/>
      <c r="CQ73" s="306"/>
      <c r="CR73" s="306"/>
      <c r="CS73" s="306"/>
      <c r="CT73" s="306"/>
      <c r="CU73" s="306"/>
      <c r="CV73" s="306"/>
      <c r="CW73" s="306"/>
      <c r="CX73" s="306"/>
      <c r="CY73" s="306"/>
      <c r="CZ73" s="306"/>
      <c r="DA73" s="306"/>
      <c r="DB73" s="306"/>
      <c r="DC73" s="306"/>
      <c r="DD73" s="306"/>
      <c r="DE73" s="306"/>
      <c r="DF73" s="306"/>
      <c r="DG73" s="306"/>
      <c r="DH73" s="306"/>
      <c r="DI73" s="306"/>
      <c r="DJ73" s="306"/>
      <c r="DK73" s="306"/>
      <c r="DL73" s="306"/>
      <c r="DM73" s="306"/>
      <c r="DN73" s="306"/>
      <c r="DO73" s="439"/>
      <c r="DP73" s="306"/>
      <c r="DQ73" s="306"/>
      <c r="DR73" s="306"/>
      <c r="DS73" s="306"/>
      <c r="DT73" s="306"/>
      <c r="DU73" s="306"/>
      <c r="DV73" s="306"/>
      <c r="DW73" s="306"/>
      <c r="DX73" s="306"/>
      <c r="DY73" s="306"/>
      <c r="DZ73" s="306"/>
      <c r="EA73" s="306"/>
      <c r="EB73" s="306"/>
      <c r="EC73" s="306"/>
    </row>
    <row r="74" spans="1:133" x14ac:dyDescent="0.25">
      <c r="A74" s="302">
        <f t="shared" si="9"/>
        <v>2014</v>
      </c>
      <c r="B74" s="303" t="str">
        <f t="shared" si="10"/>
        <v>JULIO</v>
      </c>
      <c r="C74" s="303">
        <v>10</v>
      </c>
      <c r="D74" s="303" t="str">
        <f t="shared" si="14"/>
        <v>JULIO 2014 / 8</v>
      </c>
      <c r="E74" s="345">
        <v>8</v>
      </c>
      <c r="F74" s="312">
        <v>41836</v>
      </c>
      <c r="G74" s="311">
        <v>44503</v>
      </c>
      <c r="H74" s="311" t="s">
        <v>65</v>
      </c>
      <c r="I74" s="313">
        <v>0.72489999999999999</v>
      </c>
      <c r="J74" s="314">
        <v>132</v>
      </c>
      <c r="K74" s="314">
        <v>9.1</v>
      </c>
      <c r="L74" s="314">
        <v>0</v>
      </c>
      <c r="M74" s="315" t="s">
        <v>20</v>
      </c>
      <c r="N74" s="314">
        <v>0.5</v>
      </c>
      <c r="O74" s="314">
        <v>0</v>
      </c>
      <c r="P74" s="314">
        <v>85.2</v>
      </c>
      <c r="Q74" s="314">
        <v>79.2</v>
      </c>
      <c r="R74" s="314">
        <v>82.2</v>
      </c>
      <c r="S74" s="316" t="s">
        <v>66</v>
      </c>
      <c r="T74" s="316" t="s">
        <v>67</v>
      </c>
      <c r="U74" s="314">
        <v>20798</v>
      </c>
      <c r="V74" s="314">
        <v>124</v>
      </c>
      <c r="W74" s="314">
        <v>181</v>
      </c>
      <c r="X74" s="314">
        <v>283</v>
      </c>
      <c r="Y74" s="314">
        <v>347</v>
      </c>
      <c r="Z74" s="314">
        <v>1</v>
      </c>
      <c r="AA74" s="314">
        <v>29.4</v>
      </c>
      <c r="AB74" s="314">
        <v>0.1</v>
      </c>
      <c r="AC74" s="314">
        <v>1.41</v>
      </c>
      <c r="AD74" s="314">
        <v>14</v>
      </c>
      <c r="AE74" s="314">
        <v>0</v>
      </c>
      <c r="AF74" s="427"/>
      <c r="AG74" s="299">
        <v>124</v>
      </c>
      <c r="AH74" s="299">
        <v>7</v>
      </c>
      <c r="AI74" s="299">
        <v>9.5</v>
      </c>
      <c r="AJ74" s="299">
        <v>85</v>
      </c>
      <c r="AK74" s="299">
        <v>140</v>
      </c>
      <c r="AL74" s="299">
        <v>170</v>
      </c>
      <c r="AM74" s="299">
        <v>240</v>
      </c>
      <c r="AN74" s="299">
        <v>365</v>
      </c>
      <c r="AO74" s="299">
        <v>437</v>
      </c>
      <c r="AP74" s="299">
        <v>42</v>
      </c>
      <c r="AQ74" s="299">
        <v>18</v>
      </c>
      <c r="AR74" s="299">
        <v>3</v>
      </c>
      <c r="AS74" s="299">
        <v>2.7</v>
      </c>
      <c r="AT74" s="299">
        <v>0.05</v>
      </c>
      <c r="AU74" s="300"/>
      <c r="AV74" s="311">
        <v>8</v>
      </c>
      <c r="AW74" s="317">
        <v>41839</v>
      </c>
      <c r="AX74" s="311">
        <v>44572</v>
      </c>
      <c r="AY74" s="311" t="s">
        <v>71</v>
      </c>
      <c r="AZ74" s="313">
        <v>0.7339</v>
      </c>
      <c r="BA74" s="314">
        <v>138.19999999999999</v>
      </c>
      <c r="BB74" s="314">
        <v>8.5</v>
      </c>
      <c r="BC74" s="314">
        <v>0</v>
      </c>
      <c r="BD74" s="315" t="s">
        <v>20</v>
      </c>
      <c r="BE74" s="314">
        <v>1.6</v>
      </c>
      <c r="BF74" s="314">
        <v>0.01</v>
      </c>
      <c r="BG74" s="314">
        <v>85.3</v>
      </c>
      <c r="BH74" s="314">
        <v>79.3</v>
      </c>
      <c r="BI74" s="314">
        <v>82.3</v>
      </c>
      <c r="BJ74" s="316" t="s">
        <v>66</v>
      </c>
      <c r="BK74" s="316" t="s">
        <v>67</v>
      </c>
      <c r="BL74" s="314">
        <v>20702</v>
      </c>
      <c r="BM74" s="314">
        <v>129</v>
      </c>
      <c r="BN74" s="314">
        <v>192</v>
      </c>
      <c r="BO74" s="314">
        <v>293</v>
      </c>
      <c r="BP74" s="314">
        <v>356</v>
      </c>
      <c r="BQ74" s="314">
        <v>1</v>
      </c>
      <c r="BR74" s="314">
        <v>32.799999999999997</v>
      </c>
      <c r="BS74" s="314">
        <v>0.1</v>
      </c>
      <c r="BT74" s="314">
        <v>1.82</v>
      </c>
      <c r="BU74" s="314">
        <v>4.4000000000000004</v>
      </c>
      <c r="BV74" s="314">
        <v>0</v>
      </c>
      <c r="BW74" s="433"/>
      <c r="BX74" s="299">
        <v>124</v>
      </c>
      <c r="BY74" s="299">
        <v>7</v>
      </c>
      <c r="BZ74" s="299">
        <v>9.5</v>
      </c>
      <c r="CA74" s="299">
        <v>85</v>
      </c>
      <c r="CB74" s="299">
        <v>140</v>
      </c>
      <c r="CC74" s="299">
        <v>170</v>
      </c>
      <c r="CD74" s="299">
        <v>240</v>
      </c>
      <c r="CE74" s="299">
        <v>365</v>
      </c>
      <c r="CF74" s="299">
        <v>437</v>
      </c>
      <c r="CG74" s="299">
        <v>42</v>
      </c>
      <c r="CH74" s="299">
        <v>18</v>
      </c>
      <c r="CI74" s="299">
        <v>3</v>
      </c>
      <c r="CJ74" s="299">
        <v>2.7</v>
      </c>
      <c r="CK74" s="299">
        <v>0.05</v>
      </c>
      <c r="CL74" s="329"/>
      <c r="CM74" s="305"/>
      <c r="CN74" s="305"/>
      <c r="CO74" s="305"/>
      <c r="CP74" s="305"/>
      <c r="CQ74" s="305"/>
      <c r="CR74" s="305"/>
      <c r="CS74" s="305"/>
      <c r="CT74" s="305"/>
      <c r="CU74" s="305"/>
      <c r="CV74" s="305"/>
      <c r="CW74" s="305"/>
      <c r="CX74" s="305"/>
      <c r="CY74" s="305"/>
      <c r="CZ74" s="305"/>
      <c r="DA74" s="305"/>
      <c r="DB74" s="305"/>
      <c r="DC74" s="305"/>
      <c r="DD74" s="305"/>
      <c r="DE74" s="305"/>
      <c r="DF74" s="305"/>
      <c r="DG74" s="305"/>
      <c r="DH74" s="305"/>
      <c r="DI74" s="305"/>
      <c r="DJ74" s="305"/>
      <c r="DK74" s="305"/>
      <c r="DL74" s="305"/>
      <c r="DM74" s="305"/>
      <c r="DN74" s="305"/>
      <c r="DO74" s="440"/>
      <c r="DP74" s="305"/>
      <c r="DQ74" s="305"/>
      <c r="DR74" s="305"/>
      <c r="DS74" s="305"/>
      <c r="DT74" s="305"/>
      <c r="DU74" s="305"/>
      <c r="DV74" s="305"/>
      <c r="DW74" s="305"/>
      <c r="DX74" s="305"/>
      <c r="DY74" s="305"/>
      <c r="DZ74" s="305"/>
      <c r="EA74" s="305"/>
      <c r="EB74" s="305"/>
      <c r="EC74" s="305"/>
    </row>
    <row r="75" spans="1:133" x14ac:dyDescent="0.25">
      <c r="A75" s="291">
        <f t="shared" si="9"/>
        <v>2014</v>
      </c>
      <c r="B75" s="292" t="str">
        <f t="shared" si="10"/>
        <v>JULIO</v>
      </c>
      <c r="C75" s="292">
        <v>11</v>
      </c>
      <c r="D75" s="292" t="str">
        <f t="shared" si="14"/>
        <v>JULIO 2014 / 9</v>
      </c>
      <c r="E75" s="345">
        <v>9</v>
      </c>
      <c r="F75" s="312">
        <v>41838</v>
      </c>
      <c r="G75" s="311">
        <v>44544</v>
      </c>
      <c r="H75" s="311" t="s">
        <v>68</v>
      </c>
      <c r="I75" s="313">
        <v>0.72419999999999995</v>
      </c>
      <c r="J75" s="314">
        <v>133</v>
      </c>
      <c r="K75" s="314">
        <v>8.8000000000000007</v>
      </c>
      <c r="L75" s="314">
        <v>0</v>
      </c>
      <c r="M75" s="315" t="s">
        <v>20</v>
      </c>
      <c r="N75" s="314">
        <v>0.5</v>
      </c>
      <c r="O75" s="314">
        <v>0</v>
      </c>
      <c r="P75" s="314">
        <v>85.4</v>
      </c>
      <c r="Q75" s="314">
        <v>79.2</v>
      </c>
      <c r="R75" s="314">
        <v>82.3</v>
      </c>
      <c r="S75" s="316" t="s">
        <v>66</v>
      </c>
      <c r="T75" s="316" t="s">
        <v>67</v>
      </c>
      <c r="U75" s="314">
        <v>20806</v>
      </c>
      <c r="V75" s="314">
        <v>124</v>
      </c>
      <c r="W75" s="314">
        <v>181</v>
      </c>
      <c r="X75" s="314">
        <v>282</v>
      </c>
      <c r="Y75" s="314">
        <v>347</v>
      </c>
      <c r="Z75" s="314">
        <v>1</v>
      </c>
      <c r="AA75" s="314">
        <v>29.4</v>
      </c>
      <c r="AB75" s="314">
        <v>0.1</v>
      </c>
      <c r="AC75" s="314">
        <v>1.59</v>
      </c>
      <c r="AD75" s="314">
        <v>12.1</v>
      </c>
      <c r="AE75" s="314">
        <v>0</v>
      </c>
      <c r="AF75" s="427"/>
      <c r="AG75" s="299">
        <v>124</v>
      </c>
      <c r="AH75" s="299">
        <v>7</v>
      </c>
      <c r="AI75" s="299">
        <v>9.5</v>
      </c>
      <c r="AJ75" s="299">
        <v>85</v>
      </c>
      <c r="AK75" s="299">
        <v>140</v>
      </c>
      <c r="AL75" s="299">
        <v>170</v>
      </c>
      <c r="AM75" s="299">
        <v>240</v>
      </c>
      <c r="AN75" s="299">
        <v>365</v>
      </c>
      <c r="AO75" s="299">
        <v>437</v>
      </c>
      <c r="AP75" s="299">
        <v>42</v>
      </c>
      <c r="AQ75" s="299">
        <v>18</v>
      </c>
      <c r="AR75" s="299">
        <v>3</v>
      </c>
      <c r="AS75" s="299">
        <v>2.7</v>
      </c>
      <c r="AT75" s="299">
        <v>0.05</v>
      </c>
      <c r="AU75" s="300"/>
      <c r="AV75" s="311">
        <v>9</v>
      </c>
      <c r="AW75" s="317">
        <v>41841</v>
      </c>
      <c r="AX75" s="311">
        <v>44586</v>
      </c>
      <c r="AY75" s="311" t="s">
        <v>73</v>
      </c>
      <c r="AZ75" s="313">
        <v>0.73129999999999995</v>
      </c>
      <c r="BA75" s="314">
        <v>137.4</v>
      </c>
      <c r="BB75" s="314">
        <v>8.8000000000000007</v>
      </c>
      <c r="BC75" s="314">
        <v>0</v>
      </c>
      <c r="BD75" s="315" t="s">
        <v>20</v>
      </c>
      <c r="BE75" s="314">
        <v>1.6</v>
      </c>
      <c r="BF75" s="314">
        <v>0.01</v>
      </c>
      <c r="BG75" s="314">
        <v>85.3</v>
      </c>
      <c r="BH75" s="314">
        <v>78.900000000000006</v>
      </c>
      <c r="BI75" s="314">
        <v>82.1</v>
      </c>
      <c r="BJ75" s="316" t="s">
        <v>66</v>
      </c>
      <c r="BK75" s="316" t="s">
        <v>67</v>
      </c>
      <c r="BL75" s="314">
        <v>20730</v>
      </c>
      <c r="BM75" s="314">
        <v>131</v>
      </c>
      <c r="BN75" s="314">
        <v>192</v>
      </c>
      <c r="BO75" s="314">
        <v>304</v>
      </c>
      <c r="BP75" s="314">
        <v>369</v>
      </c>
      <c r="BQ75" s="314">
        <v>1</v>
      </c>
      <c r="BR75" s="314">
        <v>30.3</v>
      </c>
      <c r="BS75" s="314">
        <v>0.1</v>
      </c>
      <c r="BT75" s="314">
        <v>1.86</v>
      </c>
      <c r="BU75" s="314">
        <v>7</v>
      </c>
      <c r="BV75" s="314">
        <v>0</v>
      </c>
      <c r="BW75" s="433"/>
      <c r="BX75" s="299">
        <v>124</v>
      </c>
      <c r="BY75" s="299">
        <v>7</v>
      </c>
      <c r="BZ75" s="299">
        <v>9.5</v>
      </c>
      <c r="CA75" s="299">
        <v>85</v>
      </c>
      <c r="CB75" s="299">
        <v>140</v>
      </c>
      <c r="CC75" s="299">
        <v>170</v>
      </c>
      <c r="CD75" s="299">
        <v>240</v>
      </c>
      <c r="CE75" s="299">
        <v>365</v>
      </c>
      <c r="CF75" s="299">
        <v>437</v>
      </c>
      <c r="CG75" s="299">
        <v>42</v>
      </c>
      <c r="CH75" s="299">
        <v>18</v>
      </c>
      <c r="CI75" s="299">
        <v>3</v>
      </c>
      <c r="CJ75" s="299">
        <v>2.7</v>
      </c>
      <c r="CK75" s="299">
        <v>0.05</v>
      </c>
      <c r="CL75" s="329"/>
      <c r="CM75" s="306"/>
      <c r="CN75" s="306"/>
      <c r="CO75" s="306"/>
      <c r="CP75" s="306"/>
      <c r="CQ75" s="306"/>
      <c r="CR75" s="306"/>
      <c r="CS75" s="306"/>
      <c r="CT75" s="306"/>
      <c r="CU75" s="306"/>
      <c r="CV75" s="306"/>
      <c r="CW75" s="306"/>
      <c r="CX75" s="306"/>
      <c r="CY75" s="306"/>
      <c r="CZ75" s="306"/>
      <c r="DA75" s="306"/>
      <c r="DB75" s="306"/>
      <c r="DC75" s="306"/>
      <c r="DD75" s="306"/>
      <c r="DE75" s="306"/>
      <c r="DF75" s="306"/>
      <c r="DG75" s="306"/>
      <c r="DH75" s="306"/>
      <c r="DI75" s="306"/>
      <c r="DJ75" s="306"/>
      <c r="DK75" s="306"/>
      <c r="DL75" s="306"/>
      <c r="DM75" s="306"/>
      <c r="DN75" s="306"/>
      <c r="DO75" s="439"/>
      <c r="DP75" s="306"/>
      <c r="DQ75" s="306"/>
      <c r="DR75" s="306"/>
      <c r="DS75" s="306"/>
      <c r="DT75" s="306"/>
      <c r="DU75" s="306"/>
      <c r="DV75" s="306"/>
      <c r="DW75" s="306"/>
      <c r="DX75" s="306"/>
      <c r="DY75" s="306"/>
      <c r="DZ75" s="306"/>
      <c r="EA75" s="306"/>
      <c r="EB75" s="306"/>
      <c r="EC75" s="306"/>
    </row>
    <row r="76" spans="1:133" x14ac:dyDescent="0.25">
      <c r="A76" s="302">
        <f t="shared" si="9"/>
        <v>2014</v>
      </c>
      <c r="B76" s="303" t="str">
        <f t="shared" si="10"/>
        <v>JULIO</v>
      </c>
      <c r="C76" s="303">
        <v>12</v>
      </c>
      <c r="D76" s="303" t="str">
        <f t="shared" si="14"/>
        <v>JULIO 2014 / 10</v>
      </c>
      <c r="E76" s="345">
        <v>10</v>
      </c>
      <c r="F76" s="312">
        <v>41839</v>
      </c>
      <c r="G76" s="311">
        <v>44579</v>
      </c>
      <c r="H76" s="311" t="s">
        <v>69</v>
      </c>
      <c r="I76" s="313">
        <v>0.72529999999999994</v>
      </c>
      <c r="J76" s="314">
        <v>133</v>
      </c>
      <c r="K76" s="314">
        <v>9</v>
      </c>
      <c r="L76" s="314">
        <v>0</v>
      </c>
      <c r="M76" s="315" t="s">
        <v>20</v>
      </c>
      <c r="N76" s="314">
        <v>0.5</v>
      </c>
      <c r="O76" s="314">
        <v>0</v>
      </c>
      <c r="P76" s="314">
        <v>85.1</v>
      </c>
      <c r="Q76" s="314">
        <v>79.099999999999994</v>
      </c>
      <c r="R76" s="314">
        <v>82.1</v>
      </c>
      <c r="S76" s="316" t="s">
        <v>66</v>
      </c>
      <c r="T76" s="316" t="s">
        <v>67</v>
      </c>
      <c r="U76" s="314">
        <v>20794</v>
      </c>
      <c r="V76" s="314">
        <v>124</v>
      </c>
      <c r="W76" s="314">
        <v>182</v>
      </c>
      <c r="X76" s="314">
        <v>284</v>
      </c>
      <c r="Y76" s="314">
        <v>348</v>
      </c>
      <c r="Z76" s="314">
        <v>1</v>
      </c>
      <c r="AA76" s="314">
        <v>29.4</v>
      </c>
      <c r="AB76" s="314">
        <v>0.1</v>
      </c>
      <c r="AC76" s="314">
        <v>1.58</v>
      </c>
      <c r="AD76" s="314">
        <v>10.5</v>
      </c>
      <c r="AE76" s="314">
        <v>0</v>
      </c>
      <c r="AF76" s="427"/>
      <c r="AG76" s="299">
        <v>124</v>
      </c>
      <c r="AH76" s="299">
        <v>7</v>
      </c>
      <c r="AI76" s="299">
        <v>9.5</v>
      </c>
      <c r="AJ76" s="299">
        <v>85</v>
      </c>
      <c r="AK76" s="299">
        <v>140</v>
      </c>
      <c r="AL76" s="299">
        <v>170</v>
      </c>
      <c r="AM76" s="299">
        <v>240</v>
      </c>
      <c r="AN76" s="299">
        <v>365</v>
      </c>
      <c r="AO76" s="299">
        <v>437</v>
      </c>
      <c r="AP76" s="299">
        <v>42</v>
      </c>
      <c r="AQ76" s="299">
        <v>18</v>
      </c>
      <c r="AR76" s="299">
        <v>3</v>
      </c>
      <c r="AS76" s="299">
        <v>2.7</v>
      </c>
      <c r="AT76" s="299">
        <v>0.05</v>
      </c>
      <c r="AU76" s="300"/>
      <c r="AV76" s="311">
        <v>10</v>
      </c>
      <c r="AW76" s="317">
        <v>41842</v>
      </c>
      <c r="AX76" s="311">
        <v>44621</v>
      </c>
      <c r="AY76" s="311" t="s">
        <v>68</v>
      </c>
      <c r="AZ76" s="313">
        <v>0.73089999999999999</v>
      </c>
      <c r="BA76" s="314">
        <v>137</v>
      </c>
      <c r="BB76" s="314">
        <v>8.6999999999999993</v>
      </c>
      <c r="BC76" s="314">
        <v>0</v>
      </c>
      <c r="BD76" s="315" t="s">
        <v>20</v>
      </c>
      <c r="BE76" s="314">
        <v>1.6</v>
      </c>
      <c r="BF76" s="314">
        <v>0.01</v>
      </c>
      <c r="BG76" s="314">
        <v>85.2</v>
      </c>
      <c r="BH76" s="314">
        <v>76</v>
      </c>
      <c r="BI76" s="314">
        <v>80.599999999999994</v>
      </c>
      <c r="BJ76" s="316" t="s">
        <v>66</v>
      </c>
      <c r="BK76" s="316" t="s">
        <v>67</v>
      </c>
      <c r="BL76" s="314">
        <v>20734</v>
      </c>
      <c r="BM76" s="314">
        <v>133</v>
      </c>
      <c r="BN76" s="314">
        <v>196</v>
      </c>
      <c r="BO76" s="314">
        <v>300</v>
      </c>
      <c r="BP76" s="314">
        <v>367</v>
      </c>
      <c r="BQ76" s="314">
        <v>1</v>
      </c>
      <c r="BR76" s="314">
        <v>30.1</v>
      </c>
      <c r="BS76" s="314">
        <v>0.5</v>
      </c>
      <c r="BT76" s="314">
        <v>1.74</v>
      </c>
      <c r="BU76" s="314">
        <v>11.3</v>
      </c>
      <c r="BV76" s="314">
        <v>0</v>
      </c>
      <c r="BW76" s="433"/>
      <c r="BX76" s="299">
        <v>124</v>
      </c>
      <c r="BY76" s="299">
        <v>7</v>
      </c>
      <c r="BZ76" s="299">
        <v>9.5</v>
      </c>
      <c r="CA76" s="299">
        <v>85</v>
      </c>
      <c r="CB76" s="299">
        <v>140</v>
      </c>
      <c r="CC76" s="299">
        <v>170</v>
      </c>
      <c r="CD76" s="299">
        <v>240</v>
      </c>
      <c r="CE76" s="299">
        <v>365</v>
      </c>
      <c r="CF76" s="299">
        <v>437</v>
      </c>
      <c r="CG76" s="299">
        <v>42</v>
      </c>
      <c r="CH76" s="299">
        <v>18</v>
      </c>
      <c r="CI76" s="299">
        <v>3</v>
      </c>
      <c r="CJ76" s="299">
        <v>2.7</v>
      </c>
      <c r="CK76" s="299">
        <v>0.05</v>
      </c>
      <c r="CL76" s="329"/>
      <c r="CM76" s="305"/>
      <c r="CN76" s="305"/>
      <c r="CO76" s="305"/>
      <c r="CP76" s="305"/>
      <c r="CQ76" s="305"/>
      <c r="CR76" s="305"/>
      <c r="CS76" s="305"/>
      <c r="CT76" s="305"/>
      <c r="CU76" s="305"/>
      <c r="CV76" s="305"/>
      <c r="CW76" s="305"/>
      <c r="CX76" s="305"/>
      <c r="CY76" s="305"/>
      <c r="CZ76" s="305"/>
      <c r="DA76" s="305"/>
      <c r="DB76" s="305"/>
      <c r="DC76" s="305"/>
      <c r="DD76" s="305"/>
      <c r="DE76" s="305"/>
      <c r="DF76" s="305"/>
      <c r="DG76" s="305"/>
      <c r="DH76" s="305"/>
      <c r="DI76" s="305"/>
      <c r="DJ76" s="305"/>
      <c r="DK76" s="305"/>
      <c r="DL76" s="305"/>
      <c r="DM76" s="305"/>
      <c r="DN76" s="305"/>
      <c r="DO76" s="440"/>
      <c r="DP76" s="305"/>
      <c r="DQ76" s="305"/>
      <c r="DR76" s="305"/>
      <c r="DS76" s="305"/>
      <c r="DT76" s="305"/>
      <c r="DU76" s="305"/>
      <c r="DV76" s="305"/>
      <c r="DW76" s="305"/>
      <c r="DX76" s="305"/>
      <c r="DY76" s="305"/>
      <c r="DZ76" s="305"/>
      <c r="EA76" s="305"/>
      <c r="EB76" s="305"/>
      <c r="EC76" s="305"/>
    </row>
    <row r="77" spans="1:133" x14ac:dyDescent="0.25">
      <c r="A77" s="291">
        <f t="shared" si="9"/>
        <v>2014</v>
      </c>
      <c r="B77" s="292" t="str">
        <f t="shared" si="10"/>
        <v>JULIO</v>
      </c>
      <c r="C77" s="292">
        <v>13</v>
      </c>
      <c r="D77" s="292" t="str">
        <f t="shared" si="14"/>
        <v>JULIO 2014 / 11</v>
      </c>
      <c r="E77" s="345">
        <v>11</v>
      </c>
      <c r="F77" s="312">
        <v>41841</v>
      </c>
      <c r="G77" s="311">
        <v>44610</v>
      </c>
      <c r="H77" s="311" t="s">
        <v>70</v>
      </c>
      <c r="I77" s="313">
        <v>0.72489999999999999</v>
      </c>
      <c r="J77" s="314">
        <v>133</v>
      </c>
      <c r="K77" s="314">
        <v>9.1</v>
      </c>
      <c r="L77" s="314">
        <v>0</v>
      </c>
      <c r="M77" s="315" t="s">
        <v>20</v>
      </c>
      <c r="N77" s="314">
        <v>0.5</v>
      </c>
      <c r="O77" s="314">
        <v>0</v>
      </c>
      <c r="P77" s="314">
        <v>85.1</v>
      </c>
      <c r="Q77" s="314">
        <v>79.099999999999994</v>
      </c>
      <c r="R77" s="314">
        <v>82.1</v>
      </c>
      <c r="S77" s="316" t="s">
        <v>66</v>
      </c>
      <c r="T77" s="316" t="s">
        <v>67</v>
      </c>
      <c r="U77" s="314">
        <v>20798</v>
      </c>
      <c r="V77" s="314">
        <v>125</v>
      </c>
      <c r="W77" s="314">
        <v>182</v>
      </c>
      <c r="X77" s="314">
        <v>282</v>
      </c>
      <c r="Y77" s="314">
        <v>351</v>
      </c>
      <c r="Z77" s="314">
        <v>1</v>
      </c>
      <c r="AA77" s="314">
        <v>29.4</v>
      </c>
      <c r="AB77" s="314">
        <v>0.1</v>
      </c>
      <c r="AC77" s="314">
        <v>1.56</v>
      </c>
      <c r="AD77" s="314">
        <v>12.6</v>
      </c>
      <c r="AE77" s="314">
        <v>0</v>
      </c>
      <c r="AF77" s="427"/>
      <c r="AG77" s="299">
        <v>124</v>
      </c>
      <c r="AH77" s="299">
        <v>7</v>
      </c>
      <c r="AI77" s="299">
        <v>9.5</v>
      </c>
      <c r="AJ77" s="299">
        <v>85</v>
      </c>
      <c r="AK77" s="299">
        <v>140</v>
      </c>
      <c r="AL77" s="299">
        <v>170</v>
      </c>
      <c r="AM77" s="299">
        <v>240</v>
      </c>
      <c r="AN77" s="299">
        <v>365</v>
      </c>
      <c r="AO77" s="299">
        <v>437</v>
      </c>
      <c r="AP77" s="299">
        <v>42</v>
      </c>
      <c r="AQ77" s="299">
        <v>18</v>
      </c>
      <c r="AR77" s="299">
        <v>3</v>
      </c>
      <c r="AS77" s="299">
        <v>2.7</v>
      </c>
      <c r="AT77" s="299">
        <v>0.05</v>
      </c>
      <c r="AU77" s="300"/>
      <c r="AV77" s="311">
        <v>11</v>
      </c>
      <c r="AW77" s="317">
        <v>41846</v>
      </c>
      <c r="AX77" s="311">
        <v>44724</v>
      </c>
      <c r="AY77" s="311" t="s">
        <v>149</v>
      </c>
      <c r="AZ77" s="313">
        <v>0.73699999999999999</v>
      </c>
      <c r="BA77" s="314">
        <v>141.69999999999999</v>
      </c>
      <c r="BB77" s="314">
        <v>8.1999999999999993</v>
      </c>
      <c r="BC77" s="314">
        <v>0</v>
      </c>
      <c r="BD77" s="315" t="s">
        <v>20</v>
      </c>
      <c r="BE77" s="314">
        <v>1.6</v>
      </c>
      <c r="BF77" s="314">
        <v>0.01</v>
      </c>
      <c r="BG77" s="314">
        <v>85.1</v>
      </c>
      <c r="BH77" s="314">
        <v>78.599999999999994</v>
      </c>
      <c r="BI77" s="314">
        <v>81.599999999999994</v>
      </c>
      <c r="BJ77" s="316" t="s">
        <v>66</v>
      </c>
      <c r="BK77" s="316" t="s">
        <v>67</v>
      </c>
      <c r="BL77" s="314">
        <v>20670</v>
      </c>
      <c r="BM77" s="314">
        <v>133</v>
      </c>
      <c r="BN77" s="314">
        <v>201</v>
      </c>
      <c r="BO77" s="314">
        <v>300</v>
      </c>
      <c r="BP77" s="314">
        <v>361</v>
      </c>
      <c r="BQ77" s="314">
        <v>1</v>
      </c>
      <c r="BR77" s="314">
        <v>32.700000000000003</v>
      </c>
      <c r="BS77" s="314">
        <v>0</v>
      </c>
      <c r="BT77" s="314">
        <v>1.86</v>
      </c>
      <c r="BU77" s="314">
        <v>2.9</v>
      </c>
      <c r="BV77" s="314">
        <v>0</v>
      </c>
      <c r="BW77" s="433"/>
      <c r="BX77" s="299">
        <v>124</v>
      </c>
      <c r="BY77" s="299">
        <v>7</v>
      </c>
      <c r="BZ77" s="299">
        <v>9.5</v>
      </c>
      <c r="CA77" s="299">
        <v>85</v>
      </c>
      <c r="CB77" s="299">
        <v>140</v>
      </c>
      <c r="CC77" s="299">
        <v>170</v>
      </c>
      <c r="CD77" s="299">
        <v>240</v>
      </c>
      <c r="CE77" s="299">
        <v>365</v>
      </c>
      <c r="CF77" s="299">
        <v>437</v>
      </c>
      <c r="CG77" s="299">
        <v>42</v>
      </c>
      <c r="CH77" s="299">
        <v>18</v>
      </c>
      <c r="CI77" s="299">
        <v>3</v>
      </c>
      <c r="CJ77" s="299">
        <v>2.7</v>
      </c>
      <c r="CK77" s="299">
        <v>0.05</v>
      </c>
      <c r="CL77" s="329"/>
      <c r="CM77" s="306"/>
      <c r="CN77" s="306"/>
      <c r="CO77" s="306"/>
      <c r="CP77" s="306"/>
      <c r="CQ77" s="306"/>
      <c r="CR77" s="306"/>
      <c r="CS77" s="306"/>
      <c r="CT77" s="306"/>
      <c r="CU77" s="306"/>
      <c r="CV77" s="306"/>
      <c r="CW77" s="306"/>
      <c r="CX77" s="306"/>
      <c r="CY77" s="306"/>
      <c r="CZ77" s="306"/>
      <c r="DA77" s="306"/>
      <c r="DB77" s="306"/>
      <c r="DC77" s="306"/>
      <c r="DD77" s="306"/>
      <c r="DE77" s="306"/>
      <c r="DF77" s="306"/>
      <c r="DG77" s="306"/>
      <c r="DH77" s="306"/>
      <c r="DI77" s="306"/>
      <c r="DJ77" s="306"/>
      <c r="DK77" s="306"/>
      <c r="DL77" s="306"/>
      <c r="DM77" s="306"/>
      <c r="DN77" s="306"/>
      <c r="DO77" s="439"/>
      <c r="DP77" s="306"/>
      <c r="DQ77" s="306"/>
      <c r="DR77" s="306"/>
      <c r="DS77" s="306"/>
      <c r="DT77" s="306"/>
      <c r="DU77" s="306"/>
      <c r="DV77" s="306"/>
      <c r="DW77" s="306"/>
      <c r="DX77" s="306"/>
      <c r="DY77" s="306"/>
      <c r="DZ77" s="306"/>
      <c r="EA77" s="306"/>
      <c r="EB77" s="306"/>
      <c r="EC77" s="306"/>
    </row>
    <row r="78" spans="1:133" x14ac:dyDescent="0.25">
      <c r="A78" s="302">
        <f t="shared" si="9"/>
        <v>2014</v>
      </c>
      <c r="B78" s="303" t="str">
        <f t="shared" si="10"/>
        <v>JULIO</v>
      </c>
      <c r="C78" s="303">
        <v>14</v>
      </c>
      <c r="D78" s="303" t="str">
        <f t="shared" si="14"/>
        <v>JULIO 2014 / 12</v>
      </c>
      <c r="E78" s="345">
        <v>12</v>
      </c>
      <c r="F78" s="312">
        <v>41843</v>
      </c>
      <c r="G78" s="311">
        <v>44668</v>
      </c>
      <c r="H78" s="311" t="s">
        <v>65</v>
      </c>
      <c r="I78" s="313">
        <v>0.72529999999999994</v>
      </c>
      <c r="J78" s="314">
        <v>133</v>
      </c>
      <c r="K78" s="314">
        <v>9</v>
      </c>
      <c r="L78" s="314">
        <v>0</v>
      </c>
      <c r="M78" s="315" t="s">
        <v>20</v>
      </c>
      <c r="N78" s="314">
        <v>0.5</v>
      </c>
      <c r="O78" s="314">
        <v>0</v>
      </c>
      <c r="P78" s="314">
        <v>85.1</v>
      </c>
      <c r="Q78" s="314">
        <v>79.3</v>
      </c>
      <c r="R78" s="314">
        <v>82.2</v>
      </c>
      <c r="S78" s="316" t="s">
        <v>66</v>
      </c>
      <c r="T78" s="316" t="s">
        <v>67</v>
      </c>
      <c r="U78" s="314">
        <v>20794</v>
      </c>
      <c r="V78" s="314">
        <v>127</v>
      </c>
      <c r="W78" s="314">
        <v>181</v>
      </c>
      <c r="X78" s="314">
        <v>281</v>
      </c>
      <c r="Y78" s="314">
        <v>347</v>
      </c>
      <c r="Z78" s="314">
        <v>1</v>
      </c>
      <c r="AA78" s="314">
        <v>29.4</v>
      </c>
      <c r="AB78" s="314">
        <v>0.1</v>
      </c>
      <c r="AC78" s="314">
        <v>1.84</v>
      </c>
      <c r="AD78" s="314">
        <v>10.9</v>
      </c>
      <c r="AE78" s="314">
        <v>0</v>
      </c>
      <c r="AF78" s="427"/>
      <c r="AG78" s="299">
        <v>124</v>
      </c>
      <c r="AH78" s="299">
        <v>7</v>
      </c>
      <c r="AI78" s="299">
        <v>9.5</v>
      </c>
      <c r="AJ78" s="299">
        <v>85</v>
      </c>
      <c r="AK78" s="299">
        <v>140</v>
      </c>
      <c r="AL78" s="299">
        <v>170</v>
      </c>
      <c r="AM78" s="299">
        <v>240</v>
      </c>
      <c r="AN78" s="299">
        <v>365</v>
      </c>
      <c r="AO78" s="299">
        <v>437</v>
      </c>
      <c r="AP78" s="299">
        <v>42</v>
      </c>
      <c r="AQ78" s="299">
        <v>18</v>
      </c>
      <c r="AR78" s="299">
        <v>3</v>
      </c>
      <c r="AS78" s="299">
        <v>2.7</v>
      </c>
      <c r="AT78" s="299">
        <v>0.05</v>
      </c>
      <c r="AU78" s="300"/>
      <c r="AV78" s="311">
        <v>12</v>
      </c>
      <c r="AW78" s="317">
        <v>41850</v>
      </c>
      <c r="AX78" s="311">
        <v>44769</v>
      </c>
      <c r="AY78" s="311" t="s">
        <v>74</v>
      </c>
      <c r="AZ78" s="313">
        <v>0.73619999999999997</v>
      </c>
      <c r="BA78" s="314">
        <v>140.5</v>
      </c>
      <c r="BB78" s="314">
        <v>8.6</v>
      </c>
      <c r="BC78" s="314">
        <v>0</v>
      </c>
      <c r="BD78" s="315" t="s">
        <v>20</v>
      </c>
      <c r="BE78" s="314">
        <v>1.6</v>
      </c>
      <c r="BF78" s="314">
        <v>0.01</v>
      </c>
      <c r="BG78" s="314">
        <v>85.1</v>
      </c>
      <c r="BH78" s="314">
        <v>76</v>
      </c>
      <c r="BI78" s="314">
        <v>80.599999999999994</v>
      </c>
      <c r="BJ78" s="316" t="s">
        <v>66</v>
      </c>
      <c r="BK78" s="316" t="s">
        <v>67</v>
      </c>
      <c r="BL78" s="314">
        <v>20678</v>
      </c>
      <c r="BM78" s="314">
        <v>133</v>
      </c>
      <c r="BN78" s="314">
        <v>203</v>
      </c>
      <c r="BO78" s="314">
        <v>304</v>
      </c>
      <c r="BP78" s="314">
        <v>365</v>
      </c>
      <c r="BQ78" s="314">
        <v>1</v>
      </c>
      <c r="BR78" s="314">
        <v>31.1</v>
      </c>
      <c r="BS78" s="314">
        <v>0.6</v>
      </c>
      <c r="BT78" s="314">
        <v>1.76</v>
      </c>
      <c r="BU78" s="314">
        <v>0</v>
      </c>
      <c r="BV78" s="314">
        <v>0</v>
      </c>
      <c r="BW78" s="433"/>
      <c r="BX78" s="299">
        <v>124</v>
      </c>
      <c r="BY78" s="299">
        <v>7</v>
      </c>
      <c r="BZ78" s="299">
        <v>9.5</v>
      </c>
      <c r="CA78" s="299">
        <v>85</v>
      </c>
      <c r="CB78" s="299">
        <v>140</v>
      </c>
      <c r="CC78" s="299">
        <v>170</v>
      </c>
      <c r="CD78" s="299">
        <v>240</v>
      </c>
      <c r="CE78" s="299">
        <v>365</v>
      </c>
      <c r="CF78" s="299">
        <v>437</v>
      </c>
      <c r="CG78" s="299">
        <v>42</v>
      </c>
      <c r="CH78" s="299">
        <v>18</v>
      </c>
      <c r="CI78" s="299">
        <v>3</v>
      </c>
      <c r="CJ78" s="299">
        <v>2.7</v>
      </c>
      <c r="CK78" s="299">
        <v>0.05</v>
      </c>
      <c r="CL78" s="329"/>
      <c r="CM78" s="305"/>
      <c r="CN78" s="305"/>
      <c r="CO78" s="305"/>
      <c r="CP78" s="305"/>
      <c r="CQ78" s="305"/>
      <c r="CR78" s="305"/>
      <c r="CS78" s="305"/>
      <c r="CT78" s="305"/>
      <c r="CU78" s="305"/>
      <c r="CV78" s="305"/>
      <c r="CW78" s="305"/>
      <c r="CX78" s="305"/>
      <c r="CY78" s="305"/>
      <c r="CZ78" s="305"/>
      <c r="DA78" s="305"/>
      <c r="DB78" s="305"/>
      <c r="DC78" s="305"/>
      <c r="DD78" s="305"/>
      <c r="DE78" s="305"/>
      <c r="DF78" s="305"/>
      <c r="DG78" s="305"/>
      <c r="DH78" s="305"/>
      <c r="DI78" s="305"/>
      <c r="DJ78" s="305"/>
      <c r="DK78" s="305"/>
      <c r="DL78" s="305"/>
      <c r="DM78" s="305"/>
      <c r="DN78" s="305"/>
      <c r="DO78" s="440"/>
      <c r="DP78" s="305"/>
      <c r="DQ78" s="305"/>
      <c r="DR78" s="305"/>
      <c r="DS78" s="305"/>
      <c r="DT78" s="305"/>
      <c r="DU78" s="305"/>
      <c r="DV78" s="305"/>
      <c r="DW78" s="305"/>
      <c r="DX78" s="305"/>
      <c r="DY78" s="305"/>
      <c r="DZ78" s="305"/>
      <c r="EA78" s="305"/>
      <c r="EB78" s="305"/>
      <c r="EC78" s="305"/>
    </row>
    <row r="79" spans="1:133" x14ac:dyDescent="0.25">
      <c r="A79" s="291">
        <f t="shared" si="9"/>
        <v>2014</v>
      </c>
      <c r="B79" s="292" t="str">
        <f t="shared" si="10"/>
        <v>JULIO</v>
      </c>
      <c r="C79" s="292">
        <v>15</v>
      </c>
      <c r="D79" s="292" t="str">
        <f t="shared" si="14"/>
        <v>JULIO 2014 / 13</v>
      </c>
      <c r="E79" s="345">
        <v>13</v>
      </c>
      <c r="F79" s="312">
        <v>41845</v>
      </c>
      <c r="G79" s="311">
        <v>44718</v>
      </c>
      <c r="H79" s="311" t="s">
        <v>68</v>
      </c>
      <c r="I79" s="313">
        <v>0.72489999999999999</v>
      </c>
      <c r="J79" s="314">
        <v>132</v>
      </c>
      <c r="K79" s="314">
        <v>9.4</v>
      </c>
      <c r="L79" s="314">
        <v>0</v>
      </c>
      <c r="M79" s="315" t="s">
        <v>20</v>
      </c>
      <c r="N79" s="314">
        <v>0.5</v>
      </c>
      <c r="O79" s="314">
        <v>0</v>
      </c>
      <c r="P79" s="314">
        <v>85.3</v>
      </c>
      <c r="Q79" s="314">
        <v>79.3</v>
      </c>
      <c r="R79" s="314">
        <v>82.3</v>
      </c>
      <c r="S79" s="316" t="s">
        <v>66</v>
      </c>
      <c r="T79" s="316" t="s">
        <v>67</v>
      </c>
      <c r="U79" s="314">
        <v>20798</v>
      </c>
      <c r="V79" s="314">
        <v>126</v>
      </c>
      <c r="W79" s="314">
        <v>183</v>
      </c>
      <c r="X79" s="314">
        <v>288</v>
      </c>
      <c r="Y79" s="314">
        <v>347</v>
      </c>
      <c r="Z79" s="314">
        <v>1</v>
      </c>
      <c r="AA79" s="314">
        <v>29.5</v>
      </c>
      <c r="AB79" s="314">
        <v>0.1</v>
      </c>
      <c r="AC79" s="314">
        <v>1.64</v>
      </c>
      <c r="AD79" s="314">
        <v>12</v>
      </c>
      <c r="AE79" s="314">
        <v>0</v>
      </c>
      <c r="AF79" s="427"/>
      <c r="AG79" s="299">
        <v>124</v>
      </c>
      <c r="AH79" s="299">
        <v>7</v>
      </c>
      <c r="AI79" s="299">
        <v>9.5</v>
      </c>
      <c r="AJ79" s="299">
        <v>85</v>
      </c>
      <c r="AK79" s="299">
        <v>140</v>
      </c>
      <c r="AL79" s="299">
        <v>170</v>
      </c>
      <c r="AM79" s="299">
        <v>240</v>
      </c>
      <c r="AN79" s="299">
        <v>365</v>
      </c>
      <c r="AO79" s="299">
        <v>437</v>
      </c>
      <c r="AP79" s="299">
        <v>42</v>
      </c>
      <c r="AQ79" s="299">
        <v>18</v>
      </c>
      <c r="AR79" s="299">
        <v>3</v>
      </c>
      <c r="AS79" s="299">
        <v>2.7</v>
      </c>
      <c r="AT79" s="299">
        <v>0.05</v>
      </c>
      <c r="AU79" s="300"/>
      <c r="AV79" s="305"/>
      <c r="AW79" s="305"/>
      <c r="AX79" s="305"/>
      <c r="AY79" s="305"/>
      <c r="AZ79" s="305"/>
      <c r="BA79" s="305"/>
      <c r="BB79" s="305"/>
      <c r="BC79" s="305"/>
      <c r="BD79" s="305"/>
      <c r="BE79" s="305"/>
      <c r="BF79" s="305"/>
      <c r="BG79" s="305"/>
      <c r="BH79" s="305"/>
      <c r="BI79" s="305"/>
      <c r="BJ79" s="305"/>
      <c r="BK79" s="305"/>
      <c r="BL79" s="305"/>
      <c r="BM79" s="305"/>
      <c r="BN79" s="305"/>
      <c r="BO79" s="305"/>
      <c r="BP79" s="305"/>
      <c r="BQ79" s="305"/>
      <c r="BR79" s="305"/>
      <c r="BS79" s="305"/>
      <c r="BT79" s="305"/>
      <c r="BU79" s="305"/>
      <c r="BV79" s="305"/>
      <c r="BW79" s="434"/>
      <c r="BX79" s="305"/>
      <c r="BY79" s="305"/>
      <c r="BZ79" s="305"/>
      <c r="CA79" s="305"/>
      <c r="CB79" s="305"/>
      <c r="CC79" s="305"/>
      <c r="CD79" s="305"/>
      <c r="CE79" s="305"/>
      <c r="CF79" s="305"/>
      <c r="CG79" s="305"/>
      <c r="CH79" s="305"/>
      <c r="CI79" s="305"/>
      <c r="CJ79" s="305"/>
      <c r="CK79" s="305"/>
      <c r="CL79" s="329"/>
      <c r="CM79" s="306"/>
      <c r="CN79" s="306"/>
      <c r="CO79" s="306"/>
      <c r="CP79" s="306"/>
      <c r="CQ79" s="306"/>
      <c r="CR79" s="306"/>
      <c r="CS79" s="306"/>
      <c r="CT79" s="306"/>
      <c r="CU79" s="306"/>
      <c r="CV79" s="306"/>
      <c r="CW79" s="306"/>
      <c r="CX79" s="306"/>
      <c r="CY79" s="306"/>
      <c r="CZ79" s="306"/>
      <c r="DA79" s="306"/>
      <c r="DB79" s="306"/>
      <c r="DC79" s="306"/>
      <c r="DD79" s="306"/>
      <c r="DE79" s="306"/>
      <c r="DF79" s="306"/>
      <c r="DG79" s="306"/>
      <c r="DH79" s="306"/>
      <c r="DI79" s="306"/>
      <c r="DJ79" s="306"/>
      <c r="DK79" s="306"/>
      <c r="DL79" s="306"/>
      <c r="DM79" s="306"/>
      <c r="DN79" s="306"/>
      <c r="DO79" s="439"/>
      <c r="DP79" s="306"/>
      <c r="DQ79" s="306"/>
      <c r="DR79" s="306"/>
      <c r="DS79" s="306"/>
      <c r="DT79" s="306"/>
      <c r="DU79" s="306"/>
      <c r="DV79" s="306"/>
      <c r="DW79" s="306"/>
      <c r="DX79" s="306"/>
      <c r="DY79" s="306"/>
      <c r="DZ79" s="306"/>
      <c r="EA79" s="306"/>
      <c r="EB79" s="306"/>
      <c r="EC79" s="306"/>
    </row>
    <row r="80" spans="1:133" x14ac:dyDescent="0.25">
      <c r="A80" s="302">
        <f t="shared" si="9"/>
        <v>2014</v>
      </c>
      <c r="B80" s="303" t="str">
        <f t="shared" si="10"/>
        <v>JULIO</v>
      </c>
      <c r="C80" s="303">
        <v>16</v>
      </c>
      <c r="D80" s="303" t="str">
        <f t="shared" si="14"/>
        <v>JULIO 2014 / 14</v>
      </c>
      <c r="E80" s="345">
        <v>14</v>
      </c>
      <c r="F80" s="312">
        <v>41846</v>
      </c>
      <c r="G80" s="311">
        <v>44737</v>
      </c>
      <c r="H80" s="311" t="s">
        <v>69</v>
      </c>
      <c r="I80" s="313">
        <v>0.72560000000000002</v>
      </c>
      <c r="J80" s="314">
        <v>133</v>
      </c>
      <c r="K80" s="314">
        <v>8.8000000000000007</v>
      </c>
      <c r="L80" s="314">
        <v>0</v>
      </c>
      <c r="M80" s="315" t="s">
        <v>20</v>
      </c>
      <c r="N80" s="314">
        <v>0.5</v>
      </c>
      <c r="O80" s="314">
        <v>0</v>
      </c>
      <c r="P80" s="314">
        <v>85.5</v>
      </c>
      <c r="Q80" s="314">
        <v>79.3</v>
      </c>
      <c r="R80" s="314">
        <v>82.4</v>
      </c>
      <c r="S80" s="316" t="s">
        <v>66</v>
      </c>
      <c r="T80" s="316" t="s">
        <v>67</v>
      </c>
      <c r="U80" s="314">
        <v>20790</v>
      </c>
      <c r="V80" s="314">
        <v>124</v>
      </c>
      <c r="W80" s="314">
        <v>180</v>
      </c>
      <c r="X80" s="314">
        <v>282</v>
      </c>
      <c r="Y80" s="314">
        <v>347</v>
      </c>
      <c r="Z80" s="314">
        <v>1</v>
      </c>
      <c r="AA80" s="314">
        <v>29.5</v>
      </c>
      <c r="AB80" s="314">
        <v>0.1</v>
      </c>
      <c r="AC80" s="314">
        <v>1.86</v>
      </c>
      <c r="AD80" s="314">
        <v>13</v>
      </c>
      <c r="AE80" s="314">
        <v>0</v>
      </c>
      <c r="AF80" s="427"/>
      <c r="AG80" s="299">
        <v>124</v>
      </c>
      <c r="AH80" s="299">
        <v>7</v>
      </c>
      <c r="AI80" s="299">
        <v>9.5</v>
      </c>
      <c r="AJ80" s="299">
        <v>85</v>
      </c>
      <c r="AK80" s="299">
        <v>140</v>
      </c>
      <c r="AL80" s="299">
        <v>170</v>
      </c>
      <c r="AM80" s="299">
        <v>240</v>
      </c>
      <c r="AN80" s="299">
        <v>365</v>
      </c>
      <c r="AO80" s="299">
        <v>437</v>
      </c>
      <c r="AP80" s="299">
        <v>42</v>
      </c>
      <c r="AQ80" s="299">
        <v>18</v>
      </c>
      <c r="AR80" s="299">
        <v>3</v>
      </c>
      <c r="AS80" s="299">
        <v>2.7</v>
      </c>
      <c r="AT80" s="299">
        <v>0.05</v>
      </c>
      <c r="AU80" s="300"/>
      <c r="AV80" s="305"/>
      <c r="AW80" s="305"/>
      <c r="AX80" s="305"/>
      <c r="AY80" s="305"/>
      <c r="AZ80" s="305"/>
      <c r="BA80" s="305"/>
      <c r="BB80" s="305"/>
      <c r="BC80" s="305"/>
      <c r="BD80" s="305"/>
      <c r="BE80" s="305"/>
      <c r="BF80" s="305"/>
      <c r="BG80" s="305"/>
      <c r="BH80" s="305"/>
      <c r="BI80" s="305"/>
      <c r="BJ80" s="305"/>
      <c r="BK80" s="305"/>
      <c r="BL80" s="305"/>
      <c r="BM80" s="305"/>
      <c r="BN80" s="305"/>
      <c r="BO80" s="305"/>
      <c r="BP80" s="305"/>
      <c r="BQ80" s="305"/>
      <c r="BR80" s="305"/>
      <c r="BS80" s="305"/>
      <c r="BT80" s="305"/>
      <c r="BU80" s="305"/>
      <c r="BV80" s="305"/>
      <c r="BW80" s="434"/>
      <c r="BX80" s="305"/>
      <c r="BY80" s="305"/>
      <c r="BZ80" s="305"/>
      <c r="CA80" s="305"/>
      <c r="CB80" s="305"/>
      <c r="CC80" s="305"/>
      <c r="CD80" s="305"/>
      <c r="CE80" s="305"/>
      <c r="CF80" s="305"/>
      <c r="CG80" s="305"/>
      <c r="CH80" s="305"/>
      <c r="CI80" s="305"/>
      <c r="CJ80" s="305"/>
      <c r="CK80" s="305"/>
      <c r="CL80" s="329"/>
      <c r="CM80" s="305"/>
      <c r="CN80" s="305"/>
      <c r="CO80" s="305"/>
      <c r="CP80" s="305"/>
      <c r="CQ80" s="305"/>
      <c r="CR80" s="305"/>
      <c r="CS80" s="305"/>
      <c r="CT80" s="305"/>
      <c r="CU80" s="305"/>
      <c r="CV80" s="305"/>
      <c r="CW80" s="305"/>
      <c r="CX80" s="305"/>
      <c r="CY80" s="305"/>
      <c r="CZ80" s="305"/>
      <c r="DA80" s="305"/>
      <c r="DB80" s="305"/>
      <c r="DC80" s="305"/>
      <c r="DD80" s="305"/>
      <c r="DE80" s="305"/>
      <c r="DF80" s="305"/>
      <c r="DG80" s="305"/>
      <c r="DH80" s="305"/>
      <c r="DI80" s="305"/>
      <c r="DJ80" s="305"/>
      <c r="DK80" s="305"/>
      <c r="DL80" s="305"/>
      <c r="DM80" s="305"/>
      <c r="DN80" s="305"/>
      <c r="DO80" s="440"/>
      <c r="DP80" s="305"/>
      <c r="DQ80" s="305"/>
      <c r="DR80" s="305"/>
      <c r="DS80" s="305"/>
      <c r="DT80" s="305"/>
      <c r="DU80" s="305"/>
      <c r="DV80" s="305"/>
      <c r="DW80" s="305"/>
      <c r="DX80" s="305"/>
      <c r="DY80" s="305"/>
      <c r="DZ80" s="305"/>
      <c r="EA80" s="305"/>
      <c r="EB80" s="305"/>
      <c r="EC80" s="305"/>
    </row>
    <row r="81" spans="1:133" x14ac:dyDescent="0.25">
      <c r="A81" s="291">
        <f t="shared" si="9"/>
        <v>2014</v>
      </c>
      <c r="B81" s="292" t="str">
        <f t="shared" si="10"/>
        <v>JULIO</v>
      </c>
      <c r="C81" s="292">
        <v>17</v>
      </c>
      <c r="D81" s="292" t="str">
        <f t="shared" si="14"/>
        <v>JULIO 2014 / 15</v>
      </c>
      <c r="E81" s="345">
        <v>15</v>
      </c>
      <c r="F81" s="312">
        <v>41848</v>
      </c>
      <c r="G81" s="311">
        <v>44752</v>
      </c>
      <c r="H81" s="311" t="s">
        <v>68</v>
      </c>
      <c r="I81" s="313">
        <v>0.72560000000000002</v>
      </c>
      <c r="J81" s="314">
        <v>133</v>
      </c>
      <c r="K81" s="314">
        <v>9</v>
      </c>
      <c r="L81" s="314">
        <v>0</v>
      </c>
      <c r="M81" s="315" t="s">
        <v>20</v>
      </c>
      <c r="N81" s="314">
        <v>0.5</v>
      </c>
      <c r="O81" s="314">
        <v>0</v>
      </c>
      <c r="P81" s="314">
        <v>85.2</v>
      </c>
      <c r="Q81" s="314">
        <v>79.2</v>
      </c>
      <c r="R81" s="314">
        <v>82.2</v>
      </c>
      <c r="S81" s="316" t="s">
        <v>66</v>
      </c>
      <c r="T81" s="316" t="s">
        <v>67</v>
      </c>
      <c r="U81" s="314">
        <v>20790</v>
      </c>
      <c r="V81" s="314">
        <v>126</v>
      </c>
      <c r="W81" s="314">
        <v>182</v>
      </c>
      <c r="X81" s="314">
        <v>286</v>
      </c>
      <c r="Y81" s="314">
        <v>346</v>
      </c>
      <c r="Z81" s="314">
        <v>1</v>
      </c>
      <c r="AA81" s="314">
        <v>29.7</v>
      </c>
      <c r="AB81" s="314">
        <v>0.2</v>
      </c>
      <c r="AC81" s="314">
        <v>1.83</v>
      </c>
      <c r="AD81" s="314">
        <v>13.5</v>
      </c>
      <c r="AE81" s="314">
        <v>0</v>
      </c>
      <c r="AF81" s="427"/>
      <c r="AG81" s="299">
        <v>124</v>
      </c>
      <c r="AH81" s="299">
        <v>7</v>
      </c>
      <c r="AI81" s="299">
        <v>9.5</v>
      </c>
      <c r="AJ81" s="299">
        <v>85</v>
      </c>
      <c r="AK81" s="299">
        <v>140</v>
      </c>
      <c r="AL81" s="299">
        <v>170</v>
      </c>
      <c r="AM81" s="299">
        <v>240</v>
      </c>
      <c r="AN81" s="299">
        <v>365</v>
      </c>
      <c r="AO81" s="299">
        <v>437</v>
      </c>
      <c r="AP81" s="299">
        <v>42</v>
      </c>
      <c r="AQ81" s="299">
        <v>18</v>
      </c>
      <c r="AR81" s="299">
        <v>3</v>
      </c>
      <c r="AS81" s="299">
        <v>2.7</v>
      </c>
      <c r="AT81" s="299">
        <v>0.05</v>
      </c>
      <c r="AU81" s="300"/>
      <c r="AV81" s="305"/>
      <c r="AW81" s="305"/>
      <c r="AX81" s="305"/>
      <c r="AY81" s="305"/>
      <c r="AZ81" s="305"/>
      <c r="BA81" s="305"/>
      <c r="BB81" s="305"/>
      <c r="BC81" s="305"/>
      <c r="BD81" s="305"/>
      <c r="BE81" s="305"/>
      <c r="BF81" s="305"/>
      <c r="BG81" s="305"/>
      <c r="BH81" s="305"/>
      <c r="BI81" s="305"/>
      <c r="BJ81" s="305"/>
      <c r="BK81" s="305"/>
      <c r="BL81" s="305"/>
      <c r="BM81" s="305"/>
      <c r="BN81" s="305"/>
      <c r="BO81" s="305"/>
      <c r="BP81" s="305"/>
      <c r="BQ81" s="305"/>
      <c r="BR81" s="305"/>
      <c r="BS81" s="305"/>
      <c r="BT81" s="305"/>
      <c r="BU81" s="305"/>
      <c r="BV81" s="305"/>
      <c r="BW81" s="434"/>
      <c r="BX81" s="305"/>
      <c r="BY81" s="305"/>
      <c r="BZ81" s="305"/>
      <c r="CA81" s="305"/>
      <c r="CB81" s="305"/>
      <c r="CC81" s="305"/>
      <c r="CD81" s="305"/>
      <c r="CE81" s="305"/>
      <c r="CF81" s="305"/>
      <c r="CG81" s="305"/>
      <c r="CH81" s="305"/>
      <c r="CI81" s="305"/>
      <c r="CJ81" s="305"/>
      <c r="CK81" s="305"/>
      <c r="CL81" s="329"/>
      <c r="CM81" s="306"/>
      <c r="CN81" s="306"/>
      <c r="CO81" s="306"/>
      <c r="CP81" s="306"/>
      <c r="CQ81" s="306"/>
      <c r="CR81" s="306"/>
      <c r="CS81" s="306"/>
      <c r="CT81" s="306"/>
      <c r="CU81" s="306"/>
      <c r="CV81" s="306"/>
      <c r="CW81" s="306"/>
      <c r="CX81" s="306"/>
      <c r="CY81" s="306"/>
      <c r="CZ81" s="306"/>
      <c r="DA81" s="306"/>
      <c r="DB81" s="306"/>
      <c r="DC81" s="306"/>
      <c r="DD81" s="306"/>
      <c r="DE81" s="306"/>
      <c r="DF81" s="306"/>
      <c r="DG81" s="306"/>
      <c r="DH81" s="306"/>
      <c r="DI81" s="306"/>
      <c r="DJ81" s="306"/>
      <c r="DK81" s="306"/>
      <c r="DL81" s="306"/>
      <c r="DM81" s="306"/>
      <c r="DN81" s="306"/>
      <c r="DO81" s="439"/>
      <c r="DP81" s="306"/>
      <c r="DQ81" s="306"/>
      <c r="DR81" s="306"/>
      <c r="DS81" s="306"/>
      <c r="DT81" s="306"/>
      <c r="DU81" s="306"/>
      <c r="DV81" s="306"/>
      <c r="DW81" s="306"/>
      <c r="DX81" s="306"/>
      <c r="DY81" s="306"/>
      <c r="DZ81" s="306"/>
      <c r="EA81" s="306"/>
      <c r="EB81" s="306"/>
      <c r="EC81" s="306"/>
    </row>
    <row r="82" spans="1:133" x14ac:dyDescent="0.25">
      <c r="A82" s="302">
        <f t="shared" si="9"/>
        <v>2014</v>
      </c>
      <c r="B82" s="303" t="str">
        <f t="shared" si="10"/>
        <v>JULIO</v>
      </c>
      <c r="C82" s="303">
        <v>18</v>
      </c>
      <c r="D82" s="303" t="str">
        <f t="shared" si="14"/>
        <v>JULIO 2014 / 16</v>
      </c>
      <c r="E82" s="345">
        <v>16</v>
      </c>
      <c r="F82" s="312">
        <v>41849</v>
      </c>
      <c r="G82" s="311">
        <v>44785</v>
      </c>
      <c r="H82" s="311" t="s">
        <v>69</v>
      </c>
      <c r="I82" s="313">
        <v>0.72529999999999994</v>
      </c>
      <c r="J82" s="314">
        <v>134</v>
      </c>
      <c r="K82" s="314">
        <v>8.6999999999999993</v>
      </c>
      <c r="L82" s="314">
        <v>0</v>
      </c>
      <c r="M82" s="315" t="s">
        <v>20</v>
      </c>
      <c r="N82" s="314">
        <v>0.5</v>
      </c>
      <c r="O82" s="314">
        <v>0</v>
      </c>
      <c r="P82" s="314">
        <v>85.1</v>
      </c>
      <c r="Q82" s="314">
        <v>79.2</v>
      </c>
      <c r="R82" s="314">
        <v>82.2</v>
      </c>
      <c r="S82" s="316" t="s">
        <v>66</v>
      </c>
      <c r="T82" s="316" t="s">
        <v>67</v>
      </c>
      <c r="U82" s="314">
        <v>20794</v>
      </c>
      <c r="V82" s="314">
        <v>124</v>
      </c>
      <c r="W82" s="314">
        <v>181</v>
      </c>
      <c r="X82" s="314">
        <v>280</v>
      </c>
      <c r="Y82" s="314">
        <v>344</v>
      </c>
      <c r="Z82" s="314">
        <v>1</v>
      </c>
      <c r="AA82" s="314">
        <v>29.4</v>
      </c>
      <c r="AB82" s="314">
        <v>0.1</v>
      </c>
      <c r="AC82" s="314">
        <v>1.96</v>
      </c>
      <c r="AD82" s="314">
        <v>12.3</v>
      </c>
      <c r="AE82" s="314">
        <v>0</v>
      </c>
      <c r="AF82" s="427"/>
      <c r="AG82" s="299">
        <v>124</v>
      </c>
      <c r="AH82" s="299">
        <v>7</v>
      </c>
      <c r="AI82" s="299">
        <v>9.5</v>
      </c>
      <c r="AJ82" s="299">
        <v>85</v>
      </c>
      <c r="AK82" s="299">
        <v>140</v>
      </c>
      <c r="AL82" s="299">
        <v>170</v>
      </c>
      <c r="AM82" s="299">
        <v>240</v>
      </c>
      <c r="AN82" s="299">
        <v>365</v>
      </c>
      <c r="AO82" s="299">
        <v>437</v>
      </c>
      <c r="AP82" s="299">
        <v>42</v>
      </c>
      <c r="AQ82" s="299">
        <v>18</v>
      </c>
      <c r="AR82" s="299">
        <v>3</v>
      </c>
      <c r="AS82" s="299">
        <v>2.7</v>
      </c>
      <c r="AT82" s="299">
        <v>0.05</v>
      </c>
      <c r="AU82" s="300"/>
      <c r="AV82" s="305"/>
      <c r="AW82" s="305"/>
      <c r="AX82" s="305"/>
      <c r="AY82" s="305"/>
      <c r="AZ82" s="305"/>
      <c r="BA82" s="305"/>
      <c r="BB82" s="305"/>
      <c r="BC82" s="305"/>
      <c r="BD82" s="305"/>
      <c r="BE82" s="305"/>
      <c r="BF82" s="305"/>
      <c r="BG82" s="305"/>
      <c r="BH82" s="305"/>
      <c r="BI82" s="305"/>
      <c r="BJ82" s="305"/>
      <c r="BK82" s="305"/>
      <c r="BL82" s="305"/>
      <c r="BM82" s="305"/>
      <c r="BN82" s="305"/>
      <c r="BO82" s="305"/>
      <c r="BP82" s="305"/>
      <c r="BQ82" s="305"/>
      <c r="BR82" s="305"/>
      <c r="BS82" s="305"/>
      <c r="BT82" s="305"/>
      <c r="BU82" s="305"/>
      <c r="BV82" s="305"/>
      <c r="BW82" s="434"/>
      <c r="BX82" s="305"/>
      <c r="BY82" s="305"/>
      <c r="BZ82" s="305"/>
      <c r="CA82" s="305"/>
      <c r="CB82" s="305"/>
      <c r="CC82" s="305"/>
      <c r="CD82" s="305"/>
      <c r="CE82" s="305"/>
      <c r="CF82" s="305"/>
      <c r="CG82" s="305"/>
      <c r="CH82" s="305"/>
      <c r="CI82" s="305"/>
      <c r="CJ82" s="305"/>
      <c r="CK82" s="305"/>
      <c r="CL82" s="329"/>
      <c r="CM82" s="305"/>
      <c r="CN82" s="305"/>
      <c r="CO82" s="305"/>
      <c r="CP82" s="305"/>
      <c r="CQ82" s="305"/>
      <c r="CR82" s="305"/>
      <c r="CS82" s="305"/>
      <c r="CT82" s="305"/>
      <c r="CU82" s="305"/>
      <c r="CV82" s="305"/>
      <c r="CW82" s="305"/>
      <c r="CX82" s="305"/>
      <c r="CY82" s="305"/>
      <c r="CZ82" s="305"/>
      <c r="DA82" s="305"/>
      <c r="DB82" s="305"/>
      <c r="DC82" s="305"/>
      <c r="DD82" s="305"/>
      <c r="DE82" s="305"/>
      <c r="DF82" s="305"/>
      <c r="DG82" s="305"/>
      <c r="DH82" s="305"/>
      <c r="DI82" s="305"/>
      <c r="DJ82" s="305"/>
      <c r="DK82" s="305"/>
      <c r="DL82" s="305"/>
      <c r="DM82" s="305"/>
      <c r="DN82" s="305"/>
      <c r="DO82" s="440"/>
      <c r="DP82" s="305"/>
      <c r="DQ82" s="305"/>
      <c r="DR82" s="305"/>
      <c r="DS82" s="305"/>
      <c r="DT82" s="305"/>
      <c r="DU82" s="305"/>
      <c r="DV82" s="305"/>
      <c r="DW82" s="305"/>
      <c r="DX82" s="305"/>
      <c r="DY82" s="305"/>
      <c r="DZ82" s="305"/>
      <c r="EA82" s="305"/>
      <c r="EB82" s="305"/>
      <c r="EC82" s="305"/>
    </row>
    <row r="83" spans="1:133" x14ac:dyDescent="0.25">
      <c r="A83" s="291">
        <f t="shared" si="9"/>
        <v>2014</v>
      </c>
      <c r="B83" s="292" t="str">
        <f t="shared" si="10"/>
        <v>JULIO</v>
      </c>
      <c r="C83" s="292">
        <v>19</v>
      </c>
      <c r="D83" s="292" t="str">
        <f t="shared" si="14"/>
        <v>JULIO 2014 / 17</v>
      </c>
      <c r="E83" s="345">
        <v>17</v>
      </c>
      <c r="F83" s="312">
        <v>41851</v>
      </c>
      <c r="G83" s="311">
        <v>44992</v>
      </c>
      <c r="H83" s="311" t="s">
        <v>68</v>
      </c>
      <c r="I83" s="313">
        <v>0.72640000000000005</v>
      </c>
      <c r="J83" s="314">
        <v>134</v>
      </c>
      <c r="K83" s="314">
        <v>8.8000000000000007</v>
      </c>
      <c r="L83" s="314">
        <v>0</v>
      </c>
      <c r="M83" s="315" t="s">
        <v>20</v>
      </c>
      <c r="N83" s="314">
        <v>0.5</v>
      </c>
      <c r="O83" s="314">
        <v>0</v>
      </c>
      <c r="P83" s="314">
        <v>85.4</v>
      </c>
      <c r="Q83" s="314">
        <v>79.2</v>
      </c>
      <c r="R83" s="314">
        <v>82.3</v>
      </c>
      <c r="S83" s="316" t="s">
        <v>66</v>
      </c>
      <c r="T83" s="316" t="s">
        <v>67</v>
      </c>
      <c r="U83" s="314">
        <v>20782</v>
      </c>
      <c r="V83" s="314">
        <v>126</v>
      </c>
      <c r="W83" s="314">
        <v>182</v>
      </c>
      <c r="X83" s="314">
        <v>279</v>
      </c>
      <c r="Y83" s="314">
        <v>343</v>
      </c>
      <c r="Z83" s="314">
        <v>1</v>
      </c>
      <c r="AA83" s="314">
        <v>29.4</v>
      </c>
      <c r="AB83" s="314">
        <v>0.1</v>
      </c>
      <c r="AC83" s="314">
        <v>1.6</v>
      </c>
      <c r="AD83" s="314">
        <v>14</v>
      </c>
      <c r="AE83" s="314">
        <v>0</v>
      </c>
      <c r="AF83" s="427"/>
      <c r="AG83" s="299">
        <v>124</v>
      </c>
      <c r="AH83" s="299">
        <v>7</v>
      </c>
      <c r="AI83" s="299">
        <v>9.5</v>
      </c>
      <c r="AJ83" s="299">
        <v>85</v>
      </c>
      <c r="AK83" s="299">
        <v>140</v>
      </c>
      <c r="AL83" s="299">
        <v>170</v>
      </c>
      <c r="AM83" s="299">
        <v>240</v>
      </c>
      <c r="AN83" s="299">
        <v>365</v>
      </c>
      <c r="AO83" s="299">
        <v>437</v>
      </c>
      <c r="AP83" s="299">
        <v>42</v>
      </c>
      <c r="AQ83" s="299">
        <v>18</v>
      </c>
      <c r="AR83" s="299">
        <v>3</v>
      </c>
      <c r="AS83" s="299">
        <v>2.7</v>
      </c>
      <c r="AT83" s="299">
        <v>0.05</v>
      </c>
      <c r="AU83" s="300"/>
      <c r="AV83" s="305"/>
      <c r="AW83" s="305"/>
      <c r="AX83" s="305"/>
      <c r="AY83" s="305"/>
      <c r="AZ83" s="305"/>
      <c r="BA83" s="305"/>
      <c r="BB83" s="305"/>
      <c r="BC83" s="305"/>
      <c r="BD83" s="305"/>
      <c r="BE83" s="305"/>
      <c r="BF83" s="305"/>
      <c r="BG83" s="305"/>
      <c r="BH83" s="305"/>
      <c r="BI83" s="305"/>
      <c r="BJ83" s="305"/>
      <c r="BK83" s="305"/>
      <c r="BL83" s="305"/>
      <c r="BM83" s="305"/>
      <c r="BN83" s="305"/>
      <c r="BO83" s="305"/>
      <c r="BP83" s="305"/>
      <c r="BQ83" s="305"/>
      <c r="BR83" s="305"/>
      <c r="BS83" s="305"/>
      <c r="BT83" s="305"/>
      <c r="BU83" s="305"/>
      <c r="BV83" s="305"/>
      <c r="BW83" s="434"/>
      <c r="BX83" s="305"/>
      <c r="BY83" s="305"/>
      <c r="BZ83" s="305"/>
      <c r="CA83" s="305"/>
      <c r="CB83" s="305"/>
      <c r="CC83" s="305"/>
      <c r="CD83" s="305"/>
      <c r="CE83" s="305"/>
      <c r="CF83" s="305"/>
      <c r="CG83" s="305"/>
      <c r="CH83" s="305"/>
      <c r="CI83" s="305"/>
      <c r="CJ83" s="305"/>
      <c r="CK83" s="305"/>
      <c r="CL83" s="329"/>
      <c r="CM83" s="306"/>
      <c r="CN83" s="306"/>
      <c r="CO83" s="306"/>
      <c r="CP83" s="306"/>
      <c r="CQ83" s="306"/>
      <c r="CR83" s="306"/>
      <c r="CS83" s="306"/>
      <c r="CT83" s="306"/>
      <c r="CU83" s="306"/>
      <c r="CV83" s="306"/>
      <c r="CW83" s="306"/>
      <c r="CX83" s="306"/>
      <c r="CY83" s="306"/>
      <c r="CZ83" s="306"/>
      <c r="DA83" s="306"/>
      <c r="DB83" s="306"/>
      <c r="DC83" s="306"/>
      <c r="DD83" s="306"/>
      <c r="DE83" s="306"/>
      <c r="DF83" s="306"/>
      <c r="DG83" s="306"/>
      <c r="DH83" s="306"/>
      <c r="DI83" s="306"/>
      <c r="DJ83" s="306"/>
      <c r="DK83" s="306"/>
      <c r="DL83" s="306"/>
      <c r="DM83" s="306"/>
      <c r="DN83" s="306"/>
      <c r="DO83" s="439"/>
      <c r="DP83" s="306"/>
      <c r="DQ83" s="306"/>
      <c r="DR83" s="306"/>
      <c r="DS83" s="306"/>
      <c r="DT83" s="306"/>
      <c r="DU83" s="306"/>
      <c r="DV83" s="306"/>
      <c r="DW83" s="306"/>
      <c r="DX83" s="306"/>
      <c r="DY83" s="306"/>
      <c r="DZ83" s="306"/>
      <c r="EA83" s="306"/>
      <c r="EB83" s="306"/>
      <c r="EC83" s="306"/>
    </row>
    <row r="84" spans="1:133" x14ac:dyDescent="0.25">
      <c r="A84" s="302">
        <f t="shared" si="9"/>
        <v>2014</v>
      </c>
      <c r="B84" s="303" t="str">
        <f t="shared" si="10"/>
        <v>JULIO</v>
      </c>
      <c r="C84" s="303">
        <v>20</v>
      </c>
      <c r="D84" s="303" t="str">
        <f t="shared" si="14"/>
        <v>JULIO 2014 / 18</v>
      </c>
      <c r="E84" s="291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428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307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435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343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441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</row>
    <row r="85" spans="1:133" x14ac:dyDescent="0.25">
      <c r="A85" s="291">
        <f t="shared" si="9"/>
        <v>2014</v>
      </c>
      <c r="B85" s="292" t="str">
        <f t="shared" si="10"/>
        <v>JULIO</v>
      </c>
      <c r="C85" s="292">
        <v>21</v>
      </c>
      <c r="D85" s="292" t="str">
        <f t="shared" si="14"/>
        <v>JULIO 2014 / 19</v>
      </c>
      <c r="E85" s="291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428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307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435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343"/>
      <c r="CM85" s="303"/>
      <c r="CN85" s="303"/>
      <c r="CO85" s="303"/>
      <c r="CP85" s="303"/>
      <c r="CQ85" s="303"/>
      <c r="CR85" s="303"/>
      <c r="CS85" s="303"/>
      <c r="CT85" s="303"/>
      <c r="CU85" s="303"/>
      <c r="CV85" s="303"/>
      <c r="CW85" s="303"/>
      <c r="CX85" s="303"/>
      <c r="CY85" s="303"/>
      <c r="CZ85" s="303"/>
      <c r="DA85" s="303"/>
      <c r="DB85" s="303"/>
      <c r="DC85" s="303"/>
      <c r="DD85" s="303"/>
      <c r="DE85" s="303"/>
      <c r="DF85" s="303"/>
      <c r="DG85" s="303"/>
      <c r="DH85" s="303"/>
      <c r="DI85" s="303"/>
      <c r="DJ85" s="303"/>
      <c r="DK85" s="303"/>
      <c r="DL85" s="303"/>
      <c r="DM85" s="303"/>
      <c r="DN85" s="303"/>
      <c r="DO85" s="442"/>
      <c r="DP85" s="303"/>
      <c r="DQ85" s="303"/>
      <c r="DR85" s="303"/>
      <c r="DS85" s="303"/>
      <c r="DT85" s="303"/>
      <c r="DU85" s="303"/>
      <c r="DV85" s="303"/>
      <c r="DW85" s="303"/>
      <c r="DX85" s="303"/>
      <c r="DY85" s="303"/>
      <c r="DZ85" s="303"/>
      <c r="EA85" s="303"/>
      <c r="EB85" s="303"/>
      <c r="EC85" s="303"/>
    </row>
    <row r="86" spans="1:133" x14ac:dyDescent="0.25">
      <c r="A86" s="302">
        <f t="shared" si="9"/>
        <v>2014</v>
      </c>
      <c r="B86" s="303" t="str">
        <f t="shared" si="10"/>
        <v>JULIO</v>
      </c>
      <c r="C86" s="303">
        <v>22</v>
      </c>
      <c r="D86" s="303" t="str">
        <f t="shared" si="14"/>
        <v>JULIO 2014 / 20</v>
      </c>
      <c r="E86" s="291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428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307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435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343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441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</row>
    <row r="87" spans="1:133" x14ac:dyDescent="0.25">
      <c r="A87" s="291">
        <f t="shared" si="9"/>
        <v>2014</v>
      </c>
      <c r="B87" s="292" t="str">
        <f t="shared" si="10"/>
        <v>JULIO</v>
      </c>
      <c r="C87" s="292">
        <v>23</v>
      </c>
      <c r="D87" s="292" t="str">
        <f t="shared" si="14"/>
        <v>JULIO 2014 / 21</v>
      </c>
      <c r="E87" s="291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428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307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435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343"/>
      <c r="CM87" s="303"/>
      <c r="CN87" s="303"/>
      <c r="CO87" s="303"/>
      <c r="CP87" s="303"/>
      <c r="CQ87" s="303"/>
      <c r="CR87" s="303"/>
      <c r="CS87" s="303"/>
      <c r="CT87" s="303"/>
      <c r="CU87" s="303"/>
      <c r="CV87" s="303"/>
      <c r="CW87" s="303"/>
      <c r="CX87" s="303"/>
      <c r="CY87" s="303"/>
      <c r="CZ87" s="303"/>
      <c r="DA87" s="303"/>
      <c r="DB87" s="303"/>
      <c r="DC87" s="303"/>
      <c r="DD87" s="303"/>
      <c r="DE87" s="303"/>
      <c r="DF87" s="303"/>
      <c r="DG87" s="303"/>
      <c r="DH87" s="303"/>
      <c r="DI87" s="303"/>
      <c r="DJ87" s="303"/>
      <c r="DK87" s="303"/>
      <c r="DL87" s="303"/>
      <c r="DM87" s="303"/>
      <c r="DN87" s="303"/>
      <c r="DO87" s="442"/>
      <c r="DP87" s="303"/>
      <c r="DQ87" s="303"/>
      <c r="DR87" s="303"/>
      <c r="DS87" s="303"/>
      <c r="DT87" s="303"/>
      <c r="DU87" s="303"/>
      <c r="DV87" s="303"/>
      <c r="DW87" s="303"/>
      <c r="DX87" s="303"/>
      <c r="DY87" s="303"/>
      <c r="DZ87" s="303"/>
      <c r="EA87" s="303"/>
      <c r="EB87" s="303"/>
      <c r="EC87" s="303"/>
    </row>
    <row r="88" spans="1:133" x14ac:dyDescent="0.25">
      <c r="A88" s="302">
        <f t="shared" si="9"/>
        <v>2014</v>
      </c>
      <c r="B88" s="303" t="str">
        <f t="shared" si="10"/>
        <v>JULIO</v>
      </c>
      <c r="C88" s="303">
        <v>24</v>
      </c>
      <c r="D88" s="303" t="str">
        <f t="shared" si="14"/>
        <v>JULIO 2014 / 22</v>
      </c>
      <c r="E88" s="291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428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307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435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343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441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</row>
    <row r="89" spans="1:133" x14ac:dyDescent="0.25">
      <c r="A89" s="291">
        <f t="shared" si="9"/>
        <v>2014</v>
      </c>
      <c r="B89" s="292" t="str">
        <f t="shared" si="10"/>
        <v>JULIO</v>
      </c>
      <c r="C89" s="292">
        <v>25</v>
      </c>
      <c r="D89" s="292" t="str">
        <f t="shared" si="14"/>
        <v>JULIO 2014 / 23</v>
      </c>
      <c r="E89" s="291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428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307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435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343"/>
      <c r="CM89" s="303"/>
      <c r="CN89" s="303"/>
      <c r="CO89" s="303"/>
      <c r="CP89" s="303"/>
      <c r="CQ89" s="303"/>
      <c r="CR89" s="303"/>
      <c r="CS89" s="303"/>
      <c r="CT89" s="303"/>
      <c r="CU89" s="303"/>
      <c r="CV89" s="303"/>
      <c r="CW89" s="303"/>
      <c r="CX89" s="303"/>
      <c r="CY89" s="303"/>
      <c r="CZ89" s="303"/>
      <c r="DA89" s="303"/>
      <c r="DB89" s="303"/>
      <c r="DC89" s="303"/>
      <c r="DD89" s="303"/>
      <c r="DE89" s="303"/>
      <c r="DF89" s="303"/>
      <c r="DG89" s="303"/>
      <c r="DH89" s="303"/>
      <c r="DI89" s="303"/>
      <c r="DJ89" s="303"/>
      <c r="DK89" s="303"/>
      <c r="DL89" s="303"/>
      <c r="DM89" s="303"/>
      <c r="DN89" s="303"/>
      <c r="DO89" s="442"/>
      <c r="DP89" s="303"/>
      <c r="DQ89" s="303"/>
      <c r="DR89" s="303"/>
      <c r="DS89" s="303"/>
      <c r="DT89" s="303"/>
      <c r="DU89" s="303"/>
      <c r="DV89" s="303"/>
      <c r="DW89" s="303"/>
      <c r="DX89" s="303"/>
      <c r="DY89" s="303"/>
      <c r="DZ89" s="303"/>
      <c r="EA89" s="303"/>
      <c r="EB89" s="303"/>
      <c r="EC89" s="303"/>
    </row>
    <row r="90" spans="1:133" x14ac:dyDescent="0.25">
      <c r="A90" s="302">
        <f t="shared" si="9"/>
        <v>2014</v>
      </c>
      <c r="B90" s="303" t="str">
        <f t="shared" si="10"/>
        <v>JULIO</v>
      </c>
      <c r="C90" s="303">
        <v>26</v>
      </c>
      <c r="D90" s="303" t="str">
        <f t="shared" si="14"/>
        <v>JULIO 2014 / 24</v>
      </c>
      <c r="E90" s="291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428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307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435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343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441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</row>
    <row r="91" spans="1:133" x14ac:dyDescent="0.25">
      <c r="A91" s="291">
        <f t="shared" si="9"/>
        <v>2014</v>
      </c>
      <c r="B91" s="292" t="str">
        <f t="shared" si="10"/>
        <v>JULIO</v>
      </c>
      <c r="C91" s="292">
        <v>27</v>
      </c>
      <c r="D91" s="292" t="str">
        <f t="shared" si="14"/>
        <v>JULIO 2014 / 25</v>
      </c>
      <c r="E91" s="291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428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307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435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343"/>
      <c r="CM91" s="303"/>
      <c r="CN91" s="303"/>
      <c r="CO91" s="303"/>
      <c r="CP91" s="303"/>
      <c r="CQ91" s="303"/>
      <c r="CR91" s="303"/>
      <c r="CS91" s="303"/>
      <c r="CT91" s="303"/>
      <c r="CU91" s="303"/>
      <c r="CV91" s="303"/>
      <c r="CW91" s="303"/>
      <c r="CX91" s="303"/>
      <c r="CY91" s="303"/>
      <c r="CZ91" s="303"/>
      <c r="DA91" s="303"/>
      <c r="DB91" s="303"/>
      <c r="DC91" s="303"/>
      <c r="DD91" s="303"/>
      <c r="DE91" s="303"/>
      <c r="DF91" s="303"/>
      <c r="DG91" s="303"/>
      <c r="DH91" s="303"/>
      <c r="DI91" s="303"/>
      <c r="DJ91" s="303"/>
      <c r="DK91" s="303"/>
      <c r="DL91" s="303"/>
      <c r="DM91" s="303"/>
      <c r="DN91" s="303"/>
      <c r="DO91" s="442"/>
      <c r="DP91" s="303"/>
      <c r="DQ91" s="303"/>
      <c r="DR91" s="303"/>
      <c r="DS91" s="303"/>
      <c r="DT91" s="303"/>
      <c r="DU91" s="303"/>
      <c r="DV91" s="303"/>
      <c r="DW91" s="303"/>
      <c r="DX91" s="303"/>
      <c r="DY91" s="303"/>
      <c r="DZ91" s="303"/>
      <c r="EA91" s="303"/>
      <c r="EB91" s="303"/>
      <c r="EC91" s="303"/>
    </row>
    <row r="92" spans="1:133" x14ac:dyDescent="0.25">
      <c r="A92" s="302">
        <f t="shared" si="9"/>
        <v>2014</v>
      </c>
      <c r="B92" s="303" t="str">
        <f t="shared" si="10"/>
        <v>JULIO</v>
      </c>
      <c r="C92" s="303">
        <v>28</v>
      </c>
      <c r="D92" s="303" t="str">
        <f t="shared" si="14"/>
        <v>JULIO 2014 / 26</v>
      </c>
      <c r="E92" s="291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428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307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435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343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441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</row>
    <row r="93" spans="1:133" x14ac:dyDescent="0.25">
      <c r="A93" s="291">
        <f t="shared" si="9"/>
        <v>2014</v>
      </c>
      <c r="B93" s="292" t="str">
        <f t="shared" si="10"/>
        <v>JULIO</v>
      </c>
      <c r="C93" s="292">
        <v>29</v>
      </c>
      <c r="D93" s="292" t="str">
        <f t="shared" si="14"/>
        <v>JULIO 2014 / 27</v>
      </c>
      <c r="E93" s="291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428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307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435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343"/>
      <c r="CM93" s="303"/>
      <c r="CN93" s="303"/>
      <c r="CO93" s="303"/>
      <c r="CP93" s="303"/>
      <c r="CQ93" s="303"/>
      <c r="CR93" s="303"/>
      <c r="CS93" s="303"/>
      <c r="CT93" s="303"/>
      <c r="CU93" s="303"/>
      <c r="CV93" s="303"/>
      <c r="CW93" s="303"/>
      <c r="CX93" s="303"/>
      <c r="CY93" s="303"/>
      <c r="CZ93" s="303"/>
      <c r="DA93" s="303"/>
      <c r="DB93" s="303"/>
      <c r="DC93" s="303"/>
      <c r="DD93" s="303"/>
      <c r="DE93" s="303"/>
      <c r="DF93" s="303"/>
      <c r="DG93" s="303"/>
      <c r="DH93" s="303"/>
      <c r="DI93" s="303"/>
      <c r="DJ93" s="303"/>
      <c r="DK93" s="303"/>
      <c r="DL93" s="303"/>
      <c r="DM93" s="303"/>
      <c r="DN93" s="303"/>
      <c r="DO93" s="442"/>
      <c r="DP93" s="303"/>
      <c r="DQ93" s="303"/>
      <c r="DR93" s="303"/>
      <c r="DS93" s="303"/>
      <c r="DT93" s="303"/>
      <c r="DU93" s="303"/>
      <c r="DV93" s="303"/>
      <c r="DW93" s="303"/>
      <c r="DX93" s="303"/>
      <c r="DY93" s="303"/>
      <c r="DZ93" s="303"/>
      <c r="EA93" s="303"/>
      <c r="EB93" s="303"/>
      <c r="EC93" s="303"/>
    </row>
    <row r="94" spans="1:133" x14ac:dyDescent="0.25">
      <c r="A94" s="302">
        <f t="shared" si="9"/>
        <v>2014</v>
      </c>
      <c r="B94" s="303" t="str">
        <f t="shared" si="10"/>
        <v>JULIO</v>
      </c>
      <c r="C94" s="303">
        <v>30</v>
      </c>
      <c r="D94" s="303" t="str">
        <f t="shared" si="14"/>
        <v>JULIO 2014 / 28</v>
      </c>
      <c r="E94" s="291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428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307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435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343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441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</row>
    <row r="95" spans="1:133" x14ac:dyDescent="0.25">
      <c r="A95" s="291">
        <f t="shared" si="9"/>
        <v>2014</v>
      </c>
      <c r="B95" s="292" t="str">
        <f t="shared" si="10"/>
        <v>JULIO</v>
      </c>
      <c r="C95" s="292">
        <v>31</v>
      </c>
      <c r="D95" s="292" t="str">
        <f t="shared" si="14"/>
        <v>JULIO 2014 / 29</v>
      </c>
      <c r="E95" s="291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428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307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435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343"/>
      <c r="CM95" s="303"/>
      <c r="CN95" s="303"/>
      <c r="CO95" s="303"/>
      <c r="CP95" s="303"/>
      <c r="CQ95" s="303"/>
      <c r="CR95" s="303"/>
      <c r="CS95" s="303"/>
      <c r="CT95" s="303"/>
      <c r="CU95" s="303"/>
      <c r="CV95" s="303"/>
      <c r="CW95" s="303"/>
      <c r="CX95" s="303"/>
      <c r="CY95" s="303"/>
      <c r="CZ95" s="303"/>
      <c r="DA95" s="303"/>
      <c r="DB95" s="303"/>
      <c r="DC95" s="303"/>
      <c r="DD95" s="303"/>
      <c r="DE95" s="303"/>
      <c r="DF95" s="303"/>
      <c r="DG95" s="303"/>
      <c r="DH95" s="303"/>
      <c r="DI95" s="303"/>
      <c r="DJ95" s="303"/>
      <c r="DK95" s="303"/>
      <c r="DL95" s="303"/>
      <c r="DM95" s="303"/>
      <c r="DN95" s="303"/>
      <c r="DO95" s="442"/>
      <c r="DP95" s="303"/>
      <c r="DQ95" s="303"/>
      <c r="DR95" s="303"/>
      <c r="DS95" s="303"/>
      <c r="DT95" s="303"/>
      <c r="DU95" s="303"/>
      <c r="DV95" s="303"/>
      <c r="DW95" s="303"/>
      <c r="DX95" s="303"/>
      <c r="DY95" s="303"/>
      <c r="DZ95" s="303"/>
      <c r="EA95" s="303"/>
      <c r="EB95" s="303"/>
      <c r="EC95" s="303"/>
    </row>
    <row r="96" spans="1:133" s="206" customFormat="1" x14ac:dyDescent="0.25">
      <c r="A96" s="308"/>
      <c r="B96" s="309"/>
      <c r="C96" s="309"/>
      <c r="D96" s="303" t="str">
        <f t="shared" si="14"/>
        <v>JULIO 2014 / 30</v>
      </c>
      <c r="E96" s="291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428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307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435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343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441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</row>
    <row r="97" spans="1:133" x14ac:dyDescent="0.25">
      <c r="A97" s="291">
        <v>2014</v>
      </c>
      <c r="B97" s="292" t="s">
        <v>234</v>
      </c>
      <c r="C97" s="292">
        <v>1</v>
      </c>
      <c r="D97" s="292" t="str">
        <f t="shared" si="14"/>
        <v>JULIO 2014 / 31</v>
      </c>
      <c r="E97" s="291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428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307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435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343"/>
      <c r="CM97" s="303"/>
      <c r="CN97" s="303"/>
      <c r="CO97" s="303"/>
      <c r="CP97" s="303"/>
      <c r="CQ97" s="303"/>
      <c r="CR97" s="303"/>
      <c r="CS97" s="303"/>
      <c r="CT97" s="303"/>
      <c r="CU97" s="303"/>
      <c r="CV97" s="303"/>
      <c r="CW97" s="303"/>
      <c r="CX97" s="303"/>
      <c r="CY97" s="303"/>
      <c r="CZ97" s="303"/>
      <c r="DA97" s="303"/>
      <c r="DB97" s="303"/>
      <c r="DC97" s="303"/>
      <c r="DD97" s="303"/>
      <c r="DE97" s="303"/>
      <c r="DF97" s="303"/>
      <c r="DG97" s="303"/>
      <c r="DH97" s="303"/>
      <c r="DI97" s="303"/>
      <c r="DJ97" s="303"/>
      <c r="DK97" s="303"/>
      <c r="DL97" s="303"/>
      <c r="DM97" s="303"/>
      <c r="DN97" s="303"/>
      <c r="DO97" s="442"/>
      <c r="DP97" s="303"/>
      <c r="DQ97" s="303"/>
      <c r="DR97" s="303"/>
      <c r="DS97" s="303"/>
      <c r="DT97" s="303"/>
      <c r="DU97" s="303"/>
      <c r="DV97" s="303"/>
      <c r="DW97" s="303"/>
      <c r="DX97" s="303"/>
      <c r="DY97" s="303"/>
      <c r="DZ97" s="303"/>
      <c r="EA97" s="303"/>
      <c r="EB97" s="303"/>
      <c r="EC97" s="303"/>
    </row>
    <row r="98" spans="1:133" ht="15.75" x14ac:dyDescent="0.25">
      <c r="A98" s="302">
        <f t="shared" ref="A98:A127" si="15">A97</f>
        <v>2014</v>
      </c>
      <c r="B98" s="303" t="str">
        <f t="shared" ref="B98:B127" si="16">B97</f>
        <v>AGOSTO</v>
      </c>
      <c r="C98" s="303">
        <v>2</v>
      </c>
      <c r="D98" s="275" t="s">
        <v>228</v>
      </c>
      <c r="E98" s="344">
        <f t="shared" ref="E98:AJ98" si="17">IFERROR(AVERAGE(E67:E97),"")</f>
        <v>9</v>
      </c>
      <c r="F98" s="276">
        <f t="shared" si="17"/>
        <v>41836.941176470587</v>
      </c>
      <c r="G98" s="276">
        <f t="shared" si="17"/>
        <v>44533.058823529413</v>
      </c>
      <c r="H98" s="276" t="str">
        <f t="shared" si="17"/>
        <v/>
      </c>
      <c r="I98" s="276">
        <f t="shared" si="17"/>
        <v>0.72565294117647061</v>
      </c>
      <c r="J98" s="276">
        <f t="shared" si="17"/>
        <v>134.11764705882354</v>
      </c>
      <c r="K98" s="276">
        <f t="shared" si="17"/>
        <v>8.8352941176470576</v>
      </c>
      <c r="L98" s="276">
        <f t="shared" si="17"/>
        <v>0</v>
      </c>
      <c r="M98" s="276" t="str">
        <f t="shared" si="17"/>
        <v/>
      </c>
      <c r="N98" s="276">
        <f t="shared" si="17"/>
        <v>0.5</v>
      </c>
      <c r="O98" s="276">
        <f t="shared" si="17"/>
        <v>0</v>
      </c>
      <c r="P98" s="276">
        <f t="shared" si="17"/>
        <v>85.205882352941188</v>
      </c>
      <c r="Q98" s="276">
        <f t="shared" si="17"/>
        <v>79.182352941176475</v>
      </c>
      <c r="R98" s="276">
        <f t="shared" si="17"/>
        <v>82.205882352941188</v>
      </c>
      <c r="S98" s="276" t="str">
        <f t="shared" si="17"/>
        <v/>
      </c>
      <c r="T98" s="276" t="str">
        <f t="shared" si="17"/>
        <v/>
      </c>
      <c r="U98" s="276">
        <f t="shared" si="17"/>
        <v>20787.882352941175</v>
      </c>
      <c r="V98" s="276">
        <f t="shared" si="17"/>
        <v>126</v>
      </c>
      <c r="W98" s="276">
        <f t="shared" si="17"/>
        <v>182.70588235294119</v>
      </c>
      <c r="X98" s="276">
        <f t="shared" si="17"/>
        <v>283.8235294117647</v>
      </c>
      <c r="Y98" s="276">
        <f t="shared" si="17"/>
        <v>345.76470588235293</v>
      </c>
      <c r="Z98" s="276">
        <f t="shared" si="17"/>
        <v>1</v>
      </c>
      <c r="AA98" s="276">
        <f t="shared" si="17"/>
        <v>29.335294117647052</v>
      </c>
      <c r="AB98" s="276">
        <f t="shared" si="17"/>
        <v>0.10588235294117648</v>
      </c>
      <c r="AC98" s="276">
        <f t="shared" si="17"/>
        <v>1.6241176470588239</v>
      </c>
      <c r="AD98" s="276">
        <f t="shared" si="17"/>
        <v>12.192352941176472</v>
      </c>
      <c r="AE98" s="276">
        <f t="shared" si="17"/>
        <v>0</v>
      </c>
      <c r="AF98" s="420" t="str">
        <f t="shared" si="17"/>
        <v/>
      </c>
      <c r="AG98" s="276">
        <f t="shared" si="17"/>
        <v>124</v>
      </c>
      <c r="AH98" s="276">
        <f t="shared" si="17"/>
        <v>7</v>
      </c>
      <c r="AI98" s="276">
        <f t="shared" si="17"/>
        <v>9.5</v>
      </c>
      <c r="AJ98" s="276">
        <f t="shared" si="17"/>
        <v>85</v>
      </c>
      <c r="AK98" s="276">
        <f t="shared" ref="AK98:BP98" si="18">IFERROR(AVERAGE(AK67:AK97),"")</f>
        <v>140</v>
      </c>
      <c r="AL98" s="276">
        <f t="shared" si="18"/>
        <v>170</v>
      </c>
      <c r="AM98" s="276">
        <f t="shared" si="18"/>
        <v>240</v>
      </c>
      <c r="AN98" s="276">
        <f t="shared" si="18"/>
        <v>365</v>
      </c>
      <c r="AO98" s="276">
        <f t="shared" si="18"/>
        <v>437</v>
      </c>
      <c r="AP98" s="276">
        <f t="shared" si="18"/>
        <v>42</v>
      </c>
      <c r="AQ98" s="276">
        <f t="shared" si="18"/>
        <v>18</v>
      </c>
      <c r="AR98" s="276">
        <f t="shared" si="18"/>
        <v>3</v>
      </c>
      <c r="AS98" s="276">
        <f t="shared" si="18"/>
        <v>2.7000000000000006</v>
      </c>
      <c r="AT98" s="276">
        <f t="shared" si="18"/>
        <v>5.000000000000001E-2</v>
      </c>
      <c r="AU98" s="276" t="str">
        <f t="shared" si="18"/>
        <v/>
      </c>
      <c r="AV98" s="276">
        <f t="shared" si="18"/>
        <v>6.5</v>
      </c>
      <c r="AW98" s="276">
        <f t="shared" si="18"/>
        <v>41835.833333333336</v>
      </c>
      <c r="AX98" s="310">
        <f t="shared" si="18"/>
        <v>44460.916666666664</v>
      </c>
      <c r="AY98" s="276" t="str">
        <f t="shared" si="18"/>
        <v/>
      </c>
      <c r="AZ98" s="276">
        <f t="shared" si="18"/>
        <v>0.73475833333333329</v>
      </c>
      <c r="BA98" s="276">
        <f t="shared" si="18"/>
        <v>140.49166666666667</v>
      </c>
      <c r="BB98" s="276">
        <f t="shared" si="18"/>
        <v>8.3166666666666664</v>
      </c>
      <c r="BC98" s="276">
        <f t="shared" si="18"/>
        <v>0</v>
      </c>
      <c r="BD98" s="276" t="str">
        <f t="shared" si="18"/>
        <v/>
      </c>
      <c r="BE98" s="276">
        <f t="shared" si="18"/>
        <v>1.5916666666666668</v>
      </c>
      <c r="BF98" s="276">
        <f t="shared" si="18"/>
        <v>9.9999999999999985E-3</v>
      </c>
      <c r="BG98" s="276">
        <f t="shared" si="18"/>
        <v>85.266666666666666</v>
      </c>
      <c r="BH98" s="276">
        <f t="shared" si="18"/>
        <v>77.683333333333323</v>
      </c>
      <c r="BI98" s="276">
        <f t="shared" si="18"/>
        <v>81.475000000000009</v>
      </c>
      <c r="BJ98" s="276" t="str">
        <f t="shared" si="18"/>
        <v/>
      </c>
      <c r="BK98" s="276" t="str">
        <f t="shared" si="18"/>
        <v/>
      </c>
      <c r="BL98" s="276">
        <f t="shared" si="18"/>
        <v>20693.333333333332</v>
      </c>
      <c r="BM98" s="276">
        <f t="shared" si="18"/>
        <v>132.66666666666666</v>
      </c>
      <c r="BN98" s="276">
        <f t="shared" si="18"/>
        <v>199.58333333333334</v>
      </c>
      <c r="BO98" s="276">
        <f t="shared" si="18"/>
        <v>299.83333333333331</v>
      </c>
      <c r="BP98" s="276">
        <f t="shared" si="18"/>
        <v>360.08333333333331</v>
      </c>
      <c r="BQ98" s="276">
        <f t="shared" ref="BQ98:BV98" si="19">IFERROR(AVERAGE(BQ67:BQ97),"")</f>
        <v>0.97499999999999998</v>
      </c>
      <c r="BR98" s="276">
        <f t="shared" si="19"/>
        <v>31.691666666666674</v>
      </c>
      <c r="BS98" s="276">
        <f t="shared" si="19"/>
        <v>0.3666666666666667</v>
      </c>
      <c r="BT98" s="276">
        <f t="shared" si="19"/>
        <v>1.7483333333333333</v>
      </c>
      <c r="BU98" s="276">
        <f t="shared" si="19"/>
        <v>7.4000000000000012</v>
      </c>
      <c r="BV98" s="310">
        <f t="shared" si="19"/>
        <v>0</v>
      </c>
      <c r="BW98" s="436"/>
      <c r="BX98" s="309"/>
      <c r="BY98" s="309"/>
      <c r="BZ98" s="309"/>
      <c r="CA98" s="309"/>
      <c r="CB98" s="309"/>
      <c r="CC98" s="309"/>
      <c r="CD98" s="309"/>
      <c r="CE98" s="309"/>
      <c r="CF98" s="309"/>
      <c r="CG98" s="309"/>
      <c r="CH98" s="309"/>
      <c r="CI98" s="309"/>
      <c r="CJ98" s="309"/>
      <c r="CK98" s="309"/>
      <c r="CL98" s="308"/>
      <c r="CM98" s="309"/>
      <c r="CN98" s="309"/>
      <c r="CO98" s="309"/>
      <c r="CP98" s="309"/>
      <c r="CQ98" s="309"/>
      <c r="CR98" s="309"/>
      <c r="CS98" s="309"/>
      <c r="CT98" s="309"/>
      <c r="CU98" s="309"/>
      <c r="CV98" s="309"/>
      <c r="CW98" s="309"/>
      <c r="CX98" s="309"/>
      <c r="CY98" s="309"/>
      <c r="CZ98" s="309"/>
      <c r="DA98" s="309"/>
      <c r="DB98" s="309"/>
      <c r="DC98" s="309"/>
      <c r="DD98" s="309"/>
      <c r="DE98" s="309"/>
      <c r="DF98" s="309"/>
      <c r="DG98" s="309"/>
      <c r="DH98" s="309"/>
      <c r="DI98" s="309"/>
      <c r="DJ98" s="309"/>
      <c r="DK98" s="309"/>
      <c r="DL98" s="309"/>
      <c r="DM98" s="309"/>
      <c r="DN98" s="309"/>
      <c r="DO98" s="443"/>
      <c r="DP98" s="309"/>
      <c r="DQ98" s="309"/>
      <c r="DR98" s="309"/>
      <c r="DS98" s="309"/>
      <c r="DT98" s="309"/>
      <c r="DU98" s="309"/>
      <c r="DV98" s="309"/>
      <c r="DW98" s="309"/>
      <c r="DX98" s="309"/>
      <c r="DY98" s="309"/>
      <c r="DZ98" s="309"/>
      <c r="EA98" s="309"/>
      <c r="EB98" s="309"/>
      <c r="EC98" s="309"/>
    </row>
    <row r="99" spans="1:133" x14ac:dyDescent="0.25">
      <c r="A99" s="291">
        <f t="shared" si="15"/>
        <v>2014</v>
      </c>
      <c r="B99" s="292" t="str">
        <f t="shared" si="16"/>
        <v>AGOSTO</v>
      </c>
      <c r="C99" s="292">
        <v>3</v>
      </c>
      <c r="D99" s="292" t="str">
        <f t="shared" ref="D99:D129" si="20">B97&amp;" "&amp;A97&amp;" / "&amp;C97</f>
        <v>AGOSTO 2014 / 1</v>
      </c>
      <c r="E99" s="345">
        <v>1</v>
      </c>
      <c r="F99" s="312">
        <v>41853</v>
      </c>
      <c r="G99" s="311">
        <v>45015</v>
      </c>
      <c r="H99" s="311" t="s">
        <v>65</v>
      </c>
      <c r="I99" s="313">
        <v>0.72560000000000002</v>
      </c>
      <c r="J99" s="314">
        <v>129</v>
      </c>
      <c r="K99" s="314">
        <v>9</v>
      </c>
      <c r="L99" s="314">
        <v>0</v>
      </c>
      <c r="M99" s="315" t="s">
        <v>20</v>
      </c>
      <c r="N99" s="314">
        <v>0.5</v>
      </c>
      <c r="O99" s="314">
        <v>0</v>
      </c>
      <c r="P99" s="314">
        <v>85.1</v>
      </c>
      <c r="Q99" s="314">
        <v>79.2</v>
      </c>
      <c r="R99" s="314">
        <v>82.2</v>
      </c>
      <c r="S99" s="316" t="s">
        <v>66</v>
      </c>
      <c r="T99" s="316" t="s">
        <v>67</v>
      </c>
      <c r="U99" s="314">
        <v>20790</v>
      </c>
      <c r="V99" s="314">
        <v>125</v>
      </c>
      <c r="W99" s="314">
        <v>182</v>
      </c>
      <c r="X99" s="314">
        <v>279</v>
      </c>
      <c r="Y99" s="314">
        <v>342</v>
      </c>
      <c r="Z99" s="314">
        <v>1</v>
      </c>
      <c r="AA99" s="314">
        <v>29</v>
      </c>
      <c r="AB99" s="314">
        <v>0.1</v>
      </c>
      <c r="AC99" s="314">
        <v>1.68</v>
      </c>
      <c r="AD99" s="314">
        <v>12</v>
      </c>
      <c r="AE99" s="314">
        <v>0</v>
      </c>
      <c r="AF99" s="427"/>
      <c r="AG99" s="299">
        <v>124</v>
      </c>
      <c r="AH99" s="299">
        <v>7</v>
      </c>
      <c r="AI99" s="299">
        <v>9.5</v>
      </c>
      <c r="AJ99" s="299">
        <v>85</v>
      </c>
      <c r="AK99" s="299">
        <v>140</v>
      </c>
      <c r="AL99" s="299">
        <v>170</v>
      </c>
      <c r="AM99" s="299">
        <v>240</v>
      </c>
      <c r="AN99" s="299">
        <v>365</v>
      </c>
      <c r="AO99" s="299">
        <v>437</v>
      </c>
      <c r="AP99" s="299">
        <v>42</v>
      </c>
      <c r="AQ99" s="299">
        <v>18</v>
      </c>
      <c r="AR99" s="299">
        <v>3</v>
      </c>
      <c r="AS99" s="299">
        <v>2.7</v>
      </c>
      <c r="AT99" s="299">
        <v>0.05</v>
      </c>
      <c r="AU99" s="300"/>
      <c r="AV99" s="311">
        <v>1</v>
      </c>
      <c r="AW99" s="317">
        <v>41853</v>
      </c>
      <c r="AX99" s="311">
        <v>45023</v>
      </c>
      <c r="AY99" s="311" t="s">
        <v>149</v>
      </c>
      <c r="AZ99" s="313">
        <v>0.73429999999999995</v>
      </c>
      <c r="BA99" s="314">
        <v>140.4</v>
      </c>
      <c r="BB99" s="314">
        <v>8.6</v>
      </c>
      <c r="BC99" s="314">
        <v>0</v>
      </c>
      <c r="BD99" s="315" t="s">
        <v>20</v>
      </c>
      <c r="BE99" s="314">
        <v>1.5</v>
      </c>
      <c r="BF99" s="314">
        <v>0.01</v>
      </c>
      <c r="BG99" s="314">
        <v>85.2</v>
      </c>
      <c r="BH99" s="314">
        <v>78.599999999999994</v>
      </c>
      <c r="BI99" s="314">
        <v>81.900000000000006</v>
      </c>
      <c r="BJ99" s="316" t="s">
        <v>66</v>
      </c>
      <c r="BK99" s="316" t="s">
        <v>67</v>
      </c>
      <c r="BL99" s="314">
        <v>20698</v>
      </c>
      <c r="BM99" s="314">
        <v>133</v>
      </c>
      <c r="BN99" s="314">
        <v>203</v>
      </c>
      <c r="BO99" s="314">
        <v>302</v>
      </c>
      <c r="BP99" s="314">
        <v>356</v>
      </c>
      <c r="BQ99" s="314">
        <v>1</v>
      </c>
      <c r="BR99" s="314">
        <v>29.9</v>
      </c>
      <c r="BS99" s="314">
        <v>0.6</v>
      </c>
      <c r="BT99" s="314">
        <v>1.71</v>
      </c>
      <c r="BU99" s="314">
        <v>7.2</v>
      </c>
      <c r="BV99" s="314">
        <v>0</v>
      </c>
      <c r="BW99" s="433"/>
      <c r="BX99" s="299">
        <v>124</v>
      </c>
      <c r="BY99" s="299">
        <v>7</v>
      </c>
      <c r="BZ99" s="299">
        <v>9.5</v>
      </c>
      <c r="CA99" s="299">
        <v>85</v>
      </c>
      <c r="CB99" s="299">
        <v>140</v>
      </c>
      <c r="CC99" s="299">
        <v>170</v>
      </c>
      <c r="CD99" s="299">
        <v>240</v>
      </c>
      <c r="CE99" s="299">
        <v>365</v>
      </c>
      <c r="CF99" s="299">
        <v>437</v>
      </c>
      <c r="CG99" s="299">
        <v>42</v>
      </c>
      <c r="CH99" s="299">
        <v>18</v>
      </c>
      <c r="CI99" s="299">
        <v>3</v>
      </c>
      <c r="CJ99" s="299">
        <v>2.7</v>
      </c>
      <c r="CK99" s="299">
        <v>0.05</v>
      </c>
      <c r="CL99" s="329"/>
      <c r="CM99" s="306">
        <v>1</v>
      </c>
      <c r="CN99" s="346">
        <v>41855</v>
      </c>
      <c r="CO99" s="347"/>
      <c r="CP99" s="347"/>
      <c r="CQ99" s="318">
        <v>0.7238</v>
      </c>
      <c r="CR99" s="319">
        <v>53.2</v>
      </c>
      <c r="CS99" s="336">
        <f>(CR99*(9/5))+32</f>
        <v>127.76</v>
      </c>
      <c r="CT99" s="319">
        <v>8.4</v>
      </c>
      <c r="CU99" s="348">
        <v>1E-3</v>
      </c>
      <c r="CV99" s="319">
        <v>1</v>
      </c>
      <c r="CW99" s="319">
        <v>0.1</v>
      </c>
      <c r="CX99" s="348">
        <v>5.0000000000000001E-3</v>
      </c>
      <c r="CY99" s="319">
        <v>85</v>
      </c>
      <c r="CZ99" s="319">
        <v>78.400000000000006</v>
      </c>
      <c r="DA99" s="319">
        <v>81.7</v>
      </c>
      <c r="DB99" s="306" t="s">
        <v>172</v>
      </c>
      <c r="DC99" s="306" t="s">
        <v>173</v>
      </c>
      <c r="DD99" s="319">
        <v>20810</v>
      </c>
      <c r="DE99" s="319">
        <v>134</v>
      </c>
      <c r="DF99" s="319">
        <v>190</v>
      </c>
      <c r="DG99" s="319">
        <v>284</v>
      </c>
      <c r="DH99" s="319">
        <v>340</v>
      </c>
      <c r="DI99" s="319">
        <v>1</v>
      </c>
      <c r="DJ99" s="319">
        <v>33</v>
      </c>
      <c r="DK99" s="319">
        <v>0.8</v>
      </c>
      <c r="DL99" s="319">
        <v>2.2999999999999998</v>
      </c>
      <c r="DM99" s="319">
        <v>15</v>
      </c>
      <c r="DN99" s="319">
        <v>0</v>
      </c>
      <c r="DO99" s="437"/>
      <c r="DP99" s="304">
        <v>124</v>
      </c>
      <c r="DQ99" s="304">
        <v>7</v>
      </c>
      <c r="DR99" s="304">
        <v>9.5</v>
      </c>
      <c r="DS99" s="304">
        <v>85</v>
      </c>
      <c r="DT99" s="304">
        <v>140</v>
      </c>
      <c r="DU99" s="304">
        <v>170</v>
      </c>
      <c r="DV99" s="304">
        <v>240</v>
      </c>
      <c r="DW99" s="304">
        <v>365</v>
      </c>
      <c r="DX99" s="304">
        <v>437</v>
      </c>
      <c r="DY99" s="303"/>
      <c r="DZ99" s="303"/>
      <c r="EA99" s="303"/>
      <c r="EB99" s="303"/>
      <c r="EC99" s="303"/>
    </row>
    <row r="100" spans="1:133" x14ac:dyDescent="0.25">
      <c r="A100" s="302">
        <f t="shared" si="15"/>
        <v>2014</v>
      </c>
      <c r="B100" s="303" t="str">
        <f t="shared" si="16"/>
        <v>AGOSTO</v>
      </c>
      <c r="C100" s="303">
        <v>4</v>
      </c>
      <c r="D100" s="303" t="str">
        <f t="shared" si="20"/>
        <v>AGOSTO 2014 / 2</v>
      </c>
      <c r="E100" s="345">
        <v>2</v>
      </c>
      <c r="F100" s="312">
        <v>41854</v>
      </c>
      <c r="G100" s="311">
        <v>45039</v>
      </c>
      <c r="H100" s="311" t="s">
        <v>70</v>
      </c>
      <c r="I100" s="313">
        <v>0.72489999999999999</v>
      </c>
      <c r="J100" s="314">
        <v>133</v>
      </c>
      <c r="K100" s="314">
        <v>9</v>
      </c>
      <c r="L100" s="314">
        <v>0</v>
      </c>
      <c r="M100" s="315" t="s">
        <v>20</v>
      </c>
      <c r="N100" s="314">
        <v>0.5</v>
      </c>
      <c r="O100" s="314">
        <v>0</v>
      </c>
      <c r="P100" s="314">
        <v>85.4</v>
      </c>
      <c r="Q100" s="314">
        <v>79.099999999999994</v>
      </c>
      <c r="R100" s="314">
        <v>82.3</v>
      </c>
      <c r="S100" s="316" t="s">
        <v>66</v>
      </c>
      <c r="T100" s="316" t="s">
        <v>67</v>
      </c>
      <c r="U100" s="314">
        <v>20798</v>
      </c>
      <c r="V100" s="314">
        <v>126</v>
      </c>
      <c r="W100" s="314">
        <v>183</v>
      </c>
      <c r="X100" s="314">
        <v>287</v>
      </c>
      <c r="Y100" s="314">
        <v>344</v>
      </c>
      <c r="Z100" s="314">
        <v>1</v>
      </c>
      <c r="AA100" s="314">
        <v>29.3</v>
      </c>
      <c r="AB100" s="314">
        <v>0.1</v>
      </c>
      <c r="AC100" s="314">
        <v>1.54</v>
      </c>
      <c r="AD100" s="314">
        <v>11</v>
      </c>
      <c r="AE100" s="314">
        <v>0</v>
      </c>
      <c r="AF100" s="427"/>
      <c r="AG100" s="299">
        <v>124</v>
      </c>
      <c r="AH100" s="299">
        <v>7</v>
      </c>
      <c r="AI100" s="299">
        <v>9.5</v>
      </c>
      <c r="AJ100" s="299">
        <v>85</v>
      </c>
      <c r="AK100" s="299">
        <v>140</v>
      </c>
      <c r="AL100" s="299">
        <v>170</v>
      </c>
      <c r="AM100" s="299">
        <v>240</v>
      </c>
      <c r="AN100" s="299">
        <v>365</v>
      </c>
      <c r="AO100" s="299">
        <v>437</v>
      </c>
      <c r="AP100" s="299">
        <v>42</v>
      </c>
      <c r="AQ100" s="299">
        <v>18</v>
      </c>
      <c r="AR100" s="299">
        <v>3</v>
      </c>
      <c r="AS100" s="299">
        <v>2.7</v>
      </c>
      <c r="AT100" s="299">
        <v>0.05</v>
      </c>
      <c r="AU100" s="300"/>
      <c r="AV100" s="311">
        <v>2</v>
      </c>
      <c r="AW100" s="317">
        <v>41856</v>
      </c>
      <c r="AX100" s="311">
        <v>45062</v>
      </c>
      <c r="AY100" s="311" t="s">
        <v>68</v>
      </c>
      <c r="AZ100" s="313">
        <v>0.7389</v>
      </c>
      <c r="BA100" s="314">
        <v>143.9</v>
      </c>
      <c r="BB100" s="314">
        <v>8.3000000000000007</v>
      </c>
      <c r="BC100" s="314">
        <v>0</v>
      </c>
      <c r="BD100" s="315" t="s">
        <v>20</v>
      </c>
      <c r="BE100" s="314">
        <v>1.6</v>
      </c>
      <c r="BF100" s="314">
        <v>0.01</v>
      </c>
      <c r="BG100" s="314">
        <v>85.2</v>
      </c>
      <c r="BH100" s="314">
        <v>79.2</v>
      </c>
      <c r="BI100" s="314">
        <v>82.2</v>
      </c>
      <c r="BJ100" s="316" t="s">
        <v>66</v>
      </c>
      <c r="BK100" s="316" t="s">
        <v>67</v>
      </c>
      <c r="BL100" s="314">
        <v>20650</v>
      </c>
      <c r="BM100" s="314">
        <v>138</v>
      </c>
      <c r="BN100" s="314">
        <v>210</v>
      </c>
      <c r="BO100" s="314">
        <v>304</v>
      </c>
      <c r="BP100" s="314">
        <v>361</v>
      </c>
      <c r="BQ100" s="314">
        <v>1</v>
      </c>
      <c r="BR100" s="314">
        <v>33.200000000000003</v>
      </c>
      <c r="BS100" s="314">
        <v>0.3</v>
      </c>
      <c r="BT100" s="314">
        <v>1.82</v>
      </c>
      <c r="BU100" s="314">
        <v>2.8</v>
      </c>
      <c r="BV100" s="314">
        <v>0</v>
      </c>
      <c r="BW100" s="433"/>
      <c r="BX100" s="299">
        <v>124</v>
      </c>
      <c r="BY100" s="299">
        <v>7</v>
      </c>
      <c r="BZ100" s="299">
        <v>9.5</v>
      </c>
      <c r="CA100" s="299">
        <v>85</v>
      </c>
      <c r="CB100" s="299">
        <v>140</v>
      </c>
      <c r="CC100" s="299">
        <v>170</v>
      </c>
      <c r="CD100" s="299">
        <v>240</v>
      </c>
      <c r="CE100" s="299">
        <v>365</v>
      </c>
      <c r="CF100" s="299">
        <v>437</v>
      </c>
      <c r="CG100" s="299">
        <v>42</v>
      </c>
      <c r="CH100" s="299">
        <v>18</v>
      </c>
      <c r="CI100" s="299">
        <v>3</v>
      </c>
      <c r="CJ100" s="299">
        <v>2.7</v>
      </c>
      <c r="CK100" s="299">
        <v>0.05</v>
      </c>
      <c r="CL100" s="329"/>
      <c r="CM100" s="305">
        <v>2</v>
      </c>
      <c r="CN100" s="349">
        <v>41862</v>
      </c>
      <c r="CO100" s="305"/>
      <c r="CP100" s="305"/>
      <c r="CQ100" s="313">
        <v>0.72450000000000003</v>
      </c>
      <c r="CR100" s="314">
        <v>53</v>
      </c>
      <c r="CS100" s="341">
        <f>(CR100*(9/5))+32</f>
        <v>127.4</v>
      </c>
      <c r="CT100" s="314">
        <v>8.4</v>
      </c>
      <c r="CU100" s="350">
        <v>1E-3</v>
      </c>
      <c r="CV100" s="314">
        <v>1</v>
      </c>
      <c r="CW100" s="314">
        <v>0.1</v>
      </c>
      <c r="CX100" s="350">
        <v>5.0000000000000001E-3</v>
      </c>
      <c r="CY100" s="314">
        <v>85</v>
      </c>
      <c r="CZ100" s="314">
        <v>78.5</v>
      </c>
      <c r="DA100" s="314">
        <v>81.8</v>
      </c>
      <c r="DB100" s="305" t="s">
        <v>172</v>
      </c>
      <c r="DC100" s="305" t="s">
        <v>173</v>
      </c>
      <c r="DD100" s="314">
        <v>20802</v>
      </c>
      <c r="DE100" s="314">
        <v>136</v>
      </c>
      <c r="DF100" s="314">
        <v>196</v>
      </c>
      <c r="DG100" s="314">
        <v>288</v>
      </c>
      <c r="DH100" s="314">
        <v>350</v>
      </c>
      <c r="DI100" s="314">
        <v>1</v>
      </c>
      <c r="DJ100" s="314">
        <v>32</v>
      </c>
      <c r="DK100" s="314">
        <v>0.7</v>
      </c>
      <c r="DL100" s="314">
        <v>2.1</v>
      </c>
      <c r="DM100" s="314">
        <v>16</v>
      </c>
      <c r="DN100" s="314">
        <v>0</v>
      </c>
      <c r="DO100" s="438"/>
      <c r="DP100" s="299">
        <v>124</v>
      </c>
      <c r="DQ100" s="299">
        <v>7</v>
      </c>
      <c r="DR100" s="299">
        <v>9.5</v>
      </c>
      <c r="DS100" s="299">
        <v>85</v>
      </c>
      <c r="DT100" s="299">
        <v>140</v>
      </c>
      <c r="DU100" s="299">
        <v>170</v>
      </c>
      <c r="DV100" s="299">
        <v>240</v>
      </c>
      <c r="DW100" s="299">
        <v>365</v>
      </c>
      <c r="DX100" s="299">
        <v>437</v>
      </c>
      <c r="DY100" s="292"/>
      <c r="DZ100" s="292"/>
      <c r="EA100" s="292"/>
      <c r="EB100" s="292"/>
      <c r="EC100" s="292"/>
    </row>
    <row r="101" spans="1:133" x14ac:dyDescent="0.25">
      <c r="A101" s="291">
        <f t="shared" si="15"/>
        <v>2014</v>
      </c>
      <c r="B101" s="292" t="str">
        <f t="shared" si="16"/>
        <v>AGOSTO</v>
      </c>
      <c r="C101" s="292">
        <v>5</v>
      </c>
      <c r="D101" s="292" t="str">
        <f t="shared" si="20"/>
        <v>AGOSTO 2014 / 3</v>
      </c>
      <c r="E101" s="345">
        <v>3</v>
      </c>
      <c r="F101" s="312">
        <v>41856</v>
      </c>
      <c r="G101" s="311">
        <v>45080</v>
      </c>
      <c r="H101" s="311" t="s">
        <v>65</v>
      </c>
      <c r="I101" s="313">
        <v>0.72340000000000004</v>
      </c>
      <c r="J101" s="314">
        <v>132</v>
      </c>
      <c r="K101" s="314">
        <v>9</v>
      </c>
      <c r="L101" s="314">
        <v>0</v>
      </c>
      <c r="M101" s="315" t="s">
        <v>20</v>
      </c>
      <c r="N101" s="314">
        <v>0.5</v>
      </c>
      <c r="O101" s="314">
        <v>0</v>
      </c>
      <c r="P101" s="314">
        <v>85.1</v>
      </c>
      <c r="Q101" s="314">
        <v>79.099999999999994</v>
      </c>
      <c r="R101" s="314">
        <v>82.1</v>
      </c>
      <c r="S101" s="316" t="s">
        <v>66</v>
      </c>
      <c r="T101" s="316" t="s">
        <v>67</v>
      </c>
      <c r="U101" s="314">
        <v>20814</v>
      </c>
      <c r="V101" s="314">
        <v>123</v>
      </c>
      <c r="W101" s="314">
        <v>180</v>
      </c>
      <c r="X101" s="314">
        <v>284</v>
      </c>
      <c r="Y101" s="314">
        <v>343</v>
      </c>
      <c r="Z101" s="314">
        <v>1</v>
      </c>
      <c r="AA101" s="314">
        <v>28.7</v>
      </c>
      <c r="AB101" s="314">
        <v>0.1</v>
      </c>
      <c r="AC101" s="314">
        <v>1.59</v>
      </c>
      <c r="AD101" s="314">
        <v>11.6</v>
      </c>
      <c r="AE101" s="314">
        <v>0</v>
      </c>
      <c r="AF101" s="427"/>
      <c r="AG101" s="299">
        <v>124</v>
      </c>
      <c r="AH101" s="299">
        <v>7</v>
      </c>
      <c r="AI101" s="299">
        <v>9.5</v>
      </c>
      <c r="AJ101" s="299">
        <v>85</v>
      </c>
      <c r="AK101" s="299">
        <v>140</v>
      </c>
      <c r="AL101" s="299">
        <v>170</v>
      </c>
      <c r="AM101" s="299">
        <v>240</v>
      </c>
      <c r="AN101" s="299">
        <v>365</v>
      </c>
      <c r="AO101" s="299">
        <v>437</v>
      </c>
      <c r="AP101" s="299">
        <v>42</v>
      </c>
      <c r="AQ101" s="299">
        <v>18</v>
      </c>
      <c r="AR101" s="299">
        <v>3</v>
      </c>
      <c r="AS101" s="299">
        <v>2.7</v>
      </c>
      <c r="AT101" s="299">
        <v>0.05</v>
      </c>
      <c r="AU101" s="300"/>
      <c r="AV101" s="311">
        <v>3</v>
      </c>
      <c r="AW101" s="317">
        <v>41859</v>
      </c>
      <c r="AX101" s="311">
        <v>45129</v>
      </c>
      <c r="AY101" s="311" t="s">
        <v>72</v>
      </c>
      <c r="AZ101" s="313">
        <v>0.73929999999999996</v>
      </c>
      <c r="BA101" s="314">
        <v>142.9</v>
      </c>
      <c r="BB101" s="314">
        <v>8.4</v>
      </c>
      <c r="BC101" s="314">
        <v>0</v>
      </c>
      <c r="BD101" s="315" t="s">
        <v>20</v>
      </c>
      <c r="BE101" s="314">
        <v>1.4</v>
      </c>
      <c r="BF101" s="314">
        <v>0.01</v>
      </c>
      <c r="BG101" s="314">
        <v>85.6</v>
      </c>
      <c r="BH101" s="314">
        <v>76.5</v>
      </c>
      <c r="BI101" s="314">
        <v>81</v>
      </c>
      <c r="BJ101" s="316" t="s">
        <v>66</v>
      </c>
      <c r="BK101" s="316" t="s">
        <v>67</v>
      </c>
      <c r="BL101" s="314">
        <v>20646</v>
      </c>
      <c r="BM101" s="314">
        <v>140</v>
      </c>
      <c r="BN101" s="314">
        <v>212</v>
      </c>
      <c r="BO101" s="314">
        <v>307</v>
      </c>
      <c r="BP101" s="314">
        <v>356</v>
      </c>
      <c r="BQ101" s="314">
        <v>1</v>
      </c>
      <c r="BR101" s="314">
        <v>33.299999999999997</v>
      </c>
      <c r="BS101" s="314">
        <v>0.5</v>
      </c>
      <c r="BT101" s="314">
        <v>1.69</v>
      </c>
      <c r="BU101" s="314">
        <v>3.4</v>
      </c>
      <c r="BV101" s="314">
        <v>0</v>
      </c>
      <c r="BW101" s="433"/>
      <c r="BX101" s="299">
        <v>124</v>
      </c>
      <c r="BY101" s="299">
        <v>7</v>
      </c>
      <c r="BZ101" s="299">
        <v>9.5</v>
      </c>
      <c r="CA101" s="299">
        <v>85</v>
      </c>
      <c r="CB101" s="299">
        <v>140</v>
      </c>
      <c r="CC101" s="299">
        <v>170</v>
      </c>
      <c r="CD101" s="299">
        <v>240</v>
      </c>
      <c r="CE101" s="299">
        <v>365</v>
      </c>
      <c r="CF101" s="299">
        <v>437</v>
      </c>
      <c r="CG101" s="299">
        <v>42</v>
      </c>
      <c r="CH101" s="299">
        <v>18</v>
      </c>
      <c r="CI101" s="299">
        <v>3</v>
      </c>
      <c r="CJ101" s="299">
        <v>2.7</v>
      </c>
      <c r="CK101" s="299">
        <v>0.05</v>
      </c>
      <c r="CL101" s="329"/>
      <c r="CM101" s="306">
        <v>3</v>
      </c>
      <c r="CN101" s="346">
        <v>41869</v>
      </c>
      <c r="CO101" s="306"/>
      <c r="CP101" s="306"/>
      <c r="CQ101" s="318">
        <v>0.72529999999999994</v>
      </c>
      <c r="CR101" s="319">
        <v>52</v>
      </c>
      <c r="CS101" s="336">
        <f>(CR101*(9/5))+32</f>
        <v>125.60000000000001</v>
      </c>
      <c r="CT101" s="319">
        <v>8.6</v>
      </c>
      <c r="CU101" s="348">
        <v>1E-3</v>
      </c>
      <c r="CV101" s="319">
        <v>1</v>
      </c>
      <c r="CW101" s="319">
        <v>0.1</v>
      </c>
      <c r="CX101" s="348">
        <v>5.0000000000000001E-3</v>
      </c>
      <c r="CY101" s="319">
        <v>85</v>
      </c>
      <c r="CZ101" s="319">
        <v>78.3</v>
      </c>
      <c r="DA101" s="319">
        <v>81.7</v>
      </c>
      <c r="DB101" s="306" t="s">
        <v>172</v>
      </c>
      <c r="DC101" s="306" t="s">
        <v>173</v>
      </c>
      <c r="DD101" s="319">
        <v>20794</v>
      </c>
      <c r="DE101" s="319">
        <v>133</v>
      </c>
      <c r="DF101" s="319">
        <v>198</v>
      </c>
      <c r="DG101" s="319">
        <v>290</v>
      </c>
      <c r="DH101" s="319">
        <v>353</v>
      </c>
      <c r="DI101" s="319">
        <v>1</v>
      </c>
      <c r="DJ101" s="319">
        <v>31</v>
      </c>
      <c r="DK101" s="319">
        <v>0.7</v>
      </c>
      <c r="DL101" s="319">
        <v>2</v>
      </c>
      <c r="DM101" s="319">
        <v>17</v>
      </c>
      <c r="DN101" s="319">
        <v>0</v>
      </c>
      <c r="DO101" s="437"/>
      <c r="DP101" s="304">
        <v>124</v>
      </c>
      <c r="DQ101" s="304">
        <v>7</v>
      </c>
      <c r="DR101" s="304">
        <v>9.5</v>
      </c>
      <c r="DS101" s="304">
        <v>85</v>
      </c>
      <c r="DT101" s="304">
        <v>140</v>
      </c>
      <c r="DU101" s="304">
        <v>170</v>
      </c>
      <c r="DV101" s="304">
        <v>240</v>
      </c>
      <c r="DW101" s="304">
        <v>365</v>
      </c>
      <c r="DX101" s="304">
        <v>437</v>
      </c>
      <c r="DY101" s="303"/>
      <c r="DZ101" s="303"/>
      <c r="EA101" s="303"/>
      <c r="EB101" s="303"/>
      <c r="EC101" s="303"/>
    </row>
    <row r="102" spans="1:133" x14ac:dyDescent="0.25">
      <c r="A102" s="302">
        <f t="shared" si="15"/>
        <v>2014</v>
      </c>
      <c r="B102" s="303" t="str">
        <f t="shared" si="16"/>
        <v>AGOSTO</v>
      </c>
      <c r="C102" s="303">
        <v>6</v>
      </c>
      <c r="D102" s="303" t="str">
        <f t="shared" si="20"/>
        <v>AGOSTO 2014 / 4</v>
      </c>
      <c r="E102" s="345">
        <v>4</v>
      </c>
      <c r="F102" s="312">
        <v>41859</v>
      </c>
      <c r="G102" s="311">
        <v>45125</v>
      </c>
      <c r="H102" s="311" t="s">
        <v>68</v>
      </c>
      <c r="I102" s="313">
        <v>0.72529999999999994</v>
      </c>
      <c r="J102" s="314">
        <v>133</v>
      </c>
      <c r="K102" s="314">
        <v>8.9</v>
      </c>
      <c r="L102" s="314">
        <v>0</v>
      </c>
      <c r="M102" s="315" t="s">
        <v>20</v>
      </c>
      <c r="N102" s="314">
        <v>0.5</v>
      </c>
      <c r="O102" s="314">
        <v>0</v>
      </c>
      <c r="P102" s="314">
        <v>85.4</v>
      </c>
      <c r="Q102" s="314">
        <v>79.2</v>
      </c>
      <c r="R102" s="314">
        <v>82.3</v>
      </c>
      <c r="S102" s="316" t="s">
        <v>66</v>
      </c>
      <c r="T102" s="316" t="s">
        <v>67</v>
      </c>
      <c r="U102" s="314">
        <v>20794</v>
      </c>
      <c r="V102" s="314">
        <v>124</v>
      </c>
      <c r="W102" s="314">
        <v>180</v>
      </c>
      <c r="X102" s="314">
        <v>278</v>
      </c>
      <c r="Y102" s="314">
        <v>343</v>
      </c>
      <c r="Z102" s="314">
        <v>1</v>
      </c>
      <c r="AA102" s="314">
        <v>28</v>
      </c>
      <c r="AB102" s="314">
        <v>0.1</v>
      </c>
      <c r="AC102" s="314">
        <v>1.59</v>
      </c>
      <c r="AD102" s="314">
        <v>10.1</v>
      </c>
      <c r="AE102" s="314">
        <v>0</v>
      </c>
      <c r="AF102" s="427"/>
      <c r="AG102" s="299">
        <v>124</v>
      </c>
      <c r="AH102" s="299">
        <v>7</v>
      </c>
      <c r="AI102" s="299">
        <v>9.5</v>
      </c>
      <c r="AJ102" s="299">
        <v>85</v>
      </c>
      <c r="AK102" s="299">
        <v>140</v>
      </c>
      <c r="AL102" s="299">
        <v>170</v>
      </c>
      <c r="AM102" s="299">
        <v>240</v>
      </c>
      <c r="AN102" s="299">
        <v>365</v>
      </c>
      <c r="AO102" s="299">
        <v>437</v>
      </c>
      <c r="AP102" s="299">
        <v>42</v>
      </c>
      <c r="AQ102" s="299">
        <v>18</v>
      </c>
      <c r="AR102" s="299">
        <v>3</v>
      </c>
      <c r="AS102" s="299">
        <v>2.7</v>
      </c>
      <c r="AT102" s="299">
        <v>0.05</v>
      </c>
      <c r="AU102" s="300"/>
      <c r="AV102" s="311">
        <v>4</v>
      </c>
      <c r="AW102" s="317">
        <v>41863</v>
      </c>
      <c r="AX102" s="311">
        <v>45177</v>
      </c>
      <c r="AY102" s="311" t="s">
        <v>71</v>
      </c>
      <c r="AZ102" s="313">
        <v>0.74360000000000004</v>
      </c>
      <c r="BA102" s="314">
        <v>146.80000000000001</v>
      </c>
      <c r="BB102" s="314">
        <v>7.9</v>
      </c>
      <c r="BC102" s="314">
        <v>0</v>
      </c>
      <c r="BD102" s="315" t="s">
        <v>20</v>
      </c>
      <c r="BE102" s="314">
        <v>1.4</v>
      </c>
      <c r="BF102" s="314">
        <v>0.01</v>
      </c>
      <c r="BG102" s="314">
        <v>85</v>
      </c>
      <c r="BH102" s="314">
        <v>76</v>
      </c>
      <c r="BI102" s="314">
        <v>80.5</v>
      </c>
      <c r="BJ102" s="316" t="s">
        <v>66</v>
      </c>
      <c r="BK102" s="316" t="s">
        <v>67</v>
      </c>
      <c r="BL102" s="314">
        <v>20602</v>
      </c>
      <c r="BM102" s="314">
        <v>140</v>
      </c>
      <c r="BN102" s="314">
        <v>217</v>
      </c>
      <c r="BO102" s="314">
        <v>304</v>
      </c>
      <c r="BP102" s="314">
        <v>354</v>
      </c>
      <c r="BQ102" s="314">
        <v>1</v>
      </c>
      <c r="BR102" s="314">
        <v>35.200000000000003</v>
      </c>
      <c r="BS102" s="314">
        <v>0.3</v>
      </c>
      <c r="BT102" s="314">
        <v>1.79</v>
      </c>
      <c r="BU102" s="314">
        <v>4.8</v>
      </c>
      <c r="BV102" s="314">
        <v>0</v>
      </c>
      <c r="BW102" s="433"/>
      <c r="BX102" s="299">
        <v>124</v>
      </c>
      <c r="BY102" s="299">
        <v>7</v>
      </c>
      <c r="BZ102" s="299">
        <v>9.5</v>
      </c>
      <c r="CA102" s="299">
        <v>85</v>
      </c>
      <c r="CB102" s="299">
        <v>140</v>
      </c>
      <c r="CC102" s="299">
        <v>170</v>
      </c>
      <c r="CD102" s="299">
        <v>240</v>
      </c>
      <c r="CE102" s="299">
        <v>365</v>
      </c>
      <c r="CF102" s="299">
        <v>437</v>
      </c>
      <c r="CG102" s="299">
        <v>42</v>
      </c>
      <c r="CH102" s="299">
        <v>18</v>
      </c>
      <c r="CI102" s="299">
        <v>3</v>
      </c>
      <c r="CJ102" s="299">
        <v>2.7</v>
      </c>
      <c r="CK102" s="299">
        <v>0.05</v>
      </c>
      <c r="CL102" s="329"/>
      <c r="CM102" s="305">
        <v>4</v>
      </c>
      <c r="CN102" s="349">
        <v>41878</v>
      </c>
      <c r="CO102" s="305"/>
      <c r="CP102" s="305"/>
      <c r="CQ102" s="313">
        <v>0.72750000000000004</v>
      </c>
      <c r="CR102" s="314">
        <v>54</v>
      </c>
      <c r="CS102" s="341">
        <f>(CR102*(9/5))+32</f>
        <v>129.19999999999999</v>
      </c>
      <c r="CT102" s="314">
        <v>8.6999999999999993</v>
      </c>
      <c r="CU102" s="350">
        <v>1E-3</v>
      </c>
      <c r="CV102" s="314">
        <v>1</v>
      </c>
      <c r="CW102" s="314">
        <v>0.1</v>
      </c>
      <c r="CX102" s="350">
        <v>5.0000000000000001E-3</v>
      </c>
      <c r="CY102" s="314">
        <v>85</v>
      </c>
      <c r="CZ102" s="314">
        <v>78</v>
      </c>
      <c r="DA102" s="314">
        <v>81.2</v>
      </c>
      <c r="DB102" s="305" t="s">
        <v>172</v>
      </c>
      <c r="DC102" s="305" t="s">
        <v>173</v>
      </c>
      <c r="DD102" s="314">
        <v>20770</v>
      </c>
      <c r="DE102" s="314">
        <v>131</v>
      </c>
      <c r="DF102" s="314">
        <v>200</v>
      </c>
      <c r="DG102" s="314">
        <v>294</v>
      </c>
      <c r="DH102" s="314">
        <v>400</v>
      </c>
      <c r="DI102" s="314">
        <v>1</v>
      </c>
      <c r="DJ102" s="314">
        <v>30</v>
      </c>
      <c r="DK102" s="314">
        <v>0.6</v>
      </c>
      <c r="DL102" s="314">
        <v>2</v>
      </c>
      <c r="DM102" s="314">
        <v>16</v>
      </c>
      <c r="DN102" s="314">
        <v>0</v>
      </c>
      <c r="DO102" s="438"/>
      <c r="DP102" s="299">
        <v>124</v>
      </c>
      <c r="DQ102" s="299">
        <v>7</v>
      </c>
      <c r="DR102" s="299">
        <v>9.5</v>
      </c>
      <c r="DS102" s="299">
        <v>85</v>
      </c>
      <c r="DT102" s="299">
        <v>140</v>
      </c>
      <c r="DU102" s="299">
        <v>170</v>
      </c>
      <c r="DV102" s="299">
        <v>240</v>
      </c>
      <c r="DW102" s="299">
        <v>365</v>
      </c>
      <c r="DX102" s="299">
        <v>437</v>
      </c>
      <c r="DY102" s="292"/>
      <c r="DZ102" s="292"/>
      <c r="EA102" s="292"/>
      <c r="EB102" s="292"/>
      <c r="EC102" s="292"/>
    </row>
    <row r="103" spans="1:133" x14ac:dyDescent="0.25">
      <c r="A103" s="291">
        <f t="shared" si="15"/>
        <v>2014</v>
      </c>
      <c r="B103" s="292" t="str">
        <f t="shared" si="16"/>
        <v>AGOSTO</v>
      </c>
      <c r="C103" s="292">
        <v>7</v>
      </c>
      <c r="D103" s="292" t="str">
        <f t="shared" si="20"/>
        <v>AGOSTO 2014 / 5</v>
      </c>
      <c r="E103" s="345">
        <v>5</v>
      </c>
      <c r="F103" s="312">
        <v>41861</v>
      </c>
      <c r="G103" s="311">
        <v>45164</v>
      </c>
      <c r="H103" s="311" t="s">
        <v>69</v>
      </c>
      <c r="I103" s="313">
        <v>0.72599999999999998</v>
      </c>
      <c r="J103" s="314">
        <v>134</v>
      </c>
      <c r="K103" s="314">
        <v>8.9</v>
      </c>
      <c r="L103" s="314">
        <v>0</v>
      </c>
      <c r="M103" s="315" t="s">
        <v>20</v>
      </c>
      <c r="N103" s="314">
        <v>0.4</v>
      </c>
      <c r="O103" s="314">
        <v>0</v>
      </c>
      <c r="P103" s="314">
        <v>85.4</v>
      </c>
      <c r="Q103" s="314">
        <v>79.2</v>
      </c>
      <c r="R103" s="314">
        <v>82.3</v>
      </c>
      <c r="S103" s="316" t="s">
        <v>66</v>
      </c>
      <c r="T103" s="316" t="s">
        <v>67</v>
      </c>
      <c r="U103" s="314">
        <v>20786</v>
      </c>
      <c r="V103" s="314">
        <v>126</v>
      </c>
      <c r="W103" s="314">
        <v>185</v>
      </c>
      <c r="X103" s="314">
        <v>285</v>
      </c>
      <c r="Y103" s="314">
        <v>342</v>
      </c>
      <c r="Z103" s="314">
        <v>1</v>
      </c>
      <c r="AA103" s="314">
        <v>29.4</v>
      </c>
      <c r="AB103" s="314">
        <v>0.1</v>
      </c>
      <c r="AC103" s="314">
        <v>1.59</v>
      </c>
      <c r="AD103" s="314">
        <v>12</v>
      </c>
      <c r="AE103" s="314">
        <v>0</v>
      </c>
      <c r="AF103" s="427"/>
      <c r="AG103" s="299">
        <v>124</v>
      </c>
      <c r="AH103" s="299">
        <v>7</v>
      </c>
      <c r="AI103" s="299">
        <v>9.5</v>
      </c>
      <c r="AJ103" s="299">
        <v>85</v>
      </c>
      <c r="AK103" s="299">
        <v>140</v>
      </c>
      <c r="AL103" s="299">
        <v>170</v>
      </c>
      <c r="AM103" s="299">
        <v>240</v>
      </c>
      <c r="AN103" s="299">
        <v>365</v>
      </c>
      <c r="AO103" s="299">
        <v>437</v>
      </c>
      <c r="AP103" s="299">
        <v>42</v>
      </c>
      <c r="AQ103" s="299">
        <v>18</v>
      </c>
      <c r="AR103" s="299">
        <v>3</v>
      </c>
      <c r="AS103" s="299">
        <v>2.7</v>
      </c>
      <c r="AT103" s="299">
        <v>0.05</v>
      </c>
      <c r="AU103" s="300"/>
      <c r="AV103" s="311">
        <v>5</v>
      </c>
      <c r="AW103" s="317">
        <v>41863</v>
      </c>
      <c r="AX103" s="311">
        <v>45179</v>
      </c>
      <c r="AY103" s="311" t="s">
        <v>74</v>
      </c>
      <c r="AZ103" s="313">
        <v>0.74399999999999999</v>
      </c>
      <c r="BA103" s="314">
        <v>146.9</v>
      </c>
      <c r="BB103" s="314">
        <v>7.9</v>
      </c>
      <c r="BC103" s="314">
        <v>0</v>
      </c>
      <c r="BD103" s="315" t="s">
        <v>20</v>
      </c>
      <c r="BE103" s="314">
        <v>1.2</v>
      </c>
      <c r="BF103" s="314">
        <v>0.01</v>
      </c>
      <c r="BG103" s="314">
        <v>85.3</v>
      </c>
      <c r="BH103" s="314">
        <v>79.5</v>
      </c>
      <c r="BI103" s="314">
        <v>82.4</v>
      </c>
      <c r="BJ103" s="316" t="s">
        <v>66</v>
      </c>
      <c r="BK103" s="316" t="s">
        <v>67</v>
      </c>
      <c r="BL103" s="314">
        <v>20598</v>
      </c>
      <c r="BM103" s="314">
        <v>140</v>
      </c>
      <c r="BN103" s="314">
        <v>216</v>
      </c>
      <c r="BO103" s="314">
        <v>306</v>
      </c>
      <c r="BP103" s="314">
        <v>360</v>
      </c>
      <c r="BQ103" s="314">
        <v>1</v>
      </c>
      <c r="BR103" s="314">
        <v>35.5</v>
      </c>
      <c r="BS103" s="314">
        <v>0.1</v>
      </c>
      <c r="BT103" s="314">
        <v>1.89</v>
      </c>
      <c r="BU103" s="314">
        <v>2.5</v>
      </c>
      <c r="BV103" s="314">
        <v>0</v>
      </c>
      <c r="BW103" s="433"/>
      <c r="BX103" s="299">
        <v>124</v>
      </c>
      <c r="BY103" s="299">
        <v>7</v>
      </c>
      <c r="BZ103" s="299">
        <v>9.5</v>
      </c>
      <c r="CA103" s="299">
        <v>85</v>
      </c>
      <c r="CB103" s="299">
        <v>140</v>
      </c>
      <c r="CC103" s="299">
        <v>170</v>
      </c>
      <c r="CD103" s="299">
        <v>240</v>
      </c>
      <c r="CE103" s="299">
        <v>365</v>
      </c>
      <c r="CF103" s="299">
        <v>437</v>
      </c>
      <c r="CG103" s="299">
        <v>42</v>
      </c>
      <c r="CH103" s="299">
        <v>18</v>
      </c>
      <c r="CI103" s="299">
        <v>3</v>
      </c>
      <c r="CJ103" s="299">
        <v>2.7</v>
      </c>
      <c r="CK103" s="299">
        <v>0.05</v>
      </c>
      <c r="CL103" s="329"/>
      <c r="CM103" s="306"/>
      <c r="CN103" s="306"/>
      <c r="CO103" s="306"/>
      <c r="CP103" s="306"/>
      <c r="CQ103" s="306"/>
      <c r="CR103" s="306"/>
      <c r="CS103" s="306"/>
      <c r="CT103" s="306"/>
      <c r="CU103" s="306"/>
      <c r="CV103" s="306"/>
      <c r="CW103" s="306"/>
      <c r="CX103" s="306"/>
      <c r="CY103" s="306"/>
      <c r="CZ103" s="306"/>
      <c r="DA103" s="306"/>
      <c r="DB103" s="306"/>
      <c r="DC103" s="306"/>
      <c r="DD103" s="306"/>
      <c r="DE103" s="306"/>
      <c r="DF103" s="306"/>
      <c r="DG103" s="306"/>
      <c r="DH103" s="306"/>
      <c r="DI103" s="306"/>
      <c r="DJ103" s="306"/>
      <c r="DK103" s="306"/>
      <c r="DL103" s="306"/>
      <c r="DM103" s="306"/>
      <c r="DN103" s="306"/>
      <c r="DO103" s="439"/>
      <c r="DP103" s="306"/>
      <c r="DQ103" s="306"/>
      <c r="DR103" s="306"/>
      <c r="DS103" s="306"/>
      <c r="DT103" s="306"/>
      <c r="DU103" s="306"/>
      <c r="DV103" s="306"/>
      <c r="DW103" s="306"/>
      <c r="DX103" s="306"/>
      <c r="DY103" s="303"/>
      <c r="DZ103" s="303"/>
      <c r="EA103" s="303"/>
      <c r="EB103" s="303"/>
      <c r="EC103" s="303"/>
    </row>
    <row r="104" spans="1:133" x14ac:dyDescent="0.25">
      <c r="A104" s="302">
        <f t="shared" si="15"/>
        <v>2014</v>
      </c>
      <c r="B104" s="303" t="str">
        <f t="shared" si="16"/>
        <v>AGOSTO</v>
      </c>
      <c r="C104" s="303">
        <v>8</v>
      </c>
      <c r="D104" s="303" t="str">
        <f t="shared" si="20"/>
        <v>AGOSTO 2014 / 6</v>
      </c>
      <c r="E104" s="345">
        <v>6</v>
      </c>
      <c r="F104" s="312">
        <v>41862</v>
      </c>
      <c r="G104" s="311">
        <v>45191</v>
      </c>
      <c r="H104" s="311" t="s">
        <v>68</v>
      </c>
      <c r="I104" s="313">
        <v>0.72599999999999998</v>
      </c>
      <c r="J104" s="314">
        <v>134</v>
      </c>
      <c r="K104" s="314">
        <v>8.6999999999999993</v>
      </c>
      <c r="L104" s="314">
        <v>0</v>
      </c>
      <c r="M104" s="315" t="s">
        <v>20</v>
      </c>
      <c r="N104" s="314">
        <v>0.4</v>
      </c>
      <c r="O104" s="314">
        <v>0</v>
      </c>
      <c r="P104" s="314">
        <v>85.3</v>
      </c>
      <c r="Q104" s="314">
        <v>79.099999999999994</v>
      </c>
      <c r="R104" s="314">
        <v>82.2</v>
      </c>
      <c r="S104" s="316" t="s">
        <v>66</v>
      </c>
      <c r="T104" s="316" t="s">
        <v>67</v>
      </c>
      <c r="U104" s="314">
        <v>20786</v>
      </c>
      <c r="V104" s="314">
        <v>125</v>
      </c>
      <c r="W104" s="314">
        <v>181</v>
      </c>
      <c r="X104" s="314">
        <v>281</v>
      </c>
      <c r="Y104" s="314">
        <v>345</v>
      </c>
      <c r="Z104" s="314">
        <v>1</v>
      </c>
      <c r="AA104" s="314">
        <v>29.4</v>
      </c>
      <c r="AB104" s="314">
        <v>0.1</v>
      </c>
      <c r="AC104" s="314">
        <v>1.6</v>
      </c>
      <c r="AD104" s="314">
        <v>12.2</v>
      </c>
      <c r="AE104" s="314">
        <v>0</v>
      </c>
      <c r="AF104" s="427"/>
      <c r="AG104" s="299">
        <v>124</v>
      </c>
      <c r="AH104" s="299">
        <v>7</v>
      </c>
      <c r="AI104" s="299">
        <v>9.5</v>
      </c>
      <c r="AJ104" s="299">
        <v>85</v>
      </c>
      <c r="AK104" s="299">
        <v>140</v>
      </c>
      <c r="AL104" s="299">
        <v>170</v>
      </c>
      <c r="AM104" s="299">
        <v>240</v>
      </c>
      <c r="AN104" s="299">
        <v>365</v>
      </c>
      <c r="AO104" s="299">
        <v>437</v>
      </c>
      <c r="AP104" s="299">
        <v>42</v>
      </c>
      <c r="AQ104" s="299">
        <v>18</v>
      </c>
      <c r="AR104" s="299">
        <v>3</v>
      </c>
      <c r="AS104" s="299">
        <v>2.7</v>
      </c>
      <c r="AT104" s="299">
        <v>0.05</v>
      </c>
      <c r="AU104" s="300"/>
      <c r="AV104" s="311">
        <v>6</v>
      </c>
      <c r="AW104" s="317">
        <v>41868</v>
      </c>
      <c r="AX104" s="311">
        <v>45310</v>
      </c>
      <c r="AY104" s="311" t="s">
        <v>73</v>
      </c>
      <c r="AZ104" s="313">
        <v>0.74629999999999996</v>
      </c>
      <c r="BA104" s="314">
        <v>148.30000000000001</v>
      </c>
      <c r="BB104" s="314">
        <v>7.6</v>
      </c>
      <c r="BC104" s="314">
        <v>0</v>
      </c>
      <c r="BD104" s="315" t="s">
        <v>20</v>
      </c>
      <c r="BE104" s="314">
        <v>1</v>
      </c>
      <c r="BF104" s="314">
        <v>0.01</v>
      </c>
      <c r="BG104" s="314">
        <v>85.6</v>
      </c>
      <c r="BH104" s="314">
        <v>79.900000000000006</v>
      </c>
      <c r="BI104" s="314">
        <v>82.7</v>
      </c>
      <c r="BJ104" s="316" t="s">
        <v>66</v>
      </c>
      <c r="BK104" s="316" t="s">
        <v>67</v>
      </c>
      <c r="BL104" s="314">
        <v>20574</v>
      </c>
      <c r="BM104" s="314">
        <v>140</v>
      </c>
      <c r="BN104" s="314">
        <v>217</v>
      </c>
      <c r="BO104" s="314">
        <v>306</v>
      </c>
      <c r="BP104" s="314">
        <v>361</v>
      </c>
      <c r="BQ104" s="314">
        <v>1</v>
      </c>
      <c r="BR104" s="314">
        <v>35.799999999999997</v>
      </c>
      <c r="BS104" s="314">
        <v>0.2</v>
      </c>
      <c r="BT104" s="314">
        <v>1.89</v>
      </c>
      <c r="BU104" s="314">
        <v>3.3</v>
      </c>
      <c r="BV104" s="314">
        <v>0</v>
      </c>
      <c r="BW104" s="433"/>
      <c r="BX104" s="299">
        <v>124</v>
      </c>
      <c r="BY104" s="299">
        <v>7</v>
      </c>
      <c r="BZ104" s="299">
        <v>9.5</v>
      </c>
      <c r="CA104" s="299">
        <v>85</v>
      </c>
      <c r="CB104" s="299">
        <v>140</v>
      </c>
      <c r="CC104" s="299">
        <v>170</v>
      </c>
      <c r="CD104" s="299">
        <v>240</v>
      </c>
      <c r="CE104" s="299">
        <v>365</v>
      </c>
      <c r="CF104" s="299">
        <v>437</v>
      </c>
      <c r="CG104" s="299">
        <v>42</v>
      </c>
      <c r="CH104" s="299">
        <v>18</v>
      </c>
      <c r="CI104" s="299">
        <v>3</v>
      </c>
      <c r="CJ104" s="299">
        <v>2.7</v>
      </c>
      <c r="CK104" s="299">
        <v>0.05</v>
      </c>
      <c r="CL104" s="329"/>
      <c r="CM104" s="305"/>
      <c r="CN104" s="305"/>
      <c r="CO104" s="305"/>
      <c r="CP104" s="305"/>
      <c r="CQ104" s="305"/>
      <c r="CR104" s="305"/>
      <c r="CS104" s="305"/>
      <c r="CT104" s="305"/>
      <c r="CU104" s="305"/>
      <c r="CV104" s="305"/>
      <c r="CW104" s="305"/>
      <c r="CX104" s="305"/>
      <c r="CY104" s="305"/>
      <c r="CZ104" s="305"/>
      <c r="DA104" s="305"/>
      <c r="DB104" s="305"/>
      <c r="DC104" s="305"/>
      <c r="DD104" s="305"/>
      <c r="DE104" s="305"/>
      <c r="DF104" s="305"/>
      <c r="DG104" s="305"/>
      <c r="DH104" s="305"/>
      <c r="DI104" s="305"/>
      <c r="DJ104" s="305"/>
      <c r="DK104" s="305"/>
      <c r="DL104" s="305"/>
      <c r="DM104" s="305"/>
      <c r="DN104" s="305"/>
      <c r="DO104" s="440"/>
      <c r="DP104" s="305"/>
      <c r="DQ104" s="305"/>
      <c r="DR104" s="305"/>
      <c r="DS104" s="305"/>
      <c r="DT104" s="305"/>
      <c r="DU104" s="305"/>
      <c r="DV104" s="305"/>
      <c r="DW104" s="305"/>
      <c r="DX104" s="305"/>
      <c r="DY104" s="292"/>
      <c r="DZ104" s="292"/>
      <c r="EA104" s="292"/>
      <c r="EB104" s="292"/>
      <c r="EC104" s="292"/>
    </row>
    <row r="105" spans="1:133" x14ac:dyDescent="0.25">
      <c r="A105" s="291">
        <f t="shared" si="15"/>
        <v>2014</v>
      </c>
      <c r="B105" s="292" t="str">
        <f t="shared" si="16"/>
        <v>AGOSTO</v>
      </c>
      <c r="C105" s="292">
        <v>9</v>
      </c>
      <c r="D105" s="292" t="str">
        <f t="shared" si="20"/>
        <v>AGOSTO 2014 / 7</v>
      </c>
      <c r="E105" s="345">
        <v>7</v>
      </c>
      <c r="F105" s="312">
        <v>41864</v>
      </c>
      <c r="G105" s="311">
        <v>45235</v>
      </c>
      <c r="H105" s="311" t="s">
        <v>65</v>
      </c>
      <c r="I105" s="313">
        <v>0.72560000000000002</v>
      </c>
      <c r="J105" s="314">
        <v>134</v>
      </c>
      <c r="K105" s="314">
        <v>8.8000000000000007</v>
      </c>
      <c r="L105" s="314">
        <v>0</v>
      </c>
      <c r="M105" s="315" t="s">
        <v>20</v>
      </c>
      <c r="N105" s="314">
        <v>0.5</v>
      </c>
      <c r="O105" s="314">
        <v>0</v>
      </c>
      <c r="P105" s="314">
        <v>85.2</v>
      </c>
      <c r="Q105" s="314">
        <v>79.099999999999994</v>
      </c>
      <c r="R105" s="314">
        <v>82.2</v>
      </c>
      <c r="S105" s="316" t="s">
        <v>66</v>
      </c>
      <c r="T105" s="316" t="s">
        <v>67</v>
      </c>
      <c r="U105" s="314">
        <v>20790</v>
      </c>
      <c r="V105" s="314">
        <v>124</v>
      </c>
      <c r="W105" s="314">
        <v>181</v>
      </c>
      <c r="X105" s="314">
        <v>278</v>
      </c>
      <c r="Y105" s="314">
        <v>344</v>
      </c>
      <c r="Z105" s="314">
        <v>1</v>
      </c>
      <c r="AA105" s="314">
        <v>29</v>
      </c>
      <c r="AB105" s="314">
        <v>0.1</v>
      </c>
      <c r="AC105" s="314">
        <v>1.62</v>
      </c>
      <c r="AD105" s="314">
        <v>10.199999999999999</v>
      </c>
      <c r="AE105" s="314">
        <v>0</v>
      </c>
      <c r="AF105" s="427"/>
      <c r="AG105" s="299">
        <v>124</v>
      </c>
      <c r="AH105" s="299">
        <v>7</v>
      </c>
      <c r="AI105" s="299">
        <v>9.5</v>
      </c>
      <c r="AJ105" s="299">
        <v>85</v>
      </c>
      <c r="AK105" s="299">
        <v>140</v>
      </c>
      <c r="AL105" s="299">
        <v>170</v>
      </c>
      <c r="AM105" s="299">
        <v>240</v>
      </c>
      <c r="AN105" s="299">
        <v>365</v>
      </c>
      <c r="AO105" s="299">
        <v>437</v>
      </c>
      <c r="AP105" s="299">
        <v>42</v>
      </c>
      <c r="AQ105" s="299">
        <v>18</v>
      </c>
      <c r="AR105" s="299">
        <v>3</v>
      </c>
      <c r="AS105" s="299">
        <v>2.7</v>
      </c>
      <c r="AT105" s="299">
        <v>0.05</v>
      </c>
      <c r="AU105" s="300"/>
      <c r="AV105" s="311">
        <v>7</v>
      </c>
      <c r="AW105" s="317">
        <v>41871</v>
      </c>
      <c r="AX105" s="311">
        <v>45357</v>
      </c>
      <c r="AY105" s="311" t="s">
        <v>71</v>
      </c>
      <c r="AZ105" s="313">
        <v>0.74239999999999995</v>
      </c>
      <c r="BA105" s="314">
        <v>146.19999999999999</v>
      </c>
      <c r="BB105" s="314">
        <v>7.9</v>
      </c>
      <c r="BC105" s="314">
        <v>0</v>
      </c>
      <c r="BD105" s="315" t="s">
        <v>20</v>
      </c>
      <c r="BE105" s="314">
        <v>1</v>
      </c>
      <c r="BF105" s="314">
        <v>0.01</v>
      </c>
      <c r="BG105" s="314">
        <v>85.2</v>
      </c>
      <c r="BH105" s="314">
        <v>79.3</v>
      </c>
      <c r="BI105" s="314">
        <v>82.2</v>
      </c>
      <c r="BJ105" s="316" t="s">
        <v>66</v>
      </c>
      <c r="BK105" s="316" t="s">
        <v>67</v>
      </c>
      <c r="BL105" s="314">
        <v>20614</v>
      </c>
      <c r="BM105" s="314">
        <v>138</v>
      </c>
      <c r="BN105" s="314">
        <v>214</v>
      </c>
      <c r="BO105" s="314">
        <v>302</v>
      </c>
      <c r="BP105" s="314">
        <v>354</v>
      </c>
      <c r="BQ105" s="314">
        <v>1</v>
      </c>
      <c r="BR105" s="314">
        <v>34.700000000000003</v>
      </c>
      <c r="BS105" s="314">
        <v>0.2</v>
      </c>
      <c r="BT105" s="314">
        <v>1.71</v>
      </c>
      <c r="BU105" s="314">
        <v>5.2</v>
      </c>
      <c r="BV105" s="314">
        <v>0</v>
      </c>
      <c r="BW105" s="433"/>
      <c r="BX105" s="299">
        <v>124</v>
      </c>
      <c r="BY105" s="299">
        <v>7</v>
      </c>
      <c r="BZ105" s="299">
        <v>9.5</v>
      </c>
      <c r="CA105" s="299">
        <v>85</v>
      </c>
      <c r="CB105" s="299">
        <v>140</v>
      </c>
      <c r="CC105" s="299">
        <v>170</v>
      </c>
      <c r="CD105" s="299">
        <v>240</v>
      </c>
      <c r="CE105" s="299">
        <v>365</v>
      </c>
      <c r="CF105" s="299">
        <v>437</v>
      </c>
      <c r="CG105" s="299">
        <v>42</v>
      </c>
      <c r="CH105" s="299">
        <v>18</v>
      </c>
      <c r="CI105" s="299">
        <v>3</v>
      </c>
      <c r="CJ105" s="299">
        <v>2.7</v>
      </c>
      <c r="CK105" s="299">
        <v>0.05</v>
      </c>
      <c r="CL105" s="329"/>
      <c r="CM105" s="306"/>
      <c r="CN105" s="306"/>
      <c r="CO105" s="306"/>
      <c r="CP105" s="306"/>
      <c r="CQ105" s="306"/>
      <c r="CR105" s="306"/>
      <c r="CS105" s="306"/>
      <c r="CT105" s="306"/>
      <c r="CU105" s="306"/>
      <c r="CV105" s="306"/>
      <c r="CW105" s="306"/>
      <c r="CX105" s="306"/>
      <c r="CY105" s="306"/>
      <c r="CZ105" s="306"/>
      <c r="DA105" s="306"/>
      <c r="DB105" s="306"/>
      <c r="DC105" s="306"/>
      <c r="DD105" s="306"/>
      <c r="DE105" s="306"/>
      <c r="DF105" s="306"/>
      <c r="DG105" s="306"/>
      <c r="DH105" s="306"/>
      <c r="DI105" s="306"/>
      <c r="DJ105" s="306"/>
      <c r="DK105" s="306"/>
      <c r="DL105" s="306"/>
      <c r="DM105" s="306"/>
      <c r="DN105" s="306"/>
      <c r="DO105" s="439"/>
      <c r="DP105" s="306"/>
      <c r="DQ105" s="306"/>
      <c r="DR105" s="306"/>
      <c r="DS105" s="306"/>
      <c r="DT105" s="306"/>
      <c r="DU105" s="306"/>
      <c r="DV105" s="306"/>
      <c r="DW105" s="306"/>
      <c r="DX105" s="306"/>
      <c r="DY105" s="303"/>
      <c r="DZ105" s="303"/>
      <c r="EA105" s="303"/>
      <c r="EB105" s="303"/>
      <c r="EC105" s="303"/>
    </row>
    <row r="106" spans="1:133" x14ac:dyDescent="0.25">
      <c r="A106" s="302">
        <f t="shared" si="15"/>
        <v>2014</v>
      </c>
      <c r="B106" s="303" t="str">
        <f t="shared" si="16"/>
        <v>AGOSTO</v>
      </c>
      <c r="C106" s="303">
        <v>10</v>
      </c>
      <c r="D106" s="303" t="str">
        <f t="shared" si="20"/>
        <v>AGOSTO 2014 / 8</v>
      </c>
      <c r="E106" s="345">
        <v>8</v>
      </c>
      <c r="F106" s="312">
        <v>41866</v>
      </c>
      <c r="G106" s="311">
        <v>45284</v>
      </c>
      <c r="H106" s="311" t="s">
        <v>70</v>
      </c>
      <c r="I106" s="313">
        <v>0.72529999999999994</v>
      </c>
      <c r="J106" s="314">
        <v>133</v>
      </c>
      <c r="K106" s="314">
        <v>9.1</v>
      </c>
      <c r="L106" s="314">
        <v>0</v>
      </c>
      <c r="M106" s="315" t="s">
        <v>20</v>
      </c>
      <c r="N106" s="314">
        <v>0.5</v>
      </c>
      <c r="O106" s="314">
        <v>0</v>
      </c>
      <c r="P106" s="314">
        <v>85.2</v>
      </c>
      <c r="Q106" s="314">
        <v>79.099999999999994</v>
      </c>
      <c r="R106" s="314">
        <v>82.2</v>
      </c>
      <c r="S106" s="316" t="s">
        <v>66</v>
      </c>
      <c r="T106" s="316" t="s">
        <v>67</v>
      </c>
      <c r="U106" s="314">
        <v>20794</v>
      </c>
      <c r="V106" s="314">
        <v>127</v>
      </c>
      <c r="W106" s="314">
        <v>183</v>
      </c>
      <c r="X106" s="314">
        <v>287</v>
      </c>
      <c r="Y106" s="314">
        <v>346</v>
      </c>
      <c r="Z106" s="314">
        <v>1</v>
      </c>
      <c r="AA106" s="314">
        <v>29.4</v>
      </c>
      <c r="AB106" s="314">
        <v>0.1</v>
      </c>
      <c r="AC106" s="314">
        <v>1.7</v>
      </c>
      <c r="AD106" s="314">
        <v>9.4</v>
      </c>
      <c r="AE106" s="314">
        <v>0</v>
      </c>
      <c r="AF106" s="427"/>
      <c r="AG106" s="299">
        <v>124</v>
      </c>
      <c r="AH106" s="299">
        <v>7</v>
      </c>
      <c r="AI106" s="299">
        <v>9.5</v>
      </c>
      <c r="AJ106" s="299">
        <v>85</v>
      </c>
      <c r="AK106" s="299">
        <v>140</v>
      </c>
      <c r="AL106" s="299">
        <v>170</v>
      </c>
      <c r="AM106" s="299">
        <v>240</v>
      </c>
      <c r="AN106" s="299">
        <v>365</v>
      </c>
      <c r="AO106" s="299">
        <v>437</v>
      </c>
      <c r="AP106" s="299">
        <v>42</v>
      </c>
      <c r="AQ106" s="299">
        <v>18</v>
      </c>
      <c r="AR106" s="299">
        <v>3</v>
      </c>
      <c r="AS106" s="299">
        <v>2.7</v>
      </c>
      <c r="AT106" s="299">
        <v>0.05</v>
      </c>
      <c r="AU106" s="300"/>
      <c r="AV106" s="311">
        <v>8</v>
      </c>
      <c r="AW106" s="317">
        <v>41871</v>
      </c>
      <c r="AX106" s="311">
        <v>45373</v>
      </c>
      <c r="AY106" s="311" t="s">
        <v>68</v>
      </c>
      <c r="AZ106" s="313">
        <v>0.74439999999999995</v>
      </c>
      <c r="BA106" s="314">
        <v>146.9</v>
      </c>
      <c r="BB106" s="314">
        <v>7.9</v>
      </c>
      <c r="BC106" s="314">
        <v>0</v>
      </c>
      <c r="BD106" s="315" t="s">
        <v>20</v>
      </c>
      <c r="BE106" s="314">
        <v>1</v>
      </c>
      <c r="BF106" s="314">
        <v>0.01</v>
      </c>
      <c r="BG106" s="314">
        <v>85.3</v>
      </c>
      <c r="BH106" s="314">
        <v>79.400000000000006</v>
      </c>
      <c r="BI106" s="314">
        <v>82.4</v>
      </c>
      <c r="BJ106" s="316" t="s">
        <v>66</v>
      </c>
      <c r="BK106" s="316" t="s">
        <v>67</v>
      </c>
      <c r="BL106" s="314">
        <v>20594</v>
      </c>
      <c r="BM106" s="314">
        <v>140</v>
      </c>
      <c r="BN106" s="314">
        <v>216</v>
      </c>
      <c r="BO106" s="314">
        <v>304</v>
      </c>
      <c r="BP106" s="314">
        <v>358</v>
      </c>
      <c r="BQ106" s="314">
        <v>1</v>
      </c>
      <c r="BR106" s="314">
        <v>35.799999999999997</v>
      </c>
      <c r="BS106" s="314">
        <v>0.1</v>
      </c>
      <c r="BT106" s="314">
        <v>1.78</v>
      </c>
      <c r="BU106" s="314">
        <v>2.2000000000000002</v>
      </c>
      <c r="BV106" s="314">
        <v>0</v>
      </c>
      <c r="BW106" s="433"/>
      <c r="BX106" s="299">
        <v>124</v>
      </c>
      <c r="BY106" s="299">
        <v>7</v>
      </c>
      <c r="BZ106" s="299">
        <v>9.5</v>
      </c>
      <c r="CA106" s="299">
        <v>85</v>
      </c>
      <c r="CB106" s="299">
        <v>140</v>
      </c>
      <c r="CC106" s="299">
        <v>170</v>
      </c>
      <c r="CD106" s="299">
        <v>240</v>
      </c>
      <c r="CE106" s="299">
        <v>365</v>
      </c>
      <c r="CF106" s="299">
        <v>437</v>
      </c>
      <c r="CG106" s="299">
        <v>42</v>
      </c>
      <c r="CH106" s="299">
        <v>18</v>
      </c>
      <c r="CI106" s="299">
        <v>3</v>
      </c>
      <c r="CJ106" s="299">
        <v>2.7</v>
      </c>
      <c r="CK106" s="299">
        <v>0.05</v>
      </c>
      <c r="CL106" s="329"/>
      <c r="CM106" s="305"/>
      <c r="CN106" s="305"/>
      <c r="CO106" s="305"/>
      <c r="CP106" s="305"/>
      <c r="CQ106" s="305"/>
      <c r="CR106" s="305"/>
      <c r="CS106" s="305"/>
      <c r="CT106" s="305"/>
      <c r="CU106" s="305"/>
      <c r="CV106" s="305"/>
      <c r="CW106" s="305"/>
      <c r="CX106" s="305"/>
      <c r="CY106" s="305"/>
      <c r="CZ106" s="305"/>
      <c r="DA106" s="305"/>
      <c r="DB106" s="305"/>
      <c r="DC106" s="305"/>
      <c r="DD106" s="305"/>
      <c r="DE106" s="305"/>
      <c r="DF106" s="305"/>
      <c r="DG106" s="305"/>
      <c r="DH106" s="305"/>
      <c r="DI106" s="305"/>
      <c r="DJ106" s="305"/>
      <c r="DK106" s="305"/>
      <c r="DL106" s="305"/>
      <c r="DM106" s="305"/>
      <c r="DN106" s="305"/>
      <c r="DO106" s="440"/>
      <c r="DP106" s="305"/>
      <c r="DQ106" s="305"/>
      <c r="DR106" s="305"/>
      <c r="DS106" s="305"/>
      <c r="DT106" s="305"/>
      <c r="DU106" s="305"/>
      <c r="DV106" s="305"/>
      <c r="DW106" s="305"/>
      <c r="DX106" s="305"/>
      <c r="DY106" s="292"/>
      <c r="DZ106" s="292"/>
      <c r="EA106" s="292"/>
      <c r="EB106" s="292"/>
      <c r="EC106" s="292"/>
    </row>
    <row r="107" spans="1:133" x14ac:dyDescent="0.25">
      <c r="A107" s="291">
        <f t="shared" si="15"/>
        <v>2014</v>
      </c>
      <c r="B107" s="292" t="str">
        <f t="shared" si="16"/>
        <v>AGOSTO</v>
      </c>
      <c r="C107" s="292">
        <v>11</v>
      </c>
      <c r="D107" s="292" t="str">
        <f t="shared" si="20"/>
        <v>AGOSTO 2014 / 9</v>
      </c>
      <c r="E107" s="345">
        <v>9</v>
      </c>
      <c r="F107" s="312">
        <v>41868</v>
      </c>
      <c r="G107" s="311">
        <v>45314</v>
      </c>
      <c r="H107" s="311" t="s">
        <v>69</v>
      </c>
      <c r="I107" s="313">
        <v>0.72599999999999998</v>
      </c>
      <c r="J107" s="314">
        <v>134</v>
      </c>
      <c r="K107" s="314">
        <v>8.9</v>
      </c>
      <c r="L107" s="314">
        <v>0</v>
      </c>
      <c r="M107" s="315" t="s">
        <v>20</v>
      </c>
      <c r="N107" s="314">
        <v>0.5</v>
      </c>
      <c r="O107" s="314">
        <v>0</v>
      </c>
      <c r="P107" s="314">
        <v>85.2</v>
      </c>
      <c r="Q107" s="314">
        <v>79.2</v>
      </c>
      <c r="R107" s="314">
        <v>82.2</v>
      </c>
      <c r="S107" s="316" t="s">
        <v>66</v>
      </c>
      <c r="T107" s="316" t="s">
        <v>67</v>
      </c>
      <c r="U107" s="314">
        <v>20786</v>
      </c>
      <c r="V107" s="314">
        <v>127</v>
      </c>
      <c r="W107" s="314">
        <v>182</v>
      </c>
      <c r="X107" s="314">
        <v>286</v>
      </c>
      <c r="Y107" s="314">
        <v>345</v>
      </c>
      <c r="Z107" s="314">
        <v>1</v>
      </c>
      <c r="AA107" s="314">
        <v>29.1</v>
      </c>
      <c r="AB107" s="314">
        <v>0.1</v>
      </c>
      <c r="AC107" s="314">
        <v>1.6</v>
      </c>
      <c r="AD107" s="314">
        <v>10.4</v>
      </c>
      <c r="AE107" s="314">
        <v>0</v>
      </c>
      <c r="AF107" s="427"/>
      <c r="AG107" s="299">
        <v>124</v>
      </c>
      <c r="AH107" s="299">
        <v>7</v>
      </c>
      <c r="AI107" s="299">
        <v>9.5</v>
      </c>
      <c r="AJ107" s="299">
        <v>85</v>
      </c>
      <c r="AK107" s="299">
        <v>140</v>
      </c>
      <c r="AL107" s="299">
        <v>170</v>
      </c>
      <c r="AM107" s="299">
        <v>240</v>
      </c>
      <c r="AN107" s="299">
        <v>365</v>
      </c>
      <c r="AO107" s="299">
        <v>437</v>
      </c>
      <c r="AP107" s="299">
        <v>42</v>
      </c>
      <c r="AQ107" s="299">
        <v>18</v>
      </c>
      <c r="AR107" s="299">
        <v>3</v>
      </c>
      <c r="AS107" s="299">
        <v>2.7</v>
      </c>
      <c r="AT107" s="299">
        <v>0.05</v>
      </c>
      <c r="AU107" s="300"/>
      <c r="AV107" s="311">
        <v>9</v>
      </c>
      <c r="AW107" s="317">
        <v>41874</v>
      </c>
      <c r="AX107" s="311">
        <v>45444</v>
      </c>
      <c r="AY107" s="311" t="s">
        <v>72</v>
      </c>
      <c r="AZ107" s="313">
        <v>0.74319999999999997</v>
      </c>
      <c r="BA107" s="314">
        <v>145.69999999999999</v>
      </c>
      <c r="BB107" s="314">
        <v>8.1</v>
      </c>
      <c r="BC107" s="314">
        <v>0</v>
      </c>
      <c r="BD107" s="315" t="s">
        <v>20</v>
      </c>
      <c r="BE107" s="314">
        <v>1</v>
      </c>
      <c r="BF107" s="314">
        <v>0.01</v>
      </c>
      <c r="BG107" s="314">
        <v>85.2</v>
      </c>
      <c r="BH107" s="314">
        <v>79.599999999999994</v>
      </c>
      <c r="BI107" s="314">
        <v>82.4</v>
      </c>
      <c r="BJ107" s="316" t="s">
        <v>66</v>
      </c>
      <c r="BK107" s="316" t="s">
        <v>67</v>
      </c>
      <c r="BL107" s="314">
        <v>20606</v>
      </c>
      <c r="BM107" s="314">
        <v>138</v>
      </c>
      <c r="BN107" s="314">
        <v>216</v>
      </c>
      <c r="BO107" s="314">
        <v>304</v>
      </c>
      <c r="BP107" s="314">
        <v>360</v>
      </c>
      <c r="BQ107" s="314">
        <v>1</v>
      </c>
      <c r="BR107" s="314">
        <v>35.299999999999997</v>
      </c>
      <c r="BS107" s="314">
        <v>0.1</v>
      </c>
      <c r="BT107" s="314">
        <v>1.89</v>
      </c>
      <c r="BU107" s="314">
        <v>2.1</v>
      </c>
      <c r="BV107" s="314">
        <v>0</v>
      </c>
      <c r="BW107" s="433"/>
      <c r="BX107" s="299">
        <v>124</v>
      </c>
      <c r="BY107" s="299">
        <v>7</v>
      </c>
      <c r="BZ107" s="299">
        <v>9.5</v>
      </c>
      <c r="CA107" s="299">
        <v>85</v>
      </c>
      <c r="CB107" s="299">
        <v>140</v>
      </c>
      <c r="CC107" s="299">
        <v>170</v>
      </c>
      <c r="CD107" s="299">
        <v>240</v>
      </c>
      <c r="CE107" s="299">
        <v>365</v>
      </c>
      <c r="CF107" s="299">
        <v>437</v>
      </c>
      <c r="CG107" s="299">
        <v>42</v>
      </c>
      <c r="CH107" s="299">
        <v>18</v>
      </c>
      <c r="CI107" s="299">
        <v>3</v>
      </c>
      <c r="CJ107" s="299">
        <v>2.7</v>
      </c>
      <c r="CK107" s="299">
        <v>0.05</v>
      </c>
      <c r="CL107" s="329"/>
      <c r="CM107" s="306"/>
      <c r="CN107" s="306"/>
      <c r="CO107" s="306"/>
      <c r="CP107" s="306"/>
      <c r="CQ107" s="306"/>
      <c r="CR107" s="306"/>
      <c r="CS107" s="306"/>
      <c r="CT107" s="306"/>
      <c r="CU107" s="306"/>
      <c r="CV107" s="306"/>
      <c r="CW107" s="306"/>
      <c r="CX107" s="306"/>
      <c r="CY107" s="306"/>
      <c r="CZ107" s="306"/>
      <c r="DA107" s="306"/>
      <c r="DB107" s="306"/>
      <c r="DC107" s="306"/>
      <c r="DD107" s="306"/>
      <c r="DE107" s="306"/>
      <c r="DF107" s="306"/>
      <c r="DG107" s="306"/>
      <c r="DH107" s="306"/>
      <c r="DI107" s="306"/>
      <c r="DJ107" s="306"/>
      <c r="DK107" s="306"/>
      <c r="DL107" s="306"/>
      <c r="DM107" s="306"/>
      <c r="DN107" s="306"/>
      <c r="DO107" s="439"/>
      <c r="DP107" s="306"/>
      <c r="DQ107" s="306"/>
      <c r="DR107" s="306"/>
      <c r="DS107" s="306"/>
      <c r="DT107" s="306"/>
      <c r="DU107" s="306"/>
      <c r="DV107" s="306"/>
      <c r="DW107" s="306"/>
      <c r="DX107" s="306"/>
      <c r="DY107" s="303"/>
      <c r="DZ107" s="303"/>
      <c r="EA107" s="303"/>
      <c r="EB107" s="303"/>
      <c r="EC107" s="303"/>
    </row>
    <row r="108" spans="1:133" x14ac:dyDescent="0.25">
      <c r="A108" s="302">
        <f t="shared" si="15"/>
        <v>2014</v>
      </c>
      <c r="B108" s="303" t="str">
        <f t="shared" si="16"/>
        <v>AGOSTO</v>
      </c>
      <c r="C108" s="303">
        <v>12</v>
      </c>
      <c r="D108" s="303" t="str">
        <f t="shared" si="20"/>
        <v>AGOSTO 2014 / 10</v>
      </c>
      <c r="E108" s="345">
        <v>10</v>
      </c>
      <c r="F108" s="312">
        <v>41868</v>
      </c>
      <c r="G108" s="311">
        <v>45323</v>
      </c>
      <c r="H108" s="311" t="s">
        <v>68</v>
      </c>
      <c r="I108" s="313">
        <v>0.72599999999999998</v>
      </c>
      <c r="J108" s="314">
        <v>132</v>
      </c>
      <c r="K108" s="314">
        <v>9</v>
      </c>
      <c r="L108" s="314">
        <v>0</v>
      </c>
      <c r="M108" s="315" t="s">
        <v>20</v>
      </c>
      <c r="N108" s="314">
        <v>0.5</v>
      </c>
      <c r="O108" s="314">
        <v>0</v>
      </c>
      <c r="P108" s="314">
        <v>85.3</v>
      </c>
      <c r="Q108" s="314">
        <v>79.2</v>
      </c>
      <c r="R108" s="314">
        <v>82.2</v>
      </c>
      <c r="S108" s="316" t="s">
        <v>66</v>
      </c>
      <c r="T108" s="316" t="s">
        <v>67</v>
      </c>
      <c r="U108" s="314">
        <v>20786</v>
      </c>
      <c r="V108" s="314">
        <v>124</v>
      </c>
      <c r="W108" s="314">
        <v>180</v>
      </c>
      <c r="X108" s="314">
        <v>288</v>
      </c>
      <c r="Y108" s="314">
        <v>340</v>
      </c>
      <c r="Z108" s="314">
        <v>1</v>
      </c>
      <c r="AA108" s="314">
        <v>29.4</v>
      </c>
      <c r="AB108" s="314">
        <v>0.1</v>
      </c>
      <c r="AC108" s="314">
        <v>1.63</v>
      </c>
      <c r="AD108" s="314">
        <v>10.9</v>
      </c>
      <c r="AE108" s="314">
        <v>0</v>
      </c>
      <c r="AF108" s="427"/>
      <c r="AG108" s="299">
        <v>124</v>
      </c>
      <c r="AH108" s="299">
        <v>7</v>
      </c>
      <c r="AI108" s="299">
        <v>9.5</v>
      </c>
      <c r="AJ108" s="299">
        <v>85</v>
      </c>
      <c r="AK108" s="299">
        <v>140</v>
      </c>
      <c r="AL108" s="299">
        <v>170</v>
      </c>
      <c r="AM108" s="299">
        <v>240</v>
      </c>
      <c r="AN108" s="299">
        <v>365</v>
      </c>
      <c r="AO108" s="299">
        <v>437</v>
      </c>
      <c r="AP108" s="299">
        <v>42</v>
      </c>
      <c r="AQ108" s="299">
        <v>18</v>
      </c>
      <c r="AR108" s="299">
        <v>3</v>
      </c>
      <c r="AS108" s="299">
        <v>2.7</v>
      </c>
      <c r="AT108" s="299">
        <v>0.05</v>
      </c>
      <c r="AU108" s="300"/>
      <c r="AV108" s="311">
        <v>10</v>
      </c>
      <c r="AW108" s="317">
        <v>41876</v>
      </c>
      <c r="AX108" s="311">
        <v>45475</v>
      </c>
      <c r="AY108" s="311" t="s">
        <v>73</v>
      </c>
      <c r="AZ108" s="313">
        <v>0.74150000000000005</v>
      </c>
      <c r="BA108" s="314">
        <v>145.1</v>
      </c>
      <c r="BB108" s="314">
        <v>7.9</v>
      </c>
      <c r="BC108" s="314">
        <v>0</v>
      </c>
      <c r="BD108" s="315" t="s">
        <v>20</v>
      </c>
      <c r="BE108" s="314">
        <v>1</v>
      </c>
      <c r="BF108" s="314">
        <v>0.01</v>
      </c>
      <c r="BG108" s="314">
        <v>85.3</v>
      </c>
      <c r="BH108" s="314">
        <v>77.099999999999994</v>
      </c>
      <c r="BI108" s="314">
        <v>81.2</v>
      </c>
      <c r="BJ108" s="316" t="s">
        <v>66</v>
      </c>
      <c r="BK108" s="316" t="s">
        <v>67</v>
      </c>
      <c r="BL108" s="314">
        <v>20624</v>
      </c>
      <c r="BM108" s="314">
        <v>136</v>
      </c>
      <c r="BN108" s="314">
        <v>210</v>
      </c>
      <c r="BO108" s="314">
        <v>300</v>
      </c>
      <c r="BP108" s="314">
        <v>360</v>
      </c>
      <c r="BQ108" s="314">
        <v>1</v>
      </c>
      <c r="BR108" s="314">
        <v>34.1</v>
      </c>
      <c r="BS108" s="314">
        <v>0.4</v>
      </c>
      <c r="BT108" s="314">
        <v>1.82</v>
      </c>
      <c r="BU108" s="314">
        <v>4.3</v>
      </c>
      <c r="BV108" s="314">
        <v>0</v>
      </c>
      <c r="BW108" s="433"/>
      <c r="BX108" s="299">
        <v>124</v>
      </c>
      <c r="BY108" s="299">
        <v>7</v>
      </c>
      <c r="BZ108" s="299">
        <v>9.5</v>
      </c>
      <c r="CA108" s="299">
        <v>85</v>
      </c>
      <c r="CB108" s="299">
        <v>140</v>
      </c>
      <c r="CC108" s="299">
        <v>170</v>
      </c>
      <c r="CD108" s="299">
        <v>240</v>
      </c>
      <c r="CE108" s="299">
        <v>365</v>
      </c>
      <c r="CF108" s="299">
        <v>437</v>
      </c>
      <c r="CG108" s="299">
        <v>42</v>
      </c>
      <c r="CH108" s="299">
        <v>18</v>
      </c>
      <c r="CI108" s="299">
        <v>3</v>
      </c>
      <c r="CJ108" s="299">
        <v>2.7</v>
      </c>
      <c r="CK108" s="299">
        <v>0.05</v>
      </c>
      <c r="CL108" s="329"/>
      <c r="CM108" s="305"/>
      <c r="CN108" s="305"/>
      <c r="CO108" s="305"/>
      <c r="CP108" s="305"/>
      <c r="CQ108" s="305"/>
      <c r="CR108" s="305"/>
      <c r="CS108" s="305"/>
      <c r="CT108" s="305"/>
      <c r="CU108" s="305"/>
      <c r="CV108" s="305"/>
      <c r="CW108" s="305"/>
      <c r="CX108" s="305"/>
      <c r="CY108" s="305"/>
      <c r="CZ108" s="305"/>
      <c r="DA108" s="305"/>
      <c r="DB108" s="305"/>
      <c r="DC108" s="305"/>
      <c r="DD108" s="305"/>
      <c r="DE108" s="305"/>
      <c r="DF108" s="305"/>
      <c r="DG108" s="305"/>
      <c r="DH108" s="305"/>
      <c r="DI108" s="305"/>
      <c r="DJ108" s="305"/>
      <c r="DK108" s="305"/>
      <c r="DL108" s="305"/>
      <c r="DM108" s="305"/>
      <c r="DN108" s="305"/>
      <c r="DO108" s="440"/>
      <c r="DP108" s="305"/>
      <c r="DQ108" s="305"/>
      <c r="DR108" s="305"/>
      <c r="DS108" s="305"/>
      <c r="DT108" s="305"/>
      <c r="DU108" s="305"/>
      <c r="DV108" s="305"/>
      <c r="DW108" s="305"/>
      <c r="DX108" s="305"/>
      <c r="DY108" s="292"/>
      <c r="DZ108" s="292"/>
      <c r="EA108" s="292"/>
      <c r="EB108" s="292"/>
      <c r="EC108" s="292"/>
    </row>
    <row r="109" spans="1:133" x14ac:dyDescent="0.25">
      <c r="A109" s="291">
        <f t="shared" si="15"/>
        <v>2014</v>
      </c>
      <c r="B109" s="292" t="str">
        <f t="shared" si="16"/>
        <v>AGOSTO</v>
      </c>
      <c r="C109" s="292">
        <v>13</v>
      </c>
      <c r="D109" s="292" t="str">
        <f t="shared" si="20"/>
        <v>AGOSTO 2014 / 11</v>
      </c>
      <c r="E109" s="345">
        <v>11</v>
      </c>
      <c r="F109" s="312">
        <v>41871</v>
      </c>
      <c r="G109" s="311">
        <v>45377</v>
      </c>
      <c r="H109" s="311" t="s">
        <v>69</v>
      </c>
      <c r="I109" s="313">
        <v>0.72529999999999994</v>
      </c>
      <c r="J109" s="314">
        <v>133</v>
      </c>
      <c r="K109" s="314">
        <v>8.9</v>
      </c>
      <c r="L109" s="314">
        <v>0</v>
      </c>
      <c r="M109" s="315" t="s">
        <v>20</v>
      </c>
      <c r="N109" s="314">
        <v>0.5</v>
      </c>
      <c r="O109" s="314">
        <v>0</v>
      </c>
      <c r="P109" s="314">
        <v>85.2</v>
      </c>
      <c r="Q109" s="314">
        <v>79.2</v>
      </c>
      <c r="R109" s="314">
        <v>82.2</v>
      </c>
      <c r="S109" s="316" t="s">
        <v>66</v>
      </c>
      <c r="T109" s="316" t="s">
        <v>67</v>
      </c>
      <c r="U109" s="314">
        <v>20794</v>
      </c>
      <c r="V109" s="314">
        <v>124</v>
      </c>
      <c r="W109" s="314">
        <v>180</v>
      </c>
      <c r="X109" s="314">
        <v>278</v>
      </c>
      <c r="Y109" s="314">
        <v>344</v>
      </c>
      <c r="Z109" s="314">
        <v>1</v>
      </c>
      <c r="AA109" s="314">
        <v>29.4</v>
      </c>
      <c r="AB109" s="314">
        <v>0.1</v>
      </c>
      <c r="AC109" s="314">
        <v>1.59</v>
      </c>
      <c r="AD109" s="314">
        <v>11</v>
      </c>
      <c r="AE109" s="314">
        <v>0</v>
      </c>
      <c r="AF109" s="427"/>
      <c r="AG109" s="299">
        <v>124</v>
      </c>
      <c r="AH109" s="299">
        <v>7</v>
      </c>
      <c r="AI109" s="299">
        <v>9.5</v>
      </c>
      <c r="AJ109" s="299">
        <v>85</v>
      </c>
      <c r="AK109" s="299">
        <v>140</v>
      </c>
      <c r="AL109" s="299">
        <v>170</v>
      </c>
      <c r="AM109" s="299">
        <v>240</v>
      </c>
      <c r="AN109" s="299">
        <v>365</v>
      </c>
      <c r="AO109" s="299">
        <v>437</v>
      </c>
      <c r="AP109" s="299">
        <v>42</v>
      </c>
      <c r="AQ109" s="299">
        <v>18</v>
      </c>
      <c r="AR109" s="299">
        <v>3</v>
      </c>
      <c r="AS109" s="299">
        <v>2.7</v>
      </c>
      <c r="AT109" s="299">
        <v>0.05</v>
      </c>
      <c r="AU109" s="300"/>
      <c r="AV109" s="311">
        <v>11</v>
      </c>
      <c r="AW109" s="317">
        <v>41880</v>
      </c>
      <c r="AX109" s="311">
        <v>45572</v>
      </c>
      <c r="AY109" s="311" t="s">
        <v>73</v>
      </c>
      <c r="AZ109" s="313">
        <v>0.74199999999999999</v>
      </c>
      <c r="BA109" s="314">
        <v>145.9</v>
      </c>
      <c r="BB109" s="314">
        <v>7.7</v>
      </c>
      <c r="BC109" s="314">
        <v>0</v>
      </c>
      <c r="BD109" s="315" t="s">
        <v>20</v>
      </c>
      <c r="BE109" s="314">
        <v>1</v>
      </c>
      <c r="BF109" s="314">
        <v>0.01</v>
      </c>
      <c r="BG109" s="314">
        <v>85.7</v>
      </c>
      <c r="BH109" s="314">
        <v>79.900000000000006</v>
      </c>
      <c r="BI109" s="314">
        <v>82.8</v>
      </c>
      <c r="BJ109" s="316" t="s">
        <v>66</v>
      </c>
      <c r="BK109" s="316" t="s">
        <v>67</v>
      </c>
      <c r="BL109" s="314">
        <v>20618</v>
      </c>
      <c r="BM109" s="314">
        <v>136</v>
      </c>
      <c r="BN109" s="314">
        <v>210</v>
      </c>
      <c r="BO109" s="314">
        <v>302</v>
      </c>
      <c r="BP109" s="314">
        <v>352</v>
      </c>
      <c r="BQ109" s="314">
        <v>1</v>
      </c>
      <c r="BR109" s="314">
        <v>34.4</v>
      </c>
      <c r="BS109" s="314">
        <v>0.7</v>
      </c>
      <c r="BT109" s="314">
        <v>2.0099999999999998</v>
      </c>
      <c r="BU109" s="314">
        <v>5.9</v>
      </c>
      <c r="BV109" s="314">
        <v>0</v>
      </c>
      <c r="BW109" s="433"/>
      <c r="BX109" s="299">
        <v>124</v>
      </c>
      <c r="BY109" s="299">
        <v>7</v>
      </c>
      <c r="BZ109" s="299">
        <v>9.5</v>
      </c>
      <c r="CA109" s="299">
        <v>85</v>
      </c>
      <c r="CB109" s="299">
        <v>140</v>
      </c>
      <c r="CC109" s="299">
        <v>170</v>
      </c>
      <c r="CD109" s="299">
        <v>240</v>
      </c>
      <c r="CE109" s="299">
        <v>365</v>
      </c>
      <c r="CF109" s="299">
        <v>437</v>
      </c>
      <c r="CG109" s="299">
        <v>42</v>
      </c>
      <c r="CH109" s="299">
        <v>18</v>
      </c>
      <c r="CI109" s="299">
        <v>3</v>
      </c>
      <c r="CJ109" s="299">
        <v>2.7</v>
      </c>
      <c r="CK109" s="299">
        <v>0.05</v>
      </c>
      <c r="CL109" s="329"/>
      <c r="CM109" s="306"/>
      <c r="CN109" s="306"/>
      <c r="CO109" s="306"/>
      <c r="CP109" s="306"/>
      <c r="CQ109" s="306"/>
      <c r="CR109" s="306"/>
      <c r="CS109" s="306"/>
      <c r="CT109" s="306"/>
      <c r="CU109" s="306"/>
      <c r="CV109" s="306"/>
      <c r="CW109" s="306"/>
      <c r="CX109" s="306"/>
      <c r="CY109" s="306"/>
      <c r="CZ109" s="306"/>
      <c r="DA109" s="306"/>
      <c r="DB109" s="306"/>
      <c r="DC109" s="306"/>
      <c r="DD109" s="306"/>
      <c r="DE109" s="306"/>
      <c r="DF109" s="306"/>
      <c r="DG109" s="306"/>
      <c r="DH109" s="306"/>
      <c r="DI109" s="306"/>
      <c r="DJ109" s="306"/>
      <c r="DK109" s="306"/>
      <c r="DL109" s="306"/>
      <c r="DM109" s="306"/>
      <c r="DN109" s="306"/>
      <c r="DO109" s="439"/>
      <c r="DP109" s="306"/>
      <c r="DQ109" s="306"/>
      <c r="DR109" s="306"/>
      <c r="DS109" s="306"/>
      <c r="DT109" s="306"/>
      <c r="DU109" s="306"/>
      <c r="DV109" s="306"/>
      <c r="DW109" s="306"/>
      <c r="DX109" s="306"/>
      <c r="DY109" s="303"/>
      <c r="DZ109" s="303"/>
      <c r="EA109" s="303"/>
      <c r="EB109" s="303"/>
      <c r="EC109" s="303"/>
    </row>
    <row r="110" spans="1:133" x14ac:dyDescent="0.25">
      <c r="A110" s="302">
        <f t="shared" si="15"/>
        <v>2014</v>
      </c>
      <c r="B110" s="303" t="str">
        <f t="shared" si="16"/>
        <v>AGOSTO</v>
      </c>
      <c r="C110" s="303">
        <v>14</v>
      </c>
      <c r="D110" s="303" t="str">
        <f t="shared" si="20"/>
        <v>AGOSTO 2014 / 12</v>
      </c>
      <c r="E110" s="345">
        <v>12</v>
      </c>
      <c r="F110" s="312">
        <v>41873</v>
      </c>
      <c r="G110" s="311">
        <v>45455</v>
      </c>
      <c r="H110" s="311" t="s">
        <v>68</v>
      </c>
      <c r="I110" s="313">
        <v>0.72599999999999998</v>
      </c>
      <c r="J110" s="314">
        <v>135</v>
      </c>
      <c r="K110" s="314">
        <v>8.6999999999999993</v>
      </c>
      <c r="L110" s="314">
        <v>0</v>
      </c>
      <c r="M110" s="315" t="s">
        <v>20</v>
      </c>
      <c r="N110" s="314">
        <v>0.5</v>
      </c>
      <c r="O110" s="314">
        <v>0</v>
      </c>
      <c r="P110" s="314">
        <v>85.3</v>
      </c>
      <c r="Q110" s="314">
        <v>79.2</v>
      </c>
      <c r="R110" s="314">
        <v>82.2</v>
      </c>
      <c r="S110" s="316" t="s">
        <v>66</v>
      </c>
      <c r="T110" s="316" t="s">
        <v>67</v>
      </c>
      <c r="U110" s="314">
        <v>20786</v>
      </c>
      <c r="V110" s="314">
        <v>126</v>
      </c>
      <c r="W110" s="314">
        <v>183</v>
      </c>
      <c r="X110" s="314">
        <v>292</v>
      </c>
      <c r="Y110" s="314">
        <v>342</v>
      </c>
      <c r="Z110" s="314">
        <v>1</v>
      </c>
      <c r="AA110" s="314">
        <v>29.1</v>
      </c>
      <c r="AB110" s="314">
        <v>0.1</v>
      </c>
      <c r="AC110" s="314">
        <v>1.54</v>
      </c>
      <c r="AD110" s="314">
        <v>10.6</v>
      </c>
      <c r="AE110" s="314">
        <v>0</v>
      </c>
      <c r="AF110" s="427"/>
      <c r="AG110" s="299">
        <v>124</v>
      </c>
      <c r="AH110" s="299">
        <v>7</v>
      </c>
      <c r="AI110" s="299">
        <v>9.5</v>
      </c>
      <c r="AJ110" s="299">
        <v>85</v>
      </c>
      <c r="AK110" s="299">
        <v>140</v>
      </c>
      <c r="AL110" s="299">
        <v>170</v>
      </c>
      <c r="AM110" s="299">
        <v>240</v>
      </c>
      <c r="AN110" s="299">
        <v>365</v>
      </c>
      <c r="AO110" s="299">
        <v>437</v>
      </c>
      <c r="AP110" s="299">
        <v>42</v>
      </c>
      <c r="AQ110" s="299">
        <v>18</v>
      </c>
      <c r="AR110" s="299">
        <v>3</v>
      </c>
      <c r="AS110" s="299">
        <v>2.7</v>
      </c>
      <c r="AT110" s="299">
        <v>0.05</v>
      </c>
      <c r="AU110" s="300"/>
      <c r="AV110" s="311">
        <v>12</v>
      </c>
      <c r="AW110" s="317">
        <v>41882</v>
      </c>
      <c r="AX110" s="311">
        <v>45770</v>
      </c>
      <c r="AY110" s="311" t="s">
        <v>149</v>
      </c>
      <c r="AZ110" s="313">
        <v>0.74199999999999999</v>
      </c>
      <c r="BA110" s="314">
        <v>146.19999999999999</v>
      </c>
      <c r="BB110" s="314">
        <v>7.9</v>
      </c>
      <c r="BC110" s="314">
        <v>0</v>
      </c>
      <c r="BD110" s="315" t="s">
        <v>20</v>
      </c>
      <c r="BE110" s="314">
        <v>1</v>
      </c>
      <c r="BF110" s="314">
        <v>0.01</v>
      </c>
      <c r="BG110" s="314">
        <v>85.2</v>
      </c>
      <c r="BH110" s="314">
        <v>80</v>
      </c>
      <c r="BI110" s="314">
        <v>82.6</v>
      </c>
      <c r="BJ110" s="316" t="s">
        <v>66</v>
      </c>
      <c r="BK110" s="316" t="s">
        <v>67</v>
      </c>
      <c r="BL110" s="314">
        <v>20618</v>
      </c>
      <c r="BM110" s="314">
        <v>138</v>
      </c>
      <c r="BN110" s="314">
        <v>214</v>
      </c>
      <c r="BO110" s="314">
        <v>304</v>
      </c>
      <c r="BP110" s="314">
        <v>358</v>
      </c>
      <c r="BQ110" s="314">
        <v>1</v>
      </c>
      <c r="BR110" s="314">
        <v>34.1</v>
      </c>
      <c r="BS110" s="314">
        <v>0.8</v>
      </c>
      <c r="BT110" s="314">
        <v>1.88</v>
      </c>
      <c r="BU110" s="314">
        <v>4.4000000000000004</v>
      </c>
      <c r="BV110" s="314">
        <v>0</v>
      </c>
      <c r="BW110" s="433"/>
      <c r="BX110" s="299">
        <v>124</v>
      </c>
      <c r="BY110" s="299">
        <v>7</v>
      </c>
      <c r="BZ110" s="299">
        <v>9.5</v>
      </c>
      <c r="CA110" s="299">
        <v>85</v>
      </c>
      <c r="CB110" s="299">
        <v>140</v>
      </c>
      <c r="CC110" s="299">
        <v>170</v>
      </c>
      <c r="CD110" s="299">
        <v>240</v>
      </c>
      <c r="CE110" s="299">
        <v>365</v>
      </c>
      <c r="CF110" s="299">
        <v>437</v>
      </c>
      <c r="CG110" s="299">
        <v>42</v>
      </c>
      <c r="CH110" s="299">
        <v>18</v>
      </c>
      <c r="CI110" s="299">
        <v>3</v>
      </c>
      <c r="CJ110" s="299">
        <v>2.7</v>
      </c>
      <c r="CK110" s="299">
        <v>0.05</v>
      </c>
      <c r="CL110" s="329"/>
      <c r="CM110" s="305"/>
      <c r="CN110" s="305"/>
      <c r="CO110" s="305"/>
      <c r="CP110" s="305"/>
      <c r="CQ110" s="305"/>
      <c r="CR110" s="305"/>
      <c r="CS110" s="305"/>
      <c r="CT110" s="305"/>
      <c r="CU110" s="305"/>
      <c r="CV110" s="305"/>
      <c r="CW110" s="305"/>
      <c r="CX110" s="305"/>
      <c r="CY110" s="305"/>
      <c r="CZ110" s="305"/>
      <c r="DA110" s="305"/>
      <c r="DB110" s="305"/>
      <c r="DC110" s="305"/>
      <c r="DD110" s="305"/>
      <c r="DE110" s="305"/>
      <c r="DF110" s="305"/>
      <c r="DG110" s="305"/>
      <c r="DH110" s="305"/>
      <c r="DI110" s="305"/>
      <c r="DJ110" s="305"/>
      <c r="DK110" s="305"/>
      <c r="DL110" s="305"/>
      <c r="DM110" s="305"/>
      <c r="DN110" s="305"/>
      <c r="DO110" s="440"/>
      <c r="DP110" s="305"/>
      <c r="DQ110" s="305"/>
      <c r="DR110" s="305"/>
      <c r="DS110" s="305"/>
      <c r="DT110" s="305"/>
      <c r="DU110" s="305"/>
      <c r="DV110" s="305"/>
      <c r="DW110" s="305"/>
      <c r="DX110" s="305"/>
      <c r="DY110" s="292"/>
      <c r="DZ110" s="292"/>
      <c r="EA110" s="292"/>
      <c r="EB110" s="292"/>
      <c r="EC110" s="292"/>
    </row>
    <row r="111" spans="1:133" x14ac:dyDescent="0.25">
      <c r="A111" s="291">
        <f t="shared" si="15"/>
        <v>2014</v>
      </c>
      <c r="B111" s="292" t="str">
        <f t="shared" si="16"/>
        <v>AGOSTO</v>
      </c>
      <c r="C111" s="292">
        <v>15</v>
      </c>
      <c r="D111" s="292" t="str">
        <f t="shared" si="20"/>
        <v>AGOSTO 2014 / 13</v>
      </c>
      <c r="E111" s="345">
        <v>13</v>
      </c>
      <c r="F111" s="312">
        <v>41874</v>
      </c>
      <c r="G111" s="311">
        <v>45472</v>
      </c>
      <c r="H111" s="311" t="s">
        <v>69</v>
      </c>
      <c r="I111" s="313">
        <v>0.72750000000000004</v>
      </c>
      <c r="J111" s="314">
        <v>135</v>
      </c>
      <c r="K111" s="314">
        <v>8.6999999999999993</v>
      </c>
      <c r="L111" s="314">
        <v>0</v>
      </c>
      <c r="M111" s="315" t="s">
        <v>20</v>
      </c>
      <c r="N111" s="314">
        <v>0.5</v>
      </c>
      <c r="O111" s="314">
        <v>0</v>
      </c>
      <c r="P111" s="314">
        <v>85.4</v>
      </c>
      <c r="Q111" s="314">
        <v>79.2</v>
      </c>
      <c r="R111" s="314">
        <v>82.3</v>
      </c>
      <c r="S111" s="316" t="s">
        <v>66</v>
      </c>
      <c r="T111" s="316" t="s">
        <v>67</v>
      </c>
      <c r="U111" s="314">
        <v>20770</v>
      </c>
      <c r="V111" s="314">
        <v>126</v>
      </c>
      <c r="W111" s="314">
        <v>182</v>
      </c>
      <c r="X111" s="314">
        <v>287</v>
      </c>
      <c r="Y111" s="314">
        <v>346</v>
      </c>
      <c r="Z111" s="314">
        <v>1</v>
      </c>
      <c r="AA111" s="314">
        <v>29.4</v>
      </c>
      <c r="AB111" s="314">
        <v>0.1</v>
      </c>
      <c r="AC111" s="314">
        <v>1.54</v>
      </c>
      <c r="AD111" s="314">
        <v>17.899999999999999</v>
      </c>
      <c r="AE111" s="314">
        <v>0</v>
      </c>
      <c r="AF111" s="427"/>
      <c r="AG111" s="299">
        <v>124</v>
      </c>
      <c r="AH111" s="299">
        <v>7</v>
      </c>
      <c r="AI111" s="299">
        <v>9.5</v>
      </c>
      <c r="AJ111" s="299">
        <v>85</v>
      </c>
      <c r="AK111" s="299">
        <v>140</v>
      </c>
      <c r="AL111" s="299">
        <v>170</v>
      </c>
      <c r="AM111" s="299">
        <v>240</v>
      </c>
      <c r="AN111" s="299">
        <v>365</v>
      </c>
      <c r="AO111" s="299">
        <v>437</v>
      </c>
      <c r="AP111" s="299">
        <v>42</v>
      </c>
      <c r="AQ111" s="299">
        <v>18</v>
      </c>
      <c r="AR111" s="299">
        <v>3</v>
      </c>
      <c r="AS111" s="299">
        <v>2.7</v>
      </c>
      <c r="AT111" s="299">
        <v>0.05</v>
      </c>
      <c r="AU111" s="300"/>
      <c r="AV111" s="311">
        <v>13</v>
      </c>
      <c r="AW111" s="317">
        <v>41882</v>
      </c>
      <c r="AX111" s="311">
        <v>45782</v>
      </c>
      <c r="AY111" s="311" t="s">
        <v>73</v>
      </c>
      <c r="AZ111" s="313">
        <v>0.74239999999999995</v>
      </c>
      <c r="BA111" s="314">
        <v>146.30000000000001</v>
      </c>
      <c r="BB111" s="314">
        <v>7.7</v>
      </c>
      <c r="BC111" s="314">
        <v>0</v>
      </c>
      <c r="BD111" s="315" t="s">
        <v>20</v>
      </c>
      <c r="BE111" s="314">
        <v>1</v>
      </c>
      <c r="BF111" s="314">
        <v>0.01</v>
      </c>
      <c r="BG111" s="314">
        <v>85.2</v>
      </c>
      <c r="BH111" s="314">
        <v>77.400000000000006</v>
      </c>
      <c r="BI111" s="314">
        <v>81.3</v>
      </c>
      <c r="BJ111" s="316" t="s">
        <v>66</v>
      </c>
      <c r="BK111" s="316" t="s">
        <v>67</v>
      </c>
      <c r="BL111" s="314">
        <v>20614</v>
      </c>
      <c r="BM111" s="314">
        <v>138</v>
      </c>
      <c r="BN111" s="314">
        <v>210</v>
      </c>
      <c r="BO111" s="314">
        <v>297</v>
      </c>
      <c r="BP111" s="314">
        <v>356</v>
      </c>
      <c r="BQ111" s="314">
        <v>1</v>
      </c>
      <c r="BR111" s="314">
        <v>34.200000000000003</v>
      </c>
      <c r="BS111" s="314">
        <v>0.7</v>
      </c>
      <c r="BT111" s="314">
        <v>1.89</v>
      </c>
      <c r="BU111" s="314">
        <v>5.5</v>
      </c>
      <c r="BV111" s="314">
        <v>0</v>
      </c>
      <c r="BW111" s="433"/>
      <c r="BX111" s="299">
        <v>124</v>
      </c>
      <c r="BY111" s="299">
        <v>7</v>
      </c>
      <c r="BZ111" s="299">
        <v>9.5</v>
      </c>
      <c r="CA111" s="299">
        <v>85</v>
      </c>
      <c r="CB111" s="299">
        <v>140</v>
      </c>
      <c r="CC111" s="299">
        <v>170</v>
      </c>
      <c r="CD111" s="299">
        <v>240</v>
      </c>
      <c r="CE111" s="299">
        <v>365</v>
      </c>
      <c r="CF111" s="299">
        <v>437</v>
      </c>
      <c r="CG111" s="299">
        <v>42</v>
      </c>
      <c r="CH111" s="299">
        <v>18</v>
      </c>
      <c r="CI111" s="299">
        <v>3</v>
      </c>
      <c r="CJ111" s="299">
        <v>2.7</v>
      </c>
      <c r="CK111" s="299">
        <v>0.05</v>
      </c>
      <c r="CL111" s="329"/>
      <c r="CM111" s="306"/>
      <c r="CN111" s="306"/>
      <c r="CO111" s="306"/>
      <c r="CP111" s="306"/>
      <c r="CQ111" s="306"/>
      <c r="CR111" s="306"/>
      <c r="CS111" s="306"/>
      <c r="CT111" s="306"/>
      <c r="CU111" s="306"/>
      <c r="CV111" s="306"/>
      <c r="CW111" s="306"/>
      <c r="CX111" s="306"/>
      <c r="CY111" s="306"/>
      <c r="CZ111" s="306"/>
      <c r="DA111" s="306"/>
      <c r="DB111" s="306"/>
      <c r="DC111" s="306"/>
      <c r="DD111" s="306"/>
      <c r="DE111" s="306"/>
      <c r="DF111" s="306"/>
      <c r="DG111" s="306"/>
      <c r="DH111" s="306"/>
      <c r="DI111" s="306"/>
      <c r="DJ111" s="306"/>
      <c r="DK111" s="306"/>
      <c r="DL111" s="306"/>
      <c r="DM111" s="306"/>
      <c r="DN111" s="306"/>
      <c r="DO111" s="439"/>
      <c r="DP111" s="306"/>
      <c r="DQ111" s="306"/>
      <c r="DR111" s="306"/>
      <c r="DS111" s="306"/>
      <c r="DT111" s="306"/>
      <c r="DU111" s="306"/>
      <c r="DV111" s="306"/>
      <c r="DW111" s="306"/>
      <c r="DX111" s="306"/>
      <c r="DY111" s="303"/>
      <c r="DZ111" s="303"/>
      <c r="EA111" s="303"/>
      <c r="EB111" s="303"/>
      <c r="EC111" s="303"/>
    </row>
    <row r="112" spans="1:133" x14ac:dyDescent="0.25">
      <c r="A112" s="302">
        <f t="shared" si="15"/>
        <v>2014</v>
      </c>
      <c r="B112" s="303" t="str">
        <f t="shared" si="16"/>
        <v>AGOSTO</v>
      </c>
      <c r="C112" s="303">
        <v>16</v>
      </c>
      <c r="D112" s="303" t="str">
        <f t="shared" si="20"/>
        <v>AGOSTO 2014 / 14</v>
      </c>
      <c r="E112" s="345">
        <v>14</v>
      </c>
      <c r="F112" s="312">
        <v>41877</v>
      </c>
      <c r="G112" s="311">
        <v>45509</v>
      </c>
      <c r="H112" s="311" t="s">
        <v>68</v>
      </c>
      <c r="I112" s="313">
        <v>0.72640000000000005</v>
      </c>
      <c r="J112" s="314">
        <v>133</v>
      </c>
      <c r="K112" s="314">
        <v>8.6999999999999993</v>
      </c>
      <c r="L112" s="314">
        <v>0</v>
      </c>
      <c r="M112" s="315" t="s">
        <v>20</v>
      </c>
      <c r="N112" s="314">
        <v>0.5</v>
      </c>
      <c r="O112" s="314">
        <v>0</v>
      </c>
      <c r="P112" s="314">
        <v>85.3</v>
      </c>
      <c r="Q112" s="314">
        <v>79.2</v>
      </c>
      <c r="R112" s="314">
        <v>82.2</v>
      </c>
      <c r="S112" s="316" t="s">
        <v>66</v>
      </c>
      <c r="T112" s="316" t="s">
        <v>67</v>
      </c>
      <c r="U112" s="314">
        <v>20782</v>
      </c>
      <c r="V112" s="314">
        <v>120</v>
      </c>
      <c r="W112" s="314">
        <v>181</v>
      </c>
      <c r="X112" s="314">
        <v>288</v>
      </c>
      <c r="Y112" s="314">
        <v>342</v>
      </c>
      <c r="Z112" s="314">
        <v>1</v>
      </c>
      <c r="AA112" s="314">
        <v>29.4</v>
      </c>
      <c r="AB112" s="314">
        <v>0.1</v>
      </c>
      <c r="AC112" s="314">
        <v>1.64</v>
      </c>
      <c r="AD112" s="314">
        <v>11</v>
      </c>
      <c r="AE112" s="314">
        <v>0</v>
      </c>
      <c r="AF112" s="427"/>
      <c r="AG112" s="299">
        <v>124</v>
      </c>
      <c r="AH112" s="299">
        <v>7</v>
      </c>
      <c r="AI112" s="299">
        <v>9.5</v>
      </c>
      <c r="AJ112" s="299">
        <v>85</v>
      </c>
      <c r="AK112" s="299">
        <v>140</v>
      </c>
      <c r="AL112" s="299">
        <v>170</v>
      </c>
      <c r="AM112" s="299">
        <v>240</v>
      </c>
      <c r="AN112" s="299">
        <v>365</v>
      </c>
      <c r="AO112" s="299">
        <v>437</v>
      </c>
      <c r="AP112" s="299">
        <v>42</v>
      </c>
      <c r="AQ112" s="299">
        <v>18</v>
      </c>
      <c r="AR112" s="299">
        <v>3</v>
      </c>
      <c r="AS112" s="299">
        <v>2.7</v>
      </c>
      <c r="AT112" s="299">
        <v>0.05</v>
      </c>
      <c r="AU112" s="300"/>
      <c r="AV112" s="305"/>
      <c r="AW112" s="305"/>
      <c r="AX112" s="305"/>
      <c r="AY112" s="305"/>
      <c r="AZ112" s="305"/>
      <c r="BA112" s="305"/>
      <c r="BB112" s="305"/>
      <c r="BC112" s="305"/>
      <c r="BD112" s="305"/>
      <c r="BE112" s="305"/>
      <c r="BF112" s="305"/>
      <c r="BG112" s="305"/>
      <c r="BH112" s="305"/>
      <c r="BI112" s="305"/>
      <c r="BJ112" s="305"/>
      <c r="BK112" s="305"/>
      <c r="BL112" s="305"/>
      <c r="BM112" s="305"/>
      <c r="BN112" s="305"/>
      <c r="BO112" s="305"/>
      <c r="BP112" s="305"/>
      <c r="BQ112" s="305"/>
      <c r="BR112" s="305"/>
      <c r="BS112" s="305"/>
      <c r="BT112" s="305"/>
      <c r="BU112" s="305"/>
      <c r="BV112" s="305"/>
      <c r="BW112" s="434"/>
      <c r="BX112" s="305"/>
      <c r="BY112" s="305"/>
      <c r="BZ112" s="305"/>
      <c r="CA112" s="305"/>
      <c r="CB112" s="305"/>
      <c r="CC112" s="305"/>
      <c r="CD112" s="305"/>
      <c r="CE112" s="305"/>
      <c r="CF112" s="305"/>
      <c r="CG112" s="305"/>
      <c r="CH112" s="305"/>
      <c r="CI112" s="305"/>
      <c r="CJ112" s="305"/>
      <c r="CK112" s="305"/>
      <c r="CL112" s="329"/>
      <c r="CM112" s="305"/>
      <c r="CN112" s="305"/>
      <c r="CO112" s="305"/>
      <c r="CP112" s="305"/>
      <c r="CQ112" s="305"/>
      <c r="CR112" s="305"/>
      <c r="CS112" s="305"/>
      <c r="CT112" s="305"/>
      <c r="CU112" s="305"/>
      <c r="CV112" s="305"/>
      <c r="CW112" s="305"/>
      <c r="CX112" s="305"/>
      <c r="CY112" s="305"/>
      <c r="CZ112" s="305"/>
      <c r="DA112" s="305"/>
      <c r="DB112" s="305"/>
      <c r="DC112" s="305"/>
      <c r="DD112" s="305"/>
      <c r="DE112" s="305"/>
      <c r="DF112" s="305"/>
      <c r="DG112" s="305"/>
      <c r="DH112" s="305"/>
      <c r="DI112" s="305"/>
      <c r="DJ112" s="305"/>
      <c r="DK112" s="305"/>
      <c r="DL112" s="305"/>
      <c r="DM112" s="305"/>
      <c r="DN112" s="305"/>
      <c r="DO112" s="440"/>
      <c r="DP112" s="305"/>
      <c r="DQ112" s="305"/>
      <c r="DR112" s="305"/>
      <c r="DS112" s="305"/>
      <c r="DT112" s="305"/>
      <c r="DU112" s="305"/>
      <c r="DV112" s="305"/>
      <c r="DW112" s="305"/>
      <c r="DX112" s="305"/>
      <c r="DY112" s="292"/>
      <c r="DZ112" s="292"/>
      <c r="EA112" s="292"/>
      <c r="EB112" s="292"/>
      <c r="EC112" s="292"/>
    </row>
    <row r="113" spans="1:133" x14ac:dyDescent="0.25">
      <c r="A113" s="291">
        <f t="shared" si="15"/>
        <v>2014</v>
      </c>
      <c r="B113" s="292" t="str">
        <f t="shared" si="16"/>
        <v>AGOSTO</v>
      </c>
      <c r="C113" s="292">
        <v>17</v>
      </c>
      <c r="D113" s="292" t="str">
        <f t="shared" si="20"/>
        <v>AGOSTO 2014 / 15</v>
      </c>
      <c r="E113" s="345">
        <v>15</v>
      </c>
      <c r="F113" s="312">
        <v>41878</v>
      </c>
      <c r="G113" s="311">
        <v>45547</v>
      </c>
      <c r="H113" s="311" t="s">
        <v>69</v>
      </c>
      <c r="I113" s="313">
        <v>0.7268</v>
      </c>
      <c r="J113" s="314">
        <v>134</v>
      </c>
      <c r="K113" s="314">
        <v>8.9</v>
      </c>
      <c r="L113" s="314">
        <v>0</v>
      </c>
      <c r="M113" s="315" t="s">
        <v>20</v>
      </c>
      <c r="N113" s="314">
        <v>0.5</v>
      </c>
      <c r="O113" s="314">
        <v>0</v>
      </c>
      <c r="P113" s="314">
        <v>85.4</v>
      </c>
      <c r="Q113" s="314">
        <v>79.2</v>
      </c>
      <c r="R113" s="314">
        <v>82.3</v>
      </c>
      <c r="S113" s="316" t="s">
        <v>66</v>
      </c>
      <c r="T113" s="316" t="s">
        <v>67</v>
      </c>
      <c r="U113" s="314">
        <v>20778</v>
      </c>
      <c r="V113" s="314">
        <v>126</v>
      </c>
      <c r="W113" s="314">
        <v>183</v>
      </c>
      <c r="X113" s="314">
        <v>284</v>
      </c>
      <c r="Y113" s="314">
        <v>348</v>
      </c>
      <c r="Z113" s="314">
        <v>1</v>
      </c>
      <c r="AA113" s="314">
        <v>28.6</v>
      </c>
      <c r="AB113" s="314">
        <v>0.1</v>
      </c>
      <c r="AC113" s="314">
        <v>1.63</v>
      </c>
      <c r="AD113" s="314">
        <v>9.6</v>
      </c>
      <c r="AE113" s="314">
        <v>0</v>
      </c>
      <c r="AF113" s="427"/>
      <c r="AG113" s="299">
        <v>124</v>
      </c>
      <c r="AH113" s="299">
        <v>7</v>
      </c>
      <c r="AI113" s="299">
        <v>9.5</v>
      </c>
      <c r="AJ113" s="299">
        <v>85</v>
      </c>
      <c r="AK113" s="299">
        <v>140</v>
      </c>
      <c r="AL113" s="299">
        <v>170</v>
      </c>
      <c r="AM113" s="299">
        <v>240</v>
      </c>
      <c r="AN113" s="299">
        <v>365</v>
      </c>
      <c r="AO113" s="299">
        <v>437</v>
      </c>
      <c r="AP113" s="299">
        <v>42</v>
      </c>
      <c r="AQ113" s="299">
        <v>18</v>
      </c>
      <c r="AR113" s="299">
        <v>3</v>
      </c>
      <c r="AS113" s="299">
        <v>2.7</v>
      </c>
      <c r="AT113" s="299">
        <v>0.05</v>
      </c>
      <c r="AU113" s="300"/>
      <c r="AV113" s="305"/>
      <c r="AW113" s="305"/>
      <c r="AX113" s="305"/>
      <c r="AY113" s="305"/>
      <c r="AZ113" s="305"/>
      <c r="BA113" s="305"/>
      <c r="BB113" s="305"/>
      <c r="BC113" s="305"/>
      <c r="BD113" s="305"/>
      <c r="BE113" s="305"/>
      <c r="BF113" s="305"/>
      <c r="BG113" s="305"/>
      <c r="BH113" s="305"/>
      <c r="BI113" s="305"/>
      <c r="BJ113" s="305"/>
      <c r="BK113" s="305"/>
      <c r="BL113" s="305"/>
      <c r="BM113" s="305"/>
      <c r="BN113" s="305"/>
      <c r="BO113" s="305"/>
      <c r="BP113" s="305"/>
      <c r="BQ113" s="305"/>
      <c r="BR113" s="305"/>
      <c r="BS113" s="305"/>
      <c r="BT113" s="305"/>
      <c r="BU113" s="305"/>
      <c r="BV113" s="305"/>
      <c r="BW113" s="434"/>
      <c r="BX113" s="305"/>
      <c r="BY113" s="305"/>
      <c r="BZ113" s="305"/>
      <c r="CA113" s="305"/>
      <c r="CB113" s="305"/>
      <c r="CC113" s="305"/>
      <c r="CD113" s="305"/>
      <c r="CE113" s="305"/>
      <c r="CF113" s="305"/>
      <c r="CG113" s="305"/>
      <c r="CH113" s="305"/>
      <c r="CI113" s="305"/>
      <c r="CJ113" s="305"/>
      <c r="CK113" s="305"/>
      <c r="CL113" s="329"/>
      <c r="CM113" s="306"/>
      <c r="CN113" s="306"/>
      <c r="CO113" s="306"/>
      <c r="CP113" s="306"/>
      <c r="CQ113" s="306"/>
      <c r="CR113" s="306"/>
      <c r="CS113" s="306"/>
      <c r="CT113" s="306"/>
      <c r="CU113" s="306"/>
      <c r="CV113" s="306"/>
      <c r="CW113" s="306"/>
      <c r="CX113" s="306"/>
      <c r="CY113" s="306"/>
      <c r="CZ113" s="306"/>
      <c r="DA113" s="306"/>
      <c r="DB113" s="306"/>
      <c r="DC113" s="306"/>
      <c r="DD113" s="306"/>
      <c r="DE113" s="306"/>
      <c r="DF113" s="306"/>
      <c r="DG113" s="306"/>
      <c r="DH113" s="306"/>
      <c r="DI113" s="306"/>
      <c r="DJ113" s="306"/>
      <c r="DK113" s="306"/>
      <c r="DL113" s="306"/>
      <c r="DM113" s="306"/>
      <c r="DN113" s="306"/>
      <c r="DO113" s="439"/>
      <c r="DP113" s="306"/>
      <c r="DQ113" s="306"/>
      <c r="DR113" s="306"/>
      <c r="DS113" s="306"/>
      <c r="DT113" s="306"/>
      <c r="DU113" s="306"/>
      <c r="DV113" s="306"/>
      <c r="DW113" s="306"/>
      <c r="DX113" s="306"/>
      <c r="DY113" s="303"/>
      <c r="DZ113" s="303"/>
      <c r="EA113" s="303"/>
      <c r="EB113" s="303"/>
      <c r="EC113" s="303"/>
    </row>
    <row r="114" spans="1:133" x14ac:dyDescent="0.25">
      <c r="A114" s="302">
        <f t="shared" si="15"/>
        <v>2014</v>
      </c>
      <c r="B114" s="303" t="str">
        <f t="shared" si="16"/>
        <v>AGOSTO</v>
      </c>
      <c r="C114" s="303">
        <v>18</v>
      </c>
      <c r="D114" s="303" t="str">
        <f t="shared" si="20"/>
        <v>AGOSTO 2014 / 16</v>
      </c>
      <c r="E114" s="345">
        <v>16</v>
      </c>
      <c r="F114" s="312">
        <v>41879</v>
      </c>
      <c r="G114" s="311">
        <v>45580</v>
      </c>
      <c r="H114" s="311" t="s">
        <v>68</v>
      </c>
      <c r="I114" s="313">
        <v>0.72599999999999998</v>
      </c>
      <c r="J114" s="314">
        <v>133</v>
      </c>
      <c r="K114" s="314">
        <v>9.1</v>
      </c>
      <c r="L114" s="314">
        <v>0</v>
      </c>
      <c r="M114" s="315" t="s">
        <v>20</v>
      </c>
      <c r="N114" s="314">
        <v>0.5</v>
      </c>
      <c r="O114" s="314">
        <v>0</v>
      </c>
      <c r="P114" s="314">
        <v>85.2</v>
      </c>
      <c r="Q114" s="314">
        <v>79.2</v>
      </c>
      <c r="R114" s="314">
        <v>82.2</v>
      </c>
      <c r="S114" s="316" t="s">
        <v>66</v>
      </c>
      <c r="T114" s="316" t="s">
        <v>67</v>
      </c>
      <c r="U114" s="314">
        <v>20786</v>
      </c>
      <c r="V114" s="314">
        <v>125</v>
      </c>
      <c r="W114" s="314">
        <v>183</v>
      </c>
      <c r="X114" s="314">
        <v>283</v>
      </c>
      <c r="Y114" s="314">
        <v>347</v>
      </c>
      <c r="Z114" s="314">
        <v>1</v>
      </c>
      <c r="AA114" s="314">
        <v>29</v>
      </c>
      <c r="AB114" s="314">
        <v>0.1</v>
      </c>
      <c r="AC114" s="314">
        <v>1.62</v>
      </c>
      <c r="AD114" s="314">
        <v>9.4</v>
      </c>
      <c r="AE114" s="314">
        <v>0</v>
      </c>
      <c r="AF114" s="427"/>
      <c r="AG114" s="299">
        <v>124</v>
      </c>
      <c r="AH114" s="299">
        <v>7</v>
      </c>
      <c r="AI114" s="299">
        <v>9.5</v>
      </c>
      <c r="AJ114" s="299">
        <v>85</v>
      </c>
      <c r="AK114" s="299">
        <v>140</v>
      </c>
      <c r="AL114" s="299">
        <v>170</v>
      </c>
      <c r="AM114" s="299">
        <v>240</v>
      </c>
      <c r="AN114" s="299">
        <v>365</v>
      </c>
      <c r="AO114" s="299">
        <v>437</v>
      </c>
      <c r="AP114" s="299">
        <v>42</v>
      </c>
      <c r="AQ114" s="299">
        <v>18</v>
      </c>
      <c r="AR114" s="299">
        <v>3</v>
      </c>
      <c r="AS114" s="299">
        <v>2.7</v>
      </c>
      <c r="AT114" s="299">
        <v>0.05</v>
      </c>
      <c r="AU114" s="300"/>
      <c r="AV114" s="305"/>
      <c r="AW114" s="305"/>
      <c r="AX114" s="305"/>
      <c r="AY114" s="305"/>
      <c r="AZ114" s="305"/>
      <c r="BA114" s="305"/>
      <c r="BB114" s="305"/>
      <c r="BC114" s="305"/>
      <c r="BD114" s="305"/>
      <c r="BE114" s="305"/>
      <c r="BF114" s="305"/>
      <c r="BG114" s="305"/>
      <c r="BH114" s="305"/>
      <c r="BI114" s="305"/>
      <c r="BJ114" s="305"/>
      <c r="BK114" s="305"/>
      <c r="BL114" s="305"/>
      <c r="BM114" s="305"/>
      <c r="BN114" s="305"/>
      <c r="BO114" s="305"/>
      <c r="BP114" s="305"/>
      <c r="BQ114" s="305"/>
      <c r="BR114" s="305"/>
      <c r="BS114" s="305"/>
      <c r="BT114" s="305"/>
      <c r="BU114" s="305"/>
      <c r="BV114" s="305"/>
      <c r="BW114" s="434"/>
      <c r="BX114" s="305"/>
      <c r="BY114" s="305"/>
      <c r="BZ114" s="305"/>
      <c r="CA114" s="305"/>
      <c r="CB114" s="305"/>
      <c r="CC114" s="305"/>
      <c r="CD114" s="305"/>
      <c r="CE114" s="305"/>
      <c r="CF114" s="305"/>
      <c r="CG114" s="305"/>
      <c r="CH114" s="305"/>
      <c r="CI114" s="305"/>
      <c r="CJ114" s="305"/>
      <c r="CK114" s="305"/>
      <c r="CL114" s="329"/>
      <c r="CM114" s="305"/>
      <c r="CN114" s="305"/>
      <c r="CO114" s="305"/>
      <c r="CP114" s="305"/>
      <c r="CQ114" s="305"/>
      <c r="CR114" s="305"/>
      <c r="CS114" s="305"/>
      <c r="CT114" s="305"/>
      <c r="CU114" s="305"/>
      <c r="CV114" s="305"/>
      <c r="CW114" s="305"/>
      <c r="CX114" s="305"/>
      <c r="CY114" s="305"/>
      <c r="CZ114" s="305"/>
      <c r="DA114" s="305"/>
      <c r="DB114" s="305"/>
      <c r="DC114" s="305"/>
      <c r="DD114" s="305"/>
      <c r="DE114" s="305"/>
      <c r="DF114" s="305"/>
      <c r="DG114" s="305"/>
      <c r="DH114" s="305"/>
      <c r="DI114" s="305"/>
      <c r="DJ114" s="305"/>
      <c r="DK114" s="305"/>
      <c r="DL114" s="305"/>
      <c r="DM114" s="305"/>
      <c r="DN114" s="305"/>
      <c r="DO114" s="440"/>
      <c r="DP114" s="305"/>
      <c r="DQ114" s="305"/>
      <c r="DR114" s="305"/>
      <c r="DS114" s="305"/>
      <c r="DT114" s="305"/>
      <c r="DU114" s="305"/>
      <c r="DV114" s="305"/>
      <c r="DW114" s="305"/>
      <c r="DX114" s="305"/>
      <c r="DY114" s="292"/>
      <c r="DZ114" s="292"/>
      <c r="EA114" s="292"/>
      <c r="EB114" s="292"/>
      <c r="EC114" s="292"/>
    </row>
    <row r="115" spans="1:133" x14ac:dyDescent="0.25">
      <c r="A115" s="291">
        <f t="shared" si="15"/>
        <v>2014</v>
      </c>
      <c r="B115" s="292" t="str">
        <f t="shared" si="16"/>
        <v>AGOSTO</v>
      </c>
      <c r="C115" s="292">
        <v>19</v>
      </c>
      <c r="D115" s="292" t="str">
        <f t="shared" si="20"/>
        <v>AGOSTO 2014 / 17</v>
      </c>
      <c r="E115" s="345">
        <v>17</v>
      </c>
      <c r="F115" s="312">
        <v>41881</v>
      </c>
      <c r="G115" s="311">
        <v>45767</v>
      </c>
      <c r="H115" s="311" t="s">
        <v>69</v>
      </c>
      <c r="I115" s="313">
        <v>0.7268</v>
      </c>
      <c r="J115" s="314">
        <v>131</v>
      </c>
      <c r="K115" s="314">
        <v>8.9</v>
      </c>
      <c r="L115" s="314">
        <v>0</v>
      </c>
      <c r="M115" s="315" t="s">
        <v>20</v>
      </c>
      <c r="N115" s="314">
        <v>0.5</v>
      </c>
      <c r="O115" s="314">
        <v>0</v>
      </c>
      <c r="P115" s="314">
        <v>85.3</v>
      </c>
      <c r="Q115" s="314">
        <v>69.099999999999994</v>
      </c>
      <c r="R115" s="314">
        <v>82.2</v>
      </c>
      <c r="S115" s="316" t="s">
        <v>66</v>
      </c>
      <c r="T115" s="316" t="s">
        <v>67</v>
      </c>
      <c r="U115" s="314">
        <v>20778</v>
      </c>
      <c r="V115" s="314">
        <v>127</v>
      </c>
      <c r="W115" s="314">
        <v>185</v>
      </c>
      <c r="X115" s="314">
        <v>289</v>
      </c>
      <c r="Y115" s="314">
        <v>345</v>
      </c>
      <c r="Z115" s="314">
        <v>1</v>
      </c>
      <c r="AA115" s="314">
        <v>29.4</v>
      </c>
      <c r="AB115" s="314">
        <v>0.1</v>
      </c>
      <c r="AC115" s="314">
        <v>1.55</v>
      </c>
      <c r="AD115" s="314">
        <v>10.8</v>
      </c>
      <c r="AE115" s="314">
        <v>0</v>
      </c>
      <c r="AF115" s="427"/>
      <c r="AG115" s="299">
        <v>124</v>
      </c>
      <c r="AH115" s="299">
        <v>7</v>
      </c>
      <c r="AI115" s="299">
        <v>9.5</v>
      </c>
      <c r="AJ115" s="299">
        <v>85</v>
      </c>
      <c r="AK115" s="299">
        <v>140</v>
      </c>
      <c r="AL115" s="299">
        <v>170</v>
      </c>
      <c r="AM115" s="299">
        <v>240</v>
      </c>
      <c r="AN115" s="299">
        <v>365</v>
      </c>
      <c r="AO115" s="299">
        <v>437</v>
      </c>
      <c r="AP115" s="299">
        <v>42</v>
      </c>
      <c r="AQ115" s="299">
        <v>18</v>
      </c>
      <c r="AR115" s="299">
        <v>3</v>
      </c>
      <c r="AS115" s="299">
        <v>2.7</v>
      </c>
      <c r="AT115" s="299">
        <v>0.05</v>
      </c>
      <c r="AU115" s="300"/>
      <c r="AV115" s="305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305"/>
      <c r="BN115" s="305"/>
      <c r="BO115" s="305"/>
      <c r="BP115" s="305"/>
      <c r="BQ115" s="305"/>
      <c r="BR115" s="305"/>
      <c r="BS115" s="305"/>
      <c r="BT115" s="305"/>
      <c r="BU115" s="305"/>
      <c r="BV115" s="305"/>
      <c r="BW115" s="434"/>
      <c r="BX115" s="305"/>
      <c r="BY115" s="305"/>
      <c r="BZ115" s="305"/>
      <c r="CA115" s="305"/>
      <c r="CB115" s="305"/>
      <c r="CC115" s="305"/>
      <c r="CD115" s="305"/>
      <c r="CE115" s="305"/>
      <c r="CF115" s="305"/>
      <c r="CG115" s="305"/>
      <c r="CH115" s="305"/>
      <c r="CI115" s="305"/>
      <c r="CJ115" s="305"/>
      <c r="CK115" s="305"/>
      <c r="CL115" s="329"/>
      <c r="CM115" s="306"/>
      <c r="CN115" s="306"/>
      <c r="CO115" s="306"/>
      <c r="CP115" s="306"/>
      <c r="CQ115" s="306"/>
      <c r="CR115" s="306"/>
      <c r="CS115" s="306"/>
      <c r="CT115" s="306"/>
      <c r="CU115" s="306"/>
      <c r="CV115" s="306"/>
      <c r="CW115" s="306"/>
      <c r="CX115" s="306"/>
      <c r="CY115" s="306"/>
      <c r="CZ115" s="306"/>
      <c r="DA115" s="306"/>
      <c r="DB115" s="306"/>
      <c r="DC115" s="306"/>
      <c r="DD115" s="306"/>
      <c r="DE115" s="306"/>
      <c r="DF115" s="306"/>
      <c r="DG115" s="306"/>
      <c r="DH115" s="306"/>
      <c r="DI115" s="306"/>
      <c r="DJ115" s="306"/>
      <c r="DK115" s="306"/>
      <c r="DL115" s="306"/>
      <c r="DM115" s="306"/>
      <c r="DN115" s="306"/>
      <c r="DO115" s="439"/>
      <c r="DP115" s="306"/>
      <c r="DQ115" s="306"/>
      <c r="DR115" s="306"/>
      <c r="DS115" s="306"/>
      <c r="DT115" s="306"/>
      <c r="DU115" s="306"/>
      <c r="DV115" s="306"/>
      <c r="DW115" s="306"/>
      <c r="DX115" s="306"/>
      <c r="DY115" s="303"/>
      <c r="DZ115" s="303"/>
      <c r="EA115" s="303"/>
      <c r="EB115" s="303"/>
      <c r="EC115" s="303"/>
    </row>
    <row r="116" spans="1:133" x14ac:dyDescent="0.25">
      <c r="A116" s="302">
        <f t="shared" si="15"/>
        <v>2014</v>
      </c>
      <c r="B116" s="303" t="str">
        <f t="shared" si="16"/>
        <v>AGOSTO</v>
      </c>
      <c r="C116" s="303">
        <v>20</v>
      </c>
      <c r="D116" s="303" t="str">
        <f t="shared" si="20"/>
        <v>AGOSTO 2014 / 18</v>
      </c>
      <c r="E116" s="345">
        <v>18</v>
      </c>
      <c r="F116" s="312">
        <v>41882</v>
      </c>
      <c r="G116" s="311">
        <v>45784</v>
      </c>
      <c r="H116" s="311" t="s">
        <v>68</v>
      </c>
      <c r="I116" s="313">
        <v>0.72829999999999995</v>
      </c>
      <c r="J116" s="314">
        <v>136</v>
      </c>
      <c r="K116" s="314">
        <v>8.6</v>
      </c>
      <c r="L116" s="314">
        <v>0</v>
      </c>
      <c r="M116" s="315" t="s">
        <v>20</v>
      </c>
      <c r="N116" s="314">
        <v>0.5</v>
      </c>
      <c r="O116" s="314">
        <v>0</v>
      </c>
      <c r="P116" s="314">
        <v>85.4</v>
      </c>
      <c r="Q116" s="314">
        <v>79.2</v>
      </c>
      <c r="R116" s="314">
        <v>82.3</v>
      </c>
      <c r="S116" s="316" t="s">
        <v>66</v>
      </c>
      <c r="T116" s="316" t="s">
        <v>67</v>
      </c>
      <c r="U116" s="314">
        <v>20762</v>
      </c>
      <c r="V116" s="314">
        <v>127</v>
      </c>
      <c r="W116" s="314">
        <v>186</v>
      </c>
      <c r="X116" s="314">
        <v>289</v>
      </c>
      <c r="Y116" s="314">
        <v>348</v>
      </c>
      <c r="Z116" s="314">
        <v>1</v>
      </c>
      <c r="AA116" s="314">
        <v>29.9</v>
      </c>
      <c r="AB116" s="314">
        <v>0.1</v>
      </c>
      <c r="AC116" s="314">
        <v>1.55</v>
      </c>
      <c r="AD116" s="314">
        <v>11.6</v>
      </c>
      <c r="AE116" s="314">
        <v>0</v>
      </c>
      <c r="AF116" s="427"/>
      <c r="AG116" s="299">
        <v>124</v>
      </c>
      <c r="AH116" s="299">
        <v>7</v>
      </c>
      <c r="AI116" s="299">
        <v>9.5</v>
      </c>
      <c r="AJ116" s="299">
        <v>85</v>
      </c>
      <c r="AK116" s="299">
        <v>140</v>
      </c>
      <c r="AL116" s="299">
        <v>170</v>
      </c>
      <c r="AM116" s="299">
        <v>240</v>
      </c>
      <c r="AN116" s="299">
        <v>365</v>
      </c>
      <c r="AO116" s="299">
        <v>437</v>
      </c>
      <c r="AP116" s="299">
        <v>42</v>
      </c>
      <c r="AQ116" s="299">
        <v>18</v>
      </c>
      <c r="AR116" s="299">
        <v>3</v>
      </c>
      <c r="AS116" s="299">
        <v>2.7</v>
      </c>
      <c r="AT116" s="299">
        <v>0.05</v>
      </c>
      <c r="AU116" s="300"/>
      <c r="AV116" s="305"/>
      <c r="AW116" s="305"/>
      <c r="AX116" s="305"/>
      <c r="AY116" s="305"/>
      <c r="AZ116" s="305"/>
      <c r="BA116" s="305"/>
      <c r="BB116" s="305"/>
      <c r="BC116" s="305"/>
      <c r="BD116" s="305"/>
      <c r="BE116" s="305"/>
      <c r="BF116" s="305"/>
      <c r="BG116" s="305"/>
      <c r="BH116" s="305"/>
      <c r="BI116" s="305"/>
      <c r="BJ116" s="305"/>
      <c r="BK116" s="305"/>
      <c r="BL116" s="305"/>
      <c r="BM116" s="305"/>
      <c r="BN116" s="305"/>
      <c r="BO116" s="305"/>
      <c r="BP116" s="305"/>
      <c r="BQ116" s="305"/>
      <c r="BR116" s="305"/>
      <c r="BS116" s="305"/>
      <c r="BT116" s="305"/>
      <c r="BU116" s="305"/>
      <c r="BV116" s="305"/>
      <c r="BW116" s="434"/>
      <c r="BX116" s="305"/>
      <c r="BY116" s="305"/>
      <c r="BZ116" s="305"/>
      <c r="CA116" s="305"/>
      <c r="CB116" s="305"/>
      <c r="CC116" s="305"/>
      <c r="CD116" s="305"/>
      <c r="CE116" s="305"/>
      <c r="CF116" s="305"/>
      <c r="CG116" s="305"/>
      <c r="CH116" s="305"/>
      <c r="CI116" s="305"/>
      <c r="CJ116" s="305"/>
      <c r="CK116" s="305"/>
      <c r="CL116" s="329"/>
      <c r="CM116" s="305"/>
      <c r="CN116" s="305"/>
      <c r="CO116" s="305"/>
      <c r="CP116" s="305"/>
      <c r="CQ116" s="305"/>
      <c r="CR116" s="305"/>
      <c r="CS116" s="305"/>
      <c r="CT116" s="305"/>
      <c r="CU116" s="305"/>
      <c r="CV116" s="305"/>
      <c r="CW116" s="305"/>
      <c r="CX116" s="305"/>
      <c r="CY116" s="305"/>
      <c r="CZ116" s="305"/>
      <c r="DA116" s="305"/>
      <c r="DB116" s="305"/>
      <c r="DC116" s="305"/>
      <c r="DD116" s="305"/>
      <c r="DE116" s="305"/>
      <c r="DF116" s="305"/>
      <c r="DG116" s="305"/>
      <c r="DH116" s="305"/>
      <c r="DI116" s="305"/>
      <c r="DJ116" s="305"/>
      <c r="DK116" s="305"/>
      <c r="DL116" s="305"/>
      <c r="DM116" s="305"/>
      <c r="DN116" s="305"/>
      <c r="DO116" s="440"/>
      <c r="DP116" s="305"/>
      <c r="DQ116" s="305"/>
      <c r="DR116" s="305"/>
      <c r="DS116" s="305"/>
      <c r="DT116" s="305"/>
      <c r="DU116" s="305"/>
      <c r="DV116" s="305"/>
      <c r="DW116" s="305"/>
      <c r="DX116" s="305"/>
      <c r="DY116" s="292"/>
      <c r="DZ116" s="292"/>
      <c r="EA116" s="292"/>
      <c r="EB116" s="292"/>
      <c r="EC116" s="292"/>
    </row>
    <row r="117" spans="1:133" x14ac:dyDescent="0.25">
      <c r="A117" s="291">
        <f t="shared" si="15"/>
        <v>2014</v>
      </c>
      <c r="B117" s="292" t="str">
        <f t="shared" si="16"/>
        <v>AGOSTO</v>
      </c>
      <c r="C117" s="292">
        <v>21</v>
      </c>
      <c r="D117" s="292" t="str">
        <f t="shared" si="20"/>
        <v>AGOSTO 2014 / 19</v>
      </c>
      <c r="E117" s="291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428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307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435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343"/>
      <c r="CM117" s="303"/>
      <c r="CN117" s="303"/>
      <c r="CO117" s="303"/>
      <c r="CP117" s="303"/>
      <c r="CQ117" s="303"/>
      <c r="CR117" s="303"/>
      <c r="CS117" s="303"/>
      <c r="CT117" s="303"/>
      <c r="CU117" s="303"/>
      <c r="CV117" s="303"/>
      <c r="CW117" s="303"/>
      <c r="CX117" s="303"/>
      <c r="CY117" s="303"/>
      <c r="CZ117" s="303"/>
      <c r="DA117" s="303"/>
      <c r="DB117" s="303"/>
      <c r="DC117" s="303"/>
      <c r="DD117" s="303"/>
      <c r="DE117" s="303"/>
      <c r="DF117" s="303"/>
      <c r="DG117" s="303"/>
      <c r="DH117" s="303"/>
      <c r="DI117" s="303"/>
      <c r="DJ117" s="303"/>
      <c r="DK117" s="303"/>
      <c r="DL117" s="303"/>
      <c r="DM117" s="303"/>
      <c r="DN117" s="303"/>
      <c r="DO117" s="442"/>
      <c r="DP117" s="303"/>
      <c r="DQ117" s="303"/>
      <c r="DR117" s="303"/>
      <c r="DS117" s="303"/>
      <c r="DT117" s="303"/>
      <c r="DU117" s="303"/>
      <c r="DV117" s="303"/>
      <c r="DW117" s="303"/>
      <c r="DX117" s="303"/>
      <c r="DY117" s="303"/>
      <c r="DZ117" s="303"/>
      <c r="EA117" s="303"/>
      <c r="EB117" s="303"/>
      <c r="EC117" s="303"/>
    </row>
    <row r="118" spans="1:133" x14ac:dyDescent="0.25">
      <c r="A118" s="302">
        <f t="shared" si="15"/>
        <v>2014</v>
      </c>
      <c r="B118" s="303" t="str">
        <f t="shared" si="16"/>
        <v>AGOSTO</v>
      </c>
      <c r="C118" s="303">
        <v>22</v>
      </c>
      <c r="D118" s="303" t="str">
        <f t="shared" si="20"/>
        <v>AGOSTO 2014 / 20</v>
      </c>
      <c r="E118" s="291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428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307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435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343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441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</row>
    <row r="119" spans="1:133" x14ac:dyDescent="0.25">
      <c r="A119" s="291">
        <f t="shared" si="15"/>
        <v>2014</v>
      </c>
      <c r="B119" s="292" t="str">
        <f t="shared" si="16"/>
        <v>AGOSTO</v>
      </c>
      <c r="C119" s="292">
        <v>23</v>
      </c>
      <c r="D119" s="292" t="str">
        <f t="shared" si="20"/>
        <v>AGOSTO 2014 / 21</v>
      </c>
      <c r="E119" s="291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428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307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435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343"/>
      <c r="CM119" s="303"/>
      <c r="CN119" s="303"/>
      <c r="CO119" s="303"/>
      <c r="CP119" s="303"/>
      <c r="CQ119" s="303"/>
      <c r="CR119" s="303"/>
      <c r="CS119" s="303"/>
      <c r="CT119" s="303"/>
      <c r="CU119" s="303"/>
      <c r="CV119" s="303"/>
      <c r="CW119" s="303"/>
      <c r="CX119" s="303"/>
      <c r="CY119" s="303"/>
      <c r="CZ119" s="303"/>
      <c r="DA119" s="303"/>
      <c r="DB119" s="303"/>
      <c r="DC119" s="303"/>
      <c r="DD119" s="303"/>
      <c r="DE119" s="303"/>
      <c r="DF119" s="303"/>
      <c r="DG119" s="303"/>
      <c r="DH119" s="303"/>
      <c r="DI119" s="303"/>
      <c r="DJ119" s="303"/>
      <c r="DK119" s="303"/>
      <c r="DL119" s="303"/>
      <c r="DM119" s="303"/>
      <c r="DN119" s="303"/>
      <c r="DO119" s="442"/>
      <c r="DP119" s="303"/>
      <c r="DQ119" s="303"/>
      <c r="DR119" s="303"/>
      <c r="DS119" s="303"/>
      <c r="DT119" s="303"/>
      <c r="DU119" s="303"/>
      <c r="DV119" s="303"/>
      <c r="DW119" s="303"/>
      <c r="DX119" s="303"/>
      <c r="DY119" s="303"/>
      <c r="DZ119" s="303"/>
      <c r="EA119" s="303"/>
      <c r="EB119" s="303"/>
      <c r="EC119" s="303"/>
    </row>
    <row r="120" spans="1:133" x14ac:dyDescent="0.25">
      <c r="A120" s="302">
        <f t="shared" si="15"/>
        <v>2014</v>
      </c>
      <c r="B120" s="303" t="str">
        <f t="shared" si="16"/>
        <v>AGOSTO</v>
      </c>
      <c r="C120" s="303">
        <v>24</v>
      </c>
      <c r="D120" s="303" t="str">
        <f t="shared" si="20"/>
        <v>AGOSTO 2014 / 22</v>
      </c>
      <c r="E120" s="291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428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307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435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343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441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</row>
    <row r="121" spans="1:133" x14ac:dyDescent="0.25">
      <c r="A121" s="291">
        <f t="shared" si="15"/>
        <v>2014</v>
      </c>
      <c r="B121" s="292" t="str">
        <f t="shared" si="16"/>
        <v>AGOSTO</v>
      </c>
      <c r="C121" s="292">
        <v>25</v>
      </c>
      <c r="D121" s="292" t="str">
        <f t="shared" si="20"/>
        <v>AGOSTO 2014 / 23</v>
      </c>
      <c r="E121" s="291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428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307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435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343"/>
      <c r="CM121" s="303"/>
      <c r="CN121" s="303"/>
      <c r="CO121" s="303"/>
      <c r="CP121" s="303"/>
      <c r="CQ121" s="303"/>
      <c r="CR121" s="303"/>
      <c r="CS121" s="303"/>
      <c r="CT121" s="303"/>
      <c r="CU121" s="303"/>
      <c r="CV121" s="303"/>
      <c r="CW121" s="303"/>
      <c r="CX121" s="303"/>
      <c r="CY121" s="303"/>
      <c r="CZ121" s="303"/>
      <c r="DA121" s="303"/>
      <c r="DB121" s="303"/>
      <c r="DC121" s="303"/>
      <c r="DD121" s="303"/>
      <c r="DE121" s="303"/>
      <c r="DF121" s="303"/>
      <c r="DG121" s="303"/>
      <c r="DH121" s="303"/>
      <c r="DI121" s="303"/>
      <c r="DJ121" s="303"/>
      <c r="DK121" s="303"/>
      <c r="DL121" s="303"/>
      <c r="DM121" s="303"/>
      <c r="DN121" s="303"/>
      <c r="DO121" s="442"/>
      <c r="DP121" s="303"/>
      <c r="DQ121" s="303"/>
      <c r="DR121" s="303"/>
      <c r="DS121" s="303"/>
      <c r="DT121" s="303"/>
      <c r="DU121" s="303"/>
      <c r="DV121" s="303"/>
      <c r="DW121" s="303"/>
      <c r="DX121" s="303"/>
      <c r="DY121" s="303"/>
      <c r="DZ121" s="303"/>
      <c r="EA121" s="303"/>
      <c r="EB121" s="303"/>
      <c r="EC121" s="303"/>
    </row>
    <row r="122" spans="1:133" x14ac:dyDescent="0.25">
      <c r="A122" s="302">
        <f t="shared" si="15"/>
        <v>2014</v>
      </c>
      <c r="B122" s="303" t="str">
        <f t="shared" si="16"/>
        <v>AGOSTO</v>
      </c>
      <c r="C122" s="303">
        <v>26</v>
      </c>
      <c r="D122" s="303" t="str">
        <f t="shared" si="20"/>
        <v>AGOSTO 2014 / 24</v>
      </c>
      <c r="E122" s="291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428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307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435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343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441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</row>
    <row r="123" spans="1:133" x14ac:dyDescent="0.25">
      <c r="A123" s="291">
        <f t="shared" si="15"/>
        <v>2014</v>
      </c>
      <c r="B123" s="292" t="str">
        <f t="shared" si="16"/>
        <v>AGOSTO</v>
      </c>
      <c r="C123" s="292">
        <v>27</v>
      </c>
      <c r="D123" s="292" t="str">
        <f t="shared" si="20"/>
        <v>AGOSTO 2014 / 25</v>
      </c>
      <c r="E123" s="291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428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307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435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343"/>
      <c r="CM123" s="303"/>
      <c r="CN123" s="303"/>
      <c r="CO123" s="303"/>
      <c r="CP123" s="303"/>
      <c r="CQ123" s="303"/>
      <c r="CR123" s="303"/>
      <c r="CS123" s="303"/>
      <c r="CT123" s="303"/>
      <c r="CU123" s="303"/>
      <c r="CV123" s="303"/>
      <c r="CW123" s="303"/>
      <c r="CX123" s="303"/>
      <c r="CY123" s="303"/>
      <c r="CZ123" s="303"/>
      <c r="DA123" s="303"/>
      <c r="DB123" s="303"/>
      <c r="DC123" s="303"/>
      <c r="DD123" s="303"/>
      <c r="DE123" s="303"/>
      <c r="DF123" s="303"/>
      <c r="DG123" s="303"/>
      <c r="DH123" s="303"/>
      <c r="DI123" s="303"/>
      <c r="DJ123" s="303"/>
      <c r="DK123" s="303"/>
      <c r="DL123" s="303"/>
      <c r="DM123" s="303"/>
      <c r="DN123" s="303"/>
      <c r="DO123" s="442"/>
      <c r="DP123" s="303"/>
      <c r="DQ123" s="303"/>
      <c r="DR123" s="303"/>
      <c r="DS123" s="303"/>
      <c r="DT123" s="303"/>
      <c r="DU123" s="303"/>
      <c r="DV123" s="303"/>
      <c r="DW123" s="303"/>
      <c r="DX123" s="303"/>
      <c r="DY123" s="303"/>
      <c r="DZ123" s="303"/>
      <c r="EA123" s="303"/>
      <c r="EB123" s="303"/>
      <c r="EC123" s="303"/>
    </row>
    <row r="124" spans="1:133" x14ac:dyDescent="0.25">
      <c r="A124" s="302">
        <f t="shared" si="15"/>
        <v>2014</v>
      </c>
      <c r="B124" s="303" t="str">
        <f t="shared" si="16"/>
        <v>AGOSTO</v>
      </c>
      <c r="C124" s="303">
        <v>28</v>
      </c>
      <c r="D124" s="303" t="str">
        <f t="shared" si="20"/>
        <v>AGOSTO 2014 / 26</v>
      </c>
      <c r="E124" s="291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428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307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435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343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441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</row>
    <row r="125" spans="1:133" x14ac:dyDescent="0.25">
      <c r="A125" s="291">
        <f t="shared" si="15"/>
        <v>2014</v>
      </c>
      <c r="B125" s="292" t="str">
        <f t="shared" si="16"/>
        <v>AGOSTO</v>
      </c>
      <c r="C125" s="292">
        <v>29</v>
      </c>
      <c r="D125" s="292" t="str">
        <f t="shared" si="20"/>
        <v>AGOSTO 2014 / 27</v>
      </c>
      <c r="E125" s="291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428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307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435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343"/>
      <c r="CM125" s="303"/>
      <c r="CN125" s="303"/>
      <c r="CO125" s="303"/>
      <c r="CP125" s="303"/>
      <c r="CQ125" s="303"/>
      <c r="CR125" s="303"/>
      <c r="CS125" s="303"/>
      <c r="CT125" s="303"/>
      <c r="CU125" s="303"/>
      <c r="CV125" s="303"/>
      <c r="CW125" s="303"/>
      <c r="CX125" s="303"/>
      <c r="CY125" s="303"/>
      <c r="CZ125" s="303"/>
      <c r="DA125" s="303"/>
      <c r="DB125" s="303"/>
      <c r="DC125" s="303"/>
      <c r="DD125" s="303"/>
      <c r="DE125" s="303"/>
      <c r="DF125" s="303"/>
      <c r="DG125" s="303"/>
      <c r="DH125" s="303"/>
      <c r="DI125" s="303"/>
      <c r="DJ125" s="303"/>
      <c r="DK125" s="303"/>
      <c r="DL125" s="303"/>
      <c r="DM125" s="303"/>
      <c r="DN125" s="303"/>
      <c r="DO125" s="442"/>
      <c r="DP125" s="303"/>
      <c r="DQ125" s="303"/>
      <c r="DR125" s="303"/>
      <c r="DS125" s="303"/>
      <c r="DT125" s="303"/>
      <c r="DU125" s="303"/>
      <c r="DV125" s="303"/>
      <c r="DW125" s="303"/>
      <c r="DX125" s="303"/>
      <c r="DY125" s="303"/>
      <c r="DZ125" s="303"/>
      <c r="EA125" s="303"/>
      <c r="EB125" s="303"/>
      <c r="EC125" s="303"/>
    </row>
    <row r="126" spans="1:133" x14ac:dyDescent="0.25">
      <c r="A126" s="302">
        <f t="shared" si="15"/>
        <v>2014</v>
      </c>
      <c r="B126" s="303" t="str">
        <f t="shared" si="16"/>
        <v>AGOSTO</v>
      </c>
      <c r="C126" s="303">
        <v>30</v>
      </c>
      <c r="D126" s="303" t="str">
        <f t="shared" si="20"/>
        <v>AGOSTO 2014 / 28</v>
      </c>
      <c r="E126" s="291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428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307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435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343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441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</row>
    <row r="127" spans="1:133" x14ac:dyDescent="0.25">
      <c r="A127" s="291">
        <f t="shared" si="15"/>
        <v>2014</v>
      </c>
      <c r="B127" s="292" t="str">
        <f t="shared" si="16"/>
        <v>AGOSTO</v>
      </c>
      <c r="C127" s="292">
        <v>31</v>
      </c>
      <c r="D127" s="292" t="str">
        <f t="shared" si="20"/>
        <v>AGOSTO 2014 / 29</v>
      </c>
      <c r="E127" s="291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428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307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435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343"/>
      <c r="CM127" s="303"/>
      <c r="CN127" s="303"/>
      <c r="CO127" s="303"/>
      <c r="CP127" s="303"/>
      <c r="CQ127" s="303"/>
      <c r="CR127" s="303"/>
      <c r="CS127" s="303"/>
      <c r="CT127" s="303"/>
      <c r="CU127" s="303"/>
      <c r="CV127" s="303"/>
      <c r="CW127" s="303"/>
      <c r="CX127" s="303"/>
      <c r="CY127" s="303"/>
      <c r="CZ127" s="303"/>
      <c r="DA127" s="303"/>
      <c r="DB127" s="303"/>
      <c r="DC127" s="303"/>
      <c r="DD127" s="303"/>
      <c r="DE127" s="303"/>
      <c r="DF127" s="303"/>
      <c r="DG127" s="303"/>
      <c r="DH127" s="303"/>
      <c r="DI127" s="303"/>
      <c r="DJ127" s="303"/>
      <c r="DK127" s="303"/>
      <c r="DL127" s="303"/>
      <c r="DM127" s="303"/>
      <c r="DN127" s="303"/>
      <c r="DO127" s="442"/>
      <c r="DP127" s="303"/>
      <c r="DQ127" s="303"/>
      <c r="DR127" s="303"/>
      <c r="DS127" s="303"/>
      <c r="DT127" s="303"/>
      <c r="DU127" s="303"/>
      <c r="DV127" s="303"/>
      <c r="DW127" s="303"/>
      <c r="DX127" s="303"/>
      <c r="DY127" s="303"/>
      <c r="DZ127" s="303"/>
      <c r="EA127" s="303"/>
      <c r="EB127" s="303"/>
      <c r="EC127" s="303"/>
    </row>
    <row r="128" spans="1:133" s="206" customFormat="1" x14ac:dyDescent="0.25">
      <c r="A128" s="308"/>
      <c r="B128" s="309"/>
      <c r="C128" s="309"/>
      <c r="D128" s="303" t="str">
        <f t="shared" si="20"/>
        <v>AGOSTO 2014 / 30</v>
      </c>
      <c r="E128" s="291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428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307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435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343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441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</row>
    <row r="129" spans="1:133" x14ac:dyDescent="0.25">
      <c r="A129" s="291">
        <v>2014</v>
      </c>
      <c r="B129" s="292" t="s">
        <v>235</v>
      </c>
      <c r="C129" s="292">
        <v>1</v>
      </c>
      <c r="D129" s="292" t="str">
        <f t="shared" si="20"/>
        <v>AGOSTO 2014 / 31</v>
      </c>
      <c r="E129" s="291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428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307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435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343"/>
      <c r="CM129" s="303"/>
      <c r="CN129" s="303"/>
      <c r="CO129" s="303"/>
      <c r="CP129" s="303"/>
      <c r="CQ129" s="303"/>
      <c r="CR129" s="303"/>
      <c r="CS129" s="303"/>
      <c r="CT129" s="303"/>
      <c r="CU129" s="303"/>
      <c r="CV129" s="303"/>
      <c r="CW129" s="303"/>
      <c r="CX129" s="303"/>
      <c r="CY129" s="303"/>
      <c r="CZ129" s="303"/>
      <c r="DA129" s="303"/>
      <c r="DB129" s="303"/>
      <c r="DC129" s="303"/>
      <c r="DD129" s="303"/>
      <c r="DE129" s="303"/>
      <c r="DF129" s="303"/>
      <c r="DG129" s="303"/>
      <c r="DH129" s="303"/>
      <c r="DI129" s="303"/>
      <c r="DJ129" s="303"/>
      <c r="DK129" s="303"/>
      <c r="DL129" s="303"/>
      <c r="DM129" s="303"/>
      <c r="DN129" s="303"/>
      <c r="DO129" s="442"/>
      <c r="DP129" s="303"/>
      <c r="DQ129" s="303"/>
      <c r="DR129" s="303"/>
      <c r="DS129" s="303"/>
      <c r="DT129" s="303"/>
      <c r="DU129" s="303"/>
      <c r="DV129" s="303"/>
      <c r="DW129" s="303"/>
      <c r="DX129" s="303"/>
      <c r="DY129" s="303"/>
      <c r="DZ129" s="303"/>
      <c r="EA129" s="303"/>
      <c r="EB129" s="303"/>
      <c r="EC129" s="303"/>
    </row>
    <row r="130" spans="1:133" ht="15.75" x14ac:dyDescent="0.25">
      <c r="A130" s="302">
        <f t="shared" ref="A130:A159" si="21">A129</f>
        <v>2014</v>
      </c>
      <c r="B130" s="303" t="str">
        <f t="shared" ref="B130:B159" si="22">B129</f>
        <v>SEPTIEMBRE</v>
      </c>
      <c r="C130" s="303">
        <v>2</v>
      </c>
      <c r="D130" s="275" t="s">
        <v>228</v>
      </c>
      <c r="E130" s="344">
        <f t="shared" ref="E130:AJ130" si="23">IFERROR(AVERAGE(E99:E129),"")</f>
        <v>9.5</v>
      </c>
      <c r="F130" s="276">
        <f t="shared" si="23"/>
        <v>41868.111111111109</v>
      </c>
      <c r="G130" s="276">
        <f t="shared" si="23"/>
        <v>45347.833333333336</v>
      </c>
      <c r="H130" s="276" t="str">
        <f t="shared" si="23"/>
        <v/>
      </c>
      <c r="I130" s="276">
        <f t="shared" si="23"/>
        <v>0.72595555555555569</v>
      </c>
      <c r="J130" s="276">
        <f t="shared" si="23"/>
        <v>133.22222222222223</v>
      </c>
      <c r="K130" s="276">
        <f t="shared" si="23"/>
        <v>8.8777777777777782</v>
      </c>
      <c r="L130" s="276">
        <f t="shared" si="23"/>
        <v>0</v>
      </c>
      <c r="M130" s="276" t="str">
        <f t="shared" si="23"/>
        <v/>
      </c>
      <c r="N130" s="276">
        <f t="shared" si="23"/>
        <v>0.48888888888888893</v>
      </c>
      <c r="O130" s="276">
        <f t="shared" si="23"/>
        <v>0</v>
      </c>
      <c r="P130" s="276">
        <f t="shared" si="23"/>
        <v>85.283333333333346</v>
      </c>
      <c r="Q130" s="276">
        <f t="shared" si="23"/>
        <v>78.611111111111128</v>
      </c>
      <c r="R130" s="276">
        <f t="shared" si="23"/>
        <v>82.227777777777803</v>
      </c>
      <c r="S130" s="276" t="str">
        <f t="shared" si="23"/>
        <v/>
      </c>
      <c r="T130" s="276" t="str">
        <f t="shared" si="23"/>
        <v/>
      </c>
      <c r="U130" s="276">
        <f t="shared" si="23"/>
        <v>20786.666666666668</v>
      </c>
      <c r="V130" s="276">
        <f t="shared" si="23"/>
        <v>125.11111111111111</v>
      </c>
      <c r="W130" s="276">
        <f t="shared" si="23"/>
        <v>182.22222222222223</v>
      </c>
      <c r="X130" s="276">
        <f t="shared" si="23"/>
        <v>284.61111111111109</v>
      </c>
      <c r="Y130" s="276">
        <f t="shared" si="23"/>
        <v>344.22222222222223</v>
      </c>
      <c r="Z130" s="276">
        <f t="shared" si="23"/>
        <v>1</v>
      </c>
      <c r="AA130" s="276">
        <f t="shared" si="23"/>
        <v>29.161111111111111</v>
      </c>
      <c r="AB130" s="276">
        <f t="shared" si="23"/>
        <v>0.10000000000000003</v>
      </c>
      <c r="AC130" s="276">
        <f t="shared" si="23"/>
        <v>1.6</v>
      </c>
      <c r="AD130" s="276">
        <f t="shared" si="23"/>
        <v>11.205555555555557</v>
      </c>
      <c r="AE130" s="276">
        <f t="shared" si="23"/>
        <v>0</v>
      </c>
      <c r="AF130" s="420" t="str">
        <f t="shared" si="23"/>
        <v/>
      </c>
      <c r="AG130" s="276">
        <f t="shared" si="23"/>
        <v>124</v>
      </c>
      <c r="AH130" s="276">
        <f t="shared" si="23"/>
        <v>7</v>
      </c>
      <c r="AI130" s="276">
        <f t="shared" si="23"/>
        <v>9.5</v>
      </c>
      <c r="AJ130" s="276">
        <f t="shared" si="23"/>
        <v>85</v>
      </c>
      <c r="AK130" s="276">
        <f t="shared" ref="AK130:BP130" si="24">IFERROR(AVERAGE(AK99:AK129),"")</f>
        <v>140</v>
      </c>
      <c r="AL130" s="276">
        <f t="shared" si="24"/>
        <v>170</v>
      </c>
      <c r="AM130" s="276">
        <f t="shared" si="24"/>
        <v>240</v>
      </c>
      <c r="AN130" s="276">
        <f t="shared" si="24"/>
        <v>365</v>
      </c>
      <c r="AO130" s="276">
        <f t="shared" si="24"/>
        <v>437</v>
      </c>
      <c r="AP130" s="276">
        <f t="shared" si="24"/>
        <v>42</v>
      </c>
      <c r="AQ130" s="276">
        <f t="shared" si="24"/>
        <v>18</v>
      </c>
      <c r="AR130" s="276">
        <f t="shared" si="24"/>
        <v>3</v>
      </c>
      <c r="AS130" s="276">
        <f t="shared" si="24"/>
        <v>2.7000000000000011</v>
      </c>
      <c r="AT130" s="276">
        <f t="shared" si="24"/>
        <v>5.0000000000000017E-2</v>
      </c>
      <c r="AU130" s="276" t="str">
        <f t="shared" si="24"/>
        <v/>
      </c>
      <c r="AV130" s="276">
        <f t="shared" si="24"/>
        <v>7</v>
      </c>
      <c r="AW130" s="276">
        <f t="shared" si="24"/>
        <v>41869.076923076922</v>
      </c>
      <c r="AX130" s="310">
        <f t="shared" si="24"/>
        <v>45357.923076923078</v>
      </c>
      <c r="AY130" s="276" t="str">
        <f t="shared" si="24"/>
        <v/>
      </c>
      <c r="AZ130" s="276">
        <f t="shared" si="24"/>
        <v>0.74186923076923084</v>
      </c>
      <c r="BA130" s="276">
        <f t="shared" si="24"/>
        <v>145.50000000000003</v>
      </c>
      <c r="BB130" s="276">
        <f t="shared" si="24"/>
        <v>7.9846153846153856</v>
      </c>
      <c r="BC130" s="276">
        <f t="shared" si="24"/>
        <v>0</v>
      </c>
      <c r="BD130" s="276" t="str">
        <f t="shared" si="24"/>
        <v/>
      </c>
      <c r="BE130" s="276">
        <f t="shared" si="24"/>
        <v>1.1615384615384616</v>
      </c>
      <c r="BF130" s="276">
        <f t="shared" si="24"/>
        <v>9.9999999999999985E-3</v>
      </c>
      <c r="BG130" s="276">
        <f t="shared" si="24"/>
        <v>85.307692307692307</v>
      </c>
      <c r="BH130" s="276">
        <f t="shared" si="24"/>
        <v>78.646153846153851</v>
      </c>
      <c r="BI130" s="276">
        <f t="shared" si="24"/>
        <v>81.969230769230762</v>
      </c>
      <c r="BJ130" s="276" t="str">
        <f t="shared" si="24"/>
        <v/>
      </c>
      <c r="BK130" s="276" t="str">
        <f t="shared" si="24"/>
        <v/>
      </c>
      <c r="BL130" s="276">
        <f t="shared" si="24"/>
        <v>20619.692307692309</v>
      </c>
      <c r="BM130" s="276">
        <f t="shared" si="24"/>
        <v>138.07692307692307</v>
      </c>
      <c r="BN130" s="276">
        <f t="shared" si="24"/>
        <v>212.69230769230768</v>
      </c>
      <c r="BO130" s="276">
        <f t="shared" si="24"/>
        <v>303.23076923076923</v>
      </c>
      <c r="BP130" s="276">
        <f t="shared" si="24"/>
        <v>357.38461538461536</v>
      </c>
      <c r="BQ130" s="276">
        <f t="shared" ref="BQ130:BV130" si="25">IFERROR(AVERAGE(BQ99:BQ129),"")</f>
        <v>1</v>
      </c>
      <c r="BR130" s="276">
        <f t="shared" si="25"/>
        <v>34.269230769230774</v>
      </c>
      <c r="BS130" s="276">
        <f t="shared" si="25"/>
        <v>0.38461538461538464</v>
      </c>
      <c r="BT130" s="276">
        <f t="shared" si="25"/>
        <v>1.8284615384615384</v>
      </c>
      <c r="BU130" s="276">
        <f t="shared" si="25"/>
        <v>4.1230769230769226</v>
      </c>
      <c r="BV130" s="310">
        <f t="shared" si="25"/>
        <v>0</v>
      </c>
      <c r="BW130" s="436"/>
      <c r="BX130" s="309"/>
      <c r="BY130" s="309"/>
      <c r="BZ130" s="309"/>
      <c r="CA130" s="309"/>
      <c r="CB130" s="309"/>
      <c r="CC130" s="309"/>
      <c r="CD130" s="309"/>
      <c r="CE130" s="309"/>
      <c r="CF130" s="309"/>
      <c r="CG130" s="309"/>
      <c r="CH130" s="309"/>
      <c r="CI130" s="309"/>
      <c r="CJ130" s="309"/>
      <c r="CK130" s="309"/>
      <c r="CL130" s="308"/>
      <c r="CM130" s="309"/>
      <c r="CN130" s="309"/>
      <c r="CO130" s="309"/>
      <c r="CP130" s="309"/>
      <c r="CQ130" s="309"/>
      <c r="CR130" s="309"/>
      <c r="CS130" s="309"/>
      <c r="CT130" s="309"/>
      <c r="CU130" s="309"/>
      <c r="CV130" s="309"/>
      <c r="CW130" s="309"/>
      <c r="CX130" s="309"/>
      <c r="CY130" s="309"/>
      <c r="CZ130" s="309"/>
      <c r="DA130" s="309"/>
      <c r="DB130" s="309"/>
      <c r="DC130" s="309"/>
      <c r="DD130" s="309"/>
      <c r="DE130" s="309"/>
      <c r="DF130" s="309"/>
      <c r="DG130" s="309"/>
      <c r="DH130" s="309"/>
      <c r="DI130" s="309"/>
      <c r="DJ130" s="309"/>
      <c r="DK130" s="309"/>
      <c r="DL130" s="309"/>
      <c r="DM130" s="309"/>
      <c r="DN130" s="309"/>
      <c r="DO130" s="443"/>
      <c r="DP130" s="309"/>
      <c r="DQ130" s="309"/>
      <c r="DR130" s="309"/>
      <c r="DS130" s="309"/>
      <c r="DT130" s="309"/>
      <c r="DU130" s="309"/>
      <c r="DV130" s="309"/>
      <c r="DW130" s="309"/>
      <c r="DX130" s="309"/>
      <c r="DY130" s="309"/>
      <c r="DZ130" s="309"/>
      <c r="EA130" s="309"/>
      <c r="EB130" s="309"/>
      <c r="EC130" s="309"/>
    </row>
    <row r="131" spans="1:133" x14ac:dyDescent="0.25">
      <c r="A131" s="291">
        <f t="shared" si="21"/>
        <v>2014</v>
      </c>
      <c r="B131" s="292" t="str">
        <f t="shared" si="22"/>
        <v>SEPTIEMBRE</v>
      </c>
      <c r="C131" s="292">
        <v>3</v>
      </c>
      <c r="D131" s="292" t="str">
        <f t="shared" ref="D131:D161" si="26">B129&amp;" "&amp;A129&amp;" / "&amp;C129</f>
        <v>SEPTIEMBRE 2014 / 1</v>
      </c>
      <c r="E131" s="345">
        <v>1</v>
      </c>
      <c r="F131" s="312">
        <v>41886</v>
      </c>
      <c r="G131" s="311">
        <v>45872</v>
      </c>
      <c r="H131" s="311" t="s">
        <v>69</v>
      </c>
      <c r="I131" s="313">
        <v>0.72640000000000005</v>
      </c>
      <c r="J131" s="314">
        <v>135</v>
      </c>
      <c r="K131" s="314">
        <v>8.8000000000000007</v>
      </c>
      <c r="L131" s="314">
        <v>0</v>
      </c>
      <c r="M131" s="315" t="s">
        <v>20</v>
      </c>
      <c r="N131" s="314">
        <v>0.5</v>
      </c>
      <c r="O131" s="314">
        <v>0</v>
      </c>
      <c r="P131" s="314">
        <v>85.4</v>
      </c>
      <c r="Q131" s="314">
        <v>79.2</v>
      </c>
      <c r="R131" s="314">
        <v>82.3</v>
      </c>
      <c r="S131" s="316" t="s">
        <v>66</v>
      </c>
      <c r="T131" s="316" t="s">
        <v>67</v>
      </c>
      <c r="U131" s="314">
        <v>20782</v>
      </c>
      <c r="V131" s="314">
        <v>128</v>
      </c>
      <c r="W131" s="314">
        <v>183</v>
      </c>
      <c r="X131" s="314">
        <v>283</v>
      </c>
      <c r="Y131" s="314">
        <v>345</v>
      </c>
      <c r="Z131" s="314">
        <v>1</v>
      </c>
      <c r="AA131" s="314">
        <v>30.2</v>
      </c>
      <c r="AB131" s="314">
        <v>0.1</v>
      </c>
      <c r="AC131" s="314">
        <v>1.64</v>
      </c>
      <c r="AD131" s="314">
        <v>9.5</v>
      </c>
      <c r="AE131" s="314">
        <v>0</v>
      </c>
      <c r="AF131" s="427"/>
      <c r="AG131" s="299">
        <v>133</v>
      </c>
      <c r="AH131" s="299">
        <v>7</v>
      </c>
      <c r="AI131" s="299">
        <v>9</v>
      </c>
      <c r="AJ131" s="299">
        <v>85</v>
      </c>
      <c r="AK131" s="299">
        <v>149</v>
      </c>
      <c r="AL131" s="299">
        <v>170</v>
      </c>
      <c r="AM131" s="299">
        <v>245</v>
      </c>
      <c r="AN131" s="299">
        <v>374</v>
      </c>
      <c r="AO131" s="299">
        <v>437</v>
      </c>
      <c r="AP131" s="299">
        <v>42</v>
      </c>
      <c r="AQ131" s="299">
        <v>18</v>
      </c>
      <c r="AR131" s="299">
        <v>3</v>
      </c>
      <c r="AS131" s="299">
        <v>2.7</v>
      </c>
      <c r="AT131" s="299">
        <v>0.05</v>
      </c>
      <c r="AU131" s="300"/>
      <c r="AV131" s="311">
        <v>1</v>
      </c>
      <c r="AW131" s="317">
        <v>41884</v>
      </c>
      <c r="AX131" s="311">
        <v>45813</v>
      </c>
      <c r="AY131" s="311" t="s">
        <v>72</v>
      </c>
      <c r="AZ131" s="313">
        <v>0.74199999999999999</v>
      </c>
      <c r="BA131" s="314">
        <v>145.9</v>
      </c>
      <c r="BB131" s="314">
        <v>7.9</v>
      </c>
      <c r="BC131" s="314">
        <v>0</v>
      </c>
      <c r="BD131" s="315" t="s">
        <v>20</v>
      </c>
      <c r="BE131" s="314">
        <v>1.2</v>
      </c>
      <c r="BF131" s="314">
        <v>0.01</v>
      </c>
      <c r="BG131" s="314">
        <v>85.6</v>
      </c>
      <c r="BH131" s="314">
        <v>76.400000000000006</v>
      </c>
      <c r="BI131" s="314">
        <v>81</v>
      </c>
      <c r="BJ131" s="316" t="s">
        <v>66</v>
      </c>
      <c r="BK131" s="316" t="s">
        <v>67</v>
      </c>
      <c r="BL131" s="314">
        <v>20618</v>
      </c>
      <c r="BM131" s="314">
        <v>140</v>
      </c>
      <c r="BN131" s="314">
        <v>214</v>
      </c>
      <c r="BO131" s="314">
        <v>304</v>
      </c>
      <c r="BP131" s="314">
        <v>358</v>
      </c>
      <c r="BQ131" s="314">
        <v>1</v>
      </c>
      <c r="BR131" s="314">
        <v>33.700000000000003</v>
      </c>
      <c r="BS131" s="314">
        <v>0.6</v>
      </c>
      <c r="BT131" s="314">
        <v>1.88</v>
      </c>
      <c r="BU131" s="314">
        <v>3.2</v>
      </c>
      <c r="BV131" s="314">
        <v>0</v>
      </c>
      <c r="BW131" s="433"/>
      <c r="BX131" s="299">
        <v>133</v>
      </c>
      <c r="BY131" s="299">
        <v>7</v>
      </c>
      <c r="BZ131" s="299">
        <v>9</v>
      </c>
      <c r="CA131" s="299">
        <v>85</v>
      </c>
      <c r="CB131" s="299">
        <v>149</v>
      </c>
      <c r="CC131" s="299">
        <v>170</v>
      </c>
      <c r="CD131" s="299">
        <v>245</v>
      </c>
      <c r="CE131" s="299">
        <v>374</v>
      </c>
      <c r="CF131" s="299">
        <v>437</v>
      </c>
      <c r="CG131" s="299">
        <v>42</v>
      </c>
      <c r="CH131" s="299">
        <v>18</v>
      </c>
      <c r="CI131" s="299">
        <v>3</v>
      </c>
      <c r="CJ131" s="299">
        <v>2.7</v>
      </c>
      <c r="CK131" s="299">
        <v>0.05</v>
      </c>
      <c r="CL131" s="329"/>
      <c r="CM131" s="306">
        <v>1</v>
      </c>
      <c r="CN131" s="346">
        <v>41883</v>
      </c>
      <c r="CO131" s="347"/>
      <c r="CP131" s="347"/>
      <c r="CQ131" s="318">
        <v>0.72789999999999999</v>
      </c>
      <c r="CR131" s="319">
        <v>58</v>
      </c>
      <c r="CS131" s="336">
        <f>(CR131*(9/5))+32</f>
        <v>136.4</v>
      </c>
      <c r="CT131" s="319">
        <v>8.4</v>
      </c>
      <c r="CU131" s="348">
        <v>1E-3</v>
      </c>
      <c r="CV131" s="319">
        <v>1</v>
      </c>
      <c r="CW131" s="319">
        <v>0.1</v>
      </c>
      <c r="CX131" s="348">
        <v>5.0000000000000001E-3</v>
      </c>
      <c r="CY131" s="319">
        <v>85</v>
      </c>
      <c r="CZ131" s="319">
        <v>78.599999999999994</v>
      </c>
      <c r="DA131" s="319">
        <v>81.400000000000006</v>
      </c>
      <c r="DB131" s="306" t="s">
        <v>83</v>
      </c>
      <c r="DC131" s="306" t="s">
        <v>84</v>
      </c>
      <c r="DD131" s="319">
        <v>20766</v>
      </c>
      <c r="DE131" s="319">
        <v>130</v>
      </c>
      <c r="DF131" s="319">
        <v>182</v>
      </c>
      <c r="DG131" s="319">
        <v>270</v>
      </c>
      <c r="DH131" s="319">
        <v>336</v>
      </c>
      <c r="DI131" s="319">
        <v>1</v>
      </c>
      <c r="DJ131" s="319">
        <v>28</v>
      </c>
      <c r="DK131" s="319">
        <v>0.7</v>
      </c>
      <c r="DL131" s="319">
        <v>1.2</v>
      </c>
      <c r="DM131" s="319">
        <v>17</v>
      </c>
      <c r="DN131" s="319">
        <v>0</v>
      </c>
      <c r="DO131" s="437"/>
      <c r="DP131" s="304">
        <v>133</v>
      </c>
      <c r="DQ131" s="304">
        <v>7</v>
      </c>
      <c r="DR131" s="304">
        <v>9</v>
      </c>
      <c r="DS131" s="304">
        <v>85</v>
      </c>
      <c r="DT131" s="304">
        <v>149</v>
      </c>
      <c r="DU131" s="304">
        <v>170</v>
      </c>
      <c r="DV131" s="304">
        <v>245</v>
      </c>
      <c r="DW131" s="304">
        <v>374</v>
      </c>
      <c r="DX131" s="304">
        <v>437</v>
      </c>
      <c r="DY131" s="303"/>
      <c r="DZ131" s="303"/>
      <c r="EA131" s="303"/>
      <c r="EB131" s="303"/>
      <c r="EC131" s="303"/>
    </row>
    <row r="132" spans="1:133" x14ac:dyDescent="0.25">
      <c r="A132" s="302">
        <f t="shared" si="21"/>
        <v>2014</v>
      </c>
      <c r="B132" s="303" t="str">
        <f t="shared" si="22"/>
        <v>SEPTIEMBRE</v>
      </c>
      <c r="C132" s="303">
        <v>4</v>
      </c>
      <c r="D132" s="303" t="str">
        <f t="shared" si="26"/>
        <v>SEPTIEMBRE 2014 / 2</v>
      </c>
      <c r="E132" s="345">
        <v>2</v>
      </c>
      <c r="F132" s="312">
        <v>41888</v>
      </c>
      <c r="G132" s="311">
        <v>45914</v>
      </c>
      <c r="H132" s="311" t="s">
        <v>68</v>
      </c>
      <c r="I132" s="313">
        <v>0.72709999999999997</v>
      </c>
      <c r="J132" s="314">
        <v>135</v>
      </c>
      <c r="K132" s="314">
        <v>8.6999999999999993</v>
      </c>
      <c r="L132" s="314">
        <v>0</v>
      </c>
      <c r="M132" s="315" t="s">
        <v>20</v>
      </c>
      <c r="N132" s="314">
        <v>0.5</v>
      </c>
      <c r="O132" s="314">
        <v>0</v>
      </c>
      <c r="P132" s="314">
        <v>85.3</v>
      </c>
      <c r="Q132" s="314">
        <v>79.099999999999994</v>
      </c>
      <c r="R132" s="314">
        <v>82.2</v>
      </c>
      <c r="S132" s="316" t="s">
        <v>66</v>
      </c>
      <c r="T132" s="316" t="s">
        <v>67</v>
      </c>
      <c r="U132" s="314">
        <v>20774</v>
      </c>
      <c r="V132" s="314">
        <v>127</v>
      </c>
      <c r="W132" s="314">
        <v>183</v>
      </c>
      <c r="X132" s="314">
        <v>281</v>
      </c>
      <c r="Y132" s="314">
        <v>346</v>
      </c>
      <c r="Z132" s="314">
        <v>1</v>
      </c>
      <c r="AA132" s="314">
        <v>29.4</v>
      </c>
      <c r="AB132" s="314">
        <v>0.1</v>
      </c>
      <c r="AC132" s="314">
        <v>1.52</v>
      </c>
      <c r="AD132" s="314">
        <v>10.199999999999999</v>
      </c>
      <c r="AE132" s="314">
        <v>0</v>
      </c>
      <c r="AF132" s="427"/>
      <c r="AG132" s="299">
        <v>133</v>
      </c>
      <c r="AH132" s="299">
        <v>7</v>
      </c>
      <c r="AI132" s="299">
        <v>9</v>
      </c>
      <c r="AJ132" s="299">
        <v>85</v>
      </c>
      <c r="AK132" s="299">
        <v>149</v>
      </c>
      <c r="AL132" s="299">
        <v>170</v>
      </c>
      <c r="AM132" s="299">
        <v>245</v>
      </c>
      <c r="AN132" s="299">
        <v>374</v>
      </c>
      <c r="AO132" s="299">
        <v>437</v>
      </c>
      <c r="AP132" s="299">
        <v>42</v>
      </c>
      <c r="AQ132" s="299">
        <v>18</v>
      </c>
      <c r="AR132" s="299">
        <v>3</v>
      </c>
      <c r="AS132" s="299">
        <v>2.7</v>
      </c>
      <c r="AT132" s="299">
        <v>0.05</v>
      </c>
      <c r="AU132" s="300"/>
      <c r="AV132" s="311">
        <v>2</v>
      </c>
      <c r="AW132" s="317">
        <v>41885</v>
      </c>
      <c r="AX132" s="311">
        <v>45837</v>
      </c>
      <c r="AY132" s="311" t="s">
        <v>71</v>
      </c>
      <c r="AZ132" s="313">
        <v>0.74239999999999995</v>
      </c>
      <c r="BA132" s="314">
        <v>147.4</v>
      </c>
      <c r="BB132" s="314">
        <v>7.7</v>
      </c>
      <c r="BC132" s="314">
        <v>0</v>
      </c>
      <c r="BD132" s="315" t="s">
        <v>20</v>
      </c>
      <c r="BE132" s="314">
        <v>1</v>
      </c>
      <c r="BF132" s="314">
        <v>0.01</v>
      </c>
      <c r="BG132" s="314">
        <v>85.7</v>
      </c>
      <c r="BH132" s="314">
        <v>79.8</v>
      </c>
      <c r="BI132" s="314">
        <v>82.7</v>
      </c>
      <c r="BJ132" s="316" t="s">
        <v>66</v>
      </c>
      <c r="BK132" s="316" t="s">
        <v>67</v>
      </c>
      <c r="BL132" s="314">
        <v>20614</v>
      </c>
      <c r="BM132" s="314">
        <v>140</v>
      </c>
      <c r="BN132" s="314">
        <v>214</v>
      </c>
      <c r="BO132" s="314">
        <v>306</v>
      </c>
      <c r="BP132" s="314">
        <v>360</v>
      </c>
      <c r="BQ132" s="314">
        <v>1</v>
      </c>
      <c r="BR132" s="314">
        <v>34</v>
      </c>
      <c r="BS132" s="314">
        <v>1.1000000000000001</v>
      </c>
      <c r="BT132" s="314">
        <v>1.95</v>
      </c>
      <c r="BU132" s="314">
        <v>2.9</v>
      </c>
      <c r="BV132" s="314">
        <v>0</v>
      </c>
      <c r="BW132" s="433"/>
      <c r="BX132" s="299">
        <v>133</v>
      </c>
      <c r="BY132" s="299">
        <v>7</v>
      </c>
      <c r="BZ132" s="299">
        <v>9</v>
      </c>
      <c r="CA132" s="299">
        <v>85</v>
      </c>
      <c r="CB132" s="299">
        <v>149</v>
      </c>
      <c r="CC132" s="299">
        <v>170</v>
      </c>
      <c r="CD132" s="299">
        <v>245</v>
      </c>
      <c r="CE132" s="299">
        <v>374</v>
      </c>
      <c r="CF132" s="299">
        <v>437</v>
      </c>
      <c r="CG132" s="299">
        <v>42</v>
      </c>
      <c r="CH132" s="299">
        <v>18</v>
      </c>
      <c r="CI132" s="299">
        <v>3</v>
      </c>
      <c r="CJ132" s="299">
        <v>2.7</v>
      </c>
      <c r="CK132" s="299">
        <v>0.05</v>
      </c>
      <c r="CL132" s="329"/>
      <c r="CM132" s="305">
        <v>2</v>
      </c>
      <c r="CN132" s="349">
        <v>41890</v>
      </c>
      <c r="CO132" s="305"/>
      <c r="CP132" s="305"/>
      <c r="CQ132" s="313">
        <v>0.72560000000000002</v>
      </c>
      <c r="CR132" s="314">
        <v>57</v>
      </c>
      <c r="CS132" s="341">
        <f>(CR132*(9/5))+32</f>
        <v>134.60000000000002</v>
      </c>
      <c r="CT132" s="314">
        <v>8.6</v>
      </c>
      <c r="CU132" s="350">
        <v>1E-3</v>
      </c>
      <c r="CV132" s="314">
        <v>1</v>
      </c>
      <c r="CW132" s="314">
        <v>0.1</v>
      </c>
      <c r="CX132" s="350">
        <v>5.0000000000000001E-3</v>
      </c>
      <c r="CY132" s="314">
        <v>85.5</v>
      </c>
      <c r="CZ132" s="314">
        <v>78.900000000000006</v>
      </c>
      <c r="DA132" s="314">
        <v>81.2</v>
      </c>
      <c r="DB132" s="305" t="s">
        <v>83</v>
      </c>
      <c r="DC132" s="305" t="s">
        <v>84</v>
      </c>
      <c r="DD132" s="314">
        <v>20790</v>
      </c>
      <c r="DE132" s="314">
        <v>134</v>
      </c>
      <c r="DF132" s="314">
        <v>184</v>
      </c>
      <c r="DG132" s="314">
        <v>274</v>
      </c>
      <c r="DH132" s="314">
        <v>338</v>
      </c>
      <c r="DI132" s="314">
        <v>1</v>
      </c>
      <c r="DJ132" s="314">
        <v>28</v>
      </c>
      <c r="DK132" s="314">
        <v>0.6</v>
      </c>
      <c r="DL132" s="314">
        <v>1.9</v>
      </c>
      <c r="DM132" s="314">
        <v>16</v>
      </c>
      <c r="DN132" s="314">
        <v>0</v>
      </c>
      <c r="DO132" s="438"/>
      <c r="DP132" s="299">
        <v>133</v>
      </c>
      <c r="DQ132" s="299">
        <v>7</v>
      </c>
      <c r="DR132" s="299">
        <v>9</v>
      </c>
      <c r="DS132" s="299">
        <v>85</v>
      </c>
      <c r="DT132" s="299">
        <v>149</v>
      </c>
      <c r="DU132" s="299">
        <v>170</v>
      </c>
      <c r="DV132" s="299">
        <v>245</v>
      </c>
      <c r="DW132" s="299">
        <v>374</v>
      </c>
      <c r="DX132" s="299">
        <v>437</v>
      </c>
      <c r="DY132" s="292"/>
      <c r="DZ132" s="292"/>
      <c r="EA132" s="292"/>
      <c r="EB132" s="292"/>
      <c r="EC132" s="292"/>
    </row>
    <row r="133" spans="1:133" x14ac:dyDescent="0.25">
      <c r="A133" s="291">
        <f t="shared" si="21"/>
        <v>2014</v>
      </c>
      <c r="B133" s="292" t="str">
        <f t="shared" si="22"/>
        <v>SEPTIEMBRE</v>
      </c>
      <c r="C133" s="292">
        <v>5</v>
      </c>
      <c r="D133" s="292" t="str">
        <f t="shared" si="26"/>
        <v>SEPTIEMBRE 2014 / 3</v>
      </c>
      <c r="E133" s="345">
        <v>3</v>
      </c>
      <c r="F133" s="312">
        <v>41889</v>
      </c>
      <c r="G133" s="311">
        <v>45938</v>
      </c>
      <c r="H133" s="311" t="s">
        <v>69</v>
      </c>
      <c r="I133" s="313">
        <v>0.72750000000000004</v>
      </c>
      <c r="J133" s="314">
        <v>135</v>
      </c>
      <c r="K133" s="314">
        <v>8.8000000000000007</v>
      </c>
      <c r="L133" s="314">
        <v>0</v>
      </c>
      <c r="M133" s="315" t="s">
        <v>20</v>
      </c>
      <c r="N133" s="314">
        <v>0.5</v>
      </c>
      <c r="O133" s="314">
        <v>0</v>
      </c>
      <c r="P133" s="314">
        <v>85.3</v>
      </c>
      <c r="Q133" s="314">
        <v>79.2</v>
      </c>
      <c r="R133" s="314">
        <v>82.2</v>
      </c>
      <c r="S133" s="316" t="s">
        <v>66</v>
      </c>
      <c r="T133" s="316" t="s">
        <v>67</v>
      </c>
      <c r="U133" s="314">
        <v>20770</v>
      </c>
      <c r="V133" s="314">
        <v>128</v>
      </c>
      <c r="W133" s="314">
        <v>187</v>
      </c>
      <c r="X133" s="314">
        <v>295</v>
      </c>
      <c r="Y133" s="314">
        <v>345</v>
      </c>
      <c r="Z133" s="314">
        <v>1</v>
      </c>
      <c r="AA133" s="314">
        <v>28.1</v>
      </c>
      <c r="AB133" s="314">
        <v>0.1</v>
      </c>
      <c r="AC133" s="314">
        <v>1.56</v>
      </c>
      <c r="AD133" s="314">
        <v>11.2</v>
      </c>
      <c r="AE133" s="314">
        <v>0</v>
      </c>
      <c r="AF133" s="427"/>
      <c r="AG133" s="299">
        <v>133</v>
      </c>
      <c r="AH133" s="299">
        <v>7</v>
      </c>
      <c r="AI133" s="299">
        <v>9</v>
      </c>
      <c r="AJ133" s="299">
        <v>85</v>
      </c>
      <c r="AK133" s="299">
        <v>149</v>
      </c>
      <c r="AL133" s="299">
        <v>170</v>
      </c>
      <c r="AM133" s="299">
        <v>245</v>
      </c>
      <c r="AN133" s="299">
        <v>374</v>
      </c>
      <c r="AO133" s="299">
        <v>437</v>
      </c>
      <c r="AP133" s="299">
        <v>42</v>
      </c>
      <c r="AQ133" s="299">
        <v>18</v>
      </c>
      <c r="AR133" s="299">
        <v>3</v>
      </c>
      <c r="AS133" s="299">
        <v>2.7</v>
      </c>
      <c r="AT133" s="299">
        <v>0.05</v>
      </c>
      <c r="AU133" s="300"/>
      <c r="AV133" s="311">
        <v>3</v>
      </c>
      <c r="AW133" s="317">
        <v>41888</v>
      </c>
      <c r="AX133" s="311">
        <v>45913</v>
      </c>
      <c r="AY133" s="311" t="s">
        <v>149</v>
      </c>
      <c r="AZ133" s="313">
        <v>0.74239999999999995</v>
      </c>
      <c r="BA133" s="314">
        <v>145.9</v>
      </c>
      <c r="BB133" s="314">
        <v>7.8</v>
      </c>
      <c r="BC133" s="314">
        <v>0</v>
      </c>
      <c r="BD133" s="315" t="s">
        <v>20</v>
      </c>
      <c r="BE133" s="314">
        <v>1</v>
      </c>
      <c r="BF133" s="314">
        <v>0.01</v>
      </c>
      <c r="BG133" s="314">
        <v>85.4</v>
      </c>
      <c r="BH133" s="314">
        <v>79.8</v>
      </c>
      <c r="BI133" s="314">
        <v>82.6</v>
      </c>
      <c r="BJ133" s="316" t="s">
        <v>66</v>
      </c>
      <c r="BK133" s="316" t="s">
        <v>67</v>
      </c>
      <c r="BL133" s="314">
        <v>20614</v>
      </c>
      <c r="BM133" s="314">
        <v>136</v>
      </c>
      <c r="BN133" s="314">
        <v>212</v>
      </c>
      <c r="BO133" s="314">
        <v>304</v>
      </c>
      <c r="BP133" s="314">
        <v>356</v>
      </c>
      <c r="BQ133" s="314">
        <v>1</v>
      </c>
      <c r="BR133" s="314">
        <v>35.1</v>
      </c>
      <c r="BS133" s="314">
        <v>0.7</v>
      </c>
      <c r="BT133" s="314">
        <v>1.93</v>
      </c>
      <c r="BU133" s="314">
        <v>2.2999999999999998</v>
      </c>
      <c r="BV133" s="314">
        <v>0</v>
      </c>
      <c r="BW133" s="433"/>
      <c r="BX133" s="299">
        <v>133</v>
      </c>
      <c r="BY133" s="299">
        <v>7</v>
      </c>
      <c r="BZ133" s="299">
        <v>9</v>
      </c>
      <c r="CA133" s="299">
        <v>85</v>
      </c>
      <c r="CB133" s="299">
        <v>149</v>
      </c>
      <c r="CC133" s="299">
        <v>170</v>
      </c>
      <c r="CD133" s="299">
        <v>245</v>
      </c>
      <c r="CE133" s="299">
        <v>374</v>
      </c>
      <c r="CF133" s="299">
        <v>437</v>
      </c>
      <c r="CG133" s="299">
        <v>42</v>
      </c>
      <c r="CH133" s="299">
        <v>18</v>
      </c>
      <c r="CI133" s="299">
        <v>3</v>
      </c>
      <c r="CJ133" s="299">
        <v>2.7</v>
      </c>
      <c r="CK133" s="299">
        <v>0.05</v>
      </c>
      <c r="CL133" s="329"/>
      <c r="CM133" s="306">
        <v>3</v>
      </c>
      <c r="CN133" s="346">
        <v>41897</v>
      </c>
      <c r="CO133" s="306"/>
      <c r="CP133" s="306"/>
      <c r="CQ133" s="318">
        <v>0.7268</v>
      </c>
      <c r="CR133" s="319">
        <v>56.3</v>
      </c>
      <c r="CS133" s="336">
        <f>(CR133*(9/5))+32</f>
        <v>133.34</v>
      </c>
      <c r="CT133" s="319">
        <v>8.3000000000000007</v>
      </c>
      <c r="CU133" s="348">
        <v>1E-3</v>
      </c>
      <c r="CV133" s="319">
        <v>1</v>
      </c>
      <c r="CW133" s="319">
        <v>0.1</v>
      </c>
      <c r="CX133" s="348">
        <v>5.0000000000000001E-3</v>
      </c>
      <c r="CY133" s="319">
        <v>85</v>
      </c>
      <c r="CZ133" s="319">
        <v>79</v>
      </c>
      <c r="DA133" s="319">
        <v>81.3</v>
      </c>
      <c r="DB133" s="306" t="s">
        <v>83</v>
      </c>
      <c r="DC133" s="306" t="s">
        <v>84</v>
      </c>
      <c r="DD133" s="319">
        <v>20778</v>
      </c>
      <c r="DE133" s="319">
        <v>130</v>
      </c>
      <c r="DF133" s="319">
        <v>179</v>
      </c>
      <c r="DG133" s="319">
        <v>270</v>
      </c>
      <c r="DH133" s="319">
        <v>331</v>
      </c>
      <c r="DI133" s="319">
        <v>1</v>
      </c>
      <c r="DJ133" s="319">
        <v>26</v>
      </c>
      <c r="DK133" s="319">
        <v>0.5</v>
      </c>
      <c r="DL133" s="319">
        <v>2</v>
      </c>
      <c r="DM133" s="319">
        <v>17</v>
      </c>
      <c r="DN133" s="319">
        <v>0</v>
      </c>
      <c r="DO133" s="437"/>
      <c r="DP133" s="304">
        <v>133</v>
      </c>
      <c r="DQ133" s="304">
        <v>7</v>
      </c>
      <c r="DR133" s="304">
        <v>9</v>
      </c>
      <c r="DS133" s="304">
        <v>85</v>
      </c>
      <c r="DT133" s="304">
        <v>149</v>
      </c>
      <c r="DU133" s="304">
        <v>170</v>
      </c>
      <c r="DV133" s="304">
        <v>245</v>
      </c>
      <c r="DW133" s="304">
        <v>374</v>
      </c>
      <c r="DX133" s="304">
        <v>437</v>
      </c>
      <c r="DY133" s="303"/>
      <c r="DZ133" s="303"/>
      <c r="EA133" s="303"/>
      <c r="EB133" s="303"/>
      <c r="EC133" s="303"/>
    </row>
    <row r="134" spans="1:133" x14ac:dyDescent="0.25">
      <c r="A134" s="302">
        <f t="shared" si="21"/>
        <v>2014</v>
      </c>
      <c r="B134" s="303" t="str">
        <f t="shared" si="22"/>
        <v>SEPTIEMBRE</v>
      </c>
      <c r="C134" s="303">
        <v>6</v>
      </c>
      <c r="D134" s="303" t="str">
        <f t="shared" si="26"/>
        <v>SEPTIEMBRE 2014 / 4</v>
      </c>
      <c r="E134" s="345">
        <v>4</v>
      </c>
      <c r="F134" s="312">
        <v>41891</v>
      </c>
      <c r="G134" s="311">
        <v>45980</v>
      </c>
      <c r="H134" s="311" t="s">
        <v>68</v>
      </c>
      <c r="I134" s="313">
        <v>0.72709999999999997</v>
      </c>
      <c r="J134" s="314">
        <v>135</v>
      </c>
      <c r="K134" s="314">
        <v>8.8000000000000007</v>
      </c>
      <c r="L134" s="314">
        <v>0</v>
      </c>
      <c r="M134" s="315" t="s">
        <v>20</v>
      </c>
      <c r="N134" s="314">
        <v>0.5</v>
      </c>
      <c r="O134" s="314">
        <v>0</v>
      </c>
      <c r="P134" s="314">
        <v>85.1</v>
      </c>
      <c r="Q134" s="314">
        <v>79.2</v>
      </c>
      <c r="R134" s="314">
        <v>82.2</v>
      </c>
      <c r="S134" s="316" t="s">
        <v>66</v>
      </c>
      <c r="T134" s="316" t="s">
        <v>67</v>
      </c>
      <c r="U134" s="314">
        <v>20774</v>
      </c>
      <c r="V134" s="314">
        <v>128</v>
      </c>
      <c r="W134" s="314">
        <v>184</v>
      </c>
      <c r="X134" s="314">
        <v>280</v>
      </c>
      <c r="Y134" s="314">
        <v>347</v>
      </c>
      <c r="Z134" s="314">
        <v>1</v>
      </c>
      <c r="AA134" s="314">
        <v>28.3</v>
      </c>
      <c r="AB134" s="314">
        <v>0.1</v>
      </c>
      <c r="AC134" s="314">
        <v>1.56</v>
      </c>
      <c r="AD134" s="314">
        <v>10.9</v>
      </c>
      <c r="AE134" s="314">
        <v>0</v>
      </c>
      <c r="AF134" s="427"/>
      <c r="AG134" s="299">
        <v>133</v>
      </c>
      <c r="AH134" s="299">
        <v>7</v>
      </c>
      <c r="AI134" s="299">
        <v>9</v>
      </c>
      <c r="AJ134" s="299">
        <v>85</v>
      </c>
      <c r="AK134" s="299">
        <v>149</v>
      </c>
      <c r="AL134" s="299">
        <v>170</v>
      </c>
      <c r="AM134" s="299">
        <v>245</v>
      </c>
      <c r="AN134" s="299">
        <v>374</v>
      </c>
      <c r="AO134" s="299">
        <v>437</v>
      </c>
      <c r="AP134" s="299">
        <v>42</v>
      </c>
      <c r="AQ134" s="299">
        <v>18</v>
      </c>
      <c r="AR134" s="299">
        <v>3</v>
      </c>
      <c r="AS134" s="299">
        <v>2.7</v>
      </c>
      <c r="AT134" s="299">
        <v>0.05</v>
      </c>
      <c r="AU134" s="300"/>
      <c r="AV134" s="311">
        <v>4</v>
      </c>
      <c r="AW134" s="317">
        <v>41889</v>
      </c>
      <c r="AX134" s="311">
        <v>45930</v>
      </c>
      <c r="AY134" s="311" t="s">
        <v>73</v>
      </c>
      <c r="AZ134" s="313">
        <v>0.74050000000000005</v>
      </c>
      <c r="BA134" s="314">
        <v>145.9</v>
      </c>
      <c r="BB134" s="314">
        <v>7.9</v>
      </c>
      <c r="BC134" s="314">
        <v>0</v>
      </c>
      <c r="BD134" s="315" t="s">
        <v>20</v>
      </c>
      <c r="BE134" s="314">
        <v>1</v>
      </c>
      <c r="BF134" s="314">
        <v>0.01</v>
      </c>
      <c r="BG134" s="314">
        <v>85.5</v>
      </c>
      <c r="BH134" s="314">
        <v>80.2</v>
      </c>
      <c r="BI134" s="314">
        <v>82.8</v>
      </c>
      <c r="BJ134" s="316" t="s">
        <v>66</v>
      </c>
      <c r="BK134" s="316" t="s">
        <v>67</v>
      </c>
      <c r="BL134" s="314">
        <v>20634</v>
      </c>
      <c r="BM134" s="314">
        <v>140</v>
      </c>
      <c r="BN134" s="314">
        <v>210</v>
      </c>
      <c r="BO134" s="314">
        <v>304</v>
      </c>
      <c r="BP134" s="314">
        <v>360</v>
      </c>
      <c r="BQ134" s="314">
        <v>1</v>
      </c>
      <c r="BR134" s="314">
        <v>32.700000000000003</v>
      </c>
      <c r="BS134" s="314">
        <v>1.3</v>
      </c>
      <c r="BT134" s="314">
        <v>1.91</v>
      </c>
      <c r="BU134" s="314">
        <v>4.2</v>
      </c>
      <c r="BV134" s="314">
        <v>0</v>
      </c>
      <c r="BW134" s="433"/>
      <c r="BX134" s="299">
        <v>133</v>
      </c>
      <c r="BY134" s="299">
        <v>7</v>
      </c>
      <c r="BZ134" s="299">
        <v>9</v>
      </c>
      <c r="CA134" s="299">
        <v>85</v>
      </c>
      <c r="CB134" s="299">
        <v>149</v>
      </c>
      <c r="CC134" s="299">
        <v>170</v>
      </c>
      <c r="CD134" s="299">
        <v>245</v>
      </c>
      <c r="CE134" s="299">
        <v>374</v>
      </c>
      <c r="CF134" s="299">
        <v>437</v>
      </c>
      <c r="CG134" s="299">
        <v>42</v>
      </c>
      <c r="CH134" s="299">
        <v>18</v>
      </c>
      <c r="CI134" s="299">
        <v>3</v>
      </c>
      <c r="CJ134" s="299">
        <v>2.7</v>
      </c>
      <c r="CK134" s="299">
        <v>0.05</v>
      </c>
      <c r="CL134" s="329"/>
      <c r="CM134" s="305">
        <v>4</v>
      </c>
      <c r="CN134" s="349">
        <v>41904</v>
      </c>
      <c r="CO134" s="305"/>
      <c r="CP134" s="305"/>
      <c r="CQ134" s="313">
        <v>0.72709999999999997</v>
      </c>
      <c r="CR134" s="314">
        <v>56.1</v>
      </c>
      <c r="CS134" s="341">
        <f>(CR134*(9/5))+32</f>
        <v>132.98000000000002</v>
      </c>
      <c r="CT134" s="314">
        <v>8.4</v>
      </c>
      <c r="CU134" s="350">
        <v>1E-3</v>
      </c>
      <c r="CV134" s="314">
        <v>1</v>
      </c>
      <c r="CW134" s="314">
        <v>0.1</v>
      </c>
      <c r="CX134" s="350">
        <v>5.0000000000000001E-3</v>
      </c>
      <c r="CY134" s="314">
        <v>85</v>
      </c>
      <c r="CZ134" s="314">
        <v>79</v>
      </c>
      <c r="DA134" s="314">
        <v>81.2</v>
      </c>
      <c r="DB134" s="305" t="s">
        <v>83</v>
      </c>
      <c r="DC134" s="305" t="s">
        <v>84</v>
      </c>
      <c r="DD134" s="314">
        <v>20774</v>
      </c>
      <c r="DE134" s="314">
        <v>133</v>
      </c>
      <c r="DF134" s="314">
        <v>180</v>
      </c>
      <c r="DG134" s="314">
        <v>270</v>
      </c>
      <c r="DH134" s="314">
        <v>335</v>
      </c>
      <c r="DI134" s="314">
        <v>1</v>
      </c>
      <c r="DJ134" s="314">
        <v>27</v>
      </c>
      <c r="DK134" s="314">
        <v>0.5</v>
      </c>
      <c r="DL134" s="314">
        <v>2.1</v>
      </c>
      <c r="DM134" s="314">
        <v>16</v>
      </c>
      <c r="DN134" s="314">
        <v>0</v>
      </c>
      <c r="DO134" s="438"/>
      <c r="DP134" s="299">
        <v>133</v>
      </c>
      <c r="DQ134" s="299">
        <v>7</v>
      </c>
      <c r="DR134" s="299">
        <v>9</v>
      </c>
      <c r="DS134" s="299">
        <v>85</v>
      </c>
      <c r="DT134" s="299">
        <v>149</v>
      </c>
      <c r="DU134" s="299">
        <v>170</v>
      </c>
      <c r="DV134" s="299">
        <v>245</v>
      </c>
      <c r="DW134" s="299">
        <v>374</v>
      </c>
      <c r="DX134" s="299">
        <v>437</v>
      </c>
      <c r="DY134" s="292"/>
      <c r="DZ134" s="292"/>
      <c r="EA134" s="292"/>
      <c r="EB134" s="292"/>
      <c r="EC134" s="292"/>
    </row>
    <row r="135" spans="1:133" x14ac:dyDescent="0.25">
      <c r="A135" s="291">
        <f t="shared" si="21"/>
        <v>2014</v>
      </c>
      <c r="B135" s="292" t="str">
        <f t="shared" si="22"/>
        <v>SEPTIEMBRE</v>
      </c>
      <c r="C135" s="292">
        <v>7</v>
      </c>
      <c r="D135" s="292" t="str">
        <f t="shared" si="26"/>
        <v>SEPTIEMBRE 2014 / 5</v>
      </c>
      <c r="E135" s="345">
        <v>5</v>
      </c>
      <c r="F135" s="312">
        <v>41894</v>
      </c>
      <c r="G135" s="311">
        <v>46036</v>
      </c>
      <c r="H135" s="311" t="s">
        <v>69</v>
      </c>
      <c r="I135" s="313">
        <v>0.72709999999999997</v>
      </c>
      <c r="J135" s="314">
        <v>135</v>
      </c>
      <c r="K135" s="314">
        <v>8.8000000000000007</v>
      </c>
      <c r="L135" s="314">
        <v>0</v>
      </c>
      <c r="M135" s="315" t="s">
        <v>20</v>
      </c>
      <c r="N135" s="314">
        <v>0.5</v>
      </c>
      <c r="O135" s="314">
        <v>0</v>
      </c>
      <c r="P135" s="314">
        <v>85.4</v>
      </c>
      <c r="Q135" s="314">
        <v>79.2</v>
      </c>
      <c r="R135" s="314">
        <v>82.3</v>
      </c>
      <c r="S135" s="316" t="s">
        <v>66</v>
      </c>
      <c r="T135" s="316" t="s">
        <v>67</v>
      </c>
      <c r="U135" s="314">
        <v>20774</v>
      </c>
      <c r="V135" s="314">
        <v>127</v>
      </c>
      <c r="W135" s="314">
        <v>187</v>
      </c>
      <c r="X135" s="314">
        <v>293</v>
      </c>
      <c r="Y135" s="314">
        <v>346</v>
      </c>
      <c r="Z135" s="314">
        <v>1</v>
      </c>
      <c r="AA135" s="314">
        <v>29.5</v>
      </c>
      <c r="AB135" s="314">
        <v>0.2</v>
      </c>
      <c r="AC135" s="314">
        <v>1.57</v>
      </c>
      <c r="AD135" s="314">
        <v>10.9</v>
      </c>
      <c r="AE135" s="314">
        <v>0</v>
      </c>
      <c r="AF135" s="427"/>
      <c r="AG135" s="299">
        <v>133</v>
      </c>
      <c r="AH135" s="299">
        <v>7</v>
      </c>
      <c r="AI135" s="299">
        <v>9</v>
      </c>
      <c r="AJ135" s="299">
        <v>85</v>
      </c>
      <c r="AK135" s="299">
        <v>149</v>
      </c>
      <c r="AL135" s="299">
        <v>170</v>
      </c>
      <c r="AM135" s="299">
        <v>245</v>
      </c>
      <c r="AN135" s="299">
        <v>374</v>
      </c>
      <c r="AO135" s="299">
        <v>437</v>
      </c>
      <c r="AP135" s="299">
        <v>42</v>
      </c>
      <c r="AQ135" s="299">
        <v>18</v>
      </c>
      <c r="AR135" s="299">
        <v>3</v>
      </c>
      <c r="AS135" s="299">
        <v>2.7</v>
      </c>
      <c r="AT135" s="299">
        <v>0.05</v>
      </c>
      <c r="AU135" s="300"/>
      <c r="AV135" s="311">
        <v>5</v>
      </c>
      <c r="AW135" s="317">
        <v>41892</v>
      </c>
      <c r="AX135" s="311">
        <v>45982</v>
      </c>
      <c r="AY135" s="311" t="s">
        <v>71</v>
      </c>
      <c r="AZ135" s="313">
        <v>0.73809999999999998</v>
      </c>
      <c r="BA135" s="314">
        <v>143.19999999999999</v>
      </c>
      <c r="BB135" s="314">
        <v>8.1</v>
      </c>
      <c r="BC135" s="314">
        <v>0</v>
      </c>
      <c r="BD135" s="315" t="s">
        <v>20</v>
      </c>
      <c r="BE135" s="314">
        <v>1.2</v>
      </c>
      <c r="BF135" s="314">
        <v>0.01</v>
      </c>
      <c r="BG135" s="314">
        <v>85.7</v>
      </c>
      <c r="BH135" s="314">
        <v>76.7</v>
      </c>
      <c r="BI135" s="314">
        <v>81.2</v>
      </c>
      <c r="BJ135" s="316" t="s">
        <v>66</v>
      </c>
      <c r="BK135" s="316" t="s">
        <v>67</v>
      </c>
      <c r="BL135" s="314">
        <v>20658</v>
      </c>
      <c r="BM135" s="314">
        <v>136</v>
      </c>
      <c r="BN135" s="314">
        <v>205</v>
      </c>
      <c r="BO135" s="314">
        <v>298</v>
      </c>
      <c r="BP135" s="314">
        <v>354</v>
      </c>
      <c r="BQ135" s="314">
        <v>1</v>
      </c>
      <c r="BR135" s="314">
        <v>33.799999999999997</v>
      </c>
      <c r="BS135" s="314">
        <v>0.5</v>
      </c>
      <c r="BT135" s="314">
        <v>1.9</v>
      </c>
      <c r="BU135" s="314">
        <v>2.5</v>
      </c>
      <c r="BV135" s="314">
        <v>0</v>
      </c>
      <c r="BW135" s="433"/>
      <c r="BX135" s="299">
        <v>133</v>
      </c>
      <c r="BY135" s="299">
        <v>7</v>
      </c>
      <c r="BZ135" s="299">
        <v>9</v>
      </c>
      <c r="CA135" s="299">
        <v>85</v>
      </c>
      <c r="CB135" s="299">
        <v>149</v>
      </c>
      <c r="CC135" s="299">
        <v>170</v>
      </c>
      <c r="CD135" s="299">
        <v>245</v>
      </c>
      <c r="CE135" s="299">
        <v>374</v>
      </c>
      <c r="CF135" s="299">
        <v>437</v>
      </c>
      <c r="CG135" s="299">
        <v>42</v>
      </c>
      <c r="CH135" s="299">
        <v>18</v>
      </c>
      <c r="CI135" s="299">
        <v>3</v>
      </c>
      <c r="CJ135" s="299">
        <v>2.7</v>
      </c>
      <c r="CK135" s="299">
        <v>0.05</v>
      </c>
      <c r="CL135" s="329"/>
      <c r="CM135" s="306"/>
      <c r="CN135" s="306"/>
      <c r="CO135" s="306"/>
      <c r="CP135" s="306"/>
      <c r="CQ135" s="306"/>
      <c r="CR135" s="306"/>
      <c r="CS135" s="306"/>
      <c r="CT135" s="306"/>
      <c r="CU135" s="306"/>
      <c r="CV135" s="306"/>
      <c r="CW135" s="306"/>
      <c r="CX135" s="306"/>
      <c r="CY135" s="306"/>
      <c r="CZ135" s="306"/>
      <c r="DA135" s="306"/>
      <c r="DB135" s="306"/>
      <c r="DC135" s="306"/>
      <c r="DD135" s="306"/>
      <c r="DE135" s="306"/>
      <c r="DF135" s="306"/>
      <c r="DG135" s="306"/>
      <c r="DH135" s="306"/>
      <c r="DI135" s="306"/>
      <c r="DJ135" s="306"/>
      <c r="DK135" s="306"/>
      <c r="DL135" s="306"/>
      <c r="DM135" s="306"/>
      <c r="DN135" s="306"/>
      <c r="DO135" s="439"/>
      <c r="DP135" s="306"/>
      <c r="DQ135" s="306"/>
      <c r="DR135" s="306"/>
      <c r="DS135" s="306"/>
      <c r="DT135" s="306"/>
      <c r="DU135" s="306"/>
      <c r="DV135" s="306"/>
      <c r="DW135" s="306"/>
      <c r="DX135" s="306"/>
      <c r="DY135" s="303"/>
      <c r="DZ135" s="303"/>
      <c r="EA135" s="303"/>
      <c r="EB135" s="303"/>
      <c r="EC135" s="303"/>
    </row>
    <row r="136" spans="1:133" x14ac:dyDescent="0.25">
      <c r="A136" s="302">
        <f t="shared" si="21"/>
        <v>2014</v>
      </c>
      <c r="B136" s="303" t="str">
        <f t="shared" si="22"/>
        <v>SEPTIEMBRE</v>
      </c>
      <c r="C136" s="303">
        <v>8</v>
      </c>
      <c r="D136" s="303" t="str">
        <f t="shared" si="26"/>
        <v>SEPTIEMBRE 2014 / 6</v>
      </c>
      <c r="E136" s="345">
        <v>6</v>
      </c>
      <c r="F136" s="312">
        <v>41895</v>
      </c>
      <c r="G136" s="311">
        <v>46073</v>
      </c>
      <c r="H136" s="311" t="s">
        <v>68</v>
      </c>
      <c r="I136" s="313">
        <v>0.72750000000000004</v>
      </c>
      <c r="J136" s="314">
        <v>134</v>
      </c>
      <c r="K136" s="314">
        <v>8.8000000000000007</v>
      </c>
      <c r="L136" s="314">
        <v>0</v>
      </c>
      <c r="M136" s="315" t="s">
        <v>20</v>
      </c>
      <c r="N136" s="314">
        <v>0.5</v>
      </c>
      <c r="O136" s="314">
        <v>0</v>
      </c>
      <c r="P136" s="314">
        <v>85.4</v>
      </c>
      <c r="Q136" s="314">
        <v>79.2</v>
      </c>
      <c r="R136" s="314">
        <v>82.3</v>
      </c>
      <c r="S136" s="316" t="s">
        <v>66</v>
      </c>
      <c r="T136" s="316" t="s">
        <v>67</v>
      </c>
      <c r="U136" s="314">
        <v>20770</v>
      </c>
      <c r="V136" s="314">
        <v>125</v>
      </c>
      <c r="W136" s="314">
        <v>183</v>
      </c>
      <c r="X136" s="314">
        <v>285</v>
      </c>
      <c r="Y136" s="314">
        <v>345</v>
      </c>
      <c r="Z136" s="314">
        <v>1</v>
      </c>
      <c r="AA136" s="314">
        <v>28.3</v>
      </c>
      <c r="AB136" s="314">
        <v>0.1</v>
      </c>
      <c r="AC136" s="314">
        <v>1.58</v>
      </c>
      <c r="AD136" s="314">
        <v>10.8</v>
      </c>
      <c r="AE136" s="314">
        <v>0</v>
      </c>
      <c r="AF136" s="427"/>
      <c r="AG136" s="299">
        <v>133</v>
      </c>
      <c r="AH136" s="299">
        <v>7</v>
      </c>
      <c r="AI136" s="299">
        <v>9</v>
      </c>
      <c r="AJ136" s="299">
        <v>85</v>
      </c>
      <c r="AK136" s="299">
        <v>149</v>
      </c>
      <c r="AL136" s="299">
        <v>170</v>
      </c>
      <c r="AM136" s="299">
        <v>245</v>
      </c>
      <c r="AN136" s="299">
        <v>374</v>
      </c>
      <c r="AO136" s="299">
        <v>437</v>
      </c>
      <c r="AP136" s="299">
        <v>42</v>
      </c>
      <c r="AQ136" s="299">
        <v>18</v>
      </c>
      <c r="AR136" s="299">
        <v>3</v>
      </c>
      <c r="AS136" s="299">
        <v>2.7</v>
      </c>
      <c r="AT136" s="299">
        <v>0.05</v>
      </c>
      <c r="AU136" s="300"/>
      <c r="AV136" s="311">
        <v>6</v>
      </c>
      <c r="AW136" s="317">
        <v>41893</v>
      </c>
      <c r="AX136" s="311">
        <v>46003</v>
      </c>
      <c r="AY136" s="311" t="s">
        <v>74</v>
      </c>
      <c r="AZ136" s="313">
        <v>0.73240000000000005</v>
      </c>
      <c r="BA136" s="314">
        <v>139.5</v>
      </c>
      <c r="BB136" s="314">
        <v>8.5</v>
      </c>
      <c r="BC136" s="314">
        <v>0</v>
      </c>
      <c r="BD136" s="315" t="s">
        <v>20</v>
      </c>
      <c r="BE136" s="314">
        <v>1.4</v>
      </c>
      <c r="BF136" s="314">
        <v>0.01</v>
      </c>
      <c r="BG136" s="314">
        <v>85.3</v>
      </c>
      <c r="BH136" s="314">
        <v>76.3</v>
      </c>
      <c r="BI136" s="314">
        <v>80.8</v>
      </c>
      <c r="BJ136" s="316" t="s">
        <v>66</v>
      </c>
      <c r="BK136" s="316" t="s">
        <v>67</v>
      </c>
      <c r="BL136" s="314">
        <v>20718</v>
      </c>
      <c r="BM136" s="314">
        <v>129</v>
      </c>
      <c r="BN136" s="314">
        <v>198</v>
      </c>
      <c r="BO136" s="314">
        <v>297</v>
      </c>
      <c r="BP136" s="314">
        <v>354</v>
      </c>
      <c r="BQ136" s="314">
        <v>1</v>
      </c>
      <c r="BR136" s="314">
        <v>30.6</v>
      </c>
      <c r="BS136" s="314">
        <v>1.1000000000000001</v>
      </c>
      <c r="BT136" s="314">
        <v>1.75</v>
      </c>
      <c r="BU136" s="314">
        <v>9.6</v>
      </c>
      <c r="BV136" s="314">
        <v>0</v>
      </c>
      <c r="BW136" s="433"/>
      <c r="BX136" s="299">
        <v>133</v>
      </c>
      <c r="BY136" s="299">
        <v>7</v>
      </c>
      <c r="BZ136" s="299">
        <v>9</v>
      </c>
      <c r="CA136" s="299">
        <v>85</v>
      </c>
      <c r="CB136" s="299">
        <v>149</v>
      </c>
      <c r="CC136" s="299">
        <v>170</v>
      </c>
      <c r="CD136" s="299">
        <v>245</v>
      </c>
      <c r="CE136" s="299">
        <v>374</v>
      </c>
      <c r="CF136" s="299">
        <v>437</v>
      </c>
      <c r="CG136" s="299">
        <v>42</v>
      </c>
      <c r="CH136" s="299">
        <v>18</v>
      </c>
      <c r="CI136" s="299">
        <v>3</v>
      </c>
      <c r="CJ136" s="299">
        <v>2.7</v>
      </c>
      <c r="CK136" s="299">
        <v>0.05</v>
      </c>
      <c r="CL136" s="329"/>
      <c r="CM136" s="305"/>
      <c r="CN136" s="305"/>
      <c r="CO136" s="305"/>
      <c r="CP136" s="305"/>
      <c r="CQ136" s="305"/>
      <c r="CR136" s="305"/>
      <c r="CS136" s="305"/>
      <c r="CT136" s="305"/>
      <c r="CU136" s="305"/>
      <c r="CV136" s="305"/>
      <c r="CW136" s="305"/>
      <c r="CX136" s="305"/>
      <c r="CY136" s="305"/>
      <c r="CZ136" s="305"/>
      <c r="DA136" s="305"/>
      <c r="DB136" s="305"/>
      <c r="DC136" s="305"/>
      <c r="DD136" s="305"/>
      <c r="DE136" s="305"/>
      <c r="DF136" s="305"/>
      <c r="DG136" s="305"/>
      <c r="DH136" s="305"/>
      <c r="DI136" s="305"/>
      <c r="DJ136" s="305"/>
      <c r="DK136" s="305"/>
      <c r="DL136" s="305"/>
      <c r="DM136" s="305"/>
      <c r="DN136" s="305"/>
      <c r="DO136" s="440"/>
      <c r="DP136" s="305"/>
      <c r="DQ136" s="305"/>
      <c r="DR136" s="305"/>
      <c r="DS136" s="305"/>
      <c r="DT136" s="305"/>
      <c r="DU136" s="305"/>
      <c r="DV136" s="305"/>
      <c r="DW136" s="305"/>
      <c r="DX136" s="305"/>
      <c r="DY136" s="292"/>
      <c r="DZ136" s="292"/>
      <c r="EA136" s="292"/>
      <c r="EB136" s="292"/>
      <c r="EC136" s="292"/>
    </row>
    <row r="137" spans="1:133" x14ac:dyDescent="0.25">
      <c r="A137" s="291">
        <f t="shared" si="21"/>
        <v>2014</v>
      </c>
      <c r="B137" s="292" t="str">
        <f t="shared" si="22"/>
        <v>SEPTIEMBRE</v>
      </c>
      <c r="C137" s="292">
        <v>9</v>
      </c>
      <c r="D137" s="292" t="str">
        <f t="shared" si="26"/>
        <v>SEPTIEMBRE 2014 / 7</v>
      </c>
      <c r="E137" s="345">
        <v>7</v>
      </c>
      <c r="F137" s="312">
        <v>41898</v>
      </c>
      <c r="G137" s="311">
        <v>46096</v>
      </c>
      <c r="H137" s="311" t="s">
        <v>69</v>
      </c>
      <c r="I137" s="313">
        <v>0.72750000000000004</v>
      </c>
      <c r="J137" s="314">
        <v>135</v>
      </c>
      <c r="K137" s="314">
        <v>8.9</v>
      </c>
      <c r="L137" s="314">
        <v>0</v>
      </c>
      <c r="M137" s="315" t="s">
        <v>20</v>
      </c>
      <c r="N137" s="314">
        <v>0.5</v>
      </c>
      <c r="O137" s="314">
        <v>0</v>
      </c>
      <c r="P137" s="314">
        <v>85.2</v>
      </c>
      <c r="Q137" s="314">
        <v>79.2</v>
      </c>
      <c r="R137" s="314">
        <v>82.2</v>
      </c>
      <c r="S137" s="316" t="s">
        <v>66</v>
      </c>
      <c r="T137" s="316" t="s">
        <v>67</v>
      </c>
      <c r="U137" s="314">
        <v>20770</v>
      </c>
      <c r="V137" s="314">
        <v>128</v>
      </c>
      <c r="W137" s="314">
        <v>189</v>
      </c>
      <c r="X137" s="314">
        <v>298</v>
      </c>
      <c r="Y137" s="314">
        <v>344</v>
      </c>
      <c r="Z137" s="314">
        <v>1</v>
      </c>
      <c r="AA137" s="314">
        <v>29.3</v>
      </c>
      <c r="AB137" s="314">
        <v>0.2</v>
      </c>
      <c r="AC137" s="314">
        <v>1.55</v>
      </c>
      <c r="AD137" s="314">
        <v>11</v>
      </c>
      <c r="AE137" s="314">
        <v>0</v>
      </c>
      <c r="AF137" s="427"/>
      <c r="AG137" s="299">
        <v>133</v>
      </c>
      <c r="AH137" s="299">
        <v>7</v>
      </c>
      <c r="AI137" s="299">
        <v>9</v>
      </c>
      <c r="AJ137" s="299">
        <v>85</v>
      </c>
      <c r="AK137" s="299">
        <v>149</v>
      </c>
      <c r="AL137" s="299">
        <v>170</v>
      </c>
      <c r="AM137" s="299">
        <v>245</v>
      </c>
      <c r="AN137" s="299">
        <v>374</v>
      </c>
      <c r="AO137" s="299">
        <v>437</v>
      </c>
      <c r="AP137" s="299">
        <v>42</v>
      </c>
      <c r="AQ137" s="299">
        <v>18</v>
      </c>
      <c r="AR137" s="299">
        <v>3</v>
      </c>
      <c r="AS137" s="299">
        <v>2.7</v>
      </c>
      <c r="AT137" s="299">
        <v>0.05</v>
      </c>
      <c r="AU137" s="300"/>
      <c r="AV137" s="311">
        <v>7</v>
      </c>
      <c r="AW137" s="317">
        <v>41896</v>
      </c>
      <c r="AX137" s="311">
        <v>46076</v>
      </c>
      <c r="AY137" s="311" t="s">
        <v>73</v>
      </c>
      <c r="AZ137" s="313">
        <v>0.73350000000000004</v>
      </c>
      <c r="BA137" s="314">
        <v>140</v>
      </c>
      <c r="BB137" s="314">
        <v>8.4</v>
      </c>
      <c r="BC137" s="314">
        <v>0</v>
      </c>
      <c r="BD137" s="315" t="s">
        <v>20</v>
      </c>
      <c r="BE137" s="314">
        <v>1.2</v>
      </c>
      <c r="BF137" s="314">
        <v>0.01</v>
      </c>
      <c r="BG137" s="314">
        <v>85.4</v>
      </c>
      <c r="BH137" s="314">
        <v>76.8</v>
      </c>
      <c r="BI137" s="314">
        <v>81.099999999999994</v>
      </c>
      <c r="BJ137" s="316" t="s">
        <v>66</v>
      </c>
      <c r="BK137" s="316" t="s">
        <v>67</v>
      </c>
      <c r="BL137" s="314">
        <v>20706</v>
      </c>
      <c r="BM137" s="314">
        <v>131</v>
      </c>
      <c r="BN137" s="314">
        <v>198</v>
      </c>
      <c r="BO137" s="314">
        <v>298</v>
      </c>
      <c r="BP137" s="314">
        <v>356</v>
      </c>
      <c r="BQ137" s="314">
        <v>1</v>
      </c>
      <c r="BR137" s="314">
        <v>32.700000000000003</v>
      </c>
      <c r="BS137" s="314">
        <v>0.6</v>
      </c>
      <c r="BT137" s="314">
        <v>1.74</v>
      </c>
      <c r="BU137" s="314">
        <v>9.4</v>
      </c>
      <c r="BV137" s="314">
        <v>0</v>
      </c>
      <c r="BW137" s="433"/>
      <c r="BX137" s="299">
        <v>133</v>
      </c>
      <c r="BY137" s="299">
        <v>7</v>
      </c>
      <c r="BZ137" s="299">
        <v>9</v>
      </c>
      <c r="CA137" s="299">
        <v>85</v>
      </c>
      <c r="CB137" s="299">
        <v>149</v>
      </c>
      <c r="CC137" s="299">
        <v>170</v>
      </c>
      <c r="CD137" s="299">
        <v>245</v>
      </c>
      <c r="CE137" s="299">
        <v>374</v>
      </c>
      <c r="CF137" s="299">
        <v>437</v>
      </c>
      <c r="CG137" s="299">
        <v>42</v>
      </c>
      <c r="CH137" s="299">
        <v>18</v>
      </c>
      <c r="CI137" s="299">
        <v>3</v>
      </c>
      <c r="CJ137" s="299">
        <v>2.7</v>
      </c>
      <c r="CK137" s="299">
        <v>0.05</v>
      </c>
      <c r="CL137" s="329"/>
      <c r="CM137" s="306"/>
      <c r="CN137" s="306"/>
      <c r="CO137" s="306"/>
      <c r="CP137" s="306"/>
      <c r="CQ137" s="306"/>
      <c r="CR137" s="306"/>
      <c r="CS137" s="306"/>
      <c r="CT137" s="306"/>
      <c r="CU137" s="306"/>
      <c r="CV137" s="306"/>
      <c r="CW137" s="306"/>
      <c r="CX137" s="306"/>
      <c r="CY137" s="306"/>
      <c r="CZ137" s="306"/>
      <c r="DA137" s="306"/>
      <c r="DB137" s="306"/>
      <c r="DC137" s="306"/>
      <c r="DD137" s="306"/>
      <c r="DE137" s="306"/>
      <c r="DF137" s="306"/>
      <c r="DG137" s="306"/>
      <c r="DH137" s="306"/>
      <c r="DI137" s="306"/>
      <c r="DJ137" s="306"/>
      <c r="DK137" s="306"/>
      <c r="DL137" s="306"/>
      <c r="DM137" s="306"/>
      <c r="DN137" s="306"/>
      <c r="DO137" s="439"/>
      <c r="DP137" s="306"/>
      <c r="DQ137" s="306"/>
      <c r="DR137" s="306"/>
      <c r="DS137" s="306"/>
      <c r="DT137" s="306"/>
      <c r="DU137" s="306"/>
      <c r="DV137" s="306"/>
      <c r="DW137" s="306"/>
      <c r="DX137" s="306"/>
      <c r="DY137" s="303"/>
      <c r="DZ137" s="303"/>
      <c r="EA137" s="303"/>
      <c r="EB137" s="303"/>
      <c r="EC137" s="303"/>
    </row>
    <row r="138" spans="1:133" x14ac:dyDescent="0.25">
      <c r="A138" s="302">
        <f t="shared" si="21"/>
        <v>2014</v>
      </c>
      <c r="B138" s="303" t="str">
        <f t="shared" si="22"/>
        <v>SEPTIEMBRE</v>
      </c>
      <c r="C138" s="303">
        <v>10</v>
      </c>
      <c r="D138" s="303" t="str">
        <f t="shared" si="26"/>
        <v>SEPTIEMBRE 2014 / 8</v>
      </c>
      <c r="E138" s="345">
        <v>8</v>
      </c>
      <c r="F138" s="312">
        <v>41900</v>
      </c>
      <c r="G138" s="311">
        <v>46145</v>
      </c>
      <c r="H138" s="311" t="s">
        <v>68</v>
      </c>
      <c r="I138" s="313">
        <v>0.72789999999999999</v>
      </c>
      <c r="J138" s="314">
        <v>133</v>
      </c>
      <c r="K138" s="314">
        <v>9</v>
      </c>
      <c r="L138" s="314">
        <v>0</v>
      </c>
      <c r="M138" s="315" t="s">
        <v>20</v>
      </c>
      <c r="N138" s="314">
        <v>0.5</v>
      </c>
      <c r="O138" s="314">
        <v>0</v>
      </c>
      <c r="P138" s="314">
        <v>85.4</v>
      </c>
      <c r="Q138" s="314">
        <v>79.2</v>
      </c>
      <c r="R138" s="314">
        <v>82.3</v>
      </c>
      <c r="S138" s="316" t="s">
        <v>66</v>
      </c>
      <c r="T138" s="316" t="s">
        <v>67</v>
      </c>
      <c r="U138" s="314">
        <v>20766</v>
      </c>
      <c r="V138" s="314">
        <v>123</v>
      </c>
      <c r="W138" s="314">
        <v>183</v>
      </c>
      <c r="X138" s="314">
        <v>280</v>
      </c>
      <c r="Y138" s="314">
        <v>343</v>
      </c>
      <c r="Z138" s="314">
        <v>1</v>
      </c>
      <c r="AA138" s="314">
        <v>29</v>
      </c>
      <c r="AB138" s="314">
        <v>0.1</v>
      </c>
      <c r="AC138" s="314">
        <v>1.42</v>
      </c>
      <c r="AD138" s="314">
        <v>11.2</v>
      </c>
      <c r="AE138" s="314">
        <v>0</v>
      </c>
      <c r="AF138" s="427"/>
      <c r="AG138" s="299">
        <v>133</v>
      </c>
      <c r="AH138" s="299">
        <v>7</v>
      </c>
      <c r="AI138" s="299">
        <v>9</v>
      </c>
      <c r="AJ138" s="299">
        <v>85</v>
      </c>
      <c r="AK138" s="299">
        <v>149</v>
      </c>
      <c r="AL138" s="299">
        <v>170</v>
      </c>
      <c r="AM138" s="299">
        <v>245</v>
      </c>
      <c r="AN138" s="299">
        <v>374</v>
      </c>
      <c r="AO138" s="299">
        <v>437</v>
      </c>
      <c r="AP138" s="299">
        <v>42</v>
      </c>
      <c r="AQ138" s="299">
        <v>18</v>
      </c>
      <c r="AR138" s="299">
        <v>3</v>
      </c>
      <c r="AS138" s="299">
        <v>2.7</v>
      </c>
      <c r="AT138" s="299">
        <v>0.05</v>
      </c>
      <c r="AU138" s="300"/>
      <c r="AV138" s="311">
        <v>8</v>
      </c>
      <c r="AW138" s="317">
        <v>41899</v>
      </c>
      <c r="AX138" s="311">
        <v>46114</v>
      </c>
      <c r="AY138" s="311" t="s">
        <v>68</v>
      </c>
      <c r="AZ138" s="313">
        <v>0.73199999999999998</v>
      </c>
      <c r="BA138" s="314">
        <v>138.5</v>
      </c>
      <c r="BB138" s="314">
        <v>8.6</v>
      </c>
      <c r="BC138" s="314">
        <v>0</v>
      </c>
      <c r="BD138" s="315" t="s">
        <v>20</v>
      </c>
      <c r="BE138" s="314">
        <v>1.2</v>
      </c>
      <c r="BF138" s="314">
        <v>0.01</v>
      </c>
      <c r="BG138" s="314">
        <v>85.4</v>
      </c>
      <c r="BH138" s="314">
        <v>79.400000000000006</v>
      </c>
      <c r="BI138" s="314">
        <v>82.4</v>
      </c>
      <c r="BJ138" s="316" t="s">
        <v>66</v>
      </c>
      <c r="BK138" s="316" t="s">
        <v>67</v>
      </c>
      <c r="BL138" s="314">
        <v>20722</v>
      </c>
      <c r="BM138" s="314">
        <v>129</v>
      </c>
      <c r="BN138" s="314">
        <v>196</v>
      </c>
      <c r="BO138" s="314">
        <v>298</v>
      </c>
      <c r="BP138" s="314">
        <v>352</v>
      </c>
      <c r="BQ138" s="314">
        <v>1</v>
      </c>
      <c r="BR138" s="314">
        <v>30.7</v>
      </c>
      <c r="BS138" s="314">
        <v>0.9</v>
      </c>
      <c r="BT138" s="314">
        <v>1.75</v>
      </c>
      <c r="BU138" s="314">
        <v>11</v>
      </c>
      <c r="BV138" s="314">
        <v>0</v>
      </c>
      <c r="BW138" s="433"/>
      <c r="BX138" s="299">
        <v>133</v>
      </c>
      <c r="BY138" s="299">
        <v>7</v>
      </c>
      <c r="BZ138" s="299">
        <v>9</v>
      </c>
      <c r="CA138" s="299">
        <v>85</v>
      </c>
      <c r="CB138" s="299">
        <v>149</v>
      </c>
      <c r="CC138" s="299">
        <v>170</v>
      </c>
      <c r="CD138" s="299">
        <v>245</v>
      </c>
      <c r="CE138" s="299">
        <v>374</v>
      </c>
      <c r="CF138" s="299">
        <v>437</v>
      </c>
      <c r="CG138" s="299">
        <v>42</v>
      </c>
      <c r="CH138" s="299">
        <v>18</v>
      </c>
      <c r="CI138" s="299">
        <v>3</v>
      </c>
      <c r="CJ138" s="299">
        <v>2.7</v>
      </c>
      <c r="CK138" s="299">
        <v>0.05</v>
      </c>
      <c r="CL138" s="329"/>
      <c r="CM138" s="305"/>
      <c r="CN138" s="305"/>
      <c r="CO138" s="305"/>
      <c r="CP138" s="305"/>
      <c r="CQ138" s="305"/>
      <c r="CR138" s="305"/>
      <c r="CS138" s="305"/>
      <c r="CT138" s="305"/>
      <c r="CU138" s="305"/>
      <c r="CV138" s="305"/>
      <c r="CW138" s="305"/>
      <c r="CX138" s="305"/>
      <c r="CY138" s="305"/>
      <c r="CZ138" s="305"/>
      <c r="DA138" s="305"/>
      <c r="DB138" s="305"/>
      <c r="DC138" s="305"/>
      <c r="DD138" s="305"/>
      <c r="DE138" s="305"/>
      <c r="DF138" s="305"/>
      <c r="DG138" s="305"/>
      <c r="DH138" s="305"/>
      <c r="DI138" s="305"/>
      <c r="DJ138" s="305"/>
      <c r="DK138" s="305"/>
      <c r="DL138" s="305"/>
      <c r="DM138" s="305"/>
      <c r="DN138" s="305"/>
      <c r="DO138" s="440"/>
      <c r="DP138" s="305"/>
      <c r="DQ138" s="305"/>
      <c r="DR138" s="305"/>
      <c r="DS138" s="305"/>
      <c r="DT138" s="305"/>
      <c r="DU138" s="305"/>
      <c r="DV138" s="305"/>
      <c r="DW138" s="305"/>
      <c r="DX138" s="305"/>
      <c r="DY138" s="292"/>
      <c r="DZ138" s="292"/>
      <c r="EA138" s="292"/>
      <c r="EB138" s="292"/>
      <c r="EC138" s="292"/>
    </row>
    <row r="139" spans="1:133" x14ac:dyDescent="0.25">
      <c r="A139" s="291">
        <f t="shared" si="21"/>
        <v>2014</v>
      </c>
      <c r="B139" s="292" t="str">
        <f t="shared" si="22"/>
        <v>SEPTIEMBRE</v>
      </c>
      <c r="C139" s="292">
        <v>11</v>
      </c>
      <c r="D139" s="292" t="str">
        <f t="shared" si="26"/>
        <v>SEPTIEMBRE 2014 / 9</v>
      </c>
      <c r="E139" s="345">
        <v>9</v>
      </c>
      <c r="F139" s="312">
        <v>41901</v>
      </c>
      <c r="G139" s="311">
        <v>46193</v>
      </c>
      <c r="H139" s="311" t="s">
        <v>69</v>
      </c>
      <c r="I139" s="313">
        <v>0.72789999999999999</v>
      </c>
      <c r="J139" s="314">
        <v>135</v>
      </c>
      <c r="K139" s="314">
        <v>8.8000000000000007</v>
      </c>
      <c r="L139" s="314">
        <v>0</v>
      </c>
      <c r="M139" s="315" t="s">
        <v>20</v>
      </c>
      <c r="N139" s="314">
        <v>0.5</v>
      </c>
      <c r="O139" s="314">
        <v>0</v>
      </c>
      <c r="P139" s="314">
        <v>85.4</v>
      </c>
      <c r="Q139" s="314">
        <v>79.2</v>
      </c>
      <c r="R139" s="314">
        <v>82.3</v>
      </c>
      <c r="S139" s="316" t="s">
        <v>66</v>
      </c>
      <c r="T139" s="316" t="s">
        <v>67</v>
      </c>
      <c r="U139" s="314">
        <v>20766</v>
      </c>
      <c r="V139" s="314">
        <v>125</v>
      </c>
      <c r="W139" s="314">
        <v>187</v>
      </c>
      <c r="X139" s="314">
        <v>287</v>
      </c>
      <c r="Y139" s="314">
        <v>343</v>
      </c>
      <c r="Z139" s="314">
        <v>1</v>
      </c>
      <c r="AA139" s="314">
        <v>28.2</v>
      </c>
      <c r="AB139" s="314">
        <v>0.1</v>
      </c>
      <c r="AC139" s="314">
        <v>1.42</v>
      </c>
      <c r="AD139" s="314">
        <v>10.5</v>
      </c>
      <c r="AE139" s="314">
        <v>0</v>
      </c>
      <c r="AF139" s="427"/>
      <c r="AG139" s="299">
        <v>133</v>
      </c>
      <c r="AH139" s="299">
        <v>7</v>
      </c>
      <c r="AI139" s="299">
        <v>9</v>
      </c>
      <c r="AJ139" s="299">
        <v>85</v>
      </c>
      <c r="AK139" s="299">
        <v>149</v>
      </c>
      <c r="AL139" s="299">
        <v>170</v>
      </c>
      <c r="AM139" s="299">
        <v>245</v>
      </c>
      <c r="AN139" s="299">
        <v>374</v>
      </c>
      <c r="AO139" s="299">
        <v>437</v>
      </c>
      <c r="AP139" s="299">
        <v>42</v>
      </c>
      <c r="AQ139" s="299">
        <v>18</v>
      </c>
      <c r="AR139" s="299">
        <v>3</v>
      </c>
      <c r="AS139" s="299">
        <v>2.7</v>
      </c>
      <c r="AT139" s="299">
        <v>0.05</v>
      </c>
      <c r="AU139" s="300"/>
      <c r="AV139" s="311">
        <v>9</v>
      </c>
      <c r="AW139" s="317">
        <v>41900</v>
      </c>
      <c r="AX139" s="311">
        <v>46149</v>
      </c>
      <c r="AY139" s="311" t="s">
        <v>71</v>
      </c>
      <c r="AZ139" s="313">
        <v>0.73240000000000005</v>
      </c>
      <c r="BA139" s="314">
        <v>138.80000000000001</v>
      </c>
      <c r="BB139" s="314">
        <v>8.6999999999999993</v>
      </c>
      <c r="BC139" s="314">
        <v>0</v>
      </c>
      <c r="BD139" s="315" t="s">
        <v>20</v>
      </c>
      <c r="BE139" s="314">
        <v>1.2</v>
      </c>
      <c r="BF139" s="314">
        <v>0.01</v>
      </c>
      <c r="BG139" s="314">
        <v>85.4</v>
      </c>
      <c r="BH139" s="314">
        <v>79.8</v>
      </c>
      <c r="BI139" s="314">
        <v>82.6</v>
      </c>
      <c r="BJ139" s="316" t="s">
        <v>66</v>
      </c>
      <c r="BK139" s="316" t="s">
        <v>67</v>
      </c>
      <c r="BL139" s="314">
        <v>20718</v>
      </c>
      <c r="BM139" s="314">
        <v>131</v>
      </c>
      <c r="BN139" s="314">
        <v>198</v>
      </c>
      <c r="BO139" s="314">
        <v>302</v>
      </c>
      <c r="BP139" s="314">
        <v>361</v>
      </c>
      <c r="BQ139" s="314">
        <v>1</v>
      </c>
      <c r="BR139" s="314">
        <v>30.4</v>
      </c>
      <c r="BS139" s="314">
        <v>1.2</v>
      </c>
      <c r="BT139" s="314">
        <v>1.76</v>
      </c>
      <c r="BU139" s="314">
        <v>8.6</v>
      </c>
      <c r="BV139" s="314">
        <v>0</v>
      </c>
      <c r="BW139" s="433"/>
      <c r="BX139" s="299">
        <v>133</v>
      </c>
      <c r="BY139" s="299">
        <v>7</v>
      </c>
      <c r="BZ139" s="299">
        <v>9</v>
      </c>
      <c r="CA139" s="299">
        <v>85</v>
      </c>
      <c r="CB139" s="299">
        <v>149</v>
      </c>
      <c r="CC139" s="299">
        <v>170</v>
      </c>
      <c r="CD139" s="299">
        <v>245</v>
      </c>
      <c r="CE139" s="299">
        <v>374</v>
      </c>
      <c r="CF139" s="299">
        <v>437</v>
      </c>
      <c r="CG139" s="299">
        <v>42</v>
      </c>
      <c r="CH139" s="299">
        <v>18</v>
      </c>
      <c r="CI139" s="299">
        <v>3</v>
      </c>
      <c r="CJ139" s="299">
        <v>2.7</v>
      </c>
      <c r="CK139" s="299">
        <v>0.05</v>
      </c>
      <c r="CL139" s="329"/>
      <c r="CM139" s="306"/>
      <c r="CN139" s="306"/>
      <c r="CO139" s="306"/>
      <c r="CP139" s="306"/>
      <c r="CQ139" s="306"/>
      <c r="CR139" s="306"/>
      <c r="CS139" s="306"/>
      <c r="CT139" s="306"/>
      <c r="CU139" s="306"/>
      <c r="CV139" s="306"/>
      <c r="CW139" s="306"/>
      <c r="CX139" s="306"/>
      <c r="CY139" s="306"/>
      <c r="CZ139" s="306"/>
      <c r="DA139" s="306"/>
      <c r="DB139" s="306"/>
      <c r="DC139" s="306"/>
      <c r="DD139" s="306"/>
      <c r="DE139" s="306"/>
      <c r="DF139" s="306"/>
      <c r="DG139" s="306"/>
      <c r="DH139" s="306"/>
      <c r="DI139" s="306"/>
      <c r="DJ139" s="306"/>
      <c r="DK139" s="306"/>
      <c r="DL139" s="306"/>
      <c r="DM139" s="306"/>
      <c r="DN139" s="306"/>
      <c r="DO139" s="439"/>
      <c r="DP139" s="306"/>
      <c r="DQ139" s="306"/>
      <c r="DR139" s="306"/>
      <c r="DS139" s="306"/>
      <c r="DT139" s="306"/>
      <c r="DU139" s="306"/>
      <c r="DV139" s="306"/>
      <c r="DW139" s="306"/>
      <c r="DX139" s="306"/>
      <c r="DY139" s="303"/>
      <c r="DZ139" s="303"/>
      <c r="EA139" s="303"/>
      <c r="EB139" s="303"/>
      <c r="EC139" s="303"/>
    </row>
    <row r="140" spans="1:133" x14ac:dyDescent="0.25">
      <c r="A140" s="302">
        <f t="shared" si="21"/>
        <v>2014</v>
      </c>
      <c r="B140" s="303" t="str">
        <f t="shared" si="22"/>
        <v>SEPTIEMBRE</v>
      </c>
      <c r="C140" s="303">
        <v>12</v>
      </c>
      <c r="D140" s="303" t="str">
        <f t="shared" si="26"/>
        <v>SEPTIEMBRE 2014 / 10</v>
      </c>
      <c r="E140" s="345">
        <v>10</v>
      </c>
      <c r="F140" s="312">
        <v>41903</v>
      </c>
      <c r="G140" s="311" t="s">
        <v>176</v>
      </c>
      <c r="H140" s="311" t="s">
        <v>68</v>
      </c>
      <c r="I140" s="313">
        <v>0.72789999999999999</v>
      </c>
      <c r="J140" s="314">
        <v>134</v>
      </c>
      <c r="K140" s="314">
        <v>9</v>
      </c>
      <c r="L140" s="314">
        <v>0</v>
      </c>
      <c r="M140" s="315" t="s">
        <v>20</v>
      </c>
      <c r="N140" s="314">
        <v>0.5</v>
      </c>
      <c r="O140" s="314">
        <v>0</v>
      </c>
      <c r="P140" s="314">
        <v>85.2</v>
      </c>
      <c r="Q140" s="314">
        <v>79.2</v>
      </c>
      <c r="R140" s="314">
        <v>82.2</v>
      </c>
      <c r="S140" s="316" t="s">
        <v>66</v>
      </c>
      <c r="T140" s="316" t="s">
        <v>67</v>
      </c>
      <c r="U140" s="314">
        <v>20766</v>
      </c>
      <c r="V140" s="314">
        <v>127</v>
      </c>
      <c r="W140" s="314">
        <v>186</v>
      </c>
      <c r="X140" s="314">
        <v>286</v>
      </c>
      <c r="Y140" s="314">
        <v>348</v>
      </c>
      <c r="Z140" s="314">
        <v>1</v>
      </c>
      <c r="AA140" s="314">
        <v>28.6</v>
      </c>
      <c r="AB140" s="314">
        <v>0.1</v>
      </c>
      <c r="AC140" s="314">
        <v>1.48</v>
      </c>
      <c r="AD140" s="314">
        <v>9.8000000000000007</v>
      </c>
      <c r="AE140" s="314">
        <v>0</v>
      </c>
      <c r="AF140" s="427"/>
      <c r="AG140" s="299">
        <v>133</v>
      </c>
      <c r="AH140" s="299">
        <v>7</v>
      </c>
      <c r="AI140" s="299">
        <v>9</v>
      </c>
      <c r="AJ140" s="299">
        <v>85</v>
      </c>
      <c r="AK140" s="299">
        <v>149</v>
      </c>
      <c r="AL140" s="299">
        <v>170</v>
      </c>
      <c r="AM140" s="299">
        <v>245</v>
      </c>
      <c r="AN140" s="299">
        <v>374</v>
      </c>
      <c r="AO140" s="299">
        <v>437</v>
      </c>
      <c r="AP140" s="299">
        <v>42</v>
      </c>
      <c r="AQ140" s="299">
        <v>18</v>
      </c>
      <c r="AR140" s="299">
        <v>3</v>
      </c>
      <c r="AS140" s="299">
        <v>2.7</v>
      </c>
      <c r="AT140" s="299">
        <v>0.05</v>
      </c>
      <c r="AU140" s="300"/>
      <c r="AV140" s="311">
        <v>10</v>
      </c>
      <c r="AW140" s="317">
        <v>41904</v>
      </c>
      <c r="AX140" s="311">
        <v>46173</v>
      </c>
      <c r="AY140" s="311" t="s">
        <v>72</v>
      </c>
      <c r="AZ140" s="313">
        <v>0.73319999999999996</v>
      </c>
      <c r="BA140" s="314">
        <v>138.4</v>
      </c>
      <c r="BB140" s="314">
        <v>8.8000000000000007</v>
      </c>
      <c r="BC140" s="314">
        <v>0</v>
      </c>
      <c r="BD140" s="315" t="s">
        <v>20</v>
      </c>
      <c r="BE140" s="314">
        <v>0.9</v>
      </c>
      <c r="BF140" s="314">
        <v>0.01</v>
      </c>
      <c r="BG140" s="314">
        <v>85.7</v>
      </c>
      <c r="BH140" s="314">
        <v>79.400000000000006</v>
      </c>
      <c r="BI140" s="314">
        <v>82.6</v>
      </c>
      <c r="BJ140" s="316" t="s">
        <v>66</v>
      </c>
      <c r="BK140" s="316" t="s">
        <v>67</v>
      </c>
      <c r="BL140" s="314">
        <v>20710</v>
      </c>
      <c r="BM140" s="314">
        <v>130</v>
      </c>
      <c r="BN140" s="314">
        <v>199</v>
      </c>
      <c r="BO140" s="314">
        <v>298</v>
      </c>
      <c r="BP140" s="314">
        <v>355</v>
      </c>
      <c r="BQ140" s="314">
        <v>1</v>
      </c>
      <c r="BR140" s="314">
        <v>31.3</v>
      </c>
      <c r="BS140" s="314">
        <v>0.5</v>
      </c>
      <c r="BT140" s="314">
        <v>1.86</v>
      </c>
      <c r="BU140" s="314">
        <v>10.5</v>
      </c>
      <c r="BV140" s="314">
        <v>0</v>
      </c>
      <c r="BW140" s="433"/>
      <c r="BX140" s="299">
        <v>133</v>
      </c>
      <c r="BY140" s="299">
        <v>7</v>
      </c>
      <c r="BZ140" s="299">
        <v>9</v>
      </c>
      <c r="CA140" s="299">
        <v>85</v>
      </c>
      <c r="CB140" s="299">
        <v>149</v>
      </c>
      <c r="CC140" s="299">
        <v>170</v>
      </c>
      <c r="CD140" s="299">
        <v>245</v>
      </c>
      <c r="CE140" s="299">
        <v>374</v>
      </c>
      <c r="CF140" s="299">
        <v>437</v>
      </c>
      <c r="CG140" s="299">
        <v>42</v>
      </c>
      <c r="CH140" s="299">
        <v>18</v>
      </c>
      <c r="CI140" s="299">
        <v>3</v>
      </c>
      <c r="CJ140" s="299">
        <v>2.7</v>
      </c>
      <c r="CK140" s="299">
        <v>0.05</v>
      </c>
      <c r="CL140" s="329"/>
      <c r="CM140" s="305"/>
      <c r="CN140" s="305"/>
      <c r="CO140" s="305"/>
      <c r="CP140" s="305"/>
      <c r="CQ140" s="305"/>
      <c r="CR140" s="305"/>
      <c r="CS140" s="305"/>
      <c r="CT140" s="305"/>
      <c r="CU140" s="305"/>
      <c r="CV140" s="305"/>
      <c r="CW140" s="305"/>
      <c r="CX140" s="305"/>
      <c r="CY140" s="305"/>
      <c r="CZ140" s="305"/>
      <c r="DA140" s="305"/>
      <c r="DB140" s="305"/>
      <c r="DC140" s="305"/>
      <c r="DD140" s="305"/>
      <c r="DE140" s="305"/>
      <c r="DF140" s="305"/>
      <c r="DG140" s="305"/>
      <c r="DH140" s="305"/>
      <c r="DI140" s="305"/>
      <c r="DJ140" s="305"/>
      <c r="DK140" s="305"/>
      <c r="DL140" s="305"/>
      <c r="DM140" s="305"/>
      <c r="DN140" s="305"/>
      <c r="DO140" s="440"/>
      <c r="DP140" s="305"/>
      <c r="DQ140" s="305"/>
      <c r="DR140" s="305"/>
      <c r="DS140" s="305"/>
      <c r="DT140" s="305"/>
      <c r="DU140" s="305"/>
      <c r="DV140" s="305"/>
      <c r="DW140" s="305"/>
      <c r="DX140" s="305"/>
      <c r="DY140" s="292"/>
      <c r="DZ140" s="292"/>
      <c r="EA140" s="292"/>
      <c r="EB140" s="292"/>
      <c r="EC140" s="292"/>
    </row>
    <row r="141" spans="1:133" x14ac:dyDescent="0.25">
      <c r="A141" s="291">
        <f t="shared" si="21"/>
        <v>2014</v>
      </c>
      <c r="B141" s="292" t="str">
        <f t="shared" si="22"/>
        <v>SEPTIEMBRE</v>
      </c>
      <c r="C141" s="292">
        <v>13</v>
      </c>
      <c r="D141" s="292" t="str">
        <f t="shared" si="26"/>
        <v>SEPTIEMBRE 2014 / 11</v>
      </c>
      <c r="E141" s="345">
        <v>11</v>
      </c>
      <c r="F141" s="312">
        <v>41905</v>
      </c>
      <c r="G141" s="311">
        <v>46250</v>
      </c>
      <c r="H141" s="311" t="s">
        <v>69</v>
      </c>
      <c r="I141" s="313">
        <v>0.72829999999999995</v>
      </c>
      <c r="J141" s="314">
        <v>135</v>
      </c>
      <c r="K141" s="314">
        <v>8.6999999999999993</v>
      </c>
      <c r="L141" s="314">
        <v>0</v>
      </c>
      <c r="M141" s="315" t="s">
        <v>20</v>
      </c>
      <c r="N141" s="314">
        <v>0.5</v>
      </c>
      <c r="O141" s="314">
        <v>0</v>
      </c>
      <c r="P141" s="314">
        <v>85.3</v>
      </c>
      <c r="Q141" s="314">
        <v>79.099999999999994</v>
      </c>
      <c r="R141" s="314">
        <v>82.2</v>
      </c>
      <c r="S141" s="316" t="s">
        <v>66</v>
      </c>
      <c r="T141" s="316" t="s">
        <v>67</v>
      </c>
      <c r="U141" s="314">
        <v>20762</v>
      </c>
      <c r="V141" s="314">
        <v>127</v>
      </c>
      <c r="W141" s="314">
        <v>187</v>
      </c>
      <c r="X141" s="314">
        <v>287</v>
      </c>
      <c r="Y141" s="314">
        <v>347</v>
      </c>
      <c r="Z141" s="314">
        <v>1</v>
      </c>
      <c r="AA141" s="314">
        <v>28.3</v>
      </c>
      <c r="AB141" s="314">
        <v>0.1</v>
      </c>
      <c r="AC141" s="314">
        <v>1.44</v>
      </c>
      <c r="AD141" s="314">
        <v>10.1</v>
      </c>
      <c r="AE141" s="314">
        <v>0</v>
      </c>
      <c r="AF141" s="427"/>
      <c r="AG141" s="299">
        <v>133</v>
      </c>
      <c r="AH141" s="299">
        <v>7</v>
      </c>
      <c r="AI141" s="299">
        <v>9</v>
      </c>
      <c r="AJ141" s="299">
        <v>85</v>
      </c>
      <c r="AK141" s="299">
        <v>149</v>
      </c>
      <c r="AL141" s="299">
        <v>170</v>
      </c>
      <c r="AM141" s="299">
        <v>245</v>
      </c>
      <c r="AN141" s="299">
        <v>374</v>
      </c>
      <c r="AO141" s="299">
        <v>437</v>
      </c>
      <c r="AP141" s="299">
        <v>42</v>
      </c>
      <c r="AQ141" s="299">
        <v>18</v>
      </c>
      <c r="AR141" s="299">
        <v>3</v>
      </c>
      <c r="AS141" s="299">
        <v>2.7</v>
      </c>
      <c r="AT141" s="299">
        <v>0.05</v>
      </c>
      <c r="AU141" s="300"/>
      <c r="AV141" s="311">
        <v>11</v>
      </c>
      <c r="AW141" s="317">
        <v>41904</v>
      </c>
      <c r="AX141" s="311">
        <v>46209</v>
      </c>
      <c r="AY141" s="311" t="s">
        <v>149</v>
      </c>
      <c r="AZ141" s="313">
        <v>0.73240000000000005</v>
      </c>
      <c r="BA141" s="314">
        <v>138.4</v>
      </c>
      <c r="BB141" s="314">
        <v>8.8000000000000007</v>
      </c>
      <c r="BC141" s="314">
        <v>0</v>
      </c>
      <c r="BD141" s="315" t="s">
        <v>20</v>
      </c>
      <c r="BE141" s="314">
        <v>1.1000000000000001</v>
      </c>
      <c r="BF141" s="314">
        <v>0.01</v>
      </c>
      <c r="BG141" s="314">
        <v>85.7</v>
      </c>
      <c r="BH141" s="314">
        <v>79.7</v>
      </c>
      <c r="BI141" s="314">
        <v>82.7</v>
      </c>
      <c r="BJ141" s="316" t="s">
        <v>66</v>
      </c>
      <c r="BK141" s="316" t="s">
        <v>67</v>
      </c>
      <c r="BL141" s="314">
        <v>20718</v>
      </c>
      <c r="BM141" s="314">
        <v>131</v>
      </c>
      <c r="BN141" s="314">
        <v>198</v>
      </c>
      <c r="BO141" s="314">
        <v>300</v>
      </c>
      <c r="BP141" s="314">
        <v>354</v>
      </c>
      <c r="BQ141" s="314">
        <v>1</v>
      </c>
      <c r="BR141" s="314">
        <v>30.8</v>
      </c>
      <c r="BS141" s="314">
        <v>1.2</v>
      </c>
      <c r="BT141" s="314">
        <v>1.84</v>
      </c>
      <c r="BU141" s="314">
        <v>9.6999999999999993</v>
      </c>
      <c r="BV141" s="314">
        <v>0</v>
      </c>
      <c r="BW141" s="433"/>
      <c r="BX141" s="299">
        <v>133</v>
      </c>
      <c r="BY141" s="299">
        <v>7</v>
      </c>
      <c r="BZ141" s="299">
        <v>9</v>
      </c>
      <c r="CA141" s="299">
        <v>85</v>
      </c>
      <c r="CB141" s="299">
        <v>149</v>
      </c>
      <c r="CC141" s="299">
        <v>170</v>
      </c>
      <c r="CD141" s="299">
        <v>245</v>
      </c>
      <c r="CE141" s="299">
        <v>374</v>
      </c>
      <c r="CF141" s="299">
        <v>437</v>
      </c>
      <c r="CG141" s="299">
        <v>42</v>
      </c>
      <c r="CH141" s="299">
        <v>18</v>
      </c>
      <c r="CI141" s="299">
        <v>3</v>
      </c>
      <c r="CJ141" s="299">
        <v>2.7</v>
      </c>
      <c r="CK141" s="299">
        <v>0.05</v>
      </c>
      <c r="CL141" s="329"/>
      <c r="CM141" s="306"/>
      <c r="CN141" s="306"/>
      <c r="CO141" s="306"/>
      <c r="CP141" s="306"/>
      <c r="CQ141" s="306"/>
      <c r="CR141" s="306"/>
      <c r="CS141" s="306"/>
      <c r="CT141" s="306"/>
      <c r="CU141" s="306"/>
      <c r="CV141" s="306"/>
      <c r="CW141" s="306"/>
      <c r="CX141" s="306"/>
      <c r="CY141" s="306"/>
      <c r="CZ141" s="306"/>
      <c r="DA141" s="306"/>
      <c r="DB141" s="306"/>
      <c r="DC141" s="306"/>
      <c r="DD141" s="306"/>
      <c r="DE141" s="306"/>
      <c r="DF141" s="306"/>
      <c r="DG141" s="306"/>
      <c r="DH141" s="306"/>
      <c r="DI141" s="306"/>
      <c r="DJ141" s="306"/>
      <c r="DK141" s="306"/>
      <c r="DL141" s="306"/>
      <c r="DM141" s="306"/>
      <c r="DN141" s="306"/>
      <c r="DO141" s="439"/>
      <c r="DP141" s="306"/>
      <c r="DQ141" s="306"/>
      <c r="DR141" s="306"/>
      <c r="DS141" s="306"/>
      <c r="DT141" s="306"/>
      <c r="DU141" s="306"/>
      <c r="DV141" s="306"/>
      <c r="DW141" s="306"/>
      <c r="DX141" s="306"/>
      <c r="DY141" s="303"/>
      <c r="DZ141" s="303"/>
      <c r="EA141" s="303"/>
      <c r="EB141" s="303"/>
      <c r="EC141" s="303"/>
    </row>
    <row r="142" spans="1:133" x14ac:dyDescent="0.25">
      <c r="A142" s="302">
        <f t="shared" si="21"/>
        <v>2014</v>
      </c>
      <c r="B142" s="303" t="str">
        <f t="shared" si="22"/>
        <v>SEPTIEMBRE</v>
      </c>
      <c r="C142" s="303">
        <v>14</v>
      </c>
      <c r="D142" s="303" t="str">
        <f t="shared" si="26"/>
        <v>SEPTIEMBRE 2014 / 12</v>
      </c>
      <c r="E142" s="345">
        <v>12</v>
      </c>
      <c r="F142" s="312">
        <v>41907</v>
      </c>
      <c r="G142" s="311">
        <v>46299</v>
      </c>
      <c r="H142" s="311" t="s">
        <v>68</v>
      </c>
      <c r="I142" s="313">
        <v>0.72860000000000003</v>
      </c>
      <c r="J142" s="314">
        <v>137</v>
      </c>
      <c r="K142" s="314">
        <v>8.5</v>
      </c>
      <c r="L142" s="314">
        <v>0</v>
      </c>
      <c r="M142" s="315" t="s">
        <v>20</v>
      </c>
      <c r="N142" s="314">
        <v>0.5</v>
      </c>
      <c r="O142" s="314">
        <v>0</v>
      </c>
      <c r="P142" s="314">
        <v>85.2</v>
      </c>
      <c r="Q142" s="314">
        <v>79.099999999999994</v>
      </c>
      <c r="R142" s="314">
        <v>82.2</v>
      </c>
      <c r="S142" s="316" t="s">
        <v>66</v>
      </c>
      <c r="T142" s="316" t="s">
        <v>67</v>
      </c>
      <c r="U142" s="314">
        <v>20758</v>
      </c>
      <c r="V142" s="314">
        <v>128</v>
      </c>
      <c r="W142" s="314">
        <v>186</v>
      </c>
      <c r="X142" s="314">
        <v>284</v>
      </c>
      <c r="Y142" s="314">
        <v>348</v>
      </c>
      <c r="Z142" s="314">
        <v>1</v>
      </c>
      <c r="AA142" s="314">
        <v>29</v>
      </c>
      <c r="AB142" s="314">
        <v>0.1</v>
      </c>
      <c r="AC142" s="314">
        <v>1.48</v>
      </c>
      <c r="AD142" s="314">
        <v>10.5</v>
      </c>
      <c r="AE142" s="314">
        <v>0</v>
      </c>
      <c r="AF142" s="427"/>
      <c r="AG142" s="299">
        <v>133</v>
      </c>
      <c r="AH142" s="299">
        <v>7</v>
      </c>
      <c r="AI142" s="299">
        <v>9</v>
      </c>
      <c r="AJ142" s="299">
        <v>85</v>
      </c>
      <c r="AK142" s="299">
        <v>149</v>
      </c>
      <c r="AL142" s="299">
        <v>170</v>
      </c>
      <c r="AM142" s="299">
        <v>245</v>
      </c>
      <c r="AN142" s="299">
        <v>374</v>
      </c>
      <c r="AO142" s="299">
        <v>437</v>
      </c>
      <c r="AP142" s="299">
        <v>42</v>
      </c>
      <c r="AQ142" s="299">
        <v>18</v>
      </c>
      <c r="AR142" s="299">
        <v>3</v>
      </c>
      <c r="AS142" s="299">
        <v>2.7</v>
      </c>
      <c r="AT142" s="299">
        <v>0.05</v>
      </c>
      <c r="AU142" s="300"/>
      <c r="AV142" s="311">
        <v>12</v>
      </c>
      <c r="AW142" s="317">
        <v>41907</v>
      </c>
      <c r="AX142" s="311">
        <v>46261</v>
      </c>
      <c r="AY142" s="311" t="s">
        <v>74</v>
      </c>
      <c r="AZ142" s="313">
        <v>0.73199999999999998</v>
      </c>
      <c r="BA142" s="314">
        <v>135.9</v>
      </c>
      <c r="BB142" s="314">
        <v>8.9</v>
      </c>
      <c r="BC142" s="314">
        <v>0</v>
      </c>
      <c r="BD142" s="315" t="s">
        <v>20</v>
      </c>
      <c r="BE142" s="314">
        <v>1.4</v>
      </c>
      <c r="BF142" s="314">
        <v>0.01</v>
      </c>
      <c r="BG142" s="314">
        <v>85.5</v>
      </c>
      <c r="BH142" s="314">
        <v>79.599999999999994</v>
      </c>
      <c r="BI142" s="314">
        <v>82.6</v>
      </c>
      <c r="BJ142" s="316" t="s">
        <v>66</v>
      </c>
      <c r="BK142" s="316" t="s">
        <v>67</v>
      </c>
      <c r="BL142" s="314">
        <v>20722</v>
      </c>
      <c r="BM142" s="314">
        <v>131</v>
      </c>
      <c r="BN142" s="314">
        <v>198</v>
      </c>
      <c r="BO142" s="314">
        <v>298</v>
      </c>
      <c r="BP142" s="314">
        <v>354</v>
      </c>
      <c r="BQ142" s="314">
        <v>1</v>
      </c>
      <c r="BR142" s="314">
        <v>30.6</v>
      </c>
      <c r="BS142" s="314">
        <v>1.2</v>
      </c>
      <c r="BT142" s="314">
        <v>1.68</v>
      </c>
      <c r="BU142" s="314">
        <v>8.4</v>
      </c>
      <c r="BV142" s="314">
        <v>0</v>
      </c>
      <c r="BW142" s="433"/>
      <c r="BX142" s="299">
        <v>133</v>
      </c>
      <c r="BY142" s="299">
        <v>7</v>
      </c>
      <c r="BZ142" s="299">
        <v>9</v>
      </c>
      <c r="CA142" s="299">
        <v>85</v>
      </c>
      <c r="CB142" s="299">
        <v>149</v>
      </c>
      <c r="CC142" s="299">
        <v>170</v>
      </c>
      <c r="CD142" s="299">
        <v>245</v>
      </c>
      <c r="CE142" s="299">
        <v>374</v>
      </c>
      <c r="CF142" s="299">
        <v>437</v>
      </c>
      <c r="CG142" s="299">
        <v>42</v>
      </c>
      <c r="CH142" s="299">
        <v>18</v>
      </c>
      <c r="CI142" s="299">
        <v>3</v>
      </c>
      <c r="CJ142" s="299">
        <v>2.7</v>
      </c>
      <c r="CK142" s="299">
        <v>0.05</v>
      </c>
      <c r="CL142" s="329"/>
      <c r="CM142" s="305"/>
      <c r="CN142" s="305"/>
      <c r="CO142" s="305"/>
      <c r="CP142" s="305"/>
      <c r="CQ142" s="305"/>
      <c r="CR142" s="305"/>
      <c r="CS142" s="305"/>
      <c r="CT142" s="305"/>
      <c r="CU142" s="305"/>
      <c r="CV142" s="305"/>
      <c r="CW142" s="305"/>
      <c r="CX142" s="305"/>
      <c r="CY142" s="305"/>
      <c r="CZ142" s="305"/>
      <c r="DA142" s="305"/>
      <c r="DB142" s="305"/>
      <c r="DC142" s="305"/>
      <c r="DD142" s="305"/>
      <c r="DE142" s="305"/>
      <c r="DF142" s="305"/>
      <c r="DG142" s="305"/>
      <c r="DH142" s="305"/>
      <c r="DI142" s="305"/>
      <c r="DJ142" s="305"/>
      <c r="DK142" s="305"/>
      <c r="DL142" s="305"/>
      <c r="DM142" s="305"/>
      <c r="DN142" s="305"/>
      <c r="DO142" s="440"/>
      <c r="DP142" s="305"/>
      <c r="DQ142" s="305"/>
      <c r="DR142" s="305"/>
      <c r="DS142" s="305"/>
      <c r="DT142" s="305"/>
      <c r="DU142" s="305"/>
      <c r="DV142" s="305"/>
      <c r="DW142" s="305"/>
      <c r="DX142" s="305"/>
      <c r="DY142" s="292"/>
      <c r="DZ142" s="292"/>
      <c r="EA142" s="292"/>
      <c r="EB142" s="292"/>
      <c r="EC142" s="292"/>
    </row>
    <row r="143" spans="1:133" x14ac:dyDescent="0.25">
      <c r="A143" s="291">
        <f t="shared" si="21"/>
        <v>2014</v>
      </c>
      <c r="B143" s="292" t="str">
        <f t="shared" si="22"/>
        <v>SEPTIEMBRE</v>
      </c>
      <c r="C143" s="292">
        <v>15</v>
      </c>
      <c r="D143" s="292" t="str">
        <f t="shared" si="26"/>
        <v>SEPTIEMBRE 2014 / 13</v>
      </c>
      <c r="E143" s="345">
        <v>13</v>
      </c>
      <c r="F143" s="312">
        <v>41910</v>
      </c>
      <c r="G143" s="311">
        <v>46348</v>
      </c>
      <c r="H143" s="311" t="s">
        <v>69</v>
      </c>
      <c r="I143" s="313">
        <v>0.72860000000000003</v>
      </c>
      <c r="J143" s="314">
        <v>135</v>
      </c>
      <c r="K143" s="314">
        <v>8.6</v>
      </c>
      <c r="L143" s="314">
        <v>0</v>
      </c>
      <c r="M143" s="315" t="s">
        <v>20</v>
      </c>
      <c r="N143" s="314">
        <v>0.5</v>
      </c>
      <c r="O143" s="314">
        <v>0</v>
      </c>
      <c r="P143" s="314">
        <v>85.4</v>
      </c>
      <c r="Q143" s="314">
        <v>79.2</v>
      </c>
      <c r="R143" s="314">
        <v>82.3</v>
      </c>
      <c r="S143" s="316" t="s">
        <v>66</v>
      </c>
      <c r="T143" s="316" t="s">
        <v>67</v>
      </c>
      <c r="U143" s="314">
        <v>20758</v>
      </c>
      <c r="V143" s="314">
        <v>126</v>
      </c>
      <c r="W143" s="314">
        <v>183</v>
      </c>
      <c r="X143" s="314">
        <v>279</v>
      </c>
      <c r="Y143" s="314">
        <v>341</v>
      </c>
      <c r="Z143" s="314">
        <v>1</v>
      </c>
      <c r="AA143" s="314">
        <v>28.3</v>
      </c>
      <c r="AB143" s="314">
        <v>0.1</v>
      </c>
      <c r="AC143" s="314">
        <v>1.48</v>
      </c>
      <c r="AD143" s="314">
        <v>10.1</v>
      </c>
      <c r="AE143" s="314">
        <v>0</v>
      </c>
      <c r="AF143" s="427"/>
      <c r="AG143" s="299">
        <v>133</v>
      </c>
      <c r="AH143" s="299">
        <v>7</v>
      </c>
      <c r="AI143" s="299">
        <v>9</v>
      </c>
      <c r="AJ143" s="299">
        <v>85</v>
      </c>
      <c r="AK143" s="299">
        <v>149</v>
      </c>
      <c r="AL143" s="299">
        <v>170</v>
      </c>
      <c r="AM143" s="299">
        <v>245</v>
      </c>
      <c r="AN143" s="299">
        <v>374</v>
      </c>
      <c r="AO143" s="299">
        <v>437</v>
      </c>
      <c r="AP143" s="299">
        <v>42</v>
      </c>
      <c r="AQ143" s="299">
        <v>18</v>
      </c>
      <c r="AR143" s="299">
        <v>3</v>
      </c>
      <c r="AS143" s="299">
        <v>2.7</v>
      </c>
      <c r="AT143" s="299">
        <v>0.05</v>
      </c>
      <c r="AU143" s="300"/>
      <c r="AV143" s="311">
        <v>13</v>
      </c>
      <c r="AW143" s="317">
        <v>41911</v>
      </c>
      <c r="AX143" s="311">
        <v>46350</v>
      </c>
      <c r="AY143" s="311" t="s">
        <v>149</v>
      </c>
      <c r="AZ143" s="313">
        <v>0.73350000000000004</v>
      </c>
      <c r="BA143" s="314">
        <v>138.9</v>
      </c>
      <c r="BB143" s="314">
        <v>8.6999999999999993</v>
      </c>
      <c r="BC143" s="314">
        <v>0</v>
      </c>
      <c r="BD143" s="315" t="s">
        <v>20</v>
      </c>
      <c r="BE143" s="314">
        <v>1.4</v>
      </c>
      <c r="BF143" s="314">
        <v>0.01</v>
      </c>
      <c r="BG143" s="314">
        <v>85.2</v>
      </c>
      <c r="BH143" s="314">
        <v>79.2</v>
      </c>
      <c r="BI143" s="314">
        <v>82.2</v>
      </c>
      <c r="BJ143" s="316" t="s">
        <v>66</v>
      </c>
      <c r="BK143" s="316" t="s">
        <v>67</v>
      </c>
      <c r="BL143" s="314">
        <v>20706</v>
      </c>
      <c r="BM143" s="314">
        <v>131</v>
      </c>
      <c r="BN143" s="314">
        <v>199</v>
      </c>
      <c r="BO143" s="314">
        <v>300</v>
      </c>
      <c r="BP143" s="314">
        <v>356</v>
      </c>
      <c r="BQ143" s="314">
        <v>1</v>
      </c>
      <c r="BR143" s="314">
        <v>31.6</v>
      </c>
      <c r="BS143" s="314">
        <v>0.7</v>
      </c>
      <c r="BT143" s="314">
        <v>1.78</v>
      </c>
      <c r="BU143" s="314">
        <v>14.2</v>
      </c>
      <c r="BV143" s="314">
        <v>0</v>
      </c>
      <c r="BW143" s="433"/>
      <c r="BX143" s="299">
        <v>133</v>
      </c>
      <c r="BY143" s="299">
        <v>7</v>
      </c>
      <c r="BZ143" s="299">
        <v>9</v>
      </c>
      <c r="CA143" s="299">
        <v>85</v>
      </c>
      <c r="CB143" s="299">
        <v>149</v>
      </c>
      <c r="CC143" s="299">
        <v>170</v>
      </c>
      <c r="CD143" s="299">
        <v>245</v>
      </c>
      <c r="CE143" s="299">
        <v>374</v>
      </c>
      <c r="CF143" s="299">
        <v>437</v>
      </c>
      <c r="CG143" s="299">
        <v>42</v>
      </c>
      <c r="CH143" s="299">
        <v>18</v>
      </c>
      <c r="CI143" s="299">
        <v>3</v>
      </c>
      <c r="CJ143" s="299">
        <v>2.7</v>
      </c>
      <c r="CK143" s="299">
        <v>0.05</v>
      </c>
      <c r="CL143" s="329"/>
      <c r="CM143" s="306"/>
      <c r="CN143" s="306"/>
      <c r="CO143" s="306"/>
      <c r="CP143" s="306"/>
      <c r="CQ143" s="306"/>
      <c r="CR143" s="306"/>
      <c r="CS143" s="306"/>
      <c r="CT143" s="306"/>
      <c r="CU143" s="306"/>
      <c r="CV143" s="306"/>
      <c r="CW143" s="306"/>
      <c r="CX143" s="306"/>
      <c r="CY143" s="306"/>
      <c r="CZ143" s="306"/>
      <c r="DA143" s="306"/>
      <c r="DB143" s="306"/>
      <c r="DC143" s="306"/>
      <c r="DD143" s="306"/>
      <c r="DE143" s="306"/>
      <c r="DF143" s="306"/>
      <c r="DG143" s="306"/>
      <c r="DH143" s="306"/>
      <c r="DI143" s="306"/>
      <c r="DJ143" s="306"/>
      <c r="DK143" s="306"/>
      <c r="DL143" s="306"/>
      <c r="DM143" s="306"/>
      <c r="DN143" s="306"/>
      <c r="DO143" s="439"/>
      <c r="DP143" s="306"/>
      <c r="DQ143" s="306"/>
      <c r="DR143" s="306"/>
      <c r="DS143" s="306"/>
      <c r="DT143" s="306"/>
      <c r="DU143" s="306"/>
      <c r="DV143" s="306"/>
      <c r="DW143" s="306"/>
      <c r="DX143" s="306"/>
      <c r="DY143" s="303"/>
      <c r="DZ143" s="303"/>
      <c r="EA143" s="303"/>
      <c r="EB143" s="303"/>
      <c r="EC143" s="303"/>
    </row>
    <row r="144" spans="1:133" x14ac:dyDescent="0.25">
      <c r="A144" s="302">
        <f t="shared" si="21"/>
        <v>2014</v>
      </c>
      <c r="B144" s="303" t="str">
        <f t="shared" si="22"/>
        <v>SEPTIEMBRE</v>
      </c>
      <c r="C144" s="303">
        <v>16</v>
      </c>
      <c r="D144" s="303" t="str">
        <f t="shared" si="26"/>
        <v>SEPTIEMBRE 2014 / 14</v>
      </c>
      <c r="E144" s="345">
        <v>14</v>
      </c>
      <c r="F144" s="312">
        <v>41911</v>
      </c>
      <c r="G144" s="311">
        <v>46379</v>
      </c>
      <c r="H144" s="311" t="s">
        <v>68</v>
      </c>
      <c r="I144" s="313">
        <v>0.72860000000000003</v>
      </c>
      <c r="J144" s="314">
        <v>137</v>
      </c>
      <c r="K144" s="314">
        <v>8.6</v>
      </c>
      <c r="L144" s="314">
        <v>0</v>
      </c>
      <c r="M144" s="315" t="s">
        <v>20</v>
      </c>
      <c r="N144" s="314">
        <v>0.5</v>
      </c>
      <c r="O144" s="314">
        <v>0</v>
      </c>
      <c r="P144" s="314">
        <v>85.5</v>
      </c>
      <c r="Q144" s="314">
        <v>79.099999999999994</v>
      </c>
      <c r="R144" s="314">
        <v>82.3</v>
      </c>
      <c r="S144" s="316" t="s">
        <v>66</v>
      </c>
      <c r="T144" s="316" t="s">
        <v>67</v>
      </c>
      <c r="U144" s="314">
        <v>20758</v>
      </c>
      <c r="V144" s="314">
        <v>129</v>
      </c>
      <c r="W144" s="314">
        <v>188</v>
      </c>
      <c r="X144" s="314">
        <v>288</v>
      </c>
      <c r="Y144" s="314">
        <v>350</v>
      </c>
      <c r="Z144" s="314">
        <v>1</v>
      </c>
      <c r="AA144" s="314">
        <v>29.1</v>
      </c>
      <c r="AB144" s="314">
        <v>0.1</v>
      </c>
      <c r="AC144" s="314">
        <v>1.51</v>
      </c>
      <c r="AD144" s="314">
        <v>11.1</v>
      </c>
      <c r="AE144" s="314">
        <v>0</v>
      </c>
      <c r="AF144" s="427"/>
      <c r="AG144" s="299">
        <v>133</v>
      </c>
      <c r="AH144" s="299">
        <v>7</v>
      </c>
      <c r="AI144" s="299">
        <v>9</v>
      </c>
      <c r="AJ144" s="299">
        <v>85</v>
      </c>
      <c r="AK144" s="299">
        <v>149</v>
      </c>
      <c r="AL144" s="299">
        <v>170</v>
      </c>
      <c r="AM144" s="299">
        <v>245</v>
      </c>
      <c r="AN144" s="299">
        <v>374</v>
      </c>
      <c r="AO144" s="299">
        <v>437</v>
      </c>
      <c r="AP144" s="299">
        <v>42</v>
      </c>
      <c r="AQ144" s="299">
        <v>18</v>
      </c>
      <c r="AR144" s="299">
        <v>3</v>
      </c>
      <c r="AS144" s="299">
        <v>2.7</v>
      </c>
      <c r="AT144" s="299">
        <v>0.05</v>
      </c>
      <c r="AU144" s="300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434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29"/>
      <c r="CM144" s="305"/>
      <c r="CN144" s="305"/>
      <c r="CO144" s="305"/>
      <c r="CP144" s="305"/>
      <c r="CQ144" s="305"/>
      <c r="CR144" s="305"/>
      <c r="CS144" s="305"/>
      <c r="CT144" s="305"/>
      <c r="CU144" s="305"/>
      <c r="CV144" s="305"/>
      <c r="CW144" s="305"/>
      <c r="CX144" s="305"/>
      <c r="CY144" s="305"/>
      <c r="CZ144" s="305"/>
      <c r="DA144" s="305"/>
      <c r="DB144" s="305"/>
      <c r="DC144" s="305"/>
      <c r="DD144" s="305"/>
      <c r="DE144" s="305"/>
      <c r="DF144" s="305"/>
      <c r="DG144" s="305"/>
      <c r="DH144" s="305"/>
      <c r="DI144" s="305"/>
      <c r="DJ144" s="305"/>
      <c r="DK144" s="305"/>
      <c r="DL144" s="305"/>
      <c r="DM144" s="305"/>
      <c r="DN144" s="305"/>
      <c r="DO144" s="440"/>
      <c r="DP144" s="305"/>
      <c r="DQ144" s="305"/>
      <c r="DR144" s="305"/>
      <c r="DS144" s="305"/>
      <c r="DT144" s="305"/>
      <c r="DU144" s="305"/>
      <c r="DV144" s="305"/>
      <c r="DW144" s="305"/>
      <c r="DX144" s="305"/>
      <c r="DY144" s="292"/>
      <c r="DZ144" s="292"/>
      <c r="EA144" s="292"/>
      <c r="EB144" s="292"/>
      <c r="EC144" s="292"/>
    </row>
    <row r="145" spans="1:133" x14ac:dyDescent="0.25">
      <c r="A145" s="291">
        <f t="shared" si="21"/>
        <v>2014</v>
      </c>
      <c r="B145" s="292" t="str">
        <f t="shared" si="22"/>
        <v>SEPTIEMBRE</v>
      </c>
      <c r="C145" s="292">
        <v>17</v>
      </c>
      <c r="D145" s="292" t="str">
        <f t="shared" si="26"/>
        <v>SEPTIEMBRE 2014 / 15</v>
      </c>
      <c r="E145" s="291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428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307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435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343"/>
      <c r="CM145" s="303"/>
      <c r="CN145" s="303"/>
      <c r="CO145" s="303"/>
      <c r="CP145" s="303"/>
      <c r="CQ145" s="303"/>
      <c r="CR145" s="303"/>
      <c r="CS145" s="303"/>
      <c r="CT145" s="303"/>
      <c r="CU145" s="303"/>
      <c r="CV145" s="303"/>
      <c r="CW145" s="303"/>
      <c r="CX145" s="303"/>
      <c r="CY145" s="303"/>
      <c r="CZ145" s="303"/>
      <c r="DA145" s="303"/>
      <c r="DB145" s="303"/>
      <c r="DC145" s="303"/>
      <c r="DD145" s="303"/>
      <c r="DE145" s="303"/>
      <c r="DF145" s="303"/>
      <c r="DG145" s="303"/>
      <c r="DH145" s="303"/>
      <c r="DI145" s="303"/>
      <c r="DJ145" s="303"/>
      <c r="DK145" s="303"/>
      <c r="DL145" s="303"/>
      <c r="DM145" s="303"/>
      <c r="DN145" s="303"/>
      <c r="DO145" s="442"/>
      <c r="DP145" s="303"/>
      <c r="DQ145" s="303"/>
      <c r="DR145" s="303"/>
      <c r="DS145" s="303"/>
      <c r="DT145" s="303"/>
      <c r="DU145" s="303"/>
      <c r="DV145" s="303"/>
      <c r="DW145" s="303"/>
      <c r="DX145" s="303"/>
      <c r="DY145" s="303"/>
      <c r="DZ145" s="303"/>
      <c r="EA145" s="303"/>
      <c r="EB145" s="303"/>
      <c r="EC145" s="303"/>
    </row>
    <row r="146" spans="1:133" x14ac:dyDescent="0.25">
      <c r="A146" s="302">
        <f t="shared" si="21"/>
        <v>2014</v>
      </c>
      <c r="B146" s="303" t="str">
        <f t="shared" si="22"/>
        <v>SEPTIEMBRE</v>
      </c>
      <c r="C146" s="303">
        <v>18</v>
      </c>
      <c r="D146" s="303" t="str">
        <f t="shared" si="26"/>
        <v>SEPTIEMBRE 2014 / 16</v>
      </c>
      <c r="E146" s="291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428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307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435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343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441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</row>
    <row r="147" spans="1:133" x14ac:dyDescent="0.25">
      <c r="A147" s="291">
        <f t="shared" si="21"/>
        <v>2014</v>
      </c>
      <c r="B147" s="292" t="str">
        <f t="shared" si="22"/>
        <v>SEPTIEMBRE</v>
      </c>
      <c r="C147" s="292">
        <v>19</v>
      </c>
      <c r="D147" s="292" t="str">
        <f t="shared" si="26"/>
        <v>SEPTIEMBRE 2014 / 17</v>
      </c>
      <c r="E147" s="291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428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307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435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343"/>
      <c r="CM147" s="303"/>
      <c r="CN147" s="303"/>
      <c r="CO147" s="303"/>
      <c r="CP147" s="303"/>
      <c r="CQ147" s="303"/>
      <c r="CR147" s="303"/>
      <c r="CS147" s="303"/>
      <c r="CT147" s="303"/>
      <c r="CU147" s="303"/>
      <c r="CV147" s="303"/>
      <c r="CW147" s="303"/>
      <c r="CX147" s="303"/>
      <c r="CY147" s="303"/>
      <c r="CZ147" s="303"/>
      <c r="DA147" s="303"/>
      <c r="DB147" s="303"/>
      <c r="DC147" s="303"/>
      <c r="DD147" s="303"/>
      <c r="DE147" s="303"/>
      <c r="DF147" s="303"/>
      <c r="DG147" s="303"/>
      <c r="DH147" s="303"/>
      <c r="DI147" s="303"/>
      <c r="DJ147" s="303"/>
      <c r="DK147" s="303"/>
      <c r="DL147" s="303"/>
      <c r="DM147" s="303"/>
      <c r="DN147" s="303"/>
      <c r="DO147" s="442"/>
      <c r="DP147" s="303"/>
      <c r="DQ147" s="303"/>
      <c r="DR147" s="303"/>
      <c r="DS147" s="303"/>
      <c r="DT147" s="303"/>
      <c r="DU147" s="303"/>
      <c r="DV147" s="303"/>
      <c r="DW147" s="303"/>
      <c r="DX147" s="303"/>
      <c r="DY147" s="303"/>
      <c r="DZ147" s="303"/>
      <c r="EA147" s="303"/>
      <c r="EB147" s="303"/>
      <c r="EC147" s="303"/>
    </row>
    <row r="148" spans="1:133" x14ac:dyDescent="0.25">
      <c r="A148" s="302">
        <f t="shared" si="21"/>
        <v>2014</v>
      </c>
      <c r="B148" s="303" t="str">
        <f t="shared" si="22"/>
        <v>SEPTIEMBRE</v>
      </c>
      <c r="C148" s="303">
        <v>20</v>
      </c>
      <c r="D148" s="303" t="str">
        <f t="shared" si="26"/>
        <v>SEPTIEMBRE 2014 / 18</v>
      </c>
      <c r="E148" s="291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428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307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435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343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441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</row>
    <row r="149" spans="1:133" x14ac:dyDescent="0.25">
      <c r="A149" s="291">
        <f t="shared" si="21"/>
        <v>2014</v>
      </c>
      <c r="B149" s="292" t="str">
        <f t="shared" si="22"/>
        <v>SEPTIEMBRE</v>
      </c>
      <c r="C149" s="292">
        <v>21</v>
      </c>
      <c r="D149" s="292" t="str">
        <f t="shared" si="26"/>
        <v>SEPTIEMBRE 2014 / 19</v>
      </c>
      <c r="E149" s="291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428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307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435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343"/>
      <c r="CM149" s="303"/>
      <c r="CN149" s="303"/>
      <c r="CO149" s="303"/>
      <c r="CP149" s="303"/>
      <c r="CQ149" s="303"/>
      <c r="CR149" s="303"/>
      <c r="CS149" s="303"/>
      <c r="CT149" s="303"/>
      <c r="CU149" s="303"/>
      <c r="CV149" s="303"/>
      <c r="CW149" s="303"/>
      <c r="CX149" s="303"/>
      <c r="CY149" s="303"/>
      <c r="CZ149" s="303"/>
      <c r="DA149" s="303"/>
      <c r="DB149" s="303"/>
      <c r="DC149" s="303"/>
      <c r="DD149" s="303"/>
      <c r="DE149" s="303"/>
      <c r="DF149" s="303"/>
      <c r="DG149" s="303"/>
      <c r="DH149" s="303"/>
      <c r="DI149" s="303"/>
      <c r="DJ149" s="303"/>
      <c r="DK149" s="303"/>
      <c r="DL149" s="303"/>
      <c r="DM149" s="303"/>
      <c r="DN149" s="303"/>
      <c r="DO149" s="442"/>
      <c r="DP149" s="303"/>
      <c r="DQ149" s="303"/>
      <c r="DR149" s="303"/>
      <c r="DS149" s="303"/>
      <c r="DT149" s="303"/>
      <c r="DU149" s="303"/>
      <c r="DV149" s="303"/>
      <c r="DW149" s="303"/>
      <c r="DX149" s="303"/>
      <c r="DY149" s="303"/>
      <c r="DZ149" s="303"/>
      <c r="EA149" s="303"/>
      <c r="EB149" s="303"/>
      <c r="EC149" s="303"/>
    </row>
    <row r="150" spans="1:133" x14ac:dyDescent="0.25">
      <c r="A150" s="302">
        <f t="shared" si="21"/>
        <v>2014</v>
      </c>
      <c r="B150" s="303" t="str">
        <f t="shared" si="22"/>
        <v>SEPTIEMBRE</v>
      </c>
      <c r="C150" s="303">
        <v>22</v>
      </c>
      <c r="D150" s="303" t="str">
        <f t="shared" si="26"/>
        <v>SEPTIEMBRE 2014 / 20</v>
      </c>
      <c r="E150" s="291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428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307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435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343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441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</row>
    <row r="151" spans="1:133" x14ac:dyDescent="0.25">
      <c r="A151" s="291">
        <f t="shared" si="21"/>
        <v>2014</v>
      </c>
      <c r="B151" s="292" t="str">
        <f t="shared" si="22"/>
        <v>SEPTIEMBRE</v>
      </c>
      <c r="C151" s="292">
        <v>23</v>
      </c>
      <c r="D151" s="292" t="str">
        <f t="shared" si="26"/>
        <v>SEPTIEMBRE 2014 / 21</v>
      </c>
      <c r="E151" s="291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428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307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435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343"/>
      <c r="CM151" s="303"/>
      <c r="CN151" s="303"/>
      <c r="CO151" s="303"/>
      <c r="CP151" s="303"/>
      <c r="CQ151" s="303"/>
      <c r="CR151" s="303"/>
      <c r="CS151" s="303"/>
      <c r="CT151" s="303"/>
      <c r="CU151" s="303"/>
      <c r="CV151" s="303"/>
      <c r="CW151" s="303"/>
      <c r="CX151" s="303"/>
      <c r="CY151" s="303"/>
      <c r="CZ151" s="303"/>
      <c r="DA151" s="303"/>
      <c r="DB151" s="303"/>
      <c r="DC151" s="303"/>
      <c r="DD151" s="303"/>
      <c r="DE151" s="303"/>
      <c r="DF151" s="303"/>
      <c r="DG151" s="303"/>
      <c r="DH151" s="303"/>
      <c r="DI151" s="303"/>
      <c r="DJ151" s="303"/>
      <c r="DK151" s="303"/>
      <c r="DL151" s="303"/>
      <c r="DM151" s="303"/>
      <c r="DN151" s="303"/>
      <c r="DO151" s="442"/>
      <c r="DP151" s="303"/>
      <c r="DQ151" s="303"/>
      <c r="DR151" s="303"/>
      <c r="DS151" s="303"/>
      <c r="DT151" s="303"/>
      <c r="DU151" s="303"/>
      <c r="DV151" s="303"/>
      <c r="DW151" s="303"/>
      <c r="DX151" s="303"/>
      <c r="DY151" s="303"/>
      <c r="DZ151" s="303"/>
      <c r="EA151" s="303"/>
      <c r="EB151" s="303"/>
      <c r="EC151" s="303"/>
    </row>
    <row r="152" spans="1:133" x14ac:dyDescent="0.25">
      <c r="A152" s="302">
        <f t="shared" si="21"/>
        <v>2014</v>
      </c>
      <c r="B152" s="303" t="str">
        <f t="shared" si="22"/>
        <v>SEPTIEMBRE</v>
      </c>
      <c r="C152" s="303">
        <v>24</v>
      </c>
      <c r="D152" s="303" t="str">
        <f t="shared" si="26"/>
        <v>SEPTIEMBRE 2014 / 22</v>
      </c>
      <c r="E152" s="291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428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307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435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343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441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</row>
    <row r="153" spans="1:133" x14ac:dyDescent="0.25">
      <c r="A153" s="291">
        <f t="shared" si="21"/>
        <v>2014</v>
      </c>
      <c r="B153" s="292" t="str">
        <f t="shared" si="22"/>
        <v>SEPTIEMBRE</v>
      </c>
      <c r="C153" s="292">
        <v>25</v>
      </c>
      <c r="D153" s="292" t="str">
        <f t="shared" si="26"/>
        <v>SEPTIEMBRE 2014 / 23</v>
      </c>
      <c r="E153" s="291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428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307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435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343"/>
      <c r="CM153" s="303"/>
      <c r="CN153" s="303"/>
      <c r="CO153" s="303"/>
      <c r="CP153" s="303"/>
      <c r="CQ153" s="303"/>
      <c r="CR153" s="303"/>
      <c r="CS153" s="303"/>
      <c r="CT153" s="303"/>
      <c r="CU153" s="303"/>
      <c r="CV153" s="303"/>
      <c r="CW153" s="303"/>
      <c r="CX153" s="303"/>
      <c r="CY153" s="303"/>
      <c r="CZ153" s="303"/>
      <c r="DA153" s="303"/>
      <c r="DB153" s="303"/>
      <c r="DC153" s="303"/>
      <c r="DD153" s="303"/>
      <c r="DE153" s="303"/>
      <c r="DF153" s="303"/>
      <c r="DG153" s="303"/>
      <c r="DH153" s="303"/>
      <c r="DI153" s="303"/>
      <c r="DJ153" s="303"/>
      <c r="DK153" s="303"/>
      <c r="DL153" s="303"/>
      <c r="DM153" s="303"/>
      <c r="DN153" s="303"/>
      <c r="DO153" s="442"/>
      <c r="DP153" s="303"/>
      <c r="DQ153" s="303"/>
      <c r="DR153" s="303"/>
      <c r="DS153" s="303"/>
      <c r="DT153" s="303"/>
      <c r="DU153" s="303"/>
      <c r="DV153" s="303"/>
      <c r="DW153" s="303"/>
      <c r="DX153" s="303"/>
      <c r="DY153" s="303"/>
      <c r="DZ153" s="303"/>
      <c r="EA153" s="303"/>
      <c r="EB153" s="303"/>
      <c r="EC153" s="303"/>
    </row>
    <row r="154" spans="1:133" x14ac:dyDescent="0.25">
      <c r="A154" s="302">
        <f t="shared" si="21"/>
        <v>2014</v>
      </c>
      <c r="B154" s="303" t="str">
        <f t="shared" si="22"/>
        <v>SEPTIEMBRE</v>
      </c>
      <c r="C154" s="303">
        <v>26</v>
      </c>
      <c r="D154" s="303" t="str">
        <f t="shared" si="26"/>
        <v>SEPTIEMBRE 2014 / 24</v>
      </c>
      <c r="E154" s="291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428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307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435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343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441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</row>
    <row r="155" spans="1:133" x14ac:dyDescent="0.25">
      <c r="A155" s="291">
        <f t="shared" si="21"/>
        <v>2014</v>
      </c>
      <c r="B155" s="292" t="str">
        <f t="shared" si="22"/>
        <v>SEPTIEMBRE</v>
      </c>
      <c r="C155" s="292">
        <v>27</v>
      </c>
      <c r="D155" s="292" t="str">
        <f t="shared" si="26"/>
        <v>SEPTIEMBRE 2014 / 25</v>
      </c>
      <c r="E155" s="291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428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307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435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343"/>
      <c r="CM155" s="303"/>
      <c r="CN155" s="303"/>
      <c r="CO155" s="303"/>
      <c r="CP155" s="303"/>
      <c r="CQ155" s="303"/>
      <c r="CR155" s="303"/>
      <c r="CS155" s="303"/>
      <c r="CT155" s="303"/>
      <c r="CU155" s="303"/>
      <c r="CV155" s="303"/>
      <c r="CW155" s="303"/>
      <c r="CX155" s="303"/>
      <c r="CY155" s="303"/>
      <c r="CZ155" s="303"/>
      <c r="DA155" s="303"/>
      <c r="DB155" s="303"/>
      <c r="DC155" s="303"/>
      <c r="DD155" s="303"/>
      <c r="DE155" s="303"/>
      <c r="DF155" s="303"/>
      <c r="DG155" s="303"/>
      <c r="DH155" s="303"/>
      <c r="DI155" s="303"/>
      <c r="DJ155" s="303"/>
      <c r="DK155" s="303"/>
      <c r="DL155" s="303"/>
      <c r="DM155" s="303"/>
      <c r="DN155" s="303"/>
      <c r="DO155" s="442"/>
      <c r="DP155" s="303"/>
      <c r="DQ155" s="303"/>
      <c r="DR155" s="303"/>
      <c r="DS155" s="303"/>
      <c r="DT155" s="303"/>
      <c r="DU155" s="303"/>
      <c r="DV155" s="303"/>
      <c r="DW155" s="303"/>
      <c r="DX155" s="303"/>
      <c r="DY155" s="303"/>
      <c r="DZ155" s="303"/>
      <c r="EA155" s="303"/>
      <c r="EB155" s="303"/>
      <c r="EC155" s="303"/>
    </row>
    <row r="156" spans="1:133" x14ac:dyDescent="0.25">
      <c r="A156" s="302">
        <f t="shared" si="21"/>
        <v>2014</v>
      </c>
      <c r="B156" s="303" t="str">
        <f t="shared" si="22"/>
        <v>SEPTIEMBRE</v>
      </c>
      <c r="C156" s="303">
        <v>28</v>
      </c>
      <c r="D156" s="303" t="str">
        <f t="shared" si="26"/>
        <v>SEPTIEMBRE 2014 / 26</v>
      </c>
      <c r="E156" s="291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428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307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435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343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441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</row>
    <row r="157" spans="1:133" x14ac:dyDescent="0.25">
      <c r="A157" s="291">
        <f t="shared" si="21"/>
        <v>2014</v>
      </c>
      <c r="B157" s="292" t="str">
        <f t="shared" si="22"/>
        <v>SEPTIEMBRE</v>
      </c>
      <c r="C157" s="292">
        <v>29</v>
      </c>
      <c r="D157" s="292" t="str">
        <f t="shared" si="26"/>
        <v>SEPTIEMBRE 2014 / 27</v>
      </c>
      <c r="E157" s="291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428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307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435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343"/>
      <c r="CM157" s="303"/>
      <c r="CN157" s="303"/>
      <c r="CO157" s="303"/>
      <c r="CP157" s="303"/>
      <c r="CQ157" s="303"/>
      <c r="CR157" s="303"/>
      <c r="CS157" s="303"/>
      <c r="CT157" s="303"/>
      <c r="CU157" s="303"/>
      <c r="CV157" s="303"/>
      <c r="CW157" s="303"/>
      <c r="CX157" s="303"/>
      <c r="CY157" s="303"/>
      <c r="CZ157" s="303"/>
      <c r="DA157" s="303"/>
      <c r="DB157" s="303"/>
      <c r="DC157" s="303"/>
      <c r="DD157" s="303"/>
      <c r="DE157" s="303"/>
      <c r="DF157" s="303"/>
      <c r="DG157" s="303"/>
      <c r="DH157" s="303"/>
      <c r="DI157" s="303"/>
      <c r="DJ157" s="303"/>
      <c r="DK157" s="303"/>
      <c r="DL157" s="303"/>
      <c r="DM157" s="303"/>
      <c r="DN157" s="303"/>
      <c r="DO157" s="442"/>
      <c r="DP157" s="303"/>
      <c r="DQ157" s="303"/>
      <c r="DR157" s="303"/>
      <c r="DS157" s="303"/>
      <c r="DT157" s="303"/>
      <c r="DU157" s="303"/>
      <c r="DV157" s="303"/>
      <c r="DW157" s="303"/>
      <c r="DX157" s="303"/>
      <c r="DY157" s="303"/>
      <c r="DZ157" s="303"/>
      <c r="EA157" s="303"/>
      <c r="EB157" s="303"/>
      <c r="EC157" s="303"/>
    </row>
    <row r="158" spans="1:133" x14ac:dyDescent="0.25">
      <c r="A158" s="302">
        <f t="shared" si="21"/>
        <v>2014</v>
      </c>
      <c r="B158" s="303" t="str">
        <f t="shared" si="22"/>
        <v>SEPTIEMBRE</v>
      </c>
      <c r="C158" s="303">
        <v>30</v>
      </c>
      <c r="D158" s="303" t="str">
        <f t="shared" si="26"/>
        <v>SEPTIEMBRE 2014 / 28</v>
      </c>
      <c r="E158" s="291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428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307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435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343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441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</row>
    <row r="159" spans="1:133" x14ac:dyDescent="0.25">
      <c r="A159" s="291">
        <f t="shared" si="21"/>
        <v>2014</v>
      </c>
      <c r="B159" s="292" t="str">
        <f t="shared" si="22"/>
        <v>SEPTIEMBRE</v>
      </c>
      <c r="C159" s="292">
        <v>31</v>
      </c>
      <c r="D159" s="292" t="str">
        <f t="shared" si="26"/>
        <v>SEPTIEMBRE 2014 / 29</v>
      </c>
      <c r="E159" s="291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428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307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435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343"/>
      <c r="CM159" s="303"/>
      <c r="CN159" s="303"/>
      <c r="CO159" s="303"/>
      <c r="CP159" s="303"/>
      <c r="CQ159" s="303"/>
      <c r="CR159" s="303"/>
      <c r="CS159" s="303"/>
      <c r="CT159" s="303"/>
      <c r="CU159" s="303"/>
      <c r="CV159" s="303"/>
      <c r="CW159" s="303"/>
      <c r="CX159" s="303"/>
      <c r="CY159" s="303"/>
      <c r="CZ159" s="303"/>
      <c r="DA159" s="303"/>
      <c r="DB159" s="303"/>
      <c r="DC159" s="303"/>
      <c r="DD159" s="303"/>
      <c r="DE159" s="303"/>
      <c r="DF159" s="303"/>
      <c r="DG159" s="303"/>
      <c r="DH159" s="303"/>
      <c r="DI159" s="303"/>
      <c r="DJ159" s="303"/>
      <c r="DK159" s="303"/>
      <c r="DL159" s="303"/>
      <c r="DM159" s="303"/>
      <c r="DN159" s="303"/>
      <c r="DO159" s="442"/>
      <c r="DP159" s="303"/>
      <c r="DQ159" s="303"/>
      <c r="DR159" s="303"/>
      <c r="DS159" s="303"/>
      <c r="DT159" s="303"/>
      <c r="DU159" s="303"/>
      <c r="DV159" s="303"/>
      <c r="DW159" s="303"/>
      <c r="DX159" s="303"/>
      <c r="DY159" s="303"/>
      <c r="DZ159" s="303"/>
      <c r="EA159" s="303"/>
      <c r="EB159" s="303"/>
      <c r="EC159" s="303"/>
    </row>
    <row r="160" spans="1:133" s="206" customFormat="1" x14ac:dyDescent="0.25">
      <c r="A160" s="308"/>
      <c r="B160" s="309"/>
      <c r="C160" s="309"/>
      <c r="D160" s="303" t="str">
        <f t="shared" si="26"/>
        <v>SEPTIEMBRE 2014 / 30</v>
      </c>
      <c r="E160" s="291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428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307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435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343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441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</row>
    <row r="161" spans="1:133" x14ac:dyDescent="0.25">
      <c r="A161" s="291">
        <v>2014</v>
      </c>
      <c r="B161" s="292" t="s">
        <v>236</v>
      </c>
      <c r="C161" s="292">
        <v>1</v>
      </c>
      <c r="D161" s="292" t="str">
        <f t="shared" si="26"/>
        <v>SEPTIEMBRE 2014 / 31</v>
      </c>
      <c r="E161" s="291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428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307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435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343"/>
      <c r="CM161" s="303"/>
      <c r="CN161" s="303"/>
      <c r="CO161" s="303"/>
      <c r="CP161" s="303"/>
      <c r="CQ161" s="303"/>
      <c r="CR161" s="303"/>
      <c r="CS161" s="303"/>
      <c r="CT161" s="303"/>
      <c r="CU161" s="303"/>
      <c r="CV161" s="303"/>
      <c r="CW161" s="303"/>
      <c r="CX161" s="303"/>
      <c r="CY161" s="303"/>
      <c r="CZ161" s="303"/>
      <c r="DA161" s="303"/>
      <c r="DB161" s="303"/>
      <c r="DC161" s="303"/>
      <c r="DD161" s="303"/>
      <c r="DE161" s="303"/>
      <c r="DF161" s="303"/>
      <c r="DG161" s="303"/>
      <c r="DH161" s="303"/>
      <c r="DI161" s="303"/>
      <c r="DJ161" s="303"/>
      <c r="DK161" s="303"/>
      <c r="DL161" s="303"/>
      <c r="DM161" s="303"/>
      <c r="DN161" s="303"/>
      <c r="DO161" s="442"/>
      <c r="DP161" s="303"/>
      <c r="DQ161" s="303"/>
      <c r="DR161" s="303"/>
      <c r="DS161" s="303"/>
      <c r="DT161" s="303"/>
      <c r="DU161" s="303"/>
      <c r="DV161" s="303"/>
      <c r="DW161" s="303"/>
      <c r="DX161" s="303"/>
      <c r="DY161" s="303"/>
      <c r="DZ161" s="303"/>
      <c r="EA161" s="303"/>
      <c r="EB161" s="303"/>
      <c r="EC161" s="303"/>
    </row>
    <row r="162" spans="1:133" ht="15.75" x14ac:dyDescent="0.25">
      <c r="A162" s="302">
        <f t="shared" ref="A162:A191" si="27">A161</f>
        <v>2014</v>
      </c>
      <c r="B162" s="303" t="str">
        <f t="shared" ref="B162:B191" si="28">B161</f>
        <v>OCTUBRE</v>
      </c>
      <c r="C162" s="303">
        <v>2</v>
      </c>
      <c r="D162" s="275" t="s">
        <v>228</v>
      </c>
      <c r="E162" s="344">
        <f t="shared" ref="E162:AJ162" si="29">IFERROR(AVERAGE(E131:E161),"")</f>
        <v>7.5</v>
      </c>
      <c r="F162" s="276">
        <f t="shared" si="29"/>
        <v>41898.428571428572</v>
      </c>
      <c r="G162" s="276">
        <f t="shared" si="29"/>
        <v>46117.153846153844</v>
      </c>
      <c r="H162" s="276" t="str">
        <f t="shared" si="29"/>
        <v/>
      </c>
      <c r="I162" s="276">
        <f t="shared" si="29"/>
        <v>0.72771428571428576</v>
      </c>
      <c r="J162" s="276">
        <f t="shared" si="29"/>
        <v>135</v>
      </c>
      <c r="K162" s="276">
        <f t="shared" si="29"/>
        <v>8.7714285714285705</v>
      </c>
      <c r="L162" s="276">
        <f t="shared" si="29"/>
        <v>0</v>
      </c>
      <c r="M162" s="276" t="str">
        <f t="shared" si="29"/>
        <v/>
      </c>
      <c r="N162" s="276">
        <f t="shared" si="29"/>
        <v>0.5</v>
      </c>
      <c r="O162" s="276">
        <f t="shared" si="29"/>
        <v>0</v>
      </c>
      <c r="P162" s="276">
        <f t="shared" si="29"/>
        <v>85.321428571428569</v>
      </c>
      <c r="Q162" s="276">
        <f t="shared" si="29"/>
        <v>79.171428571428578</v>
      </c>
      <c r="R162" s="276">
        <f t="shared" si="29"/>
        <v>82.25</v>
      </c>
      <c r="S162" s="276" t="str">
        <f t="shared" si="29"/>
        <v/>
      </c>
      <c r="T162" s="276" t="str">
        <f t="shared" si="29"/>
        <v/>
      </c>
      <c r="U162" s="276">
        <f t="shared" si="29"/>
        <v>20767.714285714286</v>
      </c>
      <c r="V162" s="276">
        <f t="shared" si="29"/>
        <v>126.85714285714286</v>
      </c>
      <c r="W162" s="276">
        <f t="shared" si="29"/>
        <v>185.42857142857142</v>
      </c>
      <c r="X162" s="276">
        <f t="shared" si="29"/>
        <v>286.14285714285717</v>
      </c>
      <c r="Y162" s="276">
        <f t="shared" si="29"/>
        <v>345.57142857142856</v>
      </c>
      <c r="Z162" s="276">
        <f t="shared" si="29"/>
        <v>1</v>
      </c>
      <c r="AA162" s="276">
        <f t="shared" si="29"/>
        <v>28.828571428571433</v>
      </c>
      <c r="AB162" s="276">
        <f t="shared" si="29"/>
        <v>0.11428571428571434</v>
      </c>
      <c r="AC162" s="276">
        <f t="shared" si="29"/>
        <v>1.5150000000000003</v>
      </c>
      <c r="AD162" s="276">
        <f t="shared" si="29"/>
        <v>10.557142857142855</v>
      </c>
      <c r="AE162" s="276">
        <f t="shared" si="29"/>
        <v>0</v>
      </c>
      <c r="AF162" s="420" t="str">
        <f t="shared" si="29"/>
        <v/>
      </c>
      <c r="AG162" s="276">
        <f t="shared" si="29"/>
        <v>133</v>
      </c>
      <c r="AH162" s="276">
        <f t="shared" si="29"/>
        <v>7</v>
      </c>
      <c r="AI162" s="276">
        <f t="shared" si="29"/>
        <v>9</v>
      </c>
      <c r="AJ162" s="276">
        <f t="shared" si="29"/>
        <v>85</v>
      </c>
      <c r="AK162" s="276">
        <f t="shared" ref="AK162:BP162" si="30">IFERROR(AVERAGE(AK131:AK161),"")</f>
        <v>149</v>
      </c>
      <c r="AL162" s="276">
        <f t="shared" si="30"/>
        <v>170</v>
      </c>
      <c r="AM162" s="276">
        <f t="shared" si="30"/>
        <v>245</v>
      </c>
      <c r="AN162" s="276">
        <f t="shared" si="30"/>
        <v>374</v>
      </c>
      <c r="AO162" s="276">
        <f t="shared" si="30"/>
        <v>437</v>
      </c>
      <c r="AP162" s="276">
        <f t="shared" si="30"/>
        <v>42</v>
      </c>
      <c r="AQ162" s="276">
        <f t="shared" si="30"/>
        <v>18</v>
      </c>
      <c r="AR162" s="276">
        <f t="shared" si="30"/>
        <v>3</v>
      </c>
      <c r="AS162" s="276">
        <f t="shared" si="30"/>
        <v>2.7</v>
      </c>
      <c r="AT162" s="276">
        <f t="shared" si="30"/>
        <v>0.05</v>
      </c>
      <c r="AU162" s="276" t="str">
        <f t="shared" si="30"/>
        <v/>
      </c>
      <c r="AV162" s="276">
        <f t="shared" si="30"/>
        <v>7</v>
      </c>
      <c r="AW162" s="276">
        <f t="shared" si="30"/>
        <v>41896.307692307695</v>
      </c>
      <c r="AX162" s="310">
        <f t="shared" si="30"/>
        <v>46062.307692307695</v>
      </c>
      <c r="AY162" s="276" t="str">
        <f t="shared" si="30"/>
        <v/>
      </c>
      <c r="AZ162" s="276">
        <f t="shared" si="30"/>
        <v>0.73590769230769226</v>
      </c>
      <c r="BA162" s="276">
        <f t="shared" si="30"/>
        <v>141.28461538461539</v>
      </c>
      <c r="BB162" s="276">
        <f t="shared" si="30"/>
        <v>8.3692307692307697</v>
      </c>
      <c r="BC162" s="276">
        <f t="shared" si="30"/>
        <v>0</v>
      </c>
      <c r="BD162" s="276" t="str">
        <f t="shared" si="30"/>
        <v/>
      </c>
      <c r="BE162" s="276">
        <f t="shared" si="30"/>
        <v>1.1692307692307691</v>
      </c>
      <c r="BF162" s="276">
        <f t="shared" si="30"/>
        <v>9.9999999999999985E-3</v>
      </c>
      <c r="BG162" s="276">
        <f t="shared" si="30"/>
        <v>85.500000000000014</v>
      </c>
      <c r="BH162" s="276">
        <f t="shared" si="30"/>
        <v>78.7</v>
      </c>
      <c r="BI162" s="276">
        <f t="shared" si="30"/>
        <v>82.1</v>
      </c>
      <c r="BJ162" s="276" t="str">
        <f t="shared" si="30"/>
        <v/>
      </c>
      <c r="BK162" s="276" t="str">
        <f t="shared" si="30"/>
        <v/>
      </c>
      <c r="BL162" s="276">
        <f t="shared" si="30"/>
        <v>20681.384615384617</v>
      </c>
      <c r="BM162" s="276">
        <f t="shared" si="30"/>
        <v>133.46153846153845</v>
      </c>
      <c r="BN162" s="276">
        <f t="shared" si="30"/>
        <v>203</v>
      </c>
      <c r="BO162" s="276">
        <f t="shared" si="30"/>
        <v>300.53846153846155</v>
      </c>
      <c r="BP162" s="276">
        <f t="shared" si="30"/>
        <v>356.15384615384613</v>
      </c>
      <c r="BQ162" s="276">
        <f t="shared" ref="BQ162:BV162" si="31">IFERROR(AVERAGE(BQ131:BQ161),"")</f>
        <v>1</v>
      </c>
      <c r="BR162" s="276">
        <f t="shared" si="31"/>
        <v>32.15384615384616</v>
      </c>
      <c r="BS162" s="276">
        <f t="shared" si="31"/>
        <v>0.89230769230769214</v>
      </c>
      <c r="BT162" s="276">
        <f t="shared" si="31"/>
        <v>1.8253846153846154</v>
      </c>
      <c r="BU162" s="276">
        <f t="shared" si="31"/>
        <v>7.4230769230769234</v>
      </c>
      <c r="BV162" s="310">
        <f t="shared" si="31"/>
        <v>0</v>
      </c>
      <c r="BW162" s="436"/>
      <c r="BX162" s="309"/>
      <c r="BY162" s="309"/>
      <c r="BZ162" s="309"/>
      <c r="CA162" s="309"/>
      <c r="CB162" s="309"/>
      <c r="CC162" s="309"/>
      <c r="CD162" s="309"/>
      <c r="CE162" s="309"/>
      <c r="CF162" s="309"/>
      <c r="CG162" s="309"/>
      <c r="CH162" s="309"/>
      <c r="CI162" s="309"/>
      <c r="CJ162" s="309"/>
      <c r="CK162" s="309"/>
      <c r="CL162" s="308"/>
      <c r="CM162" s="309"/>
      <c r="CN162" s="309"/>
      <c r="CO162" s="309"/>
      <c r="CP162" s="309"/>
      <c r="CQ162" s="309"/>
      <c r="CR162" s="309"/>
      <c r="CS162" s="309"/>
      <c r="CT162" s="309"/>
      <c r="CU162" s="309"/>
      <c r="CV162" s="309"/>
      <c r="CW162" s="309"/>
      <c r="CX162" s="309"/>
      <c r="CY162" s="309"/>
      <c r="CZ162" s="309"/>
      <c r="DA162" s="309"/>
      <c r="DB162" s="309"/>
      <c r="DC162" s="309"/>
      <c r="DD162" s="309"/>
      <c r="DE162" s="309"/>
      <c r="DF162" s="309"/>
      <c r="DG162" s="309"/>
      <c r="DH162" s="309"/>
      <c r="DI162" s="309"/>
      <c r="DJ162" s="309"/>
      <c r="DK162" s="309"/>
      <c r="DL162" s="309"/>
      <c r="DM162" s="309"/>
      <c r="DN162" s="309"/>
      <c r="DO162" s="443"/>
      <c r="DP162" s="309"/>
      <c r="DQ162" s="309"/>
      <c r="DR162" s="309"/>
      <c r="DS162" s="309"/>
      <c r="DT162" s="309"/>
      <c r="DU162" s="309"/>
      <c r="DV162" s="309"/>
      <c r="DW162" s="309"/>
      <c r="DX162" s="309"/>
      <c r="DY162" s="309"/>
      <c r="DZ162" s="309"/>
      <c r="EA162" s="309"/>
      <c r="EB162" s="309"/>
      <c r="EC162" s="309"/>
    </row>
    <row r="163" spans="1:133" x14ac:dyDescent="0.25">
      <c r="A163" s="291">
        <f t="shared" si="27"/>
        <v>2014</v>
      </c>
      <c r="B163" s="292" t="str">
        <f t="shared" si="28"/>
        <v>OCTUBRE</v>
      </c>
      <c r="C163" s="292">
        <v>3</v>
      </c>
      <c r="D163" s="292" t="str">
        <f t="shared" ref="D163:D193" si="32">B161&amp;" "&amp;A161&amp;" / "&amp;C161</f>
        <v>OCTUBRE 2014 / 1</v>
      </c>
      <c r="E163" s="345">
        <v>1</v>
      </c>
      <c r="F163" s="312">
        <v>41914</v>
      </c>
      <c r="G163" s="311">
        <v>46579</v>
      </c>
      <c r="H163" s="311" t="s">
        <v>179</v>
      </c>
      <c r="I163" s="313">
        <v>0.72750000000000004</v>
      </c>
      <c r="J163" s="314">
        <v>135</v>
      </c>
      <c r="K163" s="314">
        <v>8.6999999999999993</v>
      </c>
      <c r="L163" s="314">
        <v>0</v>
      </c>
      <c r="M163" s="315" t="s">
        <v>20</v>
      </c>
      <c r="N163" s="314">
        <v>0.5</v>
      </c>
      <c r="O163" s="314">
        <v>0</v>
      </c>
      <c r="P163" s="314">
        <v>85.4</v>
      </c>
      <c r="Q163" s="314">
        <v>79.2</v>
      </c>
      <c r="R163" s="314">
        <v>82.3</v>
      </c>
      <c r="S163" s="316" t="s">
        <v>66</v>
      </c>
      <c r="T163" s="316" t="s">
        <v>67</v>
      </c>
      <c r="U163" s="314">
        <v>20770</v>
      </c>
      <c r="V163" s="314">
        <v>126</v>
      </c>
      <c r="W163" s="314">
        <v>185</v>
      </c>
      <c r="X163" s="314">
        <v>282</v>
      </c>
      <c r="Y163" s="314">
        <v>346</v>
      </c>
      <c r="Z163" s="314">
        <v>1</v>
      </c>
      <c r="AA163" s="314">
        <v>28.2</v>
      </c>
      <c r="AB163" s="314">
        <v>0.1</v>
      </c>
      <c r="AC163" s="314">
        <v>1.5</v>
      </c>
      <c r="AD163" s="314">
        <v>14.6</v>
      </c>
      <c r="AE163" s="314">
        <v>0</v>
      </c>
      <c r="AF163" s="427"/>
      <c r="AG163" s="299">
        <v>133</v>
      </c>
      <c r="AH163" s="299">
        <v>7</v>
      </c>
      <c r="AI163" s="299">
        <v>9</v>
      </c>
      <c r="AJ163" s="299">
        <v>85</v>
      </c>
      <c r="AK163" s="299">
        <v>149</v>
      </c>
      <c r="AL163" s="299">
        <v>170</v>
      </c>
      <c r="AM163" s="299">
        <v>245</v>
      </c>
      <c r="AN163" s="299">
        <v>374</v>
      </c>
      <c r="AO163" s="299">
        <v>437</v>
      </c>
      <c r="AP163" s="299">
        <v>42</v>
      </c>
      <c r="AQ163" s="299">
        <v>18</v>
      </c>
      <c r="AR163" s="299">
        <v>3</v>
      </c>
      <c r="AS163" s="299">
        <v>2.7</v>
      </c>
      <c r="AT163" s="299">
        <v>0.05</v>
      </c>
      <c r="AU163" s="300"/>
      <c r="AV163" s="311">
        <v>1</v>
      </c>
      <c r="AW163" s="317">
        <v>41913</v>
      </c>
      <c r="AX163" s="311">
        <v>46561</v>
      </c>
      <c r="AY163" s="311" t="s">
        <v>74</v>
      </c>
      <c r="AZ163" s="313">
        <v>0.73129999999999995</v>
      </c>
      <c r="BA163" s="314">
        <v>138.6</v>
      </c>
      <c r="BB163" s="314">
        <v>8.8000000000000007</v>
      </c>
      <c r="BC163" s="314">
        <v>0</v>
      </c>
      <c r="BD163" s="315" t="s">
        <v>20</v>
      </c>
      <c r="BE163" s="314">
        <v>1.4</v>
      </c>
      <c r="BF163" s="314">
        <v>0.01</v>
      </c>
      <c r="BG163" s="314">
        <v>85.5</v>
      </c>
      <c r="BH163" s="314">
        <v>79.400000000000006</v>
      </c>
      <c r="BI163" s="314">
        <v>85.5</v>
      </c>
      <c r="BJ163" s="316" t="s">
        <v>66</v>
      </c>
      <c r="BK163" s="316" t="s">
        <v>67</v>
      </c>
      <c r="BL163" s="314">
        <v>20730</v>
      </c>
      <c r="BM163" s="314">
        <v>131</v>
      </c>
      <c r="BN163" s="314">
        <v>199</v>
      </c>
      <c r="BO163" s="314">
        <v>302</v>
      </c>
      <c r="BP163" s="314">
        <v>363</v>
      </c>
      <c r="BQ163" s="314">
        <v>1</v>
      </c>
      <c r="BR163" s="314">
        <v>30.2</v>
      </c>
      <c r="BS163" s="314">
        <v>0.8</v>
      </c>
      <c r="BT163" s="314">
        <v>1.8</v>
      </c>
      <c r="BU163" s="314">
        <v>11.5</v>
      </c>
      <c r="BV163" s="314">
        <v>0</v>
      </c>
      <c r="BW163" s="433"/>
      <c r="BX163" s="299">
        <v>133</v>
      </c>
      <c r="BY163" s="299">
        <v>7</v>
      </c>
      <c r="BZ163" s="299">
        <v>9</v>
      </c>
      <c r="CA163" s="299">
        <v>85</v>
      </c>
      <c r="CB163" s="299">
        <v>149</v>
      </c>
      <c r="CC163" s="299">
        <v>170</v>
      </c>
      <c r="CD163" s="299">
        <v>245</v>
      </c>
      <c r="CE163" s="299">
        <v>374</v>
      </c>
      <c r="CF163" s="299">
        <v>437</v>
      </c>
      <c r="CG163" s="299">
        <v>42</v>
      </c>
      <c r="CH163" s="299">
        <v>18</v>
      </c>
      <c r="CI163" s="299">
        <v>3</v>
      </c>
      <c r="CJ163" s="299">
        <v>2.7</v>
      </c>
      <c r="CK163" s="299">
        <v>0.05</v>
      </c>
      <c r="CL163" s="329"/>
      <c r="CM163" s="306">
        <v>1</v>
      </c>
      <c r="CN163" s="346">
        <v>41918</v>
      </c>
      <c r="CO163" s="347"/>
      <c r="CP163" s="347"/>
      <c r="CQ163" s="318">
        <v>0.7238</v>
      </c>
      <c r="CR163" s="319">
        <v>56.8</v>
      </c>
      <c r="CS163" s="336">
        <f>(CR163*(9/5))+32</f>
        <v>134.24</v>
      </c>
      <c r="CT163" s="319">
        <v>8.8000000000000007</v>
      </c>
      <c r="CU163" s="348">
        <v>1E-3</v>
      </c>
      <c r="CV163" s="319">
        <v>1</v>
      </c>
      <c r="CW163" s="319">
        <v>0.1</v>
      </c>
      <c r="CX163" s="348">
        <v>5.0000000000000001E-3</v>
      </c>
      <c r="CY163" s="319">
        <v>85</v>
      </c>
      <c r="CZ163" s="319">
        <v>79.599999999999994</v>
      </c>
      <c r="DA163" s="319">
        <v>82.2</v>
      </c>
      <c r="DB163" s="306" t="s">
        <v>83</v>
      </c>
      <c r="DC163" s="306" t="s">
        <v>84</v>
      </c>
      <c r="DD163" s="319">
        <v>20810</v>
      </c>
      <c r="DE163" s="319">
        <v>136</v>
      </c>
      <c r="DF163" s="319">
        <v>186</v>
      </c>
      <c r="DG163" s="319">
        <v>280</v>
      </c>
      <c r="DH163" s="319">
        <v>349</v>
      </c>
      <c r="DI163" s="319">
        <v>1</v>
      </c>
      <c r="DJ163" s="319">
        <v>27.4</v>
      </c>
      <c r="DK163" s="319">
        <v>0.3</v>
      </c>
      <c r="DL163" s="319">
        <v>2.5</v>
      </c>
      <c r="DM163" s="319">
        <v>16</v>
      </c>
      <c r="DN163" s="319">
        <v>0</v>
      </c>
      <c r="DO163" s="437"/>
      <c r="DP163" s="304">
        <v>133</v>
      </c>
      <c r="DQ163" s="304">
        <v>7</v>
      </c>
      <c r="DR163" s="304">
        <v>9</v>
      </c>
      <c r="DS163" s="304">
        <v>85</v>
      </c>
      <c r="DT163" s="304">
        <v>149</v>
      </c>
      <c r="DU163" s="304">
        <v>170</v>
      </c>
      <c r="DV163" s="304">
        <v>245</v>
      </c>
      <c r="DW163" s="304">
        <v>374</v>
      </c>
      <c r="DX163" s="304">
        <v>437</v>
      </c>
      <c r="DY163" s="303"/>
      <c r="DZ163" s="303"/>
      <c r="EA163" s="303"/>
      <c r="EB163" s="303"/>
      <c r="EC163" s="303"/>
    </row>
    <row r="164" spans="1:133" x14ac:dyDescent="0.25">
      <c r="A164" s="302">
        <f t="shared" si="27"/>
        <v>2014</v>
      </c>
      <c r="B164" s="303" t="str">
        <f t="shared" si="28"/>
        <v>OCTUBRE</v>
      </c>
      <c r="C164" s="303">
        <v>4</v>
      </c>
      <c r="D164" s="303" t="str">
        <f t="shared" si="32"/>
        <v>OCTUBRE 2014 / 2</v>
      </c>
      <c r="E164" s="345">
        <v>2</v>
      </c>
      <c r="F164" s="312">
        <v>41915</v>
      </c>
      <c r="G164" s="311">
        <v>46628</v>
      </c>
      <c r="H164" s="311" t="s">
        <v>68</v>
      </c>
      <c r="I164" s="313">
        <v>0.72750000000000004</v>
      </c>
      <c r="J164" s="314">
        <v>135</v>
      </c>
      <c r="K164" s="314">
        <v>8.6</v>
      </c>
      <c r="L164" s="314">
        <v>0</v>
      </c>
      <c r="M164" s="315" t="s">
        <v>20</v>
      </c>
      <c r="N164" s="314">
        <v>0.5</v>
      </c>
      <c r="O164" s="314">
        <v>0</v>
      </c>
      <c r="P164" s="314">
        <v>85.1</v>
      </c>
      <c r="Q164" s="314">
        <v>79.3</v>
      </c>
      <c r="R164" s="314">
        <v>81.2</v>
      </c>
      <c r="S164" s="316" t="s">
        <v>66</v>
      </c>
      <c r="T164" s="316" t="s">
        <v>67</v>
      </c>
      <c r="U164" s="314">
        <v>20770</v>
      </c>
      <c r="V164" s="314">
        <v>125</v>
      </c>
      <c r="W164" s="314">
        <v>185</v>
      </c>
      <c r="X164" s="314">
        <v>284</v>
      </c>
      <c r="Y164" s="314">
        <v>344</v>
      </c>
      <c r="Z164" s="314">
        <v>1</v>
      </c>
      <c r="AA164" s="314">
        <v>28.1</v>
      </c>
      <c r="AB164" s="314">
        <v>0.1</v>
      </c>
      <c r="AC164" s="314">
        <v>1.61</v>
      </c>
      <c r="AD164" s="314">
        <v>11.2</v>
      </c>
      <c r="AE164" s="314">
        <v>0</v>
      </c>
      <c r="AF164" s="427"/>
      <c r="AG164" s="299">
        <v>133</v>
      </c>
      <c r="AH164" s="299">
        <v>7</v>
      </c>
      <c r="AI164" s="299">
        <v>9</v>
      </c>
      <c r="AJ164" s="299">
        <v>85</v>
      </c>
      <c r="AK164" s="299">
        <v>149</v>
      </c>
      <c r="AL164" s="299">
        <v>170</v>
      </c>
      <c r="AM164" s="299">
        <v>245</v>
      </c>
      <c r="AN164" s="299">
        <v>374</v>
      </c>
      <c r="AO164" s="299">
        <v>437</v>
      </c>
      <c r="AP164" s="299">
        <v>42</v>
      </c>
      <c r="AQ164" s="299">
        <v>18</v>
      </c>
      <c r="AR164" s="299">
        <v>3</v>
      </c>
      <c r="AS164" s="299">
        <v>2.7</v>
      </c>
      <c r="AT164" s="299">
        <v>0.05</v>
      </c>
      <c r="AU164" s="300"/>
      <c r="AV164" s="311">
        <v>2</v>
      </c>
      <c r="AW164" s="317">
        <v>41916</v>
      </c>
      <c r="AX164" s="311">
        <v>46608</v>
      </c>
      <c r="AY164" s="311" t="s">
        <v>71</v>
      </c>
      <c r="AZ164" s="313">
        <v>0.73199999999999998</v>
      </c>
      <c r="BA164" s="314">
        <v>138.80000000000001</v>
      </c>
      <c r="BB164" s="314">
        <v>8.6</v>
      </c>
      <c r="BC164" s="314">
        <v>0</v>
      </c>
      <c r="BD164" s="315" t="s">
        <v>20</v>
      </c>
      <c r="BE164" s="314">
        <v>1.2</v>
      </c>
      <c r="BF164" s="314">
        <v>0.01</v>
      </c>
      <c r="BG164" s="314">
        <v>85.1</v>
      </c>
      <c r="BH164" s="314">
        <v>78.099999999999994</v>
      </c>
      <c r="BI164" s="314">
        <v>81.599999999999994</v>
      </c>
      <c r="BJ164" s="316" t="s">
        <v>66</v>
      </c>
      <c r="BK164" s="316" t="s">
        <v>67</v>
      </c>
      <c r="BL164" s="314">
        <v>20722</v>
      </c>
      <c r="BM164" s="314">
        <v>129</v>
      </c>
      <c r="BN164" s="314">
        <v>198</v>
      </c>
      <c r="BO164" s="314">
        <v>295</v>
      </c>
      <c r="BP164" s="314">
        <v>351</v>
      </c>
      <c r="BQ164" s="314">
        <v>1</v>
      </c>
      <c r="BR164" s="314">
        <v>30.7</v>
      </c>
      <c r="BS164" s="314">
        <v>0.8</v>
      </c>
      <c r="BT164" s="314">
        <v>1.79</v>
      </c>
      <c r="BU164" s="314">
        <v>9.9</v>
      </c>
      <c r="BV164" s="314">
        <v>0</v>
      </c>
      <c r="BW164" s="433"/>
      <c r="BX164" s="299">
        <v>133</v>
      </c>
      <c r="BY164" s="299">
        <v>7</v>
      </c>
      <c r="BZ164" s="299">
        <v>9</v>
      </c>
      <c r="CA164" s="299">
        <v>85</v>
      </c>
      <c r="CB164" s="299">
        <v>149</v>
      </c>
      <c r="CC164" s="299">
        <v>170</v>
      </c>
      <c r="CD164" s="299">
        <v>245</v>
      </c>
      <c r="CE164" s="299">
        <v>374</v>
      </c>
      <c r="CF164" s="299">
        <v>437</v>
      </c>
      <c r="CG164" s="299">
        <v>42</v>
      </c>
      <c r="CH164" s="299">
        <v>18</v>
      </c>
      <c r="CI164" s="299">
        <v>3</v>
      </c>
      <c r="CJ164" s="299">
        <v>2.7</v>
      </c>
      <c r="CK164" s="299">
        <v>0.05</v>
      </c>
      <c r="CL164" s="329"/>
      <c r="CM164" s="305">
        <v>2</v>
      </c>
      <c r="CN164" s="349">
        <v>41925</v>
      </c>
      <c r="CO164" s="305"/>
      <c r="CP164" s="305"/>
      <c r="CQ164" s="313">
        <v>0.7238</v>
      </c>
      <c r="CR164" s="314">
        <v>57</v>
      </c>
      <c r="CS164" s="341">
        <f>(CR164*(9/5))+32</f>
        <v>134.60000000000002</v>
      </c>
      <c r="CT164" s="314">
        <v>8.5</v>
      </c>
      <c r="CU164" s="350">
        <v>1E-3</v>
      </c>
      <c r="CV164" s="314">
        <v>1</v>
      </c>
      <c r="CW164" s="314">
        <v>0.1</v>
      </c>
      <c r="CX164" s="350">
        <v>5.0000000000000001E-3</v>
      </c>
      <c r="CY164" s="314">
        <v>85</v>
      </c>
      <c r="CZ164" s="314">
        <v>79.7</v>
      </c>
      <c r="DA164" s="314">
        <v>82.2</v>
      </c>
      <c r="DB164" s="305" t="s">
        <v>83</v>
      </c>
      <c r="DC164" s="305" t="s">
        <v>84</v>
      </c>
      <c r="DD164" s="314">
        <v>20778</v>
      </c>
      <c r="DE164" s="314">
        <v>138</v>
      </c>
      <c r="DF164" s="314">
        <v>189</v>
      </c>
      <c r="DG164" s="314">
        <v>288</v>
      </c>
      <c r="DH164" s="314">
        <v>350</v>
      </c>
      <c r="DI164" s="314">
        <v>1</v>
      </c>
      <c r="DJ164" s="314">
        <v>27.1</v>
      </c>
      <c r="DK164" s="314">
        <v>0.2</v>
      </c>
      <c r="DL164" s="314">
        <v>2.7</v>
      </c>
      <c r="DM164" s="314">
        <v>17</v>
      </c>
      <c r="DN164" s="314">
        <v>0</v>
      </c>
      <c r="DO164" s="438"/>
      <c r="DP164" s="299">
        <v>133</v>
      </c>
      <c r="DQ164" s="299">
        <v>7</v>
      </c>
      <c r="DR164" s="299">
        <v>9</v>
      </c>
      <c r="DS164" s="299">
        <v>85</v>
      </c>
      <c r="DT164" s="299">
        <v>149</v>
      </c>
      <c r="DU164" s="299">
        <v>170</v>
      </c>
      <c r="DV164" s="299">
        <v>245</v>
      </c>
      <c r="DW164" s="299">
        <v>374</v>
      </c>
      <c r="DX164" s="299">
        <v>437</v>
      </c>
      <c r="DY164" s="292"/>
      <c r="DZ164" s="292"/>
      <c r="EA164" s="292"/>
      <c r="EB164" s="292"/>
      <c r="EC164" s="292"/>
    </row>
    <row r="165" spans="1:133" x14ac:dyDescent="0.25">
      <c r="A165" s="291">
        <f t="shared" si="27"/>
        <v>2014</v>
      </c>
      <c r="B165" s="292" t="str">
        <f t="shared" si="28"/>
        <v>OCTUBRE</v>
      </c>
      <c r="C165" s="292">
        <v>5</v>
      </c>
      <c r="D165" s="292" t="str">
        <f t="shared" si="32"/>
        <v>OCTUBRE 2014 / 3</v>
      </c>
      <c r="E165" s="345">
        <v>3</v>
      </c>
      <c r="F165" s="312">
        <v>41917</v>
      </c>
      <c r="G165" s="311">
        <v>46652</v>
      </c>
      <c r="H165" s="311" t="s">
        <v>69</v>
      </c>
      <c r="I165" s="313">
        <v>0.72709999999999997</v>
      </c>
      <c r="J165" s="314">
        <v>134</v>
      </c>
      <c r="K165" s="314">
        <v>8.8000000000000007</v>
      </c>
      <c r="L165" s="314">
        <v>0</v>
      </c>
      <c r="M165" s="315" t="s">
        <v>20</v>
      </c>
      <c r="N165" s="314">
        <v>0.5</v>
      </c>
      <c r="O165" s="314">
        <v>0</v>
      </c>
      <c r="P165" s="314">
        <v>85.3</v>
      </c>
      <c r="Q165" s="314">
        <v>79.099999999999994</v>
      </c>
      <c r="R165" s="314">
        <v>82.2</v>
      </c>
      <c r="S165" s="316" t="s">
        <v>66</v>
      </c>
      <c r="T165" s="316" t="s">
        <v>67</v>
      </c>
      <c r="U165" s="314">
        <v>20774</v>
      </c>
      <c r="V165" s="314">
        <v>125</v>
      </c>
      <c r="W165" s="314">
        <v>183</v>
      </c>
      <c r="X165" s="314">
        <v>286</v>
      </c>
      <c r="Y165" s="314">
        <v>339</v>
      </c>
      <c r="Z165" s="314">
        <v>1</v>
      </c>
      <c r="AA165" s="314">
        <v>29</v>
      </c>
      <c r="AB165" s="314">
        <v>0.1</v>
      </c>
      <c r="AC165" s="314">
        <v>1.46</v>
      </c>
      <c r="AD165" s="314">
        <v>11.1</v>
      </c>
      <c r="AE165" s="314">
        <v>0</v>
      </c>
      <c r="AF165" s="427"/>
      <c r="AG165" s="299">
        <v>133</v>
      </c>
      <c r="AH165" s="299">
        <v>7</v>
      </c>
      <c r="AI165" s="299">
        <v>9</v>
      </c>
      <c r="AJ165" s="299">
        <v>85</v>
      </c>
      <c r="AK165" s="299">
        <v>149</v>
      </c>
      <c r="AL165" s="299">
        <v>170</v>
      </c>
      <c r="AM165" s="299">
        <v>245</v>
      </c>
      <c r="AN165" s="299">
        <v>374</v>
      </c>
      <c r="AO165" s="299">
        <v>437</v>
      </c>
      <c r="AP165" s="299">
        <v>42</v>
      </c>
      <c r="AQ165" s="299">
        <v>18</v>
      </c>
      <c r="AR165" s="299">
        <v>3</v>
      </c>
      <c r="AS165" s="299">
        <v>2.7</v>
      </c>
      <c r="AT165" s="299">
        <v>0.05</v>
      </c>
      <c r="AU165" s="300"/>
      <c r="AV165" s="311">
        <v>3</v>
      </c>
      <c r="AW165" s="317">
        <v>41919</v>
      </c>
      <c r="AX165" s="311">
        <v>46675</v>
      </c>
      <c r="AY165" s="311" t="s">
        <v>149</v>
      </c>
      <c r="AZ165" s="313">
        <v>0.73350000000000004</v>
      </c>
      <c r="BA165" s="314">
        <v>138</v>
      </c>
      <c r="BB165" s="314">
        <v>8.6999999999999993</v>
      </c>
      <c r="BC165" s="314">
        <v>0</v>
      </c>
      <c r="BD165" s="315" t="s">
        <v>20</v>
      </c>
      <c r="BE165" s="314">
        <v>1.3</v>
      </c>
      <c r="BF165" s="314">
        <v>0.01</v>
      </c>
      <c r="BG165" s="314">
        <v>85.4</v>
      </c>
      <c r="BH165" s="314">
        <v>76.3</v>
      </c>
      <c r="BI165" s="314">
        <v>80.8</v>
      </c>
      <c r="BJ165" s="316" t="s">
        <v>66</v>
      </c>
      <c r="BK165" s="316" t="s">
        <v>67</v>
      </c>
      <c r="BL165" s="314">
        <v>20706</v>
      </c>
      <c r="BM165" s="314">
        <v>131</v>
      </c>
      <c r="BN165" s="314">
        <v>199</v>
      </c>
      <c r="BO165" s="314">
        <v>298</v>
      </c>
      <c r="BP165" s="314">
        <v>354</v>
      </c>
      <c r="BQ165" s="314">
        <v>1</v>
      </c>
      <c r="BR165" s="314">
        <v>30.6</v>
      </c>
      <c r="BS165" s="314">
        <v>1.3</v>
      </c>
      <c r="BT165" s="314">
        <v>1.71</v>
      </c>
      <c r="BU165" s="314">
        <v>9.6</v>
      </c>
      <c r="BV165" s="314">
        <v>0</v>
      </c>
      <c r="BW165" s="433"/>
      <c r="BX165" s="299">
        <v>133</v>
      </c>
      <c r="BY165" s="299">
        <v>7</v>
      </c>
      <c r="BZ165" s="299">
        <v>9</v>
      </c>
      <c r="CA165" s="299">
        <v>85</v>
      </c>
      <c r="CB165" s="299">
        <v>149</v>
      </c>
      <c r="CC165" s="299">
        <v>170</v>
      </c>
      <c r="CD165" s="299">
        <v>245</v>
      </c>
      <c r="CE165" s="299">
        <v>374</v>
      </c>
      <c r="CF165" s="299">
        <v>437</v>
      </c>
      <c r="CG165" s="299">
        <v>42</v>
      </c>
      <c r="CH165" s="299">
        <v>18</v>
      </c>
      <c r="CI165" s="299">
        <v>3</v>
      </c>
      <c r="CJ165" s="299">
        <v>2.7</v>
      </c>
      <c r="CK165" s="299">
        <v>0.05</v>
      </c>
      <c r="CL165" s="329"/>
      <c r="CM165" s="306">
        <v>3</v>
      </c>
      <c r="CN165" s="346">
        <v>41931</v>
      </c>
      <c r="CO165" s="306"/>
      <c r="CP165" s="306"/>
      <c r="CQ165" s="318">
        <v>0.72640000000000005</v>
      </c>
      <c r="CR165" s="319">
        <v>58</v>
      </c>
      <c r="CS165" s="336">
        <f>(CR165*(9/5))+32</f>
        <v>136.4</v>
      </c>
      <c r="CT165" s="319">
        <v>8.6999999999999993</v>
      </c>
      <c r="CU165" s="348">
        <v>1E-3</v>
      </c>
      <c r="CV165" s="319">
        <v>1</v>
      </c>
      <c r="CW165" s="319">
        <v>0.1</v>
      </c>
      <c r="CX165" s="348">
        <v>5.0000000000000001E-3</v>
      </c>
      <c r="CY165" s="319">
        <v>85</v>
      </c>
      <c r="CZ165" s="319">
        <v>79.599999999999994</v>
      </c>
      <c r="DA165" s="319">
        <v>82</v>
      </c>
      <c r="DB165" s="306" t="s">
        <v>83</v>
      </c>
      <c r="DC165" s="306" t="s">
        <v>84</v>
      </c>
      <c r="DD165" s="319">
        <v>20782</v>
      </c>
      <c r="DE165" s="319">
        <v>136</v>
      </c>
      <c r="DF165" s="319">
        <v>190</v>
      </c>
      <c r="DG165" s="319">
        <v>290</v>
      </c>
      <c r="DH165" s="319">
        <v>352</v>
      </c>
      <c r="DI165" s="319">
        <v>1</v>
      </c>
      <c r="DJ165" s="319">
        <v>27</v>
      </c>
      <c r="DK165" s="319">
        <v>0.2</v>
      </c>
      <c r="DL165" s="319">
        <v>2.5</v>
      </c>
      <c r="DM165" s="319">
        <v>16</v>
      </c>
      <c r="DN165" s="319">
        <v>0</v>
      </c>
      <c r="DO165" s="437"/>
      <c r="DP165" s="304">
        <v>133</v>
      </c>
      <c r="DQ165" s="304">
        <v>7</v>
      </c>
      <c r="DR165" s="304">
        <v>9</v>
      </c>
      <c r="DS165" s="304">
        <v>85</v>
      </c>
      <c r="DT165" s="304">
        <v>149</v>
      </c>
      <c r="DU165" s="304">
        <v>170</v>
      </c>
      <c r="DV165" s="304">
        <v>245</v>
      </c>
      <c r="DW165" s="304">
        <v>374</v>
      </c>
      <c r="DX165" s="304">
        <v>437</v>
      </c>
      <c r="DY165" s="303"/>
      <c r="DZ165" s="303"/>
      <c r="EA165" s="303"/>
      <c r="EB165" s="303"/>
      <c r="EC165" s="303"/>
    </row>
    <row r="166" spans="1:133" x14ac:dyDescent="0.25">
      <c r="A166" s="302">
        <f t="shared" si="27"/>
        <v>2014</v>
      </c>
      <c r="B166" s="303" t="str">
        <f t="shared" si="28"/>
        <v>OCTUBRE</v>
      </c>
      <c r="C166" s="303">
        <v>6</v>
      </c>
      <c r="D166" s="303" t="str">
        <f t="shared" si="32"/>
        <v>OCTUBRE 2014 / 4</v>
      </c>
      <c r="E166" s="345">
        <v>4</v>
      </c>
      <c r="F166" s="312">
        <v>41919</v>
      </c>
      <c r="G166" s="311">
        <v>46706</v>
      </c>
      <c r="H166" s="311" t="s">
        <v>68</v>
      </c>
      <c r="I166" s="313">
        <v>0.72709999999999997</v>
      </c>
      <c r="J166" s="314">
        <v>136</v>
      </c>
      <c r="K166" s="314">
        <v>8.6</v>
      </c>
      <c r="L166" s="314">
        <v>0</v>
      </c>
      <c r="M166" s="315" t="s">
        <v>20</v>
      </c>
      <c r="N166" s="314">
        <v>0.5</v>
      </c>
      <c r="O166" s="314">
        <v>0</v>
      </c>
      <c r="P166" s="314">
        <v>85.1</v>
      </c>
      <c r="Q166" s="314">
        <v>79.099999999999994</v>
      </c>
      <c r="R166" s="314">
        <v>82.1</v>
      </c>
      <c r="S166" s="316" t="s">
        <v>66</v>
      </c>
      <c r="T166" s="316" t="s">
        <v>67</v>
      </c>
      <c r="U166" s="314">
        <v>20774</v>
      </c>
      <c r="V166" s="314">
        <v>128</v>
      </c>
      <c r="W166" s="314">
        <v>187</v>
      </c>
      <c r="X166" s="314">
        <v>288</v>
      </c>
      <c r="Y166" s="314">
        <v>349</v>
      </c>
      <c r="Z166" s="314">
        <v>1</v>
      </c>
      <c r="AA166" s="314">
        <v>29.4</v>
      </c>
      <c r="AB166" s="314">
        <v>0.1</v>
      </c>
      <c r="AC166" s="314">
        <v>1.49</v>
      </c>
      <c r="AD166" s="314">
        <v>12.1</v>
      </c>
      <c r="AE166" s="314">
        <v>0</v>
      </c>
      <c r="AF166" s="427"/>
      <c r="AG166" s="299">
        <v>133</v>
      </c>
      <c r="AH166" s="299">
        <v>7</v>
      </c>
      <c r="AI166" s="299">
        <v>9</v>
      </c>
      <c r="AJ166" s="299">
        <v>85</v>
      </c>
      <c r="AK166" s="299">
        <v>149</v>
      </c>
      <c r="AL166" s="299">
        <v>170</v>
      </c>
      <c r="AM166" s="299">
        <v>245</v>
      </c>
      <c r="AN166" s="299">
        <v>374</v>
      </c>
      <c r="AO166" s="299">
        <v>437</v>
      </c>
      <c r="AP166" s="299">
        <v>42</v>
      </c>
      <c r="AQ166" s="299">
        <v>18</v>
      </c>
      <c r="AR166" s="299">
        <v>3</v>
      </c>
      <c r="AS166" s="299">
        <v>2.7</v>
      </c>
      <c r="AT166" s="299">
        <v>0.05</v>
      </c>
      <c r="AU166" s="300"/>
      <c r="AV166" s="311">
        <v>4</v>
      </c>
      <c r="AW166" s="317">
        <v>41922</v>
      </c>
      <c r="AX166" s="311">
        <v>46769</v>
      </c>
      <c r="AY166" s="311" t="s">
        <v>71</v>
      </c>
      <c r="AZ166" s="313">
        <v>0.72750000000000004</v>
      </c>
      <c r="BA166" s="314">
        <v>135.19999999999999</v>
      </c>
      <c r="BB166" s="314">
        <v>9</v>
      </c>
      <c r="BC166" s="314">
        <v>0</v>
      </c>
      <c r="BD166" s="315" t="s">
        <v>20</v>
      </c>
      <c r="BE166" s="314">
        <v>1.3</v>
      </c>
      <c r="BF166" s="314">
        <v>0.01</v>
      </c>
      <c r="BG166" s="314">
        <v>85.2</v>
      </c>
      <c r="BH166" s="314">
        <v>79.400000000000006</v>
      </c>
      <c r="BI166" s="314">
        <v>82.3</v>
      </c>
      <c r="BJ166" s="316" t="s">
        <v>66</v>
      </c>
      <c r="BK166" s="316" t="s">
        <v>67</v>
      </c>
      <c r="BL166" s="314">
        <v>20770</v>
      </c>
      <c r="BM166" s="314">
        <v>126</v>
      </c>
      <c r="BN166" s="314">
        <v>190</v>
      </c>
      <c r="BO166" s="314">
        <v>304</v>
      </c>
      <c r="BP166" s="314">
        <v>352</v>
      </c>
      <c r="BQ166" s="314">
        <v>1</v>
      </c>
      <c r="BR166" s="314">
        <v>28.4</v>
      </c>
      <c r="BS166" s="314">
        <v>1.3</v>
      </c>
      <c r="BT166" s="314">
        <v>1.95</v>
      </c>
      <c r="BU166" s="314">
        <v>13.3</v>
      </c>
      <c r="BV166" s="314">
        <v>0</v>
      </c>
      <c r="BW166" s="433"/>
      <c r="BX166" s="299">
        <v>133</v>
      </c>
      <c r="BY166" s="299">
        <v>7</v>
      </c>
      <c r="BZ166" s="299">
        <v>9</v>
      </c>
      <c r="CA166" s="299">
        <v>85</v>
      </c>
      <c r="CB166" s="299">
        <v>149</v>
      </c>
      <c r="CC166" s="299">
        <v>170</v>
      </c>
      <c r="CD166" s="299">
        <v>245</v>
      </c>
      <c r="CE166" s="299">
        <v>374</v>
      </c>
      <c r="CF166" s="299">
        <v>437</v>
      </c>
      <c r="CG166" s="299">
        <v>42</v>
      </c>
      <c r="CH166" s="299">
        <v>18</v>
      </c>
      <c r="CI166" s="299">
        <v>3</v>
      </c>
      <c r="CJ166" s="299">
        <v>2.7</v>
      </c>
      <c r="CK166" s="299">
        <v>0.05</v>
      </c>
      <c r="CL166" s="329"/>
      <c r="CM166" s="305">
        <v>4</v>
      </c>
      <c r="CN166" s="349">
        <v>41939</v>
      </c>
      <c r="CO166" s="305"/>
      <c r="CP166" s="305"/>
      <c r="CQ166" s="313">
        <v>0.72750000000000004</v>
      </c>
      <c r="CR166" s="314">
        <v>57.6</v>
      </c>
      <c r="CS166" s="341">
        <f>(CR166*(9/5))+32</f>
        <v>135.68</v>
      </c>
      <c r="CT166" s="314">
        <v>8.5</v>
      </c>
      <c r="CU166" s="350">
        <v>1E-3</v>
      </c>
      <c r="CV166" s="314">
        <v>1</v>
      </c>
      <c r="CW166" s="314">
        <v>0.1</v>
      </c>
      <c r="CX166" s="350">
        <v>5.0000000000000001E-3</v>
      </c>
      <c r="CY166" s="314">
        <v>85</v>
      </c>
      <c r="CZ166" s="314">
        <v>78.7</v>
      </c>
      <c r="DA166" s="314">
        <v>82.5</v>
      </c>
      <c r="DB166" s="305" t="s">
        <v>83</v>
      </c>
      <c r="DC166" s="305" t="s">
        <v>84</v>
      </c>
      <c r="DD166" s="314">
        <v>20770</v>
      </c>
      <c r="DE166" s="314">
        <v>138</v>
      </c>
      <c r="DF166" s="314">
        <v>189</v>
      </c>
      <c r="DG166" s="314">
        <v>287</v>
      </c>
      <c r="DH166" s="314">
        <v>350</v>
      </c>
      <c r="DI166" s="314">
        <v>1</v>
      </c>
      <c r="DJ166" s="314">
        <v>26.8</v>
      </c>
      <c r="DK166" s="314">
        <v>0.2</v>
      </c>
      <c r="DL166" s="314">
        <v>2.8</v>
      </c>
      <c r="DM166" s="314">
        <v>17</v>
      </c>
      <c r="DN166" s="314">
        <v>0</v>
      </c>
      <c r="DO166" s="438"/>
      <c r="DP166" s="299">
        <v>133</v>
      </c>
      <c r="DQ166" s="299">
        <v>7</v>
      </c>
      <c r="DR166" s="299">
        <v>9</v>
      </c>
      <c r="DS166" s="299">
        <v>85</v>
      </c>
      <c r="DT166" s="299">
        <v>149</v>
      </c>
      <c r="DU166" s="299">
        <v>170</v>
      </c>
      <c r="DV166" s="299">
        <v>245</v>
      </c>
      <c r="DW166" s="299">
        <v>374</v>
      </c>
      <c r="DX166" s="299">
        <v>437</v>
      </c>
      <c r="DY166" s="292"/>
      <c r="DZ166" s="292"/>
      <c r="EA166" s="292"/>
      <c r="EB166" s="292"/>
      <c r="EC166" s="292"/>
    </row>
    <row r="167" spans="1:133" x14ac:dyDescent="0.25">
      <c r="A167" s="291">
        <f t="shared" si="27"/>
        <v>2014</v>
      </c>
      <c r="B167" s="292" t="str">
        <f t="shared" si="28"/>
        <v>OCTUBRE</v>
      </c>
      <c r="C167" s="292">
        <v>7</v>
      </c>
      <c r="D167" s="292" t="str">
        <f t="shared" si="32"/>
        <v>OCTUBRE 2014 / 5</v>
      </c>
      <c r="E167" s="345">
        <v>5</v>
      </c>
      <c r="F167" s="312">
        <v>41921</v>
      </c>
      <c r="G167" s="311">
        <v>46757</v>
      </c>
      <c r="H167" s="311" t="s">
        <v>65</v>
      </c>
      <c r="I167" s="313">
        <v>0.72789999999999999</v>
      </c>
      <c r="J167" s="314">
        <v>136</v>
      </c>
      <c r="K167" s="314">
        <v>8.6999999999999993</v>
      </c>
      <c r="L167" s="314">
        <v>0</v>
      </c>
      <c r="M167" s="315" t="s">
        <v>20</v>
      </c>
      <c r="N167" s="314">
        <v>0.5</v>
      </c>
      <c r="O167" s="314">
        <v>0</v>
      </c>
      <c r="P167" s="314">
        <v>85.1</v>
      </c>
      <c r="Q167" s="314">
        <v>79.099999999999994</v>
      </c>
      <c r="R167" s="314">
        <v>82.1</v>
      </c>
      <c r="S167" s="316" t="s">
        <v>66</v>
      </c>
      <c r="T167" s="316" t="s">
        <v>67</v>
      </c>
      <c r="U167" s="314">
        <v>20766</v>
      </c>
      <c r="V167" s="314">
        <v>128</v>
      </c>
      <c r="W167" s="314">
        <v>187</v>
      </c>
      <c r="X167" s="314">
        <v>288</v>
      </c>
      <c r="Y167" s="314">
        <v>343</v>
      </c>
      <c r="Z167" s="314">
        <v>1</v>
      </c>
      <c r="AA167" s="314">
        <v>29.7</v>
      </c>
      <c r="AB167" s="314">
        <v>0.1</v>
      </c>
      <c r="AC167" s="314">
        <v>1.48</v>
      </c>
      <c r="AD167" s="314">
        <v>11.4</v>
      </c>
      <c r="AE167" s="314">
        <v>0</v>
      </c>
      <c r="AF167" s="427"/>
      <c r="AG167" s="299">
        <v>133</v>
      </c>
      <c r="AH167" s="299">
        <v>7</v>
      </c>
      <c r="AI167" s="299">
        <v>9</v>
      </c>
      <c r="AJ167" s="299">
        <v>85</v>
      </c>
      <c r="AK167" s="299">
        <v>149</v>
      </c>
      <c r="AL167" s="299">
        <v>170</v>
      </c>
      <c r="AM167" s="299">
        <v>245</v>
      </c>
      <c r="AN167" s="299">
        <v>374</v>
      </c>
      <c r="AO167" s="299">
        <v>437</v>
      </c>
      <c r="AP167" s="299">
        <v>42</v>
      </c>
      <c r="AQ167" s="299">
        <v>18</v>
      </c>
      <c r="AR167" s="299">
        <v>3</v>
      </c>
      <c r="AS167" s="299">
        <v>2.7</v>
      </c>
      <c r="AT167" s="299">
        <v>0.05</v>
      </c>
      <c r="AU167" s="300"/>
      <c r="AV167" s="311">
        <v>5</v>
      </c>
      <c r="AW167" s="317">
        <v>41924</v>
      </c>
      <c r="AX167" s="311">
        <v>46798</v>
      </c>
      <c r="AY167" s="311" t="s">
        <v>68</v>
      </c>
      <c r="AZ167" s="313">
        <v>0.73129999999999995</v>
      </c>
      <c r="BA167" s="314">
        <v>138</v>
      </c>
      <c r="BB167" s="314">
        <v>8.8000000000000007</v>
      </c>
      <c r="BC167" s="314">
        <v>0</v>
      </c>
      <c r="BD167" s="315" t="s">
        <v>20</v>
      </c>
      <c r="BE167" s="314">
        <v>1.3</v>
      </c>
      <c r="BF167" s="314">
        <v>0.01</v>
      </c>
      <c r="BG167" s="314">
        <v>85.1</v>
      </c>
      <c r="BH167" s="314">
        <v>79.8</v>
      </c>
      <c r="BI167" s="314">
        <v>82.5</v>
      </c>
      <c r="BJ167" s="316" t="s">
        <v>66</v>
      </c>
      <c r="BK167" s="316" t="s">
        <v>67</v>
      </c>
      <c r="BL167" s="314">
        <v>20730</v>
      </c>
      <c r="BM167" s="314">
        <v>131</v>
      </c>
      <c r="BN167" s="314">
        <v>196</v>
      </c>
      <c r="BO167" s="314">
        <v>300</v>
      </c>
      <c r="BP167" s="314">
        <v>358</v>
      </c>
      <c r="BQ167" s="314">
        <v>1</v>
      </c>
      <c r="BR167" s="314">
        <v>29.4</v>
      </c>
      <c r="BS167" s="314">
        <v>1.2</v>
      </c>
      <c r="BT167" s="314">
        <v>1.91</v>
      </c>
      <c r="BU167" s="314">
        <v>9.5</v>
      </c>
      <c r="BV167" s="314">
        <v>0</v>
      </c>
      <c r="BW167" s="433"/>
      <c r="BX167" s="299">
        <v>133</v>
      </c>
      <c r="BY167" s="299">
        <v>7</v>
      </c>
      <c r="BZ167" s="299">
        <v>9</v>
      </c>
      <c r="CA167" s="299">
        <v>85</v>
      </c>
      <c r="CB167" s="299">
        <v>149</v>
      </c>
      <c r="CC167" s="299">
        <v>170</v>
      </c>
      <c r="CD167" s="299">
        <v>245</v>
      </c>
      <c r="CE167" s="299">
        <v>374</v>
      </c>
      <c r="CF167" s="299">
        <v>437</v>
      </c>
      <c r="CG167" s="299">
        <v>42</v>
      </c>
      <c r="CH167" s="299">
        <v>18</v>
      </c>
      <c r="CI167" s="299">
        <v>3</v>
      </c>
      <c r="CJ167" s="299">
        <v>2.7</v>
      </c>
      <c r="CK167" s="299">
        <v>0.05</v>
      </c>
      <c r="CL167" s="329"/>
      <c r="CM167" s="306"/>
      <c r="CN167" s="306"/>
      <c r="CO167" s="306"/>
      <c r="CP167" s="306"/>
      <c r="CQ167" s="306"/>
      <c r="CR167" s="306"/>
      <c r="CS167" s="306"/>
      <c r="CT167" s="306"/>
      <c r="CU167" s="306"/>
      <c r="CV167" s="306"/>
      <c r="CW167" s="306"/>
      <c r="CX167" s="306"/>
      <c r="CY167" s="306"/>
      <c r="CZ167" s="306"/>
      <c r="DA167" s="306"/>
      <c r="DB167" s="306"/>
      <c r="DC167" s="306"/>
      <c r="DD167" s="306"/>
      <c r="DE167" s="306"/>
      <c r="DF167" s="306"/>
      <c r="DG167" s="306"/>
      <c r="DH167" s="306"/>
      <c r="DI167" s="306"/>
      <c r="DJ167" s="306"/>
      <c r="DK167" s="306"/>
      <c r="DL167" s="306"/>
      <c r="DM167" s="306"/>
      <c r="DN167" s="306"/>
      <c r="DO167" s="439"/>
      <c r="DP167" s="306"/>
      <c r="DQ167" s="306"/>
      <c r="DR167" s="306"/>
      <c r="DS167" s="306"/>
      <c r="DT167" s="306"/>
      <c r="DU167" s="306"/>
      <c r="DV167" s="306"/>
      <c r="DW167" s="306"/>
      <c r="DX167" s="306"/>
      <c r="DY167" s="303"/>
      <c r="DZ167" s="303"/>
      <c r="EA167" s="303"/>
      <c r="EB167" s="303"/>
      <c r="EC167" s="303"/>
    </row>
    <row r="168" spans="1:133" x14ac:dyDescent="0.25">
      <c r="A168" s="302">
        <f t="shared" si="27"/>
        <v>2014</v>
      </c>
      <c r="B168" s="303" t="str">
        <f t="shared" si="28"/>
        <v>OCTUBRE</v>
      </c>
      <c r="C168" s="303">
        <v>8</v>
      </c>
      <c r="D168" s="303" t="str">
        <f t="shared" si="32"/>
        <v>OCTUBRE 2014 / 6</v>
      </c>
      <c r="E168" s="345">
        <v>6</v>
      </c>
      <c r="F168" s="312">
        <v>41923</v>
      </c>
      <c r="G168" s="311">
        <v>46794</v>
      </c>
      <c r="H168" s="311" t="s">
        <v>68</v>
      </c>
      <c r="I168" s="313">
        <v>0.72789999999999999</v>
      </c>
      <c r="J168" s="314">
        <v>136</v>
      </c>
      <c r="K168" s="314">
        <v>8.6</v>
      </c>
      <c r="L168" s="314">
        <v>0</v>
      </c>
      <c r="M168" s="315" t="s">
        <v>20</v>
      </c>
      <c r="N168" s="314">
        <v>0.5</v>
      </c>
      <c r="O168" s="314">
        <v>0</v>
      </c>
      <c r="P168" s="314">
        <v>85.2</v>
      </c>
      <c r="Q168" s="314">
        <v>79.099999999999994</v>
      </c>
      <c r="R168" s="314">
        <v>82.2</v>
      </c>
      <c r="S168" s="316" t="s">
        <v>66</v>
      </c>
      <c r="T168" s="316" t="s">
        <v>67</v>
      </c>
      <c r="U168" s="314">
        <v>20766</v>
      </c>
      <c r="V168" s="314">
        <v>127</v>
      </c>
      <c r="W168" s="314">
        <v>186</v>
      </c>
      <c r="X168" s="314">
        <v>286</v>
      </c>
      <c r="Y168" s="314">
        <v>347</v>
      </c>
      <c r="Z168" s="314">
        <v>1</v>
      </c>
      <c r="AA168" s="314">
        <v>28.9</v>
      </c>
      <c r="AB168" s="314">
        <v>0.1</v>
      </c>
      <c r="AC168" s="314">
        <v>1.64</v>
      </c>
      <c r="AD168" s="314">
        <v>7.4</v>
      </c>
      <c r="AE168" s="314">
        <v>0</v>
      </c>
      <c r="AF168" s="427"/>
      <c r="AG168" s="299">
        <v>133</v>
      </c>
      <c r="AH168" s="299">
        <v>7</v>
      </c>
      <c r="AI168" s="299">
        <v>9</v>
      </c>
      <c r="AJ168" s="299">
        <v>85</v>
      </c>
      <c r="AK168" s="299">
        <v>149</v>
      </c>
      <c r="AL168" s="299">
        <v>170</v>
      </c>
      <c r="AM168" s="299">
        <v>245</v>
      </c>
      <c r="AN168" s="299">
        <v>374</v>
      </c>
      <c r="AO168" s="299">
        <v>437</v>
      </c>
      <c r="AP168" s="299">
        <v>42</v>
      </c>
      <c r="AQ168" s="299">
        <v>18</v>
      </c>
      <c r="AR168" s="299">
        <v>3</v>
      </c>
      <c r="AS168" s="299">
        <v>2.7</v>
      </c>
      <c r="AT168" s="299">
        <v>0.05</v>
      </c>
      <c r="AU168" s="300"/>
      <c r="AV168" s="311">
        <v>6</v>
      </c>
      <c r="AW168" s="317">
        <v>41926</v>
      </c>
      <c r="AX168" s="311">
        <v>46845</v>
      </c>
      <c r="AY168" s="311" t="s">
        <v>180</v>
      </c>
      <c r="AZ168" s="313">
        <v>0.73009999999999997</v>
      </c>
      <c r="BA168" s="314">
        <v>138.4</v>
      </c>
      <c r="BB168" s="314">
        <v>8.8000000000000007</v>
      </c>
      <c r="BC168" s="314">
        <v>0</v>
      </c>
      <c r="BD168" s="315" t="s">
        <v>20</v>
      </c>
      <c r="BE168" s="314">
        <v>1.3</v>
      </c>
      <c r="BF168" s="314">
        <v>0.01</v>
      </c>
      <c r="BG168" s="314">
        <v>85.5</v>
      </c>
      <c r="BH168" s="314">
        <v>77.3</v>
      </c>
      <c r="BI168" s="314">
        <v>81.400000000000006</v>
      </c>
      <c r="BJ168" s="316" t="s">
        <v>66</v>
      </c>
      <c r="BK168" s="316" t="s">
        <v>67</v>
      </c>
      <c r="BL168" s="314">
        <v>20742</v>
      </c>
      <c r="BM168" s="314">
        <v>133</v>
      </c>
      <c r="BN168" s="314">
        <v>196</v>
      </c>
      <c r="BO168" s="314">
        <v>304</v>
      </c>
      <c r="BP168" s="314">
        <v>356</v>
      </c>
      <c r="BQ168" s="314">
        <v>1</v>
      </c>
      <c r="BR168" s="314">
        <v>28.6</v>
      </c>
      <c r="BS168" s="314">
        <v>1.4</v>
      </c>
      <c r="BT168" s="314">
        <v>1.7</v>
      </c>
      <c r="BU168" s="314">
        <v>14.3</v>
      </c>
      <c r="BV168" s="314">
        <v>0</v>
      </c>
      <c r="BW168" s="433"/>
      <c r="BX168" s="299">
        <v>133</v>
      </c>
      <c r="BY168" s="299">
        <v>7</v>
      </c>
      <c r="BZ168" s="299">
        <v>9</v>
      </c>
      <c r="CA168" s="299">
        <v>85</v>
      </c>
      <c r="CB168" s="299">
        <v>149</v>
      </c>
      <c r="CC168" s="299">
        <v>170</v>
      </c>
      <c r="CD168" s="299">
        <v>245</v>
      </c>
      <c r="CE168" s="299">
        <v>374</v>
      </c>
      <c r="CF168" s="299">
        <v>437</v>
      </c>
      <c r="CG168" s="299">
        <v>42</v>
      </c>
      <c r="CH168" s="299">
        <v>18</v>
      </c>
      <c r="CI168" s="299">
        <v>3</v>
      </c>
      <c r="CJ168" s="299">
        <v>2.7</v>
      </c>
      <c r="CK168" s="299">
        <v>0.05</v>
      </c>
      <c r="CL168" s="329"/>
      <c r="CM168" s="305"/>
      <c r="CN168" s="305"/>
      <c r="CO168" s="305"/>
      <c r="CP168" s="305"/>
      <c r="CQ168" s="305"/>
      <c r="CR168" s="305"/>
      <c r="CS168" s="305"/>
      <c r="CT168" s="305"/>
      <c r="CU168" s="305"/>
      <c r="CV168" s="305"/>
      <c r="CW168" s="305"/>
      <c r="CX168" s="305"/>
      <c r="CY168" s="305"/>
      <c r="CZ168" s="305"/>
      <c r="DA168" s="305"/>
      <c r="DB168" s="305"/>
      <c r="DC168" s="305"/>
      <c r="DD168" s="305"/>
      <c r="DE168" s="305"/>
      <c r="DF168" s="305"/>
      <c r="DG168" s="305"/>
      <c r="DH168" s="305"/>
      <c r="DI168" s="305"/>
      <c r="DJ168" s="305"/>
      <c r="DK168" s="305"/>
      <c r="DL168" s="305"/>
      <c r="DM168" s="305"/>
      <c r="DN168" s="305"/>
      <c r="DO168" s="440"/>
      <c r="DP168" s="305"/>
      <c r="DQ168" s="305"/>
      <c r="DR168" s="305"/>
      <c r="DS168" s="305"/>
      <c r="DT168" s="305"/>
      <c r="DU168" s="305"/>
      <c r="DV168" s="305"/>
      <c r="DW168" s="305"/>
      <c r="DX168" s="305"/>
      <c r="DY168" s="292"/>
      <c r="DZ168" s="292"/>
      <c r="EA168" s="292"/>
      <c r="EB168" s="292"/>
      <c r="EC168" s="292"/>
    </row>
    <row r="169" spans="1:133" x14ac:dyDescent="0.25">
      <c r="A169" s="291">
        <f t="shared" si="27"/>
        <v>2014</v>
      </c>
      <c r="B169" s="292" t="str">
        <f t="shared" si="28"/>
        <v>OCTUBRE</v>
      </c>
      <c r="C169" s="292">
        <v>9</v>
      </c>
      <c r="D169" s="292" t="str">
        <f t="shared" si="32"/>
        <v>OCTUBRE 2014 / 7</v>
      </c>
      <c r="E169" s="345">
        <v>7</v>
      </c>
      <c r="F169" s="312">
        <v>41925</v>
      </c>
      <c r="G169" s="311">
        <v>46831</v>
      </c>
      <c r="H169" s="311" t="s">
        <v>69</v>
      </c>
      <c r="I169" s="313">
        <v>0.72789999999999999</v>
      </c>
      <c r="J169" s="314">
        <v>135</v>
      </c>
      <c r="K169" s="314">
        <v>8.6999999999999993</v>
      </c>
      <c r="L169" s="314">
        <v>0</v>
      </c>
      <c r="M169" s="315" t="s">
        <v>20</v>
      </c>
      <c r="N169" s="314">
        <v>0.5</v>
      </c>
      <c r="O169" s="314">
        <v>0</v>
      </c>
      <c r="P169" s="314">
        <v>85.2</v>
      </c>
      <c r="Q169" s="314">
        <v>79.099999999999994</v>
      </c>
      <c r="R169" s="314">
        <v>82.2</v>
      </c>
      <c r="S169" s="316" t="s">
        <v>66</v>
      </c>
      <c r="T169" s="316" t="s">
        <v>67</v>
      </c>
      <c r="U169" s="314">
        <v>20766</v>
      </c>
      <c r="V169" s="314">
        <v>126</v>
      </c>
      <c r="W169" s="314">
        <v>185</v>
      </c>
      <c r="X169" s="314">
        <v>287</v>
      </c>
      <c r="Y169" s="314">
        <v>348</v>
      </c>
      <c r="Z169" s="314">
        <v>1</v>
      </c>
      <c r="AA169" s="314">
        <v>28.7</v>
      </c>
      <c r="AB169" s="314">
        <v>0.1</v>
      </c>
      <c r="AC169" s="314">
        <v>1.69</v>
      </c>
      <c r="AD169" s="314">
        <v>9.8000000000000007</v>
      </c>
      <c r="AE169" s="314">
        <v>0</v>
      </c>
      <c r="AF169" s="427"/>
      <c r="AG169" s="299">
        <v>133</v>
      </c>
      <c r="AH169" s="299">
        <v>7</v>
      </c>
      <c r="AI169" s="299">
        <v>9</v>
      </c>
      <c r="AJ169" s="299">
        <v>85</v>
      </c>
      <c r="AK169" s="299">
        <v>149</v>
      </c>
      <c r="AL169" s="299">
        <v>170</v>
      </c>
      <c r="AM169" s="299">
        <v>245</v>
      </c>
      <c r="AN169" s="299">
        <v>374</v>
      </c>
      <c r="AO169" s="299">
        <v>437</v>
      </c>
      <c r="AP169" s="299">
        <v>42</v>
      </c>
      <c r="AQ169" s="299">
        <v>18</v>
      </c>
      <c r="AR169" s="299">
        <v>3</v>
      </c>
      <c r="AS169" s="299">
        <v>2.7</v>
      </c>
      <c r="AT169" s="299">
        <v>0.05</v>
      </c>
      <c r="AU169" s="300"/>
      <c r="AV169" s="311">
        <v>7</v>
      </c>
      <c r="AW169" s="317">
        <v>41928</v>
      </c>
      <c r="AX169" s="311">
        <v>46896</v>
      </c>
      <c r="AY169" s="311" t="s">
        <v>149</v>
      </c>
      <c r="AZ169" s="313">
        <v>0.73199999999999998</v>
      </c>
      <c r="BA169" s="314">
        <v>138.69999999999999</v>
      </c>
      <c r="BB169" s="314">
        <v>8.6999999999999993</v>
      </c>
      <c r="BC169" s="314">
        <v>0</v>
      </c>
      <c r="BD169" s="315" t="s">
        <v>20</v>
      </c>
      <c r="BE169" s="314">
        <v>1.6</v>
      </c>
      <c r="BF169" s="314">
        <v>0.01</v>
      </c>
      <c r="BG169" s="314">
        <v>85.3</v>
      </c>
      <c r="BH169" s="314">
        <v>76.400000000000006</v>
      </c>
      <c r="BI169" s="314">
        <v>80.8</v>
      </c>
      <c r="BJ169" s="316" t="s">
        <v>66</v>
      </c>
      <c r="BK169" s="316" t="s">
        <v>67</v>
      </c>
      <c r="BL169" s="314">
        <v>20722</v>
      </c>
      <c r="BM169" s="314">
        <v>131</v>
      </c>
      <c r="BN169" s="314">
        <v>198</v>
      </c>
      <c r="BO169" s="314">
        <v>300</v>
      </c>
      <c r="BP169" s="314">
        <v>360</v>
      </c>
      <c r="BQ169" s="314">
        <v>1</v>
      </c>
      <c r="BR169" s="314">
        <v>30.7</v>
      </c>
      <c r="BS169" s="314">
        <v>1</v>
      </c>
      <c r="BT169" s="314">
        <v>1.74</v>
      </c>
      <c r="BU169" s="314">
        <v>11.3</v>
      </c>
      <c r="BV169" s="314">
        <v>0</v>
      </c>
      <c r="BW169" s="433"/>
      <c r="BX169" s="299">
        <v>133</v>
      </c>
      <c r="BY169" s="299">
        <v>7</v>
      </c>
      <c r="BZ169" s="299">
        <v>9</v>
      </c>
      <c r="CA169" s="299">
        <v>85</v>
      </c>
      <c r="CB169" s="299">
        <v>149</v>
      </c>
      <c r="CC169" s="299">
        <v>170</v>
      </c>
      <c r="CD169" s="299">
        <v>245</v>
      </c>
      <c r="CE169" s="299">
        <v>374</v>
      </c>
      <c r="CF169" s="299">
        <v>437</v>
      </c>
      <c r="CG169" s="299">
        <v>42</v>
      </c>
      <c r="CH169" s="299">
        <v>18</v>
      </c>
      <c r="CI169" s="299">
        <v>3</v>
      </c>
      <c r="CJ169" s="299">
        <v>2.7</v>
      </c>
      <c r="CK169" s="299">
        <v>0.05</v>
      </c>
      <c r="CL169" s="329"/>
      <c r="CM169" s="306"/>
      <c r="CN169" s="306"/>
      <c r="CO169" s="306"/>
      <c r="CP169" s="306"/>
      <c r="CQ169" s="306"/>
      <c r="CR169" s="306"/>
      <c r="CS169" s="306"/>
      <c r="CT169" s="306"/>
      <c r="CU169" s="306"/>
      <c r="CV169" s="306"/>
      <c r="CW169" s="306"/>
      <c r="CX169" s="306"/>
      <c r="CY169" s="306"/>
      <c r="CZ169" s="306"/>
      <c r="DA169" s="306"/>
      <c r="DB169" s="306"/>
      <c r="DC169" s="306"/>
      <c r="DD169" s="306"/>
      <c r="DE169" s="306"/>
      <c r="DF169" s="306"/>
      <c r="DG169" s="306"/>
      <c r="DH169" s="306"/>
      <c r="DI169" s="306"/>
      <c r="DJ169" s="306"/>
      <c r="DK169" s="306"/>
      <c r="DL169" s="306"/>
      <c r="DM169" s="306"/>
      <c r="DN169" s="306"/>
      <c r="DO169" s="439"/>
      <c r="DP169" s="306"/>
      <c r="DQ169" s="306"/>
      <c r="DR169" s="306"/>
      <c r="DS169" s="306"/>
      <c r="DT169" s="306"/>
      <c r="DU169" s="306"/>
      <c r="DV169" s="306"/>
      <c r="DW169" s="306"/>
      <c r="DX169" s="306"/>
      <c r="DY169" s="303"/>
      <c r="DZ169" s="303"/>
      <c r="EA169" s="303"/>
      <c r="EB169" s="303"/>
      <c r="EC169" s="303"/>
    </row>
    <row r="170" spans="1:133" x14ac:dyDescent="0.25">
      <c r="A170" s="302">
        <f t="shared" si="27"/>
        <v>2014</v>
      </c>
      <c r="B170" s="303" t="str">
        <f t="shared" si="28"/>
        <v>OCTUBRE</v>
      </c>
      <c r="C170" s="303">
        <v>10</v>
      </c>
      <c r="D170" s="303" t="str">
        <f t="shared" si="32"/>
        <v>OCTUBRE 2014 / 8</v>
      </c>
      <c r="E170" s="345">
        <v>8</v>
      </c>
      <c r="F170" s="312">
        <v>41927</v>
      </c>
      <c r="G170" s="311">
        <v>46878</v>
      </c>
      <c r="H170" s="311" t="s">
        <v>68</v>
      </c>
      <c r="I170" s="313">
        <v>0.72789999999999999</v>
      </c>
      <c r="J170" s="314">
        <v>137</v>
      </c>
      <c r="K170" s="314">
        <v>8.5</v>
      </c>
      <c r="L170" s="314">
        <v>0</v>
      </c>
      <c r="M170" s="315" t="s">
        <v>20</v>
      </c>
      <c r="N170" s="314">
        <v>0.5</v>
      </c>
      <c r="O170" s="314">
        <v>0</v>
      </c>
      <c r="P170" s="314">
        <v>85.2</v>
      </c>
      <c r="Q170" s="314">
        <v>79.2</v>
      </c>
      <c r="R170" s="314">
        <v>82.2</v>
      </c>
      <c r="S170" s="316" t="s">
        <v>66</v>
      </c>
      <c r="T170" s="316" t="s">
        <v>67</v>
      </c>
      <c r="U170" s="314">
        <v>20766</v>
      </c>
      <c r="V170" s="314">
        <v>129</v>
      </c>
      <c r="W170" s="314">
        <v>187</v>
      </c>
      <c r="X170" s="314">
        <v>290</v>
      </c>
      <c r="Y170" s="314">
        <v>344</v>
      </c>
      <c r="Z170" s="314">
        <v>1</v>
      </c>
      <c r="AA170" s="314">
        <v>28.8</v>
      </c>
      <c r="AB170" s="314">
        <v>0.1</v>
      </c>
      <c r="AC170" s="314">
        <v>1.58</v>
      </c>
      <c r="AD170" s="314">
        <v>10.8</v>
      </c>
      <c r="AE170" s="314">
        <v>0</v>
      </c>
      <c r="AF170" s="427"/>
      <c r="AG170" s="299">
        <v>133</v>
      </c>
      <c r="AH170" s="299">
        <v>7</v>
      </c>
      <c r="AI170" s="299">
        <v>9</v>
      </c>
      <c r="AJ170" s="299">
        <v>85</v>
      </c>
      <c r="AK170" s="299">
        <v>149</v>
      </c>
      <c r="AL170" s="299">
        <v>170</v>
      </c>
      <c r="AM170" s="299">
        <v>245</v>
      </c>
      <c r="AN170" s="299">
        <v>374</v>
      </c>
      <c r="AO170" s="299">
        <v>437</v>
      </c>
      <c r="AP170" s="299">
        <v>42</v>
      </c>
      <c r="AQ170" s="299">
        <v>18</v>
      </c>
      <c r="AR170" s="299">
        <v>3</v>
      </c>
      <c r="AS170" s="299">
        <v>2.7</v>
      </c>
      <c r="AT170" s="299">
        <v>0.05</v>
      </c>
      <c r="AU170" s="300"/>
      <c r="AV170" s="311">
        <v>8</v>
      </c>
      <c r="AW170" s="317">
        <v>41930</v>
      </c>
      <c r="AX170" s="311">
        <v>46940</v>
      </c>
      <c r="AY170" s="311" t="s">
        <v>73</v>
      </c>
      <c r="AZ170" s="313">
        <v>0.73129999999999995</v>
      </c>
      <c r="BA170" s="314">
        <v>138.1</v>
      </c>
      <c r="BB170" s="314">
        <v>8.6999999999999993</v>
      </c>
      <c r="BC170" s="314">
        <v>0</v>
      </c>
      <c r="BD170" s="315" t="s">
        <v>20</v>
      </c>
      <c r="BE170" s="314">
        <v>1.6</v>
      </c>
      <c r="BF170" s="314">
        <v>0.01</v>
      </c>
      <c r="BG170" s="314">
        <v>85.5</v>
      </c>
      <c r="BH170" s="314">
        <v>79.400000000000006</v>
      </c>
      <c r="BI170" s="314">
        <v>82.5</v>
      </c>
      <c r="BJ170" s="316" t="s">
        <v>66</v>
      </c>
      <c r="BK170" s="316" t="s">
        <v>67</v>
      </c>
      <c r="BL170" s="314">
        <v>20730</v>
      </c>
      <c r="BM170" s="314">
        <v>129</v>
      </c>
      <c r="BN170" s="314">
        <v>196</v>
      </c>
      <c r="BO170" s="314">
        <v>302</v>
      </c>
      <c r="BP170" s="314">
        <v>356</v>
      </c>
      <c r="BQ170" s="314">
        <v>1</v>
      </c>
      <c r="BR170" s="314">
        <v>29.9</v>
      </c>
      <c r="BS170" s="314">
        <v>0.9</v>
      </c>
      <c r="BT170" s="314">
        <v>1.76</v>
      </c>
      <c r="BU170" s="314">
        <v>11.2</v>
      </c>
      <c r="BV170" s="314">
        <v>0</v>
      </c>
      <c r="BW170" s="433"/>
      <c r="BX170" s="299">
        <v>133</v>
      </c>
      <c r="BY170" s="299">
        <v>7</v>
      </c>
      <c r="BZ170" s="299">
        <v>9</v>
      </c>
      <c r="CA170" s="299">
        <v>85</v>
      </c>
      <c r="CB170" s="299">
        <v>149</v>
      </c>
      <c r="CC170" s="299">
        <v>170</v>
      </c>
      <c r="CD170" s="299">
        <v>245</v>
      </c>
      <c r="CE170" s="299">
        <v>374</v>
      </c>
      <c r="CF170" s="299">
        <v>437</v>
      </c>
      <c r="CG170" s="299">
        <v>42</v>
      </c>
      <c r="CH170" s="299">
        <v>18</v>
      </c>
      <c r="CI170" s="299">
        <v>3</v>
      </c>
      <c r="CJ170" s="299">
        <v>2.7</v>
      </c>
      <c r="CK170" s="299">
        <v>0.05</v>
      </c>
      <c r="CL170" s="329"/>
      <c r="CM170" s="305"/>
      <c r="CN170" s="305"/>
      <c r="CO170" s="305"/>
      <c r="CP170" s="305"/>
      <c r="CQ170" s="305"/>
      <c r="CR170" s="305"/>
      <c r="CS170" s="305"/>
      <c r="CT170" s="305"/>
      <c r="CU170" s="305"/>
      <c r="CV170" s="305"/>
      <c r="CW170" s="305"/>
      <c r="CX170" s="305"/>
      <c r="CY170" s="305"/>
      <c r="CZ170" s="305"/>
      <c r="DA170" s="305"/>
      <c r="DB170" s="305"/>
      <c r="DC170" s="305"/>
      <c r="DD170" s="305"/>
      <c r="DE170" s="305"/>
      <c r="DF170" s="305"/>
      <c r="DG170" s="305"/>
      <c r="DH170" s="305"/>
      <c r="DI170" s="305"/>
      <c r="DJ170" s="305"/>
      <c r="DK170" s="305"/>
      <c r="DL170" s="305"/>
      <c r="DM170" s="305"/>
      <c r="DN170" s="305"/>
      <c r="DO170" s="440"/>
      <c r="DP170" s="305"/>
      <c r="DQ170" s="305"/>
      <c r="DR170" s="305"/>
      <c r="DS170" s="305"/>
      <c r="DT170" s="305"/>
      <c r="DU170" s="305"/>
      <c r="DV170" s="305"/>
      <c r="DW170" s="305"/>
      <c r="DX170" s="305"/>
      <c r="DY170" s="292"/>
      <c r="DZ170" s="292"/>
      <c r="EA170" s="292"/>
      <c r="EB170" s="292"/>
      <c r="EC170" s="292"/>
    </row>
    <row r="171" spans="1:133" x14ac:dyDescent="0.25">
      <c r="A171" s="291">
        <f t="shared" si="27"/>
        <v>2014</v>
      </c>
      <c r="B171" s="292" t="str">
        <f t="shared" si="28"/>
        <v>OCTUBRE</v>
      </c>
      <c r="C171" s="292">
        <v>11</v>
      </c>
      <c r="D171" s="292" t="str">
        <f t="shared" si="32"/>
        <v>OCTUBRE 2014 / 9</v>
      </c>
      <c r="E171" s="345">
        <v>9</v>
      </c>
      <c r="F171" s="312">
        <v>41930</v>
      </c>
      <c r="G171" s="311">
        <v>46957</v>
      </c>
      <c r="H171" s="311" t="s">
        <v>69</v>
      </c>
      <c r="I171" s="313">
        <v>0.73050000000000004</v>
      </c>
      <c r="J171" s="314">
        <v>137</v>
      </c>
      <c r="K171" s="314">
        <v>8.5</v>
      </c>
      <c r="L171" s="314">
        <v>0</v>
      </c>
      <c r="M171" s="315" t="s">
        <v>20</v>
      </c>
      <c r="N171" s="314">
        <v>0.5</v>
      </c>
      <c r="O171" s="314">
        <v>0</v>
      </c>
      <c r="P171" s="314">
        <v>85</v>
      </c>
      <c r="Q171" s="314">
        <v>79.2</v>
      </c>
      <c r="R171" s="314">
        <v>82.1</v>
      </c>
      <c r="S171" s="316" t="s">
        <v>66</v>
      </c>
      <c r="T171" s="316" t="s">
        <v>67</v>
      </c>
      <c r="U171" s="314">
        <v>20738</v>
      </c>
      <c r="V171" s="314">
        <v>127</v>
      </c>
      <c r="W171" s="314">
        <v>189</v>
      </c>
      <c r="X171" s="314">
        <v>287</v>
      </c>
      <c r="Y171" s="314">
        <v>349</v>
      </c>
      <c r="Z171" s="314">
        <v>1</v>
      </c>
      <c r="AA171" s="314">
        <v>28.3</v>
      </c>
      <c r="AB171" s="314">
        <v>0.1</v>
      </c>
      <c r="AC171" s="314">
        <v>1.51</v>
      </c>
      <c r="AD171" s="314">
        <v>10.6</v>
      </c>
      <c r="AE171" s="314">
        <v>0</v>
      </c>
      <c r="AF171" s="427"/>
      <c r="AG171" s="299">
        <v>133</v>
      </c>
      <c r="AH171" s="299">
        <v>7</v>
      </c>
      <c r="AI171" s="299">
        <v>9</v>
      </c>
      <c r="AJ171" s="299">
        <v>85</v>
      </c>
      <c r="AK171" s="299">
        <v>149</v>
      </c>
      <c r="AL171" s="299">
        <v>170</v>
      </c>
      <c r="AM171" s="299">
        <v>245</v>
      </c>
      <c r="AN171" s="299">
        <v>374</v>
      </c>
      <c r="AO171" s="299">
        <v>437</v>
      </c>
      <c r="AP171" s="299">
        <v>42</v>
      </c>
      <c r="AQ171" s="299">
        <v>18</v>
      </c>
      <c r="AR171" s="299">
        <v>3</v>
      </c>
      <c r="AS171" s="299">
        <v>2.7</v>
      </c>
      <c r="AT171" s="299">
        <v>0.05</v>
      </c>
      <c r="AU171" s="300"/>
      <c r="AV171" s="311">
        <v>9</v>
      </c>
      <c r="AW171" s="317">
        <v>41932</v>
      </c>
      <c r="AX171" s="311">
        <v>46974</v>
      </c>
      <c r="AY171" s="311" t="s">
        <v>74</v>
      </c>
      <c r="AZ171" s="313">
        <v>0.73280000000000001</v>
      </c>
      <c r="BA171" s="314">
        <v>140.4</v>
      </c>
      <c r="BB171" s="314">
        <v>8.4</v>
      </c>
      <c r="BC171" s="314">
        <v>0</v>
      </c>
      <c r="BD171" s="315" t="s">
        <v>20</v>
      </c>
      <c r="BE171" s="314">
        <v>1.6</v>
      </c>
      <c r="BF171" s="314">
        <v>0.01</v>
      </c>
      <c r="BG171" s="314">
        <v>85.4</v>
      </c>
      <c r="BH171" s="314">
        <v>79.099999999999994</v>
      </c>
      <c r="BI171" s="314">
        <v>82.7</v>
      </c>
      <c r="BJ171" s="316" t="s">
        <v>66</v>
      </c>
      <c r="BK171" s="316" t="s">
        <v>67</v>
      </c>
      <c r="BL171" s="314">
        <v>20714</v>
      </c>
      <c r="BM171" s="314">
        <v>133</v>
      </c>
      <c r="BN171" s="314">
        <v>198</v>
      </c>
      <c r="BO171" s="314">
        <v>302</v>
      </c>
      <c r="BP171" s="314">
        <v>356</v>
      </c>
      <c r="BQ171" s="314">
        <v>1</v>
      </c>
      <c r="BR171" s="314">
        <v>31</v>
      </c>
      <c r="BS171" s="314">
        <v>0.8</v>
      </c>
      <c r="BT171" s="314">
        <v>1.78</v>
      </c>
      <c r="BU171" s="314">
        <v>8.4</v>
      </c>
      <c r="BV171" s="314">
        <v>0</v>
      </c>
      <c r="BW171" s="433"/>
      <c r="BX171" s="299">
        <v>133</v>
      </c>
      <c r="BY171" s="299">
        <v>7</v>
      </c>
      <c r="BZ171" s="299">
        <v>9</v>
      </c>
      <c r="CA171" s="299">
        <v>85</v>
      </c>
      <c r="CB171" s="299">
        <v>149</v>
      </c>
      <c r="CC171" s="299">
        <v>170</v>
      </c>
      <c r="CD171" s="299">
        <v>245</v>
      </c>
      <c r="CE171" s="299">
        <v>374</v>
      </c>
      <c r="CF171" s="299">
        <v>437</v>
      </c>
      <c r="CG171" s="299">
        <v>42</v>
      </c>
      <c r="CH171" s="299">
        <v>18</v>
      </c>
      <c r="CI171" s="299">
        <v>3</v>
      </c>
      <c r="CJ171" s="299">
        <v>2.7</v>
      </c>
      <c r="CK171" s="299">
        <v>0.05</v>
      </c>
      <c r="CL171" s="329"/>
      <c r="CM171" s="306"/>
      <c r="CN171" s="306"/>
      <c r="CO171" s="306"/>
      <c r="CP171" s="306"/>
      <c r="CQ171" s="306"/>
      <c r="CR171" s="306"/>
      <c r="CS171" s="306"/>
      <c r="CT171" s="306"/>
      <c r="CU171" s="306"/>
      <c r="CV171" s="306"/>
      <c r="CW171" s="306"/>
      <c r="CX171" s="306"/>
      <c r="CY171" s="306"/>
      <c r="CZ171" s="306"/>
      <c r="DA171" s="306"/>
      <c r="DB171" s="306"/>
      <c r="DC171" s="306"/>
      <c r="DD171" s="306"/>
      <c r="DE171" s="306"/>
      <c r="DF171" s="306"/>
      <c r="DG171" s="306"/>
      <c r="DH171" s="306"/>
      <c r="DI171" s="306"/>
      <c r="DJ171" s="306"/>
      <c r="DK171" s="306"/>
      <c r="DL171" s="306"/>
      <c r="DM171" s="306"/>
      <c r="DN171" s="306"/>
      <c r="DO171" s="439"/>
      <c r="DP171" s="306"/>
      <c r="DQ171" s="306"/>
      <c r="DR171" s="306"/>
      <c r="DS171" s="306"/>
      <c r="DT171" s="306"/>
      <c r="DU171" s="306"/>
      <c r="DV171" s="306"/>
      <c r="DW171" s="306"/>
      <c r="DX171" s="306"/>
      <c r="DY171" s="303"/>
      <c r="DZ171" s="303"/>
      <c r="EA171" s="303"/>
      <c r="EB171" s="303"/>
      <c r="EC171" s="303"/>
    </row>
    <row r="172" spans="1:133" x14ac:dyDescent="0.25">
      <c r="A172" s="302">
        <f t="shared" si="27"/>
        <v>2014</v>
      </c>
      <c r="B172" s="303" t="str">
        <f t="shared" si="28"/>
        <v>OCTUBRE</v>
      </c>
      <c r="C172" s="303">
        <v>12</v>
      </c>
      <c r="D172" s="303" t="str">
        <f t="shared" si="32"/>
        <v>OCTUBRE 2014 / 10</v>
      </c>
      <c r="E172" s="345">
        <v>10</v>
      </c>
      <c r="F172" s="312">
        <v>41932</v>
      </c>
      <c r="G172" s="311">
        <v>46973</v>
      </c>
      <c r="H172" s="311" t="s">
        <v>68</v>
      </c>
      <c r="I172" s="313">
        <v>0.73009999999999997</v>
      </c>
      <c r="J172" s="314">
        <v>138</v>
      </c>
      <c r="K172" s="314">
        <v>8.4</v>
      </c>
      <c r="L172" s="314">
        <v>0</v>
      </c>
      <c r="M172" s="315" t="s">
        <v>20</v>
      </c>
      <c r="N172" s="314">
        <v>0.5</v>
      </c>
      <c r="O172" s="314">
        <v>0</v>
      </c>
      <c r="P172" s="314">
        <v>85.1</v>
      </c>
      <c r="Q172" s="314">
        <v>79.099999999999994</v>
      </c>
      <c r="R172" s="314">
        <v>82.1</v>
      </c>
      <c r="S172" s="316" t="s">
        <v>66</v>
      </c>
      <c r="T172" s="316" t="s">
        <v>67</v>
      </c>
      <c r="U172" s="314">
        <v>20742</v>
      </c>
      <c r="V172" s="314">
        <v>126</v>
      </c>
      <c r="W172" s="314">
        <v>191</v>
      </c>
      <c r="X172" s="314">
        <v>293</v>
      </c>
      <c r="Y172" s="314">
        <v>350</v>
      </c>
      <c r="Z172" s="314">
        <v>1</v>
      </c>
      <c r="AA172" s="314">
        <v>28.2</v>
      </c>
      <c r="AB172" s="314">
        <v>0.1</v>
      </c>
      <c r="AC172" s="314">
        <v>1.67</v>
      </c>
      <c r="AD172" s="314">
        <v>14.5</v>
      </c>
      <c r="AE172" s="314">
        <v>0</v>
      </c>
      <c r="AF172" s="427"/>
      <c r="AG172" s="299">
        <v>133</v>
      </c>
      <c r="AH172" s="299">
        <v>7</v>
      </c>
      <c r="AI172" s="299">
        <v>9</v>
      </c>
      <c r="AJ172" s="299">
        <v>85</v>
      </c>
      <c r="AK172" s="299">
        <v>149</v>
      </c>
      <c r="AL172" s="299">
        <v>170</v>
      </c>
      <c r="AM172" s="299">
        <v>245</v>
      </c>
      <c r="AN172" s="299">
        <v>374</v>
      </c>
      <c r="AO172" s="299">
        <v>437</v>
      </c>
      <c r="AP172" s="299">
        <v>42</v>
      </c>
      <c r="AQ172" s="299">
        <v>18</v>
      </c>
      <c r="AR172" s="299">
        <v>3</v>
      </c>
      <c r="AS172" s="299">
        <v>2.7</v>
      </c>
      <c r="AT172" s="299">
        <v>0.05</v>
      </c>
      <c r="AU172" s="300"/>
      <c r="AV172" s="311">
        <v>10</v>
      </c>
      <c r="AW172" s="317">
        <v>41934</v>
      </c>
      <c r="AX172" s="311">
        <v>47023</v>
      </c>
      <c r="AY172" s="311" t="s">
        <v>149</v>
      </c>
      <c r="AZ172" s="313">
        <v>0.73350000000000004</v>
      </c>
      <c r="BA172" s="314">
        <v>139.30000000000001</v>
      </c>
      <c r="BB172" s="314">
        <v>8.3000000000000007</v>
      </c>
      <c r="BC172" s="314">
        <v>0</v>
      </c>
      <c r="BD172" s="315" t="s">
        <v>20</v>
      </c>
      <c r="BE172" s="314">
        <v>1.6</v>
      </c>
      <c r="BF172" s="314">
        <v>0.01</v>
      </c>
      <c r="BG172" s="314">
        <v>85</v>
      </c>
      <c r="BH172" s="314">
        <v>76.3</v>
      </c>
      <c r="BI172" s="314">
        <v>80.599999999999994</v>
      </c>
      <c r="BJ172" s="316" t="s">
        <v>66</v>
      </c>
      <c r="BK172" s="316" t="s">
        <v>67</v>
      </c>
      <c r="BL172" s="314">
        <v>20706</v>
      </c>
      <c r="BM172" s="314">
        <v>135</v>
      </c>
      <c r="BN172" s="314">
        <v>201</v>
      </c>
      <c r="BO172" s="314">
        <v>304</v>
      </c>
      <c r="BP172" s="314">
        <v>361</v>
      </c>
      <c r="BQ172" s="314">
        <v>1</v>
      </c>
      <c r="BR172" s="314">
        <v>31.4</v>
      </c>
      <c r="BS172" s="314">
        <v>0.7</v>
      </c>
      <c r="BT172" s="314">
        <v>1.62</v>
      </c>
      <c r="BU172" s="314">
        <v>11</v>
      </c>
      <c r="BV172" s="314">
        <v>0</v>
      </c>
      <c r="BW172" s="433"/>
      <c r="BX172" s="299">
        <v>133</v>
      </c>
      <c r="BY172" s="299">
        <v>7</v>
      </c>
      <c r="BZ172" s="299">
        <v>9</v>
      </c>
      <c r="CA172" s="299">
        <v>85</v>
      </c>
      <c r="CB172" s="299">
        <v>149</v>
      </c>
      <c r="CC172" s="299">
        <v>170</v>
      </c>
      <c r="CD172" s="299">
        <v>245</v>
      </c>
      <c r="CE172" s="299">
        <v>374</v>
      </c>
      <c r="CF172" s="299">
        <v>437</v>
      </c>
      <c r="CG172" s="299">
        <v>42</v>
      </c>
      <c r="CH172" s="299">
        <v>18</v>
      </c>
      <c r="CI172" s="299">
        <v>3</v>
      </c>
      <c r="CJ172" s="299">
        <v>2.7</v>
      </c>
      <c r="CK172" s="299">
        <v>0.05</v>
      </c>
      <c r="CL172" s="329"/>
      <c r="CM172" s="305"/>
      <c r="CN172" s="305"/>
      <c r="CO172" s="305"/>
      <c r="CP172" s="305"/>
      <c r="CQ172" s="305"/>
      <c r="CR172" s="305"/>
      <c r="CS172" s="305"/>
      <c r="CT172" s="305"/>
      <c r="CU172" s="305"/>
      <c r="CV172" s="305"/>
      <c r="CW172" s="305"/>
      <c r="CX172" s="305"/>
      <c r="CY172" s="305"/>
      <c r="CZ172" s="305"/>
      <c r="DA172" s="305"/>
      <c r="DB172" s="305"/>
      <c r="DC172" s="305"/>
      <c r="DD172" s="305"/>
      <c r="DE172" s="305"/>
      <c r="DF172" s="305"/>
      <c r="DG172" s="305"/>
      <c r="DH172" s="305"/>
      <c r="DI172" s="305"/>
      <c r="DJ172" s="305"/>
      <c r="DK172" s="305"/>
      <c r="DL172" s="305"/>
      <c r="DM172" s="305"/>
      <c r="DN172" s="305"/>
      <c r="DO172" s="440"/>
      <c r="DP172" s="305"/>
      <c r="DQ172" s="305"/>
      <c r="DR172" s="305"/>
      <c r="DS172" s="305"/>
      <c r="DT172" s="305"/>
      <c r="DU172" s="305"/>
      <c r="DV172" s="305"/>
      <c r="DW172" s="305"/>
      <c r="DX172" s="305"/>
      <c r="DY172" s="292"/>
      <c r="DZ172" s="292"/>
      <c r="EA172" s="292"/>
      <c r="EB172" s="292"/>
      <c r="EC172" s="292"/>
    </row>
    <row r="173" spans="1:133" x14ac:dyDescent="0.25">
      <c r="A173" s="291">
        <f t="shared" si="27"/>
        <v>2014</v>
      </c>
      <c r="B173" s="292" t="str">
        <f t="shared" si="28"/>
        <v>OCTUBRE</v>
      </c>
      <c r="C173" s="292">
        <v>13</v>
      </c>
      <c r="D173" s="292" t="str">
        <f t="shared" si="32"/>
        <v>OCTUBRE 2014 / 11</v>
      </c>
      <c r="E173" s="345">
        <v>11</v>
      </c>
      <c r="F173" s="312">
        <v>41934</v>
      </c>
      <c r="G173" s="311">
        <v>47032</v>
      </c>
      <c r="H173" s="311" t="s">
        <v>69</v>
      </c>
      <c r="I173" s="313">
        <v>0.72940000000000005</v>
      </c>
      <c r="J173" s="314">
        <v>137</v>
      </c>
      <c r="K173" s="314">
        <v>8.5</v>
      </c>
      <c r="L173" s="314">
        <v>0</v>
      </c>
      <c r="M173" s="315" t="s">
        <v>20</v>
      </c>
      <c r="N173" s="314">
        <v>0.5</v>
      </c>
      <c r="O173" s="314">
        <v>0</v>
      </c>
      <c r="P173" s="314">
        <v>85.3</v>
      </c>
      <c r="Q173" s="314">
        <v>79.099999999999994</v>
      </c>
      <c r="R173" s="314">
        <v>82.2</v>
      </c>
      <c r="S173" s="316" t="s">
        <v>66</v>
      </c>
      <c r="T173" s="316" t="s">
        <v>67</v>
      </c>
      <c r="U173" s="314">
        <v>20750</v>
      </c>
      <c r="V173" s="314">
        <v>128</v>
      </c>
      <c r="W173" s="314">
        <v>190</v>
      </c>
      <c r="X173" s="314">
        <v>290</v>
      </c>
      <c r="Y173" s="314">
        <v>351</v>
      </c>
      <c r="Z173" s="314">
        <v>1</v>
      </c>
      <c r="AA173" s="314">
        <v>29.1</v>
      </c>
      <c r="AB173" s="314">
        <v>0.1</v>
      </c>
      <c r="AC173" s="314">
        <v>1.58</v>
      </c>
      <c r="AD173" s="314">
        <v>11.2</v>
      </c>
      <c r="AE173" s="314">
        <v>0</v>
      </c>
      <c r="AF173" s="427"/>
      <c r="AG173" s="299">
        <v>133</v>
      </c>
      <c r="AH173" s="299">
        <v>7</v>
      </c>
      <c r="AI173" s="299">
        <v>9</v>
      </c>
      <c r="AJ173" s="299">
        <v>85</v>
      </c>
      <c r="AK173" s="299">
        <v>149</v>
      </c>
      <c r="AL173" s="299">
        <v>170</v>
      </c>
      <c r="AM173" s="299">
        <v>245</v>
      </c>
      <c r="AN173" s="299">
        <v>374</v>
      </c>
      <c r="AO173" s="299">
        <v>437</v>
      </c>
      <c r="AP173" s="299">
        <v>42</v>
      </c>
      <c r="AQ173" s="299">
        <v>18</v>
      </c>
      <c r="AR173" s="299">
        <v>3</v>
      </c>
      <c r="AS173" s="299">
        <v>2.7</v>
      </c>
      <c r="AT173" s="299">
        <v>0.05</v>
      </c>
      <c r="AU173" s="300"/>
      <c r="AV173" s="311">
        <v>11</v>
      </c>
      <c r="AW173" s="317">
        <v>41937</v>
      </c>
      <c r="AX173" s="311">
        <v>47087</v>
      </c>
      <c r="AY173" s="311" t="s">
        <v>71</v>
      </c>
      <c r="AZ173" s="313">
        <v>0.73350000000000004</v>
      </c>
      <c r="BA173" s="314">
        <v>140.9</v>
      </c>
      <c r="BB173" s="314">
        <v>8.4</v>
      </c>
      <c r="BC173" s="314">
        <v>0</v>
      </c>
      <c r="BD173" s="315" t="s">
        <v>20</v>
      </c>
      <c r="BE173" s="314">
        <v>1.6</v>
      </c>
      <c r="BF173" s="314">
        <v>0.01</v>
      </c>
      <c r="BG173" s="314">
        <v>85.5</v>
      </c>
      <c r="BH173" s="314">
        <v>79.2</v>
      </c>
      <c r="BI173" s="314">
        <v>82.4</v>
      </c>
      <c r="BJ173" s="316" t="s">
        <v>66</v>
      </c>
      <c r="BK173" s="316" t="s">
        <v>67</v>
      </c>
      <c r="BL173" s="314">
        <v>20706</v>
      </c>
      <c r="BM173" s="314">
        <v>133</v>
      </c>
      <c r="BN173" s="314">
        <v>201</v>
      </c>
      <c r="BO173" s="314">
        <v>304</v>
      </c>
      <c r="BP173" s="314">
        <v>360</v>
      </c>
      <c r="BQ173" s="314">
        <v>1</v>
      </c>
      <c r="BR173" s="314">
        <v>30.7</v>
      </c>
      <c r="BS173" s="314">
        <v>1.1000000000000001</v>
      </c>
      <c r="BT173" s="314">
        <v>1.7</v>
      </c>
      <c r="BU173" s="314">
        <v>12.3</v>
      </c>
      <c r="BV173" s="314">
        <v>0</v>
      </c>
      <c r="BW173" s="433"/>
      <c r="BX173" s="299">
        <v>133</v>
      </c>
      <c r="BY173" s="299">
        <v>7</v>
      </c>
      <c r="BZ173" s="299">
        <v>9</v>
      </c>
      <c r="CA173" s="299">
        <v>85</v>
      </c>
      <c r="CB173" s="299">
        <v>149</v>
      </c>
      <c r="CC173" s="299">
        <v>170</v>
      </c>
      <c r="CD173" s="299">
        <v>245</v>
      </c>
      <c r="CE173" s="299">
        <v>374</v>
      </c>
      <c r="CF173" s="299">
        <v>437</v>
      </c>
      <c r="CG173" s="299">
        <v>42</v>
      </c>
      <c r="CH173" s="299">
        <v>18</v>
      </c>
      <c r="CI173" s="299">
        <v>3</v>
      </c>
      <c r="CJ173" s="299">
        <v>2.7</v>
      </c>
      <c r="CK173" s="299">
        <v>0.05</v>
      </c>
      <c r="CL173" s="329"/>
      <c r="CM173" s="306"/>
      <c r="CN173" s="306"/>
      <c r="CO173" s="306"/>
      <c r="CP173" s="306"/>
      <c r="CQ173" s="306"/>
      <c r="CR173" s="306"/>
      <c r="CS173" s="306"/>
      <c r="CT173" s="306"/>
      <c r="CU173" s="306"/>
      <c r="CV173" s="306"/>
      <c r="CW173" s="306"/>
      <c r="CX173" s="306"/>
      <c r="CY173" s="306"/>
      <c r="CZ173" s="306"/>
      <c r="DA173" s="306"/>
      <c r="DB173" s="306"/>
      <c r="DC173" s="306"/>
      <c r="DD173" s="306"/>
      <c r="DE173" s="306"/>
      <c r="DF173" s="306"/>
      <c r="DG173" s="306"/>
      <c r="DH173" s="306"/>
      <c r="DI173" s="306"/>
      <c r="DJ173" s="306"/>
      <c r="DK173" s="306"/>
      <c r="DL173" s="306"/>
      <c r="DM173" s="306"/>
      <c r="DN173" s="306"/>
      <c r="DO173" s="439"/>
      <c r="DP173" s="306"/>
      <c r="DQ173" s="306"/>
      <c r="DR173" s="306"/>
      <c r="DS173" s="306"/>
      <c r="DT173" s="306"/>
      <c r="DU173" s="306"/>
      <c r="DV173" s="306"/>
      <c r="DW173" s="306"/>
      <c r="DX173" s="306"/>
      <c r="DY173" s="303"/>
      <c r="DZ173" s="303"/>
      <c r="EA173" s="303"/>
      <c r="EB173" s="303"/>
      <c r="EC173" s="303"/>
    </row>
    <row r="174" spans="1:133" x14ac:dyDescent="0.25">
      <c r="A174" s="302">
        <f t="shared" si="27"/>
        <v>2014</v>
      </c>
      <c r="B174" s="303" t="str">
        <f t="shared" si="28"/>
        <v>OCTUBRE</v>
      </c>
      <c r="C174" s="303">
        <v>14</v>
      </c>
      <c r="D174" s="303" t="str">
        <f t="shared" si="32"/>
        <v>OCTUBRE 2014 / 12</v>
      </c>
      <c r="E174" s="345">
        <v>12</v>
      </c>
      <c r="F174" s="312">
        <v>41936</v>
      </c>
      <c r="G174" s="311">
        <v>47093</v>
      </c>
      <c r="H174" s="311" t="s">
        <v>68</v>
      </c>
      <c r="I174" s="313">
        <v>0.73009999999999997</v>
      </c>
      <c r="J174" s="314">
        <v>136</v>
      </c>
      <c r="K174" s="314">
        <v>8.6</v>
      </c>
      <c r="L174" s="314">
        <v>0</v>
      </c>
      <c r="M174" s="315" t="s">
        <v>20</v>
      </c>
      <c r="N174" s="314">
        <v>0.5</v>
      </c>
      <c r="O174" s="314">
        <v>0</v>
      </c>
      <c r="P174" s="314">
        <v>85.2</v>
      </c>
      <c r="Q174" s="314">
        <v>79.2</v>
      </c>
      <c r="R174" s="314">
        <v>82.2</v>
      </c>
      <c r="S174" s="316" t="s">
        <v>66</v>
      </c>
      <c r="T174" s="316" t="s">
        <v>67</v>
      </c>
      <c r="U174" s="314">
        <v>20742</v>
      </c>
      <c r="V174" s="314">
        <v>126</v>
      </c>
      <c r="W174" s="314">
        <v>187</v>
      </c>
      <c r="X174" s="314">
        <v>284</v>
      </c>
      <c r="Y174" s="314">
        <v>350</v>
      </c>
      <c r="Z174" s="314">
        <v>1</v>
      </c>
      <c r="AA174" s="314">
        <v>29.1</v>
      </c>
      <c r="AB174" s="314">
        <v>0.1</v>
      </c>
      <c r="AC174" s="314">
        <v>1.68</v>
      </c>
      <c r="AD174" s="314">
        <v>10.6</v>
      </c>
      <c r="AE174" s="314">
        <v>0</v>
      </c>
      <c r="AF174" s="427"/>
      <c r="AG174" s="299">
        <v>133</v>
      </c>
      <c r="AH174" s="299">
        <v>7</v>
      </c>
      <c r="AI174" s="299">
        <v>9</v>
      </c>
      <c r="AJ174" s="299">
        <v>85</v>
      </c>
      <c r="AK174" s="299">
        <v>149</v>
      </c>
      <c r="AL174" s="299">
        <v>170</v>
      </c>
      <c r="AM174" s="299">
        <v>245</v>
      </c>
      <c r="AN174" s="299">
        <v>374</v>
      </c>
      <c r="AO174" s="299">
        <v>437</v>
      </c>
      <c r="AP174" s="299">
        <v>42</v>
      </c>
      <c r="AQ174" s="299">
        <v>18</v>
      </c>
      <c r="AR174" s="299">
        <v>3</v>
      </c>
      <c r="AS174" s="299">
        <v>2.7</v>
      </c>
      <c r="AT174" s="299">
        <v>0.05</v>
      </c>
      <c r="AU174" s="300"/>
      <c r="AV174" s="311">
        <v>12</v>
      </c>
      <c r="AW174" s="317">
        <v>41940</v>
      </c>
      <c r="AX174" s="311">
        <v>47142</v>
      </c>
      <c r="AY174" s="311" t="s">
        <v>74</v>
      </c>
      <c r="AZ174" s="313">
        <v>0.74280000000000002</v>
      </c>
      <c r="BA174" s="314">
        <v>145.9</v>
      </c>
      <c r="BB174" s="314">
        <v>7.8</v>
      </c>
      <c r="BC174" s="314">
        <v>0</v>
      </c>
      <c r="BD174" s="315" t="s">
        <v>20</v>
      </c>
      <c r="BE174" s="314">
        <v>1.6</v>
      </c>
      <c r="BF174" s="314">
        <v>0.01</v>
      </c>
      <c r="BG174" s="314">
        <v>85.6</v>
      </c>
      <c r="BH174" s="314">
        <v>79</v>
      </c>
      <c r="BI174" s="314">
        <v>82.3</v>
      </c>
      <c r="BJ174" s="316" t="s">
        <v>66</v>
      </c>
      <c r="BK174" s="316" t="s">
        <v>67</v>
      </c>
      <c r="BL174" s="314">
        <v>20610</v>
      </c>
      <c r="BM174" s="314">
        <v>138</v>
      </c>
      <c r="BN174" s="314">
        <v>210</v>
      </c>
      <c r="BO174" s="314">
        <v>306</v>
      </c>
      <c r="BP174" s="314">
        <v>361</v>
      </c>
      <c r="BQ174" s="314">
        <v>1</v>
      </c>
      <c r="BR174" s="314">
        <v>34</v>
      </c>
      <c r="BS174" s="314">
        <v>0.7</v>
      </c>
      <c r="BT174" s="314">
        <v>1.71</v>
      </c>
      <c r="BU174" s="314">
        <v>1.8</v>
      </c>
      <c r="BV174" s="314">
        <v>0</v>
      </c>
      <c r="BW174" s="433"/>
      <c r="BX174" s="299">
        <v>133</v>
      </c>
      <c r="BY174" s="299">
        <v>7</v>
      </c>
      <c r="BZ174" s="299">
        <v>9</v>
      </c>
      <c r="CA174" s="299">
        <v>85</v>
      </c>
      <c r="CB174" s="299">
        <v>149</v>
      </c>
      <c r="CC174" s="299">
        <v>170</v>
      </c>
      <c r="CD174" s="299">
        <v>245</v>
      </c>
      <c r="CE174" s="299">
        <v>374</v>
      </c>
      <c r="CF174" s="299">
        <v>437</v>
      </c>
      <c r="CG174" s="299">
        <v>42</v>
      </c>
      <c r="CH174" s="299">
        <v>18</v>
      </c>
      <c r="CI174" s="299">
        <v>3</v>
      </c>
      <c r="CJ174" s="299">
        <v>2.7</v>
      </c>
      <c r="CK174" s="299">
        <v>0.05</v>
      </c>
      <c r="CL174" s="329"/>
      <c r="CM174" s="305"/>
      <c r="CN174" s="305"/>
      <c r="CO174" s="305"/>
      <c r="CP174" s="305"/>
      <c r="CQ174" s="305"/>
      <c r="CR174" s="305"/>
      <c r="CS174" s="305"/>
      <c r="CT174" s="305"/>
      <c r="CU174" s="305"/>
      <c r="CV174" s="305"/>
      <c r="CW174" s="305"/>
      <c r="CX174" s="305"/>
      <c r="CY174" s="305"/>
      <c r="CZ174" s="305"/>
      <c r="DA174" s="305"/>
      <c r="DB174" s="305"/>
      <c r="DC174" s="305"/>
      <c r="DD174" s="305"/>
      <c r="DE174" s="305"/>
      <c r="DF174" s="305"/>
      <c r="DG174" s="305"/>
      <c r="DH174" s="305"/>
      <c r="DI174" s="305"/>
      <c r="DJ174" s="305"/>
      <c r="DK174" s="305"/>
      <c r="DL174" s="305"/>
      <c r="DM174" s="305"/>
      <c r="DN174" s="305"/>
      <c r="DO174" s="440"/>
      <c r="DP174" s="305"/>
      <c r="DQ174" s="305"/>
      <c r="DR174" s="305"/>
      <c r="DS174" s="305"/>
      <c r="DT174" s="305"/>
      <c r="DU174" s="305"/>
      <c r="DV174" s="305"/>
      <c r="DW174" s="305"/>
      <c r="DX174" s="305"/>
      <c r="DY174" s="292"/>
      <c r="DZ174" s="292"/>
      <c r="EA174" s="292"/>
      <c r="EB174" s="292"/>
      <c r="EC174" s="292"/>
    </row>
    <row r="175" spans="1:133" x14ac:dyDescent="0.25">
      <c r="A175" s="291">
        <f t="shared" si="27"/>
        <v>2014</v>
      </c>
      <c r="B175" s="292" t="str">
        <f t="shared" si="28"/>
        <v>OCTUBRE</v>
      </c>
      <c r="C175" s="292">
        <v>15</v>
      </c>
      <c r="D175" s="292" t="str">
        <f t="shared" si="32"/>
        <v>OCTUBRE 2014 / 13</v>
      </c>
      <c r="E175" s="345">
        <v>13</v>
      </c>
      <c r="F175" s="312">
        <v>41937</v>
      </c>
      <c r="G175" s="311">
        <v>47120</v>
      </c>
      <c r="H175" s="311" t="s">
        <v>65</v>
      </c>
      <c r="I175" s="313">
        <v>0.72940000000000005</v>
      </c>
      <c r="J175" s="314">
        <v>137</v>
      </c>
      <c r="K175" s="314">
        <v>8.5</v>
      </c>
      <c r="L175" s="314">
        <v>0</v>
      </c>
      <c r="M175" s="315" t="s">
        <v>20</v>
      </c>
      <c r="N175" s="314">
        <v>0.5</v>
      </c>
      <c r="O175" s="314">
        <v>0</v>
      </c>
      <c r="P175" s="314">
        <v>85.1</v>
      </c>
      <c r="Q175" s="314">
        <v>79.2</v>
      </c>
      <c r="R175" s="314">
        <v>82.2</v>
      </c>
      <c r="S175" s="316" t="s">
        <v>66</v>
      </c>
      <c r="T175" s="316" t="s">
        <v>67</v>
      </c>
      <c r="U175" s="314">
        <v>20750</v>
      </c>
      <c r="V175" s="314">
        <v>129</v>
      </c>
      <c r="W175" s="314">
        <v>189</v>
      </c>
      <c r="X175" s="314">
        <v>286</v>
      </c>
      <c r="Y175" s="314">
        <v>347</v>
      </c>
      <c r="Z175" s="314">
        <v>1</v>
      </c>
      <c r="AA175" s="314">
        <v>28.5</v>
      </c>
      <c r="AB175" s="314">
        <v>0.1</v>
      </c>
      <c r="AC175" s="314">
        <v>1.56</v>
      </c>
      <c r="AD175" s="314">
        <v>9.8000000000000007</v>
      </c>
      <c r="AE175" s="314">
        <v>0</v>
      </c>
      <c r="AF175" s="427"/>
      <c r="AG175" s="299">
        <v>133</v>
      </c>
      <c r="AH175" s="299">
        <v>7</v>
      </c>
      <c r="AI175" s="299">
        <v>9</v>
      </c>
      <c r="AJ175" s="299">
        <v>85</v>
      </c>
      <c r="AK175" s="299">
        <v>149</v>
      </c>
      <c r="AL175" s="299">
        <v>170</v>
      </c>
      <c r="AM175" s="299">
        <v>245</v>
      </c>
      <c r="AN175" s="299">
        <v>374</v>
      </c>
      <c r="AO175" s="299">
        <v>437</v>
      </c>
      <c r="AP175" s="299">
        <v>42</v>
      </c>
      <c r="AQ175" s="299">
        <v>18</v>
      </c>
      <c r="AR175" s="299">
        <v>3</v>
      </c>
      <c r="AS175" s="299">
        <v>2.7</v>
      </c>
      <c r="AT175" s="299">
        <v>0.05</v>
      </c>
      <c r="AU175" s="300"/>
      <c r="AV175" s="311">
        <v>13</v>
      </c>
      <c r="AW175" s="317">
        <v>41941</v>
      </c>
      <c r="AX175" s="311">
        <v>47186</v>
      </c>
      <c r="AY175" s="311" t="s">
        <v>73</v>
      </c>
      <c r="AZ175" s="313">
        <v>0.74160000000000004</v>
      </c>
      <c r="BA175" s="314">
        <v>144.6</v>
      </c>
      <c r="BB175" s="314">
        <v>7.9</v>
      </c>
      <c r="BC175" s="314">
        <v>0</v>
      </c>
      <c r="BD175" s="315" t="s">
        <v>20</v>
      </c>
      <c r="BE175" s="314">
        <v>1.6</v>
      </c>
      <c r="BF175" s="314">
        <v>0.01</v>
      </c>
      <c r="BG175" s="314">
        <v>85.4</v>
      </c>
      <c r="BH175" s="314">
        <v>79.2</v>
      </c>
      <c r="BI175" s="314">
        <v>82.3</v>
      </c>
      <c r="BJ175" s="316" t="s">
        <v>66</v>
      </c>
      <c r="BK175" s="316" t="s">
        <v>67</v>
      </c>
      <c r="BL175" s="314">
        <v>20622</v>
      </c>
      <c r="BM175" s="314">
        <v>135</v>
      </c>
      <c r="BN175" s="314">
        <v>208</v>
      </c>
      <c r="BO175" s="314">
        <v>304</v>
      </c>
      <c r="BP175" s="314">
        <v>358</v>
      </c>
      <c r="BQ175" s="314">
        <v>1</v>
      </c>
      <c r="BR175" s="314">
        <v>33.5</v>
      </c>
      <c r="BS175" s="314">
        <v>1</v>
      </c>
      <c r="BT175" s="314">
        <v>1.72</v>
      </c>
      <c r="BU175" s="314">
        <v>0</v>
      </c>
      <c r="BV175" s="314">
        <v>0</v>
      </c>
      <c r="BW175" s="433"/>
      <c r="BX175" s="299">
        <v>133</v>
      </c>
      <c r="BY175" s="299">
        <v>7</v>
      </c>
      <c r="BZ175" s="299">
        <v>9</v>
      </c>
      <c r="CA175" s="299">
        <v>85</v>
      </c>
      <c r="CB175" s="299">
        <v>149</v>
      </c>
      <c r="CC175" s="299">
        <v>170</v>
      </c>
      <c r="CD175" s="299">
        <v>245</v>
      </c>
      <c r="CE175" s="299">
        <v>374</v>
      </c>
      <c r="CF175" s="299">
        <v>437</v>
      </c>
      <c r="CG175" s="299">
        <v>42</v>
      </c>
      <c r="CH175" s="299">
        <v>18</v>
      </c>
      <c r="CI175" s="299">
        <v>3</v>
      </c>
      <c r="CJ175" s="299">
        <v>2.7</v>
      </c>
      <c r="CK175" s="299">
        <v>0.05</v>
      </c>
      <c r="CL175" s="329"/>
      <c r="CM175" s="306"/>
      <c r="CN175" s="306"/>
      <c r="CO175" s="306"/>
      <c r="CP175" s="306"/>
      <c r="CQ175" s="306"/>
      <c r="CR175" s="306"/>
      <c r="CS175" s="306"/>
      <c r="CT175" s="306"/>
      <c r="CU175" s="306"/>
      <c r="CV175" s="306"/>
      <c r="CW175" s="306"/>
      <c r="CX175" s="306"/>
      <c r="CY175" s="306"/>
      <c r="CZ175" s="306"/>
      <c r="DA175" s="306"/>
      <c r="DB175" s="306"/>
      <c r="DC175" s="306"/>
      <c r="DD175" s="306"/>
      <c r="DE175" s="306"/>
      <c r="DF175" s="306"/>
      <c r="DG175" s="306"/>
      <c r="DH175" s="306"/>
      <c r="DI175" s="306"/>
      <c r="DJ175" s="306"/>
      <c r="DK175" s="306"/>
      <c r="DL175" s="306"/>
      <c r="DM175" s="306"/>
      <c r="DN175" s="306"/>
      <c r="DO175" s="439"/>
      <c r="DP175" s="306"/>
      <c r="DQ175" s="306"/>
      <c r="DR175" s="306"/>
      <c r="DS175" s="306"/>
      <c r="DT175" s="306"/>
      <c r="DU175" s="306"/>
      <c r="DV175" s="306"/>
      <c r="DW175" s="306"/>
      <c r="DX175" s="306"/>
      <c r="DY175" s="303"/>
      <c r="DZ175" s="303"/>
      <c r="EA175" s="303"/>
      <c r="EB175" s="303"/>
      <c r="EC175" s="303"/>
    </row>
    <row r="176" spans="1:133" x14ac:dyDescent="0.25">
      <c r="A176" s="302">
        <f t="shared" si="27"/>
        <v>2014</v>
      </c>
      <c r="B176" s="303" t="str">
        <f t="shared" si="28"/>
        <v>OCTUBRE</v>
      </c>
      <c r="C176" s="303">
        <v>16</v>
      </c>
      <c r="D176" s="303" t="str">
        <f t="shared" si="32"/>
        <v>OCTUBRE 2014 / 14</v>
      </c>
      <c r="E176" s="345">
        <v>14</v>
      </c>
      <c r="F176" s="312">
        <v>41939</v>
      </c>
      <c r="G176" s="311">
        <v>47160</v>
      </c>
      <c r="H176" s="311" t="s">
        <v>68</v>
      </c>
      <c r="I176" s="313">
        <v>0.72940000000000005</v>
      </c>
      <c r="J176" s="314">
        <v>136</v>
      </c>
      <c r="K176" s="314">
        <v>8.5</v>
      </c>
      <c r="L176" s="314">
        <v>0</v>
      </c>
      <c r="M176" s="315" t="s">
        <v>20</v>
      </c>
      <c r="N176" s="314">
        <v>0.5</v>
      </c>
      <c r="O176" s="314">
        <v>0</v>
      </c>
      <c r="P176" s="314">
        <v>85.2</v>
      </c>
      <c r="Q176" s="314">
        <v>79.2</v>
      </c>
      <c r="R176" s="314">
        <v>82.2</v>
      </c>
      <c r="S176" s="316" t="s">
        <v>66</v>
      </c>
      <c r="T176" s="316" t="s">
        <v>67</v>
      </c>
      <c r="U176" s="314">
        <v>20750</v>
      </c>
      <c r="V176" s="314">
        <v>127</v>
      </c>
      <c r="W176" s="314">
        <v>183</v>
      </c>
      <c r="X176" s="314">
        <v>286</v>
      </c>
      <c r="Y176" s="314">
        <v>351</v>
      </c>
      <c r="Z176" s="314">
        <v>1</v>
      </c>
      <c r="AA176" s="314">
        <v>28.5</v>
      </c>
      <c r="AB176" s="314">
        <v>0.1</v>
      </c>
      <c r="AC176" s="314">
        <v>1.47</v>
      </c>
      <c r="AD176" s="314">
        <v>10.1</v>
      </c>
      <c r="AE176" s="314">
        <v>0</v>
      </c>
      <c r="AF176" s="427"/>
      <c r="AG176" s="299">
        <v>133</v>
      </c>
      <c r="AH176" s="299">
        <v>7</v>
      </c>
      <c r="AI176" s="299">
        <v>9</v>
      </c>
      <c r="AJ176" s="299">
        <v>85</v>
      </c>
      <c r="AK176" s="299">
        <v>149</v>
      </c>
      <c r="AL176" s="299">
        <v>170</v>
      </c>
      <c r="AM176" s="299">
        <v>245</v>
      </c>
      <c r="AN176" s="299">
        <v>374</v>
      </c>
      <c r="AO176" s="299">
        <v>437</v>
      </c>
      <c r="AP176" s="299">
        <v>42</v>
      </c>
      <c r="AQ176" s="299">
        <v>18</v>
      </c>
      <c r="AR176" s="299">
        <v>3</v>
      </c>
      <c r="AS176" s="299">
        <v>2.7</v>
      </c>
      <c r="AT176" s="299">
        <v>0.05</v>
      </c>
      <c r="AU176" s="300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434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29"/>
      <c r="CM176" s="305"/>
      <c r="CN176" s="305"/>
      <c r="CO176" s="305"/>
      <c r="CP176" s="305"/>
      <c r="CQ176" s="305"/>
      <c r="CR176" s="305"/>
      <c r="CS176" s="305"/>
      <c r="CT176" s="305"/>
      <c r="CU176" s="305"/>
      <c r="CV176" s="305"/>
      <c r="CW176" s="305"/>
      <c r="CX176" s="305"/>
      <c r="CY176" s="305"/>
      <c r="CZ176" s="305"/>
      <c r="DA176" s="305"/>
      <c r="DB176" s="305"/>
      <c r="DC176" s="305"/>
      <c r="DD176" s="305"/>
      <c r="DE176" s="305"/>
      <c r="DF176" s="305"/>
      <c r="DG176" s="305"/>
      <c r="DH176" s="305"/>
      <c r="DI176" s="305"/>
      <c r="DJ176" s="305"/>
      <c r="DK176" s="305"/>
      <c r="DL176" s="305"/>
      <c r="DM176" s="305"/>
      <c r="DN176" s="305"/>
      <c r="DO176" s="440"/>
      <c r="DP176" s="305"/>
      <c r="DQ176" s="305"/>
      <c r="DR176" s="305"/>
      <c r="DS176" s="305"/>
      <c r="DT176" s="305"/>
      <c r="DU176" s="305"/>
      <c r="DV176" s="305"/>
      <c r="DW176" s="305"/>
      <c r="DX176" s="305"/>
      <c r="DY176" s="292"/>
      <c r="DZ176" s="292"/>
      <c r="EA176" s="292"/>
      <c r="EB176" s="292"/>
      <c r="EC176" s="292"/>
    </row>
    <row r="177" spans="1:133" x14ac:dyDescent="0.25">
      <c r="A177" s="291">
        <f t="shared" si="27"/>
        <v>2014</v>
      </c>
      <c r="B177" s="292" t="str">
        <f t="shared" si="28"/>
        <v>OCTUBRE</v>
      </c>
      <c r="C177" s="292">
        <v>17</v>
      </c>
      <c r="D177" s="292" t="str">
        <f t="shared" si="32"/>
        <v>OCTUBRE 2014 / 15</v>
      </c>
      <c r="E177" s="345">
        <v>15</v>
      </c>
      <c r="F177" s="312">
        <v>41941</v>
      </c>
      <c r="G177" s="311">
        <v>47208</v>
      </c>
      <c r="H177" s="311" t="s">
        <v>69</v>
      </c>
      <c r="I177" s="313">
        <v>0.72940000000000005</v>
      </c>
      <c r="J177" s="314">
        <v>137</v>
      </c>
      <c r="K177" s="314">
        <v>8.6</v>
      </c>
      <c r="L177" s="314">
        <v>0</v>
      </c>
      <c r="M177" s="315" t="s">
        <v>20</v>
      </c>
      <c r="N177" s="314">
        <v>0.5</v>
      </c>
      <c r="O177" s="314">
        <v>0</v>
      </c>
      <c r="P177" s="314">
        <v>85.4</v>
      </c>
      <c r="Q177" s="314">
        <v>79.2</v>
      </c>
      <c r="R177" s="314">
        <v>82.3</v>
      </c>
      <c r="S177" s="316" t="s">
        <v>66</v>
      </c>
      <c r="T177" s="316" t="s">
        <v>67</v>
      </c>
      <c r="U177" s="314">
        <v>20750</v>
      </c>
      <c r="V177" s="314">
        <v>127</v>
      </c>
      <c r="W177" s="314">
        <v>189</v>
      </c>
      <c r="X177" s="314">
        <v>290</v>
      </c>
      <c r="Y177" s="314">
        <v>352</v>
      </c>
      <c r="Z177" s="314">
        <v>1</v>
      </c>
      <c r="AA177" s="314">
        <v>28.2</v>
      </c>
      <c r="AB177" s="314">
        <v>0.1</v>
      </c>
      <c r="AC177" s="314">
        <v>1.55</v>
      </c>
      <c r="AD177" s="314">
        <v>12.9</v>
      </c>
      <c r="AE177" s="314">
        <v>0</v>
      </c>
      <c r="AF177" s="427"/>
      <c r="AG177" s="299">
        <v>133</v>
      </c>
      <c r="AH177" s="299">
        <v>7</v>
      </c>
      <c r="AI177" s="299">
        <v>9</v>
      </c>
      <c r="AJ177" s="299">
        <v>85</v>
      </c>
      <c r="AK177" s="299">
        <v>149</v>
      </c>
      <c r="AL177" s="299">
        <v>170</v>
      </c>
      <c r="AM177" s="299">
        <v>245</v>
      </c>
      <c r="AN177" s="299">
        <v>374</v>
      </c>
      <c r="AO177" s="299">
        <v>437</v>
      </c>
      <c r="AP177" s="299">
        <v>42</v>
      </c>
      <c r="AQ177" s="299">
        <v>18</v>
      </c>
      <c r="AR177" s="299">
        <v>3</v>
      </c>
      <c r="AS177" s="299">
        <v>2.7</v>
      </c>
      <c r="AT177" s="299">
        <v>0.05</v>
      </c>
      <c r="AU177" s="300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434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29"/>
      <c r="CM177" s="306"/>
      <c r="CN177" s="306"/>
      <c r="CO177" s="306"/>
      <c r="CP177" s="306"/>
      <c r="CQ177" s="306"/>
      <c r="CR177" s="306"/>
      <c r="CS177" s="306"/>
      <c r="CT177" s="306"/>
      <c r="CU177" s="306"/>
      <c r="CV177" s="306"/>
      <c r="CW177" s="306"/>
      <c r="CX177" s="306"/>
      <c r="CY177" s="306"/>
      <c r="CZ177" s="306"/>
      <c r="DA177" s="306"/>
      <c r="DB177" s="306"/>
      <c r="DC177" s="306"/>
      <c r="DD177" s="306"/>
      <c r="DE177" s="306"/>
      <c r="DF177" s="306"/>
      <c r="DG177" s="306"/>
      <c r="DH177" s="306"/>
      <c r="DI177" s="306"/>
      <c r="DJ177" s="306"/>
      <c r="DK177" s="306"/>
      <c r="DL177" s="306"/>
      <c r="DM177" s="306"/>
      <c r="DN177" s="306"/>
      <c r="DO177" s="439"/>
      <c r="DP177" s="306"/>
      <c r="DQ177" s="306"/>
      <c r="DR177" s="306"/>
      <c r="DS177" s="306"/>
      <c r="DT177" s="306"/>
      <c r="DU177" s="306"/>
      <c r="DV177" s="306"/>
      <c r="DW177" s="306"/>
      <c r="DX177" s="306"/>
      <c r="DY177" s="303"/>
      <c r="DZ177" s="303"/>
      <c r="EA177" s="303"/>
      <c r="EB177" s="303"/>
      <c r="EC177" s="303"/>
    </row>
    <row r="178" spans="1:133" x14ac:dyDescent="0.25">
      <c r="A178" s="302">
        <f t="shared" si="27"/>
        <v>2014</v>
      </c>
      <c r="B178" s="303" t="str">
        <f t="shared" si="28"/>
        <v>OCTUBRE</v>
      </c>
      <c r="C178" s="303">
        <v>18</v>
      </c>
      <c r="D178" s="303" t="str">
        <f t="shared" si="32"/>
        <v>OCTUBRE 2014 / 16</v>
      </c>
      <c r="E178" s="291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428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307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435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343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441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</row>
    <row r="179" spans="1:133" x14ac:dyDescent="0.25">
      <c r="A179" s="291">
        <f t="shared" si="27"/>
        <v>2014</v>
      </c>
      <c r="B179" s="292" t="str">
        <f t="shared" si="28"/>
        <v>OCTUBRE</v>
      </c>
      <c r="C179" s="292">
        <v>19</v>
      </c>
      <c r="D179" s="292" t="str">
        <f t="shared" si="32"/>
        <v>OCTUBRE 2014 / 17</v>
      </c>
      <c r="E179" s="291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428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307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435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343"/>
      <c r="CM179" s="303"/>
      <c r="CN179" s="303"/>
      <c r="CO179" s="303"/>
      <c r="CP179" s="303"/>
      <c r="CQ179" s="303"/>
      <c r="CR179" s="303"/>
      <c r="CS179" s="303"/>
      <c r="CT179" s="303"/>
      <c r="CU179" s="303"/>
      <c r="CV179" s="303"/>
      <c r="CW179" s="303"/>
      <c r="CX179" s="303"/>
      <c r="CY179" s="303"/>
      <c r="CZ179" s="303"/>
      <c r="DA179" s="303"/>
      <c r="DB179" s="303"/>
      <c r="DC179" s="303"/>
      <c r="DD179" s="303"/>
      <c r="DE179" s="303"/>
      <c r="DF179" s="303"/>
      <c r="DG179" s="303"/>
      <c r="DH179" s="303"/>
      <c r="DI179" s="303"/>
      <c r="DJ179" s="303"/>
      <c r="DK179" s="303"/>
      <c r="DL179" s="303"/>
      <c r="DM179" s="303"/>
      <c r="DN179" s="303"/>
      <c r="DO179" s="442"/>
      <c r="DP179" s="303"/>
      <c r="DQ179" s="303"/>
      <c r="DR179" s="303"/>
      <c r="DS179" s="303"/>
      <c r="DT179" s="303"/>
      <c r="DU179" s="303"/>
      <c r="DV179" s="303"/>
      <c r="DW179" s="303"/>
      <c r="DX179" s="303"/>
      <c r="DY179" s="303"/>
      <c r="DZ179" s="303"/>
      <c r="EA179" s="303"/>
      <c r="EB179" s="303"/>
      <c r="EC179" s="303"/>
    </row>
    <row r="180" spans="1:133" x14ac:dyDescent="0.25">
      <c r="A180" s="302">
        <f t="shared" si="27"/>
        <v>2014</v>
      </c>
      <c r="B180" s="303" t="str">
        <f t="shared" si="28"/>
        <v>OCTUBRE</v>
      </c>
      <c r="C180" s="303">
        <v>20</v>
      </c>
      <c r="D180" s="303" t="str">
        <f t="shared" si="32"/>
        <v>OCTUBRE 2014 / 18</v>
      </c>
      <c r="E180" s="291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428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307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435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343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441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</row>
    <row r="181" spans="1:133" x14ac:dyDescent="0.25">
      <c r="A181" s="291">
        <f t="shared" si="27"/>
        <v>2014</v>
      </c>
      <c r="B181" s="292" t="str">
        <f t="shared" si="28"/>
        <v>OCTUBRE</v>
      </c>
      <c r="C181" s="292">
        <v>21</v>
      </c>
      <c r="D181" s="292" t="str">
        <f t="shared" si="32"/>
        <v>OCTUBRE 2014 / 19</v>
      </c>
      <c r="E181" s="291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428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307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435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343"/>
      <c r="CM181" s="303"/>
      <c r="CN181" s="303"/>
      <c r="CO181" s="303"/>
      <c r="CP181" s="303"/>
      <c r="CQ181" s="303"/>
      <c r="CR181" s="303"/>
      <c r="CS181" s="303"/>
      <c r="CT181" s="303"/>
      <c r="CU181" s="303"/>
      <c r="CV181" s="303"/>
      <c r="CW181" s="303"/>
      <c r="CX181" s="303"/>
      <c r="CY181" s="303"/>
      <c r="CZ181" s="303"/>
      <c r="DA181" s="303"/>
      <c r="DB181" s="303"/>
      <c r="DC181" s="303"/>
      <c r="DD181" s="303"/>
      <c r="DE181" s="303"/>
      <c r="DF181" s="303"/>
      <c r="DG181" s="303"/>
      <c r="DH181" s="303"/>
      <c r="DI181" s="303"/>
      <c r="DJ181" s="303"/>
      <c r="DK181" s="303"/>
      <c r="DL181" s="303"/>
      <c r="DM181" s="303"/>
      <c r="DN181" s="303"/>
      <c r="DO181" s="442"/>
      <c r="DP181" s="303"/>
      <c r="DQ181" s="303"/>
      <c r="DR181" s="303"/>
      <c r="DS181" s="303"/>
      <c r="DT181" s="303"/>
      <c r="DU181" s="303"/>
      <c r="DV181" s="303"/>
      <c r="DW181" s="303"/>
      <c r="DX181" s="303"/>
      <c r="DY181" s="303"/>
      <c r="DZ181" s="303"/>
      <c r="EA181" s="303"/>
      <c r="EB181" s="303"/>
      <c r="EC181" s="303"/>
    </row>
    <row r="182" spans="1:133" x14ac:dyDescent="0.25">
      <c r="A182" s="302">
        <f t="shared" si="27"/>
        <v>2014</v>
      </c>
      <c r="B182" s="303" t="str">
        <f t="shared" si="28"/>
        <v>OCTUBRE</v>
      </c>
      <c r="C182" s="303">
        <v>22</v>
      </c>
      <c r="D182" s="303" t="str">
        <f t="shared" si="32"/>
        <v>OCTUBRE 2014 / 20</v>
      </c>
      <c r="E182" s="291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428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307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435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343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441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</row>
    <row r="183" spans="1:133" x14ac:dyDescent="0.25">
      <c r="A183" s="291">
        <f t="shared" si="27"/>
        <v>2014</v>
      </c>
      <c r="B183" s="292" t="str">
        <f t="shared" si="28"/>
        <v>OCTUBRE</v>
      </c>
      <c r="C183" s="292">
        <v>23</v>
      </c>
      <c r="D183" s="292" t="str">
        <f t="shared" si="32"/>
        <v>OCTUBRE 2014 / 21</v>
      </c>
      <c r="E183" s="291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428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307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435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343"/>
      <c r="CM183" s="303"/>
      <c r="CN183" s="303"/>
      <c r="CO183" s="303"/>
      <c r="CP183" s="303"/>
      <c r="CQ183" s="303"/>
      <c r="CR183" s="303"/>
      <c r="CS183" s="303"/>
      <c r="CT183" s="303"/>
      <c r="CU183" s="303"/>
      <c r="CV183" s="303"/>
      <c r="CW183" s="303"/>
      <c r="CX183" s="303"/>
      <c r="CY183" s="303"/>
      <c r="CZ183" s="303"/>
      <c r="DA183" s="303"/>
      <c r="DB183" s="303"/>
      <c r="DC183" s="303"/>
      <c r="DD183" s="303"/>
      <c r="DE183" s="303"/>
      <c r="DF183" s="303"/>
      <c r="DG183" s="303"/>
      <c r="DH183" s="303"/>
      <c r="DI183" s="303"/>
      <c r="DJ183" s="303"/>
      <c r="DK183" s="303"/>
      <c r="DL183" s="303"/>
      <c r="DM183" s="303"/>
      <c r="DN183" s="303"/>
      <c r="DO183" s="442"/>
      <c r="DP183" s="303"/>
      <c r="DQ183" s="303"/>
      <c r="DR183" s="303"/>
      <c r="DS183" s="303"/>
      <c r="DT183" s="303"/>
      <c r="DU183" s="303"/>
      <c r="DV183" s="303"/>
      <c r="DW183" s="303"/>
      <c r="DX183" s="303"/>
      <c r="DY183" s="303"/>
      <c r="DZ183" s="303"/>
      <c r="EA183" s="303"/>
      <c r="EB183" s="303"/>
      <c r="EC183" s="303"/>
    </row>
    <row r="184" spans="1:133" x14ac:dyDescent="0.25">
      <c r="A184" s="302">
        <f t="shared" si="27"/>
        <v>2014</v>
      </c>
      <c r="B184" s="303" t="str">
        <f t="shared" si="28"/>
        <v>OCTUBRE</v>
      </c>
      <c r="C184" s="303">
        <v>24</v>
      </c>
      <c r="D184" s="303" t="str">
        <f t="shared" si="32"/>
        <v>OCTUBRE 2014 / 22</v>
      </c>
      <c r="E184" s="291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428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307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435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343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441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</row>
    <row r="185" spans="1:133" x14ac:dyDescent="0.25">
      <c r="A185" s="291">
        <f t="shared" si="27"/>
        <v>2014</v>
      </c>
      <c r="B185" s="292" t="str">
        <f t="shared" si="28"/>
        <v>OCTUBRE</v>
      </c>
      <c r="C185" s="292">
        <v>25</v>
      </c>
      <c r="D185" s="292" t="str">
        <f t="shared" si="32"/>
        <v>OCTUBRE 2014 / 23</v>
      </c>
      <c r="E185" s="291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428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307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435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343"/>
      <c r="CM185" s="303"/>
      <c r="CN185" s="303"/>
      <c r="CO185" s="303"/>
      <c r="CP185" s="303"/>
      <c r="CQ185" s="303"/>
      <c r="CR185" s="303"/>
      <c r="CS185" s="303"/>
      <c r="CT185" s="303"/>
      <c r="CU185" s="303"/>
      <c r="CV185" s="303"/>
      <c r="CW185" s="303"/>
      <c r="CX185" s="303"/>
      <c r="CY185" s="303"/>
      <c r="CZ185" s="303"/>
      <c r="DA185" s="303"/>
      <c r="DB185" s="303"/>
      <c r="DC185" s="303"/>
      <c r="DD185" s="303"/>
      <c r="DE185" s="303"/>
      <c r="DF185" s="303"/>
      <c r="DG185" s="303"/>
      <c r="DH185" s="303"/>
      <c r="DI185" s="303"/>
      <c r="DJ185" s="303"/>
      <c r="DK185" s="303"/>
      <c r="DL185" s="303"/>
      <c r="DM185" s="303"/>
      <c r="DN185" s="303"/>
      <c r="DO185" s="442"/>
      <c r="DP185" s="303"/>
      <c r="DQ185" s="303"/>
      <c r="DR185" s="303"/>
      <c r="DS185" s="303"/>
      <c r="DT185" s="303"/>
      <c r="DU185" s="303"/>
      <c r="DV185" s="303"/>
      <c r="DW185" s="303"/>
      <c r="DX185" s="303"/>
      <c r="DY185" s="303"/>
      <c r="DZ185" s="303"/>
      <c r="EA185" s="303"/>
      <c r="EB185" s="303"/>
      <c r="EC185" s="303"/>
    </row>
    <row r="186" spans="1:133" x14ac:dyDescent="0.25">
      <c r="A186" s="302">
        <f t="shared" si="27"/>
        <v>2014</v>
      </c>
      <c r="B186" s="303" t="str">
        <f t="shared" si="28"/>
        <v>OCTUBRE</v>
      </c>
      <c r="C186" s="303">
        <v>26</v>
      </c>
      <c r="D186" s="303" t="str">
        <f t="shared" si="32"/>
        <v>OCTUBRE 2014 / 24</v>
      </c>
      <c r="E186" s="291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428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307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435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343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441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</row>
    <row r="187" spans="1:133" x14ac:dyDescent="0.25">
      <c r="A187" s="291">
        <f t="shared" si="27"/>
        <v>2014</v>
      </c>
      <c r="B187" s="292" t="str">
        <f t="shared" si="28"/>
        <v>OCTUBRE</v>
      </c>
      <c r="C187" s="292">
        <v>27</v>
      </c>
      <c r="D187" s="292" t="str">
        <f t="shared" si="32"/>
        <v>OCTUBRE 2014 / 25</v>
      </c>
      <c r="E187" s="291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428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307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435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343"/>
      <c r="CM187" s="303"/>
      <c r="CN187" s="303"/>
      <c r="CO187" s="303"/>
      <c r="CP187" s="303"/>
      <c r="CQ187" s="303"/>
      <c r="CR187" s="303"/>
      <c r="CS187" s="303"/>
      <c r="CT187" s="303"/>
      <c r="CU187" s="303"/>
      <c r="CV187" s="303"/>
      <c r="CW187" s="303"/>
      <c r="CX187" s="303"/>
      <c r="CY187" s="303"/>
      <c r="CZ187" s="303"/>
      <c r="DA187" s="303"/>
      <c r="DB187" s="303"/>
      <c r="DC187" s="303"/>
      <c r="DD187" s="303"/>
      <c r="DE187" s="303"/>
      <c r="DF187" s="303"/>
      <c r="DG187" s="303"/>
      <c r="DH187" s="303"/>
      <c r="DI187" s="303"/>
      <c r="DJ187" s="303"/>
      <c r="DK187" s="303"/>
      <c r="DL187" s="303"/>
      <c r="DM187" s="303"/>
      <c r="DN187" s="303"/>
      <c r="DO187" s="442"/>
      <c r="DP187" s="303"/>
      <c r="DQ187" s="303"/>
      <c r="DR187" s="303"/>
      <c r="DS187" s="303"/>
      <c r="DT187" s="303"/>
      <c r="DU187" s="303"/>
      <c r="DV187" s="303"/>
      <c r="DW187" s="303"/>
      <c r="DX187" s="303"/>
      <c r="DY187" s="303"/>
      <c r="DZ187" s="303"/>
      <c r="EA187" s="303"/>
      <c r="EB187" s="303"/>
      <c r="EC187" s="303"/>
    </row>
    <row r="188" spans="1:133" x14ac:dyDescent="0.25">
      <c r="A188" s="302">
        <f t="shared" si="27"/>
        <v>2014</v>
      </c>
      <c r="B188" s="303" t="str">
        <f t="shared" si="28"/>
        <v>OCTUBRE</v>
      </c>
      <c r="C188" s="303">
        <v>28</v>
      </c>
      <c r="D188" s="303" t="str">
        <f t="shared" si="32"/>
        <v>OCTUBRE 2014 / 26</v>
      </c>
      <c r="E188" s="291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428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307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435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343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441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</row>
    <row r="189" spans="1:133" x14ac:dyDescent="0.25">
      <c r="A189" s="291">
        <f t="shared" si="27"/>
        <v>2014</v>
      </c>
      <c r="B189" s="292" t="str">
        <f t="shared" si="28"/>
        <v>OCTUBRE</v>
      </c>
      <c r="C189" s="292">
        <v>29</v>
      </c>
      <c r="D189" s="292" t="str">
        <f t="shared" si="32"/>
        <v>OCTUBRE 2014 / 27</v>
      </c>
      <c r="E189" s="291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428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307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435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343"/>
      <c r="CM189" s="303"/>
      <c r="CN189" s="303"/>
      <c r="CO189" s="303"/>
      <c r="CP189" s="303"/>
      <c r="CQ189" s="303"/>
      <c r="CR189" s="303"/>
      <c r="CS189" s="303"/>
      <c r="CT189" s="303"/>
      <c r="CU189" s="303"/>
      <c r="CV189" s="303"/>
      <c r="CW189" s="303"/>
      <c r="CX189" s="303"/>
      <c r="CY189" s="303"/>
      <c r="CZ189" s="303"/>
      <c r="DA189" s="303"/>
      <c r="DB189" s="303"/>
      <c r="DC189" s="303"/>
      <c r="DD189" s="303"/>
      <c r="DE189" s="303"/>
      <c r="DF189" s="303"/>
      <c r="DG189" s="303"/>
      <c r="DH189" s="303"/>
      <c r="DI189" s="303"/>
      <c r="DJ189" s="303"/>
      <c r="DK189" s="303"/>
      <c r="DL189" s="303"/>
      <c r="DM189" s="303"/>
      <c r="DN189" s="303"/>
      <c r="DO189" s="442"/>
      <c r="DP189" s="303"/>
      <c r="DQ189" s="303"/>
      <c r="DR189" s="303"/>
      <c r="DS189" s="303"/>
      <c r="DT189" s="303"/>
      <c r="DU189" s="303"/>
      <c r="DV189" s="303"/>
      <c r="DW189" s="303"/>
      <c r="DX189" s="303"/>
      <c r="DY189" s="303"/>
      <c r="DZ189" s="303"/>
      <c r="EA189" s="303"/>
      <c r="EB189" s="303"/>
      <c r="EC189" s="303"/>
    </row>
    <row r="190" spans="1:133" x14ac:dyDescent="0.25">
      <c r="A190" s="302">
        <f t="shared" si="27"/>
        <v>2014</v>
      </c>
      <c r="B190" s="303" t="str">
        <f t="shared" si="28"/>
        <v>OCTUBRE</v>
      </c>
      <c r="C190" s="303">
        <v>30</v>
      </c>
      <c r="D190" s="303" t="str">
        <f t="shared" si="32"/>
        <v>OCTUBRE 2014 / 28</v>
      </c>
      <c r="E190" s="291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428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307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435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343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441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</row>
    <row r="191" spans="1:133" x14ac:dyDescent="0.25">
      <c r="A191" s="291">
        <f t="shared" si="27"/>
        <v>2014</v>
      </c>
      <c r="B191" s="292" t="str">
        <f t="shared" si="28"/>
        <v>OCTUBRE</v>
      </c>
      <c r="C191" s="292">
        <v>31</v>
      </c>
      <c r="D191" s="292" t="str">
        <f t="shared" si="32"/>
        <v>OCTUBRE 2014 / 29</v>
      </c>
      <c r="E191" s="291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428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307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435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343"/>
      <c r="CM191" s="303"/>
      <c r="CN191" s="303"/>
      <c r="CO191" s="303"/>
      <c r="CP191" s="303"/>
      <c r="CQ191" s="303"/>
      <c r="CR191" s="303"/>
      <c r="CS191" s="303"/>
      <c r="CT191" s="303"/>
      <c r="CU191" s="303"/>
      <c r="CV191" s="303"/>
      <c r="CW191" s="303"/>
      <c r="CX191" s="303"/>
      <c r="CY191" s="303"/>
      <c r="CZ191" s="303"/>
      <c r="DA191" s="303"/>
      <c r="DB191" s="303"/>
      <c r="DC191" s="303"/>
      <c r="DD191" s="303"/>
      <c r="DE191" s="303"/>
      <c r="DF191" s="303"/>
      <c r="DG191" s="303"/>
      <c r="DH191" s="303"/>
      <c r="DI191" s="303"/>
      <c r="DJ191" s="303"/>
      <c r="DK191" s="303"/>
      <c r="DL191" s="303"/>
      <c r="DM191" s="303"/>
      <c r="DN191" s="303"/>
      <c r="DO191" s="442"/>
      <c r="DP191" s="303"/>
      <c r="DQ191" s="303"/>
      <c r="DR191" s="303"/>
      <c r="DS191" s="303"/>
      <c r="DT191" s="303"/>
      <c r="DU191" s="303"/>
      <c r="DV191" s="303"/>
      <c r="DW191" s="303"/>
      <c r="DX191" s="303"/>
      <c r="DY191" s="303"/>
      <c r="DZ191" s="303"/>
      <c r="EA191" s="303"/>
      <c r="EB191" s="303"/>
      <c r="EC191" s="303"/>
    </row>
    <row r="192" spans="1:133" s="206" customFormat="1" x14ac:dyDescent="0.25">
      <c r="A192" s="308"/>
      <c r="B192" s="309"/>
      <c r="C192" s="309"/>
      <c r="D192" s="303" t="str">
        <f t="shared" si="32"/>
        <v>OCTUBRE 2014 / 30</v>
      </c>
      <c r="E192" s="291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428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307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435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343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441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</row>
    <row r="193" spans="1:133" x14ac:dyDescent="0.25">
      <c r="A193" s="291">
        <v>2014</v>
      </c>
      <c r="B193" s="292" t="s">
        <v>237</v>
      </c>
      <c r="C193" s="292">
        <v>1</v>
      </c>
      <c r="D193" s="292" t="str">
        <f t="shared" si="32"/>
        <v>OCTUBRE 2014 / 31</v>
      </c>
      <c r="E193" s="291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428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307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435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343"/>
      <c r="CM193" s="303"/>
      <c r="CN193" s="303"/>
      <c r="CO193" s="303"/>
      <c r="CP193" s="303"/>
      <c r="CQ193" s="303"/>
      <c r="CR193" s="303"/>
      <c r="CS193" s="303"/>
      <c r="CT193" s="303"/>
      <c r="CU193" s="303"/>
      <c r="CV193" s="303"/>
      <c r="CW193" s="303"/>
      <c r="CX193" s="303"/>
      <c r="CY193" s="303"/>
      <c r="CZ193" s="303"/>
      <c r="DA193" s="303"/>
      <c r="DB193" s="303"/>
      <c r="DC193" s="303"/>
      <c r="DD193" s="303"/>
      <c r="DE193" s="303"/>
      <c r="DF193" s="303"/>
      <c r="DG193" s="303"/>
      <c r="DH193" s="303"/>
      <c r="DI193" s="303"/>
      <c r="DJ193" s="303"/>
      <c r="DK193" s="303"/>
      <c r="DL193" s="303"/>
      <c r="DM193" s="303"/>
      <c r="DN193" s="303"/>
      <c r="DO193" s="442"/>
      <c r="DP193" s="303"/>
      <c r="DQ193" s="303"/>
      <c r="DR193" s="303"/>
      <c r="DS193" s="303"/>
      <c r="DT193" s="303"/>
      <c r="DU193" s="303"/>
      <c r="DV193" s="303"/>
      <c r="DW193" s="303"/>
      <c r="DX193" s="303"/>
      <c r="DY193" s="303"/>
      <c r="DZ193" s="303"/>
      <c r="EA193" s="303"/>
      <c r="EB193" s="303"/>
      <c r="EC193" s="303"/>
    </row>
    <row r="194" spans="1:133" ht="15.75" x14ac:dyDescent="0.25">
      <c r="A194" s="302">
        <f t="shared" ref="A194:A223" si="33">A193</f>
        <v>2014</v>
      </c>
      <c r="B194" s="303" t="str">
        <f t="shared" ref="B194:B223" si="34">B193</f>
        <v>NOVIEMBRE</v>
      </c>
      <c r="C194" s="303">
        <v>2</v>
      </c>
      <c r="D194" s="275" t="s">
        <v>228</v>
      </c>
      <c r="E194" s="344">
        <f t="shared" ref="E194:AJ194" si="35">IFERROR(AVERAGE(E163:E193),"")</f>
        <v>8</v>
      </c>
      <c r="F194" s="276">
        <f t="shared" si="35"/>
        <v>41927.333333333336</v>
      </c>
      <c r="G194" s="276">
        <f t="shared" si="35"/>
        <v>46891.199999999997</v>
      </c>
      <c r="H194" s="276" t="str">
        <f t="shared" si="35"/>
        <v/>
      </c>
      <c r="I194" s="276">
        <f t="shared" si="35"/>
        <v>0.72860666666666662</v>
      </c>
      <c r="J194" s="276">
        <f t="shared" si="35"/>
        <v>136.13333333333333</v>
      </c>
      <c r="K194" s="276">
        <f t="shared" si="35"/>
        <v>8.586666666666666</v>
      </c>
      <c r="L194" s="276">
        <f t="shared" si="35"/>
        <v>0</v>
      </c>
      <c r="M194" s="276" t="str">
        <f t="shared" si="35"/>
        <v/>
      </c>
      <c r="N194" s="276">
        <f t="shared" si="35"/>
        <v>0.5</v>
      </c>
      <c r="O194" s="276">
        <f t="shared" si="35"/>
        <v>0</v>
      </c>
      <c r="P194" s="276">
        <f t="shared" si="35"/>
        <v>85.193333333333342</v>
      </c>
      <c r="Q194" s="276">
        <f t="shared" si="35"/>
        <v>79.160000000000025</v>
      </c>
      <c r="R194" s="276">
        <f t="shared" si="35"/>
        <v>82.120000000000019</v>
      </c>
      <c r="S194" s="276" t="str">
        <f t="shared" si="35"/>
        <v/>
      </c>
      <c r="T194" s="276" t="str">
        <f t="shared" si="35"/>
        <v/>
      </c>
      <c r="U194" s="276">
        <f t="shared" si="35"/>
        <v>20758.266666666666</v>
      </c>
      <c r="V194" s="276">
        <f t="shared" si="35"/>
        <v>126.93333333333334</v>
      </c>
      <c r="W194" s="276">
        <f t="shared" si="35"/>
        <v>186.86666666666667</v>
      </c>
      <c r="X194" s="276">
        <f t="shared" si="35"/>
        <v>287.13333333333333</v>
      </c>
      <c r="Y194" s="276">
        <f t="shared" si="35"/>
        <v>347.33333333333331</v>
      </c>
      <c r="Z194" s="276">
        <f t="shared" si="35"/>
        <v>1</v>
      </c>
      <c r="AA194" s="276">
        <f t="shared" si="35"/>
        <v>28.713333333333331</v>
      </c>
      <c r="AB194" s="276">
        <f t="shared" si="35"/>
        <v>0.10000000000000002</v>
      </c>
      <c r="AC194" s="276">
        <f t="shared" si="35"/>
        <v>1.5646666666666667</v>
      </c>
      <c r="AD194" s="276">
        <f t="shared" si="35"/>
        <v>11.206666666666667</v>
      </c>
      <c r="AE194" s="276">
        <f t="shared" si="35"/>
        <v>0</v>
      </c>
      <c r="AF194" s="420" t="str">
        <f t="shared" si="35"/>
        <v/>
      </c>
      <c r="AG194" s="276">
        <f t="shared" si="35"/>
        <v>133</v>
      </c>
      <c r="AH194" s="276">
        <f t="shared" si="35"/>
        <v>7</v>
      </c>
      <c r="AI194" s="276">
        <f t="shared" si="35"/>
        <v>9</v>
      </c>
      <c r="AJ194" s="276">
        <f t="shared" si="35"/>
        <v>85</v>
      </c>
      <c r="AK194" s="276">
        <f t="shared" ref="AK194:BP194" si="36">IFERROR(AVERAGE(AK163:AK193),"")</f>
        <v>149</v>
      </c>
      <c r="AL194" s="276">
        <f t="shared" si="36"/>
        <v>170</v>
      </c>
      <c r="AM194" s="276">
        <f t="shared" si="36"/>
        <v>245</v>
      </c>
      <c r="AN194" s="276">
        <f t="shared" si="36"/>
        <v>374</v>
      </c>
      <c r="AO194" s="276">
        <f t="shared" si="36"/>
        <v>437</v>
      </c>
      <c r="AP194" s="276">
        <f t="shared" si="36"/>
        <v>42</v>
      </c>
      <c r="AQ194" s="276">
        <f t="shared" si="36"/>
        <v>18</v>
      </c>
      <c r="AR194" s="276">
        <f t="shared" si="36"/>
        <v>3</v>
      </c>
      <c r="AS194" s="276">
        <f t="shared" si="36"/>
        <v>2.7000000000000006</v>
      </c>
      <c r="AT194" s="276">
        <f t="shared" si="36"/>
        <v>5.000000000000001E-2</v>
      </c>
      <c r="AU194" s="276" t="str">
        <f t="shared" si="36"/>
        <v/>
      </c>
      <c r="AV194" s="276">
        <f t="shared" si="36"/>
        <v>7</v>
      </c>
      <c r="AW194" s="276">
        <f t="shared" si="36"/>
        <v>41927.846153846156</v>
      </c>
      <c r="AX194" s="310">
        <f t="shared" si="36"/>
        <v>46884.923076923078</v>
      </c>
      <c r="AY194" s="276" t="str">
        <f t="shared" si="36"/>
        <v/>
      </c>
      <c r="AZ194" s="276">
        <f t="shared" si="36"/>
        <v>0.73332307692307697</v>
      </c>
      <c r="BA194" s="276">
        <f t="shared" si="36"/>
        <v>139.6076923076923</v>
      </c>
      <c r="BB194" s="276">
        <f t="shared" si="36"/>
        <v>8.5307692307692307</v>
      </c>
      <c r="BC194" s="276">
        <f t="shared" si="36"/>
        <v>0</v>
      </c>
      <c r="BD194" s="276" t="str">
        <f t="shared" si="36"/>
        <v/>
      </c>
      <c r="BE194" s="276">
        <f t="shared" si="36"/>
        <v>1.4615384615384615</v>
      </c>
      <c r="BF194" s="276">
        <f t="shared" si="36"/>
        <v>9.9999999999999985E-3</v>
      </c>
      <c r="BG194" s="276">
        <f t="shared" si="36"/>
        <v>85.34615384615384</v>
      </c>
      <c r="BH194" s="276">
        <f t="shared" si="36"/>
        <v>78.376923076923077</v>
      </c>
      <c r="BI194" s="276">
        <f t="shared" si="36"/>
        <v>82.130769230769232</v>
      </c>
      <c r="BJ194" s="276" t="str">
        <f t="shared" si="36"/>
        <v/>
      </c>
      <c r="BK194" s="276" t="str">
        <f t="shared" si="36"/>
        <v/>
      </c>
      <c r="BL194" s="276">
        <f t="shared" si="36"/>
        <v>20708.461538461539</v>
      </c>
      <c r="BM194" s="276">
        <f t="shared" si="36"/>
        <v>131.92307692307693</v>
      </c>
      <c r="BN194" s="276">
        <f t="shared" si="36"/>
        <v>199.23076923076923</v>
      </c>
      <c r="BO194" s="276">
        <f t="shared" si="36"/>
        <v>301.92307692307691</v>
      </c>
      <c r="BP194" s="276">
        <f t="shared" si="36"/>
        <v>357.38461538461536</v>
      </c>
      <c r="BQ194" s="276">
        <f t="shared" ref="BQ194:BV194" si="37">IFERROR(AVERAGE(BQ163:BQ193),"")</f>
        <v>1</v>
      </c>
      <c r="BR194" s="276">
        <f t="shared" si="37"/>
        <v>30.699999999999996</v>
      </c>
      <c r="BS194" s="276">
        <f t="shared" si="37"/>
        <v>1</v>
      </c>
      <c r="BT194" s="276">
        <f t="shared" si="37"/>
        <v>1.7607692307692309</v>
      </c>
      <c r="BU194" s="276">
        <f t="shared" si="37"/>
        <v>9.546153846153846</v>
      </c>
      <c r="BV194" s="310">
        <f t="shared" si="37"/>
        <v>0</v>
      </c>
      <c r="BW194" s="436"/>
      <c r="BX194" s="309"/>
      <c r="BY194" s="309"/>
      <c r="BZ194" s="309"/>
      <c r="CA194" s="309"/>
      <c r="CB194" s="309"/>
      <c r="CC194" s="309"/>
      <c r="CD194" s="309"/>
      <c r="CE194" s="309"/>
      <c r="CF194" s="309"/>
      <c r="CG194" s="309"/>
      <c r="CH194" s="309"/>
      <c r="CI194" s="309"/>
      <c r="CJ194" s="309"/>
      <c r="CK194" s="309"/>
      <c r="CL194" s="308"/>
      <c r="CM194" s="309"/>
      <c r="CN194" s="309"/>
      <c r="CO194" s="309"/>
      <c r="CP194" s="309"/>
      <c r="CQ194" s="309"/>
      <c r="CR194" s="309"/>
      <c r="CS194" s="309"/>
      <c r="CT194" s="309"/>
      <c r="CU194" s="309"/>
      <c r="CV194" s="309"/>
      <c r="CW194" s="309"/>
      <c r="CX194" s="309"/>
      <c r="CY194" s="309"/>
      <c r="CZ194" s="309"/>
      <c r="DA194" s="309"/>
      <c r="DB194" s="309"/>
      <c r="DC194" s="309"/>
      <c r="DD194" s="309"/>
      <c r="DE194" s="309"/>
      <c r="DF194" s="309"/>
      <c r="DG194" s="309"/>
      <c r="DH194" s="309"/>
      <c r="DI194" s="309"/>
      <c r="DJ194" s="309"/>
      <c r="DK194" s="309"/>
      <c r="DL194" s="309"/>
      <c r="DM194" s="309"/>
      <c r="DN194" s="309"/>
      <c r="DO194" s="443"/>
      <c r="DP194" s="309"/>
      <c r="DQ194" s="309"/>
      <c r="DR194" s="309"/>
      <c r="DS194" s="309"/>
      <c r="DT194" s="309"/>
      <c r="DU194" s="309"/>
      <c r="DV194" s="309"/>
      <c r="DW194" s="309"/>
      <c r="DX194" s="309"/>
      <c r="DY194" s="309"/>
      <c r="DZ194" s="309"/>
      <c r="EA194" s="309"/>
      <c r="EB194" s="309"/>
      <c r="EC194" s="309"/>
    </row>
    <row r="195" spans="1:133" x14ac:dyDescent="0.25">
      <c r="A195" s="291">
        <f t="shared" si="33"/>
        <v>2014</v>
      </c>
      <c r="B195" s="292" t="str">
        <f t="shared" si="34"/>
        <v>NOVIEMBRE</v>
      </c>
      <c r="C195" s="292">
        <v>3</v>
      </c>
      <c r="D195" s="292" t="str">
        <f t="shared" ref="D195:D225" si="38">B193&amp;" "&amp;A193&amp;" / "&amp;C193</f>
        <v>NOVIEMBRE 2014 / 1</v>
      </c>
      <c r="E195" s="345">
        <v>1</v>
      </c>
      <c r="F195" s="312">
        <v>41945</v>
      </c>
      <c r="G195" s="311">
        <v>47423</v>
      </c>
      <c r="H195" s="311" t="s">
        <v>70</v>
      </c>
      <c r="I195" s="313">
        <v>0.72829999999999995</v>
      </c>
      <c r="J195" s="314">
        <v>136</v>
      </c>
      <c r="K195" s="314">
        <v>8.8000000000000007</v>
      </c>
      <c r="L195" s="314">
        <v>0</v>
      </c>
      <c r="M195" s="315" t="s">
        <v>20</v>
      </c>
      <c r="N195" s="314">
        <v>0.5</v>
      </c>
      <c r="O195" s="314">
        <v>0</v>
      </c>
      <c r="P195" s="314">
        <v>85.3</v>
      </c>
      <c r="Q195" s="314">
        <v>79.099999999999994</v>
      </c>
      <c r="R195" s="314">
        <v>82.2</v>
      </c>
      <c r="S195" s="316" t="s">
        <v>66</v>
      </c>
      <c r="T195" s="316" t="s">
        <v>67</v>
      </c>
      <c r="U195" s="314">
        <v>20762</v>
      </c>
      <c r="V195" s="314">
        <v>129</v>
      </c>
      <c r="W195" s="314">
        <v>187</v>
      </c>
      <c r="X195" s="314">
        <v>288</v>
      </c>
      <c r="Y195" s="314">
        <v>349</v>
      </c>
      <c r="Z195" s="314">
        <v>1</v>
      </c>
      <c r="AA195" s="314">
        <v>28.3</v>
      </c>
      <c r="AB195" s="314">
        <v>0.1</v>
      </c>
      <c r="AC195" s="314">
        <v>1.5</v>
      </c>
      <c r="AD195" s="314">
        <v>9.6999999999999993</v>
      </c>
      <c r="AE195" s="314">
        <v>0</v>
      </c>
      <c r="AF195" s="427"/>
      <c r="AG195" s="299">
        <v>133</v>
      </c>
      <c r="AH195" s="299">
        <v>7</v>
      </c>
      <c r="AI195" s="299">
        <v>9</v>
      </c>
      <c r="AJ195" s="299">
        <v>85</v>
      </c>
      <c r="AK195" s="299">
        <v>149</v>
      </c>
      <c r="AL195" s="299">
        <v>170</v>
      </c>
      <c r="AM195" s="299">
        <v>245</v>
      </c>
      <c r="AN195" s="299">
        <v>374</v>
      </c>
      <c r="AO195" s="299">
        <v>437</v>
      </c>
      <c r="AP195" s="299">
        <v>42</v>
      </c>
      <c r="AQ195" s="299">
        <v>18</v>
      </c>
      <c r="AR195" s="299">
        <v>3</v>
      </c>
      <c r="AS195" s="299">
        <v>2.7</v>
      </c>
      <c r="AT195" s="299">
        <v>0.05</v>
      </c>
      <c r="AU195" s="300"/>
      <c r="AV195" s="311">
        <v>1</v>
      </c>
      <c r="AW195" s="317">
        <v>41944</v>
      </c>
      <c r="AX195" s="311">
        <v>47410</v>
      </c>
      <c r="AY195" s="311" t="s">
        <v>149</v>
      </c>
      <c r="AZ195" s="313">
        <v>0.74119999999999997</v>
      </c>
      <c r="BA195" s="314">
        <v>146.6</v>
      </c>
      <c r="BB195" s="314">
        <v>7.8</v>
      </c>
      <c r="BC195" s="314">
        <v>0</v>
      </c>
      <c r="BD195" s="315" t="s">
        <v>20</v>
      </c>
      <c r="BE195" s="314">
        <v>1.6</v>
      </c>
      <c r="BF195" s="314">
        <v>0.01</v>
      </c>
      <c r="BG195" s="314">
        <v>85.4</v>
      </c>
      <c r="BH195" s="314">
        <v>77.2</v>
      </c>
      <c r="BI195" s="314">
        <v>81.3</v>
      </c>
      <c r="BJ195" s="316" t="s">
        <v>66</v>
      </c>
      <c r="BK195" s="316" t="s">
        <v>67</v>
      </c>
      <c r="BL195" s="314">
        <v>20626</v>
      </c>
      <c r="BM195" s="314">
        <v>138</v>
      </c>
      <c r="BN195" s="314">
        <v>214</v>
      </c>
      <c r="BO195" s="314">
        <v>307</v>
      </c>
      <c r="BP195" s="314">
        <v>365</v>
      </c>
      <c r="BQ195" s="314">
        <v>1</v>
      </c>
      <c r="BR195" s="314">
        <v>33.299999999999997</v>
      </c>
      <c r="BS195" s="314">
        <v>0.9</v>
      </c>
      <c r="BT195" s="314">
        <v>1.84</v>
      </c>
      <c r="BU195" s="314">
        <v>0</v>
      </c>
      <c r="BV195" s="314">
        <v>0</v>
      </c>
      <c r="BW195" s="433"/>
      <c r="BX195" s="299">
        <v>133</v>
      </c>
      <c r="BY195" s="299">
        <v>7</v>
      </c>
      <c r="BZ195" s="299">
        <v>9</v>
      </c>
      <c r="CA195" s="299">
        <v>85</v>
      </c>
      <c r="CB195" s="299">
        <v>149</v>
      </c>
      <c r="CC195" s="299">
        <v>170</v>
      </c>
      <c r="CD195" s="299">
        <v>245</v>
      </c>
      <c r="CE195" s="299">
        <v>374</v>
      </c>
      <c r="CF195" s="299">
        <v>437</v>
      </c>
      <c r="CG195" s="299">
        <v>42</v>
      </c>
      <c r="CH195" s="299">
        <v>18</v>
      </c>
      <c r="CI195" s="299">
        <v>3</v>
      </c>
      <c r="CJ195" s="299">
        <v>2.7</v>
      </c>
      <c r="CK195" s="299">
        <v>0.05</v>
      </c>
      <c r="CL195" s="329"/>
      <c r="CM195" s="306">
        <v>1</v>
      </c>
      <c r="CN195" s="346">
        <v>41947</v>
      </c>
      <c r="CO195" s="347"/>
      <c r="CP195" s="347"/>
      <c r="CQ195" s="318">
        <v>0.72340000000000004</v>
      </c>
      <c r="CR195" s="319">
        <v>57.2</v>
      </c>
      <c r="CS195" s="336">
        <f>(CR195*(9/5))+32</f>
        <v>134.96</v>
      </c>
      <c r="CT195" s="319">
        <v>8.8000000000000007</v>
      </c>
      <c r="CU195" s="348">
        <v>1E-3</v>
      </c>
      <c r="CV195" s="319">
        <v>1</v>
      </c>
      <c r="CW195" s="319">
        <v>0.1</v>
      </c>
      <c r="CX195" s="348">
        <v>5.0000000000000001E-3</v>
      </c>
      <c r="CY195" s="319">
        <v>85</v>
      </c>
      <c r="CZ195" s="319">
        <v>78.2</v>
      </c>
      <c r="DA195" s="319">
        <v>82.5</v>
      </c>
      <c r="DB195" s="306" t="s">
        <v>83</v>
      </c>
      <c r="DC195" s="306" t="s">
        <v>84</v>
      </c>
      <c r="DD195" s="319">
        <v>20814</v>
      </c>
      <c r="DE195" s="319">
        <v>136</v>
      </c>
      <c r="DF195" s="319">
        <v>190</v>
      </c>
      <c r="DG195" s="319">
        <v>289</v>
      </c>
      <c r="DH195" s="319">
        <v>352</v>
      </c>
      <c r="DI195" s="319">
        <v>1</v>
      </c>
      <c r="DJ195" s="319">
        <v>27</v>
      </c>
      <c r="DK195" s="319">
        <v>0.2</v>
      </c>
      <c r="DL195" s="319">
        <v>2</v>
      </c>
      <c r="DM195" s="319">
        <v>16</v>
      </c>
      <c r="DN195" s="319">
        <v>0</v>
      </c>
      <c r="DO195" s="437"/>
      <c r="DP195" s="304">
        <v>133</v>
      </c>
      <c r="DQ195" s="304">
        <v>7</v>
      </c>
      <c r="DR195" s="304">
        <v>9</v>
      </c>
      <c r="DS195" s="304">
        <v>85</v>
      </c>
      <c r="DT195" s="304">
        <v>149</v>
      </c>
      <c r="DU195" s="304">
        <v>170</v>
      </c>
      <c r="DV195" s="304">
        <v>245</v>
      </c>
      <c r="DW195" s="304">
        <v>374</v>
      </c>
      <c r="DX195" s="304">
        <v>437</v>
      </c>
      <c r="DY195" s="303"/>
      <c r="DZ195" s="303"/>
      <c r="EA195" s="303"/>
      <c r="EB195" s="303"/>
      <c r="EC195" s="303"/>
    </row>
    <row r="196" spans="1:133" x14ac:dyDescent="0.25">
      <c r="A196" s="302">
        <f t="shared" si="33"/>
        <v>2014</v>
      </c>
      <c r="B196" s="303" t="str">
        <f t="shared" si="34"/>
        <v>NOVIEMBRE</v>
      </c>
      <c r="C196" s="303">
        <v>4</v>
      </c>
      <c r="D196" s="303" t="str">
        <f t="shared" si="38"/>
        <v>NOVIEMBRE 2014 / 2</v>
      </c>
      <c r="E196" s="345">
        <v>2</v>
      </c>
      <c r="F196" s="312">
        <v>41946</v>
      </c>
      <c r="G196" s="311">
        <v>47441</v>
      </c>
      <c r="H196" s="311" t="s">
        <v>69</v>
      </c>
      <c r="I196" s="313">
        <v>0.72940000000000005</v>
      </c>
      <c r="J196" s="314">
        <v>136</v>
      </c>
      <c r="K196" s="314">
        <v>8.6</v>
      </c>
      <c r="L196" s="314">
        <v>0</v>
      </c>
      <c r="M196" s="315" t="s">
        <v>20</v>
      </c>
      <c r="N196" s="314">
        <v>0.5</v>
      </c>
      <c r="O196" s="314">
        <v>0</v>
      </c>
      <c r="P196" s="314">
        <v>85.3</v>
      </c>
      <c r="Q196" s="314">
        <v>79.099999999999994</v>
      </c>
      <c r="R196" s="314">
        <v>82.2</v>
      </c>
      <c r="S196" s="316" t="s">
        <v>66</v>
      </c>
      <c r="T196" s="316" t="s">
        <v>67</v>
      </c>
      <c r="U196" s="314">
        <v>20750</v>
      </c>
      <c r="V196" s="314">
        <v>127</v>
      </c>
      <c r="W196" s="314">
        <v>188</v>
      </c>
      <c r="X196" s="314">
        <v>289</v>
      </c>
      <c r="Y196" s="314">
        <v>349</v>
      </c>
      <c r="Z196" s="314">
        <v>1</v>
      </c>
      <c r="AA196" s="314">
        <v>28.2</v>
      </c>
      <c r="AB196" s="314">
        <v>0.1</v>
      </c>
      <c r="AC196" s="314">
        <v>1.58</v>
      </c>
      <c r="AD196" s="314">
        <v>11.5</v>
      </c>
      <c r="AE196" s="314">
        <v>0</v>
      </c>
      <c r="AF196" s="427"/>
      <c r="AG196" s="299">
        <v>133</v>
      </c>
      <c r="AH196" s="299">
        <v>7</v>
      </c>
      <c r="AI196" s="299">
        <v>9</v>
      </c>
      <c r="AJ196" s="299">
        <v>85</v>
      </c>
      <c r="AK196" s="299">
        <v>149</v>
      </c>
      <c r="AL196" s="299">
        <v>170</v>
      </c>
      <c r="AM196" s="299">
        <v>245</v>
      </c>
      <c r="AN196" s="299">
        <v>374</v>
      </c>
      <c r="AO196" s="299">
        <v>437</v>
      </c>
      <c r="AP196" s="299">
        <v>42</v>
      </c>
      <c r="AQ196" s="299">
        <v>18</v>
      </c>
      <c r="AR196" s="299">
        <v>3</v>
      </c>
      <c r="AS196" s="299">
        <v>2.7</v>
      </c>
      <c r="AT196" s="299">
        <v>0.05</v>
      </c>
      <c r="AU196" s="300"/>
      <c r="AV196" s="311">
        <v>2</v>
      </c>
      <c r="AW196" s="317">
        <v>41946</v>
      </c>
      <c r="AX196" s="311">
        <v>47431</v>
      </c>
      <c r="AY196" s="311" t="s">
        <v>73</v>
      </c>
      <c r="AZ196" s="313">
        <v>0.74239999999999995</v>
      </c>
      <c r="BA196" s="314">
        <v>145.80000000000001</v>
      </c>
      <c r="BB196" s="314">
        <v>7.9</v>
      </c>
      <c r="BC196" s="314">
        <v>0</v>
      </c>
      <c r="BD196" s="315" t="s">
        <v>20</v>
      </c>
      <c r="BE196" s="314">
        <v>1.6</v>
      </c>
      <c r="BF196" s="314">
        <v>0.01</v>
      </c>
      <c r="BG196" s="314">
        <v>85.5</v>
      </c>
      <c r="BH196" s="314">
        <v>77.599999999999994</v>
      </c>
      <c r="BI196" s="314">
        <v>81.599999999999994</v>
      </c>
      <c r="BJ196" s="316" t="s">
        <v>66</v>
      </c>
      <c r="BK196" s="316" t="s">
        <v>67</v>
      </c>
      <c r="BL196" s="314">
        <v>20614</v>
      </c>
      <c r="BM196" s="314">
        <v>136</v>
      </c>
      <c r="BN196" s="314">
        <v>214</v>
      </c>
      <c r="BO196" s="314">
        <v>304</v>
      </c>
      <c r="BP196" s="314">
        <v>352</v>
      </c>
      <c r="BQ196" s="314">
        <v>1</v>
      </c>
      <c r="BR196" s="314">
        <v>34.5</v>
      </c>
      <c r="BS196" s="314">
        <v>0.7</v>
      </c>
      <c r="BT196" s="314">
        <v>1.7</v>
      </c>
      <c r="BU196" s="314">
        <v>0</v>
      </c>
      <c r="BV196" s="314">
        <v>0</v>
      </c>
      <c r="BW196" s="433"/>
      <c r="BX196" s="299">
        <v>133</v>
      </c>
      <c r="BY196" s="299">
        <v>7</v>
      </c>
      <c r="BZ196" s="299">
        <v>9</v>
      </c>
      <c r="CA196" s="299">
        <v>85</v>
      </c>
      <c r="CB196" s="299">
        <v>149</v>
      </c>
      <c r="CC196" s="299">
        <v>170</v>
      </c>
      <c r="CD196" s="299">
        <v>245</v>
      </c>
      <c r="CE196" s="299">
        <v>374</v>
      </c>
      <c r="CF196" s="299">
        <v>437</v>
      </c>
      <c r="CG196" s="299">
        <v>42</v>
      </c>
      <c r="CH196" s="299">
        <v>18</v>
      </c>
      <c r="CI196" s="299">
        <v>3</v>
      </c>
      <c r="CJ196" s="299">
        <v>2.7</v>
      </c>
      <c r="CK196" s="299">
        <v>0.05</v>
      </c>
      <c r="CL196" s="329"/>
      <c r="CM196" s="305">
        <v>2</v>
      </c>
      <c r="CN196" s="349">
        <v>41953</v>
      </c>
      <c r="CO196" s="305"/>
      <c r="CP196" s="305"/>
      <c r="CQ196" s="313">
        <v>0.72750000000000004</v>
      </c>
      <c r="CR196" s="314">
        <v>57</v>
      </c>
      <c r="CS196" s="341">
        <f>(CR196*(9/5))+32</f>
        <v>134.60000000000002</v>
      </c>
      <c r="CT196" s="314">
        <v>8.9</v>
      </c>
      <c r="CU196" s="350">
        <v>1E-3</v>
      </c>
      <c r="CV196" s="314">
        <v>1</v>
      </c>
      <c r="CW196" s="314">
        <v>0.1</v>
      </c>
      <c r="CX196" s="350">
        <v>5.0000000000000001E-3</v>
      </c>
      <c r="CY196" s="314">
        <v>85</v>
      </c>
      <c r="CZ196" s="314">
        <v>78.400000000000006</v>
      </c>
      <c r="DA196" s="314">
        <v>82.4</v>
      </c>
      <c r="DB196" s="305" t="s">
        <v>83</v>
      </c>
      <c r="DC196" s="305" t="s">
        <v>84</v>
      </c>
      <c r="DD196" s="314">
        <v>20770</v>
      </c>
      <c r="DE196" s="314">
        <v>137</v>
      </c>
      <c r="DF196" s="314">
        <v>192</v>
      </c>
      <c r="DG196" s="314">
        <v>294</v>
      </c>
      <c r="DH196" s="314">
        <v>360</v>
      </c>
      <c r="DI196" s="314">
        <v>1</v>
      </c>
      <c r="DJ196" s="314">
        <v>27.4</v>
      </c>
      <c r="DK196" s="314">
        <v>0.2</v>
      </c>
      <c r="DL196" s="314">
        <v>2.2000000000000002</v>
      </c>
      <c r="DM196" s="314">
        <v>16</v>
      </c>
      <c r="DN196" s="314">
        <v>0</v>
      </c>
      <c r="DO196" s="438"/>
      <c r="DP196" s="299">
        <v>133</v>
      </c>
      <c r="DQ196" s="299">
        <v>7</v>
      </c>
      <c r="DR196" s="299">
        <v>9</v>
      </c>
      <c r="DS196" s="299">
        <v>85</v>
      </c>
      <c r="DT196" s="299">
        <v>149</v>
      </c>
      <c r="DU196" s="299">
        <v>170</v>
      </c>
      <c r="DV196" s="299">
        <v>245</v>
      </c>
      <c r="DW196" s="299">
        <v>374</v>
      </c>
      <c r="DX196" s="299">
        <v>437</v>
      </c>
      <c r="DY196" s="292"/>
      <c r="DZ196" s="292"/>
      <c r="EA196" s="292"/>
      <c r="EB196" s="292"/>
      <c r="EC196" s="292"/>
    </row>
    <row r="197" spans="1:133" x14ac:dyDescent="0.25">
      <c r="A197" s="291">
        <f t="shared" si="33"/>
        <v>2014</v>
      </c>
      <c r="B197" s="292" t="str">
        <f t="shared" si="34"/>
        <v>NOVIEMBRE</v>
      </c>
      <c r="C197" s="292">
        <v>5</v>
      </c>
      <c r="D197" s="292" t="str">
        <f t="shared" si="38"/>
        <v>NOVIEMBRE 2014 / 3</v>
      </c>
      <c r="E197" s="345">
        <v>3</v>
      </c>
      <c r="F197" s="312">
        <v>41948</v>
      </c>
      <c r="G197" s="311">
        <v>47494</v>
      </c>
      <c r="H197" s="311" t="s">
        <v>68</v>
      </c>
      <c r="I197" s="313">
        <v>0.72860000000000003</v>
      </c>
      <c r="J197" s="314">
        <v>135</v>
      </c>
      <c r="K197" s="314">
        <v>8.8000000000000007</v>
      </c>
      <c r="L197" s="314">
        <v>0</v>
      </c>
      <c r="M197" s="315" t="s">
        <v>20</v>
      </c>
      <c r="N197" s="314">
        <v>0.5</v>
      </c>
      <c r="O197" s="314">
        <v>0</v>
      </c>
      <c r="P197" s="314">
        <v>85.3</v>
      </c>
      <c r="Q197" s="314">
        <v>79.099999999999994</v>
      </c>
      <c r="R197" s="314">
        <v>82.2</v>
      </c>
      <c r="S197" s="316" t="s">
        <v>66</v>
      </c>
      <c r="T197" s="316" t="s">
        <v>67</v>
      </c>
      <c r="U197" s="314">
        <v>20758</v>
      </c>
      <c r="V197" s="314">
        <v>127</v>
      </c>
      <c r="W197" s="314">
        <v>187</v>
      </c>
      <c r="X197" s="314">
        <v>289</v>
      </c>
      <c r="Y197" s="314">
        <v>351</v>
      </c>
      <c r="Z197" s="314">
        <v>1</v>
      </c>
      <c r="AA197" s="314">
        <v>28.3</v>
      </c>
      <c r="AB197" s="314">
        <v>0.1</v>
      </c>
      <c r="AC197" s="314">
        <v>1.44</v>
      </c>
      <c r="AD197" s="314">
        <v>10.1</v>
      </c>
      <c r="AE197" s="314">
        <v>0</v>
      </c>
      <c r="AF197" s="427"/>
      <c r="AG197" s="299">
        <v>133</v>
      </c>
      <c r="AH197" s="299">
        <v>7</v>
      </c>
      <c r="AI197" s="299">
        <v>9</v>
      </c>
      <c r="AJ197" s="299">
        <v>85</v>
      </c>
      <c r="AK197" s="299">
        <v>149</v>
      </c>
      <c r="AL197" s="299">
        <v>170</v>
      </c>
      <c r="AM197" s="299">
        <v>245</v>
      </c>
      <c r="AN197" s="299">
        <v>374</v>
      </c>
      <c r="AO197" s="299">
        <v>437</v>
      </c>
      <c r="AP197" s="299">
        <v>42</v>
      </c>
      <c r="AQ197" s="299">
        <v>18</v>
      </c>
      <c r="AR197" s="299">
        <v>3</v>
      </c>
      <c r="AS197" s="299">
        <v>2.7</v>
      </c>
      <c r="AT197" s="299">
        <v>0.05</v>
      </c>
      <c r="AU197" s="300"/>
      <c r="AV197" s="311">
        <v>3</v>
      </c>
      <c r="AW197" s="317">
        <v>41949</v>
      </c>
      <c r="AX197" s="311">
        <v>47492</v>
      </c>
      <c r="AY197" s="311" t="s">
        <v>68</v>
      </c>
      <c r="AZ197" s="313">
        <v>0.74319999999999997</v>
      </c>
      <c r="BA197" s="314">
        <v>147</v>
      </c>
      <c r="BB197" s="314">
        <v>7.7</v>
      </c>
      <c r="BC197" s="314">
        <v>0</v>
      </c>
      <c r="BD197" s="315" t="s">
        <v>20</v>
      </c>
      <c r="BE197" s="314">
        <v>1.6</v>
      </c>
      <c r="BF197" s="314">
        <v>0.01</v>
      </c>
      <c r="BG197" s="314">
        <v>85.2</v>
      </c>
      <c r="BH197" s="314">
        <v>76.400000000000006</v>
      </c>
      <c r="BI197" s="314">
        <v>80.8</v>
      </c>
      <c r="BJ197" s="316" t="s">
        <v>66</v>
      </c>
      <c r="BK197" s="316" t="s">
        <v>67</v>
      </c>
      <c r="BL197" s="314">
        <v>20606</v>
      </c>
      <c r="BM197" s="314">
        <v>138</v>
      </c>
      <c r="BN197" s="314">
        <v>214</v>
      </c>
      <c r="BO197" s="314">
        <v>302</v>
      </c>
      <c r="BP197" s="314">
        <v>365</v>
      </c>
      <c r="BQ197" s="314">
        <v>1</v>
      </c>
      <c r="BR197" s="314">
        <v>34.1</v>
      </c>
      <c r="BS197" s="314">
        <v>0.5</v>
      </c>
      <c r="BT197" s="314">
        <v>1.7</v>
      </c>
      <c r="BU197" s="314">
        <v>0</v>
      </c>
      <c r="BV197" s="314">
        <v>0</v>
      </c>
      <c r="BW197" s="433"/>
      <c r="BX197" s="299">
        <v>133</v>
      </c>
      <c r="BY197" s="299">
        <v>7</v>
      </c>
      <c r="BZ197" s="299">
        <v>9</v>
      </c>
      <c r="CA197" s="299">
        <v>85</v>
      </c>
      <c r="CB197" s="299">
        <v>149</v>
      </c>
      <c r="CC197" s="299">
        <v>170</v>
      </c>
      <c r="CD197" s="299">
        <v>245</v>
      </c>
      <c r="CE197" s="299">
        <v>374</v>
      </c>
      <c r="CF197" s="299">
        <v>437</v>
      </c>
      <c r="CG197" s="299">
        <v>42</v>
      </c>
      <c r="CH197" s="299">
        <v>18</v>
      </c>
      <c r="CI197" s="299">
        <v>3</v>
      </c>
      <c r="CJ197" s="299">
        <v>2.7</v>
      </c>
      <c r="CK197" s="299">
        <v>0.05</v>
      </c>
      <c r="CL197" s="329"/>
      <c r="CM197" s="306">
        <v>3</v>
      </c>
      <c r="CN197" s="346">
        <v>41960</v>
      </c>
      <c r="CO197" s="306"/>
      <c r="CP197" s="306"/>
      <c r="CQ197" s="318">
        <v>0.72670000000000001</v>
      </c>
      <c r="CR197" s="319">
        <v>57</v>
      </c>
      <c r="CS197" s="336">
        <f>(CR197*(9/5))+32</f>
        <v>134.60000000000002</v>
      </c>
      <c r="CT197" s="319">
        <v>8.8000000000000007</v>
      </c>
      <c r="CU197" s="348">
        <v>1E-3</v>
      </c>
      <c r="CV197" s="319">
        <v>1</v>
      </c>
      <c r="CW197" s="319">
        <v>0.1</v>
      </c>
      <c r="CX197" s="348">
        <v>5.0000000000000001E-3</v>
      </c>
      <c r="CY197" s="319">
        <v>85</v>
      </c>
      <c r="CZ197" s="319">
        <v>78.2</v>
      </c>
      <c r="DA197" s="319">
        <v>82.6</v>
      </c>
      <c r="DB197" s="306" t="s">
        <v>83</v>
      </c>
      <c r="DC197" s="306" t="s">
        <v>84</v>
      </c>
      <c r="DD197" s="319">
        <v>20778</v>
      </c>
      <c r="DE197" s="319">
        <v>139</v>
      </c>
      <c r="DF197" s="319">
        <v>190</v>
      </c>
      <c r="DG197" s="319">
        <v>300</v>
      </c>
      <c r="DH197" s="319">
        <v>358</v>
      </c>
      <c r="DI197" s="319">
        <v>1</v>
      </c>
      <c r="DJ197" s="319">
        <v>27.8</v>
      </c>
      <c r="DK197" s="319">
        <v>0.3</v>
      </c>
      <c r="DL197" s="319">
        <v>2.1</v>
      </c>
      <c r="DM197" s="319">
        <v>17</v>
      </c>
      <c r="DN197" s="319">
        <v>0</v>
      </c>
      <c r="DO197" s="437"/>
      <c r="DP197" s="304">
        <v>133</v>
      </c>
      <c r="DQ197" s="304">
        <v>7</v>
      </c>
      <c r="DR197" s="304">
        <v>9</v>
      </c>
      <c r="DS197" s="304">
        <v>85</v>
      </c>
      <c r="DT197" s="304">
        <v>149</v>
      </c>
      <c r="DU197" s="304">
        <v>170</v>
      </c>
      <c r="DV197" s="304">
        <v>245</v>
      </c>
      <c r="DW197" s="304">
        <v>374</v>
      </c>
      <c r="DX197" s="304">
        <v>437</v>
      </c>
      <c r="DY197" s="303"/>
      <c r="DZ197" s="303"/>
      <c r="EA197" s="303"/>
      <c r="EB197" s="303"/>
      <c r="EC197" s="303"/>
    </row>
    <row r="198" spans="1:133" x14ac:dyDescent="0.25">
      <c r="A198" s="302">
        <f t="shared" si="33"/>
        <v>2014</v>
      </c>
      <c r="B198" s="303" t="str">
        <f t="shared" si="34"/>
        <v>NOVIEMBRE</v>
      </c>
      <c r="C198" s="303">
        <v>6</v>
      </c>
      <c r="D198" s="303" t="str">
        <f t="shared" si="38"/>
        <v>NOVIEMBRE 2014 / 4</v>
      </c>
      <c r="E198" s="345">
        <v>4</v>
      </c>
      <c r="F198" s="312">
        <v>41950</v>
      </c>
      <c r="G198" s="311">
        <v>47536</v>
      </c>
      <c r="H198" s="311" t="s">
        <v>69</v>
      </c>
      <c r="I198" s="313">
        <v>0.73050000000000004</v>
      </c>
      <c r="J198" s="314">
        <v>139</v>
      </c>
      <c r="K198" s="314">
        <v>8.5</v>
      </c>
      <c r="L198" s="314">
        <v>0</v>
      </c>
      <c r="M198" s="315" t="s">
        <v>20</v>
      </c>
      <c r="N198" s="314">
        <v>0.5</v>
      </c>
      <c r="O198" s="314">
        <v>0</v>
      </c>
      <c r="P198" s="314">
        <v>85.4</v>
      </c>
      <c r="Q198" s="314">
        <v>79.2</v>
      </c>
      <c r="R198" s="314">
        <v>82.3</v>
      </c>
      <c r="S198" s="316" t="s">
        <v>66</v>
      </c>
      <c r="T198" s="316" t="s">
        <v>67</v>
      </c>
      <c r="U198" s="314">
        <v>20738</v>
      </c>
      <c r="V198" s="314">
        <v>131</v>
      </c>
      <c r="W198" s="314">
        <v>193</v>
      </c>
      <c r="X198" s="314">
        <v>291</v>
      </c>
      <c r="Y198" s="314">
        <v>353</v>
      </c>
      <c r="Z198" s="314">
        <v>1</v>
      </c>
      <c r="AA198" s="314">
        <v>28.2</v>
      </c>
      <c r="AB198" s="314">
        <v>0.1</v>
      </c>
      <c r="AC198" s="314">
        <v>1.65</v>
      </c>
      <c r="AD198" s="314">
        <v>10.1</v>
      </c>
      <c r="AE198" s="314">
        <v>0</v>
      </c>
      <c r="AF198" s="427"/>
      <c r="AG198" s="299">
        <v>133</v>
      </c>
      <c r="AH198" s="299">
        <v>7</v>
      </c>
      <c r="AI198" s="299">
        <v>9</v>
      </c>
      <c r="AJ198" s="299">
        <v>85</v>
      </c>
      <c r="AK198" s="299">
        <v>149</v>
      </c>
      <c r="AL198" s="299">
        <v>170</v>
      </c>
      <c r="AM198" s="299">
        <v>245</v>
      </c>
      <c r="AN198" s="299">
        <v>374</v>
      </c>
      <c r="AO198" s="299">
        <v>437</v>
      </c>
      <c r="AP198" s="299">
        <v>42</v>
      </c>
      <c r="AQ198" s="299">
        <v>18</v>
      </c>
      <c r="AR198" s="299">
        <v>3</v>
      </c>
      <c r="AS198" s="299">
        <v>2.7</v>
      </c>
      <c r="AT198" s="299">
        <v>0.05</v>
      </c>
      <c r="AU198" s="300"/>
      <c r="AV198" s="311">
        <v>4</v>
      </c>
      <c r="AW198" s="317">
        <v>41951</v>
      </c>
      <c r="AX198" s="311">
        <v>47550</v>
      </c>
      <c r="AY198" s="311" t="s">
        <v>71</v>
      </c>
      <c r="AZ198" s="313">
        <v>0.74319999999999997</v>
      </c>
      <c r="BA198" s="314">
        <v>147.4</v>
      </c>
      <c r="BB198" s="314">
        <v>7.7</v>
      </c>
      <c r="BC198" s="314">
        <v>0</v>
      </c>
      <c r="BD198" s="315" t="s">
        <v>20</v>
      </c>
      <c r="BE198" s="314">
        <v>1.6</v>
      </c>
      <c r="BF198" s="314">
        <v>0.01</v>
      </c>
      <c r="BG198" s="314">
        <v>85.2</v>
      </c>
      <c r="BH198" s="314">
        <v>76.599999999999994</v>
      </c>
      <c r="BI198" s="314">
        <v>80.900000000000006</v>
      </c>
      <c r="BJ198" s="316" t="s">
        <v>66</v>
      </c>
      <c r="BK198" s="316" t="s">
        <v>67</v>
      </c>
      <c r="BL198" s="314">
        <v>20608</v>
      </c>
      <c r="BM198" s="314">
        <v>140</v>
      </c>
      <c r="BN198" s="314">
        <v>214</v>
      </c>
      <c r="BO198" s="314">
        <v>307</v>
      </c>
      <c r="BP198" s="314">
        <v>367</v>
      </c>
      <c r="BQ198" s="314">
        <v>1</v>
      </c>
      <c r="BR198" s="314">
        <v>33.6</v>
      </c>
      <c r="BS198" s="314">
        <v>1.1000000000000001</v>
      </c>
      <c r="BT198" s="314">
        <v>1.78</v>
      </c>
      <c r="BU198" s="314">
        <v>0</v>
      </c>
      <c r="BV198" s="314">
        <v>0</v>
      </c>
      <c r="BW198" s="433"/>
      <c r="BX198" s="299">
        <v>133</v>
      </c>
      <c r="BY198" s="299">
        <v>7</v>
      </c>
      <c r="BZ198" s="299">
        <v>9</v>
      </c>
      <c r="CA198" s="299">
        <v>85</v>
      </c>
      <c r="CB198" s="299">
        <v>149</v>
      </c>
      <c r="CC198" s="299">
        <v>170</v>
      </c>
      <c r="CD198" s="299">
        <v>245</v>
      </c>
      <c r="CE198" s="299">
        <v>374</v>
      </c>
      <c r="CF198" s="299">
        <v>437</v>
      </c>
      <c r="CG198" s="299">
        <v>42</v>
      </c>
      <c r="CH198" s="299">
        <v>18</v>
      </c>
      <c r="CI198" s="299">
        <v>3</v>
      </c>
      <c r="CJ198" s="299">
        <v>2.7</v>
      </c>
      <c r="CK198" s="299">
        <v>0.05</v>
      </c>
      <c r="CL198" s="329"/>
      <c r="CM198" s="305">
        <v>4</v>
      </c>
      <c r="CN198" s="349">
        <v>41967</v>
      </c>
      <c r="CO198" s="305"/>
      <c r="CP198" s="305"/>
      <c r="CQ198" s="313">
        <v>0.72450000000000003</v>
      </c>
      <c r="CR198" s="314">
        <v>56.4</v>
      </c>
      <c r="CS198" s="341">
        <f>(CR198*(9/5))+32</f>
        <v>133.51999999999998</v>
      </c>
      <c r="CT198" s="314">
        <v>8.5</v>
      </c>
      <c r="CU198" s="350">
        <v>1E-3</v>
      </c>
      <c r="CV198" s="314">
        <v>1</v>
      </c>
      <c r="CW198" s="314">
        <v>0.1</v>
      </c>
      <c r="CX198" s="350">
        <v>5.0000000000000001E-3</v>
      </c>
      <c r="CY198" s="314">
        <v>85.5</v>
      </c>
      <c r="CZ198" s="314">
        <v>78</v>
      </c>
      <c r="DA198" s="314">
        <v>82.4</v>
      </c>
      <c r="DB198" s="305" t="s">
        <v>83</v>
      </c>
      <c r="DC198" s="305" t="s">
        <v>84</v>
      </c>
      <c r="DD198" s="314">
        <v>20802</v>
      </c>
      <c r="DE198" s="314">
        <v>138</v>
      </c>
      <c r="DF198" s="314">
        <v>188</v>
      </c>
      <c r="DG198" s="314">
        <v>302</v>
      </c>
      <c r="DH198" s="314">
        <v>348</v>
      </c>
      <c r="DI198" s="314">
        <v>1</v>
      </c>
      <c r="DJ198" s="314">
        <v>27.5</v>
      </c>
      <c r="DK198" s="314">
        <v>0.3</v>
      </c>
      <c r="DL198" s="314">
        <v>2.2999999999999998</v>
      </c>
      <c r="DM198" s="314">
        <v>16</v>
      </c>
      <c r="DN198" s="314">
        <v>0</v>
      </c>
      <c r="DO198" s="438"/>
      <c r="DP198" s="299">
        <v>133</v>
      </c>
      <c r="DQ198" s="299">
        <v>7</v>
      </c>
      <c r="DR198" s="299">
        <v>9</v>
      </c>
      <c r="DS198" s="299">
        <v>85</v>
      </c>
      <c r="DT198" s="299">
        <v>149</v>
      </c>
      <c r="DU198" s="299">
        <v>170</v>
      </c>
      <c r="DV198" s="299">
        <v>245</v>
      </c>
      <c r="DW198" s="299">
        <v>374</v>
      </c>
      <c r="DX198" s="299">
        <v>437</v>
      </c>
      <c r="DY198" s="292"/>
      <c r="DZ198" s="292"/>
      <c r="EA198" s="292"/>
      <c r="EB198" s="292"/>
      <c r="EC198" s="292"/>
    </row>
    <row r="199" spans="1:133" x14ac:dyDescent="0.25">
      <c r="A199" s="291">
        <f t="shared" si="33"/>
        <v>2014</v>
      </c>
      <c r="B199" s="292" t="str">
        <f t="shared" si="34"/>
        <v>NOVIEMBRE</v>
      </c>
      <c r="C199" s="292">
        <v>7</v>
      </c>
      <c r="D199" s="292" t="str">
        <f t="shared" si="38"/>
        <v>NOVIEMBRE 2014 / 5</v>
      </c>
      <c r="E199" s="345">
        <v>5</v>
      </c>
      <c r="F199" s="312">
        <v>41952</v>
      </c>
      <c r="G199" s="311">
        <v>47576</v>
      </c>
      <c r="H199" s="311" t="s">
        <v>68</v>
      </c>
      <c r="I199" s="313">
        <v>0.73050000000000004</v>
      </c>
      <c r="J199" s="314">
        <v>138</v>
      </c>
      <c r="K199" s="314">
        <v>8.4</v>
      </c>
      <c r="L199" s="314">
        <v>0</v>
      </c>
      <c r="M199" s="315" t="s">
        <v>20</v>
      </c>
      <c r="N199" s="314">
        <v>0.5</v>
      </c>
      <c r="O199" s="314">
        <v>0</v>
      </c>
      <c r="P199" s="314">
        <v>85</v>
      </c>
      <c r="Q199" s="314">
        <v>79.2</v>
      </c>
      <c r="R199" s="314">
        <v>82.1</v>
      </c>
      <c r="S199" s="316" t="s">
        <v>66</v>
      </c>
      <c r="T199" s="316" t="s">
        <v>67</v>
      </c>
      <c r="U199" s="314">
        <v>20738</v>
      </c>
      <c r="V199" s="314">
        <v>130</v>
      </c>
      <c r="W199" s="314">
        <v>191</v>
      </c>
      <c r="X199" s="314">
        <v>290</v>
      </c>
      <c r="Y199" s="314">
        <v>352</v>
      </c>
      <c r="Z199" s="314">
        <v>1</v>
      </c>
      <c r="AA199" s="314">
        <v>28.3</v>
      </c>
      <c r="AB199" s="314">
        <v>0.1</v>
      </c>
      <c r="AC199" s="314">
        <v>1.6</v>
      </c>
      <c r="AD199" s="314">
        <v>10</v>
      </c>
      <c r="AE199" s="314">
        <v>0</v>
      </c>
      <c r="AF199" s="427"/>
      <c r="AG199" s="299">
        <v>133</v>
      </c>
      <c r="AH199" s="299">
        <v>7</v>
      </c>
      <c r="AI199" s="299">
        <v>9</v>
      </c>
      <c r="AJ199" s="299">
        <v>85</v>
      </c>
      <c r="AK199" s="299">
        <v>149</v>
      </c>
      <c r="AL199" s="299">
        <v>170</v>
      </c>
      <c r="AM199" s="299">
        <v>245</v>
      </c>
      <c r="AN199" s="299">
        <v>374</v>
      </c>
      <c r="AO199" s="299">
        <v>437</v>
      </c>
      <c r="AP199" s="299">
        <v>42</v>
      </c>
      <c r="AQ199" s="299">
        <v>18</v>
      </c>
      <c r="AR199" s="299">
        <v>3</v>
      </c>
      <c r="AS199" s="299">
        <v>2.7</v>
      </c>
      <c r="AT199" s="299">
        <v>0.05</v>
      </c>
      <c r="AU199" s="300"/>
      <c r="AV199" s="311">
        <v>5</v>
      </c>
      <c r="AW199" s="317">
        <v>41953</v>
      </c>
      <c r="AX199" s="311">
        <v>47580</v>
      </c>
      <c r="AY199" s="311" t="s">
        <v>72</v>
      </c>
      <c r="AZ199" s="313">
        <v>0.74199999999999999</v>
      </c>
      <c r="BA199" s="314">
        <v>146.30000000000001</v>
      </c>
      <c r="BB199" s="314">
        <v>7.8</v>
      </c>
      <c r="BC199" s="314">
        <v>0</v>
      </c>
      <c r="BD199" s="315" t="s">
        <v>20</v>
      </c>
      <c r="BE199" s="314">
        <v>1</v>
      </c>
      <c r="BF199" s="314">
        <v>0.01</v>
      </c>
      <c r="BG199" s="314">
        <v>85</v>
      </c>
      <c r="BH199" s="314">
        <v>76.3</v>
      </c>
      <c r="BI199" s="314">
        <v>80.599999999999994</v>
      </c>
      <c r="BJ199" s="316" t="s">
        <v>66</v>
      </c>
      <c r="BK199" s="316" t="s">
        <v>67</v>
      </c>
      <c r="BL199" s="314">
        <v>20618</v>
      </c>
      <c r="BM199" s="314">
        <v>140</v>
      </c>
      <c r="BN199" s="314">
        <v>212</v>
      </c>
      <c r="BO199" s="314">
        <v>306</v>
      </c>
      <c r="BP199" s="314">
        <v>365</v>
      </c>
      <c r="BQ199" s="314">
        <v>1</v>
      </c>
      <c r="BR199" s="314">
        <v>34</v>
      </c>
      <c r="BS199" s="314">
        <v>1.1000000000000001</v>
      </c>
      <c r="BT199" s="314">
        <v>1.82</v>
      </c>
      <c r="BU199" s="314">
        <v>0</v>
      </c>
      <c r="BV199" s="314">
        <v>0</v>
      </c>
      <c r="BW199" s="433"/>
      <c r="BX199" s="299">
        <v>133</v>
      </c>
      <c r="BY199" s="299">
        <v>7</v>
      </c>
      <c r="BZ199" s="299">
        <v>9</v>
      </c>
      <c r="CA199" s="299">
        <v>85</v>
      </c>
      <c r="CB199" s="299">
        <v>149</v>
      </c>
      <c r="CC199" s="299">
        <v>170</v>
      </c>
      <c r="CD199" s="299">
        <v>245</v>
      </c>
      <c r="CE199" s="299">
        <v>374</v>
      </c>
      <c r="CF199" s="299">
        <v>437</v>
      </c>
      <c r="CG199" s="299">
        <v>42</v>
      </c>
      <c r="CH199" s="299">
        <v>18</v>
      </c>
      <c r="CI199" s="299">
        <v>3</v>
      </c>
      <c r="CJ199" s="299">
        <v>2.7</v>
      </c>
      <c r="CK199" s="299">
        <v>0.05</v>
      </c>
      <c r="CL199" s="329"/>
      <c r="CM199" s="306"/>
      <c r="CN199" s="306"/>
      <c r="CO199" s="306"/>
      <c r="CP199" s="306"/>
      <c r="CQ199" s="306"/>
      <c r="CR199" s="306"/>
      <c r="CS199" s="306"/>
      <c r="CT199" s="306"/>
      <c r="CU199" s="306"/>
      <c r="CV199" s="306"/>
      <c r="CW199" s="306"/>
      <c r="CX199" s="306"/>
      <c r="CY199" s="306"/>
      <c r="CZ199" s="306"/>
      <c r="DA199" s="306"/>
      <c r="DB199" s="306"/>
      <c r="DC199" s="306"/>
      <c r="DD199" s="306"/>
      <c r="DE199" s="306"/>
      <c r="DF199" s="306"/>
      <c r="DG199" s="306"/>
      <c r="DH199" s="306"/>
      <c r="DI199" s="306"/>
      <c r="DJ199" s="306"/>
      <c r="DK199" s="306"/>
      <c r="DL199" s="306"/>
      <c r="DM199" s="306"/>
      <c r="DN199" s="306"/>
      <c r="DO199" s="439"/>
      <c r="DP199" s="306"/>
      <c r="DQ199" s="306"/>
      <c r="DR199" s="306"/>
      <c r="DS199" s="306"/>
      <c r="DT199" s="306"/>
      <c r="DU199" s="306"/>
      <c r="DV199" s="306"/>
      <c r="DW199" s="306"/>
      <c r="DX199" s="306"/>
      <c r="DY199" s="303"/>
      <c r="DZ199" s="303"/>
      <c r="EA199" s="303"/>
      <c r="EB199" s="303"/>
      <c r="EC199" s="303"/>
    </row>
    <row r="200" spans="1:133" x14ac:dyDescent="0.25">
      <c r="A200" s="302">
        <f t="shared" si="33"/>
        <v>2014</v>
      </c>
      <c r="B200" s="303" t="str">
        <f t="shared" si="34"/>
        <v>NOVIEMBRE</v>
      </c>
      <c r="C200" s="303">
        <v>8</v>
      </c>
      <c r="D200" s="303" t="str">
        <f t="shared" si="38"/>
        <v>NOVIEMBRE 2014 / 6</v>
      </c>
      <c r="E200" s="345">
        <v>6</v>
      </c>
      <c r="F200" s="312">
        <v>41954</v>
      </c>
      <c r="G200" s="311">
        <v>47612</v>
      </c>
      <c r="H200" s="311" t="s">
        <v>65</v>
      </c>
      <c r="I200" s="313">
        <v>0.7298</v>
      </c>
      <c r="J200" s="314">
        <v>138</v>
      </c>
      <c r="K200" s="314">
        <v>8.4</v>
      </c>
      <c r="L200" s="314">
        <v>0</v>
      </c>
      <c r="M200" s="315" t="s">
        <v>20</v>
      </c>
      <c r="N200" s="314">
        <v>0.5</v>
      </c>
      <c r="O200" s="314">
        <v>0</v>
      </c>
      <c r="P200" s="314">
        <v>85</v>
      </c>
      <c r="Q200" s="314">
        <v>79.2</v>
      </c>
      <c r="R200" s="314">
        <v>82.1</v>
      </c>
      <c r="S200" s="316" t="s">
        <v>66</v>
      </c>
      <c r="T200" s="316" t="s">
        <v>67</v>
      </c>
      <c r="U200" s="314">
        <v>20746</v>
      </c>
      <c r="V200" s="314">
        <v>129</v>
      </c>
      <c r="W200" s="314">
        <v>189</v>
      </c>
      <c r="X200" s="314">
        <v>288</v>
      </c>
      <c r="Y200" s="314">
        <v>350</v>
      </c>
      <c r="Z200" s="314">
        <v>1</v>
      </c>
      <c r="AA200" s="314">
        <v>28.5</v>
      </c>
      <c r="AB200" s="314">
        <v>0.1</v>
      </c>
      <c r="AC200" s="314">
        <v>1.54</v>
      </c>
      <c r="AD200" s="314">
        <v>11.5</v>
      </c>
      <c r="AE200" s="314">
        <v>0</v>
      </c>
      <c r="AF200" s="427"/>
      <c r="AG200" s="299">
        <v>133</v>
      </c>
      <c r="AH200" s="299">
        <v>7</v>
      </c>
      <c r="AI200" s="299">
        <v>9</v>
      </c>
      <c r="AJ200" s="299">
        <v>85</v>
      </c>
      <c r="AK200" s="299">
        <v>149</v>
      </c>
      <c r="AL200" s="299">
        <v>170</v>
      </c>
      <c r="AM200" s="299">
        <v>245</v>
      </c>
      <c r="AN200" s="299">
        <v>374</v>
      </c>
      <c r="AO200" s="299">
        <v>437</v>
      </c>
      <c r="AP200" s="299">
        <v>42</v>
      </c>
      <c r="AQ200" s="299">
        <v>18</v>
      </c>
      <c r="AR200" s="299">
        <v>3</v>
      </c>
      <c r="AS200" s="299">
        <v>2.7</v>
      </c>
      <c r="AT200" s="299">
        <v>0.05</v>
      </c>
      <c r="AU200" s="300"/>
      <c r="AV200" s="311">
        <v>6</v>
      </c>
      <c r="AW200" s="317">
        <v>41955</v>
      </c>
      <c r="AX200" s="311">
        <v>47643</v>
      </c>
      <c r="AY200" s="311" t="s">
        <v>71</v>
      </c>
      <c r="AZ200" s="313">
        <v>0.74750000000000005</v>
      </c>
      <c r="BA200" s="314">
        <v>150.19999999999999</v>
      </c>
      <c r="BB200" s="314">
        <v>7.3</v>
      </c>
      <c r="BC200" s="314">
        <v>0</v>
      </c>
      <c r="BD200" s="315" t="s">
        <v>20</v>
      </c>
      <c r="BE200" s="314">
        <v>1.6</v>
      </c>
      <c r="BF200" s="314">
        <v>0.01</v>
      </c>
      <c r="BG200" s="314">
        <v>85.1</v>
      </c>
      <c r="BH200" s="314">
        <v>79.400000000000006</v>
      </c>
      <c r="BI200" s="314">
        <v>82.2</v>
      </c>
      <c r="BJ200" s="316" t="s">
        <v>66</v>
      </c>
      <c r="BK200" s="316" t="s">
        <v>67</v>
      </c>
      <c r="BL200" s="314">
        <v>20562</v>
      </c>
      <c r="BM200" s="314">
        <v>144</v>
      </c>
      <c r="BN200" s="314">
        <v>216</v>
      </c>
      <c r="BO200" s="314">
        <v>309</v>
      </c>
      <c r="BP200" s="314">
        <v>367</v>
      </c>
      <c r="BQ200" s="314">
        <v>1</v>
      </c>
      <c r="BR200" s="314">
        <v>34.799999999999997</v>
      </c>
      <c r="BS200" s="314">
        <v>1.1000000000000001</v>
      </c>
      <c r="BT200" s="314">
        <v>1.86</v>
      </c>
      <c r="BU200" s="314">
        <v>0</v>
      </c>
      <c r="BV200" s="314">
        <v>0</v>
      </c>
      <c r="BW200" s="433"/>
      <c r="BX200" s="299">
        <v>133</v>
      </c>
      <c r="BY200" s="299">
        <v>7</v>
      </c>
      <c r="BZ200" s="299">
        <v>9</v>
      </c>
      <c r="CA200" s="299">
        <v>85</v>
      </c>
      <c r="CB200" s="299">
        <v>149</v>
      </c>
      <c r="CC200" s="299">
        <v>170</v>
      </c>
      <c r="CD200" s="299">
        <v>245</v>
      </c>
      <c r="CE200" s="299">
        <v>374</v>
      </c>
      <c r="CF200" s="299">
        <v>437</v>
      </c>
      <c r="CG200" s="299">
        <v>42</v>
      </c>
      <c r="CH200" s="299">
        <v>18</v>
      </c>
      <c r="CI200" s="299">
        <v>3</v>
      </c>
      <c r="CJ200" s="299">
        <v>2.7</v>
      </c>
      <c r="CK200" s="299">
        <v>0.05</v>
      </c>
      <c r="CL200" s="329"/>
      <c r="CM200" s="305"/>
      <c r="CN200" s="305"/>
      <c r="CO200" s="305"/>
      <c r="CP200" s="305"/>
      <c r="CQ200" s="305"/>
      <c r="CR200" s="305"/>
      <c r="CS200" s="305"/>
      <c r="CT200" s="305"/>
      <c r="CU200" s="305"/>
      <c r="CV200" s="305"/>
      <c r="CW200" s="305"/>
      <c r="CX200" s="305"/>
      <c r="CY200" s="305"/>
      <c r="CZ200" s="305"/>
      <c r="DA200" s="305"/>
      <c r="DB200" s="305"/>
      <c r="DC200" s="305"/>
      <c r="DD200" s="305"/>
      <c r="DE200" s="305"/>
      <c r="DF200" s="305"/>
      <c r="DG200" s="305"/>
      <c r="DH200" s="305"/>
      <c r="DI200" s="305"/>
      <c r="DJ200" s="305"/>
      <c r="DK200" s="305"/>
      <c r="DL200" s="305"/>
      <c r="DM200" s="305"/>
      <c r="DN200" s="305"/>
      <c r="DO200" s="440"/>
      <c r="DP200" s="305"/>
      <c r="DQ200" s="305"/>
      <c r="DR200" s="305"/>
      <c r="DS200" s="305"/>
      <c r="DT200" s="305"/>
      <c r="DU200" s="305"/>
      <c r="DV200" s="305"/>
      <c r="DW200" s="305"/>
      <c r="DX200" s="305"/>
      <c r="DY200" s="292"/>
      <c r="DZ200" s="292"/>
      <c r="EA200" s="292"/>
      <c r="EB200" s="292"/>
      <c r="EC200" s="292"/>
    </row>
    <row r="201" spans="1:133" x14ac:dyDescent="0.25">
      <c r="A201" s="291">
        <f t="shared" si="33"/>
        <v>2014</v>
      </c>
      <c r="B201" s="292" t="str">
        <f t="shared" si="34"/>
        <v>NOVIEMBRE</v>
      </c>
      <c r="C201" s="292">
        <v>9</v>
      </c>
      <c r="D201" s="292" t="str">
        <f t="shared" si="38"/>
        <v>NOVIEMBRE 2014 / 7</v>
      </c>
      <c r="E201" s="345">
        <v>7</v>
      </c>
      <c r="F201" s="312">
        <v>41957</v>
      </c>
      <c r="G201" s="311">
        <v>47701</v>
      </c>
      <c r="H201" s="311" t="s">
        <v>68</v>
      </c>
      <c r="I201" s="313">
        <v>0.73050000000000004</v>
      </c>
      <c r="J201" s="314">
        <v>140</v>
      </c>
      <c r="K201" s="314">
        <v>8.4</v>
      </c>
      <c r="L201" s="314">
        <v>0</v>
      </c>
      <c r="M201" s="315" t="s">
        <v>20</v>
      </c>
      <c r="N201" s="314">
        <v>0.5</v>
      </c>
      <c r="O201" s="314">
        <v>0</v>
      </c>
      <c r="P201" s="314">
        <v>85.2</v>
      </c>
      <c r="Q201" s="314">
        <v>79.2</v>
      </c>
      <c r="R201" s="314">
        <v>82.2</v>
      </c>
      <c r="S201" s="316" t="s">
        <v>66</v>
      </c>
      <c r="T201" s="316" t="s">
        <v>67</v>
      </c>
      <c r="U201" s="314">
        <v>20738</v>
      </c>
      <c r="V201" s="314">
        <v>133</v>
      </c>
      <c r="W201" s="314">
        <v>193</v>
      </c>
      <c r="X201" s="314">
        <v>292</v>
      </c>
      <c r="Y201" s="314">
        <v>362</v>
      </c>
      <c r="Z201" s="314">
        <v>1</v>
      </c>
      <c r="AA201" s="314">
        <v>28.5</v>
      </c>
      <c r="AB201" s="314">
        <v>0.1</v>
      </c>
      <c r="AC201" s="314">
        <v>1.61</v>
      </c>
      <c r="AD201" s="314">
        <v>11</v>
      </c>
      <c r="AE201" s="314">
        <v>0</v>
      </c>
      <c r="AF201" s="427"/>
      <c r="AG201" s="299">
        <v>133</v>
      </c>
      <c r="AH201" s="299">
        <v>7</v>
      </c>
      <c r="AI201" s="299">
        <v>9</v>
      </c>
      <c r="AJ201" s="299">
        <v>85</v>
      </c>
      <c r="AK201" s="299">
        <v>149</v>
      </c>
      <c r="AL201" s="299">
        <v>170</v>
      </c>
      <c r="AM201" s="299">
        <v>245</v>
      </c>
      <c r="AN201" s="299">
        <v>374</v>
      </c>
      <c r="AO201" s="299">
        <v>437</v>
      </c>
      <c r="AP201" s="299">
        <v>42</v>
      </c>
      <c r="AQ201" s="299">
        <v>18</v>
      </c>
      <c r="AR201" s="299">
        <v>3</v>
      </c>
      <c r="AS201" s="299">
        <v>2.7</v>
      </c>
      <c r="AT201" s="299">
        <v>0.05</v>
      </c>
      <c r="AU201" s="300"/>
      <c r="AV201" s="311">
        <v>7</v>
      </c>
      <c r="AW201" s="317">
        <v>41958</v>
      </c>
      <c r="AX201" s="311">
        <v>47703</v>
      </c>
      <c r="AY201" s="311" t="s">
        <v>74</v>
      </c>
      <c r="AZ201" s="313">
        <v>0.74509999999999998</v>
      </c>
      <c r="BA201" s="314">
        <v>148.6</v>
      </c>
      <c r="BB201" s="314">
        <v>7.5</v>
      </c>
      <c r="BC201" s="314">
        <v>0</v>
      </c>
      <c r="BD201" s="315" t="s">
        <v>20</v>
      </c>
      <c r="BE201" s="314">
        <v>1.5</v>
      </c>
      <c r="BF201" s="314">
        <v>0.01</v>
      </c>
      <c r="BG201" s="314">
        <v>85.6</v>
      </c>
      <c r="BH201" s="314">
        <v>79.8</v>
      </c>
      <c r="BI201" s="314">
        <v>82.7</v>
      </c>
      <c r="BJ201" s="316" t="s">
        <v>66</v>
      </c>
      <c r="BK201" s="316" t="s">
        <v>67</v>
      </c>
      <c r="BL201" s="314">
        <v>20586</v>
      </c>
      <c r="BM201" s="314">
        <v>140</v>
      </c>
      <c r="BN201" s="314">
        <v>216</v>
      </c>
      <c r="BO201" s="314">
        <v>304</v>
      </c>
      <c r="BP201" s="314">
        <v>358</v>
      </c>
      <c r="BQ201" s="314">
        <v>1</v>
      </c>
      <c r="BR201" s="314">
        <v>36</v>
      </c>
      <c r="BS201" s="314">
        <v>0.7</v>
      </c>
      <c r="BT201" s="314">
        <v>1.97</v>
      </c>
      <c r="BU201" s="314">
        <v>0</v>
      </c>
      <c r="BV201" s="314">
        <v>0</v>
      </c>
      <c r="BW201" s="433"/>
      <c r="BX201" s="299">
        <v>133</v>
      </c>
      <c r="BY201" s="299">
        <v>7</v>
      </c>
      <c r="BZ201" s="299">
        <v>9</v>
      </c>
      <c r="CA201" s="299">
        <v>85</v>
      </c>
      <c r="CB201" s="299">
        <v>149</v>
      </c>
      <c r="CC201" s="299">
        <v>170</v>
      </c>
      <c r="CD201" s="299">
        <v>245</v>
      </c>
      <c r="CE201" s="299">
        <v>374</v>
      </c>
      <c r="CF201" s="299">
        <v>437</v>
      </c>
      <c r="CG201" s="299">
        <v>42</v>
      </c>
      <c r="CH201" s="299">
        <v>18</v>
      </c>
      <c r="CI201" s="299">
        <v>3</v>
      </c>
      <c r="CJ201" s="299">
        <v>2.7</v>
      </c>
      <c r="CK201" s="299">
        <v>0.05</v>
      </c>
      <c r="CL201" s="329"/>
      <c r="CM201" s="306"/>
      <c r="CN201" s="306"/>
      <c r="CO201" s="306"/>
      <c r="CP201" s="306"/>
      <c r="CQ201" s="306"/>
      <c r="CR201" s="306"/>
      <c r="CS201" s="306"/>
      <c r="CT201" s="306"/>
      <c r="CU201" s="306"/>
      <c r="CV201" s="306"/>
      <c r="CW201" s="306"/>
      <c r="CX201" s="306"/>
      <c r="CY201" s="306"/>
      <c r="CZ201" s="306"/>
      <c r="DA201" s="306"/>
      <c r="DB201" s="306"/>
      <c r="DC201" s="306"/>
      <c r="DD201" s="306"/>
      <c r="DE201" s="306"/>
      <c r="DF201" s="306"/>
      <c r="DG201" s="306"/>
      <c r="DH201" s="306"/>
      <c r="DI201" s="306"/>
      <c r="DJ201" s="306"/>
      <c r="DK201" s="306"/>
      <c r="DL201" s="306"/>
      <c r="DM201" s="306"/>
      <c r="DN201" s="306"/>
      <c r="DO201" s="439"/>
      <c r="DP201" s="306"/>
      <c r="DQ201" s="306"/>
      <c r="DR201" s="306"/>
      <c r="DS201" s="306"/>
      <c r="DT201" s="306"/>
      <c r="DU201" s="306"/>
      <c r="DV201" s="306"/>
      <c r="DW201" s="306"/>
      <c r="DX201" s="306"/>
      <c r="DY201" s="303"/>
      <c r="DZ201" s="303"/>
      <c r="EA201" s="303"/>
      <c r="EB201" s="303"/>
      <c r="EC201" s="303"/>
    </row>
    <row r="202" spans="1:133" x14ac:dyDescent="0.25">
      <c r="A202" s="302">
        <f t="shared" si="33"/>
        <v>2014</v>
      </c>
      <c r="B202" s="303" t="str">
        <f t="shared" si="34"/>
        <v>NOVIEMBRE</v>
      </c>
      <c r="C202" s="303">
        <v>10</v>
      </c>
      <c r="D202" s="303" t="str">
        <f t="shared" si="38"/>
        <v>NOVIEMBRE 2014 / 8</v>
      </c>
      <c r="E202" s="345">
        <v>8</v>
      </c>
      <c r="F202" s="312">
        <v>41958</v>
      </c>
      <c r="G202" s="311">
        <v>47734</v>
      </c>
      <c r="H202" s="311" t="s">
        <v>69</v>
      </c>
      <c r="I202" s="313">
        <v>0.7298</v>
      </c>
      <c r="J202" s="314">
        <v>138</v>
      </c>
      <c r="K202" s="314">
        <v>8.5</v>
      </c>
      <c r="L202" s="314">
        <v>0</v>
      </c>
      <c r="M202" s="315" t="s">
        <v>20</v>
      </c>
      <c r="N202" s="314">
        <v>0.5</v>
      </c>
      <c r="O202" s="314">
        <v>0</v>
      </c>
      <c r="P202" s="314">
        <v>85.3</v>
      </c>
      <c r="Q202" s="314">
        <v>79.099999999999994</v>
      </c>
      <c r="R202" s="314">
        <v>82.2</v>
      </c>
      <c r="S202" s="316" t="s">
        <v>66</v>
      </c>
      <c r="T202" s="316" t="s">
        <v>67</v>
      </c>
      <c r="U202" s="314">
        <v>20746</v>
      </c>
      <c r="V202" s="314">
        <v>129</v>
      </c>
      <c r="W202" s="314">
        <v>193</v>
      </c>
      <c r="X202" s="314">
        <v>293</v>
      </c>
      <c r="Y202" s="314">
        <v>352</v>
      </c>
      <c r="Z202" s="314">
        <v>1</v>
      </c>
      <c r="AA202" s="314">
        <v>28.2</v>
      </c>
      <c r="AB202" s="314">
        <v>0.1</v>
      </c>
      <c r="AC202" s="314">
        <v>1.63</v>
      </c>
      <c r="AD202" s="314">
        <v>10.4</v>
      </c>
      <c r="AE202" s="314">
        <v>0</v>
      </c>
      <c r="AF202" s="427"/>
      <c r="AG202" s="299">
        <v>133</v>
      </c>
      <c r="AH202" s="299">
        <v>7</v>
      </c>
      <c r="AI202" s="299">
        <v>9</v>
      </c>
      <c r="AJ202" s="299">
        <v>85</v>
      </c>
      <c r="AK202" s="299">
        <v>149</v>
      </c>
      <c r="AL202" s="299">
        <v>170</v>
      </c>
      <c r="AM202" s="299">
        <v>245</v>
      </c>
      <c r="AN202" s="299">
        <v>374</v>
      </c>
      <c r="AO202" s="299">
        <v>437</v>
      </c>
      <c r="AP202" s="299">
        <v>42</v>
      </c>
      <c r="AQ202" s="299">
        <v>18</v>
      </c>
      <c r="AR202" s="299">
        <v>3</v>
      </c>
      <c r="AS202" s="299">
        <v>2.7</v>
      </c>
      <c r="AT202" s="299">
        <v>0.05</v>
      </c>
      <c r="AU202" s="300"/>
      <c r="AV202" s="311">
        <v>8</v>
      </c>
      <c r="AW202" s="317">
        <v>41959</v>
      </c>
      <c r="AX202" s="311">
        <v>47728</v>
      </c>
      <c r="AY202" s="311" t="s">
        <v>73</v>
      </c>
      <c r="AZ202" s="313">
        <v>0.74160000000000004</v>
      </c>
      <c r="BA202" s="314">
        <v>145.1</v>
      </c>
      <c r="BB202" s="314">
        <v>7.9</v>
      </c>
      <c r="BC202" s="314">
        <v>0</v>
      </c>
      <c r="BD202" s="315" t="s">
        <v>20</v>
      </c>
      <c r="BE202" s="314">
        <v>1.6</v>
      </c>
      <c r="BF202" s="314">
        <v>0.01</v>
      </c>
      <c r="BG202" s="314">
        <v>85.2</v>
      </c>
      <c r="BH202" s="314">
        <v>76.400000000000006</v>
      </c>
      <c r="BI202" s="314">
        <v>80.8</v>
      </c>
      <c r="BJ202" s="316" t="s">
        <v>66</v>
      </c>
      <c r="BK202" s="316" t="s">
        <v>67</v>
      </c>
      <c r="BL202" s="314">
        <v>20622</v>
      </c>
      <c r="BM202" s="314">
        <v>136</v>
      </c>
      <c r="BN202" s="314">
        <v>210</v>
      </c>
      <c r="BO202" s="314">
        <v>304</v>
      </c>
      <c r="BP202" s="314">
        <v>361</v>
      </c>
      <c r="BQ202" s="314">
        <v>1</v>
      </c>
      <c r="BR202" s="314">
        <v>34.1</v>
      </c>
      <c r="BS202" s="314">
        <v>0.5</v>
      </c>
      <c r="BT202" s="314">
        <v>1.9</v>
      </c>
      <c r="BU202" s="314">
        <v>0</v>
      </c>
      <c r="BV202" s="314">
        <v>0</v>
      </c>
      <c r="BW202" s="433"/>
      <c r="BX202" s="299">
        <v>133</v>
      </c>
      <c r="BY202" s="299">
        <v>7</v>
      </c>
      <c r="BZ202" s="299">
        <v>9</v>
      </c>
      <c r="CA202" s="299">
        <v>85</v>
      </c>
      <c r="CB202" s="299">
        <v>149</v>
      </c>
      <c r="CC202" s="299">
        <v>170</v>
      </c>
      <c r="CD202" s="299">
        <v>245</v>
      </c>
      <c r="CE202" s="299">
        <v>374</v>
      </c>
      <c r="CF202" s="299">
        <v>437</v>
      </c>
      <c r="CG202" s="299">
        <v>42</v>
      </c>
      <c r="CH202" s="299">
        <v>18</v>
      </c>
      <c r="CI202" s="299">
        <v>3</v>
      </c>
      <c r="CJ202" s="299">
        <v>2.7</v>
      </c>
      <c r="CK202" s="299">
        <v>0.05</v>
      </c>
      <c r="CL202" s="329"/>
      <c r="CM202" s="305"/>
      <c r="CN202" s="305"/>
      <c r="CO202" s="305"/>
      <c r="CP202" s="305"/>
      <c r="CQ202" s="305"/>
      <c r="CR202" s="305"/>
      <c r="CS202" s="305"/>
      <c r="CT202" s="305"/>
      <c r="CU202" s="305"/>
      <c r="CV202" s="305"/>
      <c r="CW202" s="305"/>
      <c r="CX202" s="305"/>
      <c r="CY202" s="305"/>
      <c r="CZ202" s="305"/>
      <c r="DA202" s="305"/>
      <c r="DB202" s="305"/>
      <c r="DC202" s="305"/>
      <c r="DD202" s="305"/>
      <c r="DE202" s="305"/>
      <c r="DF202" s="305"/>
      <c r="DG202" s="305"/>
      <c r="DH202" s="305"/>
      <c r="DI202" s="305"/>
      <c r="DJ202" s="305"/>
      <c r="DK202" s="305"/>
      <c r="DL202" s="305"/>
      <c r="DM202" s="305"/>
      <c r="DN202" s="305"/>
      <c r="DO202" s="440"/>
      <c r="DP202" s="305"/>
      <c r="DQ202" s="305"/>
      <c r="DR202" s="305"/>
      <c r="DS202" s="305"/>
      <c r="DT202" s="305"/>
      <c r="DU202" s="305"/>
      <c r="DV202" s="305"/>
      <c r="DW202" s="305"/>
      <c r="DX202" s="305"/>
      <c r="DY202" s="292"/>
      <c r="DZ202" s="292"/>
      <c r="EA202" s="292"/>
      <c r="EB202" s="292"/>
      <c r="EC202" s="292"/>
    </row>
    <row r="203" spans="1:133" x14ac:dyDescent="0.25">
      <c r="A203" s="291">
        <f t="shared" si="33"/>
        <v>2014</v>
      </c>
      <c r="B203" s="292" t="str">
        <f t="shared" si="34"/>
        <v>NOVIEMBRE</v>
      </c>
      <c r="C203" s="292">
        <v>11</v>
      </c>
      <c r="D203" s="292" t="str">
        <f t="shared" si="38"/>
        <v>NOVIEMBRE 2014 / 9</v>
      </c>
      <c r="E203" s="345">
        <v>9</v>
      </c>
      <c r="F203" s="312">
        <v>41960</v>
      </c>
      <c r="G203" s="311">
        <v>47756</v>
      </c>
      <c r="H203" s="311" t="s">
        <v>68</v>
      </c>
      <c r="I203" s="313">
        <v>0.72940000000000005</v>
      </c>
      <c r="J203" s="314">
        <v>137</v>
      </c>
      <c r="K203" s="314">
        <v>8.6</v>
      </c>
      <c r="L203" s="314">
        <v>0</v>
      </c>
      <c r="M203" s="315" t="s">
        <v>20</v>
      </c>
      <c r="N203" s="314">
        <v>0.5</v>
      </c>
      <c r="O203" s="314">
        <v>0</v>
      </c>
      <c r="P203" s="314">
        <v>85.4</v>
      </c>
      <c r="Q203" s="314">
        <v>79.2</v>
      </c>
      <c r="R203" s="314">
        <v>82.3</v>
      </c>
      <c r="S203" s="316" t="s">
        <v>66</v>
      </c>
      <c r="T203" s="316" t="s">
        <v>67</v>
      </c>
      <c r="U203" s="314">
        <v>20750</v>
      </c>
      <c r="V203" s="314">
        <v>127</v>
      </c>
      <c r="W203" s="314">
        <v>189</v>
      </c>
      <c r="X203" s="314">
        <v>288</v>
      </c>
      <c r="Y203" s="314">
        <v>352</v>
      </c>
      <c r="Z203" s="314">
        <v>1</v>
      </c>
      <c r="AA203" s="314">
        <v>28.2</v>
      </c>
      <c r="AB203" s="314">
        <v>0.1</v>
      </c>
      <c r="AC203" s="314">
        <v>1.57</v>
      </c>
      <c r="AD203" s="314">
        <v>15</v>
      </c>
      <c r="AE203" s="314">
        <v>0</v>
      </c>
      <c r="AF203" s="427"/>
      <c r="AG203" s="299">
        <v>133</v>
      </c>
      <c r="AH203" s="299">
        <v>7</v>
      </c>
      <c r="AI203" s="299">
        <v>9</v>
      </c>
      <c r="AJ203" s="299">
        <v>85</v>
      </c>
      <c r="AK203" s="299">
        <v>149</v>
      </c>
      <c r="AL203" s="299">
        <v>170</v>
      </c>
      <c r="AM203" s="299">
        <v>245</v>
      </c>
      <c r="AN203" s="299">
        <v>374</v>
      </c>
      <c r="AO203" s="299">
        <v>437</v>
      </c>
      <c r="AP203" s="299">
        <v>42</v>
      </c>
      <c r="AQ203" s="299">
        <v>18</v>
      </c>
      <c r="AR203" s="299">
        <v>3</v>
      </c>
      <c r="AS203" s="299">
        <v>2.7</v>
      </c>
      <c r="AT203" s="299">
        <v>0.05</v>
      </c>
      <c r="AU203" s="300"/>
      <c r="AV203" s="311">
        <v>9</v>
      </c>
      <c r="AW203" s="317">
        <v>41963</v>
      </c>
      <c r="AX203" s="311">
        <v>47807</v>
      </c>
      <c r="AY203" s="311" t="s">
        <v>72</v>
      </c>
      <c r="AZ203" s="313">
        <v>0.73240000000000005</v>
      </c>
      <c r="BA203" s="314">
        <v>141.1</v>
      </c>
      <c r="BB203" s="314">
        <v>8.1999999999999993</v>
      </c>
      <c r="BC203" s="314">
        <v>0</v>
      </c>
      <c r="BD203" s="315" t="s">
        <v>20</v>
      </c>
      <c r="BE203" s="314">
        <v>1.5</v>
      </c>
      <c r="BF203" s="314">
        <v>0.01</v>
      </c>
      <c r="BG203" s="314">
        <v>85</v>
      </c>
      <c r="BH203" s="314">
        <v>78.3</v>
      </c>
      <c r="BI203" s="314">
        <v>81.599999999999994</v>
      </c>
      <c r="BJ203" s="316" t="s">
        <v>66</v>
      </c>
      <c r="BK203" s="316" t="s">
        <v>67</v>
      </c>
      <c r="BL203" s="314">
        <v>20718</v>
      </c>
      <c r="BM203" s="314">
        <v>133</v>
      </c>
      <c r="BN203" s="314">
        <v>198</v>
      </c>
      <c r="BO203" s="314">
        <v>300</v>
      </c>
      <c r="BP203" s="314">
        <v>356</v>
      </c>
      <c r="BQ203" s="314">
        <v>1</v>
      </c>
      <c r="BR203" s="314">
        <v>30</v>
      </c>
      <c r="BS203" s="314">
        <v>1</v>
      </c>
      <c r="BT203" s="314">
        <v>1.59</v>
      </c>
      <c r="BU203" s="314">
        <v>10.5</v>
      </c>
      <c r="BV203" s="314">
        <v>0</v>
      </c>
      <c r="BW203" s="433"/>
      <c r="BX203" s="299">
        <v>133</v>
      </c>
      <c r="BY203" s="299">
        <v>7</v>
      </c>
      <c r="BZ203" s="299">
        <v>9</v>
      </c>
      <c r="CA203" s="299">
        <v>85</v>
      </c>
      <c r="CB203" s="299">
        <v>149</v>
      </c>
      <c r="CC203" s="299">
        <v>170</v>
      </c>
      <c r="CD203" s="299">
        <v>245</v>
      </c>
      <c r="CE203" s="299">
        <v>374</v>
      </c>
      <c r="CF203" s="299">
        <v>437</v>
      </c>
      <c r="CG203" s="299">
        <v>42</v>
      </c>
      <c r="CH203" s="299">
        <v>18</v>
      </c>
      <c r="CI203" s="299">
        <v>3</v>
      </c>
      <c r="CJ203" s="299">
        <v>2.7</v>
      </c>
      <c r="CK203" s="299">
        <v>0.05</v>
      </c>
      <c r="CL203" s="329"/>
      <c r="CM203" s="306"/>
      <c r="CN203" s="306"/>
      <c r="CO203" s="306"/>
      <c r="CP203" s="306"/>
      <c r="CQ203" s="306"/>
      <c r="CR203" s="306"/>
      <c r="CS203" s="306"/>
      <c r="CT203" s="306"/>
      <c r="CU203" s="306"/>
      <c r="CV203" s="306"/>
      <c r="CW203" s="306"/>
      <c r="CX203" s="306"/>
      <c r="CY203" s="306"/>
      <c r="CZ203" s="306"/>
      <c r="DA203" s="306"/>
      <c r="DB203" s="306"/>
      <c r="DC203" s="306"/>
      <c r="DD203" s="306"/>
      <c r="DE203" s="306"/>
      <c r="DF203" s="306"/>
      <c r="DG203" s="306"/>
      <c r="DH203" s="306"/>
      <c r="DI203" s="306"/>
      <c r="DJ203" s="306"/>
      <c r="DK203" s="306"/>
      <c r="DL203" s="306"/>
      <c r="DM203" s="306"/>
      <c r="DN203" s="306"/>
      <c r="DO203" s="439"/>
      <c r="DP203" s="306"/>
      <c r="DQ203" s="306"/>
      <c r="DR203" s="306"/>
      <c r="DS203" s="306"/>
      <c r="DT203" s="306"/>
      <c r="DU203" s="306"/>
      <c r="DV203" s="306"/>
      <c r="DW203" s="306"/>
      <c r="DX203" s="306"/>
      <c r="DY203" s="303"/>
      <c r="DZ203" s="303"/>
      <c r="EA203" s="303"/>
      <c r="EB203" s="303"/>
      <c r="EC203" s="303"/>
    </row>
    <row r="204" spans="1:133" x14ac:dyDescent="0.25">
      <c r="A204" s="302">
        <f t="shared" si="33"/>
        <v>2014</v>
      </c>
      <c r="B204" s="303" t="str">
        <f t="shared" si="34"/>
        <v>NOVIEMBRE</v>
      </c>
      <c r="C204" s="303">
        <v>12</v>
      </c>
      <c r="D204" s="303" t="str">
        <f t="shared" si="38"/>
        <v>NOVIEMBRE 2014 / 10</v>
      </c>
      <c r="E204" s="345">
        <v>10</v>
      </c>
      <c r="F204" s="312">
        <v>41962</v>
      </c>
      <c r="G204" s="311">
        <v>47805</v>
      </c>
      <c r="H204" s="311" t="s">
        <v>69</v>
      </c>
      <c r="I204" s="313">
        <v>0.73319999999999996</v>
      </c>
      <c r="J204" s="314">
        <v>140</v>
      </c>
      <c r="K204" s="314">
        <v>8.1999999999999993</v>
      </c>
      <c r="L204" s="314">
        <v>0</v>
      </c>
      <c r="M204" s="315" t="s">
        <v>20</v>
      </c>
      <c r="N204" s="314">
        <v>0.5</v>
      </c>
      <c r="O204" s="314">
        <v>0</v>
      </c>
      <c r="P204" s="314">
        <v>85.4</v>
      </c>
      <c r="Q204" s="314">
        <v>79.2</v>
      </c>
      <c r="R204" s="314">
        <v>82.3</v>
      </c>
      <c r="S204" s="316" t="s">
        <v>66</v>
      </c>
      <c r="T204" s="316" t="s">
        <v>67</v>
      </c>
      <c r="U204" s="314">
        <v>20710</v>
      </c>
      <c r="V204" s="314">
        <v>129</v>
      </c>
      <c r="W204" s="314">
        <v>193</v>
      </c>
      <c r="X204" s="314">
        <v>289</v>
      </c>
      <c r="Y204" s="314">
        <v>351</v>
      </c>
      <c r="Z204" s="314">
        <v>1</v>
      </c>
      <c r="AA204" s="314">
        <v>29.4</v>
      </c>
      <c r="AB204" s="314">
        <v>0.1</v>
      </c>
      <c r="AC204" s="314">
        <v>1.6</v>
      </c>
      <c r="AD204" s="314">
        <v>8.7200000000000006</v>
      </c>
      <c r="AE204" s="314">
        <v>0</v>
      </c>
      <c r="AF204" s="427"/>
      <c r="AG204" s="299">
        <v>133</v>
      </c>
      <c r="AH204" s="299">
        <v>7</v>
      </c>
      <c r="AI204" s="299">
        <v>9</v>
      </c>
      <c r="AJ204" s="299">
        <v>85</v>
      </c>
      <c r="AK204" s="299">
        <v>149</v>
      </c>
      <c r="AL204" s="299">
        <v>170</v>
      </c>
      <c r="AM204" s="299">
        <v>245</v>
      </c>
      <c r="AN204" s="299">
        <v>374</v>
      </c>
      <c r="AO204" s="299">
        <v>437</v>
      </c>
      <c r="AP204" s="299">
        <v>42</v>
      </c>
      <c r="AQ204" s="299">
        <v>18</v>
      </c>
      <c r="AR204" s="299">
        <v>3</v>
      </c>
      <c r="AS204" s="299">
        <v>2.7</v>
      </c>
      <c r="AT204" s="299">
        <v>0.05</v>
      </c>
      <c r="AU204" s="300"/>
      <c r="AV204" s="311">
        <v>10</v>
      </c>
      <c r="AW204" s="317">
        <v>41963</v>
      </c>
      <c r="AX204" s="311">
        <v>47827</v>
      </c>
      <c r="AY204" s="311" t="s">
        <v>71</v>
      </c>
      <c r="AZ204" s="313">
        <v>0.73809999999999998</v>
      </c>
      <c r="BA204" s="314">
        <v>144</v>
      </c>
      <c r="BB204" s="314">
        <v>8</v>
      </c>
      <c r="BC204" s="314">
        <v>0</v>
      </c>
      <c r="BD204" s="315" t="s">
        <v>20</v>
      </c>
      <c r="BE204" s="314">
        <v>1.5</v>
      </c>
      <c r="BF204" s="314">
        <v>0.01</v>
      </c>
      <c r="BG204" s="314">
        <v>85.5</v>
      </c>
      <c r="BH204" s="314">
        <v>76.400000000000006</v>
      </c>
      <c r="BI204" s="314">
        <v>80.900000000000006</v>
      </c>
      <c r="BJ204" s="316" t="s">
        <v>66</v>
      </c>
      <c r="BK204" s="316" t="s">
        <v>67</v>
      </c>
      <c r="BL204" s="314">
        <v>20658</v>
      </c>
      <c r="BM204" s="314">
        <v>138</v>
      </c>
      <c r="BN204" s="314">
        <v>208</v>
      </c>
      <c r="BO204" s="314">
        <v>302</v>
      </c>
      <c r="BP204" s="314">
        <v>361</v>
      </c>
      <c r="BQ204" s="314">
        <v>1</v>
      </c>
      <c r="BR204" s="314">
        <v>32</v>
      </c>
      <c r="BS204" s="314">
        <v>1</v>
      </c>
      <c r="BT204" s="314">
        <v>1.7</v>
      </c>
      <c r="BU204" s="314">
        <v>9.1</v>
      </c>
      <c r="BV204" s="314">
        <v>0</v>
      </c>
      <c r="BW204" s="433"/>
      <c r="BX204" s="299">
        <v>133</v>
      </c>
      <c r="BY204" s="299">
        <v>7</v>
      </c>
      <c r="BZ204" s="299">
        <v>9</v>
      </c>
      <c r="CA204" s="299">
        <v>85</v>
      </c>
      <c r="CB204" s="299">
        <v>149</v>
      </c>
      <c r="CC204" s="299">
        <v>170</v>
      </c>
      <c r="CD204" s="299">
        <v>245</v>
      </c>
      <c r="CE204" s="299">
        <v>374</v>
      </c>
      <c r="CF204" s="299">
        <v>437</v>
      </c>
      <c r="CG204" s="299">
        <v>42</v>
      </c>
      <c r="CH204" s="299">
        <v>18</v>
      </c>
      <c r="CI204" s="299">
        <v>3</v>
      </c>
      <c r="CJ204" s="299">
        <v>2.7</v>
      </c>
      <c r="CK204" s="299">
        <v>0.05</v>
      </c>
      <c r="CL204" s="329"/>
      <c r="CM204" s="305"/>
      <c r="CN204" s="305"/>
      <c r="CO204" s="305"/>
      <c r="CP204" s="305"/>
      <c r="CQ204" s="305"/>
      <c r="CR204" s="305"/>
      <c r="CS204" s="305"/>
      <c r="CT204" s="305"/>
      <c r="CU204" s="305"/>
      <c r="CV204" s="305"/>
      <c r="CW204" s="305"/>
      <c r="CX204" s="305"/>
      <c r="CY204" s="305"/>
      <c r="CZ204" s="305"/>
      <c r="DA204" s="305"/>
      <c r="DB204" s="305"/>
      <c r="DC204" s="305"/>
      <c r="DD204" s="305"/>
      <c r="DE204" s="305"/>
      <c r="DF204" s="305"/>
      <c r="DG204" s="305"/>
      <c r="DH204" s="305"/>
      <c r="DI204" s="305"/>
      <c r="DJ204" s="305"/>
      <c r="DK204" s="305"/>
      <c r="DL204" s="305"/>
      <c r="DM204" s="305"/>
      <c r="DN204" s="305"/>
      <c r="DO204" s="440"/>
      <c r="DP204" s="305"/>
      <c r="DQ204" s="305"/>
      <c r="DR204" s="305"/>
      <c r="DS204" s="305"/>
      <c r="DT204" s="305"/>
      <c r="DU204" s="305"/>
      <c r="DV204" s="305"/>
      <c r="DW204" s="305"/>
      <c r="DX204" s="305"/>
      <c r="DY204" s="292"/>
      <c r="DZ204" s="292"/>
      <c r="EA204" s="292"/>
      <c r="EB204" s="292"/>
      <c r="EC204" s="292"/>
    </row>
    <row r="205" spans="1:133" x14ac:dyDescent="0.25">
      <c r="A205" s="291">
        <f t="shared" si="33"/>
        <v>2014</v>
      </c>
      <c r="B205" s="292" t="str">
        <f t="shared" si="34"/>
        <v>NOVIEMBRE</v>
      </c>
      <c r="C205" s="292">
        <v>13</v>
      </c>
      <c r="D205" s="292" t="str">
        <f t="shared" si="38"/>
        <v>NOVIEMBRE 2014 / 11</v>
      </c>
      <c r="E205" s="345">
        <v>11</v>
      </c>
      <c r="F205" s="312">
        <v>41964</v>
      </c>
      <c r="G205" s="311">
        <v>47857</v>
      </c>
      <c r="H205" s="311" t="s">
        <v>68</v>
      </c>
      <c r="I205" s="313">
        <v>0.72860000000000003</v>
      </c>
      <c r="J205" s="314">
        <v>135</v>
      </c>
      <c r="K205" s="314">
        <v>8.6999999999999993</v>
      </c>
      <c r="L205" s="314">
        <v>0</v>
      </c>
      <c r="M205" s="315" t="s">
        <v>20</v>
      </c>
      <c r="N205" s="314">
        <v>0.5</v>
      </c>
      <c r="O205" s="314">
        <v>0</v>
      </c>
      <c r="P205" s="314">
        <v>85.3</v>
      </c>
      <c r="Q205" s="314">
        <v>79.099999999999994</v>
      </c>
      <c r="R205" s="314">
        <v>82.2</v>
      </c>
      <c r="S205" s="316" t="s">
        <v>66</v>
      </c>
      <c r="T205" s="316" t="s">
        <v>67</v>
      </c>
      <c r="U205" s="314">
        <v>20758</v>
      </c>
      <c r="V205" s="314">
        <v>125</v>
      </c>
      <c r="W205" s="314">
        <v>186</v>
      </c>
      <c r="X205" s="314">
        <v>287</v>
      </c>
      <c r="Y205" s="314">
        <v>354</v>
      </c>
      <c r="Z205" s="314">
        <v>1</v>
      </c>
      <c r="AA205" s="314">
        <v>29.1</v>
      </c>
      <c r="AB205" s="314">
        <v>0.1</v>
      </c>
      <c r="AC205" s="314">
        <v>1.56</v>
      </c>
      <c r="AD205" s="314">
        <v>10</v>
      </c>
      <c r="AE205" s="314">
        <v>0</v>
      </c>
      <c r="AF205" s="427"/>
      <c r="AG205" s="299">
        <v>133</v>
      </c>
      <c r="AH205" s="299">
        <v>7</v>
      </c>
      <c r="AI205" s="299">
        <v>9</v>
      </c>
      <c r="AJ205" s="299">
        <v>85</v>
      </c>
      <c r="AK205" s="299">
        <v>149</v>
      </c>
      <c r="AL205" s="299">
        <v>170</v>
      </c>
      <c r="AM205" s="299">
        <v>245</v>
      </c>
      <c r="AN205" s="299">
        <v>374</v>
      </c>
      <c r="AO205" s="299">
        <v>437</v>
      </c>
      <c r="AP205" s="299">
        <v>42</v>
      </c>
      <c r="AQ205" s="299">
        <v>18</v>
      </c>
      <c r="AR205" s="299">
        <v>3</v>
      </c>
      <c r="AS205" s="299">
        <v>2.7</v>
      </c>
      <c r="AT205" s="299">
        <v>0.05</v>
      </c>
      <c r="AU205" s="300"/>
      <c r="AV205" s="311">
        <v>11</v>
      </c>
      <c r="AW205" s="317">
        <v>41965</v>
      </c>
      <c r="AX205" s="311">
        <v>47860</v>
      </c>
      <c r="AY205" s="311" t="s">
        <v>74</v>
      </c>
      <c r="AZ205" s="313">
        <v>0.73660000000000003</v>
      </c>
      <c r="BA205" s="314">
        <v>143.9</v>
      </c>
      <c r="BB205" s="314">
        <v>7.9</v>
      </c>
      <c r="BC205" s="314">
        <v>0</v>
      </c>
      <c r="BD205" s="315" t="s">
        <v>20</v>
      </c>
      <c r="BE205" s="314">
        <v>1.5</v>
      </c>
      <c r="BF205" s="314">
        <v>0.01</v>
      </c>
      <c r="BG205" s="314">
        <v>85.6</v>
      </c>
      <c r="BH205" s="314">
        <v>79.5</v>
      </c>
      <c r="BI205" s="314">
        <v>82.6</v>
      </c>
      <c r="BJ205" s="316" t="s">
        <v>66</v>
      </c>
      <c r="BK205" s="316" t="s">
        <v>67</v>
      </c>
      <c r="BL205" s="314">
        <v>20674</v>
      </c>
      <c r="BM205" s="314">
        <v>136</v>
      </c>
      <c r="BN205" s="314">
        <v>203</v>
      </c>
      <c r="BO205" s="314">
        <v>300</v>
      </c>
      <c r="BP205" s="314">
        <v>352</v>
      </c>
      <c r="BQ205" s="314">
        <v>1</v>
      </c>
      <c r="BR205" s="314">
        <v>31.8</v>
      </c>
      <c r="BS205" s="314">
        <v>0.9</v>
      </c>
      <c r="BT205" s="314">
        <v>1.8</v>
      </c>
      <c r="BU205" s="314">
        <v>12.5</v>
      </c>
      <c r="BV205" s="314">
        <v>0</v>
      </c>
      <c r="BW205" s="433"/>
      <c r="BX205" s="299">
        <v>133</v>
      </c>
      <c r="BY205" s="299">
        <v>7</v>
      </c>
      <c r="BZ205" s="299">
        <v>9</v>
      </c>
      <c r="CA205" s="299">
        <v>85</v>
      </c>
      <c r="CB205" s="299">
        <v>149</v>
      </c>
      <c r="CC205" s="299">
        <v>170</v>
      </c>
      <c r="CD205" s="299">
        <v>245</v>
      </c>
      <c r="CE205" s="299">
        <v>374</v>
      </c>
      <c r="CF205" s="299">
        <v>437</v>
      </c>
      <c r="CG205" s="299">
        <v>42</v>
      </c>
      <c r="CH205" s="299">
        <v>18</v>
      </c>
      <c r="CI205" s="299">
        <v>3</v>
      </c>
      <c r="CJ205" s="299">
        <v>2.7</v>
      </c>
      <c r="CK205" s="299">
        <v>0.05</v>
      </c>
      <c r="CL205" s="329"/>
      <c r="CM205" s="306"/>
      <c r="CN205" s="306"/>
      <c r="CO205" s="306"/>
      <c r="CP205" s="306"/>
      <c r="CQ205" s="306"/>
      <c r="CR205" s="306"/>
      <c r="CS205" s="306"/>
      <c r="CT205" s="306"/>
      <c r="CU205" s="306"/>
      <c r="CV205" s="306"/>
      <c r="CW205" s="306"/>
      <c r="CX205" s="306"/>
      <c r="CY205" s="306"/>
      <c r="CZ205" s="306"/>
      <c r="DA205" s="306"/>
      <c r="DB205" s="306"/>
      <c r="DC205" s="306"/>
      <c r="DD205" s="306"/>
      <c r="DE205" s="306"/>
      <c r="DF205" s="306"/>
      <c r="DG205" s="306"/>
      <c r="DH205" s="306"/>
      <c r="DI205" s="306"/>
      <c r="DJ205" s="306"/>
      <c r="DK205" s="306"/>
      <c r="DL205" s="306"/>
      <c r="DM205" s="306"/>
      <c r="DN205" s="306"/>
      <c r="DO205" s="439"/>
      <c r="DP205" s="306"/>
      <c r="DQ205" s="306"/>
      <c r="DR205" s="306"/>
      <c r="DS205" s="306"/>
      <c r="DT205" s="306"/>
      <c r="DU205" s="306"/>
      <c r="DV205" s="306"/>
      <c r="DW205" s="306"/>
      <c r="DX205" s="306"/>
      <c r="DY205" s="303"/>
      <c r="DZ205" s="303"/>
      <c r="EA205" s="303"/>
      <c r="EB205" s="303"/>
      <c r="EC205" s="303"/>
    </row>
    <row r="206" spans="1:133" x14ac:dyDescent="0.25">
      <c r="A206" s="302">
        <f t="shared" si="33"/>
        <v>2014</v>
      </c>
      <c r="B206" s="303" t="str">
        <f t="shared" si="34"/>
        <v>NOVIEMBRE</v>
      </c>
      <c r="C206" s="303">
        <v>14</v>
      </c>
      <c r="D206" s="303" t="str">
        <f t="shared" si="38"/>
        <v>NOVIEMBRE 2014 / 12</v>
      </c>
      <c r="E206" s="345">
        <v>12</v>
      </c>
      <c r="F206" s="312">
        <v>41967</v>
      </c>
      <c r="G206" s="311">
        <v>47913</v>
      </c>
      <c r="H206" s="311" t="s">
        <v>69</v>
      </c>
      <c r="I206" s="313">
        <v>0.7268</v>
      </c>
      <c r="J206" s="314">
        <v>134</v>
      </c>
      <c r="K206" s="314">
        <v>8.8000000000000007</v>
      </c>
      <c r="L206" s="314">
        <v>0</v>
      </c>
      <c r="M206" s="315" t="s">
        <v>20</v>
      </c>
      <c r="N206" s="314">
        <v>0.5</v>
      </c>
      <c r="O206" s="314">
        <v>0</v>
      </c>
      <c r="P206" s="314">
        <v>85.2</v>
      </c>
      <c r="Q206" s="314">
        <v>79.2</v>
      </c>
      <c r="R206" s="314">
        <v>82.2</v>
      </c>
      <c r="S206" s="316" t="s">
        <v>66</v>
      </c>
      <c r="T206" s="316" t="s">
        <v>67</v>
      </c>
      <c r="U206" s="314">
        <v>20778</v>
      </c>
      <c r="V206" s="314">
        <v>125</v>
      </c>
      <c r="W206" s="314">
        <v>182</v>
      </c>
      <c r="X206" s="314">
        <v>280</v>
      </c>
      <c r="Y206" s="314">
        <v>345</v>
      </c>
      <c r="Z206" s="314">
        <v>1</v>
      </c>
      <c r="AA206" s="314">
        <v>24.9</v>
      </c>
      <c r="AB206" s="314">
        <v>0.1</v>
      </c>
      <c r="AC206" s="314">
        <v>1.54</v>
      </c>
      <c r="AD206" s="314">
        <v>11.2</v>
      </c>
      <c r="AE206" s="314">
        <v>0</v>
      </c>
      <c r="AF206" s="427"/>
      <c r="AG206" s="299">
        <v>133</v>
      </c>
      <c r="AH206" s="299">
        <v>7</v>
      </c>
      <c r="AI206" s="299">
        <v>9</v>
      </c>
      <c r="AJ206" s="299">
        <v>85</v>
      </c>
      <c r="AK206" s="299">
        <v>149</v>
      </c>
      <c r="AL206" s="299">
        <v>170</v>
      </c>
      <c r="AM206" s="299">
        <v>245</v>
      </c>
      <c r="AN206" s="299">
        <v>374</v>
      </c>
      <c r="AO206" s="299">
        <v>437</v>
      </c>
      <c r="AP206" s="299">
        <v>42</v>
      </c>
      <c r="AQ206" s="299">
        <v>18</v>
      </c>
      <c r="AR206" s="299">
        <v>3</v>
      </c>
      <c r="AS206" s="299">
        <v>2.7</v>
      </c>
      <c r="AT206" s="299">
        <v>0.05</v>
      </c>
      <c r="AU206" s="300"/>
      <c r="AV206" s="311">
        <v>12</v>
      </c>
      <c r="AW206" s="317">
        <v>41966</v>
      </c>
      <c r="AX206" s="311">
        <v>47889</v>
      </c>
      <c r="AY206" s="311" t="s">
        <v>71</v>
      </c>
      <c r="AZ206" s="313">
        <v>0.73509999999999998</v>
      </c>
      <c r="BA206" s="314">
        <v>142.6</v>
      </c>
      <c r="BB206" s="314">
        <v>8</v>
      </c>
      <c r="BC206" s="314">
        <v>0</v>
      </c>
      <c r="BD206" s="315" t="s">
        <v>20</v>
      </c>
      <c r="BE206" s="314">
        <v>1.5</v>
      </c>
      <c r="BF206" s="314">
        <v>0.01</v>
      </c>
      <c r="BG206" s="314">
        <v>85.2</v>
      </c>
      <c r="BH206" s="314">
        <v>79.3</v>
      </c>
      <c r="BI206" s="314">
        <v>82.2</v>
      </c>
      <c r="BJ206" s="316" t="s">
        <v>66</v>
      </c>
      <c r="BK206" s="316" t="s">
        <v>67</v>
      </c>
      <c r="BL206" s="314">
        <v>20690</v>
      </c>
      <c r="BM206" s="314">
        <v>135</v>
      </c>
      <c r="BN206" s="314">
        <v>199</v>
      </c>
      <c r="BO206" s="314">
        <v>293</v>
      </c>
      <c r="BP206" s="314">
        <v>356</v>
      </c>
      <c r="BQ206" s="314">
        <v>1</v>
      </c>
      <c r="BR206" s="314">
        <v>30.8</v>
      </c>
      <c r="BS206" s="314">
        <v>1</v>
      </c>
      <c r="BT206" s="314">
        <v>1.73</v>
      </c>
      <c r="BU206" s="314">
        <v>15.4</v>
      </c>
      <c r="BV206" s="314">
        <v>0</v>
      </c>
      <c r="BW206" s="433"/>
      <c r="BX206" s="299">
        <v>133</v>
      </c>
      <c r="BY206" s="299">
        <v>7</v>
      </c>
      <c r="BZ206" s="299">
        <v>9</v>
      </c>
      <c r="CA206" s="299">
        <v>85</v>
      </c>
      <c r="CB206" s="299">
        <v>149</v>
      </c>
      <c r="CC206" s="299">
        <v>170</v>
      </c>
      <c r="CD206" s="299">
        <v>245</v>
      </c>
      <c r="CE206" s="299">
        <v>374</v>
      </c>
      <c r="CF206" s="299">
        <v>437</v>
      </c>
      <c r="CG206" s="299">
        <v>42</v>
      </c>
      <c r="CH206" s="299">
        <v>18</v>
      </c>
      <c r="CI206" s="299">
        <v>3</v>
      </c>
      <c r="CJ206" s="299">
        <v>2.7</v>
      </c>
      <c r="CK206" s="299">
        <v>0.05</v>
      </c>
      <c r="CL206" s="329"/>
      <c r="CM206" s="305"/>
      <c r="CN206" s="305"/>
      <c r="CO206" s="305"/>
      <c r="CP206" s="305"/>
      <c r="CQ206" s="305"/>
      <c r="CR206" s="305"/>
      <c r="CS206" s="305"/>
      <c r="CT206" s="305"/>
      <c r="CU206" s="305"/>
      <c r="CV206" s="305"/>
      <c r="CW206" s="305"/>
      <c r="CX206" s="305"/>
      <c r="CY206" s="305"/>
      <c r="CZ206" s="305"/>
      <c r="DA206" s="305"/>
      <c r="DB206" s="305"/>
      <c r="DC206" s="305"/>
      <c r="DD206" s="305"/>
      <c r="DE206" s="305"/>
      <c r="DF206" s="305"/>
      <c r="DG206" s="305"/>
      <c r="DH206" s="305"/>
      <c r="DI206" s="305"/>
      <c r="DJ206" s="305"/>
      <c r="DK206" s="305"/>
      <c r="DL206" s="305"/>
      <c r="DM206" s="305"/>
      <c r="DN206" s="305"/>
      <c r="DO206" s="440"/>
      <c r="DP206" s="305"/>
      <c r="DQ206" s="305"/>
      <c r="DR206" s="305"/>
      <c r="DS206" s="305"/>
      <c r="DT206" s="305"/>
      <c r="DU206" s="305"/>
      <c r="DV206" s="305"/>
      <c r="DW206" s="305"/>
      <c r="DX206" s="305"/>
      <c r="DY206" s="292"/>
      <c r="DZ206" s="292"/>
      <c r="EA206" s="292"/>
      <c r="EB206" s="292"/>
      <c r="EC206" s="292"/>
    </row>
    <row r="207" spans="1:133" x14ac:dyDescent="0.25">
      <c r="A207" s="291">
        <f t="shared" si="33"/>
        <v>2014</v>
      </c>
      <c r="B207" s="292" t="str">
        <f t="shared" si="34"/>
        <v>NOVIEMBRE</v>
      </c>
      <c r="C207" s="292">
        <v>15</v>
      </c>
      <c r="D207" s="292" t="str">
        <f t="shared" si="38"/>
        <v>NOVIEMBRE 2014 / 13</v>
      </c>
      <c r="E207" s="345">
        <v>13</v>
      </c>
      <c r="F207" s="312">
        <v>41968</v>
      </c>
      <c r="G207" s="311">
        <v>47945</v>
      </c>
      <c r="H207" s="311" t="s">
        <v>68</v>
      </c>
      <c r="I207" s="313">
        <v>0.72789999999999999</v>
      </c>
      <c r="J207" s="314">
        <v>135</v>
      </c>
      <c r="K207" s="314">
        <v>8.8000000000000007</v>
      </c>
      <c r="L207" s="314">
        <v>0</v>
      </c>
      <c r="M207" s="315" t="s">
        <v>20</v>
      </c>
      <c r="N207" s="314">
        <v>0.5</v>
      </c>
      <c r="O207" s="314">
        <v>0</v>
      </c>
      <c r="P207" s="314">
        <v>85.3</v>
      </c>
      <c r="Q207" s="314">
        <v>79.099999999999994</v>
      </c>
      <c r="R207" s="314">
        <v>82.2</v>
      </c>
      <c r="S207" s="316" t="s">
        <v>66</v>
      </c>
      <c r="T207" s="316" t="s">
        <v>67</v>
      </c>
      <c r="U207" s="314">
        <v>20766</v>
      </c>
      <c r="V207" s="314">
        <v>126</v>
      </c>
      <c r="W207" s="314">
        <v>187</v>
      </c>
      <c r="X207" s="314">
        <v>289</v>
      </c>
      <c r="Y207" s="314">
        <v>347</v>
      </c>
      <c r="Z207" s="314">
        <v>1</v>
      </c>
      <c r="AA207" s="314">
        <v>29.3</v>
      </c>
      <c r="AB207" s="314">
        <v>0.1</v>
      </c>
      <c r="AC207" s="314">
        <v>1.67</v>
      </c>
      <c r="AD207" s="314">
        <v>10.6</v>
      </c>
      <c r="AE207" s="314">
        <v>0</v>
      </c>
      <c r="AF207" s="427"/>
      <c r="AG207" s="299">
        <v>133</v>
      </c>
      <c r="AH207" s="299">
        <v>7</v>
      </c>
      <c r="AI207" s="299">
        <v>9</v>
      </c>
      <c r="AJ207" s="299">
        <v>85</v>
      </c>
      <c r="AK207" s="299">
        <v>149</v>
      </c>
      <c r="AL207" s="299">
        <v>170</v>
      </c>
      <c r="AM207" s="299">
        <v>245</v>
      </c>
      <c r="AN207" s="299">
        <v>374</v>
      </c>
      <c r="AO207" s="299">
        <v>437</v>
      </c>
      <c r="AP207" s="299">
        <v>42</v>
      </c>
      <c r="AQ207" s="299">
        <v>18</v>
      </c>
      <c r="AR207" s="299">
        <v>3</v>
      </c>
      <c r="AS207" s="299">
        <v>2.7</v>
      </c>
      <c r="AT207" s="299">
        <v>0.05</v>
      </c>
      <c r="AU207" s="300"/>
      <c r="AV207" s="311">
        <v>13</v>
      </c>
      <c r="AW207" s="317">
        <v>41969</v>
      </c>
      <c r="AX207" s="311">
        <v>47969</v>
      </c>
      <c r="AY207" s="311" t="s">
        <v>149</v>
      </c>
      <c r="AZ207" s="313">
        <v>0.73240000000000005</v>
      </c>
      <c r="BA207" s="314">
        <v>141.19999999999999</v>
      </c>
      <c r="BB207" s="314">
        <v>8.1999999999999993</v>
      </c>
      <c r="BC207" s="314">
        <v>0</v>
      </c>
      <c r="BD207" s="315" t="s">
        <v>20</v>
      </c>
      <c r="BE207" s="314">
        <v>1.5</v>
      </c>
      <c r="BF207" s="314">
        <v>0.01</v>
      </c>
      <c r="BG207" s="314">
        <v>85.3</v>
      </c>
      <c r="BH207" s="314">
        <v>79.5</v>
      </c>
      <c r="BI207" s="314">
        <v>82.4</v>
      </c>
      <c r="BJ207" s="316" t="s">
        <v>66</v>
      </c>
      <c r="BK207" s="316" t="s">
        <v>67</v>
      </c>
      <c r="BL207" s="314">
        <v>20718</v>
      </c>
      <c r="BM207" s="314">
        <v>133</v>
      </c>
      <c r="BN207" s="314">
        <v>198</v>
      </c>
      <c r="BO207" s="314">
        <v>302</v>
      </c>
      <c r="BP207" s="314">
        <v>356</v>
      </c>
      <c r="BQ207" s="314">
        <v>1</v>
      </c>
      <c r="BR207" s="314">
        <v>29.6</v>
      </c>
      <c r="BS207" s="314">
        <v>1.4</v>
      </c>
      <c r="BT207" s="314">
        <v>1.68</v>
      </c>
      <c r="BU207" s="314">
        <v>14.1</v>
      </c>
      <c r="BV207" s="314">
        <v>0</v>
      </c>
      <c r="BW207" s="433"/>
      <c r="BX207" s="299">
        <v>133</v>
      </c>
      <c r="BY207" s="299">
        <v>7</v>
      </c>
      <c r="BZ207" s="299">
        <v>9</v>
      </c>
      <c r="CA207" s="299">
        <v>85</v>
      </c>
      <c r="CB207" s="299">
        <v>149</v>
      </c>
      <c r="CC207" s="299">
        <v>170</v>
      </c>
      <c r="CD207" s="299">
        <v>245</v>
      </c>
      <c r="CE207" s="299">
        <v>374</v>
      </c>
      <c r="CF207" s="299">
        <v>437</v>
      </c>
      <c r="CG207" s="299">
        <v>42</v>
      </c>
      <c r="CH207" s="299">
        <v>18</v>
      </c>
      <c r="CI207" s="299">
        <v>3</v>
      </c>
      <c r="CJ207" s="299">
        <v>2.7</v>
      </c>
      <c r="CK207" s="299">
        <v>0.05</v>
      </c>
      <c r="CL207" s="329"/>
      <c r="CM207" s="306"/>
      <c r="CN207" s="306"/>
      <c r="CO207" s="306"/>
      <c r="CP207" s="306"/>
      <c r="CQ207" s="306"/>
      <c r="CR207" s="306"/>
      <c r="CS207" s="306"/>
      <c r="CT207" s="306"/>
      <c r="CU207" s="306"/>
      <c r="CV207" s="306"/>
      <c r="CW207" s="306"/>
      <c r="CX207" s="306"/>
      <c r="CY207" s="306"/>
      <c r="CZ207" s="306"/>
      <c r="DA207" s="306"/>
      <c r="DB207" s="306"/>
      <c r="DC207" s="306"/>
      <c r="DD207" s="306"/>
      <c r="DE207" s="306"/>
      <c r="DF207" s="306"/>
      <c r="DG207" s="306"/>
      <c r="DH207" s="306"/>
      <c r="DI207" s="306"/>
      <c r="DJ207" s="306"/>
      <c r="DK207" s="306"/>
      <c r="DL207" s="306"/>
      <c r="DM207" s="306"/>
      <c r="DN207" s="306"/>
      <c r="DO207" s="439"/>
      <c r="DP207" s="306"/>
      <c r="DQ207" s="306"/>
      <c r="DR207" s="306"/>
      <c r="DS207" s="306"/>
      <c r="DT207" s="306"/>
      <c r="DU207" s="306"/>
      <c r="DV207" s="306"/>
      <c r="DW207" s="306"/>
      <c r="DX207" s="306"/>
      <c r="DY207" s="303"/>
      <c r="DZ207" s="303"/>
      <c r="EA207" s="303"/>
      <c r="EB207" s="303"/>
      <c r="EC207" s="303"/>
    </row>
    <row r="208" spans="1:133" x14ac:dyDescent="0.25">
      <c r="A208" s="302">
        <f t="shared" si="33"/>
        <v>2014</v>
      </c>
      <c r="B208" s="303" t="str">
        <f t="shared" si="34"/>
        <v>NOVIEMBRE</v>
      </c>
      <c r="C208" s="303">
        <v>16</v>
      </c>
      <c r="D208" s="303" t="str">
        <f t="shared" si="38"/>
        <v>NOVIEMBRE 2014 / 14</v>
      </c>
      <c r="E208" s="345">
        <v>14</v>
      </c>
      <c r="F208" s="312">
        <v>41971</v>
      </c>
      <c r="G208" s="311">
        <v>48029</v>
      </c>
      <c r="H208" s="311" t="s">
        <v>65</v>
      </c>
      <c r="I208" s="313">
        <v>0.72640000000000005</v>
      </c>
      <c r="J208" s="314">
        <v>134</v>
      </c>
      <c r="K208" s="314">
        <v>8.8000000000000007</v>
      </c>
      <c r="L208" s="314">
        <v>0</v>
      </c>
      <c r="M208" s="315" t="s">
        <v>20</v>
      </c>
      <c r="N208" s="314">
        <v>0.5</v>
      </c>
      <c r="O208" s="314">
        <v>0</v>
      </c>
      <c r="P208" s="314">
        <v>85.2</v>
      </c>
      <c r="Q208" s="314">
        <v>79.2</v>
      </c>
      <c r="R208" s="314">
        <v>82.2</v>
      </c>
      <c r="S208" s="316" t="s">
        <v>66</v>
      </c>
      <c r="T208" s="316" t="s">
        <v>67</v>
      </c>
      <c r="U208" s="314">
        <v>20782</v>
      </c>
      <c r="V208" s="314">
        <v>125</v>
      </c>
      <c r="W208" s="314">
        <v>183</v>
      </c>
      <c r="X208" s="314">
        <v>285</v>
      </c>
      <c r="Y208" s="314">
        <v>347</v>
      </c>
      <c r="Z208" s="314">
        <v>1</v>
      </c>
      <c r="AA208" s="314">
        <v>29.1</v>
      </c>
      <c r="AB208" s="314">
        <v>0.1</v>
      </c>
      <c r="AC208" s="314">
        <v>1.69</v>
      </c>
      <c r="AD208" s="314">
        <v>9.6999999999999993</v>
      </c>
      <c r="AE208" s="314">
        <v>0</v>
      </c>
      <c r="AF208" s="427"/>
      <c r="AG208" s="299">
        <v>133</v>
      </c>
      <c r="AH208" s="299">
        <v>7</v>
      </c>
      <c r="AI208" s="299">
        <v>9</v>
      </c>
      <c r="AJ208" s="299">
        <v>85</v>
      </c>
      <c r="AK208" s="299">
        <v>149</v>
      </c>
      <c r="AL208" s="299">
        <v>170</v>
      </c>
      <c r="AM208" s="299">
        <v>245</v>
      </c>
      <c r="AN208" s="299">
        <v>374</v>
      </c>
      <c r="AO208" s="299">
        <v>437</v>
      </c>
      <c r="AP208" s="299">
        <v>42</v>
      </c>
      <c r="AQ208" s="299">
        <v>18</v>
      </c>
      <c r="AR208" s="299">
        <v>3</v>
      </c>
      <c r="AS208" s="299">
        <v>2.7</v>
      </c>
      <c r="AT208" s="299">
        <v>0.05</v>
      </c>
      <c r="AU208" s="300"/>
      <c r="AV208" s="311">
        <v>14</v>
      </c>
      <c r="AW208" s="317">
        <v>41970</v>
      </c>
      <c r="AX208" s="311">
        <v>47977</v>
      </c>
      <c r="AY208" s="311" t="s">
        <v>71</v>
      </c>
      <c r="AZ208" s="313">
        <v>0.73319999999999996</v>
      </c>
      <c r="BA208" s="314">
        <v>141.30000000000001</v>
      </c>
      <c r="BB208" s="314">
        <v>8.1</v>
      </c>
      <c r="BC208" s="314">
        <v>0</v>
      </c>
      <c r="BD208" s="315" t="s">
        <v>20</v>
      </c>
      <c r="BE208" s="314">
        <v>1.5</v>
      </c>
      <c r="BF208" s="314">
        <v>0.01</v>
      </c>
      <c r="BG208" s="314">
        <v>85.2</v>
      </c>
      <c r="BH208" s="314">
        <v>79.3</v>
      </c>
      <c r="BI208" s="314">
        <v>82.2</v>
      </c>
      <c r="BJ208" s="316" t="s">
        <v>66</v>
      </c>
      <c r="BK208" s="316" t="s">
        <v>67</v>
      </c>
      <c r="BL208" s="314">
        <v>20710</v>
      </c>
      <c r="BM208" s="314">
        <v>136</v>
      </c>
      <c r="BN208" s="314">
        <v>201</v>
      </c>
      <c r="BO208" s="314">
        <v>300</v>
      </c>
      <c r="BP208" s="314">
        <v>361</v>
      </c>
      <c r="BQ208" s="314">
        <v>1</v>
      </c>
      <c r="BR208" s="314">
        <v>30.6</v>
      </c>
      <c r="BS208" s="314">
        <v>0.9</v>
      </c>
      <c r="BT208" s="314">
        <v>1.59</v>
      </c>
      <c r="BU208" s="314">
        <v>15.6</v>
      </c>
      <c r="BV208" s="314">
        <v>0</v>
      </c>
      <c r="BW208" s="433"/>
      <c r="BX208" s="299">
        <v>133</v>
      </c>
      <c r="BY208" s="299">
        <v>7</v>
      </c>
      <c r="BZ208" s="299">
        <v>9</v>
      </c>
      <c r="CA208" s="299">
        <v>85</v>
      </c>
      <c r="CB208" s="299">
        <v>149</v>
      </c>
      <c r="CC208" s="299">
        <v>170</v>
      </c>
      <c r="CD208" s="299">
        <v>245</v>
      </c>
      <c r="CE208" s="299">
        <v>374</v>
      </c>
      <c r="CF208" s="299">
        <v>437</v>
      </c>
      <c r="CG208" s="299">
        <v>42</v>
      </c>
      <c r="CH208" s="299">
        <v>18</v>
      </c>
      <c r="CI208" s="299">
        <v>3</v>
      </c>
      <c r="CJ208" s="299">
        <v>2.7</v>
      </c>
      <c r="CK208" s="299">
        <v>0.05</v>
      </c>
      <c r="CL208" s="329"/>
      <c r="CM208" s="305"/>
      <c r="CN208" s="305"/>
      <c r="CO208" s="305"/>
      <c r="CP208" s="305"/>
      <c r="CQ208" s="305"/>
      <c r="CR208" s="305"/>
      <c r="CS208" s="305"/>
      <c r="CT208" s="305"/>
      <c r="CU208" s="305"/>
      <c r="CV208" s="305"/>
      <c r="CW208" s="305"/>
      <c r="CX208" s="305"/>
      <c r="CY208" s="305"/>
      <c r="CZ208" s="305"/>
      <c r="DA208" s="305"/>
      <c r="DB208" s="305"/>
      <c r="DC208" s="305"/>
      <c r="DD208" s="305"/>
      <c r="DE208" s="305"/>
      <c r="DF208" s="305"/>
      <c r="DG208" s="305"/>
      <c r="DH208" s="305"/>
      <c r="DI208" s="305"/>
      <c r="DJ208" s="305"/>
      <c r="DK208" s="305"/>
      <c r="DL208" s="305"/>
      <c r="DM208" s="305"/>
      <c r="DN208" s="305"/>
      <c r="DO208" s="440"/>
      <c r="DP208" s="305"/>
      <c r="DQ208" s="305"/>
      <c r="DR208" s="305"/>
      <c r="DS208" s="305"/>
      <c r="DT208" s="305"/>
      <c r="DU208" s="305"/>
      <c r="DV208" s="305"/>
      <c r="DW208" s="305"/>
      <c r="DX208" s="305"/>
      <c r="DY208" s="292"/>
      <c r="DZ208" s="292"/>
      <c r="EA208" s="292"/>
      <c r="EB208" s="292"/>
      <c r="EC208" s="292"/>
    </row>
    <row r="209" spans="1:133" x14ac:dyDescent="0.25">
      <c r="A209" s="291">
        <f t="shared" si="33"/>
        <v>2014</v>
      </c>
      <c r="B209" s="292" t="str">
        <f t="shared" si="34"/>
        <v>NOVIEMBRE</v>
      </c>
      <c r="C209" s="292">
        <v>17</v>
      </c>
      <c r="D209" s="292" t="str">
        <f t="shared" si="38"/>
        <v>NOVIEMBRE 2014 / 15</v>
      </c>
      <c r="E209" s="345">
        <v>15</v>
      </c>
      <c r="F209" s="312">
        <v>41972</v>
      </c>
      <c r="G209" s="311">
        <v>48027</v>
      </c>
      <c r="H209" s="311" t="s">
        <v>68</v>
      </c>
      <c r="I209" s="313">
        <v>0.73009999999999997</v>
      </c>
      <c r="J209" s="314">
        <v>137</v>
      </c>
      <c r="K209" s="314">
        <v>8.6</v>
      </c>
      <c r="L209" s="314">
        <v>0</v>
      </c>
      <c r="M209" s="315" t="s">
        <v>20</v>
      </c>
      <c r="N209" s="314">
        <v>0.5</v>
      </c>
      <c r="O209" s="314">
        <v>0</v>
      </c>
      <c r="P209" s="314">
        <v>85.6</v>
      </c>
      <c r="Q209" s="314">
        <v>79.099999999999994</v>
      </c>
      <c r="R209" s="314">
        <v>82.4</v>
      </c>
      <c r="S209" s="316" t="s">
        <v>66</v>
      </c>
      <c r="T209" s="316" t="s">
        <v>67</v>
      </c>
      <c r="U209" s="314">
        <v>20742</v>
      </c>
      <c r="V209" s="314">
        <v>129</v>
      </c>
      <c r="W209" s="314">
        <v>190</v>
      </c>
      <c r="X209" s="314">
        <v>290</v>
      </c>
      <c r="Y209" s="314">
        <v>349</v>
      </c>
      <c r="Z209" s="314">
        <v>1</v>
      </c>
      <c r="AA209" s="314">
        <v>29.3</v>
      </c>
      <c r="AB209" s="314">
        <v>0.1</v>
      </c>
      <c r="AC209" s="314">
        <v>1.56</v>
      </c>
      <c r="AD209" s="314">
        <v>9.6</v>
      </c>
      <c r="AE209" s="314">
        <v>0</v>
      </c>
      <c r="AF209" s="427"/>
      <c r="AG209" s="299">
        <v>133</v>
      </c>
      <c r="AH209" s="299">
        <v>7</v>
      </c>
      <c r="AI209" s="299">
        <v>9</v>
      </c>
      <c r="AJ209" s="299">
        <v>85</v>
      </c>
      <c r="AK209" s="299">
        <v>149</v>
      </c>
      <c r="AL209" s="299">
        <v>170</v>
      </c>
      <c r="AM209" s="299">
        <v>245</v>
      </c>
      <c r="AN209" s="299">
        <v>374</v>
      </c>
      <c r="AO209" s="299">
        <v>437</v>
      </c>
      <c r="AP209" s="299">
        <v>42</v>
      </c>
      <c r="AQ209" s="299">
        <v>18</v>
      </c>
      <c r="AR209" s="299">
        <v>3</v>
      </c>
      <c r="AS209" s="299">
        <v>2.7</v>
      </c>
      <c r="AT209" s="299">
        <v>0.05</v>
      </c>
      <c r="AU209" s="300"/>
      <c r="AV209" s="311">
        <v>15</v>
      </c>
      <c r="AW209" s="317">
        <v>41972</v>
      </c>
      <c r="AX209" s="311">
        <v>48028</v>
      </c>
      <c r="AY209" s="311" t="s">
        <v>74</v>
      </c>
      <c r="AZ209" s="313">
        <v>0.7339</v>
      </c>
      <c r="BA209" s="314">
        <v>141.80000000000001</v>
      </c>
      <c r="BB209" s="314">
        <v>8.1</v>
      </c>
      <c r="BC209" s="314">
        <v>0</v>
      </c>
      <c r="BD209" s="315" t="s">
        <v>20</v>
      </c>
      <c r="BE209" s="314">
        <v>1.5</v>
      </c>
      <c r="BF209" s="314">
        <v>0.01</v>
      </c>
      <c r="BG209" s="314">
        <v>85.4</v>
      </c>
      <c r="BH209" s="314">
        <v>79.5</v>
      </c>
      <c r="BI209" s="314">
        <v>82.4</v>
      </c>
      <c r="BJ209" s="316" t="s">
        <v>66</v>
      </c>
      <c r="BK209" s="316" t="s">
        <v>67</v>
      </c>
      <c r="BL209" s="314">
        <v>20702</v>
      </c>
      <c r="BM209" s="314">
        <v>133</v>
      </c>
      <c r="BN209" s="314">
        <v>199</v>
      </c>
      <c r="BO209" s="314">
        <v>297</v>
      </c>
      <c r="BP209" s="314">
        <v>360</v>
      </c>
      <c r="BQ209" s="314">
        <v>1</v>
      </c>
      <c r="BR209" s="314">
        <v>31.2</v>
      </c>
      <c r="BS209" s="314">
        <v>0.8</v>
      </c>
      <c r="BT209" s="314">
        <v>1.67</v>
      </c>
      <c r="BU209" s="314">
        <v>14.3</v>
      </c>
      <c r="BV209" s="314">
        <v>0</v>
      </c>
      <c r="BW209" s="433"/>
      <c r="BX209" s="299">
        <v>133</v>
      </c>
      <c r="BY209" s="299">
        <v>7</v>
      </c>
      <c r="BZ209" s="299">
        <v>9</v>
      </c>
      <c r="CA209" s="299">
        <v>85</v>
      </c>
      <c r="CB209" s="299">
        <v>149</v>
      </c>
      <c r="CC209" s="299">
        <v>170</v>
      </c>
      <c r="CD209" s="299">
        <v>245</v>
      </c>
      <c r="CE209" s="299">
        <v>374</v>
      </c>
      <c r="CF209" s="299">
        <v>437</v>
      </c>
      <c r="CG209" s="299">
        <v>42</v>
      </c>
      <c r="CH209" s="299">
        <v>18</v>
      </c>
      <c r="CI209" s="299">
        <v>3</v>
      </c>
      <c r="CJ209" s="299">
        <v>2.7</v>
      </c>
      <c r="CK209" s="299">
        <v>0.05</v>
      </c>
      <c r="CL209" s="329"/>
      <c r="CM209" s="306"/>
      <c r="CN209" s="306"/>
      <c r="CO209" s="306"/>
      <c r="CP209" s="306"/>
      <c r="CQ209" s="306"/>
      <c r="CR209" s="306"/>
      <c r="CS209" s="306"/>
      <c r="CT209" s="306"/>
      <c r="CU209" s="306"/>
      <c r="CV209" s="306"/>
      <c r="CW209" s="306"/>
      <c r="CX209" s="306"/>
      <c r="CY209" s="306"/>
      <c r="CZ209" s="306"/>
      <c r="DA209" s="306"/>
      <c r="DB209" s="306"/>
      <c r="DC209" s="306"/>
      <c r="DD209" s="306"/>
      <c r="DE209" s="306"/>
      <c r="DF209" s="306"/>
      <c r="DG209" s="306"/>
      <c r="DH209" s="306"/>
      <c r="DI209" s="306"/>
      <c r="DJ209" s="306"/>
      <c r="DK209" s="306"/>
      <c r="DL209" s="306"/>
      <c r="DM209" s="306"/>
      <c r="DN209" s="306"/>
      <c r="DO209" s="439"/>
      <c r="DP209" s="306"/>
      <c r="DQ209" s="306"/>
      <c r="DR209" s="306"/>
      <c r="DS209" s="306"/>
      <c r="DT209" s="306"/>
      <c r="DU209" s="306"/>
      <c r="DV209" s="306"/>
      <c r="DW209" s="306"/>
      <c r="DX209" s="306"/>
      <c r="DY209" s="303"/>
      <c r="DZ209" s="303"/>
      <c r="EA209" s="303"/>
      <c r="EB209" s="303"/>
      <c r="EC209" s="303"/>
    </row>
    <row r="210" spans="1:133" x14ac:dyDescent="0.25">
      <c r="A210" s="302">
        <f t="shared" si="33"/>
        <v>2014</v>
      </c>
      <c r="B210" s="303" t="str">
        <f t="shared" si="34"/>
        <v>NOVIEMBRE</v>
      </c>
      <c r="C210" s="303">
        <v>18</v>
      </c>
      <c r="D210" s="303" t="str">
        <f t="shared" si="38"/>
        <v>NOVIEMBRE 2014 / 16</v>
      </c>
      <c r="E210" s="291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428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307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435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343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441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</row>
    <row r="211" spans="1:133" x14ac:dyDescent="0.25">
      <c r="A211" s="291">
        <f t="shared" si="33"/>
        <v>2014</v>
      </c>
      <c r="B211" s="292" t="str">
        <f t="shared" si="34"/>
        <v>NOVIEMBRE</v>
      </c>
      <c r="C211" s="292">
        <v>19</v>
      </c>
      <c r="D211" s="292" t="str">
        <f t="shared" si="38"/>
        <v>NOVIEMBRE 2014 / 17</v>
      </c>
      <c r="E211" s="291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428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307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435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343"/>
      <c r="CM211" s="303"/>
      <c r="CN211" s="303"/>
      <c r="CO211" s="303"/>
      <c r="CP211" s="303"/>
      <c r="CQ211" s="303"/>
      <c r="CR211" s="303"/>
      <c r="CS211" s="303"/>
      <c r="CT211" s="303"/>
      <c r="CU211" s="303"/>
      <c r="CV211" s="303"/>
      <c r="CW211" s="303"/>
      <c r="CX211" s="303"/>
      <c r="CY211" s="303"/>
      <c r="CZ211" s="303"/>
      <c r="DA211" s="303"/>
      <c r="DB211" s="303"/>
      <c r="DC211" s="303"/>
      <c r="DD211" s="303"/>
      <c r="DE211" s="303"/>
      <c r="DF211" s="303"/>
      <c r="DG211" s="303"/>
      <c r="DH211" s="303"/>
      <c r="DI211" s="303"/>
      <c r="DJ211" s="303"/>
      <c r="DK211" s="303"/>
      <c r="DL211" s="303"/>
      <c r="DM211" s="303"/>
      <c r="DN211" s="303"/>
      <c r="DO211" s="442"/>
      <c r="DP211" s="303"/>
      <c r="DQ211" s="303"/>
      <c r="DR211" s="303"/>
      <c r="DS211" s="303"/>
      <c r="DT211" s="303"/>
      <c r="DU211" s="303"/>
      <c r="DV211" s="303"/>
      <c r="DW211" s="303"/>
      <c r="DX211" s="303"/>
      <c r="DY211" s="303"/>
      <c r="DZ211" s="303"/>
      <c r="EA211" s="303"/>
      <c r="EB211" s="303"/>
      <c r="EC211" s="303"/>
    </row>
    <row r="212" spans="1:133" x14ac:dyDescent="0.25">
      <c r="A212" s="302">
        <f t="shared" si="33"/>
        <v>2014</v>
      </c>
      <c r="B212" s="303" t="str">
        <f t="shared" si="34"/>
        <v>NOVIEMBRE</v>
      </c>
      <c r="C212" s="303">
        <v>20</v>
      </c>
      <c r="D212" s="303" t="str">
        <f t="shared" si="38"/>
        <v>NOVIEMBRE 2014 / 18</v>
      </c>
      <c r="E212" s="291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428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307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435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343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441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</row>
    <row r="213" spans="1:133" x14ac:dyDescent="0.25">
      <c r="A213" s="291">
        <f t="shared" si="33"/>
        <v>2014</v>
      </c>
      <c r="B213" s="292" t="str">
        <f t="shared" si="34"/>
        <v>NOVIEMBRE</v>
      </c>
      <c r="C213" s="292">
        <v>21</v>
      </c>
      <c r="D213" s="292" t="str">
        <f t="shared" si="38"/>
        <v>NOVIEMBRE 2014 / 19</v>
      </c>
      <c r="E213" s="291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428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307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435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343"/>
      <c r="CM213" s="303"/>
      <c r="CN213" s="303"/>
      <c r="CO213" s="303"/>
      <c r="CP213" s="303"/>
      <c r="CQ213" s="303"/>
      <c r="CR213" s="303"/>
      <c r="CS213" s="303"/>
      <c r="CT213" s="303"/>
      <c r="CU213" s="303"/>
      <c r="CV213" s="303"/>
      <c r="CW213" s="303"/>
      <c r="CX213" s="303"/>
      <c r="CY213" s="303"/>
      <c r="CZ213" s="303"/>
      <c r="DA213" s="303"/>
      <c r="DB213" s="303"/>
      <c r="DC213" s="303"/>
      <c r="DD213" s="303"/>
      <c r="DE213" s="303"/>
      <c r="DF213" s="303"/>
      <c r="DG213" s="303"/>
      <c r="DH213" s="303"/>
      <c r="DI213" s="303"/>
      <c r="DJ213" s="303"/>
      <c r="DK213" s="303"/>
      <c r="DL213" s="303"/>
      <c r="DM213" s="303"/>
      <c r="DN213" s="303"/>
      <c r="DO213" s="442"/>
      <c r="DP213" s="303"/>
      <c r="DQ213" s="303"/>
      <c r="DR213" s="303"/>
      <c r="DS213" s="303"/>
      <c r="DT213" s="303"/>
      <c r="DU213" s="303"/>
      <c r="DV213" s="303"/>
      <c r="DW213" s="303"/>
      <c r="DX213" s="303"/>
      <c r="DY213" s="303"/>
      <c r="DZ213" s="303"/>
      <c r="EA213" s="303"/>
      <c r="EB213" s="303"/>
      <c r="EC213" s="303"/>
    </row>
    <row r="214" spans="1:133" x14ac:dyDescent="0.25">
      <c r="A214" s="302">
        <f t="shared" si="33"/>
        <v>2014</v>
      </c>
      <c r="B214" s="303" t="str">
        <f t="shared" si="34"/>
        <v>NOVIEMBRE</v>
      </c>
      <c r="C214" s="303">
        <v>22</v>
      </c>
      <c r="D214" s="303" t="str">
        <f t="shared" si="38"/>
        <v>NOVIEMBRE 2014 / 20</v>
      </c>
      <c r="E214" s="291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428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307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435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343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441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</row>
    <row r="215" spans="1:133" x14ac:dyDescent="0.25">
      <c r="A215" s="291">
        <f t="shared" si="33"/>
        <v>2014</v>
      </c>
      <c r="B215" s="292" t="str">
        <f t="shared" si="34"/>
        <v>NOVIEMBRE</v>
      </c>
      <c r="C215" s="292">
        <v>23</v>
      </c>
      <c r="D215" s="292" t="str">
        <f t="shared" si="38"/>
        <v>NOVIEMBRE 2014 / 21</v>
      </c>
      <c r="E215" s="291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428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307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435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343"/>
      <c r="CM215" s="303"/>
      <c r="CN215" s="303"/>
      <c r="CO215" s="303"/>
      <c r="CP215" s="303"/>
      <c r="CQ215" s="303"/>
      <c r="CR215" s="303"/>
      <c r="CS215" s="303"/>
      <c r="CT215" s="303"/>
      <c r="CU215" s="303"/>
      <c r="CV215" s="303"/>
      <c r="CW215" s="303"/>
      <c r="CX215" s="303"/>
      <c r="CY215" s="303"/>
      <c r="CZ215" s="303"/>
      <c r="DA215" s="303"/>
      <c r="DB215" s="303"/>
      <c r="DC215" s="303"/>
      <c r="DD215" s="303"/>
      <c r="DE215" s="303"/>
      <c r="DF215" s="303"/>
      <c r="DG215" s="303"/>
      <c r="DH215" s="303"/>
      <c r="DI215" s="303"/>
      <c r="DJ215" s="303"/>
      <c r="DK215" s="303"/>
      <c r="DL215" s="303"/>
      <c r="DM215" s="303"/>
      <c r="DN215" s="303"/>
      <c r="DO215" s="442"/>
      <c r="DP215" s="303"/>
      <c r="DQ215" s="303"/>
      <c r="DR215" s="303"/>
      <c r="DS215" s="303"/>
      <c r="DT215" s="303"/>
      <c r="DU215" s="303"/>
      <c r="DV215" s="303"/>
      <c r="DW215" s="303"/>
      <c r="DX215" s="303"/>
      <c r="DY215" s="303"/>
      <c r="DZ215" s="303"/>
      <c r="EA215" s="303"/>
      <c r="EB215" s="303"/>
      <c r="EC215" s="303"/>
    </row>
    <row r="216" spans="1:133" x14ac:dyDescent="0.25">
      <c r="A216" s="302">
        <f t="shared" si="33"/>
        <v>2014</v>
      </c>
      <c r="B216" s="303" t="str">
        <f t="shared" si="34"/>
        <v>NOVIEMBRE</v>
      </c>
      <c r="C216" s="303">
        <v>24</v>
      </c>
      <c r="D216" s="303" t="str">
        <f t="shared" si="38"/>
        <v>NOVIEMBRE 2014 / 22</v>
      </c>
      <c r="E216" s="291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428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307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435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343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441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</row>
    <row r="217" spans="1:133" x14ac:dyDescent="0.25">
      <c r="A217" s="291">
        <f t="shared" si="33"/>
        <v>2014</v>
      </c>
      <c r="B217" s="292" t="str">
        <f t="shared" si="34"/>
        <v>NOVIEMBRE</v>
      </c>
      <c r="C217" s="292">
        <v>25</v>
      </c>
      <c r="D217" s="292" t="str">
        <f t="shared" si="38"/>
        <v>NOVIEMBRE 2014 / 23</v>
      </c>
      <c r="E217" s="291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428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307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435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343"/>
      <c r="CM217" s="303"/>
      <c r="CN217" s="303"/>
      <c r="CO217" s="303"/>
      <c r="CP217" s="303"/>
      <c r="CQ217" s="303"/>
      <c r="CR217" s="303"/>
      <c r="CS217" s="303"/>
      <c r="CT217" s="303"/>
      <c r="CU217" s="303"/>
      <c r="CV217" s="303"/>
      <c r="CW217" s="303"/>
      <c r="CX217" s="303"/>
      <c r="CY217" s="303"/>
      <c r="CZ217" s="303"/>
      <c r="DA217" s="303"/>
      <c r="DB217" s="303"/>
      <c r="DC217" s="303"/>
      <c r="DD217" s="303"/>
      <c r="DE217" s="303"/>
      <c r="DF217" s="303"/>
      <c r="DG217" s="303"/>
      <c r="DH217" s="303"/>
      <c r="DI217" s="303"/>
      <c r="DJ217" s="303"/>
      <c r="DK217" s="303"/>
      <c r="DL217" s="303"/>
      <c r="DM217" s="303"/>
      <c r="DN217" s="303"/>
      <c r="DO217" s="442"/>
      <c r="DP217" s="303"/>
      <c r="DQ217" s="303"/>
      <c r="DR217" s="303"/>
      <c r="DS217" s="303"/>
      <c r="DT217" s="303"/>
      <c r="DU217" s="303"/>
      <c r="DV217" s="303"/>
      <c r="DW217" s="303"/>
      <c r="DX217" s="303"/>
      <c r="DY217" s="303"/>
      <c r="DZ217" s="303"/>
      <c r="EA217" s="303"/>
      <c r="EB217" s="303"/>
      <c r="EC217" s="303"/>
    </row>
    <row r="218" spans="1:133" x14ac:dyDescent="0.25">
      <c r="A218" s="302">
        <f t="shared" si="33"/>
        <v>2014</v>
      </c>
      <c r="B218" s="303" t="str">
        <f t="shared" si="34"/>
        <v>NOVIEMBRE</v>
      </c>
      <c r="C218" s="303">
        <v>26</v>
      </c>
      <c r="D218" s="303" t="str">
        <f t="shared" si="38"/>
        <v>NOVIEMBRE 2014 / 24</v>
      </c>
      <c r="E218" s="291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428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307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435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343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441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</row>
    <row r="219" spans="1:133" x14ac:dyDescent="0.25">
      <c r="A219" s="291">
        <f t="shared" si="33"/>
        <v>2014</v>
      </c>
      <c r="B219" s="292" t="str">
        <f t="shared" si="34"/>
        <v>NOVIEMBRE</v>
      </c>
      <c r="C219" s="292">
        <v>27</v>
      </c>
      <c r="D219" s="292" t="str">
        <f t="shared" si="38"/>
        <v>NOVIEMBRE 2014 / 25</v>
      </c>
      <c r="E219" s="291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428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307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435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343"/>
      <c r="CM219" s="303"/>
      <c r="CN219" s="303"/>
      <c r="CO219" s="303"/>
      <c r="CP219" s="303"/>
      <c r="CQ219" s="303"/>
      <c r="CR219" s="303"/>
      <c r="CS219" s="303"/>
      <c r="CT219" s="303"/>
      <c r="CU219" s="303"/>
      <c r="CV219" s="303"/>
      <c r="CW219" s="303"/>
      <c r="CX219" s="303"/>
      <c r="CY219" s="303"/>
      <c r="CZ219" s="303"/>
      <c r="DA219" s="303"/>
      <c r="DB219" s="303"/>
      <c r="DC219" s="303"/>
      <c r="DD219" s="303"/>
      <c r="DE219" s="303"/>
      <c r="DF219" s="303"/>
      <c r="DG219" s="303"/>
      <c r="DH219" s="303"/>
      <c r="DI219" s="303"/>
      <c r="DJ219" s="303"/>
      <c r="DK219" s="303"/>
      <c r="DL219" s="303"/>
      <c r="DM219" s="303"/>
      <c r="DN219" s="303"/>
      <c r="DO219" s="442"/>
      <c r="DP219" s="303"/>
      <c r="DQ219" s="303"/>
      <c r="DR219" s="303"/>
      <c r="DS219" s="303"/>
      <c r="DT219" s="303"/>
      <c r="DU219" s="303"/>
      <c r="DV219" s="303"/>
      <c r="DW219" s="303"/>
      <c r="DX219" s="303"/>
      <c r="DY219" s="303"/>
      <c r="DZ219" s="303"/>
      <c r="EA219" s="303"/>
      <c r="EB219" s="303"/>
      <c r="EC219" s="303"/>
    </row>
    <row r="220" spans="1:133" x14ac:dyDescent="0.25">
      <c r="A220" s="302">
        <f t="shared" si="33"/>
        <v>2014</v>
      </c>
      <c r="B220" s="303" t="str">
        <f t="shared" si="34"/>
        <v>NOVIEMBRE</v>
      </c>
      <c r="C220" s="303">
        <v>28</v>
      </c>
      <c r="D220" s="303" t="str">
        <f t="shared" si="38"/>
        <v>NOVIEMBRE 2014 / 26</v>
      </c>
      <c r="E220" s="291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428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307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435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343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441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</row>
    <row r="221" spans="1:133" x14ac:dyDescent="0.25">
      <c r="A221" s="291">
        <f t="shared" si="33"/>
        <v>2014</v>
      </c>
      <c r="B221" s="292" t="str">
        <f t="shared" si="34"/>
        <v>NOVIEMBRE</v>
      </c>
      <c r="C221" s="292">
        <v>29</v>
      </c>
      <c r="D221" s="292" t="str">
        <f t="shared" si="38"/>
        <v>NOVIEMBRE 2014 / 27</v>
      </c>
      <c r="E221" s="291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428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307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435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343"/>
      <c r="CM221" s="303"/>
      <c r="CN221" s="303"/>
      <c r="CO221" s="303"/>
      <c r="CP221" s="303"/>
      <c r="CQ221" s="303"/>
      <c r="CR221" s="303"/>
      <c r="CS221" s="303"/>
      <c r="CT221" s="303"/>
      <c r="CU221" s="303"/>
      <c r="CV221" s="303"/>
      <c r="CW221" s="303"/>
      <c r="CX221" s="303"/>
      <c r="CY221" s="303"/>
      <c r="CZ221" s="303"/>
      <c r="DA221" s="303"/>
      <c r="DB221" s="303"/>
      <c r="DC221" s="303"/>
      <c r="DD221" s="303"/>
      <c r="DE221" s="303"/>
      <c r="DF221" s="303"/>
      <c r="DG221" s="303"/>
      <c r="DH221" s="303"/>
      <c r="DI221" s="303"/>
      <c r="DJ221" s="303"/>
      <c r="DK221" s="303"/>
      <c r="DL221" s="303"/>
      <c r="DM221" s="303"/>
      <c r="DN221" s="303"/>
      <c r="DO221" s="442"/>
      <c r="DP221" s="303"/>
      <c r="DQ221" s="303"/>
      <c r="DR221" s="303"/>
      <c r="DS221" s="303"/>
      <c r="DT221" s="303"/>
      <c r="DU221" s="303"/>
      <c r="DV221" s="303"/>
      <c r="DW221" s="303"/>
      <c r="DX221" s="303"/>
      <c r="DY221" s="303"/>
      <c r="DZ221" s="303"/>
      <c r="EA221" s="303"/>
      <c r="EB221" s="303"/>
      <c r="EC221" s="303"/>
    </row>
    <row r="222" spans="1:133" x14ac:dyDescent="0.25">
      <c r="A222" s="302">
        <f t="shared" si="33"/>
        <v>2014</v>
      </c>
      <c r="B222" s="303" t="str">
        <f t="shared" si="34"/>
        <v>NOVIEMBRE</v>
      </c>
      <c r="C222" s="303">
        <v>30</v>
      </c>
      <c r="D222" s="303" t="str">
        <f t="shared" si="38"/>
        <v>NOVIEMBRE 2014 / 28</v>
      </c>
      <c r="E222" s="291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428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307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435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343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441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</row>
    <row r="223" spans="1:133" x14ac:dyDescent="0.25">
      <c r="A223" s="291">
        <f t="shared" si="33"/>
        <v>2014</v>
      </c>
      <c r="B223" s="292" t="str">
        <f t="shared" si="34"/>
        <v>NOVIEMBRE</v>
      </c>
      <c r="C223" s="292">
        <v>31</v>
      </c>
      <c r="D223" s="292" t="str">
        <f t="shared" si="38"/>
        <v>NOVIEMBRE 2014 / 29</v>
      </c>
      <c r="E223" s="291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428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307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435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343"/>
      <c r="CM223" s="303"/>
      <c r="CN223" s="303"/>
      <c r="CO223" s="303"/>
      <c r="CP223" s="303"/>
      <c r="CQ223" s="303"/>
      <c r="CR223" s="303"/>
      <c r="CS223" s="303"/>
      <c r="CT223" s="303"/>
      <c r="CU223" s="303"/>
      <c r="CV223" s="303"/>
      <c r="CW223" s="303"/>
      <c r="CX223" s="303"/>
      <c r="CY223" s="303"/>
      <c r="CZ223" s="303"/>
      <c r="DA223" s="303"/>
      <c r="DB223" s="303"/>
      <c r="DC223" s="303"/>
      <c r="DD223" s="303"/>
      <c r="DE223" s="303"/>
      <c r="DF223" s="303"/>
      <c r="DG223" s="303"/>
      <c r="DH223" s="303"/>
      <c r="DI223" s="303"/>
      <c r="DJ223" s="303"/>
      <c r="DK223" s="303"/>
      <c r="DL223" s="303"/>
      <c r="DM223" s="303"/>
      <c r="DN223" s="303"/>
      <c r="DO223" s="442"/>
      <c r="DP223" s="303"/>
      <c r="DQ223" s="303"/>
      <c r="DR223" s="303"/>
      <c r="DS223" s="303"/>
      <c r="DT223" s="303"/>
      <c r="DU223" s="303"/>
      <c r="DV223" s="303"/>
      <c r="DW223" s="303"/>
      <c r="DX223" s="303"/>
      <c r="DY223" s="303"/>
      <c r="DZ223" s="303"/>
      <c r="EA223" s="303"/>
      <c r="EB223" s="303"/>
      <c r="EC223" s="303"/>
    </row>
    <row r="224" spans="1:133" s="206" customFormat="1" x14ac:dyDescent="0.25">
      <c r="A224" s="308"/>
      <c r="B224" s="309"/>
      <c r="C224" s="309"/>
      <c r="D224" s="303" t="str">
        <f t="shared" si="38"/>
        <v>NOVIEMBRE 2014 / 30</v>
      </c>
      <c r="E224" s="291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428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307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435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343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441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</row>
    <row r="225" spans="1:133" x14ac:dyDescent="0.25">
      <c r="A225" s="291">
        <v>2014</v>
      </c>
      <c r="B225" s="292" t="s">
        <v>238</v>
      </c>
      <c r="C225" s="292">
        <v>1</v>
      </c>
      <c r="D225" s="292" t="str">
        <f t="shared" si="38"/>
        <v>NOVIEMBRE 2014 / 31</v>
      </c>
      <c r="E225" s="291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428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307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435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343"/>
      <c r="CM225" s="303"/>
      <c r="CN225" s="303"/>
      <c r="CO225" s="303"/>
      <c r="CP225" s="303"/>
      <c r="CQ225" s="303"/>
      <c r="CR225" s="303"/>
      <c r="CS225" s="303"/>
      <c r="CT225" s="303"/>
      <c r="CU225" s="303"/>
      <c r="CV225" s="303"/>
      <c r="CW225" s="303"/>
      <c r="CX225" s="303"/>
      <c r="CY225" s="303"/>
      <c r="CZ225" s="303"/>
      <c r="DA225" s="303"/>
      <c r="DB225" s="303"/>
      <c r="DC225" s="303"/>
      <c r="DD225" s="303"/>
      <c r="DE225" s="303"/>
      <c r="DF225" s="303"/>
      <c r="DG225" s="303"/>
      <c r="DH225" s="303"/>
      <c r="DI225" s="303"/>
      <c r="DJ225" s="303"/>
      <c r="DK225" s="303"/>
      <c r="DL225" s="303"/>
      <c r="DM225" s="303"/>
      <c r="DN225" s="303"/>
      <c r="DO225" s="442"/>
      <c r="DP225" s="303"/>
      <c r="DQ225" s="303"/>
      <c r="DR225" s="303"/>
      <c r="DS225" s="303"/>
      <c r="DT225" s="303"/>
      <c r="DU225" s="303"/>
      <c r="DV225" s="303"/>
      <c r="DW225" s="303"/>
      <c r="DX225" s="303"/>
      <c r="DY225" s="303"/>
      <c r="DZ225" s="303"/>
      <c r="EA225" s="303"/>
      <c r="EB225" s="303"/>
      <c r="EC225" s="303"/>
    </row>
    <row r="226" spans="1:133" ht="15.75" x14ac:dyDescent="0.25">
      <c r="A226" s="302">
        <f t="shared" ref="A226:A255" si="39">A225</f>
        <v>2014</v>
      </c>
      <c r="B226" s="303" t="str">
        <f t="shared" ref="B226:B255" si="40">B225</f>
        <v>DICIEMBRE</v>
      </c>
      <c r="C226" s="303">
        <v>2</v>
      </c>
      <c r="D226" s="275" t="s">
        <v>228</v>
      </c>
      <c r="E226" s="344">
        <f t="shared" ref="E226:AJ226" si="41">IFERROR(AVERAGE(E195:E225),"")</f>
        <v>8</v>
      </c>
      <c r="F226" s="276">
        <f t="shared" si="41"/>
        <v>41958.26666666667</v>
      </c>
      <c r="G226" s="276">
        <f t="shared" si="41"/>
        <v>47723.26666666667</v>
      </c>
      <c r="H226" s="276" t="str">
        <f t="shared" si="41"/>
        <v/>
      </c>
      <c r="I226" s="276">
        <f t="shared" si="41"/>
        <v>0.72932000000000008</v>
      </c>
      <c r="J226" s="276">
        <f t="shared" si="41"/>
        <v>136.80000000000001</v>
      </c>
      <c r="K226" s="276">
        <f t="shared" si="41"/>
        <v>8.5933333333333337</v>
      </c>
      <c r="L226" s="276">
        <f t="shared" si="41"/>
        <v>0</v>
      </c>
      <c r="M226" s="276" t="str">
        <f t="shared" si="41"/>
        <v/>
      </c>
      <c r="N226" s="276">
        <f t="shared" si="41"/>
        <v>0.5</v>
      </c>
      <c r="O226" s="276">
        <f t="shared" si="41"/>
        <v>0</v>
      </c>
      <c r="P226" s="276">
        <f t="shared" si="41"/>
        <v>85.279999999999987</v>
      </c>
      <c r="Q226" s="276">
        <f t="shared" si="41"/>
        <v>79.15333333333335</v>
      </c>
      <c r="R226" s="276">
        <f t="shared" si="41"/>
        <v>82.220000000000013</v>
      </c>
      <c r="S226" s="276" t="str">
        <f t="shared" si="41"/>
        <v/>
      </c>
      <c r="T226" s="276" t="str">
        <f t="shared" si="41"/>
        <v/>
      </c>
      <c r="U226" s="276">
        <f t="shared" si="41"/>
        <v>20750.8</v>
      </c>
      <c r="V226" s="276">
        <f t="shared" si="41"/>
        <v>128.06666666666666</v>
      </c>
      <c r="W226" s="276">
        <f t="shared" si="41"/>
        <v>188.73333333333332</v>
      </c>
      <c r="X226" s="276">
        <f t="shared" si="41"/>
        <v>288.53333333333336</v>
      </c>
      <c r="Y226" s="276">
        <f t="shared" si="41"/>
        <v>350.86666666666667</v>
      </c>
      <c r="Z226" s="276">
        <f t="shared" si="41"/>
        <v>1</v>
      </c>
      <c r="AA226" s="276">
        <f t="shared" si="41"/>
        <v>28.386666666666667</v>
      </c>
      <c r="AB226" s="276">
        <f t="shared" si="41"/>
        <v>0.10000000000000002</v>
      </c>
      <c r="AC226" s="276">
        <f t="shared" si="41"/>
        <v>1.5826666666666662</v>
      </c>
      <c r="AD226" s="276">
        <f t="shared" si="41"/>
        <v>10.607999999999999</v>
      </c>
      <c r="AE226" s="276">
        <f t="shared" si="41"/>
        <v>0</v>
      </c>
      <c r="AF226" s="420" t="str">
        <f t="shared" si="41"/>
        <v/>
      </c>
      <c r="AG226" s="276">
        <f t="shared" si="41"/>
        <v>133</v>
      </c>
      <c r="AH226" s="276">
        <f t="shared" si="41"/>
        <v>7</v>
      </c>
      <c r="AI226" s="276">
        <f t="shared" si="41"/>
        <v>9</v>
      </c>
      <c r="AJ226" s="276">
        <f t="shared" si="41"/>
        <v>85</v>
      </c>
      <c r="AK226" s="276">
        <f t="shared" ref="AK226:BP226" si="42">IFERROR(AVERAGE(AK195:AK225),"")</f>
        <v>149</v>
      </c>
      <c r="AL226" s="276">
        <f t="shared" si="42"/>
        <v>170</v>
      </c>
      <c r="AM226" s="276">
        <f t="shared" si="42"/>
        <v>245</v>
      </c>
      <c r="AN226" s="276">
        <f t="shared" si="42"/>
        <v>374</v>
      </c>
      <c r="AO226" s="276">
        <f t="shared" si="42"/>
        <v>437</v>
      </c>
      <c r="AP226" s="276">
        <f t="shared" si="42"/>
        <v>42</v>
      </c>
      <c r="AQ226" s="276">
        <f t="shared" si="42"/>
        <v>18</v>
      </c>
      <c r="AR226" s="276">
        <f t="shared" si="42"/>
        <v>3</v>
      </c>
      <c r="AS226" s="276">
        <f t="shared" si="42"/>
        <v>2.7000000000000006</v>
      </c>
      <c r="AT226" s="276">
        <f t="shared" si="42"/>
        <v>5.000000000000001E-2</v>
      </c>
      <c r="AU226" s="276" t="str">
        <f t="shared" si="42"/>
        <v/>
      </c>
      <c r="AV226" s="276">
        <f t="shared" si="42"/>
        <v>8</v>
      </c>
      <c r="AW226" s="276">
        <f t="shared" si="42"/>
        <v>41958.866666666669</v>
      </c>
      <c r="AX226" s="310">
        <f t="shared" si="42"/>
        <v>47726.26666666667</v>
      </c>
      <c r="AY226" s="276" t="str">
        <f t="shared" si="42"/>
        <v/>
      </c>
      <c r="AZ226" s="276">
        <f t="shared" si="42"/>
        <v>0.73919333333333326</v>
      </c>
      <c r="BA226" s="276">
        <f t="shared" si="42"/>
        <v>144.85999999999999</v>
      </c>
      <c r="BB226" s="276">
        <f t="shared" si="42"/>
        <v>7.8733333333333331</v>
      </c>
      <c r="BC226" s="276">
        <f t="shared" si="42"/>
        <v>0</v>
      </c>
      <c r="BD226" s="276" t="str">
        <f t="shared" si="42"/>
        <v/>
      </c>
      <c r="BE226" s="276">
        <f t="shared" si="42"/>
        <v>1.5066666666666668</v>
      </c>
      <c r="BF226" s="276">
        <f t="shared" si="42"/>
        <v>0.01</v>
      </c>
      <c r="BG226" s="276">
        <f t="shared" si="42"/>
        <v>85.293333333333351</v>
      </c>
      <c r="BH226" s="276">
        <f t="shared" si="42"/>
        <v>78.09999999999998</v>
      </c>
      <c r="BI226" s="276">
        <f t="shared" si="42"/>
        <v>81.680000000000021</v>
      </c>
      <c r="BJ226" s="276" t="str">
        <f t="shared" si="42"/>
        <v/>
      </c>
      <c r="BK226" s="276" t="str">
        <f t="shared" si="42"/>
        <v/>
      </c>
      <c r="BL226" s="276">
        <f t="shared" si="42"/>
        <v>20647.466666666667</v>
      </c>
      <c r="BM226" s="276">
        <f t="shared" si="42"/>
        <v>137.06666666666666</v>
      </c>
      <c r="BN226" s="276">
        <f t="shared" si="42"/>
        <v>207.73333333333332</v>
      </c>
      <c r="BO226" s="276">
        <f t="shared" si="42"/>
        <v>302.46666666666664</v>
      </c>
      <c r="BP226" s="276">
        <f t="shared" si="42"/>
        <v>360.13333333333333</v>
      </c>
      <c r="BQ226" s="276">
        <f t="shared" ref="BQ226:BV226" si="43">IFERROR(AVERAGE(BQ195:BQ225),"")</f>
        <v>1</v>
      </c>
      <c r="BR226" s="276">
        <f t="shared" si="43"/>
        <v>32.693333333333342</v>
      </c>
      <c r="BS226" s="276">
        <f t="shared" si="43"/>
        <v>0.90666666666666684</v>
      </c>
      <c r="BT226" s="276">
        <f t="shared" si="43"/>
        <v>1.7553333333333332</v>
      </c>
      <c r="BU226" s="276">
        <f t="shared" si="43"/>
        <v>6.1</v>
      </c>
      <c r="BV226" s="310">
        <f t="shared" si="43"/>
        <v>0</v>
      </c>
      <c r="BW226" s="436"/>
      <c r="BX226" s="309"/>
      <c r="BY226" s="309"/>
      <c r="BZ226" s="309"/>
      <c r="CA226" s="309"/>
      <c r="CB226" s="309"/>
      <c r="CC226" s="309"/>
      <c r="CD226" s="309"/>
      <c r="CE226" s="309"/>
      <c r="CF226" s="309"/>
      <c r="CG226" s="309"/>
      <c r="CH226" s="309"/>
      <c r="CI226" s="309"/>
      <c r="CJ226" s="309"/>
      <c r="CK226" s="309"/>
      <c r="CL226" s="308"/>
      <c r="CM226" s="309"/>
      <c r="CN226" s="309"/>
      <c r="CO226" s="309"/>
      <c r="CP226" s="309"/>
      <c r="CQ226" s="309"/>
      <c r="CR226" s="309"/>
      <c r="CS226" s="309"/>
      <c r="CT226" s="309"/>
      <c r="CU226" s="309"/>
      <c r="CV226" s="309"/>
      <c r="CW226" s="309"/>
      <c r="CX226" s="309"/>
      <c r="CY226" s="309"/>
      <c r="CZ226" s="309"/>
      <c r="DA226" s="309"/>
      <c r="DB226" s="309"/>
      <c r="DC226" s="309"/>
      <c r="DD226" s="309"/>
      <c r="DE226" s="309"/>
      <c r="DF226" s="309"/>
      <c r="DG226" s="309"/>
      <c r="DH226" s="309"/>
      <c r="DI226" s="309"/>
      <c r="DJ226" s="309"/>
      <c r="DK226" s="309"/>
      <c r="DL226" s="309"/>
      <c r="DM226" s="309"/>
      <c r="DN226" s="309"/>
      <c r="DO226" s="443"/>
      <c r="DP226" s="309"/>
      <c r="DQ226" s="309"/>
      <c r="DR226" s="309"/>
      <c r="DS226" s="309"/>
      <c r="DT226" s="309"/>
      <c r="DU226" s="309"/>
      <c r="DV226" s="309"/>
      <c r="DW226" s="309"/>
      <c r="DX226" s="309"/>
      <c r="DY226" s="309"/>
      <c r="DZ226" s="309"/>
      <c r="EA226" s="309"/>
      <c r="EB226" s="309"/>
      <c r="EC226" s="309"/>
    </row>
    <row r="227" spans="1:133" x14ac:dyDescent="0.25">
      <c r="A227" s="291">
        <f t="shared" si="39"/>
        <v>2014</v>
      </c>
      <c r="B227" s="292" t="str">
        <f t="shared" si="40"/>
        <v>DICIEMBRE</v>
      </c>
      <c r="C227" s="292">
        <v>3</v>
      </c>
      <c r="D227" s="292" t="str">
        <f t="shared" ref="D227:D257" si="44">B225&amp;" "&amp;A225&amp;" / "&amp;C225</f>
        <v>DICIEMBRE 2014 / 1</v>
      </c>
      <c r="E227" s="345">
        <v>1</v>
      </c>
      <c r="F227" s="312">
        <v>41974</v>
      </c>
      <c r="G227" s="311">
        <v>48247</v>
      </c>
      <c r="H227" s="311" t="s">
        <v>68</v>
      </c>
      <c r="I227" s="313">
        <v>0.73129999999999995</v>
      </c>
      <c r="J227" s="314">
        <v>138</v>
      </c>
      <c r="K227" s="314">
        <v>8.4</v>
      </c>
      <c r="L227" s="314">
        <v>0</v>
      </c>
      <c r="M227" s="315" t="s">
        <v>20</v>
      </c>
      <c r="N227" s="314">
        <v>0.5</v>
      </c>
      <c r="O227" s="314">
        <v>0</v>
      </c>
      <c r="P227" s="314">
        <v>86.1</v>
      </c>
      <c r="Q227" s="314">
        <v>79.099999999999994</v>
      </c>
      <c r="R227" s="314">
        <v>82.6</v>
      </c>
      <c r="S227" s="316" t="s">
        <v>66</v>
      </c>
      <c r="T227" s="316" t="s">
        <v>67</v>
      </c>
      <c r="U227" s="314">
        <v>20730</v>
      </c>
      <c r="V227" s="314">
        <v>128</v>
      </c>
      <c r="W227" s="314">
        <v>191</v>
      </c>
      <c r="X227" s="314">
        <v>292</v>
      </c>
      <c r="Y227" s="314">
        <v>351</v>
      </c>
      <c r="Z227" s="314">
        <v>1</v>
      </c>
      <c r="AA227" s="314">
        <v>29.8</v>
      </c>
      <c r="AB227" s="314">
        <v>0.1</v>
      </c>
      <c r="AC227" s="314">
        <v>1.77</v>
      </c>
      <c r="AD227" s="314">
        <v>8.8000000000000007</v>
      </c>
      <c r="AE227" s="314">
        <v>0</v>
      </c>
      <c r="AF227" s="427"/>
      <c r="AG227" s="299">
        <v>133</v>
      </c>
      <c r="AH227" s="299">
        <v>7</v>
      </c>
      <c r="AI227" s="299">
        <v>9</v>
      </c>
      <c r="AJ227" s="299">
        <v>85</v>
      </c>
      <c r="AK227" s="299">
        <v>149</v>
      </c>
      <c r="AL227" s="299">
        <v>170</v>
      </c>
      <c r="AM227" s="299">
        <v>245</v>
      </c>
      <c r="AN227" s="299">
        <v>374</v>
      </c>
      <c r="AO227" s="299">
        <v>437</v>
      </c>
      <c r="AP227" s="299">
        <v>42</v>
      </c>
      <c r="AQ227" s="299">
        <v>18</v>
      </c>
      <c r="AR227" s="299">
        <v>3</v>
      </c>
      <c r="AS227" s="299">
        <v>2.7</v>
      </c>
      <c r="AT227" s="299">
        <v>0.05</v>
      </c>
      <c r="AU227" s="300"/>
      <c r="AV227" s="311">
        <v>1</v>
      </c>
      <c r="AW227" s="317">
        <v>41975</v>
      </c>
      <c r="AX227" s="311">
        <v>48257</v>
      </c>
      <c r="AY227" s="311" t="s">
        <v>71</v>
      </c>
      <c r="AZ227" s="313">
        <v>0.73319999999999996</v>
      </c>
      <c r="BA227" s="314">
        <v>140.4</v>
      </c>
      <c r="BB227" s="314">
        <v>8.3000000000000007</v>
      </c>
      <c r="BC227" s="314">
        <v>0</v>
      </c>
      <c r="BD227" s="315" t="s">
        <v>20</v>
      </c>
      <c r="BE227" s="314">
        <v>1.8</v>
      </c>
      <c r="BF227" s="314">
        <v>0.01</v>
      </c>
      <c r="BG227" s="314">
        <v>85.1</v>
      </c>
      <c r="BH227" s="314">
        <v>76</v>
      </c>
      <c r="BI227" s="314">
        <v>80.599999999999994</v>
      </c>
      <c r="BJ227" s="316" t="s">
        <v>66</v>
      </c>
      <c r="BK227" s="316" t="s">
        <v>67</v>
      </c>
      <c r="BL227" s="314">
        <v>20710</v>
      </c>
      <c r="BM227" s="314">
        <v>135</v>
      </c>
      <c r="BN227" s="314">
        <v>201</v>
      </c>
      <c r="BO227" s="314">
        <v>304</v>
      </c>
      <c r="BP227" s="314">
        <v>361</v>
      </c>
      <c r="BQ227" s="314">
        <v>1</v>
      </c>
      <c r="BR227" s="314">
        <v>29.9</v>
      </c>
      <c r="BS227" s="314">
        <v>1</v>
      </c>
      <c r="BT227" s="314">
        <v>1.59</v>
      </c>
      <c r="BU227" s="314">
        <v>14.2</v>
      </c>
      <c r="BV227" s="314">
        <v>0</v>
      </c>
      <c r="BW227" s="433"/>
      <c r="BX227" s="299">
        <v>133</v>
      </c>
      <c r="BY227" s="299">
        <v>7</v>
      </c>
      <c r="BZ227" s="299">
        <v>9</v>
      </c>
      <c r="CA227" s="299">
        <v>85</v>
      </c>
      <c r="CB227" s="299">
        <v>149</v>
      </c>
      <c r="CC227" s="299">
        <v>170</v>
      </c>
      <c r="CD227" s="299">
        <v>245</v>
      </c>
      <c r="CE227" s="299">
        <v>374</v>
      </c>
      <c r="CF227" s="299">
        <v>437</v>
      </c>
      <c r="CG227" s="299">
        <v>42</v>
      </c>
      <c r="CH227" s="299">
        <v>18</v>
      </c>
      <c r="CI227" s="299">
        <v>3</v>
      </c>
      <c r="CJ227" s="299">
        <v>2.7</v>
      </c>
      <c r="CK227" s="299">
        <v>0.05</v>
      </c>
      <c r="CL227" s="329"/>
      <c r="CM227" s="306">
        <v>1</v>
      </c>
      <c r="CN227" s="346">
        <v>41974</v>
      </c>
      <c r="CO227" s="347"/>
      <c r="CP227" s="347"/>
      <c r="CQ227" s="318">
        <v>0.72529999999999994</v>
      </c>
      <c r="CR227" s="319">
        <v>56</v>
      </c>
      <c r="CS227" s="336">
        <f>(CR227*(9/5))+32</f>
        <v>132.80000000000001</v>
      </c>
      <c r="CT227" s="319">
        <v>8.6</v>
      </c>
      <c r="CU227" s="348">
        <v>1E-3</v>
      </c>
      <c r="CV227" s="319">
        <v>1</v>
      </c>
      <c r="CW227" s="319">
        <v>0.1</v>
      </c>
      <c r="CX227" s="348">
        <v>5.0000000000000001E-3</v>
      </c>
      <c r="CY227" s="319">
        <v>85</v>
      </c>
      <c r="CZ227" s="319">
        <v>78.2</v>
      </c>
      <c r="DA227" s="319">
        <v>82.2</v>
      </c>
      <c r="DB227" s="306" t="s">
        <v>83</v>
      </c>
      <c r="DC227" s="306" t="s">
        <v>84</v>
      </c>
      <c r="DD227" s="319">
        <v>20794</v>
      </c>
      <c r="DE227" s="319">
        <v>139</v>
      </c>
      <c r="DF227" s="319">
        <v>190</v>
      </c>
      <c r="DG227" s="319">
        <v>306</v>
      </c>
      <c r="DH227" s="319">
        <v>350</v>
      </c>
      <c r="DI227" s="319">
        <v>1</v>
      </c>
      <c r="DJ227" s="319">
        <v>27.2</v>
      </c>
      <c r="DK227" s="319">
        <v>0.2</v>
      </c>
      <c r="DL227" s="319">
        <v>2.1</v>
      </c>
      <c r="DM227" s="319">
        <v>17</v>
      </c>
      <c r="DN227" s="319">
        <v>0</v>
      </c>
      <c r="DO227" s="437"/>
      <c r="DP227" s="304">
        <v>56</v>
      </c>
      <c r="DQ227" s="304">
        <v>7</v>
      </c>
      <c r="DR227" s="304">
        <v>9</v>
      </c>
      <c r="DS227" s="304">
        <v>85</v>
      </c>
      <c r="DT227" s="304">
        <v>149</v>
      </c>
      <c r="DU227" s="304">
        <v>170</v>
      </c>
      <c r="DV227" s="304">
        <v>245</v>
      </c>
      <c r="DW227" s="304">
        <v>374</v>
      </c>
      <c r="DX227" s="304">
        <v>437</v>
      </c>
      <c r="DY227" s="303"/>
      <c r="DZ227" s="303"/>
      <c r="EA227" s="303"/>
      <c r="EB227" s="303"/>
      <c r="EC227" s="303"/>
    </row>
    <row r="228" spans="1:133" x14ac:dyDescent="0.25">
      <c r="A228" s="302">
        <f t="shared" si="39"/>
        <v>2014</v>
      </c>
      <c r="B228" s="303" t="str">
        <f t="shared" si="40"/>
        <v>DICIEMBRE</v>
      </c>
      <c r="C228" s="303">
        <v>4</v>
      </c>
      <c r="D228" s="303" t="str">
        <f t="shared" si="44"/>
        <v>DICIEMBRE 2014 / 2</v>
      </c>
      <c r="E228" s="345">
        <v>2</v>
      </c>
      <c r="F228" s="312">
        <v>41975</v>
      </c>
      <c r="G228" s="311">
        <v>48252</v>
      </c>
      <c r="H228" s="311" t="s">
        <v>69</v>
      </c>
      <c r="I228" s="313">
        <v>0.7268</v>
      </c>
      <c r="J228" s="314">
        <v>135</v>
      </c>
      <c r="K228" s="314">
        <v>8.9</v>
      </c>
      <c r="L228" s="314">
        <v>0</v>
      </c>
      <c r="M228" s="315" t="s">
        <v>20</v>
      </c>
      <c r="N228" s="314">
        <v>0.5</v>
      </c>
      <c r="O228" s="314">
        <v>0</v>
      </c>
      <c r="P228" s="314">
        <v>85.2</v>
      </c>
      <c r="Q228" s="314">
        <v>79.099999999999994</v>
      </c>
      <c r="R228" s="314">
        <v>82.1</v>
      </c>
      <c r="S228" s="316" t="s">
        <v>66</v>
      </c>
      <c r="T228" s="316" t="s">
        <v>67</v>
      </c>
      <c r="U228" s="314">
        <v>20778</v>
      </c>
      <c r="V228" s="314">
        <v>124</v>
      </c>
      <c r="W228" s="314">
        <v>189</v>
      </c>
      <c r="X228" s="314">
        <v>284</v>
      </c>
      <c r="Y228" s="314">
        <v>340</v>
      </c>
      <c r="Z228" s="314">
        <v>1</v>
      </c>
      <c r="AA228" s="314">
        <v>29.2</v>
      </c>
      <c r="AB228" s="314">
        <v>0.1</v>
      </c>
      <c r="AC228" s="314">
        <v>1.72</v>
      </c>
      <c r="AD228" s="314">
        <v>8.8000000000000007</v>
      </c>
      <c r="AE228" s="314">
        <v>0</v>
      </c>
      <c r="AF228" s="427"/>
      <c r="AG228" s="299">
        <v>133</v>
      </c>
      <c r="AH228" s="299">
        <v>7</v>
      </c>
      <c r="AI228" s="299">
        <v>9</v>
      </c>
      <c r="AJ228" s="299">
        <v>85</v>
      </c>
      <c r="AK228" s="299">
        <v>149</v>
      </c>
      <c r="AL228" s="299">
        <v>170</v>
      </c>
      <c r="AM228" s="299">
        <v>245</v>
      </c>
      <c r="AN228" s="299">
        <v>374</v>
      </c>
      <c r="AO228" s="299">
        <v>437</v>
      </c>
      <c r="AP228" s="299">
        <v>42</v>
      </c>
      <c r="AQ228" s="299">
        <v>18</v>
      </c>
      <c r="AR228" s="299">
        <v>3</v>
      </c>
      <c r="AS228" s="299">
        <v>2.7</v>
      </c>
      <c r="AT228" s="299">
        <v>0.05</v>
      </c>
      <c r="AU228" s="300"/>
      <c r="AV228" s="311">
        <v>2</v>
      </c>
      <c r="AW228" s="317">
        <v>41977</v>
      </c>
      <c r="AX228" s="311">
        <v>48311</v>
      </c>
      <c r="AY228" s="311" t="s">
        <v>74</v>
      </c>
      <c r="AZ228" s="313">
        <v>0.73280000000000001</v>
      </c>
      <c r="BA228" s="314">
        <v>140.4</v>
      </c>
      <c r="BB228" s="314">
        <v>8.4</v>
      </c>
      <c r="BC228" s="314">
        <v>0</v>
      </c>
      <c r="BD228" s="315" t="s">
        <v>20</v>
      </c>
      <c r="BE228" s="314">
        <v>1.7</v>
      </c>
      <c r="BF228" s="314">
        <v>0.01</v>
      </c>
      <c r="BG228" s="314">
        <v>85.1</v>
      </c>
      <c r="BH228" s="314">
        <v>79.099999999999994</v>
      </c>
      <c r="BI228" s="314">
        <v>82.1</v>
      </c>
      <c r="BJ228" s="316" t="s">
        <v>66</v>
      </c>
      <c r="BK228" s="316" t="s">
        <v>67</v>
      </c>
      <c r="BL228" s="314">
        <v>20714</v>
      </c>
      <c r="BM228" s="314">
        <v>133</v>
      </c>
      <c r="BN228" s="314">
        <v>198</v>
      </c>
      <c r="BO228" s="314">
        <v>304</v>
      </c>
      <c r="BP228" s="314">
        <v>361</v>
      </c>
      <c r="BQ228" s="314">
        <v>1</v>
      </c>
      <c r="BR228" s="314">
        <v>30.1</v>
      </c>
      <c r="BS228" s="314">
        <v>0.5</v>
      </c>
      <c r="BT228" s="314">
        <v>1.67</v>
      </c>
      <c r="BU228" s="314">
        <v>15.3</v>
      </c>
      <c r="BV228" s="314">
        <v>0</v>
      </c>
      <c r="BW228" s="433"/>
      <c r="BX228" s="299">
        <v>133</v>
      </c>
      <c r="BY228" s="299">
        <v>7</v>
      </c>
      <c r="BZ228" s="299">
        <v>9</v>
      </c>
      <c r="CA228" s="299">
        <v>85</v>
      </c>
      <c r="CB228" s="299">
        <v>149</v>
      </c>
      <c r="CC228" s="299">
        <v>170</v>
      </c>
      <c r="CD228" s="299">
        <v>245</v>
      </c>
      <c r="CE228" s="299">
        <v>374</v>
      </c>
      <c r="CF228" s="299">
        <v>437</v>
      </c>
      <c r="CG228" s="299">
        <v>42</v>
      </c>
      <c r="CH228" s="299">
        <v>18</v>
      </c>
      <c r="CI228" s="299">
        <v>3</v>
      </c>
      <c r="CJ228" s="299">
        <v>2.7</v>
      </c>
      <c r="CK228" s="299">
        <v>0.05</v>
      </c>
      <c r="CL228" s="329"/>
      <c r="CM228" s="305">
        <v>2</v>
      </c>
      <c r="CN228" s="349">
        <v>41981</v>
      </c>
      <c r="CO228" s="305"/>
      <c r="CP228" s="305"/>
      <c r="CQ228" s="313">
        <v>0.72750000000000004</v>
      </c>
      <c r="CR228" s="314">
        <v>56</v>
      </c>
      <c r="CS228" s="341">
        <f>(CR228*(9/5))+32</f>
        <v>132.80000000000001</v>
      </c>
      <c r="CT228" s="314">
        <v>8.8000000000000007</v>
      </c>
      <c r="CU228" s="350">
        <v>1E-3</v>
      </c>
      <c r="CV228" s="314">
        <v>1</v>
      </c>
      <c r="CW228" s="314">
        <v>0.1</v>
      </c>
      <c r="CX228" s="350">
        <v>5.0000000000000001E-3</v>
      </c>
      <c r="CY228" s="314">
        <v>85</v>
      </c>
      <c r="CZ228" s="314">
        <v>78.400000000000006</v>
      </c>
      <c r="DA228" s="314">
        <v>82.4</v>
      </c>
      <c r="DB228" s="305" t="s">
        <v>83</v>
      </c>
      <c r="DC228" s="305" t="s">
        <v>84</v>
      </c>
      <c r="DD228" s="314">
        <v>20770</v>
      </c>
      <c r="DE228" s="314">
        <v>137</v>
      </c>
      <c r="DF228" s="314">
        <v>188</v>
      </c>
      <c r="DG228" s="314">
        <v>304</v>
      </c>
      <c r="DH228" s="314">
        <v>347</v>
      </c>
      <c r="DI228" s="314">
        <v>1</v>
      </c>
      <c r="DJ228" s="314">
        <v>27.1</v>
      </c>
      <c r="DK228" s="314">
        <v>0.2</v>
      </c>
      <c r="DL228" s="314">
        <v>2</v>
      </c>
      <c r="DM228" s="314">
        <v>16</v>
      </c>
      <c r="DN228" s="314">
        <v>0</v>
      </c>
      <c r="DO228" s="438"/>
      <c r="DP228" s="299">
        <v>56</v>
      </c>
      <c r="DQ228" s="299">
        <v>7</v>
      </c>
      <c r="DR228" s="299">
        <v>9</v>
      </c>
      <c r="DS228" s="299">
        <v>85</v>
      </c>
      <c r="DT228" s="299">
        <v>149</v>
      </c>
      <c r="DU228" s="299">
        <v>170</v>
      </c>
      <c r="DV228" s="299">
        <v>245</v>
      </c>
      <c r="DW228" s="299">
        <v>374</v>
      </c>
      <c r="DX228" s="299">
        <v>437</v>
      </c>
      <c r="DY228" s="292"/>
      <c r="DZ228" s="292"/>
      <c r="EA228" s="292"/>
      <c r="EB228" s="292"/>
      <c r="EC228" s="292"/>
    </row>
    <row r="229" spans="1:133" x14ac:dyDescent="0.25">
      <c r="A229" s="291">
        <f t="shared" si="39"/>
        <v>2014</v>
      </c>
      <c r="B229" s="292" t="str">
        <f t="shared" si="40"/>
        <v>DICIEMBRE</v>
      </c>
      <c r="C229" s="292">
        <v>5</v>
      </c>
      <c r="D229" s="292" t="str">
        <f t="shared" si="44"/>
        <v>DICIEMBRE 2014 / 3</v>
      </c>
      <c r="E229" s="345">
        <v>3</v>
      </c>
      <c r="F229" s="312">
        <v>41976</v>
      </c>
      <c r="G229" s="311">
        <v>48299</v>
      </c>
      <c r="H229" s="311" t="s">
        <v>70</v>
      </c>
      <c r="I229" s="313">
        <v>0.72899999999999998</v>
      </c>
      <c r="J229" s="314">
        <v>138</v>
      </c>
      <c r="K229" s="314">
        <v>8.4</v>
      </c>
      <c r="L229" s="314">
        <v>0</v>
      </c>
      <c r="M229" s="315" t="s">
        <v>20</v>
      </c>
      <c r="N229" s="314">
        <v>0.5</v>
      </c>
      <c r="O229" s="314">
        <v>0</v>
      </c>
      <c r="P229" s="314">
        <v>85.3</v>
      </c>
      <c r="Q229" s="314">
        <v>79.099999999999994</v>
      </c>
      <c r="R229" s="314">
        <v>82.2</v>
      </c>
      <c r="S229" s="316" t="s">
        <v>66</v>
      </c>
      <c r="T229" s="316" t="s">
        <v>67</v>
      </c>
      <c r="U229" s="314">
        <v>20754</v>
      </c>
      <c r="V229" s="314">
        <v>128</v>
      </c>
      <c r="W229" s="314">
        <v>191</v>
      </c>
      <c r="X229" s="314">
        <v>292</v>
      </c>
      <c r="Y229" s="314">
        <v>351</v>
      </c>
      <c r="Z229" s="314">
        <v>1</v>
      </c>
      <c r="AA229" s="314">
        <v>29.2</v>
      </c>
      <c r="AB229" s="314">
        <v>0.1</v>
      </c>
      <c r="AC229" s="314">
        <v>1.75</v>
      </c>
      <c r="AD229" s="314">
        <v>9.1999999999999993</v>
      </c>
      <c r="AE229" s="314">
        <v>0</v>
      </c>
      <c r="AF229" s="427"/>
      <c r="AG229" s="299">
        <v>133</v>
      </c>
      <c r="AH229" s="299">
        <v>7</v>
      </c>
      <c r="AI229" s="299">
        <v>9</v>
      </c>
      <c r="AJ229" s="299">
        <v>85</v>
      </c>
      <c r="AK229" s="299">
        <v>149</v>
      </c>
      <c r="AL229" s="299">
        <v>170</v>
      </c>
      <c r="AM229" s="299">
        <v>245</v>
      </c>
      <c r="AN229" s="299">
        <v>374</v>
      </c>
      <c r="AO229" s="299">
        <v>437</v>
      </c>
      <c r="AP229" s="299">
        <v>42</v>
      </c>
      <c r="AQ229" s="299">
        <v>18</v>
      </c>
      <c r="AR229" s="299">
        <v>3</v>
      </c>
      <c r="AS229" s="299">
        <v>2.7</v>
      </c>
      <c r="AT229" s="299">
        <v>0.05</v>
      </c>
      <c r="AU229" s="300"/>
      <c r="AV229" s="311">
        <v>3</v>
      </c>
      <c r="AW229" s="317">
        <v>41979</v>
      </c>
      <c r="AX229" s="311">
        <v>48342</v>
      </c>
      <c r="AY229" s="311" t="s">
        <v>71</v>
      </c>
      <c r="AZ229" s="313">
        <v>0.73280000000000001</v>
      </c>
      <c r="BA229" s="314">
        <v>140.4</v>
      </c>
      <c r="BB229" s="314">
        <v>8.4</v>
      </c>
      <c r="BC229" s="314">
        <v>0</v>
      </c>
      <c r="BD229" s="315" t="s">
        <v>20</v>
      </c>
      <c r="BE229" s="314">
        <v>1.6</v>
      </c>
      <c r="BF229" s="314">
        <v>0.01</v>
      </c>
      <c r="BG229" s="314">
        <v>85</v>
      </c>
      <c r="BH229" s="314">
        <v>78</v>
      </c>
      <c r="BI229" s="314">
        <v>81.5</v>
      </c>
      <c r="BJ229" s="316" t="s">
        <v>66</v>
      </c>
      <c r="BK229" s="316" t="s">
        <v>67</v>
      </c>
      <c r="BL229" s="314">
        <v>20714</v>
      </c>
      <c r="BM229" s="314">
        <v>133</v>
      </c>
      <c r="BN229" s="314">
        <v>198</v>
      </c>
      <c r="BO229" s="314">
        <v>302</v>
      </c>
      <c r="BP229" s="314">
        <v>360</v>
      </c>
      <c r="BQ229" s="314">
        <v>1</v>
      </c>
      <c r="BR229" s="314">
        <v>30.2</v>
      </c>
      <c r="BS229" s="314">
        <v>0.5</v>
      </c>
      <c r="BT229" s="314">
        <v>1.52</v>
      </c>
      <c r="BU229" s="314">
        <v>16.5</v>
      </c>
      <c r="BV229" s="314">
        <v>0</v>
      </c>
      <c r="BW229" s="433"/>
      <c r="BX229" s="299">
        <v>133</v>
      </c>
      <c r="BY229" s="299">
        <v>7</v>
      </c>
      <c r="BZ229" s="299">
        <v>9</v>
      </c>
      <c r="CA229" s="299">
        <v>85</v>
      </c>
      <c r="CB229" s="299">
        <v>149</v>
      </c>
      <c r="CC229" s="299">
        <v>170</v>
      </c>
      <c r="CD229" s="299">
        <v>245</v>
      </c>
      <c r="CE229" s="299">
        <v>374</v>
      </c>
      <c r="CF229" s="299">
        <v>437</v>
      </c>
      <c r="CG229" s="299">
        <v>42</v>
      </c>
      <c r="CH229" s="299">
        <v>18</v>
      </c>
      <c r="CI229" s="299">
        <v>3</v>
      </c>
      <c r="CJ229" s="299">
        <v>2.7</v>
      </c>
      <c r="CK229" s="299">
        <v>0.05</v>
      </c>
      <c r="CL229" s="329"/>
      <c r="CM229" s="306">
        <v>3</v>
      </c>
      <c r="CN229" s="346">
        <v>41988</v>
      </c>
      <c r="CO229" s="306"/>
      <c r="CP229" s="306"/>
      <c r="CQ229" s="318">
        <v>0.72489999999999999</v>
      </c>
      <c r="CR229" s="319">
        <v>55</v>
      </c>
      <c r="CS229" s="336">
        <f>(CR229*(9/5))+32</f>
        <v>131</v>
      </c>
      <c r="CT229" s="319">
        <v>8.9</v>
      </c>
      <c r="CU229" s="348">
        <v>1E-3</v>
      </c>
      <c r="CV229" s="319">
        <v>1</v>
      </c>
      <c r="CW229" s="319">
        <v>0.1</v>
      </c>
      <c r="CX229" s="348">
        <v>5.0000000000000001E-3</v>
      </c>
      <c r="CY229" s="319">
        <v>85</v>
      </c>
      <c r="CZ229" s="319">
        <v>79</v>
      </c>
      <c r="DA229" s="319">
        <v>82.5</v>
      </c>
      <c r="DB229" s="306" t="s">
        <v>83</v>
      </c>
      <c r="DC229" s="306" t="s">
        <v>84</v>
      </c>
      <c r="DD229" s="319">
        <v>20798</v>
      </c>
      <c r="DE229" s="319">
        <v>134</v>
      </c>
      <c r="DF229" s="319">
        <v>186</v>
      </c>
      <c r="DG229" s="319">
        <v>302</v>
      </c>
      <c r="DH229" s="319">
        <v>344</v>
      </c>
      <c r="DI229" s="319">
        <v>1</v>
      </c>
      <c r="DJ229" s="319">
        <v>27.3</v>
      </c>
      <c r="DK229" s="319">
        <v>0.2</v>
      </c>
      <c r="DL229" s="319">
        <v>2</v>
      </c>
      <c r="DM229" s="319">
        <v>17</v>
      </c>
      <c r="DN229" s="319">
        <v>0</v>
      </c>
      <c r="DO229" s="437"/>
      <c r="DP229" s="304">
        <v>56</v>
      </c>
      <c r="DQ229" s="304">
        <v>7</v>
      </c>
      <c r="DR229" s="304">
        <v>9</v>
      </c>
      <c r="DS229" s="304">
        <v>85</v>
      </c>
      <c r="DT229" s="304">
        <v>149</v>
      </c>
      <c r="DU229" s="304">
        <v>170</v>
      </c>
      <c r="DV229" s="304">
        <v>245</v>
      </c>
      <c r="DW229" s="304">
        <v>374</v>
      </c>
      <c r="DX229" s="304">
        <v>437</v>
      </c>
      <c r="DY229" s="303"/>
      <c r="DZ229" s="303"/>
      <c r="EA229" s="303"/>
      <c r="EB229" s="303"/>
      <c r="EC229" s="303"/>
    </row>
    <row r="230" spans="1:133" x14ac:dyDescent="0.25">
      <c r="A230" s="302">
        <f t="shared" si="39"/>
        <v>2014</v>
      </c>
      <c r="B230" s="303" t="str">
        <f t="shared" si="40"/>
        <v>DICIEMBRE</v>
      </c>
      <c r="C230" s="303">
        <v>6</v>
      </c>
      <c r="D230" s="303" t="str">
        <f t="shared" si="44"/>
        <v>DICIEMBRE 2014 / 4</v>
      </c>
      <c r="E230" s="345">
        <v>4</v>
      </c>
      <c r="F230" s="312">
        <v>41978</v>
      </c>
      <c r="G230" s="311">
        <v>48361</v>
      </c>
      <c r="H230" s="311" t="s">
        <v>65</v>
      </c>
      <c r="I230" s="313">
        <v>0.72750000000000004</v>
      </c>
      <c r="J230" s="314">
        <v>134</v>
      </c>
      <c r="K230" s="314">
        <v>8.8000000000000007</v>
      </c>
      <c r="L230" s="314">
        <v>0</v>
      </c>
      <c r="M230" s="315" t="s">
        <v>20</v>
      </c>
      <c r="N230" s="314">
        <v>0.5</v>
      </c>
      <c r="O230" s="314">
        <v>0</v>
      </c>
      <c r="P230" s="314">
        <v>85.4</v>
      </c>
      <c r="Q230" s="314">
        <v>79.2</v>
      </c>
      <c r="R230" s="314">
        <v>82.3</v>
      </c>
      <c r="S230" s="316" t="s">
        <v>66</v>
      </c>
      <c r="T230" s="316" t="s">
        <v>67</v>
      </c>
      <c r="U230" s="314">
        <v>20770</v>
      </c>
      <c r="V230" s="314">
        <v>127</v>
      </c>
      <c r="W230" s="314">
        <v>183</v>
      </c>
      <c r="X230" s="314">
        <v>284</v>
      </c>
      <c r="Y230" s="314">
        <v>349</v>
      </c>
      <c r="Z230" s="314">
        <v>1</v>
      </c>
      <c r="AA230" s="314">
        <v>29.1</v>
      </c>
      <c r="AB230" s="314">
        <v>0.1</v>
      </c>
      <c r="AC230" s="314">
        <v>1.76</v>
      </c>
      <c r="AD230" s="314">
        <v>10.6</v>
      </c>
      <c r="AE230" s="314">
        <v>0</v>
      </c>
      <c r="AF230" s="427"/>
      <c r="AG230" s="299">
        <v>133</v>
      </c>
      <c r="AH230" s="299">
        <v>7</v>
      </c>
      <c r="AI230" s="299">
        <v>9</v>
      </c>
      <c r="AJ230" s="299">
        <v>85</v>
      </c>
      <c r="AK230" s="299">
        <v>149</v>
      </c>
      <c r="AL230" s="299">
        <v>170</v>
      </c>
      <c r="AM230" s="299">
        <v>245</v>
      </c>
      <c r="AN230" s="299">
        <v>374</v>
      </c>
      <c r="AO230" s="299">
        <v>437</v>
      </c>
      <c r="AP230" s="299">
        <v>42</v>
      </c>
      <c r="AQ230" s="299">
        <v>18</v>
      </c>
      <c r="AR230" s="299">
        <v>3</v>
      </c>
      <c r="AS230" s="299">
        <v>2.7</v>
      </c>
      <c r="AT230" s="299">
        <v>0.05</v>
      </c>
      <c r="AU230" s="300"/>
      <c r="AV230" s="311">
        <v>4</v>
      </c>
      <c r="AW230" s="317">
        <v>41980</v>
      </c>
      <c r="AX230" s="311">
        <v>48382</v>
      </c>
      <c r="AY230" s="311" t="s">
        <v>72</v>
      </c>
      <c r="AZ230" s="313">
        <v>0.73280000000000001</v>
      </c>
      <c r="BA230" s="314">
        <v>140.6</v>
      </c>
      <c r="BB230" s="314">
        <v>8.4</v>
      </c>
      <c r="BC230" s="314">
        <v>0</v>
      </c>
      <c r="BD230" s="315" t="s">
        <v>20</v>
      </c>
      <c r="BE230" s="314">
        <v>1.8</v>
      </c>
      <c r="BF230" s="314">
        <v>0.01</v>
      </c>
      <c r="BG230" s="314">
        <v>85.3</v>
      </c>
      <c r="BH230" s="314">
        <v>76.7</v>
      </c>
      <c r="BI230" s="314">
        <v>81</v>
      </c>
      <c r="BJ230" s="316" t="s">
        <v>66</v>
      </c>
      <c r="BK230" s="316" t="s">
        <v>67</v>
      </c>
      <c r="BL230" s="314">
        <v>20714</v>
      </c>
      <c r="BM230" s="314">
        <v>133</v>
      </c>
      <c r="BN230" s="314">
        <v>199</v>
      </c>
      <c r="BO230" s="314">
        <v>306</v>
      </c>
      <c r="BP230" s="314">
        <v>360</v>
      </c>
      <c r="BQ230" s="314">
        <v>1</v>
      </c>
      <c r="BR230" s="314">
        <v>29.2</v>
      </c>
      <c r="BS230" s="314">
        <v>1.2</v>
      </c>
      <c r="BT230" s="314">
        <v>1.53</v>
      </c>
      <c r="BU230" s="314">
        <v>15.8</v>
      </c>
      <c r="BV230" s="314">
        <v>0</v>
      </c>
      <c r="BW230" s="433"/>
      <c r="BX230" s="299">
        <v>133</v>
      </c>
      <c r="BY230" s="299">
        <v>7</v>
      </c>
      <c r="BZ230" s="299">
        <v>9</v>
      </c>
      <c r="CA230" s="299">
        <v>85</v>
      </c>
      <c r="CB230" s="299">
        <v>149</v>
      </c>
      <c r="CC230" s="299">
        <v>170</v>
      </c>
      <c r="CD230" s="299">
        <v>245</v>
      </c>
      <c r="CE230" s="299">
        <v>374</v>
      </c>
      <c r="CF230" s="299">
        <v>437</v>
      </c>
      <c r="CG230" s="299">
        <v>42</v>
      </c>
      <c r="CH230" s="299">
        <v>18</v>
      </c>
      <c r="CI230" s="299">
        <v>3</v>
      </c>
      <c r="CJ230" s="299">
        <v>2.7</v>
      </c>
      <c r="CK230" s="299">
        <v>0.05</v>
      </c>
      <c r="CL230" s="329"/>
      <c r="CM230" s="305">
        <v>4</v>
      </c>
      <c r="CN230" s="349">
        <v>41995</v>
      </c>
      <c r="CO230" s="305"/>
      <c r="CP230" s="305"/>
      <c r="CQ230" s="313">
        <v>0.7238</v>
      </c>
      <c r="CR230" s="314">
        <v>56</v>
      </c>
      <c r="CS230" s="341">
        <f>(CR230*(9/5))+32</f>
        <v>132.80000000000001</v>
      </c>
      <c r="CT230" s="314">
        <v>8.8000000000000007</v>
      </c>
      <c r="CU230" s="350">
        <v>1E-3</v>
      </c>
      <c r="CV230" s="314">
        <v>1</v>
      </c>
      <c r="CW230" s="314">
        <v>0.1</v>
      </c>
      <c r="CX230" s="350">
        <v>5.0000000000000001E-3</v>
      </c>
      <c r="CY230" s="314">
        <v>85.5</v>
      </c>
      <c r="CZ230" s="314">
        <v>78.7</v>
      </c>
      <c r="DA230" s="314">
        <v>82.3</v>
      </c>
      <c r="DB230" s="305" t="s">
        <v>83</v>
      </c>
      <c r="DC230" s="305" t="s">
        <v>84</v>
      </c>
      <c r="DD230" s="314">
        <v>20810</v>
      </c>
      <c r="DE230" s="314">
        <v>138</v>
      </c>
      <c r="DF230" s="314">
        <v>183</v>
      </c>
      <c r="DG230" s="314">
        <v>300</v>
      </c>
      <c r="DH230" s="314">
        <v>347</v>
      </c>
      <c r="DI230" s="314">
        <v>1</v>
      </c>
      <c r="DJ230" s="314">
        <v>27.1</v>
      </c>
      <c r="DK230" s="314">
        <v>0.2</v>
      </c>
      <c r="DL230" s="314">
        <v>2</v>
      </c>
      <c r="DM230" s="314">
        <v>16</v>
      </c>
      <c r="DN230" s="314">
        <v>0</v>
      </c>
      <c r="DO230" s="438"/>
      <c r="DP230" s="299">
        <v>56</v>
      </c>
      <c r="DQ230" s="299">
        <v>7</v>
      </c>
      <c r="DR230" s="299">
        <v>9</v>
      </c>
      <c r="DS230" s="299">
        <v>85</v>
      </c>
      <c r="DT230" s="299">
        <v>149</v>
      </c>
      <c r="DU230" s="299">
        <v>170</v>
      </c>
      <c r="DV230" s="299">
        <v>245</v>
      </c>
      <c r="DW230" s="299">
        <v>374</v>
      </c>
      <c r="DX230" s="299">
        <v>437</v>
      </c>
      <c r="DY230" s="292"/>
      <c r="DZ230" s="292"/>
      <c r="EA230" s="292"/>
      <c r="EB230" s="292"/>
      <c r="EC230" s="292"/>
    </row>
    <row r="231" spans="1:133" x14ac:dyDescent="0.25">
      <c r="A231" s="291">
        <f t="shared" si="39"/>
        <v>2014</v>
      </c>
      <c r="B231" s="292" t="str">
        <f t="shared" si="40"/>
        <v>DICIEMBRE</v>
      </c>
      <c r="C231" s="292">
        <v>7</v>
      </c>
      <c r="D231" s="292" t="str">
        <f t="shared" si="44"/>
        <v>DICIEMBRE 2014 / 5</v>
      </c>
      <c r="E231" s="345">
        <v>5</v>
      </c>
      <c r="F231" s="312">
        <v>41980</v>
      </c>
      <c r="G231" s="311">
        <v>48390</v>
      </c>
      <c r="H231" s="311" t="s">
        <v>68</v>
      </c>
      <c r="I231" s="313">
        <v>0.72789999999999999</v>
      </c>
      <c r="J231" s="314">
        <v>134</v>
      </c>
      <c r="K231" s="314">
        <v>9</v>
      </c>
      <c r="L231" s="314">
        <v>0</v>
      </c>
      <c r="M231" s="315" t="s">
        <v>20</v>
      </c>
      <c r="N231" s="314">
        <v>0.5</v>
      </c>
      <c r="O231" s="314">
        <v>0</v>
      </c>
      <c r="P231" s="314">
        <v>85.4</v>
      </c>
      <c r="Q231" s="314">
        <v>79.2</v>
      </c>
      <c r="R231" s="314">
        <v>82.3</v>
      </c>
      <c r="S231" s="316" t="s">
        <v>66</v>
      </c>
      <c r="T231" s="316" t="s">
        <v>67</v>
      </c>
      <c r="U231" s="314">
        <v>20766</v>
      </c>
      <c r="V231" s="314">
        <v>127</v>
      </c>
      <c r="W231" s="314">
        <v>185</v>
      </c>
      <c r="X231" s="314">
        <v>286</v>
      </c>
      <c r="Y231" s="314">
        <v>347</v>
      </c>
      <c r="Z231" s="314">
        <v>1</v>
      </c>
      <c r="AA231" s="314">
        <v>29.3</v>
      </c>
      <c r="AB231" s="314">
        <v>0.1</v>
      </c>
      <c r="AC231" s="314">
        <v>1.77</v>
      </c>
      <c r="AD231" s="314">
        <v>6.9</v>
      </c>
      <c r="AE231" s="314">
        <v>0</v>
      </c>
      <c r="AF231" s="427"/>
      <c r="AG231" s="299">
        <v>133</v>
      </c>
      <c r="AH231" s="299">
        <v>7</v>
      </c>
      <c r="AI231" s="299">
        <v>9</v>
      </c>
      <c r="AJ231" s="299">
        <v>85</v>
      </c>
      <c r="AK231" s="299">
        <v>149</v>
      </c>
      <c r="AL231" s="299">
        <v>170</v>
      </c>
      <c r="AM231" s="299">
        <v>245</v>
      </c>
      <c r="AN231" s="299">
        <v>374</v>
      </c>
      <c r="AO231" s="299">
        <v>437</v>
      </c>
      <c r="AP231" s="299">
        <v>42</v>
      </c>
      <c r="AQ231" s="299">
        <v>18</v>
      </c>
      <c r="AR231" s="299">
        <v>3</v>
      </c>
      <c r="AS231" s="299">
        <v>2.7</v>
      </c>
      <c r="AT231" s="299">
        <v>0.05</v>
      </c>
      <c r="AU231" s="300"/>
      <c r="AV231" s="311">
        <v>5</v>
      </c>
      <c r="AW231" s="317">
        <v>41983</v>
      </c>
      <c r="AX231" s="311">
        <v>48429</v>
      </c>
      <c r="AY231" s="311" t="s">
        <v>71</v>
      </c>
      <c r="AZ231" s="313">
        <v>0.73319999999999996</v>
      </c>
      <c r="BA231" s="314">
        <v>141.4</v>
      </c>
      <c r="BB231" s="314">
        <v>8.3000000000000007</v>
      </c>
      <c r="BC231" s="314">
        <v>0</v>
      </c>
      <c r="BD231" s="315" t="s">
        <v>20</v>
      </c>
      <c r="BE231" s="314">
        <v>1.8</v>
      </c>
      <c r="BF231" s="314">
        <v>0.01</v>
      </c>
      <c r="BG231" s="314">
        <v>85.3</v>
      </c>
      <c r="BH231" s="314">
        <v>76.7</v>
      </c>
      <c r="BI231" s="314">
        <v>81</v>
      </c>
      <c r="BJ231" s="316" t="s">
        <v>66</v>
      </c>
      <c r="BK231" s="316" t="s">
        <v>67</v>
      </c>
      <c r="BL231" s="314">
        <v>20710</v>
      </c>
      <c r="BM231" s="314">
        <v>135</v>
      </c>
      <c r="BN231" s="314">
        <v>199</v>
      </c>
      <c r="BO231" s="314">
        <v>306</v>
      </c>
      <c r="BP231" s="314">
        <v>365</v>
      </c>
      <c r="BQ231" s="314">
        <v>1</v>
      </c>
      <c r="BR231" s="314">
        <v>29.9</v>
      </c>
      <c r="BS231" s="314">
        <v>0.3</v>
      </c>
      <c r="BT231" s="314">
        <v>1.67</v>
      </c>
      <c r="BU231" s="314">
        <v>3.2</v>
      </c>
      <c r="BV231" s="314">
        <v>0</v>
      </c>
      <c r="BW231" s="433"/>
      <c r="BX231" s="299">
        <v>133</v>
      </c>
      <c r="BY231" s="299">
        <v>7</v>
      </c>
      <c r="BZ231" s="299">
        <v>9</v>
      </c>
      <c r="CA231" s="299">
        <v>85</v>
      </c>
      <c r="CB231" s="299">
        <v>149</v>
      </c>
      <c r="CC231" s="299">
        <v>170</v>
      </c>
      <c r="CD231" s="299">
        <v>245</v>
      </c>
      <c r="CE231" s="299">
        <v>374</v>
      </c>
      <c r="CF231" s="299">
        <v>437</v>
      </c>
      <c r="CG231" s="299">
        <v>42</v>
      </c>
      <c r="CH231" s="299">
        <v>18</v>
      </c>
      <c r="CI231" s="299">
        <v>3</v>
      </c>
      <c r="CJ231" s="299">
        <v>2.7</v>
      </c>
      <c r="CK231" s="299">
        <v>0.05</v>
      </c>
      <c r="CL231" s="329"/>
      <c r="CM231" s="306"/>
      <c r="CN231" s="306"/>
      <c r="CO231" s="306"/>
      <c r="CP231" s="306"/>
      <c r="CQ231" s="306"/>
      <c r="CR231" s="306"/>
      <c r="CS231" s="306"/>
      <c r="CT231" s="306"/>
      <c r="CU231" s="306"/>
      <c r="CV231" s="306"/>
      <c r="CW231" s="306"/>
      <c r="CX231" s="306"/>
      <c r="CY231" s="306"/>
      <c r="CZ231" s="306"/>
      <c r="DA231" s="306"/>
      <c r="DB231" s="306"/>
      <c r="DC231" s="306"/>
      <c r="DD231" s="306"/>
      <c r="DE231" s="306"/>
      <c r="DF231" s="306"/>
      <c r="DG231" s="306"/>
      <c r="DH231" s="306"/>
      <c r="DI231" s="306"/>
      <c r="DJ231" s="306"/>
      <c r="DK231" s="306"/>
      <c r="DL231" s="306"/>
      <c r="DM231" s="306"/>
      <c r="DN231" s="306"/>
      <c r="DO231" s="439"/>
      <c r="DP231" s="306"/>
      <c r="DQ231" s="306"/>
      <c r="DR231" s="306"/>
      <c r="DS231" s="306"/>
      <c r="DT231" s="306"/>
      <c r="DU231" s="306"/>
      <c r="DV231" s="306"/>
      <c r="DW231" s="306"/>
      <c r="DX231" s="306"/>
      <c r="DY231" s="303"/>
      <c r="DZ231" s="303"/>
      <c r="EA231" s="303"/>
      <c r="EB231" s="303"/>
      <c r="EC231" s="303"/>
    </row>
    <row r="232" spans="1:133" x14ac:dyDescent="0.25">
      <c r="A232" s="302">
        <f t="shared" si="39"/>
        <v>2014</v>
      </c>
      <c r="B232" s="303" t="str">
        <f t="shared" si="40"/>
        <v>DICIEMBRE</v>
      </c>
      <c r="C232" s="303">
        <v>8</v>
      </c>
      <c r="D232" s="303" t="str">
        <f t="shared" si="44"/>
        <v>DICIEMBRE 2014 / 6</v>
      </c>
      <c r="E232" s="345">
        <v>6</v>
      </c>
      <c r="F232" s="312">
        <v>41982</v>
      </c>
      <c r="G232" s="311">
        <v>48436</v>
      </c>
      <c r="H232" s="311" t="s">
        <v>65</v>
      </c>
      <c r="I232" s="313">
        <v>0.72789999999999999</v>
      </c>
      <c r="J232" s="314">
        <v>136</v>
      </c>
      <c r="K232" s="314">
        <v>8.6</v>
      </c>
      <c r="L232" s="314">
        <v>0</v>
      </c>
      <c r="M232" s="315" t="s">
        <v>20</v>
      </c>
      <c r="N232" s="314">
        <v>0.5</v>
      </c>
      <c r="O232" s="314">
        <v>0</v>
      </c>
      <c r="P232" s="314">
        <v>85.4</v>
      </c>
      <c r="Q232" s="314">
        <v>79.2</v>
      </c>
      <c r="R232" s="314">
        <v>82.3</v>
      </c>
      <c r="S232" s="316" t="s">
        <v>66</v>
      </c>
      <c r="T232" s="316" t="s">
        <v>67</v>
      </c>
      <c r="U232" s="314">
        <v>20766</v>
      </c>
      <c r="V232" s="314">
        <v>128</v>
      </c>
      <c r="W232" s="314">
        <v>186</v>
      </c>
      <c r="X232" s="314">
        <v>285</v>
      </c>
      <c r="Y232" s="314">
        <v>346</v>
      </c>
      <c r="Z232" s="314">
        <v>1</v>
      </c>
      <c r="AA232" s="314">
        <v>29.1</v>
      </c>
      <c r="AB232" s="314">
        <v>0.1</v>
      </c>
      <c r="AC232" s="314">
        <v>1.75</v>
      </c>
      <c r="AD232" s="314">
        <v>10.199999999999999</v>
      </c>
      <c r="AE232" s="314">
        <v>0</v>
      </c>
      <c r="AF232" s="427"/>
      <c r="AG232" s="299">
        <v>133</v>
      </c>
      <c r="AH232" s="299">
        <v>7</v>
      </c>
      <c r="AI232" s="299">
        <v>9</v>
      </c>
      <c r="AJ232" s="299">
        <v>85</v>
      </c>
      <c r="AK232" s="299">
        <v>149</v>
      </c>
      <c r="AL232" s="299">
        <v>170</v>
      </c>
      <c r="AM232" s="299">
        <v>245</v>
      </c>
      <c r="AN232" s="299">
        <v>374</v>
      </c>
      <c r="AO232" s="299">
        <v>437</v>
      </c>
      <c r="AP232" s="299">
        <v>42</v>
      </c>
      <c r="AQ232" s="299">
        <v>18</v>
      </c>
      <c r="AR232" s="299">
        <v>3</v>
      </c>
      <c r="AS232" s="299">
        <v>2.7</v>
      </c>
      <c r="AT232" s="299">
        <v>0.05</v>
      </c>
      <c r="AU232" s="300"/>
      <c r="AV232" s="311">
        <v>6</v>
      </c>
      <c r="AW232" s="317">
        <v>41984</v>
      </c>
      <c r="AX232" s="311">
        <v>48491</v>
      </c>
      <c r="AY232" s="311" t="s">
        <v>74</v>
      </c>
      <c r="AZ232" s="313">
        <v>0.73280000000000001</v>
      </c>
      <c r="BA232" s="314">
        <v>141.30000000000001</v>
      </c>
      <c r="BB232" s="314">
        <v>8.1</v>
      </c>
      <c r="BC232" s="314">
        <v>0</v>
      </c>
      <c r="BD232" s="315" t="s">
        <v>20</v>
      </c>
      <c r="BE232" s="314">
        <v>1.6</v>
      </c>
      <c r="BF232" s="314">
        <v>0.01</v>
      </c>
      <c r="BG232" s="314">
        <v>85.4</v>
      </c>
      <c r="BH232" s="314">
        <v>78.5</v>
      </c>
      <c r="BI232" s="314">
        <v>82</v>
      </c>
      <c r="BJ232" s="316" t="s">
        <v>66</v>
      </c>
      <c r="BK232" s="316" t="s">
        <v>67</v>
      </c>
      <c r="BL232" s="314">
        <v>20714</v>
      </c>
      <c r="BM232" s="314">
        <v>133</v>
      </c>
      <c r="BN232" s="314">
        <v>196</v>
      </c>
      <c r="BO232" s="314">
        <v>298</v>
      </c>
      <c r="BP232" s="314">
        <v>358</v>
      </c>
      <c r="BQ232" s="314">
        <v>1</v>
      </c>
      <c r="BR232" s="314">
        <v>30.7</v>
      </c>
      <c r="BS232" s="314">
        <v>0.7</v>
      </c>
      <c r="BT232" s="314">
        <v>1.6</v>
      </c>
      <c r="BU232" s="314">
        <v>17.7</v>
      </c>
      <c r="BV232" s="314">
        <v>0</v>
      </c>
      <c r="BW232" s="433"/>
      <c r="BX232" s="299">
        <v>133</v>
      </c>
      <c r="BY232" s="299">
        <v>7</v>
      </c>
      <c r="BZ232" s="299">
        <v>9</v>
      </c>
      <c r="CA232" s="299">
        <v>85</v>
      </c>
      <c r="CB232" s="299">
        <v>149</v>
      </c>
      <c r="CC232" s="299">
        <v>170</v>
      </c>
      <c r="CD232" s="299">
        <v>245</v>
      </c>
      <c r="CE232" s="299">
        <v>374</v>
      </c>
      <c r="CF232" s="299">
        <v>437</v>
      </c>
      <c r="CG232" s="299">
        <v>42</v>
      </c>
      <c r="CH232" s="299">
        <v>18</v>
      </c>
      <c r="CI232" s="299">
        <v>3</v>
      </c>
      <c r="CJ232" s="299">
        <v>2.7</v>
      </c>
      <c r="CK232" s="299">
        <v>0.05</v>
      </c>
      <c r="CL232" s="329"/>
      <c r="CM232" s="305"/>
      <c r="CN232" s="305"/>
      <c r="CO232" s="305"/>
      <c r="CP232" s="305"/>
      <c r="CQ232" s="305"/>
      <c r="CR232" s="305"/>
      <c r="CS232" s="305"/>
      <c r="CT232" s="305"/>
      <c r="CU232" s="305"/>
      <c r="CV232" s="305"/>
      <c r="CW232" s="305"/>
      <c r="CX232" s="305"/>
      <c r="CY232" s="305"/>
      <c r="CZ232" s="305"/>
      <c r="DA232" s="305"/>
      <c r="DB232" s="305"/>
      <c r="DC232" s="305"/>
      <c r="DD232" s="305"/>
      <c r="DE232" s="305"/>
      <c r="DF232" s="305"/>
      <c r="DG232" s="305"/>
      <c r="DH232" s="305"/>
      <c r="DI232" s="305"/>
      <c r="DJ232" s="305"/>
      <c r="DK232" s="305"/>
      <c r="DL232" s="305"/>
      <c r="DM232" s="305"/>
      <c r="DN232" s="305"/>
      <c r="DO232" s="440"/>
      <c r="DP232" s="305"/>
      <c r="DQ232" s="305"/>
      <c r="DR232" s="305"/>
      <c r="DS232" s="305"/>
      <c r="DT232" s="305"/>
      <c r="DU232" s="305"/>
      <c r="DV232" s="305"/>
      <c r="DW232" s="305"/>
      <c r="DX232" s="305"/>
      <c r="DY232" s="292"/>
      <c r="DZ232" s="292"/>
      <c r="EA232" s="292"/>
      <c r="EB232" s="292"/>
      <c r="EC232" s="292"/>
    </row>
    <row r="233" spans="1:133" x14ac:dyDescent="0.25">
      <c r="A233" s="291">
        <f t="shared" si="39"/>
        <v>2014</v>
      </c>
      <c r="B233" s="292" t="str">
        <f t="shared" si="40"/>
        <v>DICIEMBRE</v>
      </c>
      <c r="C233" s="292">
        <v>9</v>
      </c>
      <c r="D233" s="292" t="str">
        <f t="shared" si="44"/>
        <v>DICIEMBRE 2014 / 7</v>
      </c>
      <c r="E233" s="345">
        <v>7</v>
      </c>
      <c r="F233" s="312">
        <v>41984</v>
      </c>
      <c r="G233" s="311">
        <v>48508</v>
      </c>
      <c r="H233" s="311" t="s">
        <v>68</v>
      </c>
      <c r="I233" s="313">
        <v>0.72789999999999999</v>
      </c>
      <c r="J233" s="314">
        <v>136</v>
      </c>
      <c r="K233" s="314">
        <v>8.6999999999999993</v>
      </c>
      <c r="L233" s="314">
        <v>0</v>
      </c>
      <c r="M233" s="315" t="s">
        <v>20</v>
      </c>
      <c r="N233" s="314">
        <v>0.5</v>
      </c>
      <c r="O233" s="314">
        <v>0</v>
      </c>
      <c r="P233" s="314">
        <v>85.4</v>
      </c>
      <c r="Q233" s="314">
        <v>79.2</v>
      </c>
      <c r="R233" s="314">
        <v>82.3</v>
      </c>
      <c r="S233" s="316" t="s">
        <v>66</v>
      </c>
      <c r="T233" s="316" t="s">
        <v>67</v>
      </c>
      <c r="U233" s="314">
        <v>20766</v>
      </c>
      <c r="V233" s="314">
        <v>127</v>
      </c>
      <c r="W233" s="314">
        <v>187</v>
      </c>
      <c r="X233" s="314">
        <v>286</v>
      </c>
      <c r="Y233" s="314">
        <v>343</v>
      </c>
      <c r="Z233" s="314">
        <v>1</v>
      </c>
      <c r="AA233" s="314">
        <v>29.1</v>
      </c>
      <c r="AB233" s="314">
        <v>0.1</v>
      </c>
      <c r="AC233" s="314">
        <v>1.7</v>
      </c>
      <c r="AD233" s="314">
        <v>10.1</v>
      </c>
      <c r="AE233" s="314">
        <v>0</v>
      </c>
      <c r="AF233" s="427"/>
      <c r="AG233" s="299">
        <v>133</v>
      </c>
      <c r="AH233" s="299">
        <v>7</v>
      </c>
      <c r="AI233" s="299">
        <v>9</v>
      </c>
      <c r="AJ233" s="299">
        <v>85</v>
      </c>
      <c r="AK233" s="299">
        <v>149</v>
      </c>
      <c r="AL233" s="299">
        <v>170</v>
      </c>
      <c r="AM233" s="299">
        <v>245</v>
      </c>
      <c r="AN233" s="299">
        <v>374</v>
      </c>
      <c r="AO233" s="299">
        <v>437</v>
      </c>
      <c r="AP233" s="299">
        <v>42</v>
      </c>
      <c r="AQ233" s="299">
        <v>18</v>
      </c>
      <c r="AR233" s="299">
        <v>3</v>
      </c>
      <c r="AS233" s="299">
        <v>2.7</v>
      </c>
      <c r="AT233" s="299">
        <v>0.05</v>
      </c>
      <c r="AU233" s="300"/>
      <c r="AV233" s="311">
        <v>7</v>
      </c>
      <c r="AW233" s="317">
        <v>41987</v>
      </c>
      <c r="AX233" s="311">
        <v>48553</v>
      </c>
      <c r="AY233" s="311" t="s">
        <v>73</v>
      </c>
      <c r="AZ233" s="313">
        <v>0.73089999999999999</v>
      </c>
      <c r="BA233" s="314">
        <v>139.19999999999999</v>
      </c>
      <c r="BB233" s="314">
        <v>8.4</v>
      </c>
      <c r="BC233" s="314">
        <v>0</v>
      </c>
      <c r="BD233" s="315" t="s">
        <v>20</v>
      </c>
      <c r="BE233" s="314">
        <v>1.6</v>
      </c>
      <c r="BF233" s="314">
        <v>0.01</v>
      </c>
      <c r="BG233" s="314">
        <v>85.3</v>
      </c>
      <c r="BH233" s="314">
        <v>77.099999999999994</v>
      </c>
      <c r="BI233" s="314">
        <v>81.2</v>
      </c>
      <c r="BJ233" s="316" t="s">
        <v>66</v>
      </c>
      <c r="BK233" s="316" t="s">
        <v>67</v>
      </c>
      <c r="BL233" s="314">
        <v>20734</v>
      </c>
      <c r="BM233" s="314">
        <v>133</v>
      </c>
      <c r="BN233" s="314">
        <v>191</v>
      </c>
      <c r="BO233" s="314">
        <v>302</v>
      </c>
      <c r="BP233" s="314">
        <v>356</v>
      </c>
      <c r="BQ233" s="314">
        <v>1</v>
      </c>
      <c r="BR233" s="314">
        <v>29.8</v>
      </c>
      <c r="BS233" s="314">
        <v>0.8</v>
      </c>
      <c r="BT233" s="314">
        <v>1.73</v>
      </c>
      <c r="BU233" s="314">
        <v>16</v>
      </c>
      <c r="BV233" s="314">
        <v>0</v>
      </c>
      <c r="BW233" s="433"/>
      <c r="BX233" s="299">
        <v>133</v>
      </c>
      <c r="BY233" s="299">
        <v>7</v>
      </c>
      <c r="BZ233" s="299">
        <v>9</v>
      </c>
      <c r="CA233" s="299">
        <v>85</v>
      </c>
      <c r="CB233" s="299">
        <v>149</v>
      </c>
      <c r="CC233" s="299">
        <v>170</v>
      </c>
      <c r="CD233" s="299">
        <v>245</v>
      </c>
      <c r="CE233" s="299">
        <v>374</v>
      </c>
      <c r="CF233" s="299">
        <v>437</v>
      </c>
      <c r="CG233" s="299">
        <v>42</v>
      </c>
      <c r="CH233" s="299">
        <v>18</v>
      </c>
      <c r="CI233" s="299">
        <v>3</v>
      </c>
      <c r="CJ233" s="299">
        <v>2.7</v>
      </c>
      <c r="CK233" s="299">
        <v>0.05</v>
      </c>
      <c r="CL233" s="329"/>
      <c r="CM233" s="306"/>
      <c r="CN233" s="306"/>
      <c r="CO233" s="306"/>
      <c r="CP233" s="306"/>
      <c r="CQ233" s="306"/>
      <c r="CR233" s="306"/>
      <c r="CS233" s="306"/>
      <c r="CT233" s="306"/>
      <c r="CU233" s="306"/>
      <c r="CV233" s="306"/>
      <c r="CW233" s="306"/>
      <c r="CX233" s="306"/>
      <c r="CY233" s="306"/>
      <c r="CZ233" s="306"/>
      <c r="DA233" s="306"/>
      <c r="DB233" s="306"/>
      <c r="DC233" s="306"/>
      <c r="DD233" s="306"/>
      <c r="DE233" s="306"/>
      <c r="DF233" s="306"/>
      <c r="DG233" s="306"/>
      <c r="DH233" s="306"/>
      <c r="DI233" s="306"/>
      <c r="DJ233" s="306"/>
      <c r="DK233" s="306"/>
      <c r="DL233" s="306"/>
      <c r="DM233" s="306"/>
      <c r="DN233" s="306"/>
      <c r="DO233" s="439"/>
      <c r="DP233" s="306"/>
      <c r="DQ233" s="306"/>
      <c r="DR233" s="306"/>
      <c r="DS233" s="306"/>
      <c r="DT233" s="306"/>
      <c r="DU233" s="306"/>
      <c r="DV233" s="306"/>
      <c r="DW233" s="306"/>
      <c r="DX233" s="306"/>
      <c r="DY233" s="303"/>
      <c r="DZ233" s="303"/>
      <c r="EA233" s="303"/>
      <c r="EB233" s="303"/>
      <c r="EC233" s="303"/>
    </row>
    <row r="234" spans="1:133" x14ac:dyDescent="0.25">
      <c r="A234" s="302">
        <f t="shared" si="39"/>
        <v>2014</v>
      </c>
      <c r="B234" s="303" t="str">
        <f t="shared" si="40"/>
        <v>DICIEMBRE</v>
      </c>
      <c r="C234" s="303">
        <v>10</v>
      </c>
      <c r="D234" s="303" t="str">
        <f t="shared" si="44"/>
        <v>DICIEMBRE 2014 / 8</v>
      </c>
      <c r="E234" s="345">
        <v>8</v>
      </c>
      <c r="F234" s="312">
        <v>41987</v>
      </c>
      <c r="G234" s="311">
        <v>48564</v>
      </c>
      <c r="H234" s="311" t="s">
        <v>69</v>
      </c>
      <c r="I234" s="313">
        <v>0.7298</v>
      </c>
      <c r="J234" s="314">
        <v>137</v>
      </c>
      <c r="K234" s="314">
        <v>8.5</v>
      </c>
      <c r="L234" s="314">
        <v>0</v>
      </c>
      <c r="M234" s="315" t="s">
        <v>20</v>
      </c>
      <c r="N234" s="314">
        <v>0.5</v>
      </c>
      <c r="O234" s="314">
        <v>0</v>
      </c>
      <c r="P234" s="314">
        <v>85.3</v>
      </c>
      <c r="Q234" s="314">
        <v>79.099999999999994</v>
      </c>
      <c r="R234" s="314">
        <v>82.2</v>
      </c>
      <c r="S234" s="316" t="s">
        <v>66</v>
      </c>
      <c r="T234" s="316" t="s">
        <v>67</v>
      </c>
      <c r="U234" s="314">
        <v>20746</v>
      </c>
      <c r="V234" s="314">
        <v>129</v>
      </c>
      <c r="W234" s="314">
        <v>189</v>
      </c>
      <c r="X234" s="314">
        <v>291</v>
      </c>
      <c r="Y234" s="314">
        <v>345</v>
      </c>
      <c r="Z234" s="314">
        <v>1</v>
      </c>
      <c r="AA234" s="314">
        <v>29.1</v>
      </c>
      <c r="AB234" s="314">
        <v>0.1</v>
      </c>
      <c r="AC234" s="314">
        <v>1.76</v>
      </c>
      <c r="AD234" s="314">
        <v>7.8</v>
      </c>
      <c r="AE234" s="314">
        <v>0</v>
      </c>
      <c r="AF234" s="427"/>
      <c r="AG234" s="299">
        <v>133</v>
      </c>
      <c r="AH234" s="299">
        <v>7</v>
      </c>
      <c r="AI234" s="299">
        <v>9</v>
      </c>
      <c r="AJ234" s="299">
        <v>85</v>
      </c>
      <c r="AK234" s="299">
        <v>149</v>
      </c>
      <c r="AL234" s="299">
        <v>170</v>
      </c>
      <c r="AM234" s="299">
        <v>245</v>
      </c>
      <c r="AN234" s="299">
        <v>374</v>
      </c>
      <c r="AO234" s="299">
        <v>437</v>
      </c>
      <c r="AP234" s="299">
        <v>42</v>
      </c>
      <c r="AQ234" s="299">
        <v>18</v>
      </c>
      <c r="AR234" s="299">
        <v>3</v>
      </c>
      <c r="AS234" s="299">
        <v>2.7</v>
      </c>
      <c r="AT234" s="299">
        <v>0.05</v>
      </c>
      <c r="AU234" s="300"/>
      <c r="AV234" s="311">
        <v>8</v>
      </c>
      <c r="AW234" s="317">
        <v>41989</v>
      </c>
      <c r="AX234" s="311">
        <v>48576</v>
      </c>
      <c r="AY234" s="311" t="s">
        <v>149</v>
      </c>
      <c r="AZ234" s="313">
        <v>0.7298</v>
      </c>
      <c r="BA234" s="314">
        <v>137.5</v>
      </c>
      <c r="BB234" s="314">
        <v>8.4</v>
      </c>
      <c r="BC234" s="314">
        <v>0</v>
      </c>
      <c r="BD234" s="315" t="s">
        <v>20</v>
      </c>
      <c r="BE234" s="314">
        <v>1.9</v>
      </c>
      <c r="BF234" s="314">
        <v>0.01</v>
      </c>
      <c r="BG234" s="314">
        <v>85.2</v>
      </c>
      <c r="BH234" s="314">
        <v>76.3</v>
      </c>
      <c r="BI234" s="314">
        <v>80.8</v>
      </c>
      <c r="BJ234" s="316" t="s">
        <v>66</v>
      </c>
      <c r="BK234" s="316" t="s">
        <v>67</v>
      </c>
      <c r="BL234" s="314">
        <v>20746</v>
      </c>
      <c r="BM234" s="314">
        <v>133</v>
      </c>
      <c r="BN234" s="314">
        <v>194</v>
      </c>
      <c r="BO234" s="314">
        <v>297</v>
      </c>
      <c r="BP234" s="314">
        <v>356</v>
      </c>
      <c r="BQ234" s="314">
        <v>1</v>
      </c>
      <c r="BR234" s="314">
        <v>29.3</v>
      </c>
      <c r="BS234" s="314">
        <v>1.5</v>
      </c>
      <c r="BT234" s="314">
        <v>1.75</v>
      </c>
      <c r="BU234" s="314">
        <v>15.7</v>
      </c>
      <c r="BV234" s="314">
        <v>0</v>
      </c>
      <c r="BW234" s="433"/>
      <c r="BX234" s="299">
        <v>133</v>
      </c>
      <c r="BY234" s="299">
        <v>7</v>
      </c>
      <c r="BZ234" s="299">
        <v>9</v>
      </c>
      <c r="CA234" s="299">
        <v>85</v>
      </c>
      <c r="CB234" s="299">
        <v>149</v>
      </c>
      <c r="CC234" s="299">
        <v>170</v>
      </c>
      <c r="CD234" s="299">
        <v>245</v>
      </c>
      <c r="CE234" s="299">
        <v>374</v>
      </c>
      <c r="CF234" s="299">
        <v>437</v>
      </c>
      <c r="CG234" s="299">
        <v>42</v>
      </c>
      <c r="CH234" s="299">
        <v>18</v>
      </c>
      <c r="CI234" s="299">
        <v>3</v>
      </c>
      <c r="CJ234" s="299">
        <v>2.7</v>
      </c>
      <c r="CK234" s="299">
        <v>0.05</v>
      </c>
      <c r="CL234" s="329"/>
      <c r="CM234" s="305"/>
      <c r="CN234" s="305"/>
      <c r="CO234" s="305"/>
      <c r="CP234" s="305"/>
      <c r="CQ234" s="305"/>
      <c r="CR234" s="305"/>
      <c r="CS234" s="305"/>
      <c r="CT234" s="305"/>
      <c r="CU234" s="305"/>
      <c r="CV234" s="305"/>
      <c r="CW234" s="305"/>
      <c r="CX234" s="305"/>
      <c r="CY234" s="305"/>
      <c r="CZ234" s="305"/>
      <c r="DA234" s="305"/>
      <c r="DB234" s="305"/>
      <c r="DC234" s="305"/>
      <c r="DD234" s="305"/>
      <c r="DE234" s="305"/>
      <c r="DF234" s="305"/>
      <c r="DG234" s="305"/>
      <c r="DH234" s="305"/>
      <c r="DI234" s="305"/>
      <c r="DJ234" s="305"/>
      <c r="DK234" s="305"/>
      <c r="DL234" s="305"/>
      <c r="DM234" s="305"/>
      <c r="DN234" s="305"/>
      <c r="DO234" s="440"/>
      <c r="DP234" s="305"/>
      <c r="DQ234" s="305"/>
      <c r="DR234" s="305"/>
      <c r="DS234" s="305"/>
      <c r="DT234" s="305"/>
      <c r="DU234" s="305"/>
      <c r="DV234" s="305"/>
      <c r="DW234" s="305"/>
      <c r="DX234" s="305"/>
      <c r="DY234" s="292"/>
      <c r="DZ234" s="292"/>
      <c r="EA234" s="292"/>
      <c r="EB234" s="292"/>
      <c r="EC234" s="292"/>
    </row>
    <row r="235" spans="1:133" x14ac:dyDescent="0.25">
      <c r="A235" s="291">
        <f t="shared" si="39"/>
        <v>2014</v>
      </c>
      <c r="B235" s="292" t="str">
        <f t="shared" si="40"/>
        <v>DICIEMBRE</v>
      </c>
      <c r="C235" s="292">
        <v>11</v>
      </c>
      <c r="D235" s="292" t="str">
        <f t="shared" si="44"/>
        <v>DICIEMBRE 2014 / 9</v>
      </c>
      <c r="E235" s="345">
        <v>9</v>
      </c>
      <c r="F235" s="312">
        <v>41989</v>
      </c>
      <c r="G235" s="311">
        <v>48616</v>
      </c>
      <c r="H235" s="311" t="s">
        <v>68</v>
      </c>
      <c r="I235" s="313">
        <v>0.73240000000000005</v>
      </c>
      <c r="J235" s="314">
        <v>139</v>
      </c>
      <c r="K235" s="314">
        <v>8.3000000000000007</v>
      </c>
      <c r="L235" s="314">
        <v>0</v>
      </c>
      <c r="M235" s="315" t="s">
        <v>20</v>
      </c>
      <c r="N235" s="314">
        <v>0.5</v>
      </c>
      <c r="O235" s="314">
        <v>0</v>
      </c>
      <c r="P235" s="314">
        <v>85.5</v>
      </c>
      <c r="Q235" s="314">
        <v>79.099999999999994</v>
      </c>
      <c r="R235" s="314">
        <v>82.3</v>
      </c>
      <c r="S235" s="316" t="s">
        <v>66</v>
      </c>
      <c r="T235" s="316" t="s">
        <v>67</v>
      </c>
      <c r="U235" s="314">
        <v>20718</v>
      </c>
      <c r="V235" s="314">
        <v>131</v>
      </c>
      <c r="W235" s="314">
        <v>193</v>
      </c>
      <c r="X235" s="314">
        <v>290</v>
      </c>
      <c r="Y235" s="314">
        <v>343</v>
      </c>
      <c r="Z235" s="314">
        <v>1</v>
      </c>
      <c r="AA235" s="314">
        <v>29.3</v>
      </c>
      <c r="AB235" s="314">
        <v>0.1</v>
      </c>
      <c r="AC235" s="314">
        <v>1.82</v>
      </c>
      <c r="AD235" s="314">
        <v>6.5</v>
      </c>
      <c r="AE235" s="314">
        <v>0</v>
      </c>
      <c r="AF235" s="427"/>
      <c r="AG235" s="299">
        <v>133</v>
      </c>
      <c r="AH235" s="299">
        <v>7</v>
      </c>
      <c r="AI235" s="299">
        <v>9</v>
      </c>
      <c r="AJ235" s="299">
        <v>85</v>
      </c>
      <c r="AK235" s="299">
        <v>149</v>
      </c>
      <c r="AL235" s="299">
        <v>170</v>
      </c>
      <c r="AM235" s="299">
        <v>245</v>
      </c>
      <c r="AN235" s="299">
        <v>374</v>
      </c>
      <c r="AO235" s="299">
        <v>437</v>
      </c>
      <c r="AP235" s="299">
        <v>42</v>
      </c>
      <c r="AQ235" s="299">
        <v>18</v>
      </c>
      <c r="AR235" s="299">
        <v>3</v>
      </c>
      <c r="AS235" s="299">
        <v>2.7</v>
      </c>
      <c r="AT235" s="299">
        <v>0.05</v>
      </c>
      <c r="AU235" s="300"/>
      <c r="AV235" s="311">
        <v>9</v>
      </c>
      <c r="AW235" s="317">
        <v>41991</v>
      </c>
      <c r="AX235" s="311">
        <v>48645</v>
      </c>
      <c r="AY235" s="311" t="s">
        <v>73</v>
      </c>
      <c r="AZ235" s="313">
        <v>0.73009999999999997</v>
      </c>
      <c r="BA235" s="314">
        <v>140.6</v>
      </c>
      <c r="BB235" s="314">
        <v>8.1999999999999993</v>
      </c>
      <c r="BC235" s="314">
        <v>0</v>
      </c>
      <c r="BD235" s="315" t="s">
        <v>20</v>
      </c>
      <c r="BE235" s="314">
        <v>1.7</v>
      </c>
      <c r="BF235" s="314">
        <v>0.01</v>
      </c>
      <c r="BG235" s="314">
        <v>85.2</v>
      </c>
      <c r="BH235" s="314">
        <v>79</v>
      </c>
      <c r="BI235" s="314">
        <v>82.2</v>
      </c>
      <c r="BJ235" s="316" t="s">
        <v>66</v>
      </c>
      <c r="BK235" s="316" t="s">
        <v>67</v>
      </c>
      <c r="BL235" s="314">
        <v>20747</v>
      </c>
      <c r="BM235" s="314">
        <v>133</v>
      </c>
      <c r="BN235" s="314">
        <v>194</v>
      </c>
      <c r="BO235" s="314">
        <v>298</v>
      </c>
      <c r="BP235" s="314">
        <v>356</v>
      </c>
      <c r="BQ235" s="314">
        <v>1</v>
      </c>
      <c r="BR235" s="314">
        <v>30.1</v>
      </c>
      <c r="BS235" s="314">
        <v>1.2</v>
      </c>
      <c r="BT235" s="314">
        <v>1.9</v>
      </c>
      <c r="BU235" s="314">
        <v>17.2</v>
      </c>
      <c r="BV235" s="314">
        <v>0</v>
      </c>
      <c r="BW235" s="433"/>
      <c r="BX235" s="299">
        <v>133</v>
      </c>
      <c r="BY235" s="299">
        <v>7</v>
      </c>
      <c r="BZ235" s="299">
        <v>9</v>
      </c>
      <c r="CA235" s="299">
        <v>85</v>
      </c>
      <c r="CB235" s="299">
        <v>149</v>
      </c>
      <c r="CC235" s="299">
        <v>170</v>
      </c>
      <c r="CD235" s="299">
        <v>245</v>
      </c>
      <c r="CE235" s="299">
        <v>374</v>
      </c>
      <c r="CF235" s="299">
        <v>437</v>
      </c>
      <c r="CG235" s="299">
        <v>42</v>
      </c>
      <c r="CH235" s="299">
        <v>18</v>
      </c>
      <c r="CI235" s="299">
        <v>3</v>
      </c>
      <c r="CJ235" s="299">
        <v>2.7</v>
      </c>
      <c r="CK235" s="299">
        <v>0.05</v>
      </c>
      <c r="CL235" s="329"/>
      <c r="CM235" s="306"/>
      <c r="CN235" s="306"/>
      <c r="CO235" s="306"/>
      <c r="CP235" s="306"/>
      <c r="CQ235" s="306"/>
      <c r="CR235" s="306"/>
      <c r="CS235" s="306"/>
      <c r="CT235" s="306"/>
      <c r="CU235" s="306"/>
      <c r="CV235" s="306"/>
      <c r="CW235" s="306"/>
      <c r="CX235" s="306"/>
      <c r="CY235" s="306"/>
      <c r="CZ235" s="306"/>
      <c r="DA235" s="306"/>
      <c r="DB235" s="306"/>
      <c r="DC235" s="306"/>
      <c r="DD235" s="306"/>
      <c r="DE235" s="306"/>
      <c r="DF235" s="306"/>
      <c r="DG235" s="306"/>
      <c r="DH235" s="306"/>
      <c r="DI235" s="306"/>
      <c r="DJ235" s="306"/>
      <c r="DK235" s="306"/>
      <c r="DL235" s="306"/>
      <c r="DM235" s="306"/>
      <c r="DN235" s="306"/>
      <c r="DO235" s="439"/>
      <c r="DP235" s="306"/>
      <c r="DQ235" s="306"/>
      <c r="DR235" s="306"/>
      <c r="DS235" s="306"/>
      <c r="DT235" s="306"/>
      <c r="DU235" s="306"/>
      <c r="DV235" s="306"/>
      <c r="DW235" s="306"/>
      <c r="DX235" s="306"/>
      <c r="DY235" s="303"/>
      <c r="DZ235" s="303"/>
      <c r="EA235" s="303"/>
      <c r="EB235" s="303"/>
      <c r="EC235" s="303"/>
    </row>
    <row r="236" spans="1:133" x14ac:dyDescent="0.25">
      <c r="A236" s="302">
        <f t="shared" si="39"/>
        <v>2014</v>
      </c>
      <c r="B236" s="303" t="str">
        <f t="shared" si="40"/>
        <v>DICIEMBRE</v>
      </c>
      <c r="C236" s="303">
        <v>12</v>
      </c>
      <c r="D236" s="303" t="str">
        <f t="shared" si="44"/>
        <v>DICIEMBRE 2014 / 10</v>
      </c>
      <c r="E236" s="345">
        <v>10</v>
      </c>
      <c r="F236" s="312">
        <v>41991</v>
      </c>
      <c r="G236" s="311">
        <v>48677</v>
      </c>
      <c r="H236" s="311" t="s">
        <v>65</v>
      </c>
      <c r="I236" s="313">
        <v>0.73429999999999995</v>
      </c>
      <c r="J236" s="314">
        <v>138</v>
      </c>
      <c r="K236" s="314">
        <v>8.1999999999999993</v>
      </c>
      <c r="L236" s="314">
        <v>0</v>
      </c>
      <c r="M236" s="315" t="s">
        <v>20</v>
      </c>
      <c r="N236" s="314">
        <v>0.5</v>
      </c>
      <c r="O236" s="314">
        <v>0</v>
      </c>
      <c r="P236" s="314">
        <v>85.2</v>
      </c>
      <c r="Q236" s="314">
        <v>79.099999999999994</v>
      </c>
      <c r="R236" s="314">
        <v>82.1</v>
      </c>
      <c r="S236" s="316" t="s">
        <v>66</v>
      </c>
      <c r="T236" s="316" t="s">
        <v>67</v>
      </c>
      <c r="U236" s="314">
        <v>20698</v>
      </c>
      <c r="V236" s="314">
        <v>127</v>
      </c>
      <c r="W236" s="314">
        <v>189</v>
      </c>
      <c r="X236" s="314">
        <v>289</v>
      </c>
      <c r="Y236" s="314">
        <v>349</v>
      </c>
      <c r="Z236" s="314">
        <v>1</v>
      </c>
      <c r="AA236" s="314">
        <v>29.3</v>
      </c>
      <c r="AB236" s="314">
        <v>0.1</v>
      </c>
      <c r="AC236" s="314">
        <v>1.83</v>
      </c>
      <c r="AD236" s="314">
        <v>5.5</v>
      </c>
      <c r="AE236" s="314">
        <v>0</v>
      </c>
      <c r="AF236" s="427"/>
      <c r="AG236" s="299">
        <v>133</v>
      </c>
      <c r="AH236" s="299">
        <v>7</v>
      </c>
      <c r="AI236" s="299">
        <v>9</v>
      </c>
      <c r="AJ236" s="299">
        <v>85</v>
      </c>
      <c r="AK236" s="299">
        <v>149</v>
      </c>
      <c r="AL236" s="299">
        <v>170</v>
      </c>
      <c r="AM236" s="299">
        <v>245</v>
      </c>
      <c r="AN236" s="299">
        <v>374</v>
      </c>
      <c r="AO236" s="299">
        <v>437</v>
      </c>
      <c r="AP236" s="299">
        <v>42</v>
      </c>
      <c r="AQ236" s="299">
        <v>18</v>
      </c>
      <c r="AR236" s="299">
        <v>3</v>
      </c>
      <c r="AS236" s="299">
        <v>2.7</v>
      </c>
      <c r="AT236" s="299">
        <v>0.05</v>
      </c>
      <c r="AU236" s="300"/>
      <c r="AV236" s="311">
        <v>10</v>
      </c>
      <c r="AW236" s="317">
        <v>41993</v>
      </c>
      <c r="AX236" s="311">
        <v>48720</v>
      </c>
      <c r="AY236" s="311" t="s">
        <v>74</v>
      </c>
      <c r="AZ236" s="313">
        <v>0.72860000000000003</v>
      </c>
      <c r="BA236" s="314">
        <v>137.19999999999999</v>
      </c>
      <c r="BB236" s="314">
        <v>8.4</v>
      </c>
      <c r="BC236" s="314">
        <v>0</v>
      </c>
      <c r="BD236" s="315" t="s">
        <v>20</v>
      </c>
      <c r="BE236" s="314">
        <v>1.8</v>
      </c>
      <c r="BF236" s="314">
        <v>0.01</v>
      </c>
      <c r="BG236" s="314">
        <v>85</v>
      </c>
      <c r="BH236" s="314">
        <v>78.5</v>
      </c>
      <c r="BI236" s="314">
        <v>81.8</v>
      </c>
      <c r="BJ236" s="316" t="s">
        <v>66</v>
      </c>
      <c r="BK236" s="316" t="s">
        <v>67</v>
      </c>
      <c r="BL236" s="314">
        <v>20758</v>
      </c>
      <c r="BM236" s="314">
        <v>126</v>
      </c>
      <c r="BN236" s="314">
        <v>187</v>
      </c>
      <c r="BO236" s="314">
        <v>293</v>
      </c>
      <c r="BP236" s="314">
        <v>349</v>
      </c>
      <c r="BQ236" s="314">
        <v>1</v>
      </c>
      <c r="BR236" s="314">
        <v>29.2</v>
      </c>
      <c r="BS236" s="314">
        <v>1.5</v>
      </c>
      <c r="BT236" s="314">
        <v>1.73</v>
      </c>
      <c r="BU236" s="314">
        <v>16</v>
      </c>
      <c r="BV236" s="314">
        <v>0</v>
      </c>
      <c r="BW236" s="433"/>
      <c r="BX236" s="299">
        <v>133</v>
      </c>
      <c r="BY236" s="299">
        <v>7</v>
      </c>
      <c r="BZ236" s="299">
        <v>9</v>
      </c>
      <c r="CA236" s="299">
        <v>85</v>
      </c>
      <c r="CB236" s="299">
        <v>149</v>
      </c>
      <c r="CC236" s="299">
        <v>170</v>
      </c>
      <c r="CD236" s="299">
        <v>245</v>
      </c>
      <c r="CE236" s="299">
        <v>374</v>
      </c>
      <c r="CF236" s="299">
        <v>437</v>
      </c>
      <c r="CG236" s="299">
        <v>42</v>
      </c>
      <c r="CH236" s="299">
        <v>18</v>
      </c>
      <c r="CI236" s="299">
        <v>3</v>
      </c>
      <c r="CJ236" s="299">
        <v>2.7</v>
      </c>
      <c r="CK236" s="299">
        <v>0.05</v>
      </c>
      <c r="CL236" s="329"/>
      <c r="CM236" s="305"/>
      <c r="CN236" s="305"/>
      <c r="CO236" s="305"/>
      <c r="CP236" s="305"/>
      <c r="CQ236" s="305"/>
      <c r="CR236" s="305"/>
      <c r="CS236" s="305"/>
      <c r="CT236" s="305"/>
      <c r="CU236" s="305"/>
      <c r="CV236" s="305"/>
      <c r="CW236" s="305"/>
      <c r="CX236" s="305"/>
      <c r="CY236" s="305"/>
      <c r="CZ236" s="305"/>
      <c r="DA236" s="305"/>
      <c r="DB236" s="305"/>
      <c r="DC236" s="305"/>
      <c r="DD236" s="305"/>
      <c r="DE236" s="305"/>
      <c r="DF236" s="305"/>
      <c r="DG236" s="305"/>
      <c r="DH236" s="305"/>
      <c r="DI236" s="305"/>
      <c r="DJ236" s="305"/>
      <c r="DK236" s="305"/>
      <c r="DL236" s="305"/>
      <c r="DM236" s="305"/>
      <c r="DN236" s="305"/>
      <c r="DO236" s="440"/>
      <c r="DP236" s="305"/>
      <c r="DQ236" s="305"/>
      <c r="DR236" s="305"/>
      <c r="DS236" s="305"/>
      <c r="DT236" s="305"/>
      <c r="DU236" s="305"/>
      <c r="DV236" s="305"/>
      <c r="DW236" s="305"/>
      <c r="DX236" s="305"/>
      <c r="DY236" s="292"/>
      <c r="DZ236" s="292"/>
      <c r="EA236" s="292"/>
      <c r="EB236" s="292"/>
      <c r="EC236" s="292"/>
    </row>
    <row r="237" spans="1:133" x14ac:dyDescent="0.25">
      <c r="A237" s="291">
        <f t="shared" si="39"/>
        <v>2014</v>
      </c>
      <c r="B237" s="292" t="str">
        <f t="shared" si="40"/>
        <v>DICIEMBRE</v>
      </c>
      <c r="C237" s="292">
        <v>13</v>
      </c>
      <c r="D237" s="292" t="str">
        <f t="shared" si="44"/>
        <v>DICIEMBRE 2014 / 11</v>
      </c>
      <c r="E237" s="345">
        <v>11</v>
      </c>
      <c r="F237" s="312">
        <v>41992</v>
      </c>
      <c r="G237" s="311">
        <v>48707</v>
      </c>
      <c r="H237" s="311" t="s">
        <v>70</v>
      </c>
      <c r="I237" s="313">
        <v>0.72860000000000003</v>
      </c>
      <c r="J237" s="314">
        <v>135</v>
      </c>
      <c r="K237" s="314">
        <v>8.6999999999999993</v>
      </c>
      <c r="L237" s="314">
        <v>0</v>
      </c>
      <c r="M237" s="315" t="s">
        <v>20</v>
      </c>
      <c r="N237" s="314">
        <v>0.5</v>
      </c>
      <c r="O237" s="314">
        <v>0</v>
      </c>
      <c r="P237" s="314">
        <v>85.3</v>
      </c>
      <c r="Q237" s="314">
        <v>79.099999999999994</v>
      </c>
      <c r="R237" s="314">
        <v>82.2</v>
      </c>
      <c r="S237" s="316" t="s">
        <v>66</v>
      </c>
      <c r="T237" s="316" t="s">
        <v>67</v>
      </c>
      <c r="U237" s="314">
        <v>20758</v>
      </c>
      <c r="V237" s="314">
        <v>125</v>
      </c>
      <c r="W237" s="314">
        <v>186</v>
      </c>
      <c r="X237" s="314">
        <v>287</v>
      </c>
      <c r="Y237" s="314">
        <v>354</v>
      </c>
      <c r="Z237" s="314">
        <v>1</v>
      </c>
      <c r="AA237" s="314">
        <v>29.1</v>
      </c>
      <c r="AB237" s="314">
        <v>0.1</v>
      </c>
      <c r="AC237" s="314">
        <v>1.56</v>
      </c>
      <c r="AD237" s="314">
        <v>10</v>
      </c>
      <c r="AE237" s="314">
        <v>0</v>
      </c>
      <c r="AF237" s="427"/>
      <c r="AG237" s="299">
        <v>133</v>
      </c>
      <c r="AH237" s="299">
        <v>7</v>
      </c>
      <c r="AI237" s="299">
        <v>9</v>
      </c>
      <c r="AJ237" s="299">
        <v>85</v>
      </c>
      <c r="AK237" s="299">
        <v>149</v>
      </c>
      <c r="AL237" s="299">
        <v>170</v>
      </c>
      <c r="AM237" s="299">
        <v>245</v>
      </c>
      <c r="AN237" s="299">
        <v>374</v>
      </c>
      <c r="AO237" s="299">
        <v>437</v>
      </c>
      <c r="AP237" s="299">
        <v>42</v>
      </c>
      <c r="AQ237" s="299">
        <v>18</v>
      </c>
      <c r="AR237" s="299">
        <v>3</v>
      </c>
      <c r="AS237" s="299">
        <v>2.7</v>
      </c>
      <c r="AT237" s="299">
        <v>0.05</v>
      </c>
      <c r="AU237" s="300"/>
      <c r="AV237" s="311">
        <v>11</v>
      </c>
      <c r="AW237" s="317">
        <v>41994</v>
      </c>
      <c r="AX237" s="311">
        <v>48728</v>
      </c>
      <c r="AY237" s="311" t="s">
        <v>71</v>
      </c>
      <c r="AZ237" s="313">
        <v>0.72829999999999995</v>
      </c>
      <c r="BA237" s="314">
        <v>139.1</v>
      </c>
      <c r="BB237" s="314">
        <v>8.3000000000000007</v>
      </c>
      <c r="BC237" s="314">
        <v>0</v>
      </c>
      <c r="BD237" s="315" t="s">
        <v>20</v>
      </c>
      <c r="BE237" s="314">
        <v>1.9</v>
      </c>
      <c r="BF237" s="314">
        <v>0.01</v>
      </c>
      <c r="BG237" s="314">
        <v>85.4</v>
      </c>
      <c r="BH237" s="314">
        <v>78.400000000000006</v>
      </c>
      <c r="BI237" s="314">
        <v>81.900000000000006</v>
      </c>
      <c r="BJ237" s="316" t="s">
        <v>66</v>
      </c>
      <c r="BK237" s="316" t="s">
        <v>67</v>
      </c>
      <c r="BL237" s="314">
        <v>20762</v>
      </c>
      <c r="BM237" s="314">
        <v>131</v>
      </c>
      <c r="BN237" s="314">
        <v>190</v>
      </c>
      <c r="BO237" s="314">
        <v>291</v>
      </c>
      <c r="BP237" s="314">
        <v>351</v>
      </c>
      <c r="BQ237" s="314">
        <v>1</v>
      </c>
      <c r="BR237" s="314">
        <v>29.3</v>
      </c>
      <c r="BS237" s="314">
        <v>1.1000000000000001</v>
      </c>
      <c r="BT237" s="314">
        <v>1.81</v>
      </c>
      <c r="BU237" s="314">
        <v>17.399999999999999</v>
      </c>
      <c r="BV237" s="314">
        <v>0</v>
      </c>
      <c r="BW237" s="433"/>
      <c r="BX237" s="299">
        <v>133</v>
      </c>
      <c r="BY237" s="299">
        <v>7</v>
      </c>
      <c r="BZ237" s="299">
        <v>9</v>
      </c>
      <c r="CA237" s="299">
        <v>85</v>
      </c>
      <c r="CB237" s="299">
        <v>149</v>
      </c>
      <c r="CC237" s="299">
        <v>170</v>
      </c>
      <c r="CD237" s="299">
        <v>245</v>
      </c>
      <c r="CE237" s="299">
        <v>374</v>
      </c>
      <c r="CF237" s="299">
        <v>437</v>
      </c>
      <c r="CG237" s="299">
        <v>42</v>
      </c>
      <c r="CH237" s="299">
        <v>18</v>
      </c>
      <c r="CI237" s="299">
        <v>3</v>
      </c>
      <c r="CJ237" s="299">
        <v>2.7</v>
      </c>
      <c r="CK237" s="299">
        <v>0.05</v>
      </c>
      <c r="CL237" s="329"/>
      <c r="CM237" s="306"/>
      <c r="CN237" s="306"/>
      <c r="CO237" s="306"/>
      <c r="CP237" s="306"/>
      <c r="CQ237" s="306"/>
      <c r="CR237" s="306"/>
      <c r="CS237" s="306"/>
      <c r="CT237" s="306"/>
      <c r="CU237" s="306"/>
      <c r="CV237" s="306"/>
      <c r="CW237" s="306"/>
      <c r="CX237" s="306"/>
      <c r="CY237" s="306"/>
      <c r="CZ237" s="306"/>
      <c r="DA237" s="306"/>
      <c r="DB237" s="306"/>
      <c r="DC237" s="306"/>
      <c r="DD237" s="306"/>
      <c r="DE237" s="306"/>
      <c r="DF237" s="306"/>
      <c r="DG237" s="306"/>
      <c r="DH237" s="306"/>
      <c r="DI237" s="306"/>
      <c r="DJ237" s="306"/>
      <c r="DK237" s="306"/>
      <c r="DL237" s="306"/>
      <c r="DM237" s="306"/>
      <c r="DN237" s="306"/>
      <c r="DO237" s="439"/>
      <c r="DP237" s="306"/>
      <c r="DQ237" s="306"/>
      <c r="DR237" s="306"/>
      <c r="DS237" s="306"/>
      <c r="DT237" s="306"/>
      <c r="DU237" s="306"/>
      <c r="DV237" s="306"/>
      <c r="DW237" s="306"/>
      <c r="DX237" s="306"/>
      <c r="DY237" s="303"/>
      <c r="DZ237" s="303"/>
      <c r="EA237" s="303"/>
      <c r="EB237" s="303"/>
      <c r="EC237" s="303"/>
    </row>
    <row r="238" spans="1:133" x14ac:dyDescent="0.25">
      <c r="A238" s="302">
        <f t="shared" si="39"/>
        <v>2014</v>
      </c>
      <c r="B238" s="303" t="str">
        <f t="shared" si="40"/>
        <v>DICIEMBRE</v>
      </c>
      <c r="C238" s="303">
        <v>14</v>
      </c>
      <c r="D238" s="303" t="str">
        <f t="shared" si="44"/>
        <v>DICIEMBRE 2014 / 12</v>
      </c>
      <c r="E238" s="345">
        <v>12</v>
      </c>
      <c r="F238" s="312">
        <v>41994</v>
      </c>
      <c r="G238" s="311">
        <v>48739</v>
      </c>
      <c r="H238" s="311" t="s">
        <v>65</v>
      </c>
      <c r="I238" s="313">
        <v>0.7298</v>
      </c>
      <c r="J238" s="314">
        <v>138</v>
      </c>
      <c r="K238" s="314">
        <v>8.3000000000000007</v>
      </c>
      <c r="L238" s="314">
        <v>0</v>
      </c>
      <c r="M238" s="315" t="s">
        <v>20</v>
      </c>
      <c r="N238" s="314">
        <v>0.5</v>
      </c>
      <c r="O238" s="314">
        <v>0</v>
      </c>
      <c r="P238" s="314">
        <v>85.3</v>
      </c>
      <c r="Q238" s="314">
        <v>79.2</v>
      </c>
      <c r="R238" s="314">
        <v>82.3</v>
      </c>
      <c r="S238" s="316" t="s">
        <v>66</v>
      </c>
      <c r="T238" s="316" t="s">
        <v>67</v>
      </c>
      <c r="U238" s="314">
        <v>20746</v>
      </c>
      <c r="V238" s="314">
        <v>128</v>
      </c>
      <c r="W238" s="314">
        <v>189</v>
      </c>
      <c r="X238" s="314">
        <v>292</v>
      </c>
      <c r="Y238" s="314">
        <v>346</v>
      </c>
      <c r="Z238" s="314">
        <v>1</v>
      </c>
      <c r="AA238" s="314">
        <v>29.3</v>
      </c>
      <c r="AB238" s="314">
        <v>0.1</v>
      </c>
      <c r="AC238" s="314">
        <v>1.79</v>
      </c>
      <c r="AD238" s="314">
        <v>8.6999999999999993</v>
      </c>
      <c r="AE238" s="314">
        <v>0</v>
      </c>
      <c r="AF238" s="427"/>
      <c r="AG238" s="299">
        <v>133</v>
      </c>
      <c r="AH238" s="299">
        <v>7</v>
      </c>
      <c r="AI238" s="299">
        <v>9</v>
      </c>
      <c r="AJ238" s="299">
        <v>85</v>
      </c>
      <c r="AK238" s="299">
        <v>149</v>
      </c>
      <c r="AL238" s="299">
        <v>170</v>
      </c>
      <c r="AM238" s="299">
        <v>245</v>
      </c>
      <c r="AN238" s="299">
        <v>374</v>
      </c>
      <c r="AO238" s="299">
        <v>437</v>
      </c>
      <c r="AP238" s="299">
        <v>42</v>
      </c>
      <c r="AQ238" s="299">
        <v>18</v>
      </c>
      <c r="AR238" s="299">
        <v>3</v>
      </c>
      <c r="AS238" s="299">
        <v>2.7</v>
      </c>
      <c r="AT238" s="299">
        <v>0.05</v>
      </c>
      <c r="AU238" s="300"/>
      <c r="AV238" s="311">
        <v>12</v>
      </c>
      <c r="AW238" s="317">
        <v>41996</v>
      </c>
      <c r="AX238" s="311">
        <v>48749</v>
      </c>
      <c r="AY238" s="311" t="s">
        <v>72</v>
      </c>
      <c r="AZ238" s="313">
        <v>0.72899999999999998</v>
      </c>
      <c r="BA238" s="314">
        <v>139.6</v>
      </c>
      <c r="BB238" s="314">
        <v>8.4</v>
      </c>
      <c r="BC238" s="314">
        <v>0</v>
      </c>
      <c r="BD238" s="315" t="s">
        <v>20</v>
      </c>
      <c r="BE238" s="314">
        <v>1.9</v>
      </c>
      <c r="BF238" s="314">
        <v>0.01</v>
      </c>
      <c r="BG238" s="314">
        <v>85.4</v>
      </c>
      <c r="BH238" s="314">
        <v>79.7</v>
      </c>
      <c r="BI238" s="314">
        <v>82.5</v>
      </c>
      <c r="BJ238" s="316" t="s">
        <v>66</v>
      </c>
      <c r="BK238" s="316" t="s">
        <v>67</v>
      </c>
      <c r="BL238" s="314">
        <v>20754</v>
      </c>
      <c r="BM238" s="314">
        <v>133</v>
      </c>
      <c r="BN238" s="314">
        <v>192</v>
      </c>
      <c r="BO238" s="314">
        <v>291</v>
      </c>
      <c r="BP238" s="314">
        <v>351</v>
      </c>
      <c r="BQ238" s="314">
        <v>1</v>
      </c>
      <c r="BR238" s="314">
        <v>30.1</v>
      </c>
      <c r="BS238" s="314">
        <v>1.4</v>
      </c>
      <c r="BT238" s="314">
        <v>1.78</v>
      </c>
      <c r="BU238" s="314">
        <v>15.9</v>
      </c>
      <c r="BV238" s="314">
        <v>0</v>
      </c>
      <c r="BW238" s="433"/>
      <c r="BX238" s="299">
        <v>133</v>
      </c>
      <c r="BY238" s="299">
        <v>7</v>
      </c>
      <c r="BZ238" s="299">
        <v>9</v>
      </c>
      <c r="CA238" s="299">
        <v>85</v>
      </c>
      <c r="CB238" s="299">
        <v>149</v>
      </c>
      <c r="CC238" s="299">
        <v>170</v>
      </c>
      <c r="CD238" s="299">
        <v>245</v>
      </c>
      <c r="CE238" s="299">
        <v>374</v>
      </c>
      <c r="CF238" s="299">
        <v>437</v>
      </c>
      <c r="CG238" s="299">
        <v>42</v>
      </c>
      <c r="CH238" s="299">
        <v>18</v>
      </c>
      <c r="CI238" s="299">
        <v>3</v>
      </c>
      <c r="CJ238" s="299">
        <v>2.7</v>
      </c>
      <c r="CK238" s="299">
        <v>0.05</v>
      </c>
      <c r="CL238" s="329"/>
      <c r="CM238" s="305"/>
      <c r="CN238" s="305"/>
      <c r="CO238" s="305"/>
      <c r="CP238" s="305"/>
      <c r="CQ238" s="305"/>
      <c r="CR238" s="305"/>
      <c r="CS238" s="305"/>
      <c r="CT238" s="305"/>
      <c r="CU238" s="305"/>
      <c r="CV238" s="305"/>
      <c r="CW238" s="305"/>
      <c r="CX238" s="305"/>
      <c r="CY238" s="305"/>
      <c r="CZ238" s="305"/>
      <c r="DA238" s="305"/>
      <c r="DB238" s="305"/>
      <c r="DC238" s="305"/>
      <c r="DD238" s="305"/>
      <c r="DE238" s="305"/>
      <c r="DF238" s="305"/>
      <c r="DG238" s="305"/>
      <c r="DH238" s="305"/>
      <c r="DI238" s="305"/>
      <c r="DJ238" s="305"/>
      <c r="DK238" s="305"/>
      <c r="DL238" s="305"/>
      <c r="DM238" s="305"/>
      <c r="DN238" s="305"/>
      <c r="DO238" s="440"/>
      <c r="DP238" s="305"/>
      <c r="DQ238" s="305"/>
      <c r="DR238" s="305"/>
      <c r="DS238" s="305"/>
      <c r="DT238" s="305"/>
      <c r="DU238" s="305"/>
      <c r="DV238" s="305"/>
      <c r="DW238" s="305"/>
      <c r="DX238" s="305"/>
      <c r="DY238" s="292"/>
      <c r="DZ238" s="292"/>
      <c r="EA238" s="292"/>
      <c r="EB238" s="292"/>
      <c r="EC238" s="292"/>
    </row>
    <row r="239" spans="1:133" x14ac:dyDescent="0.25">
      <c r="A239" s="291">
        <f t="shared" si="39"/>
        <v>2014</v>
      </c>
      <c r="B239" s="292" t="str">
        <f t="shared" si="40"/>
        <v>DICIEMBRE</v>
      </c>
      <c r="C239" s="292">
        <v>15</v>
      </c>
      <c r="D239" s="292" t="str">
        <f t="shared" si="44"/>
        <v>DICIEMBRE 2014 / 13</v>
      </c>
      <c r="E239" s="345">
        <v>13</v>
      </c>
      <c r="F239" s="312">
        <v>41996</v>
      </c>
      <c r="G239" s="311">
        <v>48780</v>
      </c>
      <c r="H239" s="311" t="s">
        <v>70</v>
      </c>
      <c r="I239" s="313">
        <v>0.72860000000000003</v>
      </c>
      <c r="J239" s="314">
        <v>137</v>
      </c>
      <c r="K239" s="314">
        <v>8.5</v>
      </c>
      <c r="L239" s="314">
        <v>0</v>
      </c>
      <c r="M239" s="315" t="s">
        <v>20</v>
      </c>
      <c r="N239" s="314">
        <v>0.5</v>
      </c>
      <c r="O239" s="314">
        <v>0</v>
      </c>
      <c r="P239" s="314">
        <v>85.4</v>
      </c>
      <c r="Q239" s="314">
        <v>79.099999999999994</v>
      </c>
      <c r="R239" s="314">
        <v>82.3</v>
      </c>
      <c r="S239" s="316" t="s">
        <v>66</v>
      </c>
      <c r="T239" s="316" t="s">
        <v>67</v>
      </c>
      <c r="U239" s="314">
        <v>20758</v>
      </c>
      <c r="V239" s="314">
        <v>127</v>
      </c>
      <c r="W239" s="314">
        <v>187</v>
      </c>
      <c r="X239" s="314">
        <v>286</v>
      </c>
      <c r="Y239" s="314">
        <v>340</v>
      </c>
      <c r="Z239" s="314">
        <v>1</v>
      </c>
      <c r="AA239" s="314">
        <v>29.1</v>
      </c>
      <c r="AB239" s="314">
        <v>0.1</v>
      </c>
      <c r="AC239" s="314">
        <v>1.73</v>
      </c>
      <c r="AD239" s="314">
        <v>9.6999999999999993</v>
      </c>
      <c r="AE239" s="314">
        <v>0</v>
      </c>
      <c r="AF239" s="427"/>
      <c r="AG239" s="299">
        <v>133</v>
      </c>
      <c r="AH239" s="299">
        <v>7</v>
      </c>
      <c r="AI239" s="299">
        <v>9</v>
      </c>
      <c r="AJ239" s="299">
        <v>85</v>
      </c>
      <c r="AK239" s="299">
        <v>149</v>
      </c>
      <c r="AL239" s="299">
        <v>170</v>
      </c>
      <c r="AM239" s="299">
        <v>245</v>
      </c>
      <c r="AN239" s="299">
        <v>374</v>
      </c>
      <c r="AO239" s="299">
        <v>437</v>
      </c>
      <c r="AP239" s="299">
        <v>42</v>
      </c>
      <c r="AQ239" s="299">
        <v>18</v>
      </c>
      <c r="AR239" s="299">
        <v>3</v>
      </c>
      <c r="AS239" s="299">
        <v>2.7</v>
      </c>
      <c r="AT239" s="299">
        <v>0.05</v>
      </c>
      <c r="AU239" s="300"/>
      <c r="AV239" s="311">
        <v>13</v>
      </c>
      <c r="AW239" s="317">
        <v>41997</v>
      </c>
      <c r="AX239" s="311">
        <v>48792</v>
      </c>
      <c r="AY239" s="311" t="s">
        <v>71</v>
      </c>
      <c r="AZ239" s="313">
        <v>0.7298</v>
      </c>
      <c r="BA239" s="314">
        <v>138.30000000000001</v>
      </c>
      <c r="BB239" s="314">
        <v>8.4</v>
      </c>
      <c r="BC239" s="314">
        <v>0</v>
      </c>
      <c r="BD239" s="315" t="s">
        <v>20</v>
      </c>
      <c r="BE239" s="314">
        <v>1.8</v>
      </c>
      <c r="BF239" s="314">
        <v>0.01</v>
      </c>
      <c r="BG239" s="314">
        <v>85.1</v>
      </c>
      <c r="BH239" s="314">
        <v>79.400000000000006</v>
      </c>
      <c r="BI239" s="314">
        <v>82.2</v>
      </c>
      <c r="BJ239" s="316" t="s">
        <v>66</v>
      </c>
      <c r="BK239" s="316" t="s">
        <v>67</v>
      </c>
      <c r="BL239" s="314">
        <v>20746</v>
      </c>
      <c r="BM239" s="314">
        <v>129</v>
      </c>
      <c r="BN239" s="314">
        <v>190</v>
      </c>
      <c r="BO239" s="314">
        <v>291</v>
      </c>
      <c r="BP239" s="314">
        <v>343</v>
      </c>
      <c r="BQ239" s="314">
        <v>1</v>
      </c>
      <c r="BR239" s="314">
        <v>28.8</v>
      </c>
      <c r="BS239" s="314">
        <v>0.5</v>
      </c>
      <c r="BT239" s="314">
        <v>1.72</v>
      </c>
      <c r="BU239" s="314">
        <v>17.899999999999999</v>
      </c>
      <c r="BV239" s="314">
        <v>0</v>
      </c>
      <c r="BW239" s="433"/>
      <c r="BX239" s="299">
        <v>133</v>
      </c>
      <c r="BY239" s="299">
        <v>7</v>
      </c>
      <c r="BZ239" s="299">
        <v>9</v>
      </c>
      <c r="CA239" s="299">
        <v>85</v>
      </c>
      <c r="CB239" s="299">
        <v>149</v>
      </c>
      <c r="CC239" s="299">
        <v>170</v>
      </c>
      <c r="CD239" s="299">
        <v>245</v>
      </c>
      <c r="CE239" s="299">
        <v>374</v>
      </c>
      <c r="CF239" s="299">
        <v>437</v>
      </c>
      <c r="CG239" s="299">
        <v>42</v>
      </c>
      <c r="CH239" s="299">
        <v>18</v>
      </c>
      <c r="CI239" s="299">
        <v>3</v>
      </c>
      <c r="CJ239" s="299">
        <v>2.7</v>
      </c>
      <c r="CK239" s="299">
        <v>0.05</v>
      </c>
      <c r="CL239" s="329"/>
      <c r="CM239" s="306"/>
      <c r="CN239" s="306"/>
      <c r="CO239" s="306"/>
      <c r="CP239" s="306"/>
      <c r="CQ239" s="306"/>
      <c r="CR239" s="306"/>
      <c r="CS239" s="306"/>
      <c r="CT239" s="306"/>
      <c r="CU239" s="306"/>
      <c r="CV239" s="306"/>
      <c r="CW239" s="306"/>
      <c r="CX239" s="306"/>
      <c r="CY239" s="306"/>
      <c r="CZ239" s="306"/>
      <c r="DA239" s="306"/>
      <c r="DB239" s="306"/>
      <c r="DC239" s="306"/>
      <c r="DD239" s="306"/>
      <c r="DE239" s="306"/>
      <c r="DF239" s="306"/>
      <c r="DG239" s="306"/>
      <c r="DH239" s="306"/>
      <c r="DI239" s="306"/>
      <c r="DJ239" s="306"/>
      <c r="DK239" s="306"/>
      <c r="DL239" s="306"/>
      <c r="DM239" s="306"/>
      <c r="DN239" s="306"/>
      <c r="DO239" s="439"/>
      <c r="DP239" s="306"/>
      <c r="DQ239" s="306"/>
      <c r="DR239" s="306"/>
      <c r="DS239" s="306"/>
      <c r="DT239" s="306"/>
      <c r="DU239" s="306"/>
      <c r="DV239" s="306"/>
      <c r="DW239" s="306"/>
      <c r="DX239" s="306"/>
      <c r="DY239" s="303"/>
      <c r="DZ239" s="303"/>
      <c r="EA239" s="303"/>
      <c r="EB239" s="303"/>
      <c r="EC239" s="303"/>
    </row>
    <row r="240" spans="1:133" x14ac:dyDescent="0.25">
      <c r="A240" s="302">
        <f t="shared" si="39"/>
        <v>2014</v>
      </c>
      <c r="B240" s="303" t="str">
        <f t="shared" si="40"/>
        <v>DICIEMBRE</v>
      </c>
      <c r="C240" s="303">
        <v>16</v>
      </c>
      <c r="D240" s="303" t="str">
        <f t="shared" si="44"/>
        <v>DICIEMBRE 2014 / 14</v>
      </c>
      <c r="E240" s="345">
        <v>14</v>
      </c>
      <c r="F240" s="312">
        <v>41998</v>
      </c>
      <c r="G240" s="311">
        <v>48816</v>
      </c>
      <c r="H240" s="311" t="s">
        <v>69</v>
      </c>
      <c r="I240" s="313">
        <v>0.72829999999999995</v>
      </c>
      <c r="J240" s="314">
        <v>137</v>
      </c>
      <c r="K240" s="314">
        <v>8.6</v>
      </c>
      <c r="L240" s="314">
        <v>0</v>
      </c>
      <c r="M240" s="315" t="s">
        <v>20</v>
      </c>
      <c r="N240" s="314">
        <v>0.5</v>
      </c>
      <c r="O240" s="314">
        <v>0</v>
      </c>
      <c r="P240" s="314">
        <v>85.5</v>
      </c>
      <c r="Q240" s="314">
        <v>79.2</v>
      </c>
      <c r="R240" s="314">
        <v>82.4</v>
      </c>
      <c r="S240" s="316" t="s">
        <v>66</v>
      </c>
      <c r="T240" s="316" t="s">
        <v>67</v>
      </c>
      <c r="U240" s="314">
        <v>20762</v>
      </c>
      <c r="V240" s="314">
        <v>127</v>
      </c>
      <c r="W240" s="314">
        <v>189</v>
      </c>
      <c r="X240" s="314">
        <v>290</v>
      </c>
      <c r="Y240" s="314">
        <v>345</v>
      </c>
      <c r="Z240" s="314">
        <v>1</v>
      </c>
      <c r="AA240" s="314">
        <v>28.2</v>
      </c>
      <c r="AB240" s="314">
        <v>0.1</v>
      </c>
      <c r="AC240" s="314">
        <v>1.73</v>
      </c>
      <c r="AD240" s="314">
        <v>9.6999999999999993</v>
      </c>
      <c r="AE240" s="314">
        <v>0</v>
      </c>
      <c r="AF240" s="427"/>
      <c r="AG240" s="299">
        <v>133</v>
      </c>
      <c r="AH240" s="299">
        <v>7</v>
      </c>
      <c r="AI240" s="299">
        <v>9</v>
      </c>
      <c r="AJ240" s="299">
        <v>85</v>
      </c>
      <c r="AK240" s="299">
        <v>149</v>
      </c>
      <c r="AL240" s="299">
        <v>170</v>
      </c>
      <c r="AM240" s="299">
        <v>245</v>
      </c>
      <c r="AN240" s="299">
        <v>374</v>
      </c>
      <c r="AO240" s="299">
        <v>437</v>
      </c>
      <c r="AP240" s="299">
        <v>42</v>
      </c>
      <c r="AQ240" s="299">
        <v>18</v>
      </c>
      <c r="AR240" s="299">
        <v>3</v>
      </c>
      <c r="AS240" s="299">
        <v>2.7</v>
      </c>
      <c r="AT240" s="299">
        <v>0.05</v>
      </c>
      <c r="AU240" s="300"/>
      <c r="AV240" s="311">
        <v>14</v>
      </c>
      <c r="AW240" s="317">
        <v>42001</v>
      </c>
      <c r="AX240" s="311">
        <v>48843</v>
      </c>
      <c r="AY240" s="311" t="s">
        <v>71</v>
      </c>
      <c r="AZ240" s="313">
        <v>0.73280000000000001</v>
      </c>
      <c r="BA240" s="314">
        <v>142.1</v>
      </c>
      <c r="BB240" s="314">
        <v>8</v>
      </c>
      <c r="BC240" s="314">
        <v>0</v>
      </c>
      <c r="BD240" s="315" t="s">
        <v>20</v>
      </c>
      <c r="BE240" s="314">
        <v>1.8</v>
      </c>
      <c r="BF240" s="314">
        <v>0.01</v>
      </c>
      <c r="BG240" s="314">
        <v>85.3</v>
      </c>
      <c r="BH240" s="314">
        <v>79.599999999999994</v>
      </c>
      <c r="BI240" s="314">
        <v>82.4</v>
      </c>
      <c r="BJ240" s="316" t="s">
        <v>66</v>
      </c>
      <c r="BK240" s="316" t="s">
        <v>67</v>
      </c>
      <c r="BL240" s="314">
        <v>20714</v>
      </c>
      <c r="BM240" s="314">
        <v>133</v>
      </c>
      <c r="BN240" s="314">
        <v>198</v>
      </c>
      <c r="BO240" s="314">
        <v>293</v>
      </c>
      <c r="BP240" s="314">
        <v>349</v>
      </c>
      <c r="BQ240" s="314">
        <v>1</v>
      </c>
      <c r="BR240" s="314">
        <v>34.1</v>
      </c>
      <c r="BS240" s="314">
        <v>0.8</v>
      </c>
      <c r="BT240" s="314">
        <v>1.74</v>
      </c>
      <c r="BU240" s="314">
        <v>17.3</v>
      </c>
      <c r="BV240" s="314">
        <v>0</v>
      </c>
      <c r="BW240" s="433"/>
      <c r="BX240" s="299">
        <v>133</v>
      </c>
      <c r="BY240" s="299">
        <v>7</v>
      </c>
      <c r="BZ240" s="299">
        <v>9</v>
      </c>
      <c r="CA240" s="299">
        <v>85</v>
      </c>
      <c r="CB240" s="299">
        <v>149</v>
      </c>
      <c r="CC240" s="299">
        <v>170</v>
      </c>
      <c r="CD240" s="299">
        <v>245</v>
      </c>
      <c r="CE240" s="299">
        <v>374</v>
      </c>
      <c r="CF240" s="299">
        <v>437</v>
      </c>
      <c r="CG240" s="299">
        <v>42</v>
      </c>
      <c r="CH240" s="299">
        <v>18</v>
      </c>
      <c r="CI240" s="299">
        <v>3</v>
      </c>
      <c r="CJ240" s="299">
        <v>2.7</v>
      </c>
      <c r="CK240" s="299">
        <v>0.05</v>
      </c>
      <c r="CL240" s="329"/>
      <c r="CM240" s="305"/>
      <c r="CN240" s="305"/>
      <c r="CO240" s="305"/>
      <c r="CP240" s="305"/>
      <c r="CQ240" s="305"/>
      <c r="CR240" s="305"/>
      <c r="CS240" s="305"/>
      <c r="CT240" s="305"/>
      <c r="CU240" s="305"/>
      <c r="CV240" s="305"/>
      <c r="CW240" s="305"/>
      <c r="CX240" s="305"/>
      <c r="CY240" s="305"/>
      <c r="CZ240" s="305"/>
      <c r="DA240" s="305"/>
      <c r="DB240" s="305"/>
      <c r="DC240" s="305"/>
      <c r="DD240" s="305"/>
      <c r="DE240" s="305"/>
      <c r="DF240" s="305"/>
      <c r="DG240" s="305"/>
      <c r="DH240" s="305"/>
      <c r="DI240" s="305"/>
      <c r="DJ240" s="305"/>
      <c r="DK240" s="305"/>
      <c r="DL240" s="305"/>
      <c r="DM240" s="305"/>
      <c r="DN240" s="305"/>
      <c r="DO240" s="440"/>
      <c r="DP240" s="305"/>
      <c r="DQ240" s="305"/>
      <c r="DR240" s="305"/>
      <c r="DS240" s="305"/>
      <c r="DT240" s="305"/>
      <c r="DU240" s="305"/>
      <c r="DV240" s="305"/>
      <c r="DW240" s="305"/>
      <c r="DX240" s="305"/>
      <c r="DY240" s="292"/>
      <c r="DZ240" s="292"/>
      <c r="EA240" s="292"/>
      <c r="EB240" s="292"/>
      <c r="EC240" s="292"/>
    </row>
    <row r="241" spans="1:133" x14ac:dyDescent="0.25">
      <c r="A241" s="291">
        <f t="shared" si="39"/>
        <v>2014</v>
      </c>
      <c r="B241" s="292" t="str">
        <f t="shared" si="40"/>
        <v>DICIEMBRE</v>
      </c>
      <c r="C241" s="292">
        <v>17</v>
      </c>
      <c r="D241" s="292" t="str">
        <f t="shared" si="44"/>
        <v>DICIEMBRE 2014 / 15</v>
      </c>
      <c r="E241" s="345">
        <v>15</v>
      </c>
      <c r="F241" s="312">
        <v>42002</v>
      </c>
      <c r="G241" s="311">
        <v>48858</v>
      </c>
      <c r="H241" s="311" t="s">
        <v>70</v>
      </c>
      <c r="I241" s="313">
        <v>0.73089999999999999</v>
      </c>
      <c r="J241" s="314">
        <v>138</v>
      </c>
      <c r="K241" s="314">
        <v>8.5</v>
      </c>
      <c r="L241" s="314">
        <v>0</v>
      </c>
      <c r="M241" s="315" t="s">
        <v>20</v>
      </c>
      <c r="N241" s="314">
        <v>0.5</v>
      </c>
      <c r="O241" s="314">
        <v>0</v>
      </c>
      <c r="P241" s="314">
        <v>85.4</v>
      </c>
      <c r="Q241" s="314">
        <v>79.2</v>
      </c>
      <c r="R241" s="314">
        <v>82.3</v>
      </c>
      <c r="S241" s="316" t="s">
        <v>66</v>
      </c>
      <c r="T241" s="316" t="s">
        <v>67</v>
      </c>
      <c r="U241" s="314">
        <v>20734</v>
      </c>
      <c r="V241" s="314">
        <v>129</v>
      </c>
      <c r="W241" s="314">
        <v>191</v>
      </c>
      <c r="X241" s="314">
        <v>290</v>
      </c>
      <c r="Y241" s="314">
        <v>343</v>
      </c>
      <c r="Z241" s="314">
        <v>1</v>
      </c>
      <c r="AA241" s="314">
        <v>29.5</v>
      </c>
      <c r="AB241" s="314">
        <v>0.1</v>
      </c>
      <c r="AC241" s="314">
        <v>1.74</v>
      </c>
      <c r="AD241" s="314">
        <v>9.8000000000000007</v>
      </c>
      <c r="AE241" s="314">
        <v>0</v>
      </c>
      <c r="AF241" s="427"/>
      <c r="AG241" s="299">
        <v>133</v>
      </c>
      <c r="AH241" s="299">
        <v>7</v>
      </c>
      <c r="AI241" s="299">
        <v>9</v>
      </c>
      <c r="AJ241" s="299">
        <v>85</v>
      </c>
      <c r="AK241" s="299">
        <v>149</v>
      </c>
      <c r="AL241" s="299">
        <v>170</v>
      </c>
      <c r="AM241" s="299">
        <v>245</v>
      </c>
      <c r="AN241" s="299">
        <v>374</v>
      </c>
      <c r="AO241" s="299">
        <v>437</v>
      </c>
      <c r="AP241" s="299">
        <v>42</v>
      </c>
      <c r="AQ241" s="299">
        <v>18</v>
      </c>
      <c r="AR241" s="299">
        <v>3</v>
      </c>
      <c r="AS241" s="299">
        <v>2.7</v>
      </c>
      <c r="AT241" s="299">
        <v>0.05</v>
      </c>
      <c r="AU241" s="300"/>
      <c r="AV241" s="311">
        <v>15</v>
      </c>
      <c r="AW241" s="317">
        <v>42004</v>
      </c>
      <c r="AX241" s="311">
        <v>48911</v>
      </c>
      <c r="AY241" s="311" t="s">
        <v>74</v>
      </c>
      <c r="AZ241" s="313">
        <v>0.73540000000000005</v>
      </c>
      <c r="BA241" s="314">
        <v>142.1</v>
      </c>
      <c r="BB241" s="314">
        <v>7.8</v>
      </c>
      <c r="BC241" s="314">
        <v>0</v>
      </c>
      <c r="BD241" s="315" t="s">
        <v>20</v>
      </c>
      <c r="BE241" s="314">
        <v>1.8</v>
      </c>
      <c r="BF241" s="314">
        <v>0.01</v>
      </c>
      <c r="BG241" s="314">
        <v>85.4</v>
      </c>
      <c r="BH241" s="314">
        <v>79.5</v>
      </c>
      <c r="BI241" s="314">
        <v>82.4</v>
      </c>
      <c r="BJ241" s="316" t="s">
        <v>66</v>
      </c>
      <c r="BK241" s="316" t="s">
        <v>67</v>
      </c>
      <c r="BL241" s="314">
        <v>20686</v>
      </c>
      <c r="BM241" s="314">
        <v>131</v>
      </c>
      <c r="BN241" s="314">
        <v>196</v>
      </c>
      <c r="BO241" s="314">
        <v>293</v>
      </c>
      <c r="BP241" s="314">
        <v>347</v>
      </c>
      <c r="BQ241" s="314">
        <v>1</v>
      </c>
      <c r="BR241" s="314">
        <v>30.5</v>
      </c>
      <c r="BS241" s="314">
        <v>1</v>
      </c>
      <c r="BT241" s="314">
        <v>1.7</v>
      </c>
      <c r="BU241" s="314">
        <v>16</v>
      </c>
      <c r="BV241" s="314">
        <v>0</v>
      </c>
      <c r="BW241" s="433"/>
      <c r="BX241" s="299">
        <v>133</v>
      </c>
      <c r="BY241" s="299">
        <v>7</v>
      </c>
      <c r="BZ241" s="299">
        <v>9</v>
      </c>
      <c r="CA241" s="299">
        <v>85</v>
      </c>
      <c r="CB241" s="299">
        <v>149</v>
      </c>
      <c r="CC241" s="299">
        <v>170</v>
      </c>
      <c r="CD241" s="299">
        <v>245</v>
      </c>
      <c r="CE241" s="299">
        <v>374</v>
      </c>
      <c r="CF241" s="299">
        <v>437</v>
      </c>
      <c r="CG241" s="299">
        <v>42</v>
      </c>
      <c r="CH241" s="299">
        <v>18</v>
      </c>
      <c r="CI241" s="299">
        <v>3</v>
      </c>
      <c r="CJ241" s="299">
        <v>2.7</v>
      </c>
      <c r="CK241" s="299">
        <v>0.05</v>
      </c>
      <c r="CL241" s="329"/>
      <c r="CM241" s="306"/>
      <c r="CN241" s="306"/>
      <c r="CO241" s="306"/>
      <c r="CP241" s="306"/>
      <c r="CQ241" s="306"/>
      <c r="CR241" s="306"/>
      <c r="CS241" s="306"/>
      <c r="CT241" s="306"/>
      <c r="CU241" s="306"/>
      <c r="CV241" s="306"/>
      <c r="CW241" s="306"/>
      <c r="CX241" s="306"/>
      <c r="CY241" s="306"/>
      <c r="CZ241" s="306"/>
      <c r="DA241" s="306"/>
      <c r="DB241" s="306"/>
      <c r="DC241" s="306"/>
      <c r="DD241" s="306"/>
      <c r="DE241" s="306"/>
      <c r="DF241" s="306"/>
      <c r="DG241" s="306"/>
      <c r="DH241" s="306"/>
      <c r="DI241" s="306"/>
      <c r="DJ241" s="306"/>
      <c r="DK241" s="306"/>
      <c r="DL241" s="306"/>
      <c r="DM241" s="306"/>
      <c r="DN241" s="306"/>
      <c r="DO241" s="439"/>
      <c r="DP241" s="306"/>
      <c r="DQ241" s="306"/>
      <c r="DR241" s="306"/>
      <c r="DS241" s="306"/>
      <c r="DT241" s="306"/>
      <c r="DU241" s="306"/>
      <c r="DV241" s="306"/>
      <c r="DW241" s="306"/>
      <c r="DX241" s="306"/>
      <c r="DY241" s="303"/>
      <c r="DZ241" s="303"/>
      <c r="EA241" s="303"/>
      <c r="EB241" s="303"/>
      <c r="EC241" s="303"/>
    </row>
    <row r="242" spans="1:133" x14ac:dyDescent="0.25">
      <c r="A242" s="302">
        <f t="shared" si="39"/>
        <v>2014</v>
      </c>
      <c r="B242" s="303" t="str">
        <f t="shared" si="40"/>
        <v>DICIEMBRE</v>
      </c>
      <c r="C242" s="303">
        <v>18</v>
      </c>
      <c r="D242" s="303" t="str">
        <f t="shared" si="44"/>
        <v>DICIEMBRE 2014 / 16</v>
      </c>
      <c r="E242" s="345">
        <v>16</v>
      </c>
      <c r="F242" s="312">
        <v>42003</v>
      </c>
      <c r="G242" s="311">
        <v>48892</v>
      </c>
      <c r="H242" s="311" t="s">
        <v>69</v>
      </c>
      <c r="I242" s="313">
        <v>0.73809999999999998</v>
      </c>
      <c r="J242" s="314">
        <v>143</v>
      </c>
      <c r="K242" s="314">
        <v>7.8</v>
      </c>
      <c r="L242" s="314">
        <v>0</v>
      </c>
      <c r="M242" s="315" t="s">
        <v>20</v>
      </c>
      <c r="N242" s="314">
        <v>0.5</v>
      </c>
      <c r="O242" s="314">
        <v>0</v>
      </c>
      <c r="P242" s="314">
        <v>85.4</v>
      </c>
      <c r="Q242" s="314">
        <v>79.2</v>
      </c>
      <c r="R242" s="314">
        <v>82.3</v>
      </c>
      <c r="S242" s="316" t="s">
        <v>66</v>
      </c>
      <c r="T242" s="316" t="s">
        <v>67</v>
      </c>
      <c r="U242" s="314">
        <v>20658</v>
      </c>
      <c r="V242" s="314">
        <v>131</v>
      </c>
      <c r="W242" s="314">
        <v>199</v>
      </c>
      <c r="X242" s="314">
        <v>295</v>
      </c>
      <c r="Y242" s="314">
        <v>341</v>
      </c>
      <c r="Z242" s="314">
        <v>1.5</v>
      </c>
      <c r="AA242" s="314">
        <v>29.6</v>
      </c>
      <c r="AB242" s="314">
        <v>0.2</v>
      </c>
      <c r="AC242" s="314">
        <v>1.84</v>
      </c>
      <c r="AD242" s="314">
        <v>11</v>
      </c>
      <c r="AE242" s="314">
        <v>0</v>
      </c>
      <c r="AF242" s="427"/>
      <c r="AG242" s="299">
        <v>133</v>
      </c>
      <c r="AH242" s="299">
        <v>7</v>
      </c>
      <c r="AI242" s="299">
        <v>9</v>
      </c>
      <c r="AJ242" s="299">
        <v>85</v>
      </c>
      <c r="AK242" s="299">
        <v>149</v>
      </c>
      <c r="AL242" s="299">
        <v>170</v>
      </c>
      <c r="AM242" s="299">
        <v>245</v>
      </c>
      <c r="AN242" s="299">
        <v>374</v>
      </c>
      <c r="AO242" s="299">
        <v>437</v>
      </c>
      <c r="AP242" s="299">
        <v>42</v>
      </c>
      <c r="AQ242" s="299">
        <v>18</v>
      </c>
      <c r="AR242" s="299">
        <v>3</v>
      </c>
      <c r="AS242" s="299">
        <v>2.7</v>
      </c>
      <c r="AT242" s="299">
        <v>0.05</v>
      </c>
      <c r="AU242" s="300"/>
      <c r="AV242" s="305"/>
      <c r="AW242" s="305"/>
      <c r="AX242" s="305"/>
      <c r="AY242" s="305"/>
      <c r="AZ242" s="305"/>
      <c r="BA242" s="305"/>
      <c r="BB242" s="305"/>
      <c r="BC242" s="305"/>
      <c r="BD242" s="305"/>
      <c r="BE242" s="305"/>
      <c r="BF242" s="305"/>
      <c r="BG242" s="305"/>
      <c r="BH242" s="305"/>
      <c r="BI242" s="305"/>
      <c r="BJ242" s="305"/>
      <c r="BK242" s="305"/>
      <c r="BL242" s="305"/>
      <c r="BM242" s="305"/>
      <c r="BN242" s="305"/>
      <c r="BO242" s="305"/>
      <c r="BP242" s="305"/>
      <c r="BQ242" s="305"/>
      <c r="BR242" s="305"/>
      <c r="BS242" s="305"/>
      <c r="BT242" s="305"/>
      <c r="BU242" s="305"/>
      <c r="BV242" s="305"/>
      <c r="BW242" s="434"/>
      <c r="BX242" s="305"/>
      <c r="BY242" s="305"/>
      <c r="BZ242" s="305"/>
      <c r="CA242" s="305"/>
      <c r="CB242" s="305"/>
      <c r="CC242" s="305"/>
      <c r="CD242" s="305"/>
      <c r="CE242" s="305"/>
      <c r="CF242" s="305"/>
      <c r="CG242" s="305"/>
      <c r="CH242" s="305"/>
      <c r="CI242" s="305"/>
      <c r="CJ242" s="305"/>
      <c r="CK242" s="305"/>
      <c r="CL242" s="329"/>
      <c r="CM242" s="305"/>
      <c r="CN242" s="305"/>
      <c r="CO242" s="305"/>
      <c r="CP242" s="305"/>
      <c r="CQ242" s="305"/>
      <c r="CR242" s="305"/>
      <c r="CS242" s="305"/>
      <c r="CT242" s="305"/>
      <c r="CU242" s="305"/>
      <c r="CV242" s="305"/>
      <c r="CW242" s="305"/>
      <c r="CX242" s="305"/>
      <c r="CY242" s="305"/>
      <c r="CZ242" s="305"/>
      <c r="DA242" s="305"/>
      <c r="DB242" s="305"/>
      <c r="DC242" s="305"/>
      <c r="DD242" s="305"/>
      <c r="DE242" s="305"/>
      <c r="DF242" s="305"/>
      <c r="DG242" s="305"/>
      <c r="DH242" s="305"/>
      <c r="DI242" s="305"/>
      <c r="DJ242" s="305"/>
      <c r="DK242" s="305"/>
      <c r="DL242" s="305"/>
      <c r="DM242" s="305"/>
      <c r="DN242" s="305"/>
      <c r="DO242" s="440"/>
      <c r="DP242" s="305"/>
      <c r="DQ242" s="305"/>
      <c r="DR242" s="305"/>
      <c r="DS242" s="305"/>
      <c r="DT242" s="305"/>
      <c r="DU242" s="305"/>
      <c r="DV242" s="305"/>
      <c r="DW242" s="305"/>
      <c r="DX242" s="305"/>
      <c r="DY242" s="292"/>
      <c r="DZ242" s="292"/>
      <c r="EA242" s="292"/>
      <c r="EB242" s="292"/>
      <c r="EC242" s="292"/>
    </row>
    <row r="243" spans="1:133" x14ac:dyDescent="0.25">
      <c r="A243" s="291">
        <f t="shared" si="39"/>
        <v>2014</v>
      </c>
      <c r="B243" s="292" t="str">
        <f t="shared" si="40"/>
        <v>DICIEMBRE</v>
      </c>
      <c r="C243" s="292">
        <v>19</v>
      </c>
      <c r="D243" s="292" t="str">
        <f t="shared" si="44"/>
        <v>DICIEMBRE 2014 / 17</v>
      </c>
      <c r="E243" s="345">
        <v>17</v>
      </c>
      <c r="F243" s="312">
        <v>42004</v>
      </c>
      <c r="G243" s="311">
        <v>49090</v>
      </c>
      <c r="H243" s="311" t="s">
        <v>68</v>
      </c>
      <c r="I243" s="313">
        <v>0.72940000000000005</v>
      </c>
      <c r="J243" s="314">
        <v>136</v>
      </c>
      <c r="K243" s="314">
        <v>8.5</v>
      </c>
      <c r="L243" s="314">
        <v>0</v>
      </c>
      <c r="M243" s="315" t="s">
        <v>20</v>
      </c>
      <c r="N243" s="314">
        <v>0.5</v>
      </c>
      <c r="O243" s="314">
        <v>0</v>
      </c>
      <c r="P243" s="314">
        <v>85.4</v>
      </c>
      <c r="Q243" s="314">
        <v>79.2</v>
      </c>
      <c r="R243" s="314">
        <v>82.3</v>
      </c>
      <c r="S243" s="316" t="s">
        <v>66</v>
      </c>
      <c r="T243" s="316" t="s">
        <v>67</v>
      </c>
      <c r="U243" s="314">
        <v>20750</v>
      </c>
      <c r="V243" s="314">
        <v>127</v>
      </c>
      <c r="W243" s="314">
        <v>185</v>
      </c>
      <c r="X243" s="314">
        <v>285</v>
      </c>
      <c r="Y243" s="314">
        <v>345</v>
      </c>
      <c r="Z243" s="314">
        <v>1</v>
      </c>
      <c r="AA243" s="314">
        <v>29.4</v>
      </c>
      <c r="AB243" s="314">
        <v>0.1</v>
      </c>
      <c r="AC243" s="314">
        <v>1.72</v>
      </c>
      <c r="AD243" s="314">
        <v>8.6</v>
      </c>
      <c r="AE243" s="314">
        <v>0</v>
      </c>
      <c r="AF243" s="427"/>
      <c r="AG243" s="299">
        <v>133</v>
      </c>
      <c r="AH243" s="299">
        <v>7</v>
      </c>
      <c r="AI243" s="299">
        <v>9</v>
      </c>
      <c r="AJ243" s="299">
        <v>85</v>
      </c>
      <c r="AK243" s="299">
        <v>149</v>
      </c>
      <c r="AL243" s="299">
        <v>170</v>
      </c>
      <c r="AM243" s="299">
        <v>245</v>
      </c>
      <c r="AN243" s="299">
        <v>374</v>
      </c>
      <c r="AO243" s="299">
        <v>437</v>
      </c>
      <c r="AP243" s="299">
        <v>42</v>
      </c>
      <c r="AQ243" s="299">
        <v>18</v>
      </c>
      <c r="AR243" s="299">
        <v>3</v>
      </c>
      <c r="AS243" s="299">
        <v>2.7</v>
      </c>
      <c r="AT243" s="299">
        <v>0.05</v>
      </c>
      <c r="AU243" s="300"/>
      <c r="AV243" s="305"/>
      <c r="AW243" s="305"/>
      <c r="AX243" s="305"/>
      <c r="AY243" s="305"/>
      <c r="AZ243" s="305"/>
      <c r="BA243" s="305"/>
      <c r="BB243" s="305"/>
      <c r="BC243" s="305"/>
      <c r="BD243" s="305"/>
      <c r="BE243" s="305"/>
      <c r="BF243" s="305"/>
      <c r="BG243" s="305"/>
      <c r="BH243" s="305"/>
      <c r="BI243" s="305"/>
      <c r="BJ243" s="305"/>
      <c r="BK243" s="305"/>
      <c r="BL243" s="305"/>
      <c r="BM243" s="305"/>
      <c r="BN243" s="305"/>
      <c r="BO243" s="305"/>
      <c r="BP243" s="305"/>
      <c r="BQ243" s="305"/>
      <c r="BR243" s="305"/>
      <c r="BS243" s="305"/>
      <c r="BT243" s="305"/>
      <c r="BU243" s="305"/>
      <c r="BV243" s="305"/>
      <c r="BW243" s="434"/>
      <c r="BX243" s="305"/>
      <c r="BY243" s="305"/>
      <c r="BZ243" s="305"/>
      <c r="CA243" s="305"/>
      <c r="CB243" s="305"/>
      <c r="CC243" s="305"/>
      <c r="CD243" s="305"/>
      <c r="CE243" s="305"/>
      <c r="CF243" s="305"/>
      <c r="CG243" s="305"/>
      <c r="CH243" s="305"/>
      <c r="CI243" s="305"/>
      <c r="CJ243" s="305"/>
      <c r="CK243" s="305"/>
      <c r="CL243" s="329"/>
      <c r="CM243" s="306"/>
      <c r="CN243" s="306"/>
      <c r="CO243" s="306"/>
      <c r="CP243" s="306"/>
      <c r="CQ243" s="306"/>
      <c r="CR243" s="306"/>
      <c r="CS243" s="306"/>
      <c r="CT243" s="306"/>
      <c r="CU243" s="306"/>
      <c r="CV243" s="306"/>
      <c r="CW243" s="306"/>
      <c r="CX243" s="306"/>
      <c r="CY243" s="306"/>
      <c r="CZ243" s="306"/>
      <c r="DA243" s="306"/>
      <c r="DB243" s="306"/>
      <c r="DC243" s="306"/>
      <c r="DD243" s="306"/>
      <c r="DE243" s="306"/>
      <c r="DF243" s="306"/>
      <c r="DG243" s="306"/>
      <c r="DH243" s="306"/>
      <c r="DI243" s="306"/>
      <c r="DJ243" s="306"/>
      <c r="DK243" s="306"/>
      <c r="DL243" s="306"/>
      <c r="DM243" s="306"/>
      <c r="DN243" s="306"/>
      <c r="DO243" s="439"/>
      <c r="DP243" s="306"/>
      <c r="DQ243" s="306"/>
      <c r="DR243" s="306"/>
      <c r="DS243" s="306"/>
      <c r="DT243" s="306"/>
      <c r="DU243" s="306"/>
      <c r="DV243" s="306"/>
      <c r="DW243" s="306"/>
      <c r="DX243" s="306"/>
      <c r="DY243" s="303"/>
      <c r="DZ243" s="303"/>
      <c r="EA243" s="303"/>
      <c r="EB243" s="303"/>
      <c r="EC243" s="303"/>
    </row>
    <row r="244" spans="1:133" x14ac:dyDescent="0.25">
      <c r="A244" s="302">
        <f t="shared" si="39"/>
        <v>2014</v>
      </c>
      <c r="B244" s="303" t="str">
        <f t="shared" si="40"/>
        <v>DICIEMBRE</v>
      </c>
      <c r="C244" s="303">
        <v>20</v>
      </c>
      <c r="D244" s="303" t="str">
        <f t="shared" si="44"/>
        <v>DICIEMBRE 2014 / 18</v>
      </c>
      <c r="E244" s="291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428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307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435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343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441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</row>
    <row r="245" spans="1:133" x14ac:dyDescent="0.25">
      <c r="A245" s="291">
        <f t="shared" si="39"/>
        <v>2014</v>
      </c>
      <c r="B245" s="292" t="str">
        <f t="shared" si="40"/>
        <v>DICIEMBRE</v>
      </c>
      <c r="C245" s="292">
        <v>21</v>
      </c>
      <c r="D245" s="292" t="str">
        <f t="shared" si="44"/>
        <v>DICIEMBRE 2014 / 19</v>
      </c>
      <c r="E245" s="291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428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307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435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343"/>
      <c r="CM245" s="303"/>
      <c r="CN245" s="303"/>
      <c r="CO245" s="303"/>
      <c r="CP245" s="303"/>
      <c r="CQ245" s="303"/>
      <c r="CR245" s="303"/>
      <c r="CS245" s="303"/>
      <c r="CT245" s="303"/>
      <c r="CU245" s="303"/>
      <c r="CV245" s="303"/>
      <c r="CW245" s="303"/>
      <c r="CX245" s="303"/>
      <c r="CY245" s="303"/>
      <c r="CZ245" s="303"/>
      <c r="DA245" s="303"/>
      <c r="DB245" s="303"/>
      <c r="DC245" s="303"/>
      <c r="DD245" s="303"/>
      <c r="DE245" s="303"/>
      <c r="DF245" s="303"/>
      <c r="DG245" s="303"/>
      <c r="DH245" s="303"/>
      <c r="DI245" s="303"/>
      <c r="DJ245" s="303"/>
      <c r="DK245" s="303"/>
      <c r="DL245" s="303"/>
      <c r="DM245" s="303"/>
      <c r="DN245" s="303"/>
      <c r="DO245" s="442"/>
      <c r="DP245" s="303"/>
      <c r="DQ245" s="303"/>
      <c r="DR245" s="303"/>
      <c r="DS245" s="303"/>
      <c r="DT245" s="303"/>
      <c r="DU245" s="303"/>
      <c r="DV245" s="303"/>
      <c r="DW245" s="303"/>
      <c r="DX245" s="303"/>
      <c r="DY245" s="303"/>
      <c r="DZ245" s="303"/>
      <c r="EA245" s="303"/>
      <c r="EB245" s="303"/>
      <c r="EC245" s="303"/>
    </row>
    <row r="246" spans="1:133" x14ac:dyDescent="0.25">
      <c r="A246" s="302">
        <f t="shared" si="39"/>
        <v>2014</v>
      </c>
      <c r="B246" s="303" t="str">
        <f t="shared" si="40"/>
        <v>DICIEMBRE</v>
      </c>
      <c r="C246" s="303">
        <v>22</v>
      </c>
      <c r="D246" s="303" t="str">
        <f t="shared" si="44"/>
        <v>DICIEMBRE 2014 / 20</v>
      </c>
      <c r="E246" s="291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428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307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435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343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441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</row>
    <row r="247" spans="1:133" x14ac:dyDescent="0.25">
      <c r="A247" s="291">
        <f t="shared" si="39"/>
        <v>2014</v>
      </c>
      <c r="B247" s="292" t="str">
        <f t="shared" si="40"/>
        <v>DICIEMBRE</v>
      </c>
      <c r="C247" s="292">
        <v>23</v>
      </c>
      <c r="D247" s="292" t="str">
        <f t="shared" si="44"/>
        <v>DICIEMBRE 2014 / 21</v>
      </c>
      <c r="E247" s="291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428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307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435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343"/>
      <c r="CM247" s="303"/>
      <c r="CN247" s="303"/>
      <c r="CO247" s="303"/>
      <c r="CP247" s="303"/>
      <c r="CQ247" s="303"/>
      <c r="CR247" s="303"/>
      <c r="CS247" s="303"/>
      <c r="CT247" s="303"/>
      <c r="CU247" s="303"/>
      <c r="CV247" s="303"/>
      <c r="CW247" s="303"/>
      <c r="CX247" s="303"/>
      <c r="CY247" s="303"/>
      <c r="CZ247" s="303"/>
      <c r="DA247" s="303"/>
      <c r="DB247" s="303"/>
      <c r="DC247" s="303"/>
      <c r="DD247" s="303"/>
      <c r="DE247" s="303"/>
      <c r="DF247" s="303"/>
      <c r="DG247" s="303"/>
      <c r="DH247" s="303"/>
      <c r="DI247" s="303"/>
      <c r="DJ247" s="303"/>
      <c r="DK247" s="303"/>
      <c r="DL247" s="303"/>
      <c r="DM247" s="303"/>
      <c r="DN247" s="303"/>
      <c r="DO247" s="442"/>
      <c r="DP247" s="303"/>
      <c r="DQ247" s="303"/>
      <c r="DR247" s="303"/>
      <c r="DS247" s="303"/>
      <c r="DT247" s="303"/>
      <c r="DU247" s="303"/>
      <c r="DV247" s="303"/>
      <c r="DW247" s="303"/>
      <c r="DX247" s="303"/>
      <c r="DY247" s="303"/>
      <c r="DZ247" s="303"/>
      <c r="EA247" s="303"/>
      <c r="EB247" s="303"/>
      <c r="EC247" s="303"/>
    </row>
    <row r="248" spans="1:133" x14ac:dyDescent="0.25">
      <c r="A248" s="302">
        <f t="shared" si="39"/>
        <v>2014</v>
      </c>
      <c r="B248" s="303" t="str">
        <f t="shared" si="40"/>
        <v>DICIEMBRE</v>
      </c>
      <c r="C248" s="303">
        <v>24</v>
      </c>
      <c r="D248" s="303" t="str">
        <f t="shared" si="44"/>
        <v>DICIEMBRE 2014 / 22</v>
      </c>
      <c r="E248" s="291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428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307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435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343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441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</row>
    <row r="249" spans="1:133" x14ac:dyDescent="0.25">
      <c r="A249" s="291">
        <f t="shared" si="39"/>
        <v>2014</v>
      </c>
      <c r="B249" s="292" t="str">
        <f t="shared" si="40"/>
        <v>DICIEMBRE</v>
      </c>
      <c r="C249" s="292">
        <v>25</v>
      </c>
      <c r="D249" s="292" t="str">
        <f t="shared" si="44"/>
        <v>DICIEMBRE 2014 / 23</v>
      </c>
      <c r="E249" s="291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428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307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435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343"/>
      <c r="CM249" s="303"/>
      <c r="CN249" s="303"/>
      <c r="CO249" s="303"/>
      <c r="CP249" s="303"/>
      <c r="CQ249" s="303"/>
      <c r="CR249" s="303"/>
      <c r="CS249" s="303"/>
      <c r="CT249" s="303"/>
      <c r="CU249" s="303"/>
      <c r="CV249" s="303"/>
      <c r="CW249" s="303"/>
      <c r="CX249" s="303"/>
      <c r="CY249" s="303"/>
      <c r="CZ249" s="303"/>
      <c r="DA249" s="303"/>
      <c r="DB249" s="303"/>
      <c r="DC249" s="303"/>
      <c r="DD249" s="303"/>
      <c r="DE249" s="303"/>
      <c r="DF249" s="303"/>
      <c r="DG249" s="303"/>
      <c r="DH249" s="303"/>
      <c r="DI249" s="303"/>
      <c r="DJ249" s="303"/>
      <c r="DK249" s="303"/>
      <c r="DL249" s="303"/>
      <c r="DM249" s="303"/>
      <c r="DN249" s="303"/>
      <c r="DO249" s="442"/>
      <c r="DP249" s="303"/>
      <c r="DQ249" s="303"/>
      <c r="DR249" s="303"/>
      <c r="DS249" s="303"/>
      <c r="DT249" s="303"/>
      <c r="DU249" s="303"/>
      <c r="DV249" s="303"/>
      <c r="DW249" s="303"/>
      <c r="DX249" s="303"/>
      <c r="DY249" s="303"/>
      <c r="DZ249" s="303"/>
      <c r="EA249" s="303"/>
      <c r="EB249" s="303"/>
      <c r="EC249" s="303"/>
    </row>
    <row r="250" spans="1:133" x14ac:dyDescent="0.25">
      <c r="A250" s="302">
        <f t="shared" si="39"/>
        <v>2014</v>
      </c>
      <c r="B250" s="303" t="str">
        <f t="shared" si="40"/>
        <v>DICIEMBRE</v>
      </c>
      <c r="C250" s="303">
        <v>26</v>
      </c>
      <c r="D250" s="303" t="str">
        <f t="shared" si="44"/>
        <v>DICIEMBRE 2014 / 24</v>
      </c>
      <c r="E250" s="291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428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307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435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343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441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</row>
    <row r="251" spans="1:133" x14ac:dyDescent="0.25">
      <c r="A251" s="291">
        <f t="shared" si="39"/>
        <v>2014</v>
      </c>
      <c r="B251" s="292" t="str">
        <f t="shared" si="40"/>
        <v>DICIEMBRE</v>
      </c>
      <c r="C251" s="292">
        <v>27</v>
      </c>
      <c r="D251" s="292" t="str">
        <f t="shared" si="44"/>
        <v>DICIEMBRE 2014 / 25</v>
      </c>
      <c r="E251" s="291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428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307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435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343"/>
      <c r="CM251" s="303"/>
      <c r="CN251" s="303"/>
      <c r="CO251" s="303"/>
      <c r="CP251" s="303"/>
      <c r="CQ251" s="303"/>
      <c r="CR251" s="303"/>
      <c r="CS251" s="303"/>
      <c r="CT251" s="303"/>
      <c r="CU251" s="303"/>
      <c r="CV251" s="303"/>
      <c r="CW251" s="303"/>
      <c r="CX251" s="303"/>
      <c r="CY251" s="303"/>
      <c r="CZ251" s="303"/>
      <c r="DA251" s="303"/>
      <c r="DB251" s="303"/>
      <c r="DC251" s="303"/>
      <c r="DD251" s="303"/>
      <c r="DE251" s="303"/>
      <c r="DF251" s="303"/>
      <c r="DG251" s="303"/>
      <c r="DH251" s="303"/>
      <c r="DI251" s="303"/>
      <c r="DJ251" s="303"/>
      <c r="DK251" s="303"/>
      <c r="DL251" s="303"/>
      <c r="DM251" s="303"/>
      <c r="DN251" s="303"/>
      <c r="DO251" s="442"/>
      <c r="DP251" s="303"/>
      <c r="DQ251" s="303"/>
      <c r="DR251" s="303"/>
      <c r="DS251" s="303"/>
      <c r="DT251" s="303"/>
      <c r="DU251" s="303"/>
      <c r="DV251" s="303"/>
      <c r="DW251" s="303"/>
      <c r="DX251" s="303"/>
      <c r="DY251" s="303"/>
      <c r="DZ251" s="303"/>
      <c r="EA251" s="303"/>
      <c r="EB251" s="303"/>
      <c r="EC251" s="303"/>
    </row>
    <row r="252" spans="1:133" x14ac:dyDescent="0.25">
      <c r="A252" s="302">
        <f t="shared" si="39"/>
        <v>2014</v>
      </c>
      <c r="B252" s="303" t="str">
        <f t="shared" si="40"/>
        <v>DICIEMBRE</v>
      </c>
      <c r="C252" s="303">
        <v>28</v>
      </c>
      <c r="D252" s="303" t="str">
        <f t="shared" si="44"/>
        <v>DICIEMBRE 2014 / 26</v>
      </c>
      <c r="E252" s="291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428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307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435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343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441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</row>
    <row r="253" spans="1:133" x14ac:dyDescent="0.25">
      <c r="A253" s="291">
        <f t="shared" si="39"/>
        <v>2014</v>
      </c>
      <c r="B253" s="292" t="str">
        <f t="shared" si="40"/>
        <v>DICIEMBRE</v>
      </c>
      <c r="C253" s="292">
        <v>29</v>
      </c>
      <c r="D253" s="292" t="str">
        <f t="shared" si="44"/>
        <v>DICIEMBRE 2014 / 27</v>
      </c>
      <c r="E253" s="291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428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307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435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343"/>
      <c r="CM253" s="303"/>
      <c r="CN253" s="303"/>
      <c r="CO253" s="303"/>
      <c r="CP253" s="303"/>
      <c r="CQ253" s="303"/>
      <c r="CR253" s="303"/>
      <c r="CS253" s="303"/>
      <c r="CT253" s="303"/>
      <c r="CU253" s="303"/>
      <c r="CV253" s="303"/>
      <c r="CW253" s="303"/>
      <c r="CX253" s="303"/>
      <c r="CY253" s="303"/>
      <c r="CZ253" s="303"/>
      <c r="DA253" s="303"/>
      <c r="DB253" s="303"/>
      <c r="DC253" s="303"/>
      <c r="DD253" s="303"/>
      <c r="DE253" s="303"/>
      <c r="DF253" s="303"/>
      <c r="DG253" s="303"/>
      <c r="DH253" s="303"/>
      <c r="DI253" s="303"/>
      <c r="DJ253" s="303"/>
      <c r="DK253" s="303"/>
      <c r="DL253" s="303"/>
      <c r="DM253" s="303"/>
      <c r="DN253" s="303"/>
      <c r="DO253" s="442"/>
      <c r="DP253" s="303"/>
      <c r="DQ253" s="303"/>
      <c r="DR253" s="303"/>
      <c r="DS253" s="303"/>
      <c r="DT253" s="303"/>
      <c r="DU253" s="303"/>
      <c r="DV253" s="303"/>
      <c r="DW253" s="303"/>
      <c r="DX253" s="303"/>
      <c r="DY253" s="303"/>
      <c r="DZ253" s="303"/>
      <c r="EA253" s="303"/>
      <c r="EB253" s="303"/>
      <c r="EC253" s="303"/>
    </row>
    <row r="254" spans="1:133" x14ac:dyDescent="0.25">
      <c r="A254" s="302">
        <f t="shared" si="39"/>
        <v>2014</v>
      </c>
      <c r="B254" s="303" t="str">
        <f t="shared" si="40"/>
        <v>DICIEMBRE</v>
      </c>
      <c r="C254" s="303">
        <v>30</v>
      </c>
      <c r="D254" s="303" t="str">
        <f t="shared" si="44"/>
        <v>DICIEMBRE 2014 / 28</v>
      </c>
      <c r="E254" s="291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428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307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435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343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441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</row>
    <row r="255" spans="1:133" x14ac:dyDescent="0.25">
      <c r="A255" s="291">
        <f t="shared" si="39"/>
        <v>2014</v>
      </c>
      <c r="B255" s="292" t="str">
        <f t="shared" si="40"/>
        <v>DICIEMBRE</v>
      </c>
      <c r="C255" s="292">
        <v>31</v>
      </c>
      <c r="D255" s="292" t="str">
        <f t="shared" si="44"/>
        <v>DICIEMBRE 2014 / 29</v>
      </c>
      <c r="E255" s="291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428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307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435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343"/>
      <c r="CM255" s="303"/>
      <c r="CN255" s="303"/>
      <c r="CO255" s="303"/>
      <c r="CP255" s="303"/>
      <c r="CQ255" s="303"/>
      <c r="CR255" s="303"/>
      <c r="CS255" s="303"/>
      <c r="CT255" s="303"/>
      <c r="CU255" s="303"/>
      <c r="CV255" s="303"/>
      <c r="CW255" s="303"/>
      <c r="CX255" s="303"/>
      <c r="CY255" s="303"/>
      <c r="CZ255" s="303"/>
      <c r="DA255" s="303"/>
      <c r="DB255" s="303"/>
      <c r="DC255" s="303"/>
      <c r="DD255" s="303"/>
      <c r="DE255" s="303"/>
      <c r="DF255" s="303"/>
      <c r="DG255" s="303"/>
      <c r="DH255" s="303"/>
      <c r="DI255" s="303"/>
      <c r="DJ255" s="303"/>
      <c r="DK255" s="303"/>
      <c r="DL255" s="303"/>
      <c r="DM255" s="303"/>
      <c r="DN255" s="303"/>
      <c r="DO255" s="442"/>
      <c r="DP255" s="303"/>
      <c r="DQ255" s="303"/>
      <c r="DR255" s="303"/>
      <c r="DS255" s="303"/>
      <c r="DT255" s="303"/>
      <c r="DU255" s="303"/>
      <c r="DV255" s="303"/>
      <c r="DW255" s="303"/>
      <c r="DX255" s="303"/>
      <c r="DY255" s="303"/>
      <c r="DZ255" s="303"/>
      <c r="EA255" s="303"/>
      <c r="EB255" s="303"/>
      <c r="EC255" s="303"/>
    </row>
    <row r="256" spans="1:133" s="206" customFormat="1" x14ac:dyDescent="0.25">
      <c r="A256" s="308"/>
      <c r="B256" s="309"/>
      <c r="C256" s="309"/>
      <c r="D256" s="303" t="str">
        <f t="shared" si="44"/>
        <v>DICIEMBRE 2014 / 30</v>
      </c>
      <c r="E256" s="291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428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307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435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343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441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</row>
    <row r="257" spans="1:133" x14ac:dyDescent="0.25">
      <c r="A257" s="291">
        <v>2015</v>
      </c>
      <c r="B257" s="292" t="s">
        <v>239</v>
      </c>
      <c r="C257" s="292">
        <v>1</v>
      </c>
      <c r="D257" s="292" t="str">
        <f t="shared" si="44"/>
        <v>DICIEMBRE 2014 / 31</v>
      </c>
      <c r="E257" s="291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428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307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435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343"/>
      <c r="CM257" s="303"/>
      <c r="CN257" s="303"/>
      <c r="CO257" s="303"/>
      <c r="CP257" s="303"/>
      <c r="CQ257" s="303"/>
      <c r="CR257" s="303"/>
      <c r="CS257" s="303"/>
      <c r="CT257" s="303"/>
      <c r="CU257" s="303"/>
      <c r="CV257" s="303"/>
      <c r="CW257" s="303"/>
      <c r="CX257" s="303"/>
      <c r="CY257" s="303"/>
      <c r="CZ257" s="303"/>
      <c r="DA257" s="303"/>
      <c r="DB257" s="303"/>
      <c r="DC257" s="303"/>
      <c r="DD257" s="303"/>
      <c r="DE257" s="303"/>
      <c r="DF257" s="303"/>
      <c r="DG257" s="303"/>
      <c r="DH257" s="303"/>
      <c r="DI257" s="303"/>
      <c r="DJ257" s="303"/>
      <c r="DK257" s="303"/>
      <c r="DL257" s="303"/>
      <c r="DM257" s="303"/>
      <c r="DN257" s="303"/>
      <c r="DO257" s="442"/>
      <c r="DP257" s="303"/>
      <c r="DQ257" s="303"/>
      <c r="DR257" s="303"/>
      <c r="DS257" s="303"/>
      <c r="DT257" s="303"/>
      <c r="DU257" s="303"/>
      <c r="DV257" s="303"/>
      <c r="DW257" s="303"/>
      <c r="DX257" s="303"/>
      <c r="DY257" s="303"/>
      <c r="DZ257" s="303"/>
      <c r="EA257" s="303"/>
      <c r="EB257" s="303"/>
      <c r="EC257" s="303"/>
    </row>
    <row r="258" spans="1:133" ht="15.75" x14ac:dyDescent="0.25">
      <c r="A258" s="302">
        <f t="shared" ref="A258:A287" si="45">A257</f>
        <v>2015</v>
      </c>
      <c r="B258" s="303" t="str">
        <f t="shared" ref="B258:B287" si="46">B257</f>
        <v>ENERO</v>
      </c>
      <c r="C258" s="303">
        <v>2</v>
      </c>
      <c r="D258" s="275" t="s">
        <v>228</v>
      </c>
      <c r="E258" s="344">
        <f t="shared" ref="E258:AJ258" si="47">IFERROR(AVERAGE(E227:E257),"")</f>
        <v>9</v>
      </c>
      <c r="F258" s="276">
        <f t="shared" si="47"/>
        <v>41988.529411764706</v>
      </c>
      <c r="G258" s="276">
        <f t="shared" si="47"/>
        <v>48601.882352941175</v>
      </c>
      <c r="H258" s="276" t="str">
        <f t="shared" si="47"/>
        <v/>
      </c>
      <c r="I258" s="276">
        <f t="shared" si="47"/>
        <v>0.72991176470588237</v>
      </c>
      <c r="J258" s="276">
        <f t="shared" si="47"/>
        <v>137</v>
      </c>
      <c r="K258" s="276">
        <f t="shared" si="47"/>
        <v>8.5117647058823529</v>
      </c>
      <c r="L258" s="276">
        <f t="shared" si="47"/>
        <v>0</v>
      </c>
      <c r="M258" s="276" t="str">
        <f t="shared" si="47"/>
        <v/>
      </c>
      <c r="N258" s="276">
        <f t="shared" si="47"/>
        <v>0.5</v>
      </c>
      <c r="O258" s="276">
        <f t="shared" si="47"/>
        <v>0</v>
      </c>
      <c r="P258" s="276">
        <f t="shared" si="47"/>
        <v>85.405882352941191</v>
      </c>
      <c r="Q258" s="276">
        <f t="shared" si="47"/>
        <v>79.152941176470605</v>
      </c>
      <c r="R258" s="276">
        <f t="shared" si="47"/>
        <v>82.28235294117647</v>
      </c>
      <c r="S258" s="276" t="str">
        <f t="shared" si="47"/>
        <v/>
      </c>
      <c r="T258" s="276" t="str">
        <f t="shared" si="47"/>
        <v/>
      </c>
      <c r="U258" s="276">
        <f t="shared" si="47"/>
        <v>20744.588235294119</v>
      </c>
      <c r="V258" s="276">
        <f t="shared" si="47"/>
        <v>127.64705882352941</v>
      </c>
      <c r="W258" s="276">
        <f t="shared" si="47"/>
        <v>188.76470588235293</v>
      </c>
      <c r="X258" s="276">
        <f t="shared" si="47"/>
        <v>288.47058823529414</v>
      </c>
      <c r="Y258" s="276">
        <f t="shared" si="47"/>
        <v>345.76470588235293</v>
      </c>
      <c r="Z258" s="276">
        <f t="shared" si="47"/>
        <v>1.0294117647058822</v>
      </c>
      <c r="AA258" s="276">
        <f t="shared" si="47"/>
        <v>29.21764705882353</v>
      </c>
      <c r="AB258" s="276">
        <f t="shared" si="47"/>
        <v>0.10588235294117648</v>
      </c>
      <c r="AC258" s="276">
        <f t="shared" si="47"/>
        <v>1.749411764705882</v>
      </c>
      <c r="AD258" s="276">
        <f t="shared" si="47"/>
        <v>8.9352941176470591</v>
      </c>
      <c r="AE258" s="276">
        <f t="shared" si="47"/>
        <v>0</v>
      </c>
      <c r="AF258" s="420" t="str">
        <f t="shared" si="47"/>
        <v/>
      </c>
      <c r="AG258" s="276">
        <f t="shared" si="47"/>
        <v>133</v>
      </c>
      <c r="AH258" s="276">
        <f t="shared" si="47"/>
        <v>7</v>
      </c>
      <c r="AI258" s="276">
        <f t="shared" si="47"/>
        <v>9</v>
      </c>
      <c r="AJ258" s="276">
        <f t="shared" si="47"/>
        <v>85</v>
      </c>
      <c r="AK258" s="276">
        <f t="shared" ref="AK258:BP258" si="48">IFERROR(AVERAGE(AK227:AK257),"")</f>
        <v>149</v>
      </c>
      <c r="AL258" s="276">
        <f t="shared" si="48"/>
        <v>170</v>
      </c>
      <c r="AM258" s="276">
        <f t="shared" si="48"/>
        <v>245</v>
      </c>
      <c r="AN258" s="276">
        <f t="shared" si="48"/>
        <v>374</v>
      </c>
      <c r="AO258" s="276">
        <f t="shared" si="48"/>
        <v>437</v>
      </c>
      <c r="AP258" s="276">
        <f t="shared" si="48"/>
        <v>42</v>
      </c>
      <c r="AQ258" s="276">
        <f t="shared" si="48"/>
        <v>18</v>
      </c>
      <c r="AR258" s="276">
        <f t="shared" si="48"/>
        <v>3</v>
      </c>
      <c r="AS258" s="276">
        <f t="shared" si="48"/>
        <v>2.7000000000000006</v>
      </c>
      <c r="AT258" s="276">
        <f t="shared" si="48"/>
        <v>5.000000000000001E-2</v>
      </c>
      <c r="AU258" s="276" t="str">
        <f t="shared" si="48"/>
        <v/>
      </c>
      <c r="AV258" s="276">
        <f t="shared" si="48"/>
        <v>8</v>
      </c>
      <c r="AW258" s="276">
        <f t="shared" si="48"/>
        <v>41988.666666666664</v>
      </c>
      <c r="AX258" s="310">
        <f t="shared" si="48"/>
        <v>48581.933333333334</v>
      </c>
      <c r="AY258" s="276" t="str">
        <f t="shared" si="48"/>
        <v/>
      </c>
      <c r="AZ258" s="276">
        <f t="shared" si="48"/>
        <v>0.73148666666666673</v>
      </c>
      <c r="BA258" s="276">
        <f t="shared" si="48"/>
        <v>140.01333333333332</v>
      </c>
      <c r="BB258" s="276">
        <f t="shared" si="48"/>
        <v>8.2800000000000011</v>
      </c>
      <c r="BC258" s="276">
        <f t="shared" si="48"/>
        <v>0</v>
      </c>
      <c r="BD258" s="276" t="str">
        <f t="shared" si="48"/>
        <v/>
      </c>
      <c r="BE258" s="276">
        <f t="shared" si="48"/>
        <v>1.7666666666666664</v>
      </c>
      <c r="BF258" s="276">
        <f t="shared" si="48"/>
        <v>0.01</v>
      </c>
      <c r="BG258" s="276">
        <f t="shared" si="48"/>
        <v>85.233333333333334</v>
      </c>
      <c r="BH258" s="276">
        <f t="shared" si="48"/>
        <v>78.166666666666671</v>
      </c>
      <c r="BI258" s="276">
        <f t="shared" si="48"/>
        <v>81.706666666666678</v>
      </c>
      <c r="BJ258" s="276" t="str">
        <f t="shared" si="48"/>
        <v/>
      </c>
      <c r="BK258" s="276" t="str">
        <f t="shared" si="48"/>
        <v/>
      </c>
      <c r="BL258" s="276">
        <f t="shared" si="48"/>
        <v>20728.2</v>
      </c>
      <c r="BM258" s="276">
        <f t="shared" si="48"/>
        <v>132.26666666666668</v>
      </c>
      <c r="BN258" s="276">
        <f t="shared" si="48"/>
        <v>194.86666666666667</v>
      </c>
      <c r="BO258" s="276">
        <f t="shared" si="48"/>
        <v>297.93333333333334</v>
      </c>
      <c r="BP258" s="276">
        <f t="shared" si="48"/>
        <v>354.86666666666667</v>
      </c>
      <c r="BQ258" s="276">
        <f t="shared" ref="BQ258:BV258" si="49">IFERROR(AVERAGE(BQ227:BQ257),"")</f>
        <v>1</v>
      </c>
      <c r="BR258" s="276">
        <f t="shared" si="49"/>
        <v>30.080000000000005</v>
      </c>
      <c r="BS258" s="276">
        <f t="shared" si="49"/>
        <v>0.93333333333333335</v>
      </c>
      <c r="BT258" s="276">
        <f t="shared" si="49"/>
        <v>1.696</v>
      </c>
      <c r="BU258" s="276">
        <f t="shared" si="49"/>
        <v>15.473333333333334</v>
      </c>
      <c r="BV258" s="310">
        <f t="shared" si="49"/>
        <v>0</v>
      </c>
      <c r="BW258" s="436"/>
      <c r="BX258" s="309"/>
      <c r="BY258" s="309"/>
      <c r="BZ258" s="309"/>
      <c r="CA258" s="309"/>
      <c r="CB258" s="309"/>
      <c r="CC258" s="309"/>
      <c r="CD258" s="309"/>
      <c r="CE258" s="309"/>
      <c r="CF258" s="309"/>
      <c r="CG258" s="309"/>
      <c r="CH258" s="309"/>
      <c r="CI258" s="309"/>
      <c r="CJ258" s="309"/>
      <c r="CK258" s="309"/>
      <c r="CL258" s="308"/>
      <c r="CM258" s="309"/>
      <c r="CN258" s="309"/>
      <c r="CO258" s="309"/>
      <c r="CP258" s="309"/>
      <c r="CQ258" s="309"/>
      <c r="CR258" s="309"/>
      <c r="CS258" s="309"/>
      <c r="CT258" s="309"/>
      <c r="CU258" s="309"/>
      <c r="CV258" s="309"/>
      <c r="CW258" s="309"/>
      <c r="CX258" s="309"/>
      <c r="CY258" s="309"/>
      <c r="CZ258" s="309"/>
      <c r="DA258" s="309"/>
      <c r="DB258" s="309"/>
      <c r="DC258" s="309"/>
      <c r="DD258" s="309"/>
      <c r="DE258" s="309"/>
      <c r="DF258" s="309"/>
      <c r="DG258" s="309"/>
      <c r="DH258" s="309"/>
      <c r="DI258" s="309"/>
      <c r="DJ258" s="309"/>
      <c r="DK258" s="309"/>
      <c r="DL258" s="309"/>
      <c r="DM258" s="309"/>
      <c r="DN258" s="309"/>
      <c r="DO258" s="443"/>
      <c r="DP258" s="309"/>
      <c r="DQ258" s="309"/>
      <c r="DR258" s="309"/>
      <c r="DS258" s="309"/>
      <c r="DT258" s="309"/>
      <c r="DU258" s="309"/>
      <c r="DV258" s="309"/>
      <c r="DW258" s="309"/>
      <c r="DX258" s="309"/>
      <c r="DY258" s="309"/>
      <c r="DZ258" s="309"/>
      <c r="EA258" s="309"/>
      <c r="EB258" s="309"/>
      <c r="EC258" s="309"/>
    </row>
    <row r="259" spans="1:133" x14ac:dyDescent="0.25">
      <c r="A259" s="291">
        <f t="shared" si="45"/>
        <v>2015</v>
      </c>
      <c r="B259" s="292" t="str">
        <f t="shared" si="46"/>
        <v>ENERO</v>
      </c>
      <c r="C259" s="292">
        <v>3</v>
      </c>
      <c r="D259" s="292" t="str">
        <f t="shared" ref="D259:D289" si="50">B257&amp;" "&amp;A257&amp;" / "&amp;C257</f>
        <v>ENERO 2015 / 1</v>
      </c>
      <c r="E259" s="345">
        <v>1</v>
      </c>
      <c r="F259" s="312">
        <v>42006</v>
      </c>
      <c r="G259" s="311">
        <v>49136</v>
      </c>
      <c r="H259" s="311" t="s">
        <v>65</v>
      </c>
      <c r="I259" s="313">
        <v>0.72940000000000005</v>
      </c>
      <c r="J259" s="314">
        <v>136</v>
      </c>
      <c r="K259" s="314">
        <v>8.6999999999999993</v>
      </c>
      <c r="L259" s="314">
        <v>0</v>
      </c>
      <c r="M259" s="315" t="s">
        <v>20</v>
      </c>
      <c r="N259" s="314">
        <v>0.5</v>
      </c>
      <c r="O259" s="314">
        <v>0</v>
      </c>
      <c r="P259" s="314">
        <v>85.4</v>
      </c>
      <c r="Q259" s="314">
        <v>79.2</v>
      </c>
      <c r="R259" s="314">
        <v>82.3</v>
      </c>
      <c r="S259" s="316" t="s">
        <v>66</v>
      </c>
      <c r="T259" s="316" t="s">
        <v>67</v>
      </c>
      <c r="U259" s="314">
        <v>20750</v>
      </c>
      <c r="V259" s="314">
        <v>128</v>
      </c>
      <c r="W259" s="314">
        <v>187</v>
      </c>
      <c r="X259" s="314">
        <v>286</v>
      </c>
      <c r="Y259" s="314">
        <v>346</v>
      </c>
      <c r="Z259" s="314">
        <v>1</v>
      </c>
      <c r="AA259" s="314">
        <v>29.1</v>
      </c>
      <c r="AB259" s="314">
        <v>0.1</v>
      </c>
      <c r="AC259" s="314">
        <v>1.69</v>
      </c>
      <c r="AD259" s="314">
        <v>9.1</v>
      </c>
      <c r="AE259" s="314">
        <v>0</v>
      </c>
      <c r="AF259" s="427"/>
      <c r="AG259" s="299">
        <v>133</v>
      </c>
      <c r="AH259" s="299">
        <v>7</v>
      </c>
      <c r="AI259" s="299">
        <v>9</v>
      </c>
      <c r="AJ259" s="299">
        <v>85</v>
      </c>
      <c r="AK259" s="299">
        <v>149</v>
      </c>
      <c r="AL259" s="299">
        <v>170</v>
      </c>
      <c r="AM259" s="299">
        <v>245</v>
      </c>
      <c r="AN259" s="299">
        <v>374</v>
      </c>
      <c r="AO259" s="299">
        <v>437</v>
      </c>
      <c r="AP259" s="299">
        <v>42</v>
      </c>
      <c r="AQ259" s="299">
        <v>18</v>
      </c>
      <c r="AR259" s="299">
        <v>3</v>
      </c>
      <c r="AS259" s="299">
        <v>2.7</v>
      </c>
      <c r="AT259" s="299">
        <v>0.05</v>
      </c>
      <c r="AU259" s="300"/>
      <c r="AV259" s="311">
        <v>1</v>
      </c>
      <c r="AW259" s="317">
        <v>42006</v>
      </c>
      <c r="AX259" s="311">
        <v>49098</v>
      </c>
      <c r="AY259" s="311" t="s">
        <v>71</v>
      </c>
      <c r="AZ259" s="313">
        <v>0.73580000000000001</v>
      </c>
      <c r="BA259" s="314">
        <v>145.1</v>
      </c>
      <c r="BB259" s="314">
        <v>7.8</v>
      </c>
      <c r="BC259" s="314">
        <v>0</v>
      </c>
      <c r="BD259" s="315" t="s">
        <v>20</v>
      </c>
      <c r="BE259" s="314">
        <v>1.8</v>
      </c>
      <c r="BF259" s="314">
        <v>0.01</v>
      </c>
      <c r="BG259" s="314">
        <v>85.2</v>
      </c>
      <c r="BH259" s="314">
        <v>79.400000000000006</v>
      </c>
      <c r="BI259" s="314">
        <v>82.3</v>
      </c>
      <c r="BJ259" s="316" t="s">
        <v>66</v>
      </c>
      <c r="BK259" s="316" t="s">
        <v>67</v>
      </c>
      <c r="BL259" s="314">
        <v>20682</v>
      </c>
      <c r="BM259" s="314">
        <v>138</v>
      </c>
      <c r="BN259" s="314">
        <v>205</v>
      </c>
      <c r="BO259" s="314">
        <v>298</v>
      </c>
      <c r="BP259" s="314">
        <v>351</v>
      </c>
      <c r="BQ259" s="314">
        <v>1</v>
      </c>
      <c r="BR259" s="314">
        <v>30.6</v>
      </c>
      <c r="BS259" s="314">
        <v>1.5</v>
      </c>
      <c r="BT259" s="314">
        <v>1.64</v>
      </c>
      <c r="BU259" s="314">
        <v>16.2</v>
      </c>
      <c r="BV259" s="314">
        <v>0</v>
      </c>
      <c r="BW259" s="433"/>
      <c r="BX259" s="299">
        <v>133</v>
      </c>
      <c r="BY259" s="299">
        <v>7</v>
      </c>
      <c r="BZ259" s="299">
        <v>9</v>
      </c>
      <c r="CA259" s="299">
        <v>85</v>
      </c>
      <c r="CB259" s="299">
        <v>149</v>
      </c>
      <c r="CC259" s="299">
        <v>170</v>
      </c>
      <c r="CD259" s="299">
        <v>245</v>
      </c>
      <c r="CE259" s="299">
        <v>374</v>
      </c>
      <c r="CF259" s="299">
        <v>437</v>
      </c>
      <c r="CG259" s="299">
        <v>42</v>
      </c>
      <c r="CH259" s="299">
        <v>18</v>
      </c>
      <c r="CI259" s="299">
        <v>3</v>
      </c>
      <c r="CJ259" s="299">
        <v>2.7</v>
      </c>
      <c r="CK259" s="299">
        <v>0.05</v>
      </c>
      <c r="CL259" s="329"/>
      <c r="CM259" s="306">
        <v>1</v>
      </c>
      <c r="CN259" s="346">
        <v>42009</v>
      </c>
      <c r="CO259" s="347"/>
      <c r="CP259" s="347"/>
      <c r="CQ259" s="318">
        <v>0.7268</v>
      </c>
      <c r="CR259" s="319">
        <v>57</v>
      </c>
      <c r="CS259" s="336">
        <f>(CR259*(9/5))+32</f>
        <v>134.60000000000002</v>
      </c>
      <c r="CT259" s="319">
        <v>8.5</v>
      </c>
      <c r="CU259" s="348">
        <v>1E-3</v>
      </c>
      <c r="CV259" s="319">
        <v>1</v>
      </c>
      <c r="CW259" s="319">
        <v>0.1</v>
      </c>
      <c r="CX259" s="348">
        <v>5.0000000000000001E-3</v>
      </c>
      <c r="CY259" s="319">
        <v>85.5</v>
      </c>
      <c r="CZ259" s="319">
        <v>78.3</v>
      </c>
      <c r="DA259" s="319">
        <v>82.2</v>
      </c>
      <c r="DB259" s="306" t="s">
        <v>83</v>
      </c>
      <c r="DC259" s="306" t="s">
        <v>84</v>
      </c>
      <c r="DD259" s="319">
        <v>20778</v>
      </c>
      <c r="DE259" s="319">
        <v>139</v>
      </c>
      <c r="DF259" s="319">
        <v>184</v>
      </c>
      <c r="DG259" s="319">
        <v>305</v>
      </c>
      <c r="DH259" s="319">
        <v>349</v>
      </c>
      <c r="DI259" s="319">
        <v>1</v>
      </c>
      <c r="DJ259" s="319">
        <v>27.1</v>
      </c>
      <c r="DK259" s="319">
        <v>0.2</v>
      </c>
      <c r="DL259" s="319">
        <v>2.1</v>
      </c>
      <c r="DM259" s="319">
        <v>16</v>
      </c>
      <c r="DN259" s="319">
        <v>0</v>
      </c>
      <c r="DO259" s="437"/>
      <c r="DP259" s="304">
        <v>56</v>
      </c>
      <c r="DQ259" s="304">
        <v>7</v>
      </c>
      <c r="DR259" s="304">
        <v>9</v>
      </c>
      <c r="DS259" s="304">
        <v>85</v>
      </c>
      <c r="DT259" s="304">
        <v>149</v>
      </c>
      <c r="DU259" s="304">
        <v>170</v>
      </c>
      <c r="DV259" s="304">
        <v>245</v>
      </c>
      <c r="DW259" s="304">
        <v>374</v>
      </c>
      <c r="DX259" s="304">
        <v>437</v>
      </c>
      <c r="DY259" s="303"/>
      <c r="DZ259" s="303"/>
      <c r="EA259" s="303"/>
      <c r="EB259" s="303"/>
      <c r="EC259" s="303"/>
    </row>
    <row r="260" spans="1:133" x14ac:dyDescent="0.25">
      <c r="A260" s="302">
        <f t="shared" si="45"/>
        <v>2015</v>
      </c>
      <c r="B260" s="303" t="str">
        <f t="shared" si="46"/>
        <v>ENERO</v>
      </c>
      <c r="C260" s="303">
        <v>4</v>
      </c>
      <c r="D260" s="303" t="str">
        <f t="shared" si="50"/>
        <v>ENERO 2015 / 2</v>
      </c>
      <c r="E260" s="345">
        <v>2</v>
      </c>
      <c r="F260" s="312">
        <v>42008</v>
      </c>
      <c r="G260" s="311">
        <v>49152</v>
      </c>
      <c r="H260" s="311" t="s">
        <v>70</v>
      </c>
      <c r="I260" s="313">
        <v>0.72860000000000003</v>
      </c>
      <c r="J260" s="314">
        <v>138</v>
      </c>
      <c r="K260" s="314">
        <v>8.3000000000000007</v>
      </c>
      <c r="L260" s="314">
        <v>0</v>
      </c>
      <c r="M260" s="315" t="s">
        <v>20</v>
      </c>
      <c r="N260" s="314">
        <v>0.5</v>
      </c>
      <c r="O260" s="314">
        <v>0</v>
      </c>
      <c r="P260" s="314">
        <v>85.4</v>
      </c>
      <c r="Q260" s="314">
        <v>79.2</v>
      </c>
      <c r="R260" s="314">
        <v>82.3</v>
      </c>
      <c r="S260" s="316" t="s">
        <v>66</v>
      </c>
      <c r="T260" s="316" t="s">
        <v>67</v>
      </c>
      <c r="U260" s="314">
        <v>20758</v>
      </c>
      <c r="V260" s="314">
        <v>129</v>
      </c>
      <c r="W260" s="314">
        <v>190</v>
      </c>
      <c r="X260" s="314">
        <v>289</v>
      </c>
      <c r="Y260" s="314">
        <v>351</v>
      </c>
      <c r="Z260" s="314">
        <v>1</v>
      </c>
      <c r="AA260" s="314">
        <v>29.3</v>
      </c>
      <c r="AB260" s="314">
        <v>0.1</v>
      </c>
      <c r="AC260" s="314">
        <v>1.68</v>
      </c>
      <c r="AD260" s="314">
        <v>11.1</v>
      </c>
      <c r="AE260" s="314">
        <v>0</v>
      </c>
      <c r="AF260" s="427"/>
      <c r="AG260" s="299">
        <v>133</v>
      </c>
      <c r="AH260" s="299">
        <v>7</v>
      </c>
      <c r="AI260" s="299">
        <v>9</v>
      </c>
      <c r="AJ260" s="299">
        <v>85</v>
      </c>
      <c r="AK260" s="299">
        <v>149</v>
      </c>
      <c r="AL260" s="299">
        <v>170</v>
      </c>
      <c r="AM260" s="299">
        <v>245</v>
      </c>
      <c r="AN260" s="299">
        <v>374</v>
      </c>
      <c r="AO260" s="299">
        <v>437</v>
      </c>
      <c r="AP260" s="299">
        <v>42</v>
      </c>
      <c r="AQ260" s="299">
        <v>18</v>
      </c>
      <c r="AR260" s="299">
        <v>3</v>
      </c>
      <c r="AS260" s="299">
        <v>2.7</v>
      </c>
      <c r="AT260" s="299">
        <v>0.05</v>
      </c>
      <c r="AU260" s="300"/>
      <c r="AV260" s="311">
        <v>2</v>
      </c>
      <c r="AW260" s="317">
        <v>42009</v>
      </c>
      <c r="AX260" s="311">
        <v>49154</v>
      </c>
      <c r="AY260" s="311" t="s">
        <v>72</v>
      </c>
      <c r="AZ260" s="313">
        <v>0.73509999999999998</v>
      </c>
      <c r="BA260" s="314">
        <v>144.30000000000001</v>
      </c>
      <c r="BB260" s="314">
        <v>7.9</v>
      </c>
      <c r="BC260" s="314">
        <v>0</v>
      </c>
      <c r="BD260" s="315" t="s">
        <v>20</v>
      </c>
      <c r="BE260" s="314">
        <v>1.8</v>
      </c>
      <c r="BF260" s="314">
        <v>0.01</v>
      </c>
      <c r="BG260" s="314">
        <v>85.6</v>
      </c>
      <c r="BH260" s="314">
        <v>79.400000000000006</v>
      </c>
      <c r="BI260" s="314">
        <v>82.5</v>
      </c>
      <c r="BJ260" s="316" t="s">
        <v>66</v>
      </c>
      <c r="BK260" s="316" t="s">
        <v>67</v>
      </c>
      <c r="BL260" s="314">
        <v>20690</v>
      </c>
      <c r="BM260" s="314">
        <v>136</v>
      </c>
      <c r="BN260" s="314">
        <v>205</v>
      </c>
      <c r="BO260" s="314">
        <v>298</v>
      </c>
      <c r="BP260" s="314">
        <v>356</v>
      </c>
      <c r="BQ260" s="314">
        <v>1</v>
      </c>
      <c r="BR260" s="314">
        <v>30.9</v>
      </c>
      <c r="BS260" s="314">
        <v>1.4</v>
      </c>
      <c r="BT260" s="314">
        <v>1.59</v>
      </c>
      <c r="BU260" s="314">
        <v>16.8</v>
      </c>
      <c r="BV260" s="314">
        <v>0</v>
      </c>
      <c r="BW260" s="433"/>
      <c r="BX260" s="299">
        <v>133</v>
      </c>
      <c r="BY260" s="299">
        <v>7</v>
      </c>
      <c r="BZ260" s="299">
        <v>9</v>
      </c>
      <c r="CA260" s="299">
        <v>85</v>
      </c>
      <c r="CB260" s="299">
        <v>149</v>
      </c>
      <c r="CC260" s="299">
        <v>170</v>
      </c>
      <c r="CD260" s="299">
        <v>245</v>
      </c>
      <c r="CE260" s="299">
        <v>374</v>
      </c>
      <c r="CF260" s="299">
        <v>437</v>
      </c>
      <c r="CG260" s="299">
        <v>42</v>
      </c>
      <c r="CH260" s="299">
        <v>18</v>
      </c>
      <c r="CI260" s="299">
        <v>3</v>
      </c>
      <c r="CJ260" s="299">
        <v>2.7</v>
      </c>
      <c r="CK260" s="299">
        <v>0.05</v>
      </c>
      <c r="CL260" s="329"/>
      <c r="CM260" s="305">
        <v>2</v>
      </c>
      <c r="CN260" s="349">
        <v>42016</v>
      </c>
      <c r="CO260" s="305"/>
      <c r="CP260" s="305"/>
      <c r="CQ260" s="313">
        <v>0.72529999999999994</v>
      </c>
      <c r="CR260" s="314">
        <v>57</v>
      </c>
      <c r="CS260" s="341">
        <f>(CR260*(9/5))+32</f>
        <v>134.60000000000002</v>
      </c>
      <c r="CT260" s="314">
        <v>8.9</v>
      </c>
      <c r="CU260" s="350">
        <v>1E-3</v>
      </c>
      <c r="CV260" s="314">
        <v>1</v>
      </c>
      <c r="CW260" s="314">
        <v>0.1</v>
      </c>
      <c r="CX260" s="350">
        <v>5.0000000000000001E-3</v>
      </c>
      <c r="CY260" s="314">
        <v>85</v>
      </c>
      <c r="CZ260" s="314">
        <v>78.599999999999994</v>
      </c>
      <c r="DA260" s="314">
        <v>82.4</v>
      </c>
      <c r="DB260" s="305" t="s">
        <v>83</v>
      </c>
      <c r="DC260" s="305" t="s">
        <v>84</v>
      </c>
      <c r="DD260" s="314">
        <v>20794</v>
      </c>
      <c r="DE260" s="314">
        <v>138</v>
      </c>
      <c r="DF260" s="314">
        <v>188</v>
      </c>
      <c r="DG260" s="314">
        <v>310</v>
      </c>
      <c r="DH260" s="314">
        <v>354</v>
      </c>
      <c r="DI260" s="314">
        <v>1</v>
      </c>
      <c r="DJ260" s="314">
        <v>27.2</v>
      </c>
      <c r="DK260" s="314">
        <v>0.2</v>
      </c>
      <c r="DL260" s="314">
        <v>2</v>
      </c>
      <c r="DM260" s="314">
        <v>17</v>
      </c>
      <c r="DN260" s="314">
        <v>0</v>
      </c>
      <c r="DO260" s="438"/>
      <c r="DP260" s="299">
        <v>56</v>
      </c>
      <c r="DQ260" s="299">
        <v>7</v>
      </c>
      <c r="DR260" s="299">
        <v>9</v>
      </c>
      <c r="DS260" s="299">
        <v>85</v>
      </c>
      <c r="DT260" s="299">
        <v>149</v>
      </c>
      <c r="DU260" s="299">
        <v>170</v>
      </c>
      <c r="DV260" s="299">
        <v>245</v>
      </c>
      <c r="DW260" s="299">
        <v>374</v>
      </c>
      <c r="DX260" s="299">
        <v>437</v>
      </c>
      <c r="DY260" s="292"/>
      <c r="DZ260" s="292"/>
      <c r="EA260" s="292"/>
      <c r="EB260" s="292"/>
      <c r="EC260" s="292"/>
    </row>
    <row r="261" spans="1:133" x14ac:dyDescent="0.25">
      <c r="A261" s="291">
        <f t="shared" si="45"/>
        <v>2015</v>
      </c>
      <c r="B261" s="292" t="str">
        <f t="shared" si="46"/>
        <v>ENERO</v>
      </c>
      <c r="C261" s="292">
        <v>5</v>
      </c>
      <c r="D261" s="292" t="str">
        <f t="shared" si="50"/>
        <v>ENERO 2015 / 3</v>
      </c>
      <c r="E261" s="345">
        <v>3</v>
      </c>
      <c r="F261" s="312">
        <v>42009</v>
      </c>
      <c r="G261" s="311">
        <v>49168</v>
      </c>
      <c r="H261" s="311" t="s">
        <v>65</v>
      </c>
      <c r="I261" s="313">
        <v>0.72860000000000003</v>
      </c>
      <c r="J261" s="314">
        <v>137</v>
      </c>
      <c r="K261" s="314">
        <v>8.6</v>
      </c>
      <c r="L261" s="314">
        <v>0</v>
      </c>
      <c r="M261" s="315" t="s">
        <v>20</v>
      </c>
      <c r="N261" s="314">
        <v>0.5</v>
      </c>
      <c r="O261" s="314">
        <v>0</v>
      </c>
      <c r="P261" s="314">
        <v>85.2</v>
      </c>
      <c r="Q261" s="314">
        <v>79.099999999999994</v>
      </c>
      <c r="R261" s="314">
        <v>82.2</v>
      </c>
      <c r="S261" s="316" t="s">
        <v>66</v>
      </c>
      <c r="T261" s="316" t="s">
        <v>67</v>
      </c>
      <c r="U261" s="314">
        <v>20758</v>
      </c>
      <c r="V261" s="314">
        <v>129</v>
      </c>
      <c r="W261" s="314">
        <v>190</v>
      </c>
      <c r="X261" s="314">
        <v>292</v>
      </c>
      <c r="Y261" s="314">
        <v>354</v>
      </c>
      <c r="Z261" s="314">
        <v>1</v>
      </c>
      <c r="AA261" s="314">
        <v>29.3</v>
      </c>
      <c r="AB261" s="314">
        <v>0.1</v>
      </c>
      <c r="AC261" s="314">
        <v>1.65</v>
      </c>
      <c r="AD261" s="314">
        <v>10.9</v>
      </c>
      <c r="AE261" s="314">
        <v>0</v>
      </c>
      <c r="AF261" s="427"/>
      <c r="AG261" s="299">
        <v>133</v>
      </c>
      <c r="AH261" s="299">
        <v>7</v>
      </c>
      <c r="AI261" s="299">
        <v>9</v>
      </c>
      <c r="AJ261" s="299">
        <v>85</v>
      </c>
      <c r="AK261" s="299">
        <v>149</v>
      </c>
      <c r="AL261" s="299">
        <v>170</v>
      </c>
      <c r="AM261" s="299">
        <v>245</v>
      </c>
      <c r="AN261" s="299">
        <v>374</v>
      </c>
      <c r="AO261" s="299">
        <v>437</v>
      </c>
      <c r="AP261" s="299">
        <v>42</v>
      </c>
      <c r="AQ261" s="299">
        <v>18</v>
      </c>
      <c r="AR261" s="299">
        <v>3</v>
      </c>
      <c r="AS261" s="299">
        <v>2.7</v>
      </c>
      <c r="AT261" s="299">
        <v>0.05</v>
      </c>
      <c r="AU261" s="300"/>
      <c r="AV261" s="311">
        <v>3</v>
      </c>
      <c r="AW261" s="317">
        <v>42010</v>
      </c>
      <c r="AX261" s="311">
        <v>49190</v>
      </c>
      <c r="AY261" s="311" t="s">
        <v>74</v>
      </c>
      <c r="AZ261" s="313">
        <v>0.7339</v>
      </c>
      <c r="BA261" s="314">
        <v>140.5</v>
      </c>
      <c r="BB261" s="314">
        <v>8.4</v>
      </c>
      <c r="BC261" s="314">
        <v>0</v>
      </c>
      <c r="BD261" s="315" t="s">
        <v>20</v>
      </c>
      <c r="BE261" s="314">
        <v>1.9</v>
      </c>
      <c r="BF261" s="314">
        <v>0.01</v>
      </c>
      <c r="BG261" s="314">
        <v>85.3</v>
      </c>
      <c r="BH261" s="314">
        <v>77</v>
      </c>
      <c r="BI261" s="314">
        <v>81.2</v>
      </c>
      <c r="BJ261" s="316" t="s">
        <v>66</v>
      </c>
      <c r="BK261" s="316" t="s">
        <v>67</v>
      </c>
      <c r="BL261" s="314">
        <v>20702</v>
      </c>
      <c r="BM261" s="314">
        <v>136</v>
      </c>
      <c r="BN261" s="314">
        <v>208</v>
      </c>
      <c r="BO261" s="314">
        <v>298</v>
      </c>
      <c r="BP261" s="314">
        <v>351</v>
      </c>
      <c r="BQ261" s="314">
        <v>1</v>
      </c>
      <c r="BR261" s="314">
        <v>30.7</v>
      </c>
      <c r="BS261" s="314">
        <v>1.7</v>
      </c>
      <c r="BT261" s="314">
        <v>1.44</v>
      </c>
      <c r="BU261" s="314">
        <v>15.5</v>
      </c>
      <c r="BV261" s="314">
        <v>0</v>
      </c>
      <c r="BW261" s="433"/>
      <c r="BX261" s="299">
        <v>133</v>
      </c>
      <c r="BY261" s="299">
        <v>7</v>
      </c>
      <c r="BZ261" s="299">
        <v>9</v>
      </c>
      <c r="CA261" s="299">
        <v>85</v>
      </c>
      <c r="CB261" s="299">
        <v>149</v>
      </c>
      <c r="CC261" s="299">
        <v>170</v>
      </c>
      <c r="CD261" s="299">
        <v>245</v>
      </c>
      <c r="CE261" s="299">
        <v>374</v>
      </c>
      <c r="CF261" s="299">
        <v>437</v>
      </c>
      <c r="CG261" s="299">
        <v>42</v>
      </c>
      <c r="CH261" s="299">
        <v>18</v>
      </c>
      <c r="CI261" s="299">
        <v>3</v>
      </c>
      <c r="CJ261" s="299">
        <v>2.7</v>
      </c>
      <c r="CK261" s="299">
        <v>0.05</v>
      </c>
      <c r="CL261" s="329"/>
      <c r="CM261" s="306">
        <v>3</v>
      </c>
      <c r="CN261" s="346">
        <v>42023</v>
      </c>
      <c r="CO261" s="306"/>
      <c r="CP261" s="306"/>
      <c r="CQ261" s="318">
        <v>0.7268</v>
      </c>
      <c r="CR261" s="319">
        <v>56.8</v>
      </c>
      <c r="CS261" s="336">
        <f>(CR261*(9/5))+32</f>
        <v>134.24</v>
      </c>
      <c r="CT261" s="319">
        <v>8.8000000000000007</v>
      </c>
      <c r="CU261" s="348">
        <v>1E-3</v>
      </c>
      <c r="CV261" s="319">
        <v>1</v>
      </c>
      <c r="CW261" s="319">
        <v>0.1</v>
      </c>
      <c r="CX261" s="348">
        <v>5.0000000000000001E-3</v>
      </c>
      <c r="CY261" s="319">
        <v>85</v>
      </c>
      <c r="CZ261" s="319">
        <v>78.400000000000006</v>
      </c>
      <c r="DA261" s="319">
        <v>82.5</v>
      </c>
      <c r="DB261" s="306" t="s">
        <v>83</v>
      </c>
      <c r="DC261" s="306" t="s">
        <v>84</v>
      </c>
      <c r="DD261" s="319">
        <v>20778</v>
      </c>
      <c r="DE261" s="319">
        <v>136</v>
      </c>
      <c r="DF261" s="319">
        <v>186</v>
      </c>
      <c r="DG261" s="319">
        <v>312</v>
      </c>
      <c r="DH261" s="319">
        <v>355</v>
      </c>
      <c r="DI261" s="319">
        <v>1</v>
      </c>
      <c r="DJ261" s="319">
        <v>27</v>
      </c>
      <c r="DK261" s="319">
        <v>0.2</v>
      </c>
      <c r="DL261" s="319">
        <v>2</v>
      </c>
      <c r="DM261" s="319">
        <v>16</v>
      </c>
      <c r="DN261" s="319">
        <v>0</v>
      </c>
      <c r="DO261" s="437"/>
      <c r="DP261" s="304">
        <v>56</v>
      </c>
      <c r="DQ261" s="304">
        <v>7</v>
      </c>
      <c r="DR261" s="304">
        <v>9</v>
      </c>
      <c r="DS261" s="304">
        <v>85</v>
      </c>
      <c r="DT261" s="304">
        <v>149</v>
      </c>
      <c r="DU261" s="304">
        <v>170</v>
      </c>
      <c r="DV261" s="304">
        <v>245</v>
      </c>
      <c r="DW261" s="304">
        <v>374</v>
      </c>
      <c r="DX261" s="304">
        <v>437</v>
      </c>
      <c r="DY261" s="303"/>
      <c r="DZ261" s="303"/>
      <c r="EA261" s="303"/>
      <c r="EB261" s="303"/>
      <c r="EC261" s="303"/>
    </row>
    <row r="262" spans="1:133" x14ac:dyDescent="0.25">
      <c r="A262" s="302">
        <f t="shared" si="45"/>
        <v>2015</v>
      </c>
      <c r="B262" s="303" t="str">
        <f t="shared" si="46"/>
        <v>ENERO</v>
      </c>
      <c r="C262" s="303">
        <v>6</v>
      </c>
      <c r="D262" s="303" t="str">
        <f t="shared" si="50"/>
        <v>ENERO 2015 / 4</v>
      </c>
      <c r="E262" s="345">
        <v>4</v>
      </c>
      <c r="F262" s="312">
        <v>42012</v>
      </c>
      <c r="G262" s="311">
        <v>49303</v>
      </c>
      <c r="H262" s="311" t="s">
        <v>70</v>
      </c>
      <c r="I262" s="313">
        <v>0.72829999999999995</v>
      </c>
      <c r="J262" s="314">
        <v>137</v>
      </c>
      <c r="K262" s="314">
        <v>8.6</v>
      </c>
      <c r="L262" s="314">
        <v>0</v>
      </c>
      <c r="M262" s="315" t="s">
        <v>20</v>
      </c>
      <c r="N262" s="314">
        <v>0.5</v>
      </c>
      <c r="O262" s="314">
        <v>0</v>
      </c>
      <c r="P262" s="314">
        <v>85.2</v>
      </c>
      <c r="Q262" s="314">
        <v>79.099999999999994</v>
      </c>
      <c r="R262" s="314">
        <v>82.2</v>
      </c>
      <c r="S262" s="316" t="s">
        <v>66</v>
      </c>
      <c r="T262" s="316" t="s">
        <v>67</v>
      </c>
      <c r="U262" s="314">
        <v>20762</v>
      </c>
      <c r="V262" s="314">
        <v>129</v>
      </c>
      <c r="W262" s="314">
        <v>190</v>
      </c>
      <c r="X262" s="314">
        <v>290</v>
      </c>
      <c r="Y262" s="314">
        <v>347</v>
      </c>
      <c r="Z262" s="314">
        <v>1</v>
      </c>
      <c r="AA262" s="314">
        <v>29.2</v>
      </c>
      <c r="AB262" s="314">
        <v>0.1</v>
      </c>
      <c r="AC262" s="314">
        <v>1.63</v>
      </c>
      <c r="AD262" s="314">
        <v>13</v>
      </c>
      <c r="AE262" s="314">
        <v>0</v>
      </c>
      <c r="AF262" s="427"/>
      <c r="AG262" s="299">
        <v>133</v>
      </c>
      <c r="AH262" s="299">
        <v>7</v>
      </c>
      <c r="AI262" s="299">
        <v>9</v>
      </c>
      <c r="AJ262" s="299">
        <v>85</v>
      </c>
      <c r="AK262" s="299">
        <v>149</v>
      </c>
      <c r="AL262" s="299">
        <v>170</v>
      </c>
      <c r="AM262" s="299">
        <v>245</v>
      </c>
      <c r="AN262" s="299">
        <v>374</v>
      </c>
      <c r="AO262" s="299">
        <v>437</v>
      </c>
      <c r="AP262" s="299">
        <v>42</v>
      </c>
      <c r="AQ262" s="299">
        <v>18</v>
      </c>
      <c r="AR262" s="299">
        <v>3</v>
      </c>
      <c r="AS262" s="299">
        <v>2.7</v>
      </c>
      <c r="AT262" s="299">
        <v>0.05</v>
      </c>
      <c r="AU262" s="300"/>
      <c r="AV262" s="311">
        <v>4</v>
      </c>
      <c r="AW262" s="317">
        <v>42015</v>
      </c>
      <c r="AX262" s="311">
        <v>49571</v>
      </c>
      <c r="AY262" s="311" t="s">
        <v>73</v>
      </c>
      <c r="AZ262" s="313">
        <v>0.7339</v>
      </c>
      <c r="BA262" s="314">
        <v>139.69999999999999</v>
      </c>
      <c r="BB262" s="314">
        <v>8.5</v>
      </c>
      <c r="BC262" s="314">
        <v>0</v>
      </c>
      <c r="BD262" s="315" t="s">
        <v>20</v>
      </c>
      <c r="BE262" s="314">
        <v>1.9</v>
      </c>
      <c r="BF262" s="314">
        <v>0.01</v>
      </c>
      <c r="BG262" s="314">
        <v>85.3</v>
      </c>
      <c r="BH262" s="314">
        <v>79.5</v>
      </c>
      <c r="BI262" s="314">
        <v>82.4</v>
      </c>
      <c r="BJ262" s="316" t="s">
        <v>66</v>
      </c>
      <c r="BK262" s="316" t="s">
        <v>67</v>
      </c>
      <c r="BL262" s="314">
        <v>20702</v>
      </c>
      <c r="BM262" s="314">
        <v>133</v>
      </c>
      <c r="BN262" s="314">
        <v>196</v>
      </c>
      <c r="BO262" s="314">
        <v>304</v>
      </c>
      <c r="BP262" s="314">
        <v>358</v>
      </c>
      <c r="BQ262" s="314">
        <v>1</v>
      </c>
      <c r="BR262" s="314">
        <v>31.2</v>
      </c>
      <c r="BS262" s="314">
        <v>0.9</v>
      </c>
      <c r="BT262" s="314">
        <v>1.85</v>
      </c>
      <c r="BU262" s="314">
        <v>11.9</v>
      </c>
      <c r="BV262" s="314">
        <v>0</v>
      </c>
      <c r="BW262" s="433"/>
      <c r="BX262" s="299">
        <v>133</v>
      </c>
      <c r="BY262" s="299">
        <v>7</v>
      </c>
      <c r="BZ262" s="299">
        <v>9</v>
      </c>
      <c r="CA262" s="299">
        <v>85</v>
      </c>
      <c r="CB262" s="299">
        <v>149</v>
      </c>
      <c r="CC262" s="299">
        <v>170</v>
      </c>
      <c r="CD262" s="299">
        <v>245</v>
      </c>
      <c r="CE262" s="299">
        <v>374</v>
      </c>
      <c r="CF262" s="299">
        <v>437</v>
      </c>
      <c r="CG262" s="299">
        <v>42</v>
      </c>
      <c r="CH262" s="299">
        <v>18</v>
      </c>
      <c r="CI262" s="299">
        <v>3</v>
      </c>
      <c r="CJ262" s="299">
        <v>2.7</v>
      </c>
      <c r="CK262" s="299">
        <v>0.05</v>
      </c>
      <c r="CL262" s="329"/>
      <c r="CM262" s="305">
        <v>4</v>
      </c>
      <c r="CN262" s="349">
        <v>42030</v>
      </c>
      <c r="CO262" s="305"/>
      <c r="CP262" s="305"/>
      <c r="CQ262" s="313">
        <v>0.72599999999999998</v>
      </c>
      <c r="CR262" s="314">
        <v>56.4</v>
      </c>
      <c r="CS262" s="341">
        <f>(CR262*(9/5))+32</f>
        <v>133.51999999999998</v>
      </c>
      <c r="CT262" s="314">
        <v>8.6</v>
      </c>
      <c r="CU262" s="350">
        <v>1E-3</v>
      </c>
      <c r="CV262" s="314">
        <v>1</v>
      </c>
      <c r="CW262" s="314">
        <v>0.1</v>
      </c>
      <c r="CX262" s="350">
        <v>5.0000000000000001E-3</v>
      </c>
      <c r="CY262" s="314">
        <v>85</v>
      </c>
      <c r="CZ262" s="314">
        <v>78.2</v>
      </c>
      <c r="DA262" s="314">
        <v>82.3</v>
      </c>
      <c r="DB262" s="305" t="s">
        <v>83</v>
      </c>
      <c r="DC262" s="305" t="s">
        <v>84</v>
      </c>
      <c r="DD262" s="314">
        <v>20786</v>
      </c>
      <c r="DE262" s="314">
        <v>134</v>
      </c>
      <c r="DF262" s="314">
        <v>183</v>
      </c>
      <c r="DG262" s="314">
        <v>316</v>
      </c>
      <c r="DH262" s="314">
        <v>360</v>
      </c>
      <c r="DI262" s="314">
        <v>1</v>
      </c>
      <c r="DJ262" s="314">
        <v>28</v>
      </c>
      <c r="DK262" s="314">
        <v>0.2</v>
      </c>
      <c r="DL262" s="314">
        <v>2</v>
      </c>
      <c r="DM262" s="314">
        <v>17</v>
      </c>
      <c r="DN262" s="314">
        <v>0</v>
      </c>
      <c r="DO262" s="438"/>
      <c r="DP262" s="299">
        <v>56</v>
      </c>
      <c r="DQ262" s="299">
        <v>7</v>
      </c>
      <c r="DR262" s="299">
        <v>9</v>
      </c>
      <c r="DS262" s="299">
        <v>85</v>
      </c>
      <c r="DT262" s="299">
        <v>149</v>
      </c>
      <c r="DU262" s="299">
        <v>170</v>
      </c>
      <c r="DV262" s="299">
        <v>245</v>
      </c>
      <c r="DW262" s="299">
        <v>374</v>
      </c>
      <c r="DX262" s="299">
        <v>437</v>
      </c>
      <c r="DY262" s="292"/>
      <c r="DZ262" s="292"/>
      <c r="EA262" s="292"/>
      <c r="EB262" s="292"/>
      <c r="EC262" s="292"/>
    </row>
    <row r="263" spans="1:133" x14ac:dyDescent="0.25">
      <c r="A263" s="291">
        <f t="shared" si="45"/>
        <v>2015</v>
      </c>
      <c r="B263" s="292" t="str">
        <f t="shared" si="46"/>
        <v>ENERO</v>
      </c>
      <c r="C263" s="292">
        <v>7</v>
      </c>
      <c r="D263" s="292" t="str">
        <f t="shared" si="50"/>
        <v>ENERO 2015 / 5</v>
      </c>
      <c r="E263" s="345">
        <v>5</v>
      </c>
      <c r="F263" s="312">
        <v>42013</v>
      </c>
      <c r="G263" s="311">
        <v>49544</v>
      </c>
      <c r="H263" s="311" t="s">
        <v>70</v>
      </c>
      <c r="I263" s="313">
        <v>0.73050000000000004</v>
      </c>
      <c r="J263" s="314">
        <v>138</v>
      </c>
      <c r="K263" s="314">
        <v>8.4</v>
      </c>
      <c r="L263" s="314">
        <v>0</v>
      </c>
      <c r="M263" s="315" t="s">
        <v>20</v>
      </c>
      <c r="N263" s="314">
        <v>0.5</v>
      </c>
      <c r="O263" s="314">
        <v>0</v>
      </c>
      <c r="P263" s="314">
        <v>85.2</v>
      </c>
      <c r="Q263" s="314">
        <v>79.2</v>
      </c>
      <c r="R263" s="314">
        <v>82.2</v>
      </c>
      <c r="S263" s="316" t="s">
        <v>66</v>
      </c>
      <c r="T263" s="316" t="s">
        <v>67</v>
      </c>
      <c r="U263" s="314">
        <v>20738</v>
      </c>
      <c r="V263" s="314">
        <v>127</v>
      </c>
      <c r="W263" s="314">
        <v>189</v>
      </c>
      <c r="X263" s="314">
        <v>284</v>
      </c>
      <c r="Y263" s="314">
        <v>346</v>
      </c>
      <c r="Z263" s="314">
        <v>1.5</v>
      </c>
      <c r="AA263" s="314">
        <v>28.6</v>
      </c>
      <c r="AB263" s="314">
        <v>0.2</v>
      </c>
      <c r="AC263" s="314">
        <v>1.68</v>
      </c>
      <c r="AD263" s="314">
        <v>8.4</v>
      </c>
      <c r="AE263" s="314">
        <v>0</v>
      </c>
      <c r="AF263" s="427"/>
      <c r="AG263" s="299">
        <v>133</v>
      </c>
      <c r="AH263" s="299">
        <v>7</v>
      </c>
      <c r="AI263" s="299">
        <v>9</v>
      </c>
      <c r="AJ263" s="299">
        <v>85</v>
      </c>
      <c r="AK263" s="299">
        <v>149</v>
      </c>
      <c r="AL263" s="299">
        <v>170</v>
      </c>
      <c r="AM263" s="299">
        <v>245</v>
      </c>
      <c r="AN263" s="299">
        <v>374</v>
      </c>
      <c r="AO263" s="299">
        <v>437</v>
      </c>
      <c r="AP263" s="299">
        <v>42</v>
      </c>
      <c r="AQ263" s="299">
        <v>18</v>
      </c>
      <c r="AR263" s="299">
        <v>3</v>
      </c>
      <c r="AS263" s="299">
        <v>2.7</v>
      </c>
      <c r="AT263" s="299">
        <v>0.05</v>
      </c>
      <c r="AU263" s="300"/>
      <c r="AV263" s="311">
        <v>5</v>
      </c>
      <c r="AW263" s="317">
        <v>42016</v>
      </c>
      <c r="AX263" s="311">
        <v>49595</v>
      </c>
      <c r="AY263" s="311" t="s">
        <v>72</v>
      </c>
      <c r="AZ263" s="313">
        <v>0.73199999999999998</v>
      </c>
      <c r="BA263" s="314">
        <v>138.9</v>
      </c>
      <c r="BB263" s="314">
        <v>8.6</v>
      </c>
      <c r="BC263" s="314">
        <v>0</v>
      </c>
      <c r="BD263" s="315" t="s">
        <v>20</v>
      </c>
      <c r="BE263" s="314">
        <v>1.9</v>
      </c>
      <c r="BF263" s="314">
        <v>0.01</v>
      </c>
      <c r="BG263" s="314">
        <v>85.2</v>
      </c>
      <c r="BH263" s="314">
        <v>79.5</v>
      </c>
      <c r="BI263" s="314">
        <v>82.3</v>
      </c>
      <c r="BJ263" s="316" t="s">
        <v>66</v>
      </c>
      <c r="BK263" s="316" t="s">
        <v>67</v>
      </c>
      <c r="BL263" s="314">
        <v>20722</v>
      </c>
      <c r="BM263" s="314">
        <v>131</v>
      </c>
      <c r="BN263" s="314">
        <v>196</v>
      </c>
      <c r="BO263" s="314">
        <v>300</v>
      </c>
      <c r="BP263" s="314">
        <v>349</v>
      </c>
      <c r="BQ263" s="314">
        <v>1</v>
      </c>
      <c r="BR263" s="314">
        <v>30</v>
      </c>
      <c r="BS263" s="314">
        <v>1.3</v>
      </c>
      <c r="BT263" s="314">
        <v>1.6</v>
      </c>
      <c r="BU263" s="314">
        <v>7.9</v>
      </c>
      <c r="BV263" s="314">
        <v>0</v>
      </c>
      <c r="BW263" s="433"/>
      <c r="BX263" s="299">
        <v>133</v>
      </c>
      <c r="BY263" s="299">
        <v>7</v>
      </c>
      <c r="BZ263" s="299">
        <v>9</v>
      </c>
      <c r="CA263" s="299">
        <v>85</v>
      </c>
      <c r="CB263" s="299">
        <v>149</v>
      </c>
      <c r="CC263" s="299">
        <v>170</v>
      </c>
      <c r="CD263" s="299">
        <v>245</v>
      </c>
      <c r="CE263" s="299">
        <v>374</v>
      </c>
      <c r="CF263" s="299">
        <v>437</v>
      </c>
      <c r="CG263" s="299">
        <v>42</v>
      </c>
      <c r="CH263" s="299">
        <v>18</v>
      </c>
      <c r="CI263" s="299">
        <v>3</v>
      </c>
      <c r="CJ263" s="299">
        <v>2.7</v>
      </c>
      <c r="CK263" s="299">
        <v>0.05</v>
      </c>
      <c r="CL263" s="329"/>
      <c r="CM263" s="306"/>
      <c r="CN263" s="306"/>
      <c r="CO263" s="306"/>
      <c r="CP263" s="306"/>
      <c r="CQ263" s="306"/>
      <c r="CR263" s="306"/>
      <c r="CS263" s="306"/>
      <c r="CT263" s="306"/>
      <c r="CU263" s="306"/>
      <c r="CV263" s="306"/>
      <c r="CW263" s="306"/>
      <c r="CX263" s="306"/>
      <c r="CY263" s="306"/>
      <c r="CZ263" s="306"/>
      <c r="DA263" s="306"/>
      <c r="DB263" s="306"/>
      <c r="DC263" s="306"/>
      <c r="DD263" s="306"/>
      <c r="DE263" s="306"/>
      <c r="DF263" s="306"/>
      <c r="DG263" s="306"/>
      <c r="DH263" s="306"/>
      <c r="DI263" s="306"/>
      <c r="DJ263" s="306"/>
      <c r="DK263" s="306"/>
      <c r="DL263" s="306"/>
      <c r="DM263" s="306"/>
      <c r="DN263" s="306"/>
      <c r="DO263" s="439"/>
      <c r="DP263" s="306"/>
      <c r="DQ263" s="306"/>
      <c r="DR263" s="306"/>
      <c r="DS263" s="306"/>
      <c r="DT263" s="306"/>
      <c r="DU263" s="306"/>
      <c r="DV263" s="306"/>
      <c r="DW263" s="306"/>
      <c r="DX263" s="306"/>
      <c r="DY263" s="303"/>
      <c r="DZ263" s="303"/>
      <c r="EA263" s="303"/>
      <c r="EB263" s="303"/>
      <c r="EC263" s="303"/>
    </row>
    <row r="264" spans="1:133" x14ac:dyDescent="0.25">
      <c r="A264" s="302">
        <f t="shared" si="45"/>
        <v>2015</v>
      </c>
      <c r="B264" s="303" t="str">
        <f t="shared" si="46"/>
        <v>ENERO</v>
      </c>
      <c r="C264" s="303">
        <v>8</v>
      </c>
      <c r="D264" s="303" t="str">
        <f t="shared" si="50"/>
        <v>ENERO 2015 / 6</v>
      </c>
      <c r="E264" s="345">
        <v>6</v>
      </c>
      <c r="F264" s="312">
        <v>42014</v>
      </c>
      <c r="G264" s="311">
        <v>49557</v>
      </c>
      <c r="H264" s="311" t="s">
        <v>65</v>
      </c>
      <c r="I264" s="313">
        <v>0.73770000000000002</v>
      </c>
      <c r="J264" s="314">
        <v>144</v>
      </c>
      <c r="K264" s="314">
        <v>7.8</v>
      </c>
      <c r="L264" s="314">
        <v>0</v>
      </c>
      <c r="M264" s="315" t="s">
        <v>20</v>
      </c>
      <c r="N264" s="314">
        <v>0.5</v>
      </c>
      <c r="O264" s="314">
        <v>0</v>
      </c>
      <c r="P264" s="314">
        <v>85.4</v>
      </c>
      <c r="Q264" s="314">
        <v>79.2</v>
      </c>
      <c r="R264" s="314">
        <v>82.3</v>
      </c>
      <c r="S264" s="316" t="s">
        <v>66</v>
      </c>
      <c r="T264" s="316" t="s">
        <v>67</v>
      </c>
      <c r="U264" s="314">
        <v>20662</v>
      </c>
      <c r="V264" s="314">
        <v>133</v>
      </c>
      <c r="W264" s="314">
        <v>199</v>
      </c>
      <c r="X264" s="314">
        <v>292</v>
      </c>
      <c r="Y264" s="314">
        <v>349</v>
      </c>
      <c r="Z264" s="314">
        <v>1</v>
      </c>
      <c r="AA264" s="314">
        <v>29.4</v>
      </c>
      <c r="AB264" s="314">
        <v>0.2</v>
      </c>
      <c r="AC264" s="314">
        <v>1.74</v>
      </c>
      <c r="AD264" s="314">
        <v>6.4</v>
      </c>
      <c r="AE264" s="314">
        <v>0</v>
      </c>
      <c r="AF264" s="427"/>
      <c r="AG264" s="299">
        <v>133</v>
      </c>
      <c r="AH264" s="299">
        <v>7</v>
      </c>
      <c r="AI264" s="299">
        <v>9</v>
      </c>
      <c r="AJ264" s="299">
        <v>85</v>
      </c>
      <c r="AK264" s="299">
        <v>149</v>
      </c>
      <c r="AL264" s="299">
        <v>170</v>
      </c>
      <c r="AM264" s="299">
        <v>245</v>
      </c>
      <c r="AN264" s="299">
        <v>374</v>
      </c>
      <c r="AO264" s="299">
        <v>437</v>
      </c>
      <c r="AP264" s="299">
        <v>42</v>
      </c>
      <c r="AQ264" s="299">
        <v>18</v>
      </c>
      <c r="AR264" s="299">
        <v>3</v>
      </c>
      <c r="AS264" s="299">
        <v>2.7</v>
      </c>
      <c r="AT264" s="299">
        <v>0.05</v>
      </c>
      <c r="AU264" s="300"/>
      <c r="AV264" s="311">
        <v>6</v>
      </c>
      <c r="AW264" s="317">
        <v>42018</v>
      </c>
      <c r="AX264" s="311">
        <v>49613</v>
      </c>
      <c r="AY264" s="311" t="s">
        <v>71</v>
      </c>
      <c r="AZ264" s="313">
        <v>0.73019999999999996</v>
      </c>
      <c r="BA264" s="314">
        <v>138.69999999999999</v>
      </c>
      <c r="BB264" s="314">
        <v>8.6</v>
      </c>
      <c r="BC264" s="314">
        <v>0</v>
      </c>
      <c r="BD264" s="315" t="s">
        <v>20</v>
      </c>
      <c r="BE264" s="314">
        <v>1.8</v>
      </c>
      <c r="BF264" s="314">
        <v>0.01</v>
      </c>
      <c r="BG264" s="314">
        <v>85.5</v>
      </c>
      <c r="BH264" s="314">
        <v>77</v>
      </c>
      <c r="BI264" s="314">
        <v>81.2</v>
      </c>
      <c r="BJ264" s="316" t="s">
        <v>66</v>
      </c>
      <c r="BK264" s="316" t="s">
        <v>67</v>
      </c>
      <c r="BL264" s="314">
        <v>20742</v>
      </c>
      <c r="BM264" s="314">
        <v>133</v>
      </c>
      <c r="BN264" s="314">
        <v>199</v>
      </c>
      <c r="BO264" s="314">
        <v>297</v>
      </c>
      <c r="BP264" s="314">
        <v>354</v>
      </c>
      <c r="BQ264" s="314">
        <v>1</v>
      </c>
      <c r="BR264" s="314">
        <v>30.2</v>
      </c>
      <c r="BS264" s="314">
        <v>1</v>
      </c>
      <c r="BT264" s="314">
        <v>1.46</v>
      </c>
      <c r="BU264" s="314">
        <v>14.8</v>
      </c>
      <c r="BV264" s="314">
        <v>0</v>
      </c>
      <c r="BW264" s="433"/>
      <c r="BX264" s="299">
        <v>133</v>
      </c>
      <c r="BY264" s="299">
        <v>7</v>
      </c>
      <c r="BZ264" s="299">
        <v>9</v>
      </c>
      <c r="CA264" s="299">
        <v>85</v>
      </c>
      <c r="CB264" s="299">
        <v>149</v>
      </c>
      <c r="CC264" s="299">
        <v>170</v>
      </c>
      <c r="CD264" s="299">
        <v>245</v>
      </c>
      <c r="CE264" s="299">
        <v>374</v>
      </c>
      <c r="CF264" s="299">
        <v>437</v>
      </c>
      <c r="CG264" s="299">
        <v>42</v>
      </c>
      <c r="CH264" s="299">
        <v>18</v>
      </c>
      <c r="CI264" s="299">
        <v>3</v>
      </c>
      <c r="CJ264" s="299">
        <v>2.7</v>
      </c>
      <c r="CK264" s="299">
        <v>0.05</v>
      </c>
      <c r="CL264" s="329"/>
      <c r="CM264" s="305"/>
      <c r="CN264" s="305"/>
      <c r="CO264" s="305"/>
      <c r="CP264" s="305"/>
      <c r="CQ264" s="305"/>
      <c r="CR264" s="305"/>
      <c r="CS264" s="305"/>
      <c r="CT264" s="305"/>
      <c r="CU264" s="305"/>
      <c r="CV264" s="305"/>
      <c r="CW264" s="305"/>
      <c r="CX264" s="305"/>
      <c r="CY264" s="305"/>
      <c r="CZ264" s="305"/>
      <c r="DA264" s="305"/>
      <c r="DB264" s="305"/>
      <c r="DC264" s="305"/>
      <c r="DD264" s="305"/>
      <c r="DE264" s="305"/>
      <c r="DF264" s="305"/>
      <c r="DG264" s="305"/>
      <c r="DH264" s="305"/>
      <c r="DI264" s="305"/>
      <c r="DJ264" s="305"/>
      <c r="DK264" s="305"/>
      <c r="DL264" s="305"/>
      <c r="DM264" s="305"/>
      <c r="DN264" s="305"/>
      <c r="DO264" s="440"/>
      <c r="DP264" s="305"/>
      <c r="DQ264" s="305"/>
      <c r="DR264" s="305"/>
      <c r="DS264" s="305"/>
      <c r="DT264" s="305"/>
      <c r="DU264" s="305"/>
      <c r="DV264" s="305"/>
      <c r="DW264" s="305"/>
      <c r="DX264" s="305"/>
      <c r="DY264" s="292"/>
      <c r="DZ264" s="292"/>
      <c r="EA264" s="292"/>
      <c r="EB264" s="292"/>
      <c r="EC264" s="292"/>
    </row>
    <row r="265" spans="1:133" x14ac:dyDescent="0.25">
      <c r="A265" s="291">
        <f t="shared" si="45"/>
        <v>2015</v>
      </c>
      <c r="B265" s="292" t="str">
        <f t="shared" si="46"/>
        <v>ENERO</v>
      </c>
      <c r="C265" s="292">
        <v>9</v>
      </c>
      <c r="D265" s="292" t="str">
        <f t="shared" si="50"/>
        <v>ENERO 2015 / 7</v>
      </c>
      <c r="E265" s="345">
        <v>7</v>
      </c>
      <c r="F265" s="312">
        <v>42015</v>
      </c>
      <c r="G265" s="311">
        <v>49577</v>
      </c>
      <c r="H265" s="311" t="s">
        <v>68</v>
      </c>
      <c r="I265" s="313">
        <v>0.73699999999999999</v>
      </c>
      <c r="J265" s="314">
        <v>143</v>
      </c>
      <c r="K265" s="314">
        <v>7.9</v>
      </c>
      <c r="L265" s="314">
        <v>0</v>
      </c>
      <c r="M265" s="315" t="s">
        <v>20</v>
      </c>
      <c r="N265" s="314">
        <v>0.5</v>
      </c>
      <c r="O265" s="314">
        <v>0</v>
      </c>
      <c r="P265" s="314">
        <v>85.1</v>
      </c>
      <c r="Q265" s="314">
        <v>79.099999999999994</v>
      </c>
      <c r="R265" s="314">
        <v>82.1</v>
      </c>
      <c r="S265" s="316" t="s">
        <v>66</v>
      </c>
      <c r="T265" s="316" t="s">
        <v>67</v>
      </c>
      <c r="U265" s="314">
        <v>20670</v>
      </c>
      <c r="V265" s="314">
        <v>133</v>
      </c>
      <c r="W265" s="314">
        <v>197</v>
      </c>
      <c r="X265" s="314">
        <v>292</v>
      </c>
      <c r="Y265" s="314">
        <v>349</v>
      </c>
      <c r="Z265" s="314">
        <v>1</v>
      </c>
      <c r="AA265" s="314">
        <v>28.9</v>
      </c>
      <c r="AB265" s="314">
        <v>0.1</v>
      </c>
      <c r="AC265" s="314">
        <v>1.72</v>
      </c>
      <c r="AD265" s="314">
        <v>9.1</v>
      </c>
      <c r="AE265" s="314">
        <v>0</v>
      </c>
      <c r="AF265" s="427"/>
      <c r="AG265" s="299">
        <v>133</v>
      </c>
      <c r="AH265" s="299">
        <v>7</v>
      </c>
      <c r="AI265" s="299">
        <v>9</v>
      </c>
      <c r="AJ265" s="299">
        <v>85</v>
      </c>
      <c r="AK265" s="299">
        <v>149</v>
      </c>
      <c r="AL265" s="299">
        <v>170</v>
      </c>
      <c r="AM265" s="299">
        <v>245</v>
      </c>
      <c r="AN265" s="299">
        <v>374</v>
      </c>
      <c r="AO265" s="299">
        <v>437</v>
      </c>
      <c r="AP265" s="299">
        <v>42</v>
      </c>
      <c r="AQ265" s="299">
        <v>18</v>
      </c>
      <c r="AR265" s="299">
        <v>3</v>
      </c>
      <c r="AS265" s="299">
        <v>2.7</v>
      </c>
      <c r="AT265" s="299">
        <v>0.05</v>
      </c>
      <c r="AU265" s="300"/>
      <c r="AV265" s="311">
        <v>7</v>
      </c>
      <c r="AW265" s="317">
        <v>42021</v>
      </c>
      <c r="AX265" s="311">
        <v>49710</v>
      </c>
      <c r="AY265" s="311" t="s">
        <v>74</v>
      </c>
      <c r="AZ265" s="313">
        <v>0.73470000000000002</v>
      </c>
      <c r="BA265" s="314">
        <v>140.5</v>
      </c>
      <c r="BB265" s="314">
        <v>8.5</v>
      </c>
      <c r="BC265" s="314">
        <v>0</v>
      </c>
      <c r="BD265" s="315" t="s">
        <v>20</v>
      </c>
      <c r="BE265" s="314">
        <v>1.8</v>
      </c>
      <c r="BF265" s="314">
        <v>0.01</v>
      </c>
      <c r="BG265" s="314">
        <v>85.2</v>
      </c>
      <c r="BH265" s="314">
        <v>79.2</v>
      </c>
      <c r="BI265" s="314">
        <v>82.2</v>
      </c>
      <c r="BJ265" s="316" t="s">
        <v>66</v>
      </c>
      <c r="BK265" s="316" t="s">
        <v>67</v>
      </c>
      <c r="BL265" s="314">
        <v>20694</v>
      </c>
      <c r="BM265" s="314">
        <v>133</v>
      </c>
      <c r="BN265" s="314">
        <v>201</v>
      </c>
      <c r="BO265" s="314">
        <v>297</v>
      </c>
      <c r="BP265" s="314">
        <v>340</v>
      </c>
      <c r="BQ265" s="314">
        <v>0.5</v>
      </c>
      <c r="BR265" s="314">
        <v>31.4</v>
      </c>
      <c r="BS265" s="314">
        <v>0.8</v>
      </c>
      <c r="BT265" s="314">
        <v>1.5</v>
      </c>
      <c r="BU265" s="314">
        <v>15.9</v>
      </c>
      <c r="BV265" s="314">
        <v>0</v>
      </c>
      <c r="BW265" s="433"/>
      <c r="BX265" s="299">
        <v>133</v>
      </c>
      <c r="BY265" s="299">
        <v>7</v>
      </c>
      <c r="BZ265" s="299">
        <v>9</v>
      </c>
      <c r="CA265" s="299">
        <v>85</v>
      </c>
      <c r="CB265" s="299">
        <v>149</v>
      </c>
      <c r="CC265" s="299">
        <v>170</v>
      </c>
      <c r="CD265" s="299">
        <v>245</v>
      </c>
      <c r="CE265" s="299">
        <v>374</v>
      </c>
      <c r="CF265" s="299">
        <v>437</v>
      </c>
      <c r="CG265" s="299">
        <v>42</v>
      </c>
      <c r="CH265" s="299">
        <v>18</v>
      </c>
      <c r="CI265" s="299">
        <v>3</v>
      </c>
      <c r="CJ265" s="299">
        <v>2.7</v>
      </c>
      <c r="CK265" s="299">
        <v>0.05</v>
      </c>
      <c r="CL265" s="329"/>
      <c r="CM265" s="306"/>
      <c r="CN265" s="306"/>
      <c r="CO265" s="306"/>
      <c r="CP265" s="306"/>
      <c r="CQ265" s="306"/>
      <c r="CR265" s="306"/>
      <c r="CS265" s="306"/>
      <c r="CT265" s="306"/>
      <c r="CU265" s="306"/>
      <c r="CV265" s="306"/>
      <c r="CW265" s="306"/>
      <c r="CX265" s="306"/>
      <c r="CY265" s="306"/>
      <c r="CZ265" s="306"/>
      <c r="DA265" s="306"/>
      <c r="DB265" s="306"/>
      <c r="DC265" s="306"/>
      <c r="DD265" s="306"/>
      <c r="DE265" s="306"/>
      <c r="DF265" s="306"/>
      <c r="DG265" s="306"/>
      <c r="DH265" s="306"/>
      <c r="DI265" s="306"/>
      <c r="DJ265" s="306"/>
      <c r="DK265" s="306"/>
      <c r="DL265" s="306"/>
      <c r="DM265" s="306"/>
      <c r="DN265" s="306"/>
      <c r="DO265" s="439"/>
      <c r="DP265" s="306"/>
      <c r="DQ265" s="306"/>
      <c r="DR265" s="306"/>
      <c r="DS265" s="306"/>
      <c r="DT265" s="306"/>
      <c r="DU265" s="306"/>
      <c r="DV265" s="306"/>
      <c r="DW265" s="306"/>
      <c r="DX265" s="306"/>
      <c r="DY265" s="303"/>
      <c r="DZ265" s="303"/>
      <c r="EA265" s="303"/>
      <c r="EB265" s="303"/>
      <c r="EC265" s="303"/>
    </row>
    <row r="266" spans="1:133" x14ac:dyDescent="0.25">
      <c r="A266" s="302">
        <f t="shared" si="45"/>
        <v>2015</v>
      </c>
      <c r="B266" s="303" t="str">
        <f t="shared" si="46"/>
        <v>ENERO</v>
      </c>
      <c r="C266" s="303">
        <v>10</v>
      </c>
      <c r="D266" s="303" t="str">
        <f t="shared" si="50"/>
        <v>ENERO 2015 / 8</v>
      </c>
      <c r="E266" s="345">
        <v>8</v>
      </c>
      <c r="F266" s="312">
        <v>42018</v>
      </c>
      <c r="G266" s="311">
        <v>49639</v>
      </c>
      <c r="H266" s="311" t="s">
        <v>69</v>
      </c>
      <c r="I266" s="313">
        <v>0.73050000000000004</v>
      </c>
      <c r="J266" s="314">
        <v>139</v>
      </c>
      <c r="K266" s="314">
        <v>8.3000000000000007</v>
      </c>
      <c r="L266" s="314">
        <v>0</v>
      </c>
      <c r="M266" s="315" t="s">
        <v>20</v>
      </c>
      <c r="N266" s="314">
        <v>0.5</v>
      </c>
      <c r="O266" s="314">
        <v>0</v>
      </c>
      <c r="P266" s="314">
        <v>85.3</v>
      </c>
      <c r="Q266" s="314">
        <v>79.2</v>
      </c>
      <c r="R266" s="314">
        <v>82.3</v>
      </c>
      <c r="S266" s="316" t="s">
        <v>66</v>
      </c>
      <c r="T266" s="316" t="s">
        <v>67</v>
      </c>
      <c r="U266" s="314">
        <v>20738</v>
      </c>
      <c r="V266" s="314">
        <v>130</v>
      </c>
      <c r="W266" s="314">
        <v>191</v>
      </c>
      <c r="X266" s="314">
        <v>288</v>
      </c>
      <c r="Y266" s="314">
        <v>344</v>
      </c>
      <c r="Z266" s="314">
        <v>1</v>
      </c>
      <c r="AA266" s="314">
        <v>29.4</v>
      </c>
      <c r="AB266" s="314">
        <v>0.1</v>
      </c>
      <c r="AC266" s="314">
        <v>1.68</v>
      </c>
      <c r="AD266" s="314">
        <v>12.3</v>
      </c>
      <c r="AE266" s="314">
        <v>0</v>
      </c>
      <c r="AF266" s="427"/>
      <c r="AG266" s="299">
        <v>133</v>
      </c>
      <c r="AH266" s="299">
        <v>7</v>
      </c>
      <c r="AI266" s="299">
        <v>9</v>
      </c>
      <c r="AJ266" s="299">
        <v>85</v>
      </c>
      <c r="AK266" s="299">
        <v>149</v>
      </c>
      <c r="AL266" s="299">
        <v>170</v>
      </c>
      <c r="AM266" s="299">
        <v>245</v>
      </c>
      <c r="AN266" s="299">
        <v>374</v>
      </c>
      <c r="AO266" s="299">
        <v>437</v>
      </c>
      <c r="AP266" s="299">
        <v>42</v>
      </c>
      <c r="AQ266" s="299">
        <v>18</v>
      </c>
      <c r="AR266" s="299">
        <v>3</v>
      </c>
      <c r="AS266" s="299">
        <v>2.7</v>
      </c>
      <c r="AT266" s="299">
        <v>0.05</v>
      </c>
      <c r="AU266" s="300"/>
      <c r="AV266" s="311">
        <v>8</v>
      </c>
      <c r="AW266" s="317">
        <v>42023</v>
      </c>
      <c r="AX266" s="311">
        <v>49740</v>
      </c>
      <c r="AY266" s="311" t="s">
        <v>72</v>
      </c>
      <c r="AZ266" s="313">
        <v>0.74629999999999996</v>
      </c>
      <c r="BA266" s="314">
        <v>148.1</v>
      </c>
      <c r="BB266" s="314">
        <v>7.8</v>
      </c>
      <c r="BC266" s="314">
        <v>0</v>
      </c>
      <c r="BD266" s="315" t="s">
        <v>20</v>
      </c>
      <c r="BE266" s="314">
        <v>1</v>
      </c>
      <c r="BF266" s="314">
        <v>0.01</v>
      </c>
      <c r="BG266" s="314">
        <v>85.1</v>
      </c>
      <c r="BH266" s="314">
        <v>79.400000000000006</v>
      </c>
      <c r="BI266" s="314">
        <v>82.2</v>
      </c>
      <c r="BJ266" s="316" t="s">
        <v>66</v>
      </c>
      <c r="BK266" s="316" t="s">
        <v>67</v>
      </c>
      <c r="BL266" s="314">
        <v>20574</v>
      </c>
      <c r="BM266" s="314">
        <v>145</v>
      </c>
      <c r="BN266" s="314">
        <v>223</v>
      </c>
      <c r="BO266" s="314">
        <v>306</v>
      </c>
      <c r="BP266" s="314">
        <v>356</v>
      </c>
      <c r="BQ266" s="314">
        <v>1.5</v>
      </c>
      <c r="BR266" s="314">
        <v>36.299999999999997</v>
      </c>
      <c r="BS266" s="314">
        <v>0.7</v>
      </c>
      <c r="BT266" s="314">
        <v>1.59</v>
      </c>
      <c r="BU266" s="314">
        <v>0</v>
      </c>
      <c r="BV266" s="314">
        <v>0</v>
      </c>
      <c r="BW266" s="433"/>
      <c r="BX266" s="299">
        <v>133</v>
      </c>
      <c r="BY266" s="299">
        <v>7</v>
      </c>
      <c r="BZ266" s="299">
        <v>9</v>
      </c>
      <c r="CA266" s="299">
        <v>85</v>
      </c>
      <c r="CB266" s="299">
        <v>149</v>
      </c>
      <c r="CC266" s="299">
        <v>170</v>
      </c>
      <c r="CD266" s="299">
        <v>245</v>
      </c>
      <c r="CE266" s="299">
        <v>374</v>
      </c>
      <c r="CF266" s="299">
        <v>437</v>
      </c>
      <c r="CG266" s="299">
        <v>42</v>
      </c>
      <c r="CH266" s="299">
        <v>18</v>
      </c>
      <c r="CI266" s="299">
        <v>3</v>
      </c>
      <c r="CJ266" s="299">
        <v>2.7</v>
      </c>
      <c r="CK266" s="299">
        <v>0.05</v>
      </c>
      <c r="CL266" s="329"/>
      <c r="CM266" s="305"/>
      <c r="CN266" s="305"/>
      <c r="CO266" s="305"/>
      <c r="CP266" s="305"/>
      <c r="CQ266" s="305"/>
      <c r="CR266" s="305"/>
      <c r="CS266" s="305"/>
      <c r="CT266" s="305"/>
      <c r="CU266" s="305"/>
      <c r="CV266" s="305"/>
      <c r="CW266" s="305"/>
      <c r="CX266" s="305"/>
      <c r="CY266" s="305"/>
      <c r="CZ266" s="305"/>
      <c r="DA266" s="305"/>
      <c r="DB266" s="305"/>
      <c r="DC266" s="305"/>
      <c r="DD266" s="305"/>
      <c r="DE266" s="305"/>
      <c r="DF266" s="305"/>
      <c r="DG266" s="305"/>
      <c r="DH266" s="305"/>
      <c r="DI266" s="305"/>
      <c r="DJ266" s="305"/>
      <c r="DK266" s="305"/>
      <c r="DL266" s="305"/>
      <c r="DM266" s="305"/>
      <c r="DN266" s="305"/>
      <c r="DO266" s="440"/>
      <c r="DP266" s="305"/>
      <c r="DQ266" s="305"/>
      <c r="DR266" s="305"/>
      <c r="DS266" s="305"/>
      <c r="DT266" s="305"/>
      <c r="DU266" s="305"/>
      <c r="DV266" s="305"/>
      <c r="DW266" s="305"/>
      <c r="DX266" s="305"/>
      <c r="DY266" s="292"/>
      <c r="DZ266" s="292"/>
      <c r="EA266" s="292"/>
      <c r="EB266" s="292"/>
      <c r="EC266" s="292"/>
    </row>
    <row r="267" spans="1:133" x14ac:dyDescent="0.25">
      <c r="A267" s="291">
        <f t="shared" si="45"/>
        <v>2015</v>
      </c>
      <c r="B267" s="292" t="str">
        <f t="shared" si="46"/>
        <v>ENERO</v>
      </c>
      <c r="C267" s="292">
        <v>11</v>
      </c>
      <c r="D267" s="292" t="str">
        <f t="shared" si="50"/>
        <v>ENERO 2015 / 9</v>
      </c>
      <c r="E267" s="345">
        <v>9</v>
      </c>
      <c r="F267" s="312">
        <v>42020</v>
      </c>
      <c r="G267" s="311">
        <v>49674</v>
      </c>
      <c r="H267" s="311" t="s">
        <v>70</v>
      </c>
      <c r="I267" s="313">
        <v>0.73160000000000003</v>
      </c>
      <c r="J267" s="314">
        <v>139</v>
      </c>
      <c r="K267" s="314">
        <v>8.1999999999999993</v>
      </c>
      <c r="L267" s="314">
        <v>0</v>
      </c>
      <c r="M267" s="315" t="s">
        <v>20</v>
      </c>
      <c r="N267" s="314">
        <v>0.5</v>
      </c>
      <c r="O267" s="314">
        <v>0</v>
      </c>
      <c r="P267" s="314">
        <v>85.3</v>
      </c>
      <c r="Q267" s="314">
        <v>79.099999999999994</v>
      </c>
      <c r="R267" s="314">
        <v>82.2</v>
      </c>
      <c r="S267" s="316" t="s">
        <v>66</v>
      </c>
      <c r="T267" s="316" t="s">
        <v>67</v>
      </c>
      <c r="U267" s="314">
        <v>20726</v>
      </c>
      <c r="V267" s="314">
        <v>130</v>
      </c>
      <c r="W267" s="314">
        <v>191</v>
      </c>
      <c r="X267" s="314">
        <v>287</v>
      </c>
      <c r="Y267" s="314">
        <v>351</v>
      </c>
      <c r="Z267" s="314">
        <v>1</v>
      </c>
      <c r="AA267" s="314">
        <v>29.5</v>
      </c>
      <c r="AB267" s="314">
        <v>0.1</v>
      </c>
      <c r="AC267" s="314">
        <v>1.71</v>
      </c>
      <c r="AD267" s="314">
        <v>10.199999999999999</v>
      </c>
      <c r="AE267" s="314">
        <v>0</v>
      </c>
      <c r="AF267" s="427"/>
      <c r="AG267" s="299">
        <v>133</v>
      </c>
      <c r="AH267" s="299">
        <v>7</v>
      </c>
      <c r="AI267" s="299">
        <v>9</v>
      </c>
      <c r="AJ267" s="299">
        <v>85</v>
      </c>
      <c r="AK267" s="299">
        <v>149</v>
      </c>
      <c r="AL267" s="299">
        <v>170</v>
      </c>
      <c r="AM267" s="299">
        <v>245</v>
      </c>
      <c r="AN267" s="299">
        <v>374</v>
      </c>
      <c r="AO267" s="299">
        <v>437</v>
      </c>
      <c r="AP267" s="299">
        <v>42</v>
      </c>
      <c r="AQ267" s="299">
        <v>18</v>
      </c>
      <c r="AR267" s="299">
        <v>3</v>
      </c>
      <c r="AS267" s="299">
        <v>2.7</v>
      </c>
      <c r="AT267" s="299">
        <v>0.05</v>
      </c>
      <c r="AU267" s="300"/>
      <c r="AV267" s="311">
        <v>9</v>
      </c>
      <c r="AW267" s="317">
        <v>42024</v>
      </c>
      <c r="AX267" s="311">
        <v>49764</v>
      </c>
      <c r="AY267" s="311" t="s">
        <v>73</v>
      </c>
      <c r="AZ267" s="313">
        <v>0.74399999999999999</v>
      </c>
      <c r="BA267" s="314">
        <v>147.5</v>
      </c>
      <c r="BB267" s="314">
        <v>7.8</v>
      </c>
      <c r="BC267" s="314">
        <v>0</v>
      </c>
      <c r="BD267" s="315" t="s">
        <v>20</v>
      </c>
      <c r="BE267" s="314">
        <v>1.1000000000000001</v>
      </c>
      <c r="BF267" s="314">
        <v>0.01</v>
      </c>
      <c r="BG267" s="314">
        <v>85.3</v>
      </c>
      <c r="BH267" s="314">
        <v>79.5</v>
      </c>
      <c r="BI267" s="314">
        <v>82.4</v>
      </c>
      <c r="BJ267" s="316" t="s">
        <v>66</v>
      </c>
      <c r="BK267" s="316" t="s">
        <v>67</v>
      </c>
      <c r="BL267" s="314">
        <v>20598</v>
      </c>
      <c r="BM267" s="314">
        <v>140</v>
      </c>
      <c r="BN267" s="314">
        <v>217</v>
      </c>
      <c r="BO267" s="314">
        <v>306</v>
      </c>
      <c r="BP267" s="314">
        <v>356</v>
      </c>
      <c r="BQ267" s="314">
        <v>1</v>
      </c>
      <c r="BR267" s="314">
        <v>34.9</v>
      </c>
      <c r="BS267" s="314">
        <v>0.7</v>
      </c>
      <c r="BT267" s="314">
        <v>1.61</v>
      </c>
      <c r="BU267" s="314">
        <v>0</v>
      </c>
      <c r="BV267" s="314">
        <v>0</v>
      </c>
      <c r="BW267" s="433"/>
      <c r="BX267" s="299">
        <v>133</v>
      </c>
      <c r="BY267" s="299">
        <v>7</v>
      </c>
      <c r="BZ267" s="299">
        <v>9</v>
      </c>
      <c r="CA267" s="299">
        <v>85</v>
      </c>
      <c r="CB267" s="299">
        <v>149</v>
      </c>
      <c r="CC267" s="299">
        <v>170</v>
      </c>
      <c r="CD267" s="299">
        <v>245</v>
      </c>
      <c r="CE267" s="299">
        <v>374</v>
      </c>
      <c r="CF267" s="299">
        <v>437</v>
      </c>
      <c r="CG267" s="299">
        <v>42</v>
      </c>
      <c r="CH267" s="299">
        <v>18</v>
      </c>
      <c r="CI267" s="299">
        <v>3</v>
      </c>
      <c r="CJ267" s="299">
        <v>2.7</v>
      </c>
      <c r="CK267" s="299">
        <v>0.05</v>
      </c>
      <c r="CL267" s="329"/>
      <c r="CM267" s="306"/>
      <c r="CN267" s="306"/>
      <c r="CO267" s="306"/>
      <c r="CP267" s="306"/>
      <c r="CQ267" s="306"/>
      <c r="CR267" s="306"/>
      <c r="CS267" s="306"/>
      <c r="CT267" s="306"/>
      <c r="CU267" s="306"/>
      <c r="CV267" s="306"/>
      <c r="CW267" s="306"/>
      <c r="CX267" s="306"/>
      <c r="CY267" s="306"/>
      <c r="CZ267" s="306"/>
      <c r="DA267" s="306"/>
      <c r="DB267" s="306"/>
      <c r="DC267" s="306"/>
      <c r="DD267" s="306"/>
      <c r="DE267" s="306"/>
      <c r="DF267" s="306"/>
      <c r="DG267" s="306"/>
      <c r="DH267" s="306"/>
      <c r="DI267" s="306"/>
      <c r="DJ267" s="306"/>
      <c r="DK267" s="306"/>
      <c r="DL267" s="306"/>
      <c r="DM267" s="306"/>
      <c r="DN267" s="306"/>
      <c r="DO267" s="439"/>
      <c r="DP267" s="306"/>
      <c r="DQ267" s="306"/>
      <c r="DR267" s="306"/>
      <c r="DS267" s="306"/>
      <c r="DT267" s="306"/>
      <c r="DU267" s="306"/>
      <c r="DV267" s="306"/>
      <c r="DW267" s="306"/>
      <c r="DX267" s="306"/>
      <c r="DY267" s="303"/>
      <c r="DZ267" s="303"/>
      <c r="EA267" s="303"/>
      <c r="EB267" s="303"/>
      <c r="EC267" s="303"/>
    </row>
    <row r="268" spans="1:133" x14ac:dyDescent="0.25">
      <c r="A268" s="302">
        <f t="shared" si="45"/>
        <v>2015</v>
      </c>
      <c r="B268" s="303" t="str">
        <f t="shared" si="46"/>
        <v>ENERO</v>
      </c>
      <c r="C268" s="303">
        <v>12</v>
      </c>
      <c r="D268" s="303" t="str">
        <f t="shared" si="50"/>
        <v>ENERO 2015 / 10</v>
      </c>
      <c r="E268" s="345">
        <v>10</v>
      </c>
      <c r="F268" s="312">
        <v>42021</v>
      </c>
      <c r="G268" s="311">
        <v>49719</v>
      </c>
      <c r="H268" s="311" t="s">
        <v>65</v>
      </c>
      <c r="I268" s="313">
        <v>0.72789999999999999</v>
      </c>
      <c r="J268" s="314">
        <v>137</v>
      </c>
      <c r="K268" s="314">
        <v>8.6</v>
      </c>
      <c r="L268" s="314">
        <v>0</v>
      </c>
      <c r="M268" s="315" t="s">
        <v>20</v>
      </c>
      <c r="N268" s="314">
        <v>0.5</v>
      </c>
      <c r="O268" s="314">
        <v>0</v>
      </c>
      <c r="P268" s="314">
        <v>85</v>
      </c>
      <c r="Q268" s="314">
        <v>79.2</v>
      </c>
      <c r="R268" s="314">
        <v>82.1</v>
      </c>
      <c r="S268" s="316" t="s">
        <v>66</v>
      </c>
      <c r="T268" s="316" t="s">
        <v>67</v>
      </c>
      <c r="U268" s="314">
        <v>20766</v>
      </c>
      <c r="V268" s="314">
        <v>130</v>
      </c>
      <c r="W268" s="314">
        <v>190</v>
      </c>
      <c r="X268" s="314">
        <v>290</v>
      </c>
      <c r="Y268" s="314">
        <v>348</v>
      </c>
      <c r="Z268" s="314">
        <v>1</v>
      </c>
      <c r="AA268" s="314">
        <v>28.3</v>
      </c>
      <c r="AB268" s="314">
        <v>0.1</v>
      </c>
      <c r="AC268" s="314">
        <v>1.66</v>
      </c>
      <c r="AD268" s="314">
        <v>8.8000000000000007</v>
      </c>
      <c r="AE268" s="314">
        <v>0</v>
      </c>
      <c r="AF268" s="427"/>
      <c r="AG268" s="299">
        <v>133</v>
      </c>
      <c r="AH268" s="299">
        <v>7</v>
      </c>
      <c r="AI268" s="299">
        <v>9</v>
      </c>
      <c r="AJ268" s="299">
        <v>85</v>
      </c>
      <c r="AK268" s="299">
        <v>149</v>
      </c>
      <c r="AL268" s="299">
        <v>170</v>
      </c>
      <c r="AM268" s="299">
        <v>245</v>
      </c>
      <c r="AN268" s="299">
        <v>374</v>
      </c>
      <c r="AO268" s="299">
        <v>437</v>
      </c>
      <c r="AP268" s="299">
        <v>42</v>
      </c>
      <c r="AQ268" s="299">
        <v>18</v>
      </c>
      <c r="AR268" s="299">
        <v>3</v>
      </c>
      <c r="AS268" s="299">
        <v>2.7</v>
      </c>
      <c r="AT268" s="299">
        <v>0.05</v>
      </c>
      <c r="AU268" s="300"/>
      <c r="AV268" s="311">
        <v>10</v>
      </c>
      <c r="AW268" s="317">
        <v>42027</v>
      </c>
      <c r="AX268" s="311">
        <v>49819</v>
      </c>
      <c r="AY268" s="311" t="s">
        <v>71</v>
      </c>
      <c r="AZ268" s="313">
        <v>0.74950000000000006</v>
      </c>
      <c r="BA268" s="314">
        <v>151.9</v>
      </c>
      <c r="BB268" s="314">
        <v>7.5</v>
      </c>
      <c r="BC268" s="314">
        <v>0</v>
      </c>
      <c r="BD268" s="315" t="s">
        <v>20</v>
      </c>
      <c r="BE268" s="314">
        <v>1</v>
      </c>
      <c r="BF268" s="314">
        <v>0.01</v>
      </c>
      <c r="BG268" s="314">
        <v>85.3</v>
      </c>
      <c r="BH268" s="314">
        <v>79.400000000000006</v>
      </c>
      <c r="BI268" s="314">
        <v>82.4</v>
      </c>
      <c r="BJ268" s="316" t="s">
        <v>66</v>
      </c>
      <c r="BK268" s="316" t="s">
        <v>67</v>
      </c>
      <c r="BL268" s="314">
        <v>20542</v>
      </c>
      <c r="BM268" s="314">
        <v>149</v>
      </c>
      <c r="BN268" s="314">
        <v>225</v>
      </c>
      <c r="BO268" s="314">
        <v>304</v>
      </c>
      <c r="BP268" s="314">
        <v>356</v>
      </c>
      <c r="BQ268" s="314">
        <v>1</v>
      </c>
      <c r="BR268" s="314">
        <v>36.6</v>
      </c>
      <c r="BS268" s="314">
        <v>0.7</v>
      </c>
      <c r="BT268" s="314">
        <v>1.56</v>
      </c>
      <c r="BU268" s="314">
        <v>0</v>
      </c>
      <c r="BV268" s="314">
        <v>0</v>
      </c>
      <c r="BW268" s="433"/>
      <c r="BX268" s="299">
        <v>133</v>
      </c>
      <c r="BY268" s="299">
        <v>7</v>
      </c>
      <c r="BZ268" s="299">
        <v>9</v>
      </c>
      <c r="CA268" s="299">
        <v>85</v>
      </c>
      <c r="CB268" s="299">
        <v>149</v>
      </c>
      <c r="CC268" s="299">
        <v>170</v>
      </c>
      <c r="CD268" s="299">
        <v>245</v>
      </c>
      <c r="CE268" s="299">
        <v>374</v>
      </c>
      <c r="CF268" s="299">
        <v>437</v>
      </c>
      <c r="CG268" s="299">
        <v>42</v>
      </c>
      <c r="CH268" s="299">
        <v>18</v>
      </c>
      <c r="CI268" s="299">
        <v>3</v>
      </c>
      <c r="CJ268" s="299">
        <v>2.7</v>
      </c>
      <c r="CK268" s="299">
        <v>0.05</v>
      </c>
      <c r="CL268" s="329"/>
      <c r="CM268" s="305"/>
      <c r="CN268" s="305"/>
      <c r="CO268" s="305"/>
      <c r="CP268" s="305"/>
      <c r="CQ268" s="305"/>
      <c r="CR268" s="305"/>
      <c r="CS268" s="305"/>
      <c r="CT268" s="305"/>
      <c r="CU268" s="305"/>
      <c r="CV268" s="305"/>
      <c r="CW268" s="305"/>
      <c r="CX268" s="305"/>
      <c r="CY268" s="305"/>
      <c r="CZ268" s="305"/>
      <c r="DA268" s="305"/>
      <c r="DB268" s="305"/>
      <c r="DC268" s="305"/>
      <c r="DD268" s="305"/>
      <c r="DE268" s="305"/>
      <c r="DF268" s="305"/>
      <c r="DG268" s="305"/>
      <c r="DH268" s="305"/>
      <c r="DI268" s="305"/>
      <c r="DJ268" s="305"/>
      <c r="DK268" s="305"/>
      <c r="DL268" s="305"/>
      <c r="DM268" s="305"/>
      <c r="DN268" s="305"/>
      <c r="DO268" s="440"/>
      <c r="DP268" s="305"/>
      <c r="DQ268" s="305"/>
      <c r="DR268" s="305"/>
      <c r="DS268" s="305"/>
      <c r="DT268" s="305"/>
      <c r="DU268" s="305"/>
      <c r="DV268" s="305"/>
      <c r="DW268" s="305"/>
      <c r="DX268" s="305"/>
      <c r="DY268" s="292"/>
      <c r="DZ268" s="292"/>
      <c r="EA268" s="292"/>
      <c r="EB268" s="292"/>
      <c r="EC268" s="292"/>
    </row>
    <row r="269" spans="1:133" x14ac:dyDescent="0.25">
      <c r="A269" s="291">
        <f t="shared" si="45"/>
        <v>2015</v>
      </c>
      <c r="B269" s="292" t="str">
        <f t="shared" si="46"/>
        <v>ENERO</v>
      </c>
      <c r="C269" s="292">
        <v>13</v>
      </c>
      <c r="D269" s="292" t="str">
        <f t="shared" si="50"/>
        <v>ENERO 2015 / 11</v>
      </c>
      <c r="E269" s="345">
        <v>11</v>
      </c>
      <c r="F269" s="312">
        <v>42023</v>
      </c>
      <c r="G269" s="311">
        <v>49752</v>
      </c>
      <c r="H269" s="311" t="s">
        <v>65</v>
      </c>
      <c r="I269" s="313">
        <v>0.72829999999999995</v>
      </c>
      <c r="J269" s="314">
        <v>136</v>
      </c>
      <c r="K269" s="314">
        <v>8.6999999999999993</v>
      </c>
      <c r="L269" s="314">
        <v>0</v>
      </c>
      <c r="M269" s="315" t="s">
        <v>20</v>
      </c>
      <c r="N269" s="314">
        <v>0.5</v>
      </c>
      <c r="O269" s="314">
        <v>0</v>
      </c>
      <c r="P269" s="314">
        <v>85.4</v>
      </c>
      <c r="Q269" s="314">
        <v>79.2</v>
      </c>
      <c r="R269" s="314">
        <v>82.3</v>
      </c>
      <c r="S269" s="316" t="s">
        <v>66</v>
      </c>
      <c r="T269" s="316" t="s">
        <v>67</v>
      </c>
      <c r="U269" s="314">
        <v>20762</v>
      </c>
      <c r="V269" s="314">
        <v>129</v>
      </c>
      <c r="W269" s="314">
        <v>187</v>
      </c>
      <c r="X269" s="314">
        <v>281</v>
      </c>
      <c r="Y269" s="314">
        <v>350</v>
      </c>
      <c r="Z269" s="314">
        <v>1</v>
      </c>
      <c r="AA269" s="314">
        <v>29</v>
      </c>
      <c r="AB269" s="314">
        <v>0.1</v>
      </c>
      <c r="AC269" s="314">
        <v>1.65</v>
      </c>
      <c r="AD269" s="314">
        <v>9.6999999999999993</v>
      </c>
      <c r="AE269" s="314">
        <v>0</v>
      </c>
      <c r="AF269" s="427"/>
      <c r="AG269" s="299">
        <v>133</v>
      </c>
      <c r="AH269" s="299">
        <v>7</v>
      </c>
      <c r="AI269" s="299">
        <v>9</v>
      </c>
      <c r="AJ269" s="299">
        <v>85</v>
      </c>
      <c r="AK269" s="299">
        <v>149</v>
      </c>
      <c r="AL269" s="299">
        <v>170</v>
      </c>
      <c r="AM269" s="299">
        <v>245</v>
      </c>
      <c r="AN269" s="299">
        <v>374</v>
      </c>
      <c r="AO269" s="299">
        <v>437</v>
      </c>
      <c r="AP269" s="299">
        <v>42</v>
      </c>
      <c r="AQ269" s="299">
        <v>18</v>
      </c>
      <c r="AR269" s="299">
        <v>3</v>
      </c>
      <c r="AS269" s="299">
        <v>2.7</v>
      </c>
      <c r="AT269" s="299">
        <v>0.05</v>
      </c>
      <c r="AU269" s="300"/>
      <c r="AV269" s="311">
        <v>11</v>
      </c>
      <c r="AW269" s="317">
        <v>42029</v>
      </c>
      <c r="AX269" s="311">
        <v>49874</v>
      </c>
      <c r="AY269" s="311" t="s">
        <v>72</v>
      </c>
      <c r="AZ269" s="313">
        <v>0.74560000000000004</v>
      </c>
      <c r="BA269" s="314">
        <v>150.69999999999999</v>
      </c>
      <c r="BB269" s="314">
        <v>7.8</v>
      </c>
      <c r="BC269" s="314">
        <v>0</v>
      </c>
      <c r="BD269" s="315" t="s">
        <v>20</v>
      </c>
      <c r="BE269" s="314">
        <v>1</v>
      </c>
      <c r="BF269" s="314">
        <v>0.01</v>
      </c>
      <c r="BG269" s="314">
        <v>85.3</v>
      </c>
      <c r="BH269" s="314">
        <v>79.599999999999994</v>
      </c>
      <c r="BI269" s="314">
        <v>82.4</v>
      </c>
      <c r="BJ269" s="316" t="s">
        <v>66</v>
      </c>
      <c r="BK269" s="316" t="s">
        <v>67</v>
      </c>
      <c r="BL269" s="314">
        <v>20540</v>
      </c>
      <c r="BM269" s="314">
        <v>149</v>
      </c>
      <c r="BN269" s="314">
        <v>225</v>
      </c>
      <c r="BO269" s="314">
        <v>302</v>
      </c>
      <c r="BP269" s="314">
        <v>358</v>
      </c>
      <c r="BQ269" s="314">
        <v>1</v>
      </c>
      <c r="BR269" s="314">
        <v>37.6</v>
      </c>
      <c r="BS269" s="314">
        <v>0.7</v>
      </c>
      <c r="BT269" s="314">
        <v>1.69</v>
      </c>
      <c r="BU269" s="314">
        <v>0</v>
      </c>
      <c r="BV269" s="314">
        <v>0</v>
      </c>
      <c r="BW269" s="433"/>
      <c r="BX269" s="299">
        <v>133</v>
      </c>
      <c r="BY269" s="299">
        <v>7</v>
      </c>
      <c r="BZ269" s="299">
        <v>9</v>
      </c>
      <c r="CA269" s="299">
        <v>85</v>
      </c>
      <c r="CB269" s="299">
        <v>149</v>
      </c>
      <c r="CC269" s="299">
        <v>170</v>
      </c>
      <c r="CD269" s="299">
        <v>245</v>
      </c>
      <c r="CE269" s="299">
        <v>374</v>
      </c>
      <c r="CF269" s="299">
        <v>437</v>
      </c>
      <c r="CG269" s="299">
        <v>42</v>
      </c>
      <c r="CH269" s="299">
        <v>18</v>
      </c>
      <c r="CI269" s="299">
        <v>3</v>
      </c>
      <c r="CJ269" s="299">
        <v>2.7</v>
      </c>
      <c r="CK269" s="299">
        <v>0.05</v>
      </c>
      <c r="CL269" s="329"/>
      <c r="CM269" s="306"/>
      <c r="CN269" s="306"/>
      <c r="CO269" s="306"/>
      <c r="CP269" s="306"/>
      <c r="CQ269" s="306"/>
      <c r="CR269" s="306"/>
      <c r="CS269" s="306"/>
      <c r="CT269" s="306"/>
      <c r="CU269" s="306"/>
      <c r="CV269" s="306"/>
      <c r="CW269" s="306"/>
      <c r="CX269" s="306"/>
      <c r="CY269" s="306"/>
      <c r="CZ269" s="306"/>
      <c r="DA269" s="306"/>
      <c r="DB269" s="306"/>
      <c r="DC269" s="306"/>
      <c r="DD269" s="306"/>
      <c r="DE269" s="306"/>
      <c r="DF269" s="306"/>
      <c r="DG269" s="306"/>
      <c r="DH269" s="306"/>
      <c r="DI269" s="306"/>
      <c r="DJ269" s="306"/>
      <c r="DK269" s="306"/>
      <c r="DL269" s="306"/>
      <c r="DM269" s="306"/>
      <c r="DN269" s="306"/>
      <c r="DO269" s="439"/>
      <c r="DP269" s="306"/>
      <c r="DQ269" s="306"/>
      <c r="DR269" s="306"/>
      <c r="DS269" s="306"/>
      <c r="DT269" s="306"/>
      <c r="DU269" s="306"/>
      <c r="DV269" s="306"/>
      <c r="DW269" s="306"/>
      <c r="DX269" s="306"/>
      <c r="DY269" s="303"/>
      <c r="DZ269" s="303"/>
      <c r="EA269" s="303"/>
      <c r="EB269" s="303"/>
      <c r="EC269" s="303"/>
    </row>
    <row r="270" spans="1:133" x14ac:dyDescent="0.25">
      <c r="A270" s="302">
        <f t="shared" si="45"/>
        <v>2015</v>
      </c>
      <c r="B270" s="303" t="str">
        <f t="shared" si="46"/>
        <v>ENERO</v>
      </c>
      <c r="C270" s="303">
        <v>14</v>
      </c>
      <c r="D270" s="303" t="str">
        <f t="shared" si="50"/>
        <v>ENERO 2015 / 12</v>
      </c>
      <c r="E270" s="345">
        <v>12</v>
      </c>
      <c r="F270" s="312">
        <v>42024</v>
      </c>
      <c r="G270" s="311">
        <v>49766</v>
      </c>
      <c r="H270" s="311" t="s">
        <v>70</v>
      </c>
      <c r="I270" s="313">
        <v>0.73089999999999999</v>
      </c>
      <c r="J270" s="314">
        <v>138</v>
      </c>
      <c r="K270" s="314">
        <v>8.4</v>
      </c>
      <c r="L270" s="314">
        <v>0</v>
      </c>
      <c r="M270" s="315" t="s">
        <v>20</v>
      </c>
      <c r="N270" s="314">
        <v>0.5</v>
      </c>
      <c r="O270" s="314">
        <v>0</v>
      </c>
      <c r="P270" s="314">
        <v>85.4</v>
      </c>
      <c r="Q270" s="314">
        <v>79.2</v>
      </c>
      <c r="R270" s="314">
        <v>82.3</v>
      </c>
      <c r="S270" s="316" t="s">
        <v>66</v>
      </c>
      <c r="T270" s="316" t="s">
        <v>67</v>
      </c>
      <c r="U270" s="314">
        <v>20734</v>
      </c>
      <c r="V270" s="314">
        <v>131</v>
      </c>
      <c r="W270" s="314">
        <v>189</v>
      </c>
      <c r="X270" s="314">
        <v>288</v>
      </c>
      <c r="Y270" s="314">
        <v>350</v>
      </c>
      <c r="Z270" s="314">
        <v>1</v>
      </c>
      <c r="AA270" s="314">
        <v>29.3</v>
      </c>
      <c r="AB270" s="314">
        <v>0.1</v>
      </c>
      <c r="AC270" s="314">
        <v>1.72</v>
      </c>
      <c r="AD270" s="314">
        <v>9.1999999999999993</v>
      </c>
      <c r="AE270" s="314">
        <v>0</v>
      </c>
      <c r="AF270" s="427"/>
      <c r="AG270" s="299">
        <v>133</v>
      </c>
      <c r="AH270" s="299">
        <v>7</v>
      </c>
      <c r="AI270" s="299">
        <v>9</v>
      </c>
      <c r="AJ270" s="299">
        <v>85</v>
      </c>
      <c r="AK270" s="299">
        <v>149</v>
      </c>
      <c r="AL270" s="299">
        <v>170</v>
      </c>
      <c r="AM270" s="299">
        <v>245</v>
      </c>
      <c r="AN270" s="299">
        <v>374</v>
      </c>
      <c r="AO270" s="299">
        <v>437</v>
      </c>
      <c r="AP270" s="299">
        <v>42</v>
      </c>
      <c r="AQ270" s="299">
        <v>18</v>
      </c>
      <c r="AR270" s="299">
        <v>3</v>
      </c>
      <c r="AS270" s="299">
        <v>2.7</v>
      </c>
      <c r="AT270" s="299">
        <v>0.05</v>
      </c>
      <c r="AU270" s="300"/>
      <c r="AV270" s="311">
        <v>12</v>
      </c>
      <c r="AW270" s="317">
        <v>42032</v>
      </c>
      <c r="AX270" s="311">
        <v>49933</v>
      </c>
      <c r="AY270" s="311" t="s">
        <v>68</v>
      </c>
      <c r="AZ270" s="313">
        <v>0.74470000000000003</v>
      </c>
      <c r="BA270" s="314">
        <v>149</v>
      </c>
      <c r="BB270" s="314">
        <v>7.8</v>
      </c>
      <c r="BC270" s="314">
        <v>0</v>
      </c>
      <c r="BD270" s="315" t="s">
        <v>20</v>
      </c>
      <c r="BE270" s="314">
        <v>1</v>
      </c>
      <c r="BF270" s="314">
        <v>0.01</v>
      </c>
      <c r="BG270" s="314">
        <v>85.4</v>
      </c>
      <c r="BH270" s="314">
        <v>79.599999999999994</v>
      </c>
      <c r="BI270" s="314">
        <v>82.5</v>
      </c>
      <c r="BJ270" s="316" t="s">
        <v>66</v>
      </c>
      <c r="BK270" s="316" t="s">
        <v>67</v>
      </c>
      <c r="BL270" s="314">
        <v>20590</v>
      </c>
      <c r="BM270" s="314">
        <v>145</v>
      </c>
      <c r="BN270" s="314">
        <v>221</v>
      </c>
      <c r="BO270" s="314">
        <v>302</v>
      </c>
      <c r="BP270" s="314">
        <v>354</v>
      </c>
      <c r="BQ270" s="314">
        <v>1</v>
      </c>
      <c r="BR270" s="314">
        <v>35.4</v>
      </c>
      <c r="BS270" s="314">
        <v>0.5</v>
      </c>
      <c r="BT270" s="314">
        <v>1.54</v>
      </c>
      <c r="BU270" s="314">
        <v>0</v>
      </c>
      <c r="BV270" s="314">
        <v>0</v>
      </c>
      <c r="BW270" s="433"/>
      <c r="BX270" s="299">
        <v>133</v>
      </c>
      <c r="BY270" s="299">
        <v>7</v>
      </c>
      <c r="BZ270" s="299">
        <v>9</v>
      </c>
      <c r="CA270" s="299">
        <v>85</v>
      </c>
      <c r="CB270" s="299">
        <v>149</v>
      </c>
      <c r="CC270" s="299">
        <v>170</v>
      </c>
      <c r="CD270" s="299">
        <v>245</v>
      </c>
      <c r="CE270" s="299">
        <v>374</v>
      </c>
      <c r="CF270" s="299">
        <v>437</v>
      </c>
      <c r="CG270" s="299">
        <v>42</v>
      </c>
      <c r="CH270" s="299">
        <v>18</v>
      </c>
      <c r="CI270" s="299">
        <v>3</v>
      </c>
      <c r="CJ270" s="299">
        <v>2.7</v>
      </c>
      <c r="CK270" s="299">
        <v>0.05</v>
      </c>
      <c r="CL270" s="329"/>
      <c r="CM270" s="305"/>
      <c r="CN270" s="305"/>
      <c r="CO270" s="305"/>
      <c r="CP270" s="305"/>
      <c r="CQ270" s="305"/>
      <c r="CR270" s="305"/>
      <c r="CS270" s="305"/>
      <c r="CT270" s="305"/>
      <c r="CU270" s="305"/>
      <c r="CV270" s="305"/>
      <c r="CW270" s="305"/>
      <c r="CX270" s="305"/>
      <c r="CY270" s="305"/>
      <c r="CZ270" s="305"/>
      <c r="DA270" s="305"/>
      <c r="DB270" s="305"/>
      <c r="DC270" s="305"/>
      <c r="DD270" s="305"/>
      <c r="DE270" s="305"/>
      <c r="DF270" s="305"/>
      <c r="DG270" s="305"/>
      <c r="DH270" s="305"/>
      <c r="DI270" s="305"/>
      <c r="DJ270" s="305"/>
      <c r="DK270" s="305"/>
      <c r="DL270" s="305"/>
      <c r="DM270" s="305"/>
      <c r="DN270" s="305"/>
      <c r="DO270" s="440"/>
      <c r="DP270" s="305"/>
      <c r="DQ270" s="305"/>
      <c r="DR270" s="305"/>
      <c r="DS270" s="305"/>
      <c r="DT270" s="305"/>
      <c r="DU270" s="305"/>
      <c r="DV270" s="305"/>
      <c r="DW270" s="305"/>
      <c r="DX270" s="305"/>
      <c r="DY270" s="292"/>
      <c r="DZ270" s="292"/>
      <c r="EA270" s="292"/>
      <c r="EB270" s="292"/>
      <c r="EC270" s="292"/>
    </row>
    <row r="271" spans="1:133" x14ac:dyDescent="0.25">
      <c r="A271" s="291">
        <f t="shared" si="45"/>
        <v>2015</v>
      </c>
      <c r="B271" s="292" t="str">
        <f t="shared" si="46"/>
        <v>ENERO</v>
      </c>
      <c r="C271" s="292">
        <v>15</v>
      </c>
      <c r="D271" s="292" t="str">
        <f t="shared" si="50"/>
        <v>ENERO 2015 / 13</v>
      </c>
      <c r="E271" s="345">
        <v>13</v>
      </c>
      <c r="F271" s="312">
        <v>42025</v>
      </c>
      <c r="G271" s="311">
        <v>49810</v>
      </c>
      <c r="H271" s="311" t="s">
        <v>69</v>
      </c>
      <c r="I271" s="313">
        <v>0.73009999999999997</v>
      </c>
      <c r="J271" s="314">
        <v>138</v>
      </c>
      <c r="K271" s="314">
        <v>8.4</v>
      </c>
      <c r="L271" s="314">
        <v>0</v>
      </c>
      <c r="M271" s="315" t="s">
        <v>20</v>
      </c>
      <c r="N271" s="314">
        <v>0.5</v>
      </c>
      <c r="O271" s="314">
        <v>0</v>
      </c>
      <c r="P271" s="314">
        <v>85.3</v>
      </c>
      <c r="Q271" s="314">
        <v>79.2</v>
      </c>
      <c r="R271" s="314">
        <v>82.3</v>
      </c>
      <c r="S271" s="316" t="s">
        <v>66</v>
      </c>
      <c r="T271" s="316" t="s">
        <v>67</v>
      </c>
      <c r="U271" s="314">
        <v>20742</v>
      </c>
      <c r="V271" s="314">
        <v>128</v>
      </c>
      <c r="W271" s="314">
        <v>189</v>
      </c>
      <c r="X271" s="314">
        <v>288</v>
      </c>
      <c r="Y271" s="314">
        <v>344</v>
      </c>
      <c r="Z271" s="314">
        <v>1</v>
      </c>
      <c r="AA271" s="314">
        <v>29.1</v>
      </c>
      <c r="AB271" s="314">
        <v>0.1</v>
      </c>
      <c r="AC271" s="314">
        <v>1.69</v>
      </c>
      <c r="AD271" s="314">
        <v>10.4</v>
      </c>
      <c r="AE271" s="314">
        <v>0</v>
      </c>
      <c r="AF271" s="427"/>
      <c r="AG271" s="299">
        <v>133</v>
      </c>
      <c r="AH271" s="299">
        <v>7</v>
      </c>
      <c r="AI271" s="299">
        <v>9</v>
      </c>
      <c r="AJ271" s="299">
        <v>85</v>
      </c>
      <c r="AK271" s="299">
        <v>149</v>
      </c>
      <c r="AL271" s="299">
        <v>170</v>
      </c>
      <c r="AM271" s="299">
        <v>245</v>
      </c>
      <c r="AN271" s="299">
        <v>374</v>
      </c>
      <c r="AO271" s="299">
        <v>437</v>
      </c>
      <c r="AP271" s="299">
        <v>42</v>
      </c>
      <c r="AQ271" s="299">
        <v>18</v>
      </c>
      <c r="AR271" s="299">
        <v>3</v>
      </c>
      <c r="AS271" s="299">
        <v>2.7</v>
      </c>
      <c r="AT271" s="299">
        <v>0.05</v>
      </c>
      <c r="AU271" s="300"/>
      <c r="AV271" s="311">
        <v>13</v>
      </c>
      <c r="AW271" s="317">
        <v>42035</v>
      </c>
      <c r="AX271" s="311">
        <v>49984</v>
      </c>
      <c r="AY271" s="311" t="s">
        <v>72</v>
      </c>
      <c r="AZ271" s="313">
        <v>0.75149999999999995</v>
      </c>
      <c r="BA271" s="314">
        <v>152.5</v>
      </c>
      <c r="BB271" s="314">
        <v>7.4</v>
      </c>
      <c r="BC271" s="314">
        <v>0</v>
      </c>
      <c r="BD271" s="315" t="s">
        <v>20</v>
      </c>
      <c r="BE271" s="314">
        <v>1</v>
      </c>
      <c r="BF271" s="314">
        <v>0.01</v>
      </c>
      <c r="BG271" s="314">
        <v>85</v>
      </c>
      <c r="BH271" s="314">
        <v>79.400000000000006</v>
      </c>
      <c r="BI271" s="314">
        <v>82.2</v>
      </c>
      <c r="BJ271" s="316" t="s">
        <v>66</v>
      </c>
      <c r="BK271" s="316" t="s">
        <v>67</v>
      </c>
      <c r="BL271" s="314">
        <v>20522</v>
      </c>
      <c r="BM271" s="314">
        <v>149</v>
      </c>
      <c r="BN271" s="314">
        <v>226</v>
      </c>
      <c r="BO271" s="314">
        <v>306</v>
      </c>
      <c r="BP271" s="314">
        <v>354</v>
      </c>
      <c r="BQ271" s="314">
        <v>1</v>
      </c>
      <c r="BR271" s="314">
        <v>37.4</v>
      </c>
      <c r="BS271" s="314">
        <v>0.8</v>
      </c>
      <c r="BT271" s="314">
        <v>1.62</v>
      </c>
      <c r="BU271" s="314">
        <v>0</v>
      </c>
      <c r="BV271" s="314">
        <v>0</v>
      </c>
      <c r="BW271" s="433"/>
      <c r="BX271" s="299">
        <v>133</v>
      </c>
      <c r="BY271" s="299">
        <v>7</v>
      </c>
      <c r="BZ271" s="299">
        <v>9</v>
      </c>
      <c r="CA271" s="299">
        <v>85</v>
      </c>
      <c r="CB271" s="299">
        <v>149</v>
      </c>
      <c r="CC271" s="299">
        <v>170</v>
      </c>
      <c r="CD271" s="299">
        <v>245</v>
      </c>
      <c r="CE271" s="299">
        <v>374</v>
      </c>
      <c r="CF271" s="299">
        <v>437</v>
      </c>
      <c r="CG271" s="299">
        <v>42</v>
      </c>
      <c r="CH271" s="299">
        <v>18</v>
      </c>
      <c r="CI271" s="299">
        <v>3</v>
      </c>
      <c r="CJ271" s="299">
        <v>2.7</v>
      </c>
      <c r="CK271" s="299">
        <v>0.05</v>
      </c>
      <c r="CL271" s="329"/>
      <c r="CM271" s="306"/>
      <c r="CN271" s="306"/>
      <c r="CO271" s="306"/>
      <c r="CP271" s="306"/>
      <c r="CQ271" s="306"/>
      <c r="CR271" s="306"/>
      <c r="CS271" s="306"/>
      <c r="CT271" s="306"/>
      <c r="CU271" s="306"/>
      <c r="CV271" s="306"/>
      <c r="CW271" s="306"/>
      <c r="CX271" s="306"/>
      <c r="CY271" s="306"/>
      <c r="CZ271" s="306"/>
      <c r="DA271" s="306"/>
      <c r="DB271" s="306"/>
      <c r="DC271" s="306"/>
      <c r="DD271" s="306"/>
      <c r="DE271" s="306"/>
      <c r="DF271" s="306"/>
      <c r="DG271" s="306"/>
      <c r="DH271" s="306"/>
      <c r="DI271" s="306"/>
      <c r="DJ271" s="306"/>
      <c r="DK271" s="306"/>
      <c r="DL271" s="306"/>
      <c r="DM271" s="306"/>
      <c r="DN271" s="306"/>
      <c r="DO271" s="439"/>
      <c r="DP271" s="306"/>
      <c r="DQ271" s="306"/>
      <c r="DR271" s="306"/>
      <c r="DS271" s="306"/>
      <c r="DT271" s="306"/>
      <c r="DU271" s="306"/>
      <c r="DV271" s="306"/>
      <c r="DW271" s="306"/>
      <c r="DX271" s="306"/>
      <c r="DY271" s="303"/>
      <c r="DZ271" s="303"/>
      <c r="EA271" s="303"/>
      <c r="EB271" s="303"/>
      <c r="EC271" s="303"/>
    </row>
    <row r="272" spans="1:133" x14ac:dyDescent="0.25">
      <c r="A272" s="302">
        <f t="shared" si="45"/>
        <v>2015</v>
      </c>
      <c r="B272" s="303" t="str">
        <f t="shared" si="46"/>
        <v>ENERO</v>
      </c>
      <c r="C272" s="303">
        <v>16</v>
      </c>
      <c r="D272" s="303" t="str">
        <f t="shared" si="50"/>
        <v>ENERO 2015 / 14</v>
      </c>
      <c r="E272" s="345">
        <v>14</v>
      </c>
      <c r="F272" s="312">
        <v>42027</v>
      </c>
      <c r="G272" s="311">
        <v>49829</v>
      </c>
      <c r="H272" s="311" t="s">
        <v>70</v>
      </c>
      <c r="I272" s="313">
        <v>0.73470000000000002</v>
      </c>
      <c r="J272" s="314">
        <v>140</v>
      </c>
      <c r="K272" s="314">
        <v>8.1999999999999993</v>
      </c>
      <c r="L272" s="314">
        <v>0</v>
      </c>
      <c r="M272" s="315" t="s">
        <v>20</v>
      </c>
      <c r="N272" s="314">
        <v>0.5</v>
      </c>
      <c r="O272" s="314">
        <v>0</v>
      </c>
      <c r="P272" s="314">
        <v>85.5</v>
      </c>
      <c r="Q272" s="314">
        <v>79.3</v>
      </c>
      <c r="R272" s="314">
        <v>82.4</v>
      </c>
      <c r="S272" s="316" t="s">
        <v>66</v>
      </c>
      <c r="T272" s="316" t="s">
        <v>67</v>
      </c>
      <c r="U272" s="314">
        <v>20694</v>
      </c>
      <c r="V272" s="314">
        <v>131</v>
      </c>
      <c r="W272" s="314">
        <v>194</v>
      </c>
      <c r="X272" s="314">
        <v>287</v>
      </c>
      <c r="Y272" s="314">
        <v>352</v>
      </c>
      <c r="Z272" s="314">
        <v>1</v>
      </c>
      <c r="AA272" s="314">
        <v>30.2</v>
      </c>
      <c r="AB272" s="314">
        <v>0.2</v>
      </c>
      <c r="AC272" s="314">
        <v>1.7</v>
      </c>
      <c r="AD272" s="314">
        <v>7.5</v>
      </c>
      <c r="AE272" s="314">
        <v>0</v>
      </c>
      <c r="AF272" s="427"/>
      <c r="AG272" s="299">
        <v>133</v>
      </c>
      <c r="AH272" s="299">
        <v>7</v>
      </c>
      <c r="AI272" s="299">
        <v>9</v>
      </c>
      <c r="AJ272" s="299">
        <v>85</v>
      </c>
      <c r="AK272" s="299">
        <v>149</v>
      </c>
      <c r="AL272" s="299">
        <v>170</v>
      </c>
      <c r="AM272" s="299">
        <v>245</v>
      </c>
      <c r="AN272" s="299">
        <v>374</v>
      </c>
      <c r="AO272" s="299">
        <v>437</v>
      </c>
      <c r="AP272" s="299">
        <v>42</v>
      </c>
      <c r="AQ272" s="299">
        <v>18</v>
      </c>
      <c r="AR272" s="299">
        <v>3</v>
      </c>
      <c r="AS272" s="299">
        <v>2.7</v>
      </c>
      <c r="AT272" s="299">
        <v>0.05</v>
      </c>
      <c r="AU272" s="300"/>
      <c r="AV272" s="311">
        <v>14</v>
      </c>
      <c r="AW272" s="317">
        <v>42035</v>
      </c>
      <c r="AX272" s="311">
        <v>50137</v>
      </c>
      <c r="AY272" s="311" t="s">
        <v>73</v>
      </c>
      <c r="AZ272" s="313">
        <v>0.75149999999999995</v>
      </c>
      <c r="BA272" s="314">
        <v>153.30000000000001</v>
      </c>
      <c r="BB272" s="314">
        <v>7.2</v>
      </c>
      <c r="BC272" s="314">
        <v>0</v>
      </c>
      <c r="BD272" s="315" t="s">
        <v>20</v>
      </c>
      <c r="BE272" s="314">
        <v>1</v>
      </c>
      <c r="BF272" s="314">
        <v>0.01</v>
      </c>
      <c r="BG272" s="314">
        <v>85.3</v>
      </c>
      <c r="BH272" s="314">
        <v>79.7</v>
      </c>
      <c r="BI272" s="314">
        <v>82.5</v>
      </c>
      <c r="BJ272" s="316" t="s">
        <v>66</v>
      </c>
      <c r="BK272" s="316" t="s">
        <v>67</v>
      </c>
      <c r="BL272" s="314">
        <v>20522</v>
      </c>
      <c r="BM272" s="314">
        <v>149</v>
      </c>
      <c r="BN272" s="314">
        <v>226</v>
      </c>
      <c r="BO272" s="314">
        <v>306</v>
      </c>
      <c r="BP272" s="314">
        <v>360</v>
      </c>
      <c r="BQ272" s="314">
        <v>1</v>
      </c>
      <c r="BR272" s="314">
        <v>36.700000000000003</v>
      </c>
      <c r="BS272" s="314">
        <v>0.9</v>
      </c>
      <c r="BT272" s="314">
        <v>1.6</v>
      </c>
      <c r="BU272" s="314">
        <v>0</v>
      </c>
      <c r="BV272" s="314">
        <v>0</v>
      </c>
      <c r="BW272" s="433"/>
      <c r="BX272" s="299">
        <v>133</v>
      </c>
      <c r="BY272" s="299">
        <v>7</v>
      </c>
      <c r="BZ272" s="299">
        <v>9</v>
      </c>
      <c r="CA272" s="299">
        <v>85</v>
      </c>
      <c r="CB272" s="299">
        <v>149</v>
      </c>
      <c r="CC272" s="299">
        <v>170</v>
      </c>
      <c r="CD272" s="299">
        <v>245</v>
      </c>
      <c r="CE272" s="299">
        <v>374</v>
      </c>
      <c r="CF272" s="299">
        <v>437</v>
      </c>
      <c r="CG272" s="299">
        <v>42</v>
      </c>
      <c r="CH272" s="299">
        <v>18</v>
      </c>
      <c r="CI272" s="299">
        <v>3</v>
      </c>
      <c r="CJ272" s="299">
        <v>2.7</v>
      </c>
      <c r="CK272" s="299">
        <v>0.05</v>
      </c>
      <c r="CL272" s="329"/>
      <c r="CM272" s="305"/>
      <c r="CN272" s="305"/>
      <c r="CO272" s="305"/>
      <c r="CP272" s="305"/>
      <c r="CQ272" s="305"/>
      <c r="CR272" s="305"/>
      <c r="CS272" s="305"/>
      <c r="CT272" s="305"/>
      <c r="CU272" s="305"/>
      <c r="CV272" s="305"/>
      <c r="CW272" s="305"/>
      <c r="CX272" s="305"/>
      <c r="CY272" s="305"/>
      <c r="CZ272" s="305"/>
      <c r="DA272" s="305"/>
      <c r="DB272" s="305"/>
      <c r="DC272" s="305"/>
      <c r="DD272" s="305"/>
      <c r="DE272" s="305"/>
      <c r="DF272" s="305"/>
      <c r="DG272" s="305"/>
      <c r="DH272" s="305"/>
      <c r="DI272" s="305"/>
      <c r="DJ272" s="305"/>
      <c r="DK272" s="305"/>
      <c r="DL272" s="305"/>
      <c r="DM272" s="305"/>
      <c r="DN272" s="305"/>
      <c r="DO272" s="440"/>
      <c r="DP272" s="305"/>
      <c r="DQ272" s="305"/>
      <c r="DR272" s="305"/>
      <c r="DS272" s="305"/>
      <c r="DT272" s="305"/>
      <c r="DU272" s="305"/>
      <c r="DV272" s="305"/>
      <c r="DW272" s="305"/>
      <c r="DX272" s="305"/>
      <c r="DY272" s="292"/>
      <c r="DZ272" s="292"/>
      <c r="EA272" s="292"/>
      <c r="EB272" s="292"/>
      <c r="EC272" s="292"/>
    </row>
    <row r="273" spans="1:133" x14ac:dyDescent="0.25">
      <c r="A273" s="291">
        <f t="shared" si="45"/>
        <v>2015</v>
      </c>
      <c r="B273" s="292" t="str">
        <f t="shared" si="46"/>
        <v>ENERO</v>
      </c>
      <c r="C273" s="292">
        <v>17</v>
      </c>
      <c r="D273" s="292" t="str">
        <f t="shared" si="50"/>
        <v>ENERO 2015 / 15</v>
      </c>
      <c r="E273" s="345">
        <v>15</v>
      </c>
      <c r="F273" s="312">
        <v>42027</v>
      </c>
      <c r="G273" s="311">
        <v>49854</v>
      </c>
      <c r="H273" s="311" t="s">
        <v>69</v>
      </c>
      <c r="I273" s="313">
        <v>0.73009999999999997</v>
      </c>
      <c r="J273" s="314">
        <v>138</v>
      </c>
      <c r="K273" s="314">
        <v>8.5</v>
      </c>
      <c r="L273" s="314">
        <v>0</v>
      </c>
      <c r="M273" s="315" t="s">
        <v>20</v>
      </c>
      <c r="N273" s="314">
        <v>0.5</v>
      </c>
      <c r="O273" s="314">
        <v>0</v>
      </c>
      <c r="P273" s="314">
        <v>85.3</v>
      </c>
      <c r="Q273" s="314">
        <v>79.2</v>
      </c>
      <c r="R273" s="314">
        <v>82.3</v>
      </c>
      <c r="S273" s="316" t="s">
        <v>66</v>
      </c>
      <c r="T273" s="316" t="s">
        <v>67</v>
      </c>
      <c r="U273" s="314">
        <v>20742</v>
      </c>
      <c r="V273" s="314">
        <v>129</v>
      </c>
      <c r="W273" s="314">
        <v>193</v>
      </c>
      <c r="X273" s="314">
        <v>289</v>
      </c>
      <c r="Y273" s="314">
        <v>343</v>
      </c>
      <c r="Z273" s="314">
        <v>1</v>
      </c>
      <c r="AA273" s="314">
        <v>29.4</v>
      </c>
      <c r="AB273" s="314">
        <v>0.1</v>
      </c>
      <c r="AC273" s="314">
        <v>1.66</v>
      </c>
      <c r="AD273" s="314">
        <v>9</v>
      </c>
      <c r="AE273" s="314">
        <v>0</v>
      </c>
      <c r="AF273" s="427"/>
      <c r="AG273" s="299">
        <v>133</v>
      </c>
      <c r="AH273" s="299">
        <v>7</v>
      </c>
      <c r="AI273" s="299">
        <v>9</v>
      </c>
      <c r="AJ273" s="299">
        <v>85</v>
      </c>
      <c r="AK273" s="299">
        <v>149</v>
      </c>
      <c r="AL273" s="299">
        <v>170</v>
      </c>
      <c r="AM273" s="299">
        <v>245</v>
      </c>
      <c r="AN273" s="299">
        <v>374</v>
      </c>
      <c r="AO273" s="299">
        <v>437</v>
      </c>
      <c r="AP273" s="299">
        <v>42</v>
      </c>
      <c r="AQ273" s="299">
        <v>18</v>
      </c>
      <c r="AR273" s="299">
        <v>3</v>
      </c>
      <c r="AS273" s="299">
        <v>2.7</v>
      </c>
      <c r="AT273" s="299">
        <v>0.05</v>
      </c>
      <c r="AU273" s="300"/>
      <c r="AV273" s="305"/>
      <c r="AW273" s="305"/>
      <c r="AX273" s="305"/>
      <c r="AY273" s="305"/>
      <c r="AZ273" s="305"/>
      <c r="BA273" s="305"/>
      <c r="BB273" s="305"/>
      <c r="BC273" s="305"/>
      <c r="BD273" s="305"/>
      <c r="BE273" s="305"/>
      <c r="BF273" s="305"/>
      <c r="BG273" s="305"/>
      <c r="BH273" s="305"/>
      <c r="BI273" s="305"/>
      <c r="BJ273" s="305"/>
      <c r="BK273" s="305"/>
      <c r="BL273" s="305"/>
      <c r="BM273" s="305"/>
      <c r="BN273" s="305"/>
      <c r="BO273" s="305"/>
      <c r="BP273" s="305"/>
      <c r="BQ273" s="305"/>
      <c r="BR273" s="305"/>
      <c r="BS273" s="305"/>
      <c r="BT273" s="305"/>
      <c r="BU273" s="305"/>
      <c r="BV273" s="305"/>
      <c r="BW273" s="434"/>
      <c r="BX273" s="305"/>
      <c r="BY273" s="305"/>
      <c r="BZ273" s="305"/>
      <c r="CA273" s="305"/>
      <c r="CB273" s="305"/>
      <c r="CC273" s="305"/>
      <c r="CD273" s="305"/>
      <c r="CE273" s="305"/>
      <c r="CF273" s="305"/>
      <c r="CG273" s="299"/>
      <c r="CH273" s="299"/>
      <c r="CI273" s="299"/>
      <c r="CJ273" s="299"/>
      <c r="CK273" s="299"/>
      <c r="CL273" s="329"/>
      <c r="CM273" s="306"/>
      <c r="CN273" s="306"/>
      <c r="CO273" s="306"/>
      <c r="CP273" s="306"/>
      <c r="CQ273" s="306"/>
      <c r="CR273" s="306"/>
      <c r="CS273" s="306"/>
      <c r="CT273" s="306"/>
      <c r="CU273" s="306"/>
      <c r="CV273" s="306"/>
      <c r="CW273" s="306"/>
      <c r="CX273" s="306"/>
      <c r="CY273" s="306"/>
      <c r="CZ273" s="306"/>
      <c r="DA273" s="306"/>
      <c r="DB273" s="306"/>
      <c r="DC273" s="306"/>
      <c r="DD273" s="306"/>
      <c r="DE273" s="306"/>
      <c r="DF273" s="306"/>
      <c r="DG273" s="306"/>
      <c r="DH273" s="306"/>
      <c r="DI273" s="306"/>
      <c r="DJ273" s="306"/>
      <c r="DK273" s="306"/>
      <c r="DL273" s="306"/>
      <c r="DM273" s="306"/>
      <c r="DN273" s="306"/>
      <c r="DO273" s="439"/>
      <c r="DP273" s="306"/>
      <c r="DQ273" s="306"/>
      <c r="DR273" s="306"/>
      <c r="DS273" s="306"/>
      <c r="DT273" s="306"/>
      <c r="DU273" s="306"/>
      <c r="DV273" s="306"/>
      <c r="DW273" s="306"/>
      <c r="DX273" s="306"/>
      <c r="DY273" s="303"/>
      <c r="DZ273" s="303"/>
      <c r="EA273" s="303"/>
      <c r="EB273" s="303"/>
      <c r="EC273" s="303"/>
    </row>
    <row r="274" spans="1:133" x14ac:dyDescent="0.25">
      <c r="A274" s="302">
        <f t="shared" si="45"/>
        <v>2015</v>
      </c>
      <c r="B274" s="303" t="str">
        <f t="shared" si="46"/>
        <v>ENERO</v>
      </c>
      <c r="C274" s="303">
        <v>18</v>
      </c>
      <c r="D274" s="303" t="str">
        <f t="shared" si="50"/>
        <v>ENERO 2015 / 16</v>
      </c>
      <c r="E274" s="345">
        <v>16</v>
      </c>
      <c r="F274" s="312">
        <v>42029</v>
      </c>
      <c r="G274" s="311">
        <v>49882</v>
      </c>
      <c r="H274" s="311" t="s">
        <v>70</v>
      </c>
      <c r="I274" s="313">
        <v>0.73050000000000004</v>
      </c>
      <c r="J274" s="314">
        <v>140</v>
      </c>
      <c r="K274" s="314">
        <v>8.3000000000000007</v>
      </c>
      <c r="L274" s="314">
        <v>0</v>
      </c>
      <c r="M274" s="315" t="s">
        <v>20</v>
      </c>
      <c r="N274" s="314">
        <v>0.5</v>
      </c>
      <c r="O274" s="314">
        <v>0</v>
      </c>
      <c r="P274" s="314">
        <v>85.3</v>
      </c>
      <c r="Q274" s="314">
        <v>79.2</v>
      </c>
      <c r="R274" s="314">
        <v>82.3</v>
      </c>
      <c r="S274" s="316" t="s">
        <v>66</v>
      </c>
      <c r="T274" s="316" t="s">
        <v>67</v>
      </c>
      <c r="U274" s="314">
        <v>20738</v>
      </c>
      <c r="V274" s="314">
        <v>131</v>
      </c>
      <c r="W274" s="314">
        <v>194</v>
      </c>
      <c r="X274" s="314">
        <v>293</v>
      </c>
      <c r="Y274" s="314">
        <v>350</v>
      </c>
      <c r="Z274" s="314">
        <v>1</v>
      </c>
      <c r="AA274" s="314">
        <v>29.7</v>
      </c>
      <c r="AB274" s="314">
        <v>0.1</v>
      </c>
      <c r="AC274" s="314">
        <v>1.64</v>
      </c>
      <c r="AD274" s="314">
        <v>10.5</v>
      </c>
      <c r="AE274" s="314">
        <v>0</v>
      </c>
      <c r="AF274" s="427"/>
      <c r="AG274" s="299">
        <v>133</v>
      </c>
      <c r="AH274" s="299">
        <v>7</v>
      </c>
      <c r="AI274" s="299">
        <v>9</v>
      </c>
      <c r="AJ274" s="299">
        <v>85</v>
      </c>
      <c r="AK274" s="299">
        <v>149</v>
      </c>
      <c r="AL274" s="299">
        <v>170</v>
      </c>
      <c r="AM274" s="299">
        <v>245</v>
      </c>
      <c r="AN274" s="299">
        <v>374</v>
      </c>
      <c r="AO274" s="299">
        <v>437</v>
      </c>
      <c r="AP274" s="299">
        <v>42</v>
      </c>
      <c r="AQ274" s="299">
        <v>18</v>
      </c>
      <c r="AR274" s="299">
        <v>3</v>
      </c>
      <c r="AS274" s="299">
        <v>2.7</v>
      </c>
      <c r="AT274" s="299">
        <v>0.05</v>
      </c>
      <c r="AU274" s="300"/>
      <c r="AV274" s="305"/>
      <c r="AW274" s="305"/>
      <c r="AX274" s="305"/>
      <c r="AY274" s="305"/>
      <c r="AZ274" s="305"/>
      <c r="BA274" s="305"/>
      <c r="BB274" s="305"/>
      <c r="BC274" s="305"/>
      <c r="BD274" s="305"/>
      <c r="BE274" s="305"/>
      <c r="BF274" s="305"/>
      <c r="BG274" s="305"/>
      <c r="BH274" s="305"/>
      <c r="BI274" s="305"/>
      <c r="BJ274" s="305"/>
      <c r="BK274" s="305"/>
      <c r="BL274" s="305"/>
      <c r="BM274" s="305"/>
      <c r="BN274" s="305"/>
      <c r="BO274" s="305"/>
      <c r="BP274" s="305"/>
      <c r="BQ274" s="305"/>
      <c r="BR274" s="305"/>
      <c r="BS274" s="305"/>
      <c r="BT274" s="305"/>
      <c r="BU274" s="305"/>
      <c r="BV274" s="305"/>
      <c r="BW274" s="434"/>
      <c r="BX274" s="305"/>
      <c r="BY274" s="305"/>
      <c r="BZ274" s="305"/>
      <c r="CA274" s="305"/>
      <c r="CB274" s="305"/>
      <c r="CC274" s="305"/>
      <c r="CD274" s="305"/>
      <c r="CE274" s="305"/>
      <c r="CF274" s="305"/>
      <c r="CG274" s="305"/>
      <c r="CH274" s="305"/>
      <c r="CI274" s="305"/>
      <c r="CJ274" s="305"/>
      <c r="CK274" s="305"/>
      <c r="CL274" s="329"/>
      <c r="CM274" s="305"/>
      <c r="CN274" s="305"/>
      <c r="CO274" s="305"/>
      <c r="CP274" s="305"/>
      <c r="CQ274" s="305"/>
      <c r="CR274" s="305"/>
      <c r="CS274" s="305"/>
      <c r="CT274" s="305"/>
      <c r="CU274" s="305"/>
      <c r="CV274" s="305"/>
      <c r="CW274" s="305"/>
      <c r="CX274" s="305"/>
      <c r="CY274" s="305"/>
      <c r="CZ274" s="305"/>
      <c r="DA274" s="305"/>
      <c r="DB274" s="305"/>
      <c r="DC274" s="305"/>
      <c r="DD274" s="305"/>
      <c r="DE274" s="305"/>
      <c r="DF274" s="305"/>
      <c r="DG274" s="305"/>
      <c r="DH274" s="305"/>
      <c r="DI274" s="305"/>
      <c r="DJ274" s="305"/>
      <c r="DK274" s="305"/>
      <c r="DL274" s="305"/>
      <c r="DM274" s="305"/>
      <c r="DN274" s="305"/>
      <c r="DO274" s="440"/>
      <c r="DP274" s="305"/>
      <c r="DQ274" s="305"/>
      <c r="DR274" s="305"/>
      <c r="DS274" s="305"/>
      <c r="DT274" s="305"/>
      <c r="DU274" s="305"/>
      <c r="DV274" s="305"/>
      <c r="DW274" s="305"/>
      <c r="DX274" s="305"/>
      <c r="DY274" s="292"/>
      <c r="DZ274" s="292"/>
      <c r="EA274" s="292"/>
      <c r="EB274" s="292"/>
      <c r="EC274" s="292"/>
    </row>
    <row r="275" spans="1:133" x14ac:dyDescent="0.25">
      <c r="A275" s="291">
        <f t="shared" si="45"/>
        <v>2015</v>
      </c>
      <c r="B275" s="292" t="str">
        <f t="shared" si="46"/>
        <v>ENERO</v>
      </c>
      <c r="C275" s="292">
        <v>19</v>
      </c>
      <c r="D275" s="292" t="str">
        <f t="shared" si="50"/>
        <v>ENERO 2015 / 17</v>
      </c>
      <c r="E275" s="345">
        <v>17</v>
      </c>
      <c r="F275" s="312">
        <v>42031</v>
      </c>
      <c r="G275" s="311">
        <v>49912</v>
      </c>
      <c r="H275" s="311" t="s">
        <v>69</v>
      </c>
      <c r="I275" s="313">
        <v>0.73009999999999997</v>
      </c>
      <c r="J275" s="314">
        <v>138</v>
      </c>
      <c r="K275" s="314">
        <v>8.5</v>
      </c>
      <c r="L275" s="314">
        <v>0</v>
      </c>
      <c r="M275" s="315" t="s">
        <v>20</v>
      </c>
      <c r="N275" s="314">
        <v>0.5</v>
      </c>
      <c r="O275" s="314">
        <v>0</v>
      </c>
      <c r="P275" s="314">
        <v>85.3</v>
      </c>
      <c r="Q275" s="314">
        <v>79.2</v>
      </c>
      <c r="R275" s="314">
        <v>82.3</v>
      </c>
      <c r="S275" s="316" t="s">
        <v>66</v>
      </c>
      <c r="T275" s="316" t="s">
        <v>67</v>
      </c>
      <c r="U275" s="314">
        <v>20742</v>
      </c>
      <c r="V275" s="314">
        <v>129</v>
      </c>
      <c r="W275" s="314">
        <v>193</v>
      </c>
      <c r="X275" s="314">
        <v>291</v>
      </c>
      <c r="Y275" s="314">
        <v>347</v>
      </c>
      <c r="Z275" s="314">
        <v>1</v>
      </c>
      <c r="AA275" s="314">
        <v>28.1</v>
      </c>
      <c r="AB275" s="314">
        <v>0.1</v>
      </c>
      <c r="AC275" s="314">
        <v>1.65</v>
      </c>
      <c r="AD275" s="314">
        <v>6</v>
      </c>
      <c r="AE275" s="314">
        <v>0</v>
      </c>
      <c r="AF275" s="427"/>
      <c r="AG275" s="299">
        <v>133</v>
      </c>
      <c r="AH275" s="299">
        <v>7</v>
      </c>
      <c r="AI275" s="299">
        <v>9</v>
      </c>
      <c r="AJ275" s="299">
        <v>85</v>
      </c>
      <c r="AK275" s="299">
        <v>149</v>
      </c>
      <c r="AL275" s="299">
        <v>170</v>
      </c>
      <c r="AM275" s="299">
        <v>245</v>
      </c>
      <c r="AN275" s="299">
        <v>374</v>
      </c>
      <c r="AO275" s="299">
        <v>437</v>
      </c>
      <c r="AP275" s="299">
        <v>42</v>
      </c>
      <c r="AQ275" s="299">
        <v>18</v>
      </c>
      <c r="AR275" s="299">
        <v>3</v>
      </c>
      <c r="AS275" s="299">
        <v>2.7</v>
      </c>
      <c r="AT275" s="299">
        <v>0.05</v>
      </c>
      <c r="AU275" s="300"/>
      <c r="AV275" s="305"/>
      <c r="AW275" s="305"/>
      <c r="AX275" s="305"/>
      <c r="AY275" s="305"/>
      <c r="AZ275" s="305"/>
      <c r="BA275" s="305"/>
      <c r="BB275" s="305"/>
      <c r="BC275" s="305"/>
      <c r="BD275" s="305"/>
      <c r="BE275" s="305"/>
      <c r="BF275" s="305"/>
      <c r="BG275" s="305"/>
      <c r="BH275" s="305"/>
      <c r="BI275" s="305"/>
      <c r="BJ275" s="305"/>
      <c r="BK275" s="305"/>
      <c r="BL275" s="305"/>
      <c r="BM275" s="305"/>
      <c r="BN275" s="305"/>
      <c r="BO275" s="305"/>
      <c r="BP275" s="305"/>
      <c r="BQ275" s="305"/>
      <c r="BR275" s="305"/>
      <c r="BS275" s="305"/>
      <c r="BT275" s="305"/>
      <c r="BU275" s="305"/>
      <c r="BV275" s="305"/>
      <c r="BW275" s="434"/>
      <c r="BX275" s="305"/>
      <c r="BY275" s="305"/>
      <c r="BZ275" s="305"/>
      <c r="CA275" s="305"/>
      <c r="CB275" s="305"/>
      <c r="CC275" s="305"/>
      <c r="CD275" s="305"/>
      <c r="CE275" s="305"/>
      <c r="CF275" s="305"/>
      <c r="CG275" s="305"/>
      <c r="CH275" s="305"/>
      <c r="CI275" s="305"/>
      <c r="CJ275" s="305"/>
      <c r="CK275" s="305"/>
      <c r="CL275" s="329"/>
      <c r="CM275" s="306"/>
      <c r="CN275" s="306"/>
      <c r="CO275" s="306"/>
      <c r="CP275" s="306"/>
      <c r="CQ275" s="306"/>
      <c r="CR275" s="306"/>
      <c r="CS275" s="306"/>
      <c r="CT275" s="306"/>
      <c r="CU275" s="306"/>
      <c r="CV275" s="306"/>
      <c r="CW275" s="306"/>
      <c r="CX275" s="306"/>
      <c r="CY275" s="306"/>
      <c r="CZ275" s="306"/>
      <c r="DA275" s="306"/>
      <c r="DB275" s="306"/>
      <c r="DC275" s="306"/>
      <c r="DD275" s="306"/>
      <c r="DE275" s="306"/>
      <c r="DF275" s="306"/>
      <c r="DG275" s="306"/>
      <c r="DH275" s="306"/>
      <c r="DI275" s="306"/>
      <c r="DJ275" s="306"/>
      <c r="DK275" s="306"/>
      <c r="DL275" s="306"/>
      <c r="DM275" s="306"/>
      <c r="DN275" s="306"/>
      <c r="DO275" s="439"/>
      <c r="DP275" s="306"/>
      <c r="DQ275" s="306"/>
      <c r="DR275" s="306"/>
      <c r="DS275" s="306"/>
      <c r="DT275" s="306"/>
      <c r="DU275" s="306"/>
      <c r="DV275" s="306"/>
      <c r="DW275" s="306"/>
      <c r="DX275" s="306"/>
      <c r="DY275" s="303"/>
      <c r="DZ275" s="303"/>
      <c r="EA275" s="303"/>
      <c r="EB275" s="303"/>
      <c r="EC275" s="303"/>
    </row>
    <row r="276" spans="1:133" x14ac:dyDescent="0.25">
      <c r="A276" s="302">
        <f t="shared" si="45"/>
        <v>2015</v>
      </c>
      <c r="B276" s="303" t="str">
        <f t="shared" si="46"/>
        <v>ENERO</v>
      </c>
      <c r="C276" s="303">
        <v>20</v>
      </c>
      <c r="D276" s="303" t="str">
        <f t="shared" si="50"/>
        <v>ENERO 2015 / 18</v>
      </c>
      <c r="E276" s="345">
        <v>18</v>
      </c>
      <c r="F276" s="312">
        <v>42035</v>
      </c>
      <c r="G276" s="311">
        <v>50134</v>
      </c>
      <c r="H276" s="311" t="s">
        <v>70</v>
      </c>
      <c r="I276" s="313">
        <v>0.7298</v>
      </c>
      <c r="J276" s="314">
        <v>138</v>
      </c>
      <c r="K276" s="314">
        <v>8.4</v>
      </c>
      <c r="L276" s="314">
        <v>0</v>
      </c>
      <c r="M276" s="315" t="s">
        <v>20</v>
      </c>
      <c r="N276" s="314">
        <v>0.5</v>
      </c>
      <c r="O276" s="314">
        <v>0</v>
      </c>
      <c r="P276" s="314">
        <v>85.1</v>
      </c>
      <c r="Q276" s="314">
        <v>79.099999999999994</v>
      </c>
      <c r="R276" s="314">
        <v>82.1</v>
      </c>
      <c r="S276" s="316" t="s">
        <v>66</v>
      </c>
      <c r="T276" s="316" t="s">
        <v>67</v>
      </c>
      <c r="U276" s="314">
        <v>20746</v>
      </c>
      <c r="V276" s="314">
        <v>129</v>
      </c>
      <c r="W276" s="314">
        <v>190</v>
      </c>
      <c r="X276" s="314">
        <v>289</v>
      </c>
      <c r="Y276" s="314">
        <v>346</v>
      </c>
      <c r="Z276" s="314">
        <v>1</v>
      </c>
      <c r="AA276" s="314">
        <v>29.3</v>
      </c>
      <c r="AB276" s="314">
        <v>0.1</v>
      </c>
      <c r="AC276" s="314">
        <v>1.66</v>
      </c>
      <c r="AD276" s="314">
        <v>11.5</v>
      </c>
      <c r="AE276" s="314">
        <v>0</v>
      </c>
      <c r="AF276" s="427"/>
      <c r="AG276" s="299">
        <v>133</v>
      </c>
      <c r="AH276" s="299">
        <v>7</v>
      </c>
      <c r="AI276" s="299">
        <v>9</v>
      </c>
      <c r="AJ276" s="299">
        <v>85</v>
      </c>
      <c r="AK276" s="299">
        <v>149</v>
      </c>
      <c r="AL276" s="299">
        <v>170</v>
      </c>
      <c r="AM276" s="299">
        <v>245</v>
      </c>
      <c r="AN276" s="299">
        <v>374</v>
      </c>
      <c r="AO276" s="299">
        <v>437</v>
      </c>
      <c r="AP276" s="299">
        <v>42</v>
      </c>
      <c r="AQ276" s="299">
        <v>18</v>
      </c>
      <c r="AR276" s="299">
        <v>3</v>
      </c>
      <c r="AS276" s="299">
        <v>2.7</v>
      </c>
      <c r="AT276" s="299">
        <v>0.05</v>
      </c>
      <c r="AU276" s="300"/>
      <c r="AV276" s="305"/>
      <c r="AW276" s="305"/>
      <c r="AX276" s="305"/>
      <c r="AY276" s="305"/>
      <c r="AZ276" s="305"/>
      <c r="BA276" s="305"/>
      <c r="BB276" s="305"/>
      <c r="BC276" s="305"/>
      <c r="BD276" s="305"/>
      <c r="BE276" s="305"/>
      <c r="BF276" s="305"/>
      <c r="BG276" s="305"/>
      <c r="BH276" s="305"/>
      <c r="BI276" s="305"/>
      <c r="BJ276" s="305"/>
      <c r="BK276" s="305"/>
      <c r="BL276" s="305"/>
      <c r="BM276" s="305"/>
      <c r="BN276" s="305"/>
      <c r="BO276" s="305"/>
      <c r="BP276" s="305"/>
      <c r="BQ276" s="305"/>
      <c r="BR276" s="305"/>
      <c r="BS276" s="305"/>
      <c r="BT276" s="305"/>
      <c r="BU276" s="305"/>
      <c r="BV276" s="305"/>
      <c r="BW276" s="434"/>
      <c r="BX276" s="305"/>
      <c r="BY276" s="305"/>
      <c r="BZ276" s="305"/>
      <c r="CA276" s="305"/>
      <c r="CB276" s="305"/>
      <c r="CC276" s="305"/>
      <c r="CD276" s="305"/>
      <c r="CE276" s="305"/>
      <c r="CF276" s="305"/>
      <c r="CG276" s="305"/>
      <c r="CH276" s="305"/>
      <c r="CI276" s="305"/>
      <c r="CJ276" s="305"/>
      <c r="CK276" s="305"/>
      <c r="CL276" s="329"/>
      <c r="CM276" s="305"/>
      <c r="CN276" s="305"/>
      <c r="CO276" s="305"/>
      <c r="CP276" s="305"/>
      <c r="CQ276" s="305"/>
      <c r="CR276" s="305"/>
      <c r="CS276" s="305"/>
      <c r="CT276" s="305"/>
      <c r="CU276" s="305"/>
      <c r="CV276" s="305"/>
      <c r="CW276" s="305"/>
      <c r="CX276" s="305"/>
      <c r="CY276" s="305"/>
      <c r="CZ276" s="305"/>
      <c r="DA276" s="305"/>
      <c r="DB276" s="305"/>
      <c r="DC276" s="305"/>
      <c r="DD276" s="305"/>
      <c r="DE276" s="305"/>
      <c r="DF276" s="305"/>
      <c r="DG276" s="305"/>
      <c r="DH276" s="305"/>
      <c r="DI276" s="305"/>
      <c r="DJ276" s="305"/>
      <c r="DK276" s="305"/>
      <c r="DL276" s="305"/>
      <c r="DM276" s="305"/>
      <c r="DN276" s="305"/>
      <c r="DO276" s="440"/>
      <c r="DP276" s="305"/>
      <c r="DQ276" s="305"/>
      <c r="DR276" s="305"/>
      <c r="DS276" s="305"/>
      <c r="DT276" s="305"/>
      <c r="DU276" s="305"/>
      <c r="DV276" s="305"/>
      <c r="DW276" s="305"/>
      <c r="DX276" s="305"/>
      <c r="DY276" s="292"/>
      <c r="DZ276" s="292"/>
      <c r="EA276" s="292"/>
      <c r="EB276" s="292"/>
      <c r="EC276" s="292"/>
    </row>
    <row r="277" spans="1:133" x14ac:dyDescent="0.25">
      <c r="A277" s="291">
        <f t="shared" si="45"/>
        <v>2015</v>
      </c>
      <c r="B277" s="292" t="str">
        <f t="shared" si="46"/>
        <v>ENERO</v>
      </c>
      <c r="C277" s="292">
        <v>21</v>
      </c>
      <c r="D277" s="292" t="str">
        <f t="shared" si="50"/>
        <v>ENERO 2015 / 19</v>
      </c>
      <c r="E277" s="345">
        <v>19</v>
      </c>
      <c r="F277" s="312">
        <v>42035</v>
      </c>
      <c r="G277" s="311">
        <v>50142</v>
      </c>
      <c r="H277" s="311" t="s">
        <v>65</v>
      </c>
      <c r="I277" s="313">
        <v>0.73160000000000003</v>
      </c>
      <c r="J277" s="314">
        <v>139</v>
      </c>
      <c r="K277" s="314">
        <v>8.5</v>
      </c>
      <c r="L277" s="314">
        <v>0</v>
      </c>
      <c r="M277" s="315" t="s">
        <v>20</v>
      </c>
      <c r="N277" s="314">
        <v>0.5</v>
      </c>
      <c r="O277" s="314">
        <v>0</v>
      </c>
      <c r="P277" s="314">
        <v>85.1</v>
      </c>
      <c r="Q277" s="314">
        <v>79.099999999999994</v>
      </c>
      <c r="R277" s="314">
        <v>82.1</v>
      </c>
      <c r="S277" s="316" t="s">
        <v>66</v>
      </c>
      <c r="T277" s="316" t="s">
        <v>67</v>
      </c>
      <c r="U277" s="314">
        <v>20726</v>
      </c>
      <c r="V277" s="314">
        <v>129</v>
      </c>
      <c r="W277" s="314">
        <v>197</v>
      </c>
      <c r="X277" s="314">
        <v>294</v>
      </c>
      <c r="Y277" s="314">
        <v>345</v>
      </c>
      <c r="Z277" s="314">
        <v>1</v>
      </c>
      <c r="AA277" s="314">
        <v>29.4</v>
      </c>
      <c r="AB277" s="314">
        <v>0.1</v>
      </c>
      <c r="AC277" s="314">
        <v>1.63</v>
      </c>
      <c r="AD277" s="314">
        <v>10.1</v>
      </c>
      <c r="AE277" s="314">
        <v>0</v>
      </c>
      <c r="AF277" s="427"/>
      <c r="AG277" s="299">
        <v>133</v>
      </c>
      <c r="AH277" s="299">
        <v>7</v>
      </c>
      <c r="AI277" s="299">
        <v>9</v>
      </c>
      <c r="AJ277" s="299">
        <v>85</v>
      </c>
      <c r="AK277" s="299">
        <v>149</v>
      </c>
      <c r="AL277" s="299">
        <v>170</v>
      </c>
      <c r="AM277" s="299">
        <v>245</v>
      </c>
      <c r="AN277" s="299">
        <v>374</v>
      </c>
      <c r="AO277" s="299">
        <v>437</v>
      </c>
      <c r="AP277" s="299">
        <v>42</v>
      </c>
      <c r="AQ277" s="299">
        <v>18</v>
      </c>
      <c r="AR277" s="299">
        <v>3</v>
      </c>
      <c r="AS277" s="299">
        <v>2.7</v>
      </c>
      <c r="AT277" s="299">
        <v>0.05</v>
      </c>
      <c r="AU277" s="300"/>
      <c r="AV277" s="305"/>
      <c r="AW277" s="305"/>
      <c r="AX277" s="305"/>
      <c r="AY277" s="305"/>
      <c r="AZ277" s="305"/>
      <c r="BA277" s="305"/>
      <c r="BB277" s="305"/>
      <c r="BC277" s="305"/>
      <c r="BD277" s="305"/>
      <c r="BE277" s="305"/>
      <c r="BF277" s="305"/>
      <c r="BG277" s="305"/>
      <c r="BH277" s="305"/>
      <c r="BI277" s="305"/>
      <c r="BJ277" s="305"/>
      <c r="BK277" s="305"/>
      <c r="BL277" s="305"/>
      <c r="BM277" s="305"/>
      <c r="BN277" s="305"/>
      <c r="BO277" s="305"/>
      <c r="BP277" s="305"/>
      <c r="BQ277" s="305"/>
      <c r="BR277" s="305"/>
      <c r="BS277" s="305"/>
      <c r="BT277" s="305"/>
      <c r="BU277" s="305"/>
      <c r="BV277" s="305"/>
      <c r="BW277" s="434"/>
      <c r="BX277" s="305"/>
      <c r="BY277" s="305"/>
      <c r="BZ277" s="305"/>
      <c r="CA277" s="305"/>
      <c r="CB277" s="305"/>
      <c r="CC277" s="305"/>
      <c r="CD277" s="305"/>
      <c r="CE277" s="305"/>
      <c r="CF277" s="305"/>
      <c r="CG277" s="305"/>
      <c r="CH277" s="305"/>
      <c r="CI277" s="305"/>
      <c r="CJ277" s="305"/>
      <c r="CK277" s="305"/>
      <c r="CL277" s="329"/>
      <c r="CM277" s="306"/>
      <c r="CN277" s="306"/>
      <c r="CO277" s="306"/>
      <c r="CP277" s="306"/>
      <c r="CQ277" s="306"/>
      <c r="CR277" s="306"/>
      <c r="CS277" s="306"/>
      <c r="CT277" s="306"/>
      <c r="CU277" s="306"/>
      <c r="CV277" s="306"/>
      <c r="CW277" s="306"/>
      <c r="CX277" s="306"/>
      <c r="CY277" s="306"/>
      <c r="CZ277" s="306"/>
      <c r="DA277" s="306"/>
      <c r="DB277" s="306"/>
      <c r="DC277" s="306"/>
      <c r="DD277" s="306"/>
      <c r="DE277" s="306"/>
      <c r="DF277" s="306"/>
      <c r="DG277" s="306"/>
      <c r="DH277" s="306"/>
      <c r="DI277" s="306"/>
      <c r="DJ277" s="306"/>
      <c r="DK277" s="306"/>
      <c r="DL277" s="306"/>
      <c r="DM277" s="306"/>
      <c r="DN277" s="306"/>
      <c r="DO277" s="439"/>
      <c r="DP277" s="306"/>
      <c r="DQ277" s="306"/>
      <c r="DR277" s="306"/>
      <c r="DS277" s="306"/>
      <c r="DT277" s="306"/>
      <c r="DU277" s="306"/>
      <c r="DV277" s="306"/>
      <c r="DW277" s="306"/>
      <c r="DX277" s="306"/>
      <c r="DY277" s="303"/>
      <c r="DZ277" s="303"/>
      <c r="EA277" s="303"/>
      <c r="EB277" s="303"/>
      <c r="EC277" s="303"/>
    </row>
    <row r="278" spans="1:133" x14ac:dyDescent="0.25">
      <c r="A278" s="302">
        <f t="shared" si="45"/>
        <v>2015</v>
      </c>
      <c r="B278" s="303" t="str">
        <f t="shared" si="46"/>
        <v>ENERO</v>
      </c>
      <c r="C278" s="303">
        <v>22</v>
      </c>
      <c r="D278" s="303" t="str">
        <f t="shared" si="50"/>
        <v>ENERO 2015 / 20</v>
      </c>
      <c r="E278" s="291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428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307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435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343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441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</row>
    <row r="279" spans="1:133" x14ac:dyDescent="0.25">
      <c r="A279" s="291">
        <f t="shared" si="45"/>
        <v>2015</v>
      </c>
      <c r="B279" s="292" t="str">
        <f t="shared" si="46"/>
        <v>ENERO</v>
      </c>
      <c r="C279" s="292">
        <v>23</v>
      </c>
      <c r="D279" s="292" t="str">
        <f t="shared" si="50"/>
        <v>ENERO 2015 / 21</v>
      </c>
      <c r="E279" s="291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428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307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435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343"/>
      <c r="CM279" s="303"/>
      <c r="CN279" s="303"/>
      <c r="CO279" s="303"/>
      <c r="CP279" s="303"/>
      <c r="CQ279" s="303"/>
      <c r="CR279" s="303"/>
      <c r="CS279" s="303"/>
      <c r="CT279" s="303"/>
      <c r="CU279" s="303"/>
      <c r="CV279" s="303"/>
      <c r="CW279" s="303"/>
      <c r="CX279" s="303"/>
      <c r="CY279" s="303"/>
      <c r="CZ279" s="303"/>
      <c r="DA279" s="303"/>
      <c r="DB279" s="303"/>
      <c r="DC279" s="303"/>
      <c r="DD279" s="303"/>
      <c r="DE279" s="303"/>
      <c r="DF279" s="303"/>
      <c r="DG279" s="303"/>
      <c r="DH279" s="303"/>
      <c r="DI279" s="303"/>
      <c r="DJ279" s="303"/>
      <c r="DK279" s="303"/>
      <c r="DL279" s="303"/>
      <c r="DM279" s="303"/>
      <c r="DN279" s="303"/>
      <c r="DO279" s="442"/>
      <c r="DP279" s="303"/>
      <c r="DQ279" s="303"/>
      <c r="DR279" s="303"/>
      <c r="DS279" s="303"/>
      <c r="DT279" s="303"/>
      <c r="DU279" s="303"/>
      <c r="DV279" s="303"/>
      <c r="DW279" s="303"/>
      <c r="DX279" s="303"/>
      <c r="DY279" s="303"/>
      <c r="DZ279" s="303"/>
      <c r="EA279" s="303"/>
      <c r="EB279" s="303"/>
      <c r="EC279" s="303"/>
    </row>
    <row r="280" spans="1:133" x14ac:dyDescent="0.25">
      <c r="A280" s="302">
        <f t="shared" si="45"/>
        <v>2015</v>
      </c>
      <c r="B280" s="303" t="str">
        <f t="shared" si="46"/>
        <v>ENERO</v>
      </c>
      <c r="C280" s="303">
        <v>24</v>
      </c>
      <c r="D280" s="303" t="str">
        <f t="shared" si="50"/>
        <v>ENERO 2015 / 22</v>
      </c>
      <c r="E280" s="291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428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307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435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343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441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</row>
    <row r="281" spans="1:133" x14ac:dyDescent="0.25">
      <c r="A281" s="291">
        <f t="shared" si="45"/>
        <v>2015</v>
      </c>
      <c r="B281" s="292" t="str">
        <f t="shared" si="46"/>
        <v>ENERO</v>
      </c>
      <c r="C281" s="292">
        <v>25</v>
      </c>
      <c r="D281" s="292" t="str">
        <f t="shared" si="50"/>
        <v>ENERO 2015 / 23</v>
      </c>
      <c r="E281" s="291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428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307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435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343"/>
      <c r="CM281" s="303"/>
      <c r="CN281" s="303"/>
      <c r="CO281" s="303"/>
      <c r="CP281" s="303"/>
      <c r="CQ281" s="303"/>
      <c r="CR281" s="303"/>
      <c r="CS281" s="303"/>
      <c r="CT281" s="303"/>
      <c r="CU281" s="303"/>
      <c r="CV281" s="303"/>
      <c r="CW281" s="303"/>
      <c r="CX281" s="303"/>
      <c r="CY281" s="303"/>
      <c r="CZ281" s="303"/>
      <c r="DA281" s="303"/>
      <c r="DB281" s="303"/>
      <c r="DC281" s="303"/>
      <c r="DD281" s="303"/>
      <c r="DE281" s="303"/>
      <c r="DF281" s="303"/>
      <c r="DG281" s="303"/>
      <c r="DH281" s="303"/>
      <c r="DI281" s="303"/>
      <c r="DJ281" s="303"/>
      <c r="DK281" s="303"/>
      <c r="DL281" s="303"/>
      <c r="DM281" s="303"/>
      <c r="DN281" s="303"/>
      <c r="DO281" s="442"/>
      <c r="DP281" s="303"/>
      <c r="DQ281" s="303"/>
      <c r="DR281" s="303"/>
      <c r="DS281" s="303"/>
      <c r="DT281" s="303"/>
      <c r="DU281" s="303"/>
      <c r="DV281" s="303"/>
      <c r="DW281" s="303"/>
      <c r="DX281" s="303"/>
      <c r="DY281" s="303"/>
      <c r="DZ281" s="303"/>
      <c r="EA281" s="303"/>
      <c r="EB281" s="303"/>
      <c r="EC281" s="303"/>
    </row>
    <row r="282" spans="1:133" x14ac:dyDescent="0.25">
      <c r="A282" s="302">
        <f t="shared" si="45"/>
        <v>2015</v>
      </c>
      <c r="B282" s="303" t="str">
        <f t="shared" si="46"/>
        <v>ENERO</v>
      </c>
      <c r="C282" s="303">
        <v>26</v>
      </c>
      <c r="D282" s="303" t="str">
        <f t="shared" si="50"/>
        <v>ENERO 2015 / 24</v>
      </c>
      <c r="E282" s="291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428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307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435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343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441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</row>
    <row r="283" spans="1:133" x14ac:dyDescent="0.25">
      <c r="A283" s="291">
        <f t="shared" si="45"/>
        <v>2015</v>
      </c>
      <c r="B283" s="292" t="str">
        <f t="shared" si="46"/>
        <v>ENERO</v>
      </c>
      <c r="C283" s="292">
        <v>27</v>
      </c>
      <c r="D283" s="292" t="str">
        <f t="shared" si="50"/>
        <v>ENERO 2015 / 25</v>
      </c>
      <c r="E283" s="291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428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307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435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343"/>
      <c r="CM283" s="303"/>
      <c r="CN283" s="303"/>
      <c r="CO283" s="303"/>
      <c r="CP283" s="303"/>
      <c r="CQ283" s="303"/>
      <c r="CR283" s="303"/>
      <c r="CS283" s="303"/>
      <c r="CT283" s="303"/>
      <c r="CU283" s="303"/>
      <c r="CV283" s="303"/>
      <c r="CW283" s="303"/>
      <c r="CX283" s="303"/>
      <c r="CY283" s="303"/>
      <c r="CZ283" s="303"/>
      <c r="DA283" s="303"/>
      <c r="DB283" s="303"/>
      <c r="DC283" s="303"/>
      <c r="DD283" s="303"/>
      <c r="DE283" s="303"/>
      <c r="DF283" s="303"/>
      <c r="DG283" s="303"/>
      <c r="DH283" s="303"/>
      <c r="DI283" s="303"/>
      <c r="DJ283" s="303"/>
      <c r="DK283" s="303"/>
      <c r="DL283" s="303"/>
      <c r="DM283" s="303"/>
      <c r="DN283" s="303"/>
      <c r="DO283" s="442"/>
      <c r="DP283" s="303"/>
      <c r="DQ283" s="303"/>
      <c r="DR283" s="303"/>
      <c r="DS283" s="303"/>
      <c r="DT283" s="303"/>
      <c r="DU283" s="303"/>
      <c r="DV283" s="303"/>
      <c r="DW283" s="303"/>
      <c r="DX283" s="303"/>
      <c r="DY283" s="303"/>
      <c r="DZ283" s="303"/>
      <c r="EA283" s="303"/>
      <c r="EB283" s="303"/>
      <c r="EC283" s="303"/>
    </row>
    <row r="284" spans="1:133" x14ac:dyDescent="0.25">
      <c r="A284" s="302">
        <f t="shared" si="45"/>
        <v>2015</v>
      </c>
      <c r="B284" s="303" t="str">
        <f t="shared" si="46"/>
        <v>ENERO</v>
      </c>
      <c r="C284" s="303">
        <v>28</v>
      </c>
      <c r="D284" s="303" t="str">
        <f t="shared" si="50"/>
        <v>ENERO 2015 / 26</v>
      </c>
      <c r="E284" s="291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428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307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435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343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441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</row>
    <row r="285" spans="1:133" x14ac:dyDescent="0.25">
      <c r="A285" s="291">
        <f t="shared" si="45"/>
        <v>2015</v>
      </c>
      <c r="B285" s="292" t="str">
        <f t="shared" si="46"/>
        <v>ENERO</v>
      </c>
      <c r="C285" s="292">
        <v>29</v>
      </c>
      <c r="D285" s="292" t="str">
        <f t="shared" si="50"/>
        <v>ENERO 2015 / 27</v>
      </c>
      <c r="E285" s="291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428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307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435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343"/>
      <c r="CM285" s="303"/>
      <c r="CN285" s="303"/>
      <c r="CO285" s="303"/>
      <c r="CP285" s="303"/>
      <c r="CQ285" s="303"/>
      <c r="CR285" s="303"/>
      <c r="CS285" s="303"/>
      <c r="CT285" s="303"/>
      <c r="CU285" s="303"/>
      <c r="CV285" s="303"/>
      <c r="CW285" s="303"/>
      <c r="CX285" s="303"/>
      <c r="CY285" s="303"/>
      <c r="CZ285" s="303"/>
      <c r="DA285" s="303"/>
      <c r="DB285" s="303"/>
      <c r="DC285" s="303"/>
      <c r="DD285" s="303"/>
      <c r="DE285" s="303"/>
      <c r="DF285" s="303"/>
      <c r="DG285" s="303"/>
      <c r="DH285" s="303"/>
      <c r="DI285" s="303"/>
      <c r="DJ285" s="303"/>
      <c r="DK285" s="303"/>
      <c r="DL285" s="303"/>
      <c r="DM285" s="303"/>
      <c r="DN285" s="303"/>
      <c r="DO285" s="442"/>
      <c r="DP285" s="303"/>
      <c r="DQ285" s="303"/>
      <c r="DR285" s="303"/>
      <c r="DS285" s="303"/>
      <c r="DT285" s="303"/>
      <c r="DU285" s="303"/>
      <c r="DV285" s="303"/>
      <c r="DW285" s="303"/>
      <c r="DX285" s="303"/>
      <c r="DY285" s="303"/>
      <c r="DZ285" s="303"/>
      <c r="EA285" s="303"/>
      <c r="EB285" s="303"/>
      <c r="EC285" s="303"/>
    </row>
    <row r="286" spans="1:133" x14ac:dyDescent="0.25">
      <c r="A286" s="302">
        <f t="shared" si="45"/>
        <v>2015</v>
      </c>
      <c r="B286" s="303" t="str">
        <f t="shared" si="46"/>
        <v>ENERO</v>
      </c>
      <c r="C286" s="303">
        <v>30</v>
      </c>
      <c r="D286" s="303" t="str">
        <f t="shared" si="50"/>
        <v>ENERO 2015 / 28</v>
      </c>
      <c r="E286" s="291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428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307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435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343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441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</row>
    <row r="287" spans="1:133" x14ac:dyDescent="0.25">
      <c r="A287" s="291">
        <f t="shared" si="45"/>
        <v>2015</v>
      </c>
      <c r="B287" s="292" t="str">
        <f t="shared" si="46"/>
        <v>ENERO</v>
      </c>
      <c r="C287" s="292">
        <v>31</v>
      </c>
      <c r="D287" s="292" t="str">
        <f t="shared" si="50"/>
        <v>ENERO 2015 / 29</v>
      </c>
      <c r="E287" s="291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428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307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435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343"/>
      <c r="CM287" s="303"/>
      <c r="CN287" s="303"/>
      <c r="CO287" s="303"/>
      <c r="CP287" s="303"/>
      <c r="CQ287" s="303"/>
      <c r="CR287" s="303"/>
      <c r="CS287" s="303"/>
      <c r="CT287" s="303"/>
      <c r="CU287" s="303"/>
      <c r="CV287" s="303"/>
      <c r="CW287" s="303"/>
      <c r="CX287" s="303"/>
      <c r="CY287" s="303"/>
      <c r="CZ287" s="303"/>
      <c r="DA287" s="303"/>
      <c r="DB287" s="303"/>
      <c r="DC287" s="303"/>
      <c r="DD287" s="303"/>
      <c r="DE287" s="303"/>
      <c r="DF287" s="303"/>
      <c r="DG287" s="303"/>
      <c r="DH287" s="303"/>
      <c r="DI287" s="303"/>
      <c r="DJ287" s="303"/>
      <c r="DK287" s="303"/>
      <c r="DL287" s="303"/>
      <c r="DM287" s="303"/>
      <c r="DN287" s="303"/>
      <c r="DO287" s="442"/>
      <c r="DP287" s="303"/>
      <c r="DQ287" s="303"/>
      <c r="DR287" s="303"/>
      <c r="DS287" s="303"/>
      <c r="DT287" s="303"/>
      <c r="DU287" s="303"/>
      <c r="DV287" s="303"/>
      <c r="DW287" s="303"/>
      <c r="DX287" s="303"/>
      <c r="DY287" s="303"/>
      <c r="DZ287" s="303"/>
      <c r="EA287" s="303"/>
      <c r="EB287" s="303"/>
      <c r="EC287" s="303"/>
    </row>
    <row r="288" spans="1:133" s="206" customFormat="1" x14ac:dyDescent="0.25">
      <c r="A288" s="308"/>
      <c r="B288" s="309"/>
      <c r="C288" s="309"/>
      <c r="D288" s="303" t="str">
        <f t="shared" si="50"/>
        <v>ENERO 2015 / 30</v>
      </c>
      <c r="E288" s="291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428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307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435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343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441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</row>
    <row r="289" spans="1:133" x14ac:dyDescent="0.25">
      <c r="A289" s="291">
        <v>2015</v>
      </c>
      <c r="B289" s="292" t="s">
        <v>240</v>
      </c>
      <c r="C289" s="292">
        <v>1</v>
      </c>
      <c r="D289" s="292" t="str">
        <f t="shared" si="50"/>
        <v>ENERO 2015 / 31</v>
      </c>
      <c r="E289" s="291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428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307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435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343"/>
      <c r="CM289" s="303"/>
      <c r="CN289" s="303"/>
      <c r="CO289" s="303"/>
      <c r="CP289" s="303"/>
      <c r="CQ289" s="303"/>
      <c r="CR289" s="303"/>
      <c r="CS289" s="303"/>
      <c r="CT289" s="303"/>
      <c r="CU289" s="303"/>
      <c r="CV289" s="303"/>
      <c r="CW289" s="303"/>
      <c r="CX289" s="303"/>
      <c r="CY289" s="303"/>
      <c r="CZ289" s="303"/>
      <c r="DA289" s="303"/>
      <c r="DB289" s="303"/>
      <c r="DC289" s="303"/>
      <c r="DD289" s="303"/>
      <c r="DE289" s="303"/>
      <c r="DF289" s="303"/>
      <c r="DG289" s="303"/>
      <c r="DH289" s="303"/>
      <c r="DI289" s="303"/>
      <c r="DJ289" s="303"/>
      <c r="DK289" s="303"/>
      <c r="DL289" s="303"/>
      <c r="DM289" s="303"/>
      <c r="DN289" s="303"/>
      <c r="DO289" s="442"/>
      <c r="DP289" s="303"/>
      <c r="DQ289" s="303"/>
      <c r="DR289" s="303"/>
      <c r="DS289" s="303"/>
      <c r="DT289" s="303"/>
      <c r="DU289" s="303"/>
      <c r="DV289" s="303"/>
      <c r="DW289" s="303"/>
      <c r="DX289" s="303"/>
      <c r="DY289" s="303"/>
      <c r="DZ289" s="303"/>
      <c r="EA289" s="303"/>
      <c r="EB289" s="303"/>
      <c r="EC289" s="303"/>
    </row>
    <row r="290" spans="1:133" ht="15.75" x14ac:dyDescent="0.25">
      <c r="A290" s="302">
        <f t="shared" ref="A290:A319" si="51">A289</f>
        <v>2015</v>
      </c>
      <c r="B290" s="303" t="str">
        <f t="shared" ref="B290:B319" si="52">B289</f>
        <v>FEBRERO</v>
      </c>
      <c r="C290" s="303">
        <v>2</v>
      </c>
      <c r="D290" s="275" t="s">
        <v>228</v>
      </c>
      <c r="E290" s="344">
        <f t="shared" ref="E290:AJ290" si="53">IFERROR(AVERAGE(E259:E289),"")</f>
        <v>10</v>
      </c>
      <c r="F290" s="276">
        <f t="shared" si="53"/>
        <v>42020.631578947367</v>
      </c>
      <c r="G290" s="276">
        <f t="shared" si="53"/>
        <v>49660.526315789473</v>
      </c>
      <c r="H290" s="276" t="str">
        <f t="shared" si="53"/>
        <v/>
      </c>
      <c r="I290" s="276">
        <f t="shared" si="53"/>
        <v>0.73085263157894753</v>
      </c>
      <c r="J290" s="276">
        <f t="shared" si="53"/>
        <v>138.57894736842104</v>
      </c>
      <c r="K290" s="276">
        <f t="shared" si="53"/>
        <v>8.3842105263157904</v>
      </c>
      <c r="L290" s="276">
        <f t="shared" si="53"/>
        <v>0</v>
      </c>
      <c r="M290" s="276" t="str">
        <f t="shared" si="53"/>
        <v/>
      </c>
      <c r="N290" s="276">
        <f t="shared" si="53"/>
        <v>0.5</v>
      </c>
      <c r="O290" s="276">
        <f t="shared" si="53"/>
        <v>0</v>
      </c>
      <c r="P290" s="276">
        <f t="shared" si="53"/>
        <v>85.273684210526298</v>
      </c>
      <c r="Q290" s="276">
        <f t="shared" si="53"/>
        <v>79.173684210526332</v>
      </c>
      <c r="R290" s="276">
        <f t="shared" si="53"/>
        <v>82.242105263157882</v>
      </c>
      <c r="S290" s="276" t="str">
        <f t="shared" si="53"/>
        <v/>
      </c>
      <c r="T290" s="276" t="str">
        <f t="shared" si="53"/>
        <v/>
      </c>
      <c r="U290" s="276">
        <f t="shared" si="53"/>
        <v>20734.42105263158</v>
      </c>
      <c r="V290" s="276">
        <f t="shared" si="53"/>
        <v>129.68421052631578</v>
      </c>
      <c r="W290" s="276">
        <f t="shared" si="53"/>
        <v>191.57894736842104</v>
      </c>
      <c r="X290" s="276">
        <f t="shared" si="53"/>
        <v>288.94736842105266</v>
      </c>
      <c r="Y290" s="276">
        <f t="shared" si="53"/>
        <v>348</v>
      </c>
      <c r="Z290" s="276">
        <f t="shared" si="53"/>
        <v>1.0263157894736843</v>
      </c>
      <c r="AA290" s="276">
        <f t="shared" si="53"/>
        <v>29.184210526315791</v>
      </c>
      <c r="AB290" s="276">
        <f t="shared" si="53"/>
        <v>0.11578947368421055</v>
      </c>
      <c r="AC290" s="276">
        <f t="shared" si="53"/>
        <v>1.6757894736842103</v>
      </c>
      <c r="AD290" s="276">
        <f t="shared" si="53"/>
        <v>9.6421052631578945</v>
      </c>
      <c r="AE290" s="276">
        <f t="shared" si="53"/>
        <v>0</v>
      </c>
      <c r="AF290" s="420" t="str">
        <f t="shared" si="53"/>
        <v/>
      </c>
      <c r="AG290" s="276">
        <f t="shared" si="53"/>
        <v>133</v>
      </c>
      <c r="AH290" s="276">
        <f t="shared" si="53"/>
        <v>7</v>
      </c>
      <c r="AI290" s="276">
        <f t="shared" si="53"/>
        <v>9</v>
      </c>
      <c r="AJ290" s="276">
        <f t="shared" si="53"/>
        <v>85</v>
      </c>
      <c r="AK290" s="276">
        <f t="shared" ref="AK290:BP290" si="54">IFERROR(AVERAGE(AK259:AK289),"")</f>
        <v>149</v>
      </c>
      <c r="AL290" s="276">
        <f t="shared" si="54"/>
        <v>170</v>
      </c>
      <c r="AM290" s="276">
        <f t="shared" si="54"/>
        <v>245</v>
      </c>
      <c r="AN290" s="276">
        <f t="shared" si="54"/>
        <v>374</v>
      </c>
      <c r="AO290" s="276">
        <f t="shared" si="54"/>
        <v>437</v>
      </c>
      <c r="AP290" s="276">
        <f t="shared" si="54"/>
        <v>42</v>
      </c>
      <c r="AQ290" s="276">
        <f t="shared" si="54"/>
        <v>18</v>
      </c>
      <c r="AR290" s="276">
        <f t="shared" si="54"/>
        <v>3</v>
      </c>
      <c r="AS290" s="276">
        <f t="shared" si="54"/>
        <v>2.7000000000000011</v>
      </c>
      <c r="AT290" s="276">
        <f t="shared" si="54"/>
        <v>5.0000000000000017E-2</v>
      </c>
      <c r="AU290" s="276" t="str">
        <f t="shared" si="54"/>
        <v/>
      </c>
      <c r="AV290" s="276">
        <f t="shared" si="54"/>
        <v>7.5</v>
      </c>
      <c r="AW290" s="276">
        <f t="shared" si="54"/>
        <v>42021.428571428572</v>
      </c>
      <c r="AX290" s="310">
        <f t="shared" si="54"/>
        <v>49655.857142857145</v>
      </c>
      <c r="AY290" s="276" t="str">
        <f t="shared" si="54"/>
        <v/>
      </c>
      <c r="AZ290" s="276">
        <f t="shared" si="54"/>
        <v>0.74062142857142865</v>
      </c>
      <c r="BA290" s="276">
        <f t="shared" si="54"/>
        <v>145.76428571428571</v>
      </c>
      <c r="BB290" s="276">
        <f t="shared" si="54"/>
        <v>7.9714285714285724</v>
      </c>
      <c r="BC290" s="276">
        <f t="shared" si="54"/>
        <v>0</v>
      </c>
      <c r="BD290" s="276" t="str">
        <f t="shared" si="54"/>
        <v/>
      </c>
      <c r="BE290" s="276">
        <f t="shared" si="54"/>
        <v>1.4285714285714286</v>
      </c>
      <c r="BF290" s="276">
        <f t="shared" si="54"/>
        <v>9.9999999999999985E-3</v>
      </c>
      <c r="BG290" s="276">
        <f t="shared" si="54"/>
        <v>85.285714285714263</v>
      </c>
      <c r="BH290" s="276">
        <f t="shared" si="54"/>
        <v>79.114285714285728</v>
      </c>
      <c r="BI290" s="276">
        <f t="shared" si="54"/>
        <v>82.19285714285715</v>
      </c>
      <c r="BJ290" s="276" t="str">
        <f t="shared" si="54"/>
        <v/>
      </c>
      <c r="BK290" s="276" t="str">
        <f t="shared" si="54"/>
        <v/>
      </c>
      <c r="BL290" s="276">
        <f t="shared" si="54"/>
        <v>20630.142857142859</v>
      </c>
      <c r="BM290" s="276">
        <f t="shared" si="54"/>
        <v>140.42857142857142</v>
      </c>
      <c r="BN290" s="276">
        <f t="shared" si="54"/>
        <v>212.35714285714286</v>
      </c>
      <c r="BO290" s="276">
        <f t="shared" si="54"/>
        <v>301.71428571428572</v>
      </c>
      <c r="BP290" s="276">
        <f t="shared" si="54"/>
        <v>353.78571428571428</v>
      </c>
      <c r="BQ290" s="276">
        <f t="shared" ref="BQ290:BV290" si="55">IFERROR(AVERAGE(BQ259:BQ289),"")</f>
        <v>1</v>
      </c>
      <c r="BR290" s="276">
        <f t="shared" si="55"/>
        <v>33.56428571428571</v>
      </c>
      <c r="BS290" s="276">
        <f t="shared" si="55"/>
        <v>0.97142857142857131</v>
      </c>
      <c r="BT290" s="276">
        <f t="shared" si="55"/>
        <v>1.5921428571428571</v>
      </c>
      <c r="BU290" s="276">
        <f t="shared" si="55"/>
        <v>7.0714285714285712</v>
      </c>
      <c r="BV290" s="310">
        <f t="shared" si="55"/>
        <v>0</v>
      </c>
      <c r="BW290" s="436"/>
      <c r="BX290" s="309"/>
      <c r="BY290" s="309"/>
      <c r="BZ290" s="309"/>
      <c r="CA290" s="309"/>
      <c r="CB290" s="309"/>
      <c r="CC290" s="309"/>
      <c r="CD290" s="309"/>
      <c r="CE290" s="309"/>
      <c r="CF290" s="309"/>
      <c r="CG290" s="309"/>
      <c r="CH290" s="309"/>
      <c r="CI290" s="309"/>
      <c r="CJ290" s="309"/>
      <c r="CK290" s="309"/>
      <c r="CL290" s="308"/>
      <c r="CM290" s="309"/>
      <c r="CN290" s="309"/>
      <c r="CO290" s="309"/>
      <c r="CP290" s="309"/>
      <c r="CQ290" s="309"/>
      <c r="CR290" s="309"/>
      <c r="CS290" s="309"/>
      <c r="CT290" s="309"/>
      <c r="CU290" s="309"/>
      <c r="CV290" s="309"/>
      <c r="CW290" s="309"/>
      <c r="CX290" s="309"/>
      <c r="CY290" s="309"/>
      <c r="CZ290" s="309"/>
      <c r="DA290" s="309"/>
      <c r="DB290" s="309"/>
      <c r="DC290" s="309"/>
      <c r="DD290" s="309"/>
      <c r="DE290" s="309"/>
      <c r="DF290" s="309"/>
      <c r="DG290" s="309"/>
      <c r="DH290" s="309"/>
      <c r="DI290" s="309"/>
      <c r="DJ290" s="309"/>
      <c r="DK290" s="309"/>
      <c r="DL290" s="309"/>
      <c r="DM290" s="309"/>
      <c r="DN290" s="309"/>
      <c r="DO290" s="443"/>
      <c r="DP290" s="309"/>
      <c r="DQ290" s="309"/>
      <c r="DR290" s="309"/>
      <c r="DS290" s="309"/>
      <c r="DT290" s="309"/>
      <c r="DU290" s="309"/>
      <c r="DV290" s="309"/>
      <c r="DW290" s="309"/>
      <c r="DX290" s="309"/>
      <c r="DY290" s="309"/>
      <c r="DZ290" s="309"/>
      <c r="EA290" s="309"/>
      <c r="EB290" s="309"/>
      <c r="EC290" s="309"/>
    </row>
    <row r="291" spans="1:133" x14ac:dyDescent="0.25">
      <c r="A291" s="291">
        <f t="shared" si="51"/>
        <v>2015</v>
      </c>
      <c r="B291" s="292" t="str">
        <f t="shared" si="52"/>
        <v>FEBRERO</v>
      </c>
      <c r="C291" s="292">
        <v>3</v>
      </c>
      <c r="D291" s="292" t="str">
        <f t="shared" ref="D291:D321" si="56">B289&amp;" "&amp;A289&amp;" / "&amp;C289</f>
        <v>FEBRERO 2015 / 1</v>
      </c>
      <c r="E291" s="345">
        <v>1</v>
      </c>
      <c r="F291" s="312">
        <v>42039</v>
      </c>
      <c r="G291" s="311">
        <v>50188</v>
      </c>
      <c r="H291" s="311" t="s">
        <v>69</v>
      </c>
      <c r="I291" s="313">
        <v>0.73160000000000003</v>
      </c>
      <c r="J291" s="314">
        <v>137</v>
      </c>
      <c r="K291" s="314">
        <v>8.8000000000000007</v>
      </c>
      <c r="L291" s="314">
        <v>0</v>
      </c>
      <c r="M291" s="315" t="s">
        <v>20</v>
      </c>
      <c r="N291" s="314">
        <v>0.5</v>
      </c>
      <c r="O291" s="314">
        <v>0</v>
      </c>
      <c r="P291" s="314">
        <v>85.3</v>
      </c>
      <c r="Q291" s="314">
        <v>79.099999999999994</v>
      </c>
      <c r="R291" s="314">
        <v>82.2</v>
      </c>
      <c r="S291" s="316" t="s">
        <v>66</v>
      </c>
      <c r="T291" s="316" t="s">
        <v>67</v>
      </c>
      <c r="U291" s="314">
        <v>20726</v>
      </c>
      <c r="V291" s="314">
        <v>129</v>
      </c>
      <c r="W291" s="314">
        <v>195</v>
      </c>
      <c r="X291" s="314">
        <v>293</v>
      </c>
      <c r="Y291" s="314">
        <v>341</v>
      </c>
      <c r="Z291" s="314">
        <v>1</v>
      </c>
      <c r="AA291" s="314">
        <v>29.4</v>
      </c>
      <c r="AB291" s="314">
        <v>0.1</v>
      </c>
      <c r="AC291" s="314">
        <v>1.68</v>
      </c>
      <c r="AD291" s="314">
        <v>11.6</v>
      </c>
      <c r="AE291" s="314">
        <v>0</v>
      </c>
      <c r="AF291" s="427"/>
      <c r="AG291" s="299">
        <v>133</v>
      </c>
      <c r="AH291" s="299">
        <v>7</v>
      </c>
      <c r="AI291" s="299">
        <v>9</v>
      </c>
      <c r="AJ291" s="299">
        <v>85</v>
      </c>
      <c r="AK291" s="299">
        <v>149</v>
      </c>
      <c r="AL291" s="299">
        <v>170</v>
      </c>
      <c r="AM291" s="299">
        <v>245</v>
      </c>
      <c r="AN291" s="299">
        <v>374</v>
      </c>
      <c r="AO291" s="299">
        <v>437</v>
      </c>
      <c r="AP291" s="299">
        <v>42</v>
      </c>
      <c r="AQ291" s="299">
        <v>18</v>
      </c>
      <c r="AR291" s="299">
        <v>3</v>
      </c>
      <c r="AS291" s="299">
        <v>2.7</v>
      </c>
      <c r="AT291" s="299">
        <v>0.05</v>
      </c>
      <c r="AU291" s="300"/>
      <c r="AV291" s="311">
        <v>1</v>
      </c>
      <c r="AW291" s="317">
        <v>42038</v>
      </c>
      <c r="AX291" s="311">
        <v>50167</v>
      </c>
      <c r="AY291" s="311" t="s">
        <v>68</v>
      </c>
      <c r="AZ291" s="313">
        <v>0.74870000000000003</v>
      </c>
      <c r="BA291" s="314">
        <v>151.5</v>
      </c>
      <c r="BB291" s="314">
        <v>7.5</v>
      </c>
      <c r="BC291" s="314">
        <v>0</v>
      </c>
      <c r="BD291" s="315" t="s">
        <v>20</v>
      </c>
      <c r="BE291" s="314">
        <v>1</v>
      </c>
      <c r="BF291" s="314">
        <v>0.01</v>
      </c>
      <c r="BG291" s="314">
        <v>85.3</v>
      </c>
      <c r="BH291" s="314">
        <v>79.7</v>
      </c>
      <c r="BI291" s="314">
        <v>82.5</v>
      </c>
      <c r="BJ291" s="316" t="s">
        <v>66</v>
      </c>
      <c r="BK291" s="316" t="s">
        <v>67</v>
      </c>
      <c r="BL291" s="314">
        <v>20550</v>
      </c>
      <c r="BM291" s="314">
        <v>149</v>
      </c>
      <c r="BN291" s="314">
        <v>226</v>
      </c>
      <c r="BO291" s="314">
        <v>306</v>
      </c>
      <c r="BP291" s="314">
        <v>356</v>
      </c>
      <c r="BQ291" s="314">
        <v>1</v>
      </c>
      <c r="BR291" s="314">
        <v>35.6</v>
      </c>
      <c r="BS291" s="314">
        <v>1.2</v>
      </c>
      <c r="BT291" s="314">
        <v>1.55</v>
      </c>
      <c r="BU291" s="314">
        <v>0</v>
      </c>
      <c r="BV291" s="314">
        <v>0</v>
      </c>
      <c r="BW291" s="433"/>
      <c r="BX291" s="299">
        <v>133</v>
      </c>
      <c r="BY291" s="299">
        <v>7</v>
      </c>
      <c r="BZ291" s="299">
        <v>9</v>
      </c>
      <c r="CA291" s="299">
        <v>85</v>
      </c>
      <c r="CB291" s="299">
        <v>149</v>
      </c>
      <c r="CC291" s="299">
        <v>170</v>
      </c>
      <c r="CD291" s="299">
        <v>245</v>
      </c>
      <c r="CE291" s="299">
        <v>374</v>
      </c>
      <c r="CF291" s="299">
        <v>437</v>
      </c>
      <c r="CG291" s="299">
        <v>42</v>
      </c>
      <c r="CH291" s="299">
        <v>18</v>
      </c>
      <c r="CI291" s="299">
        <v>3</v>
      </c>
      <c r="CJ291" s="299">
        <v>2.7</v>
      </c>
      <c r="CK291" s="299">
        <v>0.05</v>
      </c>
      <c r="CL291" s="329"/>
      <c r="CM291" s="306">
        <v>1</v>
      </c>
      <c r="CN291" s="346">
        <v>42037</v>
      </c>
      <c r="CO291" s="347"/>
      <c r="CP291" s="347"/>
      <c r="CQ291" s="318">
        <v>0.72640000000000005</v>
      </c>
      <c r="CR291" s="319">
        <v>56.6</v>
      </c>
      <c r="CS291" s="336">
        <f>(CR291*(9/5))+32</f>
        <v>133.88</v>
      </c>
      <c r="CT291" s="319">
        <v>8.6999999999999993</v>
      </c>
      <c r="CU291" s="348">
        <v>1E-3</v>
      </c>
      <c r="CV291" s="319">
        <v>1</v>
      </c>
      <c r="CW291" s="319">
        <v>0.1</v>
      </c>
      <c r="CX291" s="348">
        <v>5.0000000000000001E-3</v>
      </c>
      <c r="CY291" s="319">
        <v>85</v>
      </c>
      <c r="CZ291" s="319">
        <v>78.400000000000006</v>
      </c>
      <c r="DA291" s="319">
        <v>82.6</v>
      </c>
      <c r="DB291" s="306" t="s">
        <v>83</v>
      </c>
      <c r="DC291" s="306" t="s">
        <v>84</v>
      </c>
      <c r="DD291" s="319">
        <v>20782</v>
      </c>
      <c r="DE291" s="319">
        <v>136</v>
      </c>
      <c r="DF291" s="319">
        <v>184</v>
      </c>
      <c r="DG291" s="319">
        <v>320</v>
      </c>
      <c r="DH291" s="319">
        <v>365</v>
      </c>
      <c r="DI291" s="319">
        <v>1</v>
      </c>
      <c r="DJ291" s="319">
        <v>27</v>
      </c>
      <c r="DK291" s="319">
        <v>0.2</v>
      </c>
      <c r="DL291" s="319">
        <v>2</v>
      </c>
      <c r="DM291" s="319">
        <v>16</v>
      </c>
      <c r="DN291" s="319">
        <v>0</v>
      </c>
      <c r="DO291" s="437"/>
      <c r="DP291" s="304">
        <v>56</v>
      </c>
      <c r="DQ291" s="304">
        <v>7</v>
      </c>
      <c r="DR291" s="304">
        <v>9</v>
      </c>
      <c r="DS291" s="304">
        <v>85</v>
      </c>
      <c r="DT291" s="304">
        <v>149</v>
      </c>
      <c r="DU291" s="304">
        <v>170</v>
      </c>
      <c r="DV291" s="304">
        <v>245</v>
      </c>
      <c r="DW291" s="304">
        <v>374</v>
      </c>
      <c r="DX291" s="304">
        <v>437</v>
      </c>
      <c r="DY291" s="303"/>
      <c r="DZ291" s="303"/>
      <c r="EA291" s="303"/>
      <c r="EB291" s="303"/>
      <c r="EC291" s="303"/>
    </row>
    <row r="292" spans="1:133" x14ac:dyDescent="0.25">
      <c r="A292" s="302">
        <f t="shared" si="51"/>
        <v>2015</v>
      </c>
      <c r="B292" s="303" t="str">
        <f t="shared" si="52"/>
        <v>FEBRERO</v>
      </c>
      <c r="C292" s="303">
        <v>4</v>
      </c>
      <c r="D292" s="303" t="str">
        <f t="shared" si="56"/>
        <v>FEBRERO 2015 / 2</v>
      </c>
      <c r="E292" s="345">
        <v>2</v>
      </c>
      <c r="F292" s="312">
        <v>42043</v>
      </c>
      <c r="G292" s="311">
        <v>50255</v>
      </c>
      <c r="H292" s="311" t="s">
        <v>70</v>
      </c>
      <c r="I292" s="313">
        <v>0.73429999999999995</v>
      </c>
      <c r="J292" s="314">
        <v>143</v>
      </c>
      <c r="K292" s="314">
        <v>8.1</v>
      </c>
      <c r="L292" s="314">
        <v>0</v>
      </c>
      <c r="M292" s="315" t="s">
        <v>20</v>
      </c>
      <c r="N292" s="314">
        <v>0.5</v>
      </c>
      <c r="O292" s="314">
        <v>0</v>
      </c>
      <c r="P292" s="314">
        <v>85.2</v>
      </c>
      <c r="Q292" s="314">
        <v>79.2</v>
      </c>
      <c r="R292" s="314">
        <v>82.2</v>
      </c>
      <c r="S292" s="316" t="s">
        <v>66</v>
      </c>
      <c r="T292" s="316" t="s">
        <v>67</v>
      </c>
      <c r="U292" s="314">
        <v>20698</v>
      </c>
      <c r="V292" s="314">
        <v>131</v>
      </c>
      <c r="W292" s="314">
        <v>202</v>
      </c>
      <c r="X292" s="314">
        <v>294</v>
      </c>
      <c r="Y292" s="314">
        <v>343</v>
      </c>
      <c r="Z292" s="314">
        <v>1</v>
      </c>
      <c r="AA292" s="314">
        <v>29.3</v>
      </c>
      <c r="AB292" s="314">
        <v>0.1</v>
      </c>
      <c r="AC292" s="314">
        <v>1.61</v>
      </c>
      <c r="AD292" s="314">
        <v>8.5</v>
      </c>
      <c r="AE292" s="314">
        <v>0</v>
      </c>
      <c r="AF292" s="427"/>
      <c r="AG292" s="299">
        <v>133</v>
      </c>
      <c r="AH292" s="299">
        <v>7</v>
      </c>
      <c r="AI292" s="299">
        <v>9</v>
      </c>
      <c r="AJ292" s="299">
        <v>85</v>
      </c>
      <c r="AK292" s="299">
        <v>149</v>
      </c>
      <c r="AL292" s="299">
        <v>170</v>
      </c>
      <c r="AM292" s="299">
        <v>245</v>
      </c>
      <c r="AN292" s="299">
        <v>374</v>
      </c>
      <c r="AO292" s="299">
        <v>437</v>
      </c>
      <c r="AP292" s="299">
        <v>42</v>
      </c>
      <c r="AQ292" s="299">
        <v>18</v>
      </c>
      <c r="AR292" s="299">
        <v>3</v>
      </c>
      <c r="AS292" s="299">
        <v>2.7</v>
      </c>
      <c r="AT292" s="299">
        <v>0.05</v>
      </c>
      <c r="AU292" s="300"/>
      <c r="AV292" s="311">
        <v>2</v>
      </c>
      <c r="AW292" s="317">
        <v>42040</v>
      </c>
      <c r="AX292" s="311">
        <v>50207</v>
      </c>
      <c r="AY292" s="311" t="s">
        <v>73</v>
      </c>
      <c r="AZ292" s="313">
        <v>0.74670000000000003</v>
      </c>
      <c r="BA292" s="314">
        <v>151.30000000000001</v>
      </c>
      <c r="BB292" s="314">
        <v>8.1</v>
      </c>
      <c r="BC292" s="314">
        <v>0</v>
      </c>
      <c r="BD292" s="315" t="s">
        <v>20</v>
      </c>
      <c r="BE292" s="314">
        <v>1</v>
      </c>
      <c r="BF292" s="314">
        <v>0.01</v>
      </c>
      <c r="BG292" s="314">
        <v>85.1</v>
      </c>
      <c r="BH292" s="314">
        <v>79.400000000000006</v>
      </c>
      <c r="BI292" s="314">
        <v>82.2</v>
      </c>
      <c r="BJ292" s="316" t="s">
        <v>66</v>
      </c>
      <c r="BK292" s="316" t="s">
        <v>67</v>
      </c>
      <c r="BL292" s="314">
        <v>20570</v>
      </c>
      <c r="BM292" s="314">
        <v>147</v>
      </c>
      <c r="BN292" s="314">
        <v>225</v>
      </c>
      <c r="BO292" s="314">
        <v>304</v>
      </c>
      <c r="BP292" s="314">
        <v>361</v>
      </c>
      <c r="BQ292" s="314">
        <v>1</v>
      </c>
      <c r="BR292" s="314">
        <v>29.5</v>
      </c>
      <c r="BS292" s="314">
        <v>1.2</v>
      </c>
      <c r="BT292" s="314">
        <v>1.52</v>
      </c>
      <c r="BU292" s="314">
        <v>0</v>
      </c>
      <c r="BV292" s="314">
        <v>0</v>
      </c>
      <c r="BW292" s="433"/>
      <c r="BX292" s="299">
        <v>133</v>
      </c>
      <c r="BY292" s="299">
        <v>7</v>
      </c>
      <c r="BZ292" s="299">
        <v>9</v>
      </c>
      <c r="CA292" s="299">
        <v>85</v>
      </c>
      <c r="CB292" s="299">
        <v>149</v>
      </c>
      <c r="CC292" s="299">
        <v>170</v>
      </c>
      <c r="CD292" s="299">
        <v>245</v>
      </c>
      <c r="CE292" s="299">
        <v>374</v>
      </c>
      <c r="CF292" s="299">
        <v>437</v>
      </c>
      <c r="CG292" s="299">
        <v>42</v>
      </c>
      <c r="CH292" s="299">
        <v>18</v>
      </c>
      <c r="CI292" s="299">
        <v>3</v>
      </c>
      <c r="CJ292" s="299">
        <v>2.7</v>
      </c>
      <c r="CK292" s="299">
        <v>0.05</v>
      </c>
      <c r="CL292" s="329"/>
      <c r="CM292" s="305">
        <v>2</v>
      </c>
      <c r="CN292" s="349">
        <v>42044</v>
      </c>
      <c r="CO292" s="305"/>
      <c r="CP292" s="305"/>
      <c r="CQ292" s="313">
        <v>0.72709999999999997</v>
      </c>
      <c r="CR292" s="314">
        <v>56.2</v>
      </c>
      <c r="CS292" s="341">
        <f>(CR292*(9/5))+32</f>
        <v>133.16000000000003</v>
      </c>
      <c r="CT292" s="314">
        <v>8.8000000000000007</v>
      </c>
      <c r="CU292" s="350">
        <v>1E-3</v>
      </c>
      <c r="CV292" s="314">
        <v>1</v>
      </c>
      <c r="CW292" s="314">
        <v>0.1</v>
      </c>
      <c r="CX292" s="350">
        <v>5.0000000000000001E-3</v>
      </c>
      <c r="CY292" s="314">
        <v>85</v>
      </c>
      <c r="CZ292" s="314">
        <v>78.2</v>
      </c>
      <c r="DA292" s="314">
        <v>82.4</v>
      </c>
      <c r="DB292" s="305" t="s">
        <v>83</v>
      </c>
      <c r="DC292" s="305" t="s">
        <v>84</v>
      </c>
      <c r="DD292" s="314">
        <v>20774</v>
      </c>
      <c r="DE292" s="314">
        <v>139</v>
      </c>
      <c r="DF292" s="314">
        <v>186</v>
      </c>
      <c r="DG292" s="314">
        <v>324</v>
      </c>
      <c r="DH292" s="314">
        <v>367</v>
      </c>
      <c r="DI292" s="314">
        <v>1</v>
      </c>
      <c r="DJ292" s="314">
        <v>26.5</v>
      </c>
      <c r="DK292" s="314">
        <v>0.2</v>
      </c>
      <c r="DL292" s="314">
        <v>2.1</v>
      </c>
      <c r="DM292" s="314">
        <v>17</v>
      </c>
      <c r="DN292" s="314">
        <v>0</v>
      </c>
      <c r="DO292" s="438"/>
      <c r="DP292" s="299">
        <v>56</v>
      </c>
      <c r="DQ292" s="299">
        <v>7</v>
      </c>
      <c r="DR292" s="299">
        <v>9</v>
      </c>
      <c r="DS292" s="299">
        <v>85</v>
      </c>
      <c r="DT292" s="299">
        <v>149</v>
      </c>
      <c r="DU292" s="299">
        <v>170</v>
      </c>
      <c r="DV292" s="299">
        <v>245</v>
      </c>
      <c r="DW292" s="299">
        <v>374</v>
      </c>
      <c r="DX292" s="299">
        <v>437</v>
      </c>
      <c r="DY292" s="292"/>
      <c r="DZ292" s="292"/>
      <c r="EA292" s="292"/>
      <c r="EB292" s="292"/>
      <c r="EC292" s="292"/>
    </row>
    <row r="293" spans="1:133" x14ac:dyDescent="0.25">
      <c r="A293" s="291">
        <f t="shared" si="51"/>
        <v>2015</v>
      </c>
      <c r="B293" s="292" t="str">
        <f t="shared" si="52"/>
        <v>FEBRERO</v>
      </c>
      <c r="C293" s="292">
        <v>5</v>
      </c>
      <c r="D293" s="292" t="str">
        <f t="shared" si="56"/>
        <v>FEBRERO 2015 / 3</v>
      </c>
      <c r="E293" s="345">
        <v>3</v>
      </c>
      <c r="F293" s="312">
        <v>42047</v>
      </c>
      <c r="G293" s="311">
        <v>50330</v>
      </c>
      <c r="H293" s="311" t="s">
        <v>69</v>
      </c>
      <c r="I293" s="313">
        <v>0.73580000000000001</v>
      </c>
      <c r="J293" s="314">
        <v>141</v>
      </c>
      <c r="K293" s="314">
        <v>8.5</v>
      </c>
      <c r="L293" s="314">
        <v>0</v>
      </c>
      <c r="M293" s="315" t="s">
        <v>20</v>
      </c>
      <c r="N293" s="314">
        <v>0.5</v>
      </c>
      <c r="O293" s="314">
        <v>0</v>
      </c>
      <c r="P293" s="314">
        <v>85.2</v>
      </c>
      <c r="Q293" s="314">
        <v>79.2</v>
      </c>
      <c r="R293" s="314">
        <v>82.2</v>
      </c>
      <c r="S293" s="316" t="s">
        <v>66</v>
      </c>
      <c r="T293" s="316" t="s">
        <v>67</v>
      </c>
      <c r="U293" s="314">
        <v>20682</v>
      </c>
      <c r="V293" s="314">
        <v>131</v>
      </c>
      <c r="W293" s="314">
        <v>203</v>
      </c>
      <c r="X293" s="314">
        <v>291</v>
      </c>
      <c r="Y293" s="314">
        <v>339</v>
      </c>
      <c r="Z293" s="314">
        <v>1</v>
      </c>
      <c r="AA293" s="314">
        <v>29</v>
      </c>
      <c r="AB293" s="314">
        <v>0.1</v>
      </c>
      <c r="AC293" s="314">
        <v>1.48</v>
      </c>
      <c r="AD293" s="314">
        <v>12</v>
      </c>
      <c r="AE293" s="314">
        <v>0</v>
      </c>
      <c r="AF293" s="427"/>
      <c r="AG293" s="299">
        <v>133</v>
      </c>
      <c r="AH293" s="299">
        <v>7</v>
      </c>
      <c r="AI293" s="299">
        <v>9</v>
      </c>
      <c r="AJ293" s="299">
        <v>85</v>
      </c>
      <c r="AK293" s="299">
        <v>149</v>
      </c>
      <c r="AL293" s="299">
        <v>170</v>
      </c>
      <c r="AM293" s="299">
        <v>245</v>
      </c>
      <c r="AN293" s="299">
        <v>374</v>
      </c>
      <c r="AO293" s="299">
        <v>437</v>
      </c>
      <c r="AP293" s="299">
        <v>42</v>
      </c>
      <c r="AQ293" s="299">
        <v>18</v>
      </c>
      <c r="AR293" s="299">
        <v>3</v>
      </c>
      <c r="AS293" s="299">
        <v>2.7</v>
      </c>
      <c r="AT293" s="299">
        <v>0.05</v>
      </c>
      <c r="AU293" s="300"/>
      <c r="AV293" s="311">
        <v>3</v>
      </c>
      <c r="AW293" s="317">
        <v>42042</v>
      </c>
      <c r="AX293" s="311">
        <v>50245</v>
      </c>
      <c r="AY293" s="311" t="s">
        <v>149</v>
      </c>
      <c r="AZ293" s="313">
        <v>0.75109999999999999</v>
      </c>
      <c r="BA293" s="314">
        <v>152.9</v>
      </c>
      <c r="BB293" s="314">
        <v>7.3</v>
      </c>
      <c r="BC293" s="314">
        <v>0</v>
      </c>
      <c r="BD293" s="315" t="s">
        <v>20</v>
      </c>
      <c r="BE293" s="314">
        <v>1</v>
      </c>
      <c r="BF293" s="314">
        <v>0.01</v>
      </c>
      <c r="BG293" s="314">
        <v>85.6</v>
      </c>
      <c r="BH293" s="314">
        <v>79.900000000000006</v>
      </c>
      <c r="BI293" s="314">
        <v>82.8</v>
      </c>
      <c r="BJ293" s="316" t="s">
        <v>66</v>
      </c>
      <c r="BK293" s="316" t="s">
        <v>67</v>
      </c>
      <c r="BL293" s="314">
        <v>20526</v>
      </c>
      <c r="BM293" s="314">
        <v>149</v>
      </c>
      <c r="BN293" s="314">
        <v>226</v>
      </c>
      <c r="BO293" s="314">
        <v>306</v>
      </c>
      <c r="BP293" s="314">
        <v>354</v>
      </c>
      <c r="BQ293" s="314">
        <v>1</v>
      </c>
      <c r="BR293" s="314">
        <v>35.799999999999997</v>
      </c>
      <c r="BS293" s="314">
        <v>0.8</v>
      </c>
      <c r="BT293" s="314">
        <v>1.6</v>
      </c>
      <c r="BU293" s="314">
        <v>0</v>
      </c>
      <c r="BV293" s="314">
        <v>0</v>
      </c>
      <c r="BW293" s="433"/>
      <c r="BX293" s="299">
        <v>133</v>
      </c>
      <c r="BY293" s="299">
        <v>7</v>
      </c>
      <c r="BZ293" s="299">
        <v>9</v>
      </c>
      <c r="CA293" s="299">
        <v>85</v>
      </c>
      <c r="CB293" s="299">
        <v>149</v>
      </c>
      <c r="CC293" s="299">
        <v>170</v>
      </c>
      <c r="CD293" s="299">
        <v>245</v>
      </c>
      <c r="CE293" s="299">
        <v>374</v>
      </c>
      <c r="CF293" s="299">
        <v>437</v>
      </c>
      <c r="CG293" s="299">
        <v>42</v>
      </c>
      <c r="CH293" s="299">
        <v>18</v>
      </c>
      <c r="CI293" s="299">
        <v>3</v>
      </c>
      <c r="CJ293" s="299">
        <v>2.7</v>
      </c>
      <c r="CK293" s="299">
        <v>0.05</v>
      </c>
      <c r="CL293" s="329"/>
      <c r="CM293" s="306">
        <v>3</v>
      </c>
      <c r="CN293" s="346">
        <v>42051</v>
      </c>
      <c r="CO293" s="306"/>
      <c r="CP293" s="306"/>
      <c r="CQ293" s="318">
        <v>0.72529999999999994</v>
      </c>
      <c r="CR293" s="319">
        <v>56.6</v>
      </c>
      <c r="CS293" s="336">
        <f>(CR293*(9/5))+32</f>
        <v>133.88</v>
      </c>
      <c r="CT293" s="319">
        <v>8.6999999999999993</v>
      </c>
      <c r="CU293" s="348">
        <v>1E-3</v>
      </c>
      <c r="CV293" s="319">
        <v>1</v>
      </c>
      <c r="CW293" s="319">
        <v>0.1</v>
      </c>
      <c r="CX293" s="348">
        <v>5.0000000000000001E-3</v>
      </c>
      <c r="CY293" s="319">
        <v>85</v>
      </c>
      <c r="CZ293" s="319">
        <v>78</v>
      </c>
      <c r="DA293" s="319">
        <v>82.3</v>
      </c>
      <c r="DB293" s="306" t="s">
        <v>83</v>
      </c>
      <c r="DC293" s="306" t="s">
        <v>84</v>
      </c>
      <c r="DD293" s="319">
        <v>20794</v>
      </c>
      <c r="DE293" s="319">
        <v>136</v>
      </c>
      <c r="DF293" s="319">
        <v>188</v>
      </c>
      <c r="DG293" s="319">
        <v>326</v>
      </c>
      <c r="DH293" s="319">
        <v>370</v>
      </c>
      <c r="DI293" s="319">
        <v>1</v>
      </c>
      <c r="DJ293" s="319">
        <v>27</v>
      </c>
      <c r="DK293" s="319">
        <v>0.2</v>
      </c>
      <c r="DL293" s="319">
        <v>2.1</v>
      </c>
      <c r="DM293" s="319">
        <v>16</v>
      </c>
      <c r="DN293" s="319">
        <v>0</v>
      </c>
      <c r="DO293" s="437"/>
      <c r="DP293" s="304">
        <v>56</v>
      </c>
      <c r="DQ293" s="304">
        <v>7</v>
      </c>
      <c r="DR293" s="304">
        <v>9</v>
      </c>
      <c r="DS293" s="304">
        <v>85</v>
      </c>
      <c r="DT293" s="304">
        <v>149</v>
      </c>
      <c r="DU293" s="304">
        <v>170</v>
      </c>
      <c r="DV293" s="304">
        <v>245</v>
      </c>
      <c r="DW293" s="304">
        <v>374</v>
      </c>
      <c r="DX293" s="304">
        <v>437</v>
      </c>
      <c r="DY293" s="303"/>
      <c r="DZ293" s="303"/>
      <c r="EA293" s="303"/>
      <c r="EB293" s="303"/>
      <c r="EC293" s="303"/>
    </row>
    <row r="294" spans="1:133" x14ac:dyDescent="0.25">
      <c r="A294" s="302">
        <f t="shared" si="51"/>
        <v>2015</v>
      </c>
      <c r="B294" s="303" t="str">
        <f t="shared" si="52"/>
        <v>FEBRERO</v>
      </c>
      <c r="C294" s="303">
        <v>6</v>
      </c>
      <c r="D294" s="303" t="str">
        <f t="shared" si="56"/>
        <v>FEBRERO 2015 / 4</v>
      </c>
      <c r="E294" s="345">
        <v>4</v>
      </c>
      <c r="F294" s="312">
        <v>42049</v>
      </c>
      <c r="G294" s="311">
        <v>50380</v>
      </c>
      <c r="H294" s="311" t="s">
        <v>68</v>
      </c>
      <c r="I294" s="313">
        <v>0.73619999999999997</v>
      </c>
      <c r="J294" s="314">
        <v>142</v>
      </c>
      <c r="K294" s="314">
        <v>8.5</v>
      </c>
      <c r="L294" s="314">
        <v>0</v>
      </c>
      <c r="M294" s="315" t="s">
        <v>20</v>
      </c>
      <c r="N294" s="314">
        <v>0.5</v>
      </c>
      <c r="O294" s="314">
        <v>0</v>
      </c>
      <c r="P294" s="314">
        <v>85</v>
      </c>
      <c r="Q294" s="314">
        <v>79.2</v>
      </c>
      <c r="R294" s="314">
        <v>82.1</v>
      </c>
      <c r="S294" s="316" t="s">
        <v>66</v>
      </c>
      <c r="T294" s="316" t="s">
        <v>67</v>
      </c>
      <c r="U294" s="314">
        <v>20678</v>
      </c>
      <c r="V294" s="314">
        <v>132</v>
      </c>
      <c r="W294" s="314">
        <v>207</v>
      </c>
      <c r="X294" s="314">
        <v>299</v>
      </c>
      <c r="Y294" s="314">
        <v>356</v>
      </c>
      <c r="Z294" s="314">
        <v>1</v>
      </c>
      <c r="AA294" s="314">
        <v>28.5</v>
      </c>
      <c r="AB294" s="314">
        <v>0.1</v>
      </c>
      <c r="AC294" s="314">
        <v>1.47</v>
      </c>
      <c r="AD294" s="314">
        <v>9</v>
      </c>
      <c r="AE294" s="314">
        <v>0</v>
      </c>
      <c r="AF294" s="427"/>
      <c r="AG294" s="299">
        <v>133</v>
      </c>
      <c r="AH294" s="299">
        <v>7</v>
      </c>
      <c r="AI294" s="299">
        <v>9</v>
      </c>
      <c r="AJ294" s="299">
        <v>85</v>
      </c>
      <c r="AK294" s="299">
        <v>149</v>
      </c>
      <c r="AL294" s="299">
        <v>170</v>
      </c>
      <c r="AM294" s="299">
        <v>245</v>
      </c>
      <c r="AN294" s="299">
        <v>374</v>
      </c>
      <c r="AO294" s="299">
        <v>437</v>
      </c>
      <c r="AP294" s="299">
        <v>42</v>
      </c>
      <c r="AQ294" s="299">
        <v>18</v>
      </c>
      <c r="AR294" s="299">
        <v>3</v>
      </c>
      <c r="AS294" s="299">
        <v>2.7</v>
      </c>
      <c r="AT294" s="299">
        <v>0.05</v>
      </c>
      <c r="AU294" s="300"/>
      <c r="AV294" s="311">
        <v>4</v>
      </c>
      <c r="AW294" s="317">
        <v>42044</v>
      </c>
      <c r="AX294" s="311">
        <v>50260</v>
      </c>
      <c r="AY294" s="311" t="s">
        <v>73</v>
      </c>
      <c r="AZ294" s="313">
        <v>0.73950000000000005</v>
      </c>
      <c r="BA294" s="314">
        <v>144</v>
      </c>
      <c r="BB294" s="314">
        <v>8.1</v>
      </c>
      <c r="BC294" s="314">
        <v>0</v>
      </c>
      <c r="BD294" s="315" t="s">
        <v>20</v>
      </c>
      <c r="BE294" s="314">
        <v>1</v>
      </c>
      <c r="BF294" s="314">
        <v>0.01</v>
      </c>
      <c r="BG294" s="314">
        <v>85.3</v>
      </c>
      <c r="BH294" s="314">
        <v>79.3</v>
      </c>
      <c r="BI294" s="314">
        <v>82.3</v>
      </c>
      <c r="BJ294" s="316" t="s">
        <v>66</v>
      </c>
      <c r="BK294" s="316" t="s">
        <v>67</v>
      </c>
      <c r="BL294" s="314">
        <v>20644</v>
      </c>
      <c r="BM294" s="314">
        <v>133</v>
      </c>
      <c r="BN294" s="314">
        <v>212</v>
      </c>
      <c r="BO294" s="314">
        <v>302</v>
      </c>
      <c r="BP294" s="314">
        <v>349</v>
      </c>
      <c r="BQ294" s="314">
        <v>1</v>
      </c>
      <c r="BR294" s="314">
        <v>32.1</v>
      </c>
      <c r="BS294" s="314">
        <v>0.9</v>
      </c>
      <c r="BT294" s="314">
        <v>1.43</v>
      </c>
      <c r="BU294" s="314">
        <v>10.199999999999999</v>
      </c>
      <c r="BV294" s="314">
        <v>0</v>
      </c>
      <c r="BW294" s="433"/>
      <c r="BX294" s="299">
        <v>133</v>
      </c>
      <c r="BY294" s="299">
        <v>7</v>
      </c>
      <c r="BZ294" s="299">
        <v>9</v>
      </c>
      <c r="CA294" s="299">
        <v>85</v>
      </c>
      <c r="CB294" s="299">
        <v>149</v>
      </c>
      <c r="CC294" s="299">
        <v>170</v>
      </c>
      <c r="CD294" s="299">
        <v>245</v>
      </c>
      <c r="CE294" s="299">
        <v>374</v>
      </c>
      <c r="CF294" s="299">
        <v>437</v>
      </c>
      <c r="CG294" s="299">
        <v>42</v>
      </c>
      <c r="CH294" s="299">
        <v>18</v>
      </c>
      <c r="CI294" s="299">
        <v>3</v>
      </c>
      <c r="CJ294" s="299">
        <v>2.7</v>
      </c>
      <c r="CK294" s="299">
        <v>0.05</v>
      </c>
      <c r="CL294" s="329"/>
      <c r="CM294" s="305">
        <v>4</v>
      </c>
      <c r="CN294" s="349">
        <v>42058</v>
      </c>
      <c r="CO294" s="305"/>
      <c r="CP294" s="305"/>
      <c r="CQ294" s="313">
        <v>0.72599999999999998</v>
      </c>
      <c r="CR294" s="314">
        <v>56.8</v>
      </c>
      <c r="CS294" s="341">
        <f>(CR294*(9/5))+32</f>
        <v>134.24</v>
      </c>
      <c r="CT294" s="314">
        <v>8.5</v>
      </c>
      <c r="CU294" s="350">
        <v>1E-3</v>
      </c>
      <c r="CV294" s="314">
        <v>1</v>
      </c>
      <c r="CW294" s="314">
        <v>0.1</v>
      </c>
      <c r="CX294" s="350">
        <v>5.0000000000000001E-3</v>
      </c>
      <c r="CY294" s="314">
        <v>85</v>
      </c>
      <c r="CZ294" s="314">
        <v>78</v>
      </c>
      <c r="DA294" s="314">
        <v>82.4</v>
      </c>
      <c r="DB294" s="305" t="s">
        <v>83</v>
      </c>
      <c r="DC294" s="305" t="s">
        <v>84</v>
      </c>
      <c r="DD294" s="314">
        <v>20786</v>
      </c>
      <c r="DE294" s="314">
        <v>138</v>
      </c>
      <c r="DF294" s="314">
        <v>190</v>
      </c>
      <c r="DG294" s="314">
        <v>330</v>
      </c>
      <c r="DH294" s="314">
        <v>360</v>
      </c>
      <c r="DI294" s="314">
        <v>1</v>
      </c>
      <c r="DJ294" s="314">
        <v>27.2</v>
      </c>
      <c r="DK294" s="314">
        <v>0.2</v>
      </c>
      <c r="DL294" s="314">
        <v>2.1</v>
      </c>
      <c r="DM294" s="314">
        <v>17</v>
      </c>
      <c r="DN294" s="314">
        <v>0</v>
      </c>
      <c r="DO294" s="438"/>
      <c r="DP294" s="299">
        <v>56</v>
      </c>
      <c r="DQ294" s="299">
        <v>7</v>
      </c>
      <c r="DR294" s="299">
        <v>9</v>
      </c>
      <c r="DS294" s="299">
        <v>85</v>
      </c>
      <c r="DT294" s="299">
        <v>149</v>
      </c>
      <c r="DU294" s="299">
        <v>170</v>
      </c>
      <c r="DV294" s="299">
        <v>245</v>
      </c>
      <c r="DW294" s="299">
        <v>374</v>
      </c>
      <c r="DX294" s="299">
        <v>437</v>
      </c>
      <c r="DY294" s="292"/>
      <c r="DZ294" s="292"/>
      <c r="EA294" s="292"/>
      <c r="EB294" s="292"/>
      <c r="EC294" s="292"/>
    </row>
    <row r="295" spans="1:133" x14ac:dyDescent="0.25">
      <c r="A295" s="291">
        <f t="shared" si="51"/>
        <v>2015</v>
      </c>
      <c r="B295" s="292" t="str">
        <f t="shared" si="52"/>
        <v>FEBRERO</v>
      </c>
      <c r="C295" s="292">
        <v>7</v>
      </c>
      <c r="D295" s="292" t="str">
        <f t="shared" si="56"/>
        <v>FEBRERO 2015 / 5</v>
      </c>
      <c r="E295" s="345">
        <v>5</v>
      </c>
      <c r="F295" s="312">
        <v>42051</v>
      </c>
      <c r="G295" s="311">
        <v>50414</v>
      </c>
      <c r="H295" s="311" t="s">
        <v>65</v>
      </c>
      <c r="I295" s="313">
        <v>0.73540000000000005</v>
      </c>
      <c r="J295" s="314">
        <v>139</v>
      </c>
      <c r="K295" s="314">
        <v>8.6999999999999993</v>
      </c>
      <c r="L295" s="314">
        <v>0</v>
      </c>
      <c r="M295" s="315" t="s">
        <v>20</v>
      </c>
      <c r="N295" s="314">
        <v>0.5</v>
      </c>
      <c r="O295" s="314">
        <v>0</v>
      </c>
      <c r="P295" s="314">
        <v>85.6</v>
      </c>
      <c r="Q295" s="314">
        <v>79.2</v>
      </c>
      <c r="R295" s="314">
        <v>82.4</v>
      </c>
      <c r="S295" s="316" t="s">
        <v>66</v>
      </c>
      <c r="T295" s="316" t="s">
        <v>67</v>
      </c>
      <c r="U295" s="314">
        <v>20686</v>
      </c>
      <c r="V295" s="314">
        <v>129</v>
      </c>
      <c r="W295" s="314">
        <v>204</v>
      </c>
      <c r="X295" s="314">
        <v>298</v>
      </c>
      <c r="Y295" s="314">
        <v>356</v>
      </c>
      <c r="Z295" s="314">
        <v>1.5</v>
      </c>
      <c r="AA295" s="314">
        <v>29.5</v>
      </c>
      <c r="AB295" s="314">
        <v>0.1</v>
      </c>
      <c r="AC295" s="314">
        <v>1.5</v>
      </c>
      <c r="AD295" s="314">
        <v>7.9</v>
      </c>
      <c r="AE295" s="314">
        <v>0</v>
      </c>
      <c r="AF295" s="427"/>
      <c r="AG295" s="299">
        <v>133</v>
      </c>
      <c r="AH295" s="299">
        <v>7</v>
      </c>
      <c r="AI295" s="299">
        <v>9</v>
      </c>
      <c r="AJ295" s="299">
        <v>85</v>
      </c>
      <c r="AK295" s="299">
        <v>149</v>
      </c>
      <c r="AL295" s="299">
        <v>170</v>
      </c>
      <c r="AM295" s="299">
        <v>245</v>
      </c>
      <c r="AN295" s="299">
        <v>374</v>
      </c>
      <c r="AO295" s="299">
        <v>437</v>
      </c>
      <c r="AP295" s="299">
        <v>42</v>
      </c>
      <c r="AQ295" s="299">
        <v>18</v>
      </c>
      <c r="AR295" s="299">
        <v>3</v>
      </c>
      <c r="AS295" s="299">
        <v>2.7</v>
      </c>
      <c r="AT295" s="299">
        <v>0.05</v>
      </c>
      <c r="AU295" s="300"/>
      <c r="AV295" s="311">
        <v>5</v>
      </c>
      <c r="AW295" s="317">
        <v>42046</v>
      </c>
      <c r="AX295" s="311">
        <v>50283</v>
      </c>
      <c r="AY295" s="311" t="s">
        <v>68</v>
      </c>
      <c r="AZ295" s="313">
        <v>0.7389</v>
      </c>
      <c r="BA295" s="314">
        <v>144.1</v>
      </c>
      <c r="BB295" s="314">
        <v>8.4</v>
      </c>
      <c r="BC295" s="314">
        <v>0</v>
      </c>
      <c r="BD295" s="315" t="s">
        <v>20</v>
      </c>
      <c r="BE295" s="314">
        <v>1</v>
      </c>
      <c r="BF295" s="314">
        <v>0.01</v>
      </c>
      <c r="BG295" s="314">
        <v>85.1</v>
      </c>
      <c r="BH295" s="314">
        <v>79.099999999999994</v>
      </c>
      <c r="BI295" s="314">
        <v>82.1</v>
      </c>
      <c r="BJ295" s="316" t="s">
        <v>66</v>
      </c>
      <c r="BK295" s="316" t="s">
        <v>67</v>
      </c>
      <c r="BL295" s="314">
        <v>20650</v>
      </c>
      <c r="BM295" s="314">
        <v>138</v>
      </c>
      <c r="BN295" s="314">
        <v>214</v>
      </c>
      <c r="BO295" s="314">
        <v>304</v>
      </c>
      <c r="BP295" s="314">
        <v>354</v>
      </c>
      <c r="BQ295" s="314">
        <v>1</v>
      </c>
      <c r="BR295" s="314">
        <v>31.7</v>
      </c>
      <c r="BS295" s="314">
        <v>1.1000000000000001</v>
      </c>
      <c r="BT295" s="314">
        <v>1.34</v>
      </c>
      <c r="BU295" s="314">
        <v>11.2</v>
      </c>
      <c r="BV295" s="314">
        <v>0</v>
      </c>
      <c r="BW295" s="433"/>
      <c r="BX295" s="299">
        <v>133</v>
      </c>
      <c r="BY295" s="299">
        <v>7</v>
      </c>
      <c r="BZ295" s="299">
        <v>9</v>
      </c>
      <c r="CA295" s="299">
        <v>85</v>
      </c>
      <c r="CB295" s="299">
        <v>149</v>
      </c>
      <c r="CC295" s="299">
        <v>170</v>
      </c>
      <c r="CD295" s="299">
        <v>245</v>
      </c>
      <c r="CE295" s="299">
        <v>374</v>
      </c>
      <c r="CF295" s="299">
        <v>437</v>
      </c>
      <c r="CG295" s="299">
        <v>42</v>
      </c>
      <c r="CH295" s="299">
        <v>18</v>
      </c>
      <c r="CI295" s="299">
        <v>3</v>
      </c>
      <c r="CJ295" s="299">
        <v>2.7</v>
      </c>
      <c r="CK295" s="299">
        <v>0.05</v>
      </c>
      <c r="CL295" s="329"/>
      <c r="CM295" s="306"/>
      <c r="CN295" s="306"/>
      <c r="CO295" s="306"/>
      <c r="CP295" s="306"/>
      <c r="CQ295" s="306"/>
      <c r="CR295" s="306"/>
      <c r="CS295" s="306"/>
      <c r="CT295" s="306"/>
      <c r="CU295" s="306"/>
      <c r="CV295" s="306"/>
      <c r="CW295" s="306"/>
      <c r="CX295" s="306"/>
      <c r="CY295" s="306"/>
      <c r="CZ295" s="306"/>
      <c r="DA295" s="306"/>
      <c r="DB295" s="306"/>
      <c r="DC295" s="306"/>
      <c r="DD295" s="306"/>
      <c r="DE295" s="306"/>
      <c r="DF295" s="306"/>
      <c r="DG295" s="306"/>
      <c r="DH295" s="306"/>
      <c r="DI295" s="306"/>
      <c r="DJ295" s="306"/>
      <c r="DK295" s="306"/>
      <c r="DL295" s="306"/>
      <c r="DM295" s="306"/>
      <c r="DN295" s="306"/>
      <c r="DO295" s="439"/>
      <c r="DP295" s="306"/>
      <c r="DQ295" s="306"/>
      <c r="DR295" s="306"/>
      <c r="DS295" s="306"/>
      <c r="DT295" s="306"/>
      <c r="DU295" s="306"/>
      <c r="DV295" s="306"/>
      <c r="DW295" s="306"/>
      <c r="DX295" s="306"/>
      <c r="DY295" s="303"/>
      <c r="DZ295" s="303"/>
      <c r="EA295" s="303"/>
      <c r="EB295" s="303"/>
      <c r="EC295" s="303"/>
    </row>
    <row r="296" spans="1:133" x14ac:dyDescent="0.25">
      <c r="A296" s="302">
        <f t="shared" si="51"/>
        <v>2015</v>
      </c>
      <c r="B296" s="303" t="str">
        <f t="shared" si="52"/>
        <v>FEBRERO</v>
      </c>
      <c r="C296" s="303">
        <v>8</v>
      </c>
      <c r="D296" s="303" t="str">
        <f t="shared" si="56"/>
        <v>FEBRERO 2015 / 6</v>
      </c>
      <c r="E296" s="345">
        <v>6</v>
      </c>
      <c r="F296" s="312">
        <v>42053</v>
      </c>
      <c r="G296" s="311">
        <v>50442</v>
      </c>
      <c r="H296" s="311" t="s">
        <v>69</v>
      </c>
      <c r="I296" s="313">
        <v>0.73089999999999999</v>
      </c>
      <c r="J296" s="314">
        <v>137</v>
      </c>
      <c r="K296" s="314">
        <v>8.8000000000000007</v>
      </c>
      <c r="L296" s="314">
        <v>0</v>
      </c>
      <c r="M296" s="315" t="s">
        <v>20</v>
      </c>
      <c r="N296" s="314">
        <v>0.5</v>
      </c>
      <c r="O296" s="314">
        <v>0</v>
      </c>
      <c r="P296" s="314">
        <v>85</v>
      </c>
      <c r="Q296" s="314">
        <v>79</v>
      </c>
      <c r="R296" s="314">
        <v>82</v>
      </c>
      <c r="S296" s="316" t="s">
        <v>66</v>
      </c>
      <c r="T296" s="316" t="s">
        <v>67</v>
      </c>
      <c r="U296" s="314">
        <v>20734</v>
      </c>
      <c r="V296" s="314">
        <v>127</v>
      </c>
      <c r="W296" s="314">
        <v>197</v>
      </c>
      <c r="X296" s="314">
        <v>299</v>
      </c>
      <c r="Y296" s="314">
        <v>344</v>
      </c>
      <c r="Z296" s="314">
        <v>1.5</v>
      </c>
      <c r="AA296" s="314">
        <v>28.2</v>
      </c>
      <c r="AB296" s="314">
        <v>0.1</v>
      </c>
      <c r="AC296" s="314">
        <v>1.56</v>
      </c>
      <c r="AD296" s="314">
        <v>5.7</v>
      </c>
      <c r="AE296" s="314">
        <v>0</v>
      </c>
      <c r="AF296" s="427"/>
      <c r="AG296" s="299">
        <v>133</v>
      </c>
      <c r="AH296" s="299">
        <v>7</v>
      </c>
      <c r="AI296" s="299">
        <v>9</v>
      </c>
      <c r="AJ296" s="299">
        <v>85</v>
      </c>
      <c r="AK296" s="299">
        <v>149</v>
      </c>
      <c r="AL296" s="299">
        <v>170</v>
      </c>
      <c r="AM296" s="299">
        <v>245</v>
      </c>
      <c r="AN296" s="299">
        <v>374</v>
      </c>
      <c r="AO296" s="299">
        <v>437</v>
      </c>
      <c r="AP296" s="299">
        <v>42</v>
      </c>
      <c r="AQ296" s="299">
        <v>18</v>
      </c>
      <c r="AR296" s="299">
        <v>3</v>
      </c>
      <c r="AS296" s="299">
        <v>2.7</v>
      </c>
      <c r="AT296" s="299">
        <v>0.05</v>
      </c>
      <c r="AU296" s="300"/>
      <c r="AV296" s="311">
        <v>6</v>
      </c>
      <c r="AW296" s="317">
        <v>41682</v>
      </c>
      <c r="AX296" s="311">
        <v>50317</v>
      </c>
      <c r="AY296" s="311" t="s">
        <v>73</v>
      </c>
      <c r="AZ296" s="313">
        <v>0.73470000000000002</v>
      </c>
      <c r="BA296" s="314">
        <v>141.80000000000001</v>
      </c>
      <c r="BB296" s="314">
        <v>8.1999999999999993</v>
      </c>
      <c r="BC296" s="314">
        <v>0</v>
      </c>
      <c r="BD296" s="315" t="s">
        <v>20</v>
      </c>
      <c r="BE296" s="314">
        <v>1.2</v>
      </c>
      <c r="BF296" s="314">
        <v>0.01</v>
      </c>
      <c r="BG296" s="314">
        <v>85.1</v>
      </c>
      <c r="BH296" s="314">
        <v>79.400000000000006</v>
      </c>
      <c r="BI296" s="314">
        <v>82.3</v>
      </c>
      <c r="BJ296" s="316" t="s">
        <v>66</v>
      </c>
      <c r="BK296" s="316" t="s">
        <v>67</v>
      </c>
      <c r="BL296" s="314">
        <v>20694</v>
      </c>
      <c r="BM296" s="314">
        <v>136</v>
      </c>
      <c r="BN296" s="314">
        <v>208</v>
      </c>
      <c r="BO296" s="314">
        <v>300</v>
      </c>
      <c r="BP296" s="314">
        <v>352</v>
      </c>
      <c r="BQ296" s="314">
        <v>1</v>
      </c>
      <c r="BR296" s="314">
        <v>30.2</v>
      </c>
      <c r="BS296" s="314">
        <v>1.1000000000000001</v>
      </c>
      <c r="BT296" s="314">
        <v>1.25</v>
      </c>
      <c r="BU296" s="314">
        <v>12.2</v>
      </c>
      <c r="BV296" s="314">
        <v>0</v>
      </c>
      <c r="BW296" s="433"/>
      <c r="BX296" s="299">
        <v>133</v>
      </c>
      <c r="BY296" s="299">
        <v>7</v>
      </c>
      <c r="BZ296" s="299">
        <v>9</v>
      </c>
      <c r="CA296" s="299">
        <v>85</v>
      </c>
      <c r="CB296" s="299">
        <v>149</v>
      </c>
      <c r="CC296" s="299">
        <v>170</v>
      </c>
      <c r="CD296" s="299">
        <v>245</v>
      </c>
      <c r="CE296" s="299">
        <v>374</v>
      </c>
      <c r="CF296" s="299">
        <v>437</v>
      </c>
      <c r="CG296" s="299">
        <v>42</v>
      </c>
      <c r="CH296" s="299">
        <v>18</v>
      </c>
      <c r="CI296" s="299">
        <v>3</v>
      </c>
      <c r="CJ296" s="299">
        <v>2.7</v>
      </c>
      <c r="CK296" s="299">
        <v>0.05</v>
      </c>
      <c r="CL296" s="329"/>
      <c r="CM296" s="305"/>
      <c r="CN296" s="305"/>
      <c r="CO296" s="305"/>
      <c r="CP296" s="305"/>
      <c r="CQ296" s="305"/>
      <c r="CR296" s="305"/>
      <c r="CS296" s="305"/>
      <c r="CT296" s="305"/>
      <c r="CU296" s="305"/>
      <c r="CV296" s="305"/>
      <c r="CW296" s="305"/>
      <c r="CX296" s="305"/>
      <c r="CY296" s="305"/>
      <c r="CZ296" s="305"/>
      <c r="DA296" s="305"/>
      <c r="DB296" s="305"/>
      <c r="DC296" s="305"/>
      <c r="DD296" s="305"/>
      <c r="DE296" s="305"/>
      <c r="DF296" s="305"/>
      <c r="DG296" s="305"/>
      <c r="DH296" s="305"/>
      <c r="DI296" s="305"/>
      <c r="DJ296" s="305"/>
      <c r="DK296" s="305"/>
      <c r="DL296" s="305"/>
      <c r="DM296" s="305"/>
      <c r="DN296" s="305"/>
      <c r="DO296" s="440"/>
      <c r="DP296" s="305"/>
      <c r="DQ296" s="305"/>
      <c r="DR296" s="305"/>
      <c r="DS296" s="305"/>
      <c r="DT296" s="305"/>
      <c r="DU296" s="305"/>
      <c r="DV296" s="305"/>
      <c r="DW296" s="305"/>
      <c r="DX296" s="305"/>
      <c r="DY296" s="292"/>
      <c r="DZ296" s="292"/>
      <c r="EA296" s="292"/>
      <c r="EB296" s="292"/>
      <c r="EC296" s="292"/>
    </row>
    <row r="297" spans="1:133" x14ac:dyDescent="0.25">
      <c r="A297" s="291">
        <f t="shared" si="51"/>
        <v>2015</v>
      </c>
      <c r="B297" s="292" t="str">
        <f t="shared" si="52"/>
        <v>FEBRERO</v>
      </c>
      <c r="C297" s="292">
        <v>9</v>
      </c>
      <c r="D297" s="292" t="str">
        <f t="shared" si="56"/>
        <v>FEBRERO 2015 / 7</v>
      </c>
      <c r="E297" s="345">
        <v>7</v>
      </c>
      <c r="F297" s="312">
        <v>42054</v>
      </c>
      <c r="G297" s="311">
        <v>50463</v>
      </c>
      <c r="H297" s="311" t="s">
        <v>70</v>
      </c>
      <c r="I297" s="313">
        <v>0.73280000000000001</v>
      </c>
      <c r="J297" s="314">
        <v>137</v>
      </c>
      <c r="K297" s="314">
        <v>8.9</v>
      </c>
      <c r="L297" s="314">
        <v>0</v>
      </c>
      <c r="M297" s="315" t="s">
        <v>20</v>
      </c>
      <c r="N297" s="314">
        <v>0.5</v>
      </c>
      <c r="O297" s="314">
        <v>0</v>
      </c>
      <c r="P297" s="314">
        <v>85.1</v>
      </c>
      <c r="Q297" s="314">
        <v>79.2</v>
      </c>
      <c r="R297" s="314">
        <v>82.2</v>
      </c>
      <c r="S297" s="316" t="s">
        <v>66</v>
      </c>
      <c r="T297" s="316" t="s">
        <v>67</v>
      </c>
      <c r="U297" s="314">
        <v>20714</v>
      </c>
      <c r="V297" s="314">
        <v>128</v>
      </c>
      <c r="W297" s="314">
        <v>199</v>
      </c>
      <c r="X297" s="314">
        <v>293</v>
      </c>
      <c r="Y297" s="314">
        <v>350</v>
      </c>
      <c r="Z297" s="314">
        <v>1</v>
      </c>
      <c r="AA297" s="314">
        <v>28.2</v>
      </c>
      <c r="AB297" s="314">
        <v>0.1</v>
      </c>
      <c r="AC297" s="314">
        <v>1.51</v>
      </c>
      <c r="AD297" s="314">
        <v>8</v>
      </c>
      <c r="AE297" s="314">
        <v>0</v>
      </c>
      <c r="AF297" s="427"/>
      <c r="AG297" s="299">
        <v>133</v>
      </c>
      <c r="AH297" s="299">
        <v>7</v>
      </c>
      <c r="AI297" s="299">
        <v>9</v>
      </c>
      <c r="AJ297" s="299">
        <v>85</v>
      </c>
      <c r="AK297" s="299">
        <v>149</v>
      </c>
      <c r="AL297" s="299">
        <v>170</v>
      </c>
      <c r="AM297" s="299">
        <v>245</v>
      </c>
      <c r="AN297" s="299">
        <v>374</v>
      </c>
      <c r="AO297" s="299">
        <v>437</v>
      </c>
      <c r="AP297" s="299">
        <v>42</v>
      </c>
      <c r="AQ297" s="299">
        <v>18</v>
      </c>
      <c r="AR297" s="299">
        <v>3</v>
      </c>
      <c r="AS297" s="299">
        <v>2.7</v>
      </c>
      <c r="AT297" s="299">
        <v>0.05</v>
      </c>
      <c r="AU297" s="300"/>
      <c r="AV297" s="311">
        <v>7</v>
      </c>
      <c r="AW297" s="317">
        <v>42048</v>
      </c>
      <c r="AX297" s="311">
        <v>50342</v>
      </c>
      <c r="AY297" s="311" t="s">
        <v>149</v>
      </c>
      <c r="AZ297" s="313">
        <v>0.74009999999999998</v>
      </c>
      <c r="BA297" s="314">
        <v>145.80000000000001</v>
      </c>
      <c r="BB297" s="314">
        <v>8</v>
      </c>
      <c r="BC297" s="314">
        <v>0</v>
      </c>
      <c r="BD297" s="315" t="s">
        <v>20</v>
      </c>
      <c r="BE297" s="314">
        <v>1.1000000000000001</v>
      </c>
      <c r="BF297" s="314">
        <v>0.01</v>
      </c>
      <c r="BG297" s="314">
        <v>85.4</v>
      </c>
      <c r="BH297" s="314">
        <v>79.599999999999994</v>
      </c>
      <c r="BI297" s="314">
        <v>82.5</v>
      </c>
      <c r="BJ297" s="316" t="s">
        <v>66</v>
      </c>
      <c r="BK297" s="316" t="s">
        <v>67</v>
      </c>
      <c r="BL297" s="314">
        <v>20638</v>
      </c>
      <c r="BM297" s="314">
        <v>138</v>
      </c>
      <c r="BN297" s="314">
        <v>214</v>
      </c>
      <c r="BO297" s="314">
        <v>302</v>
      </c>
      <c r="BP297" s="314">
        <v>352</v>
      </c>
      <c r="BQ297" s="314">
        <v>1</v>
      </c>
      <c r="BR297" s="314">
        <v>32.299999999999997</v>
      </c>
      <c r="BS297" s="314">
        <v>0.9</v>
      </c>
      <c r="BT297" s="314">
        <v>1.44</v>
      </c>
      <c r="BU297" s="314">
        <v>9.9</v>
      </c>
      <c r="BV297" s="314">
        <v>0</v>
      </c>
      <c r="BW297" s="433"/>
      <c r="BX297" s="299">
        <v>133</v>
      </c>
      <c r="BY297" s="299">
        <v>7</v>
      </c>
      <c r="BZ297" s="299">
        <v>9</v>
      </c>
      <c r="CA297" s="299">
        <v>85</v>
      </c>
      <c r="CB297" s="299">
        <v>149</v>
      </c>
      <c r="CC297" s="299">
        <v>170</v>
      </c>
      <c r="CD297" s="299">
        <v>245</v>
      </c>
      <c r="CE297" s="299">
        <v>374</v>
      </c>
      <c r="CF297" s="299">
        <v>437</v>
      </c>
      <c r="CG297" s="299">
        <v>42</v>
      </c>
      <c r="CH297" s="299">
        <v>18</v>
      </c>
      <c r="CI297" s="299">
        <v>3</v>
      </c>
      <c r="CJ297" s="299">
        <v>2.7</v>
      </c>
      <c r="CK297" s="299">
        <v>0.05</v>
      </c>
      <c r="CL297" s="329"/>
      <c r="CM297" s="306"/>
      <c r="CN297" s="306"/>
      <c r="CO297" s="306"/>
      <c r="CP297" s="306"/>
      <c r="CQ297" s="306"/>
      <c r="CR297" s="306"/>
      <c r="CS297" s="306"/>
      <c r="CT297" s="306"/>
      <c r="CU297" s="306"/>
      <c r="CV297" s="306"/>
      <c r="CW297" s="306"/>
      <c r="CX297" s="306"/>
      <c r="CY297" s="306"/>
      <c r="CZ297" s="306"/>
      <c r="DA297" s="306"/>
      <c r="DB297" s="306"/>
      <c r="DC297" s="306"/>
      <c r="DD297" s="306"/>
      <c r="DE297" s="306"/>
      <c r="DF297" s="306"/>
      <c r="DG297" s="306"/>
      <c r="DH297" s="306"/>
      <c r="DI297" s="306"/>
      <c r="DJ297" s="306"/>
      <c r="DK297" s="306"/>
      <c r="DL297" s="306"/>
      <c r="DM297" s="306"/>
      <c r="DN297" s="306"/>
      <c r="DO297" s="439"/>
      <c r="DP297" s="306"/>
      <c r="DQ297" s="306"/>
      <c r="DR297" s="306"/>
      <c r="DS297" s="306"/>
      <c r="DT297" s="306"/>
      <c r="DU297" s="306"/>
      <c r="DV297" s="306"/>
      <c r="DW297" s="306"/>
      <c r="DX297" s="306"/>
      <c r="DY297" s="303"/>
      <c r="DZ297" s="303"/>
      <c r="EA297" s="303"/>
      <c r="EB297" s="303"/>
      <c r="EC297" s="303"/>
    </row>
    <row r="298" spans="1:133" x14ac:dyDescent="0.25">
      <c r="A298" s="302">
        <f t="shared" si="51"/>
        <v>2015</v>
      </c>
      <c r="B298" s="303" t="str">
        <f t="shared" si="52"/>
        <v>FEBRERO</v>
      </c>
      <c r="C298" s="303">
        <v>10</v>
      </c>
      <c r="D298" s="303" t="str">
        <f t="shared" si="56"/>
        <v>FEBRERO 2015 / 8</v>
      </c>
      <c r="E298" s="345">
        <v>8</v>
      </c>
      <c r="F298" s="312">
        <v>42056</v>
      </c>
      <c r="G298" s="311">
        <v>50549</v>
      </c>
      <c r="H298" s="311" t="s">
        <v>65</v>
      </c>
      <c r="I298" s="313">
        <v>0.72829999999999995</v>
      </c>
      <c r="J298" s="314">
        <v>135</v>
      </c>
      <c r="K298" s="314">
        <v>9</v>
      </c>
      <c r="L298" s="314">
        <v>0</v>
      </c>
      <c r="M298" s="315" t="s">
        <v>20</v>
      </c>
      <c r="N298" s="314">
        <v>0.5</v>
      </c>
      <c r="O298" s="314">
        <v>0</v>
      </c>
      <c r="P298" s="314">
        <v>85</v>
      </c>
      <c r="Q298" s="314">
        <v>79.099999999999994</v>
      </c>
      <c r="R298" s="314">
        <v>82.1</v>
      </c>
      <c r="S298" s="316" t="s">
        <v>66</v>
      </c>
      <c r="T298" s="316" t="s">
        <v>67</v>
      </c>
      <c r="U298" s="314">
        <v>20762</v>
      </c>
      <c r="V298" s="314">
        <v>126</v>
      </c>
      <c r="W298" s="314">
        <v>190</v>
      </c>
      <c r="X298" s="314">
        <v>291</v>
      </c>
      <c r="Y298" s="314">
        <v>347</v>
      </c>
      <c r="Z298" s="314">
        <v>1</v>
      </c>
      <c r="AA298" s="314">
        <v>28.3</v>
      </c>
      <c r="AB298" s="314">
        <v>0.1</v>
      </c>
      <c r="AC298" s="314">
        <v>1.61</v>
      </c>
      <c r="AD298" s="314">
        <v>6.3</v>
      </c>
      <c r="AE298" s="314">
        <v>0</v>
      </c>
      <c r="AF298" s="427"/>
      <c r="AG298" s="299">
        <v>133</v>
      </c>
      <c r="AH298" s="299">
        <v>7</v>
      </c>
      <c r="AI298" s="299">
        <v>9</v>
      </c>
      <c r="AJ298" s="299">
        <v>85</v>
      </c>
      <c r="AK298" s="299">
        <v>149</v>
      </c>
      <c r="AL298" s="299">
        <v>170</v>
      </c>
      <c r="AM298" s="299">
        <v>245</v>
      </c>
      <c r="AN298" s="299">
        <v>374</v>
      </c>
      <c r="AO298" s="299">
        <v>437</v>
      </c>
      <c r="AP298" s="299">
        <v>42</v>
      </c>
      <c r="AQ298" s="299">
        <v>18</v>
      </c>
      <c r="AR298" s="299">
        <v>3</v>
      </c>
      <c r="AS298" s="299">
        <v>2.7</v>
      </c>
      <c r="AT298" s="299">
        <v>0.05</v>
      </c>
      <c r="AU298" s="300"/>
      <c r="AV298" s="311">
        <v>8</v>
      </c>
      <c r="AW298" s="317">
        <v>42050</v>
      </c>
      <c r="AX298" s="311">
        <v>50378</v>
      </c>
      <c r="AY298" s="311" t="s">
        <v>68</v>
      </c>
      <c r="AZ298" s="313">
        <v>0.73660000000000003</v>
      </c>
      <c r="BA298" s="314">
        <v>143.80000000000001</v>
      </c>
      <c r="BB298" s="314">
        <v>8.1</v>
      </c>
      <c r="BC298" s="314">
        <v>0</v>
      </c>
      <c r="BD298" s="315" t="s">
        <v>20</v>
      </c>
      <c r="BE298" s="314">
        <v>1.2</v>
      </c>
      <c r="BF298" s="314">
        <v>0.01</v>
      </c>
      <c r="BG298" s="314">
        <v>85.2</v>
      </c>
      <c r="BH298" s="314">
        <v>78.5</v>
      </c>
      <c r="BI298" s="314">
        <v>81.8</v>
      </c>
      <c r="BJ298" s="316" t="s">
        <v>66</v>
      </c>
      <c r="BK298" s="316" t="s">
        <v>67</v>
      </c>
      <c r="BL298" s="314">
        <v>20674</v>
      </c>
      <c r="BM298" s="314">
        <v>135</v>
      </c>
      <c r="BN298" s="314">
        <v>208</v>
      </c>
      <c r="BO298" s="314">
        <v>297</v>
      </c>
      <c r="BP298" s="314">
        <v>351</v>
      </c>
      <c r="BQ298" s="314">
        <v>1</v>
      </c>
      <c r="BR298" s="314">
        <v>32.1</v>
      </c>
      <c r="BS298" s="314">
        <v>0.6</v>
      </c>
      <c r="BT298" s="314">
        <v>1.37</v>
      </c>
      <c r="BU298" s="314">
        <v>15.6</v>
      </c>
      <c r="BV298" s="314">
        <v>0</v>
      </c>
      <c r="BW298" s="433"/>
      <c r="BX298" s="299">
        <v>133</v>
      </c>
      <c r="BY298" s="299">
        <v>7</v>
      </c>
      <c r="BZ298" s="299">
        <v>9</v>
      </c>
      <c r="CA298" s="299">
        <v>85</v>
      </c>
      <c r="CB298" s="299">
        <v>149</v>
      </c>
      <c r="CC298" s="299">
        <v>170</v>
      </c>
      <c r="CD298" s="299">
        <v>245</v>
      </c>
      <c r="CE298" s="299">
        <v>374</v>
      </c>
      <c r="CF298" s="299">
        <v>437</v>
      </c>
      <c r="CG298" s="299">
        <v>42</v>
      </c>
      <c r="CH298" s="299">
        <v>18</v>
      </c>
      <c r="CI298" s="299">
        <v>3</v>
      </c>
      <c r="CJ298" s="299">
        <v>2.7</v>
      </c>
      <c r="CK298" s="299">
        <v>0.05</v>
      </c>
      <c r="CL298" s="329"/>
      <c r="CM298" s="305"/>
      <c r="CN298" s="305"/>
      <c r="CO298" s="305"/>
      <c r="CP298" s="305"/>
      <c r="CQ298" s="305"/>
      <c r="CR298" s="305"/>
      <c r="CS298" s="305"/>
      <c r="CT298" s="305"/>
      <c r="CU298" s="305"/>
      <c r="CV298" s="305"/>
      <c r="CW298" s="305"/>
      <c r="CX298" s="305"/>
      <c r="CY298" s="305"/>
      <c r="CZ298" s="305"/>
      <c r="DA298" s="305"/>
      <c r="DB298" s="305"/>
      <c r="DC298" s="305"/>
      <c r="DD298" s="305"/>
      <c r="DE298" s="305"/>
      <c r="DF298" s="305"/>
      <c r="DG298" s="305"/>
      <c r="DH298" s="305"/>
      <c r="DI298" s="305"/>
      <c r="DJ298" s="305"/>
      <c r="DK298" s="305"/>
      <c r="DL298" s="305"/>
      <c r="DM298" s="305"/>
      <c r="DN298" s="305"/>
      <c r="DO298" s="440"/>
      <c r="DP298" s="305"/>
      <c r="DQ298" s="305"/>
      <c r="DR298" s="305"/>
      <c r="DS298" s="305"/>
      <c r="DT298" s="305"/>
      <c r="DU298" s="305"/>
      <c r="DV298" s="305"/>
      <c r="DW298" s="305"/>
      <c r="DX298" s="305"/>
      <c r="DY298" s="292"/>
      <c r="DZ298" s="292"/>
      <c r="EA298" s="292"/>
      <c r="EB298" s="292"/>
      <c r="EC298" s="292"/>
    </row>
    <row r="299" spans="1:133" x14ac:dyDescent="0.25">
      <c r="A299" s="291">
        <f t="shared" si="51"/>
        <v>2015</v>
      </c>
      <c r="B299" s="292" t="str">
        <f t="shared" si="52"/>
        <v>FEBRERO</v>
      </c>
      <c r="C299" s="292">
        <v>11</v>
      </c>
      <c r="D299" s="292" t="str">
        <f t="shared" si="56"/>
        <v>FEBRERO 2015 / 9</v>
      </c>
      <c r="E299" s="345">
        <v>9</v>
      </c>
      <c r="F299" s="312">
        <v>42058</v>
      </c>
      <c r="G299" s="311">
        <v>50590</v>
      </c>
      <c r="H299" s="311" t="s">
        <v>70</v>
      </c>
      <c r="I299" s="313">
        <v>0.72789999999999999</v>
      </c>
      <c r="J299" s="314">
        <v>136</v>
      </c>
      <c r="K299" s="314">
        <v>8.8000000000000007</v>
      </c>
      <c r="L299" s="314">
        <v>0</v>
      </c>
      <c r="M299" s="315" t="s">
        <v>20</v>
      </c>
      <c r="N299" s="314">
        <v>0.5</v>
      </c>
      <c r="O299" s="314">
        <v>0</v>
      </c>
      <c r="P299" s="314">
        <v>85</v>
      </c>
      <c r="Q299" s="314">
        <v>79.099999999999994</v>
      </c>
      <c r="R299" s="314">
        <v>82.1</v>
      </c>
      <c r="S299" s="316" t="s">
        <v>66</v>
      </c>
      <c r="T299" s="316" t="s">
        <v>67</v>
      </c>
      <c r="U299" s="314">
        <v>20766</v>
      </c>
      <c r="V299" s="314">
        <v>125</v>
      </c>
      <c r="W299" s="314">
        <v>191</v>
      </c>
      <c r="X299" s="314">
        <v>292</v>
      </c>
      <c r="Y299" s="314">
        <v>350</v>
      </c>
      <c r="Z299" s="314">
        <v>1</v>
      </c>
      <c r="AA299" s="314">
        <v>29.3</v>
      </c>
      <c r="AB299" s="314">
        <v>0.1</v>
      </c>
      <c r="AC299" s="314">
        <v>1.66</v>
      </c>
      <c r="AD299" s="314">
        <v>10.1</v>
      </c>
      <c r="AE299" s="314">
        <v>0</v>
      </c>
      <c r="AF299" s="427"/>
      <c r="AG299" s="299">
        <v>133</v>
      </c>
      <c r="AH299" s="299">
        <v>7</v>
      </c>
      <c r="AI299" s="299">
        <v>9</v>
      </c>
      <c r="AJ299" s="299">
        <v>85</v>
      </c>
      <c r="AK299" s="299">
        <v>149</v>
      </c>
      <c r="AL299" s="299">
        <v>170</v>
      </c>
      <c r="AM299" s="299">
        <v>245</v>
      </c>
      <c r="AN299" s="299">
        <v>374</v>
      </c>
      <c r="AO299" s="299">
        <v>437</v>
      </c>
      <c r="AP299" s="299">
        <v>42</v>
      </c>
      <c r="AQ299" s="299">
        <v>18</v>
      </c>
      <c r="AR299" s="299">
        <v>3</v>
      </c>
      <c r="AS299" s="299">
        <v>2.7</v>
      </c>
      <c r="AT299" s="299">
        <v>0.05</v>
      </c>
      <c r="AU299" s="300"/>
      <c r="AV299" s="311">
        <v>9</v>
      </c>
      <c r="AW299" s="317">
        <v>42052</v>
      </c>
      <c r="AX299" s="311">
        <v>50415</v>
      </c>
      <c r="AY299" s="311" t="s">
        <v>149</v>
      </c>
      <c r="AZ299" s="313">
        <v>0.73699999999999999</v>
      </c>
      <c r="BA299" s="314">
        <v>144.6</v>
      </c>
      <c r="BB299" s="314">
        <v>7.9</v>
      </c>
      <c r="BC299" s="314">
        <v>0</v>
      </c>
      <c r="BD299" s="315" t="s">
        <v>20</v>
      </c>
      <c r="BE299" s="314">
        <v>1.2</v>
      </c>
      <c r="BF299" s="314">
        <v>0.01</v>
      </c>
      <c r="BG299" s="314">
        <v>85.1</v>
      </c>
      <c r="BH299" s="314">
        <v>79.3</v>
      </c>
      <c r="BI299" s="314">
        <v>82.2</v>
      </c>
      <c r="BJ299" s="316" t="s">
        <v>66</v>
      </c>
      <c r="BK299" s="316" t="s">
        <v>67</v>
      </c>
      <c r="BL299" s="314">
        <v>20670</v>
      </c>
      <c r="BM299" s="314">
        <v>136</v>
      </c>
      <c r="BN299" s="314">
        <v>207</v>
      </c>
      <c r="BO299" s="314">
        <v>302</v>
      </c>
      <c r="BP299" s="314">
        <v>352</v>
      </c>
      <c r="BQ299" s="314">
        <v>1</v>
      </c>
      <c r="BR299" s="314">
        <v>31.4</v>
      </c>
      <c r="BS299" s="314">
        <v>0.5</v>
      </c>
      <c r="BT299" s="314">
        <v>1.37</v>
      </c>
      <c r="BU299" s="314">
        <v>12.2</v>
      </c>
      <c r="BV299" s="314">
        <v>0</v>
      </c>
      <c r="BW299" s="433"/>
      <c r="BX299" s="299">
        <v>133</v>
      </c>
      <c r="BY299" s="299">
        <v>7</v>
      </c>
      <c r="BZ299" s="299">
        <v>9</v>
      </c>
      <c r="CA299" s="299">
        <v>85</v>
      </c>
      <c r="CB299" s="299">
        <v>149</v>
      </c>
      <c r="CC299" s="299">
        <v>170</v>
      </c>
      <c r="CD299" s="299">
        <v>245</v>
      </c>
      <c r="CE299" s="299">
        <v>374</v>
      </c>
      <c r="CF299" s="299">
        <v>437</v>
      </c>
      <c r="CG299" s="299">
        <v>42</v>
      </c>
      <c r="CH299" s="299">
        <v>18</v>
      </c>
      <c r="CI299" s="299">
        <v>3</v>
      </c>
      <c r="CJ299" s="299">
        <v>2.7</v>
      </c>
      <c r="CK299" s="299">
        <v>0.05</v>
      </c>
      <c r="CL299" s="329"/>
      <c r="CM299" s="306"/>
      <c r="CN299" s="306"/>
      <c r="CO299" s="306"/>
      <c r="CP299" s="306"/>
      <c r="CQ299" s="306"/>
      <c r="CR299" s="306"/>
      <c r="CS299" s="306"/>
      <c r="CT299" s="306"/>
      <c r="CU299" s="306"/>
      <c r="CV299" s="306"/>
      <c r="CW299" s="306"/>
      <c r="CX299" s="306"/>
      <c r="CY299" s="306"/>
      <c r="CZ299" s="306"/>
      <c r="DA299" s="306"/>
      <c r="DB299" s="306"/>
      <c r="DC299" s="306"/>
      <c r="DD299" s="306"/>
      <c r="DE299" s="306"/>
      <c r="DF299" s="306"/>
      <c r="DG299" s="306"/>
      <c r="DH299" s="306"/>
      <c r="DI299" s="306"/>
      <c r="DJ299" s="306"/>
      <c r="DK299" s="306"/>
      <c r="DL299" s="306"/>
      <c r="DM299" s="306"/>
      <c r="DN299" s="306"/>
      <c r="DO299" s="439"/>
      <c r="DP299" s="306"/>
      <c r="DQ299" s="306"/>
      <c r="DR299" s="306"/>
      <c r="DS299" s="306"/>
      <c r="DT299" s="306"/>
      <c r="DU299" s="306"/>
      <c r="DV299" s="306"/>
      <c r="DW299" s="306"/>
      <c r="DX299" s="306"/>
      <c r="DY299" s="303"/>
      <c r="DZ299" s="303"/>
      <c r="EA299" s="303"/>
      <c r="EB299" s="303"/>
      <c r="EC299" s="303"/>
    </row>
    <row r="300" spans="1:133" x14ac:dyDescent="0.25">
      <c r="A300" s="302">
        <f t="shared" si="51"/>
        <v>2015</v>
      </c>
      <c r="B300" s="303" t="str">
        <f t="shared" si="52"/>
        <v>FEBRERO</v>
      </c>
      <c r="C300" s="303">
        <v>12</v>
      </c>
      <c r="D300" s="303" t="str">
        <f t="shared" si="56"/>
        <v>FEBRERO 2015 / 10</v>
      </c>
      <c r="E300" s="345">
        <v>10</v>
      </c>
      <c r="F300" s="312">
        <v>42059</v>
      </c>
      <c r="G300" s="311">
        <v>50712</v>
      </c>
      <c r="H300" s="311" t="s">
        <v>65</v>
      </c>
      <c r="I300" s="313">
        <v>0.72789999999999999</v>
      </c>
      <c r="J300" s="314">
        <v>136</v>
      </c>
      <c r="K300" s="314">
        <v>8.8000000000000007</v>
      </c>
      <c r="L300" s="314">
        <v>0</v>
      </c>
      <c r="M300" s="315" t="s">
        <v>20</v>
      </c>
      <c r="N300" s="314">
        <v>0.5</v>
      </c>
      <c r="O300" s="314">
        <v>0</v>
      </c>
      <c r="P300" s="314">
        <v>85.1</v>
      </c>
      <c r="Q300" s="314">
        <v>79.2</v>
      </c>
      <c r="R300" s="314">
        <v>82.2</v>
      </c>
      <c r="S300" s="316" t="s">
        <v>66</v>
      </c>
      <c r="T300" s="316" t="s">
        <v>67</v>
      </c>
      <c r="U300" s="314">
        <v>20766</v>
      </c>
      <c r="V300" s="314">
        <v>126</v>
      </c>
      <c r="W300" s="314">
        <v>189</v>
      </c>
      <c r="X300" s="314">
        <v>291</v>
      </c>
      <c r="Y300" s="314">
        <v>348</v>
      </c>
      <c r="Z300" s="314">
        <v>1</v>
      </c>
      <c r="AA300" s="314">
        <v>29.1</v>
      </c>
      <c r="AB300" s="314">
        <v>0.1</v>
      </c>
      <c r="AC300" s="314">
        <v>1.65</v>
      </c>
      <c r="AD300" s="314">
        <v>8.6999999999999993</v>
      </c>
      <c r="AE300" s="314">
        <v>0</v>
      </c>
      <c r="AF300" s="427"/>
      <c r="AG300" s="299">
        <v>133</v>
      </c>
      <c r="AH300" s="299">
        <v>7</v>
      </c>
      <c r="AI300" s="299">
        <v>9</v>
      </c>
      <c r="AJ300" s="299">
        <v>85</v>
      </c>
      <c r="AK300" s="299">
        <v>149</v>
      </c>
      <c r="AL300" s="299">
        <v>170</v>
      </c>
      <c r="AM300" s="299">
        <v>245</v>
      </c>
      <c r="AN300" s="299">
        <v>374</v>
      </c>
      <c r="AO300" s="299">
        <v>437</v>
      </c>
      <c r="AP300" s="299">
        <v>42</v>
      </c>
      <c r="AQ300" s="299">
        <v>18</v>
      </c>
      <c r="AR300" s="299">
        <v>3</v>
      </c>
      <c r="AS300" s="299">
        <v>2.7</v>
      </c>
      <c r="AT300" s="299">
        <v>0.05</v>
      </c>
      <c r="AU300" s="300"/>
      <c r="AV300" s="311">
        <v>10</v>
      </c>
      <c r="AW300" s="317">
        <v>42054</v>
      </c>
      <c r="AX300" s="311">
        <v>50427</v>
      </c>
      <c r="AY300" s="311" t="s">
        <v>68</v>
      </c>
      <c r="AZ300" s="313">
        <v>0.73619999999999997</v>
      </c>
      <c r="BA300" s="314">
        <v>145.1</v>
      </c>
      <c r="BB300" s="314">
        <v>8</v>
      </c>
      <c r="BC300" s="314">
        <v>0</v>
      </c>
      <c r="BD300" s="315" t="s">
        <v>20</v>
      </c>
      <c r="BE300" s="314">
        <v>1.2</v>
      </c>
      <c r="BF300" s="314">
        <v>0.01</v>
      </c>
      <c r="BG300" s="314">
        <v>85.2</v>
      </c>
      <c r="BH300" s="314">
        <v>79.5</v>
      </c>
      <c r="BI300" s="314">
        <v>82.4</v>
      </c>
      <c r="BJ300" s="316" t="s">
        <v>66</v>
      </c>
      <c r="BK300" s="316" t="s">
        <v>67</v>
      </c>
      <c r="BL300" s="314">
        <v>20678</v>
      </c>
      <c r="BM300" s="314">
        <v>138</v>
      </c>
      <c r="BN300" s="314">
        <v>210</v>
      </c>
      <c r="BO300" s="314">
        <v>302</v>
      </c>
      <c r="BP300" s="314">
        <v>354</v>
      </c>
      <c r="BQ300" s="314">
        <v>1</v>
      </c>
      <c r="BR300" s="314">
        <v>31.5</v>
      </c>
      <c r="BS300" s="314">
        <v>0.4</v>
      </c>
      <c r="BT300" s="314">
        <v>1.33</v>
      </c>
      <c r="BU300" s="314">
        <v>14.7</v>
      </c>
      <c r="BV300" s="314">
        <v>0</v>
      </c>
      <c r="BW300" s="433"/>
      <c r="BX300" s="299">
        <v>133</v>
      </c>
      <c r="BY300" s="299">
        <v>7</v>
      </c>
      <c r="BZ300" s="299">
        <v>9</v>
      </c>
      <c r="CA300" s="299">
        <v>85</v>
      </c>
      <c r="CB300" s="299">
        <v>149</v>
      </c>
      <c r="CC300" s="299">
        <v>170</v>
      </c>
      <c r="CD300" s="299">
        <v>245</v>
      </c>
      <c r="CE300" s="299">
        <v>374</v>
      </c>
      <c r="CF300" s="299">
        <v>437</v>
      </c>
      <c r="CG300" s="299">
        <v>42</v>
      </c>
      <c r="CH300" s="299">
        <v>18</v>
      </c>
      <c r="CI300" s="299">
        <v>3</v>
      </c>
      <c r="CJ300" s="299">
        <v>2.7</v>
      </c>
      <c r="CK300" s="299">
        <v>0.05</v>
      </c>
      <c r="CL300" s="329"/>
      <c r="CM300" s="305"/>
      <c r="CN300" s="305"/>
      <c r="CO300" s="305"/>
      <c r="CP300" s="305"/>
      <c r="CQ300" s="305"/>
      <c r="CR300" s="305"/>
      <c r="CS300" s="305"/>
      <c r="CT300" s="305"/>
      <c r="CU300" s="305"/>
      <c r="CV300" s="305"/>
      <c r="CW300" s="305"/>
      <c r="CX300" s="305"/>
      <c r="CY300" s="305"/>
      <c r="CZ300" s="305"/>
      <c r="DA300" s="305"/>
      <c r="DB300" s="305"/>
      <c r="DC300" s="305"/>
      <c r="DD300" s="305"/>
      <c r="DE300" s="305"/>
      <c r="DF300" s="305"/>
      <c r="DG300" s="305"/>
      <c r="DH300" s="305"/>
      <c r="DI300" s="305"/>
      <c r="DJ300" s="305"/>
      <c r="DK300" s="305"/>
      <c r="DL300" s="305"/>
      <c r="DM300" s="305"/>
      <c r="DN300" s="305"/>
      <c r="DO300" s="440"/>
      <c r="DP300" s="305"/>
      <c r="DQ300" s="305"/>
      <c r="DR300" s="305"/>
      <c r="DS300" s="305"/>
      <c r="DT300" s="305"/>
      <c r="DU300" s="305"/>
      <c r="DV300" s="305"/>
      <c r="DW300" s="305"/>
      <c r="DX300" s="305"/>
      <c r="DY300" s="292"/>
      <c r="DZ300" s="292"/>
      <c r="EA300" s="292"/>
      <c r="EB300" s="292"/>
      <c r="EC300" s="292"/>
    </row>
    <row r="301" spans="1:133" x14ac:dyDescent="0.25">
      <c r="A301" s="291">
        <f t="shared" si="51"/>
        <v>2015</v>
      </c>
      <c r="B301" s="292" t="str">
        <f t="shared" si="52"/>
        <v>FEBRERO</v>
      </c>
      <c r="C301" s="292">
        <v>13</v>
      </c>
      <c r="D301" s="292" t="str">
        <f t="shared" si="56"/>
        <v>FEBRERO 2015 / 11</v>
      </c>
      <c r="E301" s="351"/>
      <c r="F301" s="316"/>
      <c r="G301" s="305"/>
      <c r="H301" s="305"/>
      <c r="I301" s="305"/>
      <c r="J301" s="305"/>
      <c r="K301" s="305"/>
      <c r="L301" s="305"/>
      <c r="M301" s="305"/>
      <c r="N301" s="305"/>
      <c r="O301" s="305"/>
      <c r="P301" s="305"/>
      <c r="Q301" s="305"/>
      <c r="R301" s="305"/>
      <c r="S301" s="305"/>
      <c r="T301" s="305"/>
      <c r="U301" s="305"/>
      <c r="V301" s="305"/>
      <c r="W301" s="305"/>
      <c r="X301" s="305"/>
      <c r="Y301" s="305"/>
      <c r="Z301" s="305"/>
      <c r="AA301" s="305"/>
      <c r="AB301" s="305"/>
      <c r="AC301" s="305"/>
      <c r="AD301" s="305"/>
      <c r="AE301" s="305"/>
      <c r="AF301" s="429"/>
      <c r="AG301" s="305"/>
      <c r="AH301" s="305"/>
      <c r="AI301" s="305"/>
      <c r="AJ301" s="305"/>
      <c r="AK301" s="305"/>
      <c r="AL301" s="305"/>
      <c r="AM301" s="305"/>
      <c r="AN301" s="305"/>
      <c r="AO301" s="305"/>
      <c r="AP301" s="305"/>
      <c r="AQ301" s="305"/>
      <c r="AR301" s="305"/>
      <c r="AS301" s="305"/>
      <c r="AT301" s="305"/>
      <c r="AU301" s="300"/>
      <c r="AV301" s="311">
        <v>11</v>
      </c>
      <c r="AW301" s="317">
        <v>42055</v>
      </c>
      <c r="AX301" s="311">
        <v>50513</v>
      </c>
      <c r="AY301" s="311" t="s">
        <v>149</v>
      </c>
      <c r="AZ301" s="313">
        <v>0.73660000000000003</v>
      </c>
      <c r="BA301" s="314">
        <v>144.4</v>
      </c>
      <c r="BB301" s="314">
        <v>8</v>
      </c>
      <c r="BC301" s="314">
        <v>0</v>
      </c>
      <c r="BD301" s="315" t="s">
        <v>20</v>
      </c>
      <c r="BE301" s="314">
        <v>1.2</v>
      </c>
      <c r="BF301" s="314">
        <v>0.01</v>
      </c>
      <c r="BG301" s="314">
        <v>85.2</v>
      </c>
      <c r="BH301" s="314">
        <v>79.5</v>
      </c>
      <c r="BI301" s="314">
        <v>82.3</v>
      </c>
      <c r="BJ301" s="316" t="s">
        <v>66</v>
      </c>
      <c r="BK301" s="316" t="s">
        <v>67</v>
      </c>
      <c r="BL301" s="314">
        <v>20674</v>
      </c>
      <c r="BM301" s="314">
        <v>136</v>
      </c>
      <c r="BN301" s="314">
        <v>208</v>
      </c>
      <c r="BO301" s="314">
        <v>300</v>
      </c>
      <c r="BP301" s="314">
        <v>354</v>
      </c>
      <c r="BQ301" s="314">
        <v>1</v>
      </c>
      <c r="BR301" s="314">
        <v>31.2</v>
      </c>
      <c r="BS301" s="314">
        <v>0.6</v>
      </c>
      <c r="BT301" s="314">
        <v>1.38</v>
      </c>
      <c r="BU301" s="314">
        <v>13.1</v>
      </c>
      <c r="BV301" s="314">
        <v>0</v>
      </c>
      <c r="BW301" s="433"/>
      <c r="BX301" s="299">
        <v>133</v>
      </c>
      <c r="BY301" s="299">
        <v>7</v>
      </c>
      <c r="BZ301" s="299">
        <v>9</v>
      </c>
      <c r="CA301" s="299">
        <v>85</v>
      </c>
      <c r="CB301" s="299">
        <v>149</v>
      </c>
      <c r="CC301" s="299">
        <v>170</v>
      </c>
      <c r="CD301" s="299">
        <v>245</v>
      </c>
      <c r="CE301" s="299">
        <v>374</v>
      </c>
      <c r="CF301" s="299">
        <v>437</v>
      </c>
      <c r="CG301" s="299">
        <v>42</v>
      </c>
      <c r="CH301" s="299">
        <v>18</v>
      </c>
      <c r="CI301" s="299">
        <v>3</v>
      </c>
      <c r="CJ301" s="299">
        <v>2.7</v>
      </c>
      <c r="CK301" s="299">
        <v>0.05</v>
      </c>
      <c r="CL301" s="329"/>
      <c r="CM301" s="306"/>
      <c r="CN301" s="306"/>
      <c r="CO301" s="306"/>
      <c r="CP301" s="306"/>
      <c r="CQ301" s="306"/>
      <c r="CR301" s="306"/>
      <c r="CS301" s="306"/>
      <c r="CT301" s="306"/>
      <c r="CU301" s="306"/>
      <c r="CV301" s="306"/>
      <c r="CW301" s="306"/>
      <c r="CX301" s="306"/>
      <c r="CY301" s="306"/>
      <c r="CZ301" s="306"/>
      <c r="DA301" s="306"/>
      <c r="DB301" s="306"/>
      <c r="DC301" s="306"/>
      <c r="DD301" s="306"/>
      <c r="DE301" s="306"/>
      <c r="DF301" s="306"/>
      <c r="DG301" s="306"/>
      <c r="DH301" s="306"/>
      <c r="DI301" s="306"/>
      <c r="DJ301" s="306"/>
      <c r="DK301" s="306"/>
      <c r="DL301" s="306"/>
      <c r="DM301" s="306"/>
      <c r="DN301" s="306"/>
      <c r="DO301" s="439"/>
      <c r="DP301" s="306"/>
      <c r="DQ301" s="306"/>
      <c r="DR301" s="306"/>
      <c r="DS301" s="306"/>
      <c r="DT301" s="306"/>
      <c r="DU301" s="306"/>
      <c r="DV301" s="306"/>
      <c r="DW301" s="306"/>
      <c r="DX301" s="306"/>
      <c r="DY301" s="303"/>
      <c r="DZ301" s="303"/>
      <c r="EA301" s="303"/>
      <c r="EB301" s="303"/>
      <c r="EC301" s="303"/>
    </row>
    <row r="302" spans="1:133" x14ac:dyDescent="0.25">
      <c r="A302" s="302">
        <f t="shared" si="51"/>
        <v>2015</v>
      </c>
      <c r="B302" s="303" t="str">
        <f t="shared" si="52"/>
        <v>FEBRERO</v>
      </c>
      <c r="C302" s="303">
        <v>14</v>
      </c>
      <c r="D302" s="303" t="str">
        <f t="shared" si="56"/>
        <v>FEBRERO 2015 / 12</v>
      </c>
      <c r="E302" s="351"/>
      <c r="F302" s="316"/>
      <c r="G302" s="305"/>
      <c r="H302" s="305"/>
      <c r="I302" s="305"/>
      <c r="J302" s="305"/>
      <c r="K302" s="305"/>
      <c r="L302" s="305"/>
      <c r="M302" s="305"/>
      <c r="N302" s="305"/>
      <c r="O302" s="305"/>
      <c r="P302" s="305"/>
      <c r="Q302" s="305"/>
      <c r="R302" s="305"/>
      <c r="S302" s="305"/>
      <c r="T302" s="305"/>
      <c r="U302" s="305"/>
      <c r="V302" s="305"/>
      <c r="W302" s="305"/>
      <c r="X302" s="305"/>
      <c r="Y302" s="305"/>
      <c r="Z302" s="305"/>
      <c r="AA302" s="305"/>
      <c r="AB302" s="305"/>
      <c r="AC302" s="305"/>
      <c r="AD302" s="305"/>
      <c r="AE302" s="305"/>
      <c r="AF302" s="429"/>
      <c r="AG302" s="305"/>
      <c r="AH302" s="305"/>
      <c r="AI302" s="305"/>
      <c r="AJ302" s="305"/>
      <c r="AK302" s="305"/>
      <c r="AL302" s="305"/>
      <c r="AM302" s="305"/>
      <c r="AN302" s="305"/>
      <c r="AO302" s="305"/>
      <c r="AP302" s="305"/>
      <c r="AQ302" s="305"/>
      <c r="AR302" s="305"/>
      <c r="AS302" s="305"/>
      <c r="AT302" s="305"/>
      <c r="AU302" s="300"/>
      <c r="AV302" s="311">
        <v>12</v>
      </c>
      <c r="AW302" s="317">
        <v>42058</v>
      </c>
      <c r="AX302" s="311">
        <v>50556</v>
      </c>
      <c r="AY302" s="311" t="s">
        <v>68</v>
      </c>
      <c r="AZ302" s="313">
        <v>0.73619999999999997</v>
      </c>
      <c r="BA302" s="314">
        <v>144.4</v>
      </c>
      <c r="BB302" s="314">
        <v>8.1999999999999993</v>
      </c>
      <c r="BC302" s="314">
        <v>0</v>
      </c>
      <c r="BD302" s="315" t="s">
        <v>20</v>
      </c>
      <c r="BE302" s="314">
        <v>1.1000000000000001</v>
      </c>
      <c r="BF302" s="314">
        <v>0.01</v>
      </c>
      <c r="BG302" s="314">
        <v>85.2</v>
      </c>
      <c r="BH302" s="314">
        <v>79.400000000000006</v>
      </c>
      <c r="BI302" s="314">
        <v>82.3</v>
      </c>
      <c r="BJ302" s="316" t="s">
        <v>66</v>
      </c>
      <c r="BK302" s="316" t="s">
        <v>67</v>
      </c>
      <c r="BL302" s="314">
        <v>20678</v>
      </c>
      <c r="BM302" s="314">
        <v>136</v>
      </c>
      <c r="BN302" s="314">
        <v>208</v>
      </c>
      <c r="BO302" s="314">
        <v>300</v>
      </c>
      <c r="BP302" s="314">
        <v>350</v>
      </c>
      <c r="BQ302" s="314">
        <v>1</v>
      </c>
      <c r="BR302" s="314">
        <v>30.6</v>
      </c>
      <c r="BS302" s="314">
        <v>1.1000000000000001</v>
      </c>
      <c r="BT302" s="314">
        <v>1.31</v>
      </c>
      <c r="BU302" s="314">
        <v>15.2</v>
      </c>
      <c r="BV302" s="314">
        <v>0</v>
      </c>
      <c r="BW302" s="433"/>
      <c r="BX302" s="299">
        <v>133</v>
      </c>
      <c r="BY302" s="299">
        <v>7</v>
      </c>
      <c r="BZ302" s="299">
        <v>9</v>
      </c>
      <c r="CA302" s="299">
        <v>85</v>
      </c>
      <c r="CB302" s="299">
        <v>149</v>
      </c>
      <c r="CC302" s="299">
        <v>170</v>
      </c>
      <c r="CD302" s="299">
        <v>245</v>
      </c>
      <c r="CE302" s="299">
        <v>374</v>
      </c>
      <c r="CF302" s="299">
        <v>437</v>
      </c>
      <c r="CG302" s="299">
        <v>42</v>
      </c>
      <c r="CH302" s="299">
        <v>18</v>
      </c>
      <c r="CI302" s="299">
        <v>3</v>
      </c>
      <c r="CJ302" s="299">
        <v>2.7</v>
      </c>
      <c r="CK302" s="299">
        <v>0.05</v>
      </c>
      <c r="CL302" s="329"/>
      <c r="CM302" s="305"/>
      <c r="CN302" s="305"/>
      <c r="CO302" s="305"/>
      <c r="CP302" s="305"/>
      <c r="CQ302" s="305"/>
      <c r="CR302" s="305"/>
      <c r="CS302" s="305"/>
      <c r="CT302" s="305"/>
      <c r="CU302" s="305"/>
      <c r="CV302" s="305"/>
      <c r="CW302" s="305"/>
      <c r="CX302" s="305"/>
      <c r="CY302" s="305"/>
      <c r="CZ302" s="305"/>
      <c r="DA302" s="305"/>
      <c r="DB302" s="305"/>
      <c r="DC302" s="305"/>
      <c r="DD302" s="305"/>
      <c r="DE302" s="305"/>
      <c r="DF302" s="305"/>
      <c r="DG302" s="305"/>
      <c r="DH302" s="305"/>
      <c r="DI302" s="305"/>
      <c r="DJ302" s="305"/>
      <c r="DK302" s="305"/>
      <c r="DL302" s="305"/>
      <c r="DM302" s="305"/>
      <c r="DN302" s="305"/>
      <c r="DO302" s="440"/>
      <c r="DP302" s="305"/>
      <c r="DQ302" s="305"/>
      <c r="DR302" s="305"/>
      <c r="DS302" s="305"/>
      <c r="DT302" s="305"/>
      <c r="DU302" s="305"/>
      <c r="DV302" s="305"/>
      <c r="DW302" s="305"/>
      <c r="DX302" s="305"/>
      <c r="DY302" s="292"/>
      <c r="DZ302" s="292"/>
      <c r="EA302" s="292"/>
      <c r="EB302" s="292"/>
      <c r="EC302" s="292"/>
    </row>
    <row r="303" spans="1:133" x14ac:dyDescent="0.25">
      <c r="A303" s="291">
        <f t="shared" si="51"/>
        <v>2015</v>
      </c>
      <c r="B303" s="292" t="str">
        <f t="shared" si="52"/>
        <v>FEBRERO</v>
      </c>
      <c r="C303" s="292">
        <v>15</v>
      </c>
      <c r="D303" s="292" t="str">
        <f t="shared" si="56"/>
        <v>FEBRERO 2015 / 13</v>
      </c>
      <c r="E303" s="351"/>
      <c r="F303" s="316"/>
      <c r="G303" s="305"/>
      <c r="H303" s="305"/>
      <c r="I303" s="305"/>
      <c r="J303" s="305"/>
      <c r="K303" s="305"/>
      <c r="L303" s="305"/>
      <c r="M303" s="305"/>
      <c r="N303" s="305"/>
      <c r="O303" s="305"/>
      <c r="P303" s="305"/>
      <c r="Q303" s="305"/>
      <c r="R303" s="305"/>
      <c r="S303" s="305"/>
      <c r="T303" s="305"/>
      <c r="U303" s="305"/>
      <c r="V303" s="305"/>
      <c r="W303" s="305"/>
      <c r="X303" s="305"/>
      <c r="Y303" s="305"/>
      <c r="Z303" s="305"/>
      <c r="AA303" s="305"/>
      <c r="AB303" s="305"/>
      <c r="AC303" s="305"/>
      <c r="AD303" s="305"/>
      <c r="AE303" s="305"/>
      <c r="AF303" s="429"/>
      <c r="AG303" s="305"/>
      <c r="AH303" s="305"/>
      <c r="AI303" s="305"/>
      <c r="AJ303" s="305"/>
      <c r="AK303" s="305"/>
      <c r="AL303" s="305"/>
      <c r="AM303" s="305"/>
      <c r="AN303" s="305"/>
      <c r="AO303" s="305"/>
      <c r="AP303" s="305"/>
      <c r="AQ303" s="305"/>
      <c r="AR303" s="305"/>
      <c r="AS303" s="305"/>
      <c r="AT303" s="305"/>
      <c r="AU303" s="300"/>
      <c r="AV303" s="311">
        <v>13</v>
      </c>
      <c r="AW303" s="317">
        <v>42061</v>
      </c>
      <c r="AX303" s="311">
        <v>50737</v>
      </c>
      <c r="AY303" s="311" t="s">
        <v>149</v>
      </c>
      <c r="AZ303" s="313">
        <v>0.73619999999999997</v>
      </c>
      <c r="BA303" s="314">
        <v>143.9</v>
      </c>
      <c r="BB303" s="314">
        <v>8.1999999999999993</v>
      </c>
      <c r="BC303" s="314">
        <v>0</v>
      </c>
      <c r="BD303" s="315" t="s">
        <v>20</v>
      </c>
      <c r="BE303" s="314">
        <v>1.2</v>
      </c>
      <c r="BF303" s="314">
        <v>0.01</v>
      </c>
      <c r="BG303" s="314">
        <v>85.6</v>
      </c>
      <c r="BH303" s="314">
        <v>79.599999999999994</v>
      </c>
      <c r="BI303" s="314">
        <v>82.6</v>
      </c>
      <c r="BJ303" s="316" t="s">
        <v>66</v>
      </c>
      <c r="BK303" s="316" t="s">
        <v>67</v>
      </c>
      <c r="BL303" s="314">
        <v>20678</v>
      </c>
      <c r="BM303" s="314">
        <v>138</v>
      </c>
      <c r="BN303" s="314">
        <v>208</v>
      </c>
      <c r="BO303" s="314">
        <v>302</v>
      </c>
      <c r="BP303" s="314">
        <v>354</v>
      </c>
      <c r="BQ303" s="314">
        <v>1</v>
      </c>
      <c r="BR303" s="314">
        <v>30.4</v>
      </c>
      <c r="BS303" s="314">
        <v>1.2</v>
      </c>
      <c r="BT303" s="314">
        <v>1.3</v>
      </c>
      <c r="BU303" s="314">
        <v>16.5</v>
      </c>
      <c r="BV303" s="314">
        <v>0</v>
      </c>
      <c r="BW303" s="433"/>
      <c r="BX303" s="299">
        <v>133</v>
      </c>
      <c r="BY303" s="299">
        <v>7</v>
      </c>
      <c r="BZ303" s="299">
        <v>9</v>
      </c>
      <c r="CA303" s="299">
        <v>85</v>
      </c>
      <c r="CB303" s="299">
        <v>149</v>
      </c>
      <c r="CC303" s="299">
        <v>170</v>
      </c>
      <c r="CD303" s="299">
        <v>245</v>
      </c>
      <c r="CE303" s="299">
        <v>374</v>
      </c>
      <c r="CF303" s="299">
        <v>437</v>
      </c>
      <c r="CG303" s="299">
        <v>42</v>
      </c>
      <c r="CH303" s="299">
        <v>18</v>
      </c>
      <c r="CI303" s="299">
        <v>3</v>
      </c>
      <c r="CJ303" s="299">
        <v>2.7</v>
      </c>
      <c r="CK303" s="299">
        <v>0.05</v>
      </c>
      <c r="CL303" s="329"/>
      <c r="CM303" s="306"/>
      <c r="CN303" s="306"/>
      <c r="CO303" s="306"/>
      <c r="CP303" s="306"/>
      <c r="CQ303" s="306"/>
      <c r="CR303" s="306"/>
      <c r="CS303" s="306"/>
      <c r="CT303" s="306"/>
      <c r="CU303" s="306"/>
      <c r="CV303" s="306"/>
      <c r="CW303" s="306"/>
      <c r="CX303" s="306"/>
      <c r="CY303" s="306"/>
      <c r="CZ303" s="306"/>
      <c r="DA303" s="306"/>
      <c r="DB303" s="306"/>
      <c r="DC303" s="306"/>
      <c r="DD303" s="306"/>
      <c r="DE303" s="306"/>
      <c r="DF303" s="306"/>
      <c r="DG303" s="306"/>
      <c r="DH303" s="306"/>
      <c r="DI303" s="306"/>
      <c r="DJ303" s="306"/>
      <c r="DK303" s="306"/>
      <c r="DL303" s="306"/>
      <c r="DM303" s="306"/>
      <c r="DN303" s="306"/>
      <c r="DO303" s="439"/>
      <c r="DP303" s="306"/>
      <c r="DQ303" s="306"/>
      <c r="DR303" s="306"/>
      <c r="DS303" s="306"/>
      <c r="DT303" s="306"/>
      <c r="DU303" s="306"/>
      <c r="DV303" s="306"/>
      <c r="DW303" s="306"/>
      <c r="DX303" s="306"/>
      <c r="DY303" s="303"/>
      <c r="DZ303" s="303"/>
      <c r="EA303" s="303"/>
      <c r="EB303" s="303"/>
      <c r="EC303" s="303"/>
    </row>
    <row r="304" spans="1:133" x14ac:dyDescent="0.25">
      <c r="A304" s="302">
        <f t="shared" si="51"/>
        <v>2015</v>
      </c>
      <c r="B304" s="303" t="str">
        <f t="shared" si="52"/>
        <v>FEBRERO</v>
      </c>
      <c r="C304" s="303">
        <v>16</v>
      </c>
      <c r="D304" s="303" t="str">
        <f t="shared" si="56"/>
        <v>FEBRERO 2015 / 14</v>
      </c>
      <c r="E304" s="351"/>
      <c r="F304" s="316"/>
      <c r="G304" s="305"/>
      <c r="H304" s="305"/>
      <c r="I304" s="305"/>
      <c r="J304" s="305"/>
      <c r="K304" s="305"/>
      <c r="L304" s="305"/>
      <c r="M304" s="305"/>
      <c r="N304" s="305"/>
      <c r="O304" s="305"/>
      <c r="P304" s="305"/>
      <c r="Q304" s="305"/>
      <c r="R304" s="305"/>
      <c r="S304" s="305"/>
      <c r="T304" s="305"/>
      <c r="U304" s="305"/>
      <c r="V304" s="305"/>
      <c r="W304" s="305"/>
      <c r="X304" s="305"/>
      <c r="Y304" s="305"/>
      <c r="Z304" s="305"/>
      <c r="AA304" s="305"/>
      <c r="AB304" s="305"/>
      <c r="AC304" s="305"/>
      <c r="AD304" s="305"/>
      <c r="AE304" s="305"/>
      <c r="AF304" s="429"/>
      <c r="AG304" s="305"/>
      <c r="AH304" s="305"/>
      <c r="AI304" s="305"/>
      <c r="AJ304" s="305"/>
      <c r="AK304" s="305"/>
      <c r="AL304" s="305"/>
      <c r="AM304" s="305"/>
      <c r="AN304" s="305"/>
      <c r="AO304" s="305"/>
      <c r="AP304" s="305"/>
      <c r="AQ304" s="305"/>
      <c r="AR304" s="305"/>
      <c r="AS304" s="305"/>
      <c r="AT304" s="305"/>
      <c r="AU304" s="300"/>
      <c r="AV304" s="311">
        <v>14</v>
      </c>
      <c r="AW304" s="317">
        <v>42063</v>
      </c>
      <c r="AX304" s="311">
        <v>51037</v>
      </c>
      <c r="AY304" s="311" t="s">
        <v>68</v>
      </c>
      <c r="AZ304" s="313">
        <v>0.73540000000000005</v>
      </c>
      <c r="BA304" s="314">
        <v>144.69999999999999</v>
      </c>
      <c r="BB304" s="314">
        <v>8</v>
      </c>
      <c r="BC304" s="314">
        <v>0</v>
      </c>
      <c r="BD304" s="315" t="s">
        <v>20</v>
      </c>
      <c r="BE304" s="314">
        <v>1</v>
      </c>
      <c r="BF304" s="314">
        <v>0.01</v>
      </c>
      <c r="BG304" s="314">
        <v>85.3</v>
      </c>
      <c r="BH304" s="314">
        <v>79.2</v>
      </c>
      <c r="BI304" s="314">
        <v>82.3</v>
      </c>
      <c r="BJ304" s="316" t="s">
        <v>66</v>
      </c>
      <c r="BK304" s="316" t="s">
        <v>67</v>
      </c>
      <c r="BL304" s="314">
        <v>20686</v>
      </c>
      <c r="BM304" s="314">
        <v>136</v>
      </c>
      <c r="BN304" s="314">
        <v>210</v>
      </c>
      <c r="BO304" s="314">
        <v>300</v>
      </c>
      <c r="BP304" s="314">
        <v>353</v>
      </c>
      <c r="BQ304" s="314">
        <v>1</v>
      </c>
      <c r="BR304" s="314">
        <v>30.2</v>
      </c>
      <c r="BS304" s="314">
        <v>1</v>
      </c>
      <c r="BT304" s="314">
        <v>1.22</v>
      </c>
      <c r="BU304" s="314">
        <v>15.2</v>
      </c>
      <c r="BV304" s="314">
        <v>0</v>
      </c>
      <c r="BW304" s="433"/>
      <c r="BX304" s="299">
        <v>133</v>
      </c>
      <c r="BY304" s="299">
        <v>7</v>
      </c>
      <c r="BZ304" s="299">
        <v>9</v>
      </c>
      <c r="CA304" s="299">
        <v>85</v>
      </c>
      <c r="CB304" s="299">
        <v>149</v>
      </c>
      <c r="CC304" s="299">
        <v>170</v>
      </c>
      <c r="CD304" s="299">
        <v>245</v>
      </c>
      <c r="CE304" s="299">
        <v>374</v>
      </c>
      <c r="CF304" s="299">
        <v>437</v>
      </c>
      <c r="CG304" s="299">
        <v>42</v>
      </c>
      <c r="CH304" s="299">
        <v>18</v>
      </c>
      <c r="CI304" s="299">
        <v>3</v>
      </c>
      <c r="CJ304" s="299">
        <v>2.7</v>
      </c>
      <c r="CK304" s="299">
        <v>0.05</v>
      </c>
      <c r="CL304" s="329"/>
      <c r="CM304" s="305"/>
      <c r="CN304" s="305"/>
      <c r="CO304" s="305"/>
      <c r="CP304" s="305"/>
      <c r="CQ304" s="305"/>
      <c r="CR304" s="305"/>
      <c r="CS304" s="305"/>
      <c r="CT304" s="305"/>
      <c r="CU304" s="305"/>
      <c r="CV304" s="305"/>
      <c r="CW304" s="305"/>
      <c r="CX304" s="305"/>
      <c r="CY304" s="305"/>
      <c r="CZ304" s="305"/>
      <c r="DA304" s="305"/>
      <c r="DB304" s="305"/>
      <c r="DC304" s="305"/>
      <c r="DD304" s="305"/>
      <c r="DE304" s="305"/>
      <c r="DF304" s="305"/>
      <c r="DG304" s="305"/>
      <c r="DH304" s="305"/>
      <c r="DI304" s="305"/>
      <c r="DJ304" s="305"/>
      <c r="DK304" s="305"/>
      <c r="DL304" s="305"/>
      <c r="DM304" s="305"/>
      <c r="DN304" s="305"/>
      <c r="DO304" s="440"/>
      <c r="DP304" s="305"/>
      <c r="DQ304" s="305"/>
      <c r="DR304" s="305"/>
      <c r="DS304" s="305"/>
      <c r="DT304" s="305"/>
      <c r="DU304" s="305"/>
      <c r="DV304" s="305"/>
      <c r="DW304" s="305"/>
      <c r="DX304" s="305"/>
      <c r="DY304" s="292"/>
      <c r="DZ304" s="292"/>
      <c r="EA304" s="292"/>
      <c r="EB304" s="292"/>
      <c r="EC304" s="292"/>
    </row>
    <row r="305" spans="1:133" x14ac:dyDescent="0.25">
      <c r="A305" s="291">
        <f t="shared" si="51"/>
        <v>2015</v>
      </c>
      <c r="B305" s="292" t="str">
        <f t="shared" si="52"/>
        <v>FEBRERO</v>
      </c>
      <c r="C305" s="292">
        <v>17</v>
      </c>
      <c r="D305" s="292" t="str">
        <f t="shared" si="56"/>
        <v>FEBRERO 2015 / 15</v>
      </c>
      <c r="E305" s="291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428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307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435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343"/>
      <c r="CM305" s="303"/>
      <c r="CN305" s="303"/>
      <c r="CO305" s="303"/>
      <c r="CP305" s="303"/>
      <c r="CQ305" s="303"/>
      <c r="CR305" s="303"/>
      <c r="CS305" s="303"/>
      <c r="CT305" s="303"/>
      <c r="CU305" s="303"/>
      <c r="CV305" s="303"/>
      <c r="CW305" s="303"/>
      <c r="CX305" s="303"/>
      <c r="CY305" s="303"/>
      <c r="CZ305" s="303"/>
      <c r="DA305" s="303"/>
      <c r="DB305" s="303"/>
      <c r="DC305" s="303"/>
      <c r="DD305" s="303"/>
      <c r="DE305" s="303"/>
      <c r="DF305" s="303"/>
      <c r="DG305" s="303"/>
      <c r="DH305" s="303"/>
      <c r="DI305" s="303"/>
      <c r="DJ305" s="303"/>
      <c r="DK305" s="303"/>
      <c r="DL305" s="303"/>
      <c r="DM305" s="303"/>
      <c r="DN305" s="303"/>
      <c r="DO305" s="442"/>
      <c r="DP305" s="303"/>
      <c r="DQ305" s="303"/>
      <c r="DR305" s="303"/>
      <c r="DS305" s="303"/>
      <c r="DT305" s="303"/>
      <c r="DU305" s="303"/>
      <c r="DV305" s="303"/>
      <c r="DW305" s="303"/>
      <c r="DX305" s="303"/>
      <c r="DY305" s="303"/>
      <c r="DZ305" s="303"/>
      <c r="EA305" s="303"/>
      <c r="EB305" s="303"/>
      <c r="EC305" s="303"/>
    </row>
    <row r="306" spans="1:133" x14ac:dyDescent="0.25">
      <c r="A306" s="302">
        <f t="shared" si="51"/>
        <v>2015</v>
      </c>
      <c r="B306" s="303" t="str">
        <f t="shared" si="52"/>
        <v>FEBRERO</v>
      </c>
      <c r="C306" s="303">
        <v>18</v>
      </c>
      <c r="D306" s="303" t="str">
        <f t="shared" si="56"/>
        <v>FEBRERO 2015 / 16</v>
      </c>
      <c r="E306" s="291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428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307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435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343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441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</row>
    <row r="307" spans="1:133" x14ac:dyDescent="0.25">
      <c r="A307" s="291">
        <f t="shared" si="51"/>
        <v>2015</v>
      </c>
      <c r="B307" s="292" t="str">
        <f t="shared" si="52"/>
        <v>FEBRERO</v>
      </c>
      <c r="C307" s="292">
        <v>19</v>
      </c>
      <c r="D307" s="292" t="str">
        <f t="shared" si="56"/>
        <v>FEBRERO 2015 / 17</v>
      </c>
      <c r="E307" s="291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428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307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435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343"/>
      <c r="CM307" s="303"/>
      <c r="CN307" s="303"/>
      <c r="CO307" s="303"/>
      <c r="CP307" s="303"/>
      <c r="CQ307" s="303"/>
      <c r="CR307" s="303"/>
      <c r="CS307" s="303"/>
      <c r="CT307" s="303"/>
      <c r="CU307" s="303"/>
      <c r="CV307" s="303"/>
      <c r="CW307" s="303"/>
      <c r="CX307" s="303"/>
      <c r="CY307" s="303"/>
      <c r="CZ307" s="303"/>
      <c r="DA307" s="303"/>
      <c r="DB307" s="303"/>
      <c r="DC307" s="303"/>
      <c r="DD307" s="303"/>
      <c r="DE307" s="303"/>
      <c r="DF307" s="303"/>
      <c r="DG307" s="303"/>
      <c r="DH307" s="303"/>
      <c r="DI307" s="303"/>
      <c r="DJ307" s="303"/>
      <c r="DK307" s="303"/>
      <c r="DL307" s="303"/>
      <c r="DM307" s="303"/>
      <c r="DN307" s="303"/>
      <c r="DO307" s="442"/>
      <c r="DP307" s="303"/>
      <c r="DQ307" s="303"/>
      <c r="DR307" s="303"/>
      <c r="DS307" s="303"/>
      <c r="DT307" s="303"/>
      <c r="DU307" s="303"/>
      <c r="DV307" s="303"/>
      <c r="DW307" s="303"/>
      <c r="DX307" s="303"/>
      <c r="DY307" s="303"/>
      <c r="DZ307" s="303"/>
      <c r="EA307" s="303"/>
      <c r="EB307" s="303"/>
      <c r="EC307" s="303"/>
    </row>
    <row r="308" spans="1:133" x14ac:dyDescent="0.25">
      <c r="A308" s="302">
        <f t="shared" si="51"/>
        <v>2015</v>
      </c>
      <c r="B308" s="303" t="str">
        <f t="shared" si="52"/>
        <v>FEBRERO</v>
      </c>
      <c r="C308" s="303">
        <v>20</v>
      </c>
      <c r="D308" s="303" t="str">
        <f t="shared" si="56"/>
        <v>FEBRERO 2015 / 18</v>
      </c>
      <c r="E308" s="291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428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307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435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343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441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</row>
    <row r="309" spans="1:133" x14ac:dyDescent="0.25">
      <c r="A309" s="291">
        <f t="shared" si="51"/>
        <v>2015</v>
      </c>
      <c r="B309" s="292" t="str">
        <f t="shared" si="52"/>
        <v>FEBRERO</v>
      </c>
      <c r="C309" s="292">
        <v>21</v>
      </c>
      <c r="D309" s="292" t="str">
        <f t="shared" si="56"/>
        <v>FEBRERO 2015 / 19</v>
      </c>
      <c r="E309" s="291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428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307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435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343"/>
      <c r="CM309" s="303"/>
      <c r="CN309" s="303"/>
      <c r="CO309" s="303"/>
      <c r="CP309" s="303"/>
      <c r="CQ309" s="303"/>
      <c r="CR309" s="303"/>
      <c r="CS309" s="303"/>
      <c r="CT309" s="303"/>
      <c r="CU309" s="303"/>
      <c r="CV309" s="303"/>
      <c r="CW309" s="303"/>
      <c r="CX309" s="303"/>
      <c r="CY309" s="303"/>
      <c r="CZ309" s="303"/>
      <c r="DA309" s="303"/>
      <c r="DB309" s="303"/>
      <c r="DC309" s="303"/>
      <c r="DD309" s="303"/>
      <c r="DE309" s="303"/>
      <c r="DF309" s="303"/>
      <c r="DG309" s="303"/>
      <c r="DH309" s="303"/>
      <c r="DI309" s="303"/>
      <c r="DJ309" s="303"/>
      <c r="DK309" s="303"/>
      <c r="DL309" s="303"/>
      <c r="DM309" s="303"/>
      <c r="DN309" s="303"/>
      <c r="DO309" s="442"/>
      <c r="DP309" s="303"/>
      <c r="DQ309" s="303"/>
      <c r="DR309" s="303"/>
      <c r="DS309" s="303"/>
      <c r="DT309" s="303"/>
      <c r="DU309" s="303"/>
      <c r="DV309" s="303"/>
      <c r="DW309" s="303"/>
      <c r="DX309" s="303"/>
      <c r="DY309" s="303"/>
      <c r="DZ309" s="303"/>
      <c r="EA309" s="303"/>
      <c r="EB309" s="303"/>
      <c r="EC309" s="303"/>
    </row>
    <row r="310" spans="1:133" x14ac:dyDescent="0.25">
      <c r="A310" s="302">
        <f t="shared" si="51"/>
        <v>2015</v>
      </c>
      <c r="B310" s="303" t="str">
        <f t="shared" si="52"/>
        <v>FEBRERO</v>
      </c>
      <c r="C310" s="303">
        <v>22</v>
      </c>
      <c r="D310" s="303" t="str">
        <f t="shared" si="56"/>
        <v>FEBRERO 2015 / 20</v>
      </c>
      <c r="E310" s="291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428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307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435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343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441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</row>
    <row r="311" spans="1:133" x14ac:dyDescent="0.25">
      <c r="A311" s="291">
        <f t="shared" si="51"/>
        <v>2015</v>
      </c>
      <c r="B311" s="292" t="str">
        <f t="shared" si="52"/>
        <v>FEBRERO</v>
      </c>
      <c r="C311" s="292">
        <v>23</v>
      </c>
      <c r="D311" s="292" t="str">
        <f t="shared" si="56"/>
        <v>FEBRERO 2015 / 21</v>
      </c>
      <c r="E311" s="291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428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307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435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343"/>
      <c r="CM311" s="303"/>
      <c r="CN311" s="303"/>
      <c r="CO311" s="303"/>
      <c r="CP311" s="303"/>
      <c r="CQ311" s="303"/>
      <c r="CR311" s="303"/>
      <c r="CS311" s="303"/>
      <c r="CT311" s="303"/>
      <c r="CU311" s="303"/>
      <c r="CV311" s="303"/>
      <c r="CW311" s="303"/>
      <c r="CX311" s="303"/>
      <c r="CY311" s="303"/>
      <c r="CZ311" s="303"/>
      <c r="DA311" s="303"/>
      <c r="DB311" s="303"/>
      <c r="DC311" s="303"/>
      <c r="DD311" s="303"/>
      <c r="DE311" s="303"/>
      <c r="DF311" s="303"/>
      <c r="DG311" s="303"/>
      <c r="DH311" s="303"/>
      <c r="DI311" s="303"/>
      <c r="DJ311" s="303"/>
      <c r="DK311" s="303"/>
      <c r="DL311" s="303"/>
      <c r="DM311" s="303"/>
      <c r="DN311" s="303"/>
      <c r="DO311" s="442"/>
      <c r="DP311" s="303"/>
      <c r="DQ311" s="303"/>
      <c r="DR311" s="303"/>
      <c r="DS311" s="303"/>
      <c r="DT311" s="303"/>
      <c r="DU311" s="303"/>
      <c r="DV311" s="303"/>
      <c r="DW311" s="303"/>
      <c r="DX311" s="303"/>
      <c r="DY311" s="303"/>
      <c r="DZ311" s="303"/>
      <c r="EA311" s="303"/>
      <c r="EB311" s="303"/>
      <c r="EC311" s="303"/>
    </row>
    <row r="312" spans="1:133" x14ac:dyDescent="0.25">
      <c r="A312" s="302">
        <f t="shared" si="51"/>
        <v>2015</v>
      </c>
      <c r="B312" s="303" t="str">
        <f t="shared" si="52"/>
        <v>FEBRERO</v>
      </c>
      <c r="C312" s="303">
        <v>24</v>
      </c>
      <c r="D312" s="303" t="str">
        <f t="shared" si="56"/>
        <v>FEBRERO 2015 / 22</v>
      </c>
      <c r="E312" s="291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428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307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435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343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441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</row>
    <row r="313" spans="1:133" x14ac:dyDescent="0.25">
      <c r="A313" s="291">
        <f t="shared" si="51"/>
        <v>2015</v>
      </c>
      <c r="B313" s="292" t="str">
        <f t="shared" si="52"/>
        <v>FEBRERO</v>
      </c>
      <c r="C313" s="292">
        <v>25</v>
      </c>
      <c r="D313" s="292" t="str">
        <f t="shared" si="56"/>
        <v>FEBRERO 2015 / 23</v>
      </c>
      <c r="E313" s="291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428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307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435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343"/>
      <c r="CM313" s="303"/>
      <c r="CN313" s="303"/>
      <c r="CO313" s="303"/>
      <c r="CP313" s="303"/>
      <c r="CQ313" s="303"/>
      <c r="CR313" s="303"/>
      <c r="CS313" s="303"/>
      <c r="CT313" s="303"/>
      <c r="CU313" s="303"/>
      <c r="CV313" s="303"/>
      <c r="CW313" s="303"/>
      <c r="CX313" s="303"/>
      <c r="CY313" s="303"/>
      <c r="CZ313" s="303"/>
      <c r="DA313" s="303"/>
      <c r="DB313" s="303"/>
      <c r="DC313" s="303"/>
      <c r="DD313" s="303"/>
      <c r="DE313" s="303"/>
      <c r="DF313" s="303"/>
      <c r="DG313" s="303"/>
      <c r="DH313" s="303"/>
      <c r="DI313" s="303"/>
      <c r="DJ313" s="303"/>
      <c r="DK313" s="303"/>
      <c r="DL313" s="303"/>
      <c r="DM313" s="303"/>
      <c r="DN313" s="303"/>
      <c r="DO313" s="442"/>
      <c r="DP313" s="303"/>
      <c r="DQ313" s="303"/>
      <c r="DR313" s="303"/>
      <c r="DS313" s="303"/>
      <c r="DT313" s="303"/>
      <c r="DU313" s="303"/>
      <c r="DV313" s="303"/>
      <c r="DW313" s="303"/>
      <c r="DX313" s="303"/>
      <c r="DY313" s="303"/>
      <c r="DZ313" s="303"/>
      <c r="EA313" s="303"/>
      <c r="EB313" s="303"/>
      <c r="EC313" s="303"/>
    </row>
    <row r="314" spans="1:133" x14ac:dyDescent="0.25">
      <c r="A314" s="302">
        <f t="shared" si="51"/>
        <v>2015</v>
      </c>
      <c r="B314" s="303" t="str">
        <f t="shared" si="52"/>
        <v>FEBRERO</v>
      </c>
      <c r="C314" s="303">
        <v>26</v>
      </c>
      <c r="D314" s="303" t="str">
        <f t="shared" si="56"/>
        <v>FEBRERO 2015 / 24</v>
      </c>
      <c r="E314" s="291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428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307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435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343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441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</row>
    <row r="315" spans="1:133" x14ac:dyDescent="0.25">
      <c r="A315" s="291">
        <f t="shared" si="51"/>
        <v>2015</v>
      </c>
      <c r="B315" s="292" t="str">
        <f t="shared" si="52"/>
        <v>FEBRERO</v>
      </c>
      <c r="C315" s="292">
        <v>27</v>
      </c>
      <c r="D315" s="292" t="str">
        <f t="shared" si="56"/>
        <v>FEBRERO 2015 / 25</v>
      </c>
      <c r="E315" s="291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428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307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435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343"/>
      <c r="CM315" s="303"/>
      <c r="CN315" s="303"/>
      <c r="CO315" s="303"/>
      <c r="CP315" s="303"/>
      <c r="CQ315" s="303"/>
      <c r="CR315" s="303"/>
      <c r="CS315" s="303"/>
      <c r="CT315" s="303"/>
      <c r="CU315" s="303"/>
      <c r="CV315" s="303"/>
      <c r="CW315" s="303"/>
      <c r="CX315" s="303"/>
      <c r="CY315" s="303"/>
      <c r="CZ315" s="303"/>
      <c r="DA315" s="303"/>
      <c r="DB315" s="303"/>
      <c r="DC315" s="303"/>
      <c r="DD315" s="303"/>
      <c r="DE315" s="303"/>
      <c r="DF315" s="303"/>
      <c r="DG315" s="303"/>
      <c r="DH315" s="303"/>
      <c r="DI315" s="303"/>
      <c r="DJ315" s="303"/>
      <c r="DK315" s="303"/>
      <c r="DL315" s="303"/>
      <c r="DM315" s="303"/>
      <c r="DN315" s="303"/>
      <c r="DO315" s="442"/>
      <c r="DP315" s="303"/>
      <c r="DQ315" s="303"/>
      <c r="DR315" s="303"/>
      <c r="DS315" s="303"/>
      <c r="DT315" s="303"/>
      <c r="DU315" s="303"/>
      <c r="DV315" s="303"/>
      <c r="DW315" s="303"/>
      <c r="DX315" s="303"/>
      <c r="DY315" s="303"/>
      <c r="DZ315" s="303"/>
      <c r="EA315" s="303"/>
      <c r="EB315" s="303"/>
      <c r="EC315" s="303"/>
    </row>
    <row r="316" spans="1:133" x14ac:dyDescent="0.25">
      <c r="A316" s="302">
        <f t="shared" si="51"/>
        <v>2015</v>
      </c>
      <c r="B316" s="303" t="str">
        <f t="shared" si="52"/>
        <v>FEBRERO</v>
      </c>
      <c r="C316" s="303">
        <v>28</v>
      </c>
      <c r="D316" s="303" t="str">
        <f t="shared" si="56"/>
        <v>FEBRERO 2015 / 26</v>
      </c>
      <c r="E316" s="291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428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307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435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343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441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</row>
    <row r="317" spans="1:133" x14ac:dyDescent="0.25">
      <c r="A317" s="291">
        <f t="shared" si="51"/>
        <v>2015</v>
      </c>
      <c r="B317" s="292" t="str">
        <f t="shared" si="52"/>
        <v>FEBRERO</v>
      </c>
      <c r="C317" s="292">
        <v>29</v>
      </c>
      <c r="D317" s="292" t="str">
        <f t="shared" si="56"/>
        <v>FEBRERO 2015 / 27</v>
      </c>
      <c r="E317" s="291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428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307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435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343"/>
      <c r="CM317" s="303"/>
      <c r="CN317" s="303"/>
      <c r="CO317" s="303"/>
      <c r="CP317" s="303"/>
      <c r="CQ317" s="303"/>
      <c r="CR317" s="303"/>
      <c r="CS317" s="303"/>
      <c r="CT317" s="303"/>
      <c r="CU317" s="303"/>
      <c r="CV317" s="303"/>
      <c r="CW317" s="303"/>
      <c r="CX317" s="303"/>
      <c r="CY317" s="303"/>
      <c r="CZ317" s="303"/>
      <c r="DA317" s="303"/>
      <c r="DB317" s="303"/>
      <c r="DC317" s="303"/>
      <c r="DD317" s="303"/>
      <c r="DE317" s="303"/>
      <c r="DF317" s="303"/>
      <c r="DG317" s="303"/>
      <c r="DH317" s="303"/>
      <c r="DI317" s="303"/>
      <c r="DJ317" s="303"/>
      <c r="DK317" s="303"/>
      <c r="DL317" s="303"/>
      <c r="DM317" s="303"/>
      <c r="DN317" s="303"/>
      <c r="DO317" s="442"/>
      <c r="DP317" s="303"/>
      <c r="DQ317" s="303"/>
      <c r="DR317" s="303"/>
      <c r="DS317" s="303"/>
      <c r="DT317" s="303"/>
      <c r="DU317" s="303"/>
      <c r="DV317" s="303"/>
      <c r="DW317" s="303"/>
      <c r="DX317" s="303"/>
      <c r="DY317" s="303"/>
      <c r="DZ317" s="303"/>
      <c r="EA317" s="303"/>
      <c r="EB317" s="303"/>
      <c r="EC317" s="303"/>
    </row>
    <row r="318" spans="1:133" x14ac:dyDescent="0.25">
      <c r="A318" s="302">
        <f t="shared" si="51"/>
        <v>2015</v>
      </c>
      <c r="B318" s="303" t="str">
        <f t="shared" si="52"/>
        <v>FEBRERO</v>
      </c>
      <c r="C318" s="303">
        <v>30</v>
      </c>
      <c r="D318" s="303" t="str">
        <f t="shared" si="56"/>
        <v>FEBRERO 2015 / 28</v>
      </c>
      <c r="E318" s="291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428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307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435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343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441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</row>
    <row r="319" spans="1:133" x14ac:dyDescent="0.25">
      <c r="A319" s="291">
        <f t="shared" si="51"/>
        <v>2015</v>
      </c>
      <c r="B319" s="292" t="str">
        <f t="shared" si="52"/>
        <v>FEBRERO</v>
      </c>
      <c r="C319" s="292">
        <v>31</v>
      </c>
      <c r="D319" s="292" t="str">
        <f t="shared" si="56"/>
        <v>FEBRERO 2015 / 29</v>
      </c>
      <c r="E319" s="291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428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307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435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343"/>
      <c r="CM319" s="303"/>
      <c r="CN319" s="303"/>
      <c r="CO319" s="303"/>
      <c r="CP319" s="303"/>
      <c r="CQ319" s="303"/>
      <c r="CR319" s="303"/>
      <c r="CS319" s="303"/>
      <c r="CT319" s="303"/>
      <c r="CU319" s="303"/>
      <c r="CV319" s="303"/>
      <c r="CW319" s="303"/>
      <c r="CX319" s="303"/>
      <c r="CY319" s="303"/>
      <c r="CZ319" s="303"/>
      <c r="DA319" s="303"/>
      <c r="DB319" s="303"/>
      <c r="DC319" s="303"/>
      <c r="DD319" s="303"/>
      <c r="DE319" s="303"/>
      <c r="DF319" s="303"/>
      <c r="DG319" s="303"/>
      <c r="DH319" s="303"/>
      <c r="DI319" s="303"/>
      <c r="DJ319" s="303"/>
      <c r="DK319" s="303"/>
      <c r="DL319" s="303"/>
      <c r="DM319" s="303"/>
      <c r="DN319" s="303"/>
      <c r="DO319" s="442"/>
      <c r="DP319" s="303"/>
      <c r="DQ319" s="303"/>
      <c r="DR319" s="303"/>
      <c r="DS319" s="303"/>
      <c r="DT319" s="303"/>
      <c r="DU319" s="303"/>
      <c r="DV319" s="303"/>
      <c r="DW319" s="303"/>
      <c r="DX319" s="303"/>
      <c r="DY319" s="303"/>
      <c r="DZ319" s="303"/>
      <c r="EA319" s="303"/>
      <c r="EB319" s="303"/>
      <c r="EC319" s="303"/>
    </row>
    <row r="320" spans="1:133" s="206" customFormat="1" x14ac:dyDescent="0.25">
      <c r="A320" s="308"/>
      <c r="B320" s="309"/>
      <c r="C320" s="309"/>
      <c r="D320" s="303" t="str">
        <f t="shared" si="56"/>
        <v>FEBRERO 2015 / 30</v>
      </c>
      <c r="E320" s="291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428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307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435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343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441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</row>
    <row r="321" spans="1:133" x14ac:dyDescent="0.25">
      <c r="A321" s="291">
        <v>2015</v>
      </c>
      <c r="B321" s="292" t="s">
        <v>241</v>
      </c>
      <c r="C321" s="292">
        <v>1</v>
      </c>
      <c r="D321" s="292" t="str">
        <f t="shared" si="56"/>
        <v>FEBRERO 2015 / 31</v>
      </c>
      <c r="E321" s="291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428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307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435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343"/>
      <c r="CM321" s="303"/>
      <c r="CN321" s="303"/>
      <c r="CO321" s="303"/>
      <c r="CP321" s="303"/>
      <c r="CQ321" s="303"/>
      <c r="CR321" s="303"/>
      <c r="CS321" s="303"/>
      <c r="CT321" s="303"/>
      <c r="CU321" s="303"/>
      <c r="CV321" s="303"/>
      <c r="CW321" s="303"/>
      <c r="CX321" s="303"/>
      <c r="CY321" s="303"/>
      <c r="CZ321" s="303"/>
      <c r="DA321" s="303"/>
      <c r="DB321" s="303"/>
      <c r="DC321" s="303"/>
      <c r="DD321" s="303"/>
      <c r="DE321" s="303"/>
      <c r="DF321" s="303"/>
      <c r="DG321" s="303"/>
      <c r="DH321" s="303"/>
      <c r="DI321" s="303"/>
      <c r="DJ321" s="303"/>
      <c r="DK321" s="303"/>
      <c r="DL321" s="303"/>
      <c r="DM321" s="303"/>
      <c r="DN321" s="303"/>
      <c r="DO321" s="442"/>
      <c r="DP321" s="303"/>
      <c r="DQ321" s="303"/>
      <c r="DR321" s="303"/>
      <c r="DS321" s="303"/>
      <c r="DT321" s="303"/>
      <c r="DU321" s="303"/>
      <c r="DV321" s="303"/>
      <c r="DW321" s="303"/>
      <c r="DX321" s="303"/>
      <c r="DY321" s="303"/>
      <c r="DZ321" s="303"/>
      <c r="EA321" s="303"/>
      <c r="EB321" s="303"/>
      <c r="EC321" s="303"/>
    </row>
    <row r="322" spans="1:133" ht="15.75" x14ac:dyDescent="0.25">
      <c r="A322" s="302">
        <f t="shared" ref="A322:A351" si="57">A321</f>
        <v>2015</v>
      </c>
      <c r="B322" s="303" t="str">
        <f t="shared" ref="B322:B351" si="58">B321</f>
        <v>MARZO</v>
      </c>
      <c r="C322" s="303">
        <v>2</v>
      </c>
      <c r="D322" s="275" t="s">
        <v>228</v>
      </c>
      <c r="E322" s="344">
        <f t="shared" ref="E322:AJ322" si="59">IFERROR(AVERAGE(E291:E321),"")</f>
        <v>5.5</v>
      </c>
      <c r="F322" s="276">
        <f t="shared" si="59"/>
        <v>42050.9</v>
      </c>
      <c r="G322" s="276">
        <f t="shared" si="59"/>
        <v>50432.3</v>
      </c>
      <c r="H322" s="276" t="str">
        <f t="shared" si="59"/>
        <v/>
      </c>
      <c r="I322" s="276">
        <f t="shared" si="59"/>
        <v>0.73211000000000004</v>
      </c>
      <c r="J322" s="276">
        <f t="shared" si="59"/>
        <v>138.30000000000001</v>
      </c>
      <c r="K322" s="276">
        <f t="shared" si="59"/>
        <v>8.6899999999999977</v>
      </c>
      <c r="L322" s="276">
        <f t="shared" si="59"/>
        <v>0</v>
      </c>
      <c r="M322" s="276" t="str">
        <f t="shared" si="59"/>
        <v/>
      </c>
      <c r="N322" s="276">
        <f t="shared" si="59"/>
        <v>0.5</v>
      </c>
      <c r="O322" s="276">
        <f t="shared" si="59"/>
        <v>0</v>
      </c>
      <c r="P322" s="276">
        <f t="shared" si="59"/>
        <v>85.15</v>
      </c>
      <c r="Q322" s="276">
        <f t="shared" si="59"/>
        <v>79.150000000000006</v>
      </c>
      <c r="R322" s="276">
        <f t="shared" si="59"/>
        <v>82.170000000000016</v>
      </c>
      <c r="S322" s="276" t="str">
        <f t="shared" si="59"/>
        <v/>
      </c>
      <c r="T322" s="276" t="str">
        <f t="shared" si="59"/>
        <v/>
      </c>
      <c r="U322" s="276">
        <f t="shared" si="59"/>
        <v>20721.2</v>
      </c>
      <c r="V322" s="276">
        <f t="shared" si="59"/>
        <v>128.4</v>
      </c>
      <c r="W322" s="276">
        <f t="shared" si="59"/>
        <v>197.7</v>
      </c>
      <c r="X322" s="276">
        <f t="shared" si="59"/>
        <v>294.10000000000002</v>
      </c>
      <c r="Y322" s="276">
        <f t="shared" si="59"/>
        <v>347.4</v>
      </c>
      <c r="Z322" s="276">
        <f t="shared" si="59"/>
        <v>1.1000000000000001</v>
      </c>
      <c r="AA322" s="276">
        <f t="shared" si="59"/>
        <v>28.880000000000003</v>
      </c>
      <c r="AB322" s="276">
        <f t="shared" si="59"/>
        <v>9.9999999999999992E-2</v>
      </c>
      <c r="AC322" s="276">
        <f t="shared" si="59"/>
        <v>1.573</v>
      </c>
      <c r="AD322" s="276">
        <f t="shared" si="59"/>
        <v>8.7799999999999994</v>
      </c>
      <c r="AE322" s="276">
        <f t="shared" si="59"/>
        <v>0</v>
      </c>
      <c r="AF322" s="420" t="str">
        <f t="shared" si="59"/>
        <v/>
      </c>
      <c r="AG322" s="276">
        <f t="shared" si="59"/>
        <v>133</v>
      </c>
      <c r="AH322" s="276">
        <f t="shared" si="59"/>
        <v>7</v>
      </c>
      <c r="AI322" s="276">
        <f t="shared" si="59"/>
        <v>9</v>
      </c>
      <c r="AJ322" s="276">
        <f t="shared" si="59"/>
        <v>85</v>
      </c>
      <c r="AK322" s="276">
        <f t="shared" ref="AK322:BP322" si="60">IFERROR(AVERAGE(AK291:AK321),"")</f>
        <v>149</v>
      </c>
      <c r="AL322" s="276">
        <f t="shared" si="60"/>
        <v>170</v>
      </c>
      <c r="AM322" s="276">
        <f t="shared" si="60"/>
        <v>245</v>
      </c>
      <c r="AN322" s="276">
        <f t="shared" si="60"/>
        <v>374</v>
      </c>
      <c r="AO322" s="276">
        <f t="shared" si="60"/>
        <v>437</v>
      </c>
      <c r="AP322" s="276">
        <f t="shared" si="60"/>
        <v>42</v>
      </c>
      <c r="AQ322" s="276">
        <f t="shared" si="60"/>
        <v>18</v>
      </c>
      <c r="AR322" s="276">
        <f t="shared" si="60"/>
        <v>3</v>
      </c>
      <c r="AS322" s="276">
        <f t="shared" si="60"/>
        <v>2.6999999999999997</v>
      </c>
      <c r="AT322" s="276">
        <f t="shared" si="60"/>
        <v>4.9999999999999996E-2</v>
      </c>
      <c r="AU322" s="276" t="str">
        <f t="shared" si="60"/>
        <v/>
      </c>
      <c r="AV322" s="276">
        <f t="shared" si="60"/>
        <v>7.5</v>
      </c>
      <c r="AW322" s="276">
        <f t="shared" si="60"/>
        <v>42023.785714285717</v>
      </c>
      <c r="AX322" s="310">
        <f t="shared" si="60"/>
        <v>50420.285714285717</v>
      </c>
      <c r="AY322" s="276" t="str">
        <f t="shared" si="60"/>
        <v/>
      </c>
      <c r="AZ322" s="276">
        <f t="shared" si="60"/>
        <v>0.73956428571428579</v>
      </c>
      <c r="BA322" s="276">
        <f t="shared" si="60"/>
        <v>145.87857142857143</v>
      </c>
      <c r="BB322" s="276">
        <f t="shared" si="60"/>
        <v>8</v>
      </c>
      <c r="BC322" s="276">
        <f t="shared" si="60"/>
        <v>0</v>
      </c>
      <c r="BD322" s="276" t="str">
        <f t="shared" si="60"/>
        <v/>
      </c>
      <c r="BE322" s="276">
        <f t="shared" si="60"/>
        <v>1.0999999999999999</v>
      </c>
      <c r="BF322" s="276">
        <f t="shared" si="60"/>
        <v>9.9999999999999985E-3</v>
      </c>
      <c r="BG322" s="276">
        <f t="shared" si="60"/>
        <v>85.26428571428572</v>
      </c>
      <c r="BH322" s="276">
        <f t="shared" si="60"/>
        <v>79.385714285714272</v>
      </c>
      <c r="BI322" s="276">
        <f t="shared" si="60"/>
        <v>82.328571428571422</v>
      </c>
      <c r="BJ322" s="276" t="str">
        <f t="shared" si="60"/>
        <v/>
      </c>
      <c r="BK322" s="276" t="str">
        <f t="shared" si="60"/>
        <v/>
      </c>
      <c r="BL322" s="276">
        <f t="shared" si="60"/>
        <v>20643.571428571428</v>
      </c>
      <c r="BM322" s="276">
        <f t="shared" si="60"/>
        <v>138.92857142857142</v>
      </c>
      <c r="BN322" s="276">
        <f t="shared" si="60"/>
        <v>213.14285714285714</v>
      </c>
      <c r="BO322" s="276">
        <f t="shared" si="60"/>
        <v>301.92857142857144</v>
      </c>
      <c r="BP322" s="276">
        <f t="shared" si="60"/>
        <v>353.28571428571428</v>
      </c>
      <c r="BQ322" s="276">
        <f t="shared" ref="BQ322:BV322" si="61">IFERROR(AVERAGE(BQ291:BQ321),"")</f>
        <v>1</v>
      </c>
      <c r="BR322" s="276">
        <f t="shared" si="61"/>
        <v>31.757142857142856</v>
      </c>
      <c r="BS322" s="276">
        <f t="shared" si="61"/>
        <v>0.9</v>
      </c>
      <c r="BT322" s="276">
        <f t="shared" si="61"/>
        <v>1.3864285714285713</v>
      </c>
      <c r="BU322" s="276">
        <f t="shared" si="61"/>
        <v>10.428571428571429</v>
      </c>
      <c r="BV322" s="310">
        <f t="shared" si="61"/>
        <v>0</v>
      </c>
      <c r="BW322" s="436"/>
      <c r="BX322" s="309"/>
      <c r="BY322" s="309"/>
      <c r="BZ322" s="309"/>
      <c r="CA322" s="309"/>
      <c r="CB322" s="309"/>
      <c r="CC322" s="309"/>
      <c r="CD322" s="309"/>
      <c r="CE322" s="309"/>
      <c r="CF322" s="309"/>
      <c r="CG322" s="309"/>
      <c r="CH322" s="309"/>
      <c r="CI322" s="309"/>
      <c r="CJ322" s="309"/>
      <c r="CK322" s="309"/>
      <c r="CL322" s="308"/>
      <c r="CM322" s="309"/>
      <c r="CN322" s="309"/>
      <c r="CO322" s="309"/>
      <c r="CP322" s="309"/>
      <c r="CQ322" s="309"/>
      <c r="CR322" s="309"/>
      <c r="CS322" s="309"/>
      <c r="CT322" s="309"/>
      <c r="CU322" s="309"/>
      <c r="CV322" s="309"/>
      <c r="CW322" s="309"/>
      <c r="CX322" s="309"/>
      <c r="CY322" s="309"/>
      <c r="CZ322" s="309"/>
      <c r="DA322" s="309"/>
      <c r="DB322" s="309"/>
      <c r="DC322" s="309"/>
      <c r="DD322" s="309"/>
      <c r="DE322" s="309"/>
      <c r="DF322" s="309"/>
      <c r="DG322" s="309"/>
      <c r="DH322" s="309"/>
      <c r="DI322" s="309"/>
      <c r="DJ322" s="309"/>
      <c r="DK322" s="309"/>
      <c r="DL322" s="309"/>
      <c r="DM322" s="309"/>
      <c r="DN322" s="309"/>
      <c r="DO322" s="443"/>
      <c r="DP322" s="309"/>
      <c r="DQ322" s="309"/>
      <c r="DR322" s="309"/>
      <c r="DS322" s="309"/>
      <c r="DT322" s="309"/>
      <c r="DU322" s="309"/>
      <c r="DV322" s="309"/>
      <c r="DW322" s="309"/>
      <c r="DX322" s="309"/>
      <c r="DY322" s="309"/>
      <c r="DZ322" s="309"/>
      <c r="EA322" s="309"/>
      <c r="EB322" s="309"/>
      <c r="EC322" s="309"/>
    </row>
    <row r="323" spans="1:133" x14ac:dyDescent="0.25">
      <c r="A323" s="291">
        <f t="shared" si="57"/>
        <v>2015</v>
      </c>
      <c r="B323" s="292" t="str">
        <f t="shared" si="58"/>
        <v>MARZO</v>
      </c>
      <c r="C323" s="292">
        <v>3</v>
      </c>
      <c r="D323" s="292" t="str">
        <f t="shared" ref="D323:D353" si="62">B321&amp;" "&amp;A321&amp;" / "&amp;C321</f>
        <v>MARZO 2015 / 1</v>
      </c>
      <c r="E323" s="345">
        <v>1</v>
      </c>
      <c r="F323" s="312">
        <v>42064</v>
      </c>
      <c r="G323" s="311">
        <v>51055</v>
      </c>
      <c r="H323" s="311" t="s">
        <v>69</v>
      </c>
      <c r="I323" s="313">
        <v>0.72899999999999998</v>
      </c>
      <c r="J323" s="314">
        <v>136</v>
      </c>
      <c r="K323" s="314">
        <v>8.6999999999999993</v>
      </c>
      <c r="L323" s="314">
        <v>0</v>
      </c>
      <c r="M323" s="315" t="s">
        <v>20</v>
      </c>
      <c r="N323" s="314">
        <v>0.5</v>
      </c>
      <c r="O323" s="314">
        <v>0</v>
      </c>
      <c r="P323" s="314">
        <v>85.1</v>
      </c>
      <c r="Q323" s="314">
        <v>79.099999999999994</v>
      </c>
      <c r="R323" s="314">
        <v>82.1</v>
      </c>
      <c r="S323" s="316" t="s">
        <v>66</v>
      </c>
      <c r="T323" s="316" t="s">
        <v>67</v>
      </c>
      <c r="U323" s="314">
        <v>20754</v>
      </c>
      <c r="V323" s="314">
        <v>126</v>
      </c>
      <c r="W323" s="314">
        <v>189</v>
      </c>
      <c r="X323" s="314">
        <v>289</v>
      </c>
      <c r="Y323" s="314">
        <v>350</v>
      </c>
      <c r="Z323" s="314">
        <v>1</v>
      </c>
      <c r="AA323" s="314">
        <v>29.2</v>
      </c>
      <c r="AB323" s="314">
        <v>0.1</v>
      </c>
      <c r="AC323" s="314">
        <v>1.66</v>
      </c>
      <c r="AD323" s="314">
        <v>11.6</v>
      </c>
      <c r="AE323" s="314">
        <v>0</v>
      </c>
      <c r="AF323" s="427"/>
      <c r="AG323" s="299">
        <v>133</v>
      </c>
      <c r="AH323" s="299">
        <v>7</v>
      </c>
      <c r="AI323" s="299">
        <v>9</v>
      </c>
      <c r="AJ323" s="299">
        <v>85</v>
      </c>
      <c r="AK323" s="299">
        <v>149</v>
      </c>
      <c r="AL323" s="299">
        <v>170</v>
      </c>
      <c r="AM323" s="299">
        <v>245</v>
      </c>
      <c r="AN323" s="299">
        <v>374</v>
      </c>
      <c r="AO323" s="299">
        <v>437</v>
      </c>
      <c r="AP323" s="299">
        <v>42</v>
      </c>
      <c r="AQ323" s="299">
        <v>18</v>
      </c>
      <c r="AR323" s="299">
        <v>3</v>
      </c>
      <c r="AS323" s="299">
        <v>2.7</v>
      </c>
      <c r="AT323" s="299"/>
      <c r="AU323" s="300"/>
      <c r="AV323" s="311">
        <v>1</v>
      </c>
      <c r="AW323" s="317">
        <v>42066</v>
      </c>
      <c r="AX323" s="311">
        <v>51093</v>
      </c>
      <c r="AY323" s="311" t="s">
        <v>149</v>
      </c>
      <c r="AZ323" s="313">
        <v>0.73460000000000003</v>
      </c>
      <c r="BA323" s="314">
        <v>141.6</v>
      </c>
      <c r="BB323" s="314">
        <v>8.1999999999999993</v>
      </c>
      <c r="BC323" s="314">
        <v>0</v>
      </c>
      <c r="BD323" s="315" t="s">
        <v>20</v>
      </c>
      <c r="BE323" s="314">
        <v>1.2</v>
      </c>
      <c r="BF323" s="314">
        <v>0.01</v>
      </c>
      <c r="BG323" s="314">
        <v>85.1</v>
      </c>
      <c r="BH323" s="314">
        <v>79.400000000000006</v>
      </c>
      <c r="BI323" s="314">
        <v>82.3</v>
      </c>
      <c r="BJ323" s="316" t="s">
        <v>66</v>
      </c>
      <c r="BK323" s="316" t="s">
        <v>67</v>
      </c>
      <c r="BL323" s="314">
        <v>20694</v>
      </c>
      <c r="BM323" s="314">
        <v>135</v>
      </c>
      <c r="BN323" s="314">
        <v>205</v>
      </c>
      <c r="BO323" s="314">
        <v>298</v>
      </c>
      <c r="BP323" s="314">
        <v>352</v>
      </c>
      <c r="BQ323" s="314">
        <v>1</v>
      </c>
      <c r="BR323" s="314">
        <v>30.8</v>
      </c>
      <c r="BS323" s="314">
        <v>0.8</v>
      </c>
      <c r="BT323" s="314">
        <v>1.24</v>
      </c>
      <c r="BU323" s="314">
        <v>9.4</v>
      </c>
      <c r="BV323" s="314">
        <v>0</v>
      </c>
      <c r="BW323" s="433"/>
      <c r="BX323" s="299">
        <v>133</v>
      </c>
      <c r="BY323" s="299">
        <v>7</v>
      </c>
      <c r="BZ323" s="299">
        <v>9</v>
      </c>
      <c r="CA323" s="299">
        <v>85</v>
      </c>
      <c r="CB323" s="299">
        <v>149</v>
      </c>
      <c r="CC323" s="299">
        <v>170</v>
      </c>
      <c r="CD323" s="299">
        <v>245</v>
      </c>
      <c r="CE323" s="299">
        <v>374</v>
      </c>
      <c r="CF323" s="299">
        <v>437</v>
      </c>
      <c r="CG323" s="299">
        <v>42</v>
      </c>
      <c r="CH323" s="299">
        <v>18</v>
      </c>
      <c r="CI323" s="299">
        <v>3</v>
      </c>
      <c r="CJ323" s="299">
        <v>2.7</v>
      </c>
      <c r="CK323" s="299">
        <v>0.05</v>
      </c>
      <c r="CL323" s="329"/>
      <c r="CM323" s="306">
        <v>1</v>
      </c>
      <c r="CN323" s="346">
        <v>42079</v>
      </c>
      <c r="CO323" s="347"/>
      <c r="CP323" s="347"/>
      <c r="CQ323" s="318">
        <v>0.72450000000000003</v>
      </c>
      <c r="CR323" s="319">
        <v>56.4</v>
      </c>
      <c r="CS323" s="336">
        <f>(CR323*(9/5))+32</f>
        <v>133.51999999999998</v>
      </c>
      <c r="CT323" s="319">
        <v>8.8000000000000007</v>
      </c>
      <c r="CU323" s="348">
        <v>1E-3</v>
      </c>
      <c r="CV323" s="319">
        <v>1</v>
      </c>
      <c r="CW323" s="319">
        <v>0.1</v>
      </c>
      <c r="CX323" s="348">
        <v>5.0000000000000001E-3</v>
      </c>
      <c r="CY323" s="319">
        <v>85</v>
      </c>
      <c r="CZ323" s="319">
        <v>78.2</v>
      </c>
      <c r="DA323" s="319">
        <v>82.6</v>
      </c>
      <c r="DB323" s="306" t="s">
        <v>83</v>
      </c>
      <c r="DC323" s="306" t="s">
        <v>84</v>
      </c>
      <c r="DD323" s="319">
        <v>20802</v>
      </c>
      <c r="DE323" s="319">
        <v>139</v>
      </c>
      <c r="DF323" s="319">
        <v>193</v>
      </c>
      <c r="DG323" s="319">
        <v>334</v>
      </c>
      <c r="DH323" s="319">
        <v>365</v>
      </c>
      <c r="DI323" s="319">
        <v>1</v>
      </c>
      <c r="DJ323" s="319">
        <v>27.6</v>
      </c>
      <c r="DK323" s="319">
        <v>0.2</v>
      </c>
      <c r="DL323" s="319">
        <v>2.1</v>
      </c>
      <c r="DM323" s="319">
        <v>15</v>
      </c>
      <c r="DN323" s="319">
        <v>0</v>
      </c>
      <c r="DO323" s="437"/>
      <c r="DP323" s="304">
        <v>56</v>
      </c>
      <c r="DQ323" s="304">
        <v>7</v>
      </c>
      <c r="DR323" s="304">
        <v>9</v>
      </c>
      <c r="DS323" s="304">
        <v>85</v>
      </c>
      <c r="DT323" s="304">
        <v>149</v>
      </c>
      <c r="DU323" s="304">
        <v>170</v>
      </c>
      <c r="DV323" s="304">
        <v>245</v>
      </c>
      <c r="DW323" s="304">
        <v>374</v>
      </c>
      <c r="DX323" s="304">
        <v>437</v>
      </c>
      <c r="DY323" s="304">
        <v>42</v>
      </c>
      <c r="DZ323" s="304">
        <v>18</v>
      </c>
      <c r="EA323" s="304">
        <v>3</v>
      </c>
      <c r="EB323" s="304">
        <v>2.7</v>
      </c>
      <c r="EC323" s="304">
        <v>0.05</v>
      </c>
    </row>
    <row r="324" spans="1:133" x14ac:dyDescent="0.25">
      <c r="A324" s="302">
        <f t="shared" si="57"/>
        <v>2015</v>
      </c>
      <c r="B324" s="303" t="str">
        <f t="shared" si="58"/>
        <v>MARZO</v>
      </c>
      <c r="C324" s="303">
        <v>4</v>
      </c>
      <c r="D324" s="303" t="str">
        <f t="shared" si="62"/>
        <v>MARZO 2015 / 2</v>
      </c>
      <c r="E324" s="345">
        <v>2</v>
      </c>
      <c r="F324" s="312">
        <v>42066</v>
      </c>
      <c r="G324" s="311">
        <v>51100</v>
      </c>
      <c r="H324" s="311" t="s">
        <v>70</v>
      </c>
      <c r="I324" s="313">
        <v>0.7268</v>
      </c>
      <c r="J324" s="314">
        <v>135</v>
      </c>
      <c r="K324" s="314">
        <v>8.9</v>
      </c>
      <c r="L324" s="314">
        <v>0</v>
      </c>
      <c r="M324" s="315" t="s">
        <v>20</v>
      </c>
      <c r="N324" s="314">
        <v>0.5</v>
      </c>
      <c r="O324" s="314">
        <v>0</v>
      </c>
      <c r="P324" s="314">
        <v>85</v>
      </c>
      <c r="Q324" s="314">
        <v>79.099999999999994</v>
      </c>
      <c r="R324" s="314">
        <v>82.1</v>
      </c>
      <c r="S324" s="316" t="s">
        <v>66</v>
      </c>
      <c r="T324" s="316" t="s">
        <v>67</v>
      </c>
      <c r="U324" s="314">
        <v>20778</v>
      </c>
      <c r="V324" s="314">
        <v>127</v>
      </c>
      <c r="W324" s="314">
        <v>187</v>
      </c>
      <c r="X324" s="314">
        <v>287</v>
      </c>
      <c r="Y324" s="314">
        <v>344</v>
      </c>
      <c r="Z324" s="314">
        <v>1</v>
      </c>
      <c r="AA324" s="314">
        <v>28.3</v>
      </c>
      <c r="AB324" s="314">
        <v>0.1</v>
      </c>
      <c r="AC324" s="314">
        <v>1.6</v>
      </c>
      <c r="AD324" s="314">
        <v>8.5</v>
      </c>
      <c r="AE324" s="314">
        <v>0</v>
      </c>
      <c r="AF324" s="427"/>
      <c r="AG324" s="299">
        <v>133</v>
      </c>
      <c r="AH324" s="299">
        <v>7</v>
      </c>
      <c r="AI324" s="299">
        <v>9</v>
      </c>
      <c r="AJ324" s="299">
        <v>85</v>
      </c>
      <c r="AK324" s="299">
        <v>149</v>
      </c>
      <c r="AL324" s="299">
        <v>170</v>
      </c>
      <c r="AM324" s="299">
        <v>245</v>
      </c>
      <c r="AN324" s="299">
        <v>374</v>
      </c>
      <c r="AO324" s="299">
        <v>437</v>
      </c>
      <c r="AP324" s="299">
        <v>42</v>
      </c>
      <c r="AQ324" s="299">
        <v>18</v>
      </c>
      <c r="AR324" s="299">
        <v>3</v>
      </c>
      <c r="AS324" s="299">
        <v>2.7</v>
      </c>
      <c r="AT324" s="299"/>
      <c r="AU324" s="300"/>
      <c r="AV324" s="311">
        <v>2</v>
      </c>
      <c r="AW324" s="317">
        <v>42068</v>
      </c>
      <c r="AX324" s="311">
        <v>51118</v>
      </c>
      <c r="AY324" s="311" t="s">
        <v>74</v>
      </c>
      <c r="AZ324" s="313">
        <v>0.74009999999999998</v>
      </c>
      <c r="BA324" s="314">
        <v>145.1</v>
      </c>
      <c r="BB324" s="314">
        <v>7.9</v>
      </c>
      <c r="BC324" s="314">
        <v>0</v>
      </c>
      <c r="BD324" s="315" t="s">
        <v>20</v>
      </c>
      <c r="BE324" s="314">
        <v>1.2</v>
      </c>
      <c r="BF324" s="314">
        <v>0.01</v>
      </c>
      <c r="BG324" s="314">
        <v>85.4</v>
      </c>
      <c r="BH324" s="314">
        <v>79.7</v>
      </c>
      <c r="BI324" s="314">
        <v>82.6</v>
      </c>
      <c r="BJ324" s="316" t="s">
        <v>66</v>
      </c>
      <c r="BK324" s="316" t="s">
        <v>67</v>
      </c>
      <c r="BL324" s="314">
        <v>20638</v>
      </c>
      <c r="BM324" s="314">
        <v>136</v>
      </c>
      <c r="BN324" s="314">
        <v>210</v>
      </c>
      <c r="BO324" s="314">
        <v>304</v>
      </c>
      <c r="BP324" s="314">
        <v>356</v>
      </c>
      <c r="BQ324" s="314">
        <v>1</v>
      </c>
      <c r="BR324" s="314">
        <v>33.200000000000003</v>
      </c>
      <c r="BS324" s="314">
        <v>0.7</v>
      </c>
      <c r="BT324" s="314">
        <v>1.37</v>
      </c>
      <c r="BU324" s="314">
        <v>0</v>
      </c>
      <c r="BV324" s="314">
        <v>0</v>
      </c>
      <c r="BW324" s="433"/>
      <c r="BX324" s="299">
        <v>133</v>
      </c>
      <c r="BY324" s="299">
        <v>7</v>
      </c>
      <c r="BZ324" s="299">
        <v>9</v>
      </c>
      <c r="CA324" s="299">
        <v>85</v>
      </c>
      <c r="CB324" s="299">
        <v>149</v>
      </c>
      <c r="CC324" s="299">
        <v>170</v>
      </c>
      <c r="CD324" s="299">
        <v>245</v>
      </c>
      <c r="CE324" s="299">
        <v>374</v>
      </c>
      <c r="CF324" s="299">
        <v>437</v>
      </c>
      <c r="CG324" s="299">
        <v>42</v>
      </c>
      <c r="CH324" s="299">
        <v>18</v>
      </c>
      <c r="CI324" s="299">
        <v>3</v>
      </c>
      <c r="CJ324" s="299">
        <v>2.7</v>
      </c>
      <c r="CK324" s="299">
        <v>0.05</v>
      </c>
      <c r="CL324" s="329"/>
      <c r="CM324" s="305">
        <v>2</v>
      </c>
      <c r="CN324" s="349">
        <v>42086</v>
      </c>
      <c r="CO324" s="305"/>
      <c r="CP324" s="305"/>
      <c r="CQ324" s="313">
        <v>0.72489999999999999</v>
      </c>
      <c r="CR324" s="314">
        <v>56.6</v>
      </c>
      <c r="CS324" s="341">
        <f>(CR324*(9/5))+32</f>
        <v>133.88</v>
      </c>
      <c r="CT324" s="314">
        <v>8.9</v>
      </c>
      <c r="CU324" s="350">
        <v>1E-3</v>
      </c>
      <c r="CV324" s="314">
        <v>1</v>
      </c>
      <c r="CW324" s="314">
        <v>0.1</v>
      </c>
      <c r="CX324" s="350">
        <v>5.0000000000000001E-3</v>
      </c>
      <c r="CY324" s="314">
        <v>85</v>
      </c>
      <c r="CZ324" s="314">
        <v>78.400000000000006</v>
      </c>
      <c r="DA324" s="314">
        <v>82.7</v>
      </c>
      <c r="DB324" s="305" t="s">
        <v>83</v>
      </c>
      <c r="DC324" s="305" t="s">
        <v>84</v>
      </c>
      <c r="DD324" s="314">
        <v>20798</v>
      </c>
      <c r="DE324" s="314">
        <v>138</v>
      </c>
      <c r="DF324" s="314">
        <v>194</v>
      </c>
      <c r="DG324" s="314">
        <v>336</v>
      </c>
      <c r="DH324" s="314">
        <v>368</v>
      </c>
      <c r="DI324" s="314">
        <v>1</v>
      </c>
      <c r="DJ324" s="314">
        <v>27.3</v>
      </c>
      <c r="DK324" s="314">
        <v>0.2</v>
      </c>
      <c r="DL324" s="314">
        <v>2.1</v>
      </c>
      <c r="DM324" s="314">
        <v>16</v>
      </c>
      <c r="DN324" s="314">
        <v>0</v>
      </c>
      <c r="DO324" s="438"/>
      <c r="DP324" s="299">
        <v>56</v>
      </c>
      <c r="DQ324" s="299">
        <v>7</v>
      </c>
      <c r="DR324" s="299">
        <v>9</v>
      </c>
      <c r="DS324" s="299">
        <v>85</v>
      </c>
      <c r="DT324" s="299">
        <v>149</v>
      </c>
      <c r="DU324" s="299">
        <v>170</v>
      </c>
      <c r="DV324" s="299">
        <v>245</v>
      </c>
      <c r="DW324" s="299">
        <v>374</v>
      </c>
      <c r="DX324" s="299">
        <v>437</v>
      </c>
      <c r="DY324" s="304">
        <v>42</v>
      </c>
      <c r="DZ324" s="304">
        <v>18</v>
      </c>
      <c r="EA324" s="304">
        <v>3</v>
      </c>
      <c r="EB324" s="304">
        <v>2.7</v>
      </c>
      <c r="EC324" s="304">
        <v>0.05</v>
      </c>
    </row>
    <row r="325" spans="1:133" x14ac:dyDescent="0.25">
      <c r="A325" s="291">
        <f t="shared" si="57"/>
        <v>2015</v>
      </c>
      <c r="B325" s="292" t="str">
        <f t="shared" si="58"/>
        <v>MARZO</v>
      </c>
      <c r="C325" s="292">
        <v>5</v>
      </c>
      <c r="D325" s="292" t="str">
        <f t="shared" si="62"/>
        <v>MARZO 2015 / 3</v>
      </c>
      <c r="E325" s="345">
        <v>3</v>
      </c>
      <c r="F325" s="312">
        <v>42069</v>
      </c>
      <c r="G325" s="311">
        <v>51190</v>
      </c>
      <c r="H325" s="311" t="s">
        <v>69</v>
      </c>
      <c r="I325" s="313">
        <v>0.72789999999999999</v>
      </c>
      <c r="J325" s="314">
        <v>134</v>
      </c>
      <c r="K325" s="314">
        <v>9</v>
      </c>
      <c r="L325" s="314">
        <v>0</v>
      </c>
      <c r="M325" s="315" t="s">
        <v>20</v>
      </c>
      <c r="N325" s="314">
        <v>0.5</v>
      </c>
      <c r="O325" s="314">
        <v>0</v>
      </c>
      <c r="P325" s="314">
        <v>85.3</v>
      </c>
      <c r="Q325" s="314">
        <v>79.099999999999994</v>
      </c>
      <c r="R325" s="314">
        <v>82.2</v>
      </c>
      <c r="S325" s="316" t="s">
        <v>66</v>
      </c>
      <c r="T325" s="316" t="s">
        <v>67</v>
      </c>
      <c r="U325" s="314">
        <v>20766</v>
      </c>
      <c r="V325" s="314">
        <v>126</v>
      </c>
      <c r="W325" s="314">
        <v>189</v>
      </c>
      <c r="X325" s="314">
        <v>292</v>
      </c>
      <c r="Y325" s="314">
        <v>345</v>
      </c>
      <c r="Z325" s="314">
        <v>1</v>
      </c>
      <c r="AA325" s="314">
        <v>29.1</v>
      </c>
      <c r="AB325" s="314">
        <v>0.1</v>
      </c>
      <c r="AC325" s="314">
        <v>1.71</v>
      </c>
      <c r="AD325" s="314">
        <v>10.6</v>
      </c>
      <c r="AE325" s="314">
        <v>0</v>
      </c>
      <c r="AF325" s="427"/>
      <c r="AG325" s="299">
        <v>133</v>
      </c>
      <c r="AH325" s="299">
        <v>7</v>
      </c>
      <c r="AI325" s="299">
        <v>9</v>
      </c>
      <c r="AJ325" s="299">
        <v>85</v>
      </c>
      <c r="AK325" s="299">
        <v>149</v>
      </c>
      <c r="AL325" s="299">
        <v>170</v>
      </c>
      <c r="AM325" s="299">
        <v>245</v>
      </c>
      <c r="AN325" s="299">
        <v>374</v>
      </c>
      <c r="AO325" s="299">
        <v>437</v>
      </c>
      <c r="AP325" s="299">
        <v>42</v>
      </c>
      <c r="AQ325" s="299">
        <v>18</v>
      </c>
      <c r="AR325" s="299">
        <v>3</v>
      </c>
      <c r="AS325" s="299">
        <v>2.7</v>
      </c>
      <c r="AT325" s="299"/>
      <c r="AU325" s="300"/>
      <c r="AV325" s="311">
        <v>3</v>
      </c>
      <c r="AW325" s="317">
        <v>42071</v>
      </c>
      <c r="AX325" s="311">
        <v>51204</v>
      </c>
      <c r="AY325" s="311" t="s">
        <v>149</v>
      </c>
      <c r="AZ325" s="313">
        <v>0.74119999999999997</v>
      </c>
      <c r="BA325" s="314">
        <v>145.9</v>
      </c>
      <c r="BB325" s="314">
        <v>7.8</v>
      </c>
      <c r="BC325" s="314">
        <v>0</v>
      </c>
      <c r="BD325" s="315" t="s">
        <v>20</v>
      </c>
      <c r="BE325" s="314">
        <v>1.2</v>
      </c>
      <c r="BF325" s="314">
        <v>0.01</v>
      </c>
      <c r="BG325" s="314">
        <v>85.5</v>
      </c>
      <c r="BH325" s="314">
        <v>79.5</v>
      </c>
      <c r="BI325" s="314">
        <v>82.5</v>
      </c>
      <c r="BJ325" s="316" t="s">
        <v>66</v>
      </c>
      <c r="BK325" s="316" t="s">
        <v>67</v>
      </c>
      <c r="BL325" s="314">
        <v>20626</v>
      </c>
      <c r="BM325" s="314">
        <v>136</v>
      </c>
      <c r="BN325" s="314">
        <v>212</v>
      </c>
      <c r="BO325" s="314">
        <v>302</v>
      </c>
      <c r="BP325" s="314">
        <v>340</v>
      </c>
      <c r="BQ325" s="314">
        <v>1</v>
      </c>
      <c r="BR325" s="314">
        <v>33.200000000000003</v>
      </c>
      <c r="BS325" s="314">
        <v>0.8</v>
      </c>
      <c r="BT325" s="314">
        <v>1.36</v>
      </c>
      <c r="BU325" s="314">
        <v>0</v>
      </c>
      <c r="BV325" s="314">
        <v>0</v>
      </c>
      <c r="BW325" s="433"/>
      <c r="BX325" s="299">
        <v>133</v>
      </c>
      <c r="BY325" s="299">
        <v>7</v>
      </c>
      <c r="BZ325" s="299">
        <v>9</v>
      </c>
      <c r="CA325" s="299">
        <v>85</v>
      </c>
      <c r="CB325" s="299">
        <v>149</v>
      </c>
      <c r="CC325" s="299">
        <v>170</v>
      </c>
      <c r="CD325" s="299">
        <v>245</v>
      </c>
      <c r="CE325" s="299">
        <v>374</v>
      </c>
      <c r="CF325" s="299">
        <v>437</v>
      </c>
      <c r="CG325" s="299">
        <v>42</v>
      </c>
      <c r="CH325" s="299">
        <v>18</v>
      </c>
      <c r="CI325" s="299">
        <v>3</v>
      </c>
      <c r="CJ325" s="299">
        <v>2.7</v>
      </c>
      <c r="CK325" s="299">
        <v>0.05</v>
      </c>
      <c r="CL325" s="329"/>
      <c r="CM325" s="306">
        <v>3</v>
      </c>
      <c r="CN325" s="346">
        <v>42093</v>
      </c>
      <c r="CO325" s="306"/>
      <c r="CP325" s="306"/>
      <c r="CQ325" s="318">
        <v>0.72529999999999994</v>
      </c>
      <c r="CR325" s="319">
        <v>56.4</v>
      </c>
      <c r="CS325" s="336">
        <f>(CR325*(9/5))+32</f>
        <v>133.51999999999998</v>
      </c>
      <c r="CT325" s="319">
        <v>8.9</v>
      </c>
      <c r="CU325" s="348">
        <v>1E-3</v>
      </c>
      <c r="CV325" s="319">
        <v>1</v>
      </c>
      <c r="CW325" s="319">
        <v>0.1</v>
      </c>
      <c r="CX325" s="348">
        <v>5.0000000000000001E-3</v>
      </c>
      <c r="CY325" s="319">
        <v>85</v>
      </c>
      <c r="CZ325" s="319">
        <v>78.599999999999994</v>
      </c>
      <c r="DA325" s="319">
        <v>82.6</v>
      </c>
      <c r="DB325" s="306" t="s">
        <v>83</v>
      </c>
      <c r="DC325" s="306" t="s">
        <v>84</v>
      </c>
      <c r="DD325" s="319">
        <v>20794</v>
      </c>
      <c r="DE325" s="319">
        <v>139</v>
      </c>
      <c r="DF325" s="319">
        <v>196</v>
      </c>
      <c r="DG325" s="319">
        <v>337</v>
      </c>
      <c r="DH325" s="319">
        <v>369</v>
      </c>
      <c r="DI325" s="319">
        <v>1</v>
      </c>
      <c r="DJ325" s="319">
        <v>27.2</v>
      </c>
      <c r="DK325" s="319">
        <v>0.2</v>
      </c>
      <c r="DL325" s="319">
        <v>2</v>
      </c>
      <c r="DM325" s="319">
        <v>17</v>
      </c>
      <c r="DN325" s="319">
        <v>0</v>
      </c>
      <c r="DO325" s="437"/>
      <c r="DP325" s="304">
        <v>56</v>
      </c>
      <c r="DQ325" s="304">
        <v>7</v>
      </c>
      <c r="DR325" s="304">
        <v>9</v>
      </c>
      <c r="DS325" s="304">
        <v>85</v>
      </c>
      <c r="DT325" s="304">
        <v>149</v>
      </c>
      <c r="DU325" s="304">
        <v>170</v>
      </c>
      <c r="DV325" s="304">
        <v>245</v>
      </c>
      <c r="DW325" s="304">
        <v>374</v>
      </c>
      <c r="DX325" s="304">
        <v>437</v>
      </c>
      <c r="DY325" s="299">
        <v>42</v>
      </c>
      <c r="DZ325" s="299">
        <v>18</v>
      </c>
      <c r="EA325" s="299">
        <v>3</v>
      </c>
      <c r="EB325" s="299">
        <v>2.7</v>
      </c>
      <c r="EC325" s="299">
        <v>0.05</v>
      </c>
    </row>
    <row r="326" spans="1:133" x14ac:dyDescent="0.25">
      <c r="A326" s="302">
        <f t="shared" si="57"/>
        <v>2015</v>
      </c>
      <c r="B326" s="303" t="str">
        <f t="shared" si="58"/>
        <v>MARZO</v>
      </c>
      <c r="C326" s="303">
        <v>6</v>
      </c>
      <c r="D326" s="303" t="str">
        <f t="shared" si="62"/>
        <v>MARZO 2015 / 4</v>
      </c>
      <c r="E326" s="345">
        <v>4</v>
      </c>
      <c r="F326" s="312">
        <v>42070</v>
      </c>
      <c r="G326" s="311">
        <v>51207</v>
      </c>
      <c r="H326" s="311" t="s">
        <v>68</v>
      </c>
      <c r="I326" s="313">
        <v>0.72750000000000004</v>
      </c>
      <c r="J326" s="314">
        <v>133</v>
      </c>
      <c r="K326" s="314">
        <v>9</v>
      </c>
      <c r="L326" s="314">
        <v>0</v>
      </c>
      <c r="M326" s="315" t="s">
        <v>20</v>
      </c>
      <c r="N326" s="314">
        <v>0.5</v>
      </c>
      <c r="O326" s="314">
        <v>0</v>
      </c>
      <c r="P326" s="314">
        <v>85.4</v>
      </c>
      <c r="Q326" s="314">
        <v>79.2</v>
      </c>
      <c r="R326" s="314">
        <v>82.3</v>
      </c>
      <c r="S326" s="316" t="s">
        <v>66</v>
      </c>
      <c r="T326" s="316" t="s">
        <v>67</v>
      </c>
      <c r="U326" s="314">
        <v>20770</v>
      </c>
      <c r="V326" s="314">
        <v>124</v>
      </c>
      <c r="W326" s="314">
        <v>185</v>
      </c>
      <c r="X326" s="314">
        <v>284</v>
      </c>
      <c r="Y326" s="314">
        <v>347</v>
      </c>
      <c r="Z326" s="314">
        <v>1</v>
      </c>
      <c r="AA326" s="314">
        <v>29.1</v>
      </c>
      <c r="AB326" s="314">
        <v>0.1</v>
      </c>
      <c r="AC326" s="314">
        <v>1.69</v>
      </c>
      <c r="AD326" s="314">
        <v>12.2</v>
      </c>
      <c r="AE326" s="314">
        <v>0</v>
      </c>
      <c r="AF326" s="427"/>
      <c r="AG326" s="299">
        <v>133</v>
      </c>
      <c r="AH326" s="299">
        <v>7</v>
      </c>
      <c r="AI326" s="299">
        <v>9</v>
      </c>
      <c r="AJ326" s="299">
        <v>85</v>
      </c>
      <c r="AK326" s="299">
        <v>149</v>
      </c>
      <c r="AL326" s="299">
        <v>170</v>
      </c>
      <c r="AM326" s="299">
        <v>245</v>
      </c>
      <c r="AN326" s="299">
        <v>374</v>
      </c>
      <c r="AO326" s="299">
        <v>437</v>
      </c>
      <c r="AP326" s="299">
        <v>42</v>
      </c>
      <c r="AQ326" s="299">
        <v>18</v>
      </c>
      <c r="AR326" s="299">
        <v>3</v>
      </c>
      <c r="AS326" s="299">
        <v>2.7</v>
      </c>
      <c r="AT326" s="299"/>
      <c r="AU326" s="300"/>
      <c r="AV326" s="311">
        <v>4</v>
      </c>
      <c r="AW326" s="317">
        <v>42072</v>
      </c>
      <c r="AX326" s="311">
        <v>51223</v>
      </c>
      <c r="AY326" s="311" t="s">
        <v>74</v>
      </c>
      <c r="AZ326" s="313">
        <v>0.73740000000000006</v>
      </c>
      <c r="BA326" s="314">
        <v>145.1</v>
      </c>
      <c r="BB326" s="314">
        <v>7.9</v>
      </c>
      <c r="BC326" s="314">
        <v>0</v>
      </c>
      <c r="BD326" s="315" t="s">
        <v>20</v>
      </c>
      <c r="BE326" s="314">
        <v>1.2</v>
      </c>
      <c r="BF326" s="314">
        <v>0.01</v>
      </c>
      <c r="BG326" s="314">
        <v>85.3</v>
      </c>
      <c r="BH326" s="314">
        <v>79.599999999999994</v>
      </c>
      <c r="BI326" s="314">
        <v>82.5</v>
      </c>
      <c r="BJ326" s="316" t="s">
        <v>66</v>
      </c>
      <c r="BK326" s="316" t="s">
        <v>67</v>
      </c>
      <c r="BL326" s="314">
        <v>20666</v>
      </c>
      <c r="BM326" s="314">
        <v>136</v>
      </c>
      <c r="BN326" s="314">
        <v>210</v>
      </c>
      <c r="BO326" s="314">
        <v>300</v>
      </c>
      <c r="BP326" s="314">
        <v>354</v>
      </c>
      <c r="BQ326" s="314">
        <v>1</v>
      </c>
      <c r="BR326" s="314">
        <v>31.8</v>
      </c>
      <c r="BS326" s="314">
        <v>0.8</v>
      </c>
      <c r="BT326" s="314">
        <v>1.32</v>
      </c>
      <c r="BU326" s="314">
        <v>10.3</v>
      </c>
      <c r="BV326" s="314">
        <v>0</v>
      </c>
      <c r="BW326" s="433"/>
      <c r="BX326" s="299">
        <v>133</v>
      </c>
      <c r="BY326" s="299">
        <v>7</v>
      </c>
      <c r="BZ326" s="299">
        <v>9</v>
      </c>
      <c r="CA326" s="299">
        <v>85</v>
      </c>
      <c r="CB326" s="299">
        <v>149</v>
      </c>
      <c r="CC326" s="299">
        <v>170</v>
      </c>
      <c r="CD326" s="299">
        <v>245</v>
      </c>
      <c r="CE326" s="299">
        <v>374</v>
      </c>
      <c r="CF326" s="299">
        <v>437</v>
      </c>
      <c r="CG326" s="299">
        <v>42</v>
      </c>
      <c r="CH326" s="299">
        <v>18</v>
      </c>
      <c r="CI326" s="299">
        <v>3</v>
      </c>
      <c r="CJ326" s="299">
        <v>2.7</v>
      </c>
      <c r="CK326" s="299">
        <v>0.05</v>
      </c>
      <c r="CL326" s="329"/>
      <c r="CM326" s="305"/>
      <c r="CN326" s="305"/>
      <c r="CO326" s="305"/>
      <c r="CP326" s="305"/>
      <c r="CQ326" s="305"/>
      <c r="CR326" s="305"/>
      <c r="CS326" s="305"/>
      <c r="CT326" s="305"/>
      <c r="CU326" s="305"/>
      <c r="CV326" s="305"/>
      <c r="CW326" s="305"/>
      <c r="CX326" s="305"/>
      <c r="CY326" s="305"/>
      <c r="CZ326" s="305"/>
      <c r="DA326" s="305"/>
      <c r="DB326" s="305"/>
      <c r="DC326" s="305"/>
      <c r="DD326" s="305"/>
      <c r="DE326" s="305"/>
      <c r="DF326" s="305"/>
      <c r="DG326" s="305"/>
      <c r="DH326" s="305"/>
      <c r="DI326" s="305"/>
      <c r="DJ326" s="305"/>
      <c r="DK326" s="305"/>
      <c r="DL326" s="305"/>
      <c r="DM326" s="305"/>
      <c r="DN326" s="305"/>
      <c r="DO326" s="440"/>
      <c r="DP326" s="305"/>
      <c r="DQ326" s="305"/>
      <c r="DR326" s="305"/>
      <c r="DS326" s="305"/>
      <c r="DT326" s="305"/>
      <c r="DU326" s="305"/>
      <c r="DV326" s="305"/>
      <c r="DW326" s="305"/>
      <c r="DX326" s="305"/>
      <c r="DY326" s="292"/>
      <c r="DZ326" s="292"/>
      <c r="EA326" s="292"/>
      <c r="EB326" s="292"/>
      <c r="EC326" s="292"/>
    </row>
    <row r="327" spans="1:133" x14ac:dyDescent="0.25">
      <c r="A327" s="291">
        <f t="shared" si="57"/>
        <v>2015</v>
      </c>
      <c r="B327" s="292" t="str">
        <f t="shared" si="58"/>
        <v>MARZO</v>
      </c>
      <c r="C327" s="292">
        <v>7</v>
      </c>
      <c r="D327" s="292" t="str">
        <f t="shared" si="62"/>
        <v>MARZO 2015 / 5</v>
      </c>
      <c r="E327" s="345">
        <v>5</v>
      </c>
      <c r="F327" s="312">
        <v>42073</v>
      </c>
      <c r="G327" s="311">
        <v>51272</v>
      </c>
      <c r="H327" s="311" t="s">
        <v>65</v>
      </c>
      <c r="I327" s="313">
        <v>0.72899999999999998</v>
      </c>
      <c r="J327" s="314">
        <v>134</v>
      </c>
      <c r="K327" s="314">
        <v>9</v>
      </c>
      <c r="L327" s="314">
        <v>0</v>
      </c>
      <c r="M327" s="315" t="s">
        <v>20</v>
      </c>
      <c r="N327" s="314">
        <v>0.5</v>
      </c>
      <c r="O327" s="314">
        <v>0</v>
      </c>
      <c r="P327" s="314">
        <v>85.7</v>
      </c>
      <c r="Q327" s="314">
        <v>79</v>
      </c>
      <c r="R327" s="314">
        <v>82.4</v>
      </c>
      <c r="S327" s="316" t="s">
        <v>66</v>
      </c>
      <c r="T327" s="316" t="s">
        <v>67</v>
      </c>
      <c r="U327" s="314">
        <v>20754</v>
      </c>
      <c r="V327" s="314">
        <v>125</v>
      </c>
      <c r="W327" s="314">
        <v>187</v>
      </c>
      <c r="X327" s="314">
        <v>286</v>
      </c>
      <c r="Y327" s="314">
        <v>349</v>
      </c>
      <c r="Z327" s="314">
        <v>1</v>
      </c>
      <c r="AA327" s="314">
        <v>29.3</v>
      </c>
      <c r="AB327" s="314">
        <v>0.1</v>
      </c>
      <c r="AC327" s="314">
        <v>1.72</v>
      </c>
      <c r="AD327" s="314">
        <v>18</v>
      </c>
      <c r="AE327" s="314">
        <v>0</v>
      </c>
      <c r="AF327" s="427"/>
      <c r="AG327" s="299">
        <v>133</v>
      </c>
      <c r="AH327" s="299">
        <v>7</v>
      </c>
      <c r="AI327" s="299">
        <v>9</v>
      </c>
      <c r="AJ327" s="299">
        <v>85</v>
      </c>
      <c r="AK327" s="299">
        <v>149</v>
      </c>
      <c r="AL327" s="299">
        <v>170</v>
      </c>
      <c r="AM327" s="299">
        <v>245</v>
      </c>
      <c r="AN327" s="299">
        <v>374</v>
      </c>
      <c r="AO327" s="299">
        <v>437</v>
      </c>
      <c r="AP327" s="299">
        <v>42</v>
      </c>
      <c r="AQ327" s="299">
        <v>18</v>
      </c>
      <c r="AR327" s="299">
        <v>3</v>
      </c>
      <c r="AS327" s="299">
        <v>2.7</v>
      </c>
      <c r="AT327" s="299"/>
      <c r="AU327" s="300"/>
      <c r="AV327" s="311">
        <v>5</v>
      </c>
      <c r="AW327" s="317">
        <v>42076</v>
      </c>
      <c r="AX327" s="311">
        <v>51312</v>
      </c>
      <c r="AY327" s="311" t="s">
        <v>68</v>
      </c>
      <c r="AZ327" s="313">
        <v>0.73699999999999999</v>
      </c>
      <c r="BA327" s="314">
        <v>145.5</v>
      </c>
      <c r="BB327" s="314">
        <v>7.8</v>
      </c>
      <c r="BC327" s="314">
        <v>0</v>
      </c>
      <c r="BD327" s="315" t="s">
        <v>20</v>
      </c>
      <c r="BE327" s="314">
        <v>1.3</v>
      </c>
      <c r="BF327" s="314">
        <v>0.01</v>
      </c>
      <c r="BG327" s="314">
        <v>85.2</v>
      </c>
      <c r="BH327" s="314">
        <v>79.3</v>
      </c>
      <c r="BI327" s="314">
        <v>82.3</v>
      </c>
      <c r="BJ327" s="316" t="s">
        <v>66</v>
      </c>
      <c r="BK327" s="316" t="s">
        <v>67</v>
      </c>
      <c r="BL327" s="314">
        <v>20670</v>
      </c>
      <c r="BM327" s="314">
        <v>136</v>
      </c>
      <c r="BN327" s="314">
        <v>210</v>
      </c>
      <c r="BO327" s="314">
        <v>300</v>
      </c>
      <c r="BP327" s="314">
        <v>356</v>
      </c>
      <c r="BQ327" s="314">
        <v>1</v>
      </c>
      <c r="BR327" s="314">
        <v>31.8</v>
      </c>
      <c r="BS327" s="314">
        <v>0.7</v>
      </c>
      <c r="BT327" s="314">
        <v>1.37</v>
      </c>
      <c r="BU327" s="314">
        <v>14.7</v>
      </c>
      <c r="BV327" s="314">
        <v>0</v>
      </c>
      <c r="BW327" s="433"/>
      <c r="BX327" s="299">
        <v>133</v>
      </c>
      <c r="BY327" s="299">
        <v>7</v>
      </c>
      <c r="BZ327" s="299">
        <v>9</v>
      </c>
      <c r="CA327" s="299">
        <v>85</v>
      </c>
      <c r="CB327" s="299">
        <v>149</v>
      </c>
      <c r="CC327" s="299">
        <v>170</v>
      </c>
      <c r="CD327" s="299">
        <v>245</v>
      </c>
      <c r="CE327" s="299">
        <v>374</v>
      </c>
      <c r="CF327" s="299">
        <v>437</v>
      </c>
      <c r="CG327" s="299">
        <v>42</v>
      </c>
      <c r="CH327" s="299">
        <v>18</v>
      </c>
      <c r="CI327" s="299">
        <v>3</v>
      </c>
      <c r="CJ327" s="299">
        <v>2.7</v>
      </c>
      <c r="CK327" s="299">
        <v>0.05</v>
      </c>
      <c r="CL327" s="329"/>
      <c r="CM327" s="306"/>
      <c r="CN327" s="306"/>
      <c r="CO327" s="306"/>
      <c r="CP327" s="306"/>
      <c r="CQ327" s="306"/>
      <c r="CR327" s="306"/>
      <c r="CS327" s="306"/>
      <c r="CT327" s="306"/>
      <c r="CU327" s="306"/>
      <c r="CV327" s="306"/>
      <c r="CW327" s="306"/>
      <c r="CX327" s="306"/>
      <c r="CY327" s="306"/>
      <c r="CZ327" s="306"/>
      <c r="DA327" s="306"/>
      <c r="DB327" s="306"/>
      <c r="DC327" s="306"/>
      <c r="DD327" s="306"/>
      <c r="DE327" s="306"/>
      <c r="DF327" s="306"/>
      <c r="DG327" s="306"/>
      <c r="DH327" s="306"/>
      <c r="DI327" s="306"/>
      <c r="DJ327" s="306"/>
      <c r="DK327" s="306"/>
      <c r="DL327" s="306"/>
      <c r="DM327" s="306"/>
      <c r="DN327" s="306"/>
      <c r="DO327" s="439"/>
      <c r="DP327" s="306"/>
      <c r="DQ327" s="306"/>
      <c r="DR327" s="306"/>
      <c r="DS327" s="306"/>
      <c r="DT327" s="306"/>
      <c r="DU327" s="306"/>
      <c r="DV327" s="306"/>
      <c r="DW327" s="306"/>
      <c r="DX327" s="306"/>
      <c r="DY327" s="303"/>
      <c r="DZ327" s="303"/>
      <c r="EA327" s="303"/>
      <c r="EB327" s="303"/>
      <c r="EC327" s="303"/>
    </row>
    <row r="328" spans="1:133" x14ac:dyDescent="0.25">
      <c r="A328" s="302">
        <f t="shared" si="57"/>
        <v>2015</v>
      </c>
      <c r="B328" s="303" t="str">
        <f t="shared" si="58"/>
        <v>MARZO</v>
      </c>
      <c r="C328" s="303">
        <v>8</v>
      </c>
      <c r="D328" s="303" t="str">
        <f t="shared" si="62"/>
        <v>MARZO 2015 / 6</v>
      </c>
      <c r="E328" s="345">
        <v>6</v>
      </c>
      <c r="F328" s="312">
        <v>42075</v>
      </c>
      <c r="G328" s="311">
        <v>51323</v>
      </c>
      <c r="H328" s="311" t="s">
        <v>68</v>
      </c>
      <c r="I328" s="313">
        <v>0.72899999999999998</v>
      </c>
      <c r="J328" s="314">
        <v>134</v>
      </c>
      <c r="K328" s="314">
        <v>9</v>
      </c>
      <c r="L328" s="314">
        <v>0</v>
      </c>
      <c r="M328" s="315" t="s">
        <v>20</v>
      </c>
      <c r="N328" s="314">
        <v>0.5</v>
      </c>
      <c r="O328" s="314">
        <v>0</v>
      </c>
      <c r="P328" s="314">
        <v>85.6</v>
      </c>
      <c r="Q328" s="314">
        <v>79</v>
      </c>
      <c r="R328" s="314">
        <v>82.3</v>
      </c>
      <c r="S328" s="316" t="s">
        <v>66</v>
      </c>
      <c r="T328" s="316" t="s">
        <v>67</v>
      </c>
      <c r="U328" s="314">
        <v>20754</v>
      </c>
      <c r="V328" s="314">
        <v>126</v>
      </c>
      <c r="W328" s="314">
        <v>189</v>
      </c>
      <c r="X328" s="314">
        <v>289</v>
      </c>
      <c r="Y328" s="314">
        <v>345</v>
      </c>
      <c r="Z328" s="314">
        <v>1</v>
      </c>
      <c r="AA328" s="314">
        <v>29.3</v>
      </c>
      <c r="AB328" s="314">
        <v>0.1</v>
      </c>
      <c r="AC328" s="314">
        <v>1.73</v>
      </c>
      <c r="AD328" s="314">
        <v>17.71</v>
      </c>
      <c r="AE328" s="314">
        <v>0</v>
      </c>
      <c r="AF328" s="427"/>
      <c r="AG328" s="299">
        <v>133</v>
      </c>
      <c r="AH328" s="299">
        <v>7</v>
      </c>
      <c r="AI328" s="299">
        <v>9</v>
      </c>
      <c r="AJ328" s="299">
        <v>85</v>
      </c>
      <c r="AK328" s="299">
        <v>149</v>
      </c>
      <c r="AL328" s="299">
        <v>170</v>
      </c>
      <c r="AM328" s="299">
        <v>245</v>
      </c>
      <c r="AN328" s="299">
        <v>374</v>
      </c>
      <c r="AO328" s="299">
        <v>437</v>
      </c>
      <c r="AP328" s="299">
        <v>42</v>
      </c>
      <c r="AQ328" s="299">
        <v>18</v>
      </c>
      <c r="AR328" s="299">
        <v>3</v>
      </c>
      <c r="AS328" s="299">
        <v>2.7</v>
      </c>
      <c r="AT328" s="299"/>
      <c r="AU328" s="300"/>
      <c r="AV328" s="311">
        <v>6</v>
      </c>
      <c r="AW328" s="317">
        <v>42079</v>
      </c>
      <c r="AX328" s="311">
        <v>51387</v>
      </c>
      <c r="AY328" s="311" t="s">
        <v>149</v>
      </c>
      <c r="AZ328" s="313">
        <v>0.73660000000000003</v>
      </c>
      <c r="BA328" s="314">
        <v>143.9</v>
      </c>
      <c r="BB328" s="314">
        <v>7.9</v>
      </c>
      <c r="BC328" s="314">
        <v>0</v>
      </c>
      <c r="BD328" s="315" t="s">
        <v>20</v>
      </c>
      <c r="BE328" s="314">
        <v>1.2</v>
      </c>
      <c r="BF328" s="314">
        <v>0.01</v>
      </c>
      <c r="BG328" s="314">
        <v>85.1</v>
      </c>
      <c r="BH328" s="314">
        <v>79.400000000000006</v>
      </c>
      <c r="BI328" s="314">
        <v>82.2</v>
      </c>
      <c r="BJ328" s="316" t="s">
        <v>66</v>
      </c>
      <c r="BK328" s="316" t="s">
        <v>67</v>
      </c>
      <c r="BL328" s="314">
        <v>20674</v>
      </c>
      <c r="BM328" s="314">
        <v>136</v>
      </c>
      <c r="BN328" s="314">
        <v>203</v>
      </c>
      <c r="BO328" s="314">
        <v>297</v>
      </c>
      <c r="BP328" s="314">
        <v>352</v>
      </c>
      <c r="BQ328" s="314">
        <v>1</v>
      </c>
      <c r="BR328" s="314">
        <v>30.4</v>
      </c>
      <c r="BS328" s="314">
        <v>1</v>
      </c>
      <c r="BT328" s="314">
        <v>1.35</v>
      </c>
      <c r="BU328" s="314">
        <v>14.4</v>
      </c>
      <c r="BV328" s="314">
        <v>0</v>
      </c>
      <c r="BW328" s="433"/>
      <c r="BX328" s="299">
        <v>133</v>
      </c>
      <c r="BY328" s="299">
        <v>7</v>
      </c>
      <c r="BZ328" s="299">
        <v>9</v>
      </c>
      <c r="CA328" s="299">
        <v>85</v>
      </c>
      <c r="CB328" s="299">
        <v>149</v>
      </c>
      <c r="CC328" s="299">
        <v>170</v>
      </c>
      <c r="CD328" s="299">
        <v>245</v>
      </c>
      <c r="CE328" s="299">
        <v>374</v>
      </c>
      <c r="CF328" s="299">
        <v>437</v>
      </c>
      <c r="CG328" s="299">
        <v>42</v>
      </c>
      <c r="CH328" s="299">
        <v>18</v>
      </c>
      <c r="CI328" s="299">
        <v>3</v>
      </c>
      <c r="CJ328" s="299">
        <v>2.7</v>
      </c>
      <c r="CK328" s="299">
        <v>0.05</v>
      </c>
      <c r="CL328" s="329"/>
      <c r="CM328" s="305"/>
      <c r="CN328" s="305"/>
      <c r="CO328" s="305"/>
      <c r="CP328" s="305"/>
      <c r="CQ328" s="305"/>
      <c r="CR328" s="305"/>
      <c r="CS328" s="305"/>
      <c r="CT328" s="305"/>
      <c r="CU328" s="305"/>
      <c r="CV328" s="305"/>
      <c r="CW328" s="305"/>
      <c r="CX328" s="305"/>
      <c r="CY328" s="305"/>
      <c r="CZ328" s="305"/>
      <c r="DA328" s="305"/>
      <c r="DB328" s="305"/>
      <c r="DC328" s="305"/>
      <c r="DD328" s="305"/>
      <c r="DE328" s="305"/>
      <c r="DF328" s="305"/>
      <c r="DG328" s="305"/>
      <c r="DH328" s="305"/>
      <c r="DI328" s="305"/>
      <c r="DJ328" s="305"/>
      <c r="DK328" s="305"/>
      <c r="DL328" s="305"/>
      <c r="DM328" s="305"/>
      <c r="DN328" s="305"/>
      <c r="DO328" s="440"/>
      <c r="DP328" s="305"/>
      <c r="DQ328" s="305"/>
      <c r="DR328" s="305"/>
      <c r="DS328" s="305"/>
      <c r="DT328" s="305"/>
      <c r="DU328" s="305"/>
      <c r="DV328" s="305"/>
      <c r="DW328" s="305"/>
      <c r="DX328" s="305"/>
      <c r="DY328" s="292"/>
      <c r="DZ328" s="292"/>
      <c r="EA328" s="292"/>
      <c r="EB328" s="292"/>
      <c r="EC328" s="292"/>
    </row>
    <row r="329" spans="1:133" x14ac:dyDescent="0.25">
      <c r="A329" s="291">
        <f t="shared" si="57"/>
        <v>2015</v>
      </c>
      <c r="B329" s="292" t="str">
        <f t="shared" si="58"/>
        <v>MARZO</v>
      </c>
      <c r="C329" s="292">
        <v>9</v>
      </c>
      <c r="D329" s="292" t="str">
        <f t="shared" si="62"/>
        <v>MARZO 2015 / 7</v>
      </c>
      <c r="E329" s="345">
        <v>7</v>
      </c>
      <c r="F329" s="312">
        <v>42078</v>
      </c>
      <c r="G329" s="311">
        <v>51379</v>
      </c>
      <c r="H329" s="311" t="s">
        <v>65</v>
      </c>
      <c r="I329" s="313">
        <v>0.72860000000000003</v>
      </c>
      <c r="J329" s="314">
        <v>135</v>
      </c>
      <c r="K329" s="314">
        <v>9</v>
      </c>
      <c r="L329" s="314">
        <v>0</v>
      </c>
      <c r="M329" s="315" t="s">
        <v>20</v>
      </c>
      <c r="N329" s="314">
        <v>0.5</v>
      </c>
      <c r="O329" s="314">
        <v>0</v>
      </c>
      <c r="P329" s="314">
        <v>85.4</v>
      </c>
      <c r="Q329" s="314">
        <v>79.2</v>
      </c>
      <c r="R329" s="314">
        <v>82.3</v>
      </c>
      <c r="S329" s="316" t="s">
        <v>66</v>
      </c>
      <c r="T329" s="316" t="s">
        <v>67</v>
      </c>
      <c r="U329" s="314">
        <v>20758</v>
      </c>
      <c r="V329" s="314">
        <v>127</v>
      </c>
      <c r="W329" s="314">
        <v>189</v>
      </c>
      <c r="X329" s="314">
        <v>288</v>
      </c>
      <c r="Y329" s="314">
        <v>344</v>
      </c>
      <c r="Z329" s="314">
        <v>1</v>
      </c>
      <c r="AA329" s="314">
        <v>29.4</v>
      </c>
      <c r="AB329" s="314">
        <v>0.1</v>
      </c>
      <c r="AC329" s="314">
        <v>1.74</v>
      </c>
      <c r="AD329" s="314">
        <v>14.5</v>
      </c>
      <c r="AE329" s="314">
        <v>0</v>
      </c>
      <c r="AF329" s="427"/>
      <c r="AG329" s="299">
        <v>133</v>
      </c>
      <c r="AH329" s="299">
        <v>7</v>
      </c>
      <c r="AI329" s="299">
        <v>9</v>
      </c>
      <c r="AJ329" s="299">
        <v>85</v>
      </c>
      <c r="AK329" s="299">
        <v>149</v>
      </c>
      <c r="AL329" s="299">
        <v>170</v>
      </c>
      <c r="AM329" s="299">
        <v>245</v>
      </c>
      <c r="AN329" s="299">
        <v>374</v>
      </c>
      <c r="AO329" s="299">
        <v>437</v>
      </c>
      <c r="AP329" s="299">
        <v>42</v>
      </c>
      <c r="AQ329" s="299">
        <v>18</v>
      </c>
      <c r="AR329" s="299">
        <v>3</v>
      </c>
      <c r="AS329" s="299">
        <v>2.7</v>
      </c>
      <c r="AT329" s="299"/>
      <c r="AU329" s="300"/>
      <c r="AV329" s="311">
        <v>7</v>
      </c>
      <c r="AW329" s="317">
        <v>42081</v>
      </c>
      <c r="AX329" s="311">
        <v>51439</v>
      </c>
      <c r="AY329" s="311" t="s">
        <v>73</v>
      </c>
      <c r="AZ329" s="313">
        <v>0.73929999999999996</v>
      </c>
      <c r="BA329" s="314">
        <v>148.80000000000001</v>
      </c>
      <c r="BB329" s="314">
        <v>7.5</v>
      </c>
      <c r="BC329" s="314">
        <v>0</v>
      </c>
      <c r="BD329" s="315" t="s">
        <v>20</v>
      </c>
      <c r="BE329" s="314">
        <v>1.2</v>
      </c>
      <c r="BF329" s="314">
        <v>0.01</v>
      </c>
      <c r="BG329" s="314">
        <v>85.2</v>
      </c>
      <c r="BH329" s="314">
        <v>79.5</v>
      </c>
      <c r="BI329" s="314">
        <v>82.4</v>
      </c>
      <c r="BJ329" s="316" t="s">
        <v>66</v>
      </c>
      <c r="BK329" s="316" t="s">
        <v>67</v>
      </c>
      <c r="BL329" s="314">
        <v>20646</v>
      </c>
      <c r="BM329" s="314">
        <v>142</v>
      </c>
      <c r="BN329" s="314">
        <v>216</v>
      </c>
      <c r="BO329" s="314">
        <v>300</v>
      </c>
      <c r="BP329" s="314">
        <v>354</v>
      </c>
      <c r="BQ329" s="314">
        <v>1</v>
      </c>
      <c r="BR329" s="314">
        <v>32.299999999999997</v>
      </c>
      <c r="BS329" s="314">
        <v>0.8</v>
      </c>
      <c r="BT329" s="314">
        <v>1.32</v>
      </c>
      <c r="BU329" s="314">
        <v>15.9</v>
      </c>
      <c r="BV329" s="314">
        <v>0</v>
      </c>
      <c r="BW329" s="433"/>
      <c r="BX329" s="299">
        <v>133</v>
      </c>
      <c r="BY329" s="299">
        <v>7</v>
      </c>
      <c r="BZ329" s="299">
        <v>9</v>
      </c>
      <c r="CA329" s="299">
        <v>85</v>
      </c>
      <c r="CB329" s="299">
        <v>149</v>
      </c>
      <c r="CC329" s="299">
        <v>170</v>
      </c>
      <c r="CD329" s="299">
        <v>245</v>
      </c>
      <c r="CE329" s="299">
        <v>374</v>
      </c>
      <c r="CF329" s="299">
        <v>437</v>
      </c>
      <c r="CG329" s="299">
        <v>42</v>
      </c>
      <c r="CH329" s="299">
        <v>18</v>
      </c>
      <c r="CI329" s="299">
        <v>3</v>
      </c>
      <c r="CJ329" s="299">
        <v>2.7</v>
      </c>
      <c r="CK329" s="299">
        <v>0.05</v>
      </c>
      <c r="CL329" s="329"/>
      <c r="CM329" s="306"/>
      <c r="CN329" s="306"/>
      <c r="CO329" s="306"/>
      <c r="CP329" s="306"/>
      <c r="CQ329" s="306"/>
      <c r="CR329" s="306"/>
      <c r="CS329" s="306"/>
      <c r="CT329" s="306"/>
      <c r="CU329" s="306"/>
      <c r="CV329" s="306"/>
      <c r="CW329" s="306"/>
      <c r="CX329" s="306"/>
      <c r="CY329" s="306"/>
      <c r="CZ329" s="306"/>
      <c r="DA329" s="306"/>
      <c r="DB329" s="306"/>
      <c r="DC329" s="306"/>
      <c r="DD329" s="306"/>
      <c r="DE329" s="306"/>
      <c r="DF329" s="306"/>
      <c r="DG329" s="306"/>
      <c r="DH329" s="306"/>
      <c r="DI329" s="306"/>
      <c r="DJ329" s="306"/>
      <c r="DK329" s="306"/>
      <c r="DL329" s="306"/>
      <c r="DM329" s="306"/>
      <c r="DN329" s="306"/>
      <c r="DO329" s="439"/>
      <c r="DP329" s="306"/>
      <c r="DQ329" s="306"/>
      <c r="DR329" s="306"/>
      <c r="DS329" s="306"/>
      <c r="DT329" s="306"/>
      <c r="DU329" s="306"/>
      <c r="DV329" s="306"/>
      <c r="DW329" s="306"/>
      <c r="DX329" s="306"/>
      <c r="DY329" s="303"/>
      <c r="DZ329" s="303"/>
      <c r="EA329" s="303"/>
      <c r="EB329" s="303"/>
      <c r="EC329" s="303"/>
    </row>
    <row r="330" spans="1:133" x14ac:dyDescent="0.25">
      <c r="A330" s="302">
        <f t="shared" si="57"/>
        <v>2015</v>
      </c>
      <c r="B330" s="303" t="str">
        <f t="shared" si="58"/>
        <v>MARZO</v>
      </c>
      <c r="C330" s="303">
        <v>10</v>
      </c>
      <c r="D330" s="303" t="str">
        <f t="shared" si="62"/>
        <v>MARZO 2015 / 8</v>
      </c>
      <c r="E330" s="345">
        <v>8</v>
      </c>
      <c r="F330" s="312">
        <v>42080</v>
      </c>
      <c r="G330" s="311">
        <v>51431</v>
      </c>
      <c r="H330" s="311" t="s">
        <v>70</v>
      </c>
      <c r="I330" s="313">
        <v>0.72899999999999998</v>
      </c>
      <c r="J330" s="314">
        <v>135</v>
      </c>
      <c r="K330" s="314">
        <v>8.8000000000000007</v>
      </c>
      <c r="L330" s="314">
        <v>0</v>
      </c>
      <c r="M330" s="315" t="s">
        <v>20</v>
      </c>
      <c r="N330" s="314">
        <v>0.5</v>
      </c>
      <c r="O330" s="314">
        <v>0</v>
      </c>
      <c r="P330" s="314">
        <v>85.3</v>
      </c>
      <c r="Q330" s="314">
        <v>79.2</v>
      </c>
      <c r="R330" s="314">
        <v>82.3</v>
      </c>
      <c r="S330" s="316" t="s">
        <v>66</v>
      </c>
      <c r="T330" s="316" t="s">
        <v>67</v>
      </c>
      <c r="U330" s="314">
        <v>20754</v>
      </c>
      <c r="V330" s="314">
        <v>126</v>
      </c>
      <c r="W330" s="314">
        <v>188</v>
      </c>
      <c r="X330" s="314">
        <v>286</v>
      </c>
      <c r="Y330" s="314">
        <v>343</v>
      </c>
      <c r="Z330" s="314">
        <v>1</v>
      </c>
      <c r="AA330" s="314">
        <v>29.5</v>
      </c>
      <c r="AB330" s="314">
        <v>0.1</v>
      </c>
      <c r="AC330" s="314">
        <v>1.69</v>
      </c>
      <c r="AD330" s="314">
        <v>13.7</v>
      </c>
      <c r="AE330" s="314">
        <v>0</v>
      </c>
      <c r="AF330" s="427"/>
      <c r="AG330" s="299">
        <v>133</v>
      </c>
      <c r="AH330" s="299">
        <v>7</v>
      </c>
      <c r="AI330" s="299">
        <v>9</v>
      </c>
      <c r="AJ330" s="299">
        <v>85</v>
      </c>
      <c r="AK330" s="299">
        <v>149</v>
      </c>
      <c r="AL330" s="299">
        <v>170</v>
      </c>
      <c r="AM330" s="299">
        <v>245</v>
      </c>
      <c r="AN330" s="299">
        <v>374</v>
      </c>
      <c r="AO330" s="299">
        <v>437</v>
      </c>
      <c r="AP330" s="299">
        <v>42</v>
      </c>
      <c r="AQ330" s="299">
        <v>18</v>
      </c>
      <c r="AR330" s="299">
        <v>3</v>
      </c>
      <c r="AS330" s="299">
        <v>2.7</v>
      </c>
      <c r="AT330" s="299"/>
      <c r="AU330" s="300"/>
      <c r="AV330" s="311">
        <v>8</v>
      </c>
      <c r="AW330" s="317">
        <v>42082</v>
      </c>
      <c r="AX330" s="311">
        <v>51479</v>
      </c>
      <c r="AY330" s="311" t="s">
        <v>74</v>
      </c>
      <c r="AZ330" s="313">
        <v>0.73699999999999999</v>
      </c>
      <c r="BA330" s="314">
        <v>145.5</v>
      </c>
      <c r="BB330" s="314">
        <v>7.9</v>
      </c>
      <c r="BC330" s="314">
        <v>0</v>
      </c>
      <c r="BD330" s="315" t="s">
        <v>20</v>
      </c>
      <c r="BE330" s="314">
        <v>1.2</v>
      </c>
      <c r="BF330" s="314">
        <v>0.01</v>
      </c>
      <c r="BG330" s="314">
        <v>85.2</v>
      </c>
      <c r="BH330" s="314">
        <v>79.5</v>
      </c>
      <c r="BI330" s="314">
        <v>82.3</v>
      </c>
      <c r="BJ330" s="316" t="s">
        <v>66</v>
      </c>
      <c r="BK330" s="316" t="s">
        <v>67</v>
      </c>
      <c r="BL330" s="314">
        <v>20670</v>
      </c>
      <c r="BM330" s="314">
        <v>138</v>
      </c>
      <c r="BN330" s="314">
        <v>210</v>
      </c>
      <c r="BO330" s="314">
        <v>298</v>
      </c>
      <c r="BP330" s="314">
        <v>356</v>
      </c>
      <c r="BQ330" s="314">
        <v>1</v>
      </c>
      <c r="BR330" s="314">
        <v>30.2</v>
      </c>
      <c r="BS330" s="314">
        <v>1.2</v>
      </c>
      <c r="BT330" s="314">
        <v>1.36</v>
      </c>
      <c r="BU330" s="314">
        <v>15.2</v>
      </c>
      <c r="BV330" s="314">
        <v>0</v>
      </c>
      <c r="BW330" s="433"/>
      <c r="BX330" s="299">
        <v>133</v>
      </c>
      <c r="BY330" s="299">
        <v>7</v>
      </c>
      <c r="BZ330" s="299">
        <v>9</v>
      </c>
      <c r="CA330" s="299">
        <v>85</v>
      </c>
      <c r="CB330" s="299">
        <v>149</v>
      </c>
      <c r="CC330" s="299">
        <v>170</v>
      </c>
      <c r="CD330" s="299">
        <v>245</v>
      </c>
      <c r="CE330" s="299">
        <v>374</v>
      </c>
      <c r="CF330" s="299">
        <v>437</v>
      </c>
      <c r="CG330" s="299">
        <v>42</v>
      </c>
      <c r="CH330" s="299">
        <v>18</v>
      </c>
      <c r="CI330" s="299">
        <v>3</v>
      </c>
      <c r="CJ330" s="299">
        <v>2.7</v>
      </c>
      <c r="CK330" s="299">
        <v>0.05</v>
      </c>
      <c r="CL330" s="329"/>
      <c r="CM330" s="305"/>
      <c r="CN330" s="305"/>
      <c r="CO330" s="305"/>
      <c r="CP330" s="305"/>
      <c r="CQ330" s="305"/>
      <c r="CR330" s="305"/>
      <c r="CS330" s="305"/>
      <c r="CT330" s="305"/>
      <c r="CU330" s="305"/>
      <c r="CV330" s="305"/>
      <c r="CW330" s="305"/>
      <c r="CX330" s="305"/>
      <c r="CY330" s="305"/>
      <c r="CZ330" s="305"/>
      <c r="DA330" s="305"/>
      <c r="DB330" s="305"/>
      <c r="DC330" s="305"/>
      <c r="DD330" s="305"/>
      <c r="DE330" s="305"/>
      <c r="DF330" s="305"/>
      <c r="DG330" s="305"/>
      <c r="DH330" s="305"/>
      <c r="DI330" s="305"/>
      <c r="DJ330" s="305"/>
      <c r="DK330" s="305"/>
      <c r="DL330" s="305"/>
      <c r="DM330" s="305"/>
      <c r="DN330" s="305"/>
      <c r="DO330" s="440"/>
      <c r="DP330" s="305"/>
      <c r="DQ330" s="305"/>
      <c r="DR330" s="305"/>
      <c r="DS330" s="305"/>
      <c r="DT330" s="305"/>
      <c r="DU330" s="305"/>
      <c r="DV330" s="305"/>
      <c r="DW330" s="305"/>
      <c r="DX330" s="305"/>
      <c r="DY330" s="292"/>
      <c r="DZ330" s="292"/>
      <c r="EA330" s="292"/>
      <c r="EB330" s="292"/>
      <c r="EC330" s="292"/>
    </row>
    <row r="331" spans="1:133" x14ac:dyDescent="0.25">
      <c r="A331" s="291">
        <f t="shared" si="57"/>
        <v>2015</v>
      </c>
      <c r="B331" s="292" t="str">
        <f t="shared" si="58"/>
        <v>MARZO</v>
      </c>
      <c r="C331" s="292">
        <v>11</v>
      </c>
      <c r="D331" s="292" t="str">
        <f t="shared" si="62"/>
        <v>MARZO 2015 / 9</v>
      </c>
      <c r="E331" s="351"/>
      <c r="F331" s="316"/>
      <c r="G331" s="305"/>
      <c r="H331" s="305"/>
      <c r="I331" s="305"/>
      <c r="J331" s="305"/>
      <c r="K331" s="305"/>
      <c r="L331" s="305"/>
      <c r="M331" s="305"/>
      <c r="N331" s="305"/>
      <c r="O331" s="305"/>
      <c r="P331" s="305"/>
      <c r="Q331" s="305"/>
      <c r="R331" s="305"/>
      <c r="S331" s="305"/>
      <c r="T331" s="305"/>
      <c r="U331" s="305"/>
      <c r="V331" s="305"/>
      <c r="W331" s="305"/>
      <c r="X331" s="305"/>
      <c r="Y331" s="305"/>
      <c r="Z331" s="305"/>
      <c r="AA331" s="305"/>
      <c r="AB331" s="305"/>
      <c r="AC331" s="305"/>
      <c r="AD331" s="305"/>
      <c r="AE331" s="305"/>
      <c r="AF331" s="429"/>
      <c r="AG331" s="305"/>
      <c r="AH331" s="305"/>
      <c r="AI331" s="305"/>
      <c r="AJ331" s="305"/>
      <c r="AK331" s="305"/>
      <c r="AL331" s="305"/>
      <c r="AM331" s="305"/>
      <c r="AN331" s="305"/>
      <c r="AO331" s="305"/>
      <c r="AP331" s="305"/>
      <c r="AQ331" s="305"/>
      <c r="AR331" s="305"/>
      <c r="AS331" s="305"/>
      <c r="AT331" s="305"/>
      <c r="AU331" s="300"/>
      <c r="AV331" s="311">
        <v>9</v>
      </c>
      <c r="AW331" s="317">
        <v>42087</v>
      </c>
      <c r="AX331" s="311">
        <v>51613</v>
      </c>
      <c r="AY331" s="311" t="s">
        <v>71</v>
      </c>
      <c r="AZ331" s="313">
        <v>0.73240000000000005</v>
      </c>
      <c r="BA331" s="314">
        <v>143.80000000000001</v>
      </c>
      <c r="BB331" s="314">
        <v>8.1</v>
      </c>
      <c r="BC331" s="314">
        <v>0</v>
      </c>
      <c r="BD331" s="315" t="s">
        <v>20</v>
      </c>
      <c r="BE331" s="314">
        <v>1.2</v>
      </c>
      <c r="BF331" s="314">
        <v>0.01</v>
      </c>
      <c r="BG331" s="314">
        <v>85</v>
      </c>
      <c r="BH331" s="314">
        <v>79.3</v>
      </c>
      <c r="BI331" s="314">
        <v>82.2</v>
      </c>
      <c r="BJ331" s="316" t="s">
        <v>66</v>
      </c>
      <c r="BK331" s="316" t="s">
        <v>67</v>
      </c>
      <c r="BL331" s="314">
        <v>20718</v>
      </c>
      <c r="BM331" s="314">
        <v>138</v>
      </c>
      <c r="BN331" s="314">
        <v>214</v>
      </c>
      <c r="BO331" s="314">
        <v>300</v>
      </c>
      <c r="BP331" s="314">
        <v>352</v>
      </c>
      <c r="BQ331" s="314">
        <v>1</v>
      </c>
      <c r="BR331" s="314">
        <v>30.2</v>
      </c>
      <c r="BS331" s="314">
        <v>0.7</v>
      </c>
      <c r="BT331" s="314">
        <v>1.1599999999999999</v>
      </c>
      <c r="BU331" s="314">
        <v>17.899999999999999</v>
      </c>
      <c r="BV331" s="314">
        <v>0</v>
      </c>
      <c r="BW331" s="433"/>
      <c r="BX331" s="299">
        <v>133</v>
      </c>
      <c r="BY331" s="299">
        <v>7</v>
      </c>
      <c r="BZ331" s="299">
        <v>9</v>
      </c>
      <c r="CA331" s="299">
        <v>85</v>
      </c>
      <c r="CB331" s="299">
        <v>149</v>
      </c>
      <c r="CC331" s="299">
        <v>170</v>
      </c>
      <c r="CD331" s="299">
        <v>245</v>
      </c>
      <c r="CE331" s="299">
        <v>374</v>
      </c>
      <c r="CF331" s="299">
        <v>437</v>
      </c>
      <c r="CG331" s="299">
        <v>42</v>
      </c>
      <c r="CH331" s="299">
        <v>18</v>
      </c>
      <c r="CI331" s="299">
        <v>3</v>
      </c>
      <c r="CJ331" s="299">
        <v>2.7</v>
      </c>
      <c r="CK331" s="299">
        <v>0.05</v>
      </c>
      <c r="CL331" s="329"/>
      <c r="CM331" s="306"/>
      <c r="CN331" s="306"/>
      <c r="CO331" s="306"/>
      <c r="CP331" s="306"/>
      <c r="CQ331" s="306"/>
      <c r="CR331" s="306"/>
      <c r="CS331" s="306"/>
      <c r="CT331" s="306"/>
      <c r="CU331" s="306"/>
      <c r="CV331" s="306"/>
      <c r="CW331" s="306"/>
      <c r="CX331" s="306"/>
      <c r="CY331" s="306"/>
      <c r="CZ331" s="306"/>
      <c r="DA331" s="306"/>
      <c r="DB331" s="306"/>
      <c r="DC331" s="306"/>
      <c r="DD331" s="306"/>
      <c r="DE331" s="306"/>
      <c r="DF331" s="306"/>
      <c r="DG331" s="306"/>
      <c r="DH331" s="306"/>
      <c r="DI331" s="306"/>
      <c r="DJ331" s="306"/>
      <c r="DK331" s="306"/>
      <c r="DL331" s="306"/>
      <c r="DM331" s="306"/>
      <c r="DN331" s="306"/>
      <c r="DO331" s="439"/>
      <c r="DP331" s="306"/>
      <c r="DQ331" s="306"/>
      <c r="DR331" s="306"/>
      <c r="DS331" s="306"/>
      <c r="DT331" s="306"/>
      <c r="DU331" s="306"/>
      <c r="DV331" s="306"/>
      <c r="DW331" s="306"/>
      <c r="DX331" s="306"/>
      <c r="DY331" s="303"/>
      <c r="DZ331" s="303"/>
      <c r="EA331" s="303"/>
      <c r="EB331" s="303"/>
      <c r="EC331" s="303"/>
    </row>
    <row r="332" spans="1:133" x14ac:dyDescent="0.25">
      <c r="A332" s="302">
        <f t="shared" si="57"/>
        <v>2015</v>
      </c>
      <c r="B332" s="303" t="str">
        <f t="shared" si="58"/>
        <v>MARZO</v>
      </c>
      <c r="C332" s="303">
        <v>12</v>
      </c>
      <c r="D332" s="303" t="str">
        <f t="shared" si="62"/>
        <v>MARZO 2015 / 10</v>
      </c>
      <c r="E332" s="351"/>
      <c r="F332" s="316"/>
      <c r="G332" s="305"/>
      <c r="H332" s="305"/>
      <c r="I332" s="305"/>
      <c r="J332" s="305"/>
      <c r="K332" s="305"/>
      <c r="L332" s="305"/>
      <c r="M332" s="305"/>
      <c r="N332" s="305"/>
      <c r="O332" s="305"/>
      <c r="P332" s="305"/>
      <c r="Q332" s="305"/>
      <c r="R332" s="305"/>
      <c r="S332" s="305"/>
      <c r="T332" s="305"/>
      <c r="U332" s="305"/>
      <c r="V332" s="305"/>
      <c r="W332" s="305"/>
      <c r="X332" s="305"/>
      <c r="Y332" s="305"/>
      <c r="Z332" s="305"/>
      <c r="AA332" s="305"/>
      <c r="AB332" s="305"/>
      <c r="AC332" s="305"/>
      <c r="AD332" s="305"/>
      <c r="AE332" s="305"/>
      <c r="AF332" s="429"/>
      <c r="AG332" s="305"/>
      <c r="AH332" s="305"/>
      <c r="AI332" s="305"/>
      <c r="AJ332" s="305"/>
      <c r="AK332" s="305"/>
      <c r="AL332" s="305"/>
      <c r="AM332" s="305"/>
      <c r="AN332" s="305"/>
      <c r="AO332" s="305"/>
      <c r="AP332" s="305"/>
      <c r="AQ332" s="305"/>
      <c r="AR332" s="305"/>
      <c r="AS332" s="305"/>
      <c r="AT332" s="305"/>
      <c r="AU332" s="300"/>
      <c r="AV332" s="311">
        <v>10</v>
      </c>
      <c r="AW332" s="317">
        <v>42089</v>
      </c>
      <c r="AX332" s="311">
        <v>51644</v>
      </c>
      <c r="AY332" s="311" t="s">
        <v>72</v>
      </c>
      <c r="AZ332" s="313">
        <v>0.73350000000000004</v>
      </c>
      <c r="BA332" s="314">
        <v>145</v>
      </c>
      <c r="BB332" s="314">
        <v>8</v>
      </c>
      <c r="BC332" s="314">
        <v>0</v>
      </c>
      <c r="BD332" s="315" t="s">
        <v>20</v>
      </c>
      <c r="BE332" s="314">
        <v>1.2</v>
      </c>
      <c r="BF332" s="314">
        <v>0.01</v>
      </c>
      <c r="BG332" s="314">
        <v>85.7</v>
      </c>
      <c r="BH332" s="314">
        <v>79.900000000000006</v>
      </c>
      <c r="BI332" s="314">
        <v>82.8</v>
      </c>
      <c r="BJ332" s="316" t="s">
        <v>66</v>
      </c>
      <c r="BK332" s="316" t="s">
        <v>67</v>
      </c>
      <c r="BL332" s="314">
        <v>20706</v>
      </c>
      <c r="BM332" s="314">
        <v>138</v>
      </c>
      <c r="BN332" s="314">
        <v>214</v>
      </c>
      <c r="BO332" s="314">
        <v>302</v>
      </c>
      <c r="BP332" s="314">
        <v>352</v>
      </c>
      <c r="BQ332" s="314">
        <v>1</v>
      </c>
      <c r="BR332" s="314">
        <v>31.7</v>
      </c>
      <c r="BS332" s="314">
        <v>0.7</v>
      </c>
      <c r="BT332" s="314">
        <v>1.22</v>
      </c>
      <c r="BU332" s="314">
        <v>15.4</v>
      </c>
      <c r="BV332" s="314">
        <v>0</v>
      </c>
      <c r="BW332" s="433"/>
      <c r="BX332" s="299">
        <v>133</v>
      </c>
      <c r="BY332" s="299">
        <v>7</v>
      </c>
      <c r="BZ332" s="299">
        <v>9</v>
      </c>
      <c r="CA332" s="299">
        <v>85</v>
      </c>
      <c r="CB332" s="299">
        <v>149</v>
      </c>
      <c r="CC332" s="299">
        <v>170</v>
      </c>
      <c r="CD332" s="299">
        <v>245</v>
      </c>
      <c r="CE332" s="299">
        <v>374</v>
      </c>
      <c r="CF332" s="299">
        <v>437</v>
      </c>
      <c r="CG332" s="299">
        <v>42</v>
      </c>
      <c r="CH332" s="299">
        <v>18</v>
      </c>
      <c r="CI332" s="299">
        <v>3</v>
      </c>
      <c r="CJ332" s="299">
        <v>2.7</v>
      </c>
      <c r="CK332" s="299">
        <v>0.05</v>
      </c>
      <c r="CL332" s="329"/>
      <c r="CM332" s="305"/>
      <c r="CN332" s="305"/>
      <c r="CO332" s="305"/>
      <c r="CP332" s="305"/>
      <c r="CQ332" s="305"/>
      <c r="CR332" s="305"/>
      <c r="CS332" s="305"/>
      <c r="CT332" s="305"/>
      <c r="CU332" s="305"/>
      <c r="CV332" s="305"/>
      <c r="CW332" s="305"/>
      <c r="CX332" s="305"/>
      <c r="CY332" s="305"/>
      <c r="CZ332" s="305"/>
      <c r="DA332" s="305"/>
      <c r="DB332" s="305"/>
      <c r="DC332" s="305"/>
      <c r="DD332" s="305"/>
      <c r="DE332" s="305"/>
      <c r="DF332" s="305"/>
      <c r="DG332" s="305"/>
      <c r="DH332" s="305"/>
      <c r="DI332" s="305"/>
      <c r="DJ332" s="305"/>
      <c r="DK332" s="305"/>
      <c r="DL332" s="305"/>
      <c r="DM332" s="305"/>
      <c r="DN332" s="305"/>
      <c r="DO332" s="440"/>
      <c r="DP332" s="305"/>
      <c r="DQ332" s="305"/>
      <c r="DR332" s="305"/>
      <c r="DS332" s="305"/>
      <c r="DT332" s="305"/>
      <c r="DU332" s="305"/>
      <c r="DV332" s="305"/>
      <c r="DW332" s="305"/>
      <c r="DX332" s="305"/>
      <c r="DY332" s="292"/>
      <c r="DZ332" s="292"/>
      <c r="EA332" s="292"/>
      <c r="EB332" s="292"/>
      <c r="EC332" s="292"/>
    </row>
    <row r="333" spans="1:133" x14ac:dyDescent="0.25">
      <c r="A333" s="291">
        <f t="shared" si="57"/>
        <v>2015</v>
      </c>
      <c r="B333" s="292" t="str">
        <f t="shared" si="58"/>
        <v>MARZO</v>
      </c>
      <c r="C333" s="292">
        <v>13</v>
      </c>
      <c r="D333" s="292" t="str">
        <f t="shared" si="62"/>
        <v>MARZO 2015 / 11</v>
      </c>
      <c r="E333" s="351"/>
      <c r="F333" s="316"/>
      <c r="G333" s="305"/>
      <c r="H333" s="305"/>
      <c r="I333" s="305"/>
      <c r="J333" s="305"/>
      <c r="K333" s="305"/>
      <c r="L333" s="305"/>
      <c r="M333" s="305"/>
      <c r="N333" s="305"/>
      <c r="O333" s="305"/>
      <c r="P333" s="305"/>
      <c r="Q333" s="305"/>
      <c r="R333" s="305"/>
      <c r="S333" s="305"/>
      <c r="T333" s="305"/>
      <c r="U333" s="305"/>
      <c r="V333" s="305"/>
      <c r="W333" s="305"/>
      <c r="X333" s="305"/>
      <c r="Y333" s="305"/>
      <c r="Z333" s="305"/>
      <c r="AA333" s="305"/>
      <c r="AB333" s="305"/>
      <c r="AC333" s="305"/>
      <c r="AD333" s="305"/>
      <c r="AE333" s="305"/>
      <c r="AF333" s="429"/>
      <c r="AG333" s="305"/>
      <c r="AH333" s="305"/>
      <c r="AI333" s="305"/>
      <c r="AJ333" s="305"/>
      <c r="AK333" s="305"/>
      <c r="AL333" s="305"/>
      <c r="AM333" s="305"/>
      <c r="AN333" s="305"/>
      <c r="AO333" s="305"/>
      <c r="AP333" s="305"/>
      <c r="AQ333" s="305"/>
      <c r="AR333" s="305"/>
      <c r="AS333" s="305"/>
      <c r="AT333" s="305"/>
      <c r="AU333" s="300"/>
      <c r="AV333" s="311">
        <v>11</v>
      </c>
      <c r="AW333" s="317">
        <v>42091</v>
      </c>
      <c r="AX333" s="311">
        <v>51775</v>
      </c>
      <c r="AY333" s="311" t="s">
        <v>73</v>
      </c>
      <c r="AZ333" s="313">
        <v>0.73740000000000006</v>
      </c>
      <c r="BA333" s="314">
        <v>143.30000000000001</v>
      </c>
      <c r="BB333" s="314">
        <v>8.1999999999999993</v>
      </c>
      <c r="BC333" s="314">
        <v>0</v>
      </c>
      <c r="BD333" s="315" t="s">
        <v>20</v>
      </c>
      <c r="BE333" s="314">
        <v>1.2</v>
      </c>
      <c r="BF333" s="314">
        <v>0.01</v>
      </c>
      <c r="BG333" s="314">
        <v>85.2</v>
      </c>
      <c r="BH333" s="314">
        <v>79.5</v>
      </c>
      <c r="BI333" s="314">
        <v>82.4</v>
      </c>
      <c r="BJ333" s="316" t="s">
        <v>66</v>
      </c>
      <c r="BK333" s="316" t="s">
        <v>67</v>
      </c>
      <c r="BL333" s="314">
        <v>20666</v>
      </c>
      <c r="BM333" s="314">
        <v>133</v>
      </c>
      <c r="BN333" s="314">
        <v>210</v>
      </c>
      <c r="BO333" s="314">
        <v>298</v>
      </c>
      <c r="BP333" s="314">
        <v>354</v>
      </c>
      <c r="BQ333" s="314">
        <v>1</v>
      </c>
      <c r="BR333" s="314">
        <v>31.9</v>
      </c>
      <c r="BS333" s="314">
        <v>0.8</v>
      </c>
      <c r="BT333" s="314">
        <v>1.21</v>
      </c>
      <c r="BU333" s="314">
        <v>15.7</v>
      </c>
      <c r="BV333" s="314">
        <v>0</v>
      </c>
      <c r="BW333" s="433"/>
      <c r="BX333" s="299">
        <v>133</v>
      </c>
      <c r="BY333" s="299">
        <v>7</v>
      </c>
      <c r="BZ333" s="299">
        <v>9</v>
      </c>
      <c r="CA333" s="299">
        <v>85</v>
      </c>
      <c r="CB333" s="299">
        <v>149</v>
      </c>
      <c r="CC333" s="299">
        <v>170</v>
      </c>
      <c r="CD333" s="299">
        <v>245</v>
      </c>
      <c r="CE333" s="299">
        <v>374</v>
      </c>
      <c r="CF333" s="299">
        <v>437</v>
      </c>
      <c r="CG333" s="299">
        <v>42</v>
      </c>
      <c r="CH333" s="299">
        <v>18</v>
      </c>
      <c r="CI333" s="299">
        <v>3</v>
      </c>
      <c r="CJ333" s="299">
        <v>2.7</v>
      </c>
      <c r="CK333" s="299">
        <v>0.05</v>
      </c>
      <c r="CL333" s="329"/>
      <c r="CM333" s="306"/>
      <c r="CN333" s="306"/>
      <c r="CO333" s="306"/>
      <c r="CP333" s="306"/>
      <c r="CQ333" s="306"/>
      <c r="CR333" s="306"/>
      <c r="CS333" s="306"/>
      <c r="CT333" s="306"/>
      <c r="CU333" s="306"/>
      <c r="CV333" s="306"/>
      <c r="CW333" s="306"/>
      <c r="CX333" s="306"/>
      <c r="CY333" s="306"/>
      <c r="CZ333" s="306"/>
      <c r="DA333" s="306"/>
      <c r="DB333" s="306"/>
      <c r="DC333" s="306"/>
      <c r="DD333" s="306"/>
      <c r="DE333" s="306"/>
      <c r="DF333" s="306"/>
      <c r="DG333" s="306"/>
      <c r="DH333" s="306"/>
      <c r="DI333" s="306"/>
      <c r="DJ333" s="306"/>
      <c r="DK333" s="306"/>
      <c r="DL333" s="306"/>
      <c r="DM333" s="306"/>
      <c r="DN333" s="306"/>
      <c r="DO333" s="439"/>
      <c r="DP333" s="306"/>
      <c r="DQ333" s="306"/>
      <c r="DR333" s="306"/>
      <c r="DS333" s="306"/>
      <c r="DT333" s="306"/>
      <c r="DU333" s="306"/>
      <c r="DV333" s="306"/>
      <c r="DW333" s="306"/>
      <c r="DX333" s="306"/>
      <c r="DY333" s="303"/>
      <c r="DZ333" s="303"/>
      <c r="EA333" s="303"/>
      <c r="EB333" s="303"/>
      <c r="EC333" s="303"/>
    </row>
    <row r="334" spans="1:133" x14ac:dyDescent="0.25">
      <c r="A334" s="302">
        <f t="shared" si="57"/>
        <v>2015</v>
      </c>
      <c r="B334" s="303" t="str">
        <f t="shared" si="58"/>
        <v>MARZO</v>
      </c>
      <c r="C334" s="303">
        <v>14</v>
      </c>
      <c r="D334" s="303" t="str">
        <f t="shared" si="62"/>
        <v>MARZO 2015 / 12</v>
      </c>
      <c r="E334" s="351"/>
      <c r="F334" s="316"/>
      <c r="G334" s="305"/>
      <c r="H334" s="305"/>
      <c r="I334" s="305"/>
      <c r="J334" s="305"/>
      <c r="K334" s="305"/>
      <c r="L334" s="305"/>
      <c r="M334" s="305"/>
      <c r="N334" s="305"/>
      <c r="O334" s="305"/>
      <c r="P334" s="305"/>
      <c r="Q334" s="305"/>
      <c r="R334" s="305"/>
      <c r="S334" s="305"/>
      <c r="T334" s="305"/>
      <c r="U334" s="305"/>
      <c r="V334" s="305"/>
      <c r="W334" s="305"/>
      <c r="X334" s="305"/>
      <c r="Y334" s="305"/>
      <c r="Z334" s="305"/>
      <c r="AA334" s="305"/>
      <c r="AB334" s="305"/>
      <c r="AC334" s="305"/>
      <c r="AD334" s="305"/>
      <c r="AE334" s="305"/>
      <c r="AF334" s="429"/>
      <c r="AG334" s="305"/>
      <c r="AH334" s="305"/>
      <c r="AI334" s="305"/>
      <c r="AJ334" s="305"/>
      <c r="AK334" s="305"/>
      <c r="AL334" s="305"/>
      <c r="AM334" s="305"/>
      <c r="AN334" s="305"/>
      <c r="AO334" s="305"/>
      <c r="AP334" s="305"/>
      <c r="AQ334" s="305"/>
      <c r="AR334" s="305"/>
      <c r="AS334" s="305"/>
      <c r="AT334" s="305"/>
      <c r="AU334" s="300"/>
      <c r="AV334" s="311">
        <v>12</v>
      </c>
      <c r="AW334" s="317">
        <v>42093</v>
      </c>
      <c r="AX334" s="311">
        <v>51802</v>
      </c>
      <c r="AY334" s="311" t="s">
        <v>74</v>
      </c>
      <c r="AZ334" s="313">
        <v>0.73509999999999998</v>
      </c>
      <c r="BA334" s="314">
        <v>141.69999999999999</v>
      </c>
      <c r="BB334" s="314">
        <v>8.3000000000000007</v>
      </c>
      <c r="BC334" s="314">
        <v>0</v>
      </c>
      <c r="BD334" s="315" t="s">
        <v>20</v>
      </c>
      <c r="BE334" s="314">
        <v>1.2</v>
      </c>
      <c r="BF334" s="314">
        <v>0.01</v>
      </c>
      <c r="BG334" s="314">
        <v>85.1</v>
      </c>
      <c r="BH334" s="314">
        <v>79.400000000000006</v>
      </c>
      <c r="BI334" s="314">
        <v>82.3</v>
      </c>
      <c r="BJ334" s="316" t="s">
        <v>66</v>
      </c>
      <c r="BK334" s="316" t="s">
        <v>67</v>
      </c>
      <c r="BL334" s="314">
        <v>20690</v>
      </c>
      <c r="BM334" s="314">
        <v>133</v>
      </c>
      <c r="BN334" s="314">
        <v>203</v>
      </c>
      <c r="BO334" s="314">
        <v>300</v>
      </c>
      <c r="BP334" s="314">
        <v>354</v>
      </c>
      <c r="BQ334" s="314">
        <v>1</v>
      </c>
      <c r="BR334" s="314">
        <v>29.9</v>
      </c>
      <c r="BS334" s="314">
        <v>0.5</v>
      </c>
      <c r="BT334" s="314">
        <v>1.32</v>
      </c>
      <c r="BU334" s="314">
        <v>11.2</v>
      </c>
      <c r="BV334" s="314">
        <v>0</v>
      </c>
      <c r="BW334" s="433"/>
      <c r="BX334" s="299">
        <v>133</v>
      </c>
      <c r="BY334" s="299">
        <v>7</v>
      </c>
      <c r="BZ334" s="299">
        <v>9</v>
      </c>
      <c r="CA334" s="299">
        <v>85</v>
      </c>
      <c r="CB334" s="299">
        <v>149</v>
      </c>
      <c r="CC334" s="299">
        <v>170</v>
      </c>
      <c r="CD334" s="299">
        <v>245</v>
      </c>
      <c r="CE334" s="299">
        <v>374</v>
      </c>
      <c r="CF334" s="299">
        <v>437</v>
      </c>
      <c r="CG334" s="299">
        <v>42</v>
      </c>
      <c r="CH334" s="299">
        <v>18</v>
      </c>
      <c r="CI334" s="299">
        <v>3</v>
      </c>
      <c r="CJ334" s="299">
        <v>2.7</v>
      </c>
      <c r="CK334" s="299">
        <v>0.05</v>
      </c>
      <c r="CL334" s="329"/>
      <c r="CM334" s="305"/>
      <c r="CN334" s="305"/>
      <c r="CO334" s="305"/>
      <c r="CP334" s="305"/>
      <c r="CQ334" s="305"/>
      <c r="CR334" s="305"/>
      <c r="CS334" s="305"/>
      <c r="CT334" s="305"/>
      <c r="CU334" s="305"/>
      <c r="CV334" s="305"/>
      <c r="CW334" s="305"/>
      <c r="CX334" s="305"/>
      <c r="CY334" s="305"/>
      <c r="CZ334" s="305"/>
      <c r="DA334" s="305"/>
      <c r="DB334" s="305"/>
      <c r="DC334" s="305"/>
      <c r="DD334" s="305"/>
      <c r="DE334" s="305"/>
      <c r="DF334" s="305"/>
      <c r="DG334" s="305"/>
      <c r="DH334" s="305"/>
      <c r="DI334" s="305"/>
      <c r="DJ334" s="305"/>
      <c r="DK334" s="305"/>
      <c r="DL334" s="305"/>
      <c r="DM334" s="305"/>
      <c r="DN334" s="305"/>
      <c r="DO334" s="440"/>
      <c r="DP334" s="305"/>
      <c r="DQ334" s="305"/>
      <c r="DR334" s="305"/>
      <c r="DS334" s="305"/>
      <c r="DT334" s="305"/>
      <c r="DU334" s="305"/>
      <c r="DV334" s="305"/>
      <c r="DW334" s="305"/>
      <c r="DX334" s="305"/>
      <c r="DY334" s="292"/>
      <c r="DZ334" s="292"/>
      <c r="EA334" s="292"/>
      <c r="EB334" s="292"/>
      <c r="EC334" s="292"/>
    </row>
    <row r="335" spans="1:133" x14ac:dyDescent="0.25">
      <c r="A335" s="291">
        <f t="shared" si="57"/>
        <v>2015</v>
      </c>
      <c r="B335" s="292" t="str">
        <f t="shared" si="58"/>
        <v>MARZO</v>
      </c>
      <c r="C335" s="292">
        <v>15</v>
      </c>
      <c r="D335" s="292" t="str">
        <f t="shared" si="62"/>
        <v>MARZO 2015 / 13</v>
      </c>
      <c r="E335" s="291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428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307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435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343"/>
      <c r="CM335" s="303"/>
      <c r="CN335" s="303"/>
      <c r="CO335" s="303"/>
      <c r="CP335" s="303"/>
      <c r="CQ335" s="303"/>
      <c r="CR335" s="303"/>
      <c r="CS335" s="303"/>
      <c r="CT335" s="303"/>
      <c r="CU335" s="303"/>
      <c r="CV335" s="303"/>
      <c r="CW335" s="303"/>
      <c r="CX335" s="303"/>
      <c r="CY335" s="303"/>
      <c r="CZ335" s="303"/>
      <c r="DA335" s="303"/>
      <c r="DB335" s="303"/>
      <c r="DC335" s="303"/>
      <c r="DD335" s="303"/>
      <c r="DE335" s="303"/>
      <c r="DF335" s="303"/>
      <c r="DG335" s="303"/>
      <c r="DH335" s="303"/>
      <c r="DI335" s="303"/>
      <c r="DJ335" s="303"/>
      <c r="DK335" s="303"/>
      <c r="DL335" s="303"/>
      <c r="DM335" s="303"/>
      <c r="DN335" s="303"/>
      <c r="DO335" s="442"/>
      <c r="DP335" s="303"/>
      <c r="DQ335" s="303"/>
      <c r="DR335" s="303"/>
      <c r="DS335" s="303"/>
      <c r="DT335" s="303"/>
      <c r="DU335" s="303"/>
      <c r="DV335" s="303"/>
      <c r="DW335" s="303"/>
      <c r="DX335" s="303"/>
      <c r="DY335" s="303"/>
      <c r="DZ335" s="303"/>
      <c r="EA335" s="303"/>
      <c r="EB335" s="303"/>
      <c r="EC335" s="303"/>
    </row>
    <row r="336" spans="1:133" x14ac:dyDescent="0.25">
      <c r="A336" s="302">
        <f t="shared" si="57"/>
        <v>2015</v>
      </c>
      <c r="B336" s="303" t="str">
        <f t="shared" si="58"/>
        <v>MARZO</v>
      </c>
      <c r="C336" s="303">
        <v>16</v>
      </c>
      <c r="D336" s="303" t="str">
        <f t="shared" si="62"/>
        <v>MARZO 2015 / 14</v>
      </c>
      <c r="E336" s="291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428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307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435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343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441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</row>
    <row r="337" spans="1:133" x14ac:dyDescent="0.25">
      <c r="A337" s="291">
        <f t="shared" si="57"/>
        <v>2015</v>
      </c>
      <c r="B337" s="292" t="str">
        <f t="shared" si="58"/>
        <v>MARZO</v>
      </c>
      <c r="C337" s="292">
        <v>17</v>
      </c>
      <c r="D337" s="292" t="str">
        <f t="shared" si="62"/>
        <v>MARZO 2015 / 15</v>
      </c>
      <c r="E337" s="291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428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307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435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343"/>
      <c r="CM337" s="303"/>
      <c r="CN337" s="303"/>
      <c r="CO337" s="303"/>
      <c r="CP337" s="303"/>
      <c r="CQ337" s="303"/>
      <c r="CR337" s="303"/>
      <c r="CS337" s="303"/>
      <c r="CT337" s="303"/>
      <c r="CU337" s="303"/>
      <c r="CV337" s="303"/>
      <c r="CW337" s="303"/>
      <c r="CX337" s="303"/>
      <c r="CY337" s="303"/>
      <c r="CZ337" s="303"/>
      <c r="DA337" s="303"/>
      <c r="DB337" s="303"/>
      <c r="DC337" s="303"/>
      <c r="DD337" s="303"/>
      <c r="DE337" s="303"/>
      <c r="DF337" s="303"/>
      <c r="DG337" s="303"/>
      <c r="DH337" s="303"/>
      <c r="DI337" s="303"/>
      <c r="DJ337" s="303"/>
      <c r="DK337" s="303"/>
      <c r="DL337" s="303"/>
      <c r="DM337" s="303"/>
      <c r="DN337" s="303"/>
      <c r="DO337" s="442"/>
      <c r="DP337" s="303"/>
      <c r="DQ337" s="303"/>
      <c r="DR337" s="303"/>
      <c r="DS337" s="303"/>
      <c r="DT337" s="303"/>
      <c r="DU337" s="303"/>
      <c r="DV337" s="303"/>
      <c r="DW337" s="303"/>
      <c r="DX337" s="303"/>
      <c r="DY337" s="303"/>
      <c r="DZ337" s="303"/>
      <c r="EA337" s="303"/>
      <c r="EB337" s="303"/>
      <c r="EC337" s="303"/>
    </row>
    <row r="338" spans="1:133" x14ac:dyDescent="0.25">
      <c r="A338" s="302">
        <f t="shared" si="57"/>
        <v>2015</v>
      </c>
      <c r="B338" s="303" t="str">
        <f t="shared" si="58"/>
        <v>MARZO</v>
      </c>
      <c r="C338" s="303">
        <v>18</v>
      </c>
      <c r="D338" s="303" t="str">
        <f t="shared" si="62"/>
        <v>MARZO 2015 / 16</v>
      </c>
      <c r="E338" s="291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428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307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435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343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441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</row>
    <row r="339" spans="1:133" x14ac:dyDescent="0.25">
      <c r="A339" s="291">
        <f t="shared" si="57"/>
        <v>2015</v>
      </c>
      <c r="B339" s="292" t="str">
        <f t="shared" si="58"/>
        <v>MARZO</v>
      </c>
      <c r="C339" s="292">
        <v>19</v>
      </c>
      <c r="D339" s="292" t="str">
        <f t="shared" si="62"/>
        <v>MARZO 2015 / 17</v>
      </c>
      <c r="E339" s="291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428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307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435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343"/>
      <c r="CM339" s="303"/>
      <c r="CN339" s="303"/>
      <c r="CO339" s="303"/>
      <c r="CP339" s="303"/>
      <c r="CQ339" s="303"/>
      <c r="CR339" s="303"/>
      <c r="CS339" s="303"/>
      <c r="CT339" s="303"/>
      <c r="CU339" s="303"/>
      <c r="CV339" s="303"/>
      <c r="CW339" s="303"/>
      <c r="CX339" s="303"/>
      <c r="CY339" s="303"/>
      <c r="CZ339" s="303"/>
      <c r="DA339" s="303"/>
      <c r="DB339" s="303"/>
      <c r="DC339" s="303"/>
      <c r="DD339" s="303"/>
      <c r="DE339" s="303"/>
      <c r="DF339" s="303"/>
      <c r="DG339" s="303"/>
      <c r="DH339" s="303"/>
      <c r="DI339" s="303"/>
      <c r="DJ339" s="303"/>
      <c r="DK339" s="303"/>
      <c r="DL339" s="303"/>
      <c r="DM339" s="303"/>
      <c r="DN339" s="303"/>
      <c r="DO339" s="442"/>
      <c r="DP339" s="303"/>
      <c r="DQ339" s="303"/>
      <c r="DR339" s="303"/>
      <c r="DS339" s="303"/>
      <c r="DT339" s="303"/>
      <c r="DU339" s="303"/>
      <c r="DV339" s="303"/>
      <c r="DW339" s="303"/>
      <c r="DX339" s="303"/>
      <c r="DY339" s="303"/>
      <c r="DZ339" s="303"/>
      <c r="EA339" s="303"/>
      <c r="EB339" s="303"/>
      <c r="EC339" s="303"/>
    </row>
    <row r="340" spans="1:133" x14ac:dyDescent="0.25">
      <c r="A340" s="302">
        <f t="shared" si="57"/>
        <v>2015</v>
      </c>
      <c r="B340" s="303" t="str">
        <f t="shared" si="58"/>
        <v>MARZO</v>
      </c>
      <c r="C340" s="303">
        <v>20</v>
      </c>
      <c r="D340" s="303" t="str">
        <f t="shared" si="62"/>
        <v>MARZO 2015 / 18</v>
      </c>
      <c r="E340" s="291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428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307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435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343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441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</row>
    <row r="341" spans="1:133" x14ac:dyDescent="0.25">
      <c r="A341" s="291">
        <f t="shared" si="57"/>
        <v>2015</v>
      </c>
      <c r="B341" s="292" t="str">
        <f t="shared" si="58"/>
        <v>MARZO</v>
      </c>
      <c r="C341" s="292">
        <v>21</v>
      </c>
      <c r="D341" s="292" t="str">
        <f t="shared" si="62"/>
        <v>MARZO 2015 / 19</v>
      </c>
      <c r="E341" s="291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428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307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435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343"/>
      <c r="CM341" s="303"/>
      <c r="CN341" s="303"/>
      <c r="CO341" s="303"/>
      <c r="CP341" s="303"/>
      <c r="CQ341" s="303"/>
      <c r="CR341" s="303"/>
      <c r="CS341" s="303"/>
      <c r="CT341" s="303"/>
      <c r="CU341" s="303"/>
      <c r="CV341" s="303"/>
      <c r="CW341" s="303"/>
      <c r="CX341" s="303"/>
      <c r="CY341" s="303"/>
      <c r="CZ341" s="303"/>
      <c r="DA341" s="303"/>
      <c r="DB341" s="303"/>
      <c r="DC341" s="303"/>
      <c r="DD341" s="303"/>
      <c r="DE341" s="303"/>
      <c r="DF341" s="303"/>
      <c r="DG341" s="303"/>
      <c r="DH341" s="303"/>
      <c r="DI341" s="303"/>
      <c r="DJ341" s="303"/>
      <c r="DK341" s="303"/>
      <c r="DL341" s="303"/>
      <c r="DM341" s="303"/>
      <c r="DN341" s="303"/>
      <c r="DO341" s="442"/>
      <c r="DP341" s="303"/>
      <c r="DQ341" s="303"/>
      <c r="DR341" s="303"/>
      <c r="DS341" s="303"/>
      <c r="DT341" s="303"/>
      <c r="DU341" s="303"/>
      <c r="DV341" s="303"/>
      <c r="DW341" s="303"/>
      <c r="DX341" s="303"/>
      <c r="DY341" s="303"/>
      <c r="DZ341" s="303"/>
      <c r="EA341" s="303"/>
      <c r="EB341" s="303"/>
      <c r="EC341" s="303"/>
    </row>
    <row r="342" spans="1:133" x14ac:dyDescent="0.25">
      <c r="A342" s="302">
        <f t="shared" si="57"/>
        <v>2015</v>
      </c>
      <c r="B342" s="303" t="str">
        <f t="shared" si="58"/>
        <v>MARZO</v>
      </c>
      <c r="C342" s="303">
        <v>22</v>
      </c>
      <c r="D342" s="303" t="str">
        <f t="shared" si="62"/>
        <v>MARZO 2015 / 20</v>
      </c>
      <c r="E342" s="291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428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307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435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343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441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</row>
    <row r="343" spans="1:133" x14ac:dyDescent="0.25">
      <c r="A343" s="291">
        <f t="shared" si="57"/>
        <v>2015</v>
      </c>
      <c r="B343" s="292" t="str">
        <f t="shared" si="58"/>
        <v>MARZO</v>
      </c>
      <c r="C343" s="292">
        <v>23</v>
      </c>
      <c r="D343" s="292" t="str">
        <f t="shared" si="62"/>
        <v>MARZO 2015 / 21</v>
      </c>
      <c r="E343" s="291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428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307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435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343"/>
      <c r="CM343" s="303"/>
      <c r="CN343" s="303"/>
      <c r="CO343" s="303"/>
      <c r="CP343" s="303"/>
      <c r="CQ343" s="303"/>
      <c r="CR343" s="303"/>
      <c r="CS343" s="303"/>
      <c r="CT343" s="303"/>
      <c r="CU343" s="303"/>
      <c r="CV343" s="303"/>
      <c r="CW343" s="303"/>
      <c r="CX343" s="303"/>
      <c r="CY343" s="303"/>
      <c r="CZ343" s="303"/>
      <c r="DA343" s="303"/>
      <c r="DB343" s="303"/>
      <c r="DC343" s="303"/>
      <c r="DD343" s="303"/>
      <c r="DE343" s="303"/>
      <c r="DF343" s="303"/>
      <c r="DG343" s="303"/>
      <c r="DH343" s="303"/>
      <c r="DI343" s="303"/>
      <c r="DJ343" s="303"/>
      <c r="DK343" s="303"/>
      <c r="DL343" s="303"/>
      <c r="DM343" s="303"/>
      <c r="DN343" s="303"/>
      <c r="DO343" s="442"/>
      <c r="DP343" s="303"/>
      <c r="DQ343" s="303"/>
      <c r="DR343" s="303"/>
      <c r="DS343" s="303"/>
      <c r="DT343" s="303"/>
      <c r="DU343" s="303"/>
      <c r="DV343" s="303"/>
      <c r="DW343" s="303"/>
      <c r="DX343" s="303"/>
      <c r="DY343" s="303"/>
      <c r="DZ343" s="303"/>
      <c r="EA343" s="303"/>
      <c r="EB343" s="303"/>
      <c r="EC343" s="303"/>
    </row>
    <row r="344" spans="1:133" x14ac:dyDescent="0.25">
      <c r="A344" s="302">
        <f t="shared" si="57"/>
        <v>2015</v>
      </c>
      <c r="B344" s="303" t="str">
        <f t="shared" si="58"/>
        <v>MARZO</v>
      </c>
      <c r="C344" s="303">
        <v>24</v>
      </c>
      <c r="D344" s="303" t="str">
        <f t="shared" si="62"/>
        <v>MARZO 2015 / 22</v>
      </c>
      <c r="E344" s="291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428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307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435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343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441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</row>
    <row r="345" spans="1:133" x14ac:dyDescent="0.25">
      <c r="A345" s="291">
        <f t="shared" si="57"/>
        <v>2015</v>
      </c>
      <c r="B345" s="292" t="str">
        <f t="shared" si="58"/>
        <v>MARZO</v>
      </c>
      <c r="C345" s="292">
        <v>25</v>
      </c>
      <c r="D345" s="292" t="str">
        <f t="shared" si="62"/>
        <v>MARZO 2015 / 23</v>
      </c>
      <c r="E345" s="291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428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307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435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343"/>
      <c r="CM345" s="303"/>
      <c r="CN345" s="303"/>
      <c r="CO345" s="303"/>
      <c r="CP345" s="303"/>
      <c r="CQ345" s="303"/>
      <c r="CR345" s="303"/>
      <c r="CS345" s="303"/>
      <c r="CT345" s="303"/>
      <c r="CU345" s="303"/>
      <c r="CV345" s="303"/>
      <c r="CW345" s="303"/>
      <c r="CX345" s="303"/>
      <c r="CY345" s="303"/>
      <c r="CZ345" s="303"/>
      <c r="DA345" s="303"/>
      <c r="DB345" s="303"/>
      <c r="DC345" s="303"/>
      <c r="DD345" s="303"/>
      <c r="DE345" s="303"/>
      <c r="DF345" s="303"/>
      <c r="DG345" s="303"/>
      <c r="DH345" s="303"/>
      <c r="DI345" s="303"/>
      <c r="DJ345" s="303"/>
      <c r="DK345" s="303"/>
      <c r="DL345" s="303"/>
      <c r="DM345" s="303"/>
      <c r="DN345" s="303"/>
      <c r="DO345" s="442"/>
      <c r="DP345" s="303"/>
      <c r="DQ345" s="303"/>
      <c r="DR345" s="303"/>
      <c r="DS345" s="303"/>
      <c r="DT345" s="303"/>
      <c r="DU345" s="303"/>
      <c r="DV345" s="303"/>
      <c r="DW345" s="303"/>
      <c r="DX345" s="303"/>
      <c r="DY345" s="303"/>
      <c r="DZ345" s="303"/>
      <c r="EA345" s="303"/>
      <c r="EB345" s="303"/>
      <c r="EC345" s="303"/>
    </row>
    <row r="346" spans="1:133" x14ac:dyDescent="0.25">
      <c r="A346" s="302">
        <f t="shared" si="57"/>
        <v>2015</v>
      </c>
      <c r="B346" s="303" t="str">
        <f t="shared" si="58"/>
        <v>MARZO</v>
      </c>
      <c r="C346" s="303">
        <v>26</v>
      </c>
      <c r="D346" s="303" t="str">
        <f t="shared" si="62"/>
        <v>MARZO 2015 / 24</v>
      </c>
      <c r="E346" s="291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428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307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435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343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441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</row>
    <row r="347" spans="1:133" x14ac:dyDescent="0.25">
      <c r="A347" s="291">
        <f t="shared" si="57"/>
        <v>2015</v>
      </c>
      <c r="B347" s="292" t="str">
        <f t="shared" si="58"/>
        <v>MARZO</v>
      </c>
      <c r="C347" s="292">
        <v>27</v>
      </c>
      <c r="D347" s="292" t="str">
        <f t="shared" si="62"/>
        <v>MARZO 2015 / 25</v>
      </c>
      <c r="E347" s="291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428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307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435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343"/>
      <c r="CM347" s="303"/>
      <c r="CN347" s="303"/>
      <c r="CO347" s="303"/>
      <c r="CP347" s="303"/>
      <c r="CQ347" s="303"/>
      <c r="CR347" s="303"/>
      <c r="CS347" s="303"/>
      <c r="CT347" s="303"/>
      <c r="CU347" s="303"/>
      <c r="CV347" s="303"/>
      <c r="CW347" s="303"/>
      <c r="CX347" s="303"/>
      <c r="CY347" s="303"/>
      <c r="CZ347" s="303"/>
      <c r="DA347" s="303"/>
      <c r="DB347" s="303"/>
      <c r="DC347" s="303"/>
      <c r="DD347" s="303"/>
      <c r="DE347" s="303"/>
      <c r="DF347" s="303"/>
      <c r="DG347" s="303"/>
      <c r="DH347" s="303"/>
      <c r="DI347" s="303"/>
      <c r="DJ347" s="303"/>
      <c r="DK347" s="303"/>
      <c r="DL347" s="303"/>
      <c r="DM347" s="303"/>
      <c r="DN347" s="303"/>
      <c r="DO347" s="442"/>
      <c r="DP347" s="303"/>
      <c r="DQ347" s="303"/>
      <c r="DR347" s="303"/>
      <c r="DS347" s="303"/>
      <c r="DT347" s="303"/>
      <c r="DU347" s="303"/>
      <c r="DV347" s="303"/>
      <c r="DW347" s="303"/>
      <c r="DX347" s="303"/>
      <c r="DY347" s="303"/>
      <c r="DZ347" s="303"/>
      <c r="EA347" s="303"/>
      <c r="EB347" s="303"/>
      <c r="EC347" s="303"/>
    </row>
    <row r="348" spans="1:133" x14ac:dyDescent="0.25">
      <c r="A348" s="302">
        <f t="shared" si="57"/>
        <v>2015</v>
      </c>
      <c r="B348" s="303" t="str">
        <f t="shared" si="58"/>
        <v>MARZO</v>
      </c>
      <c r="C348" s="303">
        <v>28</v>
      </c>
      <c r="D348" s="303" t="str">
        <f t="shared" si="62"/>
        <v>MARZO 2015 / 26</v>
      </c>
      <c r="E348" s="291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428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307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435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343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441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</row>
    <row r="349" spans="1:133" x14ac:dyDescent="0.25">
      <c r="A349" s="291">
        <f t="shared" si="57"/>
        <v>2015</v>
      </c>
      <c r="B349" s="292" t="str">
        <f t="shared" si="58"/>
        <v>MARZO</v>
      </c>
      <c r="C349" s="292">
        <v>29</v>
      </c>
      <c r="D349" s="292" t="str">
        <f t="shared" si="62"/>
        <v>MARZO 2015 / 27</v>
      </c>
      <c r="E349" s="291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428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307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435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343"/>
      <c r="CM349" s="303"/>
      <c r="CN349" s="303"/>
      <c r="CO349" s="303"/>
      <c r="CP349" s="303"/>
      <c r="CQ349" s="303"/>
      <c r="CR349" s="303"/>
      <c r="CS349" s="303"/>
      <c r="CT349" s="303"/>
      <c r="CU349" s="303"/>
      <c r="CV349" s="303"/>
      <c r="CW349" s="303"/>
      <c r="CX349" s="303"/>
      <c r="CY349" s="303"/>
      <c r="CZ349" s="303"/>
      <c r="DA349" s="303"/>
      <c r="DB349" s="303"/>
      <c r="DC349" s="303"/>
      <c r="DD349" s="303"/>
      <c r="DE349" s="303"/>
      <c r="DF349" s="303"/>
      <c r="DG349" s="303"/>
      <c r="DH349" s="303"/>
      <c r="DI349" s="303"/>
      <c r="DJ349" s="303"/>
      <c r="DK349" s="303"/>
      <c r="DL349" s="303"/>
      <c r="DM349" s="303"/>
      <c r="DN349" s="303"/>
      <c r="DO349" s="442"/>
      <c r="DP349" s="303"/>
      <c r="DQ349" s="303"/>
      <c r="DR349" s="303"/>
      <c r="DS349" s="303"/>
      <c r="DT349" s="303"/>
      <c r="DU349" s="303"/>
      <c r="DV349" s="303"/>
      <c r="DW349" s="303"/>
      <c r="DX349" s="303"/>
      <c r="DY349" s="303"/>
      <c r="DZ349" s="303"/>
      <c r="EA349" s="303"/>
      <c r="EB349" s="303"/>
      <c r="EC349" s="303"/>
    </row>
    <row r="350" spans="1:133" x14ac:dyDescent="0.25">
      <c r="A350" s="302">
        <f t="shared" si="57"/>
        <v>2015</v>
      </c>
      <c r="B350" s="303" t="str">
        <f t="shared" si="58"/>
        <v>MARZO</v>
      </c>
      <c r="C350" s="303">
        <v>30</v>
      </c>
      <c r="D350" s="303" t="str">
        <f t="shared" si="62"/>
        <v>MARZO 2015 / 28</v>
      </c>
      <c r="E350" s="291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428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307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435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343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441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</row>
    <row r="351" spans="1:133" x14ac:dyDescent="0.25">
      <c r="A351" s="291">
        <f t="shared" si="57"/>
        <v>2015</v>
      </c>
      <c r="B351" s="292" t="str">
        <f t="shared" si="58"/>
        <v>MARZO</v>
      </c>
      <c r="C351" s="292">
        <v>31</v>
      </c>
      <c r="D351" s="292" t="str">
        <f t="shared" si="62"/>
        <v>MARZO 2015 / 29</v>
      </c>
      <c r="E351" s="291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428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307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435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343"/>
      <c r="CM351" s="303"/>
      <c r="CN351" s="303"/>
      <c r="CO351" s="303"/>
      <c r="CP351" s="303"/>
      <c r="CQ351" s="303"/>
      <c r="CR351" s="303"/>
      <c r="CS351" s="303"/>
      <c r="CT351" s="303"/>
      <c r="CU351" s="303"/>
      <c r="CV351" s="303"/>
      <c r="CW351" s="303"/>
      <c r="CX351" s="303"/>
      <c r="CY351" s="303"/>
      <c r="CZ351" s="303"/>
      <c r="DA351" s="303"/>
      <c r="DB351" s="303"/>
      <c r="DC351" s="303"/>
      <c r="DD351" s="303"/>
      <c r="DE351" s="303"/>
      <c r="DF351" s="303"/>
      <c r="DG351" s="303"/>
      <c r="DH351" s="303"/>
      <c r="DI351" s="303"/>
      <c r="DJ351" s="303"/>
      <c r="DK351" s="303"/>
      <c r="DL351" s="303"/>
      <c r="DM351" s="303"/>
      <c r="DN351" s="303"/>
      <c r="DO351" s="442"/>
      <c r="DP351" s="303"/>
      <c r="DQ351" s="303"/>
      <c r="DR351" s="303"/>
      <c r="DS351" s="303"/>
      <c r="DT351" s="303"/>
      <c r="DU351" s="303"/>
      <c r="DV351" s="303"/>
      <c r="DW351" s="303"/>
      <c r="DX351" s="303"/>
      <c r="DY351" s="303"/>
      <c r="DZ351" s="303"/>
      <c r="EA351" s="303"/>
      <c r="EB351" s="303"/>
      <c r="EC351" s="303"/>
    </row>
    <row r="352" spans="1:133" s="206" customFormat="1" x14ac:dyDescent="0.25">
      <c r="A352" s="308"/>
      <c r="B352" s="309"/>
      <c r="C352" s="309"/>
      <c r="D352" s="303" t="str">
        <f t="shared" si="62"/>
        <v>MARZO 2015 / 30</v>
      </c>
      <c r="E352" s="291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428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307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435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343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441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</row>
    <row r="353" spans="1:133" x14ac:dyDescent="0.25">
      <c r="A353" s="291">
        <v>2015</v>
      </c>
      <c r="B353" s="292" t="s">
        <v>242</v>
      </c>
      <c r="C353" s="292">
        <v>1</v>
      </c>
      <c r="D353" s="292" t="str">
        <f t="shared" si="62"/>
        <v>MARZO 2015 / 31</v>
      </c>
      <c r="E353" s="291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428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307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435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343"/>
      <c r="CM353" s="303"/>
      <c r="CN353" s="303"/>
      <c r="CO353" s="303"/>
      <c r="CP353" s="303"/>
      <c r="CQ353" s="303"/>
      <c r="CR353" s="303"/>
      <c r="CS353" s="303"/>
      <c r="CT353" s="303"/>
      <c r="CU353" s="303"/>
      <c r="CV353" s="303"/>
      <c r="CW353" s="303"/>
      <c r="CX353" s="303"/>
      <c r="CY353" s="303"/>
      <c r="CZ353" s="303"/>
      <c r="DA353" s="303"/>
      <c r="DB353" s="303"/>
      <c r="DC353" s="303"/>
      <c r="DD353" s="303"/>
      <c r="DE353" s="303"/>
      <c r="DF353" s="303"/>
      <c r="DG353" s="303"/>
      <c r="DH353" s="303"/>
      <c r="DI353" s="303"/>
      <c r="DJ353" s="303"/>
      <c r="DK353" s="303"/>
      <c r="DL353" s="303"/>
      <c r="DM353" s="303"/>
      <c r="DN353" s="303"/>
      <c r="DO353" s="442"/>
      <c r="DP353" s="303"/>
      <c r="DQ353" s="303"/>
      <c r="DR353" s="303"/>
      <c r="DS353" s="303"/>
      <c r="DT353" s="303"/>
      <c r="DU353" s="303"/>
      <c r="DV353" s="303"/>
      <c r="DW353" s="303"/>
      <c r="DX353" s="303"/>
      <c r="DY353" s="303"/>
      <c r="DZ353" s="303"/>
      <c r="EA353" s="303"/>
      <c r="EB353" s="303"/>
      <c r="EC353" s="303"/>
    </row>
    <row r="354" spans="1:133" ht="15.75" x14ac:dyDescent="0.25">
      <c r="A354" s="302">
        <f t="shared" ref="A354:A383" si="63">A353</f>
        <v>2015</v>
      </c>
      <c r="B354" s="303" t="str">
        <f t="shared" ref="B354:B383" si="64">B353</f>
        <v>ABRIL</v>
      </c>
      <c r="C354" s="303">
        <v>2</v>
      </c>
      <c r="D354" s="275" t="s">
        <v>228</v>
      </c>
      <c r="E354" s="344">
        <f t="shared" ref="E354:AJ354" si="65">IFERROR(AVERAGE(E323:E353),"")</f>
        <v>4.5</v>
      </c>
      <c r="F354" s="276">
        <f t="shared" si="65"/>
        <v>42071.875</v>
      </c>
      <c r="G354" s="276">
        <f t="shared" si="65"/>
        <v>51244.625</v>
      </c>
      <c r="H354" s="276" t="str">
        <f t="shared" si="65"/>
        <v/>
      </c>
      <c r="I354" s="276">
        <f t="shared" si="65"/>
        <v>0.72835000000000005</v>
      </c>
      <c r="J354" s="276">
        <f t="shared" si="65"/>
        <v>134.5</v>
      </c>
      <c r="K354" s="276">
        <f t="shared" si="65"/>
        <v>8.9250000000000007</v>
      </c>
      <c r="L354" s="276">
        <f t="shared" si="65"/>
        <v>0</v>
      </c>
      <c r="M354" s="276" t="str">
        <f t="shared" si="65"/>
        <v/>
      </c>
      <c r="N354" s="276">
        <f t="shared" si="65"/>
        <v>0.5</v>
      </c>
      <c r="O354" s="276">
        <f t="shared" si="65"/>
        <v>0</v>
      </c>
      <c r="P354" s="276">
        <f t="shared" si="65"/>
        <v>85.34999999999998</v>
      </c>
      <c r="Q354" s="276">
        <f t="shared" si="65"/>
        <v>79.112500000000011</v>
      </c>
      <c r="R354" s="276">
        <f t="shared" si="65"/>
        <v>82.25</v>
      </c>
      <c r="S354" s="276" t="str">
        <f t="shared" si="65"/>
        <v/>
      </c>
      <c r="T354" s="276" t="str">
        <f t="shared" si="65"/>
        <v/>
      </c>
      <c r="U354" s="276">
        <f t="shared" si="65"/>
        <v>20761</v>
      </c>
      <c r="V354" s="276">
        <f t="shared" si="65"/>
        <v>125.875</v>
      </c>
      <c r="W354" s="276">
        <f t="shared" si="65"/>
        <v>187.875</v>
      </c>
      <c r="X354" s="276">
        <f t="shared" si="65"/>
        <v>287.625</v>
      </c>
      <c r="Y354" s="276">
        <f t="shared" si="65"/>
        <v>345.875</v>
      </c>
      <c r="Z354" s="276">
        <f t="shared" si="65"/>
        <v>1</v>
      </c>
      <c r="AA354" s="276">
        <f t="shared" si="65"/>
        <v>29.150000000000002</v>
      </c>
      <c r="AB354" s="276">
        <f t="shared" si="65"/>
        <v>9.9999999999999992E-2</v>
      </c>
      <c r="AC354" s="276">
        <f t="shared" si="65"/>
        <v>1.6925000000000001</v>
      </c>
      <c r="AD354" s="276">
        <f t="shared" si="65"/>
        <v>13.351250000000002</v>
      </c>
      <c r="AE354" s="276">
        <f t="shared" si="65"/>
        <v>0</v>
      </c>
      <c r="AF354" s="420" t="str">
        <f t="shared" si="65"/>
        <v/>
      </c>
      <c r="AG354" s="276">
        <f t="shared" si="65"/>
        <v>133</v>
      </c>
      <c r="AH354" s="276">
        <f t="shared" si="65"/>
        <v>7</v>
      </c>
      <c r="AI354" s="276">
        <f t="shared" si="65"/>
        <v>9</v>
      </c>
      <c r="AJ354" s="276">
        <f t="shared" si="65"/>
        <v>85</v>
      </c>
      <c r="AK354" s="276">
        <f t="shared" ref="AK354:BP354" si="66">IFERROR(AVERAGE(AK323:AK353),"")</f>
        <v>149</v>
      </c>
      <c r="AL354" s="276">
        <f t="shared" si="66"/>
        <v>170</v>
      </c>
      <c r="AM354" s="276">
        <f t="shared" si="66"/>
        <v>245</v>
      </c>
      <c r="AN354" s="276">
        <f t="shared" si="66"/>
        <v>374</v>
      </c>
      <c r="AO354" s="276">
        <f t="shared" si="66"/>
        <v>437</v>
      </c>
      <c r="AP354" s="276">
        <f t="shared" si="66"/>
        <v>42</v>
      </c>
      <c r="AQ354" s="276">
        <f t="shared" si="66"/>
        <v>18</v>
      </c>
      <c r="AR354" s="276">
        <f t="shared" si="66"/>
        <v>3</v>
      </c>
      <c r="AS354" s="276">
        <f t="shared" si="66"/>
        <v>2.6999999999999997</v>
      </c>
      <c r="AT354" s="276" t="str">
        <f t="shared" si="66"/>
        <v/>
      </c>
      <c r="AU354" s="276" t="str">
        <f t="shared" si="66"/>
        <v/>
      </c>
      <c r="AV354" s="276">
        <f t="shared" si="66"/>
        <v>6.5</v>
      </c>
      <c r="AW354" s="276">
        <f t="shared" si="66"/>
        <v>42079.583333333336</v>
      </c>
      <c r="AX354" s="310">
        <f t="shared" si="66"/>
        <v>51424.083333333336</v>
      </c>
      <c r="AY354" s="276" t="str">
        <f t="shared" si="66"/>
        <v/>
      </c>
      <c r="AZ354" s="276">
        <f t="shared" si="66"/>
        <v>0.73680000000000001</v>
      </c>
      <c r="BA354" s="276">
        <f t="shared" si="66"/>
        <v>144.6</v>
      </c>
      <c r="BB354" s="276">
        <f t="shared" si="66"/>
        <v>7.958333333333333</v>
      </c>
      <c r="BC354" s="276">
        <f t="shared" si="66"/>
        <v>0</v>
      </c>
      <c r="BD354" s="276" t="str">
        <f t="shared" si="66"/>
        <v/>
      </c>
      <c r="BE354" s="276">
        <f t="shared" si="66"/>
        <v>1.208333333333333</v>
      </c>
      <c r="BF354" s="276">
        <f t="shared" si="66"/>
        <v>9.9999999999999985E-3</v>
      </c>
      <c r="BG354" s="276">
        <f t="shared" si="66"/>
        <v>85.250000000000014</v>
      </c>
      <c r="BH354" s="276">
        <f t="shared" si="66"/>
        <v>79.5</v>
      </c>
      <c r="BI354" s="276">
        <f t="shared" si="66"/>
        <v>82.399999999999991</v>
      </c>
      <c r="BJ354" s="276" t="str">
        <f t="shared" si="66"/>
        <v/>
      </c>
      <c r="BK354" s="276" t="str">
        <f t="shared" si="66"/>
        <v/>
      </c>
      <c r="BL354" s="276">
        <f t="shared" si="66"/>
        <v>20672</v>
      </c>
      <c r="BM354" s="276">
        <f t="shared" si="66"/>
        <v>136.41666666666666</v>
      </c>
      <c r="BN354" s="276">
        <f t="shared" si="66"/>
        <v>209.75</v>
      </c>
      <c r="BO354" s="276">
        <f t="shared" si="66"/>
        <v>299.91666666666669</v>
      </c>
      <c r="BP354" s="276">
        <f t="shared" si="66"/>
        <v>352.66666666666669</v>
      </c>
      <c r="BQ354" s="276">
        <f t="shared" ref="BQ354:BV354" si="67">IFERROR(AVERAGE(BQ323:BQ353),"")</f>
        <v>1</v>
      </c>
      <c r="BR354" s="276">
        <f t="shared" si="67"/>
        <v>31.449999999999992</v>
      </c>
      <c r="BS354" s="276">
        <f t="shared" si="67"/>
        <v>0.79166666666666663</v>
      </c>
      <c r="BT354" s="276">
        <f t="shared" si="67"/>
        <v>1.3</v>
      </c>
      <c r="BU354" s="276">
        <f t="shared" si="67"/>
        <v>11.674999999999999</v>
      </c>
      <c r="BV354" s="310">
        <f t="shared" si="67"/>
        <v>0</v>
      </c>
      <c r="BW354" s="436"/>
      <c r="BX354" s="309"/>
      <c r="BY354" s="309"/>
      <c r="BZ354" s="309"/>
      <c r="CA354" s="309"/>
      <c r="CB354" s="309"/>
      <c r="CC354" s="309"/>
      <c r="CD354" s="309"/>
      <c r="CE354" s="309"/>
      <c r="CF354" s="309"/>
      <c r="CG354" s="309"/>
      <c r="CH354" s="309"/>
      <c r="CI354" s="309"/>
      <c r="CJ354" s="309"/>
      <c r="CK354" s="309"/>
      <c r="CL354" s="308"/>
      <c r="CM354" s="309"/>
      <c r="CN354" s="309"/>
      <c r="CO354" s="309"/>
      <c r="CP354" s="309"/>
      <c r="CQ354" s="309"/>
      <c r="CR354" s="309"/>
      <c r="CS354" s="309"/>
      <c r="CT354" s="309"/>
      <c r="CU354" s="309"/>
      <c r="CV354" s="309"/>
      <c r="CW354" s="309"/>
      <c r="CX354" s="309"/>
      <c r="CY354" s="309"/>
      <c r="CZ354" s="309"/>
      <c r="DA354" s="309"/>
      <c r="DB354" s="309"/>
      <c r="DC354" s="309"/>
      <c r="DD354" s="309"/>
      <c r="DE354" s="309"/>
      <c r="DF354" s="309"/>
      <c r="DG354" s="309"/>
      <c r="DH354" s="309"/>
      <c r="DI354" s="309"/>
      <c r="DJ354" s="309"/>
      <c r="DK354" s="309"/>
      <c r="DL354" s="309"/>
      <c r="DM354" s="309"/>
      <c r="DN354" s="309"/>
      <c r="DO354" s="443"/>
      <c r="DP354" s="309"/>
      <c r="DQ354" s="309"/>
      <c r="DR354" s="309"/>
      <c r="DS354" s="309"/>
      <c r="DT354" s="309"/>
      <c r="DU354" s="309"/>
      <c r="DV354" s="309"/>
      <c r="DW354" s="309"/>
      <c r="DX354" s="309"/>
      <c r="DY354" s="309"/>
      <c r="DZ354" s="309"/>
      <c r="EA354" s="309"/>
      <c r="EB354" s="309"/>
      <c r="EC354" s="309"/>
    </row>
    <row r="355" spans="1:133" x14ac:dyDescent="0.25">
      <c r="A355" s="291">
        <f t="shared" si="63"/>
        <v>2015</v>
      </c>
      <c r="B355" s="292" t="str">
        <f t="shared" si="64"/>
        <v>ABRIL</v>
      </c>
      <c r="C355" s="292">
        <v>3</v>
      </c>
      <c r="D355" s="292" t="str">
        <f t="shared" ref="D355:D385" si="68">B353&amp;" "&amp;A353&amp;" / "&amp;C353</f>
        <v>ABRIL 2015 / 1</v>
      </c>
      <c r="E355" s="345">
        <v>1</v>
      </c>
      <c r="F355" s="312">
        <v>42095</v>
      </c>
      <c r="G355" s="311">
        <v>52014</v>
      </c>
      <c r="H355" s="311" t="s">
        <v>68</v>
      </c>
      <c r="I355" s="313">
        <v>0.72899999999999998</v>
      </c>
      <c r="J355" s="314">
        <v>134</v>
      </c>
      <c r="K355" s="314">
        <v>9.1</v>
      </c>
      <c r="L355" s="314">
        <v>0</v>
      </c>
      <c r="M355" s="315" t="s">
        <v>20</v>
      </c>
      <c r="N355" s="314">
        <v>0.4</v>
      </c>
      <c r="O355" s="314">
        <v>0</v>
      </c>
      <c r="P355" s="314">
        <v>85.2</v>
      </c>
      <c r="Q355" s="314">
        <v>79.2</v>
      </c>
      <c r="R355" s="314">
        <v>82.2</v>
      </c>
      <c r="S355" s="316" t="s">
        <v>66</v>
      </c>
      <c r="T355" s="316" t="s">
        <v>67</v>
      </c>
      <c r="U355" s="314">
        <v>20754</v>
      </c>
      <c r="V355" s="314">
        <v>123</v>
      </c>
      <c r="W355" s="314">
        <v>193</v>
      </c>
      <c r="X355" s="314">
        <v>288</v>
      </c>
      <c r="Y355" s="314">
        <v>340</v>
      </c>
      <c r="Z355" s="314">
        <v>1</v>
      </c>
      <c r="AA355" s="314">
        <v>29.9</v>
      </c>
      <c r="AB355" s="314">
        <v>0.2</v>
      </c>
      <c r="AC355" s="314">
        <v>1.55</v>
      </c>
      <c r="AD355" s="314">
        <v>10.5</v>
      </c>
      <c r="AE355" s="314">
        <v>0</v>
      </c>
      <c r="AF355" s="427"/>
      <c r="AG355" s="299">
        <v>124</v>
      </c>
      <c r="AH355" s="299">
        <v>7</v>
      </c>
      <c r="AI355" s="299">
        <v>9.5</v>
      </c>
      <c r="AJ355" s="299">
        <v>85</v>
      </c>
      <c r="AK355" s="299">
        <v>140</v>
      </c>
      <c r="AL355" s="299">
        <v>170</v>
      </c>
      <c r="AM355" s="299">
        <v>240</v>
      </c>
      <c r="AN355" s="299">
        <v>365</v>
      </c>
      <c r="AO355" s="299">
        <v>437</v>
      </c>
      <c r="AP355" s="299">
        <v>42</v>
      </c>
      <c r="AQ355" s="299">
        <v>18</v>
      </c>
      <c r="AR355" s="299">
        <v>3</v>
      </c>
      <c r="AS355" s="299">
        <v>2.7</v>
      </c>
      <c r="AT355" s="299">
        <v>0.05</v>
      </c>
      <c r="AU355" s="300"/>
      <c r="AV355" s="311">
        <v>1</v>
      </c>
      <c r="AW355" s="317">
        <v>42095</v>
      </c>
      <c r="AX355" s="311">
        <v>51992</v>
      </c>
      <c r="AY355" s="311" t="s">
        <v>73</v>
      </c>
      <c r="AZ355" s="313">
        <v>0.72860000000000003</v>
      </c>
      <c r="BA355" s="314">
        <v>134.80000000000001</v>
      </c>
      <c r="BB355" s="314">
        <v>9.1</v>
      </c>
      <c r="BC355" s="314">
        <v>0</v>
      </c>
      <c r="BD355" s="315" t="s">
        <v>20</v>
      </c>
      <c r="BE355" s="314">
        <v>1.2</v>
      </c>
      <c r="BF355" s="314">
        <v>0.01</v>
      </c>
      <c r="BG355" s="314">
        <v>85.6</v>
      </c>
      <c r="BH355" s="314">
        <v>79.8</v>
      </c>
      <c r="BI355" s="314">
        <v>82.7</v>
      </c>
      <c r="BJ355" s="316" t="s">
        <v>66</v>
      </c>
      <c r="BK355" s="316" t="s">
        <v>67</v>
      </c>
      <c r="BL355" s="314">
        <v>20758</v>
      </c>
      <c r="BM355" s="314">
        <v>126</v>
      </c>
      <c r="BN355" s="314">
        <v>190</v>
      </c>
      <c r="BO355" s="314">
        <v>309</v>
      </c>
      <c r="BP355" s="314">
        <v>365</v>
      </c>
      <c r="BQ355" s="314">
        <v>1</v>
      </c>
      <c r="BR355" s="314">
        <v>29.4</v>
      </c>
      <c r="BS355" s="314">
        <v>0.4</v>
      </c>
      <c r="BT355" s="314">
        <v>1.72</v>
      </c>
      <c r="BU355" s="314">
        <v>15.9</v>
      </c>
      <c r="BV355" s="314">
        <v>0</v>
      </c>
      <c r="BW355" s="433"/>
      <c r="BX355" s="299">
        <v>124</v>
      </c>
      <c r="BY355" s="299">
        <v>7</v>
      </c>
      <c r="BZ355" s="299">
        <v>9.5</v>
      </c>
      <c r="CA355" s="299">
        <v>85</v>
      </c>
      <c r="CB355" s="299">
        <v>140</v>
      </c>
      <c r="CC355" s="299">
        <v>170</v>
      </c>
      <c r="CD355" s="299">
        <v>240</v>
      </c>
      <c r="CE355" s="299">
        <v>365</v>
      </c>
      <c r="CF355" s="299">
        <v>437</v>
      </c>
      <c r="CG355" s="299">
        <v>42</v>
      </c>
      <c r="CH355" s="299">
        <v>18</v>
      </c>
      <c r="CI355" s="299">
        <v>3</v>
      </c>
      <c r="CJ355" s="299">
        <v>2.7</v>
      </c>
      <c r="CK355" s="299">
        <v>0.05</v>
      </c>
      <c r="CL355" s="329"/>
      <c r="CM355" s="306">
        <v>1</v>
      </c>
      <c r="CN355" s="346">
        <v>42100</v>
      </c>
      <c r="CO355" s="347"/>
      <c r="CP355" s="347"/>
      <c r="CQ355" s="318">
        <v>0.7238</v>
      </c>
      <c r="CR355" s="319">
        <v>56.6</v>
      </c>
      <c r="CS355" s="336">
        <f>(CR355*(9/5))+32</f>
        <v>133.88</v>
      </c>
      <c r="CT355" s="319">
        <v>8.8000000000000007</v>
      </c>
      <c r="CU355" s="348">
        <v>1E-3</v>
      </c>
      <c r="CV355" s="319">
        <v>1</v>
      </c>
      <c r="CW355" s="319">
        <v>0.1</v>
      </c>
      <c r="CX355" s="348">
        <v>5.0000000000000001E-3</v>
      </c>
      <c r="CY355" s="319">
        <v>85</v>
      </c>
      <c r="CZ355" s="319">
        <v>78.400000000000006</v>
      </c>
      <c r="DA355" s="319">
        <v>82.4</v>
      </c>
      <c r="DB355" s="306" t="s">
        <v>83</v>
      </c>
      <c r="DC355" s="306" t="s">
        <v>84</v>
      </c>
      <c r="DD355" s="319">
        <v>20794</v>
      </c>
      <c r="DE355" s="319">
        <v>134</v>
      </c>
      <c r="DF355" s="319">
        <v>196</v>
      </c>
      <c r="DG355" s="319">
        <v>337</v>
      </c>
      <c r="DH355" s="319">
        <v>369</v>
      </c>
      <c r="DI355" s="319">
        <v>1</v>
      </c>
      <c r="DJ355" s="319">
        <v>27.2</v>
      </c>
      <c r="DK355" s="319">
        <v>0.2</v>
      </c>
      <c r="DL355" s="319">
        <v>2</v>
      </c>
      <c r="DM355" s="319">
        <v>17.8</v>
      </c>
      <c r="DN355" s="319">
        <v>0</v>
      </c>
      <c r="DO355" s="437"/>
      <c r="DP355" s="304">
        <v>124</v>
      </c>
      <c r="DQ355" s="304">
        <v>7</v>
      </c>
      <c r="DR355" s="304">
        <v>9.5</v>
      </c>
      <c r="DS355" s="304">
        <v>85</v>
      </c>
      <c r="DT355" s="304">
        <v>140</v>
      </c>
      <c r="DU355" s="304">
        <v>170</v>
      </c>
      <c r="DV355" s="304">
        <v>240</v>
      </c>
      <c r="DW355" s="304">
        <v>365</v>
      </c>
      <c r="DX355" s="304">
        <v>437</v>
      </c>
      <c r="DY355" s="304">
        <v>42</v>
      </c>
      <c r="DZ355" s="304">
        <v>18</v>
      </c>
      <c r="EA355" s="304">
        <v>3</v>
      </c>
      <c r="EB355" s="304">
        <v>2.7</v>
      </c>
      <c r="EC355" s="304">
        <v>0.05</v>
      </c>
    </row>
    <row r="356" spans="1:133" x14ac:dyDescent="0.25">
      <c r="A356" s="302">
        <f t="shared" si="63"/>
        <v>2015</v>
      </c>
      <c r="B356" s="303" t="str">
        <f t="shared" si="64"/>
        <v>ABRIL</v>
      </c>
      <c r="C356" s="303">
        <v>4</v>
      </c>
      <c r="D356" s="303" t="str">
        <f t="shared" si="68"/>
        <v>ABRIL 2015 / 2</v>
      </c>
      <c r="E356" s="345">
        <v>2</v>
      </c>
      <c r="F356" s="312">
        <v>42098</v>
      </c>
      <c r="G356" s="311">
        <v>52057</v>
      </c>
      <c r="H356" s="311" t="s">
        <v>69</v>
      </c>
      <c r="I356" s="313">
        <v>0.73280000000000001</v>
      </c>
      <c r="J356" s="314">
        <v>141</v>
      </c>
      <c r="K356" s="314">
        <v>8.3000000000000007</v>
      </c>
      <c r="L356" s="314">
        <v>0</v>
      </c>
      <c r="M356" s="315" t="s">
        <v>20</v>
      </c>
      <c r="N356" s="314">
        <v>0.5</v>
      </c>
      <c r="O356" s="314">
        <v>0</v>
      </c>
      <c r="P356" s="314">
        <v>85</v>
      </c>
      <c r="Q356" s="314">
        <v>79.099999999999994</v>
      </c>
      <c r="R356" s="314">
        <v>82.1</v>
      </c>
      <c r="S356" s="316" t="s">
        <v>66</v>
      </c>
      <c r="T356" s="316" t="s">
        <v>67</v>
      </c>
      <c r="U356" s="314">
        <v>20714</v>
      </c>
      <c r="V356" s="314">
        <v>131</v>
      </c>
      <c r="W356" s="314">
        <v>198</v>
      </c>
      <c r="X356" s="314">
        <v>291</v>
      </c>
      <c r="Y356" s="314">
        <v>345</v>
      </c>
      <c r="Z356" s="314">
        <v>1</v>
      </c>
      <c r="AA356" s="314">
        <v>29.8</v>
      </c>
      <c r="AB356" s="314">
        <v>0.1</v>
      </c>
      <c r="AC356" s="314">
        <v>1.51</v>
      </c>
      <c r="AD356" s="314">
        <v>9.5</v>
      </c>
      <c r="AE356" s="314">
        <v>0</v>
      </c>
      <c r="AF356" s="427"/>
      <c r="AG356" s="299">
        <v>124</v>
      </c>
      <c r="AH356" s="299">
        <v>7</v>
      </c>
      <c r="AI356" s="299">
        <v>9.5</v>
      </c>
      <c r="AJ356" s="299">
        <v>85</v>
      </c>
      <c r="AK356" s="299">
        <v>140</v>
      </c>
      <c r="AL356" s="299">
        <v>170</v>
      </c>
      <c r="AM356" s="299">
        <v>240</v>
      </c>
      <c r="AN356" s="299">
        <v>365</v>
      </c>
      <c r="AO356" s="299">
        <v>437</v>
      </c>
      <c r="AP356" s="299">
        <v>42</v>
      </c>
      <c r="AQ356" s="299">
        <v>18</v>
      </c>
      <c r="AR356" s="299">
        <v>3</v>
      </c>
      <c r="AS356" s="299">
        <v>2.7</v>
      </c>
      <c r="AT356" s="299">
        <v>0.05</v>
      </c>
      <c r="AU356" s="300"/>
      <c r="AV356" s="311">
        <v>2</v>
      </c>
      <c r="AW356" s="317">
        <v>42097</v>
      </c>
      <c r="AX356" s="311">
        <v>52032</v>
      </c>
      <c r="AY356" s="311" t="s">
        <v>149</v>
      </c>
      <c r="AZ356" s="313">
        <v>0.73240000000000005</v>
      </c>
      <c r="BA356" s="314">
        <v>139.4</v>
      </c>
      <c r="BB356" s="314">
        <v>8.5</v>
      </c>
      <c r="BC356" s="314">
        <v>0</v>
      </c>
      <c r="BD356" s="315" t="s">
        <v>20</v>
      </c>
      <c r="BE356" s="314">
        <v>1.2</v>
      </c>
      <c r="BF356" s="314">
        <v>0.01</v>
      </c>
      <c r="BG356" s="314">
        <v>85.5</v>
      </c>
      <c r="BH356" s="314">
        <v>79.400000000000006</v>
      </c>
      <c r="BI356" s="314">
        <v>82.5</v>
      </c>
      <c r="BJ356" s="316" t="s">
        <v>66</v>
      </c>
      <c r="BK356" s="316" t="s">
        <v>67</v>
      </c>
      <c r="BL356" s="314">
        <v>20718</v>
      </c>
      <c r="BM356" s="314">
        <v>129</v>
      </c>
      <c r="BN356" s="314">
        <v>199</v>
      </c>
      <c r="BO356" s="314">
        <v>298</v>
      </c>
      <c r="BP356" s="314">
        <v>351</v>
      </c>
      <c r="BQ356" s="314">
        <v>1</v>
      </c>
      <c r="BR356" s="314">
        <v>30</v>
      </c>
      <c r="BS356" s="314">
        <v>0.6</v>
      </c>
      <c r="BT356" s="314">
        <v>1.47</v>
      </c>
      <c r="BU356" s="314">
        <v>15.3</v>
      </c>
      <c r="BV356" s="314">
        <v>0</v>
      </c>
      <c r="BW356" s="433"/>
      <c r="BX356" s="299">
        <v>124</v>
      </c>
      <c r="BY356" s="299">
        <v>7</v>
      </c>
      <c r="BZ356" s="299">
        <v>9.5</v>
      </c>
      <c r="CA356" s="299">
        <v>85</v>
      </c>
      <c r="CB356" s="299">
        <v>140</v>
      </c>
      <c r="CC356" s="299">
        <v>170</v>
      </c>
      <c r="CD356" s="299">
        <v>240</v>
      </c>
      <c r="CE356" s="299">
        <v>365</v>
      </c>
      <c r="CF356" s="299">
        <v>437</v>
      </c>
      <c r="CG356" s="299">
        <v>42</v>
      </c>
      <c r="CH356" s="299">
        <v>18</v>
      </c>
      <c r="CI356" s="299">
        <v>3</v>
      </c>
      <c r="CJ356" s="299">
        <v>2.7</v>
      </c>
      <c r="CK356" s="299">
        <v>0.05</v>
      </c>
      <c r="CL356" s="329"/>
      <c r="CM356" s="305">
        <v>2</v>
      </c>
      <c r="CN356" s="349">
        <v>42107</v>
      </c>
      <c r="CO356" s="305"/>
      <c r="CP356" s="305"/>
      <c r="CQ356" s="313">
        <v>0.7238</v>
      </c>
      <c r="CR356" s="314">
        <v>57.3</v>
      </c>
      <c r="CS356" s="341">
        <f>(CR356*(9/5))+32</f>
        <v>135.13999999999999</v>
      </c>
      <c r="CT356" s="314">
        <v>9</v>
      </c>
      <c r="CU356" s="350">
        <v>1E-3</v>
      </c>
      <c r="CV356" s="314">
        <v>1</v>
      </c>
      <c r="CW356" s="314">
        <v>0.1</v>
      </c>
      <c r="CX356" s="350">
        <v>5.0000000000000001E-3</v>
      </c>
      <c r="CY356" s="314">
        <v>85</v>
      </c>
      <c r="CZ356" s="314">
        <v>78.599999999999994</v>
      </c>
      <c r="DA356" s="314">
        <v>82.6</v>
      </c>
      <c r="DB356" s="305" t="s">
        <v>83</v>
      </c>
      <c r="DC356" s="305" t="s">
        <v>84</v>
      </c>
      <c r="DD356" s="314">
        <v>20810</v>
      </c>
      <c r="DE356" s="314">
        <v>138</v>
      </c>
      <c r="DF356" s="314">
        <v>198</v>
      </c>
      <c r="DG356" s="314">
        <v>340</v>
      </c>
      <c r="DH356" s="314">
        <v>370</v>
      </c>
      <c r="DI356" s="314">
        <v>1</v>
      </c>
      <c r="DJ356" s="314">
        <v>26.8</v>
      </c>
      <c r="DK356" s="314">
        <v>0.2</v>
      </c>
      <c r="DL356" s="314">
        <v>2.2999999999999998</v>
      </c>
      <c r="DM356" s="314">
        <v>18</v>
      </c>
      <c r="DN356" s="314">
        <v>0</v>
      </c>
      <c r="DO356" s="438"/>
      <c r="DP356" s="299">
        <v>124</v>
      </c>
      <c r="DQ356" s="299">
        <v>7</v>
      </c>
      <c r="DR356" s="299">
        <v>9.5</v>
      </c>
      <c r="DS356" s="299">
        <v>85</v>
      </c>
      <c r="DT356" s="299">
        <v>140</v>
      </c>
      <c r="DU356" s="299">
        <v>170</v>
      </c>
      <c r="DV356" s="299">
        <v>240</v>
      </c>
      <c r="DW356" s="299">
        <v>365</v>
      </c>
      <c r="DX356" s="299">
        <v>437</v>
      </c>
      <c r="DY356" s="299">
        <v>42</v>
      </c>
      <c r="DZ356" s="299">
        <v>18</v>
      </c>
      <c r="EA356" s="299">
        <v>3</v>
      </c>
      <c r="EB356" s="299">
        <v>2.7</v>
      </c>
      <c r="EC356" s="299">
        <v>0.05</v>
      </c>
    </row>
    <row r="357" spans="1:133" x14ac:dyDescent="0.25">
      <c r="A357" s="291">
        <f t="shared" si="63"/>
        <v>2015</v>
      </c>
      <c r="B357" s="292" t="str">
        <f t="shared" si="64"/>
        <v>ABRIL</v>
      </c>
      <c r="C357" s="292">
        <v>5</v>
      </c>
      <c r="D357" s="292" t="str">
        <f t="shared" si="68"/>
        <v>ABRIL 2015 / 3</v>
      </c>
      <c r="E357" s="345">
        <v>3</v>
      </c>
      <c r="F357" s="312">
        <v>42100</v>
      </c>
      <c r="G357" s="311">
        <v>52085</v>
      </c>
      <c r="H357" s="311" t="s">
        <v>68</v>
      </c>
      <c r="I357" s="313">
        <v>0.73129999999999995</v>
      </c>
      <c r="J357" s="314">
        <v>139</v>
      </c>
      <c r="K357" s="314">
        <v>8.5</v>
      </c>
      <c r="L357" s="314">
        <v>0</v>
      </c>
      <c r="M357" s="315" t="s">
        <v>20</v>
      </c>
      <c r="N357" s="314">
        <v>0.4</v>
      </c>
      <c r="O357" s="314">
        <v>0</v>
      </c>
      <c r="P357" s="314">
        <v>85.3</v>
      </c>
      <c r="Q357" s="314">
        <v>79.2</v>
      </c>
      <c r="R357" s="314">
        <v>82.1</v>
      </c>
      <c r="S357" s="316" t="s">
        <v>66</v>
      </c>
      <c r="T357" s="316" t="s">
        <v>67</v>
      </c>
      <c r="U357" s="314">
        <v>20730</v>
      </c>
      <c r="V357" s="314">
        <v>129</v>
      </c>
      <c r="W357" s="314">
        <v>199</v>
      </c>
      <c r="X357" s="314">
        <v>296</v>
      </c>
      <c r="Y357" s="314">
        <v>339</v>
      </c>
      <c r="Z357" s="314">
        <v>1</v>
      </c>
      <c r="AA357" s="314">
        <v>29.9</v>
      </c>
      <c r="AB357" s="314">
        <v>0.2</v>
      </c>
      <c r="AC357" s="314">
        <v>1.51</v>
      </c>
      <c r="AD357" s="314">
        <v>10.199999999999999</v>
      </c>
      <c r="AE357" s="314">
        <v>0</v>
      </c>
      <c r="AF357" s="427"/>
      <c r="AG357" s="299">
        <v>124</v>
      </c>
      <c r="AH357" s="299">
        <v>7</v>
      </c>
      <c r="AI357" s="299">
        <v>9.5</v>
      </c>
      <c r="AJ357" s="299">
        <v>85</v>
      </c>
      <c r="AK357" s="299">
        <v>140</v>
      </c>
      <c r="AL357" s="299">
        <v>170</v>
      </c>
      <c r="AM357" s="299">
        <v>240</v>
      </c>
      <c r="AN357" s="299">
        <v>365</v>
      </c>
      <c r="AO357" s="299">
        <v>437</v>
      </c>
      <c r="AP357" s="299">
        <v>42</v>
      </c>
      <c r="AQ357" s="299">
        <v>18</v>
      </c>
      <c r="AR357" s="299">
        <v>3</v>
      </c>
      <c r="AS357" s="299">
        <v>2.7</v>
      </c>
      <c r="AT357" s="299">
        <v>0.05</v>
      </c>
      <c r="AU357" s="300"/>
      <c r="AV357" s="311">
        <v>3</v>
      </c>
      <c r="AW357" s="317">
        <v>42098</v>
      </c>
      <c r="AX357" s="311">
        <v>52049</v>
      </c>
      <c r="AY357" s="311" t="s">
        <v>73</v>
      </c>
      <c r="AZ357" s="313">
        <v>0.73429999999999995</v>
      </c>
      <c r="BA357" s="314">
        <v>140.9</v>
      </c>
      <c r="BB357" s="314">
        <v>8.4</v>
      </c>
      <c r="BC357" s="314">
        <v>0</v>
      </c>
      <c r="BD357" s="315" t="s">
        <v>20</v>
      </c>
      <c r="BE357" s="314">
        <v>1.2</v>
      </c>
      <c r="BF357" s="314">
        <v>0.01</v>
      </c>
      <c r="BG357" s="314">
        <v>85.7</v>
      </c>
      <c r="BH357" s="314">
        <v>79.900000000000006</v>
      </c>
      <c r="BI357" s="314">
        <v>82.8</v>
      </c>
      <c r="BJ357" s="316" t="s">
        <v>66</v>
      </c>
      <c r="BK357" s="316" t="s">
        <v>67</v>
      </c>
      <c r="BL357" s="314">
        <v>20698</v>
      </c>
      <c r="BM357" s="314">
        <v>133</v>
      </c>
      <c r="BN357" s="314">
        <v>201</v>
      </c>
      <c r="BO357" s="314">
        <v>306</v>
      </c>
      <c r="BP357" s="314">
        <v>367</v>
      </c>
      <c r="BQ357" s="314">
        <v>1</v>
      </c>
      <c r="BR357" s="314">
        <v>30.2</v>
      </c>
      <c r="BS357" s="314">
        <v>0.9</v>
      </c>
      <c r="BT357" s="314">
        <v>1.61</v>
      </c>
      <c r="BU357" s="314">
        <v>14.7</v>
      </c>
      <c r="BV357" s="314">
        <v>0</v>
      </c>
      <c r="BW357" s="433"/>
      <c r="BX357" s="299">
        <v>124</v>
      </c>
      <c r="BY357" s="299">
        <v>7</v>
      </c>
      <c r="BZ357" s="299">
        <v>9.5</v>
      </c>
      <c r="CA357" s="299">
        <v>85</v>
      </c>
      <c r="CB357" s="299">
        <v>140</v>
      </c>
      <c r="CC357" s="299">
        <v>170</v>
      </c>
      <c r="CD357" s="299">
        <v>240</v>
      </c>
      <c r="CE357" s="299">
        <v>365</v>
      </c>
      <c r="CF357" s="299">
        <v>437</v>
      </c>
      <c r="CG357" s="299">
        <v>42</v>
      </c>
      <c r="CH357" s="299">
        <v>18</v>
      </c>
      <c r="CI357" s="299">
        <v>3</v>
      </c>
      <c r="CJ357" s="299">
        <v>2.7</v>
      </c>
      <c r="CK357" s="299">
        <v>0.05</v>
      </c>
      <c r="CL357" s="329"/>
      <c r="CM357" s="306">
        <v>3</v>
      </c>
      <c r="CN357" s="346">
        <v>42114</v>
      </c>
      <c r="CO357" s="306"/>
      <c r="CP357" s="306"/>
      <c r="CQ357" s="318">
        <v>0.7218</v>
      </c>
      <c r="CR357" s="319">
        <v>52.5</v>
      </c>
      <c r="CS357" s="336">
        <f>(CR357*(9/5))+32</f>
        <v>126.5</v>
      </c>
      <c r="CT357" s="319">
        <v>9.3000000000000007</v>
      </c>
      <c r="CU357" s="348">
        <v>1E-3</v>
      </c>
      <c r="CV357" s="319">
        <v>1</v>
      </c>
      <c r="CW357" s="319">
        <v>0.2</v>
      </c>
      <c r="CX357" s="348">
        <v>5.0000000000000001E-3</v>
      </c>
      <c r="CY357" s="319">
        <v>85</v>
      </c>
      <c r="CZ357" s="319">
        <v>78.8</v>
      </c>
      <c r="DA357" s="319">
        <v>81.900000000000006</v>
      </c>
      <c r="DB357" s="306" t="s">
        <v>83</v>
      </c>
      <c r="DC357" s="306" t="s">
        <v>84</v>
      </c>
      <c r="DD357" s="319">
        <v>20810</v>
      </c>
      <c r="DE357" s="319">
        <v>121</v>
      </c>
      <c r="DF357" s="319">
        <v>182</v>
      </c>
      <c r="DG357" s="319">
        <v>295</v>
      </c>
      <c r="DH357" s="319">
        <v>338</v>
      </c>
      <c r="DI357" s="319">
        <v>1</v>
      </c>
      <c r="DJ357" s="319">
        <v>27.2</v>
      </c>
      <c r="DK357" s="319">
        <v>0.3</v>
      </c>
      <c r="DL357" s="319">
        <v>2.4</v>
      </c>
      <c r="DM357" s="319">
        <v>16</v>
      </c>
      <c r="DN357" s="319">
        <v>0</v>
      </c>
      <c r="DO357" s="437"/>
      <c r="DP357" s="304">
        <v>124</v>
      </c>
      <c r="DQ357" s="304">
        <v>7</v>
      </c>
      <c r="DR357" s="304">
        <v>9.5</v>
      </c>
      <c r="DS357" s="304">
        <v>85</v>
      </c>
      <c r="DT357" s="304">
        <v>140</v>
      </c>
      <c r="DU357" s="304">
        <v>170</v>
      </c>
      <c r="DV357" s="304">
        <v>240</v>
      </c>
      <c r="DW357" s="304">
        <v>365</v>
      </c>
      <c r="DX357" s="304">
        <v>437</v>
      </c>
      <c r="DY357" s="304">
        <v>42</v>
      </c>
      <c r="DZ357" s="304">
        <v>18</v>
      </c>
      <c r="EA357" s="304">
        <v>3</v>
      </c>
      <c r="EB357" s="304">
        <v>2.7</v>
      </c>
      <c r="EC357" s="304">
        <v>0.05</v>
      </c>
    </row>
    <row r="358" spans="1:133" x14ac:dyDescent="0.25">
      <c r="A358" s="302">
        <f t="shared" si="63"/>
        <v>2015</v>
      </c>
      <c r="B358" s="303" t="str">
        <f t="shared" si="64"/>
        <v>ABRIL</v>
      </c>
      <c r="C358" s="303">
        <v>6</v>
      </c>
      <c r="D358" s="303" t="str">
        <f t="shared" si="68"/>
        <v>ABRIL 2015 / 4</v>
      </c>
      <c r="E358" s="345">
        <v>4</v>
      </c>
      <c r="F358" s="312">
        <v>42101</v>
      </c>
      <c r="G358" s="311">
        <v>52120</v>
      </c>
      <c r="H358" s="311" t="s">
        <v>69</v>
      </c>
      <c r="I358" s="313">
        <v>0.73240000000000005</v>
      </c>
      <c r="J358" s="314">
        <v>140</v>
      </c>
      <c r="K358" s="314">
        <v>8.3000000000000007</v>
      </c>
      <c r="L358" s="314">
        <v>0</v>
      </c>
      <c r="M358" s="315" t="s">
        <v>20</v>
      </c>
      <c r="N358" s="314">
        <v>0.5</v>
      </c>
      <c r="O358" s="314">
        <v>0</v>
      </c>
      <c r="P358" s="314">
        <v>85.3</v>
      </c>
      <c r="Q358" s="314">
        <v>79.099999999999994</v>
      </c>
      <c r="R358" s="314">
        <v>82.2</v>
      </c>
      <c r="S358" s="316" t="s">
        <v>66</v>
      </c>
      <c r="T358" s="316" t="s">
        <v>67</v>
      </c>
      <c r="U358" s="314">
        <v>20718</v>
      </c>
      <c r="V358" s="314">
        <v>130</v>
      </c>
      <c r="W358" s="314">
        <v>199</v>
      </c>
      <c r="X358" s="314">
        <v>289</v>
      </c>
      <c r="Y358" s="314">
        <v>341</v>
      </c>
      <c r="Z358" s="314">
        <v>1</v>
      </c>
      <c r="AA358" s="314">
        <v>29.7</v>
      </c>
      <c r="AB358" s="314">
        <v>0.1</v>
      </c>
      <c r="AC358" s="314">
        <v>1.57</v>
      </c>
      <c r="AD358" s="314">
        <v>9.83</v>
      </c>
      <c r="AE358" s="314">
        <v>0</v>
      </c>
      <c r="AF358" s="427"/>
      <c r="AG358" s="299">
        <v>124</v>
      </c>
      <c r="AH358" s="299">
        <v>7</v>
      </c>
      <c r="AI358" s="299">
        <v>9.5</v>
      </c>
      <c r="AJ358" s="299">
        <v>85</v>
      </c>
      <c r="AK358" s="299">
        <v>140</v>
      </c>
      <c r="AL358" s="299">
        <v>170</v>
      </c>
      <c r="AM358" s="299">
        <v>240</v>
      </c>
      <c r="AN358" s="299">
        <v>365</v>
      </c>
      <c r="AO358" s="299">
        <v>437</v>
      </c>
      <c r="AP358" s="299">
        <v>42</v>
      </c>
      <c r="AQ358" s="299">
        <v>18</v>
      </c>
      <c r="AR358" s="299">
        <v>3</v>
      </c>
      <c r="AS358" s="299">
        <v>2.7</v>
      </c>
      <c r="AT358" s="299">
        <v>0.05</v>
      </c>
      <c r="AU358" s="300"/>
      <c r="AV358" s="311">
        <v>4</v>
      </c>
      <c r="AW358" s="317">
        <v>42100</v>
      </c>
      <c r="AX358" s="311">
        <v>52080</v>
      </c>
      <c r="AY358" s="311" t="s">
        <v>73</v>
      </c>
      <c r="AZ358" s="313">
        <v>0.73619999999999997</v>
      </c>
      <c r="BA358" s="314">
        <v>141.1</v>
      </c>
      <c r="BB358" s="314">
        <v>8</v>
      </c>
      <c r="BC358" s="314">
        <v>0</v>
      </c>
      <c r="BD358" s="315" t="s">
        <v>20</v>
      </c>
      <c r="BE358" s="314">
        <v>1.2</v>
      </c>
      <c r="BF358" s="314">
        <v>0.01</v>
      </c>
      <c r="BG358" s="314">
        <v>85.8</v>
      </c>
      <c r="BH358" s="314">
        <v>80.099999999999994</v>
      </c>
      <c r="BI358" s="314">
        <v>82.9</v>
      </c>
      <c r="BJ358" s="316" t="s">
        <v>66</v>
      </c>
      <c r="BK358" s="316" t="s">
        <v>67</v>
      </c>
      <c r="BL358" s="314">
        <v>20678</v>
      </c>
      <c r="BM358" s="314">
        <v>135</v>
      </c>
      <c r="BN358" s="314">
        <v>203</v>
      </c>
      <c r="BO358" s="314">
        <v>302</v>
      </c>
      <c r="BP358" s="314">
        <v>354</v>
      </c>
      <c r="BQ358" s="314">
        <v>1</v>
      </c>
      <c r="BR358" s="314">
        <v>32.299999999999997</v>
      </c>
      <c r="BS358" s="314">
        <v>0.3</v>
      </c>
      <c r="BT358" s="314">
        <v>1.39</v>
      </c>
      <c r="BU358" s="314">
        <v>13.6</v>
      </c>
      <c r="BV358" s="314">
        <v>0</v>
      </c>
      <c r="BW358" s="433"/>
      <c r="BX358" s="299">
        <v>124</v>
      </c>
      <c r="BY358" s="299">
        <v>7</v>
      </c>
      <c r="BZ358" s="299">
        <v>9.5</v>
      </c>
      <c r="CA358" s="299">
        <v>85</v>
      </c>
      <c r="CB358" s="299">
        <v>140</v>
      </c>
      <c r="CC358" s="299">
        <v>170</v>
      </c>
      <c r="CD358" s="299">
        <v>240</v>
      </c>
      <c r="CE358" s="299">
        <v>365</v>
      </c>
      <c r="CF358" s="299">
        <v>437</v>
      </c>
      <c r="CG358" s="299">
        <v>42</v>
      </c>
      <c r="CH358" s="299">
        <v>18</v>
      </c>
      <c r="CI358" s="299">
        <v>3</v>
      </c>
      <c r="CJ358" s="299">
        <v>2.7</v>
      </c>
      <c r="CK358" s="299">
        <v>0.05</v>
      </c>
      <c r="CL358" s="329"/>
      <c r="CM358" s="305">
        <v>4</v>
      </c>
      <c r="CN358" s="349">
        <v>42121</v>
      </c>
      <c r="CO358" s="305"/>
      <c r="CP358" s="305"/>
      <c r="CQ358" s="313">
        <v>0.72330000000000005</v>
      </c>
      <c r="CR358" s="314">
        <v>53</v>
      </c>
      <c r="CS358" s="341">
        <f>(CR358*(9/5))+32</f>
        <v>127.4</v>
      </c>
      <c r="CT358" s="314">
        <v>9.1999999999999993</v>
      </c>
      <c r="CU358" s="350">
        <v>1E-3</v>
      </c>
      <c r="CV358" s="314">
        <v>1</v>
      </c>
      <c r="CW358" s="314">
        <v>0.5</v>
      </c>
      <c r="CX358" s="350">
        <v>5.0000000000000001E-3</v>
      </c>
      <c r="CY358" s="314">
        <v>85.1</v>
      </c>
      <c r="CZ358" s="314">
        <v>78.900000000000006</v>
      </c>
      <c r="DA358" s="314">
        <v>82</v>
      </c>
      <c r="DB358" s="305" t="s">
        <v>83</v>
      </c>
      <c r="DC358" s="305" t="s">
        <v>84</v>
      </c>
      <c r="DD358" s="314">
        <v>20814</v>
      </c>
      <c r="DE358" s="314">
        <v>130</v>
      </c>
      <c r="DF358" s="314">
        <v>185</v>
      </c>
      <c r="DG358" s="314">
        <v>297</v>
      </c>
      <c r="DH358" s="314">
        <v>336</v>
      </c>
      <c r="DI358" s="314">
        <v>1</v>
      </c>
      <c r="DJ358" s="314">
        <v>28.2</v>
      </c>
      <c r="DK358" s="314">
        <v>0.4</v>
      </c>
      <c r="DL358" s="314">
        <v>2.2999999999999998</v>
      </c>
      <c r="DM358" s="314">
        <v>17</v>
      </c>
      <c r="DN358" s="314">
        <v>0</v>
      </c>
      <c r="DO358" s="438"/>
      <c r="DP358" s="299">
        <v>124</v>
      </c>
      <c r="DQ358" s="299">
        <v>7</v>
      </c>
      <c r="DR358" s="299">
        <v>9.5</v>
      </c>
      <c r="DS358" s="299">
        <v>85</v>
      </c>
      <c r="DT358" s="299">
        <v>140</v>
      </c>
      <c r="DU358" s="299">
        <v>170</v>
      </c>
      <c r="DV358" s="299">
        <v>240</v>
      </c>
      <c r="DW358" s="299">
        <v>365</v>
      </c>
      <c r="DX358" s="299">
        <v>437</v>
      </c>
      <c r="DY358" s="299">
        <v>42</v>
      </c>
      <c r="DZ358" s="299">
        <v>18</v>
      </c>
      <c r="EA358" s="299">
        <v>3</v>
      </c>
      <c r="EB358" s="299">
        <v>2.7</v>
      </c>
      <c r="EC358" s="299">
        <v>0.05</v>
      </c>
    </row>
    <row r="359" spans="1:133" x14ac:dyDescent="0.25">
      <c r="A359" s="291">
        <f t="shared" si="63"/>
        <v>2015</v>
      </c>
      <c r="B359" s="292" t="str">
        <f t="shared" si="64"/>
        <v>ABRIL</v>
      </c>
      <c r="C359" s="292">
        <v>7</v>
      </c>
      <c r="D359" s="292" t="str">
        <f t="shared" si="68"/>
        <v>ABRIL 2015 / 5</v>
      </c>
      <c r="E359" s="345">
        <v>5</v>
      </c>
      <c r="F359" s="312">
        <v>42103</v>
      </c>
      <c r="G359" s="311">
        <v>52180</v>
      </c>
      <c r="H359" s="311" t="s">
        <v>68</v>
      </c>
      <c r="I359" s="313">
        <v>0.73160000000000003</v>
      </c>
      <c r="J359" s="314">
        <v>138</v>
      </c>
      <c r="K359" s="314">
        <v>8.5</v>
      </c>
      <c r="L359" s="314">
        <v>0</v>
      </c>
      <c r="M359" s="315" t="s">
        <v>20</v>
      </c>
      <c r="N359" s="314">
        <v>0.5</v>
      </c>
      <c r="O359" s="314">
        <v>0</v>
      </c>
      <c r="P359" s="314">
        <v>85.4</v>
      </c>
      <c r="Q359" s="314">
        <v>79.2</v>
      </c>
      <c r="R359" s="314">
        <v>82.3</v>
      </c>
      <c r="S359" s="316" t="s">
        <v>66</v>
      </c>
      <c r="T359" s="316" t="s">
        <v>67</v>
      </c>
      <c r="U359" s="314">
        <v>20726</v>
      </c>
      <c r="V359" s="314">
        <v>128</v>
      </c>
      <c r="W359" s="314">
        <v>195</v>
      </c>
      <c r="X359" s="314">
        <v>288</v>
      </c>
      <c r="Y359" s="314">
        <v>343</v>
      </c>
      <c r="Z359" s="314">
        <v>1</v>
      </c>
      <c r="AA359" s="314">
        <v>29.8</v>
      </c>
      <c r="AB359" s="314">
        <v>0.2</v>
      </c>
      <c r="AC359" s="314">
        <v>1.59</v>
      </c>
      <c r="AD359" s="314">
        <v>10.1</v>
      </c>
      <c r="AE359" s="314">
        <v>0</v>
      </c>
      <c r="AF359" s="427"/>
      <c r="AG359" s="299">
        <v>124</v>
      </c>
      <c r="AH359" s="299">
        <v>7</v>
      </c>
      <c r="AI359" s="299">
        <v>9.5</v>
      </c>
      <c r="AJ359" s="299">
        <v>85</v>
      </c>
      <c r="AK359" s="299">
        <v>140</v>
      </c>
      <c r="AL359" s="299">
        <v>170</v>
      </c>
      <c r="AM359" s="299">
        <v>240</v>
      </c>
      <c r="AN359" s="299">
        <v>365</v>
      </c>
      <c r="AO359" s="299">
        <v>437</v>
      </c>
      <c r="AP359" s="299">
        <v>42</v>
      </c>
      <c r="AQ359" s="299">
        <v>18</v>
      </c>
      <c r="AR359" s="299">
        <v>3</v>
      </c>
      <c r="AS359" s="299">
        <v>2.7</v>
      </c>
      <c r="AT359" s="299">
        <v>0.05</v>
      </c>
      <c r="AU359" s="300"/>
      <c r="AV359" s="311">
        <v>5</v>
      </c>
      <c r="AW359" s="317">
        <v>42100</v>
      </c>
      <c r="AX359" s="311">
        <v>52087</v>
      </c>
      <c r="AY359" s="311" t="s">
        <v>68</v>
      </c>
      <c r="AZ359" s="313">
        <v>0.73319999999999996</v>
      </c>
      <c r="BA359" s="314">
        <v>140</v>
      </c>
      <c r="BB359" s="314">
        <v>8.3000000000000007</v>
      </c>
      <c r="BC359" s="314">
        <v>0</v>
      </c>
      <c r="BD359" s="315" t="s">
        <v>20</v>
      </c>
      <c r="BE359" s="314">
        <v>1.2</v>
      </c>
      <c r="BF359" s="314">
        <v>0.01</v>
      </c>
      <c r="BG359" s="314">
        <v>85.8</v>
      </c>
      <c r="BH359" s="314">
        <v>80.099999999999994</v>
      </c>
      <c r="BI359" s="314">
        <v>82.9</v>
      </c>
      <c r="BJ359" s="316" t="s">
        <v>66</v>
      </c>
      <c r="BK359" s="316" t="s">
        <v>67</v>
      </c>
      <c r="BL359" s="314">
        <v>20710</v>
      </c>
      <c r="BM359" s="314">
        <v>133</v>
      </c>
      <c r="BN359" s="314">
        <v>199</v>
      </c>
      <c r="BO359" s="314">
        <v>300</v>
      </c>
      <c r="BP359" s="314">
        <v>356</v>
      </c>
      <c r="BQ359" s="314">
        <v>1</v>
      </c>
      <c r="BR359" s="314">
        <v>30.3</v>
      </c>
      <c r="BS359" s="314">
        <v>1.1000000000000001</v>
      </c>
      <c r="BT359" s="314">
        <v>1.32</v>
      </c>
      <c r="BU359" s="314">
        <v>13.4</v>
      </c>
      <c r="BV359" s="314">
        <v>0</v>
      </c>
      <c r="BW359" s="433"/>
      <c r="BX359" s="299">
        <v>124</v>
      </c>
      <c r="BY359" s="299">
        <v>7</v>
      </c>
      <c r="BZ359" s="299">
        <v>9.5</v>
      </c>
      <c r="CA359" s="299">
        <v>85</v>
      </c>
      <c r="CB359" s="299">
        <v>140</v>
      </c>
      <c r="CC359" s="299">
        <v>170</v>
      </c>
      <c r="CD359" s="299">
        <v>240</v>
      </c>
      <c r="CE359" s="299">
        <v>365</v>
      </c>
      <c r="CF359" s="299">
        <v>437</v>
      </c>
      <c r="CG359" s="299">
        <v>42</v>
      </c>
      <c r="CH359" s="299">
        <v>18</v>
      </c>
      <c r="CI359" s="299">
        <v>3</v>
      </c>
      <c r="CJ359" s="299">
        <v>2.7</v>
      </c>
      <c r="CK359" s="299">
        <v>0.05</v>
      </c>
      <c r="CL359" s="329"/>
      <c r="CM359" s="306"/>
      <c r="CN359" s="306"/>
      <c r="CO359" s="306"/>
      <c r="CP359" s="306"/>
      <c r="CQ359" s="306"/>
      <c r="CR359" s="306"/>
      <c r="CS359" s="306"/>
      <c r="CT359" s="306"/>
      <c r="CU359" s="306"/>
      <c r="CV359" s="306"/>
      <c r="CW359" s="306"/>
      <c r="CX359" s="306"/>
      <c r="CY359" s="306"/>
      <c r="CZ359" s="306"/>
      <c r="DA359" s="306"/>
      <c r="DB359" s="306"/>
      <c r="DC359" s="306"/>
      <c r="DD359" s="306"/>
      <c r="DE359" s="306"/>
      <c r="DF359" s="306"/>
      <c r="DG359" s="306"/>
      <c r="DH359" s="306"/>
      <c r="DI359" s="306"/>
      <c r="DJ359" s="306"/>
      <c r="DK359" s="306"/>
      <c r="DL359" s="306"/>
      <c r="DM359" s="306"/>
      <c r="DN359" s="306"/>
      <c r="DO359" s="439"/>
      <c r="DP359" s="306"/>
      <c r="DQ359" s="306"/>
      <c r="DR359" s="306"/>
      <c r="DS359" s="306"/>
      <c r="DT359" s="306"/>
      <c r="DU359" s="306"/>
      <c r="DV359" s="306"/>
      <c r="DW359" s="306"/>
      <c r="DX359" s="306"/>
      <c r="DY359" s="306"/>
      <c r="DZ359" s="306"/>
      <c r="EA359" s="306"/>
      <c r="EB359" s="306"/>
      <c r="EC359" s="306"/>
    </row>
    <row r="360" spans="1:133" x14ac:dyDescent="0.25">
      <c r="A360" s="302">
        <f t="shared" si="63"/>
        <v>2015</v>
      </c>
      <c r="B360" s="303" t="str">
        <f t="shared" si="64"/>
        <v>ABRIL</v>
      </c>
      <c r="C360" s="303">
        <v>8</v>
      </c>
      <c r="D360" s="303" t="str">
        <f t="shared" si="68"/>
        <v>ABRIL 2015 / 6</v>
      </c>
      <c r="E360" s="345">
        <v>6</v>
      </c>
      <c r="F360" s="312">
        <v>42105</v>
      </c>
      <c r="G360" s="311">
        <v>52237</v>
      </c>
      <c r="H360" s="311" t="s">
        <v>69</v>
      </c>
      <c r="I360" s="313">
        <v>0.73089999999999999</v>
      </c>
      <c r="J360" s="314">
        <v>137</v>
      </c>
      <c r="K360" s="314">
        <v>8.6</v>
      </c>
      <c r="L360" s="314">
        <v>0</v>
      </c>
      <c r="M360" s="315" t="s">
        <v>20</v>
      </c>
      <c r="N360" s="314">
        <v>0.5</v>
      </c>
      <c r="O360" s="314">
        <v>0</v>
      </c>
      <c r="P360" s="314">
        <v>85.3</v>
      </c>
      <c r="Q360" s="314">
        <v>79.099999999999994</v>
      </c>
      <c r="R360" s="314">
        <v>82.2</v>
      </c>
      <c r="S360" s="316" t="s">
        <v>66</v>
      </c>
      <c r="T360" s="316" t="s">
        <v>67</v>
      </c>
      <c r="U360" s="314">
        <v>20734</v>
      </c>
      <c r="V360" s="314">
        <v>126</v>
      </c>
      <c r="W360" s="314">
        <v>192</v>
      </c>
      <c r="X360" s="314">
        <v>287</v>
      </c>
      <c r="Y360" s="314">
        <v>340</v>
      </c>
      <c r="Z360" s="314">
        <v>1</v>
      </c>
      <c r="AA360" s="314">
        <v>28.2</v>
      </c>
      <c r="AB360" s="314">
        <v>0.1</v>
      </c>
      <c r="AC360" s="314">
        <v>1.59</v>
      </c>
      <c r="AD360" s="314">
        <v>11.7</v>
      </c>
      <c r="AE360" s="314">
        <v>0</v>
      </c>
      <c r="AF360" s="427"/>
      <c r="AG360" s="299">
        <v>124</v>
      </c>
      <c r="AH360" s="299">
        <v>7</v>
      </c>
      <c r="AI360" s="299">
        <v>9.5</v>
      </c>
      <c r="AJ360" s="299">
        <v>85</v>
      </c>
      <c r="AK360" s="299">
        <v>140</v>
      </c>
      <c r="AL360" s="299">
        <v>170</v>
      </c>
      <c r="AM360" s="299">
        <v>240</v>
      </c>
      <c r="AN360" s="299">
        <v>365</v>
      </c>
      <c r="AO360" s="299">
        <v>437</v>
      </c>
      <c r="AP360" s="299">
        <v>42</v>
      </c>
      <c r="AQ360" s="299">
        <v>18</v>
      </c>
      <c r="AR360" s="299">
        <v>3</v>
      </c>
      <c r="AS360" s="299">
        <v>2.7</v>
      </c>
      <c r="AT360" s="299">
        <v>0.05</v>
      </c>
      <c r="AU360" s="300"/>
      <c r="AV360" s="311">
        <v>6</v>
      </c>
      <c r="AW360" s="317">
        <v>42102</v>
      </c>
      <c r="AX360" s="311">
        <v>52140</v>
      </c>
      <c r="AY360" s="311" t="s">
        <v>73</v>
      </c>
      <c r="AZ360" s="313">
        <v>0.7349</v>
      </c>
      <c r="BA360" s="314">
        <v>142.1</v>
      </c>
      <c r="BB360" s="314">
        <v>8.1999999999999993</v>
      </c>
      <c r="BC360" s="314">
        <v>0</v>
      </c>
      <c r="BD360" s="315" t="s">
        <v>20</v>
      </c>
      <c r="BE360" s="314">
        <v>1.3</v>
      </c>
      <c r="BF360" s="314">
        <v>0.01</v>
      </c>
      <c r="BG360" s="314">
        <v>85.1</v>
      </c>
      <c r="BH360" s="314">
        <v>79.400000000000006</v>
      </c>
      <c r="BI360" s="314">
        <v>82.3</v>
      </c>
      <c r="BJ360" s="316" t="s">
        <v>66</v>
      </c>
      <c r="BK360" s="316" t="s">
        <v>67</v>
      </c>
      <c r="BL360" s="314">
        <v>20390</v>
      </c>
      <c r="BM360" s="314">
        <v>133</v>
      </c>
      <c r="BN360" s="314">
        <v>203</v>
      </c>
      <c r="BO360" s="314">
        <v>298</v>
      </c>
      <c r="BP360" s="314">
        <v>352</v>
      </c>
      <c r="BQ360" s="314">
        <v>1</v>
      </c>
      <c r="BR360" s="314">
        <v>30.5</v>
      </c>
      <c r="BS360" s="314">
        <v>1.1000000000000001</v>
      </c>
      <c r="BT360" s="314">
        <v>1.37</v>
      </c>
      <c r="BU360" s="314">
        <v>12.5</v>
      </c>
      <c r="BV360" s="314">
        <v>0</v>
      </c>
      <c r="BW360" s="433"/>
      <c r="BX360" s="299">
        <v>124</v>
      </c>
      <c r="BY360" s="299">
        <v>7</v>
      </c>
      <c r="BZ360" s="299">
        <v>9.5</v>
      </c>
      <c r="CA360" s="299">
        <v>85</v>
      </c>
      <c r="CB360" s="299">
        <v>140</v>
      </c>
      <c r="CC360" s="299">
        <v>170</v>
      </c>
      <c r="CD360" s="299">
        <v>240</v>
      </c>
      <c r="CE360" s="299">
        <v>365</v>
      </c>
      <c r="CF360" s="299">
        <v>437</v>
      </c>
      <c r="CG360" s="299">
        <v>42</v>
      </c>
      <c r="CH360" s="299">
        <v>18</v>
      </c>
      <c r="CI360" s="299">
        <v>3</v>
      </c>
      <c r="CJ360" s="299">
        <v>2.7</v>
      </c>
      <c r="CK360" s="299">
        <v>0.05</v>
      </c>
      <c r="CL360" s="329"/>
      <c r="CM360" s="305"/>
      <c r="CN360" s="305"/>
      <c r="CO360" s="305"/>
      <c r="CP360" s="305"/>
      <c r="CQ360" s="305"/>
      <c r="CR360" s="305"/>
      <c r="CS360" s="305"/>
      <c r="CT360" s="305"/>
      <c r="CU360" s="305"/>
      <c r="CV360" s="305"/>
      <c r="CW360" s="305"/>
      <c r="CX360" s="305"/>
      <c r="CY360" s="305"/>
      <c r="CZ360" s="305"/>
      <c r="DA360" s="305"/>
      <c r="DB360" s="305"/>
      <c r="DC360" s="305"/>
      <c r="DD360" s="305"/>
      <c r="DE360" s="305"/>
      <c r="DF360" s="305"/>
      <c r="DG360" s="305"/>
      <c r="DH360" s="305"/>
      <c r="DI360" s="305"/>
      <c r="DJ360" s="305"/>
      <c r="DK360" s="305"/>
      <c r="DL360" s="305"/>
      <c r="DM360" s="305"/>
      <c r="DN360" s="305"/>
      <c r="DO360" s="440"/>
      <c r="DP360" s="305"/>
      <c r="DQ360" s="305"/>
      <c r="DR360" s="305"/>
      <c r="DS360" s="305"/>
      <c r="DT360" s="305"/>
      <c r="DU360" s="305"/>
      <c r="DV360" s="305"/>
      <c r="DW360" s="305"/>
      <c r="DX360" s="305"/>
      <c r="DY360" s="305"/>
      <c r="DZ360" s="305"/>
      <c r="EA360" s="305"/>
      <c r="EB360" s="305"/>
      <c r="EC360" s="305"/>
    </row>
    <row r="361" spans="1:133" x14ac:dyDescent="0.25">
      <c r="A361" s="291">
        <f t="shared" si="63"/>
        <v>2015</v>
      </c>
      <c r="B361" s="292" t="str">
        <f t="shared" si="64"/>
        <v>ABRIL</v>
      </c>
      <c r="C361" s="292">
        <v>9</v>
      </c>
      <c r="D361" s="292" t="str">
        <f t="shared" si="68"/>
        <v>ABRIL 2015 / 7</v>
      </c>
      <c r="E361" s="345">
        <v>7</v>
      </c>
      <c r="F361" s="312">
        <v>42107</v>
      </c>
      <c r="G361" s="311">
        <v>52268</v>
      </c>
      <c r="H361" s="311" t="s">
        <v>68</v>
      </c>
      <c r="I361" s="313">
        <v>0.73089999999999999</v>
      </c>
      <c r="J361" s="314">
        <v>137</v>
      </c>
      <c r="K361" s="314">
        <v>8.8000000000000007</v>
      </c>
      <c r="L361" s="314">
        <v>0</v>
      </c>
      <c r="M361" s="315" t="s">
        <v>20</v>
      </c>
      <c r="N361" s="314">
        <v>0.5</v>
      </c>
      <c r="O361" s="314">
        <v>0</v>
      </c>
      <c r="P361" s="314">
        <v>85.4</v>
      </c>
      <c r="Q361" s="314">
        <v>79.099999999999994</v>
      </c>
      <c r="R361" s="314">
        <v>82.3</v>
      </c>
      <c r="S361" s="316" t="s">
        <v>66</v>
      </c>
      <c r="T361" s="316" t="s">
        <v>67</v>
      </c>
      <c r="U361" s="314">
        <v>20734</v>
      </c>
      <c r="V361" s="314">
        <v>128</v>
      </c>
      <c r="W361" s="314">
        <v>192</v>
      </c>
      <c r="X361" s="314">
        <v>289</v>
      </c>
      <c r="Y361" s="314">
        <v>340</v>
      </c>
      <c r="Z361" s="314">
        <v>1</v>
      </c>
      <c r="AA361" s="314">
        <v>28.4</v>
      </c>
      <c r="AB361" s="314">
        <v>0.1</v>
      </c>
      <c r="AC361" s="314">
        <v>1.59</v>
      </c>
      <c r="AD361" s="314">
        <v>9.5</v>
      </c>
      <c r="AE361" s="314">
        <v>0</v>
      </c>
      <c r="AF361" s="427"/>
      <c r="AG361" s="299">
        <v>124</v>
      </c>
      <c r="AH361" s="299">
        <v>7</v>
      </c>
      <c r="AI361" s="299">
        <v>9.5</v>
      </c>
      <c r="AJ361" s="299">
        <v>85</v>
      </c>
      <c r="AK361" s="299">
        <v>140</v>
      </c>
      <c r="AL361" s="299">
        <v>170</v>
      </c>
      <c r="AM361" s="299">
        <v>240</v>
      </c>
      <c r="AN361" s="299">
        <v>365</v>
      </c>
      <c r="AO361" s="299">
        <v>437</v>
      </c>
      <c r="AP361" s="299">
        <v>42</v>
      </c>
      <c r="AQ361" s="299">
        <v>18</v>
      </c>
      <c r="AR361" s="299">
        <v>3</v>
      </c>
      <c r="AS361" s="299">
        <v>2.7</v>
      </c>
      <c r="AT361" s="299">
        <v>0.05</v>
      </c>
      <c r="AU361" s="300"/>
      <c r="AV361" s="311">
        <v>7</v>
      </c>
      <c r="AW361" s="317">
        <v>42104</v>
      </c>
      <c r="AX361" s="311">
        <v>52194</v>
      </c>
      <c r="AY361" s="311" t="s">
        <v>68</v>
      </c>
      <c r="AZ361" s="313">
        <v>0.73429999999999995</v>
      </c>
      <c r="BA361" s="314">
        <v>142.30000000000001</v>
      </c>
      <c r="BB361" s="314">
        <v>8.1</v>
      </c>
      <c r="BC361" s="314">
        <v>0</v>
      </c>
      <c r="BD361" s="315" t="s">
        <v>20</v>
      </c>
      <c r="BE361" s="314">
        <v>1.2</v>
      </c>
      <c r="BF361" s="314">
        <v>0.01</v>
      </c>
      <c r="BG361" s="314">
        <v>85.6</v>
      </c>
      <c r="BH361" s="314">
        <v>79.8</v>
      </c>
      <c r="BI361" s="314">
        <v>82.7</v>
      </c>
      <c r="BJ361" s="316" t="s">
        <v>66</v>
      </c>
      <c r="BK361" s="316" t="s">
        <v>67</v>
      </c>
      <c r="BL361" s="314">
        <v>20698</v>
      </c>
      <c r="BM361" s="314">
        <v>135</v>
      </c>
      <c r="BN361" s="314">
        <v>205</v>
      </c>
      <c r="BO361" s="314">
        <v>300</v>
      </c>
      <c r="BP361" s="314">
        <v>354</v>
      </c>
      <c r="BQ361" s="314">
        <v>1</v>
      </c>
      <c r="BR361" s="314">
        <v>31.5</v>
      </c>
      <c r="BS361" s="314">
        <v>0.7</v>
      </c>
      <c r="BT361" s="314">
        <v>1.29</v>
      </c>
      <c r="BU361" s="314">
        <v>12.4</v>
      </c>
      <c r="BV361" s="314">
        <v>0</v>
      </c>
      <c r="BW361" s="433"/>
      <c r="BX361" s="299">
        <v>124</v>
      </c>
      <c r="BY361" s="299">
        <v>7</v>
      </c>
      <c r="BZ361" s="299">
        <v>9.5</v>
      </c>
      <c r="CA361" s="299">
        <v>85</v>
      </c>
      <c r="CB361" s="299">
        <v>140</v>
      </c>
      <c r="CC361" s="299">
        <v>170</v>
      </c>
      <c r="CD361" s="299">
        <v>240</v>
      </c>
      <c r="CE361" s="299">
        <v>365</v>
      </c>
      <c r="CF361" s="299">
        <v>437</v>
      </c>
      <c r="CG361" s="299">
        <v>42</v>
      </c>
      <c r="CH361" s="299">
        <v>18</v>
      </c>
      <c r="CI361" s="299">
        <v>3</v>
      </c>
      <c r="CJ361" s="299">
        <v>2.7</v>
      </c>
      <c r="CK361" s="299">
        <v>0.05</v>
      </c>
      <c r="CL361" s="329"/>
      <c r="CM361" s="306"/>
      <c r="CN361" s="306"/>
      <c r="CO361" s="306"/>
      <c r="CP361" s="306"/>
      <c r="CQ361" s="306"/>
      <c r="CR361" s="306"/>
      <c r="CS361" s="306"/>
      <c r="CT361" s="306"/>
      <c r="CU361" s="306"/>
      <c r="CV361" s="306"/>
      <c r="CW361" s="306"/>
      <c r="CX361" s="306"/>
      <c r="CY361" s="306"/>
      <c r="CZ361" s="306"/>
      <c r="DA361" s="306"/>
      <c r="DB361" s="306"/>
      <c r="DC361" s="306"/>
      <c r="DD361" s="306"/>
      <c r="DE361" s="306"/>
      <c r="DF361" s="306"/>
      <c r="DG361" s="306"/>
      <c r="DH361" s="306"/>
      <c r="DI361" s="306"/>
      <c r="DJ361" s="306"/>
      <c r="DK361" s="306"/>
      <c r="DL361" s="306"/>
      <c r="DM361" s="306"/>
      <c r="DN361" s="306"/>
      <c r="DO361" s="439"/>
      <c r="DP361" s="306"/>
      <c r="DQ361" s="306"/>
      <c r="DR361" s="306"/>
      <c r="DS361" s="306"/>
      <c r="DT361" s="306"/>
      <c r="DU361" s="306"/>
      <c r="DV361" s="306"/>
      <c r="DW361" s="306"/>
      <c r="DX361" s="306"/>
      <c r="DY361" s="306"/>
      <c r="DZ361" s="306"/>
      <c r="EA361" s="306"/>
      <c r="EB361" s="306"/>
      <c r="EC361" s="306"/>
    </row>
    <row r="362" spans="1:133" x14ac:dyDescent="0.25">
      <c r="A362" s="302">
        <f t="shared" si="63"/>
        <v>2015</v>
      </c>
      <c r="B362" s="303" t="str">
        <f t="shared" si="64"/>
        <v>ABRIL</v>
      </c>
      <c r="C362" s="303">
        <v>10</v>
      </c>
      <c r="D362" s="303" t="str">
        <f t="shared" si="68"/>
        <v>ABRIL 2015 / 8</v>
      </c>
      <c r="E362" s="345">
        <v>8</v>
      </c>
      <c r="F362" s="312">
        <v>42109</v>
      </c>
      <c r="G362" s="311">
        <v>52319</v>
      </c>
      <c r="H362" s="311" t="s">
        <v>69</v>
      </c>
      <c r="I362" s="313">
        <v>0.73009999999999997</v>
      </c>
      <c r="J362" s="314">
        <v>137</v>
      </c>
      <c r="K362" s="314">
        <v>8.6</v>
      </c>
      <c r="L362" s="314">
        <v>0</v>
      </c>
      <c r="M362" s="315" t="s">
        <v>20</v>
      </c>
      <c r="N362" s="314">
        <v>0.4</v>
      </c>
      <c r="O362" s="314">
        <v>0</v>
      </c>
      <c r="P362" s="314">
        <v>85.3</v>
      </c>
      <c r="Q362" s="314">
        <v>79.099999999999994</v>
      </c>
      <c r="R362" s="314">
        <v>82.2</v>
      </c>
      <c r="S362" s="316" t="s">
        <v>66</v>
      </c>
      <c r="T362" s="316" t="s">
        <v>67</v>
      </c>
      <c r="U362" s="314">
        <v>20742</v>
      </c>
      <c r="V362" s="314">
        <v>126</v>
      </c>
      <c r="W362" s="314">
        <v>192</v>
      </c>
      <c r="X362" s="314">
        <v>287</v>
      </c>
      <c r="Y362" s="314">
        <v>335</v>
      </c>
      <c r="Z362" s="314">
        <v>1</v>
      </c>
      <c r="AA362" s="314">
        <v>30.1</v>
      </c>
      <c r="AB362" s="314">
        <v>0.2</v>
      </c>
      <c r="AC362" s="314">
        <v>1.59</v>
      </c>
      <c r="AD362" s="314">
        <v>10.199999999999999</v>
      </c>
      <c r="AE362" s="314">
        <v>0</v>
      </c>
      <c r="AF362" s="427"/>
      <c r="AG362" s="299">
        <v>124</v>
      </c>
      <c r="AH362" s="299">
        <v>7</v>
      </c>
      <c r="AI362" s="299">
        <v>9.5</v>
      </c>
      <c r="AJ362" s="299">
        <v>85</v>
      </c>
      <c r="AK362" s="299">
        <v>140</v>
      </c>
      <c r="AL362" s="299">
        <v>170</v>
      </c>
      <c r="AM362" s="299">
        <v>240</v>
      </c>
      <c r="AN362" s="299">
        <v>365</v>
      </c>
      <c r="AO362" s="299">
        <v>437</v>
      </c>
      <c r="AP362" s="299">
        <v>42</v>
      </c>
      <c r="AQ362" s="299">
        <v>18</v>
      </c>
      <c r="AR362" s="299">
        <v>3</v>
      </c>
      <c r="AS362" s="299">
        <v>2.7</v>
      </c>
      <c r="AT362" s="299">
        <v>0.05</v>
      </c>
      <c r="AU362" s="300"/>
      <c r="AV362" s="311">
        <v>8</v>
      </c>
      <c r="AW362" s="317">
        <v>42106</v>
      </c>
      <c r="AX362" s="311">
        <v>52248</v>
      </c>
      <c r="AY362" s="311" t="s">
        <v>149</v>
      </c>
      <c r="AZ362" s="313">
        <v>0.73850000000000005</v>
      </c>
      <c r="BA362" s="314">
        <v>143.80000000000001</v>
      </c>
      <c r="BB362" s="314">
        <v>8.1</v>
      </c>
      <c r="BC362" s="314">
        <v>0</v>
      </c>
      <c r="BD362" s="315" t="s">
        <v>20</v>
      </c>
      <c r="BE362" s="314">
        <v>1.1000000000000001</v>
      </c>
      <c r="BF362" s="314">
        <v>0.01</v>
      </c>
      <c r="BG362" s="314">
        <v>85.5</v>
      </c>
      <c r="BH362" s="314">
        <v>79.7</v>
      </c>
      <c r="BI362" s="314">
        <v>82.6</v>
      </c>
      <c r="BJ362" s="316" t="s">
        <v>66</v>
      </c>
      <c r="BK362" s="316" t="s">
        <v>67</v>
      </c>
      <c r="BL362" s="314">
        <v>20654</v>
      </c>
      <c r="BM362" s="314">
        <v>135</v>
      </c>
      <c r="BN362" s="314">
        <v>208</v>
      </c>
      <c r="BO362" s="314">
        <v>304</v>
      </c>
      <c r="BP362" s="314">
        <v>361</v>
      </c>
      <c r="BQ362" s="314">
        <v>1</v>
      </c>
      <c r="BR362" s="314">
        <v>31.7</v>
      </c>
      <c r="BS362" s="314">
        <v>1.3</v>
      </c>
      <c r="BT362" s="314">
        <v>1.42</v>
      </c>
      <c r="BU362" s="314">
        <v>10.8</v>
      </c>
      <c r="BV362" s="314">
        <v>0</v>
      </c>
      <c r="BW362" s="433"/>
      <c r="BX362" s="299">
        <v>124</v>
      </c>
      <c r="BY362" s="299">
        <v>7</v>
      </c>
      <c r="BZ362" s="299">
        <v>9.5</v>
      </c>
      <c r="CA362" s="299">
        <v>85</v>
      </c>
      <c r="CB362" s="299">
        <v>140</v>
      </c>
      <c r="CC362" s="299">
        <v>170</v>
      </c>
      <c r="CD362" s="299">
        <v>240</v>
      </c>
      <c r="CE362" s="299">
        <v>365</v>
      </c>
      <c r="CF362" s="299">
        <v>437</v>
      </c>
      <c r="CG362" s="299">
        <v>42</v>
      </c>
      <c r="CH362" s="299">
        <v>18</v>
      </c>
      <c r="CI362" s="299">
        <v>3</v>
      </c>
      <c r="CJ362" s="299">
        <v>2.7</v>
      </c>
      <c r="CK362" s="299">
        <v>0.05</v>
      </c>
      <c r="CL362" s="329"/>
      <c r="CM362" s="305"/>
      <c r="CN362" s="305"/>
      <c r="CO362" s="305"/>
      <c r="CP362" s="305"/>
      <c r="CQ362" s="305"/>
      <c r="CR362" s="305"/>
      <c r="CS362" s="305"/>
      <c r="CT362" s="305"/>
      <c r="CU362" s="305"/>
      <c r="CV362" s="305"/>
      <c r="CW362" s="305"/>
      <c r="CX362" s="305"/>
      <c r="CY362" s="305"/>
      <c r="CZ362" s="305"/>
      <c r="DA362" s="305"/>
      <c r="DB362" s="305"/>
      <c r="DC362" s="305"/>
      <c r="DD362" s="305"/>
      <c r="DE362" s="305"/>
      <c r="DF362" s="305"/>
      <c r="DG362" s="305"/>
      <c r="DH362" s="305"/>
      <c r="DI362" s="305"/>
      <c r="DJ362" s="305"/>
      <c r="DK362" s="305"/>
      <c r="DL362" s="305"/>
      <c r="DM362" s="305"/>
      <c r="DN362" s="305"/>
      <c r="DO362" s="440"/>
      <c r="DP362" s="305"/>
      <c r="DQ362" s="305"/>
      <c r="DR362" s="305"/>
      <c r="DS362" s="305"/>
      <c r="DT362" s="305"/>
      <c r="DU362" s="305"/>
      <c r="DV362" s="305"/>
      <c r="DW362" s="305"/>
      <c r="DX362" s="305"/>
      <c r="DY362" s="305"/>
      <c r="DZ362" s="305"/>
      <c r="EA362" s="305"/>
      <c r="EB362" s="305"/>
      <c r="EC362" s="305"/>
    </row>
    <row r="363" spans="1:133" x14ac:dyDescent="0.25">
      <c r="A363" s="291">
        <f t="shared" si="63"/>
        <v>2015</v>
      </c>
      <c r="B363" s="292" t="str">
        <f t="shared" si="64"/>
        <v>ABRIL</v>
      </c>
      <c r="C363" s="292">
        <v>11</v>
      </c>
      <c r="D363" s="292" t="str">
        <f t="shared" si="68"/>
        <v>ABRIL 2015 / 9</v>
      </c>
      <c r="E363" s="345">
        <v>9</v>
      </c>
      <c r="F363" s="312">
        <v>42112</v>
      </c>
      <c r="G363" s="311">
        <v>52394</v>
      </c>
      <c r="H363" s="311" t="s">
        <v>68</v>
      </c>
      <c r="I363" s="313">
        <v>0.72789999999999999</v>
      </c>
      <c r="J363" s="314">
        <v>134</v>
      </c>
      <c r="K363" s="314">
        <v>9</v>
      </c>
      <c r="L363" s="314">
        <v>0</v>
      </c>
      <c r="M363" s="315" t="s">
        <v>20</v>
      </c>
      <c r="N363" s="314">
        <v>0.4</v>
      </c>
      <c r="O363" s="314">
        <v>0</v>
      </c>
      <c r="P363" s="314">
        <v>85.2</v>
      </c>
      <c r="Q363" s="314">
        <v>79.2</v>
      </c>
      <c r="R363" s="314">
        <v>82.2</v>
      </c>
      <c r="S363" s="316" t="s">
        <v>66</v>
      </c>
      <c r="T363" s="316" t="s">
        <v>67</v>
      </c>
      <c r="U363" s="314">
        <v>20766</v>
      </c>
      <c r="V363" s="314">
        <v>123</v>
      </c>
      <c r="W363" s="314">
        <v>189</v>
      </c>
      <c r="X363" s="314">
        <v>284</v>
      </c>
      <c r="Y363" s="314">
        <v>349</v>
      </c>
      <c r="Z363" s="314">
        <v>1</v>
      </c>
      <c r="AA363" s="314">
        <v>30.3</v>
      </c>
      <c r="AB363" s="314">
        <v>0.2</v>
      </c>
      <c r="AC363" s="314">
        <v>1.41</v>
      </c>
      <c r="AD363" s="314">
        <v>10.6</v>
      </c>
      <c r="AE363" s="314">
        <v>0</v>
      </c>
      <c r="AF363" s="427"/>
      <c r="AG363" s="299">
        <v>124</v>
      </c>
      <c r="AH363" s="299">
        <v>7</v>
      </c>
      <c r="AI363" s="299">
        <v>9.5</v>
      </c>
      <c r="AJ363" s="299">
        <v>85</v>
      </c>
      <c r="AK363" s="299">
        <v>140</v>
      </c>
      <c r="AL363" s="299">
        <v>170</v>
      </c>
      <c r="AM363" s="299">
        <v>240</v>
      </c>
      <c r="AN363" s="299">
        <v>365</v>
      </c>
      <c r="AO363" s="299">
        <v>437</v>
      </c>
      <c r="AP363" s="299">
        <v>42</v>
      </c>
      <c r="AQ363" s="299">
        <v>18</v>
      </c>
      <c r="AR363" s="299">
        <v>3</v>
      </c>
      <c r="AS363" s="299">
        <v>2.7</v>
      </c>
      <c r="AT363" s="299">
        <v>0.05</v>
      </c>
      <c r="AU363" s="300"/>
      <c r="AV363" s="311">
        <v>9</v>
      </c>
      <c r="AW363" s="317">
        <v>42109</v>
      </c>
      <c r="AX363" s="311">
        <v>52293</v>
      </c>
      <c r="AY363" s="311" t="s">
        <v>68</v>
      </c>
      <c r="AZ363" s="313">
        <v>0.7389</v>
      </c>
      <c r="BA363" s="314">
        <v>144.80000000000001</v>
      </c>
      <c r="BB363" s="314">
        <v>7.9</v>
      </c>
      <c r="BC363" s="314">
        <v>0</v>
      </c>
      <c r="BD363" s="315" t="s">
        <v>20</v>
      </c>
      <c r="BE363" s="314">
        <v>1.2</v>
      </c>
      <c r="BF363" s="314">
        <v>0.01</v>
      </c>
      <c r="BG363" s="314">
        <v>85.1</v>
      </c>
      <c r="BH363" s="314">
        <v>79.400000000000006</v>
      </c>
      <c r="BI363" s="314">
        <v>82.3</v>
      </c>
      <c r="BJ363" s="316" t="s">
        <v>66</v>
      </c>
      <c r="BK363" s="316" t="s">
        <v>67</v>
      </c>
      <c r="BL363" s="314">
        <v>20650</v>
      </c>
      <c r="BM363" s="314">
        <v>136</v>
      </c>
      <c r="BN363" s="314">
        <v>208</v>
      </c>
      <c r="BO363" s="314">
        <v>298</v>
      </c>
      <c r="BP363" s="314">
        <v>352</v>
      </c>
      <c r="BQ363" s="314">
        <v>1</v>
      </c>
      <c r="BR363" s="314">
        <v>32.5</v>
      </c>
      <c r="BS363" s="314">
        <v>0.5</v>
      </c>
      <c r="BT363" s="314">
        <v>1.47</v>
      </c>
      <c r="BU363" s="314">
        <v>11.2</v>
      </c>
      <c r="BV363" s="314">
        <v>0</v>
      </c>
      <c r="BW363" s="433"/>
      <c r="BX363" s="299">
        <v>124</v>
      </c>
      <c r="BY363" s="299">
        <v>7</v>
      </c>
      <c r="BZ363" s="299">
        <v>9.5</v>
      </c>
      <c r="CA363" s="299">
        <v>85</v>
      </c>
      <c r="CB363" s="299">
        <v>140</v>
      </c>
      <c r="CC363" s="299">
        <v>170</v>
      </c>
      <c r="CD363" s="299">
        <v>240</v>
      </c>
      <c r="CE363" s="299">
        <v>365</v>
      </c>
      <c r="CF363" s="299">
        <v>437</v>
      </c>
      <c r="CG363" s="299">
        <v>42</v>
      </c>
      <c r="CH363" s="299">
        <v>18</v>
      </c>
      <c r="CI363" s="299">
        <v>3</v>
      </c>
      <c r="CJ363" s="299">
        <v>2.7</v>
      </c>
      <c r="CK363" s="299">
        <v>0.05</v>
      </c>
      <c r="CL363" s="329"/>
      <c r="CM363" s="306"/>
      <c r="CN363" s="306"/>
      <c r="CO363" s="306"/>
      <c r="CP363" s="306"/>
      <c r="CQ363" s="306"/>
      <c r="CR363" s="306"/>
      <c r="CS363" s="306"/>
      <c r="CT363" s="306"/>
      <c r="CU363" s="306"/>
      <c r="CV363" s="306"/>
      <c r="CW363" s="306"/>
      <c r="CX363" s="306"/>
      <c r="CY363" s="306"/>
      <c r="CZ363" s="306"/>
      <c r="DA363" s="306"/>
      <c r="DB363" s="306"/>
      <c r="DC363" s="306"/>
      <c r="DD363" s="306"/>
      <c r="DE363" s="306"/>
      <c r="DF363" s="306"/>
      <c r="DG363" s="306"/>
      <c r="DH363" s="306"/>
      <c r="DI363" s="306"/>
      <c r="DJ363" s="306"/>
      <c r="DK363" s="306"/>
      <c r="DL363" s="306"/>
      <c r="DM363" s="306"/>
      <c r="DN363" s="306"/>
      <c r="DO363" s="439"/>
      <c r="DP363" s="306"/>
      <c r="DQ363" s="306"/>
      <c r="DR363" s="306"/>
      <c r="DS363" s="306"/>
      <c r="DT363" s="306"/>
      <c r="DU363" s="306"/>
      <c r="DV363" s="306"/>
      <c r="DW363" s="306"/>
      <c r="DX363" s="306"/>
      <c r="DY363" s="306"/>
      <c r="DZ363" s="306"/>
      <c r="EA363" s="306"/>
      <c r="EB363" s="306"/>
      <c r="EC363" s="306"/>
    </row>
    <row r="364" spans="1:133" x14ac:dyDescent="0.25">
      <c r="A364" s="302">
        <f t="shared" si="63"/>
        <v>2015</v>
      </c>
      <c r="B364" s="303" t="str">
        <f t="shared" si="64"/>
        <v>ABRIL</v>
      </c>
      <c r="C364" s="303">
        <v>12</v>
      </c>
      <c r="D364" s="303" t="str">
        <f t="shared" si="68"/>
        <v>ABRIL 2015 / 10</v>
      </c>
      <c r="E364" s="345">
        <v>10</v>
      </c>
      <c r="F364" s="312">
        <v>42113</v>
      </c>
      <c r="G364" s="311">
        <v>52408</v>
      </c>
      <c r="H364" s="311" t="s">
        <v>69</v>
      </c>
      <c r="I364" s="313">
        <v>0.72899999999999998</v>
      </c>
      <c r="J364" s="314">
        <v>136</v>
      </c>
      <c r="K364" s="314">
        <v>8.8000000000000007</v>
      </c>
      <c r="L364" s="314">
        <v>0</v>
      </c>
      <c r="M364" s="315" t="s">
        <v>20</v>
      </c>
      <c r="N364" s="314">
        <v>0.5</v>
      </c>
      <c r="O364" s="314">
        <v>0</v>
      </c>
      <c r="P364" s="314">
        <v>85.1</v>
      </c>
      <c r="Q364" s="314">
        <v>79.099999999999994</v>
      </c>
      <c r="R364" s="314">
        <v>82.1</v>
      </c>
      <c r="S364" s="316" t="s">
        <v>66</v>
      </c>
      <c r="T364" s="316" t="s">
        <v>67</v>
      </c>
      <c r="U364" s="314">
        <v>20754</v>
      </c>
      <c r="V364" s="314">
        <v>128</v>
      </c>
      <c r="W364" s="314">
        <v>190</v>
      </c>
      <c r="X364" s="314">
        <v>284</v>
      </c>
      <c r="Y364" s="314">
        <v>345</v>
      </c>
      <c r="Z364" s="314">
        <v>1</v>
      </c>
      <c r="AA364" s="314">
        <v>30</v>
      </c>
      <c r="AB364" s="314">
        <v>0.2</v>
      </c>
      <c r="AC364" s="314">
        <v>1.62</v>
      </c>
      <c r="AD364" s="314">
        <v>9.9</v>
      </c>
      <c r="AE364" s="314">
        <v>0</v>
      </c>
      <c r="AF364" s="427"/>
      <c r="AG364" s="299">
        <v>124</v>
      </c>
      <c r="AH364" s="299">
        <v>7</v>
      </c>
      <c r="AI364" s="299">
        <v>9.5</v>
      </c>
      <c r="AJ364" s="299">
        <v>85</v>
      </c>
      <c r="AK364" s="299">
        <v>140</v>
      </c>
      <c r="AL364" s="299">
        <v>170</v>
      </c>
      <c r="AM364" s="299">
        <v>240</v>
      </c>
      <c r="AN364" s="299">
        <v>365</v>
      </c>
      <c r="AO364" s="299">
        <v>437</v>
      </c>
      <c r="AP364" s="299">
        <v>42</v>
      </c>
      <c r="AQ364" s="299">
        <v>18</v>
      </c>
      <c r="AR364" s="299">
        <v>3</v>
      </c>
      <c r="AS364" s="299">
        <v>2.7</v>
      </c>
      <c r="AT364" s="299">
        <v>0.05</v>
      </c>
      <c r="AU364" s="300"/>
      <c r="AV364" s="311">
        <v>10</v>
      </c>
      <c r="AW364" s="317">
        <v>42110</v>
      </c>
      <c r="AX364" s="311">
        <v>52325</v>
      </c>
      <c r="AY364" s="311" t="s">
        <v>73</v>
      </c>
      <c r="AZ364" s="313">
        <v>0.73770000000000002</v>
      </c>
      <c r="BA364" s="314">
        <v>146.69999999999999</v>
      </c>
      <c r="BB364" s="314">
        <v>7.6</v>
      </c>
      <c r="BC364" s="314">
        <v>0</v>
      </c>
      <c r="BD364" s="315" t="s">
        <v>20</v>
      </c>
      <c r="BE364" s="314">
        <v>1.1000000000000001</v>
      </c>
      <c r="BF364" s="314">
        <v>0.01</v>
      </c>
      <c r="BG364" s="314">
        <v>85.3</v>
      </c>
      <c r="BH364" s="314">
        <v>79.599999999999994</v>
      </c>
      <c r="BI364" s="314">
        <v>82.4</v>
      </c>
      <c r="BJ364" s="316" t="s">
        <v>66</v>
      </c>
      <c r="BK364" s="316" t="s">
        <v>67</v>
      </c>
      <c r="BL364" s="314">
        <v>20662</v>
      </c>
      <c r="BM364" s="314">
        <v>140</v>
      </c>
      <c r="BN364" s="314">
        <v>212</v>
      </c>
      <c r="BO364" s="314">
        <v>302</v>
      </c>
      <c r="BP364" s="314">
        <v>354</v>
      </c>
      <c r="BQ364" s="314">
        <v>1</v>
      </c>
      <c r="BR364" s="314">
        <v>32</v>
      </c>
      <c r="BS364" s="314">
        <v>1</v>
      </c>
      <c r="BT364" s="314">
        <v>1.39</v>
      </c>
      <c r="BU364" s="314">
        <v>10.8</v>
      </c>
      <c r="BV364" s="314">
        <v>0</v>
      </c>
      <c r="BW364" s="433"/>
      <c r="BX364" s="299">
        <v>124</v>
      </c>
      <c r="BY364" s="299">
        <v>7</v>
      </c>
      <c r="BZ364" s="299">
        <v>9.5</v>
      </c>
      <c r="CA364" s="299">
        <v>85</v>
      </c>
      <c r="CB364" s="299">
        <v>140</v>
      </c>
      <c r="CC364" s="299">
        <v>170</v>
      </c>
      <c r="CD364" s="299">
        <v>240</v>
      </c>
      <c r="CE364" s="299">
        <v>365</v>
      </c>
      <c r="CF364" s="299">
        <v>437</v>
      </c>
      <c r="CG364" s="299">
        <v>42</v>
      </c>
      <c r="CH364" s="299">
        <v>18</v>
      </c>
      <c r="CI364" s="299">
        <v>3</v>
      </c>
      <c r="CJ364" s="299">
        <v>2.7</v>
      </c>
      <c r="CK364" s="299">
        <v>0.05</v>
      </c>
      <c r="CL364" s="329"/>
      <c r="CM364" s="305"/>
      <c r="CN364" s="305"/>
      <c r="CO364" s="305"/>
      <c r="CP364" s="305"/>
      <c r="CQ364" s="305"/>
      <c r="CR364" s="305"/>
      <c r="CS364" s="305"/>
      <c r="CT364" s="305"/>
      <c r="CU364" s="305"/>
      <c r="CV364" s="305"/>
      <c r="CW364" s="305"/>
      <c r="CX364" s="305"/>
      <c r="CY364" s="305"/>
      <c r="CZ364" s="305"/>
      <c r="DA364" s="305"/>
      <c r="DB364" s="305"/>
      <c r="DC364" s="305"/>
      <c r="DD364" s="305"/>
      <c r="DE364" s="305"/>
      <c r="DF364" s="305"/>
      <c r="DG364" s="305"/>
      <c r="DH364" s="305"/>
      <c r="DI364" s="305"/>
      <c r="DJ364" s="305"/>
      <c r="DK364" s="305"/>
      <c r="DL364" s="305"/>
      <c r="DM364" s="305"/>
      <c r="DN364" s="305"/>
      <c r="DO364" s="440"/>
      <c r="DP364" s="305"/>
      <c r="DQ364" s="305"/>
      <c r="DR364" s="305"/>
      <c r="DS364" s="305"/>
      <c r="DT364" s="305"/>
      <c r="DU364" s="305"/>
      <c r="DV364" s="305"/>
      <c r="DW364" s="305"/>
      <c r="DX364" s="305"/>
      <c r="DY364" s="305"/>
      <c r="DZ364" s="305"/>
      <c r="EA364" s="305"/>
      <c r="EB364" s="305"/>
      <c r="EC364" s="305"/>
    </row>
    <row r="365" spans="1:133" x14ac:dyDescent="0.25">
      <c r="A365" s="291">
        <f t="shared" si="63"/>
        <v>2015</v>
      </c>
      <c r="B365" s="292" t="str">
        <f t="shared" si="64"/>
        <v>ABRIL</v>
      </c>
      <c r="C365" s="292">
        <v>13</v>
      </c>
      <c r="D365" s="292" t="str">
        <f t="shared" si="68"/>
        <v>ABRIL 2015 / 11</v>
      </c>
      <c r="E365" s="345">
        <v>11</v>
      </c>
      <c r="F365" s="312">
        <v>42115</v>
      </c>
      <c r="G365" s="311">
        <v>52463</v>
      </c>
      <c r="H365" s="311" t="s">
        <v>68</v>
      </c>
      <c r="I365" s="313">
        <v>0.72940000000000005</v>
      </c>
      <c r="J365" s="314">
        <v>136</v>
      </c>
      <c r="K365" s="314">
        <v>8.9</v>
      </c>
      <c r="L365" s="314">
        <v>0</v>
      </c>
      <c r="M365" s="315" t="s">
        <v>20</v>
      </c>
      <c r="N365" s="314">
        <v>0.5</v>
      </c>
      <c r="O365" s="314">
        <v>0</v>
      </c>
      <c r="P365" s="314">
        <v>85.4</v>
      </c>
      <c r="Q365" s="314">
        <v>79.2</v>
      </c>
      <c r="R365" s="314">
        <v>82.3</v>
      </c>
      <c r="S365" s="316" t="s">
        <v>66</v>
      </c>
      <c r="T365" s="316" t="s">
        <v>67</v>
      </c>
      <c r="U365" s="314">
        <v>20750</v>
      </c>
      <c r="V365" s="314">
        <v>126</v>
      </c>
      <c r="W365" s="314">
        <v>191</v>
      </c>
      <c r="X365" s="314">
        <v>285</v>
      </c>
      <c r="Y365" s="314">
        <v>332</v>
      </c>
      <c r="Z365" s="314">
        <v>1</v>
      </c>
      <c r="AA365" s="314">
        <v>30.2</v>
      </c>
      <c r="AB365" s="314">
        <v>0.2</v>
      </c>
      <c r="AC365" s="314">
        <v>1.63</v>
      </c>
      <c r="AD365" s="314">
        <v>14</v>
      </c>
      <c r="AE365" s="314">
        <v>0</v>
      </c>
      <c r="AF365" s="427"/>
      <c r="AG365" s="299">
        <v>124</v>
      </c>
      <c r="AH365" s="299">
        <v>7</v>
      </c>
      <c r="AI365" s="299">
        <v>9.5</v>
      </c>
      <c r="AJ365" s="299">
        <v>85</v>
      </c>
      <c r="AK365" s="299">
        <v>140</v>
      </c>
      <c r="AL365" s="299">
        <v>170</v>
      </c>
      <c r="AM365" s="299">
        <v>240</v>
      </c>
      <c r="AN365" s="299">
        <v>365</v>
      </c>
      <c r="AO365" s="299">
        <v>437</v>
      </c>
      <c r="AP365" s="299">
        <v>42</v>
      </c>
      <c r="AQ365" s="299">
        <v>18</v>
      </c>
      <c r="AR365" s="299">
        <v>3</v>
      </c>
      <c r="AS365" s="299">
        <v>2.7</v>
      </c>
      <c r="AT365" s="299">
        <v>0.05</v>
      </c>
      <c r="AU365" s="300"/>
      <c r="AV365" s="311">
        <v>11</v>
      </c>
      <c r="AW365" s="317">
        <v>42113</v>
      </c>
      <c r="AX365" s="311">
        <v>52389</v>
      </c>
      <c r="AY365" s="311" t="s">
        <v>73</v>
      </c>
      <c r="AZ365" s="313">
        <v>0.74050000000000005</v>
      </c>
      <c r="BA365" s="314">
        <v>147.1</v>
      </c>
      <c r="BB365" s="314">
        <v>7.6</v>
      </c>
      <c r="BC365" s="314">
        <v>0</v>
      </c>
      <c r="BD365" s="315" t="s">
        <v>20</v>
      </c>
      <c r="BE365" s="314">
        <v>1.2</v>
      </c>
      <c r="BF365" s="314">
        <v>0.01</v>
      </c>
      <c r="BG365" s="314">
        <v>85</v>
      </c>
      <c r="BH365" s="314">
        <v>79.099999999999994</v>
      </c>
      <c r="BI365" s="314">
        <v>82.5</v>
      </c>
      <c r="BJ365" s="316" t="s">
        <v>66</v>
      </c>
      <c r="BK365" s="316" t="s">
        <v>67</v>
      </c>
      <c r="BL365" s="314">
        <v>20634</v>
      </c>
      <c r="BM365" s="314">
        <v>138</v>
      </c>
      <c r="BN365" s="314">
        <v>212</v>
      </c>
      <c r="BO365" s="314">
        <v>300</v>
      </c>
      <c r="BP365" s="314">
        <v>356</v>
      </c>
      <c r="BQ365" s="314">
        <v>1</v>
      </c>
      <c r="BR365" s="314">
        <v>33.200000000000003</v>
      </c>
      <c r="BS365" s="314">
        <v>0.6</v>
      </c>
      <c r="BT365" s="314">
        <v>1.46</v>
      </c>
      <c r="BU365" s="314">
        <v>8.8000000000000007</v>
      </c>
      <c r="BV365" s="314">
        <v>0</v>
      </c>
      <c r="BW365" s="433"/>
      <c r="BX365" s="299">
        <v>124</v>
      </c>
      <c r="BY365" s="299">
        <v>7</v>
      </c>
      <c r="BZ365" s="299">
        <v>9.5</v>
      </c>
      <c r="CA365" s="299">
        <v>85</v>
      </c>
      <c r="CB365" s="299">
        <v>140</v>
      </c>
      <c r="CC365" s="299">
        <v>170</v>
      </c>
      <c r="CD365" s="299">
        <v>240</v>
      </c>
      <c r="CE365" s="299">
        <v>365</v>
      </c>
      <c r="CF365" s="299">
        <v>437</v>
      </c>
      <c r="CG365" s="299">
        <v>42</v>
      </c>
      <c r="CH365" s="299">
        <v>18</v>
      </c>
      <c r="CI365" s="299">
        <v>3</v>
      </c>
      <c r="CJ365" s="299">
        <v>2.7</v>
      </c>
      <c r="CK365" s="299">
        <v>0.05</v>
      </c>
      <c r="CL365" s="329"/>
      <c r="CM365" s="306"/>
      <c r="CN365" s="306"/>
      <c r="CO365" s="306"/>
      <c r="CP365" s="306"/>
      <c r="CQ365" s="306"/>
      <c r="CR365" s="306"/>
      <c r="CS365" s="306"/>
      <c r="CT365" s="306"/>
      <c r="CU365" s="306"/>
      <c r="CV365" s="306"/>
      <c r="CW365" s="306"/>
      <c r="CX365" s="306"/>
      <c r="CY365" s="306"/>
      <c r="CZ365" s="306"/>
      <c r="DA365" s="306"/>
      <c r="DB365" s="306"/>
      <c r="DC365" s="306"/>
      <c r="DD365" s="306"/>
      <c r="DE365" s="306"/>
      <c r="DF365" s="306"/>
      <c r="DG365" s="306"/>
      <c r="DH365" s="306"/>
      <c r="DI365" s="306"/>
      <c r="DJ365" s="306"/>
      <c r="DK365" s="306"/>
      <c r="DL365" s="306"/>
      <c r="DM365" s="306"/>
      <c r="DN365" s="306"/>
      <c r="DO365" s="439"/>
      <c r="DP365" s="306"/>
      <c r="DQ365" s="306"/>
      <c r="DR365" s="306"/>
      <c r="DS365" s="306"/>
      <c r="DT365" s="306"/>
      <c r="DU365" s="306"/>
      <c r="DV365" s="306"/>
      <c r="DW365" s="306"/>
      <c r="DX365" s="306"/>
      <c r="DY365" s="306"/>
      <c r="DZ365" s="306"/>
      <c r="EA365" s="306"/>
      <c r="EB365" s="306"/>
      <c r="EC365" s="306"/>
    </row>
    <row r="366" spans="1:133" x14ac:dyDescent="0.25">
      <c r="A366" s="302">
        <f t="shared" si="63"/>
        <v>2015</v>
      </c>
      <c r="B366" s="303" t="str">
        <f t="shared" si="64"/>
        <v>ABRIL</v>
      </c>
      <c r="C366" s="303">
        <v>14</v>
      </c>
      <c r="D366" s="303" t="str">
        <f t="shared" si="68"/>
        <v>ABRIL 2015 / 12</v>
      </c>
      <c r="E366" s="345">
        <v>12</v>
      </c>
      <c r="F366" s="312">
        <v>42117</v>
      </c>
      <c r="G366" s="311">
        <v>52516</v>
      </c>
      <c r="H366" s="311" t="s">
        <v>69</v>
      </c>
      <c r="I366" s="313">
        <v>0.72899999999999998</v>
      </c>
      <c r="J366" s="314">
        <v>135</v>
      </c>
      <c r="K366" s="314">
        <v>9</v>
      </c>
      <c r="L366" s="314">
        <v>0</v>
      </c>
      <c r="M366" s="315" t="s">
        <v>20</v>
      </c>
      <c r="N366" s="314">
        <v>0.5</v>
      </c>
      <c r="O366" s="314">
        <v>0</v>
      </c>
      <c r="P366" s="314">
        <v>85.4</v>
      </c>
      <c r="Q366" s="314">
        <v>79.2</v>
      </c>
      <c r="R366" s="314">
        <v>82.3</v>
      </c>
      <c r="S366" s="316" t="s">
        <v>66</v>
      </c>
      <c r="T366" s="316" t="s">
        <v>67</v>
      </c>
      <c r="U366" s="314">
        <v>20754</v>
      </c>
      <c r="V366" s="314">
        <v>126</v>
      </c>
      <c r="W366" s="314">
        <v>191</v>
      </c>
      <c r="X366" s="314">
        <v>284</v>
      </c>
      <c r="Y366" s="314">
        <v>341</v>
      </c>
      <c r="Z366" s="314">
        <v>1</v>
      </c>
      <c r="AA366" s="314">
        <v>29.8</v>
      </c>
      <c r="AB366" s="314">
        <v>0.1</v>
      </c>
      <c r="AC366" s="314">
        <v>1.6</v>
      </c>
      <c r="AD366" s="314">
        <v>10.1</v>
      </c>
      <c r="AE366" s="314">
        <v>0</v>
      </c>
      <c r="AF366" s="427"/>
      <c r="AG366" s="299">
        <v>124</v>
      </c>
      <c r="AH366" s="299">
        <v>7</v>
      </c>
      <c r="AI366" s="299">
        <v>9.5</v>
      </c>
      <c r="AJ366" s="299">
        <v>85</v>
      </c>
      <c r="AK366" s="299">
        <v>140</v>
      </c>
      <c r="AL366" s="299">
        <v>170</v>
      </c>
      <c r="AM366" s="299">
        <v>240</v>
      </c>
      <c r="AN366" s="299">
        <v>365</v>
      </c>
      <c r="AO366" s="299">
        <v>437</v>
      </c>
      <c r="AP366" s="299">
        <v>42</v>
      </c>
      <c r="AQ366" s="299">
        <v>18</v>
      </c>
      <c r="AR366" s="299">
        <v>3</v>
      </c>
      <c r="AS366" s="299">
        <v>2.7</v>
      </c>
      <c r="AT366" s="299">
        <v>0.05</v>
      </c>
      <c r="AU366" s="300"/>
      <c r="AV366" s="311">
        <v>12</v>
      </c>
      <c r="AW366" s="317">
        <v>42114</v>
      </c>
      <c r="AX366" s="311">
        <v>52407</v>
      </c>
      <c r="AY366" s="311" t="s">
        <v>149</v>
      </c>
      <c r="AZ366" s="313">
        <v>0.7389</v>
      </c>
      <c r="BA366" s="314">
        <v>147.6</v>
      </c>
      <c r="BB366" s="314">
        <v>7.7</v>
      </c>
      <c r="BC366" s="314">
        <v>0</v>
      </c>
      <c r="BD366" s="315" t="s">
        <v>20</v>
      </c>
      <c r="BE366" s="314">
        <v>1.2</v>
      </c>
      <c r="BF366" s="314">
        <v>0.01</v>
      </c>
      <c r="BG366" s="314">
        <v>85.3</v>
      </c>
      <c r="BH366" s="314">
        <v>79.599999999999994</v>
      </c>
      <c r="BI366" s="314">
        <v>82.4</v>
      </c>
      <c r="BJ366" s="316" t="s">
        <v>66</v>
      </c>
      <c r="BK366" s="316" t="s">
        <v>67</v>
      </c>
      <c r="BL366" s="314">
        <v>20650</v>
      </c>
      <c r="BM366" s="314">
        <v>138</v>
      </c>
      <c r="BN366" s="314">
        <v>210</v>
      </c>
      <c r="BO366" s="314">
        <v>300</v>
      </c>
      <c r="BP366" s="314">
        <v>351</v>
      </c>
      <c r="BQ366" s="314">
        <v>1</v>
      </c>
      <c r="BR366" s="314">
        <v>32.4</v>
      </c>
      <c r="BS366" s="314">
        <v>0.7</v>
      </c>
      <c r="BT366" s="314">
        <v>1.34</v>
      </c>
      <c r="BU366" s="314">
        <v>8.5</v>
      </c>
      <c r="BV366" s="314">
        <v>0</v>
      </c>
      <c r="BW366" s="433"/>
      <c r="BX366" s="299">
        <v>124</v>
      </c>
      <c r="BY366" s="299">
        <v>7</v>
      </c>
      <c r="BZ366" s="299">
        <v>9.5</v>
      </c>
      <c r="CA366" s="299">
        <v>85</v>
      </c>
      <c r="CB366" s="299">
        <v>140</v>
      </c>
      <c r="CC366" s="299">
        <v>170</v>
      </c>
      <c r="CD366" s="299">
        <v>240</v>
      </c>
      <c r="CE366" s="299">
        <v>365</v>
      </c>
      <c r="CF366" s="299">
        <v>437</v>
      </c>
      <c r="CG366" s="299">
        <v>42</v>
      </c>
      <c r="CH366" s="299">
        <v>18</v>
      </c>
      <c r="CI366" s="299">
        <v>3</v>
      </c>
      <c r="CJ366" s="299">
        <v>2.7</v>
      </c>
      <c r="CK366" s="299">
        <v>0.05</v>
      </c>
      <c r="CL366" s="329"/>
      <c r="CM366" s="305"/>
      <c r="CN366" s="305"/>
      <c r="CO366" s="305"/>
      <c r="CP366" s="305"/>
      <c r="CQ366" s="305"/>
      <c r="CR366" s="305"/>
      <c r="CS366" s="305"/>
      <c r="CT366" s="305"/>
      <c r="CU366" s="305"/>
      <c r="CV366" s="305"/>
      <c r="CW366" s="305"/>
      <c r="CX366" s="305"/>
      <c r="CY366" s="305"/>
      <c r="CZ366" s="305"/>
      <c r="DA366" s="305"/>
      <c r="DB366" s="305"/>
      <c r="DC366" s="305"/>
      <c r="DD366" s="305"/>
      <c r="DE366" s="305"/>
      <c r="DF366" s="305"/>
      <c r="DG366" s="305"/>
      <c r="DH366" s="305"/>
      <c r="DI366" s="305"/>
      <c r="DJ366" s="305"/>
      <c r="DK366" s="305"/>
      <c r="DL366" s="305"/>
      <c r="DM366" s="305"/>
      <c r="DN366" s="305"/>
      <c r="DO366" s="440"/>
      <c r="DP366" s="305"/>
      <c r="DQ366" s="305"/>
      <c r="DR366" s="305"/>
      <c r="DS366" s="305"/>
      <c r="DT366" s="305"/>
      <c r="DU366" s="305"/>
      <c r="DV366" s="305"/>
      <c r="DW366" s="305"/>
      <c r="DX366" s="305"/>
      <c r="DY366" s="305"/>
      <c r="DZ366" s="305"/>
      <c r="EA366" s="305"/>
      <c r="EB366" s="305"/>
      <c r="EC366" s="305"/>
    </row>
    <row r="367" spans="1:133" x14ac:dyDescent="0.25">
      <c r="A367" s="291">
        <f t="shared" si="63"/>
        <v>2015</v>
      </c>
      <c r="B367" s="292" t="str">
        <f t="shared" si="64"/>
        <v>ABRIL</v>
      </c>
      <c r="C367" s="292">
        <v>15</v>
      </c>
      <c r="D367" s="292" t="str">
        <f t="shared" si="68"/>
        <v>ABRIL 2015 / 13</v>
      </c>
      <c r="E367" s="345">
        <v>13</v>
      </c>
      <c r="F367" s="312">
        <v>42120</v>
      </c>
      <c r="G367" s="311">
        <v>52587</v>
      </c>
      <c r="H367" s="311" t="s">
        <v>68</v>
      </c>
      <c r="I367" s="313">
        <v>0.72789999999999999</v>
      </c>
      <c r="J367" s="314">
        <v>135</v>
      </c>
      <c r="K367" s="314">
        <v>9</v>
      </c>
      <c r="L367" s="314">
        <v>0</v>
      </c>
      <c r="M367" s="315" t="s">
        <v>20</v>
      </c>
      <c r="N367" s="314">
        <v>0.5</v>
      </c>
      <c r="O367" s="314">
        <v>0</v>
      </c>
      <c r="P367" s="314">
        <v>85.3</v>
      </c>
      <c r="Q367" s="314">
        <v>79.099999999999994</v>
      </c>
      <c r="R367" s="314">
        <v>82.2</v>
      </c>
      <c r="S367" s="316" t="s">
        <v>66</v>
      </c>
      <c r="T367" s="316" t="s">
        <v>67</v>
      </c>
      <c r="U367" s="314">
        <v>20766</v>
      </c>
      <c r="V367" s="314">
        <v>125</v>
      </c>
      <c r="W367" s="314">
        <v>193</v>
      </c>
      <c r="X367" s="314">
        <v>293</v>
      </c>
      <c r="Y367" s="314">
        <v>344</v>
      </c>
      <c r="Z367" s="314">
        <v>1</v>
      </c>
      <c r="AA367" s="314">
        <v>28.9</v>
      </c>
      <c r="AB367" s="314">
        <v>0.3</v>
      </c>
      <c r="AC367" s="314">
        <v>1.68</v>
      </c>
      <c r="AD367" s="314">
        <v>14.1</v>
      </c>
      <c r="AE367" s="314">
        <v>0</v>
      </c>
      <c r="AF367" s="427"/>
      <c r="AG367" s="299">
        <v>124</v>
      </c>
      <c r="AH367" s="299">
        <v>7</v>
      </c>
      <c r="AI367" s="299">
        <v>9.5</v>
      </c>
      <c r="AJ367" s="299">
        <v>85</v>
      </c>
      <c r="AK367" s="299">
        <v>140</v>
      </c>
      <c r="AL367" s="299">
        <v>170</v>
      </c>
      <c r="AM367" s="299">
        <v>240</v>
      </c>
      <c r="AN367" s="299">
        <v>365</v>
      </c>
      <c r="AO367" s="299">
        <v>437</v>
      </c>
      <c r="AP367" s="299">
        <v>42</v>
      </c>
      <c r="AQ367" s="299">
        <v>18</v>
      </c>
      <c r="AR367" s="299">
        <v>3</v>
      </c>
      <c r="AS367" s="299">
        <v>2.7</v>
      </c>
      <c r="AT367" s="299">
        <v>0.05</v>
      </c>
      <c r="AU367" s="300"/>
      <c r="AV367" s="311">
        <v>13</v>
      </c>
      <c r="AW367" s="317">
        <v>42116</v>
      </c>
      <c r="AX367" s="311">
        <v>52447</v>
      </c>
      <c r="AY367" s="311" t="s">
        <v>68</v>
      </c>
      <c r="AZ367" s="313">
        <v>0.74050000000000005</v>
      </c>
      <c r="BA367" s="314">
        <v>145.5</v>
      </c>
      <c r="BB367" s="314">
        <v>7.8</v>
      </c>
      <c r="BC367" s="314">
        <v>0</v>
      </c>
      <c r="BD367" s="315" t="s">
        <v>20</v>
      </c>
      <c r="BE367" s="314">
        <v>1.2</v>
      </c>
      <c r="BF367" s="314">
        <v>0.01</v>
      </c>
      <c r="BG367" s="314">
        <v>85.2</v>
      </c>
      <c r="BH367" s="314">
        <v>79.5</v>
      </c>
      <c r="BI367" s="314">
        <v>82.4</v>
      </c>
      <c r="BJ367" s="316" t="s">
        <v>66</v>
      </c>
      <c r="BK367" s="316" t="s">
        <v>67</v>
      </c>
      <c r="BL367" s="314">
        <v>20634</v>
      </c>
      <c r="BM367" s="314">
        <v>136</v>
      </c>
      <c r="BN367" s="314">
        <v>210</v>
      </c>
      <c r="BO367" s="314">
        <v>298</v>
      </c>
      <c r="BP367" s="314">
        <v>352</v>
      </c>
      <c r="BQ367" s="314">
        <v>1</v>
      </c>
      <c r="BR367" s="314">
        <v>32.1</v>
      </c>
      <c r="BS367" s="314">
        <v>0.9</v>
      </c>
      <c r="BT367" s="314">
        <v>1.45</v>
      </c>
      <c r="BU367" s="314">
        <v>9.9</v>
      </c>
      <c r="BV367" s="314">
        <v>0</v>
      </c>
      <c r="BW367" s="433"/>
      <c r="BX367" s="299">
        <v>124</v>
      </c>
      <c r="BY367" s="299">
        <v>7</v>
      </c>
      <c r="BZ367" s="299">
        <v>9.5</v>
      </c>
      <c r="CA367" s="299">
        <v>85</v>
      </c>
      <c r="CB367" s="299">
        <v>140</v>
      </c>
      <c r="CC367" s="299">
        <v>170</v>
      </c>
      <c r="CD367" s="299">
        <v>240</v>
      </c>
      <c r="CE367" s="299">
        <v>365</v>
      </c>
      <c r="CF367" s="299">
        <v>437</v>
      </c>
      <c r="CG367" s="299">
        <v>42</v>
      </c>
      <c r="CH367" s="299">
        <v>18</v>
      </c>
      <c r="CI367" s="299">
        <v>3</v>
      </c>
      <c r="CJ367" s="299">
        <v>2.7</v>
      </c>
      <c r="CK367" s="299">
        <v>0.05</v>
      </c>
      <c r="CL367" s="329"/>
      <c r="CM367" s="306"/>
      <c r="CN367" s="306"/>
      <c r="CO367" s="306"/>
      <c r="CP367" s="306"/>
      <c r="CQ367" s="306"/>
      <c r="CR367" s="306"/>
      <c r="CS367" s="306"/>
      <c r="CT367" s="306"/>
      <c r="CU367" s="306"/>
      <c r="CV367" s="306"/>
      <c r="CW367" s="306"/>
      <c r="CX367" s="306"/>
      <c r="CY367" s="306"/>
      <c r="CZ367" s="306"/>
      <c r="DA367" s="306"/>
      <c r="DB367" s="306"/>
      <c r="DC367" s="306"/>
      <c r="DD367" s="306"/>
      <c r="DE367" s="306"/>
      <c r="DF367" s="306"/>
      <c r="DG367" s="306"/>
      <c r="DH367" s="306"/>
      <c r="DI367" s="306"/>
      <c r="DJ367" s="306"/>
      <c r="DK367" s="306"/>
      <c r="DL367" s="306"/>
      <c r="DM367" s="306"/>
      <c r="DN367" s="306"/>
      <c r="DO367" s="439"/>
      <c r="DP367" s="306"/>
      <c r="DQ367" s="306"/>
      <c r="DR367" s="306"/>
      <c r="DS367" s="306"/>
      <c r="DT367" s="306"/>
      <c r="DU367" s="306"/>
      <c r="DV367" s="306"/>
      <c r="DW367" s="306"/>
      <c r="DX367" s="306"/>
      <c r="DY367" s="306"/>
      <c r="DZ367" s="306"/>
      <c r="EA367" s="306"/>
      <c r="EB367" s="306"/>
      <c r="EC367" s="306"/>
    </row>
    <row r="368" spans="1:133" x14ac:dyDescent="0.25">
      <c r="A368" s="302">
        <f t="shared" si="63"/>
        <v>2015</v>
      </c>
      <c r="B368" s="303" t="str">
        <f t="shared" si="64"/>
        <v>ABRIL</v>
      </c>
      <c r="C368" s="303">
        <v>16</v>
      </c>
      <c r="D368" s="303" t="str">
        <f t="shared" si="68"/>
        <v>ABRIL 2015 / 14</v>
      </c>
      <c r="E368" s="345">
        <v>14</v>
      </c>
      <c r="F368" s="312">
        <v>42121</v>
      </c>
      <c r="G368" s="311">
        <v>52619</v>
      </c>
      <c r="H368" s="311" t="s">
        <v>69</v>
      </c>
      <c r="I368" s="313">
        <v>0.72899999999999998</v>
      </c>
      <c r="J368" s="314">
        <v>135</v>
      </c>
      <c r="K368" s="314">
        <v>8.8000000000000007</v>
      </c>
      <c r="L368" s="314">
        <v>0</v>
      </c>
      <c r="M368" s="315" t="s">
        <v>20</v>
      </c>
      <c r="N368" s="314">
        <v>0.5</v>
      </c>
      <c r="O368" s="314">
        <v>0</v>
      </c>
      <c r="P368" s="314">
        <v>85.1</v>
      </c>
      <c r="Q368" s="314">
        <v>79.099999999999994</v>
      </c>
      <c r="R368" s="314">
        <v>82.1</v>
      </c>
      <c r="S368" s="316" t="s">
        <v>66</v>
      </c>
      <c r="T368" s="316" t="s">
        <v>67</v>
      </c>
      <c r="U368" s="314">
        <v>20754</v>
      </c>
      <c r="V368" s="314">
        <v>125</v>
      </c>
      <c r="W368" s="314">
        <v>188</v>
      </c>
      <c r="X368" s="314">
        <v>282</v>
      </c>
      <c r="Y368" s="314">
        <v>337</v>
      </c>
      <c r="Z368" s="314">
        <v>1</v>
      </c>
      <c r="AA368" s="314">
        <v>29</v>
      </c>
      <c r="AB368" s="314">
        <v>0.1</v>
      </c>
      <c r="AC368" s="314">
        <v>1.78</v>
      </c>
      <c r="AD368" s="314">
        <v>10.6</v>
      </c>
      <c r="AE368" s="314">
        <v>0</v>
      </c>
      <c r="AF368" s="427"/>
      <c r="AG368" s="299">
        <v>124</v>
      </c>
      <c r="AH368" s="299">
        <v>7</v>
      </c>
      <c r="AI368" s="299">
        <v>9.5</v>
      </c>
      <c r="AJ368" s="299">
        <v>85</v>
      </c>
      <c r="AK368" s="299">
        <v>140</v>
      </c>
      <c r="AL368" s="299">
        <v>170</v>
      </c>
      <c r="AM368" s="299">
        <v>240</v>
      </c>
      <c r="AN368" s="299">
        <v>365</v>
      </c>
      <c r="AO368" s="299">
        <v>437</v>
      </c>
      <c r="AP368" s="299">
        <v>42</v>
      </c>
      <c r="AQ368" s="299">
        <v>18</v>
      </c>
      <c r="AR368" s="299">
        <v>3</v>
      </c>
      <c r="AS368" s="299">
        <v>2.7</v>
      </c>
      <c r="AT368" s="299">
        <v>0.05</v>
      </c>
      <c r="AU368" s="300"/>
      <c r="AV368" s="311">
        <v>14</v>
      </c>
      <c r="AW368" s="317">
        <v>42117</v>
      </c>
      <c r="AX368" s="311">
        <v>52493</v>
      </c>
      <c r="AY368" s="311" t="s">
        <v>73</v>
      </c>
      <c r="AZ368" s="313">
        <v>0.74009999999999998</v>
      </c>
      <c r="BA368" s="314">
        <v>147.19999999999999</v>
      </c>
      <c r="BB368" s="314">
        <v>7.6</v>
      </c>
      <c r="BC368" s="314">
        <v>0</v>
      </c>
      <c r="BD368" s="315" t="s">
        <v>20</v>
      </c>
      <c r="BE368" s="314">
        <v>1.2</v>
      </c>
      <c r="BF368" s="314">
        <v>0.01</v>
      </c>
      <c r="BG368" s="314">
        <v>85.2</v>
      </c>
      <c r="BH368" s="314">
        <v>79.5</v>
      </c>
      <c r="BI368" s="314">
        <v>82.4</v>
      </c>
      <c r="BJ368" s="316" t="s">
        <v>66</v>
      </c>
      <c r="BK368" s="316" t="s">
        <v>67</v>
      </c>
      <c r="BL368" s="314">
        <v>20638</v>
      </c>
      <c r="BM368" s="314">
        <v>140</v>
      </c>
      <c r="BN368" s="314">
        <v>214</v>
      </c>
      <c r="BO368" s="314">
        <v>300</v>
      </c>
      <c r="BP368" s="314">
        <v>354</v>
      </c>
      <c r="BQ368" s="314">
        <v>1</v>
      </c>
      <c r="BR368" s="314">
        <v>32.799999999999997</v>
      </c>
      <c r="BS368" s="314">
        <v>0.9</v>
      </c>
      <c r="BT368" s="314">
        <v>1.37</v>
      </c>
      <c r="BU368" s="314">
        <v>9.4</v>
      </c>
      <c r="BV368" s="314">
        <v>0</v>
      </c>
      <c r="BW368" s="433"/>
      <c r="BX368" s="299">
        <v>124</v>
      </c>
      <c r="BY368" s="299">
        <v>7</v>
      </c>
      <c r="BZ368" s="299">
        <v>9.5</v>
      </c>
      <c r="CA368" s="299">
        <v>85</v>
      </c>
      <c r="CB368" s="299">
        <v>140</v>
      </c>
      <c r="CC368" s="299">
        <v>170</v>
      </c>
      <c r="CD368" s="299">
        <v>240</v>
      </c>
      <c r="CE368" s="299">
        <v>365</v>
      </c>
      <c r="CF368" s="299">
        <v>437</v>
      </c>
      <c r="CG368" s="299">
        <v>42</v>
      </c>
      <c r="CH368" s="299">
        <v>18</v>
      </c>
      <c r="CI368" s="299">
        <v>3</v>
      </c>
      <c r="CJ368" s="299">
        <v>2.7</v>
      </c>
      <c r="CK368" s="299">
        <v>0.05</v>
      </c>
      <c r="CL368" s="329"/>
      <c r="CM368" s="305"/>
      <c r="CN368" s="305"/>
      <c r="CO368" s="305"/>
      <c r="CP368" s="305"/>
      <c r="CQ368" s="305"/>
      <c r="CR368" s="305"/>
      <c r="CS368" s="305"/>
      <c r="CT368" s="305"/>
      <c r="CU368" s="305"/>
      <c r="CV368" s="305"/>
      <c r="CW368" s="305"/>
      <c r="CX368" s="305"/>
      <c r="CY368" s="305"/>
      <c r="CZ368" s="305"/>
      <c r="DA368" s="305"/>
      <c r="DB368" s="305"/>
      <c r="DC368" s="305"/>
      <c r="DD368" s="305"/>
      <c r="DE368" s="305"/>
      <c r="DF368" s="305"/>
      <c r="DG368" s="305"/>
      <c r="DH368" s="305"/>
      <c r="DI368" s="305"/>
      <c r="DJ368" s="305"/>
      <c r="DK368" s="305"/>
      <c r="DL368" s="305"/>
      <c r="DM368" s="305"/>
      <c r="DN368" s="305"/>
      <c r="DO368" s="440"/>
      <c r="DP368" s="305"/>
      <c r="DQ368" s="305"/>
      <c r="DR368" s="305"/>
      <c r="DS368" s="305"/>
      <c r="DT368" s="305"/>
      <c r="DU368" s="305"/>
      <c r="DV368" s="305"/>
      <c r="DW368" s="305"/>
      <c r="DX368" s="305"/>
      <c r="DY368" s="305"/>
      <c r="DZ368" s="305"/>
      <c r="EA368" s="305"/>
      <c r="EB368" s="305"/>
      <c r="EC368" s="305"/>
    </row>
    <row r="369" spans="1:133" x14ac:dyDescent="0.25">
      <c r="A369" s="291">
        <f t="shared" si="63"/>
        <v>2015</v>
      </c>
      <c r="B369" s="292" t="str">
        <f t="shared" si="64"/>
        <v>ABRIL</v>
      </c>
      <c r="C369" s="292">
        <v>17</v>
      </c>
      <c r="D369" s="292" t="str">
        <f t="shared" si="68"/>
        <v>ABRIL 2015 / 15</v>
      </c>
      <c r="E369" s="345">
        <v>15</v>
      </c>
      <c r="F369" s="312">
        <v>42123</v>
      </c>
      <c r="G369" s="311">
        <v>52675</v>
      </c>
      <c r="H369" s="311" t="s">
        <v>68</v>
      </c>
      <c r="I369" s="313">
        <v>0.72829999999999995</v>
      </c>
      <c r="J369" s="314">
        <v>136</v>
      </c>
      <c r="K369" s="314">
        <v>8.6999999999999993</v>
      </c>
      <c r="L369" s="314">
        <v>0</v>
      </c>
      <c r="M369" s="315" t="s">
        <v>20</v>
      </c>
      <c r="N369" s="314">
        <v>0.5</v>
      </c>
      <c r="O369" s="314">
        <v>0</v>
      </c>
      <c r="P369" s="314">
        <v>85</v>
      </c>
      <c r="Q369" s="314">
        <v>79.099999999999994</v>
      </c>
      <c r="R369" s="314">
        <v>82.1</v>
      </c>
      <c r="S369" s="316" t="s">
        <v>66</v>
      </c>
      <c r="T369" s="316" t="s">
        <v>67</v>
      </c>
      <c r="U369" s="314">
        <v>20762</v>
      </c>
      <c r="V369" s="314">
        <v>128</v>
      </c>
      <c r="W369" s="314">
        <v>189</v>
      </c>
      <c r="X369" s="314">
        <v>285</v>
      </c>
      <c r="Y369" s="314">
        <v>341</v>
      </c>
      <c r="Z369" s="314">
        <v>1</v>
      </c>
      <c r="AA369" s="314">
        <v>28.9</v>
      </c>
      <c r="AB369" s="314">
        <v>0.3</v>
      </c>
      <c r="AC369" s="314">
        <v>1.68</v>
      </c>
      <c r="AD369" s="314">
        <v>10.4</v>
      </c>
      <c r="AE369" s="314">
        <v>0</v>
      </c>
      <c r="AF369" s="427"/>
      <c r="AG369" s="299">
        <v>124</v>
      </c>
      <c r="AH369" s="299">
        <v>7</v>
      </c>
      <c r="AI369" s="299">
        <v>9.5</v>
      </c>
      <c r="AJ369" s="299">
        <v>85</v>
      </c>
      <c r="AK369" s="299">
        <v>140</v>
      </c>
      <c r="AL369" s="299">
        <v>170</v>
      </c>
      <c r="AM369" s="299">
        <v>240</v>
      </c>
      <c r="AN369" s="299">
        <v>365</v>
      </c>
      <c r="AO369" s="299">
        <v>437</v>
      </c>
      <c r="AP369" s="299">
        <v>42</v>
      </c>
      <c r="AQ369" s="299">
        <v>18</v>
      </c>
      <c r="AR369" s="299">
        <v>3</v>
      </c>
      <c r="AS369" s="299">
        <v>2.7</v>
      </c>
      <c r="AT369" s="299">
        <v>0.05</v>
      </c>
      <c r="AU369" s="300"/>
      <c r="AV369" s="311">
        <v>15</v>
      </c>
      <c r="AW369" s="317">
        <v>42119</v>
      </c>
      <c r="AX369" s="311">
        <v>52559</v>
      </c>
      <c r="AY369" s="311" t="s">
        <v>68</v>
      </c>
      <c r="AZ369" s="313">
        <v>0.74050000000000005</v>
      </c>
      <c r="BA369" s="314">
        <v>145.9</v>
      </c>
      <c r="BB369" s="314">
        <v>7.7</v>
      </c>
      <c r="BC369" s="314">
        <v>0</v>
      </c>
      <c r="BD369" s="315" t="s">
        <v>20</v>
      </c>
      <c r="BE369" s="314">
        <v>1.2</v>
      </c>
      <c r="BF369" s="314">
        <v>0.01</v>
      </c>
      <c r="BG369" s="314">
        <v>85.3</v>
      </c>
      <c r="BH369" s="314">
        <v>79.7</v>
      </c>
      <c r="BI369" s="314">
        <v>82.5</v>
      </c>
      <c r="BJ369" s="316" t="s">
        <v>66</v>
      </c>
      <c r="BK369" s="316" t="s">
        <v>67</v>
      </c>
      <c r="BL369" s="314">
        <v>20634</v>
      </c>
      <c r="BM369" s="314">
        <v>136</v>
      </c>
      <c r="BN369" s="314">
        <v>210</v>
      </c>
      <c r="BO369" s="314">
        <v>297</v>
      </c>
      <c r="BP369" s="314">
        <v>352</v>
      </c>
      <c r="BQ369" s="314">
        <v>1</v>
      </c>
      <c r="BR369" s="314">
        <v>32.5</v>
      </c>
      <c r="BS369" s="314">
        <v>1</v>
      </c>
      <c r="BT369" s="314">
        <v>1.47</v>
      </c>
      <c r="BU369" s="314">
        <v>10.9</v>
      </c>
      <c r="BV369" s="314">
        <v>0</v>
      </c>
      <c r="BW369" s="433"/>
      <c r="BX369" s="299">
        <v>124</v>
      </c>
      <c r="BY369" s="299">
        <v>7</v>
      </c>
      <c r="BZ369" s="299">
        <v>9.5</v>
      </c>
      <c r="CA369" s="299">
        <v>85</v>
      </c>
      <c r="CB369" s="299">
        <v>140</v>
      </c>
      <c r="CC369" s="299">
        <v>170</v>
      </c>
      <c r="CD369" s="299">
        <v>240</v>
      </c>
      <c r="CE369" s="299">
        <v>365</v>
      </c>
      <c r="CF369" s="299">
        <v>437</v>
      </c>
      <c r="CG369" s="299">
        <v>42</v>
      </c>
      <c r="CH369" s="299">
        <v>18</v>
      </c>
      <c r="CI369" s="299">
        <v>3</v>
      </c>
      <c r="CJ369" s="299">
        <v>2.7</v>
      </c>
      <c r="CK369" s="299">
        <v>0.05</v>
      </c>
      <c r="CL369" s="329"/>
      <c r="CM369" s="306"/>
      <c r="CN369" s="306"/>
      <c r="CO369" s="306"/>
      <c r="CP369" s="306"/>
      <c r="CQ369" s="306"/>
      <c r="CR369" s="306"/>
      <c r="CS369" s="306"/>
      <c r="CT369" s="306"/>
      <c r="CU369" s="306"/>
      <c r="CV369" s="306"/>
      <c r="CW369" s="306"/>
      <c r="CX369" s="306"/>
      <c r="CY369" s="306"/>
      <c r="CZ369" s="306"/>
      <c r="DA369" s="306"/>
      <c r="DB369" s="306"/>
      <c r="DC369" s="306"/>
      <c r="DD369" s="306"/>
      <c r="DE369" s="306"/>
      <c r="DF369" s="306"/>
      <c r="DG369" s="306"/>
      <c r="DH369" s="306"/>
      <c r="DI369" s="306"/>
      <c r="DJ369" s="306"/>
      <c r="DK369" s="306"/>
      <c r="DL369" s="306"/>
      <c r="DM369" s="306"/>
      <c r="DN369" s="306"/>
      <c r="DO369" s="439"/>
      <c r="DP369" s="306"/>
      <c r="DQ369" s="306"/>
      <c r="DR369" s="306"/>
      <c r="DS369" s="306"/>
      <c r="DT369" s="306"/>
      <c r="DU369" s="306"/>
      <c r="DV369" s="306"/>
      <c r="DW369" s="306"/>
      <c r="DX369" s="306"/>
      <c r="DY369" s="306"/>
      <c r="DZ369" s="306"/>
      <c r="EA369" s="306"/>
      <c r="EB369" s="306"/>
      <c r="EC369" s="306"/>
    </row>
    <row r="370" spans="1:133" x14ac:dyDescent="0.25">
      <c r="A370" s="302">
        <f t="shared" si="63"/>
        <v>2015</v>
      </c>
      <c r="B370" s="303" t="str">
        <f t="shared" si="64"/>
        <v>ABRIL</v>
      </c>
      <c r="C370" s="303">
        <v>18</v>
      </c>
      <c r="D370" s="303" t="str">
        <f t="shared" si="68"/>
        <v>ABRIL 2015 / 16</v>
      </c>
      <c r="E370" s="351"/>
      <c r="F370" s="316"/>
      <c r="G370" s="305"/>
      <c r="H370" s="305"/>
      <c r="I370" s="305"/>
      <c r="J370" s="305"/>
      <c r="K370" s="305"/>
      <c r="L370" s="305"/>
      <c r="M370" s="305"/>
      <c r="N370" s="305"/>
      <c r="O370" s="305"/>
      <c r="P370" s="305"/>
      <c r="Q370" s="305"/>
      <c r="R370" s="305"/>
      <c r="S370" s="305"/>
      <c r="T370" s="305"/>
      <c r="U370" s="305"/>
      <c r="V370" s="305"/>
      <c r="W370" s="305"/>
      <c r="X370" s="305"/>
      <c r="Y370" s="305"/>
      <c r="Z370" s="305"/>
      <c r="AA370" s="305"/>
      <c r="AB370" s="305"/>
      <c r="AC370" s="305"/>
      <c r="AD370" s="305"/>
      <c r="AE370" s="305"/>
      <c r="AF370" s="429"/>
      <c r="AG370" s="305"/>
      <c r="AH370" s="305"/>
      <c r="AI370" s="305"/>
      <c r="AJ370" s="305"/>
      <c r="AK370" s="305"/>
      <c r="AL370" s="305"/>
      <c r="AM370" s="305"/>
      <c r="AN370" s="305"/>
      <c r="AO370" s="305"/>
      <c r="AP370" s="305"/>
      <c r="AQ370" s="305"/>
      <c r="AR370" s="305"/>
      <c r="AS370" s="305"/>
      <c r="AT370" s="305"/>
      <c r="AU370" s="300"/>
      <c r="AV370" s="311">
        <v>16</v>
      </c>
      <c r="AW370" s="317">
        <v>42121</v>
      </c>
      <c r="AX370" s="311">
        <v>52598</v>
      </c>
      <c r="AY370" s="311" t="s">
        <v>149</v>
      </c>
      <c r="AZ370" s="313">
        <v>0.74050000000000005</v>
      </c>
      <c r="BA370" s="314">
        <v>146.69999999999999</v>
      </c>
      <c r="BB370" s="314">
        <v>7.7</v>
      </c>
      <c r="BC370" s="314">
        <v>0</v>
      </c>
      <c r="BD370" s="315" t="s">
        <v>20</v>
      </c>
      <c r="BE370" s="314">
        <v>1.2</v>
      </c>
      <c r="BF370" s="314">
        <v>0.01</v>
      </c>
      <c r="BG370" s="314">
        <v>85.4</v>
      </c>
      <c r="BH370" s="314">
        <v>79.599999999999994</v>
      </c>
      <c r="BI370" s="314">
        <v>82.6</v>
      </c>
      <c r="BJ370" s="316" t="s">
        <v>66</v>
      </c>
      <c r="BK370" s="316" t="s">
        <v>67</v>
      </c>
      <c r="BL370" s="314">
        <v>20634</v>
      </c>
      <c r="BM370" s="314">
        <v>138</v>
      </c>
      <c r="BN370" s="314">
        <v>214</v>
      </c>
      <c r="BO370" s="314">
        <v>300</v>
      </c>
      <c r="BP370" s="314">
        <v>351</v>
      </c>
      <c r="BQ370" s="314">
        <v>1</v>
      </c>
      <c r="BR370" s="314">
        <v>33.299999999999997</v>
      </c>
      <c r="BS370" s="314">
        <v>0.8</v>
      </c>
      <c r="BT370" s="314">
        <v>1.38</v>
      </c>
      <c r="BU370" s="314">
        <v>9.9</v>
      </c>
      <c r="BV370" s="314">
        <v>0</v>
      </c>
      <c r="BW370" s="433"/>
      <c r="BX370" s="299">
        <v>124</v>
      </c>
      <c r="BY370" s="299">
        <v>7</v>
      </c>
      <c r="BZ370" s="299">
        <v>9.5</v>
      </c>
      <c r="CA370" s="299">
        <v>85</v>
      </c>
      <c r="CB370" s="299">
        <v>140</v>
      </c>
      <c r="CC370" s="299">
        <v>170</v>
      </c>
      <c r="CD370" s="299">
        <v>240</v>
      </c>
      <c r="CE370" s="299">
        <v>365</v>
      </c>
      <c r="CF370" s="299">
        <v>437</v>
      </c>
      <c r="CG370" s="299">
        <v>42</v>
      </c>
      <c r="CH370" s="299">
        <v>18</v>
      </c>
      <c r="CI370" s="299">
        <v>3</v>
      </c>
      <c r="CJ370" s="299">
        <v>2.7</v>
      </c>
      <c r="CK370" s="299">
        <v>0.05</v>
      </c>
      <c r="CL370" s="329"/>
      <c r="CM370" s="305"/>
      <c r="CN370" s="305"/>
      <c r="CO370" s="305"/>
      <c r="CP370" s="305"/>
      <c r="CQ370" s="305"/>
      <c r="CR370" s="305"/>
      <c r="CS370" s="305"/>
      <c r="CT370" s="305"/>
      <c r="CU370" s="305"/>
      <c r="CV370" s="305"/>
      <c r="CW370" s="305"/>
      <c r="CX370" s="305"/>
      <c r="CY370" s="305"/>
      <c r="CZ370" s="305"/>
      <c r="DA370" s="305"/>
      <c r="DB370" s="305"/>
      <c r="DC370" s="305"/>
      <c r="DD370" s="305"/>
      <c r="DE370" s="305"/>
      <c r="DF370" s="305"/>
      <c r="DG370" s="305"/>
      <c r="DH370" s="305"/>
      <c r="DI370" s="305"/>
      <c r="DJ370" s="305"/>
      <c r="DK370" s="305"/>
      <c r="DL370" s="305"/>
      <c r="DM370" s="305"/>
      <c r="DN370" s="305"/>
      <c r="DO370" s="440"/>
      <c r="DP370" s="305"/>
      <c r="DQ370" s="305"/>
      <c r="DR370" s="305"/>
      <c r="DS370" s="305"/>
      <c r="DT370" s="305"/>
      <c r="DU370" s="305"/>
      <c r="DV370" s="305"/>
      <c r="DW370" s="305"/>
      <c r="DX370" s="305"/>
      <c r="DY370" s="305"/>
      <c r="DZ370" s="305"/>
      <c r="EA370" s="305"/>
      <c r="EB370" s="305"/>
      <c r="EC370" s="305"/>
    </row>
    <row r="371" spans="1:133" x14ac:dyDescent="0.25">
      <c r="A371" s="291">
        <f t="shared" si="63"/>
        <v>2015</v>
      </c>
      <c r="B371" s="292" t="str">
        <f t="shared" si="64"/>
        <v>ABRIL</v>
      </c>
      <c r="C371" s="292">
        <v>19</v>
      </c>
      <c r="D371" s="292" t="str">
        <f t="shared" si="68"/>
        <v>ABRIL 2015 / 17</v>
      </c>
      <c r="E371" s="351"/>
      <c r="F371" s="316"/>
      <c r="G371" s="305"/>
      <c r="H371" s="305"/>
      <c r="I371" s="305"/>
      <c r="J371" s="305"/>
      <c r="K371" s="305"/>
      <c r="L371" s="305"/>
      <c r="M371" s="305"/>
      <c r="N371" s="305"/>
      <c r="O371" s="305"/>
      <c r="P371" s="305"/>
      <c r="Q371" s="305"/>
      <c r="R371" s="305"/>
      <c r="S371" s="305"/>
      <c r="T371" s="305"/>
      <c r="U371" s="305"/>
      <c r="V371" s="305"/>
      <c r="W371" s="305"/>
      <c r="X371" s="305"/>
      <c r="Y371" s="305"/>
      <c r="Z371" s="305"/>
      <c r="AA371" s="305"/>
      <c r="AB371" s="305"/>
      <c r="AC371" s="305"/>
      <c r="AD371" s="305"/>
      <c r="AE371" s="305"/>
      <c r="AF371" s="429"/>
      <c r="AG371" s="305"/>
      <c r="AH371" s="305"/>
      <c r="AI371" s="305"/>
      <c r="AJ371" s="305"/>
      <c r="AK371" s="305"/>
      <c r="AL371" s="305"/>
      <c r="AM371" s="305"/>
      <c r="AN371" s="305"/>
      <c r="AO371" s="305"/>
      <c r="AP371" s="305"/>
      <c r="AQ371" s="305"/>
      <c r="AR371" s="305"/>
      <c r="AS371" s="305"/>
      <c r="AT371" s="305"/>
      <c r="AU371" s="300"/>
      <c r="AV371" s="311">
        <v>17</v>
      </c>
      <c r="AW371" s="317">
        <v>42123</v>
      </c>
      <c r="AX371" s="311">
        <v>52654</v>
      </c>
      <c r="AY371" s="311" t="s">
        <v>73</v>
      </c>
      <c r="AZ371" s="313">
        <v>0.74239999999999995</v>
      </c>
      <c r="BA371" s="314">
        <v>147.80000000000001</v>
      </c>
      <c r="BB371" s="314">
        <v>7.7</v>
      </c>
      <c r="BC371" s="314">
        <v>0</v>
      </c>
      <c r="BD371" s="315" t="s">
        <v>20</v>
      </c>
      <c r="BE371" s="314">
        <v>1.2</v>
      </c>
      <c r="BF371" s="314">
        <v>0.01</v>
      </c>
      <c r="BG371" s="314">
        <v>85.3</v>
      </c>
      <c r="BH371" s="314">
        <v>79.599999999999994</v>
      </c>
      <c r="BI371" s="314">
        <v>82.4</v>
      </c>
      <c r="BJ371" s="316" t="s">
        <v>66</v>
      </c>
      <c r="BK371" s="316" t="s">
        <v>67</v>
      </c>
      <c r="BL371" s="314">
        <v>20614</v>
      </c>
      <c r="BM371" s="314">
        <v>140</v>
      </c>
      <c r="BN371" s="314">
        <v>216</v>
      </c>
      <c r="BO371" s="314">
        <v>302</v>
      </c>
      <c r="BP371" s="314">
        <v>356</v>
      </c>
      <c r="BQ371" s="314">
        <v>1</v>
      </c>
      <c r="BR371" s="314">
        <v>32.5</v>
      </c>
      <c r="BS371" s="314">
        <v>1</v>
      </c>
      <c r="BT371" s="314">
        <v>1.49</v>
      </c>
      <c r="BU371" s="314">
        <v>8.3000000000000007</v>
      </c>
      <c r="BV371" s="314">
        <v>0</v>
      </c>
      <c r="BW371" s="433"/>
      <c r="BX371" s="299">
        <v>124</v>
      </c>
      <c r="BY371" s="299">
        <v>7</v>
      </c>
      <c r="BZ371" s="299">
        <v>9.5</v>
      </c>
      <c r="CA371" s="299">
        <v>85</v>
      </c>
      <c r="CB371" s="299">
        <v>140</v>
      </c>
      <c r="CC371" s="299">
        <v>170</v>
      </c>
      <c r="CD371" s="299">
        <v>240</v>
      </c>
      <c r="CE371" s="299">
        <v>365</v>
      </c>
      <c r="CF371" s="299">
        <v>437</v>
      </c>
      <c r="CG371" s="299">
        <v>42</v>
      </c>
      <c r="CH371" s="299">
        <v>18</v>
      </c>
      <c r="CI371" s="299">
        <v>3</v>
      </c>
      <c r="CJ371" s="299">
        <v>2.7</v>
      </c>
      <c r="CK371" s="299">
        <v>0.05</v>
      </c>
      <c r="CL371" s="329"/>
      <c r="CM371" s="306"/>
      <c r="CN371" s="306"/>
      <c r="CO371" s="306"/>
      <c r="CP371" s="306"/>
      <c r="CQ371" s="306"/>
      <c r="CR371" s="306"/>
      <c r="CS371" s="306"/>
      <c r="CT371" s="306"/>
      <c r="CU371" s="306"/>
      <c r="CV371" s="306"/>
      <c r="CW371" s="306"/>
      <c r="CX371" s="306"/>
      <c r="CY371" s="306"/>
      <c r="CZ371" s="306"/>
      <c r="DA371" s="306"/>
      <c r="DB371" s="306"/>
      <c r="DC371" s="306"/>
      <c r="DD371" s="306"/>
      <c r="DE371" s="306"/>
      <c r="DF371" s="306"/>
      <c r="DG371" s="306"/>
      <c r="DH371" s="306"/>
      <c r="DI371" s="306"/>
      <c r="DJ371" s="306"/>
      <c r="DK371" s="306"/>
      <c r="DL371" s="306"/>
      <c r="DM371" s="306"/>
      <c r="DN371" s="306"/>
      <c r="DO371" s="439"/>
      <c r="DP371" s="306"/>
      <c r="DQ371" s="306"/>
      <c r="DR371" s="306"/>
      <c r="DS371" s="306"/>
      <c r="DT371" s="306"/>
      <c r="DU371" s="306"/>
      <c r="DV371" s="306"/>
      <c r="DW371" s="306"/>
      <c r="DX371" s="306"/>
      <c r="DY371" s="306"/>
      <c r="DZ371" s="306"/>
      <c r="EA371" s="306"/>
      <c r="EB371" s="306"/>
      <c r="EC371" s="306"/>
    </row>
    <row r="372" spans="1:133" x14ac:dyDescent="0.25">
      <c r="A372" s="302">
        <f t="shared" si="63"/>
        <v>2015</v>
      </c>
      <c r="B372" s="303" t="str">
        <f t="shared" si="64"/>
        <v>ABRIL</v>
      </c>
      <c r="C372" s="303">
        <v>20</v>
      </c>
      <c r="D372" s="303" t="str">
        <f t="shared" si="68"/>
        <v>ABRIL 2015 / 18</v>
      </c>
      <c r="E372" s="291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428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307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435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343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441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</row>
    <row r="373" spans="1:133" x14ac:dyDescent="0.25">
      <c r="A373" s="291">
        <f t="shared" si="63"/>
        <v>2015</v>
      </c>
      <c r="B373" s="292" t="str">
        <f t="shared" si="64"/>
        <v>ABRIL</v>
      </c>
      <c r="C373" s="292">
        <v>21</v>
      </c>
      <c r="D373" s="292" t="str">
        <f t="shared" si="68"/>
        <v>ABRIL 2015 / 19</v>
      </c>
      <c r="E373" s="291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428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307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435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343"/>
      <c r="CM373" s="303"/>
      <c r="CN373" s="303"/>
      <c r="CO373" s="303"/>
      <c r="CP373" s="303"/>
      <c r="CQ373" s="303"/>
      <c r="CR373" s="303"/>
      <c r="CS373" s="303"/>
      <c r="CT373" s="303"/>
      <c r="CU373" s="303"/>
      <c r="CV373" s="303"/>
      <c r="CW373" s="303"/>
      <c r="CX373" s="303"/>
      <c r="CY373" s="303"/>
      <c r="CZ373" s="303"/>
      <c r="DA373" s="303"/>
      <c r="DB373" s="303"/>
      <c r="DC373" s="303"/>
      <c r="DD373" s="303"/>
      <c r="DE373" s="303"/>
      <c r="DF373" s="303"/>
      <c r="DG373" s="303"/>
      <c r="DH373" s="303"/>
      <c r="DI373" s="303"/>
      <c r="DJ373" s="303"/>
      <c r="DK373" s="303"/>
      <c r="DL373" s="303"/>
      <c r="DM373" s="303"/>
      <c r="DN373" s="303"/>
      <c r="DO373" s="442"/>
      <c r="DP373" s="303"/>
      <c r="DQ373" s="303"/>
      <c r="DR373" s="303"/>
      <c r="DS373" s="303"/>
      <c r="DT373" s="303"/>
      <c r="DU373" s="303"/>
      <c r="DV373" s="303"/>
      <c r="DW373" s="303"/>
      <c r="DX373" s="303"/>
      <c r="DY373" s="303"/>
      <c r="DZ373" s="303"/>
      <c r="EA373" s="303"/>
      <c r="EB373" s="303"/>
      <c r="EC373" s="303"/>
    </row>
    <row r="374" spans="1:133" x14ac:dyDescent="0.25">
      <c r="A374" s="302">
        <f t="shared" si="63"/>
        <v>2015</v>
      </c>
      <c r="B374" s="303" t="str">
        <f t="shared" si="64"/>
        <v>ABRIL</v>
      </c>
      <c r="C374" s="303">
        <v>22</v>
      </c>
      <c r="D374" s="303" t="str">
        <f t="shared" si="68"/>
        <v>ABRIL 2015 / 20</v>
      </c>
      <c r="E374" s="291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428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307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435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343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441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</row>
    <row r="375" spans="1:133" x14ac:dyDescent="0.25">
      <c r="A375" s="291">
        <f t="shared" si="63"/>
        <v>2015</v>
      </c>
      <c r="B375" s="292" t="str">
        <f t="shared" si="64"/>
        <v>ABRIL</v>
      </c>
      <c r="C375" s="292">
        <v>23</v>
      </c>
      <c r="D375" s="292" t="str">
        <f t="shared" si="68"/>
        <v>ABRIL 2015 / 21</v>
      </c>
      <c r="E375" s="291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428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307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435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343"/>
      <c r="CM375" s="303"/>
      <c r="CN375" s="303"/>
      <c r="CO375" s="303"/>
      <c r="CP375" s="303"/>
      <c r="CQ375" s="303"/>
      <c r="CR375" s="303"/>
      <c r="CS375" s="303"/>
      <c r="CT375" s="303"/>
      <c r="CU375" s="303"/>
      <c r="CV375" s="303"/>
      <c r="CW375" s="303"/>
      <c r="CX375" s="303"/>
      <c r="CY375" s="303"/>
      <c r="CZ375" s="303"/>
      <c r="DA375" s="303"/>
      <c r="DB375" s="303"/>
      <c r="DC375" s="303"/>
      <c r="DD375" s="303"/>
      <c r="DE375" s="303"/>
      <c r="DF375" s="303"/>
      <c r="DG375" s="303"/>
      <c r="DH375" s="303"/>
      <c r="DI375" s="303"/>
      <c r="DJ375" s="303"/>
      <c r="DK375" s="303"/>
      <c r="DL375" s="303"/>
      <c r="DM375" s="303"/>
      <c r="DN375" s="303"/>
      <c r="DO375" s="442"/>
      <c r="DP375" s="303"/>
      <c r="DQ375" s="303"/>
      <c r="DR375" s="303"/>
      <c r="DS375" s="303"/>
      <c r="DT375" s="303"/>
      <c r="DU375" s="303"/>
      <c r="DV375" s="303"/>
      <c r="DW375" s="303"/>
      <c r="DX375" s="303"/>
      <c r="DY375" s="303"/>
      <c r="DZ375" s="303"/>
      <c r="EA375" s="303"/>
      <c r="EB375" s="303"/>
      <c r="EC375" s="303"/>
    </row>
    <row r="376" spans="1:133" x14ac:dyDescent="0.25">
      <c r="A376" s="302">
        <f t="shared" si="63"/>
        <v>2015</v>
      </c>
      <c r="B376" s="303" t="str">
        <f t="shared" si="64"/>
        <v>ABRIL</v>
      </c>
      <c r="C376" s="303">
        <v>24</v>
      </c>
      <c r="D376" s="303" t="str">
        <f t="shared" si="68"/>
        <v>ABRIL 2015 / 22</v>
      </c>
      <c r="E376" s="291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428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307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435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343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441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</row>
    <row r="377" spans="1:133" x14ac:dyDescent="0.25">
      <c r="A377" s="291">
        <f t="shared" si="63"/>
        <v>2015</v>
      </c>
      <c r="B377" s="292" t="str">
        <f t="shared" si="64"/>
        <v>ABRIL</v>
      </c>
      <c r="C377" s="292">
        <v>25</v>
      </c>
      <c r="D377" s="292" t="str">
        <f t="shared" si="68"/>
        <v>ABRIL 2015 / 23</v>
      </c>
      <c r="E377" s="291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428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307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435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343"/>
      <c r="CM377" s="303"/>
      <c r="CN377" s="303"/>
      <c r="CO377" s="303"/>
      <c r="CP377" s="303"/>
      <c r="CQ377" s="303"/>
      <c r="CR377" s="303"/>
      <c r="CS377" s="303"/>
      <c r="CT377" s="303"/>
      <c r="CU377" s="303"/>
      <c r="CV377" s="303"/>
      <c r="CW377" s="303"/>
      <c r="CX377" s="303"/>
      <c r="CY377" s="303"/>
      <c r="CZ377" s="303"/>
      <c r="DA377" s="303"/>
      <c r="DB377" s="303"/>
      <c r="DC377" s="303"/>
      <c r="DD377" s="303"/>
      <c r="DE377" s="303"/>
      <c r="DF377" s="303"/>
      <c r="DG377" s="303"/>
      <c r="DH377" s="303"/>
      <c r="DI377" s="303"/>
      <c r="DJ377" s="303"/>
      <c r="DK377" s="303"/>
      <c r="DL377" s="303"/>
      <c r="DM377" s="303"/>
      <c r="DN377" s="303"/>
      <c r="DO377" s="442"/>
      <c r="DP377" s="303"/>
      <c r="DQ377" s="303"/>
      <c r="DR377" s="303"/>
      <c r="DS377" s="303"/>
      <c r="DT377" s="303"/>
      <c r="DU377" s="303"/>
      <c r="DV377" s="303"/>
      <c r="DW377" s="303"/>
      <c r="DX377" s="303"/>
      <c r="DY377" s="303"/>
      <c r="DZ377" s="303"/>
      <c r="EA377" s="303"/>
      <c r="EB377" s="303"/>
      <c r="EC377" s="303"/>
    </row>
    <row r="378" spans="1:133" x14ac:dyDescent="0.25">
      <c r="A378" s="302">
        <f t="shared" si="63"/>
        <v>2015</v>
      </c>
      <c r="B378" s="303" t="str">
        <f t="shared" si="64"/>
        <v>ABRIL</v>
      </c>
      <c r="C378" s="303">
        <v>26</v>
      </c>
      <c r="D378" s="303" t="str">
        <f t="shared" si="68"/>
        <v>ABRIL 2015 / 24</v>
      </c>
      <c r="E378" s="291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428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307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435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343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441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</row>
    <row r="379" spans="1:133" x14ac:dyDescent="0.25">
      <c r="A379" s="291">
        <f t="shared" si="63"/>
        <v>2015</v>
      </c>
      <c r="B379" s="292" t="str">
        <f t="shared" si="64"/>
        <v>ABRIL</v>
      </c>
      <c r="C379" s="292">
        <v>27</v>
      </c>
      <c r="D379" s="292" t="str">
        <f t="shared" si="68"/>
        <v>ABRIL 2015 / 25</v>
      </c>
      <c r="E379" s="291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428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307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435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343"/>
      <c r="CM379" s="303"/>
      <c r="CN379" s="303"/>
      <c r="CO379" s="303"/>
      <c r="CP379" s="303"/>
      <c r="CQ379" s="303"/>
      <c r="CR379" s="303"/>
      <c r="CS379" s="303"/>
      <c r="CT379" s="303"/>
      <c r="CU379" s="303"/>
      <c r="CV379" s="303"/>
      <c r="CW379" s="303"/>
      <c r="CX379" s="303"/>
      <c r="CY379" s="303"/>
      <c r="CZ379" s="303"/>
      <c r="DA379" s="303"/>
      <c r="DB379" s="303"/>
      <c r="DC379" s="303"/>
      <c r="DD379" s="303"/>
      <c r="DE379" s="303"/>
      <c r="DF379" s="303"/>
      <c r="DG379" s="303"/>
      <c r="DH379" s="303"/>
      <c r="DI379" s="303"/>
      <c r="DJ379" s="303"/>
      <c r="DK379" s="303"/>
      <c r="DL379" s="303"/>
      <c r="DM379" s="303"/>
      <c r="DN379" s="303"/>
      <c r="DO379" s="442"/>
      <c r="DP379" s="303"/>
      <c r="DQ379" s="303"/>
      <c r="DR379" s="303"/>
      <c r="DS379" s="303"/>
      <c r="DT379" s="303"/>
      <c r="DU379" s="303"/>
      <c r="DV379" s="303"/>
      <c r="DW379" s="303"/>
      <c r="DX379" s="303"/>
      <c r="DY379" s="303"/>
      <c r="DZ379" s="303"/>
      <c r="EA379" s="303"/>
      <c r="EB379" s="303"/>
      <c r="EC379" s="303"/>
    </row>
    <row r="380" spans="1:133" x14ac:dyDescent="0.25">
      <c r="A380" s="302">
        <f t="shared" si="63"/>
        <v>2015</v>
      </c>
      <c r="B380" s="303" t="str">
        <f t="shared" si="64"/>
        <v>ABRIL</v>
      </c>
      <c r="C380" s="303">
        <v>28</v>
      </c>
      <c r="D380" s="303" t="str">
        <f t="shared" si="68"/>
        <v>ABRIL 2015 / 26</v>
      </c>
      <c r="E380" s="291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428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307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435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343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441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</row>
    <row r="381" spans="1:133" x14ac:dyDescent="0.25">
      <c r="A381" s="291">
        <f t="shared" si="63"/>
        <v>2015</v>
      </c>
      <c r="B381" s="292" t="str">
        <f t="shared" si="64"/>
        <v>ABRIL</v>
      </c>
      <c r="C381" s="292">
        <v>29</v>
      </c>
      <c r="D381" s="292" t="str">
        <f t="shared" si="68"/>
        <v>ABRIL 2015 / 27</v>
      </c>
      <c r="E381" s="291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428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307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435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343"/>
      <c r="CM381" s="303"/>
      <c r="CN381" s="303"/>
      <c r="CO381" s="303"/>
      <c r="CP381" s="303"/>
      <c r="CQ381" s="303"/>
      <c r="CR381" s="303"/>
      <c r="CS381" s="303"/>
      <c r="CT381" s="303"/>
      <c r="CU381" s="303"/>
      <c r="CV381" s="303"/>
      <c r="CW381" s="303"/>
      <c r="CX381" s="303"/>
      <c r="CY381" s="303"/>
      <c r="CZ381" s="303"/>
      <c r="DA381" s="303"/>
      <c r="DB381" s="303"/>
      <c r="DC381" s="303"/>
      <c r="DD381" s="303"/>
      <c r="DE381" s="303"/>
      <c r="DF381" s="303"/>
      <c r="DG381" s="303"/>
      <c r="DH381" s="303"/>
      <c r="DI381" s="303"/>
      <c r="DJ381" s="303"/>
      <c r="DK381" s="303"/>
      <c r="DL381" s="303"/>
      <c r="DM381" s="303"/>
      <c r="DN381" s="303"/>
      <c r="DO381" s="442"/>
      <c r="DP381" s="303"/>
      <c r="DQ381" s="303"/>
      <c r="DR381" s="303"/>
      <c r="DS381" s="303"/>
      <c r="DT381" s="303"/>
      <c r="DU381" s="303"/>
      <c r="DV381" s="303"/>
      <c r="DW381" s="303"/>
      <c r="DX381" s="303"/>
      <c r="DY381" s="303"/>
      <c r="DZ381" s="303"/>
      <c r="EA381" s="303"/>
      <c r="EB381" s="303"/>
      <c r="EC381" s="303"/>
    </row>
    <row r="382" spans="1:133" x14ac:dyDescent="0.25">
      <c r="A382" s="302">
        <f t="shared" si="63"/>
        <v>2015</v>
      </c>
      <c r="B382" s="303" t="str">
        <f t="shared" si="64"/>
        <v>ABRIL</v>
      </c>
      <c r="C382" s="303">
        <v>30</v>
      </c>
      <c r="D382" s="303" t="str">
        <f t="shared" si="68"/>
        <v>ABRIL 2015 / 28</v>
      </c>
      <c r="E382" s="291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428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307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435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343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441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</row>
    <row r="383" spans="1:133" x14ac:dyDescent="0.25">
      <c r="A383" s="291">
        <f t="shared" si="63"/>
        <v>2015</v>
      </c>
      <c r="B383" s="292" t="str">
        <f t="shared" si="64"/>
        <v>ABRIL</v>
      </c>
      <c r="C383" s="292">
        <v>31</v>
      </c>
      <c r="D383" s="292" t="str">
        <f t="shared" si="68"/>
        <v>ABRIL 2015 / 29</v>
      </c>
      <c r="E383" s="291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428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307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435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343"/>
      <c r="CM383" s="303"/>
      <c r="CN383" s="303"/>
      <c r="CO383" s="303"/>
      <c r="CP383" s="303"/>
      <c r="CQ383" s="303"/>
      <c r="CR383" s="303"/>
      <c r="CS383" s="303"/>
      <c r="CT383" s="303"/>
      <c r="CU383" s="303"/>
      <c r="CV383" s="303"/>
      <c r="CW383" s="303"/>
      <c r="CX383" s="303"/>
      <c r="CY383" s="303"/>
      <c r="CZ383" s="303"/>
      <c r="DA383" s="303"/>
      <c r="DB383" s="303"/>
      <c r="DC383" s="303"/>
      <c r="DD383" s="303"/>
      <c r="DE383" s="303"/>
      <c r="DF383" s="303"/>
      <c r="DG383" s="303"/>
      <c r="DH383" s="303"/>
      <c r="DI383" s="303"/>
      <c r="DJ383" s="303"/>
      <c r="DK383" s="303"/>
      <c r="DL383" s="303"/>
      <c r="DM383" s="303"/>
      <c r="DN383" s="303"/>
      <c r="DO383" s="442"/>
      <c r="DP383" s="303"/>
      <c r="DQ383" s="303"/>
      <c r="DR383" s="303"/>
      <c r="DS383" s="303"/>
      <c r="DT383" s="303"/>
      <c r="DU383" s="303"/>
      <c r="DV383" s="303"/>
      <c r="DW383" s="303"/>
      <c r="DX383" s="303"/>
      <c r="DY383" s="303"/>
      <c r="DZ383" s="303"/>
      <c r="EA383" s="303"/>
      <c r="EB383" s="303"/>
      <c r="EC383" s="303"/>
    </row>
    <row r="384" spans="1:133" s="206" customFormat="1" x14ac:dyDescent="0.25">
      <c r="A384" s="308"/>
      <c r="B384" s="309"/>
      <c r="C384" s="309"/>
      <c r="D384" s="303" t="str">
        <f t="shared" si="68"/>
        <v>ABRIL 2015 / 30</v>
      </c>
      <c r="E384" s="291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428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307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435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343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441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</row>
    <row r="385" spans="1:133" x14ac:dyDescent="0.25">
      <c r="A385" s="291">
        <v>2015</v>
      </c>
      <c r="B385" s="292" t="s">
        <v>226</v>
      </c>
      <c r="C385" s="292">
        <v>1</v>
      </c>
      <c r="D385" s="292" t="str">
        <f t="shared" si="68"/>
        <v>ABRIL 2015 / 31</v>
      </c>
      <c r="E385" s="291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428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307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435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343"/>
      <c r="CM385" s="303"/>
      <c r="CN385" s="303"/>
      <c r="CO385" s="303"/>
      <c r="CP385" s="303"/>
      <c r="CQ385" s="303"/>
      <c r="CR385" s="303"/>
      <c r="CS385" s="303"/>
      <c r="CT385" s="303"/>
      <c r="CU385" s="303"/>
      <c r="CV385" s="303"/>
      <c r="CW385" s="303"/>
      <c r="CX385" s="303"/>
      <c r="CY385" s="303"/>
      <c r="CZ385" s="303"/>
      <c r="DA385" s="303"/>
      <c r="DB385" s="303"/>
      <c r="DC385" s="303"/>
      <c r="DD385" s="303"/>
      <c r="DE385" s="303"/>
      <c r="DF385" s="303"/>
      <c r="DG385" s="303"/>
      <c r="DH385" s="303"/>
      <c r="DI385" s="303"/>
      <c r="DJ385" s="303"/>
      <c r="DK385" s="303"/>
      <c r="DL385" s="303"/>
      <c r="DM385" s="303"/>
      <c r="DN385" s="303"/>
      <c r="DO385" s="442"/>
      <c r="DP385" s="303"/>
      <c r="DQ385" s="303"/>
      <c r="DR385" s="303"/>
      <c r="DS385" s="303"/>
      <c r="DT385" s="303"/>
      <c r="DU385" s="303"/>
      <c r="DV385" s="303"/>
      <c r="DW385" s="303"/>
      <c r="DX385" s="303"/>
      <c r="DY385" s="303"/>
      <c r="DZ385" s="303"/>
      <c r="EA385" s="303"/>
      <c r="EB385" s="303"/>
      <c r="EC385" s="303"/>
    </row>
    <row r="386" spans="1:133" ht="15.75" x14ac:dyDescent="0.25">
      <c r="A386" s="302">
        <f t="shared" ref="A386:A415" si="69">A385</f>
        <v>2015</v>
      </c>
      <c r="B386" s="303" t="str">
        <f t="shared" ref="B386:B415" si="70">B385</f>
        <v>MAYO</v>
      </c>
      <c r="C386" s="303">
        <v>2</v>
      </c>
      <c r="D386" s="275" t="s">
        <v>228</v>
      </c>
      <c r="E386" s="344">
        <f t="shared" ref="E386:AJ386" si="71">IFERROR(AVERAGE(E355:E385),"")</f>
        <v>8</v>
      </c>
      <c r="F386" s="276">
        <f t="shared" si="71"/>
        <v>42109.26666666667</v>
      </c>
      <c r="G386" s="276">
        <f t="shared" si="71"/>
        <v>52329.466666666667</v>
      </c>
      <c r="H386" s="276" t="str">
        <f t="shared" si="71"/>
        <v/>
      </c>
      <c r="I386" s="276">
        <f t="shared" si="71"/>
        <v>0.72996666666666643</v>
      </c>
      <c r="J386" s="276">
        <f t="shared" si="71"/>
        <v>136.66666666666666</v>
      </c>
      <c r="K386" s="276">
        <f t="shared" si="71"/>
        <v>8.7266666666666666</v>
      </c>
      <c r="L386" s="276">
        <f t="shared" si="71"/>
        <v>0</v>
      </c>
      <c r="M386" s="276" t="str">
        <f t="shared" si="71"/>
        <v/>
      </c>
      <c r="N386" s="276">
        <f t="shared" si="71"/>
        <v>0.47333333333333333</v>
      </c>
      <c r="O386" s="276">
        <f t="shared" si="71"/>
        <v>0</v>
      </c>
      <c r="P386" s="276">
        <f t="shared" si="71"/>
        <v>85.24666666666667</v>
      </c>
      <c r="Q386" s="276">
        <f t="shared" si="71"/>
        <v>79.14</v>
      </c>
      <c r="R386" s="276">
        <f t="shared" si="71"/>
        <v>82.193333333333328</v>
      </c>
      <c r="S386" s="276" t="str">
        <f t="shared" si="71"/>
        <v/>
      </c>
      <c r="T386" s="276" t="str">
        <f t="shared" si="71"/>
        <v/>
      </c>
      <c r="U386" s="276">
        <f t="shared" si="71"/>
        <v>20743.866666666665</v>
      </c>
      <c r="V386" s="276">
        <f t="shared" si="71"/>
        <v>126.8</v>
      </c>
      <c r="W386" s="276">
        <f t="shared" si="71"/>
        <v>192.73333333333332</v>
      </c>
      <c r="X386" s="276">
        <f t="shared" si="71"/>
        <v>287.46666666666664</v>
      </c>
      <c r="Y386" s="276">
        <f t="shared" si="71"/>
        <v>340.8</v>
      </c>
      <c r="Z386" s="276">
        <f t="shared" si="71"/>
        <v>1</v>
      </c>
      <c r="AA386" s="276">
        <f t="shared" si="71"/>
        <v>29.52666666666666</v>
      </c>
      <c r="AB386" s="276">
        <f t="shared" si="71"/>
        <v>0.17333333333333331</v>
      </c>
      <c r="AC386" s="276">
        <f t="shared" si="71"/>
        <v>1.5933333333333335</v>
      </c>
      <c r="AD386" s="276">
        <f t="shared" si="71"/>
        <v>10.748666666666667</v>
      </c>
      <c r="AE386" s="276">
        <f t="shared" si="71"/>
        <v>0</v>
      </c>
      <c r="AF386" s="420" t="str">
        <f t="shared" si="71"/>
        <v/>
      </c>
      <c r="AG386" s="276">
        <f t="shared" si="71"/>
        <v>124</v>
      </c>
      <c r="AH386" s="276">
        <f t="shared" si="71"/>
        <v>7</v>
      </c>
      <c r="AI386" s="276">
        <f t="shared" si="71"/>
        <v>9.5</v>
      </c>
      <c r="AJ386" s="276">
        <f t="shared" si="71"/>
        <v>85</v>
      </c>
      <c r="AK386" s="276">
        <f t="shared" ref="AK386:BP386" si="72">IFERROR(AVERAGE(AK355:AK385),"")</f>
        <v>140</v>
      </c>
      <c r="AL386" s="276">
        <f t="shared" si="72"/>
        <v>170</v>
      </c>
      <c r="AM386" s="276">
        <f t="shared" si="72"/>
        <v>240</v>
      </c>
      <c r="AN386" s="276">
        <f t="shared" si="72"/>
        <v>365</v>
      </c>
      <c r="AO386" s="276">
        <f t="shared" si="72"/>
        <v>437</v>
      </c>
      <c r="AP386" s="276">
        <f t="shared" si="72"/>
        <v>42</v>
      </c>
      <c r="AQ386" s="276">
        <f t="shared" si="72"/>
        <v>18</v>
      </c>
      <c r="AR386" s="276">
        <f t="shared" si="72"/>
        <v>3</v>
      </c>
      <c r="AS386" s="276">
        <f t="shared" si="72"/>
        <v>2.7000000000000006</v>
      </c>
      <c r="AT386" s="276">
        <f t="shared" si="72"/>
        <v>5.000000000000001E-2</v>
      </c>
      <c r="AU386" s="276" t="str">
        <f t="shared" si="72"/>
        <v/>
      </c>
      <c r="AV386" s="276">
        <f t="shared" si="72"/>
        <v>9</v>
      </c>
      <c r="AW386" s="276">
        <f t="shared" si="72"/>
        <v>42108.470588235294</v>
      </c>
      <c r="AX386" s="310">
        <f t="shared" si="72"/>
        <v>52293.352941176468</v>
      </c>
      <c r="AY386" s="276" t="str">
        <f t="shared" si="72"/>
        <v/>
      </c>
      <c r="AZ386" s="276">
        <f t="shared" si="72"/>
        <v>0.73720000000000019</v>
      </c>
      <c r="BA386" s="276">
        <f t="shared" si="72"/>
        <v>143.74705882352941</v>
      </c>
      <c r="BB386" s="276">
        <f t="shared" si="72"/>
        <v>7.9999999999999982</v>
      </c>
      <c r="BC386" s="276">
        <f t="shared" si="72"/>
        <v>0</v>
      </c>
      <c r="BD386" s="276" t="str">
        <f t="shared" si="72"/>
        <v/>
      </c>
      <c r="BE386" s="276">
        <f t="shared" si="72"/>
        <v>1.1941176470588231</v>
      </c>
      <c r="BF386" s="276">
        <f t="shared" si="72"/>
        <v>0.01</v>
      </c>
      <c r="BG386" s="276">
        <f t="shared" si="72"/>
        <v>85.39411764705882</v>
      </c>
      <c r="BH386" s="276">
        <f t="shared" si="72"/>
        <v>79.635294117647049</v>
      </c>
      <c r="BI386" s="276">
        <f t="shared" si="72"/>
        <v>82.547058823529412</v>
      </c>
      <c r="BJ386" s="276" t="str">
        <f t="shared" si="72"/>
        <v/>
      </c>
      <c r="BK386" s="276" t="str">
        <f t="shared" si="72"/>
        <v/>
      </c>
      <c r="BL386" s="276">
        <f t="shared" si="72"/>
        <v>20650.235294117647</v>
      </c>
      <c r="BM386" s="276">
        <f t="shared" si="72"/>
        <v>135.35294117647058</v>
      </c>
      <c r="BN386" s="276">
        <f t="shared" si="72"/>
        <v>206.70588235294119</v>
      </c>
      <c r="BO386" s="276">
        <f t="shared" si="72"/>
        <v>300.8235294117647</v>
      </c>
      <c r="BP386" s="276">
        <f t="shared" si="72"/>
        <v>355.1764705882353</v>
      </c>
      <c r="BQ386" s="276">
        <f t="shared" ref="BQ386:BV386" si="73">IFERROR(AVERAGE(BQ355:BQ385),"")</f>
        <v>1</v>
      </c>
      <c r="BR386" s="276">
        <f t="shared" si="73"/>
        <v>31.71764705882353</v>
      </c>
      <c r="BS386" s="276">
        <f t="shared" si="73"/>
        <v>0.81176470588235294</v>
      </c>
      <c r="BT386" s="276">
        <f t="shared" si="73"/>
        <v>1.4358823529411762</v>
      </c>
      <c r="BU386" s="276">
        <f t="shared" si="73"/>
        <v>11.547058823529415</v>
      </c>
      <c r="BV386" s="310">
        <f t="shared" si="73"/>
        <v>0</v>
      </c>
      <c r="BW386" s="436"/>
      <c r="BX386" s="309"/>
      <c r="BY386" s="309"/>
      <c r="BZ386" s="309"/>
      <c r="CA386" s="309"/>
      <c r="CB386" s="309"/>
      <c r="CC386" s="309"/>
      <c r="CD386" s="309"/>
      <c r="CE386" s="309"/>
      <c r="CF386" s="309"/>
      <c r="CG386" s="309"/>
      <c r="CH386" s="309"/>
      <c r="CI386" s="309"/>
      <c r="CJ386" s="309"/>
      <c r="CK386" s="309"/>
      <c r="CL386" s="308"/>
      <c r="CM386" s="309"/>
      <c r="CN386" s="309"/>
      <c r="CO386" s="309"/>
      <c r="CP386" s="309"/>
      <c r="CQ386" s="309"/>
      <c r="CR386" s="309"/>
      <c r="CS386" s="309"/>
      <c r="CT386" s="309"/>
      <c r="CU386" s="309"/>
      <c r="CV386" s="309"/>
      <c r="CW386" s="309"/>
      <c r="CX386" s="309"/>
      <c r="CY386" s="309"/>
      <c r="CZ386" s="309"/>
      <c r="DA386" s="309"/>
      <c r="DB386" s="309"/>
      <c r="DC386" s="309"/>
      <c r="DD386" s="309"/>
      <c r="DE386" s="309"/>
      <c r="DF386" s="309"/>
      <c r="DG386" s="309"/>
      <c r="DH386" s="309"/>
      <c r="DI386" s="309"/>
      <c r="DJ386" s="309"/>
      <c r="DK386" s="309"/>
      <c r="DL386" s="309"/>
      <c r="DM386" s="309"/>
      <c r="DN386" s="309"/>
      <c r="DO386" s="443"/>
      <c r="DP386" s="309"/>
      <c r="DQ386" s="309"/>
      <c r="DR386" s="309"/>
      <c r="DS386" s="309"/>
      <c r="DT386" s="309"/>
      <c r="DU386" s="309"/>
      <c r="DV386" s="309"/>
      <c r="DW386" s="309"/>
      <c r="DX386" s="309"/>
      <c r="DY386" s="309"/>
      <c r="DZ386" s="309"/>
      <c r="EA386" s="309"/>
      <c r="EB386" s="309"/>
      <c r="EC386" s="309"/>
    </row>
    <row r="387" spans="1:133" x14ac:dyDescent="0.25">
      <c r="A387" s="291">
        <f t="shared" si="69"/>
        <v>2015</v>
      </c>
      <c r="B387" s="292" t="str">
        <f t="shared" si="70"/>
        <v>MAYO</v>
      </c>
      <c r="C387" s="292">
        <v>3</v>
      </c>
      <c r="D387" s="292" t="str">
        <f t="shared" ref="D387:D417" si="74">B385&amp;" "&amp;A385&amp;" / "&amp;C385</f>
        <v>MAYO 2015 / 1</v>
      </c>
      <c r="E387" s="345">
        <v>1</v>
      </c>
      <c r="F387" s="312">
        <v>42125</v>
      </c>
      <c r="G387" s="311">
        <v>52858</v>
      </c>
      <c r="H387" s="311" t="s">
        <v>69</v>
      </c>
      <c r="I387" s="313">
        <v>0.72860000000000003</v>
      </c>
      <c r="J387" s="314">
        <v>134</v>
      </c>
      <c r="K387" s="314">
        <v>9</v>
      </c>
      <c r="L387" s="314">
        <v>0</v>
      </c>
      <c r="M387" s="315" t="s">
        <v>20</v>
      </c>
      <c r="N387" s="314">
        <v>0.5</v>
      </c>
      <c r="O387" s="314">
        <v>0</v>
      </c>
      <c r="P387" s="314">
        <v>85.2</v>
      </c>
      <c r="Q387" s="314">
        <v>79.2</v>
      </c>
      <c r="R387" s="314">
        <v>82.2</v>
      </c>
      <c r="S387" s="316" t="s">
        <v>66</v>
      </c>
      <c r="T387" s="316" t="s">
        <v>67</v>
      </c>
      <c r="U387" s="314">
        <v>20758</v>
      </c>
      <c r="V387" s="314">
        <v>125</v>
      </c>
      <c r="W387" s="314">
        <v>189</v>
      </c>
      <c r="X387" s="314">
        <v>289</v>
      </c>
      <c r="Y387" s="314">
        <v>339</v>
      </c>
      <c r="Z387" s="314">
        <v>1</v>
      </c>
      <c r="AA387" s="314">
        <v>29.6</v>
      </c>
      <c r="AB387" s="314">
        <v>0.2</v>
      </c>
      <c r="AC387" s="314">
        <v>1.75</v>
      </c>
      <c r="AD387" s="314">
        <v>12</v>
      </c>
      <c r="AE387" s="314">
        <v>0</v>
      </c>
      <c r="AF387" s="427"/>
      <c r="AG387" s="299">
        <v>124</v>
      </c>
      <c r="AH387" s="299">
        <v>7</v>
      </c>
      <c r="AI387" s="299">
        <v>9.5</v>
      </c>
      <c r="AJ387" s="299">
        <v>85</v>
      </c>
      <c r="AK387" s="299">
        <v>140</v>
      </c>
      <c r="AL387" s="299">
        <v>170</v>
      </c>
      <c r="AM387" s="299">
        <v>240</v>
      </c>
      <c r="AN387" s="299">
        <v>365</v>
      </c>
      <c r="AO387" s="299">
        <v>437</v>
      </c>
      <c r="AP387" s="299">
        <v>42</v>
      </c>
      <c r="AQ387" s="299">
        <v>18</v>
      </c>
      <c r="AR387" s="299">
        <v>3</v>
      </c>
      <c r="AS387" s="299">
        <v>2.7</v>
      </c>
      <c r="AT387" s="299">
        <v>0.05</v>
      </c>
      <c r="AU387" s="300"/>
      <c r="AV387" s="311">
        <v>1</v>
      </c>
      <c r="AW387" s="317">
        <v>42125</v>
      </c>
      <c r="AX387" s="311">
        <v>52850</v>
      </c>
      <c r="AY387" s="311" t="s">
        <v>68</v>
      </c>
      <c r="AZ387" s="313">
        <v>0.74119999999999997</v>
      </c>
      <c r="BA387" s="314">
        <v>146.6</v>
      </c>
      <c r="BB387" s="314">
        <v>7.8</v>
      </c>
      <c r="BC387" s="314">
        <v>0</v>
      </c>
      <c r="BD387" s="315" t="s">
        <v>20</v>
      </c>
      <c r="BE387" s="314">
        <v>1.2</v>
      </c>
      <c r="BF387" s="314">
        <v>0.01</v>
      </c>
      <c r="BG387" s="314">
        <v>85.6</v>
      </c>
      <c r="BH387" s="314">
        <v>79.900000000000006</v>
      </c>
      <c r="BI387" s="314">
        <v>82.8</v>
      </c>
      <c r="BJ387" s="316" t="s">
        <v>66</v>
      </c>
      <c r="BK387" s="316" t="s">
        <v>67</v>
      </c>
      <c r="BL387" s="314">
        <v>20626</v>
      </c>
      <c r="BM387" s="314">
        <v>138</v>
      </c>
      <c r="BN387" s="314">
        <v>214</v>
      </c>
      <c r="BO387" s="314">
        <v>298</v>
      </c>
      <c r="BP387" s="314">
        <v>358</v>
      </c>
      <c r="BQ387" s="314">
        <v>1</v>
      </c>
      <c r="BR387" s="314">
        <v>32.1</v>
      </c>
      <c r="BS387" s="314">
        <v>1.2</v>
      </c>
      <c r="BT387" s="314">
        <v>1.46</v>
      </c>
      <c r="BU387" s="314">
        <v>9.1</v>
      </c>
      <c r="BV387" s="314">
        <v>0</v>
      </c>
      <c r="BW387" s="433"/>
      <c r="BX387" s="299">
        <v>124</v>
      </c>
      <c r="BY387" s="299">
        <v>7</v>
      </c>
      <c r="BZ387" s="299">
        <v>9.5</v>
      </c>
      <c r="CA387" s="299">
        <v>85</v>
      </c>
      <c r="CB387" s="299">
        <v>140</v>
      </c>
      <c r="CC387" s="299">
        <v>170</v>
      </c>
      <c r="CD387" s="299">
        <v>240</v>
      </c>
      <c r="CE387" s="299">
        <v>365</v>
      </c>
      <c r="CF387" s="299">
        <v>437</v>
      </c>
      <c r="CG387" s="299">
        <v>42</v>
      </c>
      <c r="CH387" s="299">
        <v>18</v>
      </c>
      <c r="CI387" s="299">
        <v>3</v>
      </c>
      <c r="CJ387" s="299">
        <v>2.7</v>
      </c>
      <c r="CK387" s="299">
        <v>0.05</v>
      </c>
      <c r="CL387" s="329"/>
      <c r="CM387" s="306">
        <v>1</v>
      </c>
      <c r="CN387" s="346">
        <v>42128</v>
      </c>
      <c r="CO387" s="347"/>
      <c r="CP387" s="347"/>
      <c r="CQ387" s="318">
        <v>0.72529999999999994</v>
      </c>
      <c r="CR387" s="319">
        <v>51</v>
      </c>
      <c r="CS387" s="336">
        <f>(CR387*(9/5))+32</f>
        <v>123.8</v>
      </c>
      <c r="CT387" s="319">
        <v>9.5</v>
      </c>
      <c r="CU387" s="348">
        <v>1E-3</v>
      </c>
      <c r="CV387" s="319">
        <v>1</v>
      </c>
      <c r="CW387" s="319">
        <v>0.6</v>
      </c>
      <c r="CX387" s="348">
        <v>5.0000000000000001E-3</v>
      </c>
      <c r="CY387" s="319">
        <v>85</v>
      </c>
      <c r="CZ387" s="319">
        <v>78.5</v>
      </c>
      <c r="DA387" s="319">
        <v>81.8</v>
      </c>
      <c r="DB387" s="306" t="s">
        <v>83</v>
      </c>
      <c r="DC387" s="306" t="s">
        <v>84</v>
      </c>
      <c r="DD387" s="319">
        <v>20794</v>
      </c>
      <c r="DE387" s="319">
        <v>125</v>
      </c>
      <c r="DF387" s="319">
        <v>180</v>
      </c>
      <c r="DG387" s="319">
        <v>288</v>
      </c>
      <c r="DH387" s="319">
        <v>335</v>
      </c>
      <c r="DI387" s="319">
        <v>1</v>
      </c>
      <c r="DJ387" s="319">
        <v>28.4</v>
      </c>
      <c r="DK387" s="319">
        <v>0.2</v>
      </c>
      <c r="DL387" s="319">
        <v>2.2000000000000002</v>
      </c>
      <c r="DM387" s="319">
        <v>16</v>
      </c>
      <c r="DN387" s="319">
        <v>0</v>
      </c>
      <c r="DO387" s="437"/>
      <c r="DP387" s="304">
        <v>124</v>
      </c>
      <c r="DQ387" s="304">
        <v>7</v>
      </c>
      <c r="DR387" s="304">
        <v>9.5</v>
      </c>
      <c r="DS387" s="304">
        <v>85</v>
      </c>
      <c r="DT387" s="304">
        <v>140</v>
      </c>
      <c r="DU387" s="304">
        <v>170</v>
      </c>
      <c r="DV387" s="304">
        <v>240</v>
      </c>
      <c r="DW387" s="304">
        <v>365</v>
      </c>
      <c r="DX387" s="304">
        <v>437</v>
      </c>
      <c r="DY387" s="304">
        <v>42</v>
      </c>
      <c r="DZ387" s="304">
        <v>18</v>
      </c>
      <c r="EA387" s="304">
        <v>3</v>
      </c>
      <c r="EB387" s="304">
        <v>2.7</v>
      </c>
      <c r="EC387" s="304">
        <v>0.05</v>
      </c>
    </row>
    <row r="388" spans="1:133" x14ac:dyDescent="0.25">
      <c r="A388" s="302">
        <f t="shared" si="69"/>
        <v>2015</v>
      </c>
      <c r="B388" s="303" t="str">
        <f t="shared" si="70"/>
        <v>MAYO</v>
      </c>
      <c r="C388" s="303">
        <v>4</v>
      </c>
      <c r="D388" s="303" t="str">
        <f t="shared" si="74"/>
        <v>MAYO 2015 / 2</v>
      </c>
      <c r="E388" s="345">
        <v>2</v>
      </c>
      <c r="F388" s="312">
        <v>42129</v>
      </c>
      <c r="G388" s="311">
        <v>52918</v>
      </c>
      <c r="H388" s="311" t="s">
        <v>68</v>
      </c>
      <c r="I388" s="313">
        <v>0.73050000000000004</v>
      </c>
      <c r="J388" s="314">
        <v>138</v>
      </c>
      <c r="K388" s="314">
        <v>8.6</v>
      </c>
      <c r="L388" s="314">
        <v>0</v>
      </c>
      <c r="M388" s="315" t="s">
        <v>20</v>
      </c>
      <c r="N388" s="314">
        <v>0.5</v>
      </c>
      <c r="O388" s="314">
        <v>0</v>
      </c>
      <c r="P388" s="314">
        <v>85.1</v>
      </c>
      <c r="Q388" s="314">
        <v>79.099999999999994</v>
      </c>
      <c r="R388" s="314">
        <v>82.1</v>
      </c>
      <c r="S388" s="316" t="s">
        <v>66</v>
      </c>
      <c r="T388" s="316" t="s">
        <v>67</v>
      </c>
      <c r="U388" s="314">
        <v>20738</v>
      </c>
      <c r="V388" s="314">
        <v>128</v>
      </c>
      <c r="W388" s="314">
        <v>195</v>
      </c>
      <c r="X388" s="314">
        <v>288</v>
      </c>
      <c r="Y388" s="314">
        <v>342</v>
      </c>
      <c r="Z388" s="314">
        <v>1</v>
      </c>
      <c r="AA388" s="314">
        <v>29.3</v>
      </c>
      <c r="AB388" s="314">
        <v>0.2</v>
      </c>
      <c r="AC388" s="314">
        <v>1.75</v>
      </c>
      <c r="AD388" s="314">
        <v>13.9</v>
      </c>
      <c r="AE388" s="314">
        <v>0</v>
      </c>
      <c r="AF388" s="427"/>
      <c r="AG388" s="299">
        <v>124</v>
      </c>
      <c r="AH388" s="299">
        <v>7</v>
      </c>
      <c r="AI388" s="299">
        <v>9.5</v>
      </c>
      <c r="AJ388" s="299">
        <v>85</v>
      </c>
      <c r="AK388" s="299">
        <v>140</v>
      </c>
      <c r="AL388" s="299">
        <v>170</v>
      </c>
      <c r="AM388" s="299">
        <v>240</v>
      </c>
      <c r="AN388" s="299">
        <v>365</v>
      </c>
      <c r="AO388" s="299">
        <v>437</v>
      </c>
      <c r="AP388" s="299">
        <v>42</v>
      </c>
      <c r="AQ388" s="299">
        <v>18</v>
      </c>
      <c r="AR388" s="299">
        <v>3</v>
      </c>
      <c r="AS388" s="299">
        <v>2.7</v>
      </c>
      <c r="AT388" s="299">
        <v>0.05</v>
      </c>
      <c r="AU388" s="300"/>
      <c r="AV388" s="311">
        <v>2</v>
      </c>
      <c r="AW388" s="317">
        <v>42127</v>
      </c>
      <c r="AX388" s="311">
        <v>52862</v>
      </c>
      <c r="AY388" s="311" t="s">
        <v>73</v>
      </c>
      <c r="AZ388" s="313">
        <v>0.74219999999999997</v>
      </c>
      <c r="BA388" s="314">
        <v>145.80000000000001</v>
      </c>
      <c r="BB388" s="314">
        <v>7.9</v>
      </c>
      <c r="BC388" s="314">
        <v>0</v>
      </c>
      <c r="BD388" s="315" t="s">
        <v>20</v>
      </c>
      <c r="BE388" s="314">
        <v>1.2</v>
      </c>
      <c r="BF388" s="314">
        <v>0.01</v>
      </c>
      <c r="BG388" s="314">
        <v>85.4</v>
      </c>
      <c r="BH388" s="314">
        <v>79.8</v>
      </c>
      <c r="BI388" s="314">
        <v>82.6</v>
      </c>
      <c r="BJ388" s="316" t="s">
        <v>66</v>
      </c>
      <c r="BK388" s="316" t="s">
        <v>67</v>
      </c>
      <c r="BL388" s="314">
        <v>20614</v>
      </c>
      <c r="BM388" s="314">
        <v>136</v>
      </c>
      <c r="BN388" s="314">
        <v>214</v>
      </c>
      <c r="BO388" s="314">
        <v>302</v>
      </c>
      <c r="BP388" s="314">
        <v>351</v>
      </c>
      <c r="BQ388" s="314">
        <v>1</v>
      </c>
      <c r="BR388" s="314">
        <v>33.299999999999997</v>
      </c>
      <c r="BS388" s="314">
        <v>0.8</v>
      </c>
      <c r="BT388" s="314">
        <v>1.51</v>
      </c>
      <c r="BU388" s="314">
        <v>8.5</v>
      </c>
      <c r="BV388" s="314">
        <v>0</v>
      </c>
      <c r="BW388" s="433"/>
      <c r="BX388" s="299">
        <v>124</v>
      </c>
      <c r="BY388" s="299">
        <v>7</v>
      </c>
      <c r="BZ388" s="299">
        <v>9.5</v>
      </c>
      <c r="CA388" s="299">
        <v>85</v>
      </c>
      <c r="CB388" s="299">
        <v>140</v>
      </c>
      <c r="CC388" s="299">
        <v>170</v>
      </c>
      <c r="CD388" s="299">
        <v>240</v>
      </c>
      <c r="CE388" s="299">
        <v>365</v>
      </c>
      <c r="CF388" s="299">
        <v>437</v>
      </c>
      <c r="CG388" s="299">
        <v>42</v>
      </c>
      <c r="CH388" s="299">
        <v>18</v>
      </c>
      <c r="CI388" s="299">
        <v>3</v>
      </c>
      <c r="CJ388" s="299">
        <v>2.7</v>
      </c>
      <c r="CK388" s="299">
        <v>0.05</v>
      </c>
      <c r="CL388" s="329"/>
      <c r="CM388" s="305">
        <v>2</v>
      </c>
      <c r="CN388" s="349">
        <v>42135</v>
      </c>
      <c r="CO388" s="305"/>
      <c r="CP388" s="305"/>
      <c r="CQ388" s="313">
        <v>0.72009999999999996</v>
      </c>
      <c r="CR388" s="314">
        <v>51.5</v>
      </c>
      <c r="CS388" s="341">
        <f>(CR388*(9/5))+32</f>
        <v>124.7</v>
      </c>
      <c r="CT388" s="314">
        <v>9.5</v>
      </c>
      <c r="CU388" s="350">
        <v>1E-3</v>
      </c>
      <c r="CV388" s="314">
        <v>1</v>
      </c>
      <c r="CW388" s="314">
        <v>0.4</v>
      </c>
      <c r="CX388" s="350">
        <v>5.0000000000000001E-3</v>
      </c>
      <c r="CY388" s="314">
        <v>85.1</v>
      </c>
      <c r="CZ388" s="314">
        <v>78.7</v>
      </c>
      <c r="DA388" s="314">
        <v>81.900000000000006</v>
      </c>
      <c r="DB388" s="305" t="s">
        <v>83</v>
      </c>
      <c r="DC388" s="305" t="s">
        <v>84</v>
      </c>
      <c r="DD388" s="314">
        <v>20850</v>
      </c>
      <c r="DE388" s="314">
        <v>120</v>
      </c>
      <c r="DF388" s="314">
        <v>182</v>
      </c>
      <c r="DG388" s="314">
        <v>298</v>
      </c>
      <c r="DH388" s="314">
        <v>340</v>
      </c>
      <c r="DI388" s="314">
        <v>1</v>
      </c>
      <c r="DJ388" s="314">
        <v>29.1</v>
      </c>
      <c r="DK388" s="314">
        <v>0.5</v>
      </c>
      <c r="DL388" s="314">
        <v>2.4</v>
      </c>
      <c r="DM388" s="314">
        <v>16</v>
      </c>
      <c r="DN388" s="314">
        <v>0</v>
      </c>
      <c r="DO388" s="438"/>
      <c r="DP388" s="299">
        <v>124</v>
      </c>
      <c r="DQ388" s="299">
        <v>7</v>
      </c>
      <c r="DR388" s="299">
        <v>9.5</v>
      </c>
      <c r="DS388" s="299">
        <v>85</v>
      </c>
      <c r="DT388" s="299">
        <v>140</v>
      </c>
      <c r="DU388" s="299">
        <v>170</v>
      </c>
      <c r="DV388" s="299">
        <v>240</v>
      </c>
      <c r="DW388" s="299">
        <v>365</v>
      </c>
      <c r="DX388" s="299">
        <v>437</v>
      </c>
      <c r="DY388" s="299">
        <v>42</v>
      </c>
      <c r="DZ388" s="299">
        <v>18</v>
      </c>
      <c r="EA388" s="299">
        <v>3</v>
      </c>
      <c r="EB388" s="299">
        <v>2.7</v>
      </c>
      <c r="EC388" s="299">
        <v>0.05</v>
      </c>
    </row>
    <row r="389" spans="1:133" x14ac:dyDescent="0.25">
      <c r="A389" s="291">
        <f t="shared" si="69"/>
        <v>2015</v>
      </c>
      <c r="B389" s="292" t="str">
        <f t="shared" si="70"/>
        <v>MAYO</v>
      </c>
      <c r="C389" s="292">
        <v>5</v>
      </c>
      <c r="D389" s="292" t="str">
        <f t="shared" si="74"/>
        <v>MAYO 2015 / 3</v>
      </c>
      <c r="E389" s="345">
        <v>3</v>
      </c>
      <c r="F389" s="312">
        <v>42129</v>
      </c>
      <c r="G389" s="311">
        <v>52935</v>
      </c>
      <c r="H389" s="311" t="s">
        <v>69</v>
      </c>
      <c r="I389" s="313">
        <v>0.73009999999999997</v>
      </c>
      <c r="J389" s="314">
        <v>137</v>
      </c>
      <c r="K389" s="314">
        <v>8.8000000000000007</v>
      </c>
      <c r="L389" s="314">
        <v>0</v>
      </c>
      <c r="M389" s="315" t="s">
        <v>20</v>
      </c>
      <c r="N389" s="314">
        <v>0.5</v>
      </c>
      <c r="O389" s="314">
        <v>0</v>
      </c>
      <c r="P389" s="314">
        <v>85.4</v>
      </c>
      <c r="Q389" s="314">
        <v>79.2</v>
      </c>
      <c r="R389" s="314">
        <v>82.3</v>
      </c>
      <c r="S389" s="316" t="s">
        <v>66</v>
      </c>
      <c r="T389" s="316" t="s">
        <v>67</v>
      </c>
      <c r="U389" s="314">
        <v>20742</v>
      </c>
      <c r="V389" s="314">
        <v>128</v>
      </c>
      <c r="W389" s="314">
        <v>195</v>
      </c>
      <c r="X389" s="314">
        <v>288</v>
      </c>
      <c r="Y389" s="314">
        <v>342</v>
      </c>
      <c r="Z389" s="314">
        <v>1</v>
      </c>
      <c r="AA389" s="314">
        <v>29.6</v>
      </c>
      <c r="AB389" s="314">
        <v>0.2</v>
      </c>
      <c r="AC389" s="314">
        <v>1.75</v>
      </c>
      <c r="AD389" s="314">
        <v>12.6</v>
      </c>
      <c r="AE389" s="314">
        <v>0</v>
      </c>
      <c r="AF389" s="427"/>
      <c r="AG389" s="299">
        <v>124</v>
      </c>
      <c r="AH389" s="299">
        <v>7</v>
      </c>
      <c r="AI389" s="299">
        <v>9.5</v>
      </c>
      <c r="AJ389" s="299">
        <v>85</v>
      </c>
      <c r="AK389" s="299">
        <v>140</v>
      </c>
      <c r="AL389" s="299">
        <v>170</v>
      </c>
      <c r="AM389" s="299">
        <v>240</v>
      </c>
      <c r="AN389" s="299">
        <v>365</v>
      </c>
      <c r="AO389" s="299">
        <v>437</v>
      </c>
      <c r="AP389" s="299">
        <v>42</v>
      </c>
      <c r="AQ389" s="299">
        <v>18</v>
      </c>
      <c r="AR389" s="299">
        <v>3</v>
      </c>
      <c r="AS389" s="299">
        <v>2.7</v>
      </c>
      <c r="AT389" s="299">
        <v>0.05</v>
      </c>
      <c r="AU389" s="300"/>
      <c r="AV389" s="311">
        <v>3</v>
      </c>
      <c r="AW389" s="317">
        <v>42129</v>
      </c>
      <c r="AX389" s="311">
        <v>52890</v>
      </c>
      <c r="AY389" s="311" t="s">
        <v>149</v>
      </c>
      <c r="AZ389" s="313">
        <v>0.74199999999999999</v>
      </c>
      <c r="BA389" s="314">
        <v>144.5</v>
      </c>
      <c r="BB389" s="314">
        <v>7.9</v>
      </c>
      <c r="BC389" s="314">
        <v>0</v>
      </c>
      <c r="BD389" s="315" t="s">
        <v>20</v>
      </c>
      <c r="BE389" s="314">
        <v>1.2</v>
      </c>
      <c r="BF389" s="314">
        <v>0.01</v>
      </c>
      <c r="BG389" s="314">
        <v>85.5</v>
      </c>
      <c r="BH389" s="314">
        <v>79.900000000000006</v>
      </c>
      <c r="BI389" s="314">
        <v>82.7</v>
      </c>
      <c r="BJ389" s="316" t="s">
        <v>66</v>
      </c>
      <c r="BK389" s="316" t="s">
        <v>67</v>
      </c>
      <c r="BL389" s="314">
        <v>20618</v>
      </c>
      <c r="BM389" s="314">
        <v>133</v>
      </c>
      <c r="BN389" s="314">
        <v>210</v>
      </c>
      <c r="BO389" s="314">
        <v>298</v>
      </c>
      <c r="BP389" s="314">
        <v>351</v>
      </c>
      <c r="BQ389" s="314">
        <v>1</v>
      </c>
      <c r="BR389" s="314">
        <v>33</v>
      </c>
      <c r="BS389" s="314">
        <v>1.1000000000000001</v>
      </c>
      <c r="BT389" s="314">
        <v>1.5</v>
      </c>
      <c r="BU389" s="314">
        <v>10.6</v>
      </c>
      <c r="BV389" s="314">
        <v>0</v>
      </c>
      <c r="BW389" s="433"/>
      <c r="BX389" s="299">
        <v>124</v>
      </c>
      <c r="BY389" s="299">
        <v>7</v>
      </c>
      <c r="BZ389" s="299">
        <v>9.5</v>
      </c>
      <c r="CA389" s="299">
        <v>85</v>
      </c>
      <c r="CB389" s="299">
        <v>140</v>
      </c>
      <c r="CC389" s="299">
        <v>170</v>
      </c>
      <c r="CD389" s="299">
        <v>240</v>
      </c>
      <c r="CE389" s="299">
        <v>365</v>
      </c>
      <c r="CF389" s="299">
        <v>437</v>
      </c>
      <c r="CG389" s="299">
        <v>42</v>
      </c>
      <c r="CH389" s="299">
        <v>18</v>
      </c>
      <c r="CI389" s="299">
        <v>3</v>
      </c>
      <c r="CJ389" s="299">
        <v>2.7</v>
      </c>
      <c r="CK389" s="299">
        <v>0.05</v>
      </c>
      <c r="CL389" s="329"/>
      <c r="CM389" s="306">
        <v>3</v>
      </c>
      <c r="CN389" s="346">
        <v>42142</v>
      </c>
      <c r="CO389" s="306"/>
      <c r="CP389" s="306"/>
      <c r="CQ389" s="318">
        <v>0.72750000000000004</v>
      </c>
      <c r="CR389" s="319">
        <v>51.2</v>
      </c>
      <c r="CS389" s="336">
        <f>(CR389*(9/5))+32</f>
        <v>124.16000000000001</v>
      </c>
      <c r="CT389" s="319">
        <v>9.4</v>
      </c>
      <c r="CU389" s="348">
        <v>1E-3</v>
      </c>
      <c r="CV389" s="319">
        <v>1</v>
      </c>
      <c r="CW389" s="319">
        <v>0.3</v>
      </c>
      <c r="CX389" s="348">
        <v>5.0000000000000001E-3</v>
      </c>
      <c r="CY389" s="319">
        <v>85</v>
      </c>
      <c r="CZ389" s="319">
        <v>78.5</v>
      </c>
      <c r="DA389" s="319">
        <v>81.8</v>
      </c>
      <c r="DB389" s="306" t="s">
        <v>83</v>
      </c>
      <c r="DC389" s="306" t="s">
        <v>84</v>
      </c>
      <c r="DD389" s="319">
        <v>20770</v>
      </c>
      <c r="DE389" s="319">
        <v>124</v>
      </c>
      <c r="DF389" s="319">
        <v>184.5</v>
      </c>
      <c r="DG389" s="319">
        <v>300</v>
      </c>
      <c r="DH389" s="319">
        <v>348</v>
      </c>
      <c r="DI389" s="319">
        <v>1</v>
      </c>
      <c r="DJ389" s="319">
        <v>29</v>
      </c>
      <c r="DK389" s="319">
        <v>0.5</v>
      </c>
      <c r="DL389" s="319">
        <v>2.2999999999999998</v>
      </c>
      <c r="DM389" s="319">
        <v>17</v>
      </c>
      <c r="DN389" s="319">
        <v>0</v>
      </c>
      <c r="DO389" s="437"/>
      <c r="DP389" s="304">
        <v>124</v>
      </c>
      <c r="DQ389" s="304">
        <v>7</v>
      </c>
      <c r="DR389" s="304">
        <v>9.5</v>
      </c>
      <c r="DS389" s="304">
        <v>85</v>
      </c>
      <c r="DT389" s="304">
        <v>140</v>
      </c>
      <c r="DU389" s="304">
        <v>170</v>
      </c>
      <c r="DV389" s="304">
        <v>240</v>
      </c>
      <c r="DW389" s="304">
        <v>365</v>
      </c>
      <c r="DX389" s="304">
        <v>437</v>
      </c>
      <c r="DY389" s="304">
        <v>42</v>
      </c>
      <c r="DZ389" s="304">
        <v>18</v>
      </c>
      <c r="EA389" s="304">
        <v>3</v>
      </c>
      <c r="EB389" s="304">
        <v>2.7</v>
      </c>
      <c r="EC389" s="304">
        <v>0.05</v>
      </c>
    </row>
    <row r="390" spans="1:133" x14ac:dyDescent="0.25">
      <c r="A390" s="302">
        <f t="shared" si="69"/>
        <v>2015</v>
      </c>
      <c r="B390" s="303" t="str">
        <f t="shared" si="70"/>
        <v>MAYO</v>
      </c>
      <c r="C390" s="303">
        <v>6</v>
      </c>
      <c r="D390" s="303" t="str">
        <f t="shared" si="74"/>
        <v>MAYO 2015 / 4</v>
      </c>
      <c r="E390" s="345">
        <v>4</v>
      </c>
      <c r="F390" s="312">
        <v>42131</v>
      </c>
      <c r="G390" s="311">
        <v>52958</v>
      </c>
      <c r="H390" s="311" t="s">
        <v>68</v>
      </c>
      <c r="I390" s="313">
        <v>0.73009999999999997</v>
      </c>
      <c r="J390" s="314">
        <v>138</v>
      </c>
      <c r="K390" s="314">
        <v>8.6999999999999993</v>
      </c>
      <c r="L390" s="314">
        <v>0</v>
      </c>
      <c r="M390" s="315" t="s">
        <v>20</v>
      </c>
      <c r="N390" s="314">
        <v>0.5</v>
      </c>
      <c r="O390" s="314">
        <v>0</v>
      </c>
      <c r="P390" s="314">
        <v>85.1</v>
      </c>
      <c r="Q390" s="314">
        <v>79.099999999999994</v>
      </c>
      <c r="R390" s="314">
        <v>82.1</v>
      </c>
      <c r="S390" s="316" t="s">
        <v>66</v>
      </c>
      <c r="T390" s="316" t="s">
        <v>67</v>
      </c>
      <c r="U390" s="314">
        <v>20742</v>
      </c>
      <c r="V390" s="314">
        <v>128</v>
      </c>
      <c r="W390" s="314">
        <v>196</v>
      </c>
      <c r="X390" s="314">
        <v>286</v>
      </c>
      <c r="Y390" s="314">
        <v>338</v>
      </c>
      <c r="Z390" s="314">
        <v>1</v>
      </c>
      <c r="AA390" s="314">
        <v>28.6</v>
      </c>
      <c r="AB390" s="314">
        <v>0.3</v>
      </c>
      <c r="AC390" s="314">
        <v>1.69</v>
      </c>
      <c r="AD390" s="314">
        <v>7.6</v>
      </c>
      <c r="AE390" s="314">
        <v>0</v>
      </c>
      <c r="AF390" s="427"/>
      <c r="AG390" s="299">
        <v>124</v>
      </c>
      <c r="AH390" s="299">
        <v>7</v>
      </c>
      <c r="AI390" s="299">
        <v>9.5</v>
      </c>
      <c r="AJ390" s="299">
        <v>85</v>
      </c>
      <c r="AK390" s="299">
        <v>140</v>
      </c>
      <c r="AL390" s="299">
        <v>170</v>
      </c>
      <c r="AM390" s="299">
        <v>240</v>
      </c>
      <c r="AN390" s="299">
        <v>365</v>
      </c>
      <c r="AO390" s="299">
        <v>437</v>
      </c>
      <c r="AP390" s="299">
        <v>42</v>
      </c>
      <c r="AQ390" s="299">
        <v>18</v>
      </c>
      <c r="AR390" s="299">
        <v>3</v>
      </c>
      <c r="AS390" s="299">
        <v>2.7</v>
      </c>
      <c r="AT390" s="299">
        <v>0.05</v>
      </c>
      <c r="AU390" s="300"/>
      <c r="AV390" s="311">
        <v>4</v>
      </c>
      <c r="AW390" s="317">
        <v>42131</v>
      </c>
      <c r="AX390" s="311">
        <v>52956</v>
      </c>
      <c r="AY390" s="311" t="s">
        <v>73</v>
      </c>
      <c r="AZ390" s="313">
        <v>0.74050000000000005</v>
      </c>
      <c r="BA390" s="314">
        <v>145.5</v>
      </c>
      <c r="BB390" s="314">
        <v>7.7</v>
      </c>
      <c r="BC390" s="314">
        <v>0</v>
      </c>
      <c r="BD390" s="315" t="s">
        <v>20</v>
      </c>
      <c r="BE390" s="314">
        <v>1.3</v>
      </c>
      <c r="BF390" s="314">
        <v>0.01</v>
      </c>
      <c r="BG390" s="314">
        <v>85.3</v>
      </c>
      <c r="BH390" s="314">
        <v>79.7</v>
      </c>
      <c r="BI390" s="314">
        <v>82.5</v>
      </c>
      <c r="BJ390" s="316" t="s">
        <v>66</v>
      </c>
      <c r="BK390" s="316" t="s">
        <v>67</v>
      </c>
      <c r="BL390" s="314">
        <v>20634</v>
      </c>
      <c r="BM390" s="314">
        <v>134</v>
      </c>
      <c r="BN390" s="314">
        <v>210</v>
      </c>
      <c r="BO390" s="314">
        <v>302</v>
      </c>
      <c r="BP390" s="314">
        <v>351</v>
      </c>
      <c r="BQ390" s="314">
        <v>1</v>
      </c>
      <c r="BR390" s="314">
        <v>33.200000000000003</v>
      </c>
      <c r="BS390" s="314">
        <v>0.6</v>
      </c>
      <c r="BT390" s="314">
        <v>1.37</v>
      </c>
      <c r="BU390" s="314">
        <v>9</v>
      </c>
      <c r="BV390" s="314">
        <v>0</v>
      </c>
      <c r="BW390" s="433"/>
      <c r="BX390" s="299">
        <v>124</v>
      </c>
      <c r="BY390" s="299">
        <v>7</v>
      </c>
      <c r="BZ390" s="299">
        <v>9.5</v>
      </c>
      <c r="CA390" s="299">
        <v>85</v>
      </c>
      <c r="CB390" s="299">
        <v>140</v>
      </c>
      <c r="CC390" s="299">
        <v>170</v>
      </c>
      <c r="CD390" s="299">
        <v>240</v>
      </c>
      <c r="CE390" s="299">
        <v>365</v>
      </c>
      <c r="CF390" s="299">
        <v>437</v>
      </c>
      <c r="CG390" s="299">
        <v>42</v>
      </c>
      <c r="CH390" s="299">
        <v>18</v>
      </c>
      <c r="CI390" s="299">
        <v>3</v>
      </c>
      <c r="CJ390" s="299">
        <v>2.7</v>
      </c>
      <c r="CK390" s="299">
        <v>0.05</v>
      </c>
      <c r="CL390" s="329"/>
      <c r="CM390" s="305">
        <v>4</v>
      </c>
      <c r="CN390" s="349">
        <v>42149</v>
      </c>
      <c r="CO390" s="305"/>
      <c r="CP390" s="305"/>
      <c r="CQ390" s="313">
        <v>0.72670000000000001</v>
      </c>
      <c r="CR390" s="314">
        <v>51</v>
      </c>
      <c r="CS390" s="341">
        <f>(CR390*(9/5))+32</f>
        <v>123.8</v>
      </c>
      <c r="CT390" s="314">
        <v>9.3000000000000007</v>
      </c>
      <c r="CU390" s="350">
        <v>1E-3</v>
      </c>
      <c r="CV390" s="314">
        <v>1</v>
      </c>
      <c r="CW390" s="314">
        <v>0.3</v>
      </c>
      <c r="CX390" s="350">
        <v>5.0000000000000001E-3</v>
      </c>
      <c r="CY390" s="314">
        <v>85.1</v>
      </c>
      <c r="CZ390" s="314">
        <v>78.7</v>
      </c>
      <c r="DA390" s="314">
        <v>81.900000000000006</v>
      </c>
      <c r="DB390" s="305" t="s">
        <v>83</v>
      </c>
      <c r="DC390" s="305" t="s">
        <v>84</v>
      </c>
      <c r="DD390" s="314">
        <v>20778</v>
      </c>
      <c r="DE390" s="314">
        <v>122</v>
      </c>
      <c r="DF390" s="314">
        <v>187</v>
      </c>
      <c r="DG390" s="314">
        <v>304</v>
      </c>
      <c r="DH390" s="314">
        <v>344</v>
      </c>
      <c r="DI390" s="314">
        <v>1</v>
      </c>
      <c r="DJ390" s="314">
        <v>28</v>
      </c>
      <c r="DK390" s="314">
        <v>0.5</v>
      </c>
      <c r="DL390" s="314">
        <v>2.2000000000000002</v>
      </c>
      <c r="DM390" s="314">
        <v>16</v>
      </c>
      <c r="DN390" s="314">
        <v>0</v>
      </c>
      <c r="DO390" s="438"/>
      <c r="DP390" s="299">
        <v>124</v>
      </c>
      <c r="DQ390" s="299">
        <v>7</v>
      </c>
      <c r="DR390" s="299">
        <v>9.5</v>
      </c>
      <c r="DS390" s="299">
        <v>85</v>
      </c>
      <c r="DT390" s="299">
        <v>140</v>
      </c>
      <c r="DU390" s="299">
        <v>170</v>
      </c>
      <c r="DV390" s="299">
        <v>240</v>
      </c>
      <c r="DW390" s="299">
        <v>365</v>
      </c>
      <c r="DX390" s="299">
        <v>437</v>
      </c>
      <c r="DY390" s="299">
        <v>42</v>
      </c>
      <c r="DZ390" s="299">
        <v>18</v>
      </c>
      <c r="EA390" s="299">
        <v>3</v>
      </c>
      <c r="EB390" s="299">
        <v>2.7</v>
      </c>
      <c r="EC390" s="299">
        <v>0.05</v>
      </c>
    </row>
    <row r="391" spans="1:133" x14ac:dyDescent="0.25">
      <c r="A391" s="291">
        <f t="shared" si="69"/>
        <v>2015</v>
      </c>
      <c r="B391" s="292" t="str">
        <f t="shared" si="70"/>
        <v>MAYO</v>
      </c>
      <c r="C391" s="292">
        <v>7</v>
      </c>
      <c r="D391" s="292" t="str">
        <f t="shared" si="74"/>
        <v>MAYO 2015 / 5</v>
      </c>
      <c r="E391" s="345">
        <v>5</v>
      </c>
      <c r="F391" s="312">
        <v>42133</v>
      </c>
      <c r="G391" s="311">
        <v>53005</v>
      </c>
      <c r="H391" s="311" t="s">
        <v>69</v>
      </c>
      <c r="I391" s="313">
        <v>0.7298</v>
      </c>
      <c r="J391" s="314">
        <v>139</v>
      </c>
      <c r="K391" s="314">
        <v>8.5</v>
      </c>
      <c r="L391" s="314">
        <v>0</v>
      </c>
      <c r="M391" s="315" t="s">
        <v>20</v>
      </c>
      <c r="N391" s="314">
        <v>0.5</v>
      </c>
      <c r="O391" s="314">
        <v>0</v>
      </c>
      <c r="P391" s="314">
        <v>85</v>
      </c>
      <c r="Q391" s="314">
        <v>79.099999999999994</v>
      </c>
      <c r="R391" s="314">
        <v>82.1</v>
      </c>
      <c r="S391" s="316" t="s">
        <v>66</v>
      </c>
      <c r="T391" s="316" t="s">
        <v>67</v>
      </c>
      <c r="U391" s="314">
        <v>20746</v>
      </c>
      <c r="V391" s="314">
        <v>128</v>
      </c>
      <c r="W391" s="314">
        <v>195</v>
      </c>
      <c r="X391" s="314">
        <v>285</v>
      </c>
      <c r="Y391" s="314">
        <v>340</v>
      </c>
      <c r="Z391" s="314">
        <v>1</v>
      </c>
      <c r="AA391" s="314">
        <v>28.9</v>
      </c>
      <c r="AB391" s="314">
        <v>0.3</v>
      </c>
      <c r="AC391" s="314">
        <v>1.67</v>
      </c>
      <c r="AD391" s="314">
        <v>10.6</v>
      </c>
      <c r="AE391" s="314">
        <v>0</v>
      </c>
      <c r="AF391" s="427"/>
      <c r="AG391" s="299">
        <v>124</v>
      </c>
      <c r="AH391" s="299">
        <v>7</v>
      </c>
      <c r="AI391" s="299">
        <v>9.5</v>
      </c>
      <c r="AJ391" s="299">
        <v>85</v>
      </c>
      <c r="AK391" s="299">
        <v>140</v>
      </c>
      <c r="AL391" s="299">
        <v>170</v>
      </c>
      <c r="AM391" s="299">
        <v>240</v>
      </c>
      <c r="AN391" s="299">
        <v>365</v>
      </c>
      <c r="AO391" s="299">
        <v>437</v>
      </c>
      <c r="AP391" s="299">
        <v>42</v>
      </c>
      <c r="AQ391" s="299">
        <v>18</v>
      </c>
      <c r="AR391" s="299">
        <v>3</v>
      </c>
      <c r="AS391" s="299">
        <v>2.7</v>
      </c>
      <c r="AT391" s="299">
        <v>0.05</v>
      </c>
      <c r="AU391" s="300"/>
      <c r="AV391" s="311">
        <v>5</v>
      </c>
      <c r="AW391" s="317">
        <v>42133</v>
      </c>
      <c r="AX391" s="311">
        <v>52985</v>
      </c>
      <c r="AY391" s="311" t="s">
        <v>68</v>
      </c>
      <c r="AZ391" s="313">
        <v>0.74060000000000004</v>
      </c>
      <c r="BA391" s="314">
        <v>145.80000000000001</v>
      </c>
      <c r="BB391" s="314">
        <v>7.9</v>
      </c>
      <c r="BC391" s="314">
        <v>0</v>
      </c>
      <c r="BD391" s="315" t="s">
        <v>20</v>
      </c>
      <c r="BE391" s="314">
        <v>1.2</v>
      </c>
      <c r="BF391" s="314">
        <v>0.01</v>
      </c>
      <c r="BG391" s="314">
        <v>85.2</v>
      </c>
      <c r="BH391" s="314">
        <v>79.599999999999994</v>
      </c>
      <c r="BI391" s="314">
        <v>82.4</v>
      </c>
      <c r="BJ391" s="316" t="s">
        <v>66</v>
      </c>
      <c r="BK391" s="316" t="s">
        <v>67</v>
      </c>
      <c r="BL391" s="314">
        <v>20633</v>
      </c>
      <c r="BM391" s="314">
        <v>138</v>
      </c>
      <c r="BN391" s="314">
        <v>212</v>
      </c>
      <c r="BO391" s="314">
        <v>300</v>
      </c>
      <c r="BP391" s="314">
        <v>354</v>
      </c>
      <c r="BQ391" s="314">
        <v>1</v>
      </c>
      <c r="BR391" s="314">
        <v>32.200000000000003</v>
      </c>
      <c r="BS391" s="314">
        <v>1.1000000000000001</v>
      </c>
      <c r="BT391" s="314">
        <v>1.49</v>
      </c>
      <c r="BU391" s="314">
        <v>5.9</v>
      </c>
      <c r="BV391" s="314">
        <v>0</v>
      </c>
      <c r="BW391" s="433"/>
      <c r="BX391" s="299">
        <v>124</v>
      </c>
      <c r="BY391" s="299">
        <v>7</v>
      </c>
      <c r="BZ391" s="299">
        <v>9.5</v>
      </c>
      <c r="CA391" s="299">
        <v>85</v>
      </c>
      <c r="CB391" s="299">
        <v>140</v>
      </c>
      <c r="CC391" s="299">
        <v>170</v>
      </c>
      <c r="CD391" s="299">
        <v>240</v>
      </c>
      <c r="CE391" s="299">
        <v>365</v>
      </c>
      <c r="CF391" s="299">
        <v>437</v>
      </c>
      <c r="CG391" s="299">
        <v>42</v>
      </c>
      <c r="CH391" s="299">
        <v>18</v>
      </c>
      <c r="CI391" s="299">
        <v>3</v>
      </c>
      <c r="CJ391" s="299">
        <v>2.7</v>
      </c>
      <c r="CK391" s="299">
        <v>0.05</v>
      </c>
      <c r="CL391" s="329"/>
      <c r="CM391" s="306"/>
      <c r="CN391" s="306"/>
      <c r="CO391" s="306"/>
      <c r="CP391" s="306"/>
      <c r="CQ391" s="306"/>
      <c r="CR391" s="306"/>
      <c r="CS391" s="306"/>
      <c r="CT391" s="306"/>
      <c r="CU391" s="306"/>
      <c r="CV391" s="306"/>
      <c r="CW391" s="306"/>
      <c r="CX391" s="306"/>
      <c r="CY391" s="306"/>
      <c r="CZ391" s="306"/>
      <c r="DA391" s="306"/>
      <c r="DB391" s="306"/>
      <c r="DC391" s="306"/>
      <c r="DD391" s="306"/>
      <c r="DE391" s="306"/>
      <c r="DF391" s="306"/>
      <c r="DG391" s="306"/>
      <c r="DH391" s="306"/>
      <c r="DI391" s="306"/>
      <c r="DJ391" s="306"/>
      <c r="DK391" s="306"/>
      <c r="DL391" s="306"/>
      <c r="DM391" s="306"/>
      <c r="DN391" s="306"/>
      <c r="DO391" s="439"/>
      <c r="DP391" s="306"/>
      <c r="DQ391" s="306"/>
      <c r="DR391" s="306"/>
      <c r="DS391" s="306"/>
      <c r="DT391" s="306"/>
      <c r="DU391" s="306"/>
      <c r="DV391" s="306"/>
      <c r="DW391" s="306"/>
      <c r="DX391" s="306"/>
      <c r="DY391" s="306"/>
      <c r="DZ391" s="306"/>
      <c r="EA391" s="306"/>
      <c r="EB391" s="306"/>
      <c r="EC391" s="306"/>
    </row>
    <row r="392" spans="1:133" x14ac:dyDescent="0.25">
      <c r="A392" s="302">
        <f t="shared" si="69"/>
        <v>2015</v>
      </c>
      <c r="B392" s="303" t="str">
        <f t="shared" si="70"/>
        <v>MAYO</v>
      </c>
      <c r="C392" s="303">
        <v>8</v>
      </c>
      <c r="D392" s="303" t="str">
        <f t="shared" si="74"/>
        <v>MAYO 2015 / 6</v>
      </c>
      <c r="E392" s="345">
        <v>6</v>
      </c>
      <c r="F392" s="312">
        <v>42136</v>
      </c>
      <c r="G392" s="311">
        <v>53120</v>
      </c>
      <c r="H392" s="311" t="s">
        <v>68</v>
      </c>
      <c r="I392" s="313">
        <v>0.73199999999999998</v>
      </c>
      <c r="J392" s="314">
        <v>140</v>
      </c>
      <c r="K392" s="314">
        <v>8.5</v>
      </c>
      <c r="L392" s="314">
        <v>0</v>
      </c>
      <c r="M392" s="315" t="s">
        <v>20</v>
      </c>
      <c r="N392" s="314">
        <v>0.5</v>
      </c>
      <c r="O392" s="314">
        <v>0</v>
      </c>
      <c r="P392" s="314">
        <v>85.3</v>
      </c>
      <c r="Q392" s="314">
        <v>79.2</v>
      </c>
      <c r="R392" s="314">
        <v>82.3</v>
      </c>
      <c r="S392" s="316" t="s">
        <v>66</v>
      </c>
      <c r="T392" s="316" t="s">
        <v>67</v>
      </c>
      <c r="U392" s="314">
        <v>20722</v>
      </c>
      <c r="V392" s="314">
        <v>130</v>
      </c>
      <c r="W392" s="314">
        <v>199</v>
      </c>
      <c r="X392" s="314">
        <v>288</v>
      </c>
      <c r="Y392" s="314">
        <v>341</v>
      </c>
      <c r="Z392" s="314">
        <v>1</v>
      </c>
      <c r="AA392" s="314">
        <v>29.9</v>
      </c>
      <c r="AB392" s="314">
        <v>0.2</v>
      </c>
      <c r="AC392" s="314">
        <v>1.55</v>
      </c>
      <c r="AD392" s="314">
        <v>12.5</v>
      </c>
      <c r="AE392" s="314">
        <v>0</v>
      </c>
      <c r="AF392" s="427"/>
      <c r="AG392" s="299">
        <v>124</v>
      </c>
      <c r="AH392" s="299">
        <v>7</v>
      </c>
      <c r="AI392" s="299">
        <v>9.5</v>
      </c>
      <c r="AJ392" s="299">
        <v>85</v>
      </c>
      <c r="AK392" s="299">
        <v>140</v>
      </c>
      <c r="AL392" s="299">
        <v>170</v>
      </c>
      <c r="AM392" s="299">
        <v>240</v>
      </c>
      <c r="AN392" s="299">
        <v>365</v>
      </c>
      <c r="AO392" s="299">
        <v>437</v>
      </c>
      <c r="AP392" s="299">
        <v>42</v>
      </c>
      <c r="AQ392" s="299">
        <v>18</v>
      </c>
      <c r="AR392" s="299">
        <v>3</v>
      </c>
      <c r="AS392" s="299">
        <v>2.7</v>
      </c>
      <c r="AT392" s="299">
        <v>0.05</v>
      </c>
      <c r="AU392" s="300"/>
      <c r="AV392" s="311">
        <v>6</v>
      </c>
      <c r="AW392" s="317">
        <v>42133</v>
      </c>
      <c r="AX392" s="311">
        <v>53007</v>
      </c>
      <c r="AY392" s="311" t="s">
        <v>73</v>
      </c>
      <c r="AZ392" s="313">
        <v>0.74199999999999999</v>
      </c>
      <c r="BA392" s="314">
        <v>143.69999999999999</v>
      </c>
      <c r="BB392" s="314">
        <v>7.7</v>
      </c>
      <c r="BC392" s="314">
        <v>0</v>
      </c>
      <c r="BD392" s="315" t="s">
        <v>20</v>
      </c>
      <c r="BE392" s="314">
        <v>1.2</v>
      </c>
      <c r="BF392" s="314">
        <v>0.01</v>
      </c>
      <c r="BG392" s="314">
        <v>85.5</v>
      </c>
      <c r="BH392" s="314">
        <v>79.400000000000006</v>
      </c>
      <c r="BI392" s="314">
        <v>82.4</v>
      </c>
      <c r="BJ392" s="316" t="s">
        <v>66</v>
      </c>
      <c r="BK392" s="316" t="s">
        <v>67</v>
      </c>
      <c r="BL392" s="314">
        <v>20618</v>
      </c>
      <c r="BM392" s="314">
        <v>131</v>
      </c>
      <c r="BN392" s="314">
        <v>203</v>
      </c>
      <c r="BO392" s="314">
        <v>295</v>
      </c>
      <c r="BP392" s="314">
        <v>347</v>
      </c>
      <c r="BQ392" s="314">
        <v>1</v>
      </c>
      <c r="BR392" s="314">
        <v>32.5</v>
      </c>
      <c r="BS392" s="314">
        <v>1</v>
      </c>
      <c r="BT392" s="314">
        <v>1.4</v>
      </c>
      <c r="BU392" s="314">
        <v>8.1999999999999993</v>
      </c>
      <c r="BV392" s="314">
        <v>0</v>
      </c>
      <c r="BW392" s="433"/>
      <c r="BX392" s="299">
        <v>124</v>
      </c>
      <c r="BY392" s="299">
        <v>7</v>
      </c>
      <c r="BZ392" s="299">
        <v>9.5</v>
      </c>
      <c r="CA392" s="299">
        <v>85</v>
      </c>
      <c r="CB392" s="299">
        <v>140</v>
      </c>
      <c r="CC392" s="299">
        <v>170</v>
      </c>
      <c r="CD392" s="299">
        <v>240</v>
      </c>
      <c r="CE392" s="299">
        <v>365</v>
      </c>
      <c r="CF392" s="299">
        <v>437</v>
      </c>
      <c r="CG392" s="299">
        <v>42</v>
      </c>
      <c r="CH392" s="299">
        <v>18</v>
      </c>
      <c r="CI392" s="299">
        <v>3</v>
      </c>
      <c r="CJ392" s="299">
        <v>2.7</v>
      </c>
      <c r="CK392" s="299">
        <v>0.05</v>
      </c>
      <c r="CL392" s="329"/>
      <c r="CM392" s="305"/>
      <c r="CN392" s="305"/>
      <c r="CO392" s="305"/>
      <c r="CP392" s="305"/>
      <c r="CQ392" s="305"/>
      <c r="CR392" s="305"/>
      <c r="CS392" s="305"/>
      <c r="CT392" s="305"/>
      <c r="CU392" s="305"/>
      <c r="CV392" s="305"/>
      <c r="CW392" s="305"/>
      <c r="CX392" s="305"/>
      <c r="CY392" s="305"/>
      <c r="CZ392" s="305"/>
      <c r="DA392" s="305"/>
      <c r="DB392" s="305"/>
      <c r="DC392" s="305"/>
      <c r="DD392" s="305"/>
      <c r="DE392" s="305"/>
      <c r="DF392" s="305"/>
      <c r="DG392" s="305"/>
      <c r="DH392" s="305"/>
      <c r="DI392" s="305"/>
      <c r="DJ392" s="305"/>
      <c r="DK392" s="305"/>
      <c r="DL392" s="305"/>
      <c r="DM392" s="305"/>
      <c r="DN392" s="305"/>
      <c r="DO392" s="440"/>
      <c r="DP392" s="305"/>
      <c r="DQ392" s="305"/>
      <c r="DR392" s="305"/>
      <c r="DS392" s="305"/>
      <c r="DT392" s="305"/>
      <c r="DU392" s="305"/>
      <c r="DV392" s="305"/>
      <c r="DW392" s="305"/>
      <c r="DX392" s="305"/>
      <c r="DY392" s="305"/>
      <c r="DZ392" s="305"/>
      <c r="EA392" s="305"/>
      <c r="EB392" s="305"/>
      <c r="EC392" s="305"/>
    </row>
    <row r="393" spans="1:133" x14ac:dyDescent="0.25">
      <c r="A393" s="291">
        <f t="shared" si="69"/>
        <v>2015</v>
      </c>
      <c r="B393" s="292" t="str">
        <f t="shared" si="70"/>
        <v>MAYO</v>
      </c>
      <c r="C393" s="292">
        <v>9</v>
      </c>
      <c r="D393" s="292" t="str">
        <f t="shared" si="74"/>
        <v>MAYO 2015 / 7</v>
      </c>
      <c r="E393" s="345">
        <v>7</v>
      </c>
      <c r="F393" s="312">
        <v>42137</v>
      </c>
      <c r="G393" s="311">
        <v>53140</v>
      </c>
      <c r="H393" s="311" t="s">
        <v>69</v>
      </c>
      <c r="I393" s="313">
        <v>0.73089999999999999</v>
      </c>
      <c r="J393" s="314">
        <v>139</v>
      </c>
      <c r="K393" s="314">
        <v>8.6</v>
      </c>
      <c r="L393" s="314">
        <v>0</v>
      </c>
      <c r="M393" s="315" t="s">
        <v>20</v>
      </c>
      <c r="N393" s="314">
        <v>0.5</v>
      </c>
      <c r="O393" s="314">
        <v>0</v>
      </c>
      <c r="P393" s="314">
        <v>85</v>
      </c>
      <c r="Q393" s="314">
        <v>79.099999999999994</v>
      </c>
      <c r="R393" s="314">
        <v>82.1</v>
      </c>
      <c r="S393" s="316" t="s">
        <v>66</v>
      </c>
      <c r="T393" s="316" t="s">
        <v>67</v>
      </c>
      <c r="U393" s="314">
        <v>20734</v>
      </c>
      <c r="V393" s="314">
        <v>129</v>
      </c>
      <c r="W393" s="314">
        <v>199</v>
      </c>
      <c r="X393" s="314">
        <v>289</v>
      </c>
      <c r="Y393" s="314">
        <v>344</v>
      </c>
      <c r="Z393" s="314">
        <v>1</v>
      </c>
      <c r="AA393" s="314">
        <v>29.3</v>
      </c>
      <c r="AB393" s="314">
        <v>0.2</v>
      </c>
      <c r="AC393" s="314">
        <v>1.59</v>
      </c>
      <c r="AD393" s="314">
        <v>11.5</v>
      </c>
      <c r="AE393" s="314">
        <v>0</v>
      </c>
      <c r="AF393" s="427"/>
      <c r="AG393" s="299">
        <v>124</v>
      </c>
      <c r="AH393" s="299">
        <v>7</v>
      </c>
      <c r="AI393" s="299">
        <v>9.5</v>
      </c>
      <c r="AJ393" s="299">
        <v>85</v>
      </c>
      <c r="AK393" s="299">
        <v>140</v>
      </c>
      <c r="AL393" s="299">
        <v>170</v>
      </c>
      <c r="AM393" s="299">
        <v>240</v>
      </c>
      <c r="AN393" s="299">
        <v>365</v>
      </c>
      <c r="AO393" s="299">
        <v>437</v>
      </c>
      <c r="AP393" s="299">
        <v>42</v>
      </c>
      <c r="AQ393" s="299">
        <v>18</v>
      </c>
      <c r="AR393" s="299">
        <v>3</v>
      </c>
      <c r="AS393" s="299">
        <v>2.7</v>
      </c>
      <c r="AT393" s="299">
        <v>0.05</v>
      </c>
      <c r="AU393" s="300"/>
      <c r="AV393" s="311">
        <v>7</v>
      </c>
      <c r="AW393" s="317">
        <v>42135</v>
      </c>
      <c r="AX393" s="311">
        <v>53033</v>
      </c>
      <c r="AY393" s="311" t="s">
        <v>149</v>
      </c>
      <c r="AZ393" s="313">
        <v>0.73970000000000002</v>
      </c>
      <c r="BA393" s="314">
        <v>147</v>
      </c>
      <c r="BB393" s="314">
        <v>7.7</v>
      </c>
      <c r="BC393" s="314">
        <v>0</v>
      </c>
      <c r="BD393" s="315" t="s">
        <v>20</v>
      </c>
      <c r="BE393" s="314">
        <v>1.2</v>
      </c>
      <c r="BF393" s="314">
        <v>0.01</v>
      </c>
      <c r="BG393" s="314">
        <v>85.4</v>
      </c>
      <c r="BH393" s="314">
        <v>79.599999999999994</v>
      </c>
      <c r="BI393" s="314">
        <v>82.5</v>
      </c>
      <c r="BJ393" s="316" t="s">
        <v>66</v>
      </c>
      <c r="BK393" s="316" t="s">
        <v>67</v>
      </c>
      <c r="BL393" s="314">
        <v>20642</v>
      </c>
      <c r="BM393" s="314">
        <v>140</v>
      </c>
      <c r="BN393" s="314">
        <v>212</v>
      </c>
      <c r="BO393" s="314">
        <v>301</v>
      </c>
      <c r="BP393" s="314">
        <v>353</v>
      </c>
      <c r="BQ393" s="314">
        <v>1</v>
      </c>
      <c r="BR393" s="314">
        <v>32.9</v>
      </c>
      <c r="BS393" s="314">
        <v>1</v>
      </c>
      <c r="BT393" s="314">
        <v>1.4</v>
      </c>
      <c r="BU393" s="314">
        <v>5.3</v>
      </c>
      <c r="BV393" s="314">
        <v>0</v>
      </c>
      <c r="BW393" s="433"/>
      <c r="BX393" s="299">
        <v>124</v>
      </c>
      <c r="BY393" s="299">
        <v>7</v>
      </c>
      <c r="BZ393" s="299">
        <v>9.5</v>
      </c>
      <c r="CA393" s="299">
        <v>85</v>
      </c>
      <c r="CB393" s="299">
        <v>140</v>
      </c>
      <c r="CC393" s="299">
        <v>170</v>
      </c>
      <c r="CD393" s="299">
        <v>240</v>
      </c>
      <c r="CE393" s="299">
        <v>365</v>
      </c>
      <c r="CF393" s="299">
        <v>437</v>
      </c>
      <c r="CG393" s="299">
        <v>42</v>
      </c>
      <c r="CH393" s="299">
        <v>18</v>
      </c>
      <c r="CI393" s="299">
        <v>3</v>
      </c>
      <c r="CJ393" s="299">
        <v>2.7</v>
      </c>
      <c r="CK393" s="299">
        <v>0.05</v>
      </c>
      <c r="CL393" s="329"/>
      <c r="CM393" s="306"/>
      <c r="CN393" s="306"/>
      <c r="CO393" s="306"/>
      <c r="CP393" s="306"/>
      <c r="CQ393" s="306"/>
      <c r="CR393" s="306"/>
      <c r="CS393" s="306"/>
      <c r="CT393" s="306"/>
      <c r="CU393" s="306"/>
      <c r="CV393" s="306"/>
      <c r="CW393" s="306"/>
      <c r="CX393" s="306"/>
      <c r="CY393" s="306"/>
      <c r="CZ393" s="306"/>
      <c r="DA393" s="306"/>
      <c r="DB393" s="306"/>
      <c r="DC393" s="306"/>
      <c r="DD393" s="306"/>
      <c r="DE393" s="306"/>
      <c r="DF393" s="306"/>
      <c r="DG393" s="306"/>
      <c r="DH393" s="306"/>
      <c r="DI393" s="306"/>
      <c r="DJ393" s="306"/>
      <c r="DK393" s="306"/>
      <c r="DL393" s="306"/>
      <c r="DM393" s="306"/>
      <c r="DN393" s="306"/>
      <c r="DO393" s="439"/>
      <c r="DP393" s="306"/>
      <c r="DQ393" s="306"/>
      <c r="DR393" s="306"/>
      <c r="DS393" s="306"/>
      <c r="DT393" s="306"/>
      <c r="DU393" s="306"/>
      <c r="DV393" s="306"/>
      <c r="DW393" s="306"/>
      <c r="DX393" s="306"/>
      <c r="DY393" s="306"/>
      <c r="DZ393" s="306"/>
      <c r="EA393" s="306"/>
      <c r="EB393" s="306"/>
      <c r="EC393" s="306"/>
    </row>
    <row r="394" spans="1:133" x14ac:dyDescent="0.25">
      <c r="A394" s="302">
        <f t="shared" si="69"/>
        <v>2015</v>
      </c>
      <c r="B394" s="303" t="str">
        <f t="shared" si="70"/>
        <v>MAYO</v>
      </c>
      <c r="C394" s="303">
        <v>10</v>
      </c>
      <c r="D394" s="303" t="str">
        <f t="shared" si="74"/>
        <v>MAYO 2015 / 8</v>
      </c>
      <c r="E394" s="345">
        <v>8</v>
      </c>
      <c r="F394" s="312">
        <v>42139</v>
      </c>
      <c r="G394" s="311">
        <v>53194</v>
      </c>
      <c r="H394" s="311" t="s">
        <v>68</v>
      </c>
      <c r="I394" s="313">
        <v>0.73199999999999998</v>
      </c>
      <c r="J394" s="314">
        <v>140</v>
      </c>
      <c r="K394" s="314">
        <v>8.4</v>
      </c>
      <c r="L394" s="314">
        <v>0</v>
      </c>
      <c r="M394" s="315" t="s">
        <v>20</v>
      </c>
      <c r="N394" s="314">
        <v>0.5</v>
      </c>
      <c r="O394" s="314">
        <v>0</v>
      </c>
      <c r="P394" s="314">
        <v>85.1</v>
      </c>
      <c r="Q394" s="314">
        <v>79.099999999999994</v>
      </c>
      <c r="R394" s="314">
        <v>82.1</v>
      </c>
      <c r="S394" s="316" t="s">
        <v>66</v>
      </c>
      <c r="T394" s="316" t="s">
        <v>67</v>
      </c>
      <c r="U394" s="314">
        <v>20722</v>
      </c>
      <c r="V394" s="314">
        <v>130</v>
      </c>
      <c r="W394" s="314">
        <v>199</v>
      </c>
      <c r="X394" s="314">
        <v>288</v>
      </c>
      <c r="Y394" s="314">
        <v>342</v>
      </c>
      <c r="Z394" s="314">
        <v>1</v>
      </c>
      <c r="AA394" s="314">
        <v>28.5</v>
      </c>
      <c r="AB394" s="314">
        <v>0.3</v>
      </c>
      <c r="AC394" s="314">
        <v>1.55</v>
      </c>
      <c r="AD394" s="314">
        <v>16</v>
      </c>
      <c r="AE394" s="314">
        <v>0</v>
      </c>
      <c r="AF394" s="427"/>
      <c r="AG394" s="299">
        <v>124</v>
      </c>
      <c r="AH394" s="299">
        <v>7</v>
      </c>
      <c r="AI394" s="299">
        <v>9.5</v>
      </c>
      <c r="AJ394" s="299">
        <v>85</v>
      </c>
      <c r="AK394" s="299">
        <v>140</v>
      </c>
      <c r="AL394" s="299">
        <v>170</v>
      </c>
      <c r="AM394" s="299">
        <v>240</v>
      </c>
      <c r="AN394" s="299">
        <v>365</v>
      </c>
      <c r="AO394" s="299">
        <v>437</v>
      </c>
      <c r="AP394" s="299">
        <v>42</v>
      </c>
      <c r="AQ394" s="299">
        <v>18</v>
      </c>
      <c r="AR394" s="299">
        <v>3</v>
      </c>
      <c r="AS394" s="299">
        <v>2.7</v>
      </c>
      <c r="AT394" s="299">
        <v>0.05</v>
      </c>
      <c r="AU394" s="300"/>
      <c r="AV394" s="311">
        <v>8</v>
      </c>
      <c r="AW394" s="317">
        <v>42138</v>
      </c>
      <c r="AX394" s="311">
        <v>53136</v>
      </c>
      <c r="AY394" s="311" t="s">
        <v>73</v>
      </c>
      <c r="AZ394" s="313">
        <v>0.73929999999999996</v>
      </c>
      <c r="BA394" s="314">
        <v>146.5</v>
      </c>
      <c r="BB394" s="314">
        <v>7.7</v>
      </c>
      <c r="BC394" s="314">
        <v>0</v>
      </c>
      <c r="BD394" s="315" t="s">
        <v>20</v>
      </c>
      <c r="BE394" s="314">
        <v>1.2</v>
      </c>
      <c r="BF394" s="314">
        <v>0.01</v>
      </c>
      <c r="BG394" s="314">
        <v>85</v>
      </c>
      <c r="BH394" s="314">
        <v>77</v>
      </c>
      <c r="BI394" s="314">
        <v>81</v>
      </c>
      <c r="BJ394" s="316" t="s">
        <v>66</v>
      </c>
      <c r="BK394" s="316" t="s">
        <v>67</v>
      </c>
      <c r="BL394" s="314">
        <v>20646</v>
      </c>
      <c r="BM394" s="314">
        <v>138</v>
      </c>
      <c r="BN394" s="314">
        <v>214</v>
      </c>
      <c r="BO394" s="314">
        <v>300</v>
      </c>
      <c r="BP394" s="314">
        <v>351</v>
      </c>
      <c r="BQ394" s="314">
        <v>1</v>
      </c>
      <c r="BR394" s="314">
        <v>33</v>
      </c>
      <c r="BS394" s="314">
        <v>0.3</v>
      </c>
      <c r="BT394" s="314">
        <v>1.35</v>
      </c>
      <c r="BU394" s="314">
        <v>4.4000000000000004</v>
      </c>
      <c r="BV394" s="314">
        <v>0</v>
      </c>
      <c r="BW394" s="433"/>
      <c r="BX394" s="299">
        <v>124</v>
      </c>
      <c r="BY394" s="299">
        <v>7</v>
      </c>
      <c r="BZ394" s="299">
        <v>9.5</v>
      </c>
      <c r="CA394" s="299">
        <v>85</v>
      </c>
      <c r="CB394" s="299">
        <v>140</v>
      </c>
      <c r="CC394" s="299">
        <v>170</v>
      </c>
      <c r="CD394" s="299">
        <v>240</v>
      </c>
      <c r="CE394" s="299">
        <v>365</v>
      </c>
      <c r="CF394" s="299">
        <v>437</v>
      </c>
      <c r="CG394" s="299">
        <v>42</v>
      </c>
      <c r="CH394" s="299">
        <v>18</v>
      </c>
      <c r="CI394" s="299">
        <v>3</v>
      </c>
      <c r="CJ394" s="299">
        <v>2.7</v>
      </c>
      <c r="CK394" s="299">
        <v>0.05</v>
      </c>
      <c r="CL394" s="329"/>
      <c r="CM394" s="305"/>
      <c r="CN394" s="305"/>
      <c r="CO394" s="305"/>
      <c r="CP394" s="305"/>
      <c r="CQ394" s="305"/>
      <c r="CR394" s="305"/>
      <c r="CS394" s="305"/>
      <c r="CT394" s="305"/>
      <c r="CU394" s="305"/>
      <c r="CV394" s="305"/>
      <c r="CW394" s="305"/>
      <c r="CX394" s="305"/>
      <c r="CY394" s="305"/>
      <c r="CZ394" s="305"/>
      <c r="DA394" s="305"/>
      <c r="DB394" s="305"/>
      <c r="DC394" s="305"/>
      <c r="DD394" s="305"/>
      <c r="DE394" s="305"/>
      <c r="DF394" s="305"/>
      <c r="DG394" s="305"/>
      <c r="DH394" s="305"/>
      <c r="DI394" s="305"/>
      <c r="DJ394" s="305"/>
      <c r="DK394" s="305"/>
      <c r="DL394" s="305"/>
      <c r="DM394" s="305"/>
      <c r="DN394" s="305"/>
      <c r="DO394" s="440"/>
      <c r="DP394" s="305"/>
      <c r="DQ394" s="305"/>
      <c r="DR394" s="305"/>
      <c r="DS394" s="305"/>
      <c r="DT394" s="305"/>
      <c r="DU394" s="305"/>
      <c r="DV394" s="305"/>
      <c r="DW394" s="305"/>
      <c r="DX394" s="305"/>
      <c r="DY394" s="305"/>
      <c r="DZ394" s="305"/>
      <c r="EA394" s="305"/>
      <c r="EB394" s="305"/>
      <c r="EC394" s="305"/>
    </row>
    <row r="395" spans="1:133" x14ac:dyDescent="0.25">
      <c r="A395" s="291">
        <f t="shared" si="69"/>
        <v>2015</v>
      </c>
      <c r="B395" s="292" t="str">
        <f t="shared" si="70"/>
        <v>MAYO</v>
      </c>
      <c r="C395" s="292">
        <v>11</v>
      </c>
      <c r="D395" s="292" t="str">
        <f t="shared" si="74"/>
        <v>MAYO 2015 / 9</v>
      </c>
      <c r="E395" s="345">
        <v>9</v>
      </c>
      <c r="F395" s="312">
        <v>42141</v>
      </c>
      <c r="G395" s="311">
        <v>53246</v>
      </c>
      <c r="H395" s="311" t="s">
        <v>69</v>
      </c>
      <c r="I395" s="313">
        <v>0.73199999999999998</v>
      </c>
      <c r="J395" s="314">
        <v>140</v>
      </c>
      <c r="K395" s="314">
        <v>8.4</v>
      </c>
      <c r="L395" s="314">
        <v>0</v>
      </c>
      <c r="M395" s="315" t="s">
        <v>20</v>
      </c>
      <c r="N395" s="314">
        <v>0.5</v>
      </c>
      <c r="O395" s="314">
        <v>0</v>
      </c>
      <c r="P395" s="314">
        <v>85.1</v>
      </c>
      <c r="Q395" s="314">
        <v>79.099999999999994</v>
      </c>
      <c r="R395" s="314">
        <v>82.1</v>
      </c>
      <c r="S395" s="316" t="s">
        <v>66</v>
      </c>
      <c r="T395" s="316" t="s">
        <v>67</v>
      </c>
      <c r="U395" s="314">
        <v>20722</v>
      </c>
      <c r="V395" s="314">
        <v>132</v>
      </c>
      <c r="W395" s="314">
        <v>198</v>
      </c>
      <c r="X395" s="314">
        <v>286</v>
      </c>
      <c r="Y395" s="314">
        <v>347</v>
      </c>
      <c r="Z395" s="314">
        <v>1</v>
      </c>
      <c r="AA395" s="314">
        <v>29</v>
      </c>
      <c r="AB395" s="314">
        <v>0.3</v>
      </c>
      <c r="AC395" s="314">
        <v>1.57</v>
      </c>
      <c r="AD395" s="314">
        <v>14.9</v>
      </c>
      <c r="AE395" s="314">
        <v>0</v>
      </c>
      <c r="AF395" s="427"/>
      <c r="AG395" s="299">
        <v>124</v>
      </c>
      <c r="AH395" s="299">
        <v>7</v>
      </c>
      <c r="AI395" s="299">
        <v>9.5</v>
      </c>
      <c r="AJ395" s="299">
        <v>85</v>
      </c>
      <c r="AK395" s="299">
        <v>140</v>
      </c>
      <c r="AL395" s="299">
        <v>170</v>
      </c>
      <c r="AM395" s="299">
        <v>240</v>
      </c>
      <c r="AN395" s="299">
        <v>365</v>
      </c>
      <c r="AO395" s="299">
        <v>437</v>
      </c>
      <c r="AP395" s="299">
        <v>42</v>
      </c>
      <c r="AQ395" s="299">
        <v>18</v>
      </c>
      <c r="AR395" s="299">
        <v>3</v>
      </c>
      <c r="AS395" s="299">
        <v>2.7</v>
      </c>
      <c r="AT395" s="299">
        <v>0.05</v>
      </c>
      <c r="AU395" s="300"/>
      <c r="AV395" s="311">
        <v>9</v>
      </c>
      <c r="AW395" s="317">
        <v>42139</v>
      </c>
      <c r="AX395" s="311">
        <v>53159</v>
      </c>
      <c r="AY395" s="311" t="s">
        <v>68</v>
      </c>
      <c r="AZ395" s="313">
        <v>0.74199999999999999</v>
      </c>
      <c r="BA395" s="314">
        <v>146.5</v>
      </c>
      <c r="BB395" s="314">
        <v>7.9</v>
      </c>
      <c r="BC395" s="314">
        <v>0</v>
      </c>
      <c r="BD395" s="315" t="s">
        <v>20</v>
      </c>
      <c r="BE395" s="314">
        <v>1.2</v>
      </c>
      <c r="BF395" s="314">
        <v>0.01</v>
      </c>
      <c r="BG395" s="314">
        <v>85.1</v>
      </c>
      <c r="BH395" s="314">
        <v>79</v>
      </c>
      <c r="BI395" s="314">
        <v>82</v>
      </c>
      <c r="BJ395" s="316" t="s">
        <v>66</v>
      </c>
      <c r="BK395" s="316" t="s">
        <v>67</v>
      </c>
      <c r="BL395" s="314">
        <v>20618</v>
      </c>
      <c r="BM395" s="314">
        <v>138</v>
      </c>
      <c r="BN395" s="314">
        <v>216</v>
      </c>
      <c r="BO395" s="314">
        <v>300</v>
      </c>
      <c r="BP395" s="314">
        <v>352</v>
      </c>
      <c r="BQ395" s="314">
        <v>1</v>
      </c>
      <c r="BR395" s="314">
        <v>33.6</v>
      </c>
      <c r="BS395" s="314">
        <v>0.6</v>
      </c>
      <c r="BT395" s="314">
        <v>1.4</v>
      </c>
      <c r="BU395" s="314">
        <v>4.9000000000000004</v>
      </c>
      <c r="BV395" s="314">
        <v>0</v>
      </c>
      <c r="BW395" s="433"/>
      <c r="BX395" s="299">
        <v>124</v>
      </c>
      <c r="BY395" s="299">
        <v>7</v>
      </c>
      <c r="BZ395" s="299">
        <v>9.5</v>
      </c>
      <c r="CA395" s="299">
        <v>85</v>
      </c>
      <c r="CB395" s="299">
        <v>140</v>
      </c>
      <c r="CC395" s="299">
        <v>170</v>
      </c>
      <c r="CD395" s="299">
        <v>240</v>
      </c>
      <c r="CE395" s="299">
        <v>365</v>
      </c>
      <c r="CF395" s="299">
        <v>437</v>
      </c>
      <c r="CG395" s="299">
        <v>42</v>
      </c>
      <c r="CH395" s="299">
        <v>18</v>
      </c>
      <c r="CI395" s="299">
        <v>3</v>
      </c>
      <c r="CJ395" s="299">
        <v>2.7</v>
      </c>
      <c r="CK395" s="299">
        <v>0.05</v>
      </c>
      <c r="CL395" s="329"/>
      <c r="CM395" s="306"/>
      <c r="CN395" s="306"/>
      <c r="CO395" s="306"/>
      <c r="CP395" s="306"/>
      <c r="CQ395" s="306"/>
      <c r="CR395" s="306"/>
      <c r="CS395" s="306"/>
      <c r="CT395" s="306"/>
      <c r="CU395" s="306"/>
      <c r="CV395" s="306"/>
      <c r="CW395" s="306"/>
      <c r="CX395" s="306"/>
      <c r="CY395" s="306"/>
      <c r="CZ395" s="306"/>
      <c r="DA395" s="306"/>
      <c r="DB395" s="306"/>
      <c r="DC395" s="306"/>
      <c r="DD395" s="306"/>
      <c r="DE395" s="306"/>
      <c r="DF395" s="306"/>
      <c r="DG395" s="306"/>
      <c r="DH395" s="306"/>
      <c r="DI395" s="306"/>
      <c r="DJ395" s="306"/>
      <c r="DK395" s="306"/>
      <c r="DL395" s="306"/>
      <c r="DM395" s="306"/>
      <c r="DN395" s="306"/>
      <c r="DO395" s="439"/>
      <c r="DP395" s="306"/>
      <c r="DQ395" s="306"/>
      <c r="DR395" s="306"/>
      <c r="DS395" s="306"/>
      <c r="DT395" s="306"/>
      <c r="DU395" s="306"/>
      <c r="DV395" s="306"/>
      <c r="DW395" s="306"/>
      <c r="DX395" s="306"/>
      <c r="DY395" s="306"/>
      <c r="DZ395" s="306"/>
      <c r="EA395" s="306"/>
      <c r="EB395" s="306"/>
      <c r="EC395" s="306"/>
    </row>
    <row r="396" spans="1:133" x14ac:dyDescent="0.25">
      <c r="A396" s="302">
        <f t="shared" si="69"/>
        <v>2015</v>
      </c>
      <c r="B396" s="303" t="str">
        <f t="shared" si="70"/>
        <v>MAYO</v>
      </c>
      <c r="C396" s="303">
        <v>12</v>
      </c>
      <c r="D396" s="303" t="str">
        <f t="shared" si="74"/>
        <v>MAYO 2015 / 10</v>
      </c>
      <c r="E396" s="345">
        <v>10</v>
      </c>
      <c r="F396" s="312">
        <v>42143</v>
      </c>
      <c r="G396" s="311">
        <v>53278</v>
      </c>
      <c r="H396" s="311" t="s">
        <v>68</v>
      </c>
      <c r="I396" s="313">
        <v>0.73319999999999996</v>
      </c>
      <c r="J396" s="314">
        <v>141</v>
      </c>
      <c r="K396" s="314">
        <v>8.3000000000000007</v>
      </c>
      <c r="L396" s="314">
        <v>0</v>
      </c>
      <c r="M396" s="315" t="s">
        <v>20</v>
      </c>
      <c r="N396" s="314">
        <v>0.5</v>
      </c>
      <c r="O396" s="314">
        <v>0</v>
      </c>
      <c r="P396" s="314">
        <v>85.2</v>
      </c>
      <c r="Q396" s="314">
        <v>79.2</v>
      </c>
      <c r="R396" s="314">
        <v>82.2</v>
      </c>
      <c r="S396" s="316" t="s">
        <v>66</v>
      </c>
      <c r="T396" s="316" t="s">
        <v>67</v>
      </c>
      <c r="U396" s="314">
        <v>20710</v>
      </c>
      <c r="V396" s="314">
        <v>132</v>
      </c>
      <c r="W396" s="314">
        <v>200</v>
      </c>
      <c r="X396" s="314">
        <v>286</v>
      </c>
      <c r="Y396" s="314">
        <v>344</v>
      </c>
      <c r="Z396" s="314">
        <v>0.5</v>
      </c>
      <c r="AA396" s="314">
        <v>28.5</v>
      </c>
      <c r="AB396" s="314">
        <v>0.3</v>
      </c>
      <c r="AC396" s="314">
        <v>1.56</v>
      </c>
      <c r="AD396" s="314">
        <v>9</v>
      </c>
      <c r="AE396" s="314">
        <v>0</v>
      </c>
      <c r="AF396" s="427"/>
      <c r="AG396" s="299">
        <v>124</v>
      </c>
      <c r="AH396" s="299">
        <v>7</v>
      </c>
      <c r="AI396" s="299">
        <v>9.5</v>
      </c>
      <c r="AJ396" s="299">
        <v>85</v>
      </c>
      <c r="AK396" s="299">
        <v>140</v>
      </c>
      <c r="AL396" s="299">
        <v>170</v>
      </c>
      <c r="AM396" s="299">
        <v>240</v>
      </c>
      <c r="AN396" s="299">
        <v>365</v>
      </c>
      <c r="AO396" s="299">
        <v>437</v>
      </c>
      <c r="AP396" s="299">
        <v>42</v>
      </c>
      <c r="AQ396" s="299">
        <v>18</v>
      </c>
      <c r="AR396" s="299">
        <v>3</v>
      </c>
      <c r="AS396" s="299">
        <v>2.7</v>
      </c>
      <c r="AT396" s="299">
        <v>0.05</v>
      </c>
      <c r="AU396" s="300"/>
      <c r="AV396" s="311">
        <v>10</v>
      </c>
      <c r="AW396" s="317">
        <v>42142</v>
      </c>
      <c r="AX396" s="311">
        <v>53244</v>
      </c>
      <c r="AY396" s="311" t="s">
        <v>149</v>
      </c>
      <c r="AZ396" s="313">
        <v>0.74119999999999997</v>
      </c>
      <c r="BA396" s="314">
        <v>147</v>
      </c>
      <c r="BB396" s="314">
        <v>7.7</v>
      </c>
      <c r="BC396" s="314">
        <v>0</v>
      </c>
      <c r="BD396" s="315" t="s">
        <v>20</v>
      </c>
      <c r="BE396" s="314">
        <v>1.2</v>
      </c>
      <c r="BF396" s="314">
        <v>0.01</v>
      </c>
      <c r="BG396" s="314">
        <v>85</v>
      </c>
      <c r="BH396" s="314">
        <v>78.8</v>
      </c>
      <c r="BI396" s="314">
        <v>81.900000000000006</v>
      </c>
      <c r="BJ396" s="316" t="s">
        <v>66</v>
      </c>
      <c r="BK396" s="316" t="s">
        <v>67</v>
      </c>
      <c r="BL396" s="314">
        <v>20626</v>
      </c>
      <c r="BM396" s="314">
        <v>138</v>
      </c>
      <c r="BN396" s="314">
        <v>214</v>
      </c>
      <c r="BO396" s="314">
        <v>300</v>
      </c>
      <c r="BP396" s="314">
        <v>354</v>
      </c>
      <c r="BQ396" s="314">
        <v>1</v>
      </c>
      <c r="BR396" s="314">
        <v>33.200000000000003</v>
      </c>
      <c r="BS396" s="314">
        <v>0.4</v>
      </c>
      <c r="BT396" s="314">
        <v>1.48</v>
      </c>
      <c r="BU396" s="314">
        <v>5.3</v>
      </c>
      <c r="BV396" s="314">
        <v>0</v>
      </c>
      <c r="BW396" s="433"/>
      <c r="BX396" s="299">
        <v>124</v>
      </c>
      <c r="BY396" s="299">
        <v>7</v>
      </c>
      <c r="BZ396" s="299">
        <v>9.5</v>
      </c>
      <c r="CA396" s="299">
        <v>85</v>
      </c>
      <c r="CB396" s="299">
        <v>140</v>
      </c>
      <c r="CC396" s="299">
        <v>170</v>
      </c>
      <c r="CD396" s="299">
        <v>240</v>
      </c>
      <c r="CE396" s="299">
        <v>365</v>
      </c>
      <c r="CF396" s="299">
        <v>437</v>
      </c>
      <c r="CG396" s="299">
        <v>42</v>
      </c>
      <c r="CH396" s="299">
        <v>18</v>
      </c>
      <c r="CI396" s="299">
        <v>3</v>
      </c>
      <c r="CJ396" s="299">
        <v>2.7</v>
      </c>
      <c r="CK396" s="299">
        <v>0.05</v>
      </c>
      <c r="CL396" s="329"/>
      <c r="CM396" s="305"/>
      <c r="CN396" s="305"/>
      <c r="CO396" s="305"/>
      <c r="CP396" s="305"/>
      <c r="CQ396" s="305"/>
      <c r="CR396" s="305"/>
      <c r="CS396" s="305"/>
      <c r="CT396" s="305"/>
      <c r="CU396" s="305"/>
      <c r="CV396" s="305"/>
      <c r="CW396" s="305"/>
      <c r="CX396" s="305"/>
      <c r="CY396" s="305"/>
      <c r="CZ396" s="305"/>
      <c r="DA396" s="305"/>
      <c r="DB396" s="305"/>
      <c r="DC396" s="305"/>
      <c r="DD396" s="305"/>
      <c r="DE396" s="305"/>
      <c r="DF396" s="305"/>
      <c r="DG396" s="305"/>
      <c r="DH396" s="305"/>
      <c r="DI396" s="305"/>
      <c r="DJ396" s="305"/>
      <c r="DK396" s="305"/>
      <c r="DL396" s="305"/>
      <c r="DM396" s="305"/>
      <c r="DN396" s="305"/>
      <c r="DO396" s="440"/>
      <c r="DP396" s="305"/>
      <c r="DQ396" s="305"/>
      <c r="DR396" s="305"/>
      <c r="DS396" s="305"/>
      <c r="DT396" s="305"/>
      <c r="DU396" s="305"/>
      <c r="DV396" s="305"/>
      <c r="DW396" s="305"/>
      <c r="DX396" s="305"/>
      <c r="DY396" s="305"/>
      <c r="DZ396" s="305"/>
      <c r="EA396" s="305"/>
      <c r="EB396" s="305"/>
      <c r="EC396" s="305"/>
    </row>
    <row r="397" spans="1:133" x14ac:dyDescent="0.25">
      <c r="A397" s="291">
        <f t="shared" si="69"/>
        <v>2015</v>
      </c>
      <c r="B397" s="292" t="str">
        <f t="shared" si="70"/>
        <v>MAYO</v>
      </c>
      <c r="C397" s="292">
        <v>13</v>
      </c>
      <c r="D397" s="292" t="str">
        <f t="shared" si="74"/>
        <v>MAYO 2015 / 11</v>
      </c>
      <c r="E397" s="345">
        <v>11</v>
      </c>
      <c r="F397" s="312">
        <v>42145</v>
      </c>
      <c r="G397" s="311">
        <v>53361</v>
      </c>
      <c r="H397" s="311" t="s">
        <v>69</v>
      </c>
      <c r="I397" s="313">
        <v>0.73350000000000004</v>
      </c>
      <c r="J397" s="314">
        <v>140</v>
      </c>
      <c r="K397" s="314">
        <v>8.6</v>
      </c>
      <c r="L397" s="314">
        <v>0</v>
      </c>
      <c r="M397" s="315" t="s">
        <v>20</v>
      </c>
      <c r="N397" s="314">
        <v>0.5</v>
      </c>
      <c r="O397" s="314">
        <v>0</v>
      </c>
      <c r="P397" s="314">
        <v>85.2</v>
      </c>
      <c r="Q397" s="314">
        <v>79.2</v>
      </c>
      <c r="R397" s="314">
        <v>82.2</v>
      </c>
      <c r="S397" s="316" t="s">
        <v>66</v>
      </c>
      <c r="T397" s="316" t="s">
        <v>67</v>
      </c>
      <c r="U397" s="314">
        <v>20706</v>
      </c>
      <c r="V397" s="314">
        <v>133</v>
      </c>
      <c r="W397" s="314">
        <v>203</v>
      </c>
      <c r="X397" s="314">
        <v>296</v>
      </c>
      <c r="Y397" s="314">
        <v>338</v>
      </c>
      <c r="Z397" s="314">
        <v>1</v>
      </c>
      <c r="AA397" s="314">
        <v>29.2</v>
      </c>
      <c r="AB397" s="314">
        <v>0.2</v>
      </c>
      <c r="AC397" s="314">
        <v>1.59</v>
      </c>
      <c r="AD397" s="314">
        <v>9.3000000000000007</v>
      </c>
      <c r="AE397" s="314">
        <v>0</v>
      </c>
      <c r="AF397" s="427"/>
      <c r="AG397" s="299">
        <v>124</v>
      </c>
      <c r="AH397" s="299">
        <v>7</v>
      </c>
      <c r="AI397" s="299">
        <v>9.5</v>
      </c>
      <c r="AJ397" s="299">
        <v>85</v>
      </c>
      <c r="AK397" s="299">
        <v>140</v>
      </c>
      <c r="AL397" s="299">
        <v>170</v>
      </c>
      <c r="AM397" s="299">
        <v>240</v>
      </c>
      <c r="AN397" s="299">
        <v>365</v>
      </c>
      <c r="AO397" s="299">
        <v>437</v>
      </c>
      <c r="AP397" s="299">
        <v>42</v>
      </c>
      <c r="AQ397" s="299">
        <v>18</v>
      </c>
      <c r="AR397" s="299">
        <v>3</v>
      </c>
      <c r="AS397" s="299">
        <v>2.7</v>
      </c>
      <c r="AT397" s="299">
        <v>0.05</v>
      </c>
      <c r="AU397" s="300"/>
      <c r="AV397" s="311">
        <v>11</v>
      </c>
      <c r="AW397" s="317">
        <v>42142</v>
      </c>
      <c r="AX397" s="311">
        <v>53263</v>
      </c>
      <c r="AY397" s="311" t="s">
        <v>73</v>
      </c>
      <c r="AZ397" s="313">
        <v>0.74199999999999999</v>
      </c>
      <c r="BA397" s="314">
        <v>147.69999999999999</v>
      </c>
      <c r="BB397" s="314">
        <v>7.7</v>
      </c>
      <c r="BC397" s="314">
        <v>0</v>
      </c>
      <c r="BD397" s="315" t="s">
        <v>20</v>
      </c>
      <c r="BE397" s="314">
        <v>1.2</v>
      </c>
      <c r="BF397" s="314">
        <v>0.01</v>
      </c>
      <c r="BG397" s="314">
        <v>85.1</v>
      </c>
      <c r="BH397" s="314">
        <v>78.8</v>
      </c>
      <c r="BI397" s="314">
        <v>81.900000000000006</v>
      </c>
      <c r="BJ397" s="316" t="s">
        <v>66</v>
      </c>
      <c r="BK397" s="316" t="s">
        <v>67</v>
      </c>
      <c r="BL397" s="314">
        <v>20618</v>
      </c>
      <c r="BM397" s="314">
        <v>140</v>
      </c>
      <c r="BN397" s="314">
        <v>216</v>
      </c>
      <c r="BO397" s="314">
        <v>302</v>
      </c>
      <c r="BP397" s="314">
        <v>356</v>
      </c>
      <c r="BQ397" s="314">
        <v>1</v>
      </c>
      <c r="BR397" s="314">
        <v>33</v>
      </c>
      <c r="BS397" s="314">
        <v>0.6</v>
      </c>
      <c r="BT397" s="314">
        <v>1.49</v>
      </c>
      <c r="BU397" s="314">
        <v>4.8</v>
      </c>
      <c r="BV397" s="314">
        <v>0</v>
      </c>
      <c r="BW397" s="433"/>
      <c r="BX397" s="299">
        <v>124</v>
      </c>
      <c r="BY397" s="299">
        <v>7</v>
      </c>
      <c r="BZ397" s="299">
        <v>9.5</v>
      </c>
      <c r="CA397" s="299">
        <v>85</v>
      </c>
      <c r="CB397" s="299">
        <v>140</v>
      </c>
      <c r="CC397" s="299">
        <v>170</v>
      </c>
      <c r="CD397" s="299">
        <v>240</v>
      </c>
      <c r="CE397" s="299">
        <v>365</v>
      </c>
      <c r="CF397" s="299">
        <v>437</v>
      </c>
      <c r="CG397" s="299">
        <v>42</v>
      </c>
      <c r="CH397" s="299">
        <v>18</v>
      </c>
      <c r="CI397" s="299">
        <v>3</v>
      </c>
      <c r="CJ397" s="299">
        <v>2.7</v>
      </c>
      <c r="CK397" s="299">
        <v>0.05</v>
      </c>
      <c r="CL397" s="329"/>
      <c r="CM397" s="306"/>
      <c r="CN397" s="306"/>
      <c r="CO397" s="306"/>
      <c r="CP397" s="306"/>
      <c r="CQ397" s="306"/>
      <c r="CR397" s="306"/>
      <c r="CS397" s="306"/>
      <c r="CT397" s="306"/>
      <c r="CU397" s="306"/>
      <c r="CV397" s="306"/>
      <c r="CW397" s="306"/>
      <c r="CX397" s="306"/>
      <c r="CY397" s="306"/>
      <c r="CZ397" s="306"/>
      <c r="DA397" s="306"/>
      <c r="DB397" s="306"/>
      <c r="DC397" s="306"/>
      <c r="DD397" s="306"/>
      <c r="DE397" s="306"/>
      <c r="DF397" s="306"/>
      <c r="DG397" s="306"/>
      <c r="DH397" s="306"/>
      <c r="DI397" s="306"/>
      <c r="DJ397" s="306"/>
      <c r="DK397" s="306"/>
      <c r="DL397" s="306"/>
      <c r="DM397" s="306"/>
      <c r="DN397" s="306"/>
      <c r="DO397" s="439"/>
      <c r="DP397" s="306"/>
      <c r="DQ397" s="306"/>
      <c r="DR397" s="306"/>
      <c r="DS397" s="306"/>
      <c r="DT397" s="306"/>
      <c r="DU397" s="306"/>
      <c r="DV397" s="306"/>
      <c r="DW397" s="306"/>
      <c r="DX397" s="306"/>
      <c r="DY397" s="306"/>
      <c r="DZ397" s="306"/>
      <c r="EA397" s="306"/>
      <c r="EB397" s="306"/>
      <c r="EC397" s="306"/>
    </row>
    <row r="398" spans="1:133" x14ac:dyDescent="0.25">
      <c r="A398" s="302">
        <f t="shared" si="69"/>
        <v>2015</v>
      </c>
      <c r="B398" s="303" t="str">
        <f t="shared" si="70"/>
        <v>MAYO</v>
      </c>
      <c r="C398" s="303">
        <v>14</v>
      </c>
      <c r="D398" s="303" t="str">
        <f t="shared" si="74"/>
        <v>MAYO 2015 / 12</v>
      </c>
      <c r="E398" s="345">
        <v>12</v>
      </c>
      <c r="F398" s="312">
        <v>42147</v>
      </c>
      <c r="G398" s="311">
        <v>53339</v>
      </c>
      <c r="H398" s="311" t="s">
        <v>68</v>
      </c>
      <c r="I398" s="313">
        <v>0.73160000000000003</v>
      </c>
      <c r="J398" s="314">
        <v>139</v>
      </c>
      <c r="K398" s="314">
        <v>8.5</v>
      </c>
      <c r="L398" s="314">
        <v>0</v>
      </c>
      <c r="M398" s="315" t="s">
        <v>20</v>
      </c>
      <c r="N398" s="314">
        <v>0.5</v>
      </c>
      <c r="O398" s="314">
        <v>0</v>
      </c>
      <c r="P398" s="314">
        <v>85.3</v>
      </c>
      <c r="Q398" s="314">
        <v>79.099999999999994</v>
      </c>
      <c r="R398" s="314">
        <v>82.2</v>
      </c>
      <c r="S398" s="316" t="s">
        <v>66</v>
      </c>
      <c r="T398" s="316" t="s">
        <v>67</v>
      </c>
      <c r="U398" s="314">
        <v>20726</v>
      </c>
      <c r="V398" s="314">
        <v>130</v>
      </c>
      <c r="W398" s="314">
        <v>196</v>
      </c>
      <c r="X398" s="314">
        <v>285</v>
      </c>
      <c r="Y398" s="314">
        <v>347</v>
      </c>
      <c r="Z398" s="314">
        <v>1</v>
      </c>
      <c r="AA398" s="314">
        <v>29.1</v>
      </c>
      <c r="AB398" s="314">
        <v>0.3</v>
      </c>
      <c r="AC398" s="314">
        <v>1.62</v>
      </c>
      <c r="AD398" s="314">
        <v>10.6</v>
      </c>
      <c r="AE398" s="314">
        <v>0</v>
      </c>
      <c r="AF398" s="427"/>
      <c r="AG398" s="299">
        <v>124</v>
      </c>
      <c r="AH398" s="299">
        <v>7</v>
      </c>
      <c r="AI398" s="299">
        <v>9.5</v>
      </c>
      <c r="AJ398" s="299">
        <v>85</v>
      </c>
      <c r="AK398" s="299">
        <v>140</v>
      </c>
      <c r="AL398" s="299">
        <v>170</v>
      </c>
      <c r="AM398" s="299">
        <v>240</v>
      </c>
      <c r="AN398" s="299">
        <v>365</v>
      </c>
      <c r="AO398" s="299">
        <v>437</v>
      </c>
      <c r="AP398" s="299">
        <v>42</v>
      </c>
      <c r="AQ398" s="299">
        <v>18</v>
      </c>
      <c r="AR398" s="299">
        <v>3</v>
      </c>
      <c r="AS398" s="299">
        <v>2.7</v>
      </c>
      <c r="AT398" s="299">
        <v>0.05</v>
      </c>
      <c r="AU398" s="300"/>
      <c r="AV398" s="311">
        <v>12</v>
      </c>
      <c r="AW398" s="317">
        <v>42145</v>
      </c>
      <c r="AX398" s="311">
        <v>53318</v>
      </c>
      <c r="AY398" s="311" t="s">
        <v>68</v>
      </c>
      <c r="AZ398" s="313">
        <v>0.74050000000000005</v>
      </c>
      <c r="BA398" s="314">
        <v>146.19999999999999</v>
      </c>
      <c r="BB398" s="314">
        <v>7.9</v>
      </c>
      <c r="BC398" s="314">
        <v>0</v>
      </c>
      <c r="BD398" s="315" t="s">
        <v>20</v>
      </c>
      <c r="BE398" s="314">
        <v>1.2</v>
      </c>
      <c r="BF398" s="314">
        <v>0.01</v>
      </c>
      <c r="BG398" s="314">
        <v>85.2</v>
      </c>
      <c r="BH398" s="314">
        <v>77</v>
      </c>
      <c r="BI398" s="314">
        <v>81.099999999999994</v>
      </c>
      <c r="BJ398" s="316" t="s">
        <v>66</v>
      </c>
      <c r="BK398" s="316" t="s">
        <v>67</v>
      </c>
      <c r="BL398" s="314">
        <v>20634</v>
      </c>
      <c r="BM398" s="314">
        <v>138</v>
      </c>
      <c r="BN398" s="314">
        <v>214</v>
      </c>
      <c r="BO398" s="314">
        <v>300</v>
      </c>
      <c r="BP398" s="314">
        <v>354</v>
      </c>
      <c r="BQ398" s="314">
        <v>1</v>
      </c>
      <c r="BR398" s="314">
        <v>33.4</v>
      </c>
      <c r="BS398" s="314">
        <v>0.4</v>
      </c>
      <c r="BT398" s="314">
        <v>1.47</v>
      </c>
      <c r="BU398" s="314">
        <v>5.3</v>
      </c>
      <c r="BV398" s="314">
        <v>0</v>
      </c>
      <c r="BW398" s="433"/>
      <c r="BX398" s="299">
        <v>124</v>
      </c>
      <c r="BY398" s="299">
        <v>7</v>
      </c>
      <c r="BZ398" s="299">
        <v>9.5</v>
      </c>
      <c r="CA398" s="299">
        <v>85</v>
      </c>
      <c r="CB398" s="299">
        <v>140</v>
      </c>
      <c r="CC398" s="299">
        <v>170</v>
      </c>
      <c r="CD398" s="299">
        <v>240</v>
      </c>
      <c r="CE398" s="299">
        <v>365</v>
      </c>
      <c r="CF398" s="299">
        <v>437</v>
      </c>
      <c r="CG398" s="299">
        <v>42</v>
      </c>
      <c r="CH398" s="299">
        <v>18</v>
      </c>
      <c r="CI398" s="299">
        <v>3</v>
      </c>
      <c r="CJ398" s="299">
        <v>2.7</v>
      </c>
      <c r="CK398" s="299">
        <v>0.05</v>
      </c>
      <c r="CL398" s="329"/>
      <c r="CM398" s="305"/>
      <c r="CN398" s="305"/>
      <c r="CO398" s="305"/>
      <c r="CP398" s="305"/>
      <c r="CQ398" s="305"/>
      <c r="CR398" s="305"/>
      <c r="CS398" s="305"/>
      <c r="CT398" s="305"/>
      <c r="CU398" s="305"/>
      <c r="CV398" s="305"/>
      <c r="CW398" s="305"/>
      <c r="CX398" s="305"/>
      <c r="CY398" s="305"/>
      <c r="CZ398" s="305"/>
      <c r="DA398" s="305"/>
      <c r="DB398" s="305"/>
      <c r="DC398" s="305"/>
      <c r="DD398" s="305"/>
      <c r="DE398" s="305"/>
      <c r="DF398" s="305"/>
      <c r="DG398" s="305"/>
      <c r="DH398" s="305"/>
      <c r="DI398" s="305"/>
      <c r="DJ398" s="305"/>
      <c r="DK398" s="305"/>
      <c r="DL398" s="305"/>
      <c r="DM398" s="305"/>
      <c r="DN398" s="305"/>
      <c r="DO398" s="440"/>
      <c r="DP398" s="305"/>
      <c r="DQ398" s="305"/>
      <c r="DR398" s="305"/>
      <c r="DS398" s="305"/>
      <c r="DT398" s="305"/>
      <c r="DU398" s="305"/>
      <c r="DV398" s="305"/>
      <c r="DW398" s="305"/>
      <c r="DX398" s="305"/>
      <c r="DY398" s="305"/>
      <c r="DZ398" s="305"/>
      <c r="EA398" s="305"/>
      <c r="EB398" s="305"/>
      <c r="EC398" s="305"/>
    </row>
    <row r="399" spans="1:133" x14ac:dyDescent="0.25">
      <c r="A399" s="291">
        <f t="shared" si="69"/>
        <v>2015</v>
      </c>
      <c r="B399" s="292" t="str">
        <f t="shared" si="70"/>
        <v>MAYO</v>
      </c>
      <c r="C399" s="292">
        <v>15</v>
      </c>
      <c r="D399" s="292" t="str">
        <f t="shared" si="74"/>
        <v>MAYO 2015 / 13</v>
      </c>
      <c r="E399" s="345">
        <v>13</v>
      </c>
      <c r="F399" s="312">
        <v>42148</v>
      </c>
      <c r="G399" s="311">
        <v>53419</v>
      </c>
      <c r="H399" s="311" t="s">
        <v>69</v>
      </c>
      <c r="I399" s="313">
        <v>0.73240000000000005</v>
      </c>
      <c r="J399" s="314">
        <v>139</v>
      </c>
      <c r="K399" s="314">
        <v>8.4</v>
      </c>
      <c r="L399" s="314">
        <v>0</v>
      </c>
      <c r="M399" s="315" t="s">
        <v>20</v>
      </c>
      <c r="N399" s="314">
        <v>0.5</v>
      </c>
      <c r="O399" s="314">
        <v>0</v>
      </c>
      <c r="P399" s="314">
        <v>85.2</v>
      </c>
      <c r="Q399" s="314">
        <v>79.099999999999994</v>
      </c>
      <c r="R399" s="314">
        <v>82.2</v>
      </c>
      <c r="S399" s="316" t="s">
        <v>66</v>
      </c>
      <c r="T399" s="316" t="s">
        <v>67</v>
      </c>
      <c r="U399" s="314">
        <v>20718</v>
      </c>
      <c r="V399" s="314">
        <v>128</v>
      </c>
      <c r="W399" s="314">
        <v>195</v>
      </c>
      <c r="X399" s="314">
        <v>286</v>
      </c>
      <c r="Y399" s="314">
        <v>344</v>
      </c>
      <c r="Z399" s="314">
        <v>1</v>
      </c>
      <c r="AA399" s="314">
        <v>29.5</v>
      </c>
      <c r="AB399" s="314">
        <v>0.2</v>
      </c>
      <c r="AC399" s="314">
        <v>1.7</v>
      </c>
      <c r="AD399" s="314">
        <v>12.1</v>
      </c>
      <c r="AE399" s="314">
        <v>0</v>
      </c>
      <c r="AF399" s="427"/>
      <c r="AG399" s="299">
        <v>124</v>
      </c>
      <c r="AH399" s="299">
        <v>7</v>
      </c>
      <c r="AI399" s="299">
        <v>9.5</v>
      </c>
      <c r="AJ399" s="299">
        <v>85</v>
      </c>
      <c r="AK399" s="299">
        <v>140</v>
      </c>
      <c r="AL399" s="299">
        <v>170</v>
      </c>
      <c r="AM399" s="299">
        <v>240</v>
      </c>
      <c r="AN399" s="299">
        <v>365</v>
      </c>
      <c r="AO399" s="299">
        <v>437</v>
      </c>
      <c r="AP399" s="299">
        <v>42</v>
      </c>
      <c r="AQ399" s="299">
        <v>18</v>
      </c>
      <c r="AR399" s="299">
        <v>3</v>
      </c>
      <c r="AS399" s="299">
        <v>2.7</v>
      </c>
      <c r="AT399" s="299">
        <v>0.05</v>
      </c>
      <c r="AU399" s="300"/>
      <c r="AV399" s="311">
        <v>13</v>
      </c>
      <c r="AW399" s="317">
        <v>42146</v>
      </c>
      <c r="AX399" s="311">
        <v>53387</v>
      </c>
      <c r="AY399" s="311" t="s">
        <v>73</v>
      </c>
      <c r="AZ399" s="313">
        <v>0.74199999999999999</v>
      </c>
      <c r="BA399" s="314">
        <v>140.69999999999999</v>
      </c>
      <c r="BB399" s="314">
        <v>7.9</v>
      </c>
      <c r="BC399" s="314">
        <v>0</v>
      </c>
      <c r="BD399" s="315" t="s">
        <v>20</v>
      </c>
      <c r="BE399" s="314">
        <v>1.2</v>
      </c>
      <c r="BF399" s="314">
        <v>0.01</v>
      </c>
      <c r="BG399" s="314">
        <v>85.3</v>
      </c>
      <c r="BH399" s="314">
        <v>78.900000000000006</v>
      </c>
      <c r="BI399" s="314">
        <v>82.1</v>
      </c>
      <c r="BJ399" s="316" t="s">
        <v>66</v>
      </c>
      <c r="BK399" s="316" t="s">
        <v>67</v>
      </c>
      <c r="BL399" s="314">
        <v>20618</v>
      </c>
      <c r="BM399" s="314">
        <v>108</v>
      </c>
      <c r="BN399" s="314">
        <v>217</v>
      </c>
      <c r="BO399" s="314">
        <v>306</v>
      </c>
      <c r="BP399" s="314">
        <v>356</v>
      </c>
      <c r="BQ399" s="314">
        <v>1</v>
      </c>
      <c r="BR399" s="314">
        <v>32.799999999999997</v>
      </c>
      <c r="BS399" s="314">
        <v>0.5</v>
      </c>
      <c r="BT399" s="314">
        <v>1.36</v>
      </c>
      <c r="BU399" s="314">
        <v>8.1</v>
      </c>
      <c r="BV399" s="314">
        <v>0</v>
      </c>
      <c r="BW399" s="433"/>
      <c r="BX399" s="299">
        <v>124</v>
      </c>
      <c r="BY399" s="299">
        <v>7</v>
      </c>
      <c r="BZ399" s="299">
        <v>9.5</v>
      </c>
      <c r="CA399" s="299">
        <v>85</v>
      </c>
      <c r="CB399" s="299">
        <v>140</v>
      </c>
      <c r="CC399" s="299">
        <v>170</v>
      </c>
      <c r="CD399" s="299">
        <v>240</v>
      </c>
      <c r="CE399" s="299">
        <v>365</v>
      </c>
      <c r="CF399" s="299">
        <v>437</v>
      </c>
      <c r="CG399" s="299">
        <v>42</v>
      </c>
      <c r="CH399" s="299">
        <v>18</v>
      </c>
      <c r="CI399" s="299">
        <v>3</v>
      </c>
      <c r="CJ399" s="299">
        <v>2.7</v>
      </c>
      <c r="CK399" s="299">
        <v>0.05</v>
      </c>
      <c r="CL399" s="329"/>
      <c r="CM399" s="306"/>
      <c r="CN399" s="306"/>
      <c r="CO399" s="306"/>
      <c r="CP399" s="306"/>
      <c r="CQ399" s="306"/>
      <c r="CR399" s="306"/>
      <c r="CS399" s="306"/>
      <c r="CT399" s="306"/>
      <c r="CU399" s="306"/>
      <c r="CV399" s="306"/>
      <c r="CW399" s="306"/>
      <c r="CX399" s="306"/>
      <c r="CY399" s="306"/>
      <c r="CZ399" s="306"/>
      <c r="DA399" s="306"/>
      <c r="DB399" s="306"/>
      <c r="DC399" s="306"/>
      <c r="DD399" s="306"/>
      <c r="DE399" s="306"/>
      <c r="DF399" s="306"/>
      <c r="DG399" s="306"/>
      <c r="DH399" s="306"/>
      <c r="DI399" s="306"/>
      <c r="DJ399" s="306"/>
      <c r="DK399" s="306"/>
      <c r="DL399" s="306"/>
      <c r="DM399" s="306"/>
      <c r="DN399" s="306"/>
      <c r="DO399" s="439"/>
      <c r="DP399" s="306"/>
      <c r="DQ399" s="306"/>
      <c r="DR399" s="306"/>
      <c r="DS399" s="306"/>
      <c r="DT399" s="306"/>
      <c r="DU399" s="306"/>
      <c r="DV399" s="306"/>
      <c r="DW399" s="306"/>
      <c r="DX399" s="306"/>
      <c r="DY399" s="306"/>
      <c r="DZ399" s="306"/>
      <c r="EA399" s="306"/>
      <c r="EB399" s="306"/>
      <c r="EC399" s="306"/>
    </row>
    <row r="400" spans="1:133" x14ac:dyDescent="0.25">
      <c r="A400" s="302">
        <f t="shared" si="69"/>
        <v>2015</v>
      </c>
      <c r="B400" s="303" t="str">
        <f t="shared" si="70"/>
        <v>MAYO</v>
      </c>
      <c r="C400" s="303">
        <v>16</v>
      </c>
      <c r="D400" s="303" t="str">
        <f t="shared" si="74"/>
        <v>MAYO 2015 / 14</v>
      </c>
      <c r="E400" s="345">
        <v>14</v>
      </c>
      <c r="F400" s="312">
        <v>42152</v>
      </c>
      <c r="G400" s="311">
        <v>53509</v>
      </c>
      <c r="H400" s="311" t="s">
        <v>68</v>
      </c>
      <c r="I400" s="313">
        <v>0.73089999999999999</v>
      </c>
      <c r="J400" s="314">
        <v>138</v>
      </c>
      <c r="K400" s="314">
        <v>8.6</v>
      </c>
      <c r="L400" s="314">
        <v>0</v>
      </c>
      <c r="M400" s="315" t="s">
        <v>20</v>
      </c>
      <c r="N400" s="314">
        <v>0.5</v>
      </c>
      <c r="O400" s="314">
        <v>0</v>
      </c>
      <c r="P400" s="314">
        <v>85.3</v>
      </c>
      <c r="Q400" s="314">
        <v>79.099999999999994</v>
      </c>
      <c r="R400" s="314">
        <v>82.2</v>
      </c>
      <c r="S400" s="316" t="s">
        <v>66</v>
      </c>
      <c r="T400" s="316" t="s">
        <v>67</v>
      </c>
      <c r="U400" s="314">
        <v>20734</v>
      </c>
      <c r="V400" s="314">
        <v>128</v>
      </c>
      <c r="W400" s="314">
        <v>197</v>
      </c>
      <c r="X400" s="314">
        <v>290</v>
      </c>
      <c r="Y400" s="314">
        <v>338</v>
      </c>
      <c r="Z400" s="314">
        <v>1</v>
      </c>
      <c r="AA400" s="314">
        <v>29.1</v>
      </c>
      <c r="AB400" s="314">
        <v>0.3</v>
      </c>
      <c r="AC400" s="314">
        <v>1.69</v>
      </c>
      <c r="AD400" s="314">
        <v>11.9</v>
      </c>
      <c r="AE400" s="314">
        <v>0</v>
      </c>
      <c r="AF400" s="427"/>
      <c r="AG400" s="299">
        <v>124</v>
      </c>
      <c r="AH400" s="299">
        <v>7</v>
      </c>
      <c r="AI400" s="299">
        <v>9.5</v>
      </c>
      <c r="AJ400" s="299">
        <v>85</v>
      </c>
      <c r="AK400" s="299">
        <v>140</v>
      </c>
      <c r="AL400" s="299">
        <v>170</v>
      </c>
      <c r="AM400" s="299">
        <v>240</v>
      </c>
      <c r="AN400" s="299">
        <v>365</v>
      </c>
      <c r="AO400" s="299">
        <v>437</v>
      </c>
      <c r="AP400" s="299">
        <v>42</v>
      </c>
      <c r="AQ400" s="299">
        <v>18</v>
      </c>
      <c r="AR400" s="299">
        <v>3</v>
      </c>
      <c r="AS400" s="299">
        <v>2.7</v>
      </c>
      <c r="AT400" s="299">
        <v>0.05</v>
      </c>
      <c r="AU400" s="300"/>
      <c r="AV400" s="311">
        <v>14</v>
      </c>
      <c r="AW400" s="317">
        <v>42150</v>
      </c>
      <c r="AX400" s="311">
        <v>53441</v>
      </c>
      <c r="AY400" s="311" t="s">
        <v>149</v>
      </c>
      <c r="AZ400" s="313">
        <v>0.74319999999999997</v>
      </c>
      <c r="BA400" s="314">
        <v>148.19999999999999</v>
      </c>
      <c r="BB400" s="314">
        <v>7.6</v>
      </c>
      <c r="BC400" s="314">
        <v>0</v>
      </c>
      <c r="BD400" s="315" t="s">
        <v>20</v>
      </c>
      <c r="BE400" s="314">
        <v>1.2</v>
      </c>
      <c r="BF400" s="314">
        <v>0.01</v>
      </c>
      <c r="BG400" s="314">
        <v>85.5</v>
      </c>
      <c r="BH400" s="314">
        <v>79.5</v>
      </c>
      <c r="BI400" s="314">
        <v>82.5</v>
      </c>
      <c r="BJ400" s="316" t="s">
        <v>66</v>
      </c>
      <c r="BK400" s="316" t="s">
        <v>67</v>
      </c>
      <c r="BL400" s="314">
        <v>20606</v>
      </c>
      <c r="BM400" s="314">
        <v>140</v>
      </c>
      <c r="BN400" s="314">
        <v>216</v>
      </c>
      <c r="BO400" s="314">
        <v>302</v>
      </c>
      <c r="BP400" s="314">
        <v>360</v>
      </c>
      <c r="BQ400" s="314">
        <v>1</v>
      </c>
      <c r="BR400" s="314">
        <v>33.9</v>
      </c>
      <c r="BS400" s="314">
        <v>0.1</v>
      </c>
      <c r="BT400" s="314">
        <v>1.46</v>
      </c>
      <c r="BU400" s="314">
        <v>6.7</v>
      </c>
      <c r="BV400" s="314">
        <v>0</v>
      </c>
      <c r="BW400" s="433"/>
      <c r="BX400" s="299">
        <v>124</v>
      </c>
      <c r="BY400" s="299">
        <v>7</v>
      </c>
      <c r="BZ400" s="299">
        <v>9.5</v>
      </c>
      <c r="CA400" s="299">
        <v>85</v>
      </c>
      <c r="CB400" s="299">
        <v>140</v>
      </c>
      <c r="CC400" s="299">
        <v>170</v>
      </c>
      <c r="CD400" s="299">
        <v>240</v>
      </c>
      <c r="CE400" s="299">
        <v>365</v>
      </c>
      <c r="CF400" s="299">
        <v>437</v>
      </c>
      <c r="CG400" s="299">
        <v>42</v>
      </c>
      <c r="CH400" s="299">
        <v>18</v>
      </c>
      <c r="CI400" s="299">
        <v>3</v>
      </c>
      <c r="CJ400" s="299">
        <v>2.7</v>
      </c>
      <c r="CK400" s="299">
        <v>0.05</v>
      </c>
      <c r="CL400" s="329"/>
      <c r="CM400" s="305"/>
      <c r="CN400" s="305"/>
      <c r="CO400" s="305"/>
      <c r="CP400" s="305"/>
      <c r="CQ400" s="305"/>
      <c r="CR400" s="305"/>
      <c r="CS400" s="305"/>
      <c r="CT400" s="305"/>
      <c r="CU400" s="305"/>
      <c r="CV400" s="305"/>
      <c r="CW400" s="305"/>
      <c r="CX400" s="305"/>
      <c r="CY400" s="305"/>
      <c r="CZ400" s="305"/>
      <c r="DA400" s="305"/>
      <c r="DB400" s="305"/>
      <c r="DC400" s="305"/>
      <c r="DD400" s="305"/>
      <c r="DE400" s="305"/>
      <c r="DF400" s="305"/>
      <c r="DG400" s="305"/>
      <c r="DH400" s="305"/>
      <c r="DI400" s="305"/>
      <c r="DJ400" s="305"/>
      <c r="DK400" s="305"/>
      <c r="DL400" s="305"/>
      <c r="DM400" s="305"/>
      <c r="DN400" s="305"/>
      <c r="DO400" s="440"/>
      <c r="DP400" s="305"/>
      <c r="DQ400" s="305"/>
      <c r="DR400" s="305"/>
      <c r="DS400" s="305"/>
      <c r="DT400" s="305"/>
      <c r="DU400" s="305"/>
      <c r="DV400" s="305"/>
      <c r="DW400" s="305"/>
      <c r="DX400" s="305"/>
      <c r="DY400" s="305"/>
      <c r="DZ400" s="305"/>
      <c r="EA400" s="305"/>
      <c r="EB400" s="305"/>
      <c r="EC400" s="305"/>
    </row>
    <row r="401" spans="1:133" x14ac:dyDescent="0.25">
      <c r="A401" s="291">
        <f t="shared" si="69"/>
        <v>2015</v>
      </c>
      <c r="B401" s="292" t="str">
        <f t="shared" si="70"/>
        <v>MAYO</v>
      </c>
      <c r="C401" s="292">
        <v>17</v>
      </c>
      <c r="D401" s="292" t="str">
        <f t="shared" si="74"/>
        <v>MAYO 2015 / 15</v>
      </c>
      <c r="E401" s="345">
        <v>15</v>
      </c>
      <c r="F401" s="312">
        <v>42153</v>
      </c>
      <c r="G401" s="311">
        <v>53713</v>
      </c>
      <c r="H401" s="311" t="s">
        <v>69</v>
      </c>
      <c r="I401" s="313">
        <v>0.73050000000000004</v>
      </c>
      <c r="J401" s="314">
        <v>138</v>
      </c>
      <c r="K401" s="314">
        <v>8.6</v>
      </c>
      <c r="L401" s="314">
        <v>0</v>
      </c>
      <c r="M401" s="315" t="s">
        <v>20</v>
      </c>
      <c r="N401" s="314">
        <v>0.5</v>
      </c>
      <c r="O401" s="314">
        <v>0</v>
      </c>
      <c r="P401" s="314">
        <v>85</v>
      </c>
      <c r="Q401" s="314">
        <v>79.2</v>
      </c>
      <c r="R401" s="314">
        <v>82.1</v>
      </c>
      <c r="S401" s="316" t="s">
        <v>66</v>
      </c>
      <c r="T401" s="316" t="s">
        <v>67</v>
      </c>
      <c r="U401" s="314">
        <v>20738</v>
      </c>
      <c r="V401" s="314">
        <v>129</v>
      </c>
      <c r="W401" s="314">
        <v>196</v>
      </c>
      <c r="X401" s="314">
        <v>293</v>
      </c>
      <c r="Y401" s="314">
        <v>340</v>
      </c>
      <c r="Z401" s="314">
        <v>1.5</v>
      </c>
      <c r="AA401" s="314">
        <v>28.9</v>
      </c>
      <c r="AB401" s="314">
        <v>0.3</v>
      </c>
      <c r="AC401" s="314">
        <v>1.69</v>
      </c>
      <c r="AD401" s="314">
        <v>10.9</v>
      </c>
      <c r="AE401" s="314">
        <v>0</v>
      </c>
      <c r="AF401" s="427"/>
      <c r="AG401" s="299">
        <v>124</v>
      </c>
      <c r="AH401" s="299">
        <v>7</v>
      </c>
      <c r="AI401" s="299">
        <v>9.5</v>
      </c>
      <c r="AJ401" s="299">
        <v>85</v>
      </c>
      <c r="AK401" s="299">
        <v>140</v>
      </c>
      <c r="AL401" s="299">
        <v>170</v>
      </c>
      <c r="AM401" s="299">
        <v>240</v>
      </c>
      <c r="AN401" s="299">
        <v>365</v>
      </c>
      <c r="AO401" s="299">
        <v>437</v>
      </c>
      <c r="AP401" s="299">
        <v>42</v>
      </c>
      <c r="AQ401" s="299">
        <v>18</v>
      </c>
      <c r="AR401" s="299">
        <v>3</v>
      </c>
      <c r="AS401" s="299">
        <v>2.7</v>
      </c>
      <c r="AT401" s="299">
        <v>0.05</v>
      </c>
      <c r="AU401" s="300"/>
      <c r="AV401" s="311">
        <v>15</v>
      </c>
      <c r="AW401" s="317">
        <v>42151</v>
      </c>
      <c r="AX401" s="311">
        <v>53447</v>
      </c>
      <c r="AY401" s="311" t="s">
        <v>73</v>
      </c>
      <c r="AZ401" s="313">
        <v>0.74080000000000001</v>
      </c>
      <c r="BA401" s="314">
        <v>148.5</v>
      </c>
      <c r="BB401" s="314">
        <v>7.6</v>
      </c>
      <c r="BC401" s="314">
        <v>0</v>
      </c>
      <c r="BD401" s="315" t="s">
        <v>20</v>
      </c>
      <c r="BE401" s="314">
        <v>1</v>
      </c>
      <c r="BF401" s="314">
        <v>0.01</v>
      </c>
      <c r="BG401" s="314">
        <v>85</v>
      </c>
      <c r="BH401" s="314">
        <v>77.5</v>
      </c>
      <c r="BI401" s="314">
        <v>81.2</v>
      </c>
      <c r="BJ401" s="316" t="s">
        <v>66</v>
      </c>
      <c r="BK401" s="316" t="s">
        <v>67</v>
      </c>
      <c r="BL401" s="314">
        <v>20630</v>
      </c>
      <c r="BM401" s="314">
        <v>140</v>
      </c>
      <c r="BN401" s="314">
        <v>217</v>
      </c>
      <c r="BO401" s="314">
        <v>302</v>
      </c>
      <c r="BP401" s="314">
        <v>358</v>
      </c>
      <c r="BQ401" s="314">
        <v>1</v>
      </c>
      <c r="BR401" s="314">
        <v>34</v>
      </c>
      <c r="BS401" s="314">
        <v>0.5</v>
      </c>
      <c r="BT401" s="314">
        <v>1.32</v>
      </c>
      <c r="BU401" s="314">
        <v>4.5999999999999996</v>
      </c>
      <c r="BV401" s="314">
        <v>0</v>
      </c>
      <c r="BW401" s="433"/>
      <c r="BX401" s="299">
        <v>124</v>
      </c>
      <c r="BY401" s="299">
        <v>7</v>
      </c>
      <c r="BZ401" s="299">
        <v>9.5</v>
      </c>
      <c r="CA401" s="299">
        <v>85</v>
      </c>
      <c r="CB401" s="299">
        <v>140</v>
      </c>
      <c r="CC401" s="299">
        <v>170</v>
      </c>
      <c r="CD401" s="299">
        <v>240</v>
      </c>
      <c r="CE401" s="299">
        <v>365</v>
      </c>
      <c r="CF401" s="299">
        <v>437</v>
      </c>
      <c r="CG401" s="299">
        <v>42</v>
      </c>
      <c r="CH401" s="299">
        <v>18</v>
      </c>
      <c r="CI401" s="299">
        <v>3</v>
      </c>
      <c r="CJ401" s="299">
        <v>2.7</v>
      </c>
      <c r="CK401" s="299">
        <v>0.05</v>
      </c>
      <c r="CL401" s="329"/>
      <c r="CM401" s="306"/>
      <c r="CN401" s="306"/>
      <c r="CO401" s="306"/>
      <c r="CP401" s="306"/>
      <c r="CQ401" s="306"/>
      <c r="CR401" s="306"/>
      <c r="CS401" s="306"/>
      <c r="CT401" s="306"/>
      <c r="CU401" s="306"/>
      <c r="CV401" s="306"/>
      <c r="CW401" s="306"/>
      <c r="CX401" s="306"/>
      <c r="CY401" s="306"/>
      <c r="CZ401" s="306"/>
      <c r="DA401" s="306"/>
      <c r="DB401" s="306"/>
      <c r="DC401" s="306"/>
      <c r="DD401" s="306"/>
      <c r="DE401" s="306"/>
      <c r="DF401" s="306"/>
      <c r="DG401" s="306"/>
      <c r="DH401" s="306"/>
      <c r="DI401" s="306"/>
      <c r="DJ401" s="306"/>
      <c r="DK401" s="306"/>
      <c r="DL401" s="306"/>
      <c r="DM401" s="306"/>
      <c r="DN401" s="306"/>
      <c r="DO401" s="439"/>
      <c r="DP401" s="306"/>
      <c r="DQ401" s="306"/>
      <c r="DR401" s="306"/>
      <c r="DS401" s="306"/>
      <c r="DT401" s="306"/>
      <c r="DU401" s="306"/>
      <c r="DV401" s="306"/>
      <c r="DW401" s="306"/>
      <c r="DX401" s="306"/>
      <c r="DY401" s="306"/>
      <c r="DZ401" s="306"/>
      <c r="EA401" s="306"/>
      <c r="EB401" s="306"/>
      <c r="EC401" s="306"/>
    </row>
    <row r="402" spans="1:133" x14ac:dyDescent="0.25">
      <c r="A402" s="302">
        <f t="shared" si="69"/>
        <v>2015</v>
      </c>
      <c r="B402" s="303" t="str">
        <f t="shared" si="70"/>
        <v>MAYO</v>
      </c>
      <c r="C402" s="303">
        <v>18</v>
      </c>
      <c r="D402" s="303" t="str">
        <f t="shared" si="74"/>
        <v>MAYO 2015 / 16</v>
      </c>
      <c r="E402" s="345">
        <v>16</v>
      </c>
      <c r="F402" s="312">
        <v>42154</v>
      </c>
      <c r="G402" s="311">
        <v>53721</v>
      </c>
      <c r="H402" s="311" t="s">
        <v>68</v>
      </c>
      <c r="I402" s="313">
        <v>0.73050000000000004</v>
      </c>
      <c r="J402" s="314">
        <v>139</v>
      </c>
      <c r="K402" s="314">
        <v>8.5</v>
      </c>
      <c r="L402" s="314">
        <v>0</v>
      </c>
      <c r="M402" s="315" t="s">
        <v>20</v>
      </c>
      <c r="N402" s="314">
        <v>0.5</v>
      </c>
      <c r="O402" s="314">
        <v>0</v>
      </c>
      <c r="P402" s="314">
        <v>85</v>
      </c>
      <c r="Q402" s="314">
        <v>79.2</v>
      </c>
      <c r="R402" s="314">
        <v>82.1</v>
      </c>
      <c r="S402" s="316" t="s">
        <v>66</v>
      </c>
      <c r="T402" s="316" t="s">
        <v>67</v>
      </c>
      <c r="U402" s="314">
        <v>20738</v>
      </c>
      <c r="V402" s="314">
        <v>129</v>
      </c>
      <c r="W402" s="314">
        <v>195</v>
      </c>
      <c r="X402" s="314">
        <v>290</v>
      </c>
      <c r="Y402" s="314">
        <v>342</v>
      </c>
      <c r="Z402" s="314">
        <v>1</v>
      </c>
      <c r="AA402" s="314">
        <v>28.9</v>
      </c>
      <c r="AB402" s="314">
        <v>0.4</v>
      </c>
      <c r="AC402" s="314">
        <v>1.66</v>
      </c>
      <c r="AD402" s="314">
        <v>12.2</v>
      </c>
      <c r="AE402" s="314">
        <v>0</v>
      </c>
      <c r="AF402" s="427"/>
      <c r="AG402" s="299">
        <v>124</v>
      </c>
      <c r="AH402" s="299">
        <v>7</v>
      </c>
      <c r="AI402" s="299">
        <v>9.5</v>
      </c>
      <c r="AJ402" s="299">
        <v>85</v>
      </c>
      <c r="AK402" s="299">
        <v>140</v>
      </c>
      <c r="AL402" s="299">
        <v>170</v>
      </c>
      <c r="AM402" s="299">
        <v>240</v>
      </c>
      <c r="AN402" s="299">
        <v>365</v>
      </c>
      <c r="AO402" s="299">
        <v>437</v>
      </c>
      <c r="AP402" s="299">
        <v>42</v>
      </c>
      <c r="AQ402" s="299">
        <v>18</v>
      </c>
      <c r="AR402" s="299">
        <v>3</v>
      </c>
      <c r="AS402" s="299">
        <v>2.7</v>
      </c>
      <c r="AT402" s="299">
        <v>0.05</v>
      </c>
      <c r="AU402" s="300"/>
      <c r="AV402" s="311">
        <v>16</v>
      </c>
      <c r="AW402" s="317">
        <v>42154</v>
      </c>
      <c r="AX402" s="311">
        <v>53689</v>
      </c>
      <c r="AY402" s="311" t="s">
        <v>68</v>
      </c>
      <c r="AZ402" s="313">
        <v>0.74590000000000001</v>
      </c>
      <c r="BA402" s="314">
        <v>147</v>
      </c>
      <c r="BB402" s="314">
        <v>7.8</v>
      </c>
      <c r="BC402" s="314">
        <v>0</v>
      </c>
      <c r="BD402" s="315" t="s">
        <v>20</v>
      </c>
      <c r="BE402" s="314">
        <v>1.2</v>
      </c>
      <c r="BF402" s="314">
        <v>0.01</v>
      </c>
      <c r="BG402" s="314">
        <v>85.5</v>
      </c>
      <c r="BH402" s="314">
        <v>79.7</v>
      </c>
      <c r="BI402" s="314">
        <v>82.6</v>
      </c>
      <c r="BJ402" s="316" t="s">
        <v>66</v>
      </c>
      <c r="BK402" s="316" t="s">
        <v>67</v>
      </c>
      <c r="BL402" s="314">
        <v>20578</v>
      </c>
      <c r="BM402" s="314">
        <v>140</v>
      </c>
      <c r="BN402" s="314">
        <v>214</v>
      </c>
      <c r="BO402" s="314">
        <v>297</v>
      </c>
      <c r="BP402" s="314">
        <v>352</v>
      </c>
      <c r="BQ402" s="314">
        <v>1</v>
      </c>
      <c r="BR402" s="314">
        <v>33.700000000000003</v>
      </c>
      <c r="BS402" s="314">
        <v>0.2</v>
      </c>
      <c r="BT402" s="314">
        <v>1.43</v>
      </c>
      <c r="BU402" s="314">
        <v>6.9</v>
      </c>
      <c r="BV402" s="314">
        <v>0</v>
      </c>
      <c r="BW402" s="433"/>
      <c r="BX402" s="299">
        <v>124</v>
      </c>
      <c r="BY402" s="299">
        <v>7</v>
      </c>
      <c r="BZ402" s="299">
        <v>9.5</v>
      </c>
      <c r="CA402" s="299">
        <v>85</v>
      </c>
      <c r="CB402" s="299">
        <v>140</v>
      </c>
      <c r="CC402" s="299">
        <v>170</v>
      </c>
      <c r="CD402" s="299">
        <v>240</v>
      </c>
      <c r="CE402" s="299">
        <v>365</v>
      </c>
      <c r="CF402" s="299">
        <v>437</v>
      </c>
      <c r="CG402" s="299">
        <v>42</v>
      </c>
      <c r="CH402" s="299">
        <v>18</v>
      </c>
      <c r="CI402" s="299">
        <v>3</v>
      </c>
      <c r="CJ402" s="299">
        <v>2.7</v>
      </c>
      <c r="CK402" s="299">
        <v>0.05</v>
      </c>
      <c r="CL402" s="329"/>
      <c r="CM402" s="305"/>
      <c r="CN402" s="305"/>
      <c r="CO402" s="305"/>
      <c r="CP402" s="305"/>
      <c r="CQ402" s="305"/>
      <c r="CR402" s="305"/>
      <c r="CS402" s="305"/>
      <c r="CT402" s="305"/>
      <c r="CU402" s="305"/>
      <c r="CV402" s="305"/>
      <c r="CW402" s="305"/>
      <c r="CX402" s="305"/>
      <c r="CY402" s="305"/>
      <c r="CZ402" s="305"/>
      <c r="DA402" s="305"/>
      <c r="DB402" s="305"/>
      <c r="DC402" s="305"/>
      <c r="DD402" s="305"/>
      <c r="DE402" s="305"/>
      <c r="DF402" s="305"/>
      <c r="DG402" s="305"/>
      <c r="DH402" s="305"/>
      <c r="DI402" s="305"/>
      <c r="DJ402" s="305"/>
      <c r="DK402" s="305"/>
      <c r="DL402" s="305"/>
      <c r="DM402" s="305"/>
      <c r="DN402" s="305"/>
      <c r="DO402" s="440"/>
      <c r="DP402" s="305"/>
      <c r="DQ402" s="305"/>
      <c r="DR402" s="305"/>
      <c r="DS402" s="305"/>
      <c r="DT402" s="305"/>
      <c r="DU402" s="305"/>
      <c r="DV402" s="305"/>
      <c r="DW402" s="305"/>
      <c r="DX402" s="305"/>
      <c r="DY402" s="305"/>
      <c r="DZ402" s="305"/>
      <c r="EA402" s="305"/>
      <c r="EB402" s="305"/>
      <c r="EC402" s="305"/>
    </row>
    <row r="403" spans="1:133" x14ac:dyDescent="0.25">
      <c r="A403" s="291">
        <f t="shared" si="69"/>
        <v>2015</v>
      </c>
      <c r="B403" s="292" t="str">
        <f t="shared" si="70"/>
        <v>MAYO</v>
      </c>
      <c r="C403" s="292">
        <v>19</v>
      </c>
      <c r="D403" s="292" t="str">
        <f t="shared" si="74"/>
        <v>MAYO 2015 / 17</v>
      </c>
      <c r="E403" s="291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428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307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435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343"/>
      <c r="CM403" s="303"/>
      <c r="CN403" s="303"/>
      <c r="CO403" s="303"/>
      <c r="CP403" s="303"/>
      <c r="CQ403" s="303"/>
      <c r="CR403" s="303"/>
      <c r="CS403" s="303"/>
      <c r="CT403" s="303"/>
      <c r="CU403" s="303"/>
      <c r="CV403" s="303"/>
      <c r="CW403" s="303"/>
      <c r="CX403" s="303"/>
      <c r="CY403" s="303"/>
      <c r="CZ403" s="303"/>
      <c r="DA403" s="303"/>
      <c r="DB403" s="303"/>
      <c r="DC403" s="303"/>
      <c r="DD403" s="303"/>
      <c r="DE403" s="303"/>
      <c r="DF403" s="303"/>
      <c r="DG403" s="303"/>
      <c r="DH403" s="303"/>
      <c r="DI403" s="303"/>
      <c r="DJ403" s="303"/>
      <c r="DK403" s="303"/>
      <c r="DL403" s="303"/>
      <c r="DM403" s="303"/>
      <c r="DN403" s="303"/>
      <c r="DO403" s="442"/>
      <c r="DP403" s="303"/>
      <c r="DQ403" s="303"/>
      <c r="DR403" s="303"/>
      <c r="DS403" s="303"/>
      <c r="DT403" s="303"/>
      <c r="DU403" s="303"/>
      <c r="DV403" s="303"/>
      <c r="DW403" s="303"/>
      <c r="DX403" s="303"/>
      <c r="DY403" s="303"/>
      <c r="DZ403" s="303"/>
      <c r="EA403" s="303"/>
      <c r="EB403" s="303"/>
      <c r="EC403" s="303"/>
    </row>
    <row r="404" spans="1:133" x14ac:dyDescent="0.25">
      <c r="A404" s="302">
        <f t="shared" si="69"/>
        <v>2015</v>
      </c>
      <c r="B404" s="303" t="str">
        <f t="shared" si="70"/>
        <v>MAYO</v>
      </c>
      <c r="C404" s="303">
        <v>20</v>
      </c>
      <c r="D404" s="303" t="str">
        <f t="shared" si="74"/>
        <v>MAYO 2015 / 18</v>
      </c>
      <c r="E404" s="291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428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307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435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343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441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</row>
    <row r="405" spans="1:133" x14ac:dyDescent="0.25">
      <c r="A405" s="291">
        <f t="shared" si="69"/>
        <v>2015</v>
      </c>
      <c r="B405" s="292" t="str">
        <f t="shared" si="70"/>
        <v>MAYO</v>
      </c>
      <c r="C405" s="292">
        <v>21</v>
      </c>
      <c r="D405" s="292" t="str">
        <f t="shared" si="74"/>
        <v>MAYO 2015 / 19</v>
      </c>
      <c r="E405" s="291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428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307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435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343"/>
      <c r="CM405" s="303"/>
      <c r="CN405" s="303"/>
      <c r="CO405" s="303"/>
      <c r="CP405" s="303"/>
      <c r="CQ405" s="303"/>
      <c r="CR405" s="303"/>
      <c r="CS405" s="303"/>
      <c r="CT405" s="303"/>
      <c r="CU405" s="303"/>
      <c r="CV405" s="303"/>
      <c r="CW405" s="303"/>
      <c r="CX405" s="303"/>
      <c r="CY405" s="303"/>
      <c r="CZ405" s="303"/>
      <c r="DA405" s="303"/>
      <c r="DB405" s="303"/>
      <c r="DC405" s="303"/>
      <c r="DD405" s="303"/>
      <c r="DE405" s="303"/>
      <c r="DF405" s="303"/>
      <c r="DG405" s="303"/>
      <c r="DH405" s="303"/>
      <c r="DI405" s="303"/>
      <c r="DJ405" s="303"/>
      <c r="DK405" s="303"/>
      <c r="DL405" s="303"/>
      <c r="DM405" s="303"/>
      <c r="DN405" s="303"/>
      <c r="DO405" s="442"/>
      <c r="DP405" s="303"/>
      <c r="DQ405" s="303"/>
      <c r="DR405" s="303"/>
      <c r="DS405" s="303"/>
      <c r="DT405" s="303"/>
      <c r="DU405" s="303"/>
      <c r="DV405" s="303"/>
      <c r="DW405" s="303"/>
      <c r="DX405" s="303"/>
      <c r="DY405" s="303"/>
      <c r="DZ405" s="303"/>
      <c r="EA405" s="303"/>
      <c r="EB405" s="303"/>
      <c r="EC405" s="303"/>
    </row>
    <row r="406" spans="1:133" x14ac:dyDescent="0.25">
      <c r="A406" s="302">
        <f t="shared" si="69"/>
        <v>2015</v>
      </c>
      <c r="B406" s="303" t="str">
        <f t="shared" si="70"/>
        <v>MAYO</v>
      </c>
      <c r="C406" s="303">
        <v>22</v>
      </c>
      <c r="D406" s="303" t="str">
        <f t="shared" si="74"/>
        <v>MAYO 2015 / 20</v>
      </c>
      <c r="E406" s="291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428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307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435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343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441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</row>
    <row r="407" spans="1:133" x14ac:dyDescent="0.25">
      <c r="A407" s="291">
        <f t="shared" si="69"/>
        <v>2015</v>
      </c>
      <c r="B407" s="292" t="str">
        <f t="shared" si="70"/>
        <v>MAYO</v>
      </c>
      <c r="C407" s="292">
        <v>23</v>
      </c>
      <c r="D407" s="292" t="str">
        <f t="shared" si="74"/>
        <v>MAYO 2015 / 21</v>
      </c>
      <c r="E407" s="291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428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307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435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343"/>
      <c r="CM407" s="303"/>
      <c r="CN407" s="303"/>
      <c r="CO407" s="303"/>
      <c r="CP407" s="303"/>
      <c r="CQ407" s="303"/>
      <c r="CR407" s="303"/>
      <c r="CS407" s="303"/>
      <c r="CT407" s="303"/>
      <c r="CU407" s="303"/>
      <c r="CV407" s="303"/>
      <c r="CW407" s="303"/>
      <c r="CX407" s="303"/>
      <c r="CY407" s="303"/>
      <c r="CZ407" s="303"/>
      <c r="DA407" s="303"/>
      <c r="DB407" s="303"/>
      <c r="DC407" s="303"/>
      <c r="DD407" s="303"/>
      <c r="DE407" s="303"/>
      <c r="DF407" s="303"/>
      <c r="DG407" s="303"/>
      <c r="DH407" s="303"/>
      <c r="DI407" s="303"/>
      <c r="DJ407" s="303"/>
      <c r="DK407" s="303"/>
      <c r="DL407" s="303"/>
      <c r="DM407" s="303"/>
      <c r="DN407" s="303"/>
      <c r="DO407" s="442"/>
      <c r="DP407" s="303"/>
      <c r="DQ407" s="303"/>
      <c r="DR407" s="303"/>
      <c r="DS407" s="303"/>
      <c r="DT407" s="303"/>
      <c r="DU407" s="303"/>
      <c r="DV407" s="303"/>
      <c r="DW407" s="303"/>
      <c r="DX407" s="303"/>
      <c r="DY407" s="303"/>
      <c r="DZ407" s="303"/>
      <c r="EA407" s="303"/>
      <c r="EB407" s="303"/>
      <c r="EC407" s="303"/>
    </row>
    <row r="408" spans="1:133" x14ac:dyDescent="0.25">
      <c r="A408" s="302">
        <f t="shared" si="69"/>
        <v>2015</v>
      </c>
      <c r="B408" s="303" t="str">
        <f t="shared" si="70"/>
        <v>MAYO</v>
      </c>
      <c r="C408" s="303">
        <v>24</v>
      </c>
      <c r="D408" s="303" t="str">
        <f t="shared" si="74"/>
        <v>MAYO 2015 / 22</v>
      </c>
      <c r="E408" s="291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428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307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435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343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441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</row>
    <row r="409" spans="1:133" x14ac:dyDescent="0.25">
      <c r="A409" s="291">
        <f t="shared" si="69"/>
        <v>2015</v>
      </c>
      <c r="B409" s="292" t="str">
        <f t="shared" si="70"/>
        <v>MAYO</v>
      </c>
      <c r="C409" s="292">
        <v>25</v>
      </c>
      <c r="D409" s="292" t="str">
        <f t="shared" si="74"/>
        <v>MAYO 2015 / 23</v>
      </c>
      <c r="E409" s="291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428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307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435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343"/>
      <c r="CM409" s="303"/>
      <c r="CN409" s="303"/>
      <c r="CO409" s="303"/>
      <c r="CP409" s="303"/>
      <c r="CQ409" s="303"/>
      <c r="CR409" s="303"/>
      <c r="CS409" s="303"/>
      <c r="CT409" s="303"/>
      <c r="CU409" s="303"/>
      <c r="CV409" s="303"/>
      <c r="CW409" s="303"/>
      <c r="CX409" s="303"/>
      <c r="CY409" s="303"/>
      <c r="CZ409" s="303"/>
      <c r="DA409" s="303"/>
      <c r="DB409" s="303"/>
      <c r="DC409" s="303"/>
      <c r="DD409" s="303"/>
      <c r="DE409" s="303"/>
      <c r="DF409" s="303"/>
      <c r="DG409" s="303"/>
      <c r="DH409" s="303"/>
      <c r="DI409" s="303"/>
      <c r="DJ409" s="303"/>
      <c r="DK409" s="303"/>
      <c r="DL409" s="303"/>
      <c r="DM409" s="303"/>
      <c r="DN409" s="303"/>
      <c r="DO409" s="442"/>
      <c r="DP409" s="303"/>
      <c r="DQ409" s="303"/>
      <c r="DR409" s="303"/>
      <c r="DS409" s="303"/>
      <c r="DT409" s="303"/>
      <c r="DU409" s="303"/>
      <c r="DV409" s="303"/>
      <c r="DW409" s="303"/>
      <c r="DX409" s="303"/>
      <c r="DY409" s="303"/>
      <c r="DZ409" s="303"/>
      <c r="EA409" s="303"/>
      <c r="EB409" s="303"/>
      <c r="EC409" s="303"/>
    </row>
    <row r="410" spans="1:133" x14ac:dyDescent="0.25">
      <c r="A410" s="302">
        <f t="shared" si="69"/>
        <v>2015</v>
      </c>
      <c r="B410" s="303" t="str">
        <f t="shared" si="70"/>
        <v>MAYO</v>
      </c>
      <c r="C410" s="303">
        <v>26</v>
      </c>
      <c r="D410" s="303" t="str">
        <f t="shared" si="74"/>
        <v>MAYO 2015 / 24</v>
      </c>
      <c r="E410" s="291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428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307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435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343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441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</row>
    <row r="411" spans="1:133" x14ac:dyDescent="0.25">
      <c r="A411" s="291">
        <f t="shared" si="69"/>
        <v>2015</v>
      </c>
      <c r="B411" s="292" t="str">
        <f t="shared" si="70"/>
        <v>MAYO</v>
      </c>
      <c r="C411" s="292">
        <v>27</v>
      </c>
      <c r="D411" s="292" t="str">
        <f t="shared" si="74"/>
        <v>MAYO 2015 / 25</v>
      </c>
      <c r="E411" s="291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428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307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435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343"/>
      <c r="CM411" s="303"/>
      <c r="CN411" s="303"/>
      <c r="CO411" s="303"/>
      <c r="CP411" s="303"/>
      <c r="CQ411" s="303"/>
      <c r="CR411" s="303"/>
      <c r="CS411" s="303"/>
      <c r="CT411" s="303"/>
      <c r="CU411" s="303"/>
      <c r="CV411" s="303"/>
      <c r="CW411" s="303"/>
      <c r="CX411" s="303"/>
      <c r="CY411" s="303"/>
      <c r="CZ411" s="303"/>
      <c r="DA411" s="303"/>
      <c r="DB411" s="303"/>
      <c r="DC411" s="303"/>
      <c r="DD411" s="303"/>
      <c r="DE411" s="303"/>
      <c r="DF411" s="303"/>
      <c r="DG411" s="303"/>
      <c r="DH411" s="303"/>
      <c r="DI411" s="303"/>
      <c r="DJ411" s="303"/>
      <c r="DK411" s="303"/>
      <c r="DL411" s="303"/>
      <c r="DM411" s="303"/>
      <c r="DN411" s="303"/>
      <c r="DO411" s="442"/>
      <c r="DP411" s="303"/>
      <c r="DQ411" s="303"/>
      <c r="DR411" s="303"/>
      <c r="DS411" s="303"/>
      <c r="DT411" s="303"/>
      <c r="DU411" s="303"/>
      <c r="DV411" s="303"/>
      <c r="DW411" s="303"/>
      <c r="DX411" s="303"/>
      <c r="DY411" s="303"/>
      <c r="DZ411" s="303"/>
      <c r="EA411" s="303"/>
      <c r="EB411" s="303"/>
      <c r="EC411" s="303"/>
    </row>
    <row r="412" spans="1:133" x14ac:dyDescent="0.25">
      <c r="A412" s="302">
        <f t="shared" si="69"/>
        <v>2015</v>
      </c>
      <c r="B412" s="303" t="str">
        <f t="shared" si="70"/>
        <v>MAYO</v>
      </c>
      <c r="C412" s="303">
        <v>28</v>
      </c>
      <c r="D412" s="303" t="str">
        <f t="shared" si="74"/>
        <v>MAYO 2015 / 26</v>
      </c>
      <c r="E412" s="291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428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307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435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343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441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</row>
    <row r="413" spans="1:133" x14ac:dyDescent="0.25">
      <c r="A413" s="291">
        <f t="shared" si="69"/>
        <v>2015</v>
      </c>
      <c r="B413" s="292" t="str">
        <f t="shared" si="70"/>
        <v>MAYO</v>
      </c>
      <c r="C413" s="292">
        <v>29</v>
      </c>
      <c r="D413" s="292" t="str">
        <f t="shared" si="74"/>
        <v>MAYO 2015 / 27</v>
      </c>
      <c r="E413" s="291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428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307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435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343"/>
      <c r="CM413" s="303"/>
      <c r="CN413" s="303"/>
      <c r="CO413" s="303"/>
      <c r="CP413" s="303"/>
      <c r="CQ413" s="303"/>
      <c r="CR413" s="303"/>
      <c r="CS413" s="303"/>
      <c r="CT413" s="303"/>
      <c r="CU413" s="303"/>
      <c r="CV413" s="303"/>
      <c r="CW413" s="303"/>
      <c r="CX413" s="303"/>
      <c r="CY413" s="303"/>
      <c r="CZ413" s="303"/>
      <c r="DA413" s="303"/>
      <c r="DB413" s="303"/>
      <c r="DC413" s="303"/>
      <c r="DD413" s="303"/>
      <c r="DE413" s="303"/>
      <c r="DF413" s="303"/>
      <c r="DG413" s="303"/>
      <c r="DH413" s="303"/>
      <c r="DI413" s="303"/>
      <c r="DJ413" s="303"/>
      <c r="DK413" s="303"/>
      <c r="DL413" s="303"/>
      <c r="DM413" s="303"/>
      <c r="DN413" s="303"/>
      <c r="DO413" s="442"/>
      <c r="DP413" s="303"/>
      <c r="DQ413" s="303"/>
      <c r="DR413" s="303"/>
      <c r="DS413" s="303"/>
      <c r="DT413" s="303"/>
      <c r="DU413" s="303"/>
      <c r="DV413" s="303"/>
      <c r="DW413" s="303"/>
      <c r="DX413" s="303"/>
      <c r="DY413" s="303"/>
      <c r="DZ413" s="303"/>
      <c r="EA413" s="303"/>
      <c r="EB413" s="303"/>
      <c r="EC413" s="303"/>
    </row>
    <row r="414" spans="1:133" x14ac:dyDescent="0.25">
      <c r="A414" s="302">
        <f t="shared" si="69"/>
        <v>2015</v>
      </c>
      <c r="B414" s="303" t="str">
        <f t="shared" si="70"/>
        <v>MAYO</v>
      </c>
      <c r="C414" s="303">
        <v>30</v>
      </c>
      <c r="D414" s="303" t="str">
        <f t="shared" si="74"/>
        <v>MAYO 2015 / 28</v>
      </c>
      <c r="E414" s="291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428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307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435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343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441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</row>
    <row r="415" spans="1:133" x14ac:dyDescent="0.25">
      <c r="A415" s="291">
        <f t="shared" si="69"/>
        <v>2015</v>
      </c>
      <c r="B415" s="292" t="str">
        <f t="shared" si="70"/>
        <v>MAYO</v>
      </c>
      <c r="C415" s="292">
        <v>31</v>
      </c>
      <c r="D415" s="292" t="str">
        <f t="shared" si="74"/>
        <v>MAYO 2015 / 29</v>
      </c>
      <c r="E415" s="291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428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307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435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343"/>
      <c r="CM415" s="303"/>
      <c r="CN415" s="303"/>
      <c r="CO415" s="303"/>
      <c r="CP415" s="303"/>
      <c r="CQ415" s="303"/>
      <c r="CR415" s="303"/>
      <c r="CS415" s="303"/>
      <c r="CT415" s="303"/>
      <c r="CU415" s="303"/>
      <c r="CV415" s="303"/>
      <c r="CW415" s="303"/>
      <c r="CX415" s="303"/>
      <c r="CY415" s="303"/>
      <c r="CZ415" s="303"/>
      <c r="DA415" s="303"/>
      <c r="DB415" s="303"/>
      <c r="DC415" s="303"/>
      <c r="DD415" s="303"/>
      <c r="DE415" s="303"/>
      <c r="DF415" s="303"/>
      <c r="DG415" s="303"/>
      <c r="DH415" s="303"/>
      <c r="DI415" s="303"/>
      <c r="DJ415" s="303"/>
      <c r="DK415" s="303"/>
      <c r="DL415" s="303"/>
      <c r="DM415" s="303"/>
      <c r="DN415" s="303"/>
      <c r="DO415" s="442"/>
      <c r="DP415" s="303"/>
      <c r="DQ415" s="303"/>
      <c r="DR415" s="303"/>
      <c r="DS415" s="303"/>
      <c r="DT415" s="303"/>
      <c r="DU415" s="303"/>
      <c r="DV415" s="303"/>
      <c r="DW415" s="303"/>
      <c r="DX415" s="303"/>
      <c r="DY415" s="303"/>
      <c r="DZ415" s="303"/>
      <c r="EA415" s="303"/>
      <c r="EB415" s="303"/>
      <c r="EC415" s="303"/>
    </row>
    <row r="416" spans="1:133" s="206" customFormat="1" x14ac:dyDescent="0.25">
      <c r="A416" s="308"/>
      <c r="B416" s="309"/>
      <c r="C416" s="309"/>
      <c r="D416" s="303" t="str">
        <f t="shared" si="74"/>
        <v>MAYO 2015 / 30</v>
      </c>
      <c r="E416" s="291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428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307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435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343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441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</row>
    <row r="417" spans="1:133" x14ac:dyDescent="0.25">
      <c r="A417" s="291">
        <v>2015</v>
      </c>
      <c r="B417" s="292" t="s">
        <v>233</v>
      </c>
      <c r="C417" s="292">
        <v>1</v>
      </c>
      <c r="D417" s="292" t="str">
        <f t="shared" si="74"/>
        <v>MAYO 2015 / 31</v>
      </c>
      <c r="E417" s="291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428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307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435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343"/>
      <c r="CM417" s="303"/>
      <c r="CN417" s="303"/>
      <c r="CO417" s="303"/>
      <c r="CP417" s="303"/>
      <c r="CQ417" s="303"/>
      <c r="CR417" s="303"/>
      <c r="CS417" s="303"/>
      <c r="CT417" s="303"/>
      <c r="CU417" s="303"/>
      <c r="CV417" s="303"/>
      <c r="CW417" s="303"/>
      <c r="CX417" s="303"/>
      <c r="CY417" s="303"/>
      <c r="CZ417" s="303"/>
      <c r="DA417" s="303"/>
      <c r="DB417" s="303"/>
      <c r="DC417" s="303"/>
      <c r="DD417" s="303"/>
      <c r="DE417" s="303"/>
      <c r="DF417" s="303"/>
      <c r="DG417" s="303"/>
      <c r="DH417" s="303"/>
      <c r="DI417" s="303"/>
      <c r="DJ417" s="303"/>
      <c r="DK417" s="303"/>
      <c r="DL417" s="303"/>
      <c r="DM417" s="303"/>
      <c r="DN417" s="303"/>
      <c r="DO417" s="442"/>
      <c r="DP417" s="303"/>
      <c r="DQ417" s="303"/>
      <c r="DR417" s="303"/>
      <c r="DS417" s="303"/>
      <c r="DT417" s="303"/>
      <c r="DU417" s="303"/>
      <c r="DV417" s="303"/>
      <c r="DW417" s="303"/>
      <c r="DX417" s="303"/>
      <c r="DY417" s="303"/>
      <c r="DZ417" s="303"/>
      <c r="EA417" s="303"/>
      <c r="EB417" s="303"/>
      <c r="EC417" s="303"/>
    </row>
    <row r="418" spans="1:133" ht="15.75" x14ac:dyDescent="0.25">
      <c r="A418" s="302">
        <f t="shared" ref="A418:A447" si="75">A417</f>
        <v>2015</v>
      </c>
      <c r="B418" s="303" t="str">
        <f t="shared" ref="B418:B447" si="76">B417</f>
        <v>JUNIO</v>
      </c>
      <c r="C418" s="303">
        <v>2</v>
      </c>
      <c r="D418" s="275" t="s">
        <v>228</v>
      </c>
      <c r="E418" s="344">
        <f t="shared" ref="E418:AJ418" si="77">IFERROR(AVERAGE(E387:E417),"")</f>
        <v>8.5</v>
      </c>
      <c r="F418" s="276">
        <f t="shared" si="77"/>
        <v>42140.125</v>
      </c>
      <c r="G418" s="276">
        <f t="shared" si="77"/>
        <v>53232.125</v>
      </c>
      <c r="H418" s="276" t="str">
        <f t="shared" si="77"/>
        <v/>
      </c>
      <c r="I418" s="276">
        <f t="shared" si="77"/>
        <v>0.73116249999999994</v>
      </c>
      <c r="J418" s="276">
        <f t="shared" si="77"/>
        <v>138.6875</v>
      </c>
      <c r="K418" s="276">
        <f t="shared" si="77"/>
        <v>8.5625</v>
      </c>
      <c r="L418" s="276">
        <f t="shared" si="77"/>
        <v>0</v>
      </c>
      <c r="M418" s="276" t="str">
        <f t="shared" si="77"/>
        <v/>
      </c>
      <c r="N418" s="276">
        <f t="shared" si="77"/>
        <v>0.5</v>
      </c>
      <c r="O418" s="276">
        <f t="shared" si="77"/>
        <v>0</v>
      </c>
      <c r="P418" s="276">
        <f t="shared" si="77"/>
        <v>85.15625</v>
      </c>
      <c r="Q418" s="276">
        <f t="shared" si="77"/>
        <v>79.143750000000011</v>
      </c>
      <c r="R418" s="276">
        <f t="shared" si="77"/>
        <v>82.162500000000009</v>
      </c>
      <c r="S418" s="276" t="str">
        <f t="shared" si="77"/>
        <v/>
      </c>
      <c r="T418" s="276" t="str">
        <f t="shared" si="77"/>
        <v/>
      </c>
      <c r="U418" s="276">
        <f t="shared" si="77"/>
        <v>20731</v>
      </c>
      <c r="V418" s="276">
        <f t="shared" si="77"/>
        <v>129.1875</v>
      </c>
      <c r="W418" s="276">
        <f t="shared" si="77"/>
        <v>196.6875</v>
      </c>
      <c r="X418" s="276">
        <f t="shared" si="77"/>
        <v>288.3125</v>
      </c>
      <c r="Y418" s="276">
        <f t="shared" si="77"/>
        <v>341.75</v>
      </c>
      <c r="Z418" s="276">
        <f t="shared" si="77"/>
        <v>1</v>
      </c>
      <c r="AA418" s="276">
        <f t="shared" si="77"/>
        <v>29.118750000000002</v>
      </c>
      <c r="AB418" s="276">
        <f t="shared" si="77"/>
        <v>0.26250000000000001</v>
      </c>
      <c r="AC418" s="276">
        <f t="shared" si="77"/>
        <v>1.6487500000000002</v>
      </c>
      <c r="AD418" s="276">
        <f t="shared" si="77"/>
        <v>11.725</v>
      </c>
      <c r="AE418" s="276">
        <f t="shared" si="77"/>
        <v>0</v>
      </c>
      <c r="AF418" s="420" t="str">
        <f t="shared" si="77"/>
        <v/>
      </c>
      <c r="AG418" s="276">
        <f t="shared" si="77"/>
        <v>124</v>
      </c>
      <c r="AH418" s="276">
        <f t="shared" si="77"/>
        <v>7</v>
      </c>
      <c r="AI418" s="276">
        <f t="shared" si="77"/>
        <v>9.5</v>
      </c>
      <c r="AJ418" s="276">
        <f t="shared" si="77"/>
        <v>85</v>
      </c>
      <c r="AK418" s="276">
        <f t="shared" ref="AK418:BP418" si="78">IFERROR(AVERAGE(AK387:AK417),"")</f>
        <v>140</v>
      </c>
      <c r="AL418" s="276">
        <f t="shared" si="78"/>
        <v>170</v>
      </c>
      <c r="AM418" s="276">
        <f t="shared" si="78"/>
        <v>240</v>
      </c>
      <c r="AN418" s="276">
        <f t="shared" si="78"/>
        <v>365</v>
      </c>
      <c r="AO418" s="276">
        <f t="shared" si="78"/>
        <v>437</v>
      </c>
      <c r="AP418" s="276">
        <f t="shared" si="78"/>
        <v>42</v>
      </c>
      <c r="AQ418" s="276">
        <f t="shared" si="78"/>
        <v>18</v>
      </c>
      <c r="AR418" s="276">
        <f t="shared" si="78"/>
        <v>3</v>
      </c>
      <c r="AS418" s="276">
        <f t="shared" si="78"/>
        <v>2.7000000000000006</v>
      </c>
      <c r="AT418" s="276">
        <f t="shared" si="78"/>
        <v>5.000000000000001E-2</v>
      </c>
      <c r="AU418" s="276" t="str">
        <f t="shared" si="78"/>
        <v/>
      </c>
      <c r="AV418" s="276">
        <f t="shared" si="78"/>
        <v>8.5</v>
      </c>
      <c r="AW418" s="276">
        <f t="shared" si="78"/>
        <v>42138.75</v>
      </c>
      <c r="AX418" s="310">
        <f t="shared" si="78"/>
        <v>53166.6875</v>
      </c>
      <c r="AY418" s="276" t="str">
        <f t="shared" si="78"/>
        <v/>
      </c>
      <c r="AZ418" s="276">
        <f t="shared" si="78"/>
        <v>0.74156875000000011</v>
      </c>
      <c r="BA418" s="276">
        <f t="shared" si="78"/>
        <v>146.07500000000002</v>
      </c>
      <c r="BB418" s="276">
        <f t="shared" si="78"/>
        <v>7.7750000000000012</v>
      </c>
      <c r="BC418" s="276">
        <f t="shared" si="78"/>
        <v>0</v>
      </c>
      <c r="BD418" s="276" t="str">
        <f t="shared" si="78"/>
        <v/>
      </c>
      <c r="BE418" s="276">
        <f t="shared" si="78"/>
        <v>1.1937499999999996</v>
      </c>
      <c r="BF418" s="276">
        <f t="shared" si="78"/>
        <v>0.01</v>
      </c>
      <c r="BG418" s="276">
        <f t="shared" si="78"/>
        <v>85.287500000000009</v>
      </c>
      <c r="BH418" s="276">
        <f t="shared" si="78"/>
        <v>79.006249999999994</v>
      </c>
      <c r="BI418" s="276">
        <f t="shared" si="78"/>
        <v>82.137499999999989</v>
      </c>
      <c r="BJ418" s="276" t="str">
        <f t="shared" si="78"/>
        <v/>
      </c>
      <c r="BK418" s="276" t="str">
        <f t="shared" si="78"/>
        <v/>
      </c>
      <c r="BL418" s="276">
        <f t="shared" si="78"/>
        <v>20622.4375</v>
      </c>
      <c r="BM418" s="276">
        <f t="shared" si="78"/>
        <v>135.625</v>
      </c>
      <c r="BN418" s="276">
        <f t="shared" si="78"/>
        <v>213.3125</v>
      </c>
      <c r="BO418" s="276">
        <f t="shared" si="78"/>
        <v>300.3125</v>
      </c>
      <c r="BP418" s="276">
        <f t="shared" si="78"/>
        <v>353.625</v>
      </c>
      <c r="BQ418" s="276">
        <f t="shared" ref="BQ418:BV418" si="79">IFERROR(AVERAGE(BQ387:BQ417),"")</f>
        <v>1</v>
      </c>
      <c r="BR418" s="276">
        <f t="shared" si="79"/>
        <v>33.112500000000004</v>
      </c>
      <c r="BS418" s="276">
        <f t="shared" si="79"/>
        <v>0.64999999999999991</v>
      </c>
      <c r="BT418" s="276">
        <f t="shared" si="79"/>
        <v>1.430625</v>
      </c>
      <c r="BU418" s="276">
        <f t="shared" si="79"/>
        <v>6.7249999999999988</v>
      </c>
      <c r="BV418" s="310">
        <f t="shared" si="79"/>
        <v>0</v>
      </c>
      <c r="BW418" s="436"/>
      <c r="BX418" s="309"/>
      <c r="BY418" s="309"/>
      <c r="BZ418" s="309"/>
      <c r="CA418" s="309"/>
      <c r="CB418" s="309"/>
      <c r="CC418" s="309"/>
      <c r="CD418" s="309"/>
      <c r="CE418" s="309"/>
      <c r="CF418" s="309"/>
      <c r="CG418" s="309"/>
      <c r="CH418" s="309"/>
      <c r="CI418" s="309"/>
      <c r="CJ418" s="309"/>
      <c r="CK418" s="309"/>
      <c r="CL418" s="308"/>
      <c r="CM418" s="309"/>
      <c r="CN418" s="309"/>
      <c r="CO418" s="309"/>
      <c r="CP418" s="309"/>
      <c r="CQ418" s="309"/>
      <c r="CR418" s="309"/>
      <c r="CS418" s="309"/>
      <c r="CT418" s="309"/>
      <c r="CU418" s="309"/>
      <c r="CV418" s="309"/>
      <c r="CW418" s="309"/>
      <c r="CX418" s="309"/>
      <c r="CY418" s="309"/>
      <c r="CZ418" s="309"/>
      <c r="DA418" s="309"/>
      <c r="DB418" s="309"/>
      <c r="DC418" s="309"/>
      <c r="DD418" s="309"/>
      <c r="DE418" s="309"/>
      <c r="DF418" s="309"/>
      <c r="DG418" s="309"/>
      <c r="DH418" s="309"/>
      <c r="DI418" s="309"/>
      <c r="DJ418" s="309"/>
      <c r="DK418" s="309"/>
      <c r="DL418" s="309"/>
      <c r="DM418" s="309"/>
      <c r="DN418" s="309"/>
      <c r="DO418" s="443"/>
      <c r="DP418" s="309"/>
      <c r="DQ418" s="309"/>
      <c r="DR418" s="309"/>
      <c r="DS418" s="309"/>
      <c r="DT418" s="309"/>
      <c r="DU418" s="309"/>
      <c r="DV418" s="309"/>
      <c r="DW418" s="309"/>
      <c r="DX418" s="309"/>
      <c r="DY418" s="309"/>
      <c r="DZ418" s="309"/>
      <c r="EA418" s="309"/>
      <c r="EB418" s="309"/>
      <c r="EC418" s="309"/>
    </row>
    <row r="419" spans="1:133" x14ac:dyDescent="0.25">
      <c r="A419" s="291">
        <f t="shared" si="75"/>
        <v>2015</v>
      </c>
      <c r="B419" s="292" t="str">
        <f t="shared" si="76"/>
        <v>JUNIO</v>
      </c>
      <c r="C419" s="292">
        <v>3</v>
      </c>
      <c r="D419" s="292" t="str">
        <f t="shared" ref="D419:D449" si="80">B417&amp;" "&amp;A417&amp;" / "&amp;C417</f>
        <v>JUNIO 2015 / 1</v>
      </c>
      <c r="E419" s="345">
        <v>1</v>
      </c>
      <c r="F419" s="312">
        <v>42156</v>
      </c>
      <c r="G419" s="311">
        <v>53746</v>
      </c>
      <c r="H419" s="311" t="s">
        <v>69</v>
      </c>
      <c r="I419" s="313">
        <v>0.7298</v>
      </c>
      <c r="J419" s="314">
        <v>138</v>
      </c>
      <c r="K419" s="314">
        <v>8.5</v>
      </c>
      <c r="L419" s="314">
        <v>0</v>
      </c>
      <c r="M419" s="315" t="s">
        <v>20</v>
      </c>
      <c r="N419" s="314">
        <v>0.4</v>
      </c>
      <c r="O419" s="314">
        <v>0</v>
      </c>
      <c r="P419" s="314">
        <v>85</v>
      </c>
      <c r="Q419" s="314">
        <v>79.2</v>
      </c>
      <c r="R419" s="314">
        <v>82.1</v>
      </c>
      <c r="S419" s="316" t="s">
        <v>66</v>
      </c>
      <c r="T419" s="316" t="s">
        <v>67</v>
      </c>
      <c r="U419" s="314">
        <v>20746</v>
      </c>
      <c r="V419" s="314">
        <v>127</v>
      </c>
      <c r="W419" s="314">
        <v>192</v>
      </c>
      <c r="X419" s="314">
        <v>284</v>
      </c>
      <c r="Y419" s="314">
        <v>332</v>
      </c>
      <c r="Z419" s="314">
        <v>1</v>
      </c>
      <c r="AA419" s="314">
        <v>28.9</v>
      </c>
      <c r="AB419" s="314">
        <v>0.3</v>
      </c>
      <c r="AC419" s="314">
        <v>1.65</v>
      </c>
      <c r="AD419" s="314">
        <v>11.4</v>
      </c>
      <c r="AE419" s="314">
        <v>0</v>
      </c>
      <c r="AF419" s="427"/>
      <c r="AG419" s="299">
        <v>124</v>
      </c>
      <c r="AH419" s="299">
        <v>7</v>
      </c>
      <c r="AI419" s="299">
        <v>9.5</v>
      </c>
      <c r="AJ419" s="299">
        <v>85</v>
      </c>
      <c r="AK419" s="299">
        <v>140</v>
      </c>
      <c r="AL419" s="299">
        <v>170</v>
      </c>
      <c r="AM419" s="299">
        <v>240</v>
      </c>
      <c r="AN419" s="299">
        <v>365</v>
      </c>
      <c r="AO419" s="299">
        <v>437</v>
      </c>
      <c r="AP419" s="299">
        <v>42</v>
      </c>
      <c r="AQ419" s="299">
        <v>18</v>
      </c>
      <c r="AR419" s="299">
        <v>3</v>
      </c>
      <c r="AS419" s="299">
        <v>2.7</v>
      </c>
      <c r="AT419" s="299">
        <v>0.05</v>
      </c>
      <c r="AU419" s="300"/>
      <c r="AV419" s="311">
        <v>1</v>
      </c>
      <c r="AW419" s="317">
        <v>42156</v>
      </c>
      <c r="AX419" s="311">
        <v>53743</v>
      </c>
      <c r="AY419" s="311" t="s">
        <v>149</v>
      </c>
      <c r="AZ419" s="313">
        <v>0.74280000000000002</v>
      </c>
      <c r="BA419" s="314">
        <v>147.80000000000001</v>
      </c>
      <c r="BB419" s="314">
        <v>7.6</v>
      </c>
      <c r="BC419" s="314">
        <v>0</v>
      </c>
      <c r="BD419" s="315" t="s">
        <v>20</v>
      </c>
      <c r="BE419" s="314">
        <v>1.2</v>
      </c>
      <c r="BF419" s="314">
        <v>0.01</v>
      </c>
      <c r="BG419" s="314">
        <v>85.3</v>
      </c>
      <c r="BH419" s="314">
        <v>79.599999999999994</v>
      </c>
      <c r="BI419" s="314">
        <v>82.4</v>
      </c>
      <c r="BJ419" s="316" t="s">
        <v>66</v>
      </c>
      <c r="BK419" s="316" t="s">
        <v>67</v>
      </c>
      <c r="BL419" s="314">
        <v>20610</v>
      </c>
      <c r="BM419" s="314">
        <v>140</v>
      </c>
      <c r="BN419" s="314">
        <v>214</v>
      </c>
      <c r="BO419" s="314">
        <v>302</v>
      </c>
      <c r="BP419" s="314">
        <v>352</v>
      </c>
      <c r="BQ419" s="314">
        <v>1</v>
      </c>
      <c r="BR419" s="314">
        <v>33.6</v>
      </c>
      <c r="BS419" s="314">
        <v>0.5</v>
      </c>
      <c r="BT419" s="314">
        <v>1.45</v>
      </c>
      <c r="BU419" s="314">
        <v>6.9</v>
      </c>
      <c r="BV419" s="314">
        <v>0</v>
      </c>
      <c r="BW419" s="433"/>
      <c r="BX419" s="299">
        <v>124</v>
      </c>
      <c r="BY419" s="299">
        <v>7</v>
      </c>
      <c r="BZ419" s="299">
        <v>9.5</v>
      </c>
      <c r="CA419" s="299">
        <v>85</v>
      </c>
      <c r="CB419" s="299">
        <v>140</v>
      </c>
      <c r="CC419" s="299">
        <v>170</v>
      </c>
      <c r="CD419" s="299">
        <v>240</v>
      </c>
      <c r="CE419" s="299">
        <v>365</v>
      </c>
      <c r="CF419" s="299">
        <v>437</v>
      </c>
      <c r="CG419" s="299">
        <v>42</v>
      </c>
      <c r="CH419" s="299">
        <v>18</v>
      </c>
      <c r="CI419" s="299">
        <v>3</v>
      </c>
      <c r="CJ419" s="299">
        <v>2.7</v>
      </c>
      <c r="CK419" s="299">
        <v>0.05</v>
      </c>
      <c r="CL419" s="329"/>
      <c r="CM419" s="306">
        <v>1</v>
      </c>
      <c r="CN419" s="346">
        <v>42156</v>
      </c>
      <c r="CO419" s="347"/>
      <c r="CP419" s="347"/>
      <c r="CQ419" s="318">
        <v>0.72489999999999999</v>
      </c>
      <c r="CR419" s="319">
        <v>53</v>
      </c>
      <c r="CS419" s="336">
        <f>(CR419*(9/5))+32</f>
        <v>127.4</v>
      </c>
      <c r="CT419" s="319">
        <v>9.4</v>
      </c>
      <c r="CU419" s="348">
        <v>1E-3</v>
      </c>
      <c r="CV419" s="319">
        <v>1</v>
      </c>
      <c r="CW419" s="319">
        <v>0.2</v>
      </c>
      <c r="CX419" s="348">
        <v>5.0000000000000001E-3</v>
      </c>
      <c r="CY419" s="319">
        <v>85</v>
      </c>
      <c r="CZ419" s="319">
        <v>78.400000000000006</v>
      </c>
      <c r="DA419" s="319">
        <v>81.7</v>
      </c>
      <c r="DB419" s="306" t="s">
        <v>83</v>
      </c>
      <c r="DC419" s="306" t="s">
        <v>84</v>
      </c>
      <c r="DD419" s="319">
        <v>20798</v>
      </c>
      <c r="DE419" s="319">
        <v>124</v>
      </c>
      <c r="DF419" s="319">
        <v>189</v>
      </c>
      <c r="DG419" s="319">
        <v>308</v>
      </c>
      <c r="DH419" s="319">
        <v>347</v>
      </c>
      <c r="DI419" s="319">
        <v>1</v>
      </c>
      <c r="DJ419" s="319">
        <v>27</v>
      </c>
      <c r="DK419" s="319">
        <v>0.5</v>
      </c>
      <c r="DL419" s="319">
        <v>2.4</v>
      </c>
      <c r="DM419" s="319">
        <v>17</v>
      </c>
      <c r="DN419" s="319">
        <v>0</v>
      </c>
      <c r="DO419" s="437"/>
      <c r="DP419" s="304">
        <v>124</v>
      </c>
      <c r="DQ419" s="304">
        <v>7</v>
      </c>
      <c r="DR419" s="304">
        <v>9.5</v>
      </c>
      <c r="DS419" s="304">
        <v>85</v>
      </c>
      <c r="DT419" s="304">
        <v>140</v>
      </c>
      <c r="DU419" s="304">
        <v>170</v>
      </c>
      <c r="DV419" s="304">
        <v>240</v>
      </c>
      <c r="DW419" s="304">
        <v>365</v>
      </c>
      <c r="DX419" s="304">
        <v>437</v>
      </c>
      <c r="DY419" s="304">
        <v>42</v>
      </c>
      <c r="DZ419" s="304">
        <v>18</v>
      </c>
      <c r="EA419" s="304">
        <v>3</v>
      </c>
      <c r="EB419" s="304">
        <v>2.7</v>
      </c>
      <c r="EC419" s="304">
        <v>0.05</v>
      </c>
    </row>
    <row r="420" spans="1:133" x14ac:dyDescent="0.25">
      <c r="A420" s="302">
        <f t="shared" si="75"/>
        <v>2015</v>
      </c>
      <c r="B420" s="303" t="str">
        <f t="shared" si="76"/>
        <v>JUNIO</v>
      </c>
      <c r="C420" s="303">
        <v>4</v>
      </c>
      <c r="D420" s="303" t="str">
        <f t="shared" si="80"/>
        <v>JUNIO 2015 / 2</v>
      </c>
      <c r="E420" s="345">
        <v>2</v>
      </c>
      <c r="F420" s="312">
        <v>42158</v>
      </c>
      <c r="G420" s="311">
        <v>53810</v>
      </c>
      <c r="H420" s="311" t="s">
        <v>68</v>
      </c>
      <c r="I420" s="313">
        <v>0.73009999999999997</v>
      </c>
      <c r="J420" s="314">
        <v>137</v>
      </c>
      <c r="K420" s="314">
        <v>8.6</v>
      </c>
      <c r="L420" s="314">
        <v>0</v>
      </c>
      <c r="M420" s="315" t="s">
        <v>20</v>
      </c>
      <c r="N420" s="314">
        <v>0.5</v>
      </c>
      <c r="O420" s="314">
        <v>0</v>
      </c>
      <c r="P420" s="314">
        <v>85</v>
      </c>
      <c r="Q420" s="314">
        <v>79.2</v>
      </c>
      <c r="R420" s="314">
        <v>82.1</v>
      </c>
      <c r="S420" s="316" t="s">
        <v>66</v>
      </c>
      <c r="T420" s="316" t="s">
        <v>67</v>
      </c>
      <c r="U420" s="314">
        <v>20742</v>
      </c>
      <c r="V420" s="314">
        <v>127</v>
      </c>
      <c r="W420" s="314">
        <v>193</v>
      </c>
      <c r="X420" s="314">
        <v>286</v>
      </c>
      <c r="Y420" s="314">
        <v>333</v>
      </c>
      <c r="Z420" s="314">
        <v>1</v>
      </c>
      <c r="AA420" s="314">
        <v>28.9</v>
      </c>
      <c r="AB420" s="314">
        <v>0.3</v>
      </c>
      <c r="AC420" s="314">
        <v>1.66</v>
      </c>
      <c r="AD420" s="314">
        <v>10.4</v>
      </c>
      <c r="AE420" s="314">
        <v>0</v>
      </c>
      <c r="AF420" s="427"/>
      <c r="AG420" s="299">
        <v>124</v>
      </c>
      <c r="AH420" s="299">
        <v>7</v>
      </c>
      <c r="AI420" s="299">
        <v>9.5</v>
      </c>
      <c r="AJ420" s="299">
        <v>85</v>
      </c>
      <c r="AK420" s="299">
        <v>140</v>
      </c>
      <c r="AL420" s="299">
        <v>170</v>
      </c>
      <c r="AM420" s="299">
        <v>240</v>
      </c>
      <c r="AN420" s="299">
        <v>365</v>
      </c>
      <c r="AO420" s="299">
        <v>437</v>
      </c>
      <c r="AP420" s="299">
        <v>42</v>
      </c>
      <c r="AQ420" s="299">
        <v>18</v>
      </c>
      <c r="AR420" s="299">
        <v>3</v>
      </c>
      <c r="AS420" s="299">
        <v>2.7</v>
      </c>
      <c r="AT420" s="299">
        <v>0.05</v>
      </c>
      <c r="AU420" s="300"/>
      <c r="AV420" s="311">
        <v>2</v>
      </c>
      <c r="AW420" s="317">
        <v>42158</v>
      </c>
      <c r="AX420" s="311">
        <v>53797</v>
      </c>
      <c r="AY420" s="311" t="s">
        <v>73</v>
      </c>
      <c r="AZ420" s="313">
        <v>0.74199999999999999</v>
      </c>
      <c r="BA420" s="314">
        <v>145.69999999999999</v>
      </c>
      <c r="BB420" s="314">
        <v>8.1</v>
      </c>
      <c r="BC420" s="314">
        <v>0</v>
      </c>
      <c r="BD420" s="315" t="s">
        <v>20</v>
      </c>
      <c r="BE420" s="314">
        <v>1.2</v>
      </c>
      <c r="BF420" s="314">
        <v>0.01</v>
      </c>
      <c r="BG420" s="314">
        <v>85.5</v>
      </c>
      <c r="BH420" s="314">
        <v>79.7</v>
      </c>
      <c r="BI420" s="314">
        <v>82.6</v>
      </c>
      <c r="BJ420" s="316" t="s">
        <v>66</v>
      </c>
      <c r="BK420" s="316" t="s">
        <v>67</v>
      </c>
      <c r="BL420" s="314">
        <v>20618</v>
      </c>
      <c r="BM420" s="314">
        <v>138</v>
      </c>
      <c r="BN420" s="314">
        <v>216</v>
      </c>
      <c r="BO420" s="314">
        <v>300</v>
      </c>
      <c r="BP420" s="314">
        <v>365</v>
      </c>
      <c r="BQ420" s="314">
        <v>1</v>
      </c>
      <c r="BR420" s="314">
        <v>33.700000000000003</v>
      </c>
      <c r="BS420" s="314">
        <v>0.3</v>
      </c>
      <c r="BT420" s="314">
        <v>1.44</v>
      </c>
      <c r="BU420" s="314">
        <v>4.8</v>
      </c>
      <c r="BV420" s="314">
        <v>0</v>
      </c>
      <c r="BW420" s="433"/>
      <c r="BX420" s="299">
        <v>124</v>
      </c>
      <c r="BY420" s="299">
        <v>7</v>
      </c>
      <c r="BZ420" s="299">
        <v>9.5</v>
      </c>
      <c r="CA420" s="299">
        <v>85</v>
      </c>
      <c r="CB420" s="299">
        <v>140</v>
      </c>
      <c r="CC420" s="299">
        <v>170</v>
      </c>
      <c r="CD420" s="299">
        <v>240</v>
      </c>
      <c r="CE420" s="299">
        <v>365</v>
      </c>
      <c r="CF420" s="299">
        <v>437</v>
      </c>
      <c r="CG420" s="299">
        <v>42</v>
      </c>
      <c r="CH420" s="299">
        <v>18</v>
      </c>
      <c r="CI420" s="299">
        <v>3</v>
      </c>
      <c r="CJ420" s="299">
        <v>2.7</v>
      </c>
      <c r="CK420" s="299">
        <v>0.05</v>
      </c>
      <c r="CL420" s="329"/>
      <c r="CM420" s="305">
        <v>2</v>
      </c>
      <c r="CN420" s="349">
        <v>42163</v>
      </c>
      <c r="CO420" s="305"/>
      <c r="CP420" s="305"/>
      <c r="CQ420" s="313">
        <v>0.72560000000000002</v>
      </c>
      <c r="CR420" s="314">
        <v>52</v>
      </c>
      <c r="CS420" s="341">
        <f>(CR420*(9/5))+32</f>
        <v>125.60000000000001</v>
      </c>
      <c r="CT420" s="314">
        <v>9.5</v>
      </c>
      <c r="CU420" s="350">
        <v>1E-3</v>
      </c>
      <c r="CV420" s="314">
        <v>1</v>
      </c>
      <c r="CW420" s="314">
        <v>0.2</v>
      </c>
      <c r="CX420" s="350">
        <v>5.0000000000000001E-3</v>
      </c>
      <c r="CY420" s="314">
        <v>85</v>
      </c>
      <c r="CZ420" s="314">
        <v>78.599999999999994</v>
      </c>
      <c r="DA420" s="314">
        <v>81.8</v>
      </c>
      <c r="DB420" s="305" t="s">
        <v>83</v>
      </c>
      <c r="DC420" s="305" t="s">
        <v>84</v>
      </c>
      <c r="DD420" s="314">
        <v>20790</v>
      </c>
      <c r="DE420" s="314">
        <v>138</v>
      </c>
      <c r="DF420" s="314">
        <v>194</v>
      </c>
      <c r="DG420" s="314">
        <v>298</v>
      </c>
      <c r="DH420" s="314">
        <v>340</v>
      </c>
      <c r="DI420" s="314">
        <v>1</v>
      </c>
      <c r="DJ420" s="314">
        <v>28</v>
      </c>
      <c r="DK420" s="314">
        <v>0.5</v>
      </c>
      <c r="DL420" s="314">
        <v>2.2999999999999998</v>
      </c>
      <c r="DM420" s="314">
        <v>16</v>
      </c>
      <c r="DN420" s="314">
        <v>0</v>
      </c>
      <c r="DO420" s="438"/>
      <c r="DP420" s="299">
        <v>124</v>
      </c>
      <c r="DQ420" s="299">
        <v>7</v>
      </c>
      <c r="DR420" s="299">
        <v>9.5</v>
      </c>
      <c r="DS420" s="299">
        <v>85</v>
      </c>
      <c r="DT420" s="299">
        <v>140</v>
      </c>
      <c r="DU420" s="299">
        <v>170</v>
      </c>
      <c r="DV420" s="299">
        <v>240</v>
      </c>
      <c r="DW420" s="299">
        <v>365</v>
      </c>
      <c r="DX420" s="299">
        <v>437</v>
      </c>
      <c r="DY420" s="299">
        <v>42</v>
      </c>
      <c r="DZ420" s="299">
        <v>18</v>
      </c>
      <c r="EA420" s="299">
        <v>3</v>
      </c>
      <c r="EB420" s="299">
        <v>2.7</v>
      </c>
      <c r="EC420" s="299">
        <v>0.05</v>
      </c>
    </row>
    <row r="421" spans="1:133" x14ac:dyDescent="0.25">
      <c r="A421" s="291">
        <f t="shared" si="75"/>
        <v>2015</v>
      </c>
      <c r="B421" s="292" t="str">
        <f t="shared" si="76"/>
        <v>JUNIO</v>
      </c>
      <c r="C421" s="292">
        <v>5</v>
      </c>
      <c r="D421" s="292" t="str">
        <f t="shared" si="80"/>
        <v>JUNIO 2015 / 3</v>
      </c>
      <c r="E421" s="345">
        <v>3</v>
      </c>
      <c r="F421" s="312">
        <v>42160</v>
      </c>
      <c r="G421" s="311">
        <v>53883</v>
      </c>
      <c r="H421" s="311" t="s">
        <v>69</v>
      </c>
      <c r="I421" s="313">
        <v>0.73280000000000001</v>
      </c>
      <c r="J421" s="314">
        <v>139</v>
      </c>
      <c r="K421" s="314">
        <v>8.4</v>
      </c>
      <c r="L421" s="314">
        <v>0</v>
      </c>
      <c r="M421" s="315" t="s">
        <v>20</v>
      </c>
      <c r="N421" s="314">
        <v>0.5</v>
      </c>
      <c r="O421" s="314">
        <v>0</v>
      </c>
      <c r="P421" s="314">
        <v>85.4</v>
      </c>
      <c r="Q421" s="314">
        <v>79.2</v>
      </c>
      <c r="R421" s="314">
        <v>82.3</v>
      </c>
      <c r="S421" s="316" t="s">
        <v>66</v>
      </c>
      <c r="T421" s="316" t="s">
        <v>67</v>
      </c>
      <c r="U421" s="314">
        <v>20714</v>
      </c>
      <c r="V421" s="314">
        <v>129</v>
      </c>
      <c r="W421" s="314">
        <v>195</v>
      </c>
      <c r="X421" s="314">
        <v>287</v>
      </c>
      <c r="Y421" s="314">
        <v>341</v>
      </c>
      <c r="Z421" s="314">
        <v>1</v>
      </c>
      <c r="AA421" s="314">
        <v>29.4</v>
      </c>
      <c r="AB421" s="314">
        <v>0.2</v>
      </c>
      <c r="AC421" s="314">
        <v>1.7</v>
      </c>
      <c r="AD421" s="314">
        <v>9.9</v>
      </c>
      <c r="AE421" s="314">
        <v>0</v>
      </c>
      <c r="AF421" s="427"/>
      <c r="AG421" s="299">
        <v>124</v>
      </c>
      <c r="AH421" s="299">
        <v>7</v>
      </c>
      <c r="AI421" s="299">
        <v>9.5</v>
      </c>
      <c r="AJ421" s="299">
        <v>85</v>
      </c>
      <c r="AK421" s="299">
        <v>140</v>
      </c>
      <c r="AL421" s="299">
        <v>170</v>
      </c>
      <c r="AM421" s="299">
        <v>240</v>
      </c>
      <c r="AN421" s="299">
        <v>365</v>
      </c>
      <c r="AO421" s="299">
        <v>437</v>
      </c>
      <c r="AP421" s="299">
        <v>42</v>
      </c>
      <c r="AQ421" s="299">
        <v>18</v>
      </c>
      <c r="AR421" s="299">
        <v>3</v>
      </c>
      <c r="AS421" s="299">
        <v>2.7</v>
      </c>
      <c r="AT421" s="299">
        <v>0.05</v>
      </c>
      <c r="AU421" s="300"/>
      <c r="AV421" s="311">
        <v>3</v>
      </c>
      <c r="AW421" s="317">
        <v>42160</v>
      </c>
      <c r="AX421" s="311">
        <v>53853</v>
      </c>
      <c r="AY421" s="311" t="s">
        <v>68</v>
      </c>
      <c r="AZ421" s="313">
        <v>0.73929999999999996</v>
      </c>
      <c r="BA421" s="314">
        <v>146.30000000000001</v>
      </c>
      <c r="BB421" s="314">
        <v>7.8</v>
      </c>
      <c r="BC421" s="314">
        <v>0</v>
      </c>
      <c r="BD421" s="315" t="s">
        <v>20</v>
      </c>
      <c r="BE421" s="314">
        <v>1.2</v>
      </c>
      <c r="BF421" s="314">
        <v>0.01</v>
      </c>
      <c r="BG421" s="314">
        <v>85.4</v>
      </c>
      <c r="BH421" s="314">
        <v>77</v>
      </c>
      <c r="BI421" s="314">
        <v>81.2</v>
      </c>
      <c r="BJ421" s="316" t="s">
        <v>66</v>
      </c>
      <c r="BK421" s="316" t="s">
        <v>67</v>
      </c>
      <c r="BL421" s="314">
        <v>20646</v>
      </c>
      <c r="BM421" s="314">
        <v>140</v>
      </c>
      <c r="BN421" s="314">
        <v>216</v>
      </c>
      <c r="BO421" s="314">
        <v>300</v>
      </c>
      <c r="BP421" s="314">
        <v>354</v>
      </c>
      <c r="BQ421" s="314">
        <v>1</v>
      </c>
      <c r="BR421" s="314">
        <v>33.799999999999997</v>
      </c>
      <c r="BS421" s="314">
        <v>0.2</v>
      </c>
      <c r="BT421" s="314">
        <v>1.33</v>
      </c>
      <c r="BU421" s="314">
        <v>8.9</v>
      </c>
      <c r="BV421" s="314">
        <v>0</v>
      </c>
      <c r="BW421" s="433"/>
      <c r="BX421" s="299">
        <v>124</v>
      </c>
      <c r="BY421" s="299">
        <v>7</v>
      </c>
      <c r="BZ421" s="299">
        <v>9.5</v>
      </c>
      <c r="CA421" s="299">
        <v>85</v>
      </c>
      <c r="CB421" s="299">
        <v>140</v>
      </c>
      <c r="CC421" s="299">
        <v>170</v>
      </c>
      <c r="CD421" s="299">
        <v>240</v>
      </c>
      <c r="CE421" s="299">
        <v>365</v>
      </c>
      <c r="CF421" s="299">
        <v>437</v>
      </c>
      <c r="CG421" s="299">
        <v>42</v>
      </c>
      <c r="CH421" s="299">
        <v>18</v>
      </c>
      <c r="CI421" s="299">
        <v>3</v>
      </c>
      <c r="CJ421" s="299">
        <v>2.7</v>
      </c>
      <c r="CK421" s="299">
        <v>0.05</v>
      </c>
      <c r="CL421" s="329"/>
      <c r="CM421" s="306">
        <v>3</v>
      </c>
      <c r="CN421" s="346">
        <v>42170</v>
      </c>
      <c r="CO421" s="306"/>
      <c r="CP421" s="306"/>
      <c r="CQ421" s="318">
        <v>0.7298</v>
      </c>
      <c r="CR421" s="319">
        <v>54</v>
      </c>
      <c r="CS421" s="336">
        <f>(CR421*(9/5))+32</f>
        <v>129.19999999999999</v>
      </c>
      <c r="CT421" s="319">
        <v>9.3000000000000007</v>
      </c>
      <c r="CU421" s="348">
        <v>1E-3</v>
      </c>
      <c r="CV421" s="319">
        <v>1</v>
      </c>
      <c r="CW421" s="319">
        <v>0.2</v>
      </c>
      <c r="CX421" s="348">
        <v>5.0000000000000001E-3</v>
      </c>
      <c r="CY421" s="319">
        <v>85</v>
      </c>
      <c r="CZ421" s="319">
        <v>78.900000000000006</v>
      </c>
      <c r="DA421" s="319">
        <v>82</v>
      </c>
      <c r="DB421" s="306" t="s">
        <v>83</v>
      </c>
      <c r="DC421" s="306" t="s">
        <v>84</v>
      </c>
      <c r="DD421" s="319">
        <v>20746</v>
      </c>
      <c r="DE421" s="319">
        <v>130</v>
      </c>
      <c r="DF421" s="319">
        <v>188</v>
      </c>
      <c r="DG421" s="319">
        <v>298</v>
      </c>
      <c r="DH421" s="319">
        <v>344</v>
      </c>
      <c r="DI421" s="319">
        <v>1</v>
      </c>
      <c r="DJ421" s="319">
        <v>28</v>
      </c>
      <c r="DK421" s="319">
        <v>0.5</v>
      </c>
      <c r="DL421" s="319">
        <v>2.2999999999999998</v>
      </c>
      <c r="DM421" s="319">
        <v>16</v>
      </c>
      <c r="DN421" s="319">
        <v>0</v>
      </c>
      <c r="DO421" s="437"/>
      <c r="DP421" s="304">
        <v>124</v>
      </c>
      <c r="DQ421" s="304">
        <v>7</v>
      </c>
      <c r="DR421" s="304">
        <v>9.5</v>
      </c>
      <c r="DS421" s="304">
        <v>85</v>
      </c>
      <c r="DT421" s="304">
        <v>140</v>
      </c>
      <c r="DU421" s="304">
        <v>170</v>
      </c>
      <c r="DV421" s="304">
        <v>240</v>
      </c>
      <c r="DW421" s="304">
        <v>365</v>
      </c>
      <c r="DX421" s="304">
        <v>437</v>
      </c>
      <c r="DY421" s="304">
        <v>42</v>
      </c>
      <c r="DZ421" s="304">
        <v>18</v>
      </c>
      <c r="EA421" s="304">
        <v>3</v>
      </c>
      <c r="EB421" s="304">
        <v>2.7</v>
      </c>
      <c r="EC421" s="304">
        <v>0.05</v>
      </c>
    </row>
    <row r="422" spans="1:133" x14ac:dyDescent="0.25">
      <c r="A422" s="302">
        <f t="shared" si="75"/>
        <v>2015</v>
      </c>
      <c r="B422" s="303" t="str">
        <f t="shared" si="76"/>
        <v>JUNIO</v>
      </c>
      <c r="C422" s="303">
        <v>6</v>
      </c>
      <c r="D422" s="303" t="str">
        <f t="shared" si="80"/>
        <v>JUNIO 2015 / 4</v>
      </c>
      <c r="E422" s="345">
        <v>4</v>
      </c>
      <c r="F422" s="312">
        <v>42162</v>
      </c>
      <c r="G422" s="311">
        <v>53905</v>
      </c>
      <c r="H422" s="311" t="s">
        <v>68</v>
      </c>
      <c r="I422" s="313">
        <v>0.73160000000000003</v>
      </c>
      <c r="J422" s="314">
        <v>139</v>
      </c>
      <c r="K422" s="314">
        <v>8.5</v>
      </c>
      <c r="L422" s="314">
        <v>0</v>
      </c>
      <c r="M422" s="315" t="s">
        <v>20</v>
      </c>
      <c r="N422" s="314">
        <v>0.5</v>
      </c>
      <c r="O422" s="314">
        <v>0</v>
      </c>
      <c r="P422" s="314">
        <v>85.2</v>
      </c>
      <c r="Q422" s="314">
        <v>79.099999999999994</v>
      </c>
      <c r="R422" s="314">
        <v>82.2</v>
      </c>
      <c r="S422" s="316" t="s">
        <v>66</v>
      </c>
      <c r="T422" s="316" t="s">
        <v>67</v>
      </c>
      <c r="U422" s="314">
        <v>20726</v>
      </c>
      <c r="V422" s="314">
        <v>130</v>
      </c>
      <c r="W422" s="314">
        <v>195</v>
      </c>
      <c r="X422" s="314">
        <v>287</v>
      </c>
      <c r="Y422" s="314">
        <v>340</v>
      </c>
      <c r="Z422" s="314">
        <v>1</v>
      </c>
      <c r="AA422" s="314">
        <v>29</v>
      </c>
      <c r="AB422" s="314">
        <v>0.1</v>
      </c>
      <c r="AC422" s="314">
        <v>1.64</v>
      </c>
      <c r="AD422" s="314">
        <v>11.1</v>
      </c>
      <c r="AE422" s="314">
        <v>0</v>
      </c>
      <c r="AF422" s="427"/>
      <c r="AG422" s="299">
        <v>124</v>
      </c>
      <c r="AH422" s="299">
        <v>7</v>
      </c>
      <c r="AI422" s="299">
        <v>9.5</v>
      </c>
      <c r="AJ422" s="299">
        <v>85</v>
      </c>
      <c r="AK422" s="299">
        <v>140</v>
      </c>
      <c r="AL422" s="299">
        <v>170</v>
      </c>
      <c r="AM422" s="299">
        <v>240</v>
      </c>
      <c r="AN422" s="299">
        <v>365</v>
      </c>
      <c r="AO422" s="299">
        <v>437</v>
      </c>
      <c r="AP422" s="299">
        <v>42</v>
      </c>
      <c r="AQ422" s="299">
        <v>18</v>
      </c>
      <c r="AR422" s="299">
        <v>3</v>
      </c>
      <c r="AS422" s="299">
        <v>2.7</v>
      </c>
      <c r="AT422" s="299">
        <v>0.05</v>
      </c>
      <c r="AU422" s="300"/>
      <c r="AV422" s="311">
        <v>4</v>
      </c>
      <c r="AW422" s="317">
        <v>42162</v>
      </c>
      <c r="AX422" s="311">
        <v>53896</v>
      </c>
      <c r="AY422" s="311" t="s">
        <v>73</v>
      </c>
      <c r="AZ422" s="313">
        <v>0.74119999999999997</v>
      </c>
      <c r="BA422" s="314">
        <v>146.19999999999999</v>
      </c>
      <c r="BB422" s="314">
        <v>7.9</v>
      </c>
      <c r="BC422" s="314">
        <v>0</v>
      </c>
      <c r="BD422" s="315" t="s">
        <v>20</v>
      </c>
      <c r="BE422" s="314">
        <v>1.2</v>
      </c>
      <c r="BF422" s="314">
        <v>0.01</v>
      </c>
      <c r="BG422" s="314">
        <v>85.6</v>
      </c>
      <c r="BH422" s="314">
        <v>79.8</v>
      </c>
      <c r="BI422" s="314">
        <v>82.7</v>
      </c>
      <c r="BJ422" s="316" t="s">
        <v>66</v>
      </c>
      <c r="BK422" s="316" t="s">
        <v>67</v>
      </c>
      <c r="BL422" s="314">
        <v>20626</v>
      </c>
      <c r="BM422" s="314">
        <v>138</v>
      </c>
      <c r="BN422" s="314">
        <v>214</v>
      </c>
      <c r="BO422" s="314">
        <v>300</v>
      </c>
      <c r="BP422" s="314">
        <v>354</v>
      </c>
      <c r="BQ422" s="314">
        <v>1</v>
      </c>
      <c r="BR422" s="314">
        <v>33.700000000000003</v>
      </c>
      <c r="BS422" s="314">
        <v>0.1</v>
      </c>
      <c r="BT422" s="314">
        <v>1.44</v>
      </c>
      <c r="BU422" s="314">
        <v>5.0999999999999996</v>
      </c>
      <c r="BV422" s="314">
        <v>0</v>
      </c>
      <c r="BW422" s="433"/>
      <c r="BX422" s="299">
        <v>124</v>
      </c>
      <c r="BY422" s="299">
        <v>7</v>
      </c>
      <c r="BZ422" s="299">
        <v>9.5</v>
      </c>
      <c r="CA422" s="299">
        <v>85</v>
      </c>
      <c r="CB422" s="299">
        <v>140</v>
      </c>
      <c r="CC422" s="299">
        <v>170</v>
      </c>
      <c r="CD422" s="299">
        <v>240</v>
      </c>
      <c r="CE422" s="299">
        <v>365</v>
      </c>
      <c r="CF422" s="299">
        <v>437</v>
      </c>
      <c r="CG422" s="299">
        <v>42</v>
      </c>
      <c r="CH422" s="299">
        <v>18</v>
      </c>
      <c r="CI422" s="299">
        <v>3</v>
      </c>
      <c r="CJ422" s="299">
        <v>2.7</v>
      </c>
      <c r="CK422" s="299">
        <v>0.05</v>
      </c>
      <c r="CL422" s="329"/>
      <c r="CM422" s="305">
        <v>4</v>
      </c>
      <c r="CN422" s="349">
        <v>42177</v>
      </c>
      <c r="CO422" s="305"/>
      <c r="CP422" s="305"/>
      <c r="CQ422" s="313">
        <v>0.72599999999999998</v>
      </c>
      <c r="CR422" s="314">
        <v>56</v>
      </c>
      <c r="CS422" s="341">
        <f>(CR422*(9/5))+32</f>
        <v>132.80000000000001</v>
      </c>
      <c r="CT422" s="314">
        <v>9.1999999999999993</v>
      </c>
      <c r="CU422" s="350">
        <v>1E-3</v>
      </c>
      <c r="CV422" s="314">
        <v>1</v>
      </c>
      <c r="CW422" s="314">
        <v>0.2</v>
      </c>
      <c r="CX422" s="350">
        <v>5.0000000000000001E-3</v>
      </c>
      <c r="CY422" s="314">
        <v>85</v>
      </c>
      <c r="CZ422" s="314">
        <v>79</v>
      </c>
      <c r="DA422" s="314">
        <v>82</v>
      </c>
      <c r="DB422" s="305" t="s">
        <v>83</v>
      </c>
      <c r="DC422" s="305" t="s">
        <v>84</v>
      </c>
      <c r="DD422" s="314">
        <v>20786</v>
      </c>
      <c r="DE422" s="314">
        <v>128</v>
      </c>
      <c r="DF422" s="314">
        <v>180</v>
      </c>
      <c r="DG422" s="314">
        <v>296</v>
      </c>
      <c r="DH422" s="314">
        <v>338</v>
      </c>
      <c r="DI422" s="314">
        <v>1</v>
      </c>
      <c r="DJ422" s="314">
        <v>27</v>
      </c>
      <c r="DK422" s="314">
        <v>0.5</v>
      </c>
      <c r="DL422" s="314">
        <v>2.6</v>
      </c>
      <c r="DM422" s="314">
        <v>17</v>
      </c>
      <c r="DN422" s="314">
        <v>0</v>
      </c>
      <c r="DO422" s="438"/>
      <c r="DP422" s="299">
        <v>124</v>
      </c>
      <c r="DQ422" s="299">
        <v>7</v>
      </c>
      <c r="DR422" s="299">
        <v>9.5</v>
      </c>
      <c r="DS422" s="299">
        <v>85</v>
      </c>
      <c r="DT422" s="299">
        <v>140</v>
      </c>
      <c r="DU422" s="299">
        <v>170</v>
      </c>
      <c r="DV422" s="299">
        <v>240</v>
      </c>
      <c r="DW422" s="299">
        <v>365</v>
      </c>
      <c r="DX422" s="299">
        <v>437</v>
      </c>
      <c r="DY422" s="299">
        <v>42</v>
      </c>
      <c r="DZ422" s="299">
        <v>18</v>
      </c>
      <c r="EA422" s="299">
        <v>3</v>
      </c>
      <c r="EB422" s="299">
        <v>2.7</v>
      </c>
      <c r="EC422" s="299">
        <v>0.05</v>
      </c>
    </row>
    <row r="423" spans="1:133" x14ac:dyDescent="0.25">
      <c r="A423" s="291">
        <f t="shared" si="75"/>
        <v>2015</v>
      </c>
      <c r="B423" s="292" t="str">
        <f t="shared" si="76"/>
        <v>JUNIO</v>
      </c>
      <c r="C423" s="292">
        <v>7</v>
      </c>
      <c r="D423" s="292" t="str">
        <f t="shared" si="80"/>
        <v>JUNIO 2015 / 5</v>
      </c>
      <c r="E423" s="345">
        <v>5</v>
      </c>
      <c r="F423" s="312">
        <v>42165</v>
      </c>
      <c r="G423" s="311">
        <v>53971</v>
      </c>
      <c r="H423" s="311" t="s">
        <v>69</v>
      </c>
      <c r="I423" s="313">
        <v>0.73160000000000003</v>
      </c>
      <c r="J423" s="314">
        <v>139</v>
      </c>
      <c r="K423" s="314">
        <v>8.5</v>
      </c>
      <c r="L423" s="314">
        <v>0</v>
      </c>
      <c r="M423" s="315" t="s">
        <v>20</v>
      </c>
      <c r="N423" s="314">
        <v>0.5</v>
      </c>
      <c r="O423" s="314">
        <v>0</v>
      </c>
      <c r="P423" s="314">
        <v>85.1</v>
      </c>
      <c r="Q423" s="314">
        <v>79.099999999999994</v>
      </c>
      <c r="R423" s="314">
        <v>82.1</v>
      </c>
      <c r="S423" s="316" t="s">
        <v>66</v>
      </c>
      <c r="T423" s="316" t="s">
        <v>67</v>
      </c>
      <c r="U423" s="314">
        <v>20726</v>
      </c>
      <c r="V423" s="314">
        <v>130</v>
      </c>
      <c r="W423" s="314">
        <v>197</v>
      </c>
      <c r="X423" s="314">
        <v>289</v>
      </c>
      <c r="Y423" s="314">
        <v>345</v>
      </c>
      <c r="Z423" s="314">
        <v>1</v>
      </c>
      <c r="AA423" s="314">
        <v>29.3</v>
      </c>
      <c r="AB423" s="314">
        <v>0.1</v>
      </c>
      <c r="AC423" s="314">
        <v>1.64</v>
      </c>
      <c r="AD423" s="314">
        <v>11.3</v>
      </c>
      <c r="AE423" s="314">
        <v>0</v>
      </c>
      <c r="AF423" s="427"/>
      <c r="AG423" s="299">
        <v>124</v>
      </c>
      <c r="AH423" s="299">
        <v>7</v>
      </c>
      <c r="AI423" s="299">
        <v>9.5</v>
      </c>
      <c r="AJ423" s="299">
        <v>85</v>
      </c>
      <c r="AK423" s="299">
        <v>140</v>
      </c>
      <c r="AL423" s="299">
        <v>170</v>
      </c>
      <c r="AM423" s="299">
        <v>240</v>
      </c>
      <c r="AN423" s="299">
        <v>365</v>
      </c>
      <c r="AO423" s="299">
        <v>437</v>
      </c>
      <c r="AP423" s="299">
        <v>42</v>
      </c>
      <c r="AQ423" s="299">
        <v>18</v>
      </c>
      <c r="AR423" s="299">
        <v>3</v>
      </c>
      <c r="AS423" s="299">
        <v>2.7</v>
      </c>
      <c r="AT423" s="299">
        <v>0.05</v>
      </c>
      <c r="AU423" s="300"/>
      <c r="AV423" s="311">
        <v>5</v>
      </c>
      <c r="AW423" s="317">
        <v>42166</v>
      </c>
      <c r="AX423" s="311">
        <v>53990</v>
      </c>
      <c r="AY423" s="311" t="s">
        <v>149</v>
      </c>
      <c r="AZ423" s="313">
        <v>0.74509999999999998</v>
      </c>
      <c r="BA423" s="314">
        <v>147.5</v>
      </c>
      <c r="BB423" s="314">
        <v>7.7</v>
      </c>
      <c r="BC423" s="314">
        <v>0</v>
      </c>
      <c r="BD423" s="315" t="s">
        <v>20</v>
      </c>
      <c r="BE423" s="314">
        <v>1.2</v>
      </c>
      <c r="BF423" s="314">
        <v>0.01</v>
      </c>
      <c r="BG423" s="314">
        <v>85.2</v>
      </c>
      <c r="BH423" s="314">
        <v>79.3</v>
      </c>
      <c r="BI423" s="314">
        <v>82.2</v>
      </c>
      <c r="BJ423" s="316" t="s">
        <v>66</v>
      </c>
      <c r="BK423" s="316" t="s">
        <v>67</v>
      </c>
      <c r="BL423" s="314">
        <v>20586</v>
      </c>
      <c r="BM423" s="314">
        <v>138</v>
      </c>
      <c r="BN423" s="314">
        <v>217</v>
      </c>
      <c r="BO423" s="314">
        <v>304</v>
      </c>
      <c r="BP423" s="314">
        <v>352</v>
      </c>
      <c r="BQ423" s="314">
        <v>1</v>
      </c>
      <c r="BR423" s="314">
        <v>35.1</v>
      </c>
      <c r="BS423" s="314">
        <v>0.3</v>
      </c>
      <c r="BT423" s="314">
        <v>1.52</v>
      </c>
      <c r="BU423" s="314">
        <v>0</v>
      </c>
      <c r="BV423" s="314">
        <v>0</v>
      </c>
      <c r="BW423" s="433"/>
      <c r="BX423" s="299">
        <v>124</v>
      </c>
      <c r="BY423" s="299">
        <v>7</v>
      </c>
      <c r="BZ423" s="299">
        <v>9.5</v>
      </c>
      <c r="CA423" s="299">
        <v>85</v>
      </c>
      <c r="CB423" s="299">
        <v>140</v>
      </c>
      <c r="CC423" s="299">
        <v>170</v>
      </c>
      <c r="CD423" s="299">
        <v>240</v>
      </c>
      <c r="CE423" s="299">
        <v>365</v>
      </c>
      <c r="CF423" s="299">
        <v>437</v>
      </c>
      <c r="CG423" s="299">
        <v>42</v>
      </c>
      <c r="CH423" s="299">
        <v>18</v>
      </c>
      <c r="CI423" s="299">
        <v>3</v>
      </c>
      <c r="CJ423" s="299">
        <v>2.7</v>
      </c>
      <c r="CK423" s="299">
        <v>0.05</v>
      </c>
      <c r="CL423" s="329"/>
      <c r="CM423" s="306"/>
      <c r="CN423" s="306"/>
      <c r="CO423" s="306"/>
      <c r="CP423" s="306"/>
      <c r="CQ423" s="306"/>
      <c r="CR423" s="306"/>
      <c r="CS423" s="306"/>
      <c r="CT423" s="306"/>
      <c r="CU423" s="306"/>
      <c r="CV423" s="306"/>
      <c r="CW423" s="306"/>
      <c r="CX423" s="306"/>
      <c r="CY423" s="306"/>
      <c r="CZ423" s="306"/>
      <c r="DA423" s="306"/>
      <c r="DB423" s="306"/>
      <c r="DC423" s="306"/>
      <c r="DD423" s="306"/>
      <c r="DE423" s="306"/>
      <c r="DF423" s="306"/>
      <c r="DG423" s="306"/>
      <c r="DH423" s="306"/>
      <c r="DI423" s="306"/>
      <c r="DJ423" s="306"/>
      <c r="DK423" s="306"/>
      <c r="DL423" s="306"/>
      <c r="DM423" s="306"/>
      <c r="DN423" s="306"/>
      <c r="DO423" s="439"/>
      <c r="DP423" s="306"/>
      <c r="DQ423" s="306"/>
      <c r="DR423" s="306"/>
      <c r="DS423" s="306"/>
      <c r="DT423" s="306"/>
      <c r="DU423" s="306"/>
      <c r="DV423" s="306"/>
      <c r="DW423" s="306"/>
      <c r="DX423" s="306"/>
      <c r="DY423" s="306"/>
      <c r="DZ423" s="306"/>
      <c r="EA423" s="306"/>
      <c r="EB423" s="306"/>
      <c r="EC423" s="306"/>
    </row>
    <row r="424" spans="1:133" x14ac:dyDescent="0.25">
      <c r="A424" s="302">
        <f t="shared" si="75"/>
        <v>2015</v>
      </c>
      <c r="B424" s="303" t="str">
        <f t="shared" si="76"/>
        <v>JUNIO</v>
      </c>
      <c r="C424" s="303">
        <v>8</v>
      </c>
      <c r="D424" s="303" t="str">
        <f t="shared" si="80"/>
        <v>JUNIO 2015 / 6</v>
      </c>
      <c r="E424" s="345">
        <v>6</v>
      </c>
      <c r="F424" s="312">
        <v>42168</v>
      </c>
      <c r="G424" s="311">
        <v>54058</v>
      </c>
      <c r="H424" s="311" t="s">
        <v>68</v>
      </c>
      <c r="I424" s="313">
        <v>0.73160000000000003</v>
      </c>
      <c r="J424" s="314">
        <v>141</v>
      </c>
      <c r="K424" s="314">
        <v>8.1999999999999993</v>
      </c>
      <c r="L424" s="314">
        <v>0</v>
      </c>
      <c r="M424" s="315" t="s">
        <v>20</v>
      </c>
      <c r="N424" s="314">
        <v>0.5</v>
      </c>
      <c r="O424" s="314">
        <v>0</v>
      </c>
      <c r="P424" s="314">
        <v>85</v>
      </c>
      <c r="Q424" s="314">
        <v>79.2</v>
      </c>
      <c r="R424" s="314">
        <v>82.1</v>
      </c>
      <c r="S424" s="316" t="s">
        <v>66</v>
      </c>
      <c r="T424" s="316" t="s">
        <v>67</v>
      </c>
      <c r="U424" s="314">
        <v>20726</v>
      </c>
      <c r="V424" s="314">
        <v>130</v>
      </c>
      <c r="W424" s="314">
        <v>199</v>
      </c>
      <c r="X424" s="314">
        <v>290</v>
      </c>
      <c r="Y424" s="314">
        <v>343</v>
      </c>
      <c r="Z424" s="314">
        <v>1</v>
      </c>
      <c r="AA424" s="314">
        <v>29.1</v>
      </c>
      <c r="AB424" s="314">
        <v>0.2</v>
      </c>
      <c r="AC424" s="314">
        <v>1.67</v>
      </c>
      <c r="AD424" s="314">
        <v>10.6</v>
      </c>
      <c r="AE424" s="314">
        <v>0</v>
      </c>
      <c r="AF424" s="427"/>
      <c r="AG424" s="299">
        <v>124</v>
      </c>
      <c r="AH424" s="299">
        <v>7</v>
      </c>
      <c r="AI424" s="299">
        <v>9.5</v>
      </c>
      <c r="AJ424" s="299">
        <v>85</v>
      </c>
      <c r="AK424" s="299">
        <v>140</v>
      </c>
      <c r="AL424" s="299">
        <v>170</v>
      </c>
      <c r="AM424" s="299">
        <v>240</v>
      </c>
      <c r="AN424" s="299">
        <v>365</v>
      </c>
      <c r="AO424" s="299">
        <v>437</v>
      </c>
      <c r="AP424" s="299">
        <v>42</v>
      </c>
      <c r="AQ424" s="299">
        <v>18</v>
      </c>
      <c r="AR424" s="299">
        <v>3</v>
      </c>
      <c r="AS424" s="299">
        <v>2.7</v>
      </c>
      <c r="AT424" s="299">
        <v>0.05</v>
      </c>
      <c r="AU424" s="300"/>
      <c r="AV424" s="311">
        <v>6</v>
      </c>
      <c r="AW424" s="317">
        <v>42168</v>
      </c>
      <c r="AX424" s="311">
        <v>54052</v>
      </c>
      <c r="AY424" s="311" t="s">
        <v>68</v>
      </c>
      <c r="AZ424" s="313">
        <v>0.74550000000000005</v>
      </c>
      <c r="BA424" s="314">
        <v>147.9</v>
      </c>
      <c r="BB424" s="314">
        <v>7.6</v>
      </c>
      <c r="BC424" s="314">
        <v>0</v>
      </c>
      <c r="BD424" s="315" t="s">
        <v>20</v>
      </c>
      <c r="BE424" s="314">
        <v>1.2</v>
      </c>
      <c r="BF424" s="314">
        <v>0.01</v>
      </c>
      <c r="BG424" s="314">
        <v>85.4</v>
      </c>
      <c r="BH424" s="314">
        <v>79.400000000000006</v>
      </c>
      <c r="BI424" s="314">
        <v>82.4</v>
      </c>
      <c r="BJ424" s="316" t="s">
        <v>66</v>
      </c>
      <c r="BK424" s="316" t="s">
        <v>67</v>
      </c>
      <c r="BL424" s="314">
        <v>20582</v>
      </c>
      <c r="BM424" s="314">
        <v>138</v>
      </c>
      <c r="BN424" s="314">
        <v>217</v>
      </c>
      <c r="BO424" s="314">
        <v>304</v>
      </c>
      <c r="BP424" s="314">
        <v>356</v>
      </c>
      <c r="BQ424" s="314">
        <v>1</v>
      </c>
      <c r="BR424" s="314">
        <v>35.1</v>
      </c>
      <c r="BS424" s="314">
        <v>0.3</v>
      </c>
      <c r="BT424" s="314">
        <v>1.52</v>
      </c>
      <c r="BU424" s="314">
        <v>0</v>
      </c>
      <c r="BV424" s="314">
        <v>0</v>
      </c>
      <c r="BW424" s="433"/>
      <c r="BX424" s="299">
        <v>124</v>
      </c>
      <c r="BY424" s="299">
        <v>7</v>
      </c>
      <c r="BZ424" s="299">
        <v>9.5</v>
      </c>
      <c r="CA424" s="299">
        <v>85</v>
      </c>
      <c r="CB424" s="299">
        <v>140</v>
      </c>
      <c r="CC424" s="299">
        <v>170</v>
      </c>
      <c r="CD424" s="299">
        <v>240</v>
      </c>
      <c r="CE424" s="299">
        <v>365</v>
      </c>
      <c r="CF424" s="299">
        <v>437</v>
      </c>
      <c r="CG424" s="299">
        <v>42</v>
      </c>
      <c r="CH424" s="299">
        <v>18</v>
      </c>
      <c r="CI424" s="299">
        <v>3</v>
      </c>
      <c r="CJ424" s="299">
        <v>2.7</v>
      </c>
      <c r="CK424" s="299">
        <v>0.05</v>
      </c>
      <c r="CL424" s="329"/>
      <c r="CM424" s="305"/>
      <c r="CN424" s="305"/>
      <c r="CO424" s="305"/>
      <c r="CP424" s="305"/>
      <c r="CQ424" s="305"/>
      <c r="CR424" s="305"/>
      <c r="CS424" s="305"/>
      <c r="CT424" s="305"/>
      <c r="CU424" s="305"/>
      <c r="CV424" s="305"/>
      <c r="CW424" s="305"/>
      <c r="CX424" s="305"/>
      <c r="CY424" s="305"/>
      <c r="CZ424" s="305"/>
      <c r="DA424" s="305"/>
      <c r="DB424" s="305"/>
      <c r="DC424" s="305"/>
      <c r="DD424" s="305"/>
      <c r="DE424" s="305"/>
      <c r="DF424" s="305"/>
      <c r="DG424" s="305"/>
      <c r="DH424" s="305"/>
      <c r="DI424" s="305"/>
      <c r="DJ424" s="305"/>
      <c r="DK424" s="305"/>
      <c r="DL424" s="305"/>
      <c r="DM424" s="305"/>
      <c r="DN424" s="305"/>
      <c r="DO424" s="440"/>
      <c r="DP424" s="305"/>
      <c r="DQ424" s="305"/>
      <c r="DR424" s="305"/>
      <c r="DS424" s="305"/>
      <c r="DT424" s="305"/>
      <c r="DU424" s="305"/>
      <c r="DV424" s="305"/>
      <c r="DW424" s="305"/>
      <c r="DX424" s="305"/>
      <c r="DY424" s="305"/>
      <c r="DZ424" s="305"/>
      <c r="EA424" s="305"/>
      <c r="EB424" s="305"/>
      <c r="EC424" s="305"/>
    </row>
    <row r="425" spans="1:133" x14ac:dyDescent="0.25">
      <c r="A425" s="291">
        <f t="shared" si="75"/>
        <v>2015</v>
      </c>
      <c r="B425" s="292" t="str">
        <f t="shared" si="76"/>
        <v>JUNIO</v>
      </c>
      <c r="C425" s="292">
        <v>9</v>
      </c>
      <c r="D425" s="292" t="str">
        <f t="shared" si="80"/>
        <v>JUNIO 2015 / 7</v>
      </c>
      <c r="E425" s="345">
        <v>7</v>
      </c>
      <c r="F425" s="312">
        <v>42169</v>
      </c>
      <c r="G425" s="311">
        <v>54170</v>
      </c>
      <c r="H425" s="311" t="s">
        <v>69</v>
      </c>
      <c r="I425" s="313">
        <v>0.73350000000000004</v>
      </c>
      <c r="J425" s="314">
        <v>143</v>
      </c>
      <c r="K425" s="314">
        <v>8</v>
      </c>
      <c r="L425" s="314">
        <v>0</v>
      </c>
      <c r="M425" s="315" t="s">
        <v>20</v>
      </c>
      <c r="N425" s="314">
        <v>0.5</v>
      </c>
      <c r="O425" s="314">
        <v>0</v>
      </c>
      <c r="P425" s="314">
        <v>85</v>
      </c>
      <c r="Q425" s="314">
        <v>79.2</v>
      </c>
      <c r="R425" s="314">
        <v>82.1</v>
      </c>
      <c r="S425" s="316" t="s">
        <v>66</v>
      </c>
      <c r="T425" s="316" t="s">
        <v>67</v>
      </c>
      <c r="U425" s="314">
        <v>20706</v>
      </c>
      <c r="V425" s="314">
        <v>130</v>
      </c>
      <c r="W425" s="314">
        <v>201</v>
      </c>
      <c r="X425" s="314">
        <v>289</v>
      </c>
      <c r="Y425" s="314">
        <v>341</v>
      </c>
      <c r="Z425" s="314">
        <v>1</v>
      </c>
      <c r="AA425" s="314">
        <v>28.9</v>
      </c>
      <c r="AB425" s="314">
        <v>0.3</v>
      </c>
      <c r="AC425" s="314">
        <v>1.66</v>
      </c>
      <c r="AD425" s="314">
        <v>12.2</v>
      </c>
      <c r="AE425" s="314">
        <v>0</v>
      </c>
      <c r="AF425" s="427"/>
      <c r="AG425" s="299">
        <v>124</v>
      </c>
      <c r="AH425" s="299">
        <v>7</v>
      </c>
      <c r="AI425" s="299">
        <v>9.5</v>
      </c>
      <c r="AJ425" s="299">
        <v>85</v>
      </c>
      <c r="AK425" s="299">
        <v>140</v>
      </c>
      <c r="AL425" s="299">
        <v>170</v>
      </c>
      <c r="AM425" s="299">
        <v>240</v>
      </c>
      <c r="AN425" s="299">
        <v>365</v>
      </c>
      <c r="AO425" s="299">
        <v>437</v>
      </c>
      <c r="AP425" s="299">
        <v>42</v>
      </c>
      <c r="AQ425" s="299">
        <v>18</v>
      </c>
      <c r="AR425" s="299">
        <v>3</v>
      </c>
      <c r="AS425" s="299">
        <v>2.7</v>
      </c>
      <c r="AT425" s="299">
        <v>0.05</v>
      </c>
      <c r="AU425" s="300"/>
      <c r="AV425" s="311">
        <v>7</v>
      </c>
      <c r="AW425" s="317">
        <v>42172</v>
      </c>
      <c r="AX425" s="311">
        <v>54225</v>
      </c>
      <c r="AY425" s="311" t="s">
        <v>149</v>
      </c>
      <c r="AZ425" s="313">
        <v>0.74609999999999999</v>
      </c>
      <c r="BA425" s="314">
        <v>146.9</v>
      </c>
      <c r="BB425" s="314">
        <v>7.8</v>
      </c>
      <c r="BC425" s="314">
        <v>0</v>
      </c>
      <c r="BD425" s="315" t="s">
        <v>20</v>
      </c>
      <c r="BE425" s="314">
        <v>1.2</v>
      </c>
      <c r="BF425" s="314">
        <v>0.01</v>
      </c>
      <c r="BG425" s="314">
        <v>85.6</v>
      </c>
      <c r="BH425" s="314">
        <v>79.599999999999994</v>
      </c>
      <c r="BI425" s="314">
        <v>82.6</v>
      </c>
      <c r="BJ425" s="316" t="s">
        <v>66</v>
      </c>
      <c r="BK425" s="316" t="s">
        <v>67</v>
      </c>
      <c r="BL425" s="314">
        <v>20576</v>
      </c>
      <c r="BM425" s="314">
        <v>138</v>
      </c>
      <c r="BN425" s="314">
        <v>216</v>
      </c>
      <c r="BO425" s="314">
        <v>304</v>
      </c>
      <c r="BP425" s="314">
        <v>352</v>
      </c>
      <c r="BQ425" s="314">
        <v>1</v>
      </c>
      <c r="BR425" s="314">
        <v>35.4</v>
      </c>
      <c r="BS425" s="314">
        <v>0.4</v>
      </c>
      <c r="BT425" s="314">
        <v>1.59</v>
      </c>
      <c r="BU425" s="314">
        <v>0.7</v>
      </c>
      <c r="BV425" s="314">
        <v>0</v>
      </c>
      <c r="BW425" s="433"/>
      <c r="BX425" s="299">
        <v>124</v>
      </c>
      <c r="BY425" s="299">
        <v>7</v>
      </c>
      <c r="BZ425" s="299">
        <v>9.5</v>
      </c>
      <c r="CA425" s="299">
        <v>85</v>
      </c>
      <c r="CB425" s="299">
        <v>140</v>
      </c>
      <c r="CC425" s="299">
        <v>170</v>
      </c>
      <c r="CD425" s="299">
        <v>240</v>
      </c>
      <c r="CE425" s="299">
        <v>365</v>
      </c>
      <c r="CF425" s="299">
        <v>437</v>
      </c>
      <c r="CG425" s="299">
        <v>42</v>
      </c>
      <c r="CH425" s="299">
        <v>18</v>
      </c>
      <c r="CI425" s="299">
        <v>3</v>
      </c>
      <c r="CJ425" s="299">
        <v>2.7</v>
      </c>
      <c r="CK425" s="299">
        <v>0.05</v>
      </c>
      <c r="CL425" s="329"/>
      <c r="CM425" s="306"/>
      <c r="CN425" s="306"/>
      <c r="CO425" s="306"/>
      <c r="CP425" s="306"/>
      <c r="CQ425" s="306"/>
      <c r="CR425" s="306"/>
      <c r="CS425" s="306"/>
      <c r="CT425" s="306"/>
      <c r="CU425" s="306"/>
      <c r="CV425" s="306"/>
      <c r="CW425" s="306"/>
      <c r="CX425" s="306"/>
      <c r="CY425" s="306"/>
      <c r="CZ425" s="306"/>
      <c r="DA425" s="306"/>
      <c r="DB425" s="306"/>
      <c r="DC425" s="306"/>
      <c r="DD425" s="306"/>
      <c r="DE425" s="306"/>
      <c r="DF425" s="306"/>
      <c r="DG425" s="306"/>
      <c r="DH425" s="306"/>
      <c r="DI425" s="306"/>
      <c r="DJ425" s="306"/>
      <c r="DK425" s="306"/>
      <c r="DL425" s="306"/>
      <c r="DM425" s="306"/>
      <c r="DN425" s="306"/>
      <c r="DO425" s="439"/>
      <c r="DP425" s="306"/>
      <c r="DQ425" s="306"/>
      <c r="DR425" s="306"/>
      <c r="DS425" s="306"/>
      <c r="DT425" s="306"/>
      <c r="DU425" s="306"/>
      <c r="DV425" s="306"/>
      <c r="DW425" s="306"/>
      <c r="DX425" s="306"/>
      <c r="DY425" s="306"/>
      <c r="DZ425" s="306"/>
      <c r="EA425" s="306"/>
      <c r="EB425" s="306"/>
      <c r="EC425" s="306"/>
    </row>
    <row r="426" spans="1:133" x14ac:dyDescent="0.25">
      <c r="A426" s="302">
        <f t="shared" si="75"/>
        <v>2015</v>
      </c>
      <c r="B426" s="303" t="str">
        <f t="shared" si="76"/>
        <v>JUNIO</v>
      </c>
      <c r="C426" s="303">
        <v>10</v>
      </c>
      <c r="D426" s="303" t="str">
        <f t="shared" si="80"/>
        <v>JUNIO 2015 / 8</v>
      </c>
      <c r="E426" s="345">
        <v>8</v>
      </c>
      <c r="F426" s="312">
        <v>42171</v>
      </c>
      <c r="G426" s="311">
        <v>54200</v>
      </c>
      <c r="H426" s="311" t="s">
        <v>68</v>
      </c>
      <c r="I426" s="313">
        <v>0.73199999999999998</v>
      </c>
      <c r="J426" s="314">
        <v>140</v>
      </c>
      <c r="K426" s="314">
        <v>8.3000000000000007</v>
      </c>
      <c r="L426" s="314">
        <v>0</v>
      </c>
      <c r="M426" s="315" t="s">
        <v>20</v>
      </c>
      <c r="N426" s="314">
        <v>0.5</v>
      </c>
      <c r="O426" s="314">
        <v>0</v>
      </c>
      <c r="P426" s="314">
        <v>85.2</v>
      </c>
      <c r="Q426" s="314">
        <v>79.2</v>
      </c>
      <c r="R426" s="314">
        <v>82.2</v>
      </c>
      <c r="S426" s="316" t="s">
        <v>66</v>
      </c>
      <c r="T426" s="316" t="s">
        <v>67</v>
      </c>
      <c r="U426" s="314">
        <v>20722</v>
      </c>
      <c r="V426" s="314">
        <v>130</v>
      </c>
      <c r="W426" s="314">
        <v>198</v>
      </c>
      <c r="X426" s="314">
        <v>288</v>
      </c>
      <c r="Y426" s="314">
        <v>345</v>
      </c>
      <c r="Z426" s="314">
        <v>1</v>
      </c>
      <c r="AA426" s="314">
        <v>29.3</v>
      </c>
      <c r="AB426" s="314">
        <v>0.2</v>
      </c>
      <c r="AC426" s="314">
        <v>1.66</v>
      </c>
      <c r="AD426" s="314">
        <v>12</v>
      </c>
      <c r="AE426" s="314">
        <v>0</v>
      </c>
      <c r="AF426" s="427"/>
      <c r="AG426" s="299">
        <v>124</v>
      </c>
      <c r="AH426" s="299">
        <v>7</v>
      </c>
      <c r="AI426" s="299">
        <v>9.5</v>
      </c>
      <c r="AJ426" s="299">
        <v>85</v>
      </c>
      <c r="AK426" s="299">
        <v>140</v>
      </c>
      <c r="AL426" s="299">
        <v>170</v>
      </c>
      <c r="AM426" s="299">
        <v>240</v>
      </c>
      <c r="AN426" s="299">
        <v>365</v>
      </c>
      <c r="AO426" s="299">
        <v>437</v>
      </c>
      <c r="AP426" s="299">
        <v>42</v>
      </c>
      <c r="AQ426" s="299">
        <v>18</v>
      </c>
      <c r="AR426" s="299">
        <v>3</v>
      </c>
      <c r="AS426" s="299">
        <v>2.7</v>
      </c>
      <c r="AT426" s="299">
        <v>0.05</v>
      </c>
      <c r="AU426" s="300"/>
      <c r="AV426" s="311">
        <v>8</v>
      </c>
      <c r="AW426" s="317">
        <v>42174</v>
      </c>
      <c r="AX426" s="311">
        <v>54264</v>
      </c>
      <c r="AY426" s="311" t="s">
        <v>73</v>
      </c>
      <c r="AZ426" s="313">
        <v>0.74050000000000005</v>
      </c>
      <c r="BA426" s="314">
        <v>144.69999999999999</v>
      </c>
      <c r="BB426" s="314">
        <v>8</v>
      </c>
      <c r="BC426" s="314">
        <v>0</v>
      </c>
      <c r="BD426" s="315" t="s">
        <v>20</v>
      </c>
      <c r="BE426" s="314">
        <v>1.2</v>
      </c>
      <c r="BF426" s="314">
        <v>0.01</v>
      </c>
      <c r="BG426" s="314">
        <v>85.2</v>
      </c>
      <c r="BH426" s="314">
        <v>79.5</v>
      </c>
      <c r="BI426" s="314">
        <v>82.3</v>
      </c>
      <c r="BJ426" s="316" t="s">
        <v>66</v>
      </c>
      <c r="BK426" s="316" t="s">
        <v>67</v>
      </c>
      <c r="BL426" s="314">
        <v>20634</v>
      </c>
      <c r="BM426" s="314">
        <v>136</v>
      </c>
      <c r="BN426" s="314">
        <v>210</v>
      </c>
      <c r="BO426" s="314">
        <v>300</v>
      </c>
      <c r="BP426" s="314">
        <v>365</v>
      </c>
      <c r="BQ426" s="314">
        <v>1</v>
      </c>
      <c r="BR426" s="314">
        <v>33.4</v>
      </c>
      <c r="BS426" s="314">
        <v>0.9</v>
      </c>
      <c r="BT426" s="314">
        <v>1.47</v>
      </c>
      <c r="BU426" s="314">
        <v>1.2</v>
      </c>
      <c r="BV426" s="314">
        <v>0</v>
      </c>
      <c r="BW426" s="433"/>
      <c r="BX426" s="299">
        <v>124</v>
      </c>
      <c r="BY426" s="299">
        <v>7</v>
      </c>
      <c r="BZ426" s="299">
        <v>9.5</v>
      </c>
      <c r="CA426" s="299">
        <v>85</v>
      </c>
      <c r="CB426" s="299">
        <v>140</v>
      </c>
      <c r="CC426" s="299">
        <v>170</v>
      </c>
      <c r="CD426" s="299">
        <v>240</v>
      </c>
      <c r="CE426" s="299">
        <v>365</v>
      </c>
      <c r="CF426" s="299">
        <v>437</v>
      </c>
      <c r="CG426" s="299">
        <v>42</v>
      </c>
      <c r="CH426" s="299">
        <v>18</v>
      </c>
      <c r="CI426" s="299">
        <v>3</v>
      </c>
      <c r="CJ426" s="299">
        <v>2.7</v>
      </c>
      <c r="CK426" s="299">
        <v>0.05</v>
      </c>
      <c r="CL426" s="329"/>
      <c r="CM426" s="305"/>
      <c r="CN426" s="305"/>
      <c r="CO426" s="305"/>
      <c r="CP426" s="305"/>
      <c r="CQ426" s="305"/>
      <c r="CR426" s="305"/>
      <c r="CS426" s="305"/>
      <c r="CT426" s="305"/>
      <c r="CU426" s="305"/>
      <c r="CV426" s="305"/>
      <c r="CW426" s="305"/>
      <c r="CX426" s="305"/>
      <c r="CY426" s="305"/>
      <c r="CZ426" s="305"/>
      <c r="DA426" s="305"/>
      <c r="DB426" s="305"/>
      <c r="DC426" s="305"/>
      <c r="DD426" s="305"/>
      <c r="DE426" s="305"/>
      <c r="DF426" s="305"/>
      <c r="DG426" s="305"/>
      <c r="DH426" s="305"/>
      <c r="DI426" s="305"/>
      <c r="DJ426" s="305"/>
      <c r="DK426" s="305"/>
      <c r="DL426" s="305"/>
      <c r="DM426" s="305"/>
      <c r="DN426" s="305"/>
      <c r="DO426" s="440"/>
      <c r="DP426" s="305"/>
      <c r="DQ426" s="305"/>
      <c r="DR426" s="305"/>
      <c r="DS426" s="305"/>
      <c r="DT426" s="305"/>
      <c r="DU426" s="305"/>
      <c r="DV426" s="305"/>
      <c r="DW426" s="305"/>
      <c r="DX426" s="305"/>
      <c r="DY426" s="305"/>
      <c r="DZ426" s="305"/>
      <c r="EA426" s="305"/>
      <c r="EB426" s="305"/>
      <c r="EC426" s="305"/>
    </row>
    <row r="427" spans="1:133" x14ac:dyDescent="0.25">
      <c r="A427" s="291">
        <f t="shared" si="75"/>
        <v>2015</v>
      </c>
      <c r="B427" s="292" t="str">
        <f t="shared" si="76"/>
        <v>JUNIO</v>
      </c>
      <c r="C427" s="292">
        <v>11</v>
      </c>
      <c r="D427" s="292" t="str">
        <f t="shared" si="80"/>
        <v>JUNIO 2015 / 9</v>
      </c>
      <c r="E427" s="345">
        <v>9</v>
      </c>
      <c r="F427" s="312">
        <v>42174</v>
      </c>
      <c r="G427" s="311">
        <v>54300</v>
      </c>
      <c r="H427" s="311" t="s">
        <v>69</v>
      </c>
      <c r="I427" s="313">
        <v>0.7339</v>
      </c>
      <c r="J427" s="314">
        <v>143</v>
      </c>
      <c r="K427" s="314">
        <v>7.9</v>
      </c>
      <c r="L427" s="314">
        <v>0</v>
      </c>
      <c r="M427" s="315" t="s">
        <v>20</v>
      </c>
      <c r="N427" s="314">
        <v>0.5</v>
      </c>
      <c r="O427" s="314">
        <v>0</v>
      </c>
      <c r="P427" s="314">
        <v>85</v>
      </c>
      <c r="Q427" s="314">
        <v>79.2</v>
      </c>
      <c r="R427" s="314">
        <v>82.1</v>
      </c>
      <c r="S427" s="316" t="s">
        <v>66</v>
      </c>
      <c r="T427" s="316" t="s">
        <v>67</v>
      </c>
      <c r="U427" s="314">
        <v>20702</v>
      </c>
      <c r="V427" s="314">
        <v>132</v>
      </c>
      <c r="W427" s="314">
        <v>198</v>
      </c>
      <c r="X427" s="314">
        <v>287</v>
      </c>
      <c r="Y427" s="314">
        <v>351</v>
      </c>
      <c r="Z427" s="314">
        <v>1.5</v>
      </c>
      <c r="AA427" s="314">
        <v>29.1</v>
      </c>
      <c r="AB427" s="314">
        <v>0.3</v>
      </c>
      <c r="AC427" s="314">
        <v>1.71</v>
      </c>
      <c r="AD427" s="314">
        <v>15</v>
      </c>
      <c r="AE427" s="314">
        <v>0</v>
      </c>
      <c r="AF427" s="427"/>
      <c r="AG427" s="299">
        <v>124</v>
      </c>
      <c r="AH427" s="299">
        <v>7</v>
      </c>
      <c r="AI427" s="299">
        <v>9.5</v>
      </c>
      <c r="AJ427" s="299">
        <v>85</v>
      </c>
      <c r="AK427" s="299">
        <v>140</v>
      </c>
      <c r="AL427" s="299">
        <v>170</v>
      </c>
      <c r="AM427" s="299">
        <v>240</v>
      </c>
      <c r="AN427" s="299">
        <v>365</v>
      </c>
      <c r="AO427" s="299">
        <v>437</v>
      </c>
      <c r="AP427" s="299">
        <v>42</v>
      </c>
      <c r="AQ427" s="299">
        <v>18</v>
      </c>
      <c r="AR427" s="299">
        <v>3</v>
      </c>
      <c r="AS427" s="299">
        <v>2.7</v>
      </c>
      <c r="AT427" s="299">
        <v>0.05</v>
      </c>
      <c r="AU427" s="300"/>
      <c r="AV427" s="311">
        <v>9</v>
      </c>
      <c r="AW427" s="317">
        <v>42174</v>
      </c>
      <c r="AX427" s="311">
        <v>54264</v>
      </c>
      <c r="AY427" s="311" t="s">
        <v>73</v>
      </c>
      <c r="AZ427" s="313">
        <v>0.74050000000000005</v>
      </c>
      <c r="BA427" s="314">
        <v>144.69999999999999</v>
      </c>
      <c r="BB427" s="314">
        <v>8</v>
      </c>
      <c r="BC427" s="314">
        <v>0</v>
      </c>
      <c r="BD427" s="315" t="s">
        <v>20</v>
      </c>
      <c r="BE427" s="314">
        <v>1.2</v>
      </c>
      <c r="BF427" s="314">
        <v>0.01</v>
      </c>
      <c r="BG427" s="314">
        <v>85.2</v>
      </c>
      <c r="BH427" s="314">
        <v>79.5</v>
      </c>
      <c r="BI427" s="314">
        <v>82.3</v>
      </c>
      <c r="BJ427" s="316" t="s">
        <v>66</v>
      </c>
      <c r="BK427" s="316" t="s">
        <v>67</v>
      </c>
      <c r="BL427" s="314">
        <v>20634</v>
      </c>
      <c r="BM427" s="314">
        <v>136</v>
      </c>
      <c r="BN427" s="314">
        <v>210</v>
      </c>
      <c r="BO427" s="314">
        <v>300</v>
      </c>
      <c r="BP427" s="314">
        <v>365</v>
      </c>
      <c r="BQ427" s="314">
        <v>1</v>
      </c>
      <c r="BR427" s="314">
        <v>33.4</v>
      </c>
      <c r="BS427" s="314">
        <v>0.9</v>
      </c>
      <c r="BT427" s="314">
        <v>1.47</v>
      </c>
      <c r="BU427" s="314">
        <v>1.2</v>
      </c>
      <c r="BV427" s="314">
        <v>0</v>
      </c>
      <c r="BW427" s="433"/>
      <c r="BX427" s="299">
        <v>124</v>
      </c>
      <c r="BY427" s="299">
        <v>7</v>
      </c>
      <c r="BZ427" s="299">
        <v>9.5</v>
      </c>
      <c r="CA427" s="299">
        <v>85</v>
      </c>
      <c r="CB427" s="299">
        <v>140</v>
      </c>
      <c r="CC427" s="299">
        <v>170</v>
      </c>
      <c r="CD427" s="299">
        <v>240</v>
      </c>
      <c r="CE427" s="299">
        <v>365</v>
      </c>
      <c r="CF427" s="299">
        <v>437</v>
      </c>
      <c r="CG427" s="299">
        <v>42</v>
      </c>
      <c r="CH427" s="299">
        <v>18</v>
      </c>
      <c r="CI427" s="299">
        <v>3</v>
      </c>
      <c r="CJ427" s="299">
        <v>2.7</v>
      </c>
      <c r="CK427" s="299">
        <v>0.05</v>
      </c>
      <c r="CL427" s="329"/>
      <c r="CM427" s="306"/>
      <c r="CN427" s="306"/>
      <c r="CO427" s="306"/>
      <c r="CP427" s="306"/>
      <c r="CQ427" s="306"/>
      <c r="CR427" s="306"/>
      <c r="CS427" s="306"/>
      <c r="CT427" s="306"/>
      <c r="CU427" s="306"/>
      <c r="CV427" s="306"/>
      <c r="CW427" s="306"/>
      <c r="CX427" s="306"/>
      <c r="CY427" s="306"/>
      <c r="CZ427" s="306"/>
      <c r="DA427" s="306"/>
      <c r="DB427" s="306"/>
      <c r="DC427" s="306"/>
      <c r="DD427" s="306"/>
      <c r="DE427" s="306"/>
      <c r="DF427" s="306"/>
      <c r="DG427" s="306"/>
      <c r="DH427" s="306"/>
      <c r="DI427" s="306"/>
      <c r="DJ427" s="306"/>
      <c r="DK427" s="306"/>
      <c r="DL427" s="306"/>
      <c r="DM427" s="306"/>
      <c r="DN427" s="306"/>
      <c r="DO427" s="439"/>
      <c r="DP427" s="306"/>
      <c r="DQ427" s="306"/>
      <c r="DR427" s="306"/>
      <c r="DS427" s="306"/>
      <c r="DT427" s="306"/>
      <c r="DU427" s="306"/>
      <c r="DV427" s="306"/>
      <c r="DW427" s="306"/>
      <c r="DX427" s="306"/>
      <c r="DY427" s="306"/>
      <c r="DZ427" s="306"/>
      <c r="EA427" s="306"/>
      <c r="EB427" s="306"/>
      <c r="EC427" s="306"/>
    </row>
    <row r="428" spans="1:133" x14ac:dyDescent="0.25">
      <c r="A428" s="302">
        <f t="shared" si="75"/>
        <v>2015</v>
      </c>
      <c r="B428" s="303" t="str">
        <f t="shared" si="76"/>
        <v>JUNIO</v>
      </c>
      <c r="C428" s="303">
        <v>12</v>
      </c>
      <c r="D428" s="303" t="str">
        <f t="shared" si="80"/>
        <v>JUNIO 2015 / 10</v>
      </c>
      <c r="E428" s="345">
        <v>10</v>
      </c>
      <c r="F428" s="312">
        <v>42174</v>
      </c>
      <c r="G428" s="311" t="s">
        <v>202</v>
      </c>
      <c r="H428" s="311" t="s">
        <v>68</v>
      </c>
      <c r="I428" s="313">
        <v>0.73350000000000004</v>
      </c>
      <c r="J428" s="314">
        <v>141</v>
      </c>
      <c r="K428" s="314">
        <v>8.1999999999999993</v>
      </c>
      <c r="L428" s="314">
        <v>0</v>
      </c>
      <c r="M428" s="315" t="s">
        <v>20</v>
      </c>
      <c r="N428" s="314">
        <v>0.5</v>
      </c>
      <c r="O428" s="314">
        <v>0</v>
      </c>
      <c r="P428" s="314">
        <v>85.4</v>
      </c>
      <c r="Q428" s="314">
        <v>79.2</v>
      </c>
      <c r="R428" s="314">
        <v>82.3</v>
      </c>
      <c r="S428" s="316" t="s">
        <v>66</v>
      </c>
      <c r="T428" s="316" t="s">
        <v>67</v>
      </c>
      <c r="U428" s="314">
        <v>20706</v>
      </c>
      <c r="V428" s="314">
        <v>130</v>
      </c>
      <c r="W428" s="314">
        <v>199</v>
      </c>
      <c r="X428" s="314">
        <v>287</v>
      </c>
      <c r="Y428" s="314">
        <v>343</v>
      </c>
      <c r="Z428" s="314">
        <v>1</v>
      </c>
      <c r="AA428" s="314">
        <v>29.4</v>
      </c>
      <c r="AB428" s="314">
        <v>0.3</v>
      </c>
      <c r="AC428" s="314">
        <v>1.7</v>
      </c>
      <c r="AD428" s="314">
        <v>10.1</v>
      </c>
      <c r="AE428" s="314">
        <v>0</v>
      </c>
      <c r="AF428" s="427"/>
      <c r="AG428" s="299">
        <v>124</v>
      </c>
      <c r="AH428" s="299">
        <v>7</v>
      </c>
      <c r="AI428" s="299">
        <v>9.5</v>
      </c>
      <c r="AJ428" s="299">
        <v>85</v>
      </c>
      <c r="AK428" s="299">
        <v>140</v>
      </c>
      <c r="AL428" s="299">
        <v>170</v>
      </c>
      <c r="AM428" s="299">
        <v>240</v>
      </c>
      <c r="AN428" s="299">
        <v>365</v>
      </c>
      <c r="AO428" s="299">
        <v>437</v>
      </c>
      <c r="AP428" s="299">
        <v>42</v>
      </c>
      <c r="AQ428" s="299">
        <v>18</v>
      </c>
      <c r="AR428" s="299">
        <v>3</v>
      </c>
      <c r="AS428" s="299">
        <v>2.7</v>
      </c>
      <c r="AT428" s="299">
        <v>0.05</v>
      </c>
      <c r="AU428" s="300"/>
      <c r="AV428" s="311">
        <v>10</v>
      </c>
      <c r="AW428" s="317">
        <v>42176</v>
      </c>
      <c r="AX428" s="311">
        <v>54363</v>
      </c>
      <c r="AY428" s="311" t="s">
        <v>68</v>
      </c>
      <c r="AZ428" s="313">
        <v>0.74280000000000002</v>
      </c>
      <c r="BA428" s="314">
        <v>144.19999999999999</v>
      </c>
      <c r="BB428" s="314">
        <v>7.8</v>
      </c>
      <c r="BC428" s="314">
        <v>0</v>
      </c>
      <c r="BD428" s="315" t="s">
        <v>20</v>
      </c>
      <c r="BE428" s="314">
        <v>1.2</v>
      </c>
      <c r="BF428" s="314">
        <v>0.01</v>
      </c>
      <c r="BG428" s="314">
        <v>85.3</v>
      </c>
      <c r="BH428" s="314">
        <v>79.599999999999994</v>
      </c>
      <c r="BI428" s="314">
        <v>82.5</v>
      </c>
      <c r="BJ428" s="316" t="s">
        <v>66</v>
      </c>
      <c r="BK428" s="316" t="s">
        <v>67</v>
      </c>
      <c r="BL428" s="314">
        <v>20610</v>
      </c>
      <c r="BM428" s="314">
        <v>131</v>
      </c>
      <c r="BN428" s="314">
        <v>208</v>
      </c>
      <c r="BO428" s="314">
        <v>298</v>
      </c>
      <c r="BP428" s="314">
        <v>351</v>
      </c>
      <c r="BQ428" s="314">
        <v>1</v>
      </c>
      <c r="BR428" s="314">
        <v>33.9</v>
      </c>
      <c r="BS428" s="314">
        <v>0.5</v>
      </c>
      <c r="BT428" s="314">
        <v>1.55</v>
      </c>
      <c r="BU428" s="314">
        <v>1.1000000000000001</v>
      </c>
      <c r="BV428" s="314">
        <v>0</v>
      </c>
      <c r="BW428" s="433"/>
      <c r="BX428" s="299">
        <v>124</v>
      </c>
      <c r="BY428" s="299">
        <v>7</v>
      </c>
      <c r="BZ428" s="299">
        <v>9.5</v>
      </c>
      <c r="CA428" s="299">
        <v>85</v>
      </c>
      <c r="CB428" s="299">
        <v>140</v>
      </c>
      <c r="CC428" s="299">
        <v>170</v>
      </c>
      <c r="CD428" s="299">
        <v>240</v>
      </c>
      <c r="CE428" s="299">
        <v>365</v>
      </c>
      <c r="CF428" s="299">
        <v>437</v>
      </c>
      <c r="CG428" s="299">
        <v>42</v>
      </c>
      <c r="CH428" s="299">
        <v>18</v>
      </c>
      <c r="CI428" s="299">
        <v>3</v>
      </c>
      <c r="CJ428" s="299">
        <v>2.7</v>
      </c>
      <c r="CK428" s="299">
        <v>0.05</v>
      </c>
      <c r="CL428" s="329"/>
      <c r="CM428" s="305"/>
      <c r="CN428" s="305"/>
      <c r="CO428" s="305"/>
      <c r="CP428" s="305"/>
      <c r="CQ428" s="305"/>
      <c r="CR428" s="305"/>
      <c r="CS428" s="305"/>
      <c r="CT428" s="305"/>
      <c r="CU428" s="305"/>
      <c r="CV428" s="305"/>
      <c r="CW428" s="305"/>
      <c r="CX428" s="305"/>
      <c r="CY428" s="305"/>
      <c r="CZ428" s="305"/>
      <c r="DA428" s="305"/>
      <c r="DB428" s="305"/>
      <c r="DC428" s="305"/>
      <c r="DD428" s="305"/>
      <c r="DE428" s="305"/>
      <c r="DF428" s="305"/>
      <c r="DG428" s="305"/>
      <c r="DH428" s="305"/>
      <c r="DI428" s="305"/>
      <c r="DJ428" s="305"/>
      <c r="DK428" s="305"/>
      <c r="DL428" s="305"/>
      <c r="DM428" s="305"/>
      <c r="DN428" s="305"/>
      <c r="DO428" s="440"/>
      <c r="DP428" s="305"/>
      <c r="DQ428" s="305"/>
      <c r="DR428" s="305"/>
      <c r="DS428" s="305"/>
      <c r="DT428" s="305"/>
      <c r="DU428" s="305"/>
      <c r="DV428" s="305"/>
      <c r="DW428" s="305"/>
      <c r="DX428" s="305"/>
      <c r="DY428" s="305"/>
      <c r="DZ428" s="305"/>
      <c r="EA428" s="305"/>
      <c r="EB428" s="305"/>
      <c r="EC428" s="305"/>
    </row>
    <row r="429" spans="1:133" x14ac:dyDescent="0.25">
      <c r="A429" s="291">
        <f t="shared" si="75"/>
        <v>2015</v>
      </c>
      <c r="B429" s="292" t="str">
        <f t="shared" si="76"/>
        <v>JUNIO</v>
      </c>
      <c r="C429" s="292">
        <v>13</v>
      </c>
      <c r="D429" s="292" t="str">
        <f t="shared" si="80"/>
        <v>JUNIO 2015 / 11</v>
      </c>
      <c r="E429" s="345">
        <v>11</v>
      </c>
      <c r="F429" s="312">
        <v>42176</v>
      </c>
      <c r="G429" s="311">
        <v>54351</v>
      </c>
      <c r="H429" s="311" t="s">
        <v>69</v>
      </c>
      <c r="I429" s="313">
        <v>0.7339</v>
      </c>
      <c r="J429" s="314">
        <v>142</v>
      </c>
      <c r="K429" s="314">
        <v>8.1</v>
      </c>
      <c r="L429" s="314">
        <v>0</v>
      </c>
      <c r="M429" s="315" t="s">
        <v>20</v>
      </c>
      <c r="N429" s="314">
        <v>0.5</v>
      </c>
      <c r="O429" s="314">
        <v>0</v>
      </c>
      <c r="P429" s="314">
        <v>85.1</v>
      </c>
      <c r="Q429" s="314">
        <v>79.3</v>
      </c>
      <c r="R429" s="314">
        <v>82.2</v>
      </c>
      <c r="S429" s="316" t="s">
        <v>66</v>
      </c>
      <c r="T429" s="316" t="s">
        <v>67</v>
      </c>
      <c r="U429" s="314">
        <v>20702</v>
      </c>
      <c r="V429" s="314">
        <v>130</v>
      </c>
      <c r="W429" s="314">
        <v>201</v>
      </c>
      <c r="X429" s="314">
        <v>290</v>
      </c>
      <c r="Y429" s="314">
        <v>340</v>
      </c>
      <c r="Z429" s="314">
        <v>1.5</v>
      </c>
      <c r="AA429" s="314">
        <v>29.5</v>
      </c>
      <c r="AB429" s="314">
        <v>0.3</v>
      </c>
      <c r="AC429" s="314">
        <v>1.7</v>
      </c>
      <c r="AD429" s="314">
        <v>11.2</v>
      </c>
      <c r="AE429" s="314">
        <v>0</v>
      </c>
      <c r="AF429" s="427"/>
      <c r="AG429" s="299">
        <v>124</v>
      </c>
      <c r="AH429" s="299">
        <v>7</v>
      </c>
      <c r="AI429" s="299">
        <v>9.5</v>
      </c>
      <c r="AJ429" s="299">
        <v>85</v>
      </c>
      <c r="AK429" s="299">
        <v>140</v>
      </c>
      <c r="AL429" s="299">
        <v>170</v>
      </c>
      <c r="AM429" s="299">
        <v>240</v>
      </c>
      <c r="AN429" s="299">
        <v>365</v>
      </c>
      <c r="AO429" s="299">
        <v>437</v>
      </c>
      <c r="AP429" s="299">
        <v>42</v>
      </c>
      <c r="AQ429" s="299">
        <v>18</v>
      </c>
      <c r="AR429" s="299">
        <v>3</v>
      </c>
      <c r="AS429" s="299">
        <v>2.7</v>
      </c>
      <c r="AT429" s="299">
        <v>0.05</v>
      </c>
      <c r="AU429" s="300"/>
      <c r="AV429" s="311">
        <v>11</v>
      </c>
      <c r="AW429" s="317">
        <v>42178</v>
      </c>
      <c r="AX429" s="311">
        <v>54397</v>
      </c>
      <c r="AY429" s="311" t="s">
        <v>149</v>
      </c>
      <c r="AZ429" s="313">
        <v>0.74360000000000004</v>
      </c>
      <c r="BA429" s="314">
        <v>146.69999999999999</v>
      </c>
      <c r="BB429" s="314">
        <v>8</v>
      </c>
      <c r="BC429" s="314">
        <v>0</v>
      </c>
      <c r="BD429" s="315" t="s">
        <v>20</v>
      </c>
      <c r="BE429" s="314">
        <v>1.2</v>
      </c>
      <c r="BF429" s="314">
        <v>0.01</v>
      </c>
      <c r="BG429" s="314">
        <v>85.7</v>
      </c>
      <c r="BH429" s="314">
        <v>80</v>
      </c>
      <c r="BI429" s="314">
        <v>82.9</v>
      </c>
      <c r="BJ429" s="316" t="s">
        <v>66</v>
      </c>
      <c r="BK429" s="316" t="s">
        <v>67</v>
      </c>
      <c r="BL429" s="314">
        <v>20602</v>
      </c>
      <c r="BM429" s="314">
        <v>140</v>
      </c>
      <c r="BN429" s="314">
        <v>217</v>
      </c>
      <c r="BO429" s="314">
        <v>304</v>
      </c>
      <c r="BP429" s="314">
        <v>360</v>
      </c>
      <c r="BQ429" s="314">
        <v>1</v>
      </c>
      <c r="BR429" s="314">
        <v>34.9</v>
      </c>
      <c r="BS429" s="314">
        <v>0.2</v>
      </c>
      <c r="BT429" s="314">
        <v>1.57</v>
      </c>
      <c r="BU429" s="314">
        <v>0.4</v>
      </c>
      <c r="BV429" s="314">
        <v>0</v>
      </c>
      <c r="BW429" s="433"/>
      <c r="BX429" s="299">
        <v>124</v>
      </c>
      <c r="BY429" s="299">
        <v>7</v>
      </c>
      <c r="BZ429" s="299">
        <v>9.5</v>
      </c>
      <c r="CA429" s="299">
        <v>85</v>
      </c>
      <c r="CB429" s="299">
        <v>140</v>
      </c>
      <c r="CC429" s="299">
        <v>170</v>
      </c>
      <c r="CD429" s="299">
        <v>240</v>
      </c>
      <c r="CE429" s="299">
        <v>365</v>
      </c>
      <c r="CF429" s="299">
        <v>437</v>
      </c>
      <c r="CG429" s="299">
        <v>42</v>
      </c>
      <c r="CH429" s="299">
        <v>18</v>
      </c>
      <c r="CI429" s="299">
        <v>3</v>
      </c>
      <c r="CJ429" s="299">
        <v>2.7</v>
      </c>
      <c r="CK429" s="299">
        <v>0.05</v>
      </c>
      <c r="CL429" s="329"/>
      <c r="CM429" s="306"/>
      <c r="CN429" s="306"/>
      <c r="CO429" s="306"/>
      <c r="CP429" s="306"/>
      <c r="CQ429" s="306"/>
      <c r="CR429" s="306"/>
      <c r="CS429" s="306"/>
      <c r="CT429" s="306"/>
      <c r="CU429" s="306"/>
      <c r="CV429" s="306"/>
      <c r="CW429" s="306"/>
      <c r="CX429" s="306"/>
      <c r="CY429" s="306"/>
      <c r="CZ429" s="306"/>
      <c r="DA429" s="306"/>
      <c r="DB429" s="306"/>
      <c r="DC429" s="306"/>
      <c r="DD429" s="306"/>
      <c r="DE429" s="306"/>
      <c r="DF429" s="306"/>
      <c r="DG429" s="306"/>
      <c r="DH429" s="306"/>
      <c r="DI429" s="306"/>
      <c r="DJ429" s="306"/>
      <c r="DK429" s="306"/>
      <c r="DL429" s="306"/>
      <c r="DM429" s="306"/>
      <c r="DN429" s="306"/>
      <c r="DO429" s="439"/>
      <c r="DP429" s="306"/>
      <c r="DQ429" s="306"/>
      <c r="DR429" s="306"/>
      <c r="DS429" s="306"/>
      <c r="DT429" s="306"/>
      <c r="DU429" s="306"/>
      <c r="DV429" s="306"/>
      <c r="DW429" s="306"/>
      <c r="DX429" s="306"/>
      <c r="DY429" s="306"/>
      <c r="DZ429" s="306"/>
      <c r="EA429" s="306"/>
      <c r="EB429" s="306"/>
      <c r="EC429" s="306"/>
    </row>
    <row r="430" spans="1:133" x14ac:dyDescent="0.25">
      <c r="A430" s="302">
        <f t="shared" si="75"/>
        <v>2015</v>
      </c>
      <c r="B430" s="303" t="str">
        <f t="shared" si="76"/>
        <v>JUNIO</v>
      </c>
      <c r="C430" s="303">
        <v>14</v>
      </c>
      <c r="D430" s="303" t="str">
        <f t="shared" si="80"/>
        <v>JUNIO 2015 / 12</v>
      </c>
      <c r="E430" s="345">
        <v>12</v>
      </c>
      <c r="F430" s="312">
        <v>42179</v>
      </c>
      <c r="G430" s="311">
        <v>54425</v>
      </c>
      <c r="H430" s="311" t="s">
        <v>68</v>
      </c>
      <c r="I430" s="313">
        <v>0.73280000000000001</v>
      </c>
      <c r="J430" s="314">
        <v>141</v>
      </c>
      <c r="K430" s="314">
        <v>8.1</v>
      </c>
      <c r="L430" s="314">
        <v>0</v>
      </c>
      <c r="M430" s="315" t="s">
        <v>20</v>
      </c>
      <c r="N430" s="314">
        <v>0.5</v>
      </c>
      <c r="O430" s="314">
        <v>0</v>
      </c>
      <c r="P430" s="314">
        <v>85.1</v>
      </c>
      <c r="Q430" s="314">
        <v>79.3</v>
      </c>
      <c r="R430" s="314">
        <v>82.2</v>
      </c>
      <c r="S430" s="316" t="s">
        <v>66</v>
      </c>
      <c r="T430" s="316" t="s">
        <v>67</v>
      </c>
      <c r="U430" s="314">
        <v>20714</v>
      </c>
      <c r="V430" s="314">
        <v>132</v>
      </c>
      <c r="W430" s="314">
        <v>196</v>
      </c>
      <c r="X430" s="314">
        <v>285</v>
      </c>
      <c r="Y430" s="314">
        <v>345</v>
      </c>
      <c r="Z430" s="314">
        <v>1</v>
      </c>
      <c r="AA430" s="314">
        <v>29.2</v>
      </c>
      <c r="AB430" s="314">
        <v>0.3</v>
      </c>
      <c r="AC430" s="314">
        <v>1.66</v>
      </c>
      <c r="AD430" s="314">
        <v>11.4</v>
      </c>
      <c r="AE430" s="314">
        <v>0</v>
      </c>
      <c r="AF430" s="427"/>
      <c r="AG430" s="299">
        <v>124</v>
      </c>
      <c r="AH430" s="299">
        <v>7</v>
      </c>
      <c r="AI430" s="299">
        <v>9.5</v>
      </c>
      <c r="AJ430" s="299">
        <v>85</v>
      </c>
      <c r="AK430" s="299">
        <v>140</v>
      </c>
      <c r="AL430" s="299">
        <v>170</v>
      </c>
      <c r="AM430" s="299">
        <v>240</v>
      </c>
      <c r="AN430" s="299">
        <v>365</v>
      </c>
      <c r="AO430" s="299">
        <v>437</v>
      </c>
      <c r="AP430" s="299">
        <v>42</v>
      </c>
      <c r="AQ430" s="299">
        <v>18</v>
      </c>
      <c r="AR430" s="299">
        <v>3</v>
      </c>
      <c r="AS430" s="299">
        <v>2.7</v>
      </c>
      <c r="AT430" s="299">
        <v>0.05</v>
      </c>
      <c r="AU430" s="300"/>
      <c r="AV430" s="311">
        <v>12</v>
      </c>
      <c r="AW430" s="317">
        <v>42182</v>
      </c>
      <c r="AX430" s="311">
        <v>54513</v>
      </c>
      <c r="AY430" s="311" t="s">
        <v>73</v>
      </c>
      <c r="AZ430" s="313">
        <v>0.74160000000000004</v>
      </c>
      <c r="BA430" s="314">
        <v>146.9</v>
      </c>
      <c r="BB430" s="314">
        <v>7.9</v>
      </c>
      <c r="BC430" s="314">
        <v>0</v>
      </c>
      <c r="BD430" s="315" t="s">
        <v>20</v>
      </c>
      <c r="BE430" s="314">
        <v>1.2</v>
      </c>
      <c r="BF430" s="314">
        <v>0.01</v>
      </c>
      <c r="BG430" s="314">
        <v>85.3</v>
      </c>
      <c r="BH430" s="314">
        <v>79.599999999999994</v>
      </c>
      <c r="BI430" s="314">
        <v>82.4</v>
      </c>
      <c r="BJ430" s="316" t="s">
        <v>66</v>
      </c>
      <c r="BK430" s="316" t="s">
        <v>67</v>
      </c>
      <c r="BL430" s="314">
        <v>20622</v>
      </c>
      <c r="BM430" s="314">
        <v>140</v>
      </c>
      <c r="BN430" s="314">
        <v>216</v>
      </c>
      <c r="BO430" s="314">
        <v>306</v>
      </c>
      <c r="BP430" s="314">
        <v>360</v>
      </c>
      <c r="BQ430" s="314">
        <v>1</v>
      </c>
      <c r="BR430" s="314">
        <v>33.299999999999997</v>
      </c>
      <c r="BS430" s="314">
        <v>0.4</v>
      </c>
      <c r="BT430" s="314">
        <v>1.48</v>
      </c>
      <c r="BU430" s="314">
        <v>5.5</v>
      </c>
      <c r="BV430" s="314">
        <v>0</v>
      </c>
      <c r="BW430" s="433"/>
      <c r="BX430" s="299">
        <v>124</v>
      </c>
      <c r="BY430" s="299">
        <v>7</v>
      </c>
      <c r="BZ430" s="299">
        <v>9.5</v>
      </c>
      <c r="CA430" s="299">
        <v>85</v>
      </c>
      <c r="CB430" s="299">
        <v>140</v>
      </c>
      <c r="CC430" s="299">
        <v>170</v>
      </c>
      <c r="CD430" s="299">
        <v>240</v>
      </c>
      <c r="CE430" s="299">
        <v>365</v>
      </c>
      <c r="CF430" s="299">
        <v>437</v>
      </c>
      <c r="CG430" s="299">
        <v>42</v>
      </c>
      <c r="CH430" s="299">
        <v>18</v>
      </c>
      <c r="CI430" s="299">
        <v>3</v>
      </c>
      <c r="CJ430" s="299">
        <v>2.7</v>
      </c>
      <c r="CK430" s="299">
        <v>0.05</v>
      </c>
      <c r="CL430" s="329"/>
      <c r="CM430" s="305"/>
      <c r="CN430" s="305"/>
      <c r="CO430" s="305"/>
      <c r="CP430" s="305"/>
      <c r="CQ430" s="305"/>
      <c r="CR430" s="305"/>
      <c r="CS430" s="305"/>
      <c r="CT430" s="305"/>
      <c r="CU430" s="305"/>
      <c r="CV430" s="305"/>
      <c r="CW430" s="305"/>
      <c r="CX430" s="305"/>
      <c r="CY430" s="305"/>
      <c r="CZ430" s="305"/>
      <c r="DA430" s="305"/>
      <c r="DB430" s="305"/>
      <c r="DC430" s="305"/>
      <c r="DD430" s="305"/>
      <c r="DE430" s="305"/>
      <c r="DF430" s="305"/>
      <c r="DG430" s="305"/>
      <c r="DH430" s="305"/>
      <c r="DI430" s="305"/>
      <c r="DJ430" s="305"/>
      <c r="DK430" s="305"/>
      <c r="DL430" s="305"/>
      <c r="DM430" s="305"/>
      <c r="DN430" s="305"/>
      <c r="DO430" s="440"/>
      <c r="DP430" s="305"/>
      <c r="DQ430" s="305"/>
      <c r="DR430" s="305"/>
      <c r="DS430" s="305"/>
      <c r="DT430" s="305"/>
      <c r="DU430" s="305"/>
      <c r="DV430" s="305"/>
      <c r="DW430" s="305"/>
      <c r="DX430" s="305"/>
      <c r="DY430" s="305"/>
      <c r="DZ430" s="305"/>
      <c r="EA430" s="305"/>
      <c r="EB430" s="305"/>
      <c r="EC430" s="305"/>
    </row>
    <row r="431" spans="1:133" x14ac:dyDescent="0.25">
      <c r="A431" s="291">
        <f t="shared" si="75"/>
        <v>2015</v>
      </c>
      <c r="B431" s="292" t="str">
        <f t="shared" si="76"/>
        <v>JUNIO</v>
      </c>
      <c r="C431" s="292">
        <v>15</v>
      </c>
      <c r="D431" s="292" t="str">
        <f t="shared" si="80"/>
        <v>JUNIO 2015 / 13</v>
      </c>
      <c r="E431" s="345">
        <v>13</v>
      </c>
      <c r="F431" s="312">
        <v>42180</v>
      </c>
      <c r="G431" s="311">
        <v>54482</v>
      </c>
      <c r="H431" s="311" t="s">
        <v>69</v>
      </c>
      <c r="I431" s="313">
        <v>0.73240000000000005</v>
      </c>
      <c r="J431" s="314">
        <v>144</v>
      </c>
      <c r="K431" s="314">
        <v>7.5</v>
      </c>
      <c r="L431" s="314">
        <v>0</v>
      </c>
      <c r="M431" s="315" t="s">
        <v>20</v>
      </c>
      <c r="N431" s="314">
        <v>0.5</v>
      </c>
      <c r="O431" s="314">
        <v>0</v>
      </c>
      <c r="P431" s="314">
        <v>85.4</v>
      </c>
      <c r="Q431" s="314">
        <v>79.2</v>
      </c>
      <c r="R431" s="314">
        <v>82.3</v>
      </c>
      <c r="S431" s="316" t="s">
        <v>66</v>
      </c>
      <c r="T431" s="316" t="s">
        <v>67</v>
      </c>
      <c r="U431" s="314">
        <v>20718</v>
      </c>
      <c r="V431" s="314">
        <v>130</v>
      </c>
      <c r="W431" s="314">
        <v>197</v>
      </c>
      <c r="X431" s="314">
        <v>285</v>
      </c>
      <c r="Y431" s="314">
        <v>341</v>
      </c>
      <c r="Z431" s="314">
        <v>1</v>
      </c>
      <c r="AA431" s="314">
        <v>29.4</v>
      </c>
      <c r="AB431" s="314">
        <v>0.3</v>
      </c>
      <c r="AC431" s="314">
        <v>1.61</v>
      </c>
      <c r="AD431" s="314">
        <v>11.5</v>
      </c>
      <c r="AE431" s="314">
        <v>0</v>
      </c>
      <c r="AF431" s="427"/>
      <c r="AG431" s="299">
        <v>124</v>
      </c>
      <c r="AH431" s="299">
        <v>7</v>
      </c>
      <c r="AI431" s="299">
        <v>9.5</v>
      </c>
      <c r="AJ431" s="299">
        <v>85</v>
      </c>
      <c r="AK431" s="299">
        <v>140</v>
      </c>
      <c r="AL431" s="299">
        <v>170</v>
      </c>
      <c r="AM431" s="299">
        <v>240</v>
      </c>
      <c r="AN431" s="299">
        <v>365</v>
      </c>
      <c r="AO431" s="299">
        <v>437</v>
      </c>
      <c r="AP431" s="299">
        <v>42</v>
      </c>
      <c r="AQ431" s="299">
        <v>18</v>
      </c>
      <c r="AR431" s="299">
        <v>3</v>
      </c>
      <c r="AS431" s="299">
        <v>2.7</v>
      </c>
      <c r="AT431" s="299">
        <v>0.05</v>
      </c>
      <c r="AU431" s="300"/>
      <c r="AV431" s="311">
        <v>13</v>
      </c>
      <c r="AW431" s="317">
        <v>42184</v>
      </c>
      <c r="AX431" s="311">
        <v>54529</v>
      </c>
      <c r="AY431" s="311" t="s">
        <v>149</v>
      </c>
      <c r="AZ431" s="313">
        <v>0.74050000000000005</v>
      </c>
      <c r="BA431" s="314">
        <v>143.69999999999999</v>
      </c>
      <c r="BB431" s="314">
        <v>8.1999999999999993</v>
      </c>
      <c r="BC431" s="314">
        <v>0</v>
      </c>
      <c r="BD431" s="315" t="s">
        <v>20</v>
      </c>
      <c r="BE431" s="314">
        <v>1.2</v>
      </c>
      <c r="BF431" s="314">
        <v>0.01</v>
      </c>
      <c r="BG431" s="314">
        <v>85.5</v>
      </c>
      <c r="BH431" s="314">
        <v>79.8</v>
      </c>
      <c r="BI431" s="314">
        <v>82.6</v>
      </c>
      <c r="BJ431" s="316" t="s">
        <v>66</v>
      </c>
      <c r="BK431" s="316" t="s">
        <v>67</v>
      </c>
      <c r="BL431" s="314">
        <v>20634</v>
      </c>
      <c r="BM431" s="314">
        <v>135</v>
      </c>
      <c r="BN431" s="314">
        <v>210</v>
      </c>
      <c r="BO431" s="314">
        <v>300</v>
      </c>
      <c r="BP431" s="314">
        <v>352</v>
      </c>
      <c r="BQ431" s="314">
        <v>1</v>
      </c>
      <c r="BR431" s="314">
        <v>33.1</v>
      </c>
      <c r="BS431" s="314">
        <v>0.6</v>
      </c>
      <c r="BT431" s="314">
        <v>1.54</v>
      </c>
      <c r="BU431" s="314">
        <v>3.5</v>
      </c>
      <c r="BV431" s="314">
        <v>0</v>
      </c>
      <c r="BW431" s="433"/>
      <c r="BX431" s="299">
        <v>124</v>
      </c>
      <c r="BY431" s="299">
        <v>7</v>
      </c>
      <c r="BZ431" s="299">
        <v>9.5</v>
      </c>
      <c r="CA431" s="299">
        <v>85</v>
      </c>
      <c r="CB431" s="299">
        <v>140</v>
      </c>
      <c r="CC431" s="299">
        <v>170</v>
      </c>
      <c r="CD431" s="299">
        <v>240</v>
      </c>
      <c r="CE431" s="299">
        <v>365</v>
      </c>
      <c r="CF431" s="299">
        <v>437</v>
      </c>
      <c r="CG431" s="299">
        <v>42</v>
      </c>
      <c r="CH431" s="299">
        <v>18</v>
      </c>
      <c r="CI431" s="299">
        <v>3</v>
      </c>
      <c r="CJ431" s="299">
        <v>2.7</v>
      </c>
      <c r="CK431" s="299">
        <v>0.05</v>
      </c>
      <c r="CL431" s="329"/>
      <c r="CM431" s="306"/>
      <c r="CN431" s="306"/>
      <c r="CO431" s="306"/>
      <c r="CP431" s="306"/>
      <c r="CQ431" s="306"/>
      <c r="CR431" s="306"/>
      <c r="CS431" s="306"/>
      <c r="CT431" s="306"/>
      <c r="CU431" s="306"/>
      <c r="CV431" s="306"/>
      <c r="CW431" s="306"/>
      <c r="CX431" s="306"/>
      <c r="CY431" s="306"/>
      <c r="CZ431" s="306"/>
      <c r="DA431" s="306"/>
      <c r="DB431" s="306"/>
      <c r="DC431" s="306"/>
      <c r="DD431" s="306"/>
      <c r="DE431" s="306"/>
      <c r="DF431" s="306"/>
      <c r="DG431" s="306"/>
      <c r="DH431" s="306"/>
      <c r="DI431" s="306"/>
      <c r="DJ431" s="306"/>
      <c r="DK431" s="306"/>
      <c r="DL431" s="306"/>
      <c r="DM431" s="306"/>
      <c r="DN431" s="306"/>
      <c r="DO431" s="439"/>
      <c r="DP431" s="306"/>
      <c r="DQ431" s="306"/>
      <c r="DR431" s="306"/>
      <c r="DS431" s="306"/>
      <c r="DT431" s="306"/>
      <c r="DU431" s="306"/>
      <c r="DV431" s="306"/>
      <c r="DW431" s="306"/>
      <c r="DX431" s="306"/>
      <c r="DY431" s="306"/>
      <c r="DZ431" s="306"/>
      <c r="EA431" s="306"/>
      <c r="EB431" s="306"/>
      <c r="EC431" s="306"/>
    </row>
    <row r="432" spans="1:133" x14ac:dyDescent="0.25">
      <c r="A432" s="302">
        <f t="shared" si="75"/>
        <v>2015</v>
      </c>
      <c r="B432" s="303" t="str">
        <f t="shared" si="76"/>
        <v>JUNIO</v>
      </c>
      <c r="C432" s="303">
        <v>16</v>
      </c>
      <c r="D432" s="303" t="str">
        <f t="shared" si="80"/>
        <v>JUNIO 2015 / 14</v>
      </c>
      <c r="E432" s="345">
        <v>14</v>
      </c>
      <c r="F432" s="312">
        <v>42182</v>
      </c>
      <c r="G432" s="311">
        <v>54523</v>
      </c>
      <c r="H432" s="311" t="s">
        <v>68</v>
      </c>
      <c r="I432" s="313">
        <v>0.73089999999999999</v>
      </c>
      <c r="J432" s="314">
        <v>139</v>
      </c>
      <c r="K432" s="314">
        <v>8.3000000000000007</v>
      </c>
      <c r="L432" s="314">
        <v>0</v>
      </c>
      <c r="M432" s="315" t="s">
        <v>20</v>
      </c>
      <c r="N432" s="314">
        <v>0.5</v>
      </c>
      <c r="O432" s="314">
        <v>0</v>
      </c>
      <c r="P432" s="314">
        <v>85.3</v>
      </c>
      <c r="Q432" s="314">
        <v>79.099999999999994</v>
      </c>
      <c r="R432" s="314">
        <v>82.2</v>
      </c>
      <c r="S432" s="316" t="s">
        <v>66</v>
      </c>
      <c r="T432" s="316" t="s">
        <v>67</v>
      </c>
      <c r="U432" s="314">
        <v>20734</v>
      </c>
      <c r="V432" s="314">
        <v>128</v>
      </c>
      <c r="W432" s="314">
        <v>193</v>
      </c>
      <c r="X432" s="314">
        <v>287</v>
      </c>
      <c r="Y432" s="314">
        <v>341</v>
      </c>
      <c r="Z432" s="314">
        <v>1</v>
      </c>
      <c r="AA432" s="314">
        <v>29.1</v>
      </c>
      <c r="AB432" s="314">
        <v>0.3</v>
      </c>
      <c r="AC432" s="314">
        <v>1.66</v>
      </c>
      <c r="AD432" s="314">
        <v>14.3</v>
      </c>
      <c r="AE432" s="314">
        <v>0</v>
      </c>
      <c r="AF432" s="427"/>
      <c r="AG432" s="299">
        <v>124</v>
      </c>
      <c r="AH432" s="299">
        <v>7</v>
      </c>
      <c r="AI432" s="299">
        <v>9.5</v>
      </c>
      <c r="AJ432" s="299">
        <v>85</v>
      </c>
      <c r="AK432" s="299">
        <v>140</v>
      </c>
      <c r="AL432" s="299">
        <v>170</v>
      </c>
      <c r="AM432" s="299">
        <v>240</v>
      </c>
      <c r="AN432" s="299">
        <v>365</v>
      </c>
      <c r="AO432" s="299">
        <v>437</v>
      </c>
      <c r="AP432" s="299">
        <v>42</v>
      </c>
      <c r="AQ432" s="299">
        <v>18</v>
      </c>
      <c r="AR432" s="299">
        <v>3</v>
      </c>
      <c r="AS432" s="299">
        <v>2.7</v>
      </c>
      <c r="AT432" s="299">
        <v>0.05</v>
      </c>
      <c r="AU432" s="300"/>
      <c r="AV432" s="305"/>
      <c r="AW432" s="305"/>
      <c r="AX432" s="305"/>
      <c r="AY432" s="305"/>
      <c r="AZ432" s="305"/>
      <c r="BA432" s="305"/>
      <c r="BB432" s="305"/>
      <c r="BC432" s="305"/>
      <c r="BD432" s="305"/>
      <c r="BE432" s="305"/>
      <c r="BF432" s="305"/>
      <c r="BG432" s="305"/>
      <c r="BH432" s="305"/>
      <c r="BI432" s="305"/>
      <c r="BJ432" s="305"/>
      <c r="BK432" s="305"/>
      <c r="BL432" s="305"/>
      <c r="BM432" s="305"/>
      <c r="BN432" s="305"/>
      <c r="BO432" s="305"/>
      <c r="BP432" s="305"/>
      <c r="BQ432" s="305"/>
      <c r="BR432" s="305"/>
      <c r="BS432" s="305"/>
      <c r="BT432" s="305"/>
      <c r="BU432" s="305"/>
      <c r="BV432" s="305"/>
      <c r="BW432" s="434"/>
      <c r="BX432" s="305"/>
      <c r="BY432" s="305"/>
      <c r="BZ432" s="305"/>
      <c r="CA432" s="305"/>
      <c r="CB432" s="305"/>
      <c r="CC432" s="305"/>
      <c r="CD432" s="305"/>
      <c r="CE432" s="305"/>
      <c r="CF432" s="305"/>
      <c r="CG432" s="305"/>
      <c r="CH432" s="305"/>
      <c r="CI432" s="305"/>
      <c r="CJ432" s="305"/>
      <c r="CK432" s="305"/>
      <c r="CL432" s="329"/>
      <c r="CM432" s="305"/>
      <c r="CN432" s="305"/>
      <c r="CO432" s="305"/>
      <c r="CP432" s="305"/>
      <c r="CQ432" s="305"/>
      <c r="CR432" s="305"/>
      <c r="CS432" s="305"/>
      <c r="CT432" s="305"/>
      <c r="CU432" s="305"/>
      <c r="CV432" s="305"/>
      <c r="CW432" s="305"/>
      <c r="CX432" s="305"/>
      <c r="CY432" s="305"/>
      <c r="CZ432" s="305"/>
      <c r="DA432" s="305"/>
      <c r="DB432" s="305"/>
      <c r="DC432" s="305"/>
      <c r="DD432" s="305"/>
      <c r="DE432" s="305"/>
      <c r="DF432" s="305"/>
      <c r="DG432" s="305"/>
      <c r="DH432" s="305"/>
      <c r="DI432" s="305"/>
      <c r="DJ432" s="305"/>
      <c r="DK432" s="305"/>
      <c r="DL432" s="305"/>
      <c r="DM432" s="305"/>
      <c r="DN432" s="305"/>
      <c r="DO432" s="440"/>
      <c r="DP432" s="305"/>
      <c r="DQ432" s="305"/>
      <c r="DR432" s="305"/>
      <c r="DS432" s="305"/>
      <c r="DT432" s="305"/>
      <c r="DU432" s="305"/>
      <c r="DV432" s="305"/>
      <c r="DW432" s="305"/>
      <c r="DX432" s="305"/>
      <c r="DY432" s="305"/>
      <c r="DZ432" s="305"/>
      <c r="EA432" s="305"/>
      <c r="EB432" s="305"/>
      <c r="EC432" s="305"/>
    </row>
    <row r="433" spans="1:133" x14ac:dyDescent="0.25">
      <c r="A433" s="291">
        <f t="shared" si="75"/>
        <v>2015</v>
      </c>
      <c r="B433" s="292" t="str">
        <f t="shared" si="76"/>
        <v>JUNIO</v>
      </c>
      <c r="C433" s="292">
        <v>17</v>
      </c>
      <c r="D433" s="292" t="str">
        <f t="shared" si="80"/>
        <v>JUNIO 2015 / 15</v>
      </c>
      <c r="E433" s="345">
        <v>15</v>
      </c>
      <c r="F433" s="312">
        <v>42184</v>
      </c>
      <c r="G433" s="311">
        <v>54562</v>
      </c>
      <c r="H433" s="311" t="s">
        <v>69</v>
      </c>
      <c r="I433" s="313">
        <v>0.73089999999999999</v>
      </c>
      <c r="J433" s="314">
        <v>140</v>
      </c>
      <c r="K433" s="314">
        <v>8.1999999999999993</v>
      </c>
      <c r="L433" s="314">
        <v>0</v>
      </c>
      <c r="M433" s="315" t="s">
        <v>20</v>
      </c>
      <c r="N433" s="314">
        <v>0.5</v>
      </c>
      <c r="O433" s="314">
        <v>0</v>
      </c>
      <c r="P433" s="314">
        <v>85.4</v>
      </c>
      <c r="Q433" s="314">
        <v>79.2</v>
      </c>
      <c r="R433" s="314">
        <v>82.3</v>
      </c>
      <c r="S433" s="316" t="s">
        <v>66</v>
      </c>
      <c r="T433" s="316" t="s">
        <v>67</v>
      </c>
      <c r="U433" s="314">
        <v>20734</v>
      </c>
      <c r="V433" s="314">
        <v>129</v>
      </c>
      <c r="W433" s="314">
        <v>194</v>
      </c>
      <c r="X433" s="314">
        <v>290</v>
      </c>
      <c r="Y433" s="314">
        <v>340</v>
      </c>
      <c r="Z433" s="314">
        <v>1.5</v>
      </c>
      <c r="AA433" s="314">
        <v>29.1</v>
      </c>
      <c r="AB433" s="314">
        <v>0.3</v>
      </c>
      <c r="AC433" s="314">
        <v>1.63</v>
      </c>
      <c r="AD433" s="314">
        <v>10</v>
      </c>
      <c r="AE433" s="314">
        <v>0</v>
      </c>
      <c r="AF433" s="427"/>
      <c r="AG433" s="299">
        <v>124</v>
      </c>
      <c r="AH433" s="299">
        <v>7</v>
      </c>
      <c r="AI433" s="299">
        <v>9.5</v>
      </c>
      <c r="AJ433" s="299">
        <v>85</v>
      </c>
      <c r="AK433" s="299">
        <v>140</v>
      </c>
      <c r="AL433" s="299">
        <v>170</v>
      </c>
      <c r="AM433" s="299">
        <v>240</v>
      </c>
      <c r="AN433" s="299">
        <v>365</v>
      </c>
      <c r="AO433" s="299">
        <v>437</v>
      </c>
      <c r="AP433" s="299">
        <v>42</v>
      </c>
      <c r="AQ433" s="299">
        <v>18</v>
      </c>
      <c r="AR433" s="299">
        <v>3</v>
      </c>
      <c r="AS433" s="299">
        <v>2.7</v>
      </c>
      <c r="AT433" s="299">
        <v>0.05</v>
      </c>
      <c r="AU433" s="300"/>
      <c r="AV433" s="305"/>
      <c r="AW433" s="305"/>
      <c r="AX433" s="305"/>
      <c r="AY433" s="305"/>
      <c r="AZ433" s="305"/>
      <c r="BA433" s="305"/>
      <c r="BB433" s="305"/>
      <c r="BC433" s="305"/>
      <c r="BD433" s="305"/>
      <c r="BE433" s="305"/>
      <c r="BF433" s="305"/>
      <c r="BG433" s="305"/>
      <c r="BH433" s="305"/>
      <c r="BI433" s="305"/>
      <c r="BJ433" s="305"/>
      <c r="BK433" s="305"/>
      <c r="BL433" s="305"/>
      <c r="BM433" s="305"/>
      <c r="BN433" s="305"/>
      <c r="BO433" s="305"/>
      <c r="BP433" s="305"/>
      <c r="BQ433" s="305"/>
      <c r="BR433" s="305"/>
      <c r="BS433" s="305"/>
      <c r="BT433" s="305"/>
      <c r="BU433" s="305"/>
      <c r="BV433" s="305"/>
      <c r="BW433" s="434"/>
      <c r="BX433" s="305"/>
      <c r="BY433" s="305"/>
      <c r="BZ433" s="305"/>
      <c r="CA433" s="305"/>
      <c r="CB433" s="305"/>
      <c r="CC433" s="305"/>
      <c r="CD433" s="305"/>
      <c r="CE433" s="305"/>
      <c r="CF433" s="305"/>
      <c r="CG433" s="305"/>
      <c r="CH433" s="305"/>
      <c r="CI433" s="305"/>
      <c r="CJ433" s="305"/>
      <c r="CK433" s="305"/>
      <c r="CL433" s="329"/>
      <c r="CM433" s="306"/>
      <c r="CN433" s="306"/>
      <c r="CO433" s="306"/>
      <c r="CP433" s="306"/>
      <c r="CQ433" s="306"/>
      <c r="CR433" s="306"/>
      <c r="CS433" s="306"/>
      <c r="CT433" s="306"/>
      <c r="CU433" s="306"/>
      <c r="CV433" s="306"/>
      <c r="CW433" s="306"/>
      <c r="CX433" s="306"/>
      <c r="CY433" s="306"/>
      <c r="CZ433" s="306"/>
      <c r="DA433" s="306"/>
      <c r="DB433" s="306"/>
      <c r="DC433" s="306"/>
      <c r="DD433" s="306"/>
      <c r="DE433" s="306"/>
      <c r="DF433" s="306"/>
      <c r="DG433" s="306"/>
      <c r="DH433" s="306"/>
      <c r="DI433" s="306"/>
      <c r="DJ433" s="306"/>
      <c r="DK433" s="306"/>
      <c r="DL433" s="306"/>
      <c r="DM433" s="306"/>
      <c r="DN433" s="306"/>
      <c r="DO433" s="439"/>
      <c r="DP433" s="306"/>
      <c r="DQ433" s="306"/>
      <c r="DR433" s="306"/>
      <c r="DS433" s="306"/>
      <c r="DT433" s="306"/>
      <c r="DU433" s="306"/>
      <c r="DV433" s="306"/>
      <c r="DW433" s="306"/>
      <c r="DX433" s="306"/>
      <c r="DY433" s="306"/>
      <c r="DZ433" s="306"/>
      <c r="EA433" s="306"/>
      <c r="EB433" s="306"/>
      <c r="EC433" s="306"/>
    </row>
    <row r="434" spans="1:133" x14ac:dyDescent="0.25">
      <c r="A434" s="302">
        <f t="shared" si="75"/>
        <v>2015</v>
      </c>
      <c r="B434" s="303" t="str">
        <f t="shared" si="76"/>
        <v>JUNIO</v>
      </c>
      <c r="C434" s="303">
        <v>18</v>
      </c>
      <c r="D434" s="303" t="str">
        <f t="shared" si="80"/>
        <v>JUNIO 2015 / 16</v>
      </c>
      <c r="E434" s="291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428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307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435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343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441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</row>
    <row r="435" spans="1:133" x14ac:dyDescent="0.25">
      <c r="A435" s="291">
        <f t="shared" si="75"/>
        <v>2015</v>
      </c>
      <c r="B435" s="292" t="str">
        <f t="shared" si="76"/>
        <v>JUNIO</v>
      </c>
      <c r="C435" s="292">
        <v>19</v>
      </c>
      <c r="D435" s="292" t="str">
        <f t="shared" si="80"/>
        <v>JUNIO 2015 / 17</v>
      </c>
      <c r="E435" s="291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428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307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435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343"/>
      <c r="CM435" s="303"/>
      <c r="CN435" s="303"/>
      <c r="CO435" s="303"/>
      <c r="CP435" s="303"/>
      <c r="CQ435" s="303"/>
      <c r="CR435" s="303"/>
      <c r="CS435" s="303"/>
      <c r="CT435" s="303"/>
      <c r="CU435" s="303"/>
      <c r="CV435" s="303"/>
      <c r="CW435" s="303"/>
      <c r="CX435" s="303"/>
      <c r="CY435" s="303"/>
      <c r="CZ435" s="303"/>
      <c r="DA435" s="303"/>
      <c r="DB435" s="303"/>
      <c r="DC435" s="303"/>
      <c r="DD435" s="303"/>
      <c r="DE435" s="303"/>
      <c r="DF435" s="303"/>
      <c r="DG435" s="303"/>
      <c r="DH435" s="303"/>
      <c r="DI435" s="303"/>
      <c r="DJ435" s="303"/>
      <c r="DK435" s="303"/>
      <c r="DL435" s="303"/>
      <c r="DM435" s="303"/>
      <c r="DN435" s="303"/>
      <c r="DO435" s="442"/>
      <c r="DP435" s="303"/>
      <c r="DQ435" s="303"/>
      <c r="DR435" s="303"/>
      <c r="DS435" s="303"/>
      <c r="DT435" s="303"/>
      <c r="DU435" s="303"/>
      <c r="DV435" s="303"/>
      <c r="DW435" s="303"/>
      <c r="DX435" s="303"/>
      <c r="DY435" s="303"/>
      <c r="DZ435" s="303"/>
      <c r="EA435" s="303"/>
      <c r="EB435" s="303"/>
      <c r="EC435" s="303"/>
    </row>
    <row r="436" spans="1:133" x14ac:dyDescent="0.25">
      <c r="A436" s="302">
        <f t="shared" si="75"/>
        <v>2015</v>
      </c>
      <c r="B436" s="303" t="str">
        <f t="shared" si="76"/>
        <v>JUNIO</v>
      </c>
      <c r="C436" s="303">
        <v>20</v>
      </c>
      <c r="D436" s="303" t="str">
        <f t="shared" si="80"/>
        <v>JUNIO 2015 / 18</v>
      </c>
      <c r="E436" s="291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428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307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435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343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441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</row>
    <row r="437" spans="1:133" x14ac:dyDescent="0.25">
      <c r="A437" s="291">
        <f t="shared" si="75"/>
        <v>2015</v>
      </c>
      <c r="B437" s="292" t="str">
        <f t="shared" si="76"/>
        <v>JUNIO</v>
      </c>
      <c r="C437" s="292">
        <v>21</v>
      </c>
      <c r="D437" s="292" t="str">
        <f t="shared" si="80"/>
        <v>JUNIO 2015 / 19</v>
      </c>
      <c r="E437" s="291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428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307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435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343"/>
      <c r="CM437" s="303"/>
      <c r="CN437" s="303"/>
      <c r="CO437" s="303"/>
      <c r="CP437" s="303"/>
      <c r="CQ437" s="303"/>
      <c r="CR437" s="303"/>
      <c r="CS437" s="303"/>
      <c r="CT437" s="303"/>
      <c r="CU437" s="303"/>
      <c r="CV437" s="303"/>
      <c r="CW437" s="303"/>
      <c r="CX437" s="303"/>
      <c r="CY437" s="303"/>
      <c r="CZ437" s="303"/>
      <c r="DA437" s="303"/>
      <c r="DB437" s="303"/>
      <c r="DC437" s="303"/>
      <c r="DD437" s="303"/>
      <c r="DE437" s="303"/>
      <c r="DF437" s="303"/>
      <c r="DG437" s="303"/>
      <c r="DH437" s="303"/>
      <c r="DI437" s="303"/>
      <c r="DJ437" s="303"/>
      <c r="DK437" s="303"/>
      <c r="DL437" s="303"/>
      <c r="DM437" s="303"/>
      <c r="DN437" s="303"/>
      <c r="DO437" s="442"/>
      <c r="DP437" s="303"/>
      <c r="DQ437" s="303"/>
      <c r="DR437" s="303"/>
      <c r="DS437" s="303"/>
      <c r="DT437" s="303"/>
      <c r="DU437" s="303"/>
      <c r="DV437" s="303"/>
      <c r="DW437" s="303"/>
      <c r="DX437" s="303"/>
      <c r="DY437" s="303"/>
      <c r="DZ437" s="303"/>
      <c r="EA437" s="303"/>
      <c r="EB437" s="303"/>
      <c r="EC437" s="303"/>
    </row>
    <row r="438" spans="1:133" x14ac:dyDescent="0.25">
      <c r="A438" s="302">
        <f t="shared" si="75"/>
        <v>2015</v>
      </c>
      <c r="B438" s="303" t="str">
        <f t="shared" si="76"/>
        <v>JUNIO</v>
      </c>
      <c r="C438" s="303">
        <v>22</v>
      </c>
      <c r="D438" s="303" t="str">
        <f t="shared" si="80"/>
        <v>JUNIO 2015 / 20</v>
      </c>
      <c r="E438" s="291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428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307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435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343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441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</row>
    <row r="439" spans="1:133" x14ac:dyDescent="0.25">
      <c r="A439" s="291">
        <f t="shared" si="75"/>
        <v>2015</v>
      </c>
      <c r="B439" s="292" t="str">
        <f t="shared" si="76"/>
        <v>JUNIO</v>
      </c>
      <c r="C439" s="292">
        <v>23</v>
      </c>
      <c r="D439" s="292" t="str">
        <f t="shared" si="80"/>
        <v>JUNIO 2015 / 21</v>
      </c>
      <c r="E439" s="291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428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307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435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343"/>
      <c r="CM439" s="303"/>
      <c r="CN439" s="303"/>
      <c r="CO439" s="303"/>
      <c r="CP439" s="303"/>
      <c r="CQ439" s="303"/>
      <c r="CR439" s="303"/>
      <c r="CS439" s="303"/>
      <c r="CT439" s="303"/>
      <c r="CU439" s="303"/>
      <c r="CV439" s="303"/>
      <c r="CW439" s="303"/>
      <c r="CX439" s="303"/>
      <c r="CY439" s="303"/>
      <c r="CZ439" s="303"/>
      <c r="DA439" s="303"/>
      <c r="DB439" s="303"/>
      <c r="DC439" s="303"/>
      <c r="DD439" s="303"/>
      <c r="DE439" s="303"/>
      <c r="DF439" s="303"/>
      <c r="DG439" s="303"/>
      <c r="DH439" s="303"/>
      <c r="DI439" s="303"/>
      <c r="DJ439" s="303"/>
      <c r="DK439" s="303"/>
      <c r="DL439" s="303"/>
      <c r="DM439" s="303"/>
      <c r="DN439" s="303"/>
      <c r="DO439" s="442"/>
      <c r="DP439" s="303"/>
      <c r="DQ439" s="303"/>
      <c r="DR439" s="303"/>
      <c r="DS439" s="303"/>
      <c r="DT439" s="303"/>
      <c r="DU439" s="303"/>
      <c r="DV439" s="303"/>
      <c r="DW439" s="303"/>
      <c r="DX439" s="303"/>
      <c r="DY439" s="303"/>
      <c r="DZ439" s="303"/>
      <c r="EA439" s="303"/>
      <c r="EB439" s="303"/>
      <c r="EC439" s="303"/>
    </row>
    <row r="440" spans="1:133" x14ac:dyDescent="0.25">
      <c r="A440" s="302">
        <f t="shared" si="75"/>
        <v>2015</v>
      </c>
      <c r="B440" s="303" t="str">
        <f t="shared" si="76"/>
        <v>JUNIO</v>
      </c>
      <c r="C440" s="303">
        <v>24</v>
      </c>
      <c r="D440" s="303" t="str">
        <f t="shared" si="80"/>
        <v>JUNIO 2015 / 22</v>
      </c>
      <c r="E440" s="291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428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307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435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343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441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</row>
    <row r="441" spans="1:133" x14ac:dyDescent="0.25">
      <c r="A441" s="291">
        <f t="shared" si="75"/>
        <v>2015</v>
      </c>
      <c r="B441" s="292" t="str">
        <f t="shared" si="76"/>
        <v>JUNIO</v>
      </c>
      <c r="C441" s="292">
        <v>25</v>
      </c>
      <c r="D441" s="292" t="str">
        <f t="shared" si="80"/>
        <v>JUNIO 2015 / 23</v>
      </c>
      <c r="E441" s="291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428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307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435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343"/>
      <c r="CM441" s="303"/>
      <c r="CN441" s="303"/>
      <c r="CO441" s="303"/>
      <c r="CP441" s="303"/>
      <c r="CQ441" s="303"/>
      <c r="CR441" s="303"/>
      <c r="CS441" s="303"/>
      <c r="CT441" s="303"/>
      <c r="CU441" s="303"/>
      <c r="CV441" s="303"/>
      <c r="CW441" s="303"/>
      <c r="CX441" s="303"/>
      <c r="CY441" s="303"/>
      <c r="CZ441" s="303"/>
      <c r="DA441" s="303"/>
      <c r="DB441" s="303"/>
      <c r="DC441" s="303"/>
      <c r="DD441" s="303"/>
      <c r="DE441" s="303"/>
      <c r="DF441" s="303"/>
      <c r="DG441" s="303"/>
      <c r="DH441" s="303"/>
      <c r="DI441" s="303"/>
      <c r="DJ441" s="303"/>
      <c r="DK441" s="303"/>
      <c r="DL441" s="303"/>
      <c r="DM441" s="303"/>
      <c r="DN441" s="303"/>
      <c r="DO441" s="442"/>
      <c r="DP441" s="303"/>
      <c r="DQ441" s="303"/>
      <c r="DR441" s="303"/>
      <c r="DS441" s="303"/>
      <c r="DT441" s="303"/>
      <c r="DU441" s="303"/>
      <c r="DV441" s="303"/>
      <c r="DW441" s="303"/>
      <c r="DX441" s="303"/>
      <c r="DY441" s="303"/>
      <c r="DZ441" s="303"/>
      <c r="EA441" s="303"/>
      <c r="EB441" s="303"/>
      <c r="EC441" s="303"/>
    </row>
    <row r="442" spans="1:133" x14ac:dyDescent="0.25">
      <c r="A442" s="302">
        <f t="shared" si="75"/>
        <v>2015</v>
      </c>
      <c r="B442" s="303" t="str">
        <f t="shared" si="76"/>
        <v>JUNIO</v>
      </c>
      <c r="C442" s="303">
        <v>26</v>
      </c>
      <c r="D442" s="303" t="str">
        <f t="shared" si="80"/>
        <v>JUNIO 2015 / 24</v>
      </c>
      <c r="E442" s="291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428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307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435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343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441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</row>
    <row r="443" spans="1:133" x14ac:dyDescent="0.25">
      <c r="A443" s="291">
        <f t="shared" si="75"/>
        <v>2015</v>
      </c>
      <c r="B443" s="292" t="str">
        <f t="shared" si="76"/>
        <v>JUNIO</v>
      </c>
      <c r="C443" s="292">
        <v>27</v>
      </c>
      <c r="D443" s="292" t="str">
        <f t="shared" si="80"/>
        <v>JUNIO 2015 / 25</v>
      </c>
      <c r="E443" s="291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428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307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435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343"/>
      <c r="CM443" s="303"/>
      <c r="CN443" s="303"/>
      <c r="CO443" s="303"/>
      <c r="CP443" s="303"/>
      <c r="CQ443" s="303"/>
      <c r="CR443" s="303"/>
      <c r="CS443" s="303"/>
      <c r="CT443" s="303"/>
      <c r="CU443" s="303"/>
      <c r="CV443" s="303"/>
      <c r="CW443" s="303"/>
      <c r="CX443" s="303"/>
      <c r="CY443" s="303"/>
      <c r="CZ443" s="303"/>
      <c r="DA443" s="303"/>
      <c r="DB443" s="303"/>
      <c r="DC443" s="303"/>
      <c r="DD443" s="303"/>
      <c r="DE443" s="303"/>
      <c r="DF443" s="303"/>
      <c r="DG443" s="303"/>
      <c r="DH443" s="303"/>
      <c r="DI443" s="303"/>
      <c r="DJ443" s="303"/>
      <c r="DK443" s="303"/>
      <c r="DL443" s="303"/>
      <c r="DM443" s="303"/>
      <c r="DN443" s="303"/>
      <c r="DO443" s="442"/>
      <c r="DP443" s="303"/>
      <c r="DQ443" s="303"/>
      <c r="DR443" s="303"/>
      <c r="DS443" s="303"/>
      <c r="DT443" s="303"/>
      <c r="DU443" s="303"/>
      <c r="DV443" s="303"/>
      <c r="DW443" s="303"/>
      <c r="DX443" s="303"/>
      <c r="DY443" s="303"/>
      <c r="DZ443" s="303"/>
      <c r="EA443" s="303"/>
      <c r="EB443" s="303"/>
      <c r="EC443" s="303"/>
    </row>
    <row r="444" spans="1:133" x14ac:dyDescent="0.25">
      <c r="A444" s="302">
        <f t="shared" si="75"/>
        <v>2015</v>
      </c>
      <c r="B444" s="303" t="str">
        <f t="shared" si="76"/>
        <v>JUNIO</v>
      </c>
      <c r="C444" s="303">
        <v>28</v>
      </c>
      <c r="D444" s="303" t="str">
        <f t="shared" si="80"/>
        <v>JUNIO 2015 / 26</v>
      </c>
      <c r="E444" s="291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428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307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435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343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441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</row>
    <row r="445" spans="1:133" x14ac:dyDescent="0.25">
      <c r="A445" s="291">
        <f t="shared" si="75"/>
        <v>2015</v>
      </c>
      <c r="B445" s="292" t="str">
        <f t="shared" si="76"/>
        <v>JUNIO</v>
      </c>
      <c r="C445" s="292">
        <v>29</v>
      </c>
      <c r="D445" s="292" t="str">
        <f t="shared" si="80"/>
        <v>JUNIO 2015 / 27</v>
      </c>
      <c r="E445" s="291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428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307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435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343"/>
      <c r="CM445" s="303"/>
      <c r="CN445" s="303"/>
      <c r="CO445" s="303"/>
      <c r="CP445" s="303"/>
      <c r="CQ445" s="303"/>
      <c r="CR445" s="303"/>
      <c r="CS445" s="303"/>
      <c r="CT445" s="303"/>
      <c r="CU445" s="303"/>
      <c r="CV445" s="303"/>
      <c r="CW445" s="303"/>
      <c r="CX445" s="303"/>
      <c r="CY445" s="303"/>
      <c r="CZ445" s="303"/>
      <c r="DA445" s="303"/>
      <c r="DB445" s="303"/>
      <c r="DC445" s="303"/>
      <c r="DD445" s="303"/>
      <c r="DE445" s="303"/>
      <c r="DF445" s="303"/>
      <c r="DG445" s="303"/>
      <c r="DH445" s="303"/>
      <c r="DI445" s="303"/>
      <c r="DJ445" s="303"/>
      <c r="DK445" s="303"/>
      <c r="DL445" s="303"/>
      <c r="DM445" s="303"/>
      <c r="DN445" s="303"/>
      <c r="DO445" s="442"/>
      <c r="DP445" s="303"/>
      <c r="DQ445" s="303"/>
      <c r="DR445" s="303"/>
      <c r="DS445" s="303"/>
      <c r="DT445" s="303"/>
      <c r="DU445" s="303"/>
      <c r="DV445" s="303"/>
      <c r="DW445" s="303"/>
      <c r="DX445" s="303"/>
      <c r="DY445" s="303"/>
      <c r="DZ445" s="303"/>
      <c r="EA445" s="303"/>
      <c r="EB445" s="303"/>
      <c r="EC445" s="303"/>
    </row>
    <row r="446" spans="1:133" x14ac:dyDescent="0.25">
      <c r="A446" s="302">
        <f t="shared" si="75"/>
        <v>2015</v>
      </c>
      <c r="B446" s="303" t="str">
        <f t="shared" si="76"/>
        <v>JUNIO</v>
      </c>
      <c r="C446" s="303">
        <v>30</v>
      </c>
      <c r="D446" s="303" t="str">
        <f t="shared" si="80"/>
        <v>JUNIO 2015 / 28</v>
      </c>
      <c r="E446" s="291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428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307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435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343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441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</row>
    <row r="447" spans="1:133" x14ac:dyDescent="0.25">
      <c r="A447" s="291">
        <f t="shared" si="75"/>
        <v>2015</v>
      </c>
      <c r="B447" s="292" t="str">
        <f t="shared" si="76"/>
        <v>JUNIO</v>
      </c>
      <c r="C447" s="292">
        <v>31</v>
      </c>
      <c r="D447" s="292" t="str">
        <f t="shared" si="80"/>
        <v>JUNIO 2015 / 29</v>
      </c>
      <c r="E447" s="291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428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307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435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343"/>
      <c r="CM447" s="303"/>
      <c r="CN447" s="303"/>
      <c r="CO447" s="303"/>
      <c r="CP447" s="303"/>
      <c r="CQ447" s="303"/>
      <c r="CR447" s="303"/>
      <c r="CS447" s="303"/>
      <c r="CT447" s="303"/>
      <c r="CU447" s="303"/>
      <c r="CV447" s="303"/>
      <c r="CW447" s="303"/>
      <c r="CX447" s="303"/>
      <c r="CY447" s="303"/>
      <c r="CZ447" s="303"/>
      <c r="DA447" s="303"/>
      <c r="DB447" s="303"/>
      <c r="DC447" s="303"/>
      <c r="DD447" s="303"/>
      <c r="DE447" s="303"/>
      <c r="DF447" s="303"/>
      <c r="DG447" s="303"/>
      <c r="DH447" s="303"/>
      <c r="DI447" s="303"/>
      <c r="DJ447" s="303"/>
      <c r="DK447" s="303"/>
      <c r="DL447" s="303"/>
      <c r="DM447" s="303"/>
      <c r="DN447" s="303"/>
      <c r="DO447" s="442"/>
      <c r="DP447" s="303"/>
      <c r="DQ447" s="303"/>
      <c r="DR447" s="303"/>
      <c r="DS447" s="303"/>
      <c r="DT447" s="303"/>
      <c r="DU447" s="303"/>
      <c r="DV447" s="303"/>
      <c r="DW447" s="303"/>
      <c r="DX447" s="303"/>
      <c r="DY447" s="303"/>
      <c r="DZ447" s="303"/>
      <c r="EA447" s="303"/>
      <c r="EB447" s="303"/>
      <c r="EC447" s="303"/>
    </row>
    <row r="448" spans="1:133" s="206" customFormat="1" x14ac:dyDescent="0.25">
      <c r="A448" s="308"/>
      <c r="B448" s="309"/>
      <c r="C448" s="309"/>
      <c r="D448" s="303" t="str">
        <f t="shared" si="80"/>
        <v>JUNIO 2015 / 30</v>
      </c>
      <c r="E448" s="291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428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307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435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343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441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</row>
    <row r="449" spans="1:133" x14ac:dyDescent="0.25">
      <c r="A449" s="291">
        <v>2015</v>
      </c>
      <c r="B449" s="292" t="s">
        <v>227</v>
      </c>
      <c r="C449" s="292">
        <v>1</v>
      </c>
      <c r="D449" s="292" t="str">
        <f t="shared" si="80"/>
        <v>JUNIO 2015 / 31</v>
      </c>
      <c r="E449" s="291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428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307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435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343"/>
      <c r="CM449" s="303"/>
      <c r="CN449" s="303"/>
      <c r="CO449" s="303"/>
      <c r="CP449" s="303"/>
      <c r="CQ449" s="303"/>
      <c r="CR449" s="303"/>
      <c r="CS449" s="303"/>
      <c r="CT449" s="303"/>
      <c r="CU449" s="303"/>
      <c r="CV449" s="303"/>
      <c r="CW449" s="303"/>
      <c r="CX449" s="303"/>
      <c r="CY449" s="303"/>
      <c r="CZ449" s="303"/>
      <c r="DA449" s="303"/>
      <c r="DB449" s="303"/>
      <c r="DC449" s="303"/>
      <c r="DD449" s="303"/>
      <c r="DE449" s="303"/>
      <c r="DF449" s="303"/>
      <c r="DG449" s="303"/>
      <c r="DH449" s="303"/>
      <c r="DI449" s="303"/>
      <c r="DJ449" s="303"/>
      <c r="DK449" s="303"/>
      <c r="DL449" s="303"/>
      <c r="DM449" s="303"/>
      <c r="DN449" s="303"/>
      <c r="DO449" s="442"/>
      <c r="DP449" s="303"/>
      <c r="DQ449" s="303"/>
      <c r="DR449" s="303"/>
      <c r="DS449" s="303"/>
      <c r="DT449" s="303"/>
      <c r="DU449" s="303"/>
      <c r="DV449" s="303"/>
      <c r="DW449" s="303"/>
      <c r="DX449" s="303"/>
      <c r="DY449" s="303"/>
      <c r="DZ449" s="303"/>
      <c r="EA449" s="303"/>
      <c r="EB449" s="303"/>
      <c r="EC449" s="303"/>
    </row>
    <row r="450" spans="1:133" ht="15.75" x14ac:dyDescent="0.25">
      <c r="A450" s="302">
        <f t="shared" ref="A450:A479" si="81">A449</f>
        <v>2015</v>
      </c>
      <c r="B450" s="303" t="str">
        <f t="shared" ref="B450:B479" si="82">B449</f>
        <v>JULIO</v>
      </c>
      <c r="C450" s="303">
        <v>2</v>
      </c>
      <c r="D450" s="275" t="s">
        <v>228</v>
      </c>
      <c r="E450" s="344">
        <f t="shared" ref="E450:AJ450" si="83">IFERROR(AVERAGE(E419:E449),"")</f>
        <v>8</v>
      </c>
      <c r="F450" s="276">
        <f t="shared" si="83"/>
        <v>42170.533333333333</v>
      </c>
      <c r="G450" s="276">
        <f t="shared" si="83"/>
        <v>54170.428571428572</v>
      </c>
      <c r="H450" s="276" t="str">
        <f t="shared" si="83"/>
        <v/>
      </c>
      <c r="I450" s="276">
        <f t="shared" si="83"/>
        <v>0.73208666666666677</v>
      </c>
      <c r="J450" s="276">
        <f t="shared" si="83"/>
        <v>140.4</v>
      </c>
      <c r="K450" s="276">
        <f t="shared" si="83"/>
        <v>8.2200000000000006</v>
      </c>
      <c r="L450" s="276">
        <f t="shared" si="83"/>
        <v>0</v>
      </c>
      <c r="M450" s="276" t="str">
        <f t="shared" si="83"/>
        <v/>
      </c>
      <c r="N450" s="276">
        <f t="shared" si="83"/>
        <v>0.49333333333333335</v>
      </c>
      <c r="O450" s="276">
        <f t="shared" si="83"/>
        <v>0</v>
      </c>
      <c r="P450" s="276">
        <f t="shared" si="83"/>
        <v>85.173333333333346</v>
      </c>
      <c r="Q450" s="276">
        <f t="shared" si="83"/>
        <v>79.193333333333342</v>
      </c>
      <c r="R450" s="276">
        <f t="shared" si="83"/>
        <v>82.186666666666682</v>
      </c>
      <c r="S450" s="276" t="str">
        <f t="shared" si="83"/>
        <v/>
      </c>
      <c r="T450" s="276" t="str">
        <f t="shared" si="83"/>
        <v/>
      </c>
      <c r="U450" s="276">
        <f t="shared" si="83"/>
        <v>20721.2</v>
      </c>
      <c r="V450" s="276">
        <f t="shared" si="83"/>
        <v>129.6</v>
      </c>
      <c r="W450" s="276">
        <f t="shared" si="83"/>
        <v>196.53333333333333</v>
      </c>
      <c r="X450" s="276">
        <f t="shared" si="83"/>
        <v>287.39999999999998</v>
      </c>
      <c r="Y450" s="276">
        <f t="shared" si="83"/>
        <v>341.4</v>
      </c>
      <c r="Z450" s="276">
        <f t="shared" si="83"/>
        <v>1.1000000000000001</v>
      </c>
      <c r="AA450" s="276">
        <f t="shared" si="83"/>
        <v>29.173333333333336</v>
      </c>
      <c r="AB450" s="276">
        <f t="shared" si="83"/>
        <v>0.25333333333333324</v>
      </c>
      <c r="AC450" s="276">
        <f t="shared" si="83"/>
        <v>1.6633333333333331</v>
      </c>
      <c r="AD450" s="276">
        <f t="shared" si="83"/>
        <v>11.493333333333334</v>
      </c>
      <c r="AE450" s="276">
        <f t="shared" si="83"/>
        <v>0</v>
      </c>
      <c r="AF450" s="420" t="str">
        <f t="shared" si="83"/>
        <v/>
      </c>
      <c r="AG450" s="276">
        <f t="shared" si="83"/>
        <v>124</v>
      </c>
      <c r="AH450" s="276">
        <f t="shared" si="83"/>
        <v>7</v>
      </c>
      <c r="AI450" s="276">
        <f t="shared" si="83"/>
        <v>9.5</v>
      </c>
      <c r="AJ450" s="276">
        <f t="shared" si="83"/>
        <v>85</v>
      </c>
      <c r="AK450" s="276">
        <f t="shared" ref="AK450:BP450" si="84">IFERROR(AVERAGE(AK419:AK449),"")</f>
        <v>140</v>
      </c>
      <c r="AL450" s="276">
        <f t="shared" si="84"/>
        <v>170</v>
      </c>
      <c r="AM450" s="276">
        <f t="shared" si="84"/>
        <v>240</v>
      </c>
      <c r="AN450" s="276">
        <f t="shared" si="84"/>
        <v>365</v>
      </c>
      <c r="AO450" s="276">
        <f t="shared" si="84"/>
        <v>437</v>
      </c>
      <c r="AP450" s="276">
        <f t="shared" si="84"/>
        <v>42</v>
      </c>
      <c r="AQ450" s="276">
        <f t="shared" si="84"/>
        <v>18</v>
      </c>
      <c r="AR450" s="276">
        <f t="shared" si="84"/>
        <v>3</v>
      </c>
      <c r="AS450" s="276">
        <f t="shared" si="84"/>
        <v>2.7000000000000006</v>
      </c>
      <c r="AT450" s="276">
        <f t="shared" si="84"/>
        <v>5.000000000000001E-2</v>
      </c>
      <c r="AU450" s="276" t="str">
        <f t="shared" si="84"/>
        <v/>
      </c>
      <c r="AV450" s="276">
        <f t="shared" si="84"/>
        <v>7</v>
      </c>
      <c r="AW450" s="276">
        <f t="shared" si="84"/>
        <v>42170</v>
      </c>
      <c r="AX450" s="310">
        <f t="shared" si="84"/>
        <v>54145.076923076922</v>
      </c>
      <c r="AY450" s="276" t="str">
        <f t="shared" si="84"/>
        <v/>
      </c>
      <c r="AZ450" s="276">
        <f t="shared" si="84"/>
        <v>0.74242307692307696</v>
      </c>
      <c r="BA450" s="276">
        <f t="shared" si="84"/>
        <v>146.09230769230771</v>
      </c>
      <c r="BB450" s="276">
        <f t="shared" si="84"/>
        <v>7.8769230769230774</v>
      </c>
      <c r="BC450" s="276">
        <f t="shared" si="84"/>
        <v>0</v>
      </c>
      <c r="BD450" s="276" t="str">
        <f t="shared" si="84"/>
        <v/>
      </c>
      <c r="BE450" s="276">
        <f t="shared" si="84"/>
        <v>1.1999999999999997</v>
      </c>
      <c r="BF450" s="276">
        <f t="shared" si="84"/>
        <v>9.9999999999999985E-3</v>
      </c>
      <c r="BG450" s="276">
        <f t="shared" si="84"/>
        <v>85.40000000000002</v>
      </c>
      <c r="BH450" s="276">
        <f t="shared" si="84"/>
        <v>79.415384615384625</v>
      </c>
      <c r="BI450" s="276">
        <f t="shared" si="84"/>
        <v>82.392307692307682</v>
      </c>
      <c r="BJ450" s="276" t="str">
        <f t="shared" si="84"/>
        <v/>
      </c>
      <c r="BK450" s="276" t="str">
        <f t="shared" si="84"/>
        <v/>
      </c>
      <c r="BL450" s="276">
        <f t="shared" si="84"/>
        <v>20613.846153846152</v>
      </c>
      <c r="BM450" s="276">
        <f t="shared" si="84"/>
        <v>137.53846153846155</v>
      </c>
      <c r="BN450" s="276">
        <f t="shared" si="84"/>
        <v>213.92307692307693</v>
      </c>
      <c r="BO450" s="276">
        <f t="shared" si="84"/>
        <v>301.69230769230768</v>
      </c>
      <c r="BP450" s="276">
        <f t="shared" si="84"/>
        <v>356.76923076923077</v>
      </c>
      <c r="BQ450" s="276">
        <f t="shared" ref="BQ450:BV450" si="85">IFERROR(AVERAGE(BQ419:BQ449),"")</f>
        <v>1</v>
      </c>
      <c r="BR450" s="276">
        <f t="shared" si="85"/>
        <v>34.030769230769231</v>
      </c>
      <c r="BS450" s="276">
        <f t="shared" si="85"/>
        <v>0.43076923076923079</v>
      </c>
      <c r="BT450" s="276">
        <f t="shared" si="85"/>
        <v>1.49</v>
      </c>
      <c r="BU450" s="276">
        <f t="shared" si="85"/>
        <v>3.023076923076923</v>
      </c>
      <c r="BV450" s="310">
        <f t="shared" si="85"/>
        <v>0</v>
      </c>
      <c r="BW450" s="436"/>
      <c r="BX450" s="309"/>
      <c r="BY450" s="309"/>
      <c r="BZ450" s="309"/>
      <c r="CA450" s="309"/>
      <c r="CB450" s="309"/>
      <c r="CC450" s="309"/>
      <c r="CD450" s="309"/>
      <c r="CE450" s="309"/>
      <c r="CF450" s="309"/>
      <c r="CG450" s="309"/>
      <c r="CH450" s="309"/>
      <c r="CI450" s="309"/>
      <c r="CJ450" s="309"/>
      <c r="CK450" s="309"/>
      <c r="CL450" s="308"/>
      <c r="CM450" s="309"/>
      <c r="CN450" s="309"/>
      <c r="CO450" s="309"/>
      <c r="CP450" s="309"/>
      <c r="CQ450" s="309"/>
      <c r="CR450" s="309"/>
      <c r="CS450" s="309"/>
      <c r="CT450" s="309"/>
      <c r="CU450" s="309"/>
      <c r="CV450" s="309"/>
      <c r="CW450" s="309"/>
      <c r="CX450" s="309"/>
      <c r="CY450" s="309"/>
      <c r="CZ450" s="309"/>
      <c r="DA450" s="309"/>
      <c r="DB450" s="309"/>
      <c r="DC450" s="309"/>
      <c r="DD450" s="309"/>
      <c r="DE450" s="309"/>
      <c r="DF450" s="309"/>
      <c r="DG450" s="309"/>
      <c r="DH450" s="309"/>
      <c r="DI450" s="309"/>
      <c r="DJ450" s="309"/>
      <c r="DK450" s="309"/>
      <c r="DL450" s="309"/>
      <c r="DM450" s="309"/>
      <c r="DN450" s="309"/>
      <c r="DO450" s="443"/>
      <c r="DP450" s="309"/>
      <c r="DQ450" s="309"/>
      <c r="DR450" s="309"/>
      <c r="DS450" s="309"/>
      <c r="DT450" s="309"/>
      <c r="DU450" s="309"/>
      <c r="DV450" s="309"/>
      <c r="DW450" s="309"/>
      <c r="DX450" s="309"/>
      <c r="DY450" s="309"/>
      <c r="DZ450" s="309"/>
      <c r="EA450" s="309"/>
      <c r="EB450" s="309"/>
      <c r="EC450" s="309"/>
    </row>
    <row r="451" spans="1:133" x14ac:dyDescent="0.25">
      <c r="A451" s="291">
        <f t="shared" si="81"/>
        <v>2015</v>
      </c>
      <c r="B451" s="292" t="str">
        <f t="shared" si="82"/>
        <v>JULIO</v>
      </c>
      <c r="C451" s="292">
        <v>3</v>
      </c>
      <c r="D451" s="292" t="str">
        <f t="shared" ref="D451:D481" si="86">B449&amp;" "&amp;A449&amp;" / "&amp;C449</f>
        <v>JULIO 2015 / 1</v>
      </c>
      <c r="E451" s="345">
        <v>1</v>
      </c>
      <c r="F451" s="312">
        <v>42186</v>
      </c>
      <c r="G451" s="311">
        <v>54767</v>
      </c>
      <c r="H451" s="311" t="s">
        <v>68</v>
      </c>
      <c r="I451" s="313">
        <v>0.73009999999999997</v>
      </c>
      <c r="J451" s="314">
        <v>137</v>
      </c>
      <c r="K451" s="314">
        <v>8.5</v>
      </c>
      <c r="L451" s="314">
        <v>0</v>
      </c>
      <c r="M451" s="315" t="s">
        <v>20</v>
      </c>
      <c r="N451" s="314">
        <v>0.5</v>
      </c>
      <c r="O451" s="314">
        <v>0</v>
      </c>
      <c r="P451" s="314">
        <v>85.4</v>
      </c>
      <c r="Q451" s="314">
        <v>79.2</v>
      </c>
      <c r="R451" s="314">
        <v>82.3</v>
      </c>
      <c r="S451" s="316" t="s">
        <v>66</v>
      </c>
      <c r="T451" s="316" t="s">
        <v>67</v>
      </c>
      <c r="U451" s="314">
        <v>20742</v>
      </c>
      <c r="V451" s="314">
        <v>127</v>
      </c>
      <c r="W451" s="314">
        <v>190</v>
      </c>
      <c r="X451" s="314">
        <v>282</v>
      </c>
      <c r="Y451" s="314">
        <v>334</v>
      </c>
      <c r="Z451" s="314">
        <v>1</v>
      </c>
      <c r="AA451" s="314">
        <v>29.8</v>
      </c>
      <c r="AB451" s="314">
        <v>0.2</v>
      </c>
      <c r="AC451" s="314">
        <v>1.7</v>
      </c>
      <c r="AD451" s="314">
        <v>11.8</v>
      </c>
      <c r="AE451" s="314">
        <v>0</v>
      </c>
      <c r="AF451" s="427"/>
      <c r="AG451" s="299">
        <v>124</v>
      </c>
      <c r="AH451" s="299">
        <v>7</v>
      </c>
      <c r="AI451" s="299">
        <v>9.5</v>
      </c>
      <c r="AJ451" s="299">
        <v>85</v>
      </c>
      <c r="AK451" s="299">
        <v>140</v>
      </c>
      <c r="AL451" s="299">
        <v>170</v>
      </c>
      <c r="AM451" s="299">
        <v>240</v>
      </c>
      <c r="AN451" s="299">
        <v>365</v>
      </c>
      <c r="AO451" s="299">
        <v>437</v>
      </c>
      <c r="AP451" s="299">
        <v>42</v>
      </c>
      <c r="AQ451" s="299">
        <v>18</v>
      </c>
      <c r="AR451" s="299">
        <v>3</v>
      </c>
      <c r="AS451" s="299">
        <v>2.7</v>
      </c>
      <c r="AT451" s="299">
        <v>0.05</v>
      </c>
      <c r="AU451" s="300"/>
      <c r="AV451" s="311">
        <v>1</v>
      </c>
      <c r="AW451" s="317">
        <v>42186</v>
      </c>
      <c r="AX451" s="311">
        <v>54755</v>
      </c>
      <c r="AY451" s="311" t="s">
        <v>68</v>
      </c>
      <c r="AZ451" s="313">
        <v>0.74180000000000001</v>
      </c>
      <c r="BA451" s="314">
        <v>143.4</v>
      </c>
      <c r="BB451" s="314">
        <v>8.3000000000000007</v>
      </c>
      <c r="BC451" s="314">
        <v>0</v>
      </c>
      <c r="BD451" s="315" t="s">
        <v>20</v>
      </c>
      <c r="BE451" s="314">
        <v>1.2</v>
      </c>
      <c r="BF451" s="314">
        <v>0.01</v>
      </c>
      <c r="BG451" s="314">
        <v>85.3</v>
      </c>
      <c r="BH451" s="314">
        <v>79.7</v>
      </c>
      <c r="BI451" s="314">
        <v>82.5</v>
      </c>
      <c r="BJ451" s="316" t="s">
        <v>66</v>
      </c>
      <c r="BK451" s="316" t="s">
        <v>67</v>
      </c>
      <c r="BL451" s="314">
        <v>20618</v>
      </c>
      <c r="BM451" s="314">
        <v>134</v>
      </c>
      <c r="BN451" s="314">
        <v>212</v>
      </c>
      <c r="BO451" s="314">
        <v>302</v>
      </c>
      <c r="BP451" s="314">
        <v>357</v>
      </c>
      <c r="BQ451" s="314">
        <v>1</v>
      </c>
      <c r="BR451" s="314">
        <v>33.299999999999997</v>
      </c>
      <c r="BS451" s="314">
        <v>1.1000000000000001</v>
      </c>
      <c r="BT451" s="314">
        <v>1.62</v>
      </c>
      <c r="BU451" s="314">
        <v>2.1</v>
      </c>
      <c r="BV451" s="314">
        <v>0</v>
      </c>
      <c r="BW451" s="433"/>
      <c r="BX451" s="299">
        <v>124</v>
      </c>
      <c r="BY451" s="299">
        <v>7</v>
      </c>
      <c r="BZ451" s="299">
        <v>9.5</v>
      </c>
      <c r="CA451" s="299">
        <v>85</v>
      </c>
      <c r="CB451" s="299">
        <v>140</v>
      </c>
      <c r="CC451" s="299">
        <v>170</v>
      </c>
      <c r="CD451" s="299">
        <v>240</v>
      </c>
      <c r="CE451" s="299">
        <v>365</v>
      </c>
      <c r="CF451" s="299">
        <v>437</v>
      </c>
      <c r="CG451" s="299">
        <v>42</v>
      </c>
      <c r="CH451" s="299">
        <v>18</v>
      </c>
      <c r="CI451" s="299">
        <v>3</v>
      </c>
      <c r="CJ451" s="299">
        <v>2.7</v>
      </c>
      <c r="CK451" s="299">
        <v>0.05</v>
      </c>
      <c r="CL451" s="329"/>
      <c r="CM451" s="306">
        <v>1</v>
      </c>
      <c r="CN451" s="346">
        <v>42191</v>
      </c>
      <c r="CO451" s="347"/>
      <c r="CP451" s="347" t="s">
        <v>205</v>
      </c>
      <c r="CQ451" s="318">
        <v>0.7268</v>
      </c>
      <c r="CR451" s="319">
        <v>59</v>
      </c>
      <c r="CS451" s="336">
        <f>(CR451*(9/5))+32</f>
        <v>138.19999999999999</v>
      </c>
      <c r="CT451" s="319">
        <v>9.1</v>
      </c>
      <c r="CU451" s="348">
        <v>1E-3</v>
      </c>
      <c r="CV451" s="319">
        <v>1</v>
      </c>
      <c r="CW451" s="319">
        <v>0.2</v>
      </c>
      <c r="CX451" s="348">
        <v>5.0000000000000001E-3</v>
      </c>
      <c r="CY451" s="319">
        <v>85</v>
      </c>
      <c r="CZ451" s="319">
        <v>79.900000000000006</v>
      </c>
      <c r="DA451" s="319">
        <v>82.5</v>
      </c>
      <c r="DB451" s="306" t="s">
        <v>83</v>
      </c>
      <c r="DC451" s="306" t="s">
        <v>84</v>
      </c>
      <c r="DD451" s="319">
        <v>20778</v>
      </c>
      <c r="DE451" s="319">
        <v>134</v>
      </c>
      <c r="DF451" s="319">
        <v>180</v>
      </c>
      <c r="DG451" s="319">
        <v>296</v>
      </c>
      <c r="DH451" s="319">
        <v>338</v>
      </c>
      <c r="DI451" s="319">
        <v>1</v>
      </c>
      <c r="DJ451" s="319">
        <v>27</v>
      </c>
      <c r="DK451" s="319">
        <v>0.5</v>
      </c>
      <c r="DL451" s="319">
        <v>2.2999999999999998</v>
      </c>
      <c r="DM451" s="319">
        <v>16</v>
      </c>
      <c r="DN451" s="319">
        <v>0</v>
      </c>
      <c r="DO451" s="437"/>
      <c r="DP451" s="304">
        <v>124</v>
      </c>
      <c r="DQ451" s="304">
        <v>7</v>
      </c>
      <c r="DR451" s="304">
        <v>9.5</v>
      </c>
      <c r="DS451" s="304">
        <v>85</v>
      </c>
      <c r="DT451" s="304">
        <v>140</v>
      </c>
      <c r="DU451" s="304">
        <v>170</v>
      </c>
      <c r="DV451" s="304">
        <v>240</v>
      </c>
      <c r="DW451" s="304">
        <v>365</v>
      </c>
      <c r="DX451" s="304">
        <v>437</v>
      </c>
      <c r="DY451" s="304">
        <v>42</v>
      </c>
      <c r="DZ451" s="304">
        <v>18</v>
      </c>
      <c r="EA451" s="304">
        <v>3</v>
      </c>
      <c r="EB451" s="304">
        <v>2.7</v>
      </c>
      <c r="EC451" s="304">
        <v>0.05</v>
      </c>
    </row>
    <row r="452" spans="1:133" x14ac:dyDescent="0.25">
      <c r="A452" s="302">
        <f t="shared" si="81"/>
        <v>2015</v>
      </c>
      <c r="B452" s="303" t="str">
        <f t="shared" si="82"/>
        <v>JULIO</v>
      </c>
      <c r="C452" s="303">
        <v>4</v>
      </c>
      <c r="D452" s="303" t="str">
        <f t="shared" si="86"/>
        <v>JULIO 2015 / 2</v>
      </c>
      <c r="E452" s="345">
        <v>2</v>
      </c>
      <c r="F452" s="312">
        <v>42188</v>
      </c>
      <c r="G452" s="311">
        <v>54832</v>
      </c>
      <c r="H452" s="311" t="s">
        <v>69</v>
      </c>
      <c r="I452" s="313">
        <v>0.7298</v>
      </c>
      <c r="J452" s="314">
        <v>139</v>
      </c>
      <c r="K452" s="314">
        <v>8.5</v>
      </c>
      <c r="L452" s="314">
        <v>0</v>
      </c>
      <c r="M452" s="315" t="s">
        <v>20</v>
      </c>
      <c r="N452" s="314">
        <v>0.5</v>
      </c>
      <c r="O452" s="314">
        <v>0</v>
      </c>
      <c r="P452" s="314">
        <v>85.1</v>
      </c>
      <c r="Q452" s="314">
        <v>79.2</v>
      </c>
      <c r="R452" s="314">
        <v>82.2</v>
      </c>
      <c r="S452" s="316" t="s">
        <v>66</v>
      </c>
      <c r="T452" s="316" t="s">
        <v>67</v>
      </c>
      <c r="U452" s="314">
        <v>20746</v>
      </c>
      <c r="V452" s="314">
        <v>130</v>
      </c>
      <c r="W452" s="314">
        <v>195</v>
      </c>
      <c r="X452" s="314">
        <v>286</v>
      </c>
      <c r="Y452" s="314">
        <v>341</v>
      </c>
      <c r="Z452" s="314">
        <v>1</v>
      </c>
      <c r="AA452" s="314">
        <v>29.2</v>
      </c>
      <c r="AB452" s="314">
        <v>0.2</v>
      </c>
      <c r="AC452" s="314">
        <v>1.65</v>
      </c>
      <c r="AD452" s="314">
        <v>12.3</v>
      </c>
      <c r="AE452" s="314">
        <v>0</v>
      </c>
      <c r="AF452" s="427"/>
      <c r="AG452" s="299">
        <v>124</v>
      </c>
      <c r="AH452" s="299">
        <v>7</v>
      </c>
      <c r="AI452" s="299">
        <v>9.5</v>
      </c>
      <c r="AJ452" s="299">
        <v>85</v>
      </c>
      <c r="AK452" s="299">
        <v>140</v>
      </c>
      <c r="AL452" s="299">
        <v>170</v>
      </c>
      <c r="AM452" s="299">
        <v>240</v>
      </c>
      <c r="AN452" s="299">
        <v>365</v>
      </c>
      <c r="AO452" s="299">
        <v>437</v>
      </c>
      <c r="AP452" s="299">
        <v>42</v>
      </c>
      <c r="AQ452" s="299">
        <v>18</v>
      </c>
      <c r="AR452" s="299">
        <v>3</v>
      </c>
      <c r="AS452" s="299">
        <v>2.7</v>
      </c>
      <c r="AT452" s="299">
        <v>0.05</v>
      </c>
      <c r="AU452" s="300"/>
      <c r="AV452" s="311">
        <v>2</v>
      </c>
      <c r="AW452" s="317">
        <v>42189</v>
      </c>
      <c r="AX452" s="311">
        <v>54823</v>
      </c>
      <c r="AY452" s="311" t="s">
        <v>73</v>
      </c>
      <c r="AZ452" s="313">
        <v>0.72709999999999997</v>
      </c>
      <c r="BA452" s="314">
        <v>132.80000000000001</v>
      </c>
      <c r="BB452" s="314">
        <v>9</v>
      </c>
      <c r="BC452" s="314">
        <v>0</v>
      </c>
      <c r="BD452" s="315" t="s">
        <v>20</v>
      </c>
      <c r="BE452" s="314">
        <v>1.2</v>
      </c>
      <c r="BF452" s="314">
        <v>0.01</v>
      </c>
      <c r="BG452" s="314">
        <v>85.3</v>
      </c>
      <c r="BH452" s="314">
        <v>79.2</v>
      </c>
      <c r="BI452" s="314">
        <v>82.3</v>
      </c>
      <c r="BJ452" s="316" t="s">
        <v>66</v>
      </c>
      <c r="BK452" s="316" t="s">
        <v>67</v>
      </c>
      <c r="BL452" s="314">
        <v>20774</v>
      </c>
      <c r="BM452" s="314">
        <v>118</v>
      </c>
      <c r="BN452" s="314">
        <v>185</v>
      </c>
      <c r="BO452" s="314">
        <v>295</v>
      </c>
      <c r="BP452" s="314">
        <v>354</v>
      </c>
      <c r="BQ452" s="314">
        <v>1</v>
      </c>
      <c r="BR452" s="314">
        <v>28.8</v>
      </c>
      <c r="BS452" s="314">
        <v>0.6</v>
      </c>
      <c r="BT452" s="314">
        <v>1.35</v>
      </c>
      <c r="BU452" s="314">
        <v>4.2</v>
      </c>
      <c r="BV452" s="314">
        <v>0</v>
      </c>
      <c r="BW452" s="433"/>
      <c r="BX452" s="299">
        <v>124</v>
      </c>
      <c r="BY452" s="299">
        <v>7</v>
      </c>
      <c r="BZ452" s="299">
        <v>9.5</v>
      </c>
      <c r="CA452" s="299">
        <v>85</v>
      </c>
      <c r="CB452" s="299">
        <v>140</v>
      </c>
      <c r="CC452" s="299">
        <v>170</v>
      </c>
      <c r="CD452" s="299">
        <v>240</v>
      </c>
      <c r="CE452" s="299">
        <v>365</v>
      </c>
      <c r="CF452" s="299">
        <v>437</v>
      </c>
      <c r="CG452" s="299">
        <v>42</v>
      </c>
      <c r="CH452" s="299">
        <v>18</v>
      </c>
      <c r="CI452" s="299">
        <v>3</v>
      </c>
      <c r="CJ452" s="299">
        <v>2.7</v>
      </c>
      <c r="CK452" s="299">
        <v>0.05</v>
      </c>
      <c r="CL452" s="329"/>
      <c r="CM452" s="305">
        <v>2</v>
      </c>
      <c r="CN452" s="349">
        <v>42198</v>
      </c>
      <c r="CO452" s="305"/>
      <c r="CP452" s="305" t="s">
        <v>205</v>
      </c>
      <c r="CQ452" s="313">
        <v>0.72529999999999994</v>
      </c>
      <c r="CR452" s="314">
        <v>59.5</v>
      </c>
      <c r="CS452" s="341">
        <f>(CR452*(9/5))+32</f>
        <v>139.10000000000002</v>
      </c>
      <c r="CT452" s="314">
        <v>9.1999999999999993</v>
      </c>
      <c r="CU452" s="350">
        <v>1E-3</v>
      </c>
      <c r="CV452" s="314">
        <v>1</v>
      </c>
      <c r="CW452" s="314">
        <v>0.2</v>
      </c>
      <c r="CX452" s="350">
        <v>5.0000000000000001E-3</v>
      </c>
      <c r="CY452" s="314">
        <v>85</v>
      </c>
      <c r="CZ452" s="314">
        <v>78.900000000000006</v>
      </c>
      <c r="DA452" s="314">
        <v>82</v>
      </c>
      <c r="DB452" s="305" t="s">
        <v>83</v>
      </c>
      <c r="DC452" s="305" t="s">
        <v>84</v>
      </c>
      <c r="DD452" s="314">
        <v>20794</v>
      </c>
      <c r="DE452" s="314">
        <v>136</v>
      </c>
      <c r="DF452" s="314">
        <v>184</v>
      </c>
      <c r="DG452" s="314">
        <v>300</v>
      </c>
      <c r="DH452" s="314">
        <v>340</v>
      </c>
      <c r="DI452" s="314">
        <v>1</v>
      </c>
      <c r="DJ452" s="314">
        <v>26.5</v>
      </c>
      <c r="DK452" s="314">
        <v>0.2</v>
      </c>
      <c r="DL452" s="314">
        <v>2.2000000000000002</v>
      </c>
      <c r="DM452" s="314">
        <v>17</v>
      </c>
      <c r="DN452" s="314">
        <v>0</v>
      </c>
      <c r="DO452" s="438"/>
      <c r="DP452" s="299">
        <v>124</v>
      </c>
      <c r="DQ452" s="299">
        <v>7</v>
      </c>
      <c r="DR452" s="299">
        <v>9.5</v>
      </c>
      <c r="DS452" s="299">
        <v>85</v>
      </c>
      <c r="DT452" s="299">
        <v>140</v>
      </c>
      <c r="DU452" s="299">
        <v>170</v>
      </c>
      <c r="DV452" s="299">
        <v>240</v>
      </c>
      <c r="DW452" s="299">
        <v>365</v>
      </c>
      <c r="DX452" s="299">
        <v>437</v>
      </c>
      <c r="DY452" s="299">
        <v>42</v>
      </c>
      <c r="DZ452" s="299">
        <v>18</v>
      </c>
      <c r="EA452" s="299">
        <v>3</v>
      </c>
      <c r="EB452" s="299">
        <v>2.7</v>
      </c>
      <c r="EC452" s="299">
        <v>0.05</v>
      </c>
    </row>
    <row r="453" spans="1:133" x14ac:dyDescent="0.25">
      <c r="A453" s="291">
        <f t="shared" si="81"/>
        <v>2015</v>
      </c>
      <c r="B453" s="292" t="str">
        <f t="shared" si="82"/>
        <v>JULIO</v>
      </c>
      <c r="C453" s="292">
        <v>5</v>
      </c>
      <c r="D453" s="292" t="str">
        <f t="shared" si="86"/>
        <v>JULIO 2015 / 3</v>
      </c>
      <c r="E453" s="345">
        <v>3</v>
      </c>
      <c r="F453" s="312">
        <v>42191</v>
      </c>
      <c r="G453" s="311">
        <v>54860</v>
      </c>
      <c r="H453" s="311" t="s">
        <v>68</v>
      </c>
      <c r="I453" s="313">
        <v>0.73319999999999996</v>
      </c>
      <c r="J453" s="314">
        <v>141</v>
      </c>
      <c r="K453" s="314">
        <v>8</v>
      </c>
      <c r="L453" s="314">
        <v>0</v>
      </c>
      <c r="M453" s="315" t="s">
        <v>20</v>
      </c>
      <c r="N453" s="314">
        <v>0.5</v>
      </c>
      <c r="O453" s="314">
        <v>0</v>
      </c>
      <c r="P453" s="314">
        <v>85.1</v>
      </c>
      <c r="Q453" s="314">
        <v>79.099999999999994</v>
      </c>
      <c r="R453" s="314">
        <v>82.1</v>
      </c>
      <c r="S453" s="316" t="s">
        <v>66</v>
      </c>
      <c r="T453" s="316" t="s">
        <v>67</v>
      </c>
      <c r="U453" s="314">
        <v>20710</v>
      </c>
      <c r="V453" s="314">
        <v>130</v>
      </c>
      <c r="W453" s="314">
        <v>195</v>
      </c>
      <c r="X453" s="314">
        <v>283</v>
      </c>
      <c r="Y453" s="314">
        <v>345</v>
      </c>
      <c r="Z453" s="314">
        <v>1</v>
      </c>
      <c r="AA453" s="314">
        <v>28.5</v>
      </c>
      <c r="AB453" s="314">
        <v>0.2</v>
      </c>
      <c r="AC453" s="314">
        <v>1.7</v>
      </c>
      <c r="AD453" s="314">
        <v>11</v>
      </c>
      <c r="AE453" s="314">
        <v>0</v>
      </c>
      <c r="AF453" s="427"/>
      <c r="AG453" s="299">
        <v>124</v>
      </c>
      <c r="AH453" s="299">
        <v>7</v>
      </c>
      <c r="AI453" s="299">
        <v>9.5</v>
      </c>
      <c r="AJ453" s="299">
        <v>85</v>
      </c>
      <c r="AK453" s="299">
        <v>140</v>
      </c>
      <c r="AL453" s="299">
        <v>170</v>
      </c>
      <c r="AM453" s="299">
        <v>240</v>
      </c>
      <c r="AN453" s="299">
        <v>365</v>
      </c>
      <c r="AO453" s="299">
        <v>437</v>
      </c>
      <c r="AP453" s="299">
        <v>42</v>
      </c>
      <c r="AQ453" s="299">
        <v>18</v>
      </c>
      <c r="AR453" s="299">
        <v>3</v>
      </c>
      <c r="AS453" s="299">
        <v>2.7</v>
      </c>
      <c r="AT453" s="299">
        <v>0.05</v>
      </c>
      <c r="AU453" s="300"/>
      <c r="AV453" s="311">
        <v>3</v>
      </c>
      <c r="AW453" s="317">
        <v>42192</v>
      </c>
      <c r="AX453" s="311">
        <v>54869</v>
      </c>
      <c r="AY453" s="311" t="s">
        <v>149</v>
      </c>
      <c r="AZ453" s="313">
        <v>0.73580000000000001</v>
      </c>
      <c r="BA453" s="314">
        <v>138.1</v>
      </c>
      <c r="BB453" s="314">
        <v>8.9</v>
      </c>
      <c r="BC453" s="314">
        <v>0</v>
      </c>
      <c r="BD453" s="315" t="s">
        <v>20</v>
      </c>
      <c r="BE453" s="314">
        <v>1.2</v>
      </c>
      <c r="BF453" s="314">
        <v>0.01</v>
      </c>
      <c r="BG453" s="314">
        <v>85.6</v>
      </c>
      <c r="BH453" s="314">
        <v>79.900000000000006</v>
      </c>
      <c r="BI453" s="314">
        <v>82.8</v>
      </c>
      <c r="BJ453" s="316" t="s">
        <v>66</v>
      </c>
      <c r="BK453" s="316" t="s">
        <v>67</v>
      </c>
      <c r="BL453" s="314">
        <v>20682</v>
      </c>
      <c r="BM453" s="314">
        <v>131</v>
      </c>
      <c r="BN453" s="314">
        <v>199</v>
      </c>
      <c r="BO453" s="314">
        <v>298</v>
      </c>
      <c r="BP453" s="314">
        <v>361</v>
      </c>
      <c r="BQ453" s="314">
        <v>1</v>
      </c>
      <c r="BR453" s="314">
        <v>33.1</v>
      </c>
      <c r="BS453" s="314">
        <v>0.5</v>
      </c>
      <c r="BT453" s="314">
        <v>1.62</v>
      </c>
      <c r="BU453" s="314">
        <v>2.2000000000000002</v>
      </c>
      <c r="BV453" s="314">
        <v>0</v>
      </c>
      <c r="BW453" s="433"/>
      <c r="BX453" s="299">
        <v>124</v>
      </c>
      <c r="BY453" s="299">
        <v>7</v>
      </c>
      <c r="BZ453" s="299">
        <v>9.5</v>
      </c>
      <c r="CA453" s="299">
        <v>85</v>
      </c>
      <c r="CB453" s="299">
        <v>140</v>
      </c>
      <c r="CC453" s="299">
        <v>170</v>
      </c>
      <c r="CD453" s="299">
        <v>240</v>
      </c>
      <c r="CE453" s="299">
        <v>365</v>
      </c>
      <c r="CF453" s="299">
        <v>437</v>
      </c>
      <c r="CG453" s="299">
        <v>42</v>
      </c>
      <c r="CH453" s="299">
        <v>18</v>
      </c>
      <c r="CI453" s="299">
        <v>3</v>
      </c>
      <c r="CJ453" s="299">
        <v>2.7</v>
      </c>
      <c r="CK453" s="299">
        <v>0.05</v>
      </c>
      <c r="CL453" s="329"/>
      <c r="CM453" s="306">
        <v>3</v>
      </c>
      <c r="CN453" s="346">
        <v>42205</v>
      </c>
      <c r="CO453" s="306"/>
      <c r="CP453" s="306" t="s">
        <v>205</v>
      </c>
      <c r="CQ453" s="318">
        <v>0.72009999999999996</v>
      </c>
      <c r="CR453" s="319">
        <v>54</v>
      </c>
      <c r="CS453" s="336">
        <f>(CR453*(9/5))+32</f>
        <v>129.19999999999999</v>
      </c>
      <c r="CT453" s="319">
        <v>9.4</v>
      </c>
      <c r="CU453" s="348">
        <v>1E-3</v>
      </c>
      <c r="CV453" s="319">
        <v>1</v>
      </c>
      <c r="CW453" s="319">
        <v>0.2</v>
      </c>
      <c r="CX453" s="348">
        <v>5.0000000000000001E-3</v>
      </c>
      <c r="CY453" s="319">
        <v>85</v>
      </c>
      <c r="CZ453" s="319">
        <v>78</v>
      </c>
      <c r="DA453" s="319">
        <v>81.5</v>
      </c>
      <c r="DB453" s="306" t="s">
        <v>83</v>
      </c>
      <c r="DC453" s="306" t="s">
        <v>84</v>
      </c>
      <c r="DD453" s="319">
        <v>20850</v>
      </c>
      <c r="DE453" s="319">
        <v>134</v>
      </c>
      <c r="DF453" s="319">
        <v>188</v>
      </c>
      <c r="DG453" s="319">
        <v>290</v>
      </c>
      <c r="DH453" s="319">
        <v>346</v>
      </c>
      <c r="DI453" s="319">
        <v>1</v>
      </c>
      <c r="DJ453" s="319">
        <v>30</v>
      </c>
      <c r="DK453" s="319">
        <v>0.2</v>
      </c>
      <c r="DL453" s="319">
        <v>2.2999999999999998</v>
      </c>
      <c r="DM453" s="319">
        <v>16</v>
      </c>
      <c r="DN453" s="319">
        <v>0</v>
      </c>
      <c r="DO453" s="437"/>
      <c r="DP453" s="304">
        <v>124</v>
      </c>
      <c r="DQ453" s="304">
        <v>7</v>
      </c>
      <c r="DR453" s="304">
        <v>9.5</v>
      </c>
      <c r="DS453" s="304">
        <v>85</v>
      </c>
      <c r="DT453" s="304">
        <v>140</v>
      </c>
      <c r="DU453" s="304">
        <v>170</v>
      </c>
      <c r="DV453" s="304">
        <v>240</v>
      </c>
      <c r="DW453" s="304">
        <v>365</v>
      </c>
      <c r="DX453" s="304">
        <v>437</v>
      </c>
      <c r="DY453" s="304">
        <v>42</v>
      </c>
      <c r="DZ453" s="304">
        <v>18</v>
      </c>
      <c r="EA453" s="304">
        <v>3</v>
      </c>
      <c r="EB453" s="304">
        <v>2.7</v>
      </c>
      <c r="EC453" s="304">
        <v>0.05</v>
      </c>
    </row>
    <row r="454" spans="1:133" x14ac:dyDescent="0.25">
      <c r="A454" s="302">
        <f t="shared" si="81"/>
        <v>2015</v>
      </c>
      <c r="B454" s="303" t="str">
        <f t="shared" si="82"/>
        <v>JULIO</v>
      </c>
      <c r="C454" s="303">
        <v>6</v>
      </c>
      <c r="D454" s="303" t="str">
        <f t="shared" si="86"/>
        <v>JULIO 2015 / 4</v>
      </c>
      <c r="E454" s="345">
        <v>4</v>
      </c>
      <c r="F454" s="312">
        <v>42192</v>
      </c>
      <c r="G454" s="311">
        <v>54894</v>
      </c>
      <c r="H454" s="311" t="s">
        <v>69</v>
      </c>
      <c r="I454" s="313">
        <v>0.73050000000000004</v>
      </c>
      <c r="J454" s="314">
        <v>139</v>
      </c>
      <c r="K454" s="314">
        <v>8.4</v>
      </c>
      <c r="L454" s="314">
        <v>0</v>
      </c>
      <c r="M454" s="315" t="s">
        <v>20</v>
      </c>
      <c r="N454" s="314">
        <v>0.5</v>
      </c>
      <c r="O454" s="314">
        <v>0</v>
      </c>
      <c r="P454" s="314">
        <v>85.3</v>
      </c>
      <c r="Q454" s="314">
        <v>79.2</v>
      </c>
      <c r="R454" s="314">
        <v>82.3</v>
      </c>
      <c r="S454" s="316" t="s">
        <v>66</v>
      </c>
      <c r="T454" s="316" t="s">
        <v>67</v>
      </c>
      <c r="U454" s="314">
        <v>20738</v>
      </c>
      <c r="V454" s="314">
        <v>128</v>
      </c>
      <c r="W454" s="314">
        <v>193</v>
      </c>
      <c r="X454" s="314">
        <v>283</v>
      </c>
      <c r="Y454" s="314">
        <v>345</v>
      </c>
      <c r="Z454" s="314">
        <v>1</v>
      </c>
      <c r="AA454" s="314">
        <v>29.1</v>
      </c>
      <c r="AB454" s="314">
        <v>0.2</v>
      </c>
      <c r="AC454" s="314">
        <v>1.65</v>
      </c>
      <c r="AD454" s="314">
        <v>12.1</v>
      </c>
      <c r="AE454" s="314">
        <v>0</v>
      </c>
      <c r="AF454" s="427"/>
      <c r="AG454" s="299">
        <v>124</v>
      </c>
      <c r="AH454" s="299">
        <v>7</v>
      </c>
      <c r="AI454" s="299">
        <v>9.5</v>
      </c>
      <c r="AJ454" s="299">
        <v>85</v>
      </c>
      <c r="AK454" s="299">
        <v>140</v>
      </c>
      <c r="AL454" s="299">
        <v>170</v>
      </c>
      <c r="AM454" s="299">
        <v>240</v>
      </c>
      <c r="AN454" s="299">
        <v>365</v>
      </c>
      <c r="AO454" s="299">
        <v>437</v>
      </c>
      <c r="AP454" s="299">
        <v>42</v>
      </c>
      <c r="AQ454" s="299">
        <v>18</v>
      </c>
      <c r="AR454" s="299">
        <v>3</v>
      </c>
      <c r="AS454" s="299">
        <v>2.7</v>
      </c>
      <c r="AT454" s="299">
        <v>0.05</v>
      </c>
      <c r="AU454" s="300"/>
      <c r="AV454" s="311">
        <v>4</v>
      </c>
      <c r="AW454" s="317">
        <v>42194</v>
      </c>
      <c r="AX454" s="311">
        <v>54906</v>
      </c>
      <c r="AY454" s="311" t="s">
        <v>73</v>
      </c>
      <c r="AZ454" s="313">
        <v>0.73540000000000005</v>
      </c>
      <c r="BA454" s="314">
        <v>138.80000000000001</v>
      </c>
      <c r="BB454" s="314">
        <v>8.6</v>
      </c>
      <c r="BC454" s="314">
        <v>0</v>
      </c>
      <c r="BD454" s="315" t="s">
        <v>20</v>
      </c>
      <c r="BE454" s="314">
        <v>1.2</v>
      </c>
      <c r="BF454" s="314">
        <v>0.01</v>
      </c>
      <c r="BG454" s="314">
        <v>85.4</v>
      </c>
      <c r="BH454" s="314">
        <v>79.8</v>
      </c>
      <c r="BI454" s="314">
        <v>82.6</v>
      </c>
      <c r="BJ454" s="316" t="s">
        <v>66</v>
      </c>
      <c r="BK454" s="316" t="s">
        <v>67</v>
      </c>
      <c r="BL454" s="314">
        <v>20686</v>
      </c>
      <c r="BM454" s="314">
        <v>129</v>
      </c>
      <c r="BN454" s="314">
        <v>198</v>
      </c>
      <c r="BO454" s="314">
        <v>297</v>
      </c>
      <c r="BP454" s="314">
        <v>354</v>
      </c>
      <c r="BQ454" s="314">
        <v>1</v>
      </c>
      <c r="BR454" s="314">
        <v>33</v>
      </c>
      <c r="BS454" s="314">
        <v>0.4</v>
      </c>
      <c r="BT454" s="314">
        <v>1.51</v>
      </c>
      <c r="BU454" s="314">
        <v>1.4</v>
      </c>
      <c r="BV454" s="314">
        <v>0</v>
      </c>
      <c r="BW454" s="433"/>
      <c r="BX454" s="299">
        <v>124</v>
      </c>
      <c r="BY454" s="299">
        <v>7</v>
      </c>
      <c r="BZ454" s="299">
        <v>9.5</v>
      </c>
      <c r="CA454" s="299">
        <v>85</v>
      </c>
      <c r="CB454" s="299">
        <v>140</v>
      </c>
      <c r="CC454" s="299">
        <v>170</v>
      </c>
      <c r="CD454" s="299">
        <v>240</v>
      </c>
      <c r="CE454" s="299">
        <v>365</v>
      </c>
      <c r="CF454" s="299">
        <v>437</v>
      </c>
      <c r="CG454" s="299">
        <v>42</v>
      </c>
      <c r="CH454" s="299">
        <v>18</v>
      </c>
      <c r="CI454" s="299">
        <v>3</v>
      </c>
      <c r="CJ454" s="299">
        <v>2.7</v>
      </c>
      <c r="CK454" s="299">
        <v>0.05</v>
      </c>
      <c r="CL454" s="329"/>
      <c r="CM454" s="305">
        <v>4</v>
      </c>
      <c r="CN454" s="349">
        <v>42212</v>
      </c>
      <c r="CO454" s="305"/>
      <c r="CP454" s="305" t="s">
        <v>205</v>
      </c>
      <c r="CQ454" s="313">
        <v>0.72189999999999999</v>
      </c>
      <c r="CR454" s="314">
        <v>58.5</v>
      </c>
      <c r="CS454" s="341">
        <f>(CR454*(9/5))+32</f>
        <v>137.30000000000001</v>
      </c>
      <c r="CT454" s="314">
        <v>8.9</v>
      </c>
      <c r="CU454" s="350">
        <v>1E-3</v>
      </c>
      <c r="CV454" s="314">
        <v>1</v>
      </c>
      <c r="CW454" s="314">
        <v>0.2</v>
      </c>
      <c r="CX454" s="350">
        <v>5.0000000000000001E-3</v>
      </c>
      <c r="CY454" s="314">
        <v>85</v>
      </c>
      <c r="CZ454" s="314">
        <v>78.5</v>
      </c>
      <c r="DA454" s="314">
        <v>81.8</v>
      </c>
      <c r="DB454" s="305" t="s">
        <v>83</v>
      </c>
      <c r="DC454" s="305" t="s">
        <v>84</v>
      </c>
      <c r="DD454" s="314">
        <v>20830</v>
      </c>
      <c r="DE454" s="314">
        <v>132</v>
      </c>
      <c r="DF454" s="314">
        <v>188</v>
      </c>
      <c r="DG454" s="314">
        <v>288</v>
      </c>
      <c r="DH454" s="314">
        <v>352</v>
      </c>
      <c r="DI454" s="314">
        <v>1</v>
      </c>
      <c r="DJ454" s="314">
        <v>30.2</v>
      </c>
      <c r="DK454" s="314">
        <v>0.2</v>
      </c>
      <c r="DL454" s="314">
        <v>2.4</v>
      </c>
      <c r="DM454" s="314">
        <v>17</v>
      </c>
      <c r="DN454" s="314">
        <v>0</v>
      </c>
      <c r="DO454" s="438"/>
      <c r="DP454" s="299">
        <v>124</v>
      </c>
      <c r="DQ454" s="299">
        <v>7</v>
      </c>
      <c r="DR454" s="299">
        <v>9.5</v>
      </c>
      <c r="DS454" s="299">
        <v>85</v>
      </c>
      <c r="DT454" s="299">
        <v>140</v>
      </c>
      <c r="DU454" s="299">
        <v>170</v>
      </c>
      <c r="DV454" s="299">
        <v>240</v>
      </c>
      <c r="DW454" s="299">
        <v>365</v>
      </c>
      <c r="DX454" s="299">
        <v>437</v>
      </c>
      <c r="DY454" s="299">
        <v>42</v>
      </c>
      <c r="DZ454" s="299">
        <v>18</v>
      </c>
      <c r="EA454" s="299">
        <v>3</v>
      </c>
      <c r="EB454" s="299">
        <v>2.7</v>
      </c>
      <c r="EC454" s="299">
        <v>0.05</v>
      </c>
    </row>
    <row r="455" spans="1:133" x14ac:dyDescent="0.25">
      <c r="A455" s="291">
        <f t="shared" si="81"/>
        <v>2015</v>
      </c>
      <c r="B455" s="292" t="str">
        <f t="shared" si="82"/>
        <v>JULIO</v>
      </c>
      <c r="C455" s="292">
        <v>7</v>
      </c>
      <c r="D455" s="292" t="str">
        <f t="shared" si="86"/>
        <v>JULIO 2015 / 5</v>
      </c>
      <c r="E455" s="345">
        <v>5</v>
      </c>
      <c r="F455" s="312">
        <v>42194</v>
      </c>
      <c r="G455" s="311">
        <v>54923</v>
      </c>
      <c r="H455" s="311" t="s">
        <v>68</v>
      </c>
      <c r="I455" s="313">
        <v>0.73009999999999997</v>
      </c>
      <c r="J455" s="314">
        <v>138</v>
      </c>
      <c r="K455" s="314">
        <v>8.5</v>
      </c>
      <c r="L455" s="314">
        <v>0</v>
      </c>
      <c r="M455" s="315" t="s">
        <v>20</v>
      </c>
      <c r="N455" s="314">
        <v>0.5</v>
      </c>
      <c r="O455" s="314">
        <v>0</v>
      </c>
      <c r="P455" s="314">
        <v>85.4</v>
      </c>
      <c r="Q455" s="314">
        <v>79.099999999999994</v>
      </c>
      <c r="R455" s="314">
        <v>82.2</v>
      </c>
      <c r="S455" s="316" t="s">
        <v>66</v>
      </c>
      <c r="T455" s="316" t="s">
        <v>67</v>
      </c>
      <c r="U455" s="314">
        <v>20742</v>
      </c>
      <c r="V455" s="314">
        <v>128</v>
      </c>
      <c r="W455" s="314">
        <v>192</v>
      </c>
      <c r="X455" s="314">
        <v>286</v>
      </c>
      <c r="Y455" s="314">
        <v>347</v>
      </c>
      <c r="Z455" s="314">
        <v>1</v>
      </c>
      <c r="AA455" s="314">
        <v>28.5</v>
      </c>
      <c r="AB455" s="314">
        <v>0.2</v>
      </c>
      <c r="AC455" s="314">
        <v>1.69</v>
      </c>
      <c r="AD455" s="314">
        <v>12</v>
      </c>
      <c r="AE455" s="314">
        <v>0</v>
      </c>
      <c r="AF455" s="427"/>
      <c r="AG455" s="299">
        <v>124</v>
      </c>
      <c r="AH455" s="299">
        <v>7</v>
      </c>
      <c r="AI455" s="299">
        <v>9.5</v>
      </c>
      <c r="AJ455" s="299">
        <v>85</v>
      </c>
      <c r="AK455" s="299">
        <v>140</v>
      </c>
      <c r="AL455" s="299">
        <v>170</v>
      </c>
      <c r="AM455" s="299">
        <v>240</v>
      </c>
      <c r="AN455" s="299">
        <v>365</v>
      </c>
      <c r="AO455" s="299">
        <v>437</v>
      </c>
      <c r="AP455" s="299">
        <v>42</v>
      </c>
      <c r="AQ455" s="299">
        <v>18</v>
      </c>
      <c r="AR455" s="299">
        <v>3</v>
      </c>
      <c r="AS455" s="299">
        <v>2.7</v>
      </c>
      <c r="AT455" s="299">
        <v>0.05</v>
      </c>
      <c r="AU455" s="300"/>
      <c r="AV455" s="311">
        <v>5</v>
      </c>
      <c r="AW455" s="317">
        <v>42196</v>
      </c>
      <c r="AX455" s="311">
        <v>54945</v>
      </c>
      <c r="AY455" s="311" t="s">
        <v>68</v>
      </c>
      <c r="AZ455" s="313">
        <v>0.73850000000000005</v>
      </c>
      <c r="BA455" s="314">
        <v>141.69999999999999</v>
      </c>
      <c r="BB455" s="314">
        <v>8.5</v>
      </c>
      <c r="BC455" s="314">
        <v>0</v>
      </c>
      <c r="BD455" s="315" t="s">
        <v>20</v>
      </c>
      <c r="BE455" s="314">
        <v>1.2</v>
      </c>
      <c r="BF455" s="314">
        <v>0.01</v>
      </c>
      <c r="BG455" s="314">
        <v>85.3</v>
      </c>
      <c r="BH455" s="314">
        <v>79.599999999999994</v>
      </c>
      <c r="BI455" s="314">
        <v>82.4</v>
      </c>
      <c r="BJ455" s="316" t="s">
        <v>66</v>
      </c>
      <c r="BK455" s="316" t="s">
        <v>67</v>
      </c>
      <c r="BL455" s="314">
        <v>20654</v>
      </c>
      <c r="BM455" s="314">
        <v>133</v>
      </c>
      <c r="BN455" s="314">
        <v>208</v>
      </c>
      <c r="BO455" s="314">
        <v>298</v>
      </c>
      <c r="BP455" s="314">
        <v>356</v>
      </c>
      <c r="BQ455" s="314">
        <v>1</v>
      </c>
      <c r="BR455" s="314">
        <v>33.700000000000003</v>
      </c>
      <c r="BS455" s="314">
        <v>0.4</v>
      </c>
      <c r="BT455" s="314">
        <v>1.55</v>
      </c>
      <c r="BU455" s="314">
        <v>0</v>
      </c>
      <c r="BV455" s="314">
        <v>0</v>
      </c>
      <c r="BW455" s="433"/>
      <c r="BX455" s="299">
        <v>124</v>
      </c>
      <c r="BY455" s="299">
        <v>7</v>
      </c>
      <c r="BZ455" s="299">
        <v>9.5</v>
      </c>
      <c r="CA455" s="299">
        <v>85</v>
      </c>
      <c r="CB455" s="299">
        <v>140</v>
      </c>
      <c r="CC455" s="299">
        <v>170</v>
      </c>
      <c r="CD455" s="299">
        <v>240</v>
      </c>
      <c r="CE455" s="299">
        <v>365</v>
      </c>
      <c r="CF455" s="299">
        <v>437</v>
      </c>
      <c r="CG455" s="299">
        <v>42</v>
      </c>
      <c r="CH455" s="299">
        <v>18</v>
      </c>
      <c r="CI455" s="299">
        <v>3</v>
      </c>
      <c r="CJ455" s="299">
        <v>2.7</v>
      </c>
      <c r="CK455" s="299">
        <v>0.05</v>
      </c>
      <c r="CL455" s="329"/>
      <c r="CM455" s="306"/>
      <c r="CN455" s="306"/>
      <c r="CO455" s="306"/>
      <c r="CP455" s="306"/>
      <c r="CQ455" s="306"/>
      <c r="CR455" s="306"/>
      <c r="CS455" s="306"/>
      <c r="CT455" s="306"/>
      <c r="CU455" s="306"/>
      <c r="CV455" s="306"/>
      <c r="CW455" s="306"/>
      <c r="CX455" s="306"/>
      <c r="CY455" s="306"/>
      <c r="CZ455" s="306"/>
      <c r="DA455" s="306"/>
      <c r="DB455" s="306"/>
      <c r="DC455" s="306"/>
      <c r="DD455" s="306"/>
      <c r="DE455" s="306"/>
      <c r="DF455" s="306"/>
      <c r="DG455" s="306"/>
      <c r="DH455" s="306"/>
      <c r="DI455" s="306"/>
      <c r="DJ455" s="306"/>
      <c r="DK455" s="306"/>
      <c r="DL455" s="306"/>
      <c r="DM455" s="306"/>
      <c r="DN455" s="306"/>
      <c r="DO455" s="439"/>
      <c r="DP455" s="306"/>
      <c r="DQ455" s="306"/>
      <c r="DR455" s="306"/>
      <c r="DS455" s="306"/>
      <c r="DT455" s="306"/>
      <c r="DU455" s="306"/>
      <c r="DV455" s="306"/>
      <c r="DW455" s="306"/>
      <c r="DX455" s="306"/>
      <c r="DY455" s="306"/>
      <c r="DZ455" s="306"/>
      <c r="EA455" s="306"/>
      <c r="EB455" s="306"/>
      <c r="EC455" s="306"/>
    </row>
    <row r="456" spans="1:133" x14ac:dyDescent="0.25">
      <c r="A456" s="302">
        <f t="shared" si="81"/>
        <v>2015</v>
      </c>
      <c r="B456" s="303" t="str">
        <f t="shared" si="82"/>
        <v>JULIO</v>
      </c>
      <c r="C456" s="303">
        <v>8</v>
      </c>
      <c r="D456" s="303" t="str">
        <f t="shared" si="86"/>
        <v>JULIO 2015 / 6</v>
      </c>
      <c r="E456" s="345">
        <v>6</v>
      </c>
      <c r="F456" s="312">
        <v>42196</v>
      </c>
      <c r="G456" s="311">
        <v>54972</v>
      </c>
      <c r="H456" s="311" t="s">
        <v>69</v>
      </c>
      <c r="I456" s="313">
        <v>0.73050000000000004</v>
      </c>
      <c r="J456" s="314">
        <v>138</v>
      </c>
      <c r="K456" s="314">
        <v>8.4</v>
      </c>
      <c r="L456" s="314">
        <v>0</v>
      </c>
      <c r="M456" s="315" t="s">
        <v>20</v>
      </c>
      <c r="N456" s="314">
        <v>0.5</v>
      </c>
      <c r="O456" s="314">
        <v>0</v>
      </c>
      <c r="P456" s="314">
        <v>85.3</v>
      </c>
      <c r="Q456" s="314">
        <v>79.099999999999994</v>
      </c>
      <c r="R456" s="314">
        <v>82.2</v>
      </c>
      <c r="S456" s="316" t="s">
        <v>66</v>
      </c>
      <c r="T456" s="316" t="s">
        <v>67</v>
      </c>
      <c r="U456" s="314">
        <v>20738</v>
      </c>
      <c r="V456" s="314">
        <v>127</v>
      </c>
      <c r="W456" s="314">
        <v>191</v>
      </c>
      <c r="X456" s="314">
        <v>288</v>
      </c>
      <c r="Y456" s="314">
        <v>345</v>
      </c>
      <c r="Z456" s="314">
        <v>1</v>
      </c>
      <c r="AA456" s="314">
        <v>28.1</v>
      </c>
      <c r="AB456" s="314">
        <v>0.1</v>
      </c>
      <c r="AC456" s="314">
        <v>1.67</v>
      </c>
      <c r="AD456" s="314">
        <v>10.4</v>
      </c>
      <c r="AE456" s="314">
        <v>0</v>
      </c>
      <c r="AF456" s="427"/>
      <c r="AG456" s="299">
        <v>124</v>
      </c>
      <c r="AH456" s="299">
        <v>7</v>
      </c>
      <c r="AI456" s="299">
        <v>9.5</v>
      </c>
      <c r="AJ456" s="299">
        <v>85</v>
      </c>
      <c r="AK456" s="299">
        <v>140</v>
      </c>
      <c r="AL456" s="299">
        <v>170</v>
      </c>
      <c r="AM456" s="299">
        <v>240</v>
      </c>
      <c r="AN456" s="299">
        <v>365</v>
      </c>
      <c r="AO456" s="299">
        <v>437</v>
      </c>
      <c r="AP456" s="299">
        <v>42</v>
      </c>
      <c r="AQ456" s="299">
        <v>18</v>
      </c>
      <c r="AR456" s="299">
        <v>3</v>
      </c>
      <c r="AS456" s="299">
        <v>2.7</v>
      </c>
      <c r="AT456" s="299">
        <v>0.05</v>
      </c>
      <c r="AU456" s="300"/>
      <c r="AV456" s="311">
        <v>6</v>
      </c>
      <c r="AW456" s="317">
        <v>42197</v>
      </c>
      <c r="AX456" s="311">
        <v>54973</v>
      </c>
      <c r="AY456" s="311" t="s">
        <v>149</v>
      </c>
      <c r="AZ456" s="313">
        <v>0.73660000000000003</v>
      </c>
      <c r="BA456" s="314">
        <v>139.30000000000001</v>
      </c>
      <c r="BB456" s="314">
        <v>8.8000000000000007</v>
      </c>
      <c r="BC456" s="314">
        <v>0</v>
      </c>
      <c r="BD456" s="315" t="s">
        <v>20</v>
      </c>
      <c r="BE456" s="314">
        <v>1.2</v>
      </c>
      <c r="BF456" s="314">
        <v>0.01</v>
      </c>
      <c r="BG456" s="314">
        <v>85.2</v>
      </c>
      <c r="BH456" s="314">
        <v>79.5</v>
      </c>
      <c r="BI456" s="314">
        <v>82.4</v>
      </c>
      <c r="BJ456" s="316" t="s">
        <v>66</v>
      </c>
      <c r="BK456" s="316" t="s">
        <v>67</v>
      </c>
      <c r="BL456" s="314">
        <v>20674</v>
      </c>
      <c r="BM456" s="314">
        <v>133</v>
      </c>
      <c r="BN456" s="314">
        <v>201</v>
      </c>
      <c r="BO456" s="314">
        <v>302</v>
      </c>
      <c r="BP456" s="314">
        <v>356</v>
      </c>
      <c r="BQ456" s="314">
        <v>1</v>
      </c>
      <c r="BR456" s="314">
        <v>33.1</v>
      </c>
      <c r="BS456" s="314">
        <v>0.2</v>
      </c>
      <c r="BT456" s="314">
        <v>1.57</v>
      </c>
      <c r="BU456" s="314">
        <v>0</v>
      </c>
      <c r="BV456" s="314">
        <v>0</v>
      </c>
      <c r="BW456" s="433"/>
      <c r="BX456" s="299">
        <v>124</v>
      </c>
      <c r="BY456" s="299">
        <v>7</v>
      </c>
      <c r="BZ456" s="299">
        <v>9.5</v>
      </c>
      <c r="CA456" s="299">
        <v>85</v>
      </c>
      <c r="CB456" s="299">
        <v>140</v>
      </c>
      <c r="CC456" s="299">
        <v>170</v>
      </c>
      <c r="CD456" s="299">
        <v>240</v>
      </c>
      <c r="CE456" s="299">
        <v>365</v>
      </c>
      <c r="CF456" s="299">
        <v>437</v>
      </c>
      <c r="CG456" s="299">
        <v>42</v>
      </c>
      <c r="CH456" s="299">
        <v>18</v>
      </c>
      <c r="CI456" s="299">
        <v>3</v>
      </c>
      <c r="CJ456" s="299">
        <v>2.7</v>
      </c>
      <c r="CK456" s="299">
        <v>0.05</v>
      </c>
      <c r="CL456" s="329"/>
      <c r="CM456" s="305"/>
      <c r="CN456" s="305"/>
      <c r="CO456" s="305"/>
      <c r="CP456" s="305"/>
      <c r="CQ456" s="305"/>
      <c r="CR456" s="305"/>
      <c r="CS456" s="305"/>
      <c r="CT456" s="305"/>
      <c r="CU456" s="305"/>
      <c r="CV456" s="305"/>
      <c r="CW456" s="305"/>
      <c r="CX456" s="305"/>
      <c r="CY456" s="305"/>
      <c r="CZ456" s="305"/>
      <c r="DA456" s="305"/>
      <c r="DB456" s="305"/>
      <c r="DC456" s="305"/>
      <c r="DD456" s="305"/>
      <c r="DE456" s="305"/>
      <c r="DF456" s="305"/>
      <c r="DG456" s="305"/>
      <c r="DH456" s="305"/>
      <c r="DI456" s="305"/>
      <c r="DJ456" s="305"/>
      <c r="DK456" s="305"/>
      <c r="DL456" s="305"/>
      <c r="DM456" s="305"/>
      <c r="DN456" s="305"/>
      <c r="DO456" s="440"/>
      <c r="DP456" s="305"/>
      <c r="DQ456" s="305"/>
      <c r="DR456" s="305"/>
      <c r="DS456" s="305"/>
      <c r="DT456" s="305"/>
      <c r="DU456" s="305"/>
      <c r="DV456" s="305"/>
      <c r="DW456" s="305"/>
      <c r="DX456" s="305"/>
      <c r="DY456" s="305"/>
      <c r="DZ456" s="305"/>
      <c r="EA456" s="305"/>
      <c r="EB456" s="305"/>
      <c r="EC456" s="305"/>
    </row>
    <row r="457" spans="1:133" x14ac:dyDescent="0.25">
      <c r="A457" s="291">
        <f t="shared" si="81"/>
        <v>2015</v>
      </c>
      <c r="B457" s="292" t="str">
        <f t="shared" si="82"/>
        <v>JULIO</v>
      </c>
      <c r="C457" s="292">
        <v>9</v>
      </c>
      <c r="D457" s="292" t="str">
        <f t="shared" si="86"/>
        <v>JULIO 2015 / 7</v>
      </c>
      <c r="E457" s="345">
        <v>7</v>
      </c>
      <c r="F457" s="312">
        <v>42199</v>
      </c>
      <c r="G457" s="311">
        <v>55006</v>
      </c>
      <c r="H457" s="311" t="s">
        <v>68</v>
      </c>
      <c r="I457" s="313">
        <v>0.72750000000000004</v>
      </c>
      <c r="J457" s="314">
        <v>137</v>
      </c>
      <c r="K457" s="314">
        <v>8.6</v>
      </c>
      <c r="L457" s="314">
        <v>0</v>
      </c>
      <c r="M457" s="315" t="s">
        <v>20</v>
      </c>
      <c r="N457" s="314">
        <v>0.5</v>
      </c>
      <c r="O457" s="314">
        <v>0</v>
      </c>
      <c r="P457" s="314">
        <v>85.3</v>
      </c>
      <c r="Q457" s="314">
        <v>79.2</v>
      </c>
      <c r="R457" s="314">
        <v>82.3</v>
      </c>
      <c r="S457" s="316" t="s">
        <v>66</v>
      </c>
      <c r="T457" s="316" t="s">
        <v>67</v>
      </c>
      <c r="U457" s="314">
        <v>20770</v>
      </c>
      <c r="V457" s="314">
        <v>127</v>
      </c>
      <c r="W457" s="314">
        <v>189</v>
      </c>
      <c r="X457" s="314">
        <v>287</v>
      </c>
      <c r="Y457" s="314">
        <v>341</v>
      </c>
      <c r="Z457" s="314">
        <v>1</v>
      </c>
      <c r="AA457" s="314">
        <v>29.1</v>
      </c>
      <c r="AB457" s="314">
        <v>0.2</v>
      </c>
      <c r="AC457" s="314">
        <v>1.68</v>
      </c>
      <c r="AD457" s="314">
        <v>10.8</v>
      </c>
      <c r="AE457" s="314">
        <v>0</v>
      </c>
      <c r="AF457" s="427"/>
      <c r="AG457" s="299">
        <v>124</v>
      </c>
      <c r="AH457" s="299">
        <v>7</v>
      </c>
      <c r="AI457" s="299">
        <v>9.5</v>
      </c>
      <c r="AJ457" s="299">
        <v>85</v>
      </c>
      <c r="AK457" s="299">
        <v>140</v>
      </c>
      <c r="AL457" s="299">
        <v>170</v>
      </c>
      <c r="AM457" s="299">
        <v>240</v>
      </c>
      <c r="AN457" s="299">
        <v>365</v>
      </c>
      <c r="AO457" s="299">
        <v>437</v>
      </c>
      <c r="AP457" s="299">
        <v>42</v>
      </c>
      <c r="AQ457" s="299">
        <v>18</v>
      </c>
      <c r="AR457" s="299">
        <v>3</v>
      </c>
      <c r="AS457" s="299">
        <v>2.7</v>
      </c>
      <c r="AT457" s="299">
        <v>0.05</v>
      </c>
      <c r="AU457" s="300"/>
      <c r="AV457" s="311">
        <v>7</v>
      </c>
      <c r="AW457" s="317">
        <v>42199</v>
      </c>
      <c r="AX457" s="311">
        <v>55013</v>
      </c>
      <c r="AY457" s="311" t="s">
        <v>73</v>
      </c>
      <c r="AZ457" s="313">
        <v>0.73850000000000005</v>
      </c>
      <c r="BA457" s="314">
        <v>140.9</v>
      </c>
      <c r="BB457" s="314">
        <v>8.4</v>
      </c>
      <c r="BC457" s="314">
        <v>0</v>
      </c>
      <c r="BD457" s="315" t="s">
        <v>20</v>
      </c>
      <c r="BE457" s="314">
        <v>1.2</v>
      </c>
      <c r="BF457" s="314">
        <v>0.01</v>
      </c>
      <c r="BG457" s="314">
        <v>85.4</v>
      </c>
      <c r="BH457" s="314">
        <v>79.7</v>
      </c>
      <c r="BI457" s="314">
        <v>82.6</v>
      </c>
      <c r="BJ457" s="316" t="s">
        <v>66</v>
      </c>
      <c r="BK457" s="316" t="s">
        <v>67</v>
      </c>
      <c r="BL457" s="314">
        <v>20654</v>
      </c>
      <c r="BM457" s="314">
        <v>131</v>
      </c>
      <c r="BN457" s="314">
        <v>203</v>
      </c>
      <c r="BO457" s="314">
        <v>300</v>
      </c>
      <c r="BP457" s="314">
        <v>358</v>
      </c>
      <c r="BQ457" s="314">
        <v>1</v>
      </c>
      <c r="BR457" s="314">
        <v>33.200000000000003</v>
      </c>
      <c r="BS457" s="314">
        <v>0.3</v>
      </c>
      <c r="BT457" s="314">
        <v>1.56</v>
      </c>
      <c r="BU457" s="314">
        <v>0.9</v>
      </c>
      <c r="BV457" s="314">
        <v>0</v>
      </c>
      <c r="BW457" s="433"/>
      <c r="BX457" s="299">
        <v>124</v>
      </c>
      <c r="BY457" s="299">
        <v>7</v>
      </c>
      <c r="BZ457" s="299">
        <v>9.5</v>
      </c>
      <c r="CA457" s="299">
        <v>85</v>
      </c>
      <c r="CB457" s="299">
        <v>140</v>
      </c>
      <c r="CC457" s="299">
        <v>170</v>
      </c>
      <c r="CD457" s="299">
        <v>240</v>
      </c>
      <c r="CE457" s="299">
        <v>365</v>
      </c>
      <c r="CF457" s="299">
        <v>437</v>
      </c>
      <c r="CG457" s="299">
        <v>42</v>
      </c>
      <c r="CH457" s="299">
        <v>18</v>
      </c>
      <c r="CI457" s="299">
        <v>3</v>
      </c>
      <c r="CJ457" s="299">
        <v>2.7</v>
      </c>
      <c r="CK457" s="299">
        <v>0.05</v>
      </c>
      <c r="CL457" s="329"/>
      <c r="CM457" s="306"/>
      <c r="CN457" s="306"/>
      <c r="CO457" s="306"/>
      <c r="CP457" s="306"/>
      <c r="CQ457" s="306"/>
      <c r="CR457" s="306"/>
      <c r="CS457" s="306"/>
      <c r="CT457" s="306"/>
      <c r="CU457" s="306"/>
      <c r="CV457" s="306"/>
      <c r="CW457" s="306"/>
      <c r="CX457" s="306"/>
      <c r="CY457" s="306"/>
      <c r="CZ457" s="306"/>
      <c r="DA457" s="306"/>
      <c r="DB457" s="306"/>
      <c r="DC457" s="306"/>
      <c r="DD457" s="306"/>
      <c r="DE457" s="306"/>
      <c r="DF457" s="306"/>
      <c r="DG457" s="306"/>
      <c r="DH457" s="306"/>
      <c r="DI457" s="306"/>
      <c r="DJ457" s="306"/>
      <c r="DK457" s="306"/>
      <c r="DL457" s="306"/>
      <c r="DM457" s="306"/>
      <c r="DN457" s="306"/>
      <c r="DO457" s="439"/>
      <c r="DP457" s="306"/>
      <c r="DQ457" s="306"/>
      <c r="DR457" s="306"/>
      <c r="DS457" s="306"/>
      <c r="DT457" s="306"/>
      <c r="DU457" s="306"/>
      <c r="DV457" s="306"/>
      <c r="DW457" s="306"/>
      <c r="DX457" s="306"/>
      <c r="DY457" s="306"/>
      <c r="DZ457" s="306"/>
      <c r="EA457" s="306"/>
      <c r="EB457" s="306"/>
      <c r="EC457" s="306"/>
    </row>
    <row r="458" spans="1:133" x14ac:dyDescent="0.25">
      <c r="A458" s="302">
        <f t="shared" si="81"/>
        <v>2015</v>
      </c>
      <c r="B458" s="303" t="str">
        <f t="shared" si="82"/>
        <v>JULIO</v>
      </c>
      <c r="C458" s="303">
        <v>10</v>
      </c>
      <c r="D458" s="303" t="str">
        <f t="shared" si="86"/>
        <v>JULIO 2015 / 8</v>
      </c>
      <c r="E458" s="345">
        <v>8</v>
      </c>
      <c r="F458" s="312">
        <v>42201</v>
      </c>
      <c r="G458" s="311">
        <v>55056</v>
      </c>
      <c r="H458" s="311" t="s">
        <v>69</v>
      </c>
      <c r="I458" s="313">
        <v>0.72899999999999998</v>
      </c>
      <c r="J458" s="314">
        <v>135</v>
      </c>
      <c r="K458" s="314">
        <v>8.9</v>
      </c>
      <c r="L458" s="314">
        <v>0</v>
      </c>
      <c r="M458" s="315" t="s">
        <v>20</v>
      </c>
      <c r="N458" s="314">
        <v>0.5</v>
      </c>
      <c r="O458" s="314">
        <v>0</v>
      </c>
      <c r="P458" s="314">
        <v>85.2</v>
      </c>
      <c r="Q458" s="314">
        <v>79.2</v>
      </c>
      <c r="R458" s="314">
        <v>82.2</v>
      </c>
      <c r="S458" s="316" t="s">
        <v>66</v>
      </c>
      <c r="T458" s="316" t="s">
        <v>67</v>
      </c>
      <c r="U458" s="314">
        <v>20754</v>
      </c>
      <c r="V458" s="314">
        <v>126</v>
      </c>
      <c r="W458" s="314">
        <v>188</v>
      </c>
      <c r="X458" s="314">
        <v>283</v>
      </c>
      <c r="Y458" s="314">
        <v>339</v>
      </c>
      <c r="Z458" s="314">
        <v>1</v>
      </c>
      <c r="AA458" s="314">
        <v>27.5</v>
      </c>
      <c r="AB458" s="314">
        <v>0.2</v>
      </c>
      <c r="AC458" s="314">
        <v>1.72</v>
      </c>
      <c r="AD458" s="314">
        <v>9.8000000000000007</v>
      </c>
      <c r="AE458" s="314">
        <v>0</v>
      </c>
      <c r="AF458" s="427"/>
      <c r="AG458" s="299">
        <v>124</v>
      </c>
      <c r="AH458" s="299">
        <v>7</v>
      </c>
      <c r="AI458" s="299">
        <v>9.5</v>
      </c>
      <c r="AJ458" s="299">
        <v>85</v>
      </c>
      <c r="AK458" s="299">
        <v>140</v>
      </c>
      <c r="AL458" s="299">
        <v>170</v>
      </c>
      <c r="AM458" s="299">
        <v>240</v>
      </c>
      <c r="AN458" s="299">
        <v>365</v>
      </c>
      <c r="AO458" s="299">
        <v>437</v>
      </c>
      <c r="AP458" s="299">
        <v>42</v>
      </c>
      <c r="AQ458" s="299">
        <v>18</v>
      </c>
      <c r="AR458" s="299">
        <v>3</v>
      </c>
      <c r="AS458" s="299">
        <v>2.7</v>
      </c>
      <c r="AT458" s="299">
        <v>0.05</v>
      </c>
      <c r="AU458" s="300"/>
      <c r="AV458" s="311">
        <v>8</v>
      </c>
      <c r="AW458" s="317">
        <v>42201</v>
      </c>
      <c r="AX458" s="311">
        <v>55060</v>
      </c>
      <c r="AY458" s="311" t="s">
        <v>149</v>
      </c>
      <c r="AZ458" s="313">
        <v>0.73809999999999998</v>
      </c>
      <c r="BA458" s="314">
        <v>141.69999999999999</v>
      </c>
      <c r="BB458" s="314">
        <v>8.6</v>
      </c>
      <c r="BC458" s="314">
        <v>0</v>
      </c>
      <c r="BD458" s="315" t="s">
        <v>20</v>
      </c>
      <c r="BE458" s="314">
        <v>1.2</v>
      </c>
      <c r="BF458" s="314">
        <v>0.01</v>
      </c>
      <c r="BG458" s="314">
        <v>85.3</v>
      </c>
      <c r="BH458" s="314">
        <v>79.5</v>
      </c>
      <c r="BI458" s="314">
        <v>82.4</v>
      </c>
      <c r="BJ458" s="316" t="s">
        <v>66</v>
      </c>
      <c r="BK458" s="316" t="s">
        <v>67</v>
      </c>
      <c r="BL458" s="314">
        <v>20658</v>
      </c>
      <c r="BM458" s="314">
        <v>135</v>
      </c>
      <c r="BN458" s="314">
        <v>208</v>
      </c>
      <c r="BO458" s="314">
        <v>304</v>
      </c>
      <c r="BP458" s="314">
        <v>359</v>
      </c>
      <c r="BQ458" s="314">
        <v>1</v>
      </c>
      <c r="BR458" s="314">
        <v>32.1</v>
      </c>
      <c r="BS458" s="314">
        <v>1</v>
      </c>
      <c r="BT458" s="314">
        <v>1.61</v>
      </c>
      <c r="BU458" s="314">
        <v>1.6</v>
      </c>
      <c r="BV458" s="314">
        <v>0</v>
      </c>
      <c r="BW458" s="433"/>
      <c r="BX458" s="299">
        <v>124</v>
      </c>
      <c r="BY458" s="299">
        <v>7</v>
      </c>
      <c r="BZ458" s="299">
        <v>9.5</v>
      </c>
      <c r="CA458" s="299">
        <v>85</v>
      </c>
      <c r="CB458" s="299">
        <v>140</v>
      </c>
      <c r="CC458" s="299">
        <v>170</v>
      </c>
      <c r="CD458" s="299">
        <v>240</v>
      </c>
      <c r="CE458" s="299">
        <v>365</v>
      </c>
      <c r="CF458" s="299">
        <v>437</v>
      </c>
      <c r="CG458" s="299">
        <v>42</v>
      </c>
      <c r="CH458" s="299">
        <v>18</v>
      </c>
      <c r="CI458" s="299">
        <v>3</v>
      </c>
      <c r="CJ458" s="299">
        <v>2.7</v>
      </c>
      <c r="CK458" s="299">
        <v>0.05</v>
      </c>
      <c r="CL458" s="329"/>
      <c r="CM458" s="305"/>
      <c r="CN458" s="305"/>
      <c r="CO458" s="305"/>
      <c r="CP458" s="305"/>
      <c r="CQ458" s="305"/>
      <c r="CR458" s="305"/>
      <c r="CS458" s="305"/>
      <c r="CT458" s="305"/>
      <c r="CU458" s="305"/>
      <c r="CV458" s="305"/>
      <c r="CW458" s="305"/>
      <c r="CX458" s="305"/>
      <c r="CY458" s="305"/>
      <c r="CZ458" s="305"/>
      <c r="DA458" s="305"/>
      <c r="DB458" s="305"/>
      <c r="DC458" s="305"/>
      <c r="DD458" s="305"/>
      <c r="DE458" s="305"/>
      <c r="DF458" s="305"/>
      <c r="DG458" s="305"/>
      <c r="DH458" s="305"/>
      <c r="DI458" s="305"/>
      <c r="DJ458" s="305"/>
      <c r="DK458" s="305"/>
      <c r="DL458" s="305"/>
      <c r="DM458" s="305"/>
      <c r="DN458" s="305"/>
      <c r="DO458" s="440"/>
      <c r="DP458" s="305"/>
      <c r="DQ458" s="305"/>
      <c r="DR458" s="305"/>
      <c r="DS458" s="305"/>
      <c r="DT458" s="305"/>
      <c r="DU458" s="305"/>
      <c r="DV458" s="305"/>
      <c r="DW458" s="305"/>
      <c r="DX458" s="305"/>
      <c r="DY458" s="305"/>
      <c r="DZ458" s="305"/>
      <c r="EA458" s="305"/>
      <c r="EB458" s="305"/>
      <c r="EC458" s="305"/>
    </row>
    <row r="459" spans="1:133" x14ac:dyDescent="0.25">
      <c r="A459" s="291">
        <f t="shared" si="81"/>
        <v>2015</v>
      </c>
      <c r="B459" s="292" t="str">
        <f t="shared" si="82"/>
        <v>JULIO</v>
      </c>
      <c r="C459" s="292">
        <v>11</v>
      </c>
      <c r="D459" s="292" t="str">
        <f t="shared" si="86"/>
        <v>JULIO 2015 / 9</v>
      </c>
      <c r="E459" s="345">
        <v>9</v>
      </c>
      <c r="F459" s="312">
        <v>42203</v>
      </c>
      <c r="G459" s="311">
        <v>55105</v>
      </c>
      <c r="H459" s="311" t="s">
        <v>68</v>
      </c>
      <c r="I459" s="313">
        <v>0.72829999999999995</v>
      </c>
      <c r="J459" s="314">
        <v>136</v>
      </c>
      <c r="K459" s="314">
        <v>8.6999999999999993</v>
      </c>
      <c r="L459" s="314">
        <v>0</v>
      </c>
      <c r="M459" s="315" t="s">
        <v>20</v>
      </c>
      <c r="N459" s="314">
        <v>0.5</v>
      </c>
      <c r="O459" s="314">
        <v>0</v>
      </c>
      <c r="P459" s="314">
        <v>85.3</v>
      </c>
      <c r="Q459" s="314">
        <v>79.2</v>
      </c>
      <c r="R459" s="314">
        <v>82.3</v>
      </c>
      <c r="S459" s="316" t="s">
        <v>66</v>
      </c>
      <c r="T459" s="316" t="s">
        <v>67</v>
      </c>
      <c r="U459" s="314">
        <v>20762</v>
      </c>
      <c r="V459" s="314">
        <v>127</v>
      </c>
      <c r="W459" s="314">
        <v>188</v>
      </c>
      <c r="X459" s="314">
        <v>281</v>
      </c>
      <c r="Y459" s="314">
        <v>338</v>
      </c>
      <c r="Z459" s="314">
        <v>1</v>
      </c>
      <c r="AA459" s="314">
        <v>29.2</v>
      </c>
      <c r="AB459" s="314">
        <v>0.2</v>
      </c>
      <c r="AC459" s="314">
        <v>1.72</v>
      </c>
      <c r="AD459" s="314">
        <v>10</v>
      </c>
      <c r="AE459" s="314">
        <v>0</v>
      </c>
      <c r="AF459" s="427"/>
      <c r="AG459" s="299">
        <v>124</v>
      </c>
      <c r="AH459" s="299">
        <v>7</v>
      </c>
      <c r="AI459" s="299">
        <v>9.5</v>
      </c>
      <c r="AJ459" s="299">
        <v>85</v>
      </c>
      <c r="AK459" s="299">
        <v>140</v>
      </c>
      <c r="AL459" s="299">
        <v>170</v>
      </c>
      <c r="AM459" s="299">
        <v>240</v>
      </c>
      <c r="AN459" s="299">
        <v>365</v>
      </c>
      <c r="AO459" s="299">
        <v>437</v>
      </c>
      <c r="AP459" s="299">
        <v>42</v>
      </c>
      <c r="AQ459" s="299">
        <v>18</v>
      </c>
      <c r="AR459" s="299">
        <v>3</v>
      </c>
      <c r="AS459" s="299">
        <v>2.7</v>
      </c>
      <c r="AT459" s="299">
        <v>0.05</v>
      </c>
      <c r="AU459" s="300"/>
      <c r="AV459" s="311">
        <v>9</v>
      </c>
      <c r="AW459" s="317">
        <v>42203</v>
      </c>
      <c r="AX459" s="311">
        <v>55102</v>
      </c>
      <c r="AY459" s="311" t="s">
        <v>68</v>
      </c>
      <c r="AZ459" s="313">
        <v>0.73540000000000005</v>
      </c>
      <c r="BA459" s="314">
        <v>140.4</v>
      </c>
      <c r="BB459" s="314">
        <v>8.6</v>
      </c>
      <c r="BC459" s="314">
        <v>0</v>
      </c>
      <c r="BD459" s="315" t="s">
        <v>20</v>
      </c>
      <c r="BE459" s="314">
        <v>1.2</v>
      </c>
      <c r="BF459" s="314">
        <v>0.01</v>
      </c>
      <c r="BG459" s="314">
        <v>85.4</v>
      </c>
      <c r="BH459" s="314">
        <v>79.7</v>
      </c>
      <c r="BI459" s="314">
        <v>82.6</v>
      </c>
      <c r="BJ459" s="316" t="s">
        <v>66</v>
      </c>
      <c r="BK459" s="316" t="s">
        <v>67</v>
      </c>
      <c r="BL459" s="314">
        <v>20686</v>
      </c>
      <c r="BM459" s="314">
        <v>133</v>
      </c>
      <c r="BN459" s="314">
        <v>203</v>
      </c>
      <c r="BO459" s="314">
        <v>300</v>
      </c>
      <c r="BP459" s="314">
        <v>358</v>
      </c>
      <c r="BQ459" s="314">
        <v>1</v>
      </c>
      <c r="BR459" s="314">
        <v>31</v>
      </c>
      <c r="BS459" s="314">
        <v>0.8</v>
      </c>
      <c r="BT459" s="314">
        <v>1.51</v>
      </c>
      <c r="BU459" s="314">
        <v>6.4</v>
      </c>
      <c r="BV459" s="314">
        <v>0</v>
      </c>
      <c r="BW459" s="433"/>
      <c r="BX459" s="299">
        <v>124</v>
      </c>
      <c r="BY459" s="299">
        <v>7</v>
      </c>
      <c r="BZ459" s="299">
        <v>9.5</v>
      </c>
      <c r="CA459" s="299">
        <v>85</v>
      </c>
      <c r="CB459" s="299">
        <v>140</v>
      </c>
      <c r="CC459" s="299">
        <v>170</v>
      </c>
      <c r="CD459" s="299">
        <v>240</v>
      </c>
      <c r="CE459" s="299">
        <v>365</v>
      </c>
      <c r="CF459" s="299">
        <v>437</v>
      </c>
      <c r="CG459" s="299">
        <v>42</v>
      </c>
      <c r="CH459" s="299">
        <v>18</v>
      </c>
      <c r="CI459" s="299">
        <v>3</v>
      </c>
      <c r="CJ459" s="299">
        <v>2.7</v>
      </c>
      <c r="CK459" s="299">
        <v>0.05</v>
      </c>
      <c r="CL459" s="329"/>
      <c r="CM459" s="306"/>
      <c r="CN459" s="306"/>
      <c r="CO459" s="306"/>
      <c r="CP459" s="306"/>
      <c r="CQ459" s="306"/>
      <c r="CR459" s="306"/>
      <c r="CS459" s="306"/>
      <c r="CT459" s="306"/>
      <c r="CU459" s="306"/>
      <c r="CV459" s="306"/>
      <c r="CW459" s="306"/>
      <c r="CX459" s="306"/>
      <c r="CY459" s="306"/>
      <c r="CZ459" s="306"/>
      <c r="DA459" s="306"/>
      <c r="DB459" s="306"/>
      <c r="DC459" s="306"/>
      <c r="DD459" s="306"/>
      <c r="DE459" s="306"/>
      <c r="DF459" s="306"/>
      <c r="DG459" s="306"/>
      <c r="DH459" s="306"/>
      <c r="DI459" s="306"/>
      <c r="DJ459" s="306"/>
      <c r="DK459" s="306"/>
      <c r="DL459" s="306"/>
      <c r="DM459" s="306"/>
      <c r="DN459" s="306"/>
      <c r="DO459" s="439"/>
      <c r="DP459" s="306"/>
      <c r="DQ459" s="306"/>
      <c r="DR459" s="306"/>
      <c r="DS459" s="306"/>
      <c r="DT459" s="306"/>
      <c r="DU459" s="306"/>
      <c r="DV459" s="306"/>
      <c r="DW459" s="306"/>
      <c r="DX459" s="306"/>
      <c r="DY459" s="306"/>
      <c r="DZ459" s="306"/>
      <c r="EA459" s="306"/>
      <c r="EB459" s="306"/>
      <c r="EC459" s="306"/>
    </row>
    <row r="460" spans="1:133" x14ac:dyDescent="0.25">
      <c r="A460" s="302">
        <f t="shared" si="81"/>
        <v>2015</v>
      </c>
      <c r="B460" s="303" t="str">
        <f t="shared" si="82"/>
        <v>JULIO</v>
      </c>
      <c r="C460" s="303">
        <v>12</v>
      </c>
      <c r="D460" s="303" t="str">
        <f t="shared" si="86"/>
        <v>JULIO 2015 / 10</v>
      </c>
      <c r="E460" s="345">
        <v>10</v>
      </c>
      <c r="F460" s="312">
        <v>42204</v>
      </c>
      <c r="G460" s="311">
        <v>55112</v>
      </c>
      <c r="H460" s="311" t="s">
        <v>69</v>
      </c>
      <c r="I460" s="313">
        <v>0.72860000000000003</v>
      </c>
      <c r="J460" s="314">
        <v>138</v>
      </c>
      <c r="K460" s="314">
        <v>8.6</v>
      </c>
      <c r="L460" s="314">
        <v>0</v>
      </c>
      <c r="M460" s="315" t="s">
        <v>20</v>
      </c>
      <c r="N460" s="314">
        <v>0.5</v>
      </c>
      <c r="O460" s="314">
        <v>0</v>
      </c>
      <c r="P460" s="314">
        <v>85.3</v>
      </c>
      <c r="Q460" s="314">
        <v>79.2</v>
      </c>
      <c r="R460" s="314">
        <v>82.3</v>
      </c>
      <c r="S460" s="316" t="s">
        <v>66</v>
      </c>
      <c r="T460" s="316" t="s">
        <v>67</v>
      </c>
      <c r="U460" s="314">
        <v>20758</v>
      </c>
      <c r="V460" s="314">
        <v>128</v>
      </c>
      <c r="W460" s="314">
        <v>194</v>
      </c>
      <c r="X460" s="314">
        <v>285</v>
      </c>
      <c r="Y460" s="314">
        <v>342</v>
      </c>
      <c r="Z460" s="314">
        <v>1</v>
      </c>
      <c r="AA460" s="314">
        <v>29.4</v>
      </c>
      <c r="AB460" s="314">
        <v>0.1</v>
      </c>
      <c r="AC460" s="314">
        <v>1.69</v>
      </c>
      <c r="AD460" s="314">
        <v>14.2</v>
      </c>
      <c r="AE460" s="314">
        <v>0</v>
      </c>
      <c r="AF460" s="427"/>
      <c r="AG460" s="299">
        <v>124</v>
      </c>
      <c r="AH460" s="299">
        <v>7</v>
      </c>
      <c r="AI460" s="299">
        <v>9.5</v>
      </c>
      <c r="AJ460" s="299">
        <v>85</v>
      </c>
      <c r="AK460" s="299">
        <v>140</v>
      </c>
      <c r="AL460" s="299">
        <v>170</v>
      </c>
      <c r="AM460" s="299">
        <v>240</v>
      </c>
      <c r="AN460" s="299">
        <v>365</v>
      </c>
      <c r="AO460" s="299">
        <v>437</v>
      </c>
      <c r="AP460" s="299">
        <v>42</v>
      </c>
      <c r="AQ460" s="299">
        <v>18</v>
      </c>
      <c r="AR460" s="299">
        <v>3</v>
      </c>
      <c r="AS460" s="299">
        <v>2.7</v>
      </c>
      <c r="AT460" s="299">
        <v>0.05</v>
      </c>
      <c r="AU460" s="300"/>
      <c r="AV460" s="311">
        <v>10</v>
      </c>
      <c r="AW460" s="317">
        <v>42208</v>
      </c>
      <c r="AX460" s="311">
        <v>55171</v>
      </c>
      <c r="AY460" s="311" t="s">
        <v>73</v>
      </c>
      <c r="AZ460" s="313">
        <v>0.73089999999999999</v>
      </c>
      <c r="BA460" s="314">
        <v>136</v>
      </c>
      <c r="BB460" s="314">
        <v>8.8000000000000007</v>
      </c>
      <c r="BC460" s="314">
        <v>0</v>
      </c>
      <c r="BD460" s="315" t="s">
        <v>20</v>
      </c>
      <c r="BE460" s="314">
        <v>1.2</v>
      </c>
      <c r="BF460" s="314">
        <v>0.01</v>
      </c>
      <c r="BG460" s="314">
        <v>85.6</v>
      </c>
      <c r="BH460" s="314">
        <v>79.900000000000006</v>
      </c>
      <c r="BI460" s="314">
        <v>82.8</v>
      </c>
      <c r="BJ460" s="316" t="s">
        <v>66</v>
      </c>
      <c r="BK460" s="316" t="s">
        <v>67</v>
      </c>
      <c r="BL460" s="314">
        <v>20734</v>
      </c>
      <c r="BM460" s="314">
        <v>124</v>
      </c>
      <c r="BN460" s="314">
        <v>192</v>
      </c>
      <c r="BO460" s="314">
        <v>298</v>
      </c>
      <c r="BP460" s="314">
        <v>352</v>
      </c>
      <c r="BQ460" s="314">
        <v>1</v>
      </c>
      <c r="BR460" s="314">
        <v>29.8</v>
      </c>
      <c r="BS460" s="314">
        <v>0.7</v>
      </c>
      <c r="BT460" s="314">
        <v>1.42</v>
      </c>
      <c r="BU460" s="314">
        <v>10.1</v>
      </c>
      <c r="BV460" s="314">
        <v>0</v>
      </c>
      <c r="BW460" s="433"/>
      <c r="BX460" s="299">
        <v>124</v>
      </c>
      <c r="BY460" s="299">
        <v>7</v>
      </c>
      <c r="BZ460" s="299">
        <v>9.5</v>
      </c>
      <c r="CA460" s="299">
        <v>85</v>
      </c>
      <c r="CB460" s="299">
        <v>140</v>
      </c>
      <c r="CC460" s="299">
        <v>170</v>
      </c>
      <c r="CD460" s="299">
        <v>240</v>
      </c>
      <c r="CE460" s="299">
        <v>365</v>
      </c>
      <c r="CF460" s="299">
        <v>437</v>
      </c>
      <c r="CG460" s="299">
        <v>42</v>
      </c>
      <c r="CH460" s="299">
        <v>18</v>
      </c>
      <c r="CI460" s="299">
        <v>3</v>
      </c>
      <c r="CJ460" s="299">
        <v>2.7</v>
      </c>
      <c r="CK460" s="299">
        <v>0.05</v>
      </c>
      <c r="CL460" s="329"/>
      <c r="CM460" s="305"/>
      <c r="CN460" s="305"/>
      <c r="CO460" s="305"/>
      <c r="CP460" s="305"/>
      <c r="CQ460" s="305"/>
      <c r="CR460" s="305"/>
      <c r="CS460" s="305"/>
      <c r="CT460" s="305"/>
      <c r="CU460" s="305"/>
      <c r="CV460" s="305"/>
      <c r="CW460" s="305"/>
      <c r="CX460" s="305"/>
      <c r="CY460" s="305"/>
      <c r="CZ460" s="305"/>
      <c r="DA460" s="305"/>
      <c r="DB460" s="305"/>
      <c r="DC460" s="305"/>
      <c r="DD460" s="305"/>
      <c r="DE460" s="305"/>
      <c r="DF460" s="305"/>
      <c r="DG460" s="305"/>
      <c r="DH460" s="305"/>
      <c r="DI460" s="305"/>
      <c r="DJ460" s="305"/>
      <c r="DK460" s="305"/>
      <c r="DL460" s="305"/>
      <c r="DM460" s="305"/>
      <c r="DN460" s="305"/>
      <c r="DO460" s="440"/>
      <c r="DP460" s="305"/>
      <c r="DQ460" s="305"/>
      <c r="DR460" s="305"/>
      <c r="DS460" s="305"/>
      <c r="DT460" s="305"/>
      <c r="DU460" s="305"/>
      <c r="DV460" s="305"/>
      <c r="DW460" s="305"/>
      <c r="DX460" s="305"/>
      <c r="DY460" s="305"/>
      <c r="DZ460" s="305"/>
      <c r="EA460" s="305"/>
      <c r="EB460" s="305"/>
      <c r="EC460" s="305"/>
    </row>
    <row r="461" spans="1:133" x14ac:dyDescent="0.25">
      <c r="A461" s="291">
        <f t="shared" si="81"/>
        <v>2015</v>
      </c>
      <c r="B461" s="292" t="str">
        <f t="shared" si="82"/>
        <v>JULIO</v>
      </c>
      <c r="C461" s="292">
        <v>13</v>
      </c>
      <c r="D461" s="292" t="str">
        <f t="shared" si="86"/>
        <v>JULIO 2015 / 11</v>
      </c>
      <c r="E461" s="345">
        <v>11</v>
      </c>
      <c r="F461" s="312">
        <v>42205</v>
      </c>
      <c r="G461" s="311">
        <v>55124</v>
      </c>
      <c r="H461" s="311" t="s">
        <v>69</v>
      </c>
      <c r="I461" s="313">
        <v>0.73240000000000005</v>
      </c>
      <c r="J461" s="314">
        <v>138</v>
      </c>
      <c r="K461" s="314">
        <v>8.6</v>
      </c>
      <c r="L461" s="314">
        <v>0</v>
      </c>
      <c r="M461" s="315" t="s">
        <v>20</v>
      </c>
      <c r="N461" s="314">
        <v>0.5</v>
      </c>
      <c r="O461" s="314">
        <v>0</v>
      </c>
      <c r="P461" s="314">
        <v>85.3</v>
      </c>
      <c r="Q461" s="314">
        <v>79.2</v>
      </c>
      <c r="R461" s="314">
        <v>82.3</v>
      </c>
      <c r="S461" s="316" t="s">
        <v>66</v>
      </c>
      <c r="T461" s="316" t="s">
        <v>67</v>
      </c>
      <c r="U461" s="314">
        <v>20718</v>
      </c>
      <c r="V461" s="314">
        <v>128</v>
      </c>
      <c r="W461" s="314">
        <v>194</v>
      </c>
      <c r="X461" s="314">
        <v>285</v>
      </c>
      <c r="Y461" s="314">
        <v>342</v>
      </c>
      <c r="Z461" s="314">
        <v>1</v>
      </c>
      <c r="AA461" s="314">
        <v>29.4</v>
      </c>
      <c r="AB461" s="314">
        <v>0.1</v>
      </c>
      <c r="AC461" s="314">
        <v>1.69</v>
      </c>
      <c r="AD461" s="314">
        <v>14.2</v>
      </c>
      <c r="AE461" s="314">
        <v>0</v>
      </c>
      <c r="AF461" s="427"/>
      <c r="AG461" s="299">
        <v>124</v>
      </c>
      <c r="AH461" s="299">
        <v>7</v>
      </c>
      <c r="AI461" s="299">
        <v>9.5</v>
      </c>
      <c r="AJ461" s="299">
        <v>85</v>
      </c>
      <c r="AK461" s="299">
        <v>140</v>
      </c>
      <c r="AL461" s="299">
        <v>170</v>
      </c>
      <c r="AM461" s="299">
        <v>240</v>
      </c>
      <c r="AN461" s="299">
        <v>365</v>
      </c>
      <c r="AO461" s="299">
        <v>437</v>
      </c>
      <c r="AP461" s="299">
        <v>42</v>
      </c>
      <c r="AQ461" s="299">
        <v>18</v>
      </c>
      <c r="AR461" s="299">
        <v>3</v>
      </c>
      <c r="AS461" s="299">
        <v>2.7</v>
      </c>
      <c r="AT461" s="299">
        <v>0.05</v>
      </c>
      <c r="AU461" s="300"/>
      <c r="AV461" s="311">
        <v>11</v>
      </c>
      <c r="AW461" s="317">
        <v>42211</v>
      </c>
      <c r="AX461" s="311">
        <v>55224</v>
      </c>
      <c r="AY461" s="311" t="s">
        <v>149</v>
      </c>
      <c r="AZ461" s="313">
        <v>0.73509999999999998</v>
      </c>
      <c r="BA461" s="314">
        <v>140.1</v>
      </c>
      <c r="BB461" s="314">
        <v>8.5</v>
      </c>
      <c r="BC461" s="314">
        <v>0</v>
      </c>
      <c r="BD461" s="315" t="s">
        <v>20</v>
      </c>
      <c r="BE461" s="314">
        <v>1.2</v>
      </c>
      <c r="BF461" s="314">
        <v>0.01</v>
      </c>
      <c r="BG461" s="314">
        <v>85.5</v>
      </c>
      <c r="BH461" s="314">
        <v>79.8</v>
      </c>
      <c r="BI461" s="314">
        <v>82.7</v>
      </c>
      <c r="BJ461" s="316" t="s">
        <v>66</v>
      </c>
      <c r="BK461" s="316" t="s">
        <v>67</v>
      </c>
      <c r="BL461" s="314">
        <v>20690</v>
      </c>
      <c r="BM461" s="314">
        <v>131</v>
      </c>
      <c r="BN461" s="314">
        <v>201</v>
      </c>
      <c r="BO461" s="314">
        <v>302</v>
      </c>
      <c r="BP461" s="314">
        <v>360</v>
      </c>
      <c r="BQ461" s="314">
        <v>1</v>
      </c>
      <c r="BR461" s="314">
        <v>31.8</v>
      </c>
      <c r="BS461" s="314">
        <v>0.5</v>
      </c>
      <c r="BT461" s="314">
        <v>1.53</v>
      </c>
      <c r="BU461" s="314">
        <v>10.4</v>
      </c>
      <c r="BV461" s="314">
        <v>0</v>
      </c>
      <c r="BW461" s="433"/>
      <c r="BX461" s="299">
        <v>124</v>
      </c>
      <c r="BY461" s="299">
        <v>7</v>
      </c>
      <c r="BZ461" s="299">
        <v>9.5</v>
      </c>
      <c r="CA461" s="299">
        <v>85</v>
      </c>
      <c r="CB461" s="299">
        <v>140</v>
      </c>
      <c r="CC461" s="299">
        <v>170</v>
      </c>
      <c r="CD461" s="299">
        <v>240</v>
      </c>
      <c r="CE461" s="299">
        <v>365</v>
      </c>
      <c r="CF461" s="299">
        <v>437</v>
      </c>
      <c r="CG461" s="299">
        <v>42</v>
      </c>
      <c r="CH461" s="299">
        <v>18</v>
      </c>
      <c r="CI461" s="299">
        <v>3</v>
      </c>
      <c r="CJ461" s="299">
        <v>2.7</v>
      </c>
      <c r="CK461" s="299">
        <v>0.05</v>
      </c>
      <c r="CL461" s="329"/>
      <c r="CM461" s="306"/>
      <c r="CN461" s="306"/>
      <c r="CO461" s="306"/>
      <c r="CP461" s="306"/>
      <c r="CQ461" s="306"/>
      <c r="CR461" s="306"/>
      <c r="CS461" s="306"/>
      <c r="CT461" s="306"/>
      <c r="CU461" s="306"/>
      <c r="CV461" s="306"/>
      <c r="CW461" s="306"/>
      <c r="CX461" s="306"/>
      <c r="CY461" s="306"/>
      <c r="CZ461" s="306"/>
      <c r="DA461" s="306"/>
      <c r="DB461" s="306"/>
      <c r="DC461" s="306"/>
      <c r="DD461" s="306"/>
      <c r="DE461" s="306"/>
      <c r="DF461" s="306"/>
      <c r="DG461" s="306"/>
      <c r="DH461" s="306"/>
      <c r="DI461" s="306"/>
      <c r="DJ461" s="306"/>
      <c r="DK461" s="306"/>
      <c r="DL461" s="306"/>
      <c r="DM461" s="306"/>
      <c r="DN461" s="306"/>
      <c r="DO461" s="439"/>
      <c r="DP461" s="306"/>
      <c r="DQ461" s="306"/>
      <c r="DR461" s="306"/>
      <c r="DS461" s="306"/>
      <c r="DT461" s="306"/>
      <c r="DU461" s="306"/>
      <c r="DV461" s="306"/>
      <c r="DW461" s="306"/>
      <c r="DX461" s="306"/>
      <c r="DY461" s="306"/>
      <c r="DZ461" s="306"/>
      <c r="EA461" s="306"/>
      <c r="EB461" s="306"/>
      <c r="EC461" s="306"/>
    </row>
    <row r="462" spans="1:133" x14ac:dyDescent="0.25">
      <c r="A462" s="302">
        <f t="shared" si="81"/>
        <v>2015</v>
      </c>
      <c r="B462" s="303" t="str">
        <f t="shared" si="82"/>
        <v>JULIO</v>
      </c>
      <c r="C462" s="303">
        <v>14</v>
      </c>
      <c r="D462" s="303" t="str">
        <f t="shared" si="86"/>
        <v>JULIO 2015 / 12</v>
      </c>
      <c r="E462" s="345">
        <v>12</v>
      </c>
      <c r="F462" s="312">
        <v>42206</v>
      </c>
      <c r="G462" s="311">
        <v>55143</v>
      </c>
      <c r="H462" s="311" t="s">
        <v>68</v>
      </c>
      <c r="I462" s="313">
        <v>0.73009999999999997</v>
      </c>
      <c r="J462" s="314">
        <v>138</v>
      </c>
      <c r="K462" s="314">
        <v>8.5</v>
      </c>
      <c r="L462" s="314">
        <v>0</v>
      </c>
      <c r="M462" s="315" t="s">
        <v>20</v>
      </c>
      <c r="N462" s="314">
        <v>0.5</v>
      </c>
      <c r="O462" s="314">
        <v>0</v>
      </c>
      <c r="P462" s="314">
        <v>85</v>
      </c>
      <c r="Q462" s="314">
        <v>79.2</v>
      </c>
      <c r="R462" s="314">
        <v>82.1</v>
      </c>
      <c r="S462" s="316" t="s">
        <v>66</v>
      </c>
      <c r="T462" s="316" t="s">
        <v>67</v>
      </c>
      <c r="U462" s="314">
        <v>20742</v>
      </c>
      <c r="V462" s="314">
        <v>129</v>
      </c>
      <c r="W462" s="314">
        <v>189</v>
      </c>
      <c r="X462" s="314">
        <v>283</v>
      </c>
      <c r="Y462" s="314">
        <v>329</v>
      </c>
      <c r="Z462" s="314">
        <v>1</v>
      </c>
      <c r="AA462" s="314">
        <v>29.4</v>
      </c>
      <c r="AB462" s="314">
        <v>0.1</v>
      </c>
      <c r="AC462" s="314">
        <v>1.71</v>
      </c>
      <c r="AD462" s="314">
        <v>13.7</v>
      </c>
      <c r="AE462" s="314">
        <v>0</v>
      </c>
      <c r="AF462" s="427"/>
      <c r="AG462" s="299">
        <v>124</v>
      </c>
      <c r="AH462" s="299">
        <v>7</v>
      </c>
      <c r="AI462" s="299">
        <v>9.5</v>
      </c>
      <c r="AJ462" s="299">
        <v>85</v>
      </c>
      <c r="AK462" s="299">
        <v>140</v>
      </c>
      <c r="AL462" s="299">
        <v>170</v>
      </c>
      <c r="AM462" s="299">
        <v>240</v>
      </c>
      <c r="AN462" s="299">
        <v>365</v>
      </c>
      <c r="AO462" s="299">
        <v>437</v>
      </c>
      <c r="AP462" s="299">
        <v>42</v>
      </c>
      <c r="AQ462" s="299">
        <v>18</v>
      </c>
      <c r="AR462" s="299">
        <v>3</v>
      </c>
      <c r="AS462" s="299">
        <v>2.7</v>
      </c>
      <c r="AT462" s="299">
        <v>0.05</v>
      </c>
      <c r="AU462" s="300"/>
      <c r="AV462" s="311">
        <v>12</v>
      </c>
      <c r="AW462" s="317">
        <v>42213</v>
      </c>
      <c r="AX462" s="311">
        <v>55282</v>
      </c>
      <c r="AY462" s="311" t="s">
        <v>73</v>
      </c>
      <c r="AZ462" s="313">
        <v>0.73199999999999998</v>
      </c>
      <c r="BA462" s="314">
        <v>138.80000000000001</v>
      </c>
      <c r="BB462" s="314">
        <v>8.6999999999999993</v>
      </c>
      <c r="BC462" s="314">
        <v>0</v>
      </c>
      <c r="BD462" s="315" t="s">
        <v>20</v>
      </c>
      <c r="BE462" s="314">
        <v>1.2</v>
      </c>
      <c r="BF462" s="314">
        <v>0.01</v>
      </c>
      <c r="BG462" s="314">
        <v>85.2</v>
      </c>
      <c r="BH462" s="314">
        <v>79.5</v>
      </c>
      <c r="BI462" s="314">
        <v>82.4</v>
      </c>
      <c r="BJ462" s="316" t="s">
        <v>66</v>
      </c>
      <c r="BK462" s="316" t="s">
        <v>67</v>
      </c>
      <c r="BL462" s="314">
        <v>20722</v>
      </c>
      <c r="BM462" s="314">
        <v>131</v>
      </c>
      <c r="BN462" s="314">
        <v>198</v>
      </c>
      <c r="BO462" s="314">
        <v>304</v>
      </c>
      <c r="BP462" s="314">
        <v>356</v>
      </c>
      <c r="BQ462" s="314">
        <v>1</v>
      </c>
      <c r="BR462" s="314">
        <v>29.3</v>
      </c>
      <c r="BS462" s="314">
        <v>0.7</v>
      </c>
      <c r="BT462" s="314">
        <v>1.43</v>
      </c>
      <c r="BU462" s="314">
        <v>11.1</v>
      </c>
      <c r="BV462" s="314">
        <v>0</v>
      </c>
      <c r="BW462" s="433"/>
      <c r="BX462" s="299">
        <v>124</v>
      </c>
      <c r="BY462" s="299">
        <v>7</v>
      </c>
      <c r="BZ462" s="299">
        <v>9.5</v>
      </c>
      <c r="CA462" s="299">
        <v>85</v>
      </c>
      <c r="CB462" s="299">
        <v>140</v>
      </c>
      <c r="CC462" s="299">
        <v>170</v>
      </c>
      <c r="CD462" s="299">
        <v>240</v>
      </c>
      <c r="CE462" s="299">
        <v>365</v>
      </c>
      <c r="CF462" s="299">
        <v>437</v>
      </c>
      <c r="CG462" s="299">
        <v>42</v>
      </c>
      <c r="CH462" s="299">
        <v>18</v>
      </c>
      <c r="CI462" s="299">
        <v>3</v>
      </c>
      <c r="CJ462" s="299">
        <v>2.7</v>
      </c>
      <c r="CK462" s="299">
        <v>0.05</v>
      </c>
      <c r="CL462" s="329"/>
      <c r="CM462" s="305"/>
      <c r="CN462" s="305"/>
      <c r="CO462" s="305"/>
      <c r="CP462" s="305"/>
      <c r="CQ462" s="305"/>
      <c r="CR462" s="305"/>
      <c r="CS462" s="305"/>
      <c r="CT462" s="305"/>
      <c r="CU462" s="305"/>
      <c r="CV462" s="305"/>
      <c r="CW462" s="305"/>
      <c r="CX462" s="305"/>
      <c r="CY462" s="305"/>
      <c r="CZ462" s="305"/>
      <c r="DA462" s="305"/>
      <c r="DB462" s="305"/>
      <c r="DC462" s="305"/>
      <c r="DD462" s="305"/>
      <c r="DE462" s="305"/>
      <c r="DF462" s="305"/>
      <c r="DG462" s="305"/>
      <c r="DH462" s="305"/>
      <c r="DI462" s="305"/>
      <c r="DJ462" s="305"/>
      <c r="DK462" s="305"/>
      <c r="DL462" s="305"/>
      <c r="DM462" s="305"/>
      <c r="DN462" s="305"/>
      <c r="DO462" s="440"/>
      <c r="DP462" s="305"/>
      <c r="DQ462" s="305"/>
      <c r="DR462" s="305"/>
      <c r="DS462" s="305"/>
      <c r="DT462" s="305"/>
      <c r="DU462" s="305"/>
      <c r="DV462" s="305"/>
      <c r="DW462" s="305"/>
      <c r="DX462" s="305"/>
      <c r="DY462" s="305"/>
      <c r="DZ462" s="305"/>
      <c r="EA462" s="305"/>
      <c r="EB462" s="305"/>
      <c r="EC462" s="305"/>
    </row>
    <row r="463" spans="1:133" x14ac:dyDescent="0.25">
      <c r="A463" s="291">
        <f t="shared" si="81"/>
        <v>2015</v>
      </c>
      <c r="B463" s="292" t="str">
        <f t="shared" si="82"/>
        <v>JULIO</v>
      </c>
      <c r="C463" s="292">
        <v>15</v>
      </c>
      <c r="D463" s="292" t="str">
        <f t="shared" si="86"/>
        <v>JULIO 2015 / 13</v>
      </c>
      <c r="E463" s="345">
        <v>13</v>
      </c>
      <c r="F463" s="312">
        <v>42208</v>
      </c>
      <c r="G463" s="311">
        <v>55192</v>
      </c>
      <c r="H463" s="311" t="s">
        <v>69</v>
      </c>
      <c r="I463" s="313">
        <v>0.73129999999999995</v>
      </c>
      <c r="J463" s="314">
        <v>139</v>
      </c>
      <c r="K463" s="314">
        <v>8.1999999999999993</v>
      </c>
      <c r="L463" s="314">
        <v>0</v>
      </c>
      <c r="M463" s="315" t="s">
        <v>20</v>
      </c>
      <c r="N463" s="314">
        <v>0.5</v>
      </c>
      <c r="O463" s="314">
        <v>0</v>
      </c>
      <c r="P463" s="314">
        <v>85</v>
      </c>
      <c r="Q463" s="314">
        <v>79.2</v>
      </c>
      <c r="R463" s="314">
        <v>82.1</v>
      </c>
      <c r="S463" s="316" t="s">
        <v>66</v>
      </c>
      <c r="T463" s="316" t="s">
        <v>67</v>
      </c>
      <c r="U463" s="314">
        <v>20730</v>
      </c>
      <c r="V463" s="314">
        <v>128</v>
      </c>
      <c r="W463" s="314">
        <v>190</v>
      </c>
      <c r="X463" s="314">
        <v>287</v>
      </c>
      <c r="Y463" s="314">
        <v>333</v>
      </c>
      <c r="Z463" s="314">
        <v>1</v>
      </c>
      <c r="AA463" s="314">
        <v>28.8</v>
      </c>
      <c r="AB463" s="314">
        <v>0.3</v>
      </c>
      <c r="AC463" s="314">
        <v>1.67</v>
      </c>
      <c r="AD463" s="314">
        <v>12</v>
      </c>
      <c r="AE463" s="314">
        <v>0</v>
      </c>
      <c r="AF463" s="427"/>
      <c r="AG463" s="299">
        <v>124</v>
      </c>
      <c r="AH463" s="299">
        <v>7</v>
      </c>
      <c r="AI463" s="299">
        <v>9.5</v>
      </c>
      <c r="AJ463" s="299">
        <v>85</v>
      </c>
      <c r="AK463" s="299">
        <v>140</v>
      </c>
      <c r="AL463" s="299">
        <v>170</v>
      </c>
      <c r="AM463" s="299">
        <v>240</v>
      </c>
      <c r="AN463" s="299">
        <v>365</v>
      </c>
      <c r="AO463" s="299">
        <v>437</v>
      </c>
      <c r="AP463" s="299">
        <v>42</v>
      </c>
      <c r="AQ463" s="299">
        <v>18</v>
      </c>
      <c r="AR463" s="299">
        <v>3</v>
      </c>
      <c r="AS463" s="299">
        <v>2.7</v>
      </c>
      <c r="AT463" s="299">
        <v>0.05</v>
      </c>
      <c r="AU463" s="300"/>
      <c r="AV463" s="311">
        <v>13</v>
      </c>
      <c r="AW463" s="317">
        <v>42214</v>
      </c>
      <c r="AX463" s="311">
        <v>55313</v>
      </c>
      <c r="AY463" s="311" t="s">
        <v>68</v>
      </c>
      <c r="AZ463" s="313">
        <v>0.73740000000000006</v>
      </c>
      <c r="BA463" s="314">
        <v>141.6</v>
      </c>
      <c r="BB463" s="314">
        <v>8.5</v>
      </c>
      <c r="BC463" s="314">
        <v>0</v>
      </c>
      <c r="BD463" s="315" t="s">
        <v>20</v>
      </c>
      <c r="BE463" s="314">
        <v>1.2</v>
      </c>
      <c r="BF463" s="314">
        <v>0.01</v>
      </c>
      <c r="BG463" s="314">
        <v>85.3</v>
      </c>
      <c r="BH463" s="314">
        <v>79.5</v>
      </c>
      <c r="BI463" s="314">
        <v>82.4</v>
      </c>
      <c r="BJ463" s="316" t="s">
        <v>66</v>
      </c>
      <c r="BK463" s="316" t="s">
        <v>67</v>
      </c>
      <c r="BL463" s="314">
        <v>20666</v>
      </c>
      <c r="BM463" s="314">
        <v>135</v>
      </c>
      <c r="BN463" s="314">
        <v>205</v>
      </c>
      <c r="BO463" s="314">
        <v>302</v>
      </c>
      <c r="BP463" s="314">
        <v>360</v>
      </c>
      <c r="BQ463" s="314">
        <v>1</v>
      </c>
      <c r="BR463" s="314">
        <v>35.9</v>
      </c>
      <c r="BS463" s="314">
        <v>0.7</v>
      </c>
      <c r="BT463" s="314">
        <v>1.47</v>
      </c>
      <c r="BU463" s="314">
        <v>10.3</v>
      </c>
      <c r="BV463" s="314">
        <v>0</v>
      </c>
      <c r="BW463" s="433"/>
      <c r="BX463" s="299">
        <v>124</v>
      </c>
      <c r="BY463" s="299">
        <v>7</v>
      </c>
      <c r="BZ463" s="299">
        <v>9.5</v>
      </c>
      <c r="CA463" s="299">
        <v>85</v>
      </c>
      <c r="CB463" s="299">
        <v>140</v>
      </c>
      <c r="CC463" s="299">
        <v>170</v>
      </c>
      <c r="CD463" s="299">
        <v>240</v>
      </c>
      <c r="CE463" s="299">
        <v>365</v>
      </c>
      <c r="CF463" s="299">
        <v>437</v>
      </c>
      <c r="CG463" s="299">
        <v>42</v>
      </c>
      <c r="CH463" s="299">
        <v>18</v>
      </c>
      <c r="CI463" s="299">
        <v>3</v>
      </c>
      <c r="CJ463" s="299">
        <v>2.7</v>
      </c>
      <c r="CK463" s="299">
        <v>0.05</v>
      </c>
      <c r="CL463" s="329"/>
      <c r="CM463" s="306"/>
      <c r="CN463" s="306"/>
      <c r="CO463" s="306"/>
      <c r="CP463" s="306"/>
      <c r="CQ463" s="306"/>
      <c r="CR463" s="306"/>
      <c r="CS463" s="306"/>
      <c r="CT463" s="306"/>
      <c r="CU463" s="306"/>
      <c r="CV463" s="306"/>
      <c r="CW463" s="306"/>
      <c r="CX463" s="306"/>
      <c r="CY463" s="306"/>
      <c r="CZ463" s="306"/>
      <c r="DA463" s="306"/>
      <c r="DB463" s="306"/>
      <c r="DC463" s="306"/>
      <c r="DD463" s="306"/>
      <c r="DE463" s="306"/>
      <c r="DF463" s="306"/>
      <c r="DG463" s="306"/>
      <c r="DH463" s="306"/>
      <c r="DI463" s="306"/>
      <c r="DJ463" s="306"/>
      <c r="DK463" s="306"/>
      <c r="DL463" s="306"/>
      <c r="DM463" s="306"/>
      <c r="DN463" s="306"/>
      <c r="DO463" s="439"/>
      <c r="DP463" s="306"/>
      <c r="DQ463" s="306"/>
      <c r="DR463" s="306"/>
      <c r="DS463" s="306"/>
      <c r="DT463" s="306"/>
      <c r="DU463" s="306"/>
      <c r="DV463" s="306"/>
      <c r="DW463" s="306"/>
      <c r="DX463" s="306"/>
      <c r="DY463" s="306"/>
      <c r="DZ463" s="306"/>
      <c r="EA463" s="306"/>
      <c r="EB463" s="306"/>
      <c r="EC463" s="306"/>
    </row>
    <row r="464" spans="1:133" x14ac:dyDescent="0.25">
      <c r="A464" s="302">
        <f t="shared" si="81"/>
        <v>2015</v>
      </c>
      <c r="B464" s="303" t="str">
        <f t="shared" si="82"/>
        <v>JULIO</v>
      </c>
      <c r="C464" s="303">
        <v>16</v>
      </c>
      <c r="D464" s="303" t="str">
        <f t="shared" si="86"/>
        <v>JULIO 2015 / 14</v>
      </c>
      <c r="E464" s="345">
        <v>14</v>
      </c>
      <c r="F464" s="312">
        <v>42210</v>
      </c>
      <c r="G464" s="311">
        <v>55250</v>
      </c>
      <c r="H464" s="311" t="s">
        <v>68</v>
      </c>
      <c r="I464" s="313">
        <v>0.73129999999999995</v>
      </c>
      <c r="J464" s="314">
        <v>140</v>
      </c>
      <c r="K464" s="314">
        <v>8.1</v>
      </c>
      <c r="L464" s="314">
        <v>0</v>
      </c>
      <c r="M464" s="315" t="s">
        <v>20</v>
      </c>
      <c r="N464" s="314">
        <v>0.5</v>
      </c>
      <c r="O464" s="314">
        <v>0</v>
      </c>
      <c r="P464" s="314">
        <v>85</v>
      </c>
      <c r="Q464" s="314">
        <v>79.2</v>
      </c>
      <c r="R464" s="314">
        <v>82.1</v>
      </c>
      <c r="S464" s="316" t="s">
        <v>66</v>
      </c>
      <c r="T464" s="316" t="s">
        <v>67</v>
      </c>
      <c r="U464" s="314">
        <v>20730</v>
      </c>
      <c r="V464" s="314">
        <v>130</v>
      </c>
      <c r="W464" s="314">
        <v>193</v>
      </c>
      <c r="X464" s="314">
        <v>288</v>
      </c>
      <c r="Y464" s="314">
        <v>342</v>
      </c>
      <c r="Z464" s="314">
        <v>1</v>
      </c>
      <c r="AA464" s="314">
        <v>29.6</v>
      </c>
      <c r="AB464" s="314">
        <v>0.3</v>
      </c>
      <c r="AC464" s="314">
        <v>1.63</v>
      </c>
      <c r="AD464" s="314">
        <v>13.9</v>
      </c>
      <c r="AE464" s="314">
        <v>0</v>
      </c>
      <c r="AF464" s="427"/>
      <c r="AG464" s="299">
        <v>124</v>
      </c>
      <c r="AH464" s="299">
        <v>7</v>
      </c>
      <c r="AI464" s="299">
        <v>9.5</v>
      </c>
      <c r="AJ464" s="299">
        <v>85</v>
      </c>
      <c r="AK464" s="299">
        <v>140</v>
      </c>
      <c r="AL464" s="299">
        <v>170</v>
      </c>
      <c r="AM464" s="299">
        <v>240</v>
      </c>
      <c r="AN464" s="299">
        <v>365</v>
      </c>
      <c r="AO464" s="299">
        <v>437</v>
      </c>
      <c r="AP464" s="299">
        <v>42</v>
      </c>
      <c r="AQ464" s="299">
        <v>18</v>
      </c>
      <c r="AR464" s="299">
        <v>3</v>
      </c>
      <c r="AS464" s="299">
        <v>2.7</v>
      </c>
      <c r="AT464" s="299">
        <v>0.05</v>
      </c>
      <c r="AU464" s="300"/>
      <c r="AV464" s="311">
        <v>14</v>
      </c>
      <c r="AW464" s="317">
        <v>42216</v>
      </c>
      <c r="AX464" s="311">
        <v>55355</v>
      </c>
      <c r="AY464" s="311" t="s">
        <v>73</v>
      </c>
      <c r="AZ464" s="313">
        <v>0.73160000000000003</v>
      </c>
      <c r="BA464" s="314">
        <v>138.5</v>
      </c>
      <c r="BB464" s="314">
        <v>8.9</v>
      </c>
      <c r="BC464" s="314">
        <v>0</v>
      </c>
      <c r="BD464" s="315" t="s">
        <v>20</v>
      </c>
      <c r="BE464" s="314">
        <v>1.2</v>
      </c>
      <c r="BF464" s="314">
        <v>0.01</v>
      </c>
      <c r="BG464" s="314">
        <v>85.2</v>
      </c>
      <c r="BH464" s="314">
        <v>77.5</v>
      </c>
      <c r="BI464" s="314">
        <v>81.400000000000006</v>
      </c>
      <c r="BJ464" s="316" t="s">
        <v>66</v>
      </c>
      <c r="BK464" s="316" t="s">
        <v>67</v>
      </c>
      <c r="BL464" s="314">
        <v>20726</v>
      </c>
      <c r="BM464" s="314">
        <v>131</v>
      </c>
      <c r="BN464" s="314">
        <v>201</v>
      </c>
      <c r="BO464" s="314">
        <v>300</v>
      </c>
      <c r="BP464" s="314">
        <v>356</v>
      </c>
      <c r="BQ464" s="314">
        <v>1</v>
      </c>
      <c r="BR464" s="314">
        <v>29.6</v>
      </c>
      <c r="BS464" s="314">
        <v>1.1000000000000001</v>
      </c>
      <c r="BT464" s="314">
        <v>1.26</v>
      </c>
      <c r="BU464" s="314">
        <v>7</v>
      </c>
      <c r="BV464" s="314">
        <v>0</v>
      </c>
      <c r="BW464" s="433"/>
      <c r="BX464" s="299">
        <v>124</v>
      </c>
      <c r="BY464" s="299">
        <v>7</v>
      </c>
      <c r="BZ464" s="299">
        <v>9.5</v>
      </c>
      <c r="CA464" s="299">
        <v>85</v>
      </c>
      <c r="CB464" s="299">
        <v>140</v>
      </c>
      <c r="CC464" s="299">
        <v>170</v>
      </c>
      <c r="CD464" s="299">
        <v>240</v>
      </c>
      <c r="CE464" s="299">
        <v>365</v>
      </c>
      <c r="CF464" s="299">
        <v>437</v>
      </c>
      <c r="CG464" s="299">
        <v>42</v>
      </c>
      <c r="CH464" s="299">
        <v>18</v>
      </c>
      <c r="CI464" s="299">
        <v>3</v>
      </c>
      <c r="CJ464" s="299">
        <v>2.7</v>
      </c>
      <c r="CK464" s="299">
        <v>0.05</v>
      </c>
      <c r="CL464" s="329"/>
      <c r="CM464" s="305"/>
      <c r="CN464" s="305"/>
      <c r="CO464" s="305"/>
      <c r="CP464" s="305"/>
      <c r="CQ464" s="305"/>
      <c r="CR464" s="305"/>
      <c r="CS464" s="305"/>
      <c r="CT464" s="305"/>
      <c r="CU464" s="305"/>
      <c r="CV464" s="305"/>
      <c r="CW464" s="305"/>
      <c r="CX464" s="305"/>
      <c r="CY464" s="305"/>
      <c r="CZ464" s="305"/>
      <c r="DA464" s="305"/>
      <c r="DB464" s="305"/>
      <c r="DC464" s="305"/>
      <c r="DD464" s="305"/>
      <c r="DE464" s="305"/>
      <c r="DF464" s="305"/>
      <c r="DG464" s="305"/>
      <c r="DH464" s="305"/>
      <c r="DI464" s="305"/>
      <c r="DJ464" s="305"/>
      <c r="DK464" s="305"/>
      <c r="DL464" s="305"/>
      <c r="DM464" s="305"/>
      <c r="DN464" s="305"/>
      <c r="DO464" s="440"/>
      <c r="DP464" s="305"/>
      <c r="DQ464" s="305"/>
      <c r="DR464" s="305"/>
      <c r="DS464" s="305"/>
      <c r="DT464" s="305"/>
      <c r="DU464" s="305"/>
      <c r="DV464" s="305"/>
      <c r="DW464" s="305"/>
      <c r="DX464" s="305"/>
      <c r="DY464" s="305"/>
      <c r="DZ464" s="305"/>
      <c r="EA464" s="305"/>
      <c r="EB464" s="305"/>
      <c r="EC464" s="305"/>
    </row>
    <row r="465" spans="1:133" x14ac:dyDescent="0.25">
      <c r="A465" s="291">
        <f t="shared" si="81"/>
        <v>2015</v>
      </c>
      <c r="B465" s="292" t="str">
        <f t="shared" si="82"/>
        <v>JULIO</v>
      </c>
      <c r="C465" s="292">
        <v>17</v>
      </c>
      <c r="D465" s="292" t="str">
        <f t="shared" si="86"/>
        <v>JULIO 2015 / 15</v>
      </c>
      <c r="E465" s="345">
        <v>15</v>
      </c>
      <c r="F465" s="312">
        <v>42212</v>
      </c>
      <c r="G465" s="311">
        <v>55283</v>
      </c>
      <c r="H465" s="311" t="s">
        <v>69</v>
      </c>
      <c r="I465" s="313">
        <v>0.73160000000000003</v>
      </c>
      <c r="J465" s="314">
        <v>140</v>
      </c>
      <c r="K465" s="314">
        <v>8.1999999999999993</v>
      </c>
      <c r="L465" s="314">
        <v>0</v>
      </c>
      <c r="M465" s="315" t="s">
        <v>20</v>
      </c>
      <c r="N465" s="314">
        <v>0.5</v>
      </c>
      <c r="O465" s="314">
        <v>0</v>
      </c>
      <c r="P465" s="314">
        <v>85.1</v>
      </c>
      <c r="Q465" s="314">
        <v>79.2</v>
      </c>
      <c r="R465" s="314">
        <v>82.2</v>
      </c>
      <c r="S465" s="316" t="s">
        <v>66</v>
      </c>
      <c r="T465" s="316" t="s">
        <v>67</v>
      </c>
      <c r="U465" s="314">
        <v>20726</v>
      </c>
      <c r="V465" s="314">
        <v>131</v>
      </c>
      <c r="W465" s="314">
        <v>193</v>
      </c>
      <c r="X465" s="314">
        <v>287</v>
      </c>
      <c r="Y465" s="314">
        <v>344</v>
      </c>
      <c r="Z465" s="314">
        <v>1</v>
      </c>
      <c r="AA465" s="314">
        <v>29.6</v>
      </c>
      <c r="AB465" s="314">
        <v>0.3</v>
      </c>
      <c r="AC465" s="314">
        <v>1.65</v>
      </c>
      <c r="AD465" s="314">
        <v>11.6</v>
      </c>
      <c r="AE465" s="314">
        <v>0</v>
      </c>
      <c r="AF465" s="427"/>
      <c r="AG465" s="299">
        <v>124</v>
      </c>
      <c r="AH465" s="299">
        <v>7</v>
      </c>
      <c r="AI465" s="299">
        <v>9.5</v>
      </c>
      <c r="AJ465" s="299">
        <v>85</v>
      </c>
      <c r="AK465" s="299">
        <v>140</v>
      </c>
      <c r="AL465" s="299">
        <v>170</v>
      </c>
      <c r="AM465" s="299">
        <v>240</v>
      </c>
      <c r="AN465" s="299">
        <v>365</v>
      </c>
      <c r="AO465" s="299">
        <v>437</v>
      </c>
      <c r="AP465" s="299">
        <v>42</v>
      </c>
      <c r="AQ465" s="299">
        <v>18</v>
      </c>
      <c r="AR465" s="299">
        <v>3</v>
      </c>
      <c r="AS465" s="299">
        <v>2.7</v>
      </c>
      <c r="AT465" s="299">
        <v>0.05</v>
      </c>
      <c r="AU465" s="300"/>
      <c r="AV465" s="305"/>
      <c r="AW465" s="305"/>
      <c r="AX465" s="305"/>
      <c r="AY465" s="305"/>
      <c r="AZ465" s="305"/>
      <c r="BA465" s="305"/>
      <c r="BB465" s="305"/>
      <c r="BC465" s="305"/>
      <c r="BD465" s="305"/>
      <c r="BE465" s="305"/>
      <c r="BF465" s="305"/>
      <c r="BG465" s="305"/>
      <c r="BH465" s="305"/>
      <c r="BI465" s="305"/>
      <c r="BJ465" s="305"/>
      <c r="BK465" s="305"/>
      <c r="BL465" s="305"/>
      <c r="BM465" s="305"/>
      <c r="BN465" s="305"/>
      <c r="BO465" s="305"/>
      <c r="BP465" s="305"/>
      <c r="BQ465" s="305"/>
      <c r="BR465" s="305"/>
      <c r="BS465" s="305"/>
      <c r="BT465" s="305"/>
      <c r="BU465" s="305"/>
      <c r="BV465" s="305"/>
      <c r="BW465" s="434"/>
      <c r="BX465" s="305"/>
      <c r="BY465" s="305"/>
      <c r="BZ465" s="305"/>
      <c r="CA465" s="305"/>
      <c r="CB465" s="305"/>
      <c r="CC465" s="305"/>
      <c r="CD465" s="305"/>
      <c r="CE465" s="305"/>
      <c r="CF465" s="305"/>
      <c r="CG465" s="305"/>
      <c r="CH465" s="305"/>
      <c r="CI465" s="305"/>
      <c r="CJ465" s="305"/>
      <c r="CK465" s="305"/>
      <c r="CL465" s="329"/>
      <c r="CM465" s="306"/>
      <c r="CN465" s="306"/>
      <c r="CO465" s="306"/>
      <c r="CP465" s="306"/>
      <c r="CQ465" s="306"/>
      <c r="CR465" s="306"/>
      <c r="CS465" s="306"/>
      <c r="CT465" s="306"/>
      <c r="CU465" s="306"/>
      <c r="CV465" s="306"/>
      <c r="CW465" s="306"/>
      <c r="CX465" s="306"/>
      <c r="CY465" s="306"/>
      <c r="CZ465" s="306"/>
      <c r="DA465" s="306"/>
      <c r="DB465" s="306"/>
      <c r="DC465" s="306"/>
      <c r="DD465" s="306"/>
      <c r="DE465" s="306"/>
      <c r="DF465" s="306"/>
      <c r="DG465" s="306"/>
      <c r="DH465" s="306"/>
      <c r="DI465" s="306"/>
      <c r="DJ465" s="306"/>
      <c r="DK465" s="306"/>
      <c r="DL465" s="306"/>
      <c r="DM465" s="306"/>
      <c r="DN465" s="306"/>
      <c r="DO465" s="439"/>
      <c r="DP465" s="306"/>
      <c r="DQ465" s="306"/>
      <c r="DR465" s="306"/>
      <c r="DS465" s="306"/>
      <c r="DT465" s="306"/>
      <c r="DU465" s="306"/>
      <c r="DV465" s="306"/>
      <c r="DW465" s="306"/>
      <c r="DX465" s="306"/>
      <c r="DY465" s="306"/>
      <c r="DZ465" s="306"/>
      <c r="EA465" s="306"/>
      <c r="EB465" s="306"/>
      <c r="EC465" s="306"/>
    </row>
    <row r="466" spans="1:133" x14ac:dyDescent="0.25">
      <c r="A466" s="302">
        <f t="shared" si="81"/>
        <v>2015</v>
      </c>
      <c r="B466" s="303" t="str">
        <f t="shared" si="82"/>
        <v>JULIO</v>
      </c>
      <c r="C466" s="303">
        <v>18</v>
      </c>
      <c r="D466" s="303" t="str">
        <f t="shared" si="86"/>
        <v>JULIO 2015 / 16</v>
      </c>
      <c r="E466" s="345">
        <v>16</v>
      </c>
      <c r="F466" s="312">
        <v>42214</v>
      </c>
      <c r="G466" s="311">
        <v>55324</v>
      </c>
      <c r="H466" s="311" t="s">
        <v>68</v>
      </c>
      <c r="I466" s="313">
        <v>0.73129999999999995</v>
      </c>
      <c r="J466" s="314">
        <v>138</v>
      </c>
      <c r="K466" s="314">
        <v>8.5</v>
      </c>
      <c r="L466" s="314">
        <v>0</v>
      </c>
      <c r="M466" s="315" t="s">
        <v>20</v>
      </c>
      <c r="N466" s="314">
        <v>0.5</v>
      </c>
      <c r="O466" s="314">
        <v>0</v>
      </c>
      <c r="P466" s="314">
        <v>85</v>
      </c>
      <c r="Q466" s="314">
        <v>79.2</v>
      </c>
      <c r="R466" s="314">
        <v>82.1</v>
      </c>
      <c r="S466" s="316" t="s">
        <v>66</v>
      </c>
      <c r="T466" s="316" t="s">
        <v>67</v>
      </c>
      <c r="U466" s="314">
        <v>20730</v>
      </c>
      <c r="V466" s="314">
        <v>129</v>
      </c>
      <c r="W466" s="314">
        <v>191</v>
      </c>
      <c r="X466" s="314">
        <v>283</v>
      </c>
      <c r="Y466" s="314">
        <v>340</v>
      </c>
      <c r="Z466" s="314">
        <v>1</v>
      </c>
      <c r="AA466" s="314">
        <v>29.6</v>
      </c>
      <c r="AB466" s="314">
        <v>0.2</v>
      </c>
      <c r="AC466" s="314">
        <v>1.64</v>
      </c>
      <c r="AD466" s="314">
        <v>7.2</v>
      </c>
      <c r="AE466" s="314">
        <v>0</v>
      </c>
      <c r="AF466" s="427"/>
      <c r="AG466" s="299">
        <v>124</v>
      </c>
      <c r="AH466" s="299">
        <v>7</v>
      </c>
      <c r="AI466" s="299">
        <v>9.5</v>
      </c>
      <c r="AJ466" s="299">
        <v>85</v>
      </c>
      <c r="AK466" s="299">
        <v>140</v>
      </c>
      <c r="AL466" s="299">
        <v>170</v>
      </c>
      <c r="AM466" s="299">
        <v>240</v>
      </c>
      <c r="AN466" s="299">
        <v>365</v>
      </c>
      <c r="AO466" s="299">
        <v>437</v>
      </c>
      <c r="AP466" s="299">
        <v>42</v>
      </c>
      <c r="AQ466" s="299">
        <v>18</v>
      </c>
      <c r="AR466" s="299">
        <v>3</v>
      </c>
      <c r="AS466" s="299">
        <v>2.7</v>
      </c>
      <c r="AT466" s="299">
        <v>0.05</v>
      </c>
      <c r="AU466" s="300"/>
      <c r="AV466" s="305"/>
      <c r="AW466" s="305"/>
      <c r="AX466" s="305"/>
      <c r="AY466" s="305"/>
      <c r="AZ466" s="305"/>
      <c r="BA466" s="305"/>
      <c r="BB466" s="305"/>
      <c r="BC466" s="305"/>
      <c r="BD466" s="305"/>
      <c r="BE466" s="305"/>
      <c r="BF466" s="305"/>
      <c r="BG466" s="305"/>
      <c r="BH466" s="305"/>
      <c r="BI466" s="305"/>
      <c r="BJ466" s="305"/>
      <c r="BK466" s="305"/>
      <c r="BL466" s="305"/>
      <c r="BM466" s="305"/>
      <c r="BN466" s="305"/>
      <c r="BO466" s="305"/>
      <c r="BP466" s="305"/>
      <c r="BQ466" s="305"/>
      <c r="BR466" s="305"/>
      <c r="BS466" s="305"/>
      <c r="BT466" s="305"/>
      <c r="BU466" s="305"/>
      <c r="BV466" s="305"/>
      <c r="BW466" s="434"/>
      <c r="BX466" s="305"/>
      <c r="BY466" s="305"/>
      <c r="BZ466" s="305"/>
      <c r="CA466" s="305"/>
      <c r="CB466" s="305"/>
      <c r="CC466" s="305"/>
      <c r="CD466" s="305"/>
      <c r="CE466" s="305"/>
      <c r="CF466" s="305"/>
      <c r="CG466" s="305"/>
      <c r="CH466" s="305"/>
      <c r="CI466" s="305"/>
      <c r="CJ466" s="305"/>
      <c r="CK466" s="305"/>
      <c r="CL466" s="329"/>
      <c r="CM466" s="305"/>
      <c r="CN466" s="305"/>
      <c r="CO466" s="305"/>
      <c r="CP466" s="305"/>
      <c r="CQ466" s="305"/>
      <c r="CR466" s="305"/>
      <c r="CS466" s="305"/>
      <c r="CT466" s="305"/>
      <c r="CU466" s="305"/>
      <c r="CV466" s="305"/>
      <c r="CW466" s="305"/>
      <c r="CX466" s="305"/>
      <c r="CY466" s="305"/>
      <c r="CZ466" s="305"/>
      <c r="DA466" s="305"/>
      <c r="DB466" s="305"/>
      <c r="DC466" s="305"/>
      <c r="DD466" s="305"/>
      <c r="DE466" s="305"/>
      <c r="DF466" s="305"/>
      <c r="DG466" s="305"/>
      <c r="DH466" s="305"/>
      <c r="DI466" s="305"/>
      <c r="DJ466" s="305"/>
      <c r="DK466" s="305"/>
      <c r="DL466" s="305"/>
      <c r="DM466" s="305"/>
      <c r="DN466" s="305"/>
      <c r="DO466" s="440"/>
      <c r="DP466" s="305"/>
      <c r="DQ466" s="305"/>
      <c r="DR466" s="305"/>
      <c r="DS466" s="305"/>
      <c r="DT466" s="305"/>
      <c r="DU466" s="305"/>
      <c r="DV466" s="305"/>
      <c r="DW466" s="305"/>
      <c r="DX466" s="305"/>
      <c r="DY466" s="305"/>
      <c r="DZ466" s="305"/>
      <c r="EA466" s="305"/>
      <c r="EB466" s="305"/>
      <c r="EC466" s="305"/>
    </row>
    <row r="467" spans="1:133" x14ac:dyDescent="0.25">
      <c r="A467" s="291">
        <f t="shared" si="81"/>
        <v>2015</v>
      </c>
      <c r="B467" s="292" t="str">
        <f t="shared" si="82"/>
        <v>JULIO</v>
      </c>
      <c r="C467" s="292">
        <v>19</v>
      </c>
      <c r="D467" s="292" t="str">
        <f t="shared" si="86"/>
        <v>JULIO 2015 / 17</v>
      </c>
      <c r="E467" s="291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428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307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435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343"/>
      <c r="CM467" s="303"/>
      <c r="CN467" s="303"/>
      <c r="CO467" s="303"/>
      <c r="CP467" s="303"/>
      <c r="CQ467" s="303"/>
      <c r="CR467" s="303"/>
      <c r="CS467" s="303"/>
      <c r="CT467" s="303"/>
      <c r="CU467" s="303"/>
      <c r="CV467" s="303"/>
      <c r="CW467" s="303"/>
      <c r="CX467" s="303"/>
      <c r="CY467" s="303"/>
      <c r="CZ467" s="303"/>
      <c r="DA467" s="303"/>
      <c r="DB467" s="303"/>
      <c r="DC467" s="303"/>
      <c r="DD467" s="303"/>
      <c r="DE467" s="303"/>
      <c r="DF467" s="303"/>
      <c r="DG467" s="303"/>
      <c r="DH467" s="303"/>
      <c r="DI467" s="303"/>
      <c r="DJ467" s="303"/>
      <c r="DK467" s="303"/>
      <c r="DL467" s="303"/>
      <c r="DM467" s="303"/>
      <c r="DN467" s="303"/>
      <c r="DO467" s="442"/>
      <c r="DP467" s="303"/>
      <c r="DQ467" s="303"/>
      <c r="DR467" s="303"/>
      <c r="DS467" s="303"/>
      <c r="DT467" s="303"/>
      <c r="DU467" s="303"/>
      <c r="DV467" s="303"/>
      <c r="DW467" s="303"/>
      <c r="DX467" s="303"/>
      <c r="DY467" s="303"/>
      <c r="DZ467" s="303"/>
      <c r="EA467" s="303"/>
      <c r="EB467" s="303"/>
      <c r="EC467" s="303"/>
    </row>
    <row r="468" spans="1:133" x14ac:dyDescent="0.25">
      <c r="A468" s="302">
        <f t="shared" si="81"/>
        <v>2015</v>
      </c>
      <c r="B468" s="303" t="str">
        <f t="shared" si="82"/>
        <v>JULIO</v>
      </c>
      <c r="C468" s="303">
        <v>20</v>
      </c>
      <c r="D468" s="303" t="str">
        <f t="shared" si="86"/>
        <v>JULIO 2015 / 18</v>
      </c>
      <c r="E468" s="291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428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307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435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343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441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</row>
    <row r="469" spans="1:133" x14ac:dyDescent="0.25">
      <c r="A469" s="291">
        <f t="shared" si="81"/>
        <v>2015</v>
      </c>
      <c r="B469" s="292" t="str">
        <f t="shared" si="82"/>
        <v>JULIO</v>
      </c>
      <c r="C469" s="292">
        <v>21</v>
      </c>
      <c r="D469" s="292" t="str">
        <f t="shared" si="86"/>
        <v>JULIO 2015 / 19</v>
      </c>
      <c r="E469" s="291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428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307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435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343"/>
      <c r="CM469" s="303"/>
      <c r="CN469" s="303"/>
      <c r="CO469" s="303"/>
      <c r="CP469" s="303"/>
      <c r="CQ469" s="303"/>
      <c r="CR469" s="303"/>
      <c r="CS469" s="303"/>
      <c r="CT469" s="303"/>
      <c r="CU469" s="303"/>
      <c r="CV469" s="303"/>
      <c r="CW469" s="303"/>
      <c r="CX469" s="303"/>
      <c r="CY469" s="303"/>
      <c r="CZ469" s="303"/>
      <c r="DA469" s="303"/>
      <c r="DB469" s="303"/>
      <c r="DC469" s="303"/>
      <c r="DD469" s="303"/>
      <c r="DE469" s="303"/>
      <c r="DF469" s="303"/>
      <c r="DG469" s="303"/>
      <c r="DH469" s="303"/>
      <c r="DI469" s="303"/>
      <c r="DJ469" s="303"/>
      <c r="DK469" s="303"/>
      <c r="DL469" s="303"/>
      <c r="DM469" s="303"/>
      <c r="DN469" s="303"/>
      <c r="DO469" s="442"/>
      <c r="DP469" s="303"/>
      <c r="DQ469" s="303"/>
      <c r="DR469" s="303"/>
      <c r="DS469" s="303"/>
      <c r="DT469" s="303"/>
      <c r="DU469" s="303"/>
      <c r="DV469" s="303"/>
      <c r="DW469" s="303"/>
      <c r="DX469" s="303"/>
      <c r="DY469" s="303"/>
      <c r="DZ469" s="303"/>
      <c r="EA469" s="303"/>
      <c r="EB469" s="303"/>
      <c r="EC469" s="303"/>
    </row>
    <row r="470" spans="1:133" x14ac:dyDescent="0.25">
      <c r="A470" s="302">
        <f t="shared" si="81"/>
        <v>2015</v>
      </c>
      <c r="B470" s="303" t="str">
        <f t="shared" si="82"/>
        <v>JULIO</v>
      </c>
      <c r="C470" s="303">
        <v>22</v>
      </c>
      <c r="D470" s="303" t="str">
        <f t="shared" si="86"/>
        <v>JULIO 2015 / 20</v>
      </c>
      <c r="E470" s="291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428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307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435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343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441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</row>
    <row r="471" spans="1:133" x14ac:dyDescent="0.25">
      <c r="A471" s="291">
        <f t="shared" si="81"/>
        <v>2015</v>
      </c>
      <c r="B471" s="292" t="str">
        <f t="shared" si="82"/>
        <v>JULIO</v>
      </c>
      <c r="C471" s="292">
        <v>23</v>
      </c>
      <c r="D471" s="292" t="str">
        <f t="shared" si="86"/>
        <v>JULIO 2015 / 21</v>
      </c>
      <c r="E471" s="291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428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307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435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343"/>
      <c r="CM471" s="303"/>
      <c r="CN471" s="303"/>
      <c r="CO471" s="303"/>
      <c r="CP471" s="303"/>
      <c r="CQ471" s="303"/>
      <c r="CR471" s="303"/>
      <c r="CS471" s="303"/>
      <c r="CT471" s="303"/>
      <c r="CU471" s="303"/>
      <c r="CV471" s="303"/>
      <c r="CW471" s="303"/>
      <c r="CX471" s="303"/>
      <c r="CY471" s="303"/>
      <c r="CZ471" s="303"/>
      <c r="DA471" s="303"/>
      <c r="DB471" s="303"/>
      <c r="DC471" s="303"/>
      <c r="DD471" s="303"/>
      <c r="DE471" s="303"/>
      <c r="DF471" s="303"/>
      <c r="DG471" s="303"/>
      <c r="DH471" s="303"/>
      <c r="DI471" s="303"/>
      <c r="DJ471" s="303"/>
      <c r="DK471" s="303"/>
      <c r="DL471" s="303"/>
      <c r="DM471" s="303"/>
      <c r="DN471" s="303"/>
      <c r="DO471" s="442"/>
      <c r="DP471" s="303"/>
      <c r="DQ471" s="303"/>
      <c r="DR471" s="303"/>
      <c r="DS471" s="303"/>
      <c r="DT471" s="303"/>
      <c r="DU471" s="303"/>
      <c r="DV471" s="303"/>
      <c r="DW471" s="303"/>
      <c r="DX471" s="303"/>
      <c r="DY471" s="303"/>
      <c r="DZ471" s="303"/>
      <c r="EA471" s="303"/>
      <c r="EB471" s="303"/>
      <c r="EC471" s="303"/>
    </row>
    <row r="472" spans="1:133" x14ac:dyDescent="0.25">
      <c r="A472" s="302">
        <f t="shared" si="81"/>
        <v>2015</v>
      </c>
      <c r="B472" s="303" t="str">
        <f t="shared" si="82"/>
        <v>JULIO</v>
      </c>
      <c r="C472" s="303">
        <v>24</v>
      </c>
      <c r="D472" s="303" t="str">
        <f t="shared" si="86"/>
        <v>JULIO 2015 / 22</v>
      </c>
      <c r="E472" s="291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428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307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435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343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441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</row>
    <row r="473" spans="1:133" x14ac:dyDescent="0.25">
      <c r="A473" s="291">
        <f t="shared" si="81"/>
        <v>2015</v>
      </c>
      <c r="B473" s="292" t="str">
        <f t="shared" si="82"/>
        <v>JULIO</v>
      </c>
      <c r="C473" s="292">
        <v>25</v>
      </c>
      <c r="D473" s="292" t="str">
        <f t="shared" si="86"/>
        <v>JULIO 2015 / 23</v>
      </c>
      <c r="E473" s="291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428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307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435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343"/>
      <c r="CM473" s="303"/>
      <c r="CN473" s="303"/>
      <c r="CO473" s="303"/>
      <c r="CP473" s="303"/>
      <c r="CQ473" s="303"/>
      <c r="CR473" s="303"/>
      <c r="CS473" s="303"/>
      <c r="CT473" s="303"/>
      <c r="CU473" s="303"/>
      <c r="CV473" s="303"/>
      <c r="CW473" s="303"/>
      <c r="CX473" s="303"/>
      <c r="CY473" s="303"/>
      <c r="CZ473" s="303"/>
      <c r="DA473" s="303"/>
      <c r="DB473" s="303"/>
      <c r="DC473" s="303"/>
      <c r="DD473" s="303"/>
      <c r="DE473" s="303"/>
      <c r="DF473" s="303"/>
      <c r="DG473" s="303"/>
      <c r="DH473" s="303"/>
      <c r="DI473" s="303"/>
      <c r="DJ473" s="303"/>
      <c r="DK473" s="303"/>
      <c r="DL473" s="303"/>
      <c r="DM473" s="303"/>
      <c r="DN473" s="303"/>
      <c r="DO473" s="442"/>
      <c r="DP473" s="303"/>
      <c r="DQ473" s="303"/>
      <c r="DR473" s="303"/>
      <c r="DS473" s="303"/>
      <c r="DT473" s="303"/>
      <c r="DU473" s="303"/>
      <c r="DV473" s="303"/>
      <c r="DW473" s="303"/>
      <c r="DX473" s="303"/>
      <c r="DY473" s="303"/>
      <c r="DZ473" s="303"/>
      <c r="EA473" s="303"/>
      <c r="EB473" s="303"/>
      <c r="EC473" s="303"/>
    </row>
    <row r="474" spans="1:133" x14ac:dyDescent="0.25">
      <c r="A474" s="302">
        <f t="shared" si="81"/>
        <v>2015</v>
      </c>
      <c r="B474" s="303" t="str">
        <f t="shared" si="82"/>
        <v>JULIO</v>
      </c>
      <c r="C474" s="303">
        <v>26</v>
      </c>
      <c r="D474" s="303" t="str">
        <f t="shared" si="86"/>
        <v>JULIO 2015 / 24</v>
      </c>
      <c r="E474" s="291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428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307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435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343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441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</row>
    <row r="475" spans="1:133" x14ac:dyDescent="0.25">
      <c r="A475" s="291">
        <f t="shared" si="81"/>
        <v>2015</v>
      </c>
      <c r="B475" s="292" t="str">
        <f t="shared" si="82"/>
        <v>JULIO</v>
      </c>
      <c r="C475" s="292">
        <v>27</v>
      </c>
      <c r="D475" s="292" t="str">
        <f t="shared" si="86"/>
        <v>JULIO 2015 / 25</v>
      </c>
      <c r="E475" s="291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428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307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435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343"/>
      <c r="CM475" s="303"/>
      <c r="CN475" s="303"/>
      <c r="CO475" s="303"/>
      <c r="CP475" s="303"/>
      <c r="CQ475" s="303"/>
      <c r="CR475" s="303"/>
      <c r="CS475" s="303"/>
      <c r="CT475" s="303"/>
      <c r="CU475" s="303"/>
      <c r="CV475" s="303"/>
      <c r="CW475" s="303"/>
      <c r="CX475" s="303"/>
      <c r="CY475" s="303"/>
      <c r="CZ475" s="303"/>
      <c r="DA475" s="303"/>
      <c r="DB475" s="303"/>
      <c r="DC475" s="303"/>
      <c r="DD475" s="303"/>
      <c r="DE475" s="303"/>
      <c r="DF475" s="303"/>
      <c r="DG475" s="303"/>
      <c r="DH475" s="303"/>
      <c r="DI475" s="303"/>
      <c r="DJ475" s="303"/>
      <c r="DK475" s="303"/>
      <c r="DL475" s="303"/>
      <c r="DM475" s="303"/>
      <c r="DN475" s="303"/>
      <c r="DO475" s="442"/>
      <c r="DP475" s="303"/>
      <c r="DQ475" s="303"/>
      <c r="DR475" s="303"/>
      <c r="DS475" s="303"/>
      <c r="DT475" s="303"/>
      <c r="DU475" s="303"/>
      <c r="DV475" s="303"/>
      <c r="DW475" s="303"/>
      <c r="DX475" s="303"/>
      <c r="DY475" s="303"/>
      <c r="DZ475" s="303"/>
      <c r="EA475" s="303"/>
      <c r="EB475" s="303"/>
      <c r="EC475" s="303"/>
    </row>
    <row r="476" spans="1:133" x14ac:dyDescent="0.25">
      <c r="A476" s="302">
        <f t="shared" si="81"/>
        <v>2015</v>
      </c>
      <c r="B476" s="303" t="str">
        <f t="shared" si="82"/>
        <v>JULIO</v>
      </c>
      <c r="C476" s="303">
        <v>28</v>
      </c>
      <c r="D476" s="303" t="str">
        <f t="shared" si="86"/>
        <v>JULIO 2015 / 26</v>
      </c>
      <c r="E476" s="291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428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307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435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343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441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</row>
    <row r="477" spans="1:133" x14ac:dyDescent="0.25">
      <c r="A477" s="291">
        <f t="shared" si="81"/>
        <v>2015</v>
      </c>
      <c r="B477" s="292" t="str">
        <f t="shared" si="82"/>
        <v>JULIO</v>
      </c>
      <c r="C477" s="292">
        <v>29</v>
      </c>
      <c r="D477" s="292" t="str">
        <f t="shared" si="86"/>
        <v>JULIO 2015 / 27</v>
      </c>
      <c r="E477" s="291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428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307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435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343"/>
      <c r="CM477" s="303"/>
      <c r="CN477" s="303"/>
      <c r="CO477" s="303"/>
      <c r="CP477" s="303"/>
      <c r="CQ477" s="303"/>
      <c r="CR477" s="303"/>
      <c r="CS477" s="303"/>
      <c r="CT477" s="303"/>
      <c r="CU477" s="303"/>
      <c r="CV477" s="303"/>
      <c r="CW477" s="303"/>
      <c r="CX477" s="303"/>
      <c r="CY477" s="303"/>
      <c r="CZ477" s="303"/>
      <c r="DA477" s="303"/>
      <c r="DB477" s="303"/>
      <c r="DC477" s="303"/>
      <c r="DD477" s="303"/>
      <c r="DE477" s="303"/>
      <c r="DF477" s="303"/>
      <c r="DG477" s="303"/>
      <c r="DH477" s="303"/>
      <c r="DI477" s="303"/>
      <c r="DJ477" s="303"/>
      <c r="DK477" s="303"/>
      <c r="DL477" s="303"/>
      <c r="DM477" s="303"/>
      <c r="DN477" s="303"/>
      <c r="DO477" s="442"/>
      <c r="DP477" s="303"/>
      <c r="DQ477" s="303"/>
      <c r="DR477" s="303"/>
      <c r="DS477" s="303"/>
      <c r="DT477" s="303"/>
      <c r="DU477" s="303"/>
      <c r="DV477" s="303"/>
      <c r="DW477" s="303"/>
      <c r="DX477" s="303"/>
      <c r="DY477" s="303"/>
      <c r="DZ477" s="303"/>
      <c r="EA477" s="303"/>
      <c r="EB477" s="303"/>
      <c r="EC477" s="303"/>
    </row>
    <row r="478" spans="1:133" x14ac:dyDescent="0.25">
      <c r="A478" s="302">
        <f t="shared" si="81"/>
        <v>2015</v>
      </c>
      <c r="B478" s="303" t="str">
        <f t="shared" si="82"/>
        <v>JULIO</v>
      </c>
      <c r="C478" s="303">
        <v>30</v>
      </c>
      <c r="D478" s="303" t="str">
        <f t="shared" si="86"/>
        <v>JULIO 2015 / 28</v>
      </c>
      <c r="E478" s="291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428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307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435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343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441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</row>
    <row r="479" spans="1:133" x14ac:dyDescent="0.25">
      <c r="A479" s="291">
        <f t="shared" si="81"/>
        <v>2015</v>
      </c>
      <c r="B479" s="292" t="str">
        <f t="shared" si="82"/>
        <v>JULIO</v>
      </c>
      <c r="C479" s="292">
        <v>31</v>
      </c>
      <c r="D479" s="292" t="str">
        <f t="shared" si="86"/>
        <v>JULIO 2015 / 29</v>
      </c>
      <c r="E479" s="291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428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307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435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343"/>
      <c r="CM479" s="303"/>
      <c r="CN479" s="303"/>
      <c r="CO479" s="303"/>
      <c r="CP479" s="303"/>
      <c r="CQ479" s="303"/>
      <c r="CR479" s="303"/>
      <c r="CS479" s="303"/>
      <c r="CT479" s="303"/>
      <c r="CU479" s="303"/>
      <c r="CV479" s="303"/>
      <c r="CW479" s="303"/>
      <c r="CX479" s="303"/>
      <c r="CY479" s="303"/>
      <c r="CZ479" s="303"/>
      <c r="DA479" s="303"/>
      <c r="DB479" s="303"/>
      <c r="DC479" s="303"/>
      <c r="DD479" s="303"/>
      <c r="DE479" s="303"/>
      <c r="DF479" s="303"/>
      <c r="DG479" s="303"/>
      <c r="DH479" s="303"/>
      <c r="DI479" s="303"/>
      <c r="DJ479" s="303"/>
      <c r="DK479" s="303"/>
      <c r="DL479" s="303"/>
      <c r="DM479" s="303"/>
      <c r="DN479" s="303"/>
      <c r="DO479" s="442"/>
      <c r="DP479" s="303"/>
      <c r="DQ479" s="303"/>
      <c r="DR479" s="303"/>
      <c r="DS479" s="303"/>
      <c r="DT479" s="303"/>
      <c r="DU479" s="303"/>
      <c r="DV479" s="303"/>
      <c r="DW479" s="303"/>
      <c r="DX479" s="303"/>
      <c r="DY479" s="303"/>
      <c r="DZ479" s="303"/>
      <c r="EA479" s="303"/>
      <c r="EB479" s="303"/>
      <c r="EC479" s="303"/>
    </row>
    <row r="480" spans="1:133" s="206" customFormat="1" x14ac:dyDescent="0.25">
      <c r="A480" s="308"/>
      <c r="B480" s="309"/>
      <c r="C480" s="309"/>
      <c r="D480" s="303" t="str">
        <f t="shared" si="86"/>
        <v>JULIO 2015 / 30</v>
      </c>
      <c r="E480" s="291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428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307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435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343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441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</row>
    <row r="481" spans="1:133" x14ac:dyDescent="0.25">
      <c r="A481" s="291">
        <v>2015</v>
      </c>
      <c r="B481" s="292" t="s">
        <v>234</v>
      </c>
      <c r="C481" s="292">
        <v>1</v>
      </c>
      <c r="D481" s="292" t="str">
        <f t="shared" si="86"/>
        <v>JULIO 2015 / 31</v>
      </c>
      <c r="E481" s="291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428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307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435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343"/>
      <c r="CM481" s="303"/>
      <c r="CN481" s="303"/>
      <c r="CO481" s="303"/>
      <c r="CP481" s="303"/>
      <c r="CQ481" s="303"/>
      <c r="CR481" s="303"/>
      <c r="CS481" s="303"/>
      <c r="CT481" s="303"/>
      <c r="CU481" s="303"/>
      <c r="CV481" s="303"/>
      <c r="CW481" s="303"/>
      <c r="CX481" s="303"/>
      <c r="CY481" s="303"/>
      <c r="CZ481" s="303"/>
      <c r="DA481" s="303"/>
      <c r="DB481" s="303"/>
      <c r="DC481" s="303"/>
      <c r="DD481" s="303"/>
      <c r="DE481" s="303"/>
      <c r="DF481" s="303"/>
      <c r="DG481" s="303"/>
      <c r="DH481" s="303"/>
      <c r="DI481" s="303"/>
      <c r="DJ481" s="303"/>
      <c r="DK481" s="303"/>
      <c r="DL481" s="303"/>
      <c r="DM481" s="303"/>
      <c r="DN481" s="303"/>
      <c r="DO481" s="442"/>
      <c r="DP481" s="303"/>
      <c r="DQ481" s="303"/>
      <c r="DR481" s="303"/>
      <c r="DS481" s="303"/>
      <c r="DT481" s="303"/>
      <c r="DU481" s="303"/>
      <c r="DV481" s="303"/>
      <c r="DW481" s="303"/>
      <c r="DX481" s="303"/>
      <c r="DY481" s="303"/>
      <c r="DZ481" s="303"/>
      <c r="EA481" s="303"/>
      <c r="EB481" s="303"/>
      <c r="EC481" s="303"/>
    </row>
    <row r="482" spans="1:133" ht="15.75" x14ac:dyDescent="0.25">
      <c r="A482" s="302">
        <f t="shared" ref="A482:A511" si="87">A481</f>
        <v>2015</v>
      </c>
      <c r="B482" s="303" t="str">
        <f t="shared" ref="B482:B511" si="88">B481</f>
        <v>AGOSTO</v>
      </c>
      <c r="C482" s="303">
        <v>2</v>
      </c>
      <c r="D482" s="275" t="s">
        <v>228</v>
      </c>
      <c r="E482" s="344">
        <f t="shared" ref="E482:AJ482" si="89">IFERROR(AVERAGE(E451:E481),"")</f>
        <v>8.5</v>
      </c>
      <c r="F482" s="276">
        <f t="shared" si="89"/>
        <v>42200.5625</v>
      </c>
      <c r="G482" s="276">
        <f t="shared" si="89"/>
        <v>55052.6875</v>
      </c>
      <c r="H482" s="276" t="str">
        <f t="shared" si="89"/>
        <v/>
      </c>
      <c r="I482" s="276">
        <f t="shared" si="89"/>
        <v>0.73034999999999983</v>
      </c>
      <c r="J482" s="276">
        <f t="shared" si="89"/>
        <v>138.1875</v>
      </c>
      <c r="K482" s="276">
        <f t="shared" si="89"/>
        <v>8.4499999999999993</v>
      </c>
      <c r="L482" s="276">
        <f t="shared" si="89"/>
        <v>0</v>
      </c>
      <c r="M482" s="276" t="str">
        <f t="shared" si="89"/>
        <v/>
      </c>
      <c r="N482" s="276">
        <f t="shared" si="89"/>
        <v>0.5</v>
      </c>
      <c r="O482" s="276">
        <f t="shared" si="89"/>
        <v>0</v>
      </c>
      <c r="P482" s="276">
        <f t="shared" si="89"/>
        <v>85.193749999999994</v>
      </c>
      <c r="Q482" s="276">
        <f t="shared" si="89"/>
        <v>79.18125000000002</v>
      </c>
      <c r="R482" s="276">
        <f t="shared" si="89"/>
        <v>82.206249999999983</v>
      </c>
      <c r="S482" s="276" t="str">
        <f t="shared" si="89"/>
        <v/>
      </c>
      <c r="T482" s="276" t="str">
        <f t="shared" si="89"/>
        <v/>
      </c>
      <c r="U482" s="276">
        <f t="shared" si="89"/>
        <v>20739.75</v>
      </c>
      <c r="V482" s="276">
        <f t="shared" si="89"/>
        <v>128.3125</v>
      </c>
      <c r="W482" s="276">
        <f t="shared" si="89"/>
        <v>191.5625</v>
      </c>
      <c r="X482" s="276">
        <f t="shared" si="89"/>
        <v>284.8125</v>
      </c>
      <c r="Y482" s="276">
        <f t="shared" si="89"/>
        <v>340.4375</v>
      </c>
      <c r="Z482" s="276">
        <f t="shared" si="89"/>
        <v>1</v>
      </c>
      <c r="AA482" s="276">
        <f t="shared" si="89"/>
        <v>29.05</v>
      </c>
      <c r="AB482" s="276">
        <f t="shared" si="89"/>
        <v>0.19374999999999998</v>
      </c>
      <c r="AC482" s="276">
        <f t="shared" si="89"/>
        <v>1.6787500000000002</v>
      </c>
      <c r="AD482" s="276">
        <f t="shared" si="89"/>
        <v>11.687499999999998</v>
      </c>
      <c r="AE482" s="276">
        <f t="shared" si="89"/>
        <v>0</v>
      </c>
      <c r="AF482" s="420" t="str">
        <f t="shared" si="89"/>
        <v/>
      </c>
      <c r="AG482" s="276">
        <f t="shared" si="89"/>
        <v>124</v>
      </c>
      <c r="AH482" s="276">
        <f t="shared" si="89"/>
        <v>7</v>
      </c>
      <c r="AI482" s="276">
        <f t="shared" si="89"/>
        <v>9.5</v>
      </c>
      <c r="AJ482" s="276">
        <f t="shared" si="89"/>
        <v>85</v>
      </c>
      <c r="AK482" s="276">
        <f t="shared" ref="AK482:BP482" si="90">IFERROR(AVERAGE(AK451:AK481),"")</f>
        <v>140</v>
      </c>
      <c r="AL482" s="276">
        <f t="shared" si="90"/>
        <v>170</v>
      </c>
      <c r="AM482" s="276">
        <f t="shared" si="90"/>
        <v>240</v>
      </c>
      <c r="AN482" s="276">
        <f t="shared" si="90"/>
        <v>365</v>
      </c>
      <c r="AO482" s="276">
        <f t="shared" si="90"/>
        <v>437</v>
      </c>
      <c r="AP482" s="276">
        <f t="shared" si="90"/>
        <v>42</v>
      </c>
      <c r="AQ482" s="276">
        <f t="shared" si="90"/>
        <v>18</v>
      </c>
      <c r="AR482" s="276">
        <f t="shared" si="90"/>
        <v>3</v>
      </c>
      <c r="AS482" s="276">
        <f t="shared" si="90"/>
        <v>2.7000000000000006</v>
      </c>
      <c r="AT482" s="276">
        <f t="shared" si="90"/>
        <v>5.000000000000001E-2</v>
      </c>
      <c r="AU482" s="276" t="str">
        <f t="shared" si="90"/>
        <v/>
      </c>
      <c r="AV482" s="276">
        <f t="shared" si="90"/>
        <v>7.5</v>
      </c>
      <c r="AW482" s="276">
        <f t="shared" si="90"/>
        <v>42201.357142857145</v>
      </c>
      <c r="AX482" s="310">
        <f t="shared" si="90"/>
        <v>55056.5</v>
      </c>
      <c r="AY482" s="276" t="str">
        <f t="shared" si="90"/>
        <v/>
      </c>
      <c r="AZ482" s="276">
        <f t="shared" si="90"/>
        <v>0.73529999999999995</v>
      </c>
      <c r="BA482" s="276">
        <f t="shared" si="90"/>
        <v>139.43571428571428</v>
      </c>
      <c r="BB482" s="276">
        <f t="shared" si="90"/>
        <v>8.65</v>
      </c>
      <c r="BC482" s="276">
        <f t="shared" si="90"/>
        <v>0</v>
      </c>
      <c r="BD482" s="276" t="str">
        <f t="shared" si="90"/>
        <v/>
      </c>
      <c r="BE482" s="276">
        <f t="shared" si="90"/>
        <v>1.1999999999999997</v>
      </c>
      <c r="BF482" s="276">
        <f t="shared" si="90"/>
        <v>9.9999999999999985E-3</v>
      </c>
      <c r="BG482" s="276">
        <f t="shared" si="90"/>
        <v>85.357142857142861</v>
      </c>
      <c r="BH482" s="276">
        <f t="shared" si="90"/>
        <v>79.485714285714295</v>
      </c>
      <c r="BI482" s="276">
        <f t="shared" si="90"/>
        <v>82.450000000000017</v>
      </c>
      <c r="BJ482" s="276" t="str">
        <f t="shared" si="90"/>
        <v/>
      </c>
      <c r="BK482" s="276" t="str">
        <f t="shared" si="90"/>
        <v/>
      </c>
      <c r="BL482" s="276">
        <f t="shared" si="90"/>
        <v>20687.428571428572</v>
      </c>
      <c r="BM482" s="276">
        <f t="shared" si="90"/>
        <v>130.64285714285714</v>
      </c>
      <c r="BN482" s="276">
        <f t="shared" si="90"/>
        <v>201</v>
      </c>
      <c r="BO482" s="276">
        <f t="shared" si="90"/>
        <v>300.14285714285717</v>
      </c>
      <c r="BP482" s="276">
        <f t="shared" si="90"/>
        <v>356.92857142857144</v>
      </c>
      <c r="BQ482" s="276">
        <f t="shared" ref="BQ482:BV482" si="91">IFERROR(AVERAGE(BQ451:BQ481),"")</f>
        <v>1</v>
      </c>
      <c r="BR482" s="276">
        <f t="shared" si="91"/>
        <v>31.978571428571431</v>
      </c>
      <c r="BS482" s="276">
        <f t="shared" si="91"/>
        <v>0.6428571428571429</v>
      </c>
      <c r="BT482" s="276">
        <f t="shared" si="91"/>
        <v>1.5007142857142857</v>
      </c>
      <c r="BU482" s="276">
        <f t="shared" si="91"/>
        <v>4.8357142857142863</v>
      </c>
      <c r="BV482" s="310">
        <f t="shared" si="91"/>
        <v>0</v>
      </c>
      <c r="BW482" s="436"/>
      <c r="BX482" s="309"/>
      <c r="BY482" s="309"/>
      <c r="BZ482" s="309"/>
      <c r="CA482" s="309"/>
      <c r="CB482" s="309"/>
      <c r="CC482" s="309"/>
      <c r="CD482" s="309"/>
      <c r="CE482" s="309"/>
      <c r="CF482" s="309"/>
      <c r="CG482" s="309"/>
      <c r="CH482" s="309"/>
      <c r="CI482" s="309"/>
      <c r="CJ482" s="309"/>
      <c r="CK482" s="309"/>
      <c r="CL482" s="308"/>
      <c r="CM482" s="309"/>
      <c r="CN482" s="309"/>
      <c r="CO482" s="309"/>
      <c r="CP482" s="309"/>
      <c r="CQ482" s="309"/>
      <c r="CR482" s="309"/>
      <c r="CS482" s="309"/>
      <c r="CT482" s="309"/>
      <c r="CU482" s="309"/>
      <c r="CV482" s="309"/>
      <c r="CW482" s="309"/>
      <c r="CX482" s="309"/>
      <c r="CY482" s="309"/>
      <c r="CZ482" s="309"/>
      <c r="DA482" s="309"/>
      <c r="DB482" s="309"/>
      <c r="DC482" s="309"/>
      <c r="DD482" s="309"/>
      <c r="DE482" s="309"/>
      <c r="DF482" s="309"/>
      <c r="DG482" s="309"/>
      <c r="DH482" s="309"/>
      <c r="DI482" s="309"/>
      <c r="DJ482" s="309"/>
      <c r="DK482" s="309"/>
      <c r="DL482" s="309"/>
      <c r="DM482" s="309"/>
      <c r="DN482" s="309"/>
      <c r="DO482" s="443"/>
      <c r="DP482" s="309"/>
      <c r="DQ482" s="309"/>
      <c r="DR482" s="309"/>
      <c r="DS482" s="309"/>
      <c r="DT482" s="309"/>
      <c r="DU482" s="309"/>
      <c r="DV482" s="309"/>
      <c r="DW482" s="309"/>
      <c r="DX482" s="309"/>
      <c r="DY482" s="309"/>
      <c r="DZ482" s="309"/>
      <c r="EA482" s="309"/>
      <c r="EB482" s="309"/>
      <c r="EC482" s="309"/>
    </row>
    <row r="483" spans="1:133" x14ac:dyDescent="0.25">
      <c r="A483" s="291">
        <f t="shared" si="87"/>
        <v>2015</v>
      </c>
      <c r="B483" s="292" t="str">
        <f t="shared" si="88"/>
        <v>AGOSTO</v>
      </c>
      <c r="C483" s="292">
        <v>3</v>
      </c>
      <c r="D483" s="292" t="str">
        <f t="shared" ref="D483:D513" si="92">B481&amp;" "&amp;A481&amp;" / "&amp;C481</f>
        <v>AGOSTO 2015 / 1</v>
      </c>
      <c r="E483" s="345">
        <v>1</v>
      </c>
      <c r="F483" s="312">
        <v>42217</v>
      </c>
      <c r="G483" s="311">
        <v>55550</v>
      </c>
      <c r="H483" s="311" t="s">
        <v>69</v>
      </c>
      <c r="I483" s="313">
        <v>0.72860000000000003</v>
      </c>
      <c r="J483" s="314">
        <v>136</v>
      </c>
      <c r="K483" s="314">
        <v>8.8000000000000007</v>
      </c>
      <c r="L483" s="314">
        <v>0</v>
      </c>
      <c r="M483" s="315" t="s">
        <v>20</v>
      </c>
      <c r="N483" s="314">
        <v>0.5</v>
      </c>
      <c r="O483" s="314">
        <v>0</v>
      </c>
      <c r="P483" s="314">
        <v>85.2</v>
      </c>
      <c r="Q483" s="314">
        <v>79.2</v>
      </c>
      <c r="R483" s="314">
        <v>82.2</v>
      </c>
      <c r="S483" s="316" t="s">
        <v>66</v>
      </c>
      <c r="T483" s="316" t="s">
        <v>67</v>
      </c>
      <c r="U483" s="314">
        <v>20758</v>
      </c>
      <c r="V483" s="314">
        <v>127</v>
      </c>
      <c r="W483" s="314">
        <v>191</v>
      </c>
      <c r="X483" s="314">
        <v>290</v>
      </c>
      <c r="Y483" s="314">
        <v>344</v>
      </c>
      <c r="Z483" s="314">
        <v>1.5</v>
      </c>
      <c r="AA483" s="314">
        <v>28.5</v>
      </c>
      <c r="AB483" s="314">
        <v>0.2</v>
      </c>
      <c r="AC483" s="314">
        <v>1.7</v>
      </c>
      <c r="AD483" s="314">
        <v>14.6</v>
      </c>
      <c r="AE483" s="314">
        <v>0</v>
      </c>
      <c r="AF483" s="427"/>
      <c r="AG483" s="299">
        <v>124</v>
      </c>
      <c r="AH483" s="299">
        <v>7</v>
      </c>
      <c r="AI483" s="299">
        <v>9.5</v>
      </c>
      <c r="AJ483" s="299">
        <v>85</v>
      </c>
      <c r="AK483" s="299">
        <v>140</v>
      </c>
      <c r="AL483" s="299">
        <v>170</v>
      </c>
      <c r="AM483" s="299">
        <v>240</v>
      </c>
      <c r="AN483" s="299">
        <v>365</v>
      </c>
      <c r="AO483" s="299">
        <v>437</v>
      </c>
      <c r="AP483" s="299">
        <v>42</v>
      </c>
      <c r="AQ483" s="299">
        <v>18</v>
      </c>
      <c r="AR483" s="299">
        <v>3</v>
      </c>
      <c r="AS483" s="299">
        <v>2.7</v>
      </c>
      <c r="AT483" s="299">
        <v>0.05</v>
      </c>
      <c r="AU483" s="300"/>
      <c r="AV483" s="311">
        <v>1</v>
      </c>
      <c r="AW483" s="317">
        <v>42220</v>
      </c>
      <c r="AX483" s="311">
        <v>55618</v>
      </c>
      <c r="AY483" s="311" t="s">
        <v>68</v>
      </c>
      <c r="AZ483" s="313">
        <v>0.73619999999999997</v>
      </c>
      <c r="BA483" s="314">
        <v>140.5</v>
      </c>
      <c r="BB483" s="314">
        <v>8.4</v>
      </c>
      <c r="BC483" s="314">
        <v>0</v>
      </c>
      <c r="BD483" s="315" t="s">
        <v>20</v>
      </c>
      <c r="BE483" s="314">
        <v>1.3</v>
      </c>
      <c r="BF483" s="314">
        <v>0.01</v>
      </c>
      <c r="BG483" s="314">
        <v>85.5</v>
      </c>
      <c r="BH483" s="314">
        <v>77.8</v>
      </c>
      <c r="BI483" s="314">
        <v>81.599999999999994</v>
      </c>
      <c r="BJ483" s="316" t="s">
        <v>66</v>
      </c>
      <c r="BK483" s="316" t="s">
        <v>67</v>
      </c>
      <c r="BL483" s="314">
        <v>20678</v>
      </c>
      <c r="BM483" s="314">
        <v>131</v>
      </c>
      <c r="BN483" s="314">
        <v>203</v>
      </c>
      <c r="BO483" s="314">
        <v>302</v>
      </c>
      <c r="BP483" s="314">
        <v>356</v>
      </c>
      <c r="BQ483" s="314">
        <v>1</v>
      </c>
      <c r="BR483" s="314">
        <v>32.200000000000003</v>
      </c>
      <c r="BS483" s="314">
        <v>0.4</v>
      </c>
      <c r="BT483" s="314">
        <v>1.35</v>
      </c>
      <c r="BU483" s="314">
        <v>9.1999999999999993</v>
      </c>
      <c r="BV483" s="314">
        <v>0</v>
      </c>
      <c r="BW483" s="433"/>
      <c r="BX483" s="299">
        <v>124</v>
      </c>
      <c r="BY483" s="299">
        <v>7</v>
      </c>
      <c r="BZ483" s="299">
        <v>9.5</v>
      </c>
      <c r="CA483" s="299">
        <v>85</v>
      </c>
      <c r="CB483" s="299">
        <v>140</v>
      </c>
      <c r="CC483" s="299">
        <v>170</v>
      </c>
      <c r="CD483" s="299">
        <v>240</v>
      </c>
      <c r="CE483" s="299">
        <v>365</v>
      </c>
      <c r="CF483" s="299">
        <v>437</v>
      </c>
      <c r="CG483" s="299">
        <v>42</v>
      </c>
      <c r="CH483" s="299">
        <v>18</v>
      </c>
      <c r="CI483" s="299">
        <v>3</v>
      </c>
      <c r="CJ483" s="299">
        <v>2.7</v>
      </c>
      <c r="CK483" s="299">
        <v>0.05</v>
      </c>
      <c r="CL483" s="329"/>
      <c r="CM483" s="306">
        <v>1</v>
      </c>
      <c r="CN483" s="346">
        <v>42219</v>
      </c>
      <c r="CO483" s="347"/>
      <c r="CP483" s="347"/>
      <c r="CQ483" s="318">
        <v>0.72050000000000003</v>
      </c>
      <c r="CR483" s="319">
        <v>57.1</v>
      </c>
      <c r="CS483" s="336">
        <f>(CR483*(9/5))+32</f>
        <v>134.78</v>
      </c>
      <c r="CT483" s="319">
        <v>9.3000000000000007</v>
      </c>
      <c r="CU483" s="348">
        <v>1E-3</v>
      </c>
      <c r="CV483" s="319">
        <v>1</v>
      </c>
      <c r="CW483" s="319">
        <v>0.2</v>
      </c>
      <c r="CX483" s="348">
        <v>5.0000000000000001E-3</v>
      </c>
      <c r="CY483" s="319">
        <v>85</v>
      </c>
      <c r="CZ483" s="319">
        <v>79.099999999999994</v>
      </c>
      <c r="DA483" s="319">
        <v>82.1</v>
      </c>
      <c r="DB483" s="306" t="s">
        <v>83</v>
      </c>
      <c r="DC483" s="306" t="s">
        <v>84</v>
      </c>
      <c r="DD483" s="319">
        <v>20846</v>
      </c>
      <c r="DE483" s="319">
        <v>132.80000000000001</v>
      </c>
      <c r="DF483" s="319">
        <v>187.1</v>
      </c>
      <c r="DG483" s="319">
        <v>285.5</v>
      </c>
      <c r="DH483" s="319">
        <v>357.9</v>
      </c>
      <c r="DI483" s="319">
        <v>1</v>
      </c>
      <c r="DJ483" s="319">
        <v>27.7</v>
      </c>
      <c r="DK483" s="319">
        <v>0.1</v>
      </c>
      <c r="DL483" s="319">
        <v>2.1</v>
      </c>
      <c r="DM483" s="319">
        <v>14</v>
      </c>
      <c r="DN483" s="319">
        <v>0</v>
      </c>
      <c r="DO483" s="437"/>
      <c r="DP483" s="304">
        <v>124</v>
      </c>
      <c r="DQ483" s="304">
        <v>7</v>
      </c>
      <c r="DR483" s="304">
        <v>9.5</v>
      </c>
      <c r="DS483" s="304">
        <v>85</v>
      </c>
      <c r="DT483" s="304">
        <v>140</v>
      </c>
      <c r="DU483" s="304">
        <v>170</v>
      </c>
      <c r="DV483" s="304">
        <v>240</v>
      </c>
      <c r="DW483" s="304">
        <v>365</v>
      </c>
      <c r="DX483" s="304">
        <v>437</v>
      </c>
      <c r="DY483" s="304">
        <v>42</v>
      </c>
      <c r="DZ483" s="304">
        <v>18</v>
      </c>
      <c r="EA483" s="304">
        <v>3</v>
      </c>
      <c r="EB483" s="304">
        <v>2.7</v>
      </c>
      <c r="EC483" s="304">
        <v>0.05</v>
      </c>
    </row>
    <row r="484" spans="1:133" x14ac:dyDescent="0.25">
      <c r="A484" s="302">
        <f t="shared" si="87"/>
        <v>2015</v>
      </c>
      <c r="B484" s="303" t="str">
        <f t="shared" si="88"/>
        <v>AGOSTO</v>
      </c>
      <c r="C484" s="303">
        <v>4</v>
      </c>
      <c r="D484" s="303" t="str">
        <f t="shared" si="92"/>
        <v>AGOSTO 2015 / 2</v>
      </c>
      <c r="E484" s="345">
        <v>2</v>
      </c>
      <c r="F484" s="312">
        <v>42219</v>
      </c>
      <c r="G484" s="311">
        <v>55644</v>
      </c>
      <c r="H484" s="311" t="s">
        <v>68</v>
      </c>
      <c r="I484" s="313">
        <v>0.72750000000000004</v>
      </c>
      <c r="J484" s="314">
        <v>136</v>
      </c>
      <c r="K484" s="314">
        <v>8.6</v>
      </c>
      <c r="L484" s="314">
        <v>0</v>
      </c>
      <c r="M484" s="315" t="s">
        <v>20</v>
      </c>
      <c r="N484" s="314">
        <v>0.5</v>
      </c>
      <c r="O484" s="314">
        <v>0</v>
      </c>
      <c r="P484" s="314">
        <v>85.2</v>
      </c>
      <c r="Q484" s="314">
        <v>79.2</v>
      </c>
      <c r="R484" s="314">
        <v>82.2</v>
      </c>
      <c r="S484" s="316" t="s">
        <v>66</v>
      </c>
      <c r="T484" s="316" t="s">
        <v>67</v>
      </c>
      <c r="U484" s="314">
        <v>20770</v>
      </c>
      <c r="V484" s="314">
        <v>126</v>
      </c>
      <c r="W484" s="314">
        <v>185</v>
      </c>
      <c r="X484" s="314">
        <v>283</v>
      </c>
      <c r="Y484" s="314">
        <v>338</v>
      </c>
      <c r="Z484" s="314">
        <v>1</v>
      </c>
      <c r="AA484" s="314">
        <v>29.7</v>
      </c>
      <c r="AB484" s="314">
        <v>0.2</v>
      </c>
      <c r="AC484" s="314">
        <v>1.77</v>
      </c>
      <c r="AD484" s="314">
        <v>12</v>
      </c>
      <c r="AE484" s="314">
        <v>0</v>
      </c>
      <c r="AF484" s="427"/>
      <c r="AG484" s="299">
        <v>124</v>
      </c>
      <c r="AH484" s="299">
        <v>7</v>
      </c>
      <c r="AI484" s="299">
        <v>9.5</v>
      </c>
      <c r="AJ484" s="299">
        <v>85</v>
      </c>
      <c r="AK484" s="299">
        <v>140</v>
      </c>
      <c r="AL484" s="299">
        <v>170</v>
      </c>
      <c r="AM484" s="299">
        <v>240</v>
      </c>
      <c r="AN484" s="299">
        <v>365</v>
      </c>
      <c r="AO484" s="299">
        <v>437</v>
      </c>
      <c r="AP484" s="299">
        <v>42</v>
      </c>
      <c r="AQ484" s="299">
        <v>18</v>
      </c>
      <c r="AR484" s="299">
        <v>3</v>
      </c>
      <c r="AS484" s="299">
        <v>2.7</v>
      </c>
      <c r="AT484" s="299">
        <v>0.05</v>
      </c>
      <c r="AU484" s="300"/>
      <c r="AV484" s="311">
        <v>2</v>
      </c>
      <c r="AW484" s="317">
        <v>42219</v>
      </c>
      <c r="AX484" s="311">
        <v>55631</v>
      </c>
      <c r="AY484" s="311" t="s">
        <v>73</v>
      </c>
      <c r="AZ484" s="313">
        <v>0.73580000000000001</v>
      </c>
      <c r="BA484" s="314">
        <v>141.5</v>
      </c>
      <c r="BB484" s="314">
        <v>8.5</v>
      </c>
      <c r="BC484" s="314">
        <v>0</v>
      </c>
      <c r="BD484" s="315" t="s">
        <v>20</v>
      </c>
      <c r="BE484" s="314">
        <v>1.3</v>
      </c>
      <c r="BF484" s="314">
        <v>0.01</v>
      </c>
      <c r="BG484" s="314">
        <v>85.7</v>
      </c>
      <c r="BH484" s="314">
        <v>79.900000000000006</v>
      </c>
      <c r="BI484" s="314">
        <v>82.8</v>
      </c>
      <c r="BJ484" s="316" t="s">
        <v>66</v>
      </c>
      <c r="BK484" s="316" t="s">
        <v>67</v>
      </c>
      <c r="BL484" s="314">
        <v>20682</v>
      </c>
      <c r="BM484" s="314">
        <v>136</v>
      </c>
      <c r="BN484" s="314">
        <v>203</v>
      </c>
      <c r="BO484" s="314">
        <v>300</v>
      </c>
      <c r="BP484" s="314">
        <v>356</v>
      </c>
      <c r="BQ484" s="314">
        <v>1</v>
      </c>
      <c r="BR484" s="314">
        <v>30.5</v>
      </c>
      <c r="BS484" s="314">
        <v>0.7</v>
      </c>
      <c r="BT484" s="314">
        <v>1.45</v>
      </c>
      <c r="BU484" s="314">
        <v>9.3000000000000007</v>
      </c>
      <c r="BV484" s="314">
        <v>0</v>
      </c>
      <c r="BW484" s="433"/>
      <c r="BX484" s="299">
        <v>124</v>
      </c>
      <c r="BY484" s="299">
        <v>7</v>
      </c>
      <c r="BZ484" s="299">
        <v>9.5</v>
      </c>
      <c r="CA484" s="299">
        <v>85</v>
      </c>
      <c r="CB484" s="299">
        <v>140</v>
      </c>
      <c r="CC484" s="299">
        <v>170</v>
      </c>
      <c r="CD484" s="299">
        <v>240</v>
      </c>
      <c r="CE484" s="299">
        <v>365</v>
      </c>
      <c r="CF484" s="299">
        <v>437</v>
      </c>
      <c r="CG484" s="299">
        <v>42</v>
      </c>
      <c r="CH484" s="299">
        <v>18</v>
      </c>
      <c r="CI484" s="299">
        <v>3</v>
      </c>
      <c r="CJ484" s="299">
        <v>2.7</v>
      </c>
      <c r="CK484" s="299">
        <v>0.05</v>
      </c>
      <c r="CL484" s="329"/>
      <c r="CM484" s="305">
        <v>2</v>
      </c>
      <c r="CN484" s="349">
        <v>42226</v>
      </c>
      <c r="CO484" s="305"/>
      <c r="CP484" s="305"/>
      <c r="CQ484" s="313">
        <v>0.72009999999999996</v>
      </c>
      <c r="CR484" s="314">
        <v>57</v>
      </c>
      <c r="CS484" s="341">
        <f>(CR484*(9/5))+32</f>
        <v>134.60000000000002</v>
      </c>
      <c r="CT484" s="314">
        <v>9</v>
      </c>
      <c r="CU484" s="350">
        <v>1E-3</v>
      </c>
      <c r="CV484" s="314">
        <v>1</v>
      </c>
      <c r="CW484" s="314">
        <v>0.2</v>
      </c>
      <c r="CX484" s="350">
        <v>5.0000000000000001E-3</v>
      </c>
      <c r="CY484" s="314">
        <v>85</v>
      </c>
      <c r="CZ484" s="314">
        <v>78.900000000000006</v>
      </c>
      <c r="DA484" s="314">
        <v>82</v>
      </c>
      <c r="DB484" s="305" t="s">
        <v>83</v>
      </c>
      <c r="DC484" s="305" t="s">
        <v>84</v>
      </c>
      <c r="DD484" s="314">
        <v>20850</v>
      </c>
      <c r="DE484" s="314">
        <v>128.80000000000001</v>
      </c>
      <c r="DF484" s="314">
        <v>183</v>
      </c>
      <c r="DG484" s="314">
        <v>287.5</v>
      </c>
      <c r="DH484" s="314">
        <v>343.8</v>
      </c>
      <c r="DI484" s="314">
        <v>1</v>
      </c>
      <c r="DJ484" s="314">
        <v>28</v>
      </c>
      <c r="DK484" s="314">
        <v>0.1</v>
      </c>
      <c r="DL484" s="314">
        <v>2.1</v>
      </c>
      <c r="DM484" s="314">
        <v>16</v>
      </c>
      <c r="DN484" s="314">
        <v>0</v>
      </c>
      <c r="DO484" s="438"/>
      <c r="DP484" s="299">
        <v>124</v>
      </c>
      <c r="DQ484" s="299">
        <v>7</v>
      </c>
      <c r="DR484" s="299">
        <v>9.5</v>
      </c>
      <c r="DS484" s="299">
        <v>85</v>
      </c>
      <c r="DT484" s="299">
        <v>140</v>
      </c>
      <c r="DU484" s="299">
        <v>170</v>
      </c>
      <c r="DV484" s="299">
        <v>240</v>
      </c>
      <c r="DW484" s="299">
        <v>365</v>
      </c>
      <c r="DX484" s="299">
        <v>437</v>
      </c>
      <c r="DY484" s="299">
        <v>42</v>
      </c>
      <c r="DZ484" s="299">
        <v>18</v>
      </c>
      <c r="EA484" s="299">
        <v>3</v>
      </c>
      <c r="EB484" s="299">
        <v>2.7</v>
      </c>
      <c r="EC484" s="299">
        <v>0.05</v>
      </c>
    </row>
    <row r="485" spans="1:133" x14ac:dyDescent="0.25">
      <c r="A485" s="291">
        <f t="shared" si="87"/>
        <v>2015</v>
      </c>
      <c r="B485" s="292" t="str">
        <f t="shared" si="88"/>
        <v>AGOSTO</v>
      </c>
      <c r="C485" s="292">
        <v>5</v>
      </c>
      <c r="D485" s="292" t="str">
        <f t="shared" si="92"/>
        <v>AGOSTO 2015 / 3</v>
      </c>
      <c r="E485" s="345">
        <v>3</v>
      </c>
      <c r="F485" s="312">
        <v>42221</v>
      </c>
      <c r="G485" s="311">
        <v>55689</v>
      </c>
      <c r="H485" s="311" t="s">
        <v>69</v>
      </c>
      <c r="I485" s="313">
        <v>0.7268</v>
      </c>
      <c r="J485" s="314">
        <v>135</v>
      </c>
      <c r="K485" s="314">
        <v>8.6</v>
      </c>
      <c r="L485" s="314">
        <v>0</v>
      </c>
      <c r="M485" s="315" t="s">
        <v>20</v>
      </c>
      <c r="N485" s="314">
        <v>0.5</v>
      </c>
      <c r="O485" s="314">
        <v>0</v>
      </c>
      <c r="P485" s="314">
        <v>85.2</v>
      </c>
      <c r="Q485" s="314">
        <v>79.2</v>
      </c>
      <c r="R485" s="314">
        <v>82.2</v>
      </c>
      <c r="S485" s="316" t="s">
        <v>66</v>
      </c>
      <c r="T485" s="316" t="s">
        <v>67</v>
      </c>
      <c r="U485" s="314">
        <v>20778</v>
      </c>
      <c r="V485" s="314">
        <v>125</v>
      </c>
      <c r="W485" s="314">
        <v>185</v>
      </c>
      <c r="X485" s="314">
        <v>288</v>
      </c>
      <c r="Y485" s="314">
        <v>334</v>
      </c>
      <c r="Z485" s="314">
        <v>1</v>
      </c>
      <c r="AA485" s="314">
        <v>29.6</v>
      </c>
      <c r="AB485" s="314">
        <v>0.2</v>
      </c>
      <c r="AC485" s="314">
        <v>1.73</v>
      </c>
      <c r="AD485" s="314">
        <v>11.6</v>
      </c>
      <c r="AE485" s="314">
        <v>0</v>
      </c>
      <c r="AF485" s="427"/>
      <c r="AG485" s="299">
        <v>124</v>
      </c>
      <c r="AH485" s="299">
        <v>7</v>
      </c>
      <c r="AI485" s="299">
        <v>9.5</v>
      </c>
      <c r="AJ485" s="299">
        <v>85</v>
      </c>
      <c r="AK485" s="299">
        <v>140</v>
      </c>
      <c r="AL485" s="299">
        <v>170</v>
      </c>
      <c r="AM485" s="299">
        <v>240</v>
      </c>
      <c r="AN485" s="299">
        <v>365</v>
      </c>
      <c r="AO485" s="299">
        <v>437</v>
      </c>
      <c r="AP485" s="299">
        <v>42</v>
      </c>
      <c r="AQ485" s="299">
        <v>18</v>
      </c>
      <c r="AR485" s="299">
        <v>3</v>
      </c>
      <c r="AS485" s="299">
        <v>2.7</v>
      </c>
      <c r="AT485" s="299">
        <v>0.05</v>
      </c>
      <c r="AU485" s="300"/>
      <c r="AV485" s="311">
        <v>3</v>
      </c>
      <c r="AW485" s="317">
        <v>42221</v>
      </c>
      <c r="AX485" s="311">
        <v>55675</v>
      </c>
      <c r="AY485" s="311" t="s">
        <v>73</v>
      </c>
      <c r="AZ485" s="313">
        <v>0.73850000000000005</v>
      </c>
      <c r="BA485" s="314">
        <v>143.19999999999999</v>
      </c>
      <c r="BB485" s="314">
        <v>8.3000000000000007</v>
      </c>
      <c r="BC485" s="314">
        <v>0</v>
      </c>
      <c r="BD485" s="315" t="s">
        <v>20</v>
      </c>
      <c r="BE485" s="314">
        <v>1.3</v>
      </c>
      <c r="BF485" s="314">
        <v>0.01</v>
      </c>
      <c r="BG485" s="314">
        <v>85.5</v>
      </c>
      <c r="BH485" s="314">
        <v>79.7</v>
      </c>
      <c r="BI485" s="314">
        <v>82.6</v>
      </c>
      <c r="BJ485" s="316" t="s">
        <v>66</v>
      </c>
      <c r="BK485" s="316" t="s">
        <v>67</v>
      </c>
      <c r="BL485" s="314">
        <v>20654</v>
      </c>
      <c r="BM485" s="314">
        <v>136</v>
      </c>
      <c r="BN485" s="314">
        <v>208</v>
      </c>
      <c r="BO485" s="314">
        <v>302</v>
      </c>
      <c r="BP485" s="314">
        <v>358</v>
      </c>
      <c r="BQ485" s="314">
        <v>1</v>
      </c>
      <c r="BR485" s="314">
        <v>31.6</v>
      </c>
      <c r="BS485" s="314">
        <v>0.8</v>
      </c>
      <c r="BT485" s="314">
        <v>1.48</v>
      </c>
      <c r="BU485" s="314">
        <v>6.8</v>
      </c>
      <c r="BV485" s="314">
        <v>0</v>
      </c>
      <c r="BW485" s="433"/>
      <c r="BX485" s="299">
        <v>124</v>
      </c>
      <c r="BY485" s="299">
        <v>7</v>
      </c>
      <c r="BZ485" s="299">
        <v>9.5</v>
      </c>
      <c r="CA485" s="299">
        <v>85</v>
      </c>
      <c r="CB485" s="299">
        <v>140</v>
      </c>
      <c r="CC485" s="299">
        <v>170</v>
      </c>
      <c r="CD485" s="299">
        <v>240</v>
      </c>
      <c r="CE485" s="299">
        <v>365</v>
      </c>
      <c r="CF485" s="299">
        <v>437</v>
      </c>
      <c r="CG485" s="299">
        <v>42</v>
      </c>
      <c r="CH485" s="299">
        <v>18</v>
      </c>
      <c r="CI485" s="299">
        <v>3</v>
      </c>
      <c r="CJ485" s="299">
        <v>2.7</v>
      </c>
      <c r="CK485" s="299">
        <v>0.05</v>
      </c>
      <c r="CL485" s="329"/>
      <c r="CM485" s="306">
        <v>3</v>
      </c>
      <c r="CN485" s="346">
        <v>42233</v>
      </c>
      <c r="CO485" s="306"/>
      <c r="CP485" s="306"/>
      <c r="CQ485" s="318">
        <v>0.72419999999999995</v>
      </c>
      <c r="CR485" s="319">
        <v>56.3</v>
      </c>
      <c r="CS485" s="336">
        <f>(CR485*(9/5))+32</f>
        <v>133.34</v>
      </c>
      <c r="CT485" s="319">
        <v>9.4</v>
      </c>
      <c r="CU485" s="348">
        <v>1E-3</v>
      </c>
      <c r="CV485" s="319">
        <v>1</v>
      </c>
      <c r="CW485" s="319">
        <v>0.2</v>
      </c>
      <c r="CX485" s="348">
        <v>5.0000000000000001E-3</v>
      </c>
      <c r="CY485" s="319">
        <v>85</v>
      </c>
      <c r="CZ485" s="319">
        <v>78</v>
      </c>
      <c r="DA485" s="319">
        <v>81.5</v>
      </c>
      <c r="DB485" s="306" t="s">
        <v>83</v>
      </c>
      <c r="DC485" s="306" t="s">
        <v>84</v>
      </c>
      <c r="DD485" s="319">
        <v>20806</v>
      </c>
      <c r="DE485" s="319">
        <v>127.8</v>
      </c>
      <c r="DF485" s="319">
        <v>187.1</v>
      </c>
      <c r="DG485" s="319">
        <v>299.60000000000002</v>
      </c>
      <c r="DH485" s="319">
        <v>341.8</v>
      </c>
      <c r="DI485" s="319">
        <v>1</v>
      </c>
      <c r="DJ485" s="319">
        <v>27.9</v>
      </c>
      <c r="DK485" s="319">
        <v>0.1</v>
      </c>
      <c r="DL485" s="319">
        <v>2.1</v>
      </c>
      <c r="DM485" s="319">
        <v>17</v>
      </c>
      <c r="DN485" s="319">
        <v>0</v>
      </c>
      <c r="DO485" s="437"/>
      <c r="DP485" s="304">
        <v>124</v>
      </c>
      <c r="DQ485" s="304">
        <v>7</v>
      </c>
      <c r="DR485" s="304">
        <v>9.5</v>
      </c>
      <c r="DS485" s="304">
        <v>85</v>
      </c>
      <c r="DT485" s="304">
        <v>140</v>
      </c>
      <c r="DU485" s="304">
        <v>170</v>
      </c>
      <c r="DV485" s="304">
        <v>240</v>
      </c>
      <c r="DW485" s="304">
        <v>365</v>
      </c>
      <c r="DX485" s="304">
        <v>437</v>
      </c>
      <c r="DY485" s="304">
        <v>42</v>
      </c>
      <c r="DZ485" s="304">
        <v>18</v>
      </c>
      <c r="EA485" s="304">
        <v>3</v>
      </c>
      <c r="EB485" s="304">
        <v>2.7</v>
      </c>
      <c r="EC485" s="304">
        <v>0.05</v>
      </c>
    </row>
    <row r="486" spans="1:133" x14ac:dyDescent="0.25">
      <c r="A486" s="302">
        <f t="shared" si="87"/>
        <v>2015</v>
      </c>
      <c r="B486" s="303" t="str">
        <f t="shared" si="88"/>
        <v>AGOSTO</v>
      </c>
      <c r="C486" s="303">
        <v>6</v>
      </c>
      <c r="D486" s="303" t="str">
        <f t="shared" si="92"/>
        <v>AGOSTO 2015 / 4</v>
      </c>
      <c r="E486" s="345">
        <v>4</v>
      </c>
      <c r="F486" s="312">
        <v>42223</v>
      </c>
      <c r="G486" s="311">
        <v>55729</v>
      </c>
      <c r="H486" s="311" t="s">
        <v>68</v>
      </c>
      <c r="I486" s="313">
        <v>0.72860000000000003</v>
      </c>
      <c r="J486" s="314">
        <v>137</v>
      </c>
      <c r="K486" s="314">
        <v>8.5</v>
      </c>
      <c r="L486" s="314">
        <v>0</v>
      </c>
      <c r="M486" s="315" t="s">
        <v>20</v>
      </c>
      <c r="N486" s="314">
        <v>0.5</v>
      </c>
      <c r="O486" s="314">
        <v>0</v>
      </c>
      <c r="P486" s="314">
        <v>85.1</v>
      </c>
      <c r="Q486" s="314">
        <v>79.3</v>
      </c>
      <c r="R486" s="314">
        <v>82.2</v>
      </c>
      <c r="S486" s="316" t="s">
        <v>66</v>
      </c>
      <c r="T486" s="316" t="s">
        <v>67</v>
      </c>
      <c r="U486" s="314">
        <v>20758</v>
      </c>
      <c r="V486" s="314">
        <v>127</v>
      </c>
      <c r="W486" s="314">
        <v>187</v>
      </c>
      <c r="X486" s="314">
        <v>282</v>
      </c>
      <c r="Y486" s="314">
        <v>342</v>
      </c>
      <c r="Z486" s="314">
        <v>1</v>
      </c>
      <c r="AA486" s="314">
        <v>29.8</v>
      </c>
      <c r="AB486" s="314">
        <v>0.2</v>
      </c>
      <c r="AC486" s="314">
        <v>1.77</v>
      </c>
      <c r="AD486" s="314">
        <v>12</v>
      </c>
      <c r="AE486" s="314">
        <v>0</v>
      </c>
      <c r="AF486" s="427"/>
      <c r="AG486" s="299">
        <v>124</v>
      </c>
      <c r="AH486" s="299">
        <v>7</v>
      </c>
      <c r="AI486" s="299">
        <v>9.5</v>
      </c>
      <c r="AJ486" s="299">
        <v>85</v>
      </c>
      <c r="AK486" s="299">
        <v>140</v>
      </c>
      <c r="AL486" s="299">
        <v>170</v>
      </c>
      <c r="AM486" s="299">
        <v>240</v>
      </c>
      <c r="AN486" s="299">
        <v>365</v>
      </c>
      <c r="AO486" s="299">
        <v>437</v>
      </c>
      <c r="AP486" s="299">
        <v>42</v>
      </c>
      <c r="AQ486" s="299">
        <v>18</v>
      </c>
      <c r="AR486" s="299">
        <v>3</v>
      </c>
      <c r="AS486" s="299">
        <v>2.7</v>
      </c>
      <c r="AT486" s="299">
        <v>0.05</v>
      </c>
      <c r="AU486" s="300"/>
      <c r="AV486" s="311">
        <v>4</v>
      </c>
      <c r="AW486" s="317">
        <v>42226</v>
      </c>
      <c r="AX486" s="311">
        <v>55749</v>
      </c>
      <c r="AY486" s="311" t="s">
        <v>149</v>
      </c>
      <c r="AZ486" s="313">
        <v>0.74009999999999998</v>
      </c>
      <c r="BA486" s="314">
        <v>142.19999999999999</v>
      </c>
      <c r="BB486" s="314">
        <v>8.3000000000000007</v>
      </c>
      <c r="BC486" s="314">
        <v>0</v>
      </c>
      <c r="BD486" s="315" t="s">
        <v>20</v>
      </c>
      <c r="BE486" s="314">
        <v>1</v>
      </c>
      <c r="BF486" s="314">
        <v>0.01</v>
      </c>
      <c r="BG486" s="314">
        <v>85.1</v>
      </c>
      <c r="BH486" s="314">
        <v>77.5</v>
      </c>
      <c r="BI486" s="314">
        <v>81.3</v>
      </c>
      <c r="BJ486" s="316" t="s">
        <v>66</v>
      </c>
      <c r="BK486" s="316" t="s">
        <v>67</v>
      </c>
      <c r="BL486" s="314">
        <v>20638</v>
      </c>
      <c r="BM486" s="314">
        <v>136</v>
      </c>
      <c r="BN486" s="314">
        <v>212</v>
      </c>
      <c r="BO486" s="314">
        <v>304</v>
      </c>
      <c r="BP486" s="314">
        <v>361</v>
      </c>
      <c r="BQ486" s="314">
        <v>1</v>
      </c>
      <c r="BR486" s="314">
        <v>34</v>
      </c>
      <c r="BS486" s="314">
        <v>0.2</v>
      </c>
      <c r="BT486" s="314">
        <v>1.41</v>
      </c>
      <c r="BU486" s="314">
        <v>0</v>
      </c>
      <c r="BV486" s="314">
        <v>0</v>
      </c>
      <c r="BW486" s="433"/>
      <c r="BX486" s="299">
        <v>124</v>
      </c>
      <c r="BY486" s="299">
        <v>7</v>
      </c>
      <c r="BZ486" s="299">
        <v>9.5</v>
      </c>
      <c r="CA486" s="299">
        <v>85</v>
      </c>
      <c r="CB486" s="299">
        <v>140</v>
      </c>
      <c r="CC486" s="299">
        <v>170</v>
      </c>
      <c r="CD486" s="299">
        <v>240</v>
      </c>
      <c r="CE486" s="299">
        <v>365</v>
      </c>
      <c r="CF486" s="299">
        <v>437</v>
      </c>
      <c r="CG486" s="299">
        <v>42</v>
      </c>
      <c r="CH486" s="299">
        <v>18</v>
      </c>
      <c r="CI486" s="299">
        <v>3</v>
      </c>
      <c r="CJ486" s="299">
        <v>2.7</v>
      </c>
      <c r="CK486" s="299">
        <v>0.05</v>
      </c>
      <c r="CL486" s="329"/>
      <c r="CM486" s="305">
        <v>4</v>
      </c>
      <c r="CN486" s="349">
        <v>42240</v>
      </c>
      <c r="CO486" s="305"/>
      <c r="CP486" s="305"/>
      <c r="CQ486" s="313">
        <v>0.7238</v>
      </c>
      <c r="CR486" s="314">
        <v>57.3</v>
      </c>
      <c r="CS486" s="341">
        <f>(CR486*(9/5))+32</f>
        <v>135.13999999999999</v>
      </c>
      <c r="CT486" s="314">
        <v>9.1999999999999993</v>
      </c>
      <c r="CU486" s="350">
        <v>1E-3</v>
      </c>
      <c r="CV486" s="314">
        <v>1</v>
      </c>
      <c r="CW486" s="314">
        <v>0.2</v>
      </c>
      <c r="CX486" s="350">
        <v>5.0000000000000001E-3</v>
      </c>
      <c r="CY486" s="314">
        <v>85</v>
      </c>
      <c r="CZ486" s="314">
        <v>77.599999999999994</v>
      </c>
      <c r="DA486" s="314">
        <v>81.3</v>
      </c>
      <c r="DB486" s="305" t="s">
        <v>83</v>
      </c>
      <c r="DC486" s="305" t="s">
        <v>84</v>
      </c>
      <c r="DD486" s="314">
        <v>20810</v>
      </c>
      <c r="DE486" s="314">
        <v>128.80000000000001</v>
      </c>
      <c r="DF486" s="314">
        <v>191.1</v>
      </c>
      <c r="DG486" s="314">
        <v>301.60000000000002</v>
      </c>
      <c r="DH486" s="314">
        <v>348.9</v>
      </c>
      <c r="DI486" s="314">
        <v>1</v>
      </c>
      <c r="DJ486" s="314">
        <v>27.3</v>
      </c>
      <c r="DK486" s="314">
        <v>0.1</v>
      </c>
      <c r="DL486" s="314">
        <v>2.2999999999999998</v>
      </c>
      <c r="DM486" s="314">
        <v>16</v>
      </c>
      <c r="DN486" s="314">
        <v>0</v>
      </c>
      <c r="DO486" s="438"/>
      <c r="DP486" s="299">
        <v>124</v>
      </c>
      <c r="DQ486" s="299">
        <v>7</v>
      </c>
      <c r="DR486" s="299">
        <v>9.5</v>
      </c>
      <c r="DS486" s="299">
        <v>85</v>
      </c>
      <c r="DT486" s="299">
        <v>140</v>
      </c>
      <c r="DU486" s="299">
        <v>170</v>
      </c>
      <c r="DV486" s="299">
        <v>240</v>
      </c>
      <c r="DW486" s="299">
        <v>365</v>
      </c>
      <c r="DX486" s="299">
        <v>437</v>
      </c>
      <c r="DY486" s="299">
        <v>42</v>
      </c>
      <c r="DZ486" s="299">
        <v>18</v>
      </c>
      <c r="EA486" s="299">
        <v>3</v>
      </c>
      <c r="EB486" s="299">
        <v>2.7</v>
      </c>
      <c r="EC486" s="299">
        <v>0.05</v>
      </c>
    </row>
    <row r="487" spans="1:133" x14ac:dyDescent="0.25">
      <c r="A487" s="291">
        <f t="shared" si="87"/>
        <v>2015</v>
      </c>
      <c r="B487" s="292" t="str">
        <f t="shared" si="88"/>
        <v>AGOSTO</v>
      </c>
      <c r="C487" s="292">
        <v>7</v>
      </c>
      <c r="D487" s="292" t="str">
        <f t="shared" si="92"/>
        <v>AGOSTO 2015 / 5</v>
      </c>
      <c r="E487" s="345">
        <v>5</v>
      </c>
      <c r="F487" s="312">
        <v>42225</v>
      </c>
      <c r="G487" s="311">
        <v>55747</v>
      </c>
      <c r="H487" s="311" t="s">
        <v>69</v>
      </c>
      <c r="I487" s="313">
        <v>0.7298</v>
      </c>
      <c r="J487" s="314">
        <v>139</v>
      </c>
      <c r="K487" s="314">
        <v>8.1999999999999993</v>
      </c>
      <c r="L487" s="314">
        <v>0</v>
      </c>
      <c r="M487" s="315" t="s">
        <v>20</v>
      </c>
      <c r="N487" s="314">
        <v>0.5</v>
      </c>
      <c r="O487" s="314">
        <v>0</v>
      </c>
      <c r="P487" s="314">
        <v>85.2</v>
      </c>
      <c r="Q487" s="314">
        <v>79.2</v>
      </c>
      <c r="R487" s="314">
        <v>82.2</v>
      </c>
      <c r="S487" s="316" t="s">
        <v>66</v>
      </c>
      <c r="T487" s="316" t="s">
        <v>67</v>
      </c>
      <c r="U487" s="314">
        <v>20746</v>
      </c>
      <c r="V487" s="314">
        <v>127</v>
      </c>
      <c r="W487" s="314">
        <v>190</v>
      </c>
      <c r="X487" s="314">
        <v>286</v>
      </c>
      <c r="Y487" s="314">
        <v>344</v>
      </c>
      <c r="Z487" s="314">
        <v>1</v>
      </c>
      <c r="AA487" s="314">
        <v>29.7</v>
      </c>
      <c r="AB487" s="314">
        <v>0.2</v>
      </c>
      <c r="AC487" s="314">
        <v>1.75</v>
      </c>
      <c r="AD487" s="314">
        <v>12.4</v>
      </c>
      <c r="AE487" s="314">
        <v>0</v>
      </c>
      <c r="AF487" s="427"/>
      <c r="AG487" s="299">
        <v>124</v>
      </c>
      <c r="AH487" s="299">
        <v>7</v>
      </c>
      <c r="AI487" s="299">
        <v>9.5</v>
      </c>
      <c r="AJ487" s="299">
        <v>85</v>
      </c>
      <c r="AK487" s="299">
        <v>140</v>
      </c>
      <c r="AL487" s="299">
        <v>170</v>
      </c>
      <c r="AM487" s="299">
        <v>240</v>
      </c>
      <c r="AN487" s="299">
        <v>365</v>
      </c>
      <c r="AO487" s="299">
        <v>437</v>
      </c>
      <c r="AP487" s="299">
        <v>42</v>
      </c>
      <c r="AQ487" s="299">
        <v>18</v>
      </c>
      <c r="AR487" s="299">
        <v>3</v>
      </c>
      <c r="AS487" s="299">
        <v>2.7</v>
      </c>
      <c r="AT487" s="299">
        <v>0.05</v>
      </c>
      <c r="AU487" s="300"/>
      <c r="AV487" s="311">
        <v>5</v>
      </c>
      <c r="AW487" s="317">
        <v>42229</v>
      </c>
      <c r="AX487" s="311">
        <v>55818</v>
      </c>
      <c r="AY487" s="311" t="s">
        <v>68</v>
      </c>
      <c r="AZ487" s="313">
        <v>0.73929999999999996</v>
      </c>
      <c r="BA487" s="314">
        <v>141.80000000000001</v>
      </c>
      <c r="BB487" s="314">
        <v>8.3000000000000007</v>
      </c>
      <c r="BC487" s="314">
        <v>0</v>
      </c>
      <c r="BD487" s="315" t="s">
        <v>20</v>
      </c>
      <c r="BE487" s="314">
        <v>1</v>
      </c>
      <c r="BF487" s="314">
        <v>0.01</v>
      </c>
      <c r="BG487" s="314">
        <v>85.5</v>
      </c>
      <c r="BH487" s="314">
        <v>78</v>
      </c>
      <c r="BI487" s="314">
        <v>81.8</v>
      </c>
      <c r="BJ487" s="316" t="s">
        <v>66</v>
      </c>
      <c r="BK487" s="316" t="s">
        <v>67</v>
      </c>
      <c r="BL487" s="314">
        <v>20646</v>
      </c>
      <c r="BM487" s="314">
        <v>135</v>
      </c>
      <c r="BN487" s="314">
        <v>210</v>
      </c>
      <c r="BO487" s="314">
        <v>302</v>
      </c>
      <c r="BP487" s="314">
        <v>360</v>
      </c>
      <c r="BQ487" s="314">
        <v>1</v>
      </c>
      <c r="BR487" s="314">
        <v>34.4</v>
      </c>
      <c r="BS487" s="314">
        <v>0.3</v>
      </c>
      <c r="BT487" s="314">
        <v>1.41</v>
      </c>
      <c r="BU487" s="314">
        <v>2.8</v>
      </c>
      <c r="BV487" s="314">
        <v>0</v>
      </c>
      <c r="BW487" s="433"/>
      <c r="BX487" s="299">
        <v>124</v>
      </c>
      <c r="BY487" s="299">
        <v>7</v>
      </c>
      <c r="BZ487" s="299">
        <v>9.5</v>
      </c>
      <c r="CA487" s="299">
        <v>85</v>
      </c>
      <c r="CB487" s="299">
        <v>140</v>
      </c>
      <c r="CC487" s="299">
        <v>170</v>
      </c>
      <c r="CD487" s="299">
        <v>240</v>
      </c>
      <c r="CE487" s="299">
        <v>365</v>
      </c>
      <c r="CF487" s="299">
        <v>437</v>
      </c>
      <c r="CG487" s="299">
        <v>42</v>
      </c>
      <c r="CH487" s="299">
        <v>18</v>
      </c>
      <c r="CI487" s="299">
        <v>3</v>
      </c>
      <c r="CJ487" s="299">
        <v>2.7</v>
      </c>
      <c r="CK487" s="299">
        <v>0.05</v>
      </c>
      <c r="CL487" s="329"/>
      <c r="CM487" s="306"/>
      <c r="CN487" s="306"/>
      <c r="CO487" s="306"/>
      <c r="CP487" s="306"/>
      <c r="CQ487" s="306"/>
      <c r="CR487" s="306"/>
      <c r="CS487" s="306"/>
      <c r="CT487" s="306"/>
      <c r="CU487" s="306"/>
      <c r="CV487" s="306"/>
      <c r="CW487" s="306"/>
      <c r="CX487" s="306"/>
      <c r="CY487" s="306"/>
      <c r="CZ487" s="306"/>
      <c r="DA487" s="306"/>
      <c r="DB487" s="306"/>
      <c r="DC487" s="306"/>
      <c r="DD487" s="306"/>
      <c r="DE487" s="306"/>
      <c r="DF487" s="306"/>
      <c r="DG487" s="306"/>
      <c r="DH487" s="306"/>
      <c r="DI487" s="306"/>
      <c r="DJ487" s="306"/>
      <c r="DK487" s="306"/>
      <c r="DL487" s="306"/>
      <c r="DM487" s="306"/>
      <c r="DN487" s="306"/>
      <c r="DO487" s="439"/>
      <c r="DP487" s="306"/>
      <c r="DQ487" s="306"/>
      <c r="DR487" s="306"/>
      <c r="DS487" s="306"/>
      <c r="DT487" s="306"/>
      <c r="DU487" s="306"/>
      <c r="DV487" s="306"/>
      <c r="DW487" s="306"/>
      <c r="DX487" s="306"/>
      <c r="DY487" s="306"/>
      <c r="DZ487" s="306"/>
      <c r="EA487" s="306"/>
      <c r="EB487" s="306"/>
      <c r="EC487" s="306"/>
    </row>
    <row r="488" spans="1:133" x14ac:dyDescent="0.25">
      <c r="A488" s="302">
        <f t="shared" si="87"/>
        <v>2015</v>
      </c>
      <c r="B488" s="303" t="str">
        <f t="shared" si="88"/>
        <v>AGOSTO</v>
      </c>
      <c r="C488" s="303">
        <v>8</v>
      </c>
      <c r="D488" s="303" t="str">
        <f t="shared" si="92"/>
        <v>AGOSTO 2015 / 6</v>
      </c>
      <c r="E488" s="345">
        <v>6</v>
      </c>
      <c r="F488" s="312">
        <v>42229</v>
      </c>
      <c r="G488" s="311">
        <v>55821</v>
      </c>
      <c r="H488" s="311" t="s">
        <v>68</v>
      </c>
      <c r="I488" s="313">
        <v>0.73050000000000004</v>
      </c>
      <c r="J488" s="314">
        <v>139</v>
      </c>
      <c r="K488" s="314">
        <v>8.1999999999999993</v>
      </c>
      <c r="L488" s="314">
        <v>0</v>
      </c>
      <c r="M488" s="315" t="s">
        <v>20</v>
      </c>
      <c r="N488" s="314">
        <v>0.5</v>
      </c>
      <c r="O488" s="314">
        <v>0</v>
      </c>
      <c r="P488" s="314">
        <v>85</v>
      </c>
      <c r="Q488" s="314">
        <v>79.2</v>
      </c>
      <c r="R488" s="314">
        <v>82.1</v>
      </c>
      <c r="S488" s="316" t="s">
        <v>66</v>
      </c>
      <c r="T488" s="316" t="s">
        <v>67</v>
      </c>
      <c r="U488" s="314">
        <v>20738</v>
      </c>
      <c r="V488" s="314">
        <v>130</v>
      </c>
      <c r="W488" s="314">
        <v>191</v>
      </c>
      <c r="X488" s="314">
        <v>285</v>
      </c>
      <c r="Y488" s="314">
        <v>337</v>
      </c>
      <c r="Z488" s="314">
        <v>1</v>
      </c>
      <c r="AA488" s="314">
        <v>29.6</v>
      </c>
      <c r="AB488" s="314">
        <v>0.3</v>
      </c>
      <c r="AC488" s="314">
        <v>1.76</v>
      </c>
      <c r="AD488" s="314">
        <v>12.7</v>
      </c>
      <c r="AE488" s="314">
        <v>0</v>
      </c>
      <c r="AF488" s="427"/>
      <c r="AG488" s="299">
        <v>124</v>
      </c>
      <c r="AH488" s="299">
        <v>7</v>
      </c>
      <c r="AI488" s="299">
        <v>9.5</v>
      </c>
      <c r="AJ488" s="299">
        <v>85</v>
      </c>
      <c r="AK488" s="299">
        <v>140</v>
      </c>
      <c r="AL488" s="299">
        <v>170</v>
      </c>
      <c r="AM488" s="299">
        <v>240</v>
      </c>
      <c r="AN488" s="299">
        <v>365</v>
      </c>
      <c r="AO488" s="299">
        <v>437</v>
      </c>
      <c r="AP488" s="299">
        <v>42</v>
      </c>
      <c r="AQ488" s="299">
        <v>18</v>
      </c>
      <c r="AR488" s="299">
        <v>3</v>
      </c>
      <c r="AS488" s="299">
        <v>2.7</v>
      </c>
      <c r="AT488" s="299">
        <v>0.05</v>
      </c>
      <c r="AU488" s="300"/>
      <c r="AV488" s="311">
        <v>6</v>
      </c>
      <c r="AW488" s="317">
        <v>42232</v>
      </c>
      <c r="AX488" s="311">
        <v>55895</v>
      </c>
      <c r="AY488" s="311" t="s">
        <v>73</v>
      </c>
      <c r="AZ488" s="313">
        <v>0.74550000000000005</v>
      </c>
      <c r="BA488" s="314">
        <v>147.1</v>
      </c>
      <c r="BB488" s="314">
        <v>7.9</v>
      </c>
      <c r="BC488" s="314">
        <v>0</v>
      </c>
      <c r="BD488" s="315" t="s">
        <v>20</v>
      </c>
      <c r="BE488" s="314">
        <v>1.2</v>
      </c>
      <c r="BF488" s="314">
        <v>0.01</v>
      </c>
      <c r="BG488" s="314">
        <v>85.3</v>
      </c>
      <c r="BH488" s="314">
        <v>79.3</v>
      </c>
      <c r="BI488" s="314">
        <v>82.3</v>
      </c>
      <c r="BJ488" s="316" t="s">
        <v>66</v>
      </c>
      <c r="BK488" s="316" t="s">
        <v>67</v>
      </c>
      <c r="BL488" s="314">
        <v>20582</v>
      </c>
      <c r="BM488" s="314">
        <v>140</v>
      </c>
      <c r="BN488" s="314">
        <v>217</v>
      </c>
      <c r="BO488" s="314">
        <v>307</v>
      </c>
      <c r="BP488" s="314">
        <v>360</v>
      </c>
      <c r="BQ488" s="314">
        <v>1</v>
      </c>
      <c r="BR488" s="314">
        <v>35.9</v>
      </c>
      <c r="BS488" s="314">
        <v>0.3</v>
      </c>
      <c r="BT488" s="314">
        <v>1.61</v>
      </c>
      <c r="BU488" s="314">
        <v>2.4</v>
      </c>
      <c r="BV488" s="314">
        <v>0</v>
      </c>
      <c r="BW488" s="433"/>
      <c r="BX488" s="299">
        <v>124</v>
      </c>
      <c r="BY488" s="299">
        <v>7</v>
      </c>
      <c r="BZ488" s="299">
        <v>9.5</v>
      </c>
      <c r="CA488" s="299">
        <v>85</v>
      </c>
      <c r="CB488" s="299">
        <v>140</v>
      </c>
      <c r="CC488" s="299">
        <v>170</v>
      </c>
      <c r="CD488" s="299">
        <v>240</v>
      </c>
      <c r="CE488" s="299">
        <v>365</v>
      </c>
      <c r="CF488" s="299">
        <v>437</v>
      </c>
      <c r="CG488" s="299">
        <v>42</v>
      </c>
      <c r="CH488" s="299">
        <v>18</v>
      </c>
      <c r="CI488" s="299">
        <v>3</v>
      </c>
      <c r="CJ488" s="299">
        <v>2.7</v>
      </c>
      <c r="CK488" s="299">
        <v>0.05</v>
      </c>
      <c r="CL488" s="329"/>
      <c r="CM488" s="305"/>
      <c r="CN488" s="305"/>
      <c r="CO488" s="305"/>
      <c r="CP488" s="305"/>
      <c r="CQ488" s="305"/>
      <c r="CR488" s="305"/>
      <c r="CS488" s="305"/>
      <c r="CT488" s="305"/>
      <c r="CU488" s="305"/>
      <c r="CV488" s="305"/>
      <c r="CW488" s="305"/>
      <c r="CX488" s="305"/>
      <c r="CY488" s="305"/>
      <c r="CZ488" s="305"/>
      <c r="DA488" s="305"/>
      <c r="DB488" s="305"/>
      <c r="DC488" s="305"/>
      <c r="DD488" s="305"/>
      <c r="DE488" s="305"/>
      <c r="DF488" s="305"/>
      <c r="DG488" s="305"/>
      <c r="DH488" s="305"/>
      <c r="DI488" s="305"/>
      <c r="DJ488" s="305"/>
      <c r="DK488" s="305"/>
      <c r="DL488" s="305"/>
      <c r="DM488" s="305"/>
      <c r="DN488" s="305"/>
      <c r="DO488" s="440"/>
      <c r="DP488" s="305"/>
      <c r="DQ488" s="305"/>
      <c r="DR488" s="305"/>
      <c r="DS488" s="305"/>
      <c r="DT488" s="305"/>
      <c r="DU488" s="305"/>
      <c r="DV488" s="305"/>
      <c r="DW488" s="305"/>
      <c r="DX488" s="305"/>
      <c r="DY488" s="305"/>
      <c r="DZ488" s="305"/>
      <c r="EA488" s="305"/>
      <c r="EB488" s="305"/>
      <c r="EC488" s="305"/>
    </row>
    <row r="489" spans="1:133" x14ac:dyDescent="0.25">
      <c r="A489" s="291">
        <f t="shared" si="87"/>
        <v>2015</v>
      </c>
      <c r="B489" s="292" t="str">
        <f t="shared" si="88"/>
        <v>AGOSTO</v>
      </c>
      <c r="C489" s="292">
        <v>9</v>
      </c>
      <c r="D489" s="292" t="str">
        <f t="shared" si="92"/>
        <v>AGOSTO 2015 / 7</v>
      </c>
      <c r="E489" s="345">
        <v>7</v>
      </c>
      <c r="F489" s="312">
        <v>42229</v>
      </c>
      <c r="G489" s="311">
        <v>55845</v>
      </c>
      <c r="H489" s="311" t="s">
        <v>69</v>
      </c>
      <c r="I489" s="313">
        <v>0.72940000000000005</v>
      </c>
      <c r="J489" s="314">
        <v>137</v>
      </c>
      <c r="K489" s="314">
        <v>8.6</v>
      </c>
      <c r="L489" s="314">
        <v>0</v>
      </c>
      <c r="M489" s="315" t="s">
        <v>20</v>
      </c>
      <c r="N489" s="314">
        <v>0.5</v>
      </c>
      <c r="O489" s="314">
        <v>0</v>
      </c>
      <c r="P489" s="314">
        <v>85.4</v>
      </c>
      <c r="Q489" s="314">
        <v>79.2</v>
      </c>
      <c r="R489" s="314">
        <v>82.3</v>
      </c>
      <c r="S489" s="316" t="s">
        <v>66</v>
      </c>
      <c r="T489" s="316" t="s">
        <v>67</v>
      </c>
      <c r="U489" s="314">
        <v>20750</v>
      </c>
      <c r="V489" s="314">
        <v>127</v>
      </c>
      <c r="W489" s="314">
        <v>189</v>
      </c>
      <c r="X489" s="314">
        <v>284</v>
      </c>
      <c r="Y489" s="314">
        <v>342</v>
      </c>
      <c r="Z489" s="314">
        <v>1</v>
      </c>
      <c r="AA489" s="314">
        <v>29.3</v>
      </c>
      <c r="AB489" s="314">
        <v>0.2</v>
      </c>
      <c r="AC489" s="314">
        <v>1.69</v>
      </c>
      <c r="AD489" s="314">
        <v>12.8</v>
      </c>
      <c r="AE489" s="314">
        <v>0</v>
      </c>
      <c r="AF489" s="427"/>
      <c r="AG489" s="299">
        <v>124</v>
      </c>
      <c r="AH489" s="299">
        <v>7</v>
      </c>
      <c r="AI489" s="299">
        <v>9.5</v>
      </c>
      <c r="AJ489" s="299">
        <v>85</v>
      </c>
      <c r="AK489" s="299">
        <v>140</v>
      </c>
      <c r="AL489" s="299">
        <v>170</v>
      </c>
      <c r="AM489" s="299">
        <v>240</v>
      </c>
      <c r="AN489" s="299">
        <v>365</v>
      </c>
      <c r="AO489" s="299">
        <v>437</v>
      </c>
      <c r="AP489" s="299">
        <v>42</v>
      </c>
      <c r="AQ489" s="299">
        <v>18</v>
      </c>
      <c r="AR489" s="299">
        <v>3</v>
      </c>
      <c r="AS489" s="299">
        <v>2.7</v>
      </c>
      <c r="AT489" s="299">
        <v>0.05</v>
      </c>
      <c r="AU489" s="300"/>
      <c r="AV489" s="311">
        <v>7</v>
      </c>
      <c r="AW489" s="317">
        <v>42232</v>
      </c>
      <c r="AX489" s="311">
        <v>55904</v>
      </c>
      <c r="AY489" s="311" t="s">
        <v>149</v>
      </c>
      <c r="AZ489" s="313">
        <v>0.74239999999999995</v>
      </c>
      <c r="BA489" s="314">
        <v>143.4</v>
      </c>
      <c r="BB489" s="314">
        <v>8.1999999999999993</v>
      </c>
      <c r="BC489" s="314">
        <v>0</v>
      </c>
      <c r="BD489" s="315" t="s">
        <v>20</v>
      </c>
      <c r="BE489" s="314">
        <v>1.2</v>
      </c>
      <c r="BF489" s="314">
        <v>0.01</v>
      </c>
      <c r="BG489" s="314">
        <v>85.3</v>
      </c>
      <c r="BH489" s="314">
        <v>79.099999999999994</v>
      </c>
      <c r="BI489" s="314">
        <v>82.2</v>
      </c>
      <c r="BJ489" s="316" t="s">
        <v>66</v>
      </c>
      <c r="BK489" s="316" t="s">
        <v>67</v>
      </c>
      <c r="BL489" s="314">
        <v>20614</v>
      </c>
      <c r="BM489" s="314">
        <v>132</v>
      </c>
      <c r="BN489" s="314">
        <v>212</v>
      </c>
      <c r="BO489" s="314">
        <v>298</v>
      </c>
      <c r="BP489" s="314">
        <v>354</v>
      </c>
      <c r="BQ489" s="314">
        <v>1</v>
      </c>
      <c r="BR489" s="314">
        <v>33.200000000000003</v>
      </c>
      <c r="BS489" s="314">
        <v>0.5</v>
      </c>
      <c r="BT489" s="314">
        <v>1.55</v>
      </c>
      <c r="BU489" s="314">
        <v>2.6</v>
      </c>
      <c r="BV489" s="314">
        <v>0</v>
      </c>
      <c r="BW489" s="433"/>
      <c r="BX489" s="299">
        <v>124</v>
      </c>
      <c r="BY489" s="299">
        <v>7</v>
      </c>
      <c r="BZ489" s="299">
        <v>9.5</v>
      </c>
      <c r="CA489" s="299">
        <v>85</v>
      </c>
      <c r="CB489" s="299">
        <v>140</v>
      </c>
      <c r="CC489" s="299">
        <v>170</v>
      </c>
      <c r="CD489" s="299">
        <v>240</v>
      </c>
      <c r="CE489" s="299">
        <v>365</v>
      </c>
      <c r="CF489" s="299">
        <v>437</v>
      </c>
      <c r="CG489" s="299">
        <v>42</v>
      </c>
      <c r="CH489" s="299">
        <v>18</v>
      </c>
      <c r="CI489" s="299">
        <v>3</v>
      </c>
      <c r="CJ489" s="299">
        <v>2.7</v>
      </c>
      <c r="CK489" s="299">
        <v>0.05</v>
      </c>
      <c r="CL489" s="329"/>
      <c r="CM489" s="306"/>
      <c r="CN489" s="306"/>
      <c r="CO489" s="306"/>
      <c r="CP489" s="306"/>
      <c r="CQ489" s="306"/>
      <c r="CR489" s="306"/>
      <c r="CS489" s="306"/>
      <c r="CT489" s="306"/>
      <c r="CU489" s="306"/>
      <c r="CV489" s="306"/>
      <c r="CW489" s="306"/>
      <c r="CX489" s="306"/>
      <c r="CY489" s="306"/>
      <c r="CZ489" s="306"/>
      <c r="DA489" s="306"/>
      <c r="DB489" s="306"/>
      <c r="DC489" s="306"/>
      <c r="DD489" s="306"/>
      <c r="DE489" s="306"/>
      <c r="DF489" s="306"/>
      <c r="DG489" s="306"/>
      <c r="DH489" s="306"/>
      <c r="DI489" s="306"/>
      <c r="DJ489" s="306"/>
      <c r="DK489" s="306"/>
      <c r="DL489" s="306"/>
      <c r="DM489" s="306"/>
      <c r="DN489" s="306"/>
      <c r="DO489" s="439"/>
      <c r="DP489" s="306"/>
      <c r="DQ489" s="306"/>
      <c r="DR489" s="306"/>
      <c r="DS489" s="306"/>
      <c r="DT489" s="306"/>
      <c r="DU489" s="306"/>
      <c r="DV489" s="306"/>
      <c r="DW489" s="306"/>
      <c r="DX489" s="306"/>
      <c r="DY489" s="306"/>
      <c r="DZ489" s="306"/>
      <c r="EA489" s="306"/>
      <c r="EB489" s="306"/>
      <c r="EC489" s="306"/>
    </row>
    <row r="490" spans="1:133" x14ac:dyDescent="0.25">
      <c r="A490" s="302">
        <f t="shared" si="87"/>
        <v>2015</v>
      </c>
      <c r="B490" s="303" t="str">
        <f t="shared" si="88"/>
        <v>AGOSTO</v>
      </c>
      <c r="C490" s="303">
        <v>10</v>
      </c>
      <c r="D490" s="303" t="str">
        <f t="shared" si="92"/>
        <v>AGOSTO 2015 / 8</v>
      </c>
      <c r="E490" s="345">
        <v>8</v>
      </c>
      <c r="F490" s="312">
        <v>42232</v>
      </c>
      <c r="G490" s="311">
        <v>55901</v>
      </c>
      <c r="H490" s="311" t="s">
        <v>68</v>
      </c>
      <c r="I490" s="313">
        <v>0.72899999999999998</v>
      </c>
      <c r="J490" s="314">
        <v>137</v>
      </c>
      <c r="K490" s="314">
        <v>8.5</v>
      </c>
      <c r="L490" s="314">
        <v>0</v>
      </c>
      <c r="M490" s="315" t="s">
        <v>20</v>
      </c>
      <c r="N490" s="314">
        <v>0.5</v>
      </c>
      <c r="O490" s="314">
        <v>0</v>
      </c>
      <c r="P490" s="314">
        <v>85.3</v>
      </c>
      <c r="Q490" s="314">
        <v>79.2</v>
      </c>
      <c r="R490" s="314">
        <v>82.3</v>
      </c>
      <c r="S490" s="316" t="s">
        <v>66</v>
      </c>
      <c r="T490" s="316" t="s">
        <v>67</v>
      </c>
      <c r="U490" s="314">
        <v>20754</v>
      </c>
      <c r="V490" s="314">
        <v>127</v>
      </c>
      <c r="W490" s="314">
        <v>188</v>
      </c>
      <c r="X490" s="314">
        <v>287</v>
      </c>
      <c r="Y490" s="314">
        <v>345</v>
      </c>
      <c r="Z490" s="314">
        <v>1</v>
      </c>
      <c r="AA490" s="314">
        <v>28.8</v>
      </c>
      <c r="AB490" s="314">
        <v>0.2</v>
      </c>
      <c r="AC490" s="314">
        <v>1.74</v>
      </c>
      <c r="AD490" s="314">
        <v>14.1</v>
      </c>
      <c r="AE490" s="314">
        <v>0</v>
      </c>
      <c r="AF490" s="427"/>
      <c r="AG490" s="299">
        <v>124</v>
      </c>
      <c r="AH490" s="299">
        <v>7</v>
      </c>
      <c r="AI490" s="299">
        <v>9.5</v>
      </c>
      <c r="AJ490" s="299">
        <v>85</v>
      </c>
      <c r="AK490" s="299">
        <v>140</v>
      </c>
      <c r="AL490" s="299">
        <v>170</v>
      </c>
      <c r="AM490" s="299">
        <v>240</v>
      </c>
      <c r="AN490" s="299">
        <v>365</v>
      </c>
      <c r="AO490" s="299">
        <v>437</v>
      </c>
      <c r="AP490" s="299">
        <v>42</v>
      </c>
      <c r="AQ490" s="299">
        <v>18</v>
      </c>
      <c r="AR490" s="299">
        <v>3</v>
      </c>
      <c r="AS490" s="299">
        <v>2.7</v>
      </c>
      <c r="AT490" s="299">
        <v>0.05</v>
      </c>
      <c r="AU490" s="300"/>
      <c r="AV490" s="311">
        <v>8</v>
      </c>
      <c r="AW490" s="317">
        <v>42234</v>
      </c>
      <c r="AX490" s="311">
        <v>55939</v>
      </c>
      <c r="AY490" s="311" t="s">
        <v>73</v>
      </c>
      <c r="AZ490" s="313">
        <v>0.74280000000000002</v>
      </c>
      <c r="BA490" s="314">
        <v>143.80000000000001</v>
      </c>
      <c r="BB490" s="314">
        <v>8</v>
      </c>
      <c r="BC490" s="314">
        <v>0</v>
      </c>
      <c r="BD490" s="315" t="s">
        <v>20</v>
      </c>
      <c r="BE490" s="314">
        <v>1</v>
      </c>
      <c r="BF490" s="314">
        <v>0.01</v>
      </c>
      <c r="BG490" s="314">
        <v>85.7</v>
      </c>
      <c r="BH490" s="314">
        <v>79.5</v>
      </c>
      <c r="BI490" s="314">
        <v>82.6</v>
      </c>
      <c r="BJ490" s="316" t="s">
        <v>66</v>
      </c>
      <c r="BK490" s="316" t="s">
        <v>67</v>
      </c>
      <c r="BL490" s="314">
        <v>20610</v>
      </c>
      <c r="BM490" s="314">
        <v>138</v>
      </c>
      <c r="BN490" s="314">
        <v>214</v>
      </c>
      <c r="BO490" s="314">
        <v>302</v>
      </c>
      <c r="BP490" s="314">
        <v>356</v>
      </c>
      <c r="BQ490" s="314">
        <v>1</v>
      </c>
      <c r="BR490" s="314">
        <v>34.6</v>
      </c>
      <c r="BS490" s="314">
        <v>0.4</v>
      </c>
      <c r="BT490" s="314">
        <v>1.45</v>
      </c>
      <c r="BU490" s="314">
        <v>3.4</v>
      </c>
      <c r="BV490" s="314">
        <v>0</v>
      </c>
      <c r="BW490" s="433"/>
      <c r="BX490" s="299">
        <v>124</v>
      </c>
      <c r="BY490" s="299">
        <v>7</v>
      </c>
      <c r="BZ490" s="299">
        <v>9.5</v>
      </c>
      <c r="CA490" s="299">
        <v>85</v>
      </c>
      <c r="CB490" s="299">
        <v>140</v>
      </c>
      <c r="CC490" s="299">
        <v>170</v>
      </c>
      <c r="CD490" s="299">
        <v>240</v>
      </c>
      <c r="CE490" s="299">
        <v>365</v>
      </c>
      <c r="CF490" s="299">
        <v>437</v>
      </c>
      <c r="CG490" s="299">
        <v>42</v>
      </c>
      <c r="CH490" s="299">
        <v>18</v>
      </c>
      <c r="CI490" s="299">
        <v>3</v>
      </c>
      <c r="CJ490" s="299">
        <v>2.7</v>
      </c>
      <c r="CK490" s="299">
        <v>0.05</v>
      </c>
      <c r="CL490" s="329"/>
      <c r="CM490" s="305"/>
      <c r="CN490" s="305"/>
      <c r="CO490" s="305"/>
      <c r="CP490" s="305"/>
      <c r="CQ490" s="305"/>
      <c r="CR490" s="305"/>
      <c r="CS490" s="305"/>
      <c r="CT490" s="305"/>
      <c r="CU490" s="305"/>
      <c r="CV490" s="305"/>
      <c r="CW490" s="305"/>
      <c r="CX490" s="305"/>
      <c r="CY490" s="305"/>
      <c r="CZ490" s="305"/>
      <c r="DA490" s="305"/>
      <c r="DB490" s="305"/>
      <c r="DC490" s="305"/>
      <c r="DD490" s="305"/>
      <c r="DE490" s="305"/>
      <c r="DF490" s="305"/>
      <c r="DG490" s="305"/>
      <c r="DH490" s="305"/>
      <c r="DI490" s="305"/>
      <c r="DJ490" s="305"/>
      <c r="DK490" s="305"/>
      <c r="DL490" s="305"/>
      <c r="DM490" s="305"/>
      <c r="DN490" s="305"/>
      <c r="DO490" s="440"/>
      <c r="DP490" s="305"/>
      <c r="DQ490" s="305"/>
      <c r="DR490" s="305"/>
      <c r="DS490" s="305"/>
      <c r="DT490" s="305"/>
      <c r="DU490" s="305"/>
      <c r="DV490" s="305"/>
      <c r="DW490" s="305"/>
      <c r="DX490" s="305"/>
      <c r="DY490" s="305"/>
      <c r="DZ490" s="305"/>
      <c r="EA490" s="305"/>
      <c r="EB490" s="305"/>
      <c r="EC490" s="305"/>
    </row>
    <row r="491" spans="1:133" x14ac:dyDescent="0.25">
      <c r="A491" s="291">
        <f t="shared" si="87"/>
        <v>2015</v>
      </c>
      <c r="B491" s="292" t="str">
        <f t="shared" si="88"/>
        <v>AGOSTO</v>
      </c>
      <c r="C491" s="292">
        <v>11</v>
      </c>
      <c r="D491" s="292" t="str">
        <f t="shared" si="92"/>
        <v>AGOSTO 2015 / 9</v>
      </c>
      <c r="E491" s="345">
        <v>9</v>
      </c>
      <c r="F491" s="312">
        <v>42233</v>
      </c>
      <c r="G491" s="311">
        <v>55920</v>
      </c>
      <c r="H491" s="311" t="s">
        <v>69</v>
      </c>
      <c r="I491" s="313">
        <v>0.72829999999999995</v>
      </c>
      <c r="J491" s="314">
        <v>135</v>
      </c>
      <c r="K491" s="314">
        <v>8.9</v>
      </c>
      <c r="L491" s="314">
        <v>0</v>
      </c>
      <c r="M491" s="315" t="s">
        <v>20</v>
      </c>
      <c r="N491" s="314">
        <v>0.5</v>
      </c>
      <c r="O491" s="314">
        <v>0</v>
      </c>
      <c r="P491" s="314">
        <v>85.2</v>
      </c>
      <c r="Q491" s="314">
        <v>79.2</v>
      </c>
      <c r="R491" s="314">
        <v>82.2</v>
      </c>
      <c r="S491" s="316" t="s">
        <v>66</v>
      </c>
      <c r="T491" s="316" t="s">
        <v>67</v>
      </c>
      <c r="U491" s="314">
        <v>20762</v>
      </c>
      <c r="V491" s="314">
        <v>127</v>
      </c>
      <c r="W491" s="314">
        <v>187</v>
      </c>
      <c r="X491" s="314">
        <v>283</v>
      </c>
      <c r="Y491" s="314">
        <v>344</v>
      </c>
      <c r="Z491" s="314">
        <v>1</v>
      </c>
      <c r="AA491" s="314">
        <v>30.3</v>
      </c>
      <c r="AB491" s="314">
        <v>0.2</v>
      </c>
      <c r="AC491" s="314">
        <v>1.82</v>
      </c>
      <c r="AD491" s="314">
        <v>13.4</v>
      </c>
      <c r="AE491" s="314">
        <v>0</v>
      </c>
      <c r="AF491" s="427"/>
      <c r="AG491" s="299">
        <v>124</v>
      </c>
      <c r="AH491" s="299">
        <v>7</v>
      </c>
      <c r="AI491" s="299">
        <v>9.5</v>
      </c>
      <c r="AJ491" s="299">
        <v>85</v>
      </c>
      <c r="AK491" s="299">
        <v>140</v>
      </c>
      <c r="AL491" s="299">
        <v>170</v>
      </c>
      <c r="AM491" s="299">
        <v>240</v>
      </c>
      <c r="AN491" s="299">
        <v>365</v>
      </c>
      <c r="AO491" s="299">
        <v>437</v>
      </c>
      <c r="AP491" s="299">
        <v>42</v>
      </c>
      <c r="AQ491" s="299">
        <v>18</v>
      </c>
      <c r="AR491" s="299">
        <v>3</v>
      </c>
      <c r="AS491" s="299">
        <v>2.7</v>
      </c>
      <c r="AT491" s="299">
        <v>0.05</v>
      </c>
      <c r="AU491" s="300"/>
      <c r="AV491" s="311">
        <v>9</v>
      </c>
      <c r="AW491" s="317">
        <v>42236</v>
      </c>
      <c r="AX491" s="311">
        <v>55995</v>
      </c>
      <c r="AY491" s="311" t="s">
        <v>68</v>
      </c>
      <c r="AZ491" s="313">
        <v>0.74319999999999997</v>
      </c>
      <c r="BA491" s="314">
        <v>145.4</v>
      </c>
      <c r="BB491" s="314">
        <v>8.1</v>
      </c>
      <c r="BC491" s="314">
        <v>0</v>
      </c>
      <c r="BD491" s="315" t="s">
        <v>20</v>
      </c>
      <c r="BE491" s="314">
        <v>1.2</v>
      </c>
      <c r="BF491" s="314">
        <v>0.01</v>
      </c>
      <c r="BG491" s="314">
        <v>85.7</v>
      </c>
      <c r="BH491" s="314">
        <v>79.900000000000006</v>
      </c>
      <c r="BI491" s="314">
        <v>82.8</v>
      </c>
      <c r="BJ491" s="316" t="s">
        <v>66</v>
      </c>
      <c r="BK491" s="316" t="s">
        <v>67</v>
      </c>
      <c r="BL491" s="314">
        <v>20606</v>
      </c>
      <c r="BM491" s="314">
        <v>138</v>
      </c>
      <c r="BN491" s="314">
        <v>214</v>
      </c>
      <c r="BO491" s="314">
        <v>302</v>
      </c>
      <c r="BP491" s="314">
        <v>361</v>
      </c>
      <c r="BQ491" s="314">
        <v>1</v>
      </c>
      <c r="BR491" s="314">
        <v>33.200000000000003</v>
      </c>
      <c r="BS491" s="314">
        <v>0.7</v>
      </c>
      <c r="BT491" s="314">
        <v>1.54</v>
      </c>
      <c r="BU491" s="314">
        <v>3.5</v>
      </c>
      <c r="BV491" s="314">
        <v>0</v>
      </c>
      <c r="BW491" s="433"/>
      <c r="BX491" s="299">
        <v>124</v>
      </c>
      <c r="BY491" s="299">
        <v>7</v>
      </c>
      <c r="BZ491" s="299">
        <v>9.5</v>
      </c>
      <c r="CA491" s="299">
        <v>85</v>
      </c>
      <c r="CB491" s="299">
        <v>140</v>
      </c>
      <c r="CC491" s="299">
        <v>170</v>
      </c>
      <c r="CD491" s="299">
        <v>240</v>
      </c>
      <c r="CE491" s="299">
        <v>365</v>
      </c>
      <c r="CF491" s="299">
        <v>437</v>
      </c>
      <c r="CG491" s="299">
        <v>42</v>
      </c>
      <c r="CH491" s="299">
        <v>18</v>
      </c>
      <c r="CI491" s="299">
        <v>3</v>
      </c>
      <c r="CJ491" s="299">
        <v>2.7</v>
      </c>
      <c r="CK491" s="299">
        <v>0.05</v>
      </c>
      <c r="CL491" s="329"/>
      <c r="CM491" s="306"/>
      <c r="CN491" s="306"/>
      <c r="CO491" s="306"/>
      <c r="CP491" s="306"/>
      <c r="CQ491" s="306"/>
      <c r="CR491" s="306"/>
      <c r="CS491" s="306"/>
      <c r="CT491" s="306"/>
      <c r="CU491" s="306"/>
      <c r="CV491" s="306"/>
      <c r="CW491" s="306"/>
      <c r="CX491" s="306"/>
      <c r="CY491" s="306"/>
      <c r="CZ491" s="306"/>
      <c r="DA491" s="306"/>
      <c r="DB491" s="306"/>
      <c r="DC491" s="306"/>
      <c r="DD491" s="306"/>
      <c r="DE491" s="306"/>
      <c r="DF491" s="306"/>
      <c r="DG491" s="306"/>
      <c r="DH491" s="306"/>
      <c r="DI491" s="306"/>
      <c r="DJ491" s="306"/>
      <c r="DK491" s="306"/>
      <c r="DL491" s="306"/>
      <c r="DM491" s="306"/>
      <c r="DN491" s="306"/>
      <c r="DO491" s="439"/>
      <c r="DP491" s="306"/>
      <c r="DQ491" s="306"/>
      <c r="DR491" s="306"/>
      <c r="DS491" s="306"/>
      <c r="DT491" s="306"/>
      <c r="DU491" s="306"/>
      <c r="DV491" s="306"/>
      <c r="DW491" s="306"/>
      <c r="DX491" s="306"/>
      <c r="DY491" s="306"/>
      <c r="DZ491" s="306"/>
      <c r="EA491" s="306"/>
      <c r="EB491" s="306"/>
      <c r="EC491" s="306"/>
    </row>
    <row r="492" spans="1:133" x14ac:dyDescent="0.25">
      <c r="A492" s="302">
        <f t="shared" si="87"/>
        <v>2015</v>
      </c>
      <c r="B492" s="303" t="str">
        <f t="shared" si="88"/>
        <v>AGOSTO</v>
      </c>
      <c r="C492" s="303">
        <v>12</v>
      </c>
      <c r="D492" s="303" t="str">
        <f t="shared" si="92"/>
        <v>AGOSTO 2015 / 10</v>
      </c>
      <c r="E492" s="345">
        <v>10</v>
      </c>
      <c r="F492" s="312">
        <v>42235</v>
      </c>
      <c r="G492" s="311">
        <v>55991</v>
      </c>
      <c r="H492" s="311" t="s">
        <v>68</v>
      </c>
      <c r="I492" s="313">
        <v>0.72899999999999998</v>
      </c>
      <c r="J492" s="314">
        <v>139</v>
      </c>
      <c r="K492" s="314">
        <v>8.3000000000000007</v>
      </c>
      <c r="L492" s="314">
        <v>0</v>
      </c>
      <c r="M492" s="315" t="s">
        <v>20</v>
      </c>
      <c r="N492" s="314">
        <v>0.5</v>
      </c>
      <c r="O492" s="314">
        <v>0</v>
      </c>
      <c r="P492" s="314">
        <v>85.1</v>
      </c>
      <c r="Q492" s="314">
        <v>79.2</v>
      </c>
      <c r="R492" s="314">
        <v>82.2</v>
      </c>
      <c r="S492" s="316" t="s">
        <v>66</v>
      </c>
      <c r="T492" s="316" t="s">
        <v>67</v>
      </c>
      <c r="U492" s="314">
        <v>20754</v>
      </c>
      <c r="V492" s="314">
        <v>129</v>
      </c>
      <c r="W492" s="314">
        <v>191</v>
      </c>
      <c r="X492" s="314">
        <v>290</v>
      </c>
      <c r="Y492" s="314">
        <v>344</v>
      </c>
      <c r="Z492" s="314">
        <v>1</v>
      </c>
      <c r="AA492" s="314">
        <v>29.4</v>
      </c>
      <c r="AB492" s="314">
        <v>0.2</v>
      </c>
      <c r="AC492" s="314">
        <v>1.76</v>
      </c>
      <c r="AD492" s="314">
        <v>12.3</v>
      </c>
      <c r="AE492" s="314">
        <v>0</v>
      </c>
      <c r="AF492" s="427"/>
      <c r="AG492" s="299">
        <v>124</v>
      </c>
      <c r="AH492" s="299">
        <v>7</v>
      </c>
      <c r="AI492" s="299">
        <v>9.5</v>
      </c>
      <c r="AJ492" s="299">
        <v>85</v>
      </c>
      <c r="AK492" s="299">
        <v>140</v>
      </c>
      <c r="AL492" s="299">
        <v>170</v>
      </c>
      <c r="AM492" s="299">
        <v>240</v>
      </c>
      <c r="AN492" s="299">
        <v>365</v>
      </c>
      <c r="AO492" s="299">
        <v>437</v>
      </c>
      <c r="AP492" s="299">
        <v>42</v>
      </c>
      <c r="AQ492" s="299">
        <v>18</v>
      </c>
      <c r="AR492" s="299">
        <v>3</v>
      </c>
      <c r="AS492" s="299">
        <v>2.7</v>
      </c>
      <c r="AT492" s="299">
        <v>0.05</v>
      </c>
      <c r="AU492" s="300"/>
      <c r="AV492" s="311">
        <v>10</v>
      </c>
      <c r="AW492" s="317">
        <v>42238</v>
      </c>
      <c r="AX492" s="311">
        <v>56032</v>
      </c>
      <c r="AY492" s="311" t="s">
        <v>73</v>
      </c>
      <c r="AZ492" s="313">
        <v>0.74319999999999997</v>
      </c>
      <c r="BA492" s="314">
        <v>145</v>
      </c>
      <c r="BB492" s="314">
        <v>8</v>
      </c>
      <c r="BC492" s="314">
        <v>0</v>
      </c>
      <c r="BD492" s="315" t="s">
        <v>20</v>
      </c>
      <c r="BE492" s="314">
        <v>1.2</v>
      </c>
      <c r="BF492" s="314">
        <v>0.01</v>
      </c>
      <c r="BG492" s="314">
        <v>85.5</v>
      </c>
      <c r="BH492" s="314">
        <v>79.8</v>
      </c>
      <c r="BI492" s="314">
        <v>82.6</v>
      </c>
      <c r="BJ492" s="316" t="s">
        <v>66</v>
      </c>
      <c r="BK492" s="316" t="s">
        <v>67</v>
      </c>
      <c r="BL492" s="314">
        <v>20606</v>
      </c>
      <c r="BM492" s="314">
        <v>136</v>
      </c>
      <c r="BN492" s="314">
        <v>212</v>
      </c>
      <c r="BO492" s="314">
        <v>304</v>
      </c>
      <c r="BP492" s="314">
        <v>354</v>
      </c>
      <c r="BQ492" s="314">
        <v>1</v>
      </c>
      <c r="BR492" s="314">
        <v>34.6</v>
      </c>
      <c r="BS492" s="314">
        <v>0.2</v>
      </c>
      <c r="BT492" s="314">
        <v>1.52</v>
      </c>
      <c r="BU492" s="314">
        <v>1.5</v>
      </c>
      <c r="BV492" s="314">
        <v>0</v>
      </c>
      <c r="BW492" s="433"/>
      <c r="BX492" s="299">
        <v>124</v>
      </c>
      <c r="BY492" s="299">
        <v>7</v>
      </c>
      <c r="BZ492" s="299">
        <v>9.5</v>
      </c>
      <c r="CA492" s="299">
        <v>85</v>
      </c>
      <c r="CB492" s="299">
        <v>140</v>
      </c>
      <c r="CC492" s="299">
        <v>170</v>
      </c>
      <c r="CD492" s="299">
        <v>240</v>
      </c>
      <c r="CE492" s="299">
        <v>365</v>
      </c>
      <c r="CF492" s="299">
        <v>437</v>
      </c>
      <c r="CG492" s="299">
        <v>42</v>
      </c>
      <c r="CH492" s="299">
        <v>18</v>
      </c>
      <c r="CI492" s="299">
        <v>3</v>
      </c>
      <c r="CJ492" s="299">
        <v>2.7</v>
      </c>
      <c r="CK492" s="299">
        <v>0.05</v>
      </c>
      <c r="CL492" s="329"/>
      <c r="CM492" s="305"/>
      <c r="CN492" s="305"/>
      <c r="CO492" s="305"/>
      <c r="CP492" s="305"/>
      <c r="CQ492" s="305"/>
      <c r="CR492" s="305"/>
      <c r="CS492" s="305"/>
      <c r="CT492" s="305"/>
      <c r="CU492" s="305"/>
      <c r="CV492" s="305"/>
      <c r="CW492" s="305"/>
      <c r="CX492" s="305"/>
      <c r="CY492" s="305"/>
      <c r="CZ492" s="305"/>
      <c r="DA492" s="305"/>
      <c r="DB492" s="305"/>
      <c r="DC492" s="305"/>
      <c r="DD492" s="305"/>
      <c r="DE492" s="305"/>
      <c r="DF492" s="305"/>
      <c r="DG492" s="305"/>
      <c r="DH492" s="305"/>
      <c r="DI492" s="305"/>
      <c r="DJ492" s="305"/>
      <c r="DK492" s="305"/>
      <c r="DL492" s="305"/>
      <c r="DM492" s="305"/>
      <c r="DN492" s="305"/>
      <c r="DO492" s="440"/>
      <c r="DP492" s="305"/>
      <c r="DQ492" s="305"/>
      <c r="DR492" s="305"/>
      <c r="DS492" s="305"/>
      <c r="DT492" s="305"/>
      <c r="DU492" s="305"/>
      <c r="DV492" s="305"/>
      <c r="DW492" s="305"/>
      <c r="DX492" s="305"/>
      <c r="DY492" s="305"/>
      <c r="DZ492" s="305"/>
      <c r="EA492" s="305"/>
      <c r="EB492" s="305"/>
      <c r="EC492" s="305"/>
    </row>
    <row r="493" spans="1:133" x14ac:dyDescent="0.25">
      <c r="A493" s="291">
        <f t="shared" si="87"/>
        <v>2015</v>
      </c>
      <c r="B493" s="292" t="str">
        <f t="shared" si="88"/>
        <v>AGOSTO</v>
      </c>
      <c r="C493" s="292">
        <v>13</v>
      </c>
      <c r="D493" s="292" t="str">
        <f t="shared" si="92"/>
        <v>AGOSTO 2015 / 11</v>
      </c>
      <c r="E493" s="345">
        <v>11</v>
      </c>
      <c r="F493" s="312">
        <v>42237</v>
      </c>
      <c r="G493" s="311">
        <v>56052</v>
      </c>
      <c r="H493" s="311" t="s">
        <v>69</v>
      </c>
      <c r="I493" s="313">
        <v>0.72940000000000005</v>
      </c>
      <c r="J493" s="314">
        <v>139</v>
      </c>
      <c r="K493" s="314">
        <v>8.3000000000000007</v>
      </c>
      <c r="L493" s="314">
        <v>0</v>
      </c>
      <c r="M493" s="315" t="s">
        <v>20</v>
      </c>
      <c r="N493" s="314">
        <v>0.5</v>
      </c>
      <c r="O493" s="314">
        <v>0</v>
      </c>
      <c r="P493" s="314">
        <v>85.2</v>
      </c>
      <c r="Q493" s="314">
        <v>79.2</v>
      </c>
      <c r="R493" s="314">
        <v>82.2</v>
      </c>
      <c r="S493" s="316" t="s">
        <v>66</v>
      </c>
      <c r="T493" s="316" t="s">
        <v>67</v>
      </c>
      <c r="U493" s="314">
        <v>20750</v>
      </c>
      <c r="V493" s="314">
        <v>129</v>
      </c>
      <c r="W493" s="314">
        <v>191</v>
      </c>
      <c r="X493" s="314">
        <v>289</v>
      </c>
      <c r="Y493" s="314">
        <v>343</v>
      </c>
      <c r="Z493" s="314">
        <v>1</v>
      </c>
      <c r="AA493" s="314">
        <v>28.1</v>
      </c>
      <c r="AB493" s="314">
        <v>0.2</v>
      </c>
      <c r="AC493" s="314">
        <v>1.73</v>
      </c>
      <c r="AD493" s="314">
        <v>10.7</v>
      </c>
      <c r="AE493" s="314">
        <v>0</v>
      </c>
      <c r="AF493" s="427"/>
      <c r="AG493" s="299">
        <v>124</v>
      </c>
      <c r="AH493" s="299">
        <v>7</v>
      </c>
      <c r="AI493" s="299">
        <v>9.5</v>
      </c>
      <c r="AJ493" s="299">
        <v>85</v>
      </c>
      <c r="AK493" s="299">
        <v>140</v>
      </c>
      <c r="AL493" s="299">
        <v>170</v>
      </c>
      <c r="AM493" s="299">
        <v>240</v>
      </c>
      <c r="AN493" s="299">
        <v>365</v>
      </c>
      <c r="AO493" s="299">
        <v>437</v>
      </c>
      <c r="AP493" s="299">
        <v>42</v>
      </c>
      <c r="AQ493" s="299">
        <v>18</v>
      </c>
      <c r="AR493" s="299">
        <v>3</v>
      </c>
      <c r="AS493" s="299">
        <v>2.7</v>
      </c>
      <c r="AT493" s="299">
        <v>0.05</v>
      </c>
      <c r="AU493" s="300"/>
      <c r="AV493" s="311">
        <v>11</v>
      </c>
      <c r="AW493" s="317">
        <v>42240</v>
      </c>
      <c r="AX493" s="311">
        <v>56093</v>
      </c>
      <c r="AY493" s="311" t="s">
        <v>149</v>
      </c>
      <c r="AZ493" s="313">
        <v>0.74399999999999999</v>
      </c>
      <c r="BA493" s="314">
        <v>145</v>
      </c>
      <c r="BB493" s="314">
        <v>8.1</v>
      </c>
      <c r="BC493" s="314">
        <v>0</v>
      </c>
      <c r="BD493" s="315" t="s">
        <v>20</v>
      </c>
      <c r="BE493" s="314">
        <v>1</v>
      </c>
      <c r="BF493" s="314">
        <v>0.01</v>
      </c>
      <c r="BG493" s="314">
        <v>85.5</v>
      </c>
      <c r="BH493" s="314">
        <v>79</v>
      </c>
      <c r="BI493" s="314">
        <v>82.2</v>
      </c>
      <c r="BJ493" s="316" t="s">
        <v>66</v>
      </c>
      <c r="BK493" s="316" t="s">
        <v>67</v>
      </c>
      <c r="BL493" s="314">
        <v>20598</v>
      </c>
      <c r="BM493" s="314">
        <v>136</v>
      </c>
      <c r="BN493" s="314">
        <v>214</v>
      </c>
      <c r="BO493" s="314">
        <v>306</v>
      </c>
      <c r="BP493" s="314">
        <v>356</v>
      </c>
      <c r="BQ493" s="314">
        <v>1</v>
      </c>
      <c r="BR493" s="314">
        <v>34.9</v>
      </c>
      <c r="BS493" s="314">
        <v>0.5</v>
      </c>
      <c r="BT493" s="314">
        <v>1.43</v>
      </c>
      <c r="BU493" s="314">
        <v>0.7</v>
      </c>
      <c r="BV493" s="314">
        <v>0</v>
      </c>
      <c r="BW493" s="433"/>
      <c r="BX493" s="299">
        <v>124</v>
      </c>
      <c r="BY493" s="299">
        <v>7</v>
      </c>
      <c r="BZ493" s="299">
        <v>9.5</v>
      </c>
      <c r="CA493" s="299">
        <v>85</v>
      </c>
      <c r="CB493" s="299">
        <v>140</v>
      </c>
      <c r="CC493" s="299">
        <v>170</v>
      </c>
      <c r="CD493" s="299">
        <v>240</v>
      </c>
      <c r="CE493" s="299">
        <v>365</v>
      </c>
      <c r="CF493" s="299">
        <v>437</v>
      </c>
      <c r="CG493" s="299">
        <v>42</v>
      </c>
      <c r="CH493" s="299">
        <v>18</v>
      </c>
      <c r="CI493" s="299">
        <v>3</v>
      </c>
      <c r="CJ493" s="299">
        <v>2.7</v>
      </c>
      <c r="CK493" s="299">
        <v>0.05</v>
      </c>
      <c r="CL493" s="329"/>
      <c r="CM493" s="306"/>
      <c r="CN493" s="306"/>
      <c r="CO493" s="306"/>
      <c r="CP493" s="306"/>
      <c r="CQ493" s="306"/>
      <c r="CR493" s="306"/>
      <c r="CS493" s="306"/>
      <c r="CT493" s="306"/>
      <c r="CU493" s="306"/>
      <c r="CV493" s="306"/>
      <c r="CW493" s="306"/>
      <c r="CX493" s="306"/>
      <c r="CY493" s="306"/>
      <c r="CZ493" s="306"/>
      <c r="DA493" s="306"/>
      <c r="DB493" s="306"/>
      <c r="DC493" s="306"/>
      <c r="DD493" s="306"/>
      <c r="DE493" s="306"/>
      <c r="DF493" s="306"/>
      <c r="DG493" s="306"/>
      <c r="DH493" s="306"/>
      <c r="DI493" s="306"/>
      <c r="DJ493" s="306"/>
      <c r="DK493" s="306"/>
      <c r="DL493" s="306"/>
      <c r="DM493" s="306"/>
      <c r="DN493" s="306"/>
      <c r="DO493" s="439"/>
      <c r="DP493" s="306"/>
      <c r="DQ493" s="306"/>
      <c r="DR493" s="306"/>
      <c r="DS493" s="306"/>
      <c r="DT493" s="306"/>
      <c r="DU493" s="306"/>
      <c r="DV493" s="306"/>
      <c r="DW493" s="306"/>
      <c r="DX493" s="306"/>
      <c r="DY493" s="306"/>
      <c r="DZ493" s="306"/>
      <c r="EA493" s="306"/>
      <c r="EB493" s="306"/>
      <c r="EC493" s="306"/>
    </row>
    <row r="494" spans="1:133" x14ac:dyDescent="0.25">
      <c r="A494" s="302">
        <f t="shared" si="87"/>
        <v>2015</v>
      </c>
      <c r="B494" s="303" t="str">
        <f t="shared" si="88"/>
        <v>AGOSTO</v>
      </c>
      <c r="C494" s="303">
        <v>14</v>
      </c>
      <c r="D494" s="303" t="str">
        <f t="shared" si="92"/>
        <v>AGOSTO 2015 / 12</v>
      </c>
      <c r="E494" s="345">
        <v>12</v>
      </c>
      <c r="F494" s="312">
        <v>42239</v>
      </c>
      <c r="G494" s="311">
        <v>56092</v>
      </c>
      <c r="H494" s="311" t="s">
        <v>68</v>
      </c>
      <c r="I494" s="313">
        <v>0.72899999999999998</v>
      </c>
      <c r="J494" s="314">
        <v>137</v>
      </c>
      <c r="K494" s="314">
        <v>8.5</v>
      </c>
      <c r="L494" s="314">
        <v>0</v>
      </c>
      <c r="M494" s="315" t="s">
        <v>20</v>
      </c>
      <c r="N494" s="314">
        <v>0.5</v>
      </c>
      <c r="O494" s="314">
        <v>0</v>
      </c>
      <c r="P494" s="314">
        <v>85.1</v>
      </c>
      <c r="Q494" s="314">
        <v>79.2</v>
      </c>
      <c r="R494" s="314">
        <v>82.2</v>
      </c>
      <c r="S494" s="316" t="s">
        <v>66</v>
      </c>
      <c r="T494" s="316" t="s">
        <v>67</v>
      </c>
      <c r="U494" s="314">
        <v>20754</v>
      </c>
      <c r="V494" s="314">
        <v>126</v>
      </c>
      <c r="W494" s="314">
        <v>191</v>
      </c>
      <c r="X494" s="314">
        <v>283</v>
      </c>
      <c r="Y494" s="314">
        <v>340</v>
      </c>
      <c r="Z494" s="314">
        <v>1</v>
      </c>
      <c r="AA494" s="314">
        <v>28.7</v>
      </c>
      <c r="AB494" s="314">
        <v>0.2</v>
      </c>
      <c r="AC494" s="314">
        <v>1.58</v>
      </c>
      <c r="AD494" s="314">
        <v>12.5</v>
      </c>
      <c r="AE494" s="314">
        <v>0</v>
      </c>
      <c r="AF494" s="427"/>
      <c r="AG494" s="299">
        <v>124</v>
      </c>
      <c r="AH494" s="299">
        <v>7</v>
      </c>
      <c r="AI494" s="299">
        <v>9.5</v>
      </c>
      <c r="AJ494" s="299">
        <v>85</v>
      </c>
      <c r="AK494" s="299">
        <v>140</v>
      </c>
      <c r="AL494" s="299">
        <v>170</v>
      </c>
      <c r="AM494" s="299">
        <v>240</v>
      </c>
      <c r="AN494" s="299">
        <v>365</v>
      </c>
      <c r="AO494" s="299">
        <v>437</v>
      </c>
      <c r="AP494" s="299">
        <v>42</v>
      </c>
      <c r="AQ494" s="299">
        <v>18</v>
      </c>
      <c r="AR494" s="299">
        <v>3</v>
      </c>
      <c r="AS494" s="299">
        <v>2.7</v>
      </c>
      <c r="AT494" s="299">
        <v>0.05</v>
      </c>
      <c r="AU494" s="300"/>
      <c r="AV494" s="311">
        <v>12</v>
      </c>
      <c r="AW494" s="317">
        <v>42242</v>
      </c>
      <c r="AX494" s="311">
        <v>56121</v>
      </c>
      <c r="AY494" s="311" t="s">
        <v>73</v>
      </c>
      <c r="AZ494" s="313">
        <v>0.74470000000000003</v>
      </c>
      <c r="BA494" s="314">
        <v>144.1</v>
      </c>
      <c r="BB494" s="314">
        <v>8.1999999999999993</v>
      </c>
      <c r="BC494" s="314">
        <v>0</v>
      </c>
      <c r="BD494" s="315" t="s">
        <v>20</v>
      </c>
      <c r="BE494" s="314">
        <v>1.2</v>
      </c>
      <c r="BF494" s="314">
        <v>0.01</v>
      </c>
      <c r="BG494" s="314">
        <v>85.7</v>
      </c>
      <c r="BH494" s="314">
        <v>79.2</v>
      </c>
      <c r="BI494" s="314">
        <v>82.4</v>
      </c>
      <c r="BJ494" s="316" t="s">
        <v>66</v>
      </c>
      <c r="BK494" s="316" t="s">
        <v>67</v>
      </c>
      <c r="BL494" s="314">
        <v>20590</v>
      </c>
      <c r="BM494" s="314">
        <v>140</v>
      </c>
      <c r="BN494" s="314">
        <v>217</v>
      </c>
      <c r="BO494" s="314">
        <v>307</v>
      </c>
      <c r="BP494" s="314">
        <v>361</v>
      </c>
      <c r="BQ494" s="314">
        <v>1</v>
      </c>
      <c r="BR494" s="314">
        <v>35.299999999999997</v>
      </c>
      <c r="BS494" s="314">
        <v>0.2</v>
      </c>
      <c r="BT494" s="314">
        <v>1.45</v>
      </c>
      <c r="BU494" s="314">
        <v>1.7</v>
      </c>
      <c r="BV494" s="314">
        <v>0</v>
      </c>
      <c r="BW494" s="433"/>
      <c r="BX494" s="299">
        <v>124</v>
      </c>
      <c r="BY494" s="299">
        <v>7</v>
      </c>
      <c r="BZ494" s="299">
        <v>9.5</v>
      </c>
      <c r="CA494" s="299">
        <v>85</v>
      </c>
      <c r="CB494" s="299">
        <v>140</v>
      </c>
      <c r="CC494" s="299">
        <v>170</v>
      </c>
      <c r="CD494" s="299">
        <v>240</v>
      </c>
      <c r="CE494" s="299">
        <v>365</v>
      </c>
      <c r="CF494" s="299">
        <v>437</v>
      </c>
      <c r="CG494" s="299">
        <v>42</v>
      </c>
      <c r="CH494" s="299">
        <v>18</v>
      </c>
      <c r="CI494" s="299">
        <v>3</v>
      </c>
      <c r="CJ494" s="299">
        <v>2.7</v>
      </c>
      <c r="CK494" s="299">
        <v>0.05</v>
      </c>
      <c r="CL494" s="329"/>
      <c r="CM494" s="305"/>
      <c r="CN494" s="305"/>
      <c r="CO494" s="305"/>
      <c r="CP494" s="305"/>
      <c r="CQ494" s="305"/>
      <c r="CR494" s="305"/>
      <c r="CS494" s="305"/>
      <c r="CT494" s="305"/>
      <c r="CU494" s="305"/>
      <c r="CV494" s="305"/>
      <c r="CW494" s="305"/>
      <c r="CX494" s="305"/>
      <c r="CY494" s="305"/>
      <c r="CZ494" s="305"/>
      <c r="DA494" s="305"/>
      <c r="DB494" s="305"/>
      <c r="DC494" s="305"/>
      <c r="DD494" s="305"/>
      <c r="DE494" s="305"/>
      <c r="DF494" s="305"/>
      <c r="DG494" s="305"/>
      <c r="DH494" s="305"/>
      <c r="DI494" s="305"/>
      <c r="DJ494" s="305"/>
      <c r="DK494" s="305"/>
      <c r="DL494" s="305"/>
      <c r="DM494" s="305"/>
      <c r="DN494" s="305"/>
      <c r="DO494" s="440"/>
      <c r="DP494" s="305"/>
      <c r="DQ494" s="305"/>
      <c r="DR494" s="305"/>
      <c r="DS494" s="305"/>
      <c r="DT494" s="305"/>
      <c r="DU494" s="305"/>
      <c r="DV494" s="305"/>
      <c r="DW494" s="305"/>
      <c r="DX494" s="305"/>
      <c r="DY494" s="305"/>
      <c r="DZ494" s="305"/>
      <c r="EA494" s="305"/>
      <c r="EB494" s="305"/>
      <c r="EC494" s="305"/>
    </row>
    <row r="495" spans="1:133" x14ac:dyDescent="0.25">
      <c r="A495" s="291">
        <f t="shared" si="87"/>
        <v>2015</v>
      </c>
      <c r="B495" s="292" t="str">
        <f t="shared" si="88"/>
        <v>AGOSTO</v>
      </c>
      <c r="C495" s="292">
        <v>15</v>
      </c>
      <c r="D495" s="292" t="str">
        <f t="shared" si="92"/>
        <v>AGOSTO 2015 / 13</v>
      </c>
      <c r="E495" s="345">
        <v>13</v>
      </c>
      <c r="F495" s="312">
        <v>42241</v>
      </c>
      <c r="G495" s="311">
        <v>56132</v>
      </c>
      <c r="H495" s="311" t="s">
        <v>69</v>
      </c>
      <c r="I495" s="313">
        <v>0.73009999999999997</v>
      </c>
      <c r="J495" s="314">
        <v>137</v>
      </c>
      <c r="K495" s="314">
        <v>8.4</v>
      </c>
      <c r="L495" s="314">
        <v>0</v>
      </c>
      <c r="M495" s="315" t="s">
        <v>20</v>
      </c>
      <c r="N495" s="314">
        <v>0.5</v>
      </c>
      <c r="O495" s="314">
        <v>0</v>
      </c>
      <c r="P495" s="314">
        <v>85.2</v>
      </c>
      <c r="Q495" s="314">
        <v>79.2</v>
      </c>
      <c r="R495" s="314">
        <v>82.2</v>
      </c>
      <c r="S495" s="316" t="s">
        <v>66</v>
      </c>
      <c r="T495" s="316" t="s">
        <v>67</v>
      </c>
      <c r="U495" s="314">
        <v>20742</v>
      </c>
      <c r="V495" s="314">
        <v>127</v>
      </c>
      <c r="W495" s="314">
        <v>189</v>
      </c>
      <c r="X495" s="314">
        <v>284</v>
      </c>
      <c r="Y495" s="314">
        <v>342</v>
      </c>
      <c r="Z495" s="314">
        <v>1</v>
      </c>
      <c r="AA495" s="314">
        <v>28.7</v>
      </c>
      <c r="AB495" s="314">
        <v>0.2</v>
      </c>
      <c r="AC495" s="314">
        <v>1.69</v>
      </c>
      <c r="AD495" s="314">
        <v>13.1</v>
      </c>
      <c r="AE495" s="314">
        <v>0</v>
      </c>
      <c r="AF495" s="427"/>
      <c r="AG495" s="299">
        <v>124</v>
      </c>
      <c r="AH495" s="299">
        <v>7</v>
      </c>
      <c r="AI495" s="299">
        <v>9.5</v>
      </c>
      <c r="AJ495" s="299">
        <v>85</v>
      </c>
      <c r="AK495" s="299">
        <v>140</v>
      </c>
      <c r="AL495" s="299">
        <v>170</v>
      </c>
      <c r="AM495" s="299">
        <v>240</v>
      </c>
      <c r="AN495" s="299">
        <v>365</v>
      </c>
      <c r="AO495" s="299">
        <v>437</v>
      </c>
      <c r="AP495" s="299">
        <v>42</v>
      </c>
      <c r="AQ495" s="299">
        <v>18</v>
      </c>
      <c r="AR495" s="299">
        <v>3</v>
      </c>
      <c r="AS495" s="299">
        <v>2.7</v>
      </c>
      <c r="AT495" s="299">
        <v>0.05</v>
      </c>
      <c r="AU495" s="300"/>
      <c r="AV495" s="311">
        <v>13</v>
      </c>
      <c r="AW495" s="317">
        <v>42244</v>
      </c>
      <c r="AX495" s="311">
        <v>56172</v>
      </c>
      <c r="AY495" s="311" t="s">
        <v>68</v>
      </c>
      <c r="AZ495" s="313">
        <v>0.74470000000000003</v>
      </c>
      <c r="BA495" s="314">
        <v>145.6</v>
      </c>
      <c r="BB495" s="314">
        <v>8</v>
      </c>
      <c r="BC495" s="314">
        <v>0</v>
      </c>
      <c r="BD495" s="315" t="s">
        <v>20</v>
      </c>
      <c r="BE495" s="314">
        <v>1</v>
      </c>
      <c r="BF495" s="314">
        <v>0.01</v>
      </c>
      <c r="BG495" s="314">
        <v>85.4</v>
      </c>
      <c r="BH495" s="314">
        <v>79</v>
      </c>
      <c r="BI495" s="314">
        <v>82.2</v>
      </c>
      <c r="BJ495" s="316" t="s">
        <v>66</v>
      </c>
      <c r="BK495" s="316" t="s">
        <v>67</v>
      </c>
      <c r="BL495" s="314">
        <v>20590</v>
      </c>
      <c r="BM495" s="314">
        <v>140</v>
      </c>
      <c r="BN495" s="314">
        <v>219</v>
      </c>
      <c r="BO495" s="314">
        <v>306</v>
      </c>
      <c r="BP495" s="314">
        <v>360</v>
      </c>
      <c r="BQ495" s="314">
        <v>1</v>
      </c>
      <c r="BR495" s="314">
        <v>34.1</v>
      </c>
      <c r="BS495" s="314">
        <v>0.4</v>
      </c>
      <c r="BT495" s="314">
        <v>1.46</v>
      </c>
      <c r="BU495" s="314">
        <v>0.4</v>
      </c>
      <c r="BV495" s="314">
        <v>0</v>
      </c>
      <c r="BW495" s="433"/>
      <c r="BX495" s="299">
        <v>124</v>
      </c>
      <c r="BY495" s="299">
        <v>7</v>
      </c>
      <c r="BZ495" s="299">
        <v>9.5</v>
      </c>
      <c r="CA495" s="299">
        <v>85</v>
      </c>
      <c r="CB495" s="299">
        <v>140</v>
      </c>
      <c r="CC495" s="299">
        <v>170</v>
      </c>
      <c r="CD495" s="299">
        <v>240</v>
      </c>
      <c r="CE495" s="299">
        <v>365</v>
      </c>
      <c r="CF495" s="299">
        <v>437</v>
      </c>
      <c r="CG495" s="299">
        <v>42</v>
      </c>
      <c r="CH495" s="299">
        <v>18</v>
      </c>
      <c r="CI495" s="299">
        <v>3</v>
      </c>
      <c r="CJ495" s="299">
        <v>2.7</v>
      </c>
      <c r="CK495" s="299">
        <v>0.05</v>
      </c>
      <c r="CL495" s="329"/>
      <c r="CM495" s="306"/>
      <c r="CN495" s="306"/>
      <c r="CO495" s="306"/>
      <c r="CP495" s="306"/>
      <c r="CQ495" s="306"/>
      <c r="CR495" s="306"/>
      <c r="CS495" s="306"/>
      <c r="CT495" s="306"/>
      <c r="CU495" s="306"/>
      <c r="CV495" s="306"/>
      <c r="CW495" s="306"/>
      <c r="CX495" s="306"/>
      <c r="CY495" s="306"/>
      <c r="CZ495" s="306"/>
      <c r="DA495" s="306"/>
      <c r="DB495" s="306"/>
      <c r="DC495" s="306"/>
      <c r="DD495" s="306"/>
      <c r="DE495" s="306"/>
      <c r="DF495" s="306"/>
      <c r="DG495" s="306"/>
      <c r="DH495" s="306"/>
      <c r="DI495" s="306"/>
      <c r="DJ495" s="306"/>
      <c r="DK495" s="306"/>
      <c r="DL495" s="306"/>
      <c r="DM495" s="306"/>
      <c r="DN495" s="306"/>
      <c r="DO495" s="439"/>
      <c r="DP495" s="306"/>
      <c r="DQ495" s="306"/>
      <c r="DR495" s="306"/>
      <c r="DS495" s="306"/>
      <c r="DT495" s="306"/>
      <c r="DU495" s="306"/>
      <c r="DV495" s="306"/>
      <c r="DW495" s="306"/>
      <c r="DX495" s="306"/>
      <c r="DY495" s="306"/>
      <c r="DZ495" s="306"/>
      <c r="EA495" s="306"/>
      <c r="EB495" s="306"/>
      <c r="EC495" s="306"/>
    </row>
    <row r="496" spans="1:133" x14ac:dyDescent="0.25">
      <c r="A496" s="302">
        <f t="shared" si="87"/>
        <v>2015</v>
      </c>
      <c r="B496" s="303" t="str">
        <f t="shared" si="88"/>
        <v>AGOSTO</v>
      </c>
      <c r="C496" s="303">
        <v>16</v>
      </c>
      <c r="D496" s="303" t="str">
        <f t="shared" si="92"/>
        <v>AGOSTO 2015 / 14</v>
      </c>
      <c r="E496" s="345">
        <v>14</v>
      </c>
      <c r="F496" s="312">
        <v>42243</v>
      </c>
      <c r="G496" s="311">
        <v>56178</v>
      </c>
      <c r="H496" s="311" t="s">
        <v>68</v>
      </c>
      <c r="I496" s="313">
        <v>0.72940000000000005</v>
      </c>
      <c r="J496" s="314">
        <v>138</v>
      </c>
      <c r="K496" s="314">
        <v>8.4</v>
      </c>
      <c r="L496" s="314">
        <v>0</v>
      </c>
      <c r="M496" s="315" t="s">
        <v>20</v>
      </c>
      <c r="N496" s="314">
        <v>0.5</v>
      </c>
      <c r="O496" s="314">
        <v>0</v>
      </c>
      <c r="P496" s="314">
        <v>85.2</v>
      </c>
      <c r="Q496" s="314">
        <v>79.2</v>
      </c>
      <c r="R496" s="314">
        <v>82.2</v>
      </c>
      <c r="S496" s="316" t="s">
        <v>66</v>
      </c>
      <c r="T496" s="316" t="s">
        <v>67</v>
      </c>
      <c r="U496" s="314">
        <v>20750</v>
      </c>
      <c r="V496" s="314">
        <v>128</v>
      </c>
      <c r="W496" s="314">
        <v>190</v>
      </c>
      <c r="X496" s="314">
        <v>284</v>
      </c>
      <c r="Y496" s="314">
        <v>339</v>
      </c>
      <c r="Z496" s="314">
        <v>1</v>
      </c>
      <c r="AA496" s="314">
        <v>29.1</v>
      </c>
      <c r="AB496" s="314">
        <v>0.3</v>
      </c>
      <c r="AC496" s="314">
        <v>1.66</v>
      </c>
      <c r="AD496" s="314">
        <v>11.7</v>
      </c>
      <c r="AE496" s="314">
        <v>0</v>
      </c>
      <c r="AF496" s="427"/>
      <c r="AG496" s="299">
        <v>124</v>
      </c>
      <c r="AH496" s="299">
        <v>7</v>
      </c>
      <c r="AI496" s="299">
        <v>9.5</v>
      </c>
      <c r="AJ496" s="299">
        <v>85</v>
      </c>
      <c r="AK496" s="299">
        <v>140</v>
      </c>
      <c r="AL496" s="299">
        <v>170</v>
      </c>
      <c r="AM496" s="299">
        <v>240</v>
      </c>
      <c r="AN496" s="299">
        <v>365</v>
      </c>
      <c r="AO496" s="299">
        <v>437</v>
      </c>
      <c r="AP496" s="299">
        <v>42</v>
      </c>
      <c r="AQ496" s="299">
        <v>18</v>
      </c>
      <c r="AR496" s="299">
        <v>3</v>
      </c>
      <c r="AS496" s="299">
        <v>2.7</v>
      </c>
      <c r="AT496" s="299">
        <v>0.05</v>
      </c>
      <c r="AU496" s="300"/>
      <c r="AV496" s="311">
        <v>14</v>
      </c>
      <c r="AW496" s="317">
        <v>42246</v>
      </c>
      <c r="AX496" s="311">
        <v>56244</v>
      </c>
      <c r="AY496" s="311" t="s">
        <v>73</v>
      </c>
      <c r="AZ496" s="313">
        <v>0.74429999999999996</v>
      </c>
      <c r="BA496" s="314">
        <v>145.9</v>
      </c>
      <c r="BB496" s="314">
        <v>8.1999999999999993</v>
      </c>
      <c r="BC496" s="314">
        <v>0</v>
      </c>
      <c r="BD496" s="315" t="s">
        <v>20</v>
      </c>
      <c r="BE496" s="314">
        <v>1</v>
      </c>
      <c r="BF496" s="314">
        <v>0.01</v>
      </c>
      <c r="BG496" s="314">
        <v>85.5</v>
      </c>
      <c r="BH496" s="314">
        <v>79.8</v>
      </c>
      <c r="BI496" s="314">
        <v>82.6</v>
      </c>
      <c r="BJ496" s="316" t="s">
        <v>66</v>
      </c>
      <c r="BK496" s="316" t="s">
        <v>67</v>
      </c>
      <c r="BL496" s="314">
        <v>20594</v>
      </c>
      <c r="BM496" s="314">
        <v>140</v>
      </c>
      <c r="BN496" s="314">
        <v>217</v>
      </c>
      <c r="BO496" s="314">
        <v>307</v>
      </c>
      <c r="BP496" s="314">
        <v>358</v>
      </c>
      <c r="BQ496" s="314">
        <v>1</v>
      </c>
      <c r="BR496" s="314">
        <v>34.799999999999997</v>
      </c>
      <c r="BS496" s="314">
        <v>0</v>
      </c>
      <c r="BT496" s="314">
        <v>1.54</v>
      </c>
      <c r="BU496" s="314">
        <v>0.6</v>
      </c>
      <c r="BV496" s="314">
        <v>0</v>
      </c>
      <c r="BW496" s="433"/>
      <c r="BX496" s="299">
        <v>124</v>
      </c>
      <c r="BY496" s="299">
        <v>7</v>
      </c>
      <c r="BZ496" s="299">
        <v>9.5</v>
      </c>
      <c r="CA496" s="299">
        <v>85</v>
      </c>
      <c r="CB496" s="299">
        <v>140</v>
      </c>
      <c r="CC496" s="299">
        <v>170</v>
      </c>
      <c r="CD496" s="299">
        <v>240</v>
      </c>
      <c r="CE496" s="299">
        <v>365</v>
      </c>
      <c r="CF496" s="299">
        <v>437</v>
      </c>
      <c r="CG496" s="299">
        <v>42</v>
      </c>
      <c r="CH496" s="299">
        <v>18</v>
      </c>
      <c r="CI496" s="299">
        <v>3</v>
      </c>
      <c r="CJ496" s="299">
        <v>2.7</v>
      </c>
      <c r="CK496" s="299">
        <v>0.05</v>
      </c>
      <c r="CL496" s="329"/>
      <c r="CM496" s="305"/>
      <c r="CN496" s="305"/>
      <c r="CO496" s="305"/>
      <c r="CP496" s="305"/>
      <c r="CQ496" s="305"/>
      <c r="CR496" s="305"/>
      <c r="CS496" s="305"/>
      <c r="CT496" s="305"/>
      <c r="CU496" s="305"/>
      <c r="CV496" s="305"/>
      <c r="CW496" s="305"/>
      <c r="CX496" s="305"/>
      <c r="CY496" s="305"/>
      <c r="CZ496" s="305"/>
      <c r="DA496" s="305"/>
      <c r="DB496" s="305"/>
      <c r="DC496" s="305"/>
      <c r="DD496" s="305"/>
      <c r="DE496" s="305"/>
      <c r="DF496" s="305"/>
      <c r="DG496" s="305"/>
      <c r="DH496" s="305"/>
      <c r="DI496" s="305"/>
      <c r="DJ496" s="305"/>
      <c r="DK496" s="305"/>
      <c r="DL496" s="305"/>
      <c r="DM496" s="305"/>
      <c r="DN496" s="305"/>
      <c r="DO496" s="440"/>
      <c r="DP496" s="305"/>
      <c r="DQ496" s="305"/>
      <c r="DR496" s="305"/>
      <c r="DS496" s="305"/>
      <c r="DT496" s="305"/>
      <c r="DU496" s="305"/>
      <c r="DV496" s="305"/>
      <c r="DW496" s="305"/>
      <c r="DX496" s="305"/>
      <c r="DY496" s="305"/>
      <c r="DZ496" s="305"/>
      <c r="EA496" s="305"/>
      <c r="EB496" s="305"/>
      <c r="EC496" s="305"/>
    </row>
    <row r="497" spans="1:133" x14ac:dyDescent="0.25">
      <c r="A497" s="291">
        <f t="shared" si="87"/>
        <v>2015</v>
      </c>
      <c r="B497" s="292" t="str">
        <f t="shared" si="88"/>
        <v>AGOSTO</v>
      </c>
      <c r="C497" s="292">
        <v>17</v>
      </c>
      <c r="D497" s="292" t="str">
        <f t="shared" si="92"/>
        <v>AGOSTO 2015 / 15</v>
      </c>
      <c r="E497" s="345">
        <v>15</v>
      </c>
      <c r="F497" s="312">
        <v>42246</v>
      </c>
      <c r="G497" s="311">
        <v>56250</v>
      </c>
      <c r="H497" s="311" t="s">
        <v>69</v>
      </c>
      <c r="I497" s="313">
        <v>0.7298</v>
      </c>
      <c r="J497" s="314">
        <v>139</v>
      </c>
      <c r="K497" s="314">
        <v>8.1999999999999993</v>
      </c>
      <c r="L497" s="314">
        <v>0</v>
      </c>
      <c r="M497" s="315" t="s">
        <v>20</v>
      </c>
      <c r="N497" s="314">
        <v>0.5</v>
      </c>
      <c r="O497" s="314">
        <v>0</v>
      </c>
      <c r="P497" s="314">
        <v>85.3</v>
      </c>
      <c r="Q497" s="314">
        <v>79.099999999999994</v>
      </c>
      <c r="R497" s="314">
        <v>82.2</v>
      </c>
      <c r="S497" s="316" t="s">
        <v>66</v>
      </c>
      <c r="T497" s="316" t="s">
        <v>67</v>
      </c>
      <c r="U497" s="314">
        <v>20746</v>
      </c>
      <c r="V497" s="314">
        <v>129</v>
      </c>
      <c r="W497" s="314">
        <v>189</v>
      </c>
      <c r="X497" s="314">
        <v>284</v>
      </c>
      <c r="Y497" s="314">
        <v>340</v>
      </c>
      <c r="Z497" s="314">
        <v>1</v>
      </c>
      <c r="AA497" s="314">
        <v>29</v>
      </c>
      <c r="AB497" s="314">
        <v>0.3</v>
      </c>
      <c r="AC497" s="314">
        <v>1.67</v>
      </c>
      <c r="AD497" s="314">
        <v>11.21</v>
      </c>
      <c r="AE497" s="314">
        <v>0</v>
      </c>
      <c r="AF497" s="427"/>
      <c r="AG497" s="299">
        <v>124</v>
      </c>
      <c r="AH497" s="299">
        <v>7</v>
      </c>
      <c r="AI497" s="299">
        <v>9.5</v>
      </c>
      <c r="AJ497" s="299">
        <v>85</v>
      </c>
      <c r="AK497" s="299">
        <v>140</v>
      </c>
      <c r="AL497" s="299">
        <v>170</v>
      </c>
      <c r="AM497" s="299">
        <v>240</v>
      </c>
      <c r="AN497" s="299">
        <v>365</v>
      </c>
      <c r="AO497" s="299">
        <v>437</v>
      </c>
      <c r="AP497" s="299">
        <v>42</v>
      </c>
      <c r="AQ497" s="299">
        <v>18</v>
      </c>
      <c r="AR497" s="299">
        <v>3</v>
      </c>
      <c r="AS497" s="299">
        <v>2.7</v>
      </c>
      <c r="AT497" s="299">
        <v>0.05</v>
      </c>
      <c r="AU497" s="300"/>
      <c r="AV497" s="305"/>
      <c r="AW497" s="305"/>
      <c r="AX497" s="305"/>
      <c r="AY497" s="305"/>
      <c r="AZ497" s="305"/>
      <c r="BA497" s="305"/>
      <c r="BB497" s="305"/>
      <c r="BC497" s="305"/>
      <c r="BD497" s="305"/>
      <c r="BE497" s="305"/>
      <c r="BF497" s="305"/>
      <c r="BG497" s="305"/>
      <c r="BH497" s="305"/>
      <c r="BI497" s="305"/>
      <c r="BJ497" s="305"/>
      <c r="BK497" s="305"/>
      <c r="BL497" s="305"/>
      <c r="BM497" s="305"/>
      <c r="BN497" s="305"/>
      <c r="BO497" s="305"/>
      <c r="BP497" s="305"/>
      <c r="BQ497" s="305"/>
      <c r="BR497" s="305"/>
      <c r="BS497" s="305"/>
      <c r="BT497" s="305"/>
      <c r="BU497" s="305"/>
      <c r="BV497" s="305"/>
      <c r="BW497" s="434"/>
      <c r="BX497" s="305"/>
      <c r="BY497" s="305"/>
      <c r="BZ497" s="305"/>
      <c r="CA497" s="305"/>
      <c r="CB497" s="305"/>
      <c r="CC497" s="305"/>
      <c r="CD497" s="305"/>
      <c r="CE497" s="305"/>
      <c r="CF497" s="305"/>
      <c r="CG497" s="305"/>
      <c r="CH497" s="305"/>
      <c r="CI497" s="305"/>
      <c r="CJ497" s="305"/>
      <c r="CK497" s="305"/>
      <c r="CL497" s="329"/>
      <c r="CM497" s="306"/>
      <c r="CN497" s="306"/>
      <c r="CO497" s="306"/>
      <c r="CP497" s="306"/>
      <c r="CQ497" s="306"/>
      <c r="CR497" s="306"/>
      <c r="CS497" s="306"/>
      <c r="CT497" s="306"/>
      <c r="CU497" s="306"/>
      <c r="CV497" s="306"/>
      <c r="CW497" s="306"/>
      <c r="CX497" s="306"/>
      <c r="CY497" s="306"/>
      <c r="CZ497" s="306"/>
      <c r="DA497" s="306"/>
      <c r="DB497" s="306"/>
      <c r="DC497" s="306"/>
      <c r="DD497" s="306"/>
      <c r="DE497" s="306"/>
      <c r="DF497" s="306"/>
      <c r="DG497" s="306"/>
      <c r="DH497" s="306"/>
      <c r="DI497" s="306"/>
      <c r="DJ497" s="306"/>
      <c r="DK497" s="306"/>
      <c r="DL497" s="306"/>
      <c r="DM497" s="306"/>
      <c r="DN497" s="306"/>
      <c r="DO497" s="439"/>
      <c r="DP497" s="306"/>
      <c r="DQ497" s="306"/>
      <c r="DR497" s="306"/>
      <c r="DS497" s="306"/>
      <c r="DT497" s="306"/>
      <c r="DU497" s="306"/>
      <c r="DV497" s="306"/>
      <c r="DW497" s="306"/>
      <c r="DX497" s="306"/>
      <c r="DY497" s="306"/>
      <c r="DZ497" s="306"/>
      <c r="EA497" s="306"/>
      <c r="EB497" s="306"/>
      <c r="EC497" s="306"/>
    </row>
    <row r="498" spans="1:133" x14ac:dyDescent="0.25">
      <c r="A498" s="302">
        <f t="shared" si="87"/>
        <v>2015</v>
      </c>
      <c r="B498" s="303" t="str">
        <f t="shared" si="88"/>
        <v>AGOSTO</v>
      </c>
      <c r="C498" s="303">
        <v>18</v>
      </c>
      <c r="D498" s="303" t="str">
        <f t="shared" si="92"/>
        <v>AGOSTO 2015 / 16</v>
      </c>
      <c r="E498" s="345">
        <v>16</v>
      </c>
      <c r="F498" s="312">
        <v>42247</v>
      </c>
      <c r="G498" s="311">
        <v>56432</v>
      </c>
      <c r="H498" s="311" t="s">
        <v>68</v>
      </c>
      <c r="I498" s="313">
        <v>0.73050000000000004</v>
      </c>
      <c r="J498" s="314">
        <v>138</v>
      </c>
      <c r="K498" s="314">
        <v>8.4</v>
      </c>
      <c r="L498" s="314">
        <v>0</v>
      </c>
      <c r="M498" s="315" t="s">
        <v>20</v>
      </c>
      <c r="N498" s="314">
        <v>0.5</v>
      </c>
      <c r="O498" s="314">
        <v>0</v>
      </c>
      <c r="P498" s="314">
        <v>85.3</v>
      </c>
      <c r="Q498" s="314">
        <v>79.099999999999994</v>
      </c>
      <c r="R498" s="314">
        <v>82.2</v>
      </c>
      <c r="S498" s="316" t="s">
        <v>66</v>
      </c>
      <c r="T498" s="316" t="s">
        <v>67</v>
      </c>
      <c r="U498" s="314">
        <v>20738</v>
      </c>
      <c r="V498" s="314">
        <v>128</v>
      </c>
      <c r="W498" s="314">
        <v>191</v>
      </c>
      <c r="X498" s="314">
        <v>288</v>
      </c>
      <c r="Y498" s="314">
        <v>342</v>
      </c>
      <c r="Z498" s="314">
        <v>1</v>
      </c>
      <c r="AA498" s="314">
        <v>29.1</v>
      </c>
      <c r="AB498" s="314">
        <v>0.2</v>
      </c>
      <c r="AC498" s="314">
        <v>1.69</v>
      </c>
      <c r="AD498" s="314">
        <v>11.1</v>
      </c>
      <c r="AE498" s="314">
        <v>0</v>
      </c>
      <c r="AF498" s="427"/>
      <c r="AG498" s="299">
        <v>124</v>
      </c>
      <c r="AH498" s="299">
        <v>7</v>
      </c>
      <c r="AI498" s="299">
        <v>9.5</v>
      </c>
      <c r="AJ498" s="299">
        <v>85</v>
      </c>
      <c r="AK498" s="299">
        <v>140</v>
      </c>
      <c r="AL498" s="299">
        <v>170</v>
      </c>
      <c r="AM498" s="299">
        <v>240</v>
      </c>
      <c r="AN498" s="299">
        <v>365</v>
      </c>
      <c r="AO498" s="299">
        <v>437</v>
      </c>
      <c r="AP498" s="299">
        <v>42</v>
      </c>
      <c r="AQ498" s="299">
        <v>18</v>
      </c>
      <c r="AR498" s="299">
        <v>3</v>
      </c>
      <c r="AS498" s="299">
        <v>2.7</v>
      </c>
      <c r="AT498" s="299">
        <v>0.05</v>
      </c>
      <c r="AU498" s="300"/>
      <c r="AV498" s="305"/>
      <c r="AW498" s="305"/>
      <c r="AX498" s="305"/>
      <c r="AY498" s="305"/>
      <c r="AZ498" s="305"/>
      <c r="BA498" s="305"/>
      <c r="BB498" s="305"/>
      <c r="BC498" s="305"/>
      <c r="BD498" s="305"/>
      <c r="BE498" s="305"/>
      <c r="BF498" s="305"/>
      <c r="BG498" s="305"/>
      <c r="BH498" s="305"/>
      <c r="BI498" s="305"/>
      <c r="BJ498" s="305"/>
      <c r="BK498" s="305"/>
      <c r="BL498" s="305"/>
      <c r="BM498" s="305"/>
      <c r="BN498" s="305"/>
      <c r="BO498" s="305"/>
      <c r="BP498" s="305"/>
      <c r="BQ498" s="305"/>
      <c r="BR498" s="305"/>
      <c r="BS498" s="305"/>
      <c r="BT498" s="305"/>
      <c r="BU498" s="305"/>
      <c r="BV498" s="305"/>
      <c r="BW498" s="434"/>
      <c r="BX498" s="305"/>
      <c r="BY498" s="305"/>
      <c r="BZ498" s="305"/>
      <c r="CA498" s="305"/>
      <c r="CB498" s="305"/>
      <c r="CC498" s="305"/>
      <c r="CD498" s="305"/>
      <c r="CE498" s="305"/>
      <c r="CF498" s="305"/>
      <c r="CG498" s="305"/>
      <c r="CH498" s="305"/>
      <c r="CI498" s="305"/>
      <c r="CJ498" s="305"/>
      <c r="CK498" s="305"/>
      <c r="CL498" s="329"/>
      <c r="CM498" s="305"/>
      <c r="CN498" s="305"/>
      <c r="CO498" s="305"/>
      <c r="CP498" s="305"/>
      <c r="CQ498" s="305"/>
      <c r="CR498" s="305"/>
      <c r="CS498" s="305"/>
      <c r="CT498" s="305"/>
      <c r="CU498" s="305"/>
      <c r="CV498" s="305"/>
      <c r="CW498" s="305"/>
      <c r="CX498" s="305"/>
      <c r="CY498" s="305"/>
      <c r="CZ498" s="305"/>
      <c r="DA498" s="305"/>
      <c r="DB498" s="305"/>
      <c r="DC498" s="305"/>
      <c r="DD498" s="305"/>
      <c r="DE498" s="305"/>
      <c r="DF498" s="305"/>
      <c r="DG498" s="305"/>
      <c r="DH498" s="305"/>
      <c r="DI498" s="305"/>
      <c r="DJ498" s="305"/>
      <c r="DK498" s="305"/>
      <c r="DL498" s="305"/>
      <c r="DM498" s="305"/>
      <c r="DN498" s="305"/>
      <c r="DO498" s="440"/>
      <c r="DP498" s="305"/>
      <c r="DQ498" s="305"/>
      <c r="DR498" s="305"/>
      <c r="DS498" s="305"/>
      <c r="DT498" s="305"/>
      <c r="DU498" s="305"/>
      <c r="DV498" s="305"/>
      <c r="DW498" s="305"/>
      <c r="DX498" s="305"/>
      <c r="DY498" s="305"/>
      <c r="DZ498" s="305"/>
      <c r="EA498" s="305"/>
      <c r="EB498" s="305"/>
      <c r="EC498" s="305"/>
    </row>
    <row r="499" spans="1:133" x14ac:dyDescent="0.25">
      <c r="A499" s="291">
        <f t="shared" si="87"/>
        <v>2015</v>
      </c>
      <c r="B499" s="292" t="str">
        <f t="shared" si="88"/>
        <v>AGOSTO</v>
      </c>
      <c r="C499" s="292">
        <v>19</v>
      </c>
      <c r="D499" s="292" t="str">
        <f t="shared" si="92"/>
        <v>AGOSTO 2015 / 17</v>
      </c>
      <c r="E499" s="291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428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307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435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343"/>
      <c r="CM499" s="303"/>
      <c r="CN499" s="303"/>
      <c r="CO499" s="303"/>
      <c r="CP499" s="303"/>
      <c r="CQ499" s="303"/>
      <c r="CR499" s="303"/>
      <c r="CS499" s="303"/>
      <c r="CT499" s="303"/>
      <c r="CU499" s="303"/>
      <c r="CV499" s="303"/>
      <c r="CW499" s="303"/>
      <c r="CX499" s="303"/>
      <c r="CY499" s="303"/>
      <c r="CZ499" s="303"/>
      <c r="DA499" s="303"/>
      <c r="DB499" s="303"/>
      <c r="DC499" s="303"/>
      <c r="DD499" s="303"/>
      <c r="DE499" s="303"/>
      <c r="DF499" s="303"/>
      <c r="DG499" s="303"/>
      <c r="DH499" s="303"/>
      <c r="DI499" s="303"/>
      <c r="DJ499" s="303"/>
      <c r="DK499" s="303"/>
      <c r="DL499" s="303"/>
      <c r="DM499" s="303"/>
      <c r="DN499" s="303"/>
      <c r="DO499" s="442"/>
      <c r="DP499" s="303"/>
      <c r="DQ499" s="303"/>
      <c r="DR499" s="303"/>
      <c r="DS499" s="303"/>
      <c r="DT499" s="303"/>
      <c r="DU499" s="303"/>
      <c r="DV499" s="303"/>
      <c r="DW499" s="303"/>
      <c r="DX499" s="303"/>
      <c r="DY499" s="303"/>
      <c r="DZ499" s="303"/>
      <c r="EA499" s="303"/>
      <c r="EB499" s="303"/>
      <c r="EC499" s="303"/>
    </row>
    <row r="500" spans="1:133" x14ac:dyDescent="0.25">
      <c r="A500" s="302">
        <f t="shared" si="87"/>
        <v>2015</v>
      </c>
      <c r="B500" s="303" t="str">
        <f t="shared" si="88"/>
        <v>AGOSTO</v>
      </c>
      <c r="C500" s="303">
        <v>20</v>
      </c>
      <c r="D500" s="303" t="str">
        <f t="shared" si="92"/>
        <v>AGOSTO 2015 / 18</v>
      </c>
      <c r="E500" s="291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428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307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435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343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441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</row>
    <row r="501" spans="1:133" x14ac:dyDescent="0.25">
      <c r="A501" s="291">
        <f t="shared" si="87"/>
        <v>2015</v>
      </c>
      <c r="B501" s="292" t="str">
        <f t="shared" si="88"/>
        <v>AGOSTO</v>
      </c>
      <c r="C501" s="292">
        <v>21</v>
      </c>
      <c r="D501" s="292" t="str">
        <f t="shared" si="92"/>
        <v>AGOSTO 2015 / 19</v>
      </c>
      <c r="E501" s="291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428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307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435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343"/>
      <c r="CM501" s="303"/>
      <c r="CN501" s="303"/>
      <c r="CO501" s="303"/>
      <c r="CP501" s="303"/>
      <c r="CQ501" s="303"/>
      <c r="CR501" s="303"/>
      <c r="CS501" s="303"/>
      <c r="CT501" s="303"/>
      <c r="CU501" s="303"/>
      <c r="CV501" s="303"/>
      <c r="CW501" s="303"/>
      <c r="CX501" s="303"/>
      <c r="CY501" s="303"/>
      <c r="CZ501" s="303"/>
      <c r="DA501" s="303"/>
      <c r="DB501" s="303"/>
      <c r="DC501" s="303"/>
      <c r="DD501" s="303"/>
      <c r="DE501" s="303"/>
      <c r="DF501" s="303"/>
      <c r="DG501" s="303"/>
      <c r="DH501" s="303"/>
      <c r="DI501" s="303"/>
      <c r="DJ501" s="303"/>
      <c r="DK501" s="303"/>
      <c r="DL501" s="303"/>
      <c r="DM501" s="303"/>
      <c r="DN501" s="303"/>
      <c r="DO501" s="442"/>
      <c r="DP501" s="303"/>
      <c r="DQ501" s="303"/>
      <c r="DR501" s="303"/>
      <c r="DS501" s="303"/>
      <c r="DT501" s="303"/>
      <c r="DU501" s="303"/>
      <c r="DV501" s="303"/>
      <c r="DW501" s="303"/>
      <c r="DX501" s="303"/>
      <c r="DY501" s="303"/>
      <c r="DZ501" s="303"/>
      <c r="EA501" s="303"/>
      <c r="EB501" s="303"/>
      <c r="EC501" s="303"/>
    </row>
    <row r="502" spans="1:133" x14ac:dyDescent="0.25">
      <c r="A502" s="302">
        <f t="shared" si="87"/>
        <v>2015</v>
      </c>
      <c r="B502" s="303" t="str">
        <f t="shared" si="88"/>
        <v>AGOSTO</v>
      </c>
      <c r="C502" s="303">
        <v>22</v>
      </c>
      <c r="D502" s="303" t="str">
        <f t="shared" si="92"/>
        <v>AGOSTO 2015 / 20</v>
      </c>
      <c r="E502" s="291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428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307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435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343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441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</row>
    <row r="503" spans="1:133" x14ac:dyDescent="0.25">
      <c r="A503" s="291">
        <f t="shared" si="87"/>
        <v>2015</v>
      </c>
      <c r="B503" s="292" t="str">
        <f t="shared" si="88"/>
        <v>AGOSTO</v>
      </c>
      <c r="C503" s="292">
        <v>23</v>
      </c>
      <c r="D503" s="292" t="str">
        <f t="shared" si="92"/>
        <v>AGOSTO 2015 / 21</v>
      </c>
      <c r="E503" s="291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428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307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435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343"/>
      <c r="CM503" s="303"/>
      <c r="CN503" s="303"/>
      <c r="CO503" s="303"/>
      <c r="CP503" s="303"/>
      <c r="CQ503" s="303"/>
      <c r="CR503" s="303"/>
      <c r="CS503" s="303"/>
      <c r="CT503" s="303"/>
      <c r="CU503" s="303"/>
      <c r="CV503" s="303"/>
      <c r="CW503" s="303"/>
      <c r="CX503" s="303"/>
      <c r="CY503" s="303"/>
      <c r="CZ503" s="303"/>
      <c r="DA503" s="303"/>
      <c r="DB503" s="303"/>
      <c r="DC503" s="303"/>
      <c r="DD503" s="303"/>
      <c r="DE503" s="303"/>
      <c r="DF503" s="303"/>
      <c r="DG503" s="303"/>
      <c r="DH503" s="303"/>
      <c r="DI503" s="303"/>
      <c r="DJ503" s="303"/>
      <c r="DK503" s="303"/>
      <c r="DL503" s="303"/>
      <c r="DM503" s="303"/>
      <c r="DN503" s="303"/>
      <c r="DO503" s="442"/>
      <c r="DP503" s="303"/>
      <c r="DQ503" s="303"/>
      <c r="DR503" s="303"/>
      <c r="DS503" s="303"/>
      <c r="DT503" s="303"/>
      <c r="DU503" s="303"/>
      <c r="DV503" s="303"/>
      <c r="DW503" s="303"/>
      <c r="DX503" s="303"/>
      <c r="DY503" s="303"/>
      <c r="DZ503" s="303"/>
      <c r="EA503" s="303"/>
      <c r="EB503" s="303"/>
      <c r="EC503" s="303"/>
    </row>
    <row r="504" spans="1:133" x14ac:dyDescent="0.25">
      <c r="A504" s="302">
        <f t="shared" si="87"/>
        <v>2015</v>
      </c>
      <c r="B504" s="303" t="str">
        <f t="shared" si="88"/>
        <v>AGOSTO</v>
      </c>
      <c r="C504" s="303">
        <v>24</v>
      </c>
      <c r="D504" s="303" t="str">
        <f t="shared" si="92"/>
        <v>AGOSTO 2015 / 22</v>
      </c>
      <c r="E504" s="291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428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307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435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343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441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</row>
    <row r="505" spans="1:133" x14ac:dyDescent="0.25">
      <c r="A505" s="291">
        <f t="shared" si="87"/>
        <v>2015</v>
      </c>
      <c r="B505" s="292" t="str">
        <f t="shared" si="88"/>
        <v>AGOSTO</v>
      </c>
      <c r="C505" s="292">
        <v>25</v>
      </c>
      <c r="D505" s="292" t="str">
        <f t="shared" si="92"/>
        <v>AGOSTO 2015 / 23</v>
      </c>
      <c r="E505" s="291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428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307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435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343"/>
      <c r="CM505" s="303"/>
      <c r="CN505" s="303"/>
      <c r="CO505" s="303"/>
      <c r="CP505" s="303"/>
      <c r="CQ505" s="303"/>
      <c r="CR505" s="303"/>
      <c r="CS505" s="303"/>
      <c r="CT505" s="303"/>
      <c r="CU505" s="303"/>
      <c r="CV505" s="303"/>
      <c r="CW505" s="303"/>
      <c r="CX505" s="303"/>
      <c r="CY505" s="303"/>
      <c r="CZ505" s="303"/>
      <c r="DA505" s="303"/>
      <c r="DB505" s="303"/>
      <c r="DC505" s="303"/>
      <c r="DD505" s="303"/>
      <c r="DE505" s="303"/>
      <c r="DF505" s="303"/>
      <c r="DG505" s="303"/>
      <c r="DH505" s="303"/>
      <c r="DI505" s="303"/>
      <c r="DJ505" s="303"/>
      <c r="DK505" s="303"/>
      <c r="DL505" s="303"/>
      <c r="DM505" s="303"/>
      <c r="DN505" s="303"/>
      <c r="DO505" s="442"/>
      <c r="DP505" s="303"/>
      <c r="DQ505" s="303"/>
      <c r="DR505" s="303"/>
      <c r="DS505" s="303"/>
      <c r="DT505" s="303"/>
      <c r="DU505" s="303"/>
      <c r="DV505" s="303"/>
      <c r="DW505" s="303"/>
      <c r="DX505" s="303"/>
      <c r="DY505" s="303"/>
      <c r="DZ505" s="303"/>
      <c r="EA505" s="303"/>
      <c r="EB505" s="303"/>
      <c r="EC505" s="303"/>
    </row>
    <row r="506" spans="1:133" x14ac:dyDescent="0.25">
      <c r="A506" s="302">
        <f t="shared" si="87"/>
        <v>2015</v>
      </c>
      <c r="B506" s="303" t="str">
        <f t="shared" si="88"/>
        <v>AGOSTO</v>
      </c>
      <c r="C506" s="303">
        <v>26</v>
      </c>
      <c r="D506" s="303" t="str">
        <f t="shared" si="92"/>
        <v>AGOSTO 2015 / 24</v>
      </c>
      <c r="E506" s="291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428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307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435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343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441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</row>
    <row r="507" spans="1:133" x14ac:dyDescent="0.25">
      <c r="A507" s="291">
        <f t="shared" si="87"/>
        <v>2015</v>
      </c>
      <c r="B507" s="292" t="str">
        <f t="shared" si="88"/>
        <v>AGOSTO</v>
      </c>
      <c r="C507" s="292">
        <v>27</v>
      </c>
      <c r="D507" s="292" t="str">
        <f t="shared" si="92"/>
        <v>AGOSTO 2015 / 25</v>
      </c>
      <c r="E507" s="291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428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307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435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343"/>
      <c r="CM507" s="303"/>
      <c r="CN507" s="303"/>
      <c r="CO507" s="303"/>
      <c r="CP507" s="303"/>
      <c r="CQ507" s="303"/>
      <c r="CR507" s="303"/>
      <c r="CS507" s="303"/>
      <c r="CT507" s="303"/>
      <c r="CU507" s="303"/>
      <c r="CV507" s="303"/>
      <c r="CW507" s="303"/>
      <c r="CX507" s="303"/>
      <c r="CY507" s="303"/>
      <c r="CZ507" s="303"/>
      <c r="DA507" s="303"/>
      <c r="DB507" s="303"/>
      <c r="DC507" s="303"/>
      <c r="DD507" s="303"/>
      <c r="DE507" s="303"/>
      <c r="DF507" s="303"/>
      <c r="DG507" s="303"/>
      <c r="DH507" s="303"/>
      <c r="DI507" s="303"/>
      <c r="DJ507" s="303"/>
      <c r="DK507" s="303"/>
      <c r="DL507" s="303"/>
      <c r="DM507" s="303"/>
      <c r="DN507" s="303"/>
      <c r="DO507" s="442"/>
      <c r="DP507" s="303"/>
      <c r="DQ507" s="303"/>
      <c r="DR507" s="303"/>
      <c r="DS507" s="303"/>
      <c r="DT507" s="303"/>
      <c r="DU507" s="303"/>
      <c r="DV507" s="303"/>
      <c r="DW507" s="303"/>
      <c r="DX507" s="303"/>
      <c r="DY507" s="303"/>
      <c r="DZ507" s="303"/>
      <c r="EA507" s="303"/>
      <c r="EB507" s="303"/>
      <c r="EC507" s="303"/>
    </row>
    <row r="508" spans="1:133" x14ac:dyDescent="0.25">
      <c r="A508" s="302">
        <f t="shared" si="87"/>
        <v>2015</v>
      </c>
      <c r="B508" s="303" t="str">
        <f t="shared" si="88"/>
        <v>AGOSTO</v>
      </c>
      <c r="C508" s="303">
        <v>28</v>
      </c>
      <c r="D508" s="303" t="str">
        <f t="shared" si="92"/>
        <v>AGOSTO 2015 / 26</v>
      </c>
      <c r="E508" s="291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428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307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435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343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441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</row>
    <row r="509" spans="1:133" x14ac:dyDescent="0.25">
      <c r="A509" s="291">
        <f t="shared" si="87"/>
        <v>2015</v>
      </c>
      <c r="B509" s="292" t="str">
        <f t="shared" si="88"/>
        <v>AGOSTO</v>
      </c>
      <c r="C509" s="292">
        <v>29</v>
      </c>
      <c r="D509" s="292" t="str">
        <f t="shared" si="92"/>
        <v>AGOSTO 2015 / 27</v>
      </c>
      <c r="E509" s="291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428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307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435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343"/>
      <c r="CM509" s="303"/>
      <c r="CN509" s="303"/>
      <c r="CO509" s="303"/>
      <c r="CP509" s="303"/>
      <c r="CQ509" s="303"/>
      <c r="CR509" s="303"/>
      <c r="CS509" s="303"/>
      <c r="CT509" s="303"/>
      <c r="CU509" s="303"/>
      <c r="CV509" s="303"/>
      <c r="CW509" s="303"/>
      <c r="CX509" s="303"/>
      <c r="CY509" s="303"/>
      <c r="CZ509" s="303"/>
      <c r="DA509" s="303"/>
      <c r="DB509" s="303"/>
      <c r="DC509" s="303"/>
      <c r="DD509" s="303"/>
      <c r="DE509" s="303"/>
      <c r="DF509" s="303"/>
      <c r="DG509" s="303"/>
      <c r="DH509" s="303"/>
      <c r="DI509" s="303"/>
      <c r="DJ509" s="303"/>
      <c r="DK509" s="303"/>
      <c r="DL509" s="303"/>
      <c r="DM509" s="303"/>
      <c r="DN509" s="303"/>
      <c r="DO509" s="442"/>
      <c r="DP509" s="303"/>
      <c r="DQ509" s="303"/>
      <c r="DR509" s="303"/>
      <c r="DS509" s="303"/>
      <c r="DT509" s="303"/>
      <c r="DU509" s="303"/>
      <c r="DV509" s="303"/>
      <c r="DW509" s="303"/>
      <c r="DX509" s="303"/>
      <c r="DY509" s="303"/>
      <c r="DZ509" s="303"/>
      <c r="EA509" s="303"/>
      <c r="EB509" s="303"/>
      <c r="EC509" s="303"/>
    </row>
    <row r="510" spans="1:133" x14ac:dyDescent="0.25">
      <c r="A510" s="302">
        <f t="shared" si="87"/>
        <v>2015</v>
      </c>
      <c r="B510" s="303" t="str">
        <f t="shared" si="88"/>
        <v>AGOSTO</v>
      </c>
      <c r="C510" s="303">
        <v>30</v>
      </c>
      <c r="D510" s="303" t="str">
        <f t="shared" si="92"/>
        <v>AGOSTO 2015 / 28</v>
      </c>
      <c r="E510" s="291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428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307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435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343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441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</row>
    <row r="511" spans="1:133" x14ac:dyDescent="0.25">
      <c r="A511" s="291">
        <f t="shared" si="87"/>
        <v>2015</v>
      </c>
      <c r="B511" s="292" t="str">
        <f t="shared" si="88"/>
        <v>AGOSTO</v>
      </c>
      <c r="C511" s="292">
        <v>31</v>
      </c>
      <c r="D511" s="292" t="str">
        <f t="shared" si="92"/>
        <v>AGOSTO 2015 / 29</v>
      </c>
      <c r="E511" s="291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428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307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435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343"/>
      <c r="CM511" s="303"/>
      <c r="CN511" s="303"/>
      <c r="CO511" s="303"/>
      <c r="CP511" s="303"/>
      <c r="CQ511" s="303"/>
      <c r="CR511" s="303"/>
      <c r="CS511" s="303"/>
      <c r="CT511" s="303"/>
      <c r="CU511" s="303"/>
      <c r="CV511" s="303"/>
      <c r="CW511" s="303"/>
      <c r="CX511" s="303"/>
      <c r="CY511" s="303"/>
      <c r="CZ511" s="303"/>
      <c r="DA511" s="303"/>
      <c r="DB511" s="303"/>
      <c r="DC511" s="303"/>
      <c r="DD511" s="303"/>
      <c r="DE511" s="303"/>
      <c r="DF511" s="303"/>
      <c r="DG511" s="303"/>
      <c r="DH511" s="303"/>
      <c r="DI511" s="303"/>
      <c r="DJ511" s="303"/>
      <c r="DK511" s="303"/>
      <c r="DL511" s="303"/>
      <c r="DM511" s="303"/>
      <c r="DN511" s="303"/>
      <c r="DO511" s="442"/>
      <c r="DP511" s="303"/>
      <c r="DQ511" s="303"/>
      <c r="DR511" s="303"/>
      <c r="DS511" s="303"/>
      <c r="DT511" s="303"/>
      <c r="DU511" s="303"/>
      <c r="DV511" s="303"/>
      <c r="DW511" s="303"/>
      <c r="DX511" s="303"/>
      <c r="DY511" s="303"/>
      <c r="DZ511" s="303"/>
      <c r="EA511" s="303"/>
      <c r="EB511" s="303"/>
      <c r="EC511" s="303"/>
    </row>
    <row r="512" spans="1:133" s="206" customFormat="1" x14ac:dyDescent="0.25">
      <c r="A512" s="308"/>
      <c r="B512" s="309"/>
      <c r="C512" s="309"/>
      <c r="D512" s="303" t="str">
        <f t="shared" si="92"/>
        <v>AGOSTO 2015 / 30</v>
      </c>
      <c r="E512" s="291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428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307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435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343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441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</row>
    <row r="513" spans="1:133" x14ac:dyDescent="0.25">
      <c r="A513" s="291">
        <v>2015</v>
      </c>
      <c r="B513" s="292" t="s">
        <v>235</v>
      </c>
      <c r="C513" s="292">
        <v>1</v>
      </c>
      <c r="D513" s="292" t="str">
        <f t="shared" si="92"/>
        <v>AGOSTO 2015 / 31</v>
      </c>
      <c r="E513" s="291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428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307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435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343"/>
      <c r="CM513" s="303"/>
      <c r="CN513" s="303"/>
      <c r="CO513" s="303"/>
      <c r="CP513" s="303"/>
      <c r="CQ513" s="303"/>
      <c r="CR513" s="303"/>
      <c r="CS513" s="303"/>
      <c r="CT513" s="303"/>
      <c r="CU513" s="303"/>
      <c r="CV513" s="303"/>
      <c r="CW513" s="303"/>
      <c r="CX513" s="303"/>
      <c r="CY513" s="303"/>
      <c r="CZ513" s="303"/>
      <c r="DA513" s="303"/>
      <c r="DB513" s="303"/>
      <c r="DC513" s="303"/>
      <c r="DD513" s="303"/>
      <c r="DE513" s="303"/>
      <c r="DF513" s="303"/>
      <c r="DG513" s="303"/>
      <c r="DH513" s="303"/>
      <c r="DI513" s="303"/>
      <c r="DJ513" s="303"/>
      <c r="DK513" s="303"/>
      <c r="DL513" s="303"/>
      <c r="DM513" s="303"/>
      <c r="DN513" s="303"/>
      <c r="DO513" s="442"/>
      <c r="DP513" s="303"/>
      <c r="DQ513" s="303"/>
      <c r="DR513" s="303"/>
      <c r="DS513" s="303"/>
      <c r="DT513" s="303"/>
      <c r="DU513" s="303"/>
      <c r="DV513" s="303"/>
      <c r="DW513" s="303"/>
      <c r="DX513" s="303"/>
      <c r="DY513" s="303"/>
      <c r="DZ513" s="303"/>
      <c r="EA513" s="303"/>
      <c r="EB513" s="303"/>
      <c r="EC513" s="303"/>
    </row>
    <row r="514" spans="1:133" ht="15.75" x14ac:dyDescent="0.25">
      <c r="A514" s="302">
        <f t="shared" ref="A514:A543" si="93">A513</f>
        <v>2015</v>
      </c>
      <c r="B514" s="303" t="str">
        <f t="shared" ref="B514:B543" si="94">B513</f>
        <v>SEPTIEMBRE</v>
      </c>
      <c r="C514" s="303">
        <v>2</v>
      </c>
      <c r="D514" s="275" t="s">
        <v>228</v>
      </c>
      <c r="E514" s="344">
        <f t="shared" ref="E514:AJ514" si="95">IFERROR(AVERAGE(E483:E513),"")</f>
        <v>8.5</v>
      </c>
      <c r="F514" s="276">
        <f t="shared" si="95"/>
        <v>42232.25</v>
      </c>
      <c r="G514" s="276">
        <f t="shared" si="95"/>
        <v>55935.8125</v>
      </c>
      <c r="H514" s="276" t="str">
        <f t="shared" si="95"/>
        <v/>
      </c>
      <c r="I514" s="276">
        <f t="shared" si="95"/>
        <v>0.72910624999999984</v>
      </c>
      <c r="J514" s="276">
        <f t="shared" si="95"/>
        <v>137.375</v>
      </c>
      <c r="K514" s="276">
        <f t="shared" si="95"/>
        <v>8.4625000000000004</v>
      </c>
      <c r="L514" s="276">
        <f t="shared" si="95"/>
        <v>0</v>
      </c>
      <c r="M514" s="276" t="str">
        <f t="shared" si="95"/>
        <v/>
      </c>
      <c r="N514" s="276">
        <f t="shared" si="95"/>
        <v>0.5</v>
      </c>
      <c r="O514" s="276">
        <f t="shared" si="95"/>
        <v>0</v>
      </c>
      <c r="P514" s="276">
        <f t="shared" si="95"/>
        <v>85.2</v>
      </c>
      <c r="Q514" s="276">
        <f t="shared" si="95"/>
        <v>79.193750000000009</v>
      </c>
      <c r="R514" s="276">
        <f t="shared" si="95"/>
        <v>82.206250000000011</v>
      </c>
      <c r="S514" s="276" t="str">
        <f t="shared" si="95"/>
        <v/>
      </c>
      <c r="T514" s="276" t="str">
        <f t="shared" si="95"/>
        <v/>
      </c>
      <c r="U514" s="276">
        <f t="shared" si="95"/>
        <v>20753</v>
      </c>
      <c r="V514" s="276">
        <f t="shared" si="95"/>
        <v>127.4375</v>
      </c>
      <c r="W514" s="276">
        <f t="shared" si="95"/>
        <v>189.0625</v>
      </c>
      <c r="X514" s="276">
        <f t="shared" si="95"/>
        <v>285.625</v>
      </c>
      <c r="Y514" s="276">
        <f t="shared" si="95"/>
        <v>341.25</v>
      </c>
      <c r="Z514" s="276">
        <f t="shared" si="95"/>
        <v>1.03125</v>
      </c>
      <c r="AA514" s="276">
        <f t="shared" si="95"/>
        <v>29.212500000000002</v>
      </c>
      <c r="AB514" s="276">
        <f t="shared" si="95"/>
        <v>0.21875000000000003</v>
      </c>
      <c r="AC514" s="276">
        <f t="shared" si="95"/>
        <v>1.7193750000000001</v>
      </c>
      <c r="AD514" s="276">
        <f t="shared" si="95"/>
        <v>12.388124999999999</v>
      </c>
      <c r="AE514" s="276">
        <f t="shared" si="95"/>
        <v>0</v>
      </c>
      <c r="AF514" s="420" t="str">
        <f t="shared" si="95"/>
        <v/>
      </c>
      <c r="AG514" s="276">
        <f t="shared" si="95"/>
        <v>124</v>
      </c>
      <c r="AH514" s="276">
        <f t="shared" si="95"/>
        <v>7</v>
      </c>
      <c r="AI514" s="276">
        <f t="shared" si="95"/>
        <v>9.5</v>
      </c>
      <c r="AJ514" s="276">
        <f t="shared" si="95"/>
        <v>85</v>
      </c>
      <c r="AK514" s="276">
        <f t="shared" ref="AK514:BP514" si="96">IFERROR(AVERAGE(AK483:AK513),"")</f>
        <v>140</v>
      </c>
      <c r="AL514" s="276">
        <f t="shared" si="96"/>
        <v>170</v>
      </c>
      <c r="AM514" s="276">
        <f t="shared" si="96"/>
        <v>240</v>
      </c>
      <c r="AN514" s="276">
        <f t="shared" si="96"/>
        <v>365</v>
      </c>
      <c r="AO514" s="276">
        <f t="shared" si="96"/>
        <v>437</v>
      </c>
      <c r="AP514" s="276">
        <f t="shared" si="96"/>
        <v>42</v>
      </c>
      <c r="AQ514" s="276">
        <f t="shared" si="96"/>
        <v>18</v>
      </c>
      <c r="AR514" s="276">
        <f t="shared" si="96"/>
        <v>3</v>
      </c>
      <c r="AS514" s="276">
        <f t="shared" si="96"/>
        <v>2.7000000000000006</v>
      </c>
      <c r="AT514" s="276">
        <f t="shared" si="96"/>
        <v>5.000000000000001E-2</v>
      </c>
      <c r="AU514" s="276" t="str">
        <f t="shared" si="96"/>
        <v/>
      </c>
      <c r="AV514" s="276">
        <f t="shared" si="96"/>
        <v>7.5</v>
      </c>
      <c r="AW514" s="276">
        <f t="shared" si="96"/>
        <v>42232.785714285717</v>
      </c>
      <c r="AX514" s="310">
        <f t="shared" si="96"/>
        <v>55920.428571428572</v>
      </c>
      <c r="AY514" s="276" t="str">
        <f t="shared" si="96"/>
        <v/>
      </c>
      <c r="AZ514" s="276">
        <f t="shared" si="96"/>
        <v>0.74176428571428565</v>
      </c>
      <c r="BA514" s="276">
        <f t="shared" si="96"/>
        <v>143.89285714285714</v>
      </c>
      <c r="BB514" s="276">
        <f t="shared" si="96"/>
        <v>8.178571428571427</v>
      </c>
      <c r="BC514" s="276">
        <f t="shared" si="96"/>
        <v>0</v>
      </c>
      <c r="BD514" s="276" t="str">
        <f t="shared" si="96"/>
        <v/>
      </c>
      <c r="BE514" s="276">
        <f t="shared" si="96"/>
        <v>1.1357142857142857</v>
      </c>
      <c r="BF514" s="276">
        <f t="shared" si="96"/>
        <v>9.9999999999999985E-3</v>
      </c>
      <c r="BG514" s="276">
        <f t="shared" si="96"/>
        <v>85.492857142857147</v>
      </c>
      <c r="BH514" s="276">
        <f t="shared" si="96"/>
        <v>79.107142857142847</v>
      </c>
      <c r="BI514" s="276">
        <f t="shared" si="96"/>
        <v>82.285714285714292</v>
      </c>
      <c r="BJ514" s="276" t="str">
        <f t="shared" si="96"/>
        <v/>
      </c>
      <c r="BK514" s="276" t="str">
        <f t="shared" si="96"/>
        <v/>
      </c>
      <c r="BL514" s="276">
        <f t="shared" si="96"/>
        <v>20620.571428571428</v>
      </c>
      <c r="BM514" s="276">
        <f t="shared" si="96"/>
        <v>136.71428571428572</v>
      </c>
      <c r="BN514" s="276">
        <f t="shared" si="96"/>
        <v>212.28571428571428</v>
      </c>
      <c r="BO514" s="276">
        <f t="shared" si="96"/>
        <v>303.5</v>
      </c>
      <c r="BP514" s="276">
        <f t="shared" si="96"/>
        <v>357.92857142857144</v>
      </c>
      <c r="BQ514" s="276">
        <f t="shared" ref="BQ514:BV514" si="97">IFERROR(AVERAGE(BQ483:BQ513),"")</f>
        <v>1</v>
      </c>
      <c r="BR514" s="276">
        <f t="shared" si="97"/>
        <v>33.807142857142864</v>
      </c>
      <c r="BS514" s="276">
        <f t="shared" si="97"/>
        <v>0.4</v>
      </c>
      <c r="BT514" s="276">
        <f t="shared" si="97"/>
        <v>1.4749999999999999</v>
      </c>
      <c r="BU514" s="276">
        <f t="shared" si="97"/>
        <v>3.2071428571428577</v>
      </c>
      <c r="BV514" s="310">
        <f t="shared" si="97"/>
        <v>0</v>
      </c>
      <c r="BW514" s="436"/>
      <c r="BX514" s="309"/>
      <c r="BY514" s="309"/>
      <c r="BZ514" s="309"/>
      <c r="CA514" s="309"/>
      <c r="CB514" s="309"/>
      <c r="CC514" s="309"/>
      <c r="CD514" s="309"/>
      <c r="CE514" s="309"/>
      <c r="CF514" s="309"/>
      <c r="CG514" s="309"/>
      <c r="CH514" s="309"/>
      <c r="CI514" s="309"/>
      <c r="CJ514" s="309"/>
      <c r="CK514" s="309"/>
      <c r="CL514" s="308"/>
      <c r="CM514" s="309"/>
      <c r="CN514" s="309"/>
      <c r="CO514" s="309"/>
      <c r="CP514" s="309"/>
      <c r="CQ514" s="309"/>
      <c r="CR514" s="309"/>
      <c r="CS514" s="309"/>
      <c r="CT514" s="309"/>
      <c r="CU514" s="309"/>
      <c r="CV514" s="309"/>
      <c r="CW514" s="309"/>
      <c r="CX514" s="309"/>
      <c r="CY514" s="309"/>
      <c r="CZ514" s="309"/>
      <c r="DA514" s="309"/>
      <c r="DB514" s="309"/>
      <c r="DC514" s="309"/>
      <c r="DD514" s="309"/>
      <c r="DE514" s="309"/>
      <c r="DF514" s="309"/>
      <c r="DG514" s="309"/>
      <c r="DH514" s="309"/>
      <c r="DI514" s="309"/>
      <c r="DJ514" s="309"/>
      <c r="DK514" s="309"/>
      <c r="DL514" s="309"/>
      <c r="DM514" s="309"/>
      <c r="DN514" s="309"/>
      <c r="DO514" s="443"/>
      <c r="DP514" s="309"/>
      <c r="DQ514" s="309"/>
      <c r="DR514" s="309"/>
      <c r="DS514" s="309"/>
      <c r="DT514" s="309"/>
      <c r="DU514" s="309"/>
      <c r="DV514" s="309"/>
      <c r="DW514" s="309"/>
      <c r="DX514" s="309"/>
      <c r="DY514" s="309"/>
      <c r="DZ514" s="309"/>
      <c r="EA514" s="309"/>
      <c r="EB514" s="309"/>
      <c r="EC514" s="309"/>
    </row>
    <row r="515" spans="1:133" x14ac:dyDescent="0.25">
      <c r="A515" s="291">
        <f t="shared" si="93"/>
        <v>2015</v>
      </c>
      <c r="B515" s="292" t="str">
        <f t="shared" si="94"/>
        <v>SEPTIEMBRE</v>
      </c>
      <c r="C515" s="292">
        <v>3</v>
      </c>
      <c r="D515" s="292" t="str">
        <f t="shared" ref="D515:D545" si="98">B513&amp;" "&amp;A513&amp;" / "&amp;C513</f>
        <v>SEPTIEMBRE 2015 / 1</v>
      </c>
      <c r="E515" s="345">
        <v>1</v>
      </c>
      <c r="F515" s="312">
        <v>42251</v>
      </c>
      <c r="G515" s="311">
        <v>56507</v>
      </c>
      <c r="H515" s="311" t="s">
        <v>69</v>
      </c>
      <c r="I515" s="313">
        <v>0.72860000000000003</v>
      </c>
      <c r="J515" s="314">
        <v>137</v>
      </c>
      <c r="K515" s="314">
        <v>8.4</v>
      </c>
      <c r="L515" s="314">
        <v>0</v>
      </c>
      <c r="M515" s="315" t="s">
        <v>20</v>
      </c>
      <c r="N515" s="314">
        <v>0.5</v>
      </c>
      <c r="O515" s="314">
        <v>0</v>
      </c>
      <c r="P515" s="314">
        <v>85.2</v>
      </c>
      <c r="Q515" s="314">
        <v>79.2</v>
      </c>
      <c r="R515" s="314">
        <v>82.2</v>
      </c>
      <c r="S515" s="316" t="s">
        <v>66</v>
      </c>
      <c r="T515" s="316" t="s">
        <v>67</v>
      </c>
      <c r="U515" s="314">
        <v>20758</v>
      </c>
      <c r="V515" s="314">
        <v>126</v>
      </c>
      <c r="W515" s="314">
        <v>187</v>
      </c>
      <c r="X515" s="314">
        <v>282</v>
      </c>
      <c r="Y515" s="314">
        <v>339</v>
      </c>
      <c r="Z515" s="314">
        <v>1</v>
      </c>
      <c r="AA515" s="314">
        <v>28.9</v>
      </c>
      <c r="AB515" s="314">
        <v>0.2</v>
      </c>
      <c r="AC515" s="314">
        <v>1.66</v>
      </c>
      <c r="AD515" s="314">
        <v>12</v>
      </c>
      <c r="AE515" s="314">
        <v>0</v>
      </c>
      <c r="AF515" s="427"/>
      <c r="AG515" s="299">
        <v>133</v>
      </c>
      <c r="AH515" s="299">
        <v>7</v>
      </c>
      <c r="AI515" s="299">
        <v>9</v>
      </c>
      <c r="AJ515" s="299">
        <v>85</v>
      </c>
      <c r="AK515" s="299">
        <v>149</v>
      </c>
      <c r="AL515" s="299">
        <v>170</v>
      </c>
      <c r="AM515" s="299">
        <v>245</v>
      </c>
      <c r="AN515" s="299">
        <v>374</v>
      </c>
      <c r="AO515" s="299">
        <v>437</v>
      </c>
      <c r="AP515" s="299">
        <v>42</v>
      </c>
      <c r="AQ515" s="299">
        <v>18</v>
      </c>
      <c r="AR515" s="299">
        <v>3</v>
      </c>
      <c r="AS515" s="299">
        <v>2.7</v>
      </c>
      <c r="AT515" s="299">
        <v>0.05</v>
      </c>
      <c r="AU515" s="300"/>
      <c r="AV515" s="311">
        <v>1</v>
      </c>
      <c r="AW515" s="317">
        <v>42248</v>
      </c>
      <c r="AX515" s="311">
        <v>56436</v>
      </c>
      <c r="AY515" s="311" t="s">
        <v>73</v>
      </c>
      <c r="AZ515" s="313">
        <v>0.74550000000000005</v>
      </c>
      <c r="BA515" s="314">
        <v>145</v>
      </c>
      <c r="BB515" s="314">
        <v>8.1</v>
      </c>
      <c r="BC515" s="314">
        <v>0</v>
      </c>
      <c r="BD515" s="315" t="s">
        <v>20</v>
      </c>
      <c r="BE515" s="314">
        <v>1</v>
      </c>
      <c r="BF515" s="314">
        <v>0.01</v>
      </c>
      <c r="BG515" s="314">
        <v>85.3</v>
      </c>
      <c r="BH515" s="314">
        <v>79</v>
      </c>
      <c r="BI515" s="314">
        <v>82.2</v>
      </c>
      <c r="BJ515" s="316" t="s">
        <v>66</v>
      </c>
      <c r="BK515" s="316" t="s">
        <v>67</v>
      </c>
      <c r="BL515" s="314">
        <v>20582</v>
      </c>
      <c r="BM515" s="314">
        <v>144</v>
      </c>
      <c r="BN515" s="314">
        <v>217</v>
      </c>
      <c r="BO515" s="314">
        <v>306</v>
      </c>
      <c r="BP515" s="314">
        <v>360</v>
      </c>
      <c r="BQ515" s="314">
        <v>1</v>
      </c>
      <c r="BR515" s="314">
        <v>34.1</v>
      </c>
      <c r="BS515" s="314">
        <v>0.7</v>
      </c>
      <c r="BT515" s="314">
        <v>1.47</v>
      </c>
      <c r="BU515" s="314">
        <v>0</v>
      </c>
      <c r="BV515" s="314">
        <v>0</v>
      </c>
      <c r="BW515" s="433"/>
      <c r="BX515" s="299">
        <v>133</v>
      </c>
      <c r="BY515" s="299">
        <v>7</v>
      </c>
      <c r="BZ515" s="299">
        <v>9</v>
      </c>
      <c r="CA515" s="299">
        <v>85</v>
      </c>
      <c r="CB515" s="299">
        <v>149</v>
      </c>
      <c r="CC515" s="299">
        <v>170</v>
      </c>
      <c r="CD515" s="299">
        <v>245</v>
      </c>
      <c r="CE515" s="299">
        <v>374</v>
      </c>
      <c r="CF515" s="299">
        <v>437</v>
      </c>
      <c r="CG515" s="299">
        <v>42</v>
      </c>
      <c r="CH515" s="299">
        <v>18</v>
      </c>
      <c r="CI515" s="299">
        <v>3</v>
      </c>
      <c r="CJ515" s="299">
        <v>2.7</v>
      </c>
      <c r="CK515" s="299">
        <v>0.05</v>
      </c>
      <c r="CL515" s="329"/>
      <c r="CM515" s="306">
        <v>1</v>
      </c>
      <c r="CN515" s="346">
        <v>42254</v>
      </c>
      <c r="CO515" s="347"/>
      <c r="CP515" s="347"/>
      <c r="CQ515" s="318">
        <v>0.72299999999999998</v>
      </c>
      <c r="CR515" s="319">
        <v>59</v>
      </c>
      <c r="CS515" s="336">
        <f>(CR515*(9/5))+32</f>
        <v>138.19999999999999</v>
      </c>
      <c r="CT515" s="319">
        <v>8.8000000000000007</v>
      </c>
      <c r="CU515" s="348">
        <v>1E-3</v>
      </c>
      <c r="CV515" s="319">
        <v>1</v>
      </c>
      <c r="CW515" s="319">
        <v>0.2</v>
      </c>
      <c r="CX515" s="348">
        <v>5.0000000000000001E-3</v>
      </c>
      <c r="CY515" s="319">
        <v>85</v>
      </c>
      <c r="CZ515" s="319">
        <v>78.599999999999994</v>
      </c>
      <c r="DA515" s="319">
        <v>81.8</v>
      </c>
      <c r="DB515" s="306" t="s">
        <v>83</v>
      </c>
      <c r="DC515" s="306" t="s">
        <v>84</v>
      </c>
      <c r="DD515" s="319">
        <v>20818</v>
      </c>
      <c r="DE515" s="319">
        <v>129.80000000000001</v>
      </c>
      <c r="DF515" s="319">
        <v>189.1</v>
      </c>
      <c r="DG515" s="319">
        <v>279.5</v>
      </c>
      <c r="DH515" s="319">
        <v>339.8</v>
      </c>
      <c r="DI515" s="319">
        <v>1</v>
      </c>
      <c r="DJ515" s="319">
        <v>27.3</v>
      </c>
      <c r="DK515" s="319">
        <v>0.1</v>
      </c>
      <c r="DL515" s="319">
        <v>2.6</v>
      </c>
      <c r="DM515" s="319">
        <v>17.2</v>
      </c>
      <c r="DN515" s="319">
        <v>0</v>
      </c>
      <c r="DO515" s="437"/>
      <c r="DP515" s="304">
        <v>124</v>
      </c>
      <c r="DQ515" s="304">
        <v>7</v>
      </c>
      <c r="DR515" s="304">
        <v>9.5</v>
      </c>
      <c r="DS515" s="304">
        <v>85</v>
      </c>
      <c r="DT515" s="304">
        <v>140</v>
      </c>
      <c r="DU515" s="304">
        <v>170</v>
      </c>
      <c r="DV515" s="304">
        <v>240</v>
      </c>
      <c r="DW515" s="304">
        <v>365</v>
      </c>
      <c r="DX515" s="304">
        <v>437</v>
      </c>
      <c r="DY515" s="304">
        <v>42</v>
      </c>
      <c r="DZ515" s="304">
        <v>18</v>
      </c>
      <c r="EA515" s="304">
        <v>3</v>
      </c>
      <c r="EB515" s="304">
        <v>2.7</v>
      </c>
      <c r="EC515" s="304">
        <v>0.05</v>
      </c>
    </row>
    <row r="516" spans="1:133" x14ac:dyDescent="0.25">
      <c r="A516" s="302">
        <f t="shared" si="93"/>
        <v>2015</v>
      </c>
      <c r="B516" s="303" t="str">
        <f t="shared" si="94"/>
        <v>SEPTIEMBRE</v>
      </c>
      <c r="C516" s="303">
        <v>4</v>
      </c>
      <c r="D516" s="303" t="str">
        <f t="shared" si="98"/>
        <v>SEPTIEMBRE 2015 / 2</v>
      </c>
      <c r="E516" s="345">
        <v>2</v>
      </c>
      <c r="F516" s="312">
        <v>42253</v>
      </c>
      <c r="G516" s="311">
        <v>56551</v>
      </c>
      <c r="H516" s="311" t="s">
        <v>68</v>
      </c>
      <c r="I516" s="313">
        <v>0.72829999999999995</v>
      </c>
      <c r="J516" s="314">
        <v>136</v>
      </c>
      <c r="K516" s="314">
        <v>8.6999999999999993</v>
      </c>
      <c r="L516" s="314">
        <v>0</v>
      </c>
      <c r="M516" s="315" t="s">
        <v>20</v>
      </c>
      <c r="N516" s="314">
        <v>0.5</v>
      </c>
      <c r="O516" s="314">
        <v>0</v>
      </c>
      <c r="P516" s="314">
        <v>85.1</v>
      </c>
      <c r="Q516" s="314">
        <v>79.099999999999994</v>
      </c>
      <c r="R516" s="314">
        <v>82.1</v>
      </c>
      <c r="S516" s="316" t="s">
        <v>66</v>
      </c>
      <c r="T516" s="316" t="s">
        <v>67</v>
      </c>
      <c r="U516" s="314">
        <v>20762</v>
      </c>
      <c r="V516" s="314">
        <v>127</v>
      </c>
      <c r="W516" s="314">
        <v>187</v>
      </c>
      <c r="X516" s="314">
        <v>286</v>
      </c>
      <c r="Y516" s="314">
        <v>336</v>
      </c>
      <c r="Z516" s="314">
        <v>1</v>
      </c>
      <c r="AA516" s="314">
        <v>29.1</v>
      </c>
      <c r="AB516" s="314">
        <v>0.3</v>
      </c>
      <c r="AC516" s="314">
        <v>1.68</v>
      </c>
      <c r="AD516" s="314">
        <v>10.5</v>
      </c>
      <c r="AE516" s="314">
        <v>0</v>
      </c>
      <c r="AF516" s="427"/>
      <c r="AG516" s="299">
        <v>133</v>
      </c>
      <c r="AH516" s="299">
        <v>7</v>
      </c>
      <c r="AI516" s="299">
        <v>9</v>
      </c>
      <c r="AJ516" s="299">
        <v>85</v>
      </c>
      <c r="AK516" s="299">
        <v>149</v>
      </c>
      <c r="AL516" s="299">
        <v>170</v>
      </c>
      <c r="AM516" s="299">
        <v>245</v>
      </c>
      <c r="AN516" s="299">
        <v>374</v>
      </c>
      <c r="AO516" s="299">
        <v>437</v>
      </c>
      <c r="AP516" s="299">
        <v>42</v>
      </c>
      <c r="AQ516" s="299">
        <v>18</v>
      </c>
      <c r="AR516" s="299">
        <v>3</v>
      </c>
      <c r="AS516" s="299">
        <v>2.7</v>
      </c>
      <c r="AT516" s="299">
        <v>0.05</v>
      </c>
      <c r="AU516" s="300"/>
      <c r="AV516" s="311">
        <v>2</v>
      </c>
      <c r="AW516" s="317">
        <v>42250</v>
      </c>
      <c r="AX516" s="311">
        <v>56477</v>
      </c>
      <c r="AY516" s="311" t="s">
        <v>149</v>
      </c>
      <c r="AZ516" s="313">
        <v>0.74050000000000005</v>
      </c>
      <c r="BA516" s="314">
        <v>144.1</v>
      </c>
      <c r="BB516" s="314">
        <v>8.3000000000000007</v>
      </c>
      <c r="BC516" s="314">
        <v>0</v>
      </c>
      <c r="BD516" s="315" t="s">
        <v>20</v>
      </c>
      <c r="BE516" s="314">
        <v>1.2</v>
      </c>
      <c r="BF516" s="314">
        <v>0.01</v>
      </c>
      <c r="BG516" s="314">
        <v>85.3</v>
      </c>
      <c r="BH516" s="314">
        <v>79</v>
      </c>
      <c r="BI516" s="314">
        <v>82.2</v>
      </c>
      <c r="BJ516" s="316" t="s">
        <v>66</v>
      </c>
      <c r="BK516" s="316" t="s">
        <v>67</v>
      </c>
      <c r="BL516" s="314">
        <v>20634</v>
      </c>
      <c r="BM516" s="314">
        <v>136</v>
      </c>
      <c r="BN516" s="314">
        <v>212</v>
      </c>
      <c r="BO516" s="314">
        <v>302</v>
      </c>
      <c r="BP516" s="314">
        <v>356</v>
      </c>
      <c r="BQ516" s="314">
        <v>1</v>
      </c>
      <c r="BR516" s="314">
        <v>33.5</v>
      </c>
      <c r="BS516" s="314">
        <v>0.5</v>
      </c>
      <c r="BT516" s="314">
        <v>1.36</v>
      </c>
      <c r="BU516" s="314">
        <v>3.4</v>
      </c>
      <c r="BV516" s="314">
        <v>0</v>
      </c>
      <c r="BW516" s="433"/>
      <c r="BX516" s="299">
        <v>133</v>
      </c>
      <c r="BY516" s="299">
        <v>7</v>
      </c>
      <c r="BZ516" s="299">
        <v>9</v>
      </c>
      <c r="CA516" s="299">
        <v>85</v>
      </c>
      <c r="CB516" s="299">
        <v>149</v>
      </c>
      <c r="CC516" s="299">
        <v>170</v>
      </c>
      <c r="CD516" s="299">
        <v>245</v>
      </c>
      <c r="CE516" s="299">
        <v>374</v>
      </c>
      <c r="CF516" s="299">
        <v>437</v>
      </c>
      <c r="CG516" s="299">
        <v>42</v>
      </c>
      <c r="CH516" s="299">
        <v>18</v>
      </c>
      <c r="CI516" s="299">
        <v>3</v>
      </c>
      <c r="CJ516" s="299">
        <v>2.7</v>
      </c>
      <c r="CK516" s="299">
        <v>0.05</v>
      </c>
      <c r="CL516" s="329"/>
      <c r="CM516" s="305">
        <v>2</v>
      </c>
      <c r="CN516" s="349">
        <v>42261</v>
      </c>
      <c r="CO516" s="305"/>
      <c r="CP516" s="305"/>
      <c r="CQ516" s="313">
        <v>0.72489999999999999</v>
      </c>
      <c r="CR516" s="314">
        <v>58.8</v>
      </c>
      <c r="CS516" s="341">
        <f>(CR516*(9/5))+32</f>
        <v>137.84</v>
      </c>
      <c r="CT516" s="314">
        <v>8.6</v>
      </c>
      <c r="CU516" s="350">
        <v>1E-3</v>
      </c>
      <c r="CV516" s="314">
        <v>1</v>
      </c>
      <c r="CW516" s="314">
        <v>0.2</v>
      </c>
      <c r="CX516" s="350">
        <v>5.0000000000000001E-3</v>
      </c>
      <c r="CY516" s="314">
        <v>85.2</v>
      </c>
      <c r="CZ516" s="314">
        <v>78.8</v>
      </c>
      <c r="DA516" s="314">
        <v>82</v>
      </c>
      <c r="DB516" s="305" t="s">
        <v>83</v>
      </c>
      <c r="DC516" s="305" t="s">
        <v>84</v>
      </c>
      <c r="DD516" s="314">
        <v>20798</v>
      </c>
      <c r="DE516" s="314">
        <v>132.80000000000001</v>
      </c>
      <c r="DF516" s="314">
        <v>191.1</v>
      </c>
      <c r="DG516" s="314">
        <v>283.60000000000002</v>
      </c>
      <c r="DH516" s="314">
        <v>341.8</v>
      </c>
      <c r="DI516" s="314">
        <v>1</v>
      </c>
      <c r="DJ516" s="314">
        <v>27</v>
      </c>
      <c r="DK516" s="314">
        <v>0.1</v>
      </c>
      <c r="DL516" s="314">
        <v>2.2999999999999998</v>
      </c>
      <c r="DM516" s="314">
        <v>17</v>
      </c>
      <c r="DN516" s="314">
        <v>0</v>
      </c>
      <c r="DO516" s="438"/>
      <c r="DP516" s="299">
        <v>124</v>
      </c>
      <c r="DQ516" s="299">
        <v>7</v>
      </c>
      <c r="DR516" s="299">
        <v>9.5</v>
      </c>
      <c r="DS516" s="299">
        <v>85</v>
      </c>
      <c r="DT516" s="299">
        <v>140</v>
      </c>
      <c r="DU516" s="299">
        <v>170</v>
      </c>
      <c r="DV516" s="299">
        <v>240</v>
      </c>
      <c r="DW516" s="299">
        <v>365</v>
      </c>
      <c r="DX516" s="299">
        <v>437</v>
      </c>
      <c r="DY516" s="299">
        <v>42</v>
      </c>
      <c r="DZ516" s="299">
        <v>18</v>
      </c>
      <c r="EA516" s="299">
        <v>3</v>
      </c>
      <c r="EB516" s="299">
        <v>2.7</v>
      </c>
      <c r="EC516" s="299">
        <v>0.05</v>
      </c>
    </row>
    <row r="517" spans="1:133" x14ac:dyDescent="0.25">
      <c r="A517" s="291">
        <f t="shared" si="93"/>
        <v>2015</v>
      </c>
      <c r="B517" s="292" t="str">
        <f t="shared" si="94"/>
        <v>SEPTIEMBRE</v>
      </c>
      <c r="C517" s="292">
        <v>5</v>
      </c>
      <c r="D517" s="292" t="str">
        <f t="shared" si="98"/>
        <v>SEPTIEMBRE 2015 / 3</v>
      </c>
      <c r="E517" s="345">
        <v>3</v>
      </c>
      <c r="F517" s="312">
        <v>42255</v>
      </c>
      <c r="G517" s="311">
        <v>56594</v>
      </c>
      <c r="H517" s="311" t="s">
        <v>69</v>
      </c>
      <c r="I517" s="313">
        <v>0.72829999999999995</v>
      </c>
      <c r="J517" s="314">
        <v>135</v>
      </c>
      <c r="K517" s="314">
        <v>8.6999999999999993</v>
      </c>
      <c r="L517" s="314">
        <v>0</v>
      </c>
      <c r="M517" s="315" t="s">
        <v>20</v>
      </c>
      <c r="N517" s="314">
        <v>0.5</v>
      </c>
      <c r="O517" s="314">
        <v>0</v>
      </c>
      <c r="P517" s="314">
        <v>85.2</v>
      </c>
      <c r="Q517" s="314">
        <v>79.2</v>
      </c>
      <c r="R517" s="314">
        <v>82.2</v>
      </c>
      <c r="S517" s="316" t="s">
        <v>66</v>
      </c>
      <c r="T517" s="316" t="s">
        <v>67</v>
      </c>
      <c r="U517" s="314">
        <v>20762</v>
      </c>
      <c r="V517" s="314">
        <v>127</v>
      </c>
      <c r="W517" s="314">
        <v>186</v>
      </c>
      <c r="X517" s="314">
        <v>284</v>
      </c>
      <c r="Y517" s="314">
        <v>335</v>
      </c>
      <c r="Z517" s="314">
        <v>1</v>
      </c>
      <c r="AA517" s="314">
        <v>29</v>
      </c>
      <c r="AB517" s="314">
        <v>0.3</v>
      </c>
      <c r="AC517" s="314">
        <v>1.68</v>
      </c>
      <c r="AD517" s="314">
        <v>11.8</v>
      </c>
      <c r="AE517" s="314">
        <v>0</v>
      </c>
      <c r="AF517" s="427"/>
      <c r="AG517" s="299">
        <v>133</v>
      </c>
      <c r="AH517" s="299">
        <v>7</v>
      </c>
      <c r="AI517" s="299">
        <v>9</v>
      </c>
      <c r="AJ517" s="299">
        <v>85</v>
      </c>
      <c r="AK517" s="299">
        <v>149</v>
      </c>
      <c r="AL517" s="299">
        <v>170</v>
      </c>
      <c r="AM517" s="299">
        <v>245</v>
      </c>
      <c r="AN517" s="299">
        <v>374</v>
      </c>
      <c r="AO517" s="299">
        <v>437</v>
      </c>
      <c r="AP517" s="299">
        <v>42</v>
      </c>
      <c r="AQ517" s="299">
        <v>18</v>
      </c>
      <c r="AR517" s="299">
        <v>3</v>
      </c>
      <c r="AS517" s="299">
        <v>2.7</v>
      </c>
      <c r="AT517" s="299">
        <v>0.05</v>
      </c>
      <c r="AU517" s="300"/>
      <c r="AV517" s="311">
        <v>3</v>
      </c>
      <c r="AW517" s="317">
        <v>42251</v>
      </c>
      <c r="AX517" s="311">
        <v>56517</v>
      </c>
      <c r="AY517" s="311" t="s">
        <v>73</v>
      </c>
      <c r="AZ517" s="313">
        <v>0.74050000000000005</v>
      </c>
      <c r="BA517" s="314">
        <v>144.19999999999999</v>
      </c>
      <c r="BB517" s="314">
        <v>8.1999999999999993</v>
      </c>
      <c r="BC517" s="314">
        <v>0</v>
      </c>
      <c r="BD517" s="315" t="s">
        <v>20</v>
      </c>
      <c r="BE517" s="314">
        <v>1.2</v>
      </c>
      <c r="BF517" s="314">
        <v>0.01</v>
      </c>
      <c r="BG517" s="314">
        <v>85.6</v>
      </c>
      <c r="BH517" s="314">
        <v>79.900000000000006</v>
      </c>
      <c r="BI517" s="314">
        <v>82.7</v>
      </c>
      <c r="BJ517" s="316" t="s">
        <v>66</v>
      </c>
      <c r="BK517" s="316" t="s">
        <v>67</v>
      </c>
      <c r="BL517" s="314">
        <v>20634</v>
      </c>
      <c r="BM517" s="314">
        <v>136</v>
      </c>
      <c r="BN517" s="314">
        <v>212</v>
      </c>
      <c r="BO517" s="314">
        <v>304</v>
      </c>
      <c r="BP517" s="314">
        <v>356</v>
      </c>
      <c r="BQ517" s="314">
        <v>1</v>
      </c>
      <c r="BR517" s="314">
        <v>32.4</v>
      </c>
      <c r="BS517" s="314">
        <v>1.3</v>
      </c>
      <c r="BT517" s="314">
        <v>1.47</v>
      </c>
      <c r="BU517" s="314">
        <v>5.3</v>
      </c>
      <c r="BV517" s="314">
        <v>0</v>
      </c>
      <c r="BW517" s="433"/>
      <c r="BX517" s="299">
        <v>133</v>
      </c>
      <c r="BY517" s="299">
        <v>7</v>
      </c>
      <c r="BZ517" s="299">
        <v>9</v>
      </c>
      <c r="CA517" s="299">
        <v>85</v>
      </c>
      <c r="CB517" s="299">
        <v>149</v>
      </c>
      <c r="CC517" s="299">
        <v>170</v>
      </c>
      <c r="CD517" s="299">
        <v>245</v>
      </c>
      <c r="CE517" s="299">
        <v>374</v>
      </c>
      <c r="CF517" s="299">
        <v>437</v>
      </c>
      <c r="CG517" s="299">
        <v>42</v>
      </c>
      <c r="CH517" s="299">
        <v>18</v>
      </c>
      <c r="CI517" s="299">
        <v>3</v>
      </c>
      <c r="CJ517" s="299">
        <v>2.7</v>
      </c>
      <c r="CK517" s="299">
        <v>0.05</v>
      </c>
      <c r="CL517" s="329"/>
      <c r="CM517" s="306">
        <v>3</v>
      </c>
      <c r="CN517" s="346">
        <v>42268</v>
      </c>
      <c r="CO517" s="306"/>
      <c r="CP517" s="306"/>
      <c r="CQ517" s="318">
        <v>0.72299999999999998</v>
      </c>
      <c r="CR517" s="319">
        <v>58.8</v>
      </c>
      <c r="CS517" s="336">
        <f>(CR517*(9/5))+32</f>
        <v>137.84</v>
      </c>
      <c r="CT517" s="319">
        <v>8.9</v>
      </c>
      <c r="CU517" s="348">
        <v>1E-3</v>
      </c>
      <c r="CV517" s="319">
        <v>1</v>
      </c>
      <c r="CW517" s="319">
        <v>0.2</v>
      </c>
      <c r="CX517" s="348">
        <v>5.0000000000000001E-3</v>
      </c>
      <c r="CY517" s="319">
        <v>85.2</v>
      </c>
      <c r="CZ517" s="319">
        <v>78.8</v>
      </c>
      <c r="DA517" s="319">
        <v>82</v>
      </c>
      <c r="DB517" s="306" t="s">
        <v>83</v>
      </c>
      <c r="DC517" s="306" t="s">
        <v>84</v>
      </c>
      <c r="DD517" s="319">
        <v>20818</v>
      </c>
      <c r="DE517" s="319">
        <v>130.80000000000001</v>
      </c>
      <c r="DF517" s="319">
        <v>181.1</v>
      </c>
      <c r="DG517" s="319">
        <v>281.5</v>
      </c>
      <c r="DH517" s="319">
        <v>339.8</v>
      </c>
      <c r="DI517" s="319">
        <v>1</v>
      </c>
      <c r="DJ517" s="319">
        <v>28</v>
      </c>
      <c r="DK517" s="319">
        <v>0.1</v>
      </c>
      <c r="DL517" s="319">
        <v>2.2000000000000002</v>
      </c>
      <c r="DM517" s="319">
        <v>16</v>
      </c>
      <c r="DN517" s="319">
        <v>0</v>
      </c>
      <c r="DO517" s="437"/>
      <c r="DP517" s="304">
        <v>124</v>
      </c>
      <c r="DQ517" s="304">
        <v>7</v>
      </c>
      <c r="DR517" s="304">
        <v>9.5</v>
      </c>
      <c r="DS517" s="304">
        <v>85</v>
      </c>
      <c r="DT517" s="304">
        <v>140</v>
      </c>
      <c r="DU517" s="304">
        <v>170</v>
      </c>
      <c r="DV517" s="304">
        <v>240</v>
      </c>
      <c r="DW517" s="304">
        <v>365</v>
      </c>
      <c r="DX517" s="304">
        <v>437</v>
      </c>
      <c r="DY517" s="304">
        <v>42</v>
      </c>
      <c r="DZ517" s="304">
        <v>18</v>
      </c>
      <c r="EA517" s="304">
        <v>3</v>
      </c>
      <c r="EB517" s="304">
        <v>2.7</v>
      </c>
      <c r="EC517" s="304">
        <v>0.05</v>
      </c>
    </row>
    <row r="518" spans="1:133" x14ac:dyDescent="0.25">
      <c r="A518" s="302">
        <f t="shared" si="93"/>
        <v>2015</v>
      </c>
      <c r="B518" s="303" t="str">
        <f t="shared" si="94"/>
        <v>SEPTIEMBRE</v>
      </c>
      <c r="C518" s="303">
        <v>6</v>
      </c>
      <c r="D518" s="303" t="str">
        <f t="shared" si="98"/>
        <v>SEPTIEMBRE 2015 / 4</v>
      </c>
      <c r="E518" s="345">
        <v>4</v>
      </c>
      <c r="F518" s="312">
        <v>42256</v>
      </c>
      <c r="G518" s="311">
        <v>56652</v>
      </c>
      <c r="H518" s="311" t="s">
        <v>68</v>
      </c>
      <c r="I518" s="313">
        <v>0.72750000000000004</v>
      </c>
      <c r="J518" s="314">
        <v>136</v>
      </c>
      <c r="K518" s="314">
        <v>8.5</v>
      </c>
      <c r="L518" s="314">
        <v>0</v>
      </c>
      <c r="M518" s="315" t="s">
        <v>20</v>
      </c>
      <c r="N518" s="314">
        <v>0.5</v>
      </c>
      <c r="O518" s="314">
        <v>0</v>
      </c>
      <c r="P518" s="314">
        <v>85.4</v>
      </c>
      <c r="Q518" s="314">
        <v>79.400000000000006</v>
      </c>
      <c r="R518" s="314">
        <v>82.4</v>
      </c>
      <c r="S518" s="316" t="s">
        <v>66</v>
      </c>
      <c r="T518" s="316" t="s">
        <v>67</v>
      </c>
      <c r="U518" s="314">
        <v>20770</v>
      </c>
      <c r="V518" s="314">
        <v>125</v>
      </c>
      <c r="W518" s="314">
        <v>185</v>
      </c>
      <c r="X518" s="314">
        <v>284</v>
      </c>
      <c r="Y518" s="314">
        <v>337</v>
      </c>
      <c r="Z518" s="314">
        <v>1</v>
      </c>
      <c r="AA518" s="314">
        <v>28.7</v>
      </c>
      <c r="AB518" s="314">
        <v>0.4</v>
      </c>
      <c r="AC518" s="314">
        <v>1.66</v>
      </c>
      <c r="AD518" s="314">
        <v>11.1</v>
      </c>
      <c r="AE518" s="314">
        <v>0</v>
      </c>
      <c r="AF518" s="427"/>
      <c r="AG518" s="299">
        <v>133</v>
      </c>
      <c r="AH518" s="299">
        <v>7</v>
      </c>
      <c r="AI518" s="299">
        <v>9</v>
      </c>
      <c r="AJ518" s="299">
        <v>85</v>
      </c>
      <c r="AK518" s="299">
        <v>149</v>
      </c>
      <c r="AL518" s="299">
        <v>170</v>
      </c>
      <c r="AM518" s="299">
        <v>245</v>
      </c>
      <c r="AN518" s="299">
        <v>374</v>
      </c>
      <c r="AO518" s="299">
        <v>437</v>
      </c>
      <c r="AP518" s="299">
        <v>42</v>
      </c>
      <c r="AQ518" s="299">
        <v>18</v>
      </c>
      <c r="AR518" s="299">
        <v>3</v>
      </c>
      <c r="AS518" s="299">
        <v>2.7</v>
      </c>
      <c r="AT518" s="299">
        <v>0.05</v>
      </c>
      <c r="AU518" s="300"/>
      <c r="AV518" s="311">
        <v>4</v>
      </c>
      <c r="AW518" s="317">
        <v>42255</v>
      </c>
      <c r="AX518" s="311">
        <v>56565</v>
      </c>
      <c r="AY518" s="311" t="s">
        <v>68</v>
      </c>
      <c r="AZ518" s="313">
        <v>0.73970000000000002</v>
      </c>
      <c r="BA518" s="314">
        <v>142.9</v>
      </c>
      <c r="BB518" s="314">
        <v>8.1999999999999993</v>
      </c>
      <c r="BC518" s="314">
        <v>0</v>
      </c>
      <c r="BD518" s="315" t="s">
        <v>20</v>
      </c>
      <c r="BE518" s="314">
        <v>1.3</v>
      </c>
      <c r="BF518" s="314">
        <v>0.01</v>
      </c>
      <c r="BG518" s="314">
        <v>85.4</v>
      </c>
      <c r="BH518" s="314">
        <v>79.3</v>
      </c>
      <c r="BI518" s="314">
        <v>82.3</v>
      </c>
      <c r="BJ518" s="316" t="s">
        <v>66</v>
      </c>
      <c r="BK518" s="316" t="s">
        <v>67</v>
      </c>
      <c r="BL518" s="314">
        <v>20642</v>
      </c>
      <c r="BM518" s="314">
        <v>133</v>
      </c>
      <c r="BN518" s="314">
        <v>208</v>
      </c>
      <c r="BO518" s="314">
        <v>300</v>
      </c>
      <c r="BP518" s="314">
        <v>356</v>
      </c>
      <c r="BQ518" s="314">
        <v>1</v>
      </c>
      <c r="BR518" s="314">
        <v>34.1</v>
      </c>
      <c r="BS518" s="314">
        <v>0.6</v>
      </c>
      <c r="BT518" s="314">
        <v>1.35</v>
      </c>
      <c r="BU518" s="314">
        <v>2.7</v>
      </c>
      <c r="BV518" s="314">
        <v>0</v>
      </c>
      <c r="BW518" s="433"/>
      <c r="BX518" s="299">
        <v>133</v>
      </c>
      <c r="BY518" s="299">
        <v>7</v>
      </c>
      <c r="BZ518" s="299">
        <v>9</v>
      </c>
      <c r="CA518" s="299">
        <v>85</v>
      </c>
      <c r="CB518" s="299">
        <v>149</v>
      </c>
      <c r="CC518" s="299">
        <v>170</v>
      </c>
      <c r="CD518" s="299">
        <v>245</v>
      </c>
      <c r="CE518" s="299">
        <v>374</v>
      </c>
      <c r="CF518" s="299">
        <v>437</v>
      </c>
      <c r="CG518" s="299">
        <v>42</v>
      </c>
      <c r="CH518" s="299">
        <v>18</v>
      </c>
      <c r="CI518" s="299">
        <v>3</v>
      </c>
      <c r="CJ518" s="299">
        <v>2.7</v>
      </c>
      <c r="CK518" s="299">
        <v>0.05</v>
      </c>
      <c r="CL518" s="329"/>
      <c r="CM518" s="305">
        <v>4</v>
      </c>
      <c r="CN518" s="349">
        <v>42275</v>
      </c>
      <c r="CO518" s="305"/>
      <c r="CP518" s="305"/>
      <c r="CQ518" s="313">
        <v>0.72450000000000003</v>
      </c>
      <c r="CR518" s="314">
        <v>59</v>
      </c>
      <c r="CS518" s="341">
        <f>(CR518*(9/5))+32</f>
        <v>138.19999999999999</v>
      </c>
      <c r="CT518" s="314">
        <v>8.8000000000000007</v>
      </c>
      <c r="CU518" s="350">
        <v>1E-3</v>
      </c>
      <c r="CV518" s="314">
        <v>1</v>
      </c>
      <c r="CW518" s="314">
        <v>0.2</v>
      </c>
      <c r="CX518" s="350">
        <v>5.0000000000000001E-3</v>
      </c>
      <c r="CY518" s="314">
        <v>85.2</v>
      </c>
      <c r="CZ518" s="314">
        <v>78.8</v>
      </c>
      <c r="DA518" s="314">
        <v>82</v>
      </c>
      <c r="DB518" s="305" t="s">
        <v>83</v>
      </c>
      <c r="DC518" s="305" t="s">
        <v>84</v>
      </c>
      <c r="DD518" s="314">
        <v>20802</v>
      </c>
      <c r="DE518" s="314">
        <v>134.80000000000001</v>
      </c>
      <c r="DF518" s="314">
        <v>183.1</v>
      </c>
      <c r="DG518" s="314">
        <v>289.60000000000002</v>
      </c>
      <c r="DH518" s="314">
        <v>359.9</v>
      </c>
      <c r="DI518" s="314">
        <v>1</v>
      </c>
      <c r="DJ518" s="314">
        <v>28</v>
      </c>
      <c r="DK518" s="314">
        <v>0.1</v>
      </c>
      <c r="DL518" s="314">
        <v>2.2000000000000002</v>
      </c>
      <c r="DM518" s="314">
        <v>16</v>
      </c>
      <c r="DN518" s="314">
        <v>0</v>
      </c>
      <c r="DO518" s="438"/>
      <c r="DP518" s="299">
        <v>124</v>
      </c>
      <c r="DQ518" s="299">
        <v>7</v>
      </c>
      <c r="DR518" s="299">
        <v>9.5</v>
      </c>
      <c r="DS518" s="299">
        <v>85</v>
      </c>
      <c r="DT518" s="299">
        <v>140</v>
      </c>
      <c r="DU518" s="299">
        <v>170</v>
      </c>
      <c r="DV518" s="299">
        <v>240</v>
      </c>
      <c r="DW518" s="299">
        <v>365</v>
      </c>
      <c r="DX518" s="299">
        <v>437</v>
      </c>
      <c r="DY518" s="299">
        <v>42</v>
      </c>
      <c r="DZ518" s="299">
        <v>18</v>
      </c>
      <c r="EA518" s="299">
        <v>3</v>
      </c>
      <c r="EB518" s="299">
        <v>2.7</v>
      </c>
      <c r="EC518" s="299">
        <v>0.05</v>
      </c>
    </row>
    <row r="519" spans="1:133" x14ac:dyDescent="0.25">
      <c r="A519" s="291">
        <f t="shared" si="93"/>
        <v>2015</v>
      </c>
      <c r="B519" s="292" t="str">
        <f t="shared" si="94"/>
        <v>SEPTIEMBRE</v>
      </c>
      <c r="C519" s="292">
        <v>7</v>
      </c>
      <c r="D519" s="292" t="str">
        <f t="shared" si="98"/>
        <v>SEPTIEMBRE 2015 / 5</v>
      </c>
      <c r="E519" s="345">
        <v>5</v>
      </c>
      <c r="F519" s="312">
        <v>42258</v>
      </c>
      <c r="G519" s="311">
        <v>56691</v>
      </c>
      <c r="H519" s="311" t="s">
        <v>69</v>
      </c>
      <c r="I519" s="313">
        <v>0.72750000000000004</v>
      </c>
      <c r="J519" s="314">
        <v>136</v>
      </c>
      <c r="K519" s="314">
        <v>8.6999999999999993</v>
      </c>
      <c r="L519" s="314">
        <v>0</v>
      </c>
      <c r="M519" s="315" t="s">
        <v>20</v>
      </c>
      <c r="N519" s="314">
        <v>0.5</v>
      </c>
      <c r="O519" s="314">
        <v>0</v>
      </c>
      <c r="P519" s="314">
        <v>85.4</v>
      </c>
      <c r="Q519" s="314">
        <v>79.2</v>
      </c>
      <c r="R519" s="314">
        <v>82.3</v>
      </c>
      <c r="S519" s="316" t="s">
        <v>66</v>
      </c>
      <c r="T519" s="316" t="s">
        <v>67</v>
      </c>
      <c r="U519" s="314">
        <v>20770</v>
      </c>
      <c r="V519" s="314">
        <v>126</v>
      </c>
      <c r="W519" s="314">
        <v>186</v>
      </c>
      <c r="X519" s="314">
        <v>289</v>
      </c>
      <c r="Y519" s="314">
        <v>339</v>
      </c>
      <c r="Z519" s="314">
        <v>1</v>
      </c>
      <c r="AA519" s="314">
        <v>29</v>
      </c>
      <c r="AB519" s="314">
        <v>0.2</v>
      </c>
      <c r="AC519" s="314">
        <v>1.68</v>
      </c>
      <c r="AD519" s="314">
        <v>11.9</v>
      </c>
      <c r="AE519" s="314">
        <v>0</v>
      </c>
      <c r="AF519" s="427"/>
      <c r="AG519" s="299">
        <v>133</v>
      </c>
      <c r="AH519" s="299">
        <v>7</v>
      </c>
      <c r="AI519" s="299">
        <v>9</v>
      </c>
      <c r="AJ519" s="299">
        <v>85</v>
      </c>
      <c r="AK519" s="299">
        <v>149</v>
      </c>
      <c r="AL519" s="299">
        <v>170</v>
      </c>
      <c r="AM519" s="299">
        <v>245</v>
      </c>
      <c r="AN519" s="299">
        <v>374</v>
      </c>
      <c r="AO519" s="299">
        <v>437</v>
      </c>
      <c r="AP519" s="299">
        <v>42</v>
      </c>
      <c r="AQ519" s="299">
        <v>18</v>
      </c>
      <c r="AR519" s="299">
        <v>3</v>
      </c>
      <c r="AS519" s="299">
        <v>2.7</v>
      </c>
      <c r="AT519" s="299">
        <v>0.05</v>
      </c>
      <c r="AU519" s="300"/>
      <c r="AV519" s="311">
        <v>5</v>
      </c>
      <c r="AW519" s="317">
        <v>42257</v>
      </c>
      <c r="AX519" s="311">
        <v>56655</v>
      </c>
      <c r="AY519" s="311" t="s">
        <v>73</v>
      </c>
      <c r="AZ519" s="313">
        <v>0.73929999999999996</v>
      </c>
      <c r="BA519" s="314">
        <v>144.69999999999999</v>
      </c>
      <c r="BB519" s="314">
        <v>8.1999999999999993</v>
      </c>
      <c r="BC519" s="314">
        <v>0</v>
      </c>
      <c r="BD519" s="315" t="s">
        <v>20</v>
      </c>
      <c r="BE519" s="314">
        <v>1.2</v>
      </c>
      <c r="BF519" s="314">
        <v>0.01</v>
      </c>
      <c r="BG519" s="314">
        <v>85.3</v>
      </c>
      <c r="BH519" s="314">
        <v>79</v>
      </c>
      <c r="BI519" s="314">
        <v>82.2</v>
      </c>
      <c r="BJ519" s="316" t="s">
        <v>66</v>
      </c>
      <c r="BK519" s="316" t="s">
        <v>67</v>
      </c>
      <c r="BL519" s="314">
        <v>20646</v>
      </c>
      <c r="BM519" s="314">
        <v>138</v>
      </c>
      <c r="BN519" s="314">
        <v>212</v>
      </c>
      <c r="BO519" s="314">
        <v>304</v>
      </c>
      <c r="BP519" s="314">
        <v>358</v>
      </c>
      <c r="BQ519" s="314">
        <v>1</v>
      </c>
      <c r="BR519" s="314">
        <v>32.1</v>
      </c>
      <c r="BS519" s="314">
        <v>0.4</v>
      </c>
      <c r="BT519" s="314">
        <v>1.33</v>
      </c>
      <c r="BU519" s="314">
        <v>5.7</v>
      </c>
      <c r="BV519" s="314">
        <v>0</v>
      </c>
      <c r="BW519" s="433"/>
      <c r="BX519" s="299">
        <v>133</v>
      </c>
      <c r="BY519" s="299">
        <v>7</v>
      </c>
      <c r="BZ519" s="299">
        <v>9</v>
      </c>
      <c r="CA519" s="299">
        <v>85</v>
      </c>
      <c r="CB519" s="299">
        <v>149</v>
      </c>
      <c r="CC519" s="299">
        <v>170</v>
      </c>
      <c r="CD519" s="299">
        <v>245</v>
      </c>
      <c r="CE519" s="299">
        <v>374</v>
      </c>
      <c r="CF519" s="299">
        <v>437</v>
      </c>
      <c r="CG519" s="299">
        <v>42</v>
      </c>
      <c r="CH519" s="299">
        <v>18</v>
      </c>
      <c r="CI519" s="299">
        <v>3</v>
      </c>
      <c r="CJ519" s="299">
        <v>2.7</v>
      </c>
      <c r="CK519" s="299">
        <v>0.05</v>
      </c>
      <c r="CL519" s="329"/>
      <c r="CM519" s="306"/>
      <c r="CN519" s="306"/>
      <c r="CO519" s="306"/>
      <c r="CP519" s="306"/>
      <c r="CQ519" s="306"/>
      <c r="CR519" s="306"/>
      <c r="CS519" s="306"/>
      <c r="CT519" s="306"/>
      <c r="CU519" s="306"/>
      <c r="CV519" s="306"/>
      <c r="CW519" s="306"/>
      <c r="CX519" s="306"/>
      <c r="CY519" s="306"/>
      <c r="CZ519" s="306"/>
      <c r="DA519" s="306"/>
      <c r="DB519" s="306"/>
      <c r="DC519" s="306"/>
      <c r="DD519" s="306"/>
      <c r="DE519" s="306"/>
      <c r="DF519" s="306"/>
      <c r="DG519" s="306"/>
      <c r="DH519" s="306"/>
      <c r="DI519" s="306"/>
      <c r="DJ519" s="306"/>
      <c r="DK519" s="306"/>
      <c r="DL519" s="306"/>
      <c r="DM519" s="306"/>
      <c r="DN519" s="306"/>
      <c r="DO519" s="439"/>
      <c r="DP519" s="306"/>
      <c r="DQ519" s="306"/>
      <c r="DR519" s="306"/>
      <c r="DS519" s="306"/>
      <c r="DT519" s="306"/>
      <c r="DU519" s="306"/>
      <c r="DV519" s="306"/>
      <c r="DW519" s="306"/>
      <c r="DX519" s="306"/>
      <c r="DY519" s="306"/>
      <c r="DZ519" s="306"/>
      <c r="EA519" s="306"/>
      <c r="EB519" s="306"/>
      <c r="EC519" s="306"/>
    </row>
    <row r="520" spans="1:133" x14ac:dyDescent="0.25">
      <c r="A520" s="302">
        <f t="shared" si="93"/>
        <v>2015</v>
      </c>
      <c r="B520" s="303" t="str">
        <f t="shared" si="94"/>
        <v>SEPTIEMBRE</v>
      </c>
      <c r="C520" s="303">
        <v>8</v>
      </c>
      <c r="D520" s="303" t="str">
        <f t="shared" si="98"/>
        <v>SEPTIEMBRE 2015 / 6</v>
      </c>
      <c r="E520" s="345">
        <v>6</v>
      </c>
      <c r="F520" s="312">
        <v>42258</v>
      </c>
      <c r="G520" s="311">
        <v>56705</v>
      </c>
      <c r="H520" s="311" t="s">
        <v>68</v>
      </c>
      <c r="I520" s="313">
        <v>0.72750000000000004</v>
      </c>
      <c r="J520" s="314">
        <v>135</v>
      </c>
      <c r="K520" s="314">
        <v>8.6</v>
      </c>
      <c r="L520" s="314">
        <v>0</v>
      </c>
      <c r="M520" s="315" t="s">
        <v>20</v>
      </c>
      <c r="N520" s="314">
        <v>0.5</v>
      </c>
      <c r="O520" s="314">
        <v>0</v>
      </c>
      <c r="P520" s="314">
        <v>85.3</v>
      </c>
      <c r="Q520" s="314">
        <v>79.3</v>
      </c>
      <c r="R520" s="314">
        <v>82.3</v>
      </c>
      <c r="S520" s="316" t="s">
        <v>66</v>
      </c>
      <c r="T520" s="316" t="s">
        <v>67</v>
      </c>
      <c r="U520" s="314">
        <v>20770</v>
      </c>
      <c r="V520" s="314">
        <v>124</v>
      </c>
      <c r="W520" s="314">
        <v>186</v>
      </c>
      <c r="X520" s="314">
        <v>281</v>
      </c>
      <c r="Y520" s="314">
        <v>339</v>
      </c>
      <c r="Z520" s="314">
        <v>1</v>
      </c>
      <c r="AA520" s="314">
        <v>29.1</v>
      </c>
      <c r="AB520" s="314">
        <v>0.2</v>
      </c>
      <c r="AC520" s="314">
        <v>1.68</v>
      </c>
      <c r="AD520" s="314">
        <v>12.1</v>
      </c>
      <c r="AE520" s="314">
        <v>0</v>
      </c>
      <c r="AF520" s="427"/>
      <c r="AG520" s="299">
        <v>133</v>
      </c>
      <c r="AH520" s="299">
        <v>7</v>
      </c>
      <c r="AI520" s="299">
        <v>9</v>
      </c>
      <c r="AJ520" s="299">
        <v>85</v>
      </c>
      <c r="AK520" s="299">
        <v>149</v>
      </c>
      <c r="AL520" s="299">
        <v>170</v>
      </c>
      <c r="AM520" s="299">
        <v>245</v>
      </c>
      <c r="AN520" s="299">
        <v>374</v>
      </c>
      <c r="AO520" s="299">
        <v>437</v>
      </c>
      <c r="AP520" s="299">
        <v>42</v>
      </c>
      <c r="AQ520" s="299">
        <v>18</v>
      </c>
      <c r="AR520" s="299">
        <v>3</v>
      </c>
      <c r="AS520" s="299">
        <v>2.7</v>
      </c>
      <c r="AT520" s="299">
        <v>0.05</v>
      </c>
      <c r="AU520" s="300"/>
      <c r="AV520" s="311">
        <v>6</v>
      </c>
      <c r="AW520" s="317">
        <v>42259</v>
      </c>
      <c r="AX520" s="311">
        <v>56689</v>
      </c>
      <c r="AY520" s="311" t="s">
        <v>149</v>
      </c>
      <c r="AZ520" s="313">
        <v>0.7389</v>
      </c>
      <c r="BA520" s="314">
        <v>143.1</v>
      </c>
      <c r="BB520" s="314">
        <v>8.3000000000000007</v>
      </c>
      <c r="BC520" s="314">
        <v>0</v>
      </c>
      <c r="BD520" s="315" t="s">
        <v>20</v>
      </c>
      <c r="BE520" s="314">
        <v>1.2</v>
      </c>
      <c r="BF520" s="314">
        <v>0.01</v>
      </c>
      <c r="BG520" s="314">
        <v>85.1</v>
      </c>
      <c r="BH520" s="314">
        <v>79.099999999999994</v>
      </c>
      <c r="BI520" s="314">
        <v>82.1</v>
      </c>
      <c r="BJ520" s="316" t="s">
        <v>66</v>
      </c>
      <c r="BK520" s="316" t="s">
        <v>67</v>
      </c>
      <c r="BL520" s="314">
        <v>20650</v>
      </c>
      <c r="BM520" s="314">
        <v>136</v>
      </c>
      <c r="BN520" s="314">
        <v>208</v>
      </c>
      <c r="BO520" s="314">
        <v>297</v>
      </c>
      <c r="BP520" s="314">
        <v>352</v>
      </c>
      <c r="BQ520" s="314">
        <v>1</v>
      </c>
      <c r="BR520" s="314">
        <v>32.5</v>
      </c>
      <c r="BS520" s="314">
        <v>0.8</v>
      </c>
      <c r="BT520" s="314">
        <v>1.5</v>
      </c>
      <c r="BU520" s="314">
        <v>2.4</v>
      </c>
      <c r="BV520" s="314">
        <v>0</v>
      </c>
      <c r="BW520" s="433"/>
      <c r="BX520" s="299">
        <v>133</v>
      </c>
      <c r="BY520" s="299">
        <v>7</v>
      </c>
      <c r="BZ520" s="299">
        <v>9</v>
      </c>
      <c r="CA520" s="299">
        <v>85</v>
      </c>
      <c r="CB520" s="299">
        <v>149</v>
      </c>
      <c r="CC520" s="299">
        <v>170</v>
      </c>
      <c r="CD520" s="299">
        <v>245</v>
      </c>
      <c r="CE520" s="299">
        <v>374</v>
      </c>
      <c r="CF520" s="299">
        <v>437</v>
      </c>
      <c r="CG520" s="299">
        <v>42</v>
      </c>
      <c r="CH520" s="299">
        <v>18</v>
      </c>
      <c r="CI520" s="299">
        <v>3</v>
      </c>
      <c r="CJ520" s="299">
        <v>2.7</v>
      </c>
      <c r="CK520" s="299">
        <v>0.05</v>
      </c>
      <c r="CL520" s="329"/>
      <c r="CM520" s="305"/>
      <c r="CN520" s="305"/>
      <c r="CO520" s="305"/>
      <c r="CP520" s="305"/>
      <c r="CQ520" s="305"/>
      <c r="CR520" s="305"/>
      <c r="CS520" s="305"/>
      <c r="CT520" s="305"/>
      <c r="CU520" s="305"/>
      <c r="CV520" s="305"/>
      <c r="CW520" s="305"/>
      <c r="CX520" s="305"/>
      <c r="CY520" s="305"/>
      <c r="CZ520" s="305"/>
      <c r="DA520" s="305"/>
      <c r="DB520" s="305"/>
      <c r="DC520" s="305"/>
      <c r="DD520" s="305"/>
      <c r="DE520" s="305"/>
      <c r="DF520" s="305"/>
      <c r="DG520" s="305"/>
      <c r="DH520" s="305"/>
      <c r="DI520" s="305"/>
      <c r="DJ520" s="305"/>
      <c r="DK520" s="305"/>
      <c r="DL520" s="305"/>
      <c r="DM520" s="305"/>
      <c r="DN520" s="305"/>
      <c r="DO520" s="440"/>
      <c r="DP520" s="305"/>
      <c r="DQ520" s="305"/>
      <c r="DR520" s="305"/>
      <c r="DS520" s="305"/>
      <c r="DT520" s="305"/>
      <c r="DU520" s="305"/>
      <c r="DV520" s="305"/>
      <c r="DW520" s="305"/>
      <c r="DX520" s="305"/>
      <c r="DY520" s="305"/>
      <c r="DZ520" s="305"/>
      <c r="EA520" s="305"/>
      <c r="EB520" s="305"/>
      <c r="EC520" s="305"/>
    </row>
    <row r="521" spans="1:133" x14ac:dyDescent="0.25">
      <c r="A521" s="291">
        <f t="shared" si="93"/>
        <v>2015</v>
      </c>
      <c r="B521" s="292" t="str">
        <f t="shared" si="94"/>
        <v>SEPTIEMBRE</v>
      </c>
      <c r="C521" s="292">
        <v>9</v>
      </c>
      <c r="D521" s="292" t="str">
        <f t="shared" si="98"/>
        <v>SEPTIEMBRE 2015 / 7</v>
      </c>
      <c r="E521" s="345">
        <v>7</v>
      </c>
      <c r="F521" s="312">
        <v>42260</v>
      </c>
      <c r="G521" s="311">
        <v>56740</v>
      </c>
      <c r="H521" s="311" t="s">
        <v>69</v>
      </c>
      <c r="I521" s="313">
        <v>0.72940000000000005</v>
      </c>
      <c r="J521" s="314">
        <v>135</v>
      </c>
      <c r="K521" s="314">
        <v>8.9</v>
      </c>
      <c r="L521" s="314">
        <v>0</v>
      </c>
      <c r="M521" s="315" t="s">
        <v>20</v>
      </c>
      <c r="N521" s="314">
        <v>0.5</v>
      </c>
      <c r="O521" s="314">
        <v>0</v>
      </c>
      <c r="P521" s="314">
        <v>85.4</v>
      </c>
      <c r="Q521" s="314">
        <v>79.2</v>
      </c>
      <c r="R521" s="314">
        <v>82.3</v>
      </c>
      <c r="S521" s="316" t="s">
        <v>66</v>
      </c>
      <c r="T521" s="316" t="s">
        <v>67</v>
      </c>
      <c r="U521" s="314">
        <v>20750</v>
      </c>
      <c r="V521" s="314">
        <v>126</v>
      </c>
      <c r="W521" s="314">
        <v>188</v>
      </c>
      <c r="X521" s="314">
        <v>285</v>
      </c>
      <c r="Y521" s="314">
        <v>340</v>
      </c>
      <c r="Z521" s="314">
        <v>1</v>
      </c>
      <c r="AA521" s="314">
        <v>29.5</v>
      </c>
      <c r="AB521" s="314">
        <v>0.2</v>
      </c>
      <c r="AC521" s="314">
        <v>1.72</v>
      </c>
      <c r="AD521" s="314">
        <v>11.5</v>
      </c>
      <c r="AE521" s="314">
        <v>0</v>
      </c>
      <c r="AF521" s="427"/>
      <c r="AG521" s="299">
        <v>133</v>
      </c>
      <c r="AH521" s="299">
        <v>7</v>
      </c>
      <c r="AI521" s="299">
        <v>9</v>
      </c>
      <c r="AJ521" s="299">
        <v>85</v>
      </c>
      <c r="AK521" s="299">
        <v>149</v>
      </c>
      <c r="AL521" s="299">
        <v>170</v>
      </c>
      <c r="AM521" s="299">
        <v>245</v>
      </c>
      <c r="AN521" s="299">
        <v>374</v>
      </c>
      <c r="AO521" s="299">
        <v>437</v>
      </c>
      <c r="AP521" s="299">
        <v>42</v>
      </c>
      <c r="AQ521" s="299">
        <v>18</v>
      </c>
      <c r="AR521" s="299">
        <v>3</v>
      </c>
      <c r="AS521" s="299">
        <v>2.7</v>
      </c>
      <c r="AT521" s="299">
        <v>0.05</v>
      </c>
      <c r="AU521" s="300"/>
      <c r="AV521" s="311">
        <v>7</v>
      </c>
      <c r="AW521" s="317">
        <v>42262</v>
      </c>
      <c r="AX521" s="311">
        <v>56773</v>
      </c>
      <c r="AY521" s="311" t="s">
        <v>73</v>
      </c>
      <c r="AZ521" s="313">
        <v>0.73429999999999995</v>
      </c>
      <c r="BA521" s="314">
        <v>137.19999999999999</v>
      </c>
      <c r="BB521" s="314">
        <v>8.9</v>
      </c>
      <c r="BC521" s="314">
        <v>0</v>
      </c>
      <c r="BD521" s="315" t="s">
        <v>20</v>
      </c>
      <c r="BE521" s="314">
        <v>1.2</v>
      </c>
      <c r="BF521" s="314">
        <v>0.01</v>
      </c>
      <c r="BG521" s="314">
        <v>85.7</v>
      </c>
      <c r="BH521" s="314">
        <v>79.8</v>
      </c>
      <c r="BI521" s="314">
        <v>82.8</v>
      </c>
      <c r="BJ521" s="316" t="s">
        <v>66</v>
      </c>
      <c r="BK521" s="316" t="s">
        <v>67</v>
      </c>
      <c r="BL521" s="314">
        <v>20698</v>
      </c>
      <c r="BM521" s="314">
        <v>129</v>
      </c>
      <c r="BN521" s="314">
        <v>196</v>
      </c>
      <c r="BO521" s="314">
        <v>311</v>
      </c>
      <c r="BP521" s="314">
        <v>369</v>
      </c>
      <c r="BQ521" s="314">
        <v>1</v>
      </c>
      <c r="BR521" s="314">
        <v>30.7</v>
      </c>
      <c r="BS521" s="314">
        <v>0.7</v>
      </c>
      <c r="BT521" s="314">
        <v>1.87</v>
      </c>
      <c r="BU521" s="314">
        <v>1.2</v>
      </c>
      <c r="BV521" s="314">
        <v>0</v>
      </c>
      <c r="BW521" s="433"/>
      <c r="BX521" s="299">
        <v>133</v>
      </c>
      <c r="BY521" s="299">
        <v>7</v>
      </c>
      <c r="BZ521" s="299">
        <v>9</v>
      </c>
      <c r="CA521" s="299">
        <v>85</v>
      </c>
      <c r="CB521" s="299">
        <v>149</v>
      </c>
      <c r="CC521" s="299">
        <v>170</v>
      </c>
      <c r="CD521" s="299">
        <v>245</v>
      </c>
      <c r="CE521" s="299">
        <v>374</v>
      </c>
      <c r="CF521" s="299">
        <v>437</v>
      </c>
      <c r="CG521" s="299">
        <v>42</v>
      </c>
      <c r="CH521" s="299">
        <v>18</v>
      </c>
      <c r="CI521" s="299">
        <v>3</v>
      </c>
      <c r="CJ521" s="299">
        <v>2.7</v>
      </c>
      <c r="CK521" s="299">
        <v>0.05</v>
      </c>
      <c r="CL521" s="329"/>
      <c r="CM521" s="306"/>
      <c r="CN521" s="306"/>
      <c r="CO521" s="306"/>
      <c r="CP521" s="306"/>
      <c r="CQ521" s="306"/>
      <c r="CR521" s="306"/>
      <c r="CS521" s="306"/>
      <c r="CT521" s="306"/>
      <c r="CU521" s="306"/>
      <c r="CV521" s="306"/>
      <c r="CW521" s="306"/>
      <c r="CX521" s="306"/>
      <c r="CY521" s="306"/>
      <c r="CZ521" s="306"/>
      <c r="DA521" s="306"/>
      <c r="DB521" s="306"/>
      <c r="DC521" s="306"/>
      <c r="DD521" s="306"/>
      <c r="DE521" s="306"/>
      <c r="DF521" s="306"/>
      <c r="DG521" s="306"/>
      <c r="DH521" s="306"/>
      <c r="DI521" s="306"/>
      <c r="DJ521" s="306"/>
      <c r="DK521" s="306"/>
      <c r="DL521" s="306"/>
      <c r="DM521" s="306"/>
      <c r="DN521" s="306"/>
      <c r="DO521" s="439"/>
      <c r="DP521" s="306"/>
      <c r="DQ521" s="306"/>
      <c r="DR521" s="306"/>
      <c r="DS521" s="306"/>
      <c r="DT521" s="306"/>
      <c r="DU521" s="306"/>
      <c r="DV521" s="306"/>
      <c r="DW521" s="306"/>
      <c r="DX521" s="306"/>
      <c r="DY521" s="306"/>
      <c r="DZ521" s="306"/>
      <c r="EA521" s="306"/>
      <c r="EB521" s="306"/>
      <c r="EC521" s="306"/>
    </row>
    <row r="522" spans="1:133" x14ac:dyDescent="0.25">
      <c r="A522" s="302">
        <f t="shared" si="93"/>
        <v>2015</v>
      </c>
      <c r="B522" s="303" t="str">
        <f t="shared" si="94"/>
        <v>SEPTIEMBRE</v>
      </c>
      <c r="C522" s="303">
        <v>10</v>
      </c>
      <c r="D522" s="303" t="str">
        <f t="shared" si="98"/>
        <v>SEPTIEMBRE 2015 / 8</v>
      </c>
      <c r="E522" s="345">
        <v>8</v>
      </c>
      <c r="F522" s="312">
        <v>42262</v>
      </c>
      <c r="G522" s="311">
        <v>56786</v>
      </c>
      <c r="H522" s="311" t="s">
        <v>68</v>
      </c>
      <c r="I522" s="313">
        <v>0.72750000000000004</v>
      </c>
      <c r="J522" s="314">
        <v>136</v>
      </c>
      <c r="K522" s="314">
        <v>8.6</v>
      </c>
      <c r="L522" s="314">
        <v>0</v>
      </c>
      <c r="M522" s="315" t="s">
        <v>20</v>
      </c>
      <c r="N522" s="314">
        <v>0.5</v>
      </c>
      <c r="O522" s="314">
        <v>0</v>
      </c>
      <c r="P522" s="314">
        <v>85.2</v>
      </c>
      <c r="Q522" s="314">
        <v>79.2</v>
      </c>
      <c r="R522" s="314">
        <v>82.2</v>
      </c>
      <c r="S522" s="316" t="s">
        <v>66</v>
      </c>
      <c r="T522" s="316" t="s">
        <v>67</v>
      </c>
      <c r="U522" s="314">
        <v>20770</v>
      </c>
      <c r="V522" s="314">
        <v>127</v>
      </c>
      <c r="W522" s="314">
        <v>187</v>
      </c>
      <c r="X522" s="314">
        <v>284</v>
      </c>
      <c r="Y522" s="314">
        <v>339</v>
      </c>
      <c r="Z522" s="314">
        <v>1</v>
      </c>
      <c r="AA522" s="314">
        <v>29.1</v>
      </c>
      <c r="AB522" s="314">
        <v>0.2</v>
      </c>
      <c r="AC522" s="314">
        <v>1.7</v>
      </c>
      <c r="AD522" s="314">
        <v>10.7</v>
      </c>
      <c r="AE522" s="314">
        <v>0</v>
      </c>
      <c r="AF522" s="427"/>
      <c r="AG522" s="299">
        <v>133</v>
      </c>
      <c r="AH522" s="299">
        <v>7</v>
      </c>
      <c r="AI522" s="299">
        <v>9</v>
      </c>
      <c r="AJ522" s="299">
        <v>85</v>
      </c>
      <c r="AK522" s="299">
        <v>149</v>
      </c>
      <c r="AL522" s="299">
        <v>170</v>
      </c>
      <c r="AM522" s="299">
        <v>245</v>
      </c>
      <c r="AN522" s="299">
        <v>374</v>
      </c>
      <c r="AO522" s="299">
        <v>437</v>
      </c>
      <c r="AP522" s="299">
        <v>42</v>
      </c>
      <c r="AQ522" s="299">
        <v>18</v>
      </c>
      <c r="AR522" s="299">
        <v>3</v>
      </c>
      <c r="AS522" s="299">
        <v>2.7</v>
      </c>
      <c r="AT522" s="299">
        <v>0.05</v>
      </c>
      <c r="AU522" s="300"/>
      <c r="AV522" s="311">
        <v>8</v>
      </c>
      <c r="AW522" s="317">
        <v>42264</v>
      </c>
      <c r="AX522" s="311">
        <v>56826</v>
      </c>
      <c r="AY522" s="311" t="s">
        <v>68</v>
      </c>
      <c r="AZ522" s="313">
        <v>0.74119999999999997</v>
      </c>
      <c r="BA522" s="314">
        <v>143.4</v>
      </c>
      <c r="BB522" s="314">
        <v>8.3000000000000007</v>
      </c>
      <c r="BC522" s="314">
        <v>0</v>
      </c>
      <c r="BD522" s="315" t="s">
        <v>20</v>
      </c>
      <c r="BE522" s="314">
        <v>1</v>
      </c>
      <c r="BF522" s="314">
        <v>0.01</v>
      </c>
      <c r="BG522" s="314">
        <v>85.8</v>
      </c>
      <c r="BH522" s="314">
        <v>79.400000000000006</v>
      </c>
      <c r="BI522" s="314">
        <v>82.6</v>
      </c>
      <c r="BJ522" s="316" t="s">
        <v>66</v>
      </c>
      <c r="BK522" s="316" t="s">
        <v>67</v>
      </c>
      <c r="BL522" s="314">
        <v>20626</v>
      </c>
      <c r="BM522" s="314">
        <v>136</v>
      </c>
      <c r="BN522" s="314">
        <v>212</v>
      </c>
      <c r="BO522" s="314">
        <v>309</v>
      </c>
      <c r="BP522" s="314">
        <v>367</v>
      </c>
      <c r="BQ522" s="314">
        <v>1</v>
      </c>
      <c r="BR522" s="314">
        <v>34.9</v>
      </c>
      <c r="BS522" s="314">
        <v>0.4</v>
      </c>
      <c r="BT522" s="314">
        <v>1.72</v>
      </c>
      <c r="BU522" s="314">
        <v>0</v>
      </c>
      <c r="BV522" s="314">
        <v>0</v>
      </c>
      <c r="BW522" s="433"/>
      <c r="BX522" s="299">
        <v>133</v>
      </c>
      <c r="BY522" s="299">
        <v>7</v>
      </c>
      <c r="BZ522" s="299">
        <v>9</v>
      </c>
      <c r="CA522" s="299">
        <v>85</v>
      </c>
      <c r="CB522" s="299">
        <v>149</v>
      </c>
      <c r="CC522" s="299">
        <v>170</v>
      </c>
      <c r="CD522" s="299">
        <v>245</v>
      </c>
      <c r="CE522" s="299">
        <v>374</v>
      </c>
      <c r="CF522" s="299">
        <v>437</v>
      </c>
      <c r="CG522" s="299">
        <v>42</v>
      </c>
      <c r="CH522" s="299">
        <v>18</v>
      </c>
      <c r="CI522" s="299">
        <v>3</v>
      </c>
      <c r="CJ522" s="299">
        <v>2.7</v>
      </c>
      <c r="CK522" s="299">
        <v>0.05</v>
      </c>
      <c r="CL522" s="329"/>
      <c r="CM522" s="305"/>
      <c r="CN522" s="305"/>
      <c r="CO522" s="305"/>
      <c r="CP522" s="305"/>
      <c r="CQ522" s="305"/>
      <c r="CR522" s="305"/>
      <c r="CS522" s="305"/>
      <c r="CT522" s="305"/>
      <c r="CU522" s="305"/>
      <c r="CV522" s="305"/>
      <c r="CW522" s="305"/>
      <c r="CX522" s="305"/>
      <c r="CY522" s="305"/>
      <c r="CZ522" s="305"/>
      <c r="DA522" s="305"/>
      <c r="DB522" s="305"/>
      <c r="DC522" s="305"/>
      <c r="DD522" s="305"/>
      <c r="DE522" s="305"/>
      <c r="DF522" s="305"/>
      <c r="DG522" s="305"/>
      <c r="DH522" s="305"/>
      <c r="DI522" s="305"/>
      <c r="DJ522" s="305"/>
      <c r="DK522" s="305"/>
      <c r="DL522" s="305"/>
      <c r="DM522" s="305"/>
      <c r="DN522" s="305"/>
      <c r="DO522" s="440"/>
      <c r="DP522" s="305"/>
      <c r="DQ522" s="305"/>
      <c r="DR522" s="305"/>
      <c r="DS522" s="305"/>
      <c r="DT522" s="305"/>
      <c r="DU522" s="305"/>
      <c r="DV522" s="305"/>
      <c r="DW522" s="305"/>
      <c r="DX522" s="305"/>
      <c r="DY522" s="305"/>
      <c r="DZ522" s="305"/>
      <c r="EA522" s="305"/>
      <c r="EB522" s="305"/>
      <c r="EC522" s="305"/>
    </row>
    <row r="523" spans="1:133" x14ac:dyDescent="0.25">
      <c r="A523" s="291">
        <f t="shared" si="93"/>
        <v>2015</v>
      </c>
      <c r="B523" s="292" t="str">
        <f t="shared" si="94"/>
        <v>SEPTIEMBRE</v>
      </c>
      <c r="C523" s="292">
        <v>11</v>
      </c>
      <c r="D523" s="292" t="str">
        <f t="shared" si="98"/>
        <v>SEPTIEMBRE 2015 / 9</v>
      </c>
      <c r="E523" s="345">
        <v>9</v>
      </c>
      <c r="F523" s="312">
        <v>42264</v>
      </c>
      <c r="G523" s="311">
        <v>56843</v>
      </c>
      <c r="H523" s="311" t="s">
        <v>69</v>
      </c>
      <c r="I523" s="313">
        <v>0.72860000000000003</v>
      </c>
      <c r="J523" s="314">
        <v>137</v>
      </c>
      <c r="K523" s="314">
        <v>8.5</v>
      </c>
      <c r="L523" s="314">
        <v>0</v>
      </c>
      <c r="M523" s="315" t="s">
        <v>20</v>
      </c>
      <c r="N523" s="314">
        <v>0.5</v>
      </c>
      <c r="O523" s="314">
        <v>0</v>
      </c>
      <c r="P523" s="314">
        <v>85.2</v>
      </c>
      <c r="Q523" s="314">
        <v>79.2</v>
      </c>
      <c r="R523" s="314">
        <v>82.2</v>
      </c>
      <c r="S523" s="316" t="s">
        <v>66</v>
      </c>
      <c r="T523" s="316" t="s">
        <v>67</v>
      </c>
      <c r="U523" s="314">
        <v>20758</v>
      </c>
      <c r="V523" s="314">
        <v>127</v>
      </c>
      <c r="W523" s="314">
        <v>190</v>
      </c>
      <c r="X523" s="314">
        <v>286</v>
      </c>
      <c r="Y523" s="314">
        <v>338</v>
      </c>
      <c r="Z523" s="314">
        <v>1</v>
      </c>
      <c r="AA523" s="314">
        <v>29.2</v>
      </c>
      <c r="AB523" s="314">
        <v>0.3</v>
      </c>
      <c r="AC523" s="314">
        <v>1.7</v>
      </c>
      <c r="AD523" s="314">
        <v>9.4</v>
      </c>
      <c r="AE523" s="314">
        <v>0</v>
      </c>
      <c r="AF523" s="427"/>
      <c r="AG523" s="299">
        <v>133</v>
      </c>
      <c r="AH523" s="299">
        <v>7</v>
      </c>
      <c r="AI523" s="299">
        <v>9</v>
      </c>
      <c r="AJ523" s="299">
        <v>85</v>
      </c>
      <c r="AK523" s="299">
        <v>149</v>
      </c>
      <c r="AL523" s="299">
        <v>170</v>
      </c>
      <c r="AM523" s="299">
        <v>245</v>
      </c>
      <c r="AN523" s="299">
        <v>374</v>
      </c>
      <c r="AO523" s="299">
        <v>437</v>
      </c>
      <c r="AP523" s="299">
        <v>42</v>
      </c>
      <c r="AQ523" s="299">
        <v>18</v>
      </c>
      <c r="AR523" s="299">
        <v>3</v>
      </c>
      <c r="AS523" s="299">
        <v>2.7</v>
      </c>
      <c r="AT523" s="299">
        <v>0.05</v>
      </c>
      <c r="AU523" s="300"/>
      <c r="AV523" s="311">
        <v>9</v>
      </c>
      <c r="AW523" s="317">
        <v>42266</v>
      </c>
      <c r="AX523" s="311">
        <v>56855</v>
      </c>
      <c r="AY523" s="311" t="s">
        <v>73</v>
      </c>
      <c r="AZ523" s="313">
        <v>0.73740000000000006</v>
      </c>
      <c r="BA523" s="314">
        <v>140.19999999999999</v>
      </c>
      <c r="BB523" s="314">
        <v>8.4</v>
      </c>
      <c r="BC523" s="314">
        <v>0</v>
      </c>
      <c r="BD523" s="315" t="s">
        <v>20</v>
      </c>
      <c r="BE523" s="314">
        <v>1</v>
      </c>
      <c r="BF523" s="314">
        <v>0.01</v>
      </c>
      <c r="BG523" s="314">
        <v>85.6</v>
      </c>
      <c r="BH523" s="314">
        <v>79.8</v>
      </c>
      <c r="BI523" s="314">
        <v>82.7</v>
      </c>
      <c r="BJ523" s="316" t="s">
        <v>66</v>
      </c>
      <c r="BK523" s="316" t="s">
        <v>67</v>
      </c>
      <c r="BL523" s="314">
        <v>20666</v>
      </c>
      <c r="BM523" s="314">
        <v>131</v>
      </c>
      <c r="BN523" s="314">
        <v>199</v>
      </c>
      <c r="BO523" s="314">
        <v>298</v>
      </c>
      <c r="BP523" s="314">
        <v>356</v>
      </c>
      <c r="BQ523" s="314">
        <v>1</v>
      </c>
      <c r="BR523" s="314">
        <v>33.299999999999997</v>
      </c>
      <c r="BS523" s="314">
        <v>0.4</v>
      </c>
      <c r="BT523" s="314">
        <v>1.72</v>
      </c>
      <c r="BU523" s="314">
        <v>1.5</v>
      </c>
      <c r="BV523" s="314">
        <v>0</v>
      </c>
      <c r="BW523" s="433"/>
      <c r="BX523" s="299">
        <v>133</v>
      </c>
      <c r="BY523" s="299">
        <v>7</v>
      </c>
      <c r="BZ523" s="299">
        <v>9</v>
      </c>
      <c r="CA523" s="299">
        <v>85</v>
      </c>
      <c r="CB523" s="299">
        <v>149</v>
      </c>
      <c r="CC523" s="299">
        <v>170</v>
      </c>
      <c r="CD523" s="299">
        <v>245</v>
      </c>
      <c r="CE523" s="299">
        <v>374</v>
      </c>
      <c r="CF523" s="299">
        <v>437</v>
      </c>
      <c r="CG523" s="299">
        <v>42</v>
      </c>
      <c r="CH523" s="299">
        <v>18</v>
      </c>
      <c r="CI523" s="299">
        <v>3</v>
      </c>
      <c r="CJ523" s="299">
        <v>2.7</v>
      </c>
      <c r="CK523" s="299">
        <v>0.05</v>
      </c>
      <c r="CL523" s="329"/>
      <c r="CM523" s="306"/>
      <c r="CN523" s="306"/>
      <c r="CO523" s="306"/>
      <c r="CP523" s="306"/>
      <c r="CQ523" s="306"/>
      <c r="CR523" s="306"/>
      <c r="CS523" s="306"/>
      <c r="CT523" s="306"/>
      <c r="CU523" s="306"/>
      <c r="CV523" s="306"/>
      <c r="CW523" s="306"/>
      <c r="CX523" s="306"/>
      <c r="CY523" s="306"/>
      <c r="CZ523" s="306"/>
      <c r="DA523" s="306"/>
      <c r="DB523" s="306"/>
      <c r="DC523" s="306"/>
      <c r="DD523" s="306"/>
      <c r="DE523" s="306"/>
      <c r="DF523" s="306"/>
      <c r="DG523" s="306"/>
      <c r="DH523" s="306"/>
      <c r="DI523" s="306"/>
      <c r="DJ523" s="306"/>
      <c r="DK523" s="306"/>
      <c r="DL523" s="306"/>
      <c r="DM523" s="306"/>
      <c r="DN523" s="306"/>
      <c r="DO523" s="439"/>
      <c r="DP523" s="306"/>
      <c r="DQ523" s="306"/>
      <c r="DR523" s="306"/>
      <c r="DS523" s="306"/>
      <c r="DT523" s="306"/>
      <c r="DU523" s="306"/>
      <c r="DV523" s="306"/>
      <c r="DW523" s="306"/>
      <c r="DX523" s="306"/>
      <c r="DY523" s="306"/>
      <c r="DZ523" s="306"/>
      <c r="EA523" s="306"/>
      <c r="EB523" s="306"/>
      <c r="EC523" s="306"/>
    </row>
    <row r="524" spans="1:133" x14ac:dyDescent="0.25">
      <c r="A524" s="302">
        <f t="shared" si="93"/>
        <v>2015</v>
      </c>
      <c r="B524" s="303" t="str">
        <f t="shared" si="94"/>
        <v>SEPTIEMBRE</v>
      </c>
      <c r="C524" s="303">
        <v>12</v>
      </c>
      <c r="D524" s="303" t="str">
        <f t="shared" si="98"/>
        <v>SEPTIEMBRE 2015 / 10</v>
      </c>
      <c r="E524" s="345">
        <v>10</v>
      </c>
      <c r="F524" s="312">
        <v>42266</v>
      </c>
      <c r="G524" s="311">
        <v>56882</v>
      </c>
      <c r="H524" s="311" t="s">
        <v>68</v>
      </c>
      <c r="I524" s="313">
        <v>0.72860000000000003</v>
      </c>
      <c r="J524" s="314">
        <v>137</v>
      </c>
      <c r="K524" s="314">
        <v>8.6</v>
      </c>
      <c r="L524" s="314">
        <v>0</v>
      </c>
      <c r="M524" s="315" t="s">
        <v>20</v>
      </c>
      <c r="N524" s="314">
        <v>0.5</v>
      </c>
      <c r="O524" s="314">
        <v>0</v>
      </c>
      <c r="P524" s="314">
        <v>85.1</v>
      </c>
      <c r="Q524" s="314">
        <v>79.099999999999994</v>
      </c>
      <c r="R524" s="314">
        <v>82.1</v>
      </c>
      <c r="S524" s="316" t="s">
        <v>66</v>
      </c>
      <c r="T524" s="316" t="s">
        <v>67</v>
      </c>
      <c r="U524" s="314">
        <v>20758</v>
      </c>
      <c r="V524" s="314">
        <v>127</v>
      </c>
      <c r="W524" s="314">
        <v>189</v>
      </c>
      <c r="X524" s="314">
        <v>284</v>
      </c>
      <c r="Y524" s="314">
        <v>338</v>
      </c>
      <c r="Z524" s="314">
        <v>1</v>
      </c>
      <c r="AA524" s="314">
        <v>28.7</v>
      </c>
      <c r="AB524" s="314">
        <v>0.3</v>
      </c>
      <c r="AC524" s="314">
        <v>1.71</v>
      </c>
      <c r="AD524" s="314">
        <v>10</v>
      </c>
      <c r="AE524" s="314">
        <v>0</v>
      </c>
      <c r="AF524" s="427"/>
      <c r="AG524" s="299">
        <v>133</v>
      </c>
      <c r="AH524" s="299">
        <v>7</v>
      </c>
      <c r="AI524" s="299">
        <v>9</v>
      </c>
      <c r="AJ524" s="299">
        <v>85</v>
      </c>
      <c r="AK524" s="299">
        <v>149</v>
      </c>
      <c r="AL524" s="299">
        <v>170</v>
      </c>
      <c r="AM524" s="299">
        <v>245</v>
      </c>
      <c r="AN524" s="299">
        <v>374</v>
      </c>
      <c r="AO524" s="299">
        <v>437</v>
      </c>
      <c r="AP524" s="299">
        <v>42</v>
      </c>
      <c r="AQ524" s="299">
        <v>18</v>
      </c>
      <c r="AR524" s="299">
        <v>3</v>
      </c>
      <c r="AS524" s="299">
        <v>2.7</v>
      </c>
      <c r="AT524" s="299">
        <v>0.05</v>
      </c>
      <c r="AU524" s="300"/>
      <c r="AV524" s="311">
        <v>10</v>
      </c>
      <c r="AW524" s="317">
        <v>42267</v>
      </c>
      <c r="AX524" s="311">
        <v>56893</v>
      </c>
      <c r="AY524" s="311" t="s">
        <v>149</v>
      </c>
      <c r="AZ524" s="313">
        <v>0.73580000000000001</v>
      </c>
      <c r="BA524" s="314">
        <v>142.1</v>
      </c>
      <c r="BB524" s="314">
        <v>8.1999999999999993</v>
      </c>
      <c r="BC524" s="314">
        <v>0</v>
      </c>
      <c r="BD524" s="315" t="s">
        <v>20</v>
      </c>
      <c r="BE524" s="314">
        <v>1</v>
      </c>
      <c r="BF524" s="314">
        <v>0.01</v>
      </c>
      <c r="BG524" s="314">
        <v>85.4</v>
      </c>
      <c r="BH524" s="314">
        <v>79.7</v>
      </c>
      <c r="BI524" s="314">
        <v>82.6</v>
      </c>
      <c r="BJ524" s="316" t="s">
        <v>66</v>
      </c>
      <c r="BK524" s="316" t="s">
        <v>67</v>
      </c>
      <c r="BL524" s="314">
        <v>20682</v>
      </c>
      <c r="BM524" s="314">
        <v>135</v>
      </c>
      <c r="BN524" s="314">
        <v>201</v>
      </c>
      <c r="BO524" s="314">
        <v>300</v>
      </c>
      <c r="BP524" s="314">
        <v>352</v>
      </c>
      <c r="BQ524" s="314">
        <v>1</v>
      </c>
      <c r="BR524" s="314">
        <v>30.9</v>
      </c>
      <c r="BS524" s="314">
        <v>1.4</v>
      </c>
      <c r="BT524" s="314">
        <v>1.52</v>
      </c>
      <c r="BU524" s="314">
        <v>5.8</v>
      </c>
      <c r="BV524" s="314">
        <v>0</v>
      </c>
      <c r="BW524" s="433"/>
      <c r="BX524" s="299">
        <v>133</v>
      </c>
      <c r="BY524" s="299">
        <v>7</v>
      </c>
      <c r="BZ524" s="299">
        <v>9</v>
      </c>
      <c r="CA524" s="299">
        <v>85</v>
      </c>
      <c r="CB524" s="299">
        <v>149</v>
      </c>
      <c r="CC524" s="299">
        <v>170</v>
      </c>
      <c r="CD524" s="299">
        <v>245</v>
      </c>
      <c r="CE524" s="299">
        <v>374</v>
      </c>
      <c r="CF524" s="299">
        <v>437</v>
      </c>
      <c r="CG524" s="299">
        <v>42</v>
      </c>
      <c r="CH524" s="299">
        <v>18</v>
      </c>
      <c r="CI524" s="299">
        <v>3</v>
      </c>
      <c r="CJ524" s="299">
        <v>2.7</v>
      </c>
      <c r="CK524" s="299">
        <v>0.05</v>
      </c>
      <c r="CL524" s="329"/>
      <c r="CM524" s="305"/>
      <c r="CN524" s="305"/>
      <c r="CO524" s="305"/>
      <c r="CP524" s="305"/>
      <c r="CQ524" s="305"/>
      <c r="CR524" s="305"/>
      <c r="CS524" s="305"/>
      <c r="CT524" s="305"/>
      <c r="CU524" s="305"/>
      <c r="CV524" s="305"/>
      <c r="CW524" s="305"/>
      <c r="CX524" s="305"/>
      <c r="CY524" s="305"/>
      <c r="CZ524" s="305"/>
      <c r="DA524" s="305"/>
      <c r="DB524" s="305"/>
      <c r="DC524" s="305"/>
      <c r="DD524" s="305"/>
      <c r="DE524" s="305"/>
      <c r="DF524" s="305"/>
      <c r="DG524" s="305"/>
      <c r="DH524" s="305"/>
      <c r="DI524" s="305"/>
      <c r="DJ524" s="305"/>
      <c r="DK524" s="305"/>
      <c r="DL524" s="305"/>
      <c r="DM524" s="305"/>
      <c r="DN524" s="305"/>
      <c r="DO524" s="440"/>
      <c r="DP524" s="305"/>
      <c r="DQ524" s="305"/>
      <c r="DR524" s="305"/>
      <c r="DS524" s="305"/>
      <c r="DT524" s="305"/>
      <c r="DU524" s="305"/>
      <c r="DV524" s="305"/>
      <c r="DW524" s="305"/>
      <c r="DX524" s="305"/>
      <c r="DY524" s="305"/>
      <c r="DZ524" s="305"/>
      <c r="EA524" s="305"/>
      <c r="EB524" s="305"/>
      <c r="EC524" s="305"/>
    </row>
    <row r="525" spans="1:133" x14ac:dyDescent="0.25">
      <c r="A525" s="291">
        <f t="shared" si="93"/>
        <v>2015</v>
      </c>
      <c r="B525" s="292" t="str">
        <f t="shared" si="94"/>
        <v>SEPTIEMBRE</v>
      </c>
      <c r="C525" s="292">
        <v>13</v>
      </c>
      <c r="D525" s="292" t="str">
        <f t="shared" si="98"/>
        <v>SEPTIEMBRE 2015 / 11</v>
      </c>
      <c r="E525" s="345">
        <v>11</v>
      </c>
      <c r="F525" s="312">
        <v>42268</v>
      </c>
      <c r="G525" s="311">
        <v>56926</v>
      </c>
      <c r="H525" s="311" t="s">
        <v>69</v>
      </c>
      <c r="I525" s="313">
        <v>0.72940000000000005</v>
      </c>
      <c r="J525" s="314">
        <v>137</v>
      </c>
      <c r="K525" s="314">
        <v>8.5</v>
      </c>
      <c r="L525" s="314">
        <v>0</v>
      </c>
      <c r="M525" s="315" t="s">
        <v>20</v>
      </c>
      <c r="N525" s="314">
        <v>0.5</v>
      </c>
      <c r="O525" s="314">
        <v>0</v>
      </c>
      <c r="P525" s="314">
        <v>85.4</v>
      </c>
      <c r="Q525" s="314">
        <v>79.400000000000006</v>
      </c>
      <c r="R525" s="314">
        <v>82.4</v>
      </c>
      <c r="S525" s="316" t="s">
        <v>66</v>
      </c>
      <c r="T525" s="316" t="s">
        <v>67</v>
      </c>
      <c r="U525" s="314">
        <v>20750</v>
      </c>
      <c r="V525" s="314">
        <v>127</v>
      </c>
      <c r="W525" s="314">
        <v>189</v>
      </c>
      <c r="X525" s="314">
        <v>288</v>
      </c>
      <c r="Y525" s="314">
        <v>335</v>
      </c>
      <c r="Z525" s="314">
        <v>1</v>
      </c>
      <c r="AA525" s="314">
        <v>28.8</v>
      </c>
      <c r="AB525" s="314">
        <v>0.2</v>
      </c>
      <c r="AC525" s="314">
        <v>1.73</v>
      </c>
      <c r="AD525" s="314">
        <v>12.5</v>
      </c>
      <c r="AE525" s="314">
        <v>0</v>
      </c>
      <c r="AF525" s="427"/>
      <c r="AG525" s="299">
        <v>133</v>
      </c>
      <c r="AH525" s="299">
        <v>7</v>
      </c>
      <c r="AI525" s="299">
        <v>9</v>
      </c>
      <c r="AJ525" s="299">
        <v>85</v>
      </c>
      <c r="AK525" s="299">
        <v>149</v>
      </c>
      <c r="AL525" s="299">
        <v>170</v>
      </c>
      <c r="AM525" s="299">
        <v>245</v>
      </c>
      <c r="AN525" s="299">
        <v>374</v>
      </c>
      <c r="AO525" s="299">
        <v>437</v>
      </c>
      <c r="AP525" s="299">
        <v>42</v>
      </c>
      <c r="AQ525" s="299">
        <v>18</v>
      </c>
      <c r="AR525" s="299">
        <v>3</v>
      </c>
      <c r="AS525" s="299">
        <v>2.7</v>
      </c>
      <c r="AT525" s="299">
        <v>0.05</v>
      </c>
      <c r="AU525" s="300"/>
      <c r="AV525" s="311">
        <v>11</v>
      </c>
      <c r="AW525" s="317">
        <v>42270</v>
      </c>
      <c r="AX525" s="311">
        <v>56981</v>
      </c>
      <c r="AY525" s="311" t="s">
        <v>73</v>
      </c>
      <c r="AZ525" s="313">
        <v>0.73619999999999997</v>
      </c>
      <c r="BA525" s="314">
        <v>139.5</v>
      </c>
      <c r="BB525" s="314">
        <v>8.4</v>
      </c>
      <c r="BC525" s="314">
        <v>0</v>
      </c>
      <c r="BD525" s="315" t="s">
        <v>20</v>
      </c>
      <c r="BE525" s="314">
        <v>1</v>
      </c>
      <c r="BF525" s="314">
        <v>0.01</v>
      </c>
      <c r="BG525" s="314">
        <v>85.3</v>
      </c>
      <c r="BH525" s="314">
        <v>79.599999999999994</v>
      </c>
      <c r="BI525" s="314">
        <v>82.5</v>
      </c>
      <c r="BJ525" s="316" t="s">
        <v>66</v>
      </c>
      <c r="BK525" s="316" t="s">
        <v>67</v>
      </c>
      <c r="BL525" s="314">
        <v>20678</v>
      </c>
      <c r="BM525" s="314">
        <v>129</v>
      </c>
      <c r="BN525" s="314">
        <v>197</v>
      </c>
      <c r="BO525" s="314">
        <v>293</v>
      </c>
      <c r="BP525" s="314">
        <v>345</v>
      </c>
      <c r="BQ525" s="314">
        <v>1</v>
      </c>
      <c r="BR525" s="314">
        <v>30.5</v>
      </c>
      <c r="BS525" s="314">
        <v>0.8</v>
      </c>
      <c r="BT525" s="314">
        <v>1.5</v>
      </c>
      <c r="BU525" s="314">
        <v>8.4</v>
      </c>
      <c r="BV525" s="314">
        <v>0</v>
      </c>
      <c r="BW525" s="433"/>
      <c r="BX525" s="299">
        <v>133</v>
      </c>
      <c r="BY525" s="299">
        <v>7</v>
      </c>
      <c r="BZ525" s="299">
        <v>9</v>
      </c>
      <c r="CA525" s="299">
        <v>85</v>
      </c>
      <c r="CB525" s="299">
        <v>149</v>
      </c>
      <c r="CC525" s="299">
        <v>170</v>
      </c>
      <c r="CD525" s="299">
        <v>245</v>
      </c>
      <c r="CE525" s="299">
        <v>374</v>
      </c>
      <c r="CF525" s="299">
        <v>437</v>
      </c>
      <c r="CG525" s="299">
        <v>42</v>
      </c>
      <c r="CH525" s="299">
        <v>18</v>
      </c>
      <c r="CI525" s="299">
        <v>3</v>
      </c>
      <c r="CJ525" s="299">
        <v>2.7</v>
      </c>
      <c r="CK525" s="299">
        <v>0.05</v>
      </c>
      <c r="CL525" s="329"/>
      <c r="CM525" s="306"/>
      <c r="CN525" s="306"/>
      <c r="CO525" s="306"/>
      <c r="CP525" s="306"/>
      <c r="CQ525" s="306"/>
      <c r="CR525" s="306"/>
      <c r="CS525" s="306"/>
      <c r="CT525" s="306"/>
      <c r="CU525" s="306"/>
      <c r="CV525" s="306"/>
      <c r="CW525" s="306"/>
      <c r="CX525" s="306"/>
      <c r="CY525" s="306"/>
      <c r="CZ525" s="306"/>
      <c r="DA525" s="306"/>
      <c r="DB525" s="306"/>
      <c r="DC525" s="306"/>
      <c r="DD525" s="306"/>
      <c r="DE525" s="306"/>
      <c r="DF525" s="306"/>
      <c r="DG525" s="306"/>
      <c r="DH525" s="306"/>
      <c r="DI525" s="306"/>
      <c r="DJ525" s="306"/>
      <c r="DK525" s="306"/>
      <c r="DL525" s="306"/>
      <c r="DM525" s="306"/>
      <c r="DN525" s="306"/>
      <c r="DO525" s="439"/>
      <c r="DP525" s="306"/>
      <c r="DQ525" s="306"/>
      <c r="DR525" s="306"/>
      <c r="DS525" s="306"/>
      <c r="DT525" s="306"/>
      <c r="DU525" s="306"/>
      <c r="DV525" s="306"/>
      <c r="DW525" s="306"/>
      <c r="DX525" s="306"/>
      <c r="DY525" s="306"/>
      <c r="DZ525" s="306"/>
      <c r="EA525" s="306"/>
      <c r="EB525" s="306"/>
      <c r="EC525" s="306"/>
    </row>
    <row r="526" spans="1:133" x14ac:dyDescent="0.25">
      <c r="A526" s="302">
        <f t="shared" si="93"/>
        <v>2015</v>
      </c>
      <c r="B526" s="303" t="str">
        <f t="shared" si="94"/>
        <v>SEPTIEMBRE</v>
      </c>
      <c r="C526" s="303">
        <v>14</v>
      </c>
      <c r="D526" s="303" t="str">
        <f t="shared" si="98"/>
        <v>SEPTIEMBRE 2015 / 12</v>
      </c>
      <c r="E526" s="345">
        <v>12</v>
      </c>
      <c r="F526" s="312">
        <v>42271</v>
      </c>
      <c r="G526" s="311">
        <v>56996</v>
      </c>
      <c r="H526" s="311" t="s">
        <v>68</v>
      </c>
      <c r="I526" s="313">
        <v>0.73050000000000004</v>
      </c>
      <c r="J526" s="314">
        <v>138</v>
      </c>
      <c r="K526" s="314">
        <v>8.4</v>
      </c>
      <c r="L526" s="314">
        <v>0</v>
      </c>
      <c r="M526" s="315" t="s">
        <v>20</v>
      </c>
      <c r="N526" s="314">
        <v>0.5</v>
      </c>
      <c r="O526" s="314">
        <v>0</v>
      </c>
      <c r="P526" s="314">
        <v>85.4</v>
      </c>
      <c r="Q526" s="314">
        <v>79.400000000000006</v>
      </c>
      <c r="R526" s="314">
        <v>82.4</v>
      </c>
      <c r="S526" s="316" t="s">
        <v>66</v>
      </c>
      <c r="T526" s="316" t="s">
        <v>67</v>
      </c>
      <c r="U526" s="314">
        <v>20738</v>
      </c>
      <c r="V526" s="314">
        <v>128</v>
      </c>
      <c r="W526" s="314">
        <v>190</v>
      </c>
      <c r="X526" s="314">
        <v>284</v>
      </c>
      <c r="Y526" s="314">
        <v>340</v>
      </c>
      <c r="Z526" s="314">
        <v>1</v>
      </c>
      <c r="AA526" s="314">
        <v>29.6</v>
      </c>
      <c r="AB526" s="314">
        <v>0.3</v>
      </c>
      <c r="AC526" s="314">
        <v>1.74</v>
      </c>
      <c r="AD526" s="314">
        <v>11</v>
      </c>
      <c r="AE526" s="314">
        <v>0</v>
      </c>
      <c r="AF526" s="427"/>
      <c r="AG526" s="299">
        <v>133</v>
      </c>
      <c r="AH526" s="299">
        <v>7</v>
      </c>
      <c r="AI526" s="299">
        <v>9</v>
      </c>
      <c r="AJ526" s="299">
        <v>85</v>
      </c>
      <c r="AK526" s="299">
        <v>149</v>
      </c>
      <c r="AL526" s="299">
        <v>170</v>
      </c>
      <c r="AM526" s="299">
        <v>245</v>
      </c>
      <c r="AN526" s="299">
        <v>374</v>
      </c>
      <c r="AO526" s="299">
        <v>437</v>
      </c>
      <c r="AP526" s="299">
        <v>42</v>
      </c>
      <c r="AQ526" s="299">
        <v>18</v>
      </c>
      <c r="AR526" s="299">
        <v>3</v>
      </c>
      <c r="AS526" s="299">
        <v>2.7</v>
      </c>
      <c r="AT526" s="299">
        <v>0.05</v>
      </c>
      <c r="AU526" s="300"/>
      <c r="AV526" s="311">
        <v>12</v>
      </c>
      <c r="AW526" s="317">
        <v>42272</v>
      </c>
      <c r="AX526" s="311">
        <v>57009</v>
      </c>
      <c r="AY526" s="311" t="s">
        <v>68</v>
      </c>
      <c r="AZ526" s="313">
        <v>0.7369</v>
      </c>
      <c r="BA526" s="314">
        <v>141.19999999999999</v>
      </c>
      <c r="BB526" s="314">
        <v>8.5</v>
      </c>
      <c r="BC526" s="314">
        <v>0</v>
      </c>
      <c r="BD526" s="315" t="s">
        <v>20</v>
      </c>
      <c r="BE526" s="314">
        <v>1</v>
      </c>
      <c r="BF526" s="314">
        <v>0.01</v>
      </c>
      <c r="BG526" s="314">
        <v>85</v>
      </c>
      <c r="BH526" s="314">
        <v>79.400000000000006</v>
      </c>
      <c r="BI526" s="314">
        <v>82.2</v>
      </c>
      <c r="BJ526" s="316" t="s">
        <v>66</v>
      </c>
      <c r="BK526" s="316" t="s">
        <v>67</v>
      </c>
      <c r="BL526" s="314">
        <v>20670</v>
      </c>
      <c r="BM526" s="314">
        <v>132</v>
      </c>
      <c r="BN526" s="314">
        <v>206</v>
      </c>
      <c r="BO526" s="314">
        <v>300</v>
      </c>
      <c r="BP526" s="314">
        <v>354</v>
      </c>
      <c r="BQ526" s="314">
        <v>1</v>
      </c>
      <c r="BR526" s="314">
        <v>31.3</v>
      </c>
      <c r="BS526" s="314">
        <v>0.3</v>
      </c>
      <c r="BT526" s="314">
        <v>1.49</v>
      </c>
      <c r="BU526" s="314">
        <v>5.7</v>
      </c>
      <c r="BV526" s="314">
        <v>0</v>
      </c>
      <c r="BW526" s="433"/>
      <c r="BX526" s="299">
        <v>133</v>
      </c>
      <c r="BY526" s="299">
        <v>7</v>
      </c>
      <c r="BZ526" s="299">
        <v>9</v>
      </c>
      <c r="CA526" s="299">
        <v>85</v>
      </c>
      <c r="CB526" s="299">
        <v>149</v>
      </c>
      <c r="CC526" s="299">
        <v>170</v>
      </c>
      <c r="CD526" s="299">
        <v>245</v>
      </c>
      <c r="CE526" s="299">
        <v>374</v>
      </c>
      <c r="CF526" s="299">
        <v>437</v>
      </c>
      <c r="CG526" s="299">
        <v>42</v>
      </c>
      <c r="CH526" s="299">
        <v>18</v>
      </c>
      <c r="CI526" s="299">
        <v>3</v>
      </c>
      <c r="CJ526" s="299">
        <v>2.7</v>
      </c>
      <c r="CK526" s="299">
        <v>0.05</v>
      </c>
      <c r="CL526" s="329"/>
      <c r="CM526" s="305"/>
      <c r="CN526" s="305"/>
      <c r="CO526" s="305"/>
      <c r="CP526" s="305"/>
      <c r="CQ526" s="305"/>
      <c r="CR526" s="305"/>
      <c r="CS526" s="305"/>
      <c r="CT526" s="305"/>
      <c r="CU526" s="305"/>
      <c r="CV526" s="305"/>
      <c r="CW526" s="305"/>
      <c r="CX526" s="305"/>
      <c r="CY526" s="305"/>
      <c r="CZ526" s="305"/>
      <c r="DA526" s="305"/>
      <c r="DB526" s="305"/>
      <c r="DC526" s="305"/>
      <c r="DD526" s="305"/>
      <c r="DE526" s="305"/>
      <c r="DF526" s="305"/>
      <c r="DG526" s="305"/>
      <c r="DH526" s="305"/>
      <c r="DI526" s="305"/>
      <c r="DJ526" s="305"/>
      <c r="DK526" s="305"/>
      <c r="DL526" s="305"/>
      <c r="DM526" s="305"/>
      <c r="DN526" s="305"/>
      <c r="DO526" s="440"/>
      <c r="DP526" s="305"/>
      <c r="DQ526" s="305"/>
      <c r="DR526" s="305"/>
      <c r="DS526" s="305"/>
      <c r="DT526" s="305"/>
      <c r="DU526" s="305"/>
      <c r="DV526" s="305"/>
      <c r="DW526" s="305"/>
      <c r="DX526" s="305"/>
      <c r="DY526" s="305"/>
      <c r="DZ526" s="305"/>
      <c r="EA526" s="305"/>
      <c r="EB526" s="305"/>
      <c r="EC526" s="305"/>
    </row>
    <row r="527" spans="1:133" x14ac:dyDescent="0.25">
      <c r="A527" s="291">
        <f t="shared" si="93"/>
        <v>2015</v>
      </c>
      <c r="B527" s="292" t="str">
        <f t="shared" si="94"/>
        <v>SEPTIEMBRE</v>
      </c>
      <c r="C527" s="292">
        <v>15</v>
      </c>
      <c r="D527" s="292" t="str">
        <f t="shared" si="98"/>
        <v>SEPTIEMBRE 2015 / 13</v>
      </c>
      <c r="E527" s="345">
        <v>13</v>
      </c>
      <c r="F527" s="312">
        <v>42273</v>
      </c>
      <c r="G527" s="311">
        <v>57034</v>
      </c>
      <c r="H527" s="311" t="s">
        <v>69</v>
      </c>
      <c r="I527" s="313">
        <v>0.73050000000000004</v>
      </c>
      <c r="J527" s="314">
        <v>138</v>
      </c>
      <c r="K527" s="314">
        <v>8.4</v>
      </c>
      <c r="L527" s="314">
        <v>0</v>
      </c>
      <c r="M527" s="315" t="s">
        <v>20</v>
      </c>
      <c r="N527" s="314">
        <v>0.5</v>
      </c>
      <c r="O527" s="314">
        <v>0</v>
      </c>
      <c r="P527" s="314">
        <v>85.4</v>
      </c>
      <c r="Q527" s="314">
        <v>79.099999999999994</v>
      </c>
      <c r="R527" s="314">
        <v>82.2</v>
      </c>
      <c r="S527" s="316" t="s">
        <v>66</v>
      </c>
      <c r="T527" s="316" t="s">
        <v>67</v>
      </c>
      <c r="U527" s="314">
        <v>20738</v>
      </c>
      <c r="V527" s="314">
        <v>127</v>
      </c>
      <c r="W527" s="314">
        <v>189</v>
      </c>
      <c r="X527" s="314">
        <v>283</v>
      </c>
      <c r="Y527" s="314">
        <v>342</v>
      </c>
      <c r="Z527" s="314">
        <v>1</v>
      </c>
      <c r="AA527" s="314">
        <v>29.1</v>
      </c>
      <c r="AB527" s="314">
        <v>0.2</v>
      </c>
      <c r="AC527" s="314">
        <v>1.73</v>
      </c>
      <c r="AD527" s="314">
        <v>10.199999999999999</v>
      </c>
      <c r="AE527" s="314">
        <v>0</v>
      </c>
      <c r="AF527" s="427"/>
      <c r="AG527" s="299">
        <v>133</v>
      </c>
      <c r="AH527" s="299">
        <v>7</v>
      </c>
      <c r="AI527" s="299">
        <v>9</v>
      </c>
      <c r="AJ527" s="299">
        <v>85</v>
      </c>
      <c r="AK527" s="299">
        <v>149</v>
      </c>
      <c r="AL527" s="299">
        <v>170</v>
      </c>
      <c r="AM527" s="299">
        <v>245</v>
      </c>
      <c r="AN527" s="299">
        <v>374</v>
      </c>
      <c r="AO527" s="299">
        <v>437</v>
      </c>
      <c r="AP527" s="299">
        <v>42</v>
      </c>
      <c r="AQ527" s="299">
        <v>18</v>
      </c>
      <c r="AR527" s="299">
        <v>3</v>
      </c>
      <c r="AS527" s="299">
        <v>2.7</v>
      </c>
      <c r="AT527" s="299">
        <v>0.05</v>
      </c>
      <c r="AU527" s="300"/>
      <c r="AV527" s="311">
        <v>13</v>
      </c>
      <c r="AW527" s="317">
        <v>42273</v>
      </c>
      <c r="AX527" s="311">
        <v>57040</v>
      </c>
      <c r="AY527" s="311" t="s">
        <v>73</v>
      </c>
      <c r="AZ527" s="313">
        <v>0.73540000000000005</v>
      </c>
      <c r="BA527" s="314">
        <v>141.9</v>
      </c>
      <c r="BB527" s="314">
        <v>8.4</v>
      </c>
      <c r="BC527" s="314">
        <v>0</v>
      </c>
      <c r="BD527" s="315" t="s">
        <v>20</v>
      </c>
      <c r="BE527" s="314">
        <v>1</v>
      </c>
      <c r="BF527" s="314">
        <v>0.01</v>
      </c>
      <c r="BG527" s="314">
        <v>85.4</v>
      </c>
      <c r="BH527" s="314">
        <v>79.2</v>
      </c>
      <c r="BI527" s="314">
        <v>82.3</v>
      </c>
      <c r="BJ527" s="316" t="s">
        <v>66</v>
      </c>
      <c r="BK527" s="316" t="s">
        <v>67</v>
      </c>
      <c r="BL527" s="314">
        <v>20686</v>
      </c>
      <c r="BM527" s="314">
        <v>136</v>
      </c>
      <c r="BN527" s="314">
        <v>203</v>
      </c>
      <c r="BO527" s="314">
        <v>304</v>
      </c>
      <c r="BP527" s="314">
        <v>356</v>
      </c>
      <c r="BQ527" s="314">
        <v>1</v>
      </c>
      <c r="BR527" s="314">
        <v>30.2</v>
      </c>
      <c r="BS527" s="314">
        <v>1</v>
      </c>
      <c r="BT527" s="314">
        <v>1.36</v>
      </c>
      <c r="BU527" s="314">
        <v>7.3</v>
      </c>
      <c r="BV527" s="314">
        <v>0</v>
      </c>
      <c r="BW527" s="433"/>
      <c r="BX527" s="299">
        <v>133</v>
      </c>
      <c r="BY527" s="299">
        <v>7</v>
      </c>
      <c r="BZ527" s="299">
        <v>9</v>
      </c>
      <c r="CA527" s="299">
        <v>85</v>
      </c>
      <c r="CB527" s="299">
        <v>149</v>
      </c>
      <c r="CC527" s="299">
        <v>170</v>
      </c>
      <c r="CD527" s="299">
        <v>245</v>
      </c>
      <c r="CE527" s="299">
        <v>374</v>
      </c>
      <c r="CF527" s="299">
        <v>437</v>
      </c>
      <c r="CG527" s="299">
        <v>42</v>
      </c>
      <c r="CH527" s="299">
        <v>18</v>
      </c>
      <c r="CI527" s="299">
        <v>3</v>
      </c>
      <c r="CJ527" s="299">
        <v>2.7</v>
      </c>
      <c r="CK527" s="299">
        <v>0.05</v>
      </c>
      <c r="CL527" s="329"/>
      <c r="CM527" s="306"/>
      <c r="CN527" s="306"/>
      <c r="CO527" s="306"/>
      <c r="CP527" s="306"/>
      <c r="CQ527" s="306"/>
      <c r="CR527" s="306"/>
      <c r="CS527" s="306"/>
      <c r="CT527" s="306"/>
      <c r="CU527" s="306"/>
      <c r="CV527" s="306"/>
      <c r="CW527" s="306"/>
      <c r="CX527" s="306"/>
      <c r="CY527" s="306"/>
      <c r="CZ527" s="306"/>
      <c r="DA527" s="306"/>
      <c r="DB527" s="306"/>
      <c r="DC527" s="306"/>
      <c r="DD527" s="306"/>
      <c r="DE527" s="306"/>
      <c r="DF527" s="306"/>
      <c r="DG527" s="306"/>
      <c r="DH527" s="306"/>
      <c r="DI527" s="306"/>
      <c r="DJ527" s="306"/>
      <c r="DK527" s="306"/>
      <c r="DL527" s="306"/>
      <c r="DM527" s="306"/>
      <c r="DN527" s="306"/>
      <c r="DO527" s="439"/>
      <c r="DP527" s="306"/>
      <c r="DQ527" s="306"/>
      <c r="DR527" s="306"/>
      <c r="DS527" s="306"/>
      <c r="DT527" s="306"/>
      <c r="DU527" s="306"/>
      <c r="DV527" s="306"/>
      <c r="DW527" s="306"/>
      <c r="DX527" s="306"/>
      <c r="DY527" s="306"/>
      <c r="DZ527" s="306"/>
      <c r="EA527" s="306"/>
      <c r="EB527" s="306"/>
      <c r="EC527" s="306"/>
    </row>
    <row r="528" spans="1:133" x14ac:dyDescent="0.25">
      <c r="A528" s="302">
        <f t="shared" si="93"/>
        <v>2015</v>
      </c>
      <c r="B528" s="303" t="str">
        <f t="shared" si="94"/>
        <v>SEPTIEMBRE</v>
      </c>
      <c r="C528" s="303">
        <v>16</v>
      </c>
      <c r="D528" s="303" t="str">
        <f t="shared" si="98"/>
        <v>SEPTIEMBRE 2015 / 14</v>
      </c>
      <c r="E528" s="345">
        <v>14</v>
      </c>
      <c r="F528" s="312">
        <v>42275</v>
      </c>
      <c r="G528" s="311">
        <v>57082</v>
      </c>
      <c r="H528" s="311" t="s">
        <v>68</v>
      </c>
      <c r="I528" s="313">
        <v>0.73160000000000003</v>
      </c>
      <c r="J528" s="314">
        <v>138</v>
      </c>
      <c r="K528" s="314">
        <v>8.5</v>
      </c>
      <c r="L528" s="314">
        <v>0</v>
      </c>
      <c r="M528" s="315" t="s">
        <v>20</v>
      </c>
      <c r="N528" s="314">
        <v>0.5</v>
      </c>
      <c r="O528" s="314">
        <v>0</v>
      </c>
      <c r="P528" s="314">
        <v>85.4</v>
      </c>
      <c r="Q528" s="314">
        <v>79.099999999999994</v>
      </c>
      <c r="R528" s="314">
        <v>82.3</v>
      </c>
      <c r="S528" s="316" t="s">
        <v>66</v>
      </c>
      <c r="T528" s="316" t="s">
        <v>67</v>
      </c>
      <c r="U528" s="314">
        <v>20726</v>
      </c>
      <c r="V528" s="314">
        <v>129</v>
      </c>
      <c r="W528" s="314">
        <v>191</v>
      </c>
      <c r="X528" s="314">
        <v>288</v>
      </c>
      <c r="Y528" s="314">
        <v>340</v>
      </c>
      <c r="Z528" s="314">
        <v>1</v>
      </c>
      <c r="AA528" s="314">
        <v>29.1</v>
      </c>
      <c r="AB528" s="314">
        <v>0.2</v>
      </c>
      <c r="AC528" s="314">
        <v>1.76</v>
      </c>
      <c r="AD528" s="314">
        <v>9.86</v>
      </c>
      <c r="AE528" s="314">
        <v>0</v>
      </c>
      <c r="AF528" s="427"/>
      <c r="AG528" s="299">
        <v>133</v>
      </c>
      <c r="AH528" s="299">
        <v>7</v>
      </c>
      <c r="AI528" s="299">
        <v>9</v>
      </c>
      <c r="AJ528" s="299">
        <v>85</v>
      </c>
      <c r="AK528" s="299">
        <v>149</v>
      </c>
      <c r="AL528" s="299">
        <v>170</v>
      </c>
      <c r="AM528" s="299">
        <v>245</v>
      </c>
      <c r="AN528" s="299">
        <v>374</v>
      </c>
      <c r="AO528" s="299">
        <v>437</v>
      </c>
      <c r="AP528" s="299">
        <v>42</v>
      </c>
      <c r="AQ528" s="299">
        <v>18</v>
      </c>
      <c r="AR528" s="299">
        <v>3</v>
      </c>
      <c r="AS528" s="299">
        <v>2.7</v>
      </c>
      <c r="AT528" s="299">
        <v>0.05</v>
      </c>
      <c r="AU528" s="300"/>
      <c r="AV528" s="311">
        <v>14</v>
      </c>
      <c r="AW528" s="317">
        <v>42275</v>
      </c>
      <c r="AX528" s="311">
        <v>57072</v>
      </c>
      <c r="AY528" s="311" t="s">
        <v>73</v>
      </c>
      <c r="AZ528" s="313">
        <v>0.73540000000000005</v>
      </c>
      <c r="BA528" s="314">
        <v>141.69999999999999</v>
      </c>
      <c r="BB528" s="314">
        <v>8.3000000000000007</v>
      </c>
      <c r="BC528" s="314">
        <v>0</v>
      </c>
      <c r="BD528" s="315" t="s">
        <v>20</v>
      </c>
      <c r="BE528" s="314">
        <v>1</v>
      </c>
      <c r="BF528" s="314">
        <v>0.01</v>
      </c>
      <c r="BG528" s="314">
        <v>85.5</v>
      </c>
      <c r="BH528" s="314">
        <v>79.400000000000006</v>
      </c>
      <c r="BI528" s="314">
        <v>82.5</v>
      </c>
      <c r="BJ528" s="316" t="s">
        <v>66</v>
      </c>
      <c r="BK528" s="316" t="s">
        <v>67</v>
      </c>
      <c r="BL528" s="314">
        <v>20686</v>
      </c>
      <c r="BM528" s="314">
        <v>135</v>
      </c>
      <c r="BN528" s="314">
        <v>201</v>
      </c>
      <c r="BO528" s="314">
        <v>302</v>
      </c>
      <c r="BP528" s="314">
        <v>351</v>
      </c>
      <c r="BQ528" s="314">
        <v>1</v>
      </c>
      <c r="BR528" s="314">
        <v>30.6</v>
      </c>
      <c r="BS528" s="314">
        <v>1.1000000000000001</v>
      </c>
      <c r="BT528" s="314">
        <v>1.35</v>
      </c>
      <c r="BU528" s="314">
        <v>7.4</v>
      </c>
      <c r="BV528" s="314">
        <v>0</v>
      </c>
      <c r="BW528" s="433"/>
      <c r="BX528" s="299">
        <v>133</v>
      </c>
      <c r="BY528" s="299">
        <v>7</v>
      </c>
      <c r="BZ528" s="299">
        <v>9</v>
      </c>
      <c r="CA528" s="299">
        <v>85</v>
      </c>
      <c r="CB528" s="299">
        <v>149</v>
      </c>
      <c r="CC528" s="299">
        <v>170</v>
      </c>
      <c r="CD528" s="299">
        <v>245</v>
      </c>
      <c r="CE528" s="299">
        <v>374</v>
      </c>
      <c r="CF528" s="299">
        <v>437</v>
      </c>
      <c r="CG528" s="299">
        <v>42</v>
      </c>
      <c r="CH528" s="299">
        <v>18</v>
      </c>
      <c r="CI528" s="299">
        <v>3</v>
      </c>
      <c r="CJ528" s="299">
        <v>2.7</v>
      </c>
      <c r="CK528" s="299">
        <v>0.05</v>
      </c>
      <c r="CL528" s="329"/>
      <c r="CM528" s="305"/>
      <c r="CN528" s="305"/>
      <c r="CO528" s="305"/>
      <c r="CP528" s="305"/>
      <c r="CQ528" s="305"/>
      <c r="CR528" s="305"/>
      <c r="CS528" s="305"/>
      <c r="CT528" s="305"/>
      <c r="CU528" s="305"/>
      <c r="CV528" s="305"/>
      <c r="CW528" s="305"/>
      <c r="CX528" s="305"/>
      <c r="CY528" s="305"/>
      <c r="CZ528" s="305"/>
      <c r="DA528" s="305"/>
      <c r="DB528" s="305"/>
      <c r="DC528" s="305"/>
      <c r="DD528" s="305"/>
      <c r="DE528" s="305"/>
      <c r="DF528" s="305"/>
      <c r="DG528" s="305"/>
      <c r="DH528" s="305"/>
      <c r="DI528" s="305"/>
      <c r="DJ528" s="305"/>
      <c r="DK528" s="305"/>
      <c r="DL528" s="305"/>
      <c r="DM528" s="305"/>
      <c r="DN528" s="305"/>
      <c r="DO528" s="440"/>
      <c r="DP528" s="305"/>
      <c r="DQ528" s="305"/>
      <c r="DR528" s="305"/>
      <c r="DS528" s="305"/>
      <c r="DT528" s="305"/>
      <c r="DU528" s="305"/>
      <c r="DV528" s="305"/>
      <c r="DW528" s="305"/>
      <c r="DX528" s="305"/>
      <c r="DY528" s="305"/>
      <c r="DZ528" s="305"/>
      <c r="EA528" s="305"/>
      <c r="EB528" s="305"/>
      <c r="EC528" s="305"/>
    </row>
    <row r="529" spans="1:133" x14ac:dyDescent="0.25">
      <c r="A529" s="291">
        <f t="shared" si="93"/>
        <v>2015</v>
      </c>
      <c r="B529" s="292" t="str">
        <f t="shared" si="94"/>
        <v>SEPTIEMBRE</v>
      </c>
      <c r="C529" s="292">
        <v>17</v>
      </c>
      <c r="D529" s="292" t="str">
        <f t="shared" si="98"/>
        <v>SEPTIEMBRE 2015 / 15</v>
      </c>
      <c r="E529" s="345">
        <v>15</v>
      </c>
      <c r="F529" s="312">
        <v>42276</v>
      </c>
      <c r="G529" s="311">
        <v>57119</v>
      </c>
      <c r="H529" s="311" t="s">
        <v>208</v>
      </c>
      <c r="I529" s="313">
        <v>0.72829999999999995</v>
      </c>
      <c r="J529" s="314">
        <v>135</v>
      </c>
      <c r="K529" s="314">
        <v>8.6999999999999993</v>
      </c>
      <c r="L529" s="314">
        <v>0</v>
      </c>
      <c r="M529" s="315" t="s">
        <v>20</v>
      </c>
      <c r="N529" s="314">
        <v>0.5</v>
      </c>
      <c r="O529" s="314">
        <v>0</v>
      </c>
      <c r="P529" s="314">
        <v>85.2</v>
      </c>
      <c r="Q529" s="314">
        <v>79.2</v>
      </c>
      <c r="R529" s="314">
        <v>82.2</v>
      </c>
      <c r="S529" s="316" t="s">
        <v>66</v>
      </c>
      <c r="T529" s="316" t="s">
        <v>67</v>
      </c>
      <c r="U529" s="314">
        <v>20762</v>
      </c>
      <c r="V529" s="314">
        <v>125</v>
      </c>
      <c r="W529" s="314">
        <v>185</v>
      </c>
      <c r="X529" s="314">
        <v>282</v>
      </c>
      <c r="Y529" s="314">
        <v>334</v>
      </c>
      <c r="Z529" s="314">
        <v>1</v>
      </c>
      <c r="AA529" s="314">
        <v>30.7</v>
      </c>
      <c r="AB529" s="314">
        <v>0.2</v>
      </c>
      <c r="AC529" s="314">
        <v>1.73</v>
      </c>
      <c r="AD529" s="314">
        <v>10</v>
      </c>
      <c r="AE529" s="314">
        <v>0</v>
      </c>
      <c r="AF529" s="427"/>
      <c r="AG529" s="299">
        <v>133</v>
      </c>
      <c r="AH529" s="299">
        <v>7</v>
      </c>
      <c r="AI529" s="299">
        <v>9</v>
      </c>
      <c r="AJ529" s="299">
        <v>85</v>
      </c>
      <c r="AK529" s="299">
        <v>149</v>
      </c>
      <c r="AL529" s="299">
        <v>170</v>
      </c>
      <c r="AM529" s="299">
        <v>245</v>
      </c>
      <c r="AN529" s="299">
        <v>374</v>
      </c>
      <c r="AO529" s="299">
        <v>437</v>
      </c>
      <c r="AP529" s="299">
        <v>42</v>
      </c>
      <c r="AQ529" s="299">
        <v>18</v>
      </c>
      <c r="AR529" s="299">
        <v>3</v>
      </c>
      <c r="AS529" s="299">
        <v>2.7</v>
      </c>
      <c r="AT529" s="299">
        <v>0.05</v>
      </c>
      <c r="AU529" s="300"/>
      <c r="AV529" s="305"/>
      <c r="AW529" s="305"/>
      <c r="AX529" s="305"/>
      <c r="AY529" s="305"/>
      <c r="AZ529" s="305"/>
      <c r="BA529" s="305"/>
      <c r="BB529" s="305"/>
      <c r="BC529" s="305"/>
      <c r="BD529" s="305"/>
      <c r="BE529" s="305"/>
      <c r="BF529" s="305"/>
      <c r="BG529" s="305"/>
      <c r="BH529" s="305"/>
      <c r="BI529" s="305"/>
      <c r="BJ529" s="305"/>
      <c r="BK529" s="305"/>
      <c r="BL529" s="305"/>
      <c r="BM529" s="305"/>
      <c r="BN529" s="305"/>
      <c r="BO529" s="305"/>
      <c r="BP529" s="305"/>
      <c r="BQ529" s="305"/>
      <c r="BR529" s="305"/>
      <c r="BS529" s="305"/>
      <c r="BT529" s="305"/>
      <c r="BU529" s="305"/>
      <c r="BV529" s="305"/>
      <c r="BW529" s="434"/>
      <c r="BX529" s="305"/>
      <c r="BY529" s="305"/>
      <c r="BZ529" s="305"/>
      <c r="CA529" s="305"/>
      <c r="CB529" s="305"/>
      <c r="CC529" s="305"/>
      <c r="CD529" s="305"/>
      <c r="CE529" s="305"/>
      <c r="CF529" s="305"/>
      <c r="CG529" s="305"/>
      <c r="CH529" s="305"/>
      <c r="CI529" s="305"/>
      <c r="CJ529" s="305"/>
      <c r="CK529" s="305"/>
      <c r="CL529" s="329"/>
      <c r="CM529" s="306"/>
      <c r="CN529" s="306"/>
      <c r="CO529" s="306"/>
      <c r="CP529" s="306"/>
      <c r="CQ529" s="306"/>
      <c r="CR529" s="306"/>
      <c r="CS529" s="306"/>
      <c r="CT529" s="306"/>
      <c r="CU529" s="306"/>
      <c r="CV529" s="306"/>
      <c r="CW529" s="306"/>
      <c r="CX529" s="306"/>
      <c r="CY529" s="306"/>
      <c r="CZ529" s="306"/>
      <c r="DA529" s="306"/>
      <c r="DB529" s="306"/>
      <c r="DC529" s="306"/>
      <c r="DD529" s="306"/>
      <c r="DE529" s="306"/>
      <c r="DF529" s="306"/>
      <c r="DG529" s="306"/>
      <c r="DH529" s="306"/>
      <c r="DI529" s="306"/>
      <c r="DJ529" s="306"/>
      <c r="DK529" s="306"/>
      <c r="DL529" s="306"/>
      <c r="DM529" s="306"/>
      <c r="DN529" s="306"/>
      <c r="DO529" s="439"/>
      <c r="DP529" s="306"/>
      <c r="DQ529" s="306"/>
      <c r="DR529" s="306"/>
      <c r="DS529" s="306"/>
      <c r="DT529" s="306"/>
      <c r="DU529" s="306"/>
      <c r="DV529" s="306"/>
      <c r="DW529" s="306"/>
      <c r="DX529" s="306"/>
      <c r="DY529" s="306"/>
      <c r="DZ529" s="306"/>
      <c r="EA529" s="306"/>
      <c r="EB529" s="306"/>
      <c r="EC529" s="306"/>
    </row>
    <row r="530" spans="1:133" x14ac:dyDescent="0.25">
      <c r="A530" s="302">
        <f t="shared" si="93"/>
        <v>2015</v>
      </c>
      <c r="B530" s="303" t="str">
        <f t="shared" si="94"/>
        <v>SEPTIEMBRE</v>
      </c>
      <c r="C530" s="303">
        <v>18</v>
      </c>
      <c r="D530" s="303" t="str">
        <f t="shared" si="98"/>
        <v>SEPTIEMBRE 2015 / 16</v>
      </c>
      <c r="E530" s="291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428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307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435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343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441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</row>
    <row r="531" spans="1:133" x14ac:dyDescent="0.25">
      <c r="A531" s="291">
        <f t="shared" si="93"/>
        <v>2015</v>
      </c>
      <c r="B531" s="292" t="str">
        <f t="shared" si="94"/>
        <v>SEPTIEMBRE</v>
      </c>
      <c r="C531" s="292">
        <v>19</v>
      </c>
      <c r="D531" s="292" t="str">
        <f t="shared" si="98"/>
        <v>SEPTIEMBRE 2015 / 17</v>
      </c>
      <c r="E531" s="291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428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307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435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343"/>
      <c r="CM531" s="303"/>
      <c r="CN531" s="303"/>
      <c r="CO531" s="303"/>
      <c r="CP531" s="303"/>
      <c r="CQ531" s="303"/>
      <c r="CR531" s="303"/>
      <c r="CS531" s="303"/>
      <c r="CT531" s="303"/>
      <c r="CU531" s="303"/>
      <c r="CV531" s="303"/>
      <c r="CW531" s="303"/>
      <c r="CX531" s="303"/>
      <c r="CY531" s="303"/>
      <c r="CZ531" s="303"/>
      <c r="DA531" s="303"/>
      <c r="DB531" s="303"/>
      <c r="DC531" s="303"/>
      <c r="DD531" s="303"/>
      <c r="DE531" s="303"/>
      <c r="DF531" s="303"/>
      <c r="DG531" s="303"/>
      <c r="DH531" s="303"/>
      <c r="DI531" s="303"/>
      <c r="DJ531" s="303"/>
      <c r="DK531" s="303"/>
      <c r="DL531" s="303"/>
      <c r="DM531" s="303"/>
      <c r="DN531" s="303"/>
      <c r="DO531" s="442"/>
      <c r="DP531" s="303"/>
      <c r="DQ531" s="303"/>
      <c r="DR531" s="303"/>
      <c r="DS531" s="303"/>
      <c r="DT531" s="303"/>
      <c r="DU531" s="303"/>
      <c r="DV531" s="303"/>
      <c r="DW531" s="303"/>
      <c r="DX531" s="303"/>
      <c r="DY531" s="303"/>
      <c r="DZ531" s="303"/>
      <c r="EA531" s="303"/>
      <c r="EB531" s="303"/>
      <c r="EC531" s="303"/>
    </row>
    <row r="532" spans="1:133" x14ac:dyDescent="0.25">
      <c r="A532" s="302">
        <f t="shared" si="93"/>
        <v>2015</v>
      </c>
      <c r="B532" s="303" t="str">
        <f t="shared" si="94"/>
        <v>SEPTIEMBRE</v>
      </c>
      <c r="C532" s="303">
        <v>20</v>
      </c>
      <c r="D532" s="303" t="str">
        <f t="shared" si="98"/>
        <v>SEPTIEMBRE 2015 / 18</v>
      </c>
      <c r="E532" s="291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428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307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435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343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441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</row>
    <row r="533" spans="1:133" x14ac:dyDescent="0.25">
      <c r="A533" s="291">
        <f t="shared" si="93"/>
        <v>2015</v>
      </c>
      <c r="B533" s="292" t="str">
        <f t="shared" si="94"/>
        <v>SEPTIEMBRE</v>
      </c>
      <c r="C533" s="292">
        <v>21</v>
      </c>
      <c r="D533" s="292" t="str">
        <f t="shared" si="98"/>
        <v>SEPTIEMBRE 2015 / 19</v>
      </c>
      <c r="E533" s="291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428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307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435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343"/>
      <c r="CM533" s="303"/>
      <c r="CN533" s="303"/>
      <c r="CO533" s="303"/>
      <c r="CP533" s="303"/>
      <c r="CQ533" s="303"/>
      <c r="CR533" s="303"/>
      <c r="CS533" s="303"/>
      <c r="CT533" s="303"/>
      <c r="CU533" s="303"/>
      <c r="CV533" s="303"/>
      <c r="CW533" s="303"/>
      <c r="CX533" s="303"/>
      <c r="CY533" s="303"/>
      <c r="CZ533" s="303"/>
      <c r="DA533" s="303"/>
      <c r="DB533" s="303"/>
      <c r="DC533" s="303"/>
      <c r="DD533" s="303"/>
      <c r="DE533" s="303"/>
      <c r="DF533" s="303"/>
      <c r="DG533" s="303"/>
      <c r="DH533" s="303"/>
      <c r="DI533" s="303"/>
      <c r="DJ533" s="303"/>
      <c r="DK533" s="303"/>
      <c r="DL533" s="303"/>
      <c r="DM533" s="303"/>
      <c r="DN533" s="303"/>
      <c r="DO533" s="442"/>
      <c r="DP533" s="303"/>
      <c r="DQ533" s="303"/>
      <c r="DR533" s="303"/>
      <c r="DS533" s="303"/>
      <c r="DT533" s="303"/>
      <c r="DU533" s="303"/>
      <c r="DV533" s="303"/>
      <c r="DW533" s="303"/>
      <c r="DX533" s="303"/>
      <c r="DY533" s="303"/>
      <c r="DZ533" s="303"/>
      <c r="EA533" s="303"/>
      <c r="EB533" s="303"/>
      <c r="EC533" s="303"/>
    </row>
    <row r="534" spans="1:133" x14ac:dyDescent="0.25">
      <c r="A534" s="302">
        <f t="shared" si="93"/>
        <v>2015</v>
      </c>
      <c r="B534" s="303" t="str">
        <f t="shared" si="94"/>
        <v>SEPTIEMBRE</v>
      </c>
      <c r="C534" s="303">
        <v>22</v>
      </c>
      <c r="D534" s="303" t="str">
        <f t="shared" si="98"/>
        <v>SEPTIEMBRE 2015 / 20</v>
      </c>
      <c r="E534" s="291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428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307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435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343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441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</row>
    <row r="535" spans="1:133" x14ac:dyDescent="0.25">
      <c r="A535" s="291">
        <f t="shared" si="93"/>
        <v>2015</v>
      </c>
      <c r="B535" s="292" t="str">
        <f t="shared" si="94"/>
        <v>SEPTIEMBRE</v>
      </c>
      <c r="C535" s="292">
        <v>23</v>
      </c>
      <c r="D535" s="292" t="str">
        <f t="shared" si="98"/>
        <v>SEPTIEMBRE 2015 / 21</v>
      </c>
      <c r="E535" s="291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428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307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435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343"/>
      <c r="CM535" s="303"/>
      <c r="CN535" s="303"/>
      <c r="CO535" s="303"/>
      <c r="CP535" s="303"/>
      <c r="CQ535" s="303"/>
      <c r="CR535" s="303"/>
      <c r="CS535" s="303"/>
      <c r="CT535" s="303"/>
      <c r="CU535" s="303"/>
      <c r="CV535" s="303"/>
      <c r="CW535" s="303"/>
      <c r="CX535" s="303"/>
      <c r="CY535" s="303"/>
      <c r="CZ535" s="303"/>
      <c r="DA535" s="303"/>
      <c r="DB535" s="303"/>
      <c r="DC535" s="303"/>
      <c r="DD535" s="303"/>
      <c r="DE535" s="303"/>
      <c r="DF535" s="303"/>
      <c r="DG535" s="303"/>
      <c r="DH535" s="303"/>
      <c r="DI535" s="303"/>
      <c r="DJ535" s="303"/>
      <c r="DK535" s="303"/>
      <c r="DL535" s="303"/>
      <c r="DM535" s="303"/>
      <c r="DN535" s="303"/>
      <c r="DO535" s="442"/>
      <c r="DP535" s="303"/>
      <c r="DQ535" s="303"/>
      <c r="DR535" s="303"/>
      <c r="DS535" s="303"/>
      <c r="DT535" s="303"/>
      <c r="DU535" s="303"/>
      <c r="DV535" s="303"/>
      <c r="DW535" s="303"/>
      <c r="DX535" s="303"/>
      <c r="DY535" s="303"/>
      <c r="DZ535" s="303"/>
      <c r="EA535" s="303"/>
      <c r="EB535" s="303"/>
      <c r="EC535" s="303"/>
    </row>
    <row r="536" spans="1:133" x14ac:dyDescent="0.25">
      <c r="A536" s="302">
        <f t="shared" si="93"/>
        <v>2015</v>
      </c>
      <c r="B536" s="303" t="str">
        <f t="shared" si="94"/>
        <v>SEPTIEMBRE</v>
      </c>
      <c r="C536" s="303">
        <v>24</v>
      </c>
      <c r="D536" s="303" t="str">
        <f t="shared" si="98"/>
        <v>SEPTIEMBRE 2015 / 22</v>
      </c>
      <c r="E536" s="291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428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307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435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343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441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</row>
    <row r="537" spans="1:133" x14ac:dyDescent="0.25">
      <c r="A537" s="291">
        <f t="shared" si="93"/>
        <v>2015</v>
      </c>
      <c r="B537" s="292" t="str">
        <f t="shared" si="94"/>
        <v>SEPTIEMBRE</v>
      </c>
      <c r="C537" s="292">
        <v>25</v>
      </c>
      <c r="D537" s="292" t="str">
        <f t="shared" si="98"/>
        <v>SEPTIEMBRE 2015 / 23</v>
      </c>
      <c r="E537" s="291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428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307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435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343"/>
      <c r="CM537" s="303"/>
      <c r="CN537" s="303"/>
      <c r="CO537" s="303"/>
      <c r="CP537" s="303"/>
      <c r="CQ537" s="303"/>
      <c r="CR537" s="303"/>
      <c r="CS537" s="303"/>
      <c r="CT537" s="303"/>
      <c r="CU537" s="303"/>
      <c r="CV537" s="303"/>
      <c r="CW537" s="303"/>
      <c r="CX537" s="303"/>
      <c r="CY537" s="303"/>
      <c r="CZ537" s="303"/>
      <c r="DA537" s="303"/>
      <c r="DB537" s="303"/>
      <c r="DC537" s="303"/>
      <c r="DD537" s="303"/>
      <c r="DE537" s="303"/>
      <c r="DF537" s="303"/>
      <c r="DG537" s="303"/>
      <c r="DH537" s="303"/>
      <c r="DI537" s="303"/>
      <c r="DJ537" s="303"/>
      <c r="DK537" s="303"/>
      <c r="DL537" s="303"/>
      <c r="DM537" s="303"/>
      <c r="DN537" s="303"/>
      <c r="DO537" s="442"/>
      <c r="DP537" s="303"/>
      <c r="DQ537" s="303"/>
      <c r="DR537" s="303"/>
      <c r="DS537" s="303"/>
      <c r="DT537" s="303"/>
      <c r="DU537" s="303"/>
      <c r="DV537" s="303"/>
      <c r="DW537" s="303"/>
      <c r="DX537" s="303"/>
      <c r="DY537" s="303"/>
      <c r="DZ537" s="303"/>
      <c r="EA537" s="303"/>
      <c r="EB537" s="303"/>
      <c r="EC537" s="303"/>
    </row>
    <row r="538" spans="1:133" x14ac:dyDescent="0.25">
      <c r="A538" s="302">
        <f t="shared" si="93"/>
        <v>2015</v>
      </c>
      <c r="B538" s="303" t="str">
        <f t="shared" si="94"/>
        <v>SEPTIEMBRE</v>
      </c>
      <c r="C538" s="303">
        <v>26</v>
      </c>
      <c r="D538" s="303" t="str">
        <f t="shared" si="98"/>
        <v>SEPTIEMBRE 2015 / 24</v>
      </c>
      <c r="E538" s="291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428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307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435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343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441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</row>
    <row r="539" spans="1:133" x14ac:dyDescent="0.25">
      <c r="A539" s="291">
        <f t="shared" si="93"/>
        <v>2015</v>
      </c>
      <c r="B539" s="292" t="str">
        <f t="shared" si="94"/>
        <v>SEPTIEMBRE</v>
      </c>
      <c r="C539" s="292">
        <v>27</v>
      </c>
      <c r="D539" s="292" t="str">
        <f t="shared" si="98"/>
        <v>SEPTIEMBRE 2015 / 25</v>
      </c>
      <c r="E539" s="291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428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307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435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343"/>
      <c r="CM539" s="303"/>
      <c r="CN539" s="303"/>
      <c r="CO539" s="303"/>
      <c r="CP539" s="303"/>
      <c r="CQ539" s="303"/>
      <c r="CR539" s="303"/>
      <c r="CS539" s="303"/>
      <c r="CT539" s="303"/>
      <c r="CU539" s="303"/>
      <c r="CV539" s="303"/>
      <c r="CW539" s="303"/>
      <c r="CX539" s="303"/>
      <c r="CY539" s="303"/>
      <c r="CZ539" s="303"/>
      <c r="DA539" s="303"/>
      <c r="DB539" s="303"/>
      <c r="DC539" s="303"/>
      <c r="DD539" s="303"/>
      <c r="DE539" s="303"/>
      <c r="DF539" s="303"/>
      <c r="DG539" s="303"/>
      <c r="DH539" s="303"/>
      <c r="DI539" s="303"/>
      <c r="DJ539" s="303"/>
      <c r="DK539" s="303"/>
      <c r="DL539" s="303"/>
      <c r="DM539" s="303"/>
      <c r="DN539" s="303"/>
      <c r="DO539" s="442"/>
      <c r="DP539" s="303"/>
      <c r="DQ539" s="303"/>
      <c r="DR539" s="303"/>
      <c r="DS539" s="303"/>
      <c r="DT539" s="303"/>
      <c r="DU539" s="303"/>
      <c r="DV539" s="303"/>
      <c r="DW539" s="303"/>
      <c r="DX539" s="303"/>
      <c r="DY539" s="303"/>
      <c r="DZ539" s="303"/>
      <c r="EA539" s="303"/>
      <c r="EB539" s="303"/>
      <c r="EC539" s="303"/>
    </row>
    <row r="540" spans="1:133" x14ac:dyDescent="0.25">
      <c r="A540" s="302">
        <f t="shared" si="93"/>
        <v>2015</v>
      </c>
      <c r="B540" s="303" t="str">
        <f t="shared" si="94"/>
        <v>SEPTIEMBRE</v>
      </c>
      <c r="C540" s="303">
        <v>28</v>
      </c>
      <c r="D540" s="303" t="str">
        <f t="shared" si="98"/>
        <v>SEPTIEMBRE 2015 / 26</v>
      </c>
      <c r="E540" s="291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428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307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435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343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441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</row>
    <row r="541" spans="1:133" x14ac:dyDescent="0.25">
      <c r="A541" s="291">
        <f t="shared" si="93"/>
        <v>2015</v>
      </c>
      <c r="B541" s="292" t="str">
        <f t="shared" si="94"/>
        <v>SEPTIEMBRE</v>
      </c>
      <c r="C541" s="292">
        <v>29</v>
      </c>
      <c r="D541" s="292" t="str">
        <f t="shared" si="98"/>
        <v>SEPTIEMBRE 2015 / 27</v>
      </c>
      <c r="E541" s="291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428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307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435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343"/>
      <c r="CM541" s="303"/>
      <c r="CN541" s="303"/>
      <c r="CO541" s="303"/>
      <c r="CP541" s="303"/>
      <c r="CQ541" s="303"/>
      <c r="CR541" s="303"/>
      <c r="CS541" s="303"/>
      <c r="CT541" s="303"/>
      <c r="CU541" s="303"/>
      <c r="CV541" s="303"/>
      <c r="CW541" s="303"/>
      <c r="CX541" s="303"/>
      <c r="CY541" s="303"/>
      <c r="CZ541" s="303"/>
      <c r="DA541" s="303"/>
      <c r="DB541" s="303"/>
      <c r="DC541" s="303"/>
      <c r="DD541" s="303"/>
      <c r="DE541" s="303"/>
      <c r="DF541" s="303"/>
      <c r="DG541" s="303"/>
      <c r="DH541" s="303"/>
      <c r="DI541" s="303"/>
      <c r="DJ541" s="303"/>
      <c r="DK541" s="303"/>
      <c r="DL541" s="303"/>
      <c r="DM541" s="303"/>
      <c r="DN541" s="303"/>
      <c r="DO541" s="442"/>
      <c r="DP541" s="303"/>
      <c r="DQ541" s="303"/>
      <c r="DR541" s="303"/>
      <c r="DS541" s="303"/>
      <c r="DT541" s="303"/>
      <c r="DU541" s="303"/>
      <c r="DV541" s="303"/>
      <c r="DW541" s="303"/>
      <c r="DX541" s="303"/>
      <c r="DY541" s="303"/>
      <c r="DZ541" s="303"/>
      <c r="EA541" s="303"/>
      <c r="EB541" s="303"/>
      <c r="EC541" s="303"/>
    </row>
    <row r="542" spans="1:133" x14ac:dyDescent="0.25">
      <c r="A542" s="302">
        <f t="shared" si="93"/>
        <v>2015</v>
      </c>
      <c r="B542" s="303" t="str">
        <f t="shared" si="94"/>
        <v>SEPTIEMBRE</v>
      </c>
      <c r="C542" s="303">
        <v>30</v>
      </c>
      <c r="D542" s="303" t="str">
        <f t="shared" si="98"/>
        <v>SEPTIEMBRE 2015 / 28</v>
      </c>
      <c r="E542" s="291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428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307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435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343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441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</row>
    <row r="543" spans="1:133" x14ac:dyDescent="0.25">
      <c r="A543" s="291">
        <f t="shared" si="93"/>
        <v>2015</v>
      </c>
      <c r="B543" s="292" t="str">
        <f t="shared" si="94"/>
        <v>SEPTIEMBRE</v>
      </c>
      <c r="C543" s="292">
        <v>31</v>
      </c>
      <c r="D543" s="292" t="str">
        <f t="shared" si="98"/>
        <v>SEPTIEMBRE 2015 / 29</v>
      </c>
      <c r="E543" s="291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428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307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435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343"/>
      <c r="CM543" s="303"/>
      <c r="CN543" s="303"/>
      <c r="CO543" s="303"/>
      <c r="CP543" s="303"/>
      <c r="CQ543" s="303"/>
      <c r="CR543" s="303"/>
      <c r="CS543" s="303"/>
      <c r="CT543" s="303"/>
      <c r="CU543" s="303"/>
      <c r="CV543" s="303"/>
      <c r="CW543" s="303"/>
      <c r="CX543" s="303"/>
      <c r="CY543" s="303"/>
      <c r="CZ543" s="303"/>
      <c r="DA543" s="303"/>
      <c r="DB543" s="303"/>
      <c r="DC543" s="303"/>
      <c r="DD543" s="303"/>
      <c r="DE543" s="303"/>
      <c r="DF543" s="303"/>
      <c r="DG543" s="303"/>
      <c r="DH543" s="303"/>
      <c r="DI543" s="303"/>
      <c r="DJ543" s="303"/>
      <c r="DK543" s="303"/>
      <c r="DL543" s="303"/>
      <c r="DM543" s="303"/>
      <c r="DN543" s="303"/>
      <c r="DO543" s="442"/>
      <c r="DP543" s="303"/>
      <c r="DQ543" s="303"/>
      <c r="DR543" s="303"/>
      <c r="DS543" s="303"/>
      <c r="DT543" s="303"/>
      <c r="DU543" s="303"/>
      <c r="DV543" s="303"/>
      <c r="DW543" s="303"/>
      <c r="DX543" s="303"/>
      <c r="DY543" s="303"/>
      <c r="DZ543" s="303"/>
      <c r="EA543" s="303"/>
      <c r="EB543" s="303"/>
      <c r="EC543" s="303"/>
    </row>
    <row r="544" spans="1:133" s="206" customFormat="1" x14ac:dyDescent="0.25">
      <c r="A544" s="308"/>
      <c r="B544" s="309"/>
      <c r="C544" s="309"/>
      <c r="D544" s="303" t="str">
        <f t="shared" si="98"/>
        <v>SEPTIEMBRE 2015 / 30</v>
      </c>
      <c r="E544" s="291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428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307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435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343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441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</row>
    <row r="545" spans="1:133" x14ac:dyDescent="0.25">
      <c r="A545" s="291">
        <v>2015</v>
      </c>
      <c r="B545" s="292" t="s">
        <v>236</v>
      </c>
      <c r="C545" s="292">
        <v>1</v>
      </c>
      <c r="D545" s="292" t="str">
        <f t="shared" si="98"/>
        <v>SEPTIEMBRE 2015 / 31</v>
      </c>
      <c r="E545" s="291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428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307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435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343"/>
      <c r="CM545" s="303"/>
      <c r="CN545" s="303"/>
      <c r="CO545" s="303"/>
      <c r="CP545" s="303"/>
      <c r="CQ545" s="303"/>
      <c r="CR545" s="303"/>
      <c r="CS545" s="303"/>
      <c r="CT545" s="303"/>
      <c r="CU545" s="303"/>
      <c r="CV545" s="303"/>
      <c r="CW545" s="303"/>
      <c r="CX545" s="303"/>
      <c r="CY545" s="303"/>
      <c r="CZ545" s="303"/>
      <c r="DA545" s="303"/>
      <c r="DB545" s="303"/>
      <c r="DC545" s="303"/>
      <c r="DD545" s="303"/>
      <c r="DE545" s="303"/>
      <c r="DF545" s="303"/>
      <c r="DG545" s="303"/>
      <c r="DH545" s="303"/>
      <c r="DI545" s="303"/>
      <c r="DJ545" s="303"/>
      <c r="DK545" s="303"/>
      <c r="DL545" s="303"/>
      <c r="DM545" s="303"/>
      <c r="DN545" s="303"/>
      <c r="DO545" s="442"/>
      <c r="DP545" s="303"/>
      <c r="DQ545" s="303"/>
      <c r="DR545" s="303"/>
      <c r="DS545" s="303"/>
      <c r="DT545" s="303"/>
      <c r="DU545" s="303"/>
      <c r="DV545" s="303"/>
      <c r="DW545" s="303"/>
      <c r="DX545" s="303"/>
      <c r="DY545" s="303"/>
      <c r="DZ545" s="303"/>
      <c r="EA545" s="303"/>
      <c r="EB545" s="303"/>
      <c r="EC545" s="303"/>
    </row>
    <row r="546" spans="1:133" ht="15.75" x14ac:dyDescent="0.25">
      <c r="A546" s="302">
        <f t="shared" ref="A546:A575" si="99">A545</f>
        <v>2015</v>
      </c>
      <c r="B546" s="303" t="str">
        <f t="shared" ref="B546:B575" si="100">B545</f>
        <v>OCTUBRE</v>
      </c>
      <c r="C546" s="303">
        <v>2</v>
      </c>
      <c r="D546" s="275" t="s">
        <v>228</v>
      </c>
      <c r="E546" s="344">
        <f t="shared" ref="E546:AJ546" si="101">IFERROR(AVERAGE(E515:E545),"")</f>
        <v>8</v>
      </c>
      <c r="F546" s="276">
        <f t="shared" si="101"/>
        <v>42263.066666666666</v>
      </c>
      <c r="G546" s="276">
        <f t="shared" si="101"/>
        <v>56807.199999999997</v>
      </c>
      <c r="H546" s="276" t="str">
        <f t="shared" si="101"/>
        <v/>
      </c>
      <c r="I546" s="276">
        <f t="shared" si="101"/>
        <v>0.7288066666666666</v>
      </c>
      <c r="J546" s="276">
        <f t="shared" si="101"/>
        <v>136.4</v>
      </c>
      <c r="K546" s="276">
        <f t="shared" si="101"/>
        <v>8.58</v>
      </c>
      <c r="L546" s="276">
        <f t="shared" si="101"/>
        <v>0</v>
      </c>
      <c r="M546" s="276" t="str">
        <f t="shared" si="101"/>
        <v/>
      </c>
      <c r="N546" s="276">
        <f t="shared" si="101"/>
        <v>0.5</v>
      </c>
      <c r="O546" s="276">
        <f t="shared" si="101"/>
        <v>0</v>
      </c>
      <c r="P546" s="276">
        <f t="shared" si="101"/>
        <v>85.286666666666676</v>
      </c>
      <c r="Q546" s="276">
        <f t="shared" si="101"/>
        <v>79.22</v>
      </c>
      <c r="R546" s="276">
        <f t="shared" si="101"/>
        <v>82.25333333333333</v>
      </c>
      <c r="S546" s="276" t="str">
        <f t="shared" si="101"/>
        <v/>
      </c>
      <c r="T546" s="276" t="str">
        <f t="shared" si="101"/>
        <v/>
      </c>
      <c r="U546" s="276">
        <f t="shared" si="101"/>
        <v>20756.133333333335</v>
      </c>
      <c r="V546" s="276">
        <f t="shared" si="101"/>
        <v>126.53333333333333</v>
      </c>
      <c r="W546" s="276">
        <f t="shared" si="101"/>
        <v>187.66666666666666</v>
      </c>
      <c r="X546" s="276">
        <f t="shared" si="101"/>
        <v>284.66666666666669</v>
      </c>
      <c r="Y546" s="276">
        <f t="shared" si="101"/>
        <v>338.06666666666666</v>
      </c>
      <c r="Z546" s="276">
        <f t="shared" si="101"/>
        <v>1</v>
      </c>
      <c r="AA546" s="276">
        <f t="shared" si="101"/>
        <v>29.173333333333336</v>
      </c>
      <c r="AB546" s="276">
        <f t="shared" si="101"/>
        <v>0.24666666666666667</v>
      </c>
      <c r="AC546" s="276">
        <f t="shared" si="101"/>
        <v>1.704</v>
      </c>
      <c r="AD546" s="276">
        <f t="shared" si="101"/>
        <v>10.970666666666666</v>
      </c>
      <c r="AE546" s="276">
        <f t="shared" si="101"/>
        <v>0</v>
      </c>
      <c r="AF546" s="420" t="str">
        <f t="shared" si="101"/>
        <v/>
      </c>
      <c r="AG546" s="276">
        <f t="shared" si="101"/>
        <v>133</v>
      </c>
      <c r="AH546" s="276">
        <f t="shared" si="101"/>
        <v>7</v>
      </c>
      <c r="AI546" s="276">
        <f t="shared" si="101"/>
        <v>9</v>
      </c>
      <c r="AJ546" s="276">
        <f t="shared" si="101"/>
        <v>85</v>
      </c>
      <c r="AK546" s="276">
        <f t="shared" ref="AK546:BP546" si="102">IFERROR(AVERAGE(AK515:AK545),"")</f>
        <v>149</v>
      </c>
      <c r="AL546" s="276">
        <f t="shared" si="102"/>
        <v>170</v>
      </c>
      <c r="AM546" s="276">
        <f t="shared" si="102"/>
        <v>245</v>
      </c>
      <c r="AN546" s="276">
        <f t="shared" si="102"/>
        <v>374</v>
      </c>
      <c r="AO546" s="276">
        <f t="shared" si="102"/>
        <v>437</v>
      </c>
      <c r="AP546" s="276">
        <f t="shared" si="102"/>
        <v>42</v>
      </c>
      <c r="AQ546" s="276">
        <f t="shared" si="102"/>
        <v>18</v>
      </c>
      <c r="AR546" s="276">
        <f t="shared" si="102"/>
        <v>3</v>
      </c>
      <c r="AS546" s="276">
        <f t="shared" si="102"/>
        <v>2.7000000000000006</v>
      </c>
      <c r="AT546" s="276">
        <f t="shared" si="102"/>
        <v>5.000000000000001E-2</v>
      </c>
      <c r="AU546" s="276" t="str">
        <f t="shared" si="102"/>
        <v/>
      </c>
      <c r="AV546" s="276">
        <f t="shared" si="102"/>
        <v>7.5</v>
      </c>
      <c r="AW546" s="276">
        <f t="shared" si="102"/>
        <v>42262.071428571428</v>
      </c>
      <c r="AX546" s="310">
        <f t="shared" si="102"/>
        <v>56770.571428571428</v>
      </c>
      <c r="AY546" s="276" t="str">
        <f t="shared" si="102"/>
        <v/>
      </c>
      <c r="AZ546" s="276">
        <f t="shared" si="102"/>
        <v>0.73835714285714293</v>
      </c>
      <c r="BA546" s="276">
        <f t="shared" si="102"/>
        <v>142.22857142857146</v>
      </c>
      <c r="BB546" s="276">
        <f t="shared" si="102"/>
        <v>8.3357142857142872</v>
      </c>
      <c r="BC546" s="276">
        <f t="shared" si="102"/>
        <v>0</v>
      </c>
      <c r="BD546" s="276" t="str">
        <f t="shared" si="102"/>
        <v/>
      </c>
      <c r="BE546" s="276">
        <f t="shared" si="102"/>
        <v>1.092857142857143</v>
      </c>
      <c r="BF546" s="276">
        <f t="shared" si="102"/>
        <v>9.9999999999999985E-3</v>
      </c>
      <c r="BG546" s="276">
        <f t="shared" si="102"/>
        <v>85.407142857142858</v>
      </c>
      <c r="BH546" s="276">
        <f t="shared" si="102"/>
        <v>79.399999999999991</v>
      </c>
      <c r="BI546" s="276">
        <f t="shared" si="102"/>
        <v>82.421428571428578</v>
      </c>
      <c r="BJ546" s="276" t="str">
        <f t="shared" si="102"/>
        <v/>
      </c>
      <c r="BK546" s="276" t="str">
        <f t="shared" si="102"/>
        <v/>
      </c>
      <c r="BL546" s="276">
        <f t="shared" si="102"/>
        <v>20655.714285714286</v>
      </c>
      <c r="BM546" s="276">
        <f t="shared" si="102"/>
        <v>134.71428571428572</v>
      </c>
      <c r="BN546" s="276">
        <f t="shared" si="102"/>
        <v>206</v>
      </c>
      <c r="BO546" s="276">
        <f t="shared" si="102"/>
        <v>302.14285714285717</v>
      </c>
      <c r="BP546" s="276">
        <f t="shared" si="102"/>
        <v>356.28571428571428</v>
      </c>
      <c r="BQ546" s="276">
        <f t="shared" ref="BQ546:BV546" si="103">IFERROR(AVERAGE(BQ515:BQ545),"")</f>
        <v>1</v>
      </c>
      <c r="BR546" s="276">
        <f t="shared" si="103"/>
        <v>32.221428571428568</v>
      </c>
      <c r="BS546" s="276">
        <f t="shared" si="103"/>
        <v>0.74285714285714299</v>
      </c>
      <c r="BT546" s="276">
        <f t="shared" si="103"/>
        <v>1.5007142857142859</v>
      </c>
      <c r="BU546" s="276">
        <f t="shared" si="103"/>
        <v>4.0571428571428569</v>
      </c>
      <c r="BV546" s="310">
        <f t="shared" si="103"/>
        <v>0</v>
      </c>
      <c r="BW546" s="436"/>
      <c r="BX546" s="309"/>
      <c r="BY546" s="309"/>
      <c r="BZ546" s="309"/>
      <c r="CA546" s="309"/>
      <c r="CB546" s="309"/>
      <c r="CC546" s="309"/>
      <c r="CD546" s="309"/>
      <c r="CE546" s="309"/>
      <c r="CF546" s="309"/>
      <c r="CG546" s="309"/>
      <c r="CH546" s="309"/>
      <c r="CI546" s="309"/>
      <c r="CJ546" s="309"/>
      <c r="CK546" s="309"/>
      <c r="CL546" s="308"/>
      <c r="CM546" s="309"/>
      <c r="CN546" s="309"/>
      <c r="CO546" s="309"/>
      <c r="CP546" s="309"/>
      <c r="CQ546" s="309"/>
      <c r="CR546" s="309"/>
      <c r="CS546" s="309"/>
      <c r="CT546" s="309"/>
      <c r="CU546" s="309"/>
      <c r="CV546" s="309"/>
      <c r="CW546" s="309"/>
      <c r="CX546" s="309"/>
      <c r="CY546" s="309"/>
      <c r="CZ546" s="309"/>
      <c r="DA546" s="309"/>
      <c r="DB546" s="309"/>
      <c r="DC546" s="309"/>
      <c r="DD546" s="309"/>
      <c r="DE546" s="309"/>
      <c r="DF546" s="309"/>
      <c r="DG546" s="309"/>
      <c r="DH546" s="309"/>
      <c r="DI546" s="309"/>
      <c r="DJ546" s="309"/>
      <c r="DK546" s="309"/>
      <c r="DL546" s="309"/>
      <c r="DM546" s="309"/>
      <c r="DN546" s="309"/>
      <c r="DO546" s="443"/>
      <c r="DP546" s="309"/>
      <c r="DQ546" s="309"/>
      <c r="DR546" s="309"/>
      <c r="DS546" s="309"/>
      <c r="DT546" s="309"/>
      <c r="DU546" s="309"/>
      <c r="DV546" s="309"/>
      <c r="DW546" s="309"/>
      <c r="DX546" s="309"/>
      <c r="DY546" s="309"/>
      <c r="DZ546" s="309"/>
      <c r="EA546" s="309"/>
      <c r="EB546" s="309"/>
      <c r="EC546" s="309"/>
    </row>
    <row r="547" spans="1:133" x14ac:dyDescent="0.25">
      <c r="A547" s="291">
        <f t="shared" si="99"/>
        <v>2015</v>
      </c>
      <c r="B547" s="292" t="str">
        <f t="shared" si="100"/>
        <v>OCTUBRE</v>
      </c>
      <c r="C547" s="292">
        <v>3</v>
      </c>
      <c r="D547" s="292" t="str">
        <f t="shared" ref="D547:D577" si="104">B545&amp;" "&amp;A545&amp;" / "&amp;C545</f>
        <v>OCTUBRE 2015 / 1</v>
      </c>
      <c r="E547" s="345">
        <v>1</v>
      </c>
      <c r="F547" s="312">
        <v>42280</v>
      </c>
      <c r="G547" s="311">
        <v>57352</v>
      </c>
      <c r="H547" s="311" t="s">
        <v>69</v>
      </c>
      <c r="I547" s="313">
        <v>0.72860000000000003</v>
      </c>
      <c r="J547" s="314">
        <v>137</v>
      </c>
      <c r="K547" s="314">
        <v>8.5</v>
      </c>
      <c r="L547" s="314">
        <v>0</v>
      </c>
      <c r="M547" s="315" t="s">
        <v>20</v>
      </c>
      <c r="N547" s="314">
        <v>0.5</v>
      </c>
      <c r="O547" s="314">
        <v>0</v>
      </c>
      <c r="P547" s="314">
        <v>85.3</v>
      </c>
      <c r="Q547" s="314">
        <v>79.099999999999994</v>
      </c>
      <c r="R547" s="314">
        <v>82.2</v>
      </c>
      <c r="S547" s="316" t="s">
        <v>66</v>
      </c>
      <c r="T547" s="316" t="s">
        <v>67</v>
      </c>
      <c r="U547" s="314">
        <v>20758</v>
      </c>
      <c r="V547" s="314">
        <v>127</v>
      </c>
      <c r="W547" s="314">
        <v>187</v>
      </c>
      <c r="X547" s="314">
        <v>288</v>
      </c>
      <c r="Y547" s="314">
        <v>338</v>
      </c>
      <c r="Z547" s="314">
        <v>1</v>
      </c>
      <c r="AA547" s="314">
        <v>29.3</v>
      </c>
      <c r="AB547" s="314">
        <v>0.5</v>
      </c>
      <c r="AC547" s="314">
        <v>1.71</v>
      </c>
      <c r="AD547" s="314">
        <v>10.9</v>
      </c>
      <c r="AE547" s="314">
        <v>0</v>
      </c>
      <c r="AF547" s="427"/>
      <c r="AG547" s="299">
        <v>133</v>
      </c>
      <c r="AH547" s="299">
        <v>7</v>
      </c>
      <c r="AI547" s="299">
        <v>9</v>
      </c>
      <c r="AJ547" s="299">
        <v>85</v>
      </c>
      <c r="AK547" s="299">
        <v>149</v>
      </c>
      <c r="AL547" s="299">
        <v>170</v>
      </c>
      <c r="AM547" s="299">
        <v>245</v>
      </c>
      <c r="AN547" s="299">
        <v>374</v>
      </c>
      <c r="AO547" s="299">
        <v>437</v>
      </c>
      <c r="AP547" s="299">
        <v>42</v>
      </c>
      <c r="AQ547" s="299">
        <v>18</v>
      </c>
      <c r="AR547" s="299">
        <v>3</v>
      </c>
      <c r="AS547" s="299">
        <v>2.7</v>
      </c>
      <c r="AT547" s="299">
        <v>0.05</v>
      </c>
      <c r="AU547" s="300"/>
      <c r="AV547" s="311">
        <v>1</v>
      </c>
      <c r="AW547" s="317">
        <v>42280</v>
      </c>
      <c r="AX547" s="311">
        <v>57340</v>
      </c>
      <c r="AY547" s="311" t="s">
        <v>149</v>
      </c>
      <c r="AZ547" s="313">
        <v>0.7339</v>
      </c>
      <c r="BA547" s="314">
        <v>140</v>
      </c>
      <c r="BB547" s="314">
        <v>8.5</v>
      </c>
      <c r="BC547" s="314">
        <v>0</v>
      </c>
      <c r="BD547" s="315" t="s">
        <v>20</v>
      </c>
      <c r="BE547" s="314">
        <v>1</v>
      </c>
      <c r="BF547" s="314">
        <v>0.01</v>
      </c>
      <c r="BG547" s="314">
        <v>85.3</v>
      </c>
      <c r="BH547" s="314">
        <v>79.5</v>
      </c>
      <c r="BI547" s="314">
        <v>82.4</v>
      </c>
      <c r="BJ547" s="316" t="s">
        <v>66</v>
      </c>
      <c r="BK547" s="316" t="s">
        <v>67</v>
      </c>
      <c r="BL547" s="314">
        <v>20702</v>
      </c>
      <c r="BM547" s="314">
        <v>133</v>
      </c>
      <c r="BN547" s="314">
        <v>198</v>
      </c>
      <c r="BO547" s="314">
        <v>297</v>
      </c>
      <c r="BP547" s="314">
        <v>352</v>
      </c>
      <c r="BQ547" s="314">
        <v>1</v>
      </c>
      <c r="BR547" s="314">
        <v>30.3</v>
      </c>
      <c r="BS547" s="314">
        <v>1.1000000000000001</v>
      </c>
      <c r="BT547" s="314">
        <v>1.4</v>
      </c>
      <c r="BU547" s="314">
        <v>10.5</v>
      </c>
      <c r="BV547" s="314">
        <v>0</v>
      </c>
      <c r="BW547" s="433"/>
      <c r="BX547" s="299">
        <v>133</v>
      </c>
      <c r="BY547" s="299">
        <v>7</v>
      </c>
      <c r="BZ547" s="299">
        <v>9</v>
      </c>
      <c r="CA547" s="299">
        <v>85</v>
      </c>
      <c r="CB547" s="299">
        <v>149</v>
      </c>
      <c r="CC547" s="299">
        <v>170</v>
      </c>
      <c r="CD547" s="299">
        <v>245</v>
      </c>
      <c r="CE547" s="299">
        <v>374</v>
      </c>
      <c r="CF547" s="299">
        <v>437</v>
      </c>
      <c r="CG547" s="299">
        <v>42</v>
      </c>
      <c r="CH547" s="299">
        <v>18</v>
      </c>
      <c r="CI547" s="299">
        <v>3</v>
      </c>
      <c r="CJ547" s="299">
        <v>2.7</v>
      </c>
      <c r="CK547" s="299">
        <v>0.05</v>
      </c>
      <c r="CL547" s="329"/>
      <c r="CM547" s="306">
        <v>1</v>
      </c>
      <c r="CN547" s="346">
        <v>42282</v>
      </c>
      <c r="CO547" s="347"/>
      <c r="CP547" s="347"/>
      <c r="CQ547" s="318">
        <v>0.7389</v>
      </c>
      <c r="CR547" s="319">
        <v>58.5</v>
      </c>
      <c r="CS547" s="336">
        <f>(CR547*(9/5))+32</f>
        <v>137.30000000000001</v>
      </c>
      <c r="CT547" s="319">
        <v>8.6999999999999993</v>
      </c>
      <c r="CU547" s="348">
        <v>1E-3</v>
      </c>
      <c r="CV547" s="319">
        <v>1</v>
      </c>
      <c r="CW547" s="319">
        <v>0.2</v>
      </c>
      <c r="CX547" s="348">
        <v>5.0000000000000001E-3</v>
      </c>
      <c r="CY547" s="319">
        <v>85.2</v>
      </c>
      <c r="CZ547" s="319">
        <v>79.2</v>
      </c>
      <c r="DA547" s="319">
        <v>82.2</v>
      </c>
      <c r="DB547" s="306" t="s">
        <v>83</v>
      </c>
      <c r="DC547" s="306" t="s">
        <v>84</v>
      </c>
      <c r="DD547" s="319">
        <v>20650</v>
      </c>
      <c r="DE547" s="319">
        <v>128.80000000000001</v>
      </c>
      <c r="DF547" s="319">
        <v>183.1</v>
      </c>
      <c r="DG547" s="319">
        <v>293.60000000000002</v>
      </c>
      <c r="DH547" s="319">
        <v>361.9</v>
      </c>
      <c r="DI547" s="319">
        <v>1</v>
      </c>
      <c r="DJ547" s="319">
        <v>28</v>
      </c>
      <c r="DK547" s="319">
        <v>0.1</v>
      </c>
      <c r="DL547" s="319">
        <v>2.2000000000000002</v>
      </c>
      <c r="DM547" s="319">
        <v>16</v>
      </c>
      <c r="DN547" s="319">
        <v>0</v>
      </c>
      <c r="DO547" s="437"/>
      <c r="DP547" s="304">
        <v>133</v>
      </c>
      <c r="DQ547" s="304">
        <v>7</v>
      </c>
      <c r="DR547" s="304">
        <v>9</v>
      </c>
      <c r="DS547" s="304">
        <v>85</v>
      </c>
      <c r="DT547" s="304">
        <v>149</v>
      </c>
      <c r="DU547" s="304">
        <v>170</v>
      </c>
      <c r="DV547" s="304">
        <v>245</v>
      </c>
      <c r="DW547" s="304">
        <v>374</v>
      </c>
      <c r="DX547" s="304">
        <v>437</v>
      </c>
      <c r="DY547" s="304">
        <v>42</v>
      </c>
      <c r="DZ547" s="304">
        <v>18</v>
      </c>
      <c r="EA547" s="304">
        <v>3</v>
      </c>
      <c r="EB547" s="304">
        <v>2.7</v>
      </c>
      <c r="EC547" s="304">
        <v>0.05</v>
      </c>
    </row>
    <row r="548" spans="1:133" x14ac:dyDescent="0.25">
      <c r="A548" s="302">
        <f t="shared" si="99"/>
        <v>2015</v>
      </c>
      <c r="B548" s="303" t="str">
        <f t="shared" si="100"/>
        <v>OCTUBRE</v>
      </c>
      <c r="C548" s="303">
        <v>4</v>
      </c>
      <c r="D548" s="303" t="str">
        <f t="shared" si="104"/>
        <v>OCTUBRE 2015 / 2</v>
      </c>
      <c r="E548" s="345">
        <v>2</v>
      </c>
      <c r="F548" s="312">
        <v>42282</v>
      </c>
      <c r="G548" s="311">
        <v>57382</v>
      </c>
      <c r="H548" s="311" t="s">
        <v>208</v>
      </c>
      <c r="I548" s="313">
        <v>0.72789999999999999</v>
      </c>
      <c r="J548" s="314">
        <v>137</v>
      </c>
      <c r="K548" s="314">
        <v>8.5</v>
      </c>
      <c r="L548" s="314">
        <v>0</v>
      </c>
      <c r="M548" s="315" t="s">
        <v>20</v>
      </c>
      <c r="N548" s="314">
        <v>0.5</v>
      </c>
      <c r="O548" s="314">
        <v>0</v>
      </c>
      <c r="P548" s="314">
        <v>85.1</v>
      </c>
      <c r="Q548" s="314">
        <v>79.099999999999994</v>
      </c>
      <c r="R548" s="314">
        <v>82.1</v>
      </c>
      <c r="S548" s="316" t="s">
        <v>66</v>
      </c>
      <c r="T548" s="316" t="s">
        <v>67</v>
      </c>
      <c r="U548" s="314">
        <v>20766</v>
      </c>
      <c r="V548" s="314">
        <v>127</v>
      </c>
      <c r="W548" s="314">
        <v>187</v>
      </c>
      <c r="X548" s="314">
        <v>286</v>
      </c>
      <c r="Y548" s="314">
        <v>338</v>
      </c>
      <c r="Z548" s="314">
        <v>1</v>
      </c>
      <c r="AA548" s="314">
        <v>29.1</v>
      </c>
      <c r="AB548" s="314">
        <v>0.2</v>
      </c>
      <c r="AC548" s="314">
        <v>1.69</v>
      </c>
      <c r="AD548" s="314">
        <v>11</v>
      </c>
      <c r="AE548" s="314">
        <v>0</v>
      </c>
      <c r="AF548" s="427"/>
      <c r="AG548" s="299">
        <v>133</v>
      </c>
      <c r="AH548" s="299">
        <v>7</v>
      </c>
      <c r="AI548" s="299">
        <v>9</v>
      </c>
      <c r="AJ548" s="299">
        <v>85</v>
      </c>
      <c r="AK548" s="299">
        <v>149</v>
      </c>
      <c r="AL548" s="299">
        <v>170</v>
      </c>
      <c r="AM548" s="299">
        <v>245</v>
      </c>
      <c r="AN548" s="299">
        <v>374</v>
      </c>
      <c r="AO548" s="299">
        <v>437</v>
      </c>
      <c r="AP548" s="299">
        <v>42</v>
      </c>
      <c r="AQ548" s="299">
        <v>18</v>
      </c>
      <c r="AR548" s="299">
        <v>3</v>
      </c>
      <c r="AS548" s="299">
        <v>2.7</v>
      </c>
      <c r="AT548" s="299">
        <v>0.05</v>
      </c>
      <c r="AU548" s="300"/>
      <c r="AV548" s="311">
        <v>2</v>
      </c>
      <c r="AW548" s="317">
        <v>42282</v>
      </c>
      <c r="AX548" s="311">
        <v>57395</v>
      </c>
      <c r="AY548" s="311" t="s">
        <v>73</v>
      </c>
      <c r="AZ548" s="313">
        <v>0.7339</v>
      </c>
      <c r="BA548" s="314">
        <v>139.6</v>
      </c>
      <c r="BB548" s="314">
        <v>8.6999999999999993</v>
      </c>
      <c r="BC548" s="314">
        <v>0</v>
      </c>
      <c r="BD548" s="315" t="s">
        <v>20</v>
      </c>
      <c r="BE548" s="314">
        <v>1</v>
      </c>
      <c r="BF548" s="314">
        <v>0.01</v>
      </c>
      <c r="BG548" s="314">
        <v>85.3</v>
      </c>
      <c r="BH548" s="314">
        <v>79.5</v>
      </c>
      <c r="BI548" s="314">
        <v>82.4</v>
      </c>
      <c r="BJ548" s="316" t="s">
        <v>66</v>
      </c>
      <c r="BK548" s="316" t="s">
        <v>67</v>
      </c>
      <c r="BL548" s="314">
        <v>20702</v>
      </c>
      <c r="BM548" s="314">
        <v>133</v>
      </c>
      <c r="BN548" s="314">
        <v>199</v>
      </c>
      <c r="BO548" s="314">
        <v>298</v>
      </c>
      <c r="BP548" s="314">
        <v>352</v>
      </c>
      <c r="BQ548" s="314">
        <v>1</v>
      </c>
      <c r="BR548" s="314">
        <v>30.1</v>
      </c>
      <c r="BS548" s="314">
        <v>1.6</v>
      </c>
      <c r="BT548" s="314">
        <v>1.4</v>
      </c>
      <c r="BU548" s="314">
        <v>12.9</v>
      </c>
      <c r="BV548" s="314">
        <v>0</v>
      </c>
      <c r="BW548" s="433"/>
      <c r="BX548" s="299">
        <v>133</v>
      </c>
      <c r="BY548" s="299">
        <v>7</v>
      </c>
      <c r="BZ548" s="299">
        <v>9</v>
      </c>
      <c r="CA548" s="299">
        <v>85</v>
      </c>
      <c r="CB548" s="299">
        <v>149</v>
      </c>
      <c r="CC548" s="299">
        <v>170</v>
      </c>
      <c r="CD548" s="299">
        <v>245</v>
      </c>
      <c r="CE548" s="299">
        <v>374</v>
      </c>
      <c r="CF548" s="299">
        <v>437</v>
      </c>
      <c r="CG548" s="299">
        <v>42</v>
      </c>
      <c r="CH548" s="299">
        <v>18</v>
      </c>
      <c r="CI548" s="299">
        <v>3</v>
      </c>
      <c r="CJ548" s="299">
        <v>2.7</v>
      </c>
      <c r="CK548" s="299">
        <v>0.05</v>
      </c>
      <c r="CL548" s="329"/>
      <c r="CM548" s="305">
        <v>2</v>
      </c>
      <c r="CN548" s="349">
        <v>42289</v>
      </c>
      <c r="CO548" s="305"/>
      <c r="CP548" s="305"/>
      <c r="CQ548" s="313">
        <v>0.7208</v>
      </c>
      <c r="CR548" s="314">
        <v>58.8</v>
      </c>
      <c r="CS548" s="341">
        <f>(CR548*(9/5))+32</f>
        <v>137.84</v>
      </c>
      <c r="CT548" s="314">
        <v>8.6</v>
      </c>
      <c r="CU548" s="350">
        <v>1E-3</v>
      </c>
      <c r="CV548" s="314">
        <v>1</v>
      </c>
      <c r="CW548" s="314">
        <v>0.2</v>
      </c>
      <c r="CX548" s="350">
        <v>5.0000000000000001E-3</v>
      </c>
      <c r="CY548" s="314">
        <v>85.2</v>
      </c>
      <c r="CZ548" s="314">
        <v>79.2</v>
      </c>
      <c r="DA548" s="314">
        <v>82.2</v>
      </c>
      <c r="DB548" s="305" t="s">
        <v>83</v>
      </c>
      <c r="DC548" s="305" t="s">
        <v>84</v>
      </c>
      <c r="DD548" s="314">
        <v>20842</v>
      </c>
      <c r="DE548" s="314">
        <v>131.80000000000001</v>
      </c>
      <c r="DF548" s="314">
        <v>191.1</v>
      </c>
      <c r="DG548" s="314">
        <v>289.60000000000002</v>
      </c>
      <c r="DH548" s="314">
        <v>363.9</v>
      </c>
      <c r="DI548" s="314">
        <v>1</v>
      </c>
      <c r="DJ548" s="314">
        <v>28</v>
      </c>
      <c r="DK548" s="314">
        <v>0.1</v>
      </c>
      <c r="DL548" s="314">
        <v>2.2000000000000002</v>
      </c>
      <c r="DM548" s="314">
        <v>16</v>
      </c>
      <c r="DN548" s="314">
        <v>0</v>
      </c>
      <c r="DO548" s="438"/>
      <c r="DP548" s="299">
        <v>133</v>
      </c>
      <c r="DQ548" s="299">
        <v>7</v>
      </c>
      <c r="DR548" s="299">
        <v>9</v>
      </c>
      <c r="DS548" s="299">
        <v>85</v>
      </c>
      <c r="DT548" s="299">
        <v>149</v>
      </c>
      <c r="DU548" s="299">
        <v>170</v>
      </c>
      <c r="DV548" s="299">
        <v>245</v>
      </c>
      <c r="DW548" s="299">
        <v>374</v>
      </c>
      <c r="DX548" s="299">
        <v>437</v>
      </c>
      <c r="DY548" s="299">
        <v>42</v>
      </c>
      <c r="DZ548" s="299">
        <v>18</v>
      </c>
      <c r="EA548" s="299">
        <v>3</v>
      </c>
      <c r="EB548" s="299">
        <v>2.7</v>
      </c>
      <c r="EC548" s="299">
        <v>0.05</v>
      </c>
    </row>
    <row r="549" spans="1:133" x14ac:dyDescent="0.25">
      <c r="A549" s="291">
        <f t="shared" si="99"/>
        <v>2015</v>
      </c>
      <c r="B549" s="292" t="str">
        <f t="shared" si="100"/>
        <v>OCTUBRE</v>
      </c>
      <c r="C549" s="292">
        <v>5</v>
      </c>
      <c r="D549" s="292" t="str">
        <f t="shared" si="104"/>
        <v>OCTUBRE 2015 / 3</v>
      </c>
      <c r="E549" s="345">
        <v>3</v>
      </c>
      <c r="F549" s="312">
        <v>42282</v>
      </c>
      <c r="G549" s="311">
        <v>57408</v>
      </c>
      <c r="H549" s="311" t="s">
        <v>69</v>
      </c>
      <c r="I549" s="313">
        <v>0.72860000000000003</v>
      </c>
      <c r="J549" s="314">
        <v>136</v>
      </c>
      <c r="K549" s="314">
        <v>8.6</v>
      </c>
      <c r="L549" s="314">
        <v>0</v>
      </c>
      <c r="M549" s="315" t="s">
        <v>20</v>
      </c>
      <c r="N549" s="314">
        <v>0.5</v>
      </c>
      <c r="O549" s="314">
        <v>0</v>
      </c>
      <c r="P549" s="314">
        <v>85.2</v>
      </c>
      <c r="Q549" s="314">
        <v>79.2</v>
      </c>
      <c r="R549" s="314">
        <v>82.2</v>
      </c>
      <c r="S549" s="316" t="s">
        <v>66</v>
      </c>
      <c r="T549" s="316" t="s">
        <v>67</v>
      </c>
      <c r="U549" s="314">
        <v>20758</v>
      </c>
      <c r="V549" s="314">
        <v>125</v>
      </c>
      <c r="W549" s="314">
        <v>189</v>
      </c>
      <c r="X549" s="314">
        <v>284</v>
      </c>
      <c r="Y549" s="314">
        <v>335</v>
      </c>
      <c r="Z549" s="314">
        <v>1</v>
      </c>
      <c r="AA549" s="314">
        <v>29.6</v>
      </c>
      <c r="AB549" s="314">
        <v>0.4</v>
      </c>
      <c r="AC549" s="314">
        <v>1.73</v>
      </c>
      <c r="AD549" s="314">
        <v>11.9</v>
      </c>
      <c r="AE549" s="314">
        <v>0</v>
      </c>
      <c r="AF549" s="427"/>
      <c r="AG549" s="299">
        <v>133</v>
      </c>
      <c r="AH549" s="299">
        <v>7</v>
      </c>
      <c r="AI549" s="299">
        <v>9</v>
      </c>
      <c r="AJ549" s="299">
        <v>85</v>
      </c>
      <c r="AK549" s="299">
        <v>149</v>
      </c>
      <c r="AL549" s="299">
        <v>170</v>
      </c>
      <c r="AM549" s="299">
        <v>245</v>
      </c>
      <c r="AN549" s="299">
        <v>374</v>
      </c>
      <c r="AO549" s="299">
        <v>437</v>
      </c>
      <c r="AP549" s="299">
        <v>42</v>
      </c>
      <c r="AQ549" s="299">
        <v>18</v>
      </c>
      <c r="AR549" s="299">
        <v>3</v>
      </c>
      <c r="AS549" s="299">
        <v>2.7</v>
      </c>
      <c r="AT549" s="299">
        <v>0.05</v>
      </c>
      <c r="AU549" s="300"/>
      <c r="AV549" s="311">
        <v>3</v>
      </c>
      <c r="AW549" s="317">
        <v>42284</v>
      </c>
      <c r="AX549" s="311">
        <v>57445</v>
      </c>
      <c r="AY549" s="311" t="s">
        <v>68</v>
      </c>
      <c r="AZ549" s="313">
        <v>0.73240000000000005</v>
      </c>
      <c r="BA549" s="314">
        <v>139.4</v>
      </c>
      <c r="BB549" s="314">
        <v>8.6</v>
      </c>
      <c r="BC549" s="314">
        <v>0</v>
      </c>
      <c r="BD549" s="315" t="s">
        <v>20</v>
      </c>
      <c r="BE549" s="314">
        <v>1</v>
      </c>
      <c r="BF549" s="314">
        <v>0.01</v>
      </c>
      <c r="BG549" s="314">
        <v>85.3</v>
      </c>
      <c r="BH549" s="314">
        <v>79.099999999999994</v>
      </c>
      <c r="BI549" s="314">
        <v>82.2</v>
      </c>
      <c r="BJ549" s="316" t="s">
        <v>66</v>
      </c>
      <c r="BK549" s="316" t="s">
        <v>67</v>
      </c>
      <c r="BL549" s="314">
        <v>20718</v>
      </c>
      <c r="BM549" s="314">
        <v>131</v>
      </c>
      <c r="BN549" s="314">
        <v>199</v>
      </c>
      <c r="BO549" s="314">
        <v>300</v>
      </c>
      <c r="BP549" s="314">
        <v>351</v>
      </c>
      <c r="BQ549" s="314">
        <v>1</v>
      </c>
      <c r="BR549" s="314">
        <v>30.6</v>
      </c>
      <c r="BS549" s="314">
        <v>1</v>
      </c>
      <c r="BT549" s="314">
        <v>1.3</v>
      </c>
      <c r="BU549" s="314">
        <v>11.2</v>
      </c>
      <c r="BV549" s="314">
        <v>0</v>
      </c>
      <c r="BW549" s="433"/>
      <c r="BX549" s="299">
        <v>133</v>
      </c>
      <c r="BY549" s="299">
        <v>7</v>
      </c>
      <c r="BZ549" s="299">
        <v>9</v>
      </c>
      <c r="CA549" s="299">
        <v>85</v>
      </c>
      <c r="CB549" s="299">
        <v>149</v>
      </c>
      <c r="CC549" s="299">
        <v>170</v>
      </c>
      <c r="CD549" s="299">
        <v>245</v>
      </c>
      <c r="CE549" s="299">
        <v>374</v>
      </c>
      <c r="CF549" s="299">
        <v>437</v>
      </c>
      <c r="CG549" s="299">
        <v>42</v>
      </c>
      <c r="CH549" s="299">
        <v>18</v>
      </c>
      <c r="CI549" s="299">
        <v>3</v>
      </c>
      <c r="CJ549" s="299">
        <v>2.7</v>
      </c>
      <c r="CK549" s="299">
        <v>0.05</v>
      </c>
      <c r="CL549" s="329"/>
      <c r="CM549" s="306">
        <v>3</v>
      </c>
      <c r="CN549" s="346">
        <v>42296</v>
      </c>
      <c r="CO549" s="306"/>
      <c r="CP549" s="306"/>
      <c r="CQ549" s="318">
        <v>0.72009999999999996</v>
      </c>
      <c r="CR549" s="319">
        <v>58</v>
      </c>
      <c r="CS549" s="336">
        <f>(CR549*(9/5))+32</f>
        <v>136.4</v>
      </c>
      <c r="CT549" s="319">
        <v>8.8000000000000007</v>
      </c>
      <c r="CU549" s="348">
        <v>1E-3</v>
      </c>
      <c r="CV549" s="319">
        <v>1</v>
      </c>
      <c r="CW549" s="319">
        <v>0.2</v>
      </c>
      <c r="CX549" s="348">
        <v>5.0000000000000001E-3</v>
      </c>
      <c r="CY549" s="319">
        <v>85.2</v>
      </c>
      <c r="CZ549" s="319">
        <v>79.900000000000006</v>
      </c>
      <c r="DA549" s="319">
        <v>82.5</v>
      </c>
      <c r="DB549" s="306" t="s">
        <v>83</v>
      </c>
      <c r="DC549" s="306" t="s">
        <v>84</v>
      </c>
      <c r="DD549" s="319">
        <v>20850</v>
      </c>
      <c r="DE549" s="319">
        <v>134.80000000000001</v>
      </c>
      <c r="DF549" s="319">
        <v>187.1</v>
      </c>
      <c r="DG549" s="319">
        <v>283.60000000000002</v>
      </c>
      <c r="DH549" s="319">
        <v>363.9</v>
      </c>
      <c r="DI549" s="319">
        <v>1</v>
      </c>
      <c r="DJ549" s="319">
        <v>28</v>
      </c>
      <c r="DK549" s="319">
        <v>0.1</v>
      </c>
      <c r="DL549" s="319">
        <v>2.2000000000000002</v>
      </c>
      <c r="DM549" s="319">
        <v>16</v>
      </c>
      <c r="DN549" s="319">
        <v>0</v>
      </c>
      <c r="DO549" s="437"/>
      <c r="DP549" s="304">
        <v>133</v>
      </c>
      <c r="DQ549" s="304">
        <v>7</v>
      </c>
      <c r="DR549" s="304">
        <v>9</v>
      </c>
      <c r="DS549" s="304">
        <v>85</v>
      </c>
      <c r="DT549" s="304">
        <v>149</v>
      </c>
      <c r="DU549" s="304">
        <v>170</v>
      </c>
      <c r="DV549" s="304">
        <v>245</v>
      </c>
      <c r="DW549" s="304">
        <v>374</v>
      </c>
      <c r="DX549" s="304">
        <v>437</v>
      </c>
      <c r="DY549" s="304">
        <v>42</v>
      </c>
      <c r="DZ549" s="304">
        <v>18</v>
      </c>
      <c r="EA549" s="304">
        <v>3</v>
      </c>
      <c r="EB549" s="304">
        <v>2.7</v>
      </c>
      <c r="EC549" s="304">
        <v>0.05</v>
      </c>
    </row>
    <row r="550" spans="1:133" x14ac:dyDescent="0.25">
      <c r="A550" s="302">
        <f t="shared" si="99"/>
        <v>2015</v>
      </c>
      <c r="B550" s="303" t="str">
        <f t="shared" si="100"/>
        <v>OCTUBRE</v>
      </c>
      <c r="C550" s="303">
        <v>6</v>
      </c>
      <c r="D550" s="303" t="str">
        <f t="shared" si="104"/>
        <v>OCTUBRE 2015 / 4</v>
      </c>
      <c r="E550" s="345">
        <v>4</v>
      </c>
      <c r="F550" s="312">
        <v>42285</v>
      </c>
      <c r="G550" s="311">
        <v>57472</v>
      </c>
      <c r="H550" s="311" t="s">
        <v>208</v>
      </c>
      <c r="I550" s="313">
        <v>0.72789999999999999</v>
      </c>
      <c r="J550" s="314">
        <v>135</v>
      </c>
      <c r="K550" s="314">
        <v>8.6999999999999993</v>
      </c>
      <c r="L550" s="314">
        <v>0</v>
      </c>
      <c r="M550" s="315" t="s">
        <v>20</v>
      </c>
      <c r="N550" s="314">
        <v>1</v>
      </c>
      <c r="O550" s="314">
        <v>0</v>
      </c>
      <c r="P550" s="314">
        <v>85.4</v>
      </c>
      <c r="Q550" s="314">
        <v>79.2</v>
      </c>
      <c r="R550" s="314">
        <v>82.3</v>
      </c>
      <c r="S550" s="316" t="s">
        <v>66</v>
      </c>
      <c r="T550" s="316" t="s">
        <v>67</v>
      </c>
      <c r="U550" s="314">
        <v>20766</v>
      </c>
      <c r="V550" s="314">
        <v>125</v>
      </c>
      <c r="W550" s="314">
        <v>187</v>
      </c>
      <c r="X550" s="314">
        <v>284</v>
      </c>
      <c r="Y550" s="314">
        <v>334</v>
      </c>
      <c r="Z550" s="314">
        <v>1</v>
      </c>
      <c r="AA550" s="314">
        <v>29.6</v>
      </c>
      <c r="AB550" s="314">
        <v>0.2</v>
      </c>
      <c r="AC550" s="314">
        <v>1.73</v>
      </c>
      <c r="AD550" s="314">
        <v>8</v>
      </c>
      <c r="AE550" s="314">
        <v>0</v>
      </c>
      <c r="AF550" s="427"/>
      <c r="AG550" s="299">
        <v>133</v>
      </c>
      <c r="AH550" s="299">
        <v>7</v>
      </c>
      <c r="AI550" s="299">
        <v>9</v>
      </c>
      <c r="AJ550" s="299">
        <v>85</v>
      </c>
      <c r="AK550" s="299">
        <v>149</v>
      </c>
      <c r="AL550" s="299">
        <v>170</v>
      </c>
      <c r="AM550" s="299">
        <v>245</v>
      </c>
      <c r="AN550" s="299">
        <v>374</v>
      </c>
      <c r="AO550" s="299">
        <v>437</v>
      </c>
      <c r="AP550" s="299">
        <v>42</v>
      </c>
      <c r="AQ550" s="299">
        <v>18</v>
      </c>
      <c r="AR550" s="299">
        <v>3</v>
      </c>
      <c r="AS550" s="299">
        <v>2.7</v>
      </c>
      <c r="AT550" s="299">
        <v>0.05</v>
      </c>
      <c r="AU550" s="300"/>
      <c r="AV550" s="311">
        <v>4</v>
      </c>
      <c r="AW550" s="317">
        <v>42286</v>
      </c>
      <c r="AX550" s="311">
        <v>57483</v>
      </c>
      <c r="AY550" s="311" t="s">
        <v>73</v>
      </c>
      <c r="AZ550" s="313">
        <v>0.73280000000000001</v>
      </c>
      <c r="BA550" s="314">
        <v>140.4</v>
      </c>
      <c r="BB550" s="314">
        <v>8.5</v>
      </c>
      <c r="BC550" s="314">
        <v>0</v>
      </c>
      <c r="BD550" s="315" t="s">
        <v>20</v>
      </c>
      <c r="BE550" s="314">
        <v>1.4</v>
      </c>
      <c r="BF550" s="314">
        <v>0.01</v>
      </c>
      <c r="BG550" s="314">
        <v>85.3</v>
      </c>
      <c r="BH550" s="314">
        <v>79</v>
      </c>
      <c r="BI550" s="314">
        <v>82.2</v>
      </c>
      <c r="BJ550" s="316" t="s">
        <v>66</v>
      </c>
      <c r="BK550" s="316" t="s">
        <v>67</v>
      </c>
      <c r="BL550" s="314">
        <v>20714</v>
      </c>
      <c r="BM550" s="314">
        <v>133</v>
      </c>
      <c r="BN550" s="314">
        <v>199</v>
      </c>
      <c r="BO550" s="314">
        <v>298</v>
      </c>
      <c r="BP550" s="314">
        <v>351</v>
      </c>
      <c r="BQ550" s="314">
        <v>1</v>
      </c>
      <c r="BR550" s="314">
        <v>30.5</v>
      </c>
      <c r="BS550" s="314">
        <v>0.3</v>
      </c>
      <c r="BT550" s="314">
        <v>1.25</v>
      </c>
      <c r="BU550" s="314">
        <v>13.7</v>
      </c>
      <c r="BV550" s="314">
        <v>0</v>
      </c>
      <c r="BW550" s="433"/>
      <c r="BX550" s="299">
        <v>133</v>
      </c>
      <c r="BY550" s="299">
        <v>7</v>
      </c>
      <c r="BZ550" s="299">
        <v>9</v>
      </c>
      <c r="CA550" s="299">
        <v>85</v>
      </c>
      <c r="CB550" s="299">
        <v>149</v>
      </c>
      <c r="CC550" s="299">
        <v>170</v>
      </c>
      <c r="CD550" s="299">
        <v>245</v>
      </c>
      <c r="CE550" s="299">
        <v>374</v>
      </c>
      <c r="CF550" s="299">
        <v>437</v>
      </c>
      <c r="CG550" s="299">
        <v>42</v>
      </c>
      <c r="CH550" s="299">
        <v>18</v>
      </c>
      <c r="CI550" s="299">
        <v>3</v>
      </c>
      <c r="CJ550" s="299">
        <v>2.7</v>
      </c>
      <c r="CK550" s="299">
        <v>0.05</v>
      </c>
      <c r="CL550" s="329"/>
      <c r="CM550" s="305">
        <v>4</v>
      </c>
      <c r="CN550" s="349">
        <v>42303</v>
      </c>
      <c r="CO550" s="305"/>
      <c r="CP550" s="305"/>
      <c r="CQ550" s="313">
        <v>0.71940000000000004</v>
      </c>
      <c r="CR550" s="314">
        <v>58.5</v>
      </c>
      <c r="CS550" s="341">
        <f>(CR550*(9/5))+32</f>
        <v>137.30000000000001</v>
      </c>
      <c r="CT550" s="314">
        <v>8.6999999999999993</v>
      </c>
      <c r="CU550" s="350">
        <v>1E-3</v>
      </c>
      <c r="CV550" s="314">
        <v>1</v>
      </c>
      <c r="CW550" s="314">
        <v>0.2</v>
      </c>
      <c r="CX550" s="350">
        <v>5.0000000000000001E-3</v>
      </c>
      <c r="CY550" s="314">
        <v>85.2</v>
      </c>
      <c r="CZ550" s="314">
        <v>79.5</v>
      </c>
      <c r="DA550" s="314">
        <v>82.3</v>
      </c>
      <c r="DB550" s="305" t="s">
        <v>83</v>
      </c>
      <c r="DC550" s="305" t="s">
        <v>84</v>
      </c>
      <c r="DD550" s="314">
        <v>20758</v>
      </c>
      <c r="DE550" s="314">
        <v>134.80000000000001</v>
      </c>
      <c r="DF550" s="314">
        <v>183.1</v>
      </c>
      <c r="DG550" s="314">
        <v>289.60000000000002</v>
      </c>
      <c r="DH550" s="314">
        <v>355.9</v>
      </c>
      <c r="DI550" s="314">
        <v>1</v>
      </c>
      <c r="DJ550" s="314">
        <v>28</v>
      </c>
      <c r="DK550" s="314">
        <v>0.1</v>
      </c>
      <c r="DL550" s="314">
        <v>2</v>
      </c>
      <c r="DM550" s="314">
        <v>17</v>
      </c>
      <c r="DN550" s="314">
        <v>0</v>
      </c>
      <c r="DO550" s="438"/>
      <c r="DP550" s="299">
        <v>133</v>
      </c>
      <c r="DQ550" s="299">
        <v>7</v>
      </c>
      <c r="DR550" s="299">
        <v>9</v>
      </c>
      <c r="DS550" s="299">
        <v>85</v>
      </c>
      <c r="DT550" s="299">
        <v>149</v>
      </c>
      <c r="DU550" s="299">
        <v>170</v>
      </c>
      <c r="DV550" s="299">
        <v>245</v>
      </c>
      <c r="DW550" s="299">
        <v>374</v>
      </c>
      <c r="DX550" s="299">
        <v>437</v>
      </c>
      <c r="DY550" s="299">
        <v>42</v>
      </c>
      <c r="DZ550" s="299">
        <v>18</v>
      </c>
      <c r="EA550" s="299">
        <v>3</v>
      </c>
      <c r="EB550" s="299">
        <v>2.7</v>
      </c>
      <c r="EC550" s="299">
        <v>0.05</v>
      </c>
    </row>
    <row r="551" spans="1:133" x14ac:dyDescent="0.25">
      <c r="A551" s="291">
        <f t="shared" si="99"/>
        <v>2015</v>
      </c>
      <c r="B551" s="292" t="str">
        <f t="shared" si="100"/>
        <v>OCTUBRE</v>
      </c>
      <c r="C551" s="292">
        <v>7</v>
      </c>
      <c r="D551" s="292" t="str">
        <f t="shared" si="104"/>
        <v>OCTUBRE 2015 / 5</v>
      </c>
      <c r="E551" s="345">
        <v>5</v>
      </c>
      <c r="F551" s="312">
        <v>42287</v>
      </c>
      <c r="G551" s="311">
        <v>57530</v>
      </c>
      <c r="H551" s="311" t="s">
        <v>69</v>
      </c>
      <c r="I551" s="313">
        <v>0.72789999999999999</v>
      </c>
      <c r="J551" s="314">
        <v>135</v>
      </c>
      <c r="K551" s="314">
        <v>8.8000000000000007</v>
      </c>
      <c r="L551" s="314">
        <v>0</v>
      </c>
      <c r="M551" s="315" t="s">
        <v>20</v>
      </c>
      <c r="N551" s="314">
        <v>0.5</v>
      </c>
      <c r="O551" s="314">
        <v>0</v>
      </c>
      <c r="P551" s="314">
        <v>85.1</v>
      </c>
      <c r="Q551" s="314">
        <v>79.099999999999994</v>
      </c>
      <c r="R551" s="314">
        <v>82.1</v>
      </c>
      <c r="S551" s="316" t="s">
        <v>66</v>
      </c>
      <c r="T551" s="316" t="s">
        <v>67</v>
      </c>
      <c r="U551" s="314">
        <v>20766</v>
      </c>
      <c r="V551" s="314">
        <v>125</v>
      </c>
      <c r="W551" s="314">
        <v>187</v>
      </c>
      <c r="X551" s="314">
        <v>281</v>
      </c>
      <c r="Y551" s="314">
        <v>335</v>
      </c>
      <c r="Z551" s="314">
        <v>1</v>
      </c>
      <c r="AA551" s="314">
        <v>29.9</v>
      </c>
      <c r="AB551" s="314">
        <v>0.1</v>
      </c>
      <c r="AC551" s="314">
        <v>1.74</v>
      </c>
      <c r="AD551" s="314">
        <v>10.7</v>
      </c>
      <c r="AE551" s="314">
        <v>0</v>
      </c>
      <c r="AF551" s="427"/>
      <c r="AG551" s="299">
        <v>133</v>
      </c>
      <c r="AH551" s="299">
        <v>7</v>
      </c>
      <c r="AI551" s="299">
        <v>9</v>
      </c>
      <c r="AJ551" s="299">
        <v>85</v>
      </c>
      <c r="AK551" s="299">
        <v>149</v>
      </c>
      <c r="AL551" s="299">
        <v>170</v>
      </c>
      <c r="AM551" s="299">
        <v>245</v>
      </c>
      <c r="AN551" s="299">
        <v>374</v>
      </c>
      <c r="AO551" s="299">
        <v>437</v>
      </c>
      <c r="AP551" s="299">
        <v>42</v>
      </c>
      <c r="AQ551" s="299">
        <v>18</v>
      </c>
      <c r="AR551" s="299">
        <v>3</v>
      </c>
      <c r="AS551" s="299">
        <v>2.7</v>
      </c>
      <c r="AT551" s="299">
        <v>0.05</v>
      </c>
      <c r="AU551" s="300"/>
      <c r="AV551" s="311">
        <v>5</v>
      </c>
      <c r="AW551" s="317">
        <v>42289</v>
      </c>
      <c r="AX551" s="311">
        <v>57556</v>
      </c>
      <c r="AY551" s="311" t="s">
        <v>149</v>
      </c>
      <c r="AZ551" s="313">
        <v>0.7389</v>
      </c>
      <c r="BA551" s="314">
        <v>146.5</v>
      </c>
      <c r="BB551" s="314">
        <v>8.1999999999999993</v>
      </c>
      <c r="BC551" s="314">
        <v>0</v>
      </c>
      <c r="BD551" s="315" t="s">
        <v>20</v>
      </c>
      <c r="BE551" s="314">
        <v>1.8</v>
      </c>
      <c r="BF551" s="314">
        <v>0.01</v>
      </c>
      <c r="BG551" s="314">
        <v>85.4</v>
      </c>
      <c r="BH551" s="314">
        <v>79.2</v>
      </c>
      <c r="BI551" s="314">
        <v>82.3</v>
      </c>
      <c r="BJ551" s="316" t="s">
        <v>66</v>
      </c>
      <c r="BK551" s="316" t="s">
        <v>67</v>
      </c>
      <c r="BL551" s="314">
        <v>20650</v>
      </c>
      <c r="BM551" s="314">
        <v>136</v>
      </c>
      <c r="BN551" s="314">
        <v>212</v>
      </c>
      <c r="BO551" s="314">
        <v>298</v>
      </c>
      <c r="BP551" s="314">
        <v>349</v>
      </c>
      <c r="BQ551" s="314">
        <v>1</v>
      </c>
      <c r="BR551" s="314">
        <v>32.200000000000003</v>
      </c>
      <c r="BS551" s="314">
        <v>1.1000000000000001</v>
      </c>
      <c r="BT551" s="314">
        <v>1.29</v>
      </c>
      <c r="BU551" s="314">
        <v>16.100000000000001</v>
      </c>
      <c r="BV551" s="314">
        <v>0</v>
      </c>
      <c r="BW551" s="433"/>
      <c r="BX551" s="299">
        <v>133</v>
      </c>
      <c r="BY551" s="299">
        <v>7</v>
      </c>
      <c r="BZ551" s="299">
        <v>9</v>
      </c>
      <c r="CA551" s="299">
        <v>85</v>
      </c>
      <c r="CB551" s="299">
        <v>149</v>
      </c>
      <c r="CC551" s="299">
        <v>170</v>
      </c>
      <c r="CD551" s="299">
        <v>245</v>
      </c>
      <c r="CE551" s="299">
        <v>374</v>
      </c>
      <c r="CF551" s="299">
        <v>437</v>
      </c>
      <c r="CG551" s="299">
        <v>42</v>
      </c>
      <c r="CH551" s="299">
        <v>18</v>
      </c>
      <c r="CI551" s="299">
        <v>3</v>
      </c>
      <c r="CJ551" s="299">
        <v>2.7</v>
      </c>
      <c r="CK551" s="299">
        <v>0.05</v>
      </c>
      <c r="CL551" s="329"/>
      <c r="CM551" s="306"/>
      <c r="CN551" s="306"/>
      <c r="CO551" s="306"/>
      <c r="CP551" s="306"/>
      <c r="CQ551" s="306"/>
      <c r="CR551" s="306"/>
      <c r="CS551" s="306"/>
      <c r="CT551" s="306"/>
      <c r="CU551" s="306"/>
      <c r="CV551" s="306"/>
      <c r="CW551" s="306"/>
      <c r="CX551" s="306"/>
      <c r="CY551" s="306"/>
      <c r="CZ551" s="306"/>
      <c r="DA551" s="306"/>
      <c r="DB551" s="306"/>
      <c r="DC551" s="306"/>
      <c r="DD551" s="306"/>
      <c r="DE551" s="306"/>
      <c r="DF551" s="306"/>
      <c r="DG551" s="306"/>
      <c r="DH551" s="306"/>
      <c r="DI551" s="306"/>
      <c r="DJ551" s="306"/>
      <c r="DK551" s="306"/>
      <c r="DL551" s="306"/>
      <c r="DM551" s="306"/>
      <c r="DN551" s="306"/>
      <c r="DO551" s="439"/>
      <c r="DP551" s="306"/>
      <c r="DQ551" s="306"/>
      <c r="DR551" s="306"/>
      <c r="DS551" s="306"/>
      <c r="DT551" s="306"/>
      <c r="DU551" s="306"/>
      <c r="DV551" s="306"/>
      <c r="DW551" s="306"/>
      <c r="DX551" s="306"/>
      <c r="DY551" s="306"/>
      <c r="DZ551" s="306"/>
      <c r="EA551" s="306"/>
      <c r="EB551" s="306"/>
      <c r="EC551" s="306"/>
    </row>
    <row r="552" spans="1:133" x14ac:dyDescent="0.25">
      <c r="A552" s="302">
        <f t="shared" si="99"/>
        <v>2015</v>
      </c>
      <c r="B552" s="303" t="str">
        <f t="shared" si="100"/>
        <v>OCTUBRE</v>
      </c>
      <c r="C552" s="303">
        <v>8</v>
      </c>
      <c r="D552" s="303" t="str">
        <f t="shared" si="104"/>
        <v>OCTUBRE 2015 / 6</v>
      </c>
      <c r="E552" s="345">
        <v>6</v>
      </c>
      <c r="F552" s="312">
        <v>42288</v>
      </c>
      <c r="G552" s="311">
        <v>57552</v>
      </c>
      <c r="H552" s="311" t="s">
        <v>208</v>
      </c>
      <c r="I552" s="313">
        <v>0.7298</v>
      </c>
      <c r="J552" s="314">
        <v>136</v>
      </c>
      <c r="K552" s="314">
        <v>8.6999999999999993</v>
      </c>
      <c r="L552" s="314">
        <v>0</v>
      </c>
      <c r="M552" s="315" t="s">
        <v>20</v>
      </c>
      <c r="N552" s="314">
        <v>0.5</v>
      </c>
      <c r="O552" s="314">
        <v>0</v>
      </c>
      <c r="P552" s="314">
        <v>85.5</v>
      </c>
      <c r="Q552" s="314">
        <v>79.5</v>
      </c>
      <c r="R552" s="314">
        <v>82.5</v>
      </c>
      <c r="S552" s="316" t="s">
        <v>66</v>
      </c>
      <c r="T552" s="316" t="s">
        <v>67</v>
      </c>
      <c r="U552" s="314">
        <v>20746</v>
      </c>
      <c r="V552" s="314">
        <v>126</v>
      </c>
      <c r="W552" s="314">
        <v>189</v>
      </c>
      <c r="X552" s="314">
        <v>283</v>
      </c>
      <c r="Y552" s="314">
        <v>337</v>
      </c>
      <c r="Z552" s="314">
        <v>1</v>
      </c>
      <c r="AA552" s="314">
        <v>29.6</v>
      </c>
      <c r="AB552" s="314">
        <v>0.2</v>
      </c>
      <c r="AC552" s="314">
        <v>1.78</v>
      </c>
      <c r="AD552" s="314">
        <v>13.5</v>
      </c>
      <c r="AE552" s="314">
        <v>0</v>
      </c>
      <c r="AF552" s="427"/>
      <c r="AG552" s="299">
        <v>133</v>
      </c>
      <c r="AH552" s="299">
        <v>7</v>
      </c>
      <c r="AI552" s="299">
        <v>9</v>
      </c>
      <c r="AJ552" s="299">
        <v>85</v>
      </c>
      <c r="AK552" s="299">
        <v>149</v>
      </c>
      <c r="AL552" s="299">
        <v>170</v>
      </c>
      <c r="AM552" s="299">
        <v>245</v>
      </c>
      <c r="AN552" s="299">
        <v>374</v>
      </c>
      <c r="AO552" s="299">
        <v>437</v>
      </c>
      <c r="AP552" s="299">
        <v>42</v>
      </c>
      <c r="AQ552" s="299">
        <v>18</v>
      </c>
      <c r="AR552" s="299">
        <v>3</v>
      </c>
      <c r="AS552" s="299">
        <v>2.7</v>
      </c>
      <c r="AT552" s="299">
        <v>0.05</v>
      </c>
      <c r="AU552" s="300"/>
      <c r="AV552" s="311">
        <v>6</v>
      </c>
      <c r="AW552" s="317">
        <v>42290</v>
      </c>
      <c r="AX552" s="311">
        <v>57582</v>
      </c>
      <c r="AY552" s="311" t="s">
        <v>73</v>
      </c>
      <c r="AZ552" s="313">
        <v>0.73470000000000002</v>
      </c>
      <c r="BA552" s="314">
        <v>140.5</v>
      </c>
      <c r="BB552" s="314">
        <v>8.5</v>
      </c>
      <c r="BC552" s="314">
        <v>0</v>
      </c>
      <c r="BD552" s="315" t="s">
        <v>20</v>
      </c>
      <c r="BE552" s="314">
        <v>1.8</v>
      </c>
      <c r="BF552" s="314">
        <v>0.01</v>
      </c>
      <c r="BG552" s="314">
        <v>85.5</v>
      </c>
      <c r="BH552" s="314">
        <v>79.2</v>
      </c>
      <c r="BI552" s="314">
        <v>82.4</v>
      </c>
      <c r="BJ552" s="316" t="s">
        <v>66</v>
      </c>
      <c r="BK552" s="316" t="s">
        <v>67</v>
      </c>
      <c r="BL552" s="314">
        <v>20694</v>
      </c>
      <c r="BM552" s="314">
        <v>135</v>
      </c>
      <c r="BN552" s="314">
        <v>201</v>
      </c>
      <c r="BO552" s="314">
        <v>302</v>
      </c>
      <c r="BP552" s="314">
        <v>358</v>
      </c>
      <c r="BQ552" s="314">
        <v>1</v>
      </c>
      <c r="BR552" s="314">
        <v>29.7</v>
      </c>
      <c r="BS552" s="314">
        <v>0.9</v>
      </c>
      <c r="BT552" s="314">
        <v>1.23</v>
      </c>
      <c r="BU552" s="314">
        <v>13.9</v>
      </c>
      <c r="BV552" s="314">
        <v>0</v>
      </c>
      <c r="BW552" s="433"/>
      <c r="BX552" s="299">
        <v>133</v>
      </c>
      <c r="BY552" s="299">
        <v>7</v>
      </c>
      <c r="BZ552" s="299">
        <v>9</v>
      </c>
      <c r="CA552" s="299">
        <v>85</v>
      </c>
      <c r="CB552" s="299">
        <v>149</v>
      </c>
      <c r="CC552" s="299">
        <v>170</v>
      </c>
      <c r="CD552" s="299">
        <v>245</v>
      </c>
      <c r="CE552" s="299">
        <v>374</v>
      </c>
      <c r="CF552" s="299">
        <v>437</v>
      </c>
      <c r="CG552" s="299">
        <v>42</v>
      </c>
      <c r="CH552" s="299">
        <v>18</v>
      </c>
      <c r="CI552" s="299">
        <v>3</v>
      </c>
      <c r="CJ552" s="299">
        <v>2.7</v>
      </c>
      <c r="CK552" s="299">
        <v>0.05</v>
      </c>
      <c r="CL552" s="329"/>
      <c r="CM552" s="305"/>
      <c r="CN552" s="305"/>
      <c r="CO552" s="305"/>
      <c r="CP552" s="305"/>
      <c r="CQ552" s="305"/>
      <c r="CR552" s="305"/>
      <c r="CS552" s="305"/>
      <c r="CT552" s="305"/>
      <c r="CU552" s="305"/>
      <c r="CV552" s="305"/>
      <c r="CW552" s="305"/>
      <c r="CX552" s="305"/>
      <c r="CY552" s="305"/>
      <c r="CZ552" s="305"/>
      <c r="DA552" s="305"/>
      <c r="DB552" s="305"/>
      <c r="DC552" s="305"/>
      <c r="DD552" s="305"/>
      <c r="DE552" s="305"/>
      <c r="DF552" s="305"/>
      <c r="DG552" s="305"/>
      <c r="DH552" s="305"/>
      <c r="DI552" s="305"/>
      <c r="DJ552" s="305"/>
      <c r="DK552" s="305"/>
      <c r="DL552" s="305"/>
      <c r="DM552" s="305"/>
      <c r="DN552" s="305"/>
      <c r="DO552" s="440"/>
      <c r="DP552" s="305"/>
      <c r="DQ552" s="305"/>
      <c r="DR552" s="305"/>
      <c r="DS552" s="305"/>
      <c r="DT552" s="305"/>
      <c r="DU552" s="305"/>
      <c r="DV552" s="305"/>
      <c r="DW552" s="305"/>
      <c r="DX552" s="305"/>
      <c r="DY552" s="305"/>
      <c r="DZ552" s="305"/>
      <c r="EA552" s="305"/>
      <c r="EB552" s="305"/>
      <c r="EC552" s="305"/>
    </row>
    <row r="553" spans="1:133" x14ac:dyDescent="0.25">
      <c r="A553" s="291">
        <f t="shared" si="99"/>
        <v>2015</v>
      </c>
      <c r="B553" s="292" t="str">
        <f t="shared" si="100"/>
        <v>OCTUBRE</v>
      </c>
      <c r="C553" s="292">
        <v>9</v>
      </c>
      <c r="D553" s="292" t="str">
        <f t="shared" si="104"/>
        <v>OCTUBRE 2015 / 7</v>
      </c>
      <c r="E553" s="345">
        <v>7</v>
      </c>
      <c r="F553" s="312">
        <v>42291</v>
      </c>
      <c r="G553" s="311">
        <v>57607</v>
      </c>
      <c r="H553" s="311" t="s">
        <v>69</v>
      </c>
      <c r="I553" s="313">
        <v>0.72940000000000005</v>
      </c>
      <c r="J553" s="314">
        <v>136</v>
      </c>
      <c r="K553" s="314">
        <v>8.6999999999999993</v>
      </c>
      <c r="L553" s="314">
        <v>0</v>
      </c>
      <c r="M553" s="315" t="s">
        <v>20</v>
      </c>
      <c r="N553" s="314">
        <v>0.5</v>
      </c>
      <c r="O553" s="314">
        <v>0</v>
      </c>
      <c r="P553" s="314">
        <v>85.3</v>
      </c>
      <c r="Q553" s="314">
        <v>79.099999999999994</v>
      </c>
      <c r="R553" s="314">
        <v>82.2</v>
      </c>
      <c r="S553" s="316" t="s">
        <v>66</v>
      </c>
      <c r="T553" s="316" t="s">
        <v>67</v>
      </c>
      <c r="U553" s="314">
        <v>20750</v>
      </c>
      <c r="V553" s="314">
        <v>126</v>
      </c>
      <c r="W553" s="314">
        <v>189</v>
      </c>
      <c r="X553" s="314">
        <v>286</v>
      </c>
      <c r="Y553" s="314">
        <v>338</v>
      </c>
      <c r="Z553" s="314">
        <v>1</v>
      </c>
      <c r="AA553" s="314">
        <v>29.6</v>
      </c>
      <c r="AB553" s="314">
        <v>0.3</v>
      </c>
      <c r="AC553" s="314">
        <v>1.78</v>
      </c>
      <c r="AD553" s="314">
        <v>12</v>
      </c>
      <c r="AE553" s="314">
        <v>0</v>
      </c>
      <c r="AF553" s="427"/>
      <c r="AG553" s="299">
        <v>133</v>
      </c>
      <c r="AH553" s="299">
        <v>7</v>
      </c>
      <c r="AI553" s="299">
        <v>9</v>
      </c>
      <c r="AJ553" s="299">
        <v>85</v>
      </c>
      <c r="AK553" s="299">
        <v>149</v>
      </c>
      <c r="AL553" s="299">
        <v>170</v>
      </c>
      <c r="AM553" s="299">
        <v>245</v>
      </c>
      <c r="AN553" s="299">
        <v>374</v>
      </c>
      <c r="AO553" s="299">
        <v>437</v>
      </c>
      <c r="AP553" s="299">
        <v>42</v>
      </c>
      <c r="AQ553" s="299">
        <v>18</v>
      </c>
      <c r="AR553" s="299">
        <v>3</v>
      </c>
      <c r="AS553" s="299">
        <v>2.7</v>
      </c>
      <c r="AT553" s="299">
        <v>0.05</v>
      </c>
      <c r="AU553" s="300"/>
      <c r="AV553" s="311">
        <v>7</v>
      </c>
      <c r="AW553" s="317">
        <v>42294</v>
      </c>
      <c r="AX553" s="311">
        <v>57678</v>
      </c>
      <c r="AY553" s="311" t="s">
        <v>68</v>
      </c>
      <c r="AZ553" s="313">
        <v>0.73089999999999999</v>
      </c>
      <c r="BA553" s="314">
        <v>138.4</v>
      </c>
      <c r="BB553" s="314">
        <v>8.9</v>
      </c>
      <c r="BC553" s="314">
        <v>0</v>
      </c>
      <c r="BD553" s="315" t="s">
        <v>20</v>
      </c>
      <c r="BE553" s="314">
        <v>1.8</v>
      </c>
      <c r="BF553" s="314">
        <v>0.01</v>
      </c>
      <c r="BG553" s="314">
        <v>85.6</v>
      </c>
      <c r="BH553" s="314">
        <v>79.900000000000006</v>
      </c>
      <c r="BI553" s="314">
        <v>82.7</v>
      </c>
      <c r="BJ553" s="316" t="s">
        <v>66</v>
      </c>
      <c r="BK553" s="316" t="s">
        <v>67</v>
      </c>
      <c r="BL553" s="314">
        <v>20734</v>
      </c>
      <c r="BM553" s="314">
        <v>133</v>
      </c>
      <c r="BN553" s="314">
        <v>198</v>
      </c>
      <c r="BO553" s="314">
        <v>300</v>
      </c>
      <c r="BP553" s="314">
        <v>352</v>
      </c>
      <c r="BQ553" s="314">
        <v>1</v>
      </c>
      <c r="BR553" s="314">
        <v>30.4</v>
      </c>
      <c r="BS553" s="314">
        <v>0.5</v>
      </c>
      <c r="BT553" s="314">
        <v>1.31</v>
      </c>
      <c r="BU553" s="314">
        <v>14.3</v>
      </c>
      <c r="BV553" s="314">
        <v>0</v>
      </c>
      <c r="BW553" s="433"/>
      <c r="BX553" s="299">
        <v>133</v>
      </c>
      <c r="BY553" s="299">
        <v>7</v>
      </c>
      <c r="BZ553" s="299">
        <v>9</v>
      </c>
      <c r="CA553" s="299">
        <v>85</v>
      </c>
      <c r="CB553" s="299">
        <v>149</v>
      </c>
      <c r="CC553" s="299">
        <v>170</v>
      </c>
      <c r="CD553" s="299">
        <v>245</v>
      </c>
      <c r="CE553" s="299">
        <v>374</v>
      </c>
      <c r="CF553" s="299">
        <v>437</v>
      </c>
      <c r="CG553" s="299">
        <v>42</v>
      </c>
      <c r="CH553" s="299">
        <v>18</v>
      </c>
      <c r="CI553" s="299">
        <v>3</v>
      </c>
      <c r="CJ553" s="299">
        <v>2.7</v>
      </c>
      <c r="CK553" s="299">
        <v>0.05</v>
      </c>
      <c r="CL553" s="329"/>
      <c r="CM553" s="306"/>
      <c r="CN553" s="306"/>
      <c r="CO553" s="306"/>
      <c r="CP553" s="306"/>
      <c r="CQ553" s="306"/>
      <c r="CR553" s="306"/>
      <c r="CS553" s="306"/>
      <c r="CT553" s="306"/>
      <c r="CU553" s="306"/>
      <c r="CV553" s="306"/>
      <c r="CW553" s="306"/>
      <c r="CX553" s="306"/>
      <c r="CY553" s="306"/>
      <c r="CZ553" s="306"/>
      <c r="DA553" s="306"/>
      <c r="DB553" s="306"/>
      <c r="DC553" s="306"/>
      <c r="DD553" s="306"/>
      <c r="DE553" s="306"/>
      <c r="DF553" s="306"/>
      <c r="DG553" s="306"/>
      <c r="DH553" s="306"/>
      <c r="DI553" s="306"/>
      <c r="DJ553" s="306"/>
      <c r="DK553" s="306"/>
      <c r="DL553" s="306"/>
      <c r="DM553" s="306"/>
      <c r="DN553" s="306"/>
      <c r="DO553" s="439"/>
      <c r="DP553" s="306"/>
      <c r="DQ553" s="306"/>
      <c r="DR553" s="306"/>
      <c r="DS553" s="306"/>
      <c r="DT553" s="306"/>
      <c r="DU553" s="306"/>
      <c r="DV553" s="306"/>
      <c r="DW553" s="306"/>
      <c r="DX553" s="306"/>
      <c r="DY553" s="306"/>
      <c r="DZ553" s="306"/>
      <c r="EA553" s="306"/>
      <c r="EB553" s="306"/>
      <c r="EC553" s="306"/>
    </row>
    <row r="554" spans="1:133" x14ac:dyDescent="0.25">
      <c r="A554" s="302">
        <f t="shared" si="99"/>
        <v>2015</v>
      </c>
      <c r="B554" s="303" t="str">
        <f t="shared" si="100"/>
        <v>OCTUBRE</v>
      </c>
      <c r="C554" s="303">
        <v>10</v>
      </c>
      <c r="D554" s="303" t="str">
        <f t="shared" si="104"/>
        <v>OCTUBRE 2015 / 8</v>
      </c>
      <c r="E554" s="345">
        <v>8</v>
      </c>
      <c r="F554" s="312">
        <v>42292</v>
      </c>
      <c r="G554" s="311">
        <v>57660</v>
      </c>
      <c r="H554" s="311" t="s">
        <v>208</v>
      </c>
      <c r="I554" s="313">
        <v>0.7298</v>
      </c>
      <c r="J554" s="314">
        <v>137</v>
      </c>
      <c r="K554" s="314">
        <v>8.5</v>
      </c>
      <c r="L554" s="314">
        <v>0</v>
      </c>
      <c r="M554" s="315" t="s">
        <v>20</v>
      </c>
      <c r="N554" s="314">
        <v>0.5</v>
      </c>
      <c r="O554" s="314">
        <v>0</v>
      </c>
      <c r="P554" s="314">
        <v>85.3</v>
      </c>
      <c r="Q554" s="314">
        <v>79.099999999999994</v>
      </c>
      <c r="R554" s="314">
        <v>82.2</v>
      </c>
      <c r="S554" s="316" t="s">
        <v>66</v>
      </c>
      <c r="T554" s="316" t="s">
        <v>67</v>
      </c>
      <c r="U554" s="314">
        <v>20746</v>
      </c>
      <c r="V554" s="314">
        <v>127</v>
      </c>
      <c r="W554" s="314">
        <v>191</v>
      </c>
      <c r="X554" s="314">
        <v>286</v>
      </c>
      <c r="Y554" s="314">
        <v>341</v>
      </c>
      <c r="Z554" s="314">
        <v>1</v>
      </c>
      <c r="AA554" s="314">
        <v>29.6</v>
      </c>
      <c r="AB554" s="314">
        <v>0.2</v>
      </c>
      <c r="AC554" s="314">
        <v>1.77</v>
      </c>
      <c r="AD554" s="314">
        <v>12.1</v>
      </c>
      <c r="AE554" s="314">
        <v>0</v>
      </c>
      <c r="AF554" s="427"/>
      <c r="AG554" s="299">
        <v>133</v>
      </c>
      <c r="AH554" s="299">
        <v>7</v>
      </c>
      <c r="AI554" s="299">
        <v>9</v>
      </c>
      <c r="AJ554" s="299">
        <v>85</v>
      </c>
      <c r="AK554" s="299">
        <v>149</v>
      </c>
      <c r="AL554" s="299">
        <v>170</v>
      </c>
      <c r="AM554" s="299">
        <v>245</v>
      </c>
      <c r="AN554" s="299">
        <v>374</v>
      </c>
      <c r="AO554" s="299">
        <v>437</v>
      </c>
      <c r="AP554" s="299">
        <v>42</v>
      </c>
      <c r="AQ554" s="299">
        <v>18</v>
      </c>
      <c r="AR554" s="299">
        <v>3</v>
      </c>
      <c r="AS554" s="299">
        <v>2.7</v>
      </c>
      <c r="AT554" s="299">
        <v>0.05</v>
      </c>
      <c r="AU554" s="300"/>
      <c r="AV554" s="311">
        <v>8</v>
      </c>
      <c r="AW554" s="317">
        <v>42294</v>
      </c>
      <c r="AX554" s="311">
        <v>57695</v>
      </c>
      <c r="AY554" s="311" t="s">
        <v>73</v>
      </c>
      <c r="AZ554" s="313">
        <v>0.73199999999999998</v>
      </c>
      <c r="BA554" s="314">
        <v>139.69999999999999</v>
      </c>
      <c r="BB554" s="314">
        <v>8.6999999999999993</v>
      </c>
      <c r="BC554" s="314">
        <v>0</v>
      </c>
      <c r="BD554" s="315" t="s">
        <v>20</v>
      </c>
      <c r="BE554" s="314">
        <v>1.8</v>
      </c>
      <c r="BF554" s="314">
        <v>0.01</v>
      </c>
      <c r="BG554" s="314">
        <v>85.6</v>
      </c>
      <c r="BH554" s="314">
        <v>79.900000000000006</v>
      </c>
      <c r="BI554" s="314">
        <v>82.8</v>
      </c>
      <c r="BJ554" s="316" t="s">
        <v>66</v>
      </c>
      <c r="BK554" s="316" t="s">
        <v>67</v>
      </c>
      <c r="BL554" s="314">
        <v>20722</v>
      </c>
      <c r="BM554" s="314">
        <v>133</v>
      </c>
      <c r="BN554" s="314">
        <v>201</v>
      </c>
      <c r="BO554" s="314">
        <v>302</v>
      </c>
      <c r="BP554" s="314">
        <v>354</v>
      </c>
      <c r="BQ554" s="314">
        <v>1</v>
      </c>
      <c r="BR554" s="314">
        <v>29.5</v>
      </c>
      <c r="BS554" s="314">
        <v>1.2</v>
      </c>
      <c r="BT554" s="314">
        <v>1.35</v>
      </c>
      <c r="BU554" s="314">
        <v>12.9</v>
      </c>
      <c r="BV554" s="314">
        <v>0</v>
      </c>
      <c r="BW554" s="433"/>
      <c r="BX554" s="299">
        <v>133</v>
      </c>
      <c r="BY554" s="299">
        <v>7</v>
      </c>
      <c r="BZ554" s="299">
        <v>9</v>
      </c>
      <c r="CA554" s="299">
        <v>85</v>
      </c>
      <c r="CB554" s="299">
        <v>149</v>
      </c>
      <c r="CC554" s="299">
        <v>170</v>
      </c>
      <c r="CD554" s="299">
        <v>245</v>
      </c>
      <c r="CE554" s="299">
        <v>374</v>
      </c>
      <c r="CF554" s="299">
        <v>437</v>
      </c>
      <c r="CG554" s="299">
        <v>42</v>
      </c>
      <c r="CH554" s="299">
        <v>18</v>
      </c>
      <c r="CI554" s="299">
        <v>3</v>
      </c>
      <c r="CJ554" s="299">
        <v>2.7</v>
      </c>
      <c r="CK554" s="299">
        <v>0.05</v>
      </c>
      <c r="CL554" s="329"/>
      <c r="CM554" s="305"/>
      <c r="CN554" s="305"/>
      <c r="CO554" s="305"/>
      <c r="CP554" s="305"/>
      <c r="CQ554" s="305"/>
      <c r="CR554" s="305"/>
      <c r="CS554" s="305"/>
      <c r="CT554" s="305"/>
      <c r="CU554" s="305"/>
      <c r="CV554" s="305"/>
      <c r="CW554" s="305"/>
      <c r="CX554" s="305"/>
      <c r="CY554" s="305"/>
      <c r="CZ554" s="305"/>
      <c r="DA554" s="305"/>
      <c r="DB554" s="305"/>
      <c r="DC554" s="305"/>
      <c r="DD554" s="305"/>
      <c r="DE554" s="305"/>
      <c r="DF554" s="305"/>
      <c r="DG554" s="305"/>
      <c r="DH554" s="305"/>
      <c r="DI554" s="305"/>
      <c r="DJ554" s="305"/>
      <c r="DK554" s="305"/>
      <c r="DL554" s="305"/>
      <c r="DM554" s="305"/>
      <c r="DN554" s="305"/>
      <c r="DO554" s="440"/>
      <c r="DP554" s="305"/>
      <c r="DQ554" s="305"/>
      <c r="DR554" s="305"/>
      <c r="DS554" s="305"/>
      <c r="DT554" s="305"/>
      <c r="DU554" s="305"/>
      <c r="DV554" s="305"/>
      <c r="DW554" s="305"/>
      <c r="DX554" s="305"/>
      <c r="DY554" s="305"/>
      <c r="DZ554" s="305"/>
      <c r="EA554" s="305"/>
      <c r="EB554" s="305"/>
      <c r="EC554" s="305"/>
    </row>
    <row r="555" spans="1:133" x14ac:dyDescent="0.25">
      <c r="A555" s="291">
        <f t="shared" si="99"/>
        <v>2015</v>
      </c>
      <c r="B555" s="292" t="str">
        <f t="shared" si="100"/>
        <v>OCTUBRE</v>
      </c>
      <c r="C555" s="292">
        <v>11</v>
      </c>
      <c r="D555" s="292" t="str">
        <f t="shared" si="104"/>
        <v>OCTUBRE 2015 / 9</v>
      </c>
      <c r="E555" s="345">
        <v>9</v>
      </c>
      <c r="F555" s="312">
        <v>42294</v>
      </c>
      <c r="G555" s="311">
        <v>57700</v>
      </c>
      <c r="H555" s="311" t="s">
        <v>69</v>
      </c>
      <c r="I555" s="313">
        <v>0.7298</v>
      </c>
      <c r="J555" s="314">
        <v>134</v>
      </c>
      <c r="K555" s="314">
        <v>9</v>
      </c>
      <c r="L555" s="314">
        <v>0</v>
      </c>
      <c r="M555" s="315" t="s">
        <v>20</v>
      </c>
      <c r="N555" s="314">
        <v>0.5</v>
      </c>
      <c r="O555" s="314">
        <v>0</v>
      </c>
      <c r="P555" s="314">
        <v>85.3</v>
      </c>
      <c r="Q555" s="314">
        <v>79.099999999999994</v>
      </c>
      <c r="R555" s="314">
        <v>82.2</v>
      </c>
      <c r="S555" s="316" t="s">
        <v>66</v>
      </c>
      <c r="T555" s="316" t="s">
        <v>67</v>
      </c>
      <c r="U555" s="314">
        <v>20746</v>
      </c>
      <c r="V555" s="314">
        <v>124</v>
      </c>
      <c r="W555" s="314">
        <v>187</v>
      </c>
      <c r="X555" s="314">
        <v>281</v>
      </c>
      <c r="Y555" s="314">
        <v>338</v>
      </c>
      <c r="Z555" s="314">
        <v>1</v>
      </c>
      <c r="AA555" s="314">
        <v>28.4</v>
      </c>
      <c r="AB555" s="314">
        <v>0.2</v>
      </c>
      <c r="AC555" s="314">
        <v>1.81</v>
      </c>
      <c r="AD555" s="314">
        <v>12.1</v>
      </c>
      <c r="AE555" s="314">
        <v>0</v>
      </c>
      <c r="AF555" s="427"/>
      <c r="AG555" s="299">
        <v>133</v>
      </c>
      <c r="AH555" s="299">
        <v>7</v>
      </c>
      <c r="AI555" s="299">
        <v>9</v>
      </c>
      <c r="AJ555" s="299">
        <v>85</v>
      </c>
      <c r="AK555" s="299">
        <v>149</v>
      </c>
      <c r="AL555" s="299">
        <v>170</v>
      </c>
      <c r="AM555" s="299">
        <v>245</v>
      </c>
      <c r="AN555" s="299">
        <v>374</v>
      </c>
      <c r="AO555" s="299">
        <v>437</v>
      </c>
      <c r="AP555" s="299">
        <v>42</v>
      </c>
      <c r="AQ555" s="299">
        <v>18</v>
      </c>
      <c r="AR555" s="299">
        <v>3</v>
      </c>
      <c r="AS555" s="299">
        <v>2.7</v>
      </c>
      <c r="AT555" s="299">
        <v>0.05</v>
      </c>
      <c r="AU555" s="300"/>
      <c r="AV555" s="311">
        <v>9</v>
      </c>
      <c r="AW555" s="317">
        <v>42296</v>
      </c>
      <c r="AX555" s="311">
        <v>57708</v>
      </c>
      <c r="AY555" s="311" t="s">
        <v>149</v>
      </c>
      <c r="AZ555" s="313">
        <v>0.73240000000000005</v>
      </c>
      <c r="BA555" s="314">
        <v>138.69999999999999</v>
      </c>
      <c r="BB555" s="314">
        <v>8.8000000000000007</v>
      </c>
      <c r="BC555" s="314">
        <v>0</v>
      </c>
      <c r="BD555" s="315" t="s">
        <v>20</v>
      </c>
      <c r="BE555" s="314">
        <v>1.8</v>
      </c>
      <c r="BF555" s="314">
        <v>0.01</v>
      </c>
      <c r="BG555" s="314">
        <v>85.2</v>
      </c>
      <c r="BH555" s="314">
        <v>79.5</v>
      </c>
      <c r="BI555" s="314">
        <v>82.4</v>
      </c>
      <c r="BJ555" s="316" t="s">
        <v>66</v>
      </c>
      <c r="BK555" s="316" t="s">
        <v>67</v>
      </c>
      <c r="BL555" s="314">
        <v>20718</v>
      </c>
      <c r="BM555" s="314">
        <v>135</v>
      </c>
      <c r="BN555" s="314">
        <v>203</v>
      </c>
      <c r="BO555" s="314">
        <v>300</v>
      </c>
      <c r="BP555" s="314">
        <v>356</v>
      </c>
      <c r="BQ555" s="314">
        <v>1</v>
      </c>
      <c r="BR555" s="314">
        <v>30.1</v>
      </c>
      <c r="BS555" s="314">
        <v>1</v>
      </c>
      <c r="BT555" s="314">
        <v>1.29</v>
      </c>
      <c r="BU555" s="314">
        <v>15.5</v>
      </c>
      <c r="BV555" s="314">
        <v>0</v>
      </c>
      <c r="BW555" s="433"/>
      <c r="BX555" s="299">
        <v>133</v>
      </c>
      <c r="BY555" s="299">
        <v>7</v>
      </c>
      <c r="BZ555" s="299">
        <v>9</v>
      </c>
      <c r="CA555" s="299">
        <v>85</v>
      </c>
      <c r="CB555" s="299">
        <v>149</v>
      </c>
      <c r="CC555" s="299">
        <v>170</v>
      </c>
      <c r="CD555" s="299">
        <v>245</v>
      </c>
      <c r="CE555" s="299">
        <v>374</v>
      </c>
      <c r="CF555" s="299">
        <v>437</v>
      </c>
      <c r="CG555" s="299">
        <v>42</v>
      </c>
      <c r="CH555" s="299">
        <v>18</v>
      </c>
      <c r="CI555" s="299">
        <v>3</v>
      </c>
      <c r="CJ555" s="299">
        <v>2.7</v>
      </c>
      <c r="CK555" s="299">
        <v>0.05</v>
      </c>
      <c r="CL555" s="329"/>
      <c r="CM555" s="306"/>
      <c r="CN555" s="306"/>
      <c r="CO555" s="306"/>
      <c r="CP555" s="306"/>
      <c r="CQ555" s="306"/>
      <c r="CR555" s="306"/>
      <c r="CS555" s="306"/>
      <c r="CT555" s="306"/>
      <c r="CU555" s="306"/>
      <c r="CV555" s="306"/>
      <c r="CW555" s="306"/>
      <c r="CX555" s="306"/>
      <c r="CY555" s="306"/>
      <c r="CZ555" s="306"/>
      <c r="DA555" s="306"/>
      <c r="DB555" s="306"/>
      <c r="DC555" s="306"/>
      <c r="DD555" s="306"/>
      <c r="DE555" s="306"/>
      <c r="DF555" s="306"/>
      <c r="DG555" s="306"/>
      <c r="DH555" s="306"/>
      <c r="DI555" s="306"/>
      <c r="DJ555" s="306"/>
      <c r="DK555" s="306"/>
      <c r="DL555" s="306"/>
      <c r="DM555" s="306"/>
      <c r="DN555" s="306"/>
      <c r="DO555" s="439"/>
      <c r="DP555" s="306"/>
      <c r="DQ555" s="306"/>
      <c r="DR555" s="306"/>
      <c r="DS555" s="306"/>
      <c r="DT555" s="306"/>
      <c r="DU555" s="306"/>
      <c r="DV555" s="306"/>
      <c r="DW555" s="306"/>
      <c r="DX555" s="306"/>
      <c r="DY555" s="306"/>
      <c r="DZ555" s="306"/>
      <c r="EA555" s="306"/>
      <c r="EB555" s="306"/>
      <c r="EC555" s="306"/>
    </row>
    <row r="556" spans="1:133" x14ac:dyDescent="0.25">
      <c r="A556" s="302">
        <f t="shared" si="99"/>
        <v>2015</v>
      </c>
      <c r="B556" s="303" t="str">
        <f t="shared" si="100"/>
        <v>OCTUBRE</v>
      </c>
      <c r="C556" s="303">
        <v>12</v>
      </c>
      <c r="D556" s="303" t="str">
        <f t="shared" si="104"/>
        <v>OCTUBRE 2015 / 10</v>
      </c>
      <c r="E556" s="345">
        <v>10</v>
      </c>
      <c r="F556" s="312">
        <v>42296</v>
      </c>
      <c r="G556" s="311">
        <v>57729</v>
      </c>
      <c r="H556" s="311" t="s">
        <v>208</v>
      </c>
      <c r="I556" s="313">
        <v>0.72829999999999995</v>
      </c>
      <c r="J556" s="314">
        <v>134</v>
      </c>
      <c r="K556" s="314">
        <v>9</v>
      </c>
      <c r="L556" s="314">
        <v>0</v>
      </c>
      <c r="M556" s="315" t="s">
        <v>20</v>
      </c>
      <c r="N556" s="314">
        <v>0.5</v>
      </c>
      <c r="O556" s="314">
        <v>0</v>
      </c>
      <c r="P556" s="314">
        <v>85.3</v>
      </c>
      <c r="Q556" s="314">
        <v>79.099999999999994</v>
      </c>
      <c r="R556" s="314">
        <v>82.2</v>
      </c>
      <c r="S556" s="316" t="s">
        <v>66</v>
      </c>
      <c r="T556" s="316" t="s">
        <v>67</v>
      </c>
      <c r="U556" s="314">
        <v>20762</v>
      </c>
      <c r="V556" s="314">
        <v>126</v>
      </c>
      <c r="W556" s="314">
        <v>187</v>
      </c>
      <c r="X556" s="314">
        <v>286</v>
      </c>
      <c r="Y556" s="314">
        <v>341</v>
      </c>
      <c r="Z556" s="314">
        <v>1</v>
      </c>
      <c r="AA556" s="314">
        <v>29.6</v>
      </c>
      <c r="AB556" s="314">
        <v>0.2</v>
      </c>
      <c r="AC556" s="314">
        <v>1.73</v>
      </c>
      <c r="AD556" s="314">
        <v>12.5</v>
      </c>
      <c r="AE556" s="314">
        <v>0</v>
      </c>
      <c r="AF556" s="427"/>
      <c r="AG556" s="299">
        <v>133</v>
      </c>
      <c r="AH556" s="299">
        <v>7</v>
      </c>
      <c r="AI556" s="299">
        <v>9</v>
      </c>
      <c r="AJ556" s="299">
        <v>85</v>
      </c>
      <c r="AK556" s="299">
        <v>149</v>
      </c>
      <c r="AL556" s="299">
        <v>170</v>
      </c>
      <c r="AM556" s="299">
        <v>245</v>
      </c>
      <c r="AN556" s="299">
        <v>374</v>
      </c>
      <c r="AO556" s="299">
        <v>437</v>
      </c>
      <c r="AP556" s="299">
        <v>42</v>
      </c>
      <c r="AQ556" s="299">
        <v>18</v>
      </c>
      <c r="AR556" s="299">
        <v>3</v>
      </c>
      <c r="AS556" s="299">
        <v>2.7</v>
      </c>
      <c r="AT556" s="299">
        <v>0.05</v>
      </c>
      <c r="AU556" s="300"/>
      <c r="AV556" s="311">
        <v>10</v>
      </c>
      <c r="AW556" s="317">
        <v>42298</v>
      </c>
      <c r="AX556" s="311">
        <v>57780</v>
      </c>
      <c r="AY556" s="311" t="s">
        <v>73</v>
      </c>
      <c r="AZ556" s="313">
        <v>0.73160000000000003</v>
      </c>
      <c r="BA556" s="314">
        <v>138.9</v>
      </c>
      <c r="BB556" s="314">
        <v>8.6</v>
      </c>
      <c r="BC556" s="314">
        <v>0</v>
      </c>
      <c r="BD556" s="315" t="s">
        <v>20</v>
      </c>
      <c r="BE556" s="314">
        <v>1.8</v>
      </c>
      <c r="BF556" s="314">
        <v>0.01</v>
      </c>
      <c r="BG556" s="314">
        <v>85.4</v>
      </c>
      <c r="BH556" s="314">
        <v>79.7</v>
      </c>
      <c r="BI556" s="314">
        <v>82.6</v>
      </c>
      <c r="BJ556" s="316" t="s">
        <v>66</v>
      </c>
      <c r="BK556" s="316" t="s">
        <v>67</v>
      </c>
      <c r="BL556" s="314">
        <v>20726</v>
      </c>
      <c r="BM556" s="314">
        <v>131</v>
      </c>
      <c r="BN556" s="314">
        <v>196</v>
      </c>
      <c r="BO556" s="314">
        <v>298</v>
      </c>
      <c r="BP556" s="314">
        <v>354</v>
      </c>
      <c r="BQ556" s="314">
        <v>1</v>
      </c>
      <c r="BR556" s="314">
        <v>28.9</v>
      </c>
      <c r="BS556" s="314">
        <v>1.7</v>
      </c>
      <c r="BT556" s="314">
        <v>1.37</v>
      </c>
      <c r="BU556" s="314">
        <v>13.4</v>
      </c>
      <c r="BV556" s="314">
        <v>0</v>
      </c>
      <c r="BW556" s="433"/>
      <c r="BX556" s="299">
        <v>133</v>
      </c>
      <c r="BY556" s="299">
        <v>7</v>
      </c>
      <c r="BZ556" s="299">
        <v>9</v>
      </c>
      <c r="CA556" s="299">
        <v>85</v>
      </c>
      <c r="CB556" s="299">
        <v>149</v>
      </c>
      <c r="CC556" s="299">
        <v>170</v>
      </c>
      <c r="CD556" s="299">
        <v>245</v>
      </c>
      <c r="CE556" s="299">
        <v>374</v>
      </c>
      <c r="CF556" s="299">
        <v>437</v>
      </c>
      <c r="CG556" s="299">
        <v>42</v>
      </c>
      <c r="CH556" s="299">
        <v>18</v>
      </c>
      <c r="CI556" s="299">
        <v>3</v>
      </c>
      <c r="CJ556" s="299">
        <v>2.7</v>
      </c>
      <c r="CK556" s="299">
        <v>0.05</v>
      </c>
      <c r="CL556" s="329"/>
      <c r="CM556" s="305"/>
      <c r="CN556" s="305"/>
      <c r="CO556" s="305"/>
      <c r="CP556" s="305"/>
      <c r="CQ556" s="305"/>
      <c r="CR556" s="305"/>
      <c r="CS556" s="305"/>
      <c r="CT556" s="305"/>
      <c r="CU556" s="305"/>
      <c r="CV556" s="305"/>
      <c r="CW556" s="305"/>
      <c r="CX556" s="305"/>
      <c r="CY556" s="305"/>
      <c r="CZ556" s="305"/>
      <c r="DA556" s="305"/>
      <c r="DB556" s="305"/>
      <c r="DC556" s="305"/>
      <c r="DD556" s="305"/>
      <c r="DE556" s="305"/>
      <c r="DF556" s="305"/>
      <c r="DG556" s="305"/>
      <c r="DH556" s="305"/>
      <c r="DI556" s="305"/>
      <c r="DJ556" s="305"/>
      <c r="DK556" s="305"/>
      <c r="DL556" s="305"/>
      <c r="DM556" s="305"/>
      <c r="DN556" s="305"/>
      <c r="DO556" s="440"/>
      <c r="DP556" s="305"/>
      <c r="DQ556" s="305"/>
      <c r="DR556" s="305"/>
      <c r="DS556" s="305"/>
      <c r="DT556" s="305"/>
      <c r="DU556" s="305"/>
      <c r="DV556" s="305"/>
      <c r="DW556" s="305"/>
      <c r="DX556" s="305"/>
      <c r="DY556" s="305"/>
      <c r="DZ556" s="305"/>
      <c r="EA556" s="305"/>
      <c r="EB556" s="305"/>
      <c r="EC556" s="305"/>
    </row>
    <row r="557" spans="1:133" x14ac:dyDescent="0.25">
      <c r="A557" s="291">
        <f t="shared" si="99"/>
        <v>2015</v>
      </c>
      <c r="B557" s="292" t="str">
        <f t="shared" si="100"/>
        <v>OCTUBRE</v>
      </c>
      <c r="C557" s="292">
        <v>13</v>
      </c>
      <c r="D557" s="292" t="str">
        <f t="shared" si="104"/>
        <v>OCTUBRE 2015 / 11</v>
      </c>
      <c r="E557" s="345">
        <v>11</v>
      </c>
      <c r="F557" s="312">
        <v>42298</v>
      </c>
      <c r="G557" s="311">
        <v>57793</v>
      </c>
      <c r="H557" s="311" t="s">
        <v>69</v>
      </c>
      <c r="I557" s="313">
        <v>0.72940000000000005</v>
      </c>
      <c r="J557" s="314">
        <v>134</v>
      </c>
      <c r="K557" s="314">
        <v>9</v>
      </c>
      <c r="L557" s="314">
        <v>0</v>
      </c>
      <c r="M557" s="315" t="s">
        <v>20</v>
      </c>
      <c r="N557" s="314">
        <v>0.5</v>
      </c>
      <c r="O557" s="314">
        <v>0</v>
      </c>
      <c r="P557" s="314">
        <v>85.7</v>
      </c>
      <c r="Q557" s="314">
        <v>79.099999999999994</v>
      </c>
      <c r="R557" s="314">
        <v>82.4</v>
      </c>
      <c r="S557" s="316" t="s">
        <v>66</v>
      </c>
      <c r="T557" s="316" t="s">
        <v>67</v>
      </c>
      <c r="U557" s="314">
        <v>20750</v>
      </c>
      <c r="V557" s="314">
        <v>125</v>
      </c>
      <c r="W557" s="314">
        <v>187</v>
      </c>
      <c r="X557" s="314">
        <v>286</v>
      </c>
      <c r="Y557" s="314">
        <v>338</v>
      </c>
      <c r="Z557" s="314">
        <v>1</v>
      </c>
      <c r="AA557" s="314">
        <v>29.9</v>
      </c>
      <c r="AB557" s="314">
        <v>0.2</v>
      </c>
      <c r="AC557" s="314">
        <v>1.78</v>
      </c>
      <c r="AD557" s="314">
        <v>12.1</v>
      </c>
      <c r="AE557" s="314">
        <v>0</v>
      </c>
      <c r="AF557" s="427"/>
      <c r="AG557" s="299">
        <v>133</v>
      </c>
      <c r="AH557" s="299">
        <v>7</v>
      </c>
      <c r="AI557" s="299">
        <v>9</v>
      </c>
      <c r="AJ557" s="299">
        <v>85</v>
      </c>
      <c r="AK557" s="299">
        <v>149</v>
      </c>
      <c r="AL557" s="299">
        <v>170</v>
      </c>
      <c r="AM557" s="299">
        <v>245</v>
      </c>
      <c r="AN557" s="299">
        <v>374</v>
      </c>
      <c r="AO557" s="299">
        <v>437</v>
      </c>
      <c r="AP557" s="299">
        <v>42</v>
      </c>
      <c r="AQ557" s="299">
        <v>18</v>
      </c>
      <c r="AR557" s="299">
        <v>3</v>
      </c>
      <c r="AS557" s="299">
        <v>2.7</v>
      </c>
      <c r="AT557" s="299">
        <v>0.05</v>
      </c>
      <c r="AU557" s="300"/>
      <c r="AV557" s="311">
        <v>11</v>
      </c>
      <c r="AW557" s="317">
        <v>42300</v>
      </c>
      <c r="AX557" s="311">
        <v>57779</v>
      </c>
      <c r="AY557" s="311" t="s">
        <v>68</v>
      </c>
      <c r="AZ557" s="313">
        <v>0.73350000000000004</v>
      </c>
      <c r="BA557" s="314">
        <v>137.80000000000001</v>
      </c>
      <c r="BB557" s="314">
        <v>8.6</v>
      </c>
      <c r="BC557" s="314">
        <v>0</v>
      </c>
      <c r="BD557" s="315" t="s">
        <v>20</v>
      </c>
      <c r="BE557" s="314">
        <v>1.8</v>
      </c>
      <c r="BF557" s="314">
        <v>0.01</v>
      </c>
      <c r="BG557" s="314">
        <v>85.2</v>
      </c>
      <c r="BH557" s="314">
        <v>79.400000000000006</v>
      </c>
      <c r="BI557" s="314">
        <v>82.3</v>
      </c>
      <c r="BJ557" s="316" t="s">
        <v>66</v>
      </c>
      <c r="BK557" s="316" t="s">
        <v>67</v>
      </c>
      <c r="BL557" s="314">
        <v>20706</v>
      </c>
      <c r="BM557" s="314">
        <v>131</v>
      </c>
      <c r="BN557" s="314">
        <v>198</v>
      </c>
      <c r="BO557" s="314">
        <v>297</v>
      </c>
      <c r="BP557" s="314">
        <v>352</v>
      </c>
      <c r="BQ557" s="314">
        <v>1</v>
      </c>
      <c r="BR557" s="314">
        <v>30.1</v>
      </c>
      <c r="BS557" s="314">
        <v>1.1000000000000001</v>
      </c>
      <c r="BT557" s="314">
        <v>1.28</v>
      </c>
      <c r="BU557" s="314">
        <v>12.1</v>
      </c>
      <c r="BV557" s="314">
        <v>0</v>
      </c>
      <c r="BW557" s="433"/>
      <c r="BX557" s="299">
        <v>133</v>
      </c>
      <c r="BY557" s="299">
        <v>7</v>
      </c>
      <c r="BZ557" s="299">
        <v>9</v>
      </c>
      <c r="CA557" s="299">
        <v>85</v>
      </c>
      <c r="CB557" s="299">
        <v>149</v>
      </c>
      <c r="CC557" s="299">
        <v>170</v>
      </c>
      <c r="CD557" s="299">
        <v>245</v>
      </c>
      <c r="CE557" s="299">
        <v>374</v>
      </c>
      <c r="CF557" s="299">
        <v>437</v>
      </c>
      <c r="CG557" s="299">
        <v>42</v>
      </c>
      <c r="CH557" s="299">
        <v>18</v>
      </c>
      <c r="CI557" s="299">
        <v>3</v>
      </c>
      <c r="CJ557" s="299">
        <v>2.7</v>
      </c>
      <c r="CK557" s="299">
        <v>0.05</v>
      </c>
      <c r="CL557" s="329"/>
      <c r="CM557" s="306"/>
      <c r="CN557" s="306"/>
      <c r="CO557" s="306"/>
      <c r="CP557" s="306"/>
      <c r="CQ557" s="306"/>
      <c r="CR557" s="306"/>
      <c r="CS557" s="306"/>
      <c r="CT557" s="306"/>
      <c r="CU557" s="306"/>
      <c r="CV557" s="306"/>
      <c r="CW557" s="306"/>
      <c r="CX557" s="306"/>
      <c r="CY557" s="306"/>
      <c r="CZ557" s="306"/>
      <c r="DA557" s="306"/>
      <c r="DB557" s="306"/>
      <c r="DC557" s="306"/>
      <c r="DD557" s="306"/>
      <c r="DE557" s="306"/>
      <c r="DF557" s="306"/>
      <c r="DG557" s="306"/>
      <c r="DH557" s="306"/>
      <c r="DI557" s="306"/>
      <c r="DJ557" s="306"/>
      <c r="DK557" s="306"/>
      <c r="DL557" s="306"/>
      <c r="DM557" s="306"/>
      <c r="DN557" s="306"/>
      <c r="DO557" s="439"/>
      <c r="DP557" s="306"/>
      <c r="DQ557" s="306"/>
      <c r="DR557" s="306"/>
      <c r="DS557" s="306"/>
      <c r="DT557" s="306"/>
      <c r="DU557" s="306"/>
      <c r="DV557" s="306"/>
      <c r="DW557" s="306"/>
      <c r="DX557" s="306"/>
      <c r="DY557" s="306"/>
      <c r="DZ557" s="306"/>
      <c r="EA557" s="306"/>
      <c r="EB557" s="306"/>
      <c r="EC557" s="306"/>
    </row>
    <row r="558" spans="1:133" x14ac:dyDescent="0.25">
      <c r="A558" s="302">
        <f t="shared" si="99"/>
        <v>2015</v>
      </c>
      <c r="B558" s="303" t="str">
        <f t="shared" si="100"/>
        <v>OCTUBRE</v>
      </c>
      <c r="C558" s="303">
        <v>14</v>
      </c>
      <c r="D558" s="303" t="str">
        <f t="shared" si="104"/>
        <v>OCTUBRE 2015 / 12</v>
      </c>
      <c r="E558" s="345">
        <v>12</v>
      </c>
      <c r="F558" s="312">
        <v>42300</v>
      </c>
      <c r="G558" s="311">
        <v>57481</v>
      </c>
      <c r="H558" s="311" t="s">
        <v>208</v>
      </c>
      <c r="I558" s="313">
        <v>0.7298</v>
      </c>
      <c r="J558" s="314">
        <v>135</v>
      </c>
      <c r="K558" s="314">
        <v>8.8000000000000007</v>
      </c>
      <c r="L558" s="314">
        <v>0</v>
      </c>
      <c r="M558" s="315" t="s">
        <v>20</v>
      </c>
      <c r="N558" s="314">
        <v>0.5</v>
      </c>
      <c r="O558" s="314">
        <v>0</v>
      </c>
      <c r="P558" s="314">
        <v>85.1</v>
      </c>
      <c r="Q558" s="314">
        <v>79.099999999999994</v>
      </c>
      <c r="R558" s="314">
        <v>82.1</v>
      </c>
      <c r="S558" s="316" t="s">
        <v>66</v>
      </c>
      <c r="T558" s="316" t="s">
        <v>67</v>
      </c>
      <c r="U558" s="314">
        <v>20746</v>
      </c>
      <c r="V558" s="314">
        <v>126</v>
      </c>
      <c r="W558" s="314">
        <v>187</v>
      </c>
      <c r="X558" s="314">
        <v>284</v>
      </c>
      <c r="Y558" s="314">
        <v>338</v>
      </c>
      <c r="Z558" s="314">
        <v>1</v>
      </c>
      <c r="AA558" s="314">
        <v>29.9</v>
      </c>
      <c r="AB558" s="314">
        <v>0.1</v>
      </c>
      <c r="AC558" s="314">
        <v>1.77</v>
      </c>
      <c r="AD558" s="314">
        <v>9.1</v>
      </c>
      <c r="AE558" s="314">
        <v>0</v>
      </c>
      <c r="AF558" s="427"/>
      <c r="AG558" s="299">
        <v>133</v>
      </c>
      <c r="AH558" s="299">
        <v>7</v>
      </c>
      <c r="AI558" s="299">
        <v>9</v>
      </c>
      <c r="AJ558" s="299">
        <v>85</v>
      </c>
      <c r="AK558" s="299">
        <v>149</v>
      </c>
      <c r="AL558" s="299">
        <v>170</v>
      </c>
      <c r="AM558" s="299">
        <v>245</v>
      </c>
      <c r="AN558" s="299">
        <v>374</v>
      </c>
      <c r="AO558" s="299">
        <v>437</v>
      </c>
      <c r="AP558" s="299">
        <v>42</v>
      </c>
      <c r="AQ558" s="299">
        <v>18</v>
      </c>
      <c r="AR558" s="299">
        <v>3</v>
      </c>
      <c r="AS558" s="299">
        <v>2.7</v>
      </c>
      <c r="AT558" s="299">
        <v>0.05</v>
      </c>
      <c r="AU558" s="300"/>
      <c r="AV558" s="311">
        <v>12</v>
      </c>
      <c r="AW558" s="317">
        <v>42303</v>
      </c>
      <c r="AX558" s="311">
        <v>57874</v>
      </c>
      <c r="AY558" s="311" t="s">
        <v>73</v>
      </c>
      <c r="AZ558" s="313">
        <v>0.73240000000000005</v>
      </c>
      <c r="BA558" s="314">
        <v>138.9</v>
      </c>
      <c r="BB558" s="314">
        <v>8.8000000000000007</v>
      </c>
      <c r="BC558" s="314">
        <v>0</v>
      </c>
      <c r="BD558" s="315" t="s">
        <v>20</v>
      </c>
      <c r="BE558" s="314">
        <v>1.9</v>
      </c>
      <c r="BF558" s="314">
        <v>0.01</v>
      </c>
      <c r="BG558" s="314">
        <v>85.1</v>
      </c>
      <c r="BH558" s="314">
        <v>79</v>
      </c>
      <c r="BI558" s="314">
        <v>82</v>
      </c>
      <c r="BJ558" s="316" t="s">
        <v>66</v>
      </c>
      <c r="BK558" s="316" t="s">
        <v>67</v>
      </c>
      <c r="BL558" s="314">
        <v>20718</v>
      </c>
      <c r="BM558" s="314">
        <v>133</v>
      </c>
      <c r="BN558" s="314">
        <v>199</v>
      </c>
      <c r="BO558" s="314">
        <v>300</v>
      </c>
      <c r="BP558" s="314">
        <v>352</v>
      </c>
      <c r="BQ558" s="314">
        <v>2</v>
      </c>
      <c r="BR558" s="314">
        <v>30</v>
      </c>
      <c r="BS558" s="314">
        <v>1.2</v>
      </c>
      <c r="BT558" s="314">
        <v>1.3</v>
      </c>
      <c r="BU558" s="314">
        <v>14.5</v>
      </c>
      <c r="BV558" s="314">
        <v>0</v>
      </c>
      <c r="BW558" s="433"/>
      <c r="BX558" s="299">
        <v>133</v>
      </c>
      <c r="BY558" s="299">
        <v>7</v>
      </c>
      <c r="BZ558" s="299">
        <v>9</v>
      </c>
      <c r="CA558" s="299">
        <v>85</v>
      </c>
      <c r="CB558" s="299">
        <v>149</v>
      </c>
      <c r="CC558" s="299">
        <v>170</v>
      </c>
      <c r="CD558" s="299">
        <v>245</v>
      </c>
      <c r="CE558" s="299">
        <v>374</v>
      </c>
      <c r="CF558" s="299">
        <v>437</v>
      </c>
      <c r="CG558" s="299">
        <v>42</v>
      </c>
      <c r="CH558" s="299">
        <v>18</v>
      </c>
      <c r="CI558" s="299">
        <v>3</v>
      </c>
      <c r="CJ558" s="299">
        <v>2.7</v>
      </c>
      <c r="CK558" s="299">
        <v>0.05</v>
      </c>
      <c r="CL558" s="329"/>
      <c r="CM558" s="305"/>
      <c r="CN558" s="305"/>
      <c r="CO558" s="305"/>
      <c r="CP558" s="305"/>
      <c r="CQ558" s="305"/>
      <c r="CR558" s="305"/>
      <c r="CS558" s="305"/>
      <c r="CT558" s="305"/>
      <c r="CU558" s="305"/>
      <c r="CV558" s="305"/>
      <c r="CW558" s="305"/>
      <c r="CX558" s="305"/>
      <c r="CY558" s="305"/>
      <c r="CZ558" s="305"/>
      <c r="DA558" s="305"/>
      <c r="DB558" s="305"/>
      <c r="DC558" s="305"/>
      <c r="DD558" s="305"/>
      <c r="DE558" s="305"/>
      <c r="DF558" s="305"/>
      <c r="DG558" s="305"/>
      <c r="DH558" s="305"/>
      <c r="DI558" s="305"/>
      <c r="DJ558" s="305"/>
      <c r="DK558" s="305"/>
      <c r="DL558" s="305"/>
      <c r="DM558" s="305"/>
      <c r="DN558" s="305"/>
      <c r="DO558" s="440"/>
      <c r="DP558" s="305"/>
      <c r="DQ558" s="305"/>
      <c r="DR558" s="305"/>
      <c r="DS558" s="305"/>
      <c r="DT558" s="305"/>
      <c r="DU558" s="305"/>
      <c r="DV558" s="305"/>
      <c r="DW558" s="305"/>
      <c r="DX558" s="305"/>
      <c r="DY558" s="305"/>
      <c r="DZ558" s="305"/>
      <c r="EA558" s="305"/>
      <c r="EB558" s="305"/>
      <c r="EC558" s="305"/>
    </row>
    <row r="559" spans="1:133" x14ac:dyDescent="0.25">
      <c r="A559" s="291">
        <f t="shared" si="99"/>
        <v>2015</v>
      </c>
      <c r="B559" s="292" t="str">
        <f t="shared" si="100"/>
        <v>OCTUBRE</v>
      </c>
      <c r="C559" s="292">
        <v>15</v>
      </c>
      <c r="D559" s="292" t="str">
        <f t="shared" si="104"/>
        <v>OCTUBRE 2015 / 13</v>
      </c>
      <c r="E559" s="345">
        <v>13</v>
      </c>
      <c r="F559" s="312">
        <v>42302</v>
      </c>
      <c r="G559" s="311">
        <v>57862</v>
      </c>
      <c r="H559" s="311" t="s">
        <v>69</v>
      </c>
      <c r="I559" s="313">
        <v>0.72860000000000003</v>
      </c>
      <c r="J559" s="314">
        <v>135</v>
      </c>
      <c r="K559" s="314">
        <v>8.6999999999999993</v>
      </c>
      <c r="L559" s="314">
        <v>0</v>
      </c>
      <c r="M559" s="315" t="s">
        <v>20</v>
      </c>
      <c r="N559" s="314">
        <v>0.5</v>
      </c>
      <c r="O559" s="314">
        <v>0</v>
      </c>
      <c r="P559" s="314">
        <v>85.3</v>
      </c>
      <c r="Q559" s="314">
        <v>79.099999999999994</v>
      </c>
      <c r="R559" s="314">
        <v>82.2</v>
      </c>
      <c r="S559" s="316" t="s">
        <v>66</v>
      </c>
      <c r="T559" s="316" t="s">
        <v>67</v>
      </c>
      <c r="U559" s="314">
        <v>20758</v>
      </c>
      <c r="V559" s="314">
        <v>126</v>
      </c>
      <c r="W559" s="314">
        <v>187</v>
      </c>
      <c r="X559" s="314">
        <v>284</v>
      </c>
      <c r="Y559" s="314">
        <v>340</v>
      </c>
      <c r="Z559" s="314">
        <v>1</v>
      </c>
      <c r="AA559" s="314">
        <v>29.9</v>
      </c>
      <c r="AB559" s="314">
        <v>0.1</v>
      </c>
      <c r="AC559" s="314">
        <v>1.73</v>
      </c>
      <c r="AD559" s="314">
        <v>12.5</v>
      </c>
      <c r="AE559" s="314">
        <v>0</v>
      </c>
      <c r="AF559" s="427"/>
      <c r="AG559" s="299">
        <v>133</v>
      </c>
      <c r="AH559" s="299">
        <v>7</v>
      </c>
      <c r="AI559" s="299">
        <v>9</v>
      </c>
      <c r="AJ559" s="299">
        <v>85</v>
      </c>
      <c r="AK559" s="299">
        <v>149</v>
      </c>
      <c r="AL559" s="299">
        <v>170</v>
      </c>
      <c r="AM559" s="299">
        <v>245</v>
      </c>
      <c r="AN559" s="299">
        <v>374</v>
      </c>
      <c r="AO559" s="299">
        <v>437</v>
      </c>
      <c r="AP559" s="299">
        <v>42</v>
      </c>
      <c r="AQ559" s="299">
        <v>18</v>
      </c>
      <c r="AR559" s="299">
        <v>3</v>
      </c>
      <c r="AS559" s="299">
        <v>2.7</v>
      </c>
      <c r="AT559" s="299">
        <v>0.05</v>
      </c>
      <c r="AU559" s="300"/>
      <c r="AV559" s="311">
        <v>13</v>
      </c>
      <c r="AW559" s="317">
        <v>42306</v>
      </c>
      <c r="AX559" s="311">
        <v>57918</v>
      </c>
      <c r="AY559" s="311" t="s">
        <v>149</v>
      </c>
      <c r="AZ559" s="313">
        <v>0.73350000000000004</v>
      </c>
      <c r="BA559" s="314">
        <v>139.6</v>
      </c>
      <c r="BB559" s="314">
        <v>8.6999999999999993</v>
      </c>
      <c r="BC559" s="314">
        <v>0</v>
      </c>
      <c r="BD559" s="315" t="s">
        <v>20</v>
      </c>
      <c r="BE559" s="314">
        <v>1.8</v>
      </c>
      <c r="BF559" s="314">
        <v>0.01</v>
      </c>
      <c r="BG559" s="314">
        <v>85.5</v>
      </c>
      <c r="BH559" s="314">
        <v>79.7</v>
      </c>
      <c r="BI559" s="314">
        <v>82.6</v>
      </c>
      <c r="BJ559" s="316" t="s">
        <v>66</v>
      </c>
      <c r="BK559" s="316" t="s">
        <v>67</v>
      </c>
      <c r="BL559" s="314">
        <v>20706</v>
      </c>
      <c r="BM559" s="314">
        <v>131</v>
      </c>
      <c r="BN559" s="314">
        <v>203</v>
      </c>
      <c r="BO559" s="314">
        <v>302</v>
      </c>
      <c r="BP559" s="314">
        <v>352</v>
      </c>
      <c r="BQ559" s="314">
        <v>1</v>
      </c>
      <c r="BR559" s="314">
        <v>30.6</v>
      </c>
      <c r="BS559" s="314">
        <v>1</v>
      </c>
      <c r="BT559" s="314">
        <v>1.43</v>
      </c>
      <c r="BU559" s="314">
        <v>16.3</v>
      </c>
      <c r="BV559" s="314">
        <v>0</v>
      </c>
      <c r="BW559" s="433"/>
      <c r="BX559" s="299">
        <v>133</v>
      </c>
      <c r="BY559" s="299">
        <v>7</v>
      </c>
      <c r="BZ559" s="299">
        <v>9</v>
      </c>
      <c r="CA559" s="299">
        <v>85</v>
      </c>
      <c r="CB559" s="299">
        <v>149</v>
      </c>
      <c r="CC559" s="299">
        <v>170</v>
      </c>
      <c r="CD559" s="299">
        <v>245</v>
      </c>
      <c r="CE559" s="299">
        <v>374</v>
      </c>
      <c r="CF559" s="299">
        <v>437</v>
      </c>
      <c r="CG559" s="299">
        <v>42</v>
      </c>
      <c r="CH559" s="299">
        <v>18</v>
      </c>
      <c r="CI559" s="299">
        <v>3</v>
      </c>
      <c r="CJ559" s="299">
        <v>2.7</v>
      </c>
      <c r="CK559" s="299">
        <v>0.05</v>
      </c>
      <c r="CL559" s="329"/>
      <c r="CM559" s="306"/>
      <c r="CN559" s="306"/>
      <c r="CO559" s="306"/>
      <c r="CP559" s="306"/>
      <c r="CQ559" s="306"/>
      <c r="CR559" s="306"/>
      <c r="CS559" s="306"/>
      <c r="CT559" s="306"/>
      <c r="CU559" s="306"/>
      <c r="CV559" s="306"/>
      <c r="CW559" s="306"/>
      <c r="CX559" s="306"/>
      <c r="CY559" s="306"/>
      <c r="CZ559" s="306"/>
      <c r="DA559" s="306"/>
      <c r="DB559" s="306"/>
      <c r="DC559" s="306"/>
      <c r="DD559" s="306"/>
      <c r="DE559" s="306"/>
      <c r="DF559" s="306"/>
      <c r="DG559" s="306"/>
      <c r="DH559" s="306"/>
      <c r="DI559" s="306"/>
      <c r="DJ559" s="306"/>
      <c r="DK559" s="306"/>
      <c r="DL559" s="306"/>
      <c r="DM559" s="306"/>
      <c r="DN559" s="306"/>
      <c r="DO559" s="439"/>
      <c r="DP559" s="306"/>
      <c r="DQ559" s="306"/>
      <c r="DR559" s="306"/>
      <c r="DS559" s="306"/>
      <c r="DT559" s="306"/>
      <c r="DU559" s="306"/>
      <c r="DV559" s="306"/>
      <c r="DW559" s="306"/>
      <c r="DX559" s="306"/>
      <c r="DY559" s="306"/>
      <c r="DZ559" s="306"/>
      <c r="EA559" s="306"/>
      <c r="EB559" s="306"/>
      <c r="EC559" s="306"/>
    </row>
    <row r="560" spans="1:133" x14ac:dyDescent="0.25">
      <c r="A560" s="302">
        <f t="shared" si="99"/>
        <v>2015</v>
      </c>
      <c r="B560" s="303" t="str">
        <f t="shared" si="100"/>
        <v>OCTUBRE</v>
      </c>
      <c r="C560" s="303">
        <v>16</v>
      </c>
      <c r="D560" s="303" t="str">
        <f t="shared" si="104"/>
        <v>OCTUBRE 2015 / 14</v>
      </c>
      <c r="E560" s="345">
        <v>14</v>
      </c>
      <c r="F560" s="312">
        <v>42304</v>
      </c>
      <c r="G560" s="311">
        <v>57904</v>
      </c>
      <c r="H560" s="311" t="s">
        <v>208</v>
      </c>
      <c r="I560" s="313">
        <v>0.72829999999999995</v>
      </c>
      <c r="J560" s="314">
        <v>134</v>
      </c>
      <c r="K560" s="314">
        <v>8.8000000000000007</v>
      </c>
      <c r="L560" s="314">
        <v>0</v>
      </c>
      <c r="M560" s="315" t="s">
        <v>20</v>
      </c>
      <c r="N560" s="314">
        <v>0.5</v>
      </c>
      <c r="O560" s="314">
        <v>0</v>
      </c>
      <c r="P560" s="314">
        <v>85</v>
      </c>
      <c r="Q560" s="314">
        <v>79.099999999999994</v>
      </c>
      <c r="R560" s="314">
        <v>82.1</v>
      </c>
      <c r="S560" s="316" t="s">
        <v>66</v>
      </c>
      <c r="T560" s="316" t="s">
        <v>67</v>
      </c>
      <c r="U560" s="314">
        <v>20762</v>
      </c>
      <c r="V560" s="314">
        <v>126</v>
      </c>
      <c r="W560" s="314">
        <v>186</v>
      </c>
      <c r="X560" s="314">
        <v>283</v>
      </c>
      <c r="Y560" s="314">
        <v>340</v>
      </c>
      <c r="Z560" s="314">
        <v>1</v>
      </c>
      <c r="AA560" s="314">
        <v>29.8</v>
      </c>
      <c r="AB560" s="314">
        <v>0.1</v>
      </c>
      <c r="AC560" s="314">
        <v>1.74</v>
      </c>
      <c r="AD560" s="314">
        <v>12.4</v>
      </c>
      <c r="AE560" s="314">
        <v>0</v>
      </c>
      <c r="AF560" s="427"/>
      <c r="AG560" s="299">
        <v>133</v>
      </c>
      <c r="AH560" s="299">
        <v>7</v>
      </c>
      <c r="AI560" s="299">
        <v>9</v>
      </c>
      <c r="AJ560" s="299">
        <v>85</v>
      </c>
      <c r="AK560" s="299">
        <v>149</v>
      </c>
      <c r="AL560" s="299">
        <v>170</v>
      </c>
      <c r="AM560" s="299">
        <v>245</v>
      </c>
      <c r="AN560" s="299">
        <v>374</v>
      </c>
      <c r="AO560" s="299">
        <v>437</v>
      </c>
      <c r="AP560" s="299">
        <v>42</v>
      </c>
      <c r="AQ560" s="299">
        <v>18</v>
      </c>
      <c r="AR560" s="299">
        <v>3</v>
      </c>
      <c r="AS560" s="299">
        <v>2.7</v>
      </c>
      <c r="AT560" s="299">
        <v>0.05</v>
      </c>
      <c r="AU560" s="300"/>
      <c r="AV560" s="311">
        <v>14</v>
      </c>
      <c r="AW560" s="317">
        <v>42306</v>
      </c>
      <c r="AX560" s="311">
        <v>57944</v>
      </c>
      <c r="AY560" s="311" t="s">
        <v>73</v>
      </c>
      <c r="AZ560" s="313">
        <v>0.73050000000000004</v>
      </c>
      <c r="BA560" s="314">
        <v>140.9</v>
      </c>
      <c r="BB560" s="314">
        <v>8.8000000000000007</v>
      </c>
      <c r="BC560" s="314">
        <v>0</v>
      </c>
      <c r="BD560" s="315" t="s">
        <v>20</v>
      </c>
      <c r="BE560" s="314">
        <v>1.8</v>
      </c>
      <c r="BF560" s="314">
        <v>0.01</v>
      </c>
      <c r="BG560" s="314">
        <v>85</v>
      </c>
      <c r="BH560" s="314">
        <v>79.400000000000006</v>
      </c>
      <c r="BI560" s="314">
        <v>82.2</v>
      </c>
      <c r="BJ560" s="316" t="s">
        <v>66</v>
      </c>
      <c r="BK560" s="316" t="s">
        <v>67</v>
      </c>
      <c r="BL560" s="314">
        <v>20738</v>
      </c>
      <c r="BM560" s="314">
        <v>135</v>
      </c>
      <c r="BN560" s="314">
        <v>208</v>
      </c>
      <c r="BO560" s="314">
        <v>298</v>
      </c>
      <c r="BP560" s="314">
        <v>347</v>
      </c>
      <c r="BQ560" s="314">
        <v>1</v>
      </c>
      <c r="BR560" s="314">
        <v>28.9</v>
      </c>
      <c r="BS560" s="314">
        <v>1.6</v>
      </c>
      <c r="BT560" s="314">
        <v>1.36</v>
      </c>
      <c r="BU560" s="314">
        <v>14.1</v>
      </c>
      <c r="BV560" s="314">
        <v>0</v>
      </c>
      <c r="BW560" s="433"/>
      <c r="BX560" s="299">
        <v>133</v>
      </c>
      <c r="BY560" s="299">
        <v>7</v>
      </c>
      <c r="BZ560" s="299">
        <v>9</v>
      </c>
      <c r="CA560" s="299">
        <v>85</v>
      </c>
      <c r="CB560" s="299">
        <v>149</v>
      </c>
      <c r="CC560" s="299">
        <v>170</v>
      </c>
      <c r="CD560" s="299">
        <v>245</v>
      </c>
      <c r="CE560" s="299">
        <v>374</v>
      </c>
      <c r="CF560" s="299">
        <v>437</v>
      </c>
      <c r="CG560" s="299">
        <v>42</v>
      </c>
      <c r="CH560" s="299">
        <v>18</v>
      </c>
      <c r="CI560" s="299">
        <v>3</v>
      </c>
      <c r="CJ560" s="299">
        <v>2.7</v>
      </c>
      <c r="CK560" s="299">
        <v>0.05</v>
      </c>
      <c r="CL560" s="329"/>
      <c r="CM560" s="305"/>
      <c r="CN560" s="305"/>
      <c r="CO560" s="305"/>
      <c r="CP560" s="305"/>
      <c r="CQ560" s="305"/>
      <c r="CR560" s="305"/>
      <c r="CS560" s="305"/>
      <c r="CT560" s="305"/>
      <c r="CU560" s="305"/>
      <c r="CV560" s="305"/>
      <c r="CW560" s="305"/>
      <c r="CX560" s="305"/>
      <c r="CY560" s="305"/>
      <c r="CZ560" s="305"/>
      <c r="DA560" s="305"/>
      <c r="DB560" s="305"/>
      <c r="DC560" s="305"/>
      <c r="DD560" s="305"/>
      <c r="DE560" s="305"/>
      <c r="DF560" s="305"/>
      <c r="DG560" s="305"/>
      <c r="DH560" s="305"/>
      <c r="DI560" s="305"/>
      <c r="DJ560" s="305"/>
      <c r="DK560" s="305"/>
      <c r="DL560" s="305"/>
      <c r="DM560" s="305"/>
      <c r="DN560" s="305"/>
      <c r="DO560" s="440"/>
      <c r="DP560" s="305"/>
      <c r="DQ560" s="305"/>
      <c r="DR560" s="305"/>
      <c r="DS560" s="305"/>
      <c r="DT560" s="305"/>
      <c r="DU560" s="305"/>
      <c r="DV560" s="305"/>
      <c r="DW560" s="305"/>
      <c r="DX560" s="305"/>
      <c r="DY560" s="305"/>
      <c r="DZ560" s="305"/>
      <c r="EA560" s="305"/>
      <c r="EB560" s="305"/>
      <c r="EC560" s="305"/>
    </row>
    <row r="561" spans="1:133" x14ac:dyDescent="0.25">
      <c r="A561" s="291">
        <f t="shared" si="99"/>
        <v>2015</v>
      </c>
      <c r="B561" s="292" t="str">
        <f t="shared" si="100"/>
        <v>OCTUBRE</v>
      </c>
      <c r="C561" s="292">
        <v>17</v>
      </c>
      <c r="D561" s="292" t="str">
        <f t="shared" si="104"/>
        <v>OCTUBRE 2015 / 15</v>
      </c>
      <c r="E561" s="345">
        <v>15</v>
      </c>
      <c r="F561" s="312">
        <v>42307</v>
      </c>
      <c r="G561" s="311">
        <v>57962</v>
      </c>
      <c r="H561" s="311" t="s">
        <v>69</v>
      </c>
      <c r="I561" s="313">
        <v>0.72940000000000005</v>
      </c>
      <c r="J561" s="314">
        <v>136</v>
      </c>
      <c r="K561" s="314">
        <v>8.6999999999999993</v>
      </c>
      <c r="L561" s="314">
        <v>0</v>
      </c>
      <c r="M561" s="315" t="s">
        <v>20</v>
      </c>
      <c r="N561" s="314">
        <v>0.5</v>
      </c>
      <c r="O561" s="314">
        <v>0</v>
      </c>
      <c r="P561" s="314">
        <v>85.5</v>
      </c>
      <c r="Q561" s="314">
        <v>79.3</v>
      </c>
      <c r="R561" s="314">
        <v>82.4</v>
      </c>
      <c r="S561" s="316" t="s">
        <v>66</v>
      </c>
      <c r="T561" s="316" t="s">
        <v>67</v>
      </c>
      <c r="U561" s="314">
        <v>20750</v>
      </c>
      <c r="V561" s="314">
        <v>126</v>
      </c>
      <c r="W561" s="314">
        <v>187</v>
      </c>
      <c r="X561" s="314">
        <v>286</v>
      </c>
      <c r="Y561" s="314">
        <v>338</v>
      </c>
      <c r="Z561" s="314">
        <v>1</v>
      </c>
      <c r="AA561" s="314">
        <v>29.6</v>
      </c>
      <c r="AB561" s="314">
        <v>0.2</v>
      </c>
      <c r="AC561" s="314">
        <v>1.8</v>
      </c>
      <c r="AD561" s="314">
        <v>11.3</v>
      </c>
      <c r="AE561" s="314">
        <v>0</v>
      </c>
      <c r="AF561" s="427"/>
      <c r="AG561" s="299">
        <v>133</v>
      </c>
      <c r="AH561" s="299">
        <v>7</v>
      </c>
      <c r="AI561" s="299">
        <v>9</v>
      </c>
      <c r="AJ561" s="299">
        <v>85</v>
      </c>
      <c r="AK561" s="299">
        <v>149</v>
      </c>
      <c r="AL561" s="299">
        <v>170</v>
      </c>
      <c r="AM561" s="299">
        <v>245</v>
      </c>
      <c r="AN561" s="299">
        <v>374</v>
      </c>
      <c r="AO561" s="299">
        <v>437</v>
      </c>
      <c r="AP561" s="299">
        <v>42</v>
      </c>
      <c r="AQ561" s="299">
        <v>18</v>
      </c>
      <c r="AR561" s="299">
        <v>3</v>
      </c>
      <c r="AS561" s="299">
        <v>2.7</v>
      </c>
      <c r="AT561" s="299">
        <v>0.05</v>
      </c>
      <c r="AU561" s="300"/>
      <c r="AV561" s="305"/>
      <c r="AW561" s="305"/>
      <c r="AX561" s="305"/>
      <c r="AY561" s="305"/>
      <c r="AZ561" s="305"/>
      <c r="BA561" s="305"/>
      <c r="BB561" s="305"/>
      <c r="BC561" s="305"/>
      <c r="BD561" s="305"/>
      <c r="BE561" s="305"/>
      <c r="BF561" s="305"/>
      <c r="BG561" s="305"/>
      <c r="BH561" s="305"/>
      <c r="BI561" s="305"/>
      <c r="BJ561" s="305"/>
      <c r="BK561" s="305"/>
      <c r="BL561" s="305"/>
      <c r="BM561" s="305"/>
      <c r="BN561" s="305"/>
      <c r="BO561" s="305"/>
      <c r="BP561" s="305"/>
      <c r="BQ561" s="305"/>
      <c r="BR561" s="305"/>
      <c r="BS561" s="305"/>
      <c r="BT561" s="305"/>
      <c r="BU561" s="305"/>
      <c r="BV561" s="305"/>
      <c r="BW561" s="434"/>
      <c r="BX561" s="305"/>
      <c r="BY561" s="305"/>
      <c r="BZ561" s="305"/>
      <c r="CA561" s="305"/>
      <c r="CB561" s="305"/>
      <c r="CC561" s="305"/>
      <c r="CD561" s="305"/>
      <c r="CE561" s="305"/>
      <c r="CF561" s="305"/>
      <c r="CG561" s="305"/>
      <c r="CH561" s="305"/>
      <c r="CI561" s="305"/>
      <c r="CJ561" s="305"/>
      <c r="CK561" s="305"/>
      <c r="CL561" s="329"/>
      <c r="CM561" s="306"/>
      <c r="CN561" s="306"/>
      <c r="CO561" s="306"/>
      <c r="CP561" s="306"/>
      <c r="CQ561" s="306"/>
      <c r="CR561" s="306"/>
      <c r="CS561" s="306"/>
      <c r="CT561" s="306"/>
      <c r="CU561" s="306"/>
      <c r="CV561" s="306"/>
      <c r="CW561" s="306"/>
      <c r="CX561" s="306"/>
      <c r="CY561" s="306"/>
      <c r="CZ561" s="306"/>
      <c r="DA561" s="306"/>
      <c r="DB561" s="306"/>
      <c r="DC561" s="306"/>
      <c r="DD561" s="306"/>
      <c r="DE561" s="306"/>
      <c r="DF561" s="306"/>
      <c r="DG561" s="306"/>
      <c r="DH561" s="306"/>
      <c r="DI561" s="306"/>
      <c r="DJ561" s="306"/>
      <c r="DK561" s="306"/>
      <c r="DL561" s="306"/>
      <c r="DM561" s="306"/>
      <c r="DN561" s="306"/>
      <c r="DO561" s="439"/>
      <c r="DP561" s="306"/>
      <c r="DQ561" s="306"/>
      <c r="DR561" s="306"/>
      <c r="DS561" s="306"/>
      <c r="DT561" s="306"/>
      <c r="DU561" s="306"/>
      <c r="DV561" s="306"/>
      <c r="DW561" s="306"/>
      <c r="DX561" s="306"/>
      <c r="DY561" s="306"/>
      <c r="DZ561" s="306"/>
      <c r="EA561" s="306"/>
      <c r="EB561" s="306"/>
      <c r="EC561" s="306"/>
    </row>
    <row r="562" spans="1:133" x14ac:dyDescent="0.25">
      <c r="A562" s="302">
        <f t="shared" si="99"/>
        <v>2015</v>
      </c>
      <c r="B562" s="303" t="str">
        <f t="shared" si="100"/>
        <v>OCTUBRE</v>
      </c>
      <c r="C562" s="303">
        <v>18</v>
      </c>
      <c r="D562" s="303" t="str">
        <f t="shared" si="104"/>
        <v>OCTUBRE 2015 / 16</v>
      </c>
      <c r="E562" s="345">
        <v>16</v>
      </c>
      <c r="F562" s="312">
        <v>42308</v>
      </c>
      <c r="G562" s="311">
        <v>58150</v>
      </c>
      <c r="H562" s="311" t="s">
        <v>208</v>
      </c>
      <c r="I562" s="313">
        <v>0.72899999999999998</v>
      </c>
      <c r="J562" s="314">
        <v>136</v>
      </c>
      <c r="K562" s="314">
        <v>8.6</v>
      </c>
      <c r="L562" s="314">
        <v>0</v>
      </c>
      <c r="M562" s="315" t="s">
        <v>20</v>
      </c>
      <c r="N562" s="314">
        <v>0.5</v>
      </c>
      <c r="O562" s="314">
        <v>0</v>
      </c>
      <c r="P562" s="314">
        <v>85.3</v>
      </c>
      <c r="Q562" s="314">
        <v>79.099999999999994</v>
      </c>
      <c r="R562" s="314">
        <v>82.2</v>
      </c>
      <c r="S562" s="316" t="s">
        <v>66</v>
      </c>
      <c r="T562" s="316" t="s">
        <v>67</v>
      </c>
      <c r="U562" s="314">
        <v>20754</v>
      </c>
      <c r="V562" s="314">
        <v>127</v>
      </c>
      <c r="W562" s="314">
        <v>187</v>
      </c>
      <c r="X562" s="314">
        <v>285</v>
      </c>
      <c r="Y562" s="314">
        <v>337</v>
      </c>
      <c r="Z562" s="314">
        <v>1</v>
      </c>
      <c r="AA562" s="314">
        <v>29.6</v>
      </c>
      <c r="AB562" s="314">
        <v>0.2</v>
      </c>
      <c r="AC562" s="314">
        <v>1.81</v>
      </c>
      <c r="AD562" s="314">
        <v>13.2</v>
      </c>
      <c r="AE562" s="314">
        <v>0</v>
      </c>
      <c r="AF562" s="427"/>
      <c r="AG562" s="299">
        <v>133</v>
      </c>
      <c r="AH562" s="299">
        <v>7</v>
      </c>
      <c r="AI562" s="299">
        <v>9</v>
      </c>
      <c r="AJ562" s="299">
        <v>85</v>
      </c>
      <c r="AK562" s="299">
        <v>149</v>
      </c>
      <c r="AL562" s="299">
        <v>170</v>
      </c>
      <c r="AM562" s="299">
        <v>245</v>
      </c>
      <c r="AN562" s="299">
        <v>374</v>
      </c>
      <c r="AO562" s="299">
        <v>437</v>
      </c>
      <c r="AP562" s="299">
        <v>42</v>
      </c>
      <c r="AQ562" s="299">
        <v>18</v>
      </c>
      <c r="AR562" s="299">
        <v>3</v>
      </c>
      <c r="AS562" s="299">
        <v>2.7</v>
      </c>
      <c r="AT562" s="299">
        <v>0.05</v>
      </c>
      <c r="AU562" s="300"/>
      <c r="AV562" s="305"/>
      <c r="AW562" s="305"/>
      <c r="AX562" s="305"/>
      <c r="AY562" s="305"/>
      <c r="AZ562" s="305"/>
      <c r="BA562" s="305"/>
      <c r="BB562" s="305"/>
      <c r="BC562" s="305"/>
      <c r="BD562" s="305"/>
      <c r="BE562" s="305"/>
      <c r="BF562" s="305"/>
      <c r="BG562" s="305"/>
      <c r="BH562" s="305"/>
      <c r="BI562" s="305"/>
      <c r="BJ562" s="305"/>
      <c r="BK562" s="305"/>
      <c r="BL562" s="305"/>
      <c r="BM562" s="305"/>
      <c r="BN562" s="305"/>
      <c r="BO562" s="305"/>
      <c r="BP562" s="305"/>
      <c r="BQ562" s="305"/>
      <c r="BR562" s="305"/>
      <c r="BS562" s="305"/>
      <c r="BT562" s="305"/>
      <c r="BU562" s="305"/>
      <c r="BV562" s="305"/>
      <c r="BW562" s="434"/>
      <c r="BX562" s="305"/>
      <c r="BY562" s="305"/>
      <c r="BZ562" s="305"/>
      <c r="CA562" s="305"/>
      <c r="CB562" s="305"/>
      <c r="CC562" s="305"/>
      <c r="CD562" s="305"/>
      <c r="CE562" s="305"/>
      <c r="CF562" s="305"/>
      <c r="CG562" s="305"/>
      <c r="CH562" s="305"/>
      <c r="CI562" s="305"/>
      <c r="CJ562" s="305"/>
      <c r="CK562" s="305"/>
      <c r="CL562" s="329"/>
      <c r="CM562" s="305"/>
      <c r="CN562" s="305"/>
      <c r="CO562" s="305"/>
      <c r="CP562" s="305"/>
      <c r="CQ562" s="305"/>
      <c r="CR562" s="305"/>
      <c r="CS562" s="305"/>
      <c r="CT562" s="305"/>
      <c r="CU562" s="305"/>
      <c r="CV562" s="305"/>
      <c r="CW562" s="305"/>
      <c r="CX562" s="305"/>
      <c r="CY562" s="305"/>
      <c r="CZ562" s="305"/>
      <c r="DA562" s="305"/>
      <c r="DB562" s="305"/>
      <c r="DC562" s="305"/>
      <c r="DD562" s="305"/>
      <c r="DE562" s="305"/>
      <c r="DF562" s="305"/>
      <c r="DG562" s="305"/>
      <c r="DH562" s="305"/>
      <c r="DI562" s="305"/>
      <c r="DJ562" s="305"/>
      <c r="DK562" s="305"/>
      <c r="DL562" s="305"/>
      <c r="DM562" s="305"/>
      <c r="DN562" s="305"/>
      <c r="DO562" s="440"/>
      <c r="DP562" s="305"/>
      <c r="DQ562" s="305"/>
      <c r="DR562" s="305"/>
      <c r="DS562" s="305"/>
      <c r="DT562" s="305"/>
      <c r="DU562" s="305"/>
      <c r="DV562" s="305"/>
      <c r="DW562" s="305"/>
      <c r="DX562" s="305"/>
      <c r="DY562" s="305"/>
      <c r="DZ562" s="305"/>
      <c r="EA562" s="305"/>
      <c r="EB562" s="305"/>
      <c r="EC562" s="305"/>
    </row>
    <row r="563" spans="1:133" x14ac:dyDescent="0.25">
      <c r="A563" s="291">
        <f t="shared" si="99"/>
        <v>2015</v>
      </c>
      <c r="B563" s="292" t="str">
        <f t="shared" si="100"/>
        <v>OCTUBRE</v>
      </c>
      <c r="C563" s="292">
        <v>19</v>
      </c>
      <c r="D563" s="292" t="str">
        <f t="shared" si="104"/>
        <v>OCTUBRE 2015 / 17</v>
      </c>
      <c r="E563" s="291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428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307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435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343"/>
      <c r="CM563" s="303"/>
      <c r="CN563" s="303"/>
      <c r="CO563" s="303"/>
      <c r="CP563" s="303"/>
      <c r="CQ563" s="303"/>
      <c r="CR563" s="303"/>
      <c r="CS563" s="303"/>
      <c r="CT563" s="303"/>
      <c r="CU563" s="303"/>
      <c r="CV563" s="303"/>
      <c r="CW563" s="303"/>
      <c r="CX563" s="303"/>
      <c r="CY563" s="303"/>
      <c r="CZ563" s="303"/>
      <c r="DA563" s="303"/>
      <c r="DB563" s="303"/>
      <c r="DC563" s="303"/>
      <c r="DD563" s="303"/>
      <c r="DE563" s="303"/>
      <c r="DF563" s="303"/>
      <c r="DG563" s="303"/>
      <c r="DH563" s="303"/>
      <c r="DI563" s="303"/>
      <c r="DJ563" s="303"/>
      <c r="DK563" s="303"/>
      <c r="DL563" s="303"/>
      <c r="DM563" s="303"/>
      <c r="DN563" s="303"/>
      <c r="DO563" s="442"/>
      <c r="DP563" s="303"/>
      <c r="DQ563" s="303"/>
      <c r="DR563" s="303"/>
      <c r="DS563" s="303"/>
      <c r="DT563" s="303"/>
      <c r="DU563" s="303"/>
      <c r="DV563" s="303"/>
      <c r="DW563" s="303"/>
      <c r="DX563" s="303"/>
      <c r="DY563" s="303"/>
      <c r="DZ563" s="303"/>
      <c r="EA563" s="303"/>
      <c r="EB563" s="303"/>
      <c r="EC563" s="303"/>
    </row>
    <row r="564" spans="1:133" x14ac:dyDescent="0.25">
      <c r="A564" s="302">
        <f t="shared" si="99"/>
        <v>2015</v>
      </c>
      <c r="B564" s="303" t="str">
        <f t="shared" si="100"/>
        <v>OCTUBRE</v>
      </c>
      <c r="C564" s="303">
        <v>20</v>
      </c>
      <c r="D564" s="303" t="str">
        <f t="shared" si="104"/>
        <v>OCTUBRE 2015 / 18</v>
      </c>
      <c r="E564" s="291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428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307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435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343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441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</row>
    <row r="565" spans="1:133" x14ac:dyDescent="0.25">
      <c r="A565" s="291">
        <f t="shared" si="99"/>
        <v>2015</v>
      </c>
      <c r="B565" s="292" t="str">
        <f t="shared" si="100"/>
        <v>OCTUBRE</v>
      </c>
      <c r="C565" s="292">
        <v>21</v>
      </c>
      <c r="D565" s="292" t="str">
        <f t="shared" si="104"/>
        <v>OCTUBRE 2015 / 19</v>
      </c>
      <c r="E565" s="291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428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307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435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343"/>
      <c r="CM565" s="303"/>
      <c r="CN565" s="303"/>
      <c r="CO565" s="303"/>
      <c r="CP565" s="303"/>
      <c r="CQ565" s="303"/>
      <c r="CR565" s="303"/>
      <c r="CS565" s="303"/>
      <c r="CT565" s="303"/>
      <c r="CU565" s="303"/>
      <c r="CV565" s="303"/>
      <c r="CW565" s="303"/>
      <c r="CX565" s="303"/>
      <c r="CY565" s="303"/>
      <c r="CZ565" s="303"/>
      <c r="DA565" s="303"/>
      <c r="DB565" s="303"/>
      <c r="DC565" s="303"/>
      <c r="DD565" s="303"/>
      <c r="DE565" s="303"/>
      <c r="DF565" s="303"/>
      <c r="DG565" s="303"/>
      <c r="DH565" s="303"/>
      <c r="DI565" s="303"/>
      <c r="DJ565" s="303"/>
      <c r="DK565" s="303"/>
      <c r="DL565" s="303"/>
      <c r="DM565" s="303"/>
      <c r="DN565" s="303"/>
      <c r="DO565" s="442"/>
      <c r="DP565" s="303"/>
      <c r="DQ565" s="303"/>
      <c r="DR565" s="303"/>
      <c r="DS565" s="303"/>
      <c r="DT565" s="303"/>
      <c r="DU565" s="303"/>
      <c r="DV565" s="303"/>
      <c r="DW565" s="303"/>
      <c r="DX565" s="303"/>
      <c r="DY565" s="303"/>
      <c r="DZ565" s="303"/>
      <c r="EA565" s="303"/>
      <c r="EB565" s="303"/>
      <c r="EC565" s="303"/>
    </row>
    <row r="566" spans="1:133" x14ac:dyDescent="0.25">
      <c r="A566" s="302">
        <f t="shared" si="99"/>
        <v>2015</v>
      </c>
      <c r="B566" s="303" t="str">
        <f t="shared" si="100"/>
        <v>OCTUBRE</v>
      </c>
      <c r="C566" s="303">
        <v>22</v>
      </c>
      <c r="D566" s="303" t="str">
        <f t="shared" si="104"/>
        <v>OCTUBRE 2015 / 20</v>
      </c>
      <c r="E566" s="291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428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307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435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343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441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</row>
    <row r="567" spans="1:133" x14ac:dyDescent="0.25">
      <c r="A567" s="291">
        <f t="shared" si="99"/>
        <v>2015</v>
      </c>
      <c r="B567" s="292" t="str">
        <f t="shared" si="100"/>
        <v>OCTUBRE</v>
      </c>
      <c r="C567" s="292">
        <v>23</v>
      </c>
      <c r="D567" s="292" t="str">
        <f t="shared" si="104"/>
        <v>OCTUBRE 2015 / 21</v>
      </c>
      <c r="E567" s="291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428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307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435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343"/>
      <c r="CM567" s="303"/>
      <c r="CN567" s="303"/>
      <c r="CO567" s="303"/>
      <c r="CP567" s="303"/>
      <c r="CQ567" s="303"/>
      <c r="CR567" s="303"/>
      <c r="CS567" s="303"/>
      <c r="CT567" s="303"/>
      <c r="CU567" s="303"/>
      <c r="CV567" s="303"/>
      <c r="CW567" s="303"/>
      <c r="CX567" s="303"/>
      <c r="CY567" s="303"/>
      <c r="CZ567" s="303"/>
      <c r="DA567" s="303"/>
      <c r="DB567" s="303"/>
      <c r="DC567" s="303"/>
      <c r="DD567" s="303"/>
      <c r="DE567" s="303"/>
      <c r="DF567" s="303"/>
      <c r="DG567" s="303"/>
      <c r="DH567" s="303"/>
      <c r="DI567" s="303"/>
      <c r="DJ567" s="303"/>
      <c r="DK567" s="303"/>
      <c r="DL567" s="303"/>
      <c r="DM567" s="303"/>
      <c r="DN567" s="303"/>
      <c r="DO567" s="442"/>
      <c r="DP567" s="303"/>
      <c r="DQ567" s="303"/>
      <c r="DR567" s="303"/>
      <c r="DS567" s="303"/>
      <c r="DT567" s="303"/>
      <c r="DU567" s="303"/>
      <c r="DV567" s="303"/>
      <c r="DW567" s="303"/>
      <c r="DX567" s="303"/>
      <c r="DY567" s="303"/>
      <c r="DZ567" s="303"/>
      <c r="EA567" s="303"/>
      <c r="EB567" s="303"/>
      <c r="EC567" s="303"/>
    </row>
    <row r="568" spans="1:133" x14ac:dyDescent="0.25">
      <c r="A568" s="302">
        <f t="shared" si="99"/>
        <v>2015</v>
      </c>
      <c r="B568" s="303" t="str">
        <f t="shared" si="100"/>
        <v>OCTUBRE</v>
      </c>
      <c r="C568" s="303">
        <v>24</v>
      </c>
      <c r="D568" s="303" t="str">
        <f t="shared" si="104"/>
        <v>OCTUBRE 2015 / 22</v>
      </c>
      <c r="E568" s="291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428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307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435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343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441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</row>
    <row r="569" spans="1:133" x14ac:dyDescent="0.25">
      <c r="A569" s="291">
        <f t="shared" si="99"/>
        <v>2015</v>
      </c>
      <c r="B569" s="292" t="str">
        <f t="shared" si="100"/>
        <v>OCTUBRE</v>
      </c>
      <c r="C569" s="292">
        <v>25</v>
      </c>
      <c r="D569" s="292" t="str">
        <f t="shared" si="104"/>
        <v>OCTUBRE 2015 / 23</v>
      </c>
      <c r="E569" s="291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428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307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435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343"/>
      <c r="CM569" s="303"/>
      <c r="CN569" s="303"/>
      <c r="CO569" s="303"/>
      <c r="CP569" s="303"/>
      <c r="CQ569" s="303"/>
      <c r="CR569" s="303"/>
      <c r="CS569" s="303"/>
      <c r="CT569" s="303"/>
      <c r="CU569" s="303"/>
      <c r="CV569" s="303"/>
      <c r="CW569" s="303"/>
      <c r="CX569" s="303"/>
      <c r="CY569" s="303"/>
      <c r="CZ569" s="303"/>
      <c r="DA569" s="303"/>
      <c r="DB569" s="303"/>
      <c r="DC569" s="303"/>
      <c r="DD569" s="303"/>
      <c r="DE569" s="303"/>
      <c r="DF569" s="303"/>
      <c r="DG569" s="303"/>
      <c r="DH569" s="303"/>
      <c r="DI569" s="303"/>
      <c r="DJ569" s="303"/>
      <c r="DK569" s="303"/>
      <c r="DL569" s="303"/>
      <c r="DM569" s="303"/>
      <c r="DN569" s="303"/>
      <c r="DO569" s="442"/>
      <c r="DP569" s="303"/>
      <c r="DQ569" s="303"/>
      <c r="DR569" s="303"/>
      <c r="DS569" s="303"/>
      <c r="DT569" s="303"/>
      <c r="DU569" s="303"/>
      <c r="DV569" s="303"/>
      <c r="DW569" s="303"/>
      <c r="DX569" s="303"/>
      <c r="DY569" s="303"/>
      <c r="DZ569" s="303"/>
      <c r="EA569" s="303"/>
      <c r="EB569" s="303"/>
      <c r="EC569" s="303"/>
    </row>
    <row r="570" spans="1:133" x14ac:dyDescent="0.25">
      <c r="A570" s="302">
        <f t="shared" si="99"/>
        <v>2015</v>
      </c>
      <c r="B570" s="303" t="str">
        <f t="shared" si="100"/>
        <v>OCTUBRE</v>
      </c>
      <c r="C570" s="303">
        <v>26</v>
      </c>
      <c r="D570" s="303" t="str">
        <f t="shared" si="104"/>
        <v>OCTUBRE 2015 / 24</v>
      </c>
      <c r="E570" s="291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428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307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435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343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441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</row>
    <row r="571" spans="1:133" x14ac:dyDescent="0.25">
      <c r="A571" s="291">
        <f t="shared" si="99"/>
        <v>2015</v>
      </c>
      <c r="B571" s="292" t="str">
        <f t="shared" si="100"/>
        <v>OCTUBRE</v>
      </c>
      <c r="C571" s="292">
        <v>27</v>
      </c>
      <c r="D571" s="292" t="str">
        <f t="shared" si="104"/>
        <v>OCTUBRE 2015 / 25</v>
      </c>
      <c r="E571" s="291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428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307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435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343"/>
      <c r="CM571" s="303"/>
      <c r="CN571" s="303"/>
      <c r="CO571" s="303"/>
      <c r="CP571" s="303"/>
      <c r="CQ571" s="303"/>
      <c r="CR571" s="303"/>
      <c r="CS571" s="303"/>
      <c r="CT571" s="303"/>
      <c r="CU571" s="303"/>
      <c r="CV571" s="303"/>
      <c r="CW571" s="303"/>
      <c r="CX571" s="303"/>
      <c r="CY571" s="303"/>
      <c r="CZ571" s="303"/>
      <c r="DA571" s="303"/>
      <c r="DB571" s="303"/>
      <c r="DC571" s="303"/>
      <c r="DD571" s="303"/>
      <c r="DE571" s="303"/>
      <c r="DF571" s="303"/>
      <c r="DG571" s="303"/>
      <c r="DH571" s="303"/>
      <c r="DI571" s="303"/>
      <c r="DJ571" s="303"/>
      <c r="DK571" s="303"/>
      <c r="DL571" s="303"/>
      <c r="DM571" s="303"/>
      <c r="DN571" s="303"/>
      <c r="DO571" s="442"/>
      <c r="DP571" s="303"/>
      <c r="DQ571" s="303"/>
      <c r="DR571" s="303"/>
      <c r="DS571" s="303"/>
      <c r="DT571" s="303"/>
      <c r="DU571" s="303"/>
      <c r="DV571" s="303"/>
      <c r="DW571" s="303"/>
      <c r="DX571" s="303"/>
      <c r="DY571" s="303"/>
      <c r="DZ571" s="303"/>
      <c r="EA571" s="303"/>
      <c r="EB571" s="303"/>
      <c r="EC571" s="303"/>
    </row>
    <row r="572" spans="1:133" x14ac:dyDescent="0.25">
      <c r="A572" s="302">
        <f t="shared" si="99"/>
        <v>2015</v>
      </c>
      <c r="B572" s="303" t="str">
        <f t="shared" si="100"/>
        <v>OCTUBRE</v>
      </c>
      <c r="C572" s="303">
        <v>28</v>
      </c>
      <c r="D572" s="303" t="str">
        <f t="shared" si="104"/>
        <v>OCTUBRE 2015 / 26</v>
      </c>
      <c r="E572" s="291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428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307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435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343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441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</row>
    <row r="573" spans="1:133" x14ac:dyDescent="0.25">
      <c r="A573" s="291">
        <f t="shared" si="99"/>
        <v>2015</v>
      </c>
      <c r="B573" s="292" t="str">
        <f t="shared" si="100"/>
        <v>OCTUBRE</v>
      </c>
      <c r="C573" s="292">
        <v>29</v>
      </c>
      <c r="D573" s="292" t="str">
        <f t="shared" si="104"/>
        <v>OCTUBRE 2015 / 27</v>
      </c>
      <c r="E573" s="291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428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307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435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343"/>
      <c r="CM573" s="303"/>
      <c r="CN573" s="303"/>
      <c r="CO573" s="303"/>
      <c r="CP573" s="303"/>
      <c r="CQ573" s="303"/>
      <c r="CR573" s="303"/>
      <c r="CS573" s="303"/>
      <c r="CT573" s="303"/>
      <c r="CU573" s="303"/>
      <c r="CV573" s="303"/>
      <c r="CW573" s="303"/>
      <c r="CX573" s="303"/>
      <c r="CY573" s="303"/>
      <c r="CZ573" s="303"/>
      <c r="DA573" s="303"/>
      <c r="DB573" s="303"/>
      <c r="DC573" s="303"/>
      <c r="DD573" s="303"/>
      <c r="DE573" s="303"/>
      <c r="DF573" s="303"/>
      <c r="DG573" s="303"/>
      <c r="DH573" s="303"/>
      <c r="DI573" s="303"/>
      <c r="DJ573" s="303"/>
      <c r="DK573" s="303"/>
      <c r="DL573" s="303"/>
      <c r="DM573" s="303"/>
      <c r="DN573" s="303"/>
      <c r="DO573" s="442"/>
      <c r="DP573" s="303"/>
      <c r="DQ573" s="303"/>
      <c r="DR573" s="303"/>
      <c r="DS573" s="303"/>
      <c r="DT573" s="303"/>
      <c r="DU573" s="303"/>
      <c r="DV573" s="303"/>
      <c r="DW573" s="303"/>
      <c r="DX573" s="303"/>
      <c r="DY573" s="303"/>
      <c r="DZ573" s="303"/>
      <c r="EA573" s="303"/>
      <c r="EB573" s="303"/>
      <c r="EC573" s="303"/>
    </row>
    <row r="574" spans="1:133" x14ac:dyDescent="0.25">
      <c r="A574" s="302">
        <f t="shared" si="99"/>
        <v>2015</v>
      </c>
      <c r="B574" s="303" t="str">
        <f t="shared" si="100"/>
        <v>OCTUBRE</v>
      </c>
      <c r="C574" s="303">
        <v>30</v>
      </c>
      <c r="D574" s="303" t="str">
        <f t="shared" si="104"/>
        <v>OCTUBRE 2015 / 28</v>
      </c>
      <c r="E574" s="291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428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307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435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343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441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</row>
    <row r="575" spans="1:133" x14ac:dyDescent="0.25">
      <c r="A575" s="291">
        <f t="shared" si="99"/>
        <v>2015</v>
      </c>
      <c r="B575" s="292" t="str">
        <f t="shared" si="100"/>
        <v>OCTUBRE</v>
      </c>
      <c r="C575" s="292">
        <v>31</v>
      </c>
      <c r="D575" s="292" t="str">
        <f t="shared" si="104"/>
        <v>OCTUBRE 2015 / 29</v>
      </c>
      <c r="E575" s="291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428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307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435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343"/>
      <c r="CM575" s="303"/>
      <c r="CN575" s="303"/>
      <c r="CO575" s="303"/>
      <c r="CP575" s="303"/>
      <c r="CQ575" s="303"/>
      <c r="CR575" s="303"/>
      <c r="CS575" s="303"/>
      <c r="CT575" s="303"/>
      <c r="CU575" s="303"/>
      <c r="CV575" s="303"/>
      <c r="CW575" s="303"/>
      <c r="CX575" s="303"/>
      <c r="CY575" s="303"/>
      <c r="CZ575" s="303"/>
      <c r="DA575" s="303"/>
      <c r="DB575" s="303"/>
      <c r="DC575" s="303"/>
      <c r="DD575" s="303"/>
      <c r="DE575" s="303"/>
      <c r="DF575" s="303"/>
      <c r="DG575" s="303"/>
      <c r="DH575" s="303"/>
      <c r="DI575" s="303"/>
      <c r="DJ575" s="303"/>
      <c r="DK575" s="303"/>
      <c r="DL575" s="303"/>
      <c r="DM575" s="303"/>
      <c r="DN575" s="303"/>
      <c r="DO575" s="442"/>
      <c r="DP575" s="303"/>
      <c r="DQ575" s="303"/>
      <c r="DR575" s="303"/>
      <c r="DS575" s="303"/>
      <c r="DT575" s="303"/>
      <c r="DU575" s="303"/>
      <c r="DV575" s="303"/>
      <c r="DW575" s="303"/>
      <c r="DX575" s="303"/>
      <c r="DY575" s="303"/>
      <c r="DZ575" s="303"/>
      <c r="EA575" s="303"/>
      <c r="EB575" s="303"/>
      <c r="EC575" s="303"/>
    </row>
    <row r="576" spans="1:133" s="206" customFormat="1" x14ac:dyDescent="0.25">
      <c r="A576" s="308"/>
      <c r="B576" s="309"/>
      <c r="C576" s="309"/>
      <c r="D576" s="303" t="str">
        <f t="shared" si="104"/>
        <v>OCTUBRE 2015 / 30</v>
      </c>
      <c r="E576" s="291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428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307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435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343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441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</row>
    <row r="577" spans="1:133" x14ac:dyDescent="0.25">
      <c r="A577" s="291">
        <v>2015</v>
      </c>
      <c r="B577" s="292" t="s">
        <v>237</v>
      </c>
      <c r="C577" s="292">
        <v>1</v>
      </c>
      <c r="D577" s="292" t="str">
        <f t="shared" si="104"/>
        <v>OCTUBRE 2015 / 31</v>
      </c>
      <c r="E577" s="291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428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307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435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343"/>
      <c r="CM577" s="303"/>
      <c r="CN577" s="303"/>
      <c r="CO577" s="303"/>
      <c r="CP577" s="303"/>
      <c r="CQ577" s="303"/>
      <c r="CR577" s="303"/>
      <c r="CS577" s="303"/>
      <c r="CT577" s="303"/>
      <c r="CU577" s="303"/>
      <c r="CV577" s="303"/>
      <c r="CW577" s="303"/>
      <c r="CX577" s="303"/>
      <c r="CY577" s="303"/>
      <c r="CZ577" s="303"/>
      <c r="DA577" s="303"/>
      <c r="DB577" s="303"/>
      <c r="DC577" s="303"/>
      <c r="DD577" s="303"/>
      <c r="DE577" s="303"/>
      <c r="DF577" s="303"/>
      <c r="DG577" s="303"/>
      <c r="DH577" s="303"/>
      <c r="DI577" s="303"/>
      <c r="DJ577" s="303"/>
      <c r="DK577" s="303"/>
      <c r="DL577" s="303"/>
      <c r="DM577" s="303"/>
      <c r="DN577" s="303"/>
      <c r="DO577" s="442"/>
      <c r="DP577" s="303"/>
      <c r="DQ577" s="303"/>
      <c r="DR577" s="303"/>
      <c r="DS577" s="303"/>
      <c r="DT577" s="303"/>
      <c r="DU577" s="303"/>
      <c r="DV577" s="303"/>
      <c r="DW577" s="303"/>
      <c r="DX577" s="303"/>
      <c r="DY577" s="303"/>
      <c r="DZ577" s="303"/>
      <c r="EA577" s="303"/>
      <c r="EB577" s="303"/>
      <c r="EC577" s="303"/>
    </row>
    <row r="578" spans="1:133" ht="15.75" x14ac:dyDescent="0.25">
      <c r="A578" s="302">
        <f t="shared" ref="A578:A607" si="105">A577</f>
        <v>2015</v>
      </c>
      <c r="B578" s="303" t="str">
        <f t="shared" ref="B578:B607" si="106">B577</f>
        <v>NOVIEMBRE</v>
      </c>
      <c r="C578" s="303">
        <v>2</v>
      </c>
      <c r="D578" s="275" t="s">
        <v>228</v>
      </c>
      <c r="E578" s="344">
        <f t="shared" ref="E578:AJ578" si="107">IFERROR(AVERAGE(E547:E577),"")</f>
        <v>8.5</v>
      </c>
      <c r="F578" s="276">
        <f t="shared" si="107"/>
        <v>42293.5</v>
      </c>
      <c r="G578" s="276">
        <f t="shared" si="107"/>
        <v>57659</v>
      </c>
      <c r="H578" s="276" t="str">
        <f t="shared" si="107"/>
        <v/>
      </c>
      <c r="I578" s="276">
        <f t="shared" si="107"/>
        <v>0.72890624999999998</v>
      </c>
      <c r="J578" s="276">
        <f t="shared" si="107"/>
        <v>135.4375</v>
      </c>
      <c r="K578" s="276">
        <f t="shared" si="107"/>
        <v>8.7249999999999996</v>
      </c>
      <c r="L578" s="276">
        <f t="shared" si="107"/>
        <v>0</v>
      </c>
      <c r="M578" s="276" t="str">
        <f t="shared" si="107"/>
        <v/>
      </c>
      <c r="N578" s="276">
        <f t="shared" si="107"/>
        <v>0.53125</v>
      </c>
      <c r="O578" s="276">
        <f t="shared" si="107"/>
        <v>0</v>
      </c>
      <c r="P578" s="276">
        <f t="shared" si="107"/>
        <v>85.293749999999989</v>
      </c>
      <c r="Q578" s="276">
        <f t="shared" si="107"/>
        <v>79.149999999999991</v>
      </c>
      <c r="R578" s="276">
        <f t="shared" si="107"/>
        <v>82.225000000000009</v>
      </c>
      <c r="S578" s="276" t="str">
        <f t="shared" si="107"/>
        <v/>
      </c>
      <c r="T578" s="276" t="str">
        <f t="shared" si="107"/>
        <v/>
      </c>
      <c r="U578" s="276">
        <f t="shared" si="107"/>
        <v>20755.25</v>
      </c>
      <c r="V578" s="276">
        <f t="shared" si="107"/>
        <v>125.875</v>
      </c>
      <c r="W578" s="276">
        <f t="shared" si="107"/>
        <v>187.5625</v>
      </c>
      <c r="X578" s="276">
        <f t="shared" si="107"/>
        <v>284.5625</v>
      </c>
      <c r="Y578" s="276">
        <f t="shared" si="107"/>
        <v>337.875</v>
      </c>
      <c r="Z578" s="276">
        <f t="shared" si="107"/>
        <v>1</v>
      </c>
      <c r="AA578" s="276">
        <f t="shared" si="107"/>
        <v>29.5625</v>
      </c>
      <c r="AB578" s="276">
        <f t="shared" si="107"/>
        <v>0.21250000000000008</v>
      </c>
      <c r="AC578" s="276">
        <f t="shared" si="107"/>
        <v>1.7562499999999999</v>
      </c>
      <c r="AD578" s="276">
        <f t="shared" si="107"/>
        <v>11.581249999999999</v>
      </c>
      <c r="AE578" s="276">
        <f t="shared" si="107"/>
        <v>0</v>
      </c>
      <c r="AF578" s="420" t="str">
        <f t="shared" si="107"/>
        <v/>
      </c>
      <c r="AG578" s="276">
        <f t="shared" si="107"/>
        <v>133</v>
      </c>
      <c r="AH578" s="276">
        <f t="shared" si="107"/>
        <v>7</v>
      </c>
      <c r="AI578" s="276">
        <f t="shared" si="107"/>
        <v>9</v>
      </c>
      <c r="AJ578" s="276">
        <f t="shared" si="107"/>
        <v>85</v>
      </c>
      <c r="AK578" s="276">
        <f t="shared" ref="AK578:BP578" si="108">IFERROR(AVERAGE(AK547:AK577),"")</f>
        <v>149</v>
      </c>
      <c r="AL578" s="276">
        <f t="shared" si="108"/>
        <v>170</v>
      </c>
      <c r="AM578" s="276">
        <f t="shared" si="108"/>
        <v>245</v>
      </c>
      <c r="AN578" s="276">
        <f t="shared" si="108"/>
        <v>374</v>
      </c>
      <c r="AO578" s="276">
        <f t="shared" si="108"/>
        <v>437</v>
      </c>
      <c r="AP578" s="276">
        <f t="shared" si="108"/>
        <v>42</v>
      </c>
      <c r="AQ578" s="276">
        <f t="shared" si="108"/>
        <v>18</v>
      </c>
      <c r="AR578" s="276">
        <f t="shared" si="108"/>
        <v>3</v>
      </c>
      <c r="AS578" s="276">
        <f t="shared" si="108"/>
        <v>2.7000000000000006</v>
      </c>
      <c r="AT578" s="276">
        <f t="shared" si="108"/>
        <v>5.000000000000001E-2</v>
      </c>
      <c r="AU578" s="276" t="str">
        <f t="shared" si="108"/>
        <v/>
      </c>
      <c r="AV578" s="276">
        <f t="shared" si="108"/>
        <v>7.5</v>
      </c>
      <c r="AW578" s="276">
        <f t="shared" si="108"/>
        <v>42293.428571428572</v>
      </c>
      <c r="AX578" s="310">
        <f t="shared" si="108"/>
        <v>57655.5</v>
      </c>
      <c r="AY578" s="276" t="str">
        <f t="shared" si="108"/>
        <v/>
      </c>
      <c r="AZ578" s="276">
        <f t="shared" si="108"/>
        <v>0.73309999999999997</v>
      </c>
      <c r="BA578" s="276">
        <f t="shared" si="108"/>
        <v>139.95000000000002</v>
      </c>
      <c r="BB578" s="276">
        <f t="shared" si="108"/>
        <v>8.6357142857142843</v>
      </c>
      <c r="BC578" s="276">
        <f t="shared" si="108"/>
        <v>0</v>
      </c>
      <c r="BD578" s="276" t="str">
        <f t="shared" si="108"/>
        <v/>
      </c>
      <c r="BE578" s="276">
        <f t="shared" si="108"/>
        <v>1.6071428571428574</v>
      </c>
      <c r="BF578" s="276">
        <f t="shared" si="108"/>
        <v>9.9999999999999985E-3</v>
      </c>
      <c r="BG578" s="276">
        <f t="shared" si="108"/>
        <v>85.335714285714289</v>
      </c>
      <c r="BH578" s="276">
        <f t="shared" si="108"/>
        <v>79.428571428571431</v>
      </c>
      <c r="BI578" s="276">
        <f t="shared" si="108"/>
        <v>82.392857142857139</v>
      </c>
      <c r="BJ578" s="276" t="str">
        <f t="shared" si="108"/>
        <v/>
      </c>
      <c r="BK578" s="276" t="str">
        <f t="shared" si="108"/>
        <v/>
      </c>
      <c r="BL578" s="276">
        <f t="shared" si="108"/>
        <v>20710.571428571428</v>
      </c>
      <c r="BM578" s="276">
        <f t="shared" si="108"/>
        <v>133.07142857142858</v>
      </c>
      <c r="BN578" s="276">
        <f t="shared" si="108"/>
        <v>201</v>
      </c>
      <c r="BO578" s="276">
        <f t="shared" si="108"/>
        <v>299.28571428571428</v>
      </c>
      <c r="BP578" s="276">
        <f t="shared" si="108"/>
        <v>352.28571428571428</v>
      </c>
      <c r="BQ578" s="276">
        <f t="shared" ref="BQ578:BV578" si="109">IFERROR(AVERAGE(BQ547:BQ577),"")</f>
        <v>1.0714285714285714</v>
      </c>
      <c r="BR578" s="276">
        <f t="shared" si="109"/>
        <v>30.135714285714283</v>
      </c>
      <c r="BS578" s="276">
        <f t="shared" si="109"/>
        <v>1.0928571428571427</v>
      </c>
      <c r="BT578" s="276">
        <f t="shared" si="109"/>
        <v>1.3257142857142858</v>
      </c>
      <c r="BU578" s="276">
        <f t="shared" si="109"/>
        <v>13.671428571428573</v>
      </c>
      <c r="BV578" s="310">
        <f t="shared" si="109"/>
        <v>0</v>
      </c>
      <c r="BW578" s="436"/>
      <c r="BX578" s="309"/>
      <c r="BY578" s="309"/>
      <c r="BZ578" s="309"/>
      <c r="CA578" s="309"/>
      <c r="CB578" s="309"/>
      <c r="CC578" s="309"/>
      <c r="CD578" s="309"/>
      <c r="CE578" s="309"/>
      <c r="CF578" s="309"/>
      <c r="CG578" s="309"/>
      <c r="CH578" s="309"/>
      <c r="CI578" s="309"/>
      <c r="CJ578" s="309"/>
      <c r="CK578" s="309"/>
      <c r="CL578" s="308"/>
      <c r="CM578" s="309"/>
      <c r="CN578" s="309"/>
      <c r="CO578" s="309"/>
      <c r="CP578" s="309"/>
      <c r="CQ578" s="309"/>
      <c r="CR578" s="309"/>
      <c r="CS578" s="309"/>
      <c r="CT578" s="309"/>
      <c r="CU578" s="309"/>
      <c r="CV578" s="309"/>
      <c r="CW578" s="309"/>
      <c r="CX578" s="309"/>
      <c r="CY578" s="309"/>
      <c r="CZ578" s="309"/>
      <c r="DA578" s="309"/>
      <c r="DB578" s="309"/>
      <c r="DC578" s="309"/>
      <c r="DD578" s="309"/>
      <c r="DE578" s="309"/>
      <c r="DF578" s="309"/>
      <c r="DG578" s="309"/>
      <c r="DH578" s="309"/>
      <c r="DI578" s="309"/>
      <c r="DJ578" s="309"/>
      <c r="DK578" s="309"/>
      <c r="DL578" s="309"/>
      <c r="DM578" s="309"/>
      <c r="DN578" s="309"/>
      <c r="DO578" s="443"/>
      <c r="DP578" s="309"/>
      <c r="DQ578" s="309"/>
      <c r="DR578" s="309"/>
      <c r="DS578" s="309"/>
      <c r="DT578" s="309"/>
      <c r="DU578" s="309"/>
      <c r="DV578" s="309"/>
      <c r="DW578" s="309"/>
      <c r="DX578" s="309"/>
      <c r="DY578" s="309"/>
      <c r="DZ578" s="309"/>
      <c r="EA578" s="309"/>
      <c r="EB578" s="309"/>
      <c r="EC578" s="309"/>
    </row>
    <row r="579" spans="1:133" x14ac:dyDescent="0.25">
      <c r="A579" s="291">
        <f t="shared" si="105"/>
        <v>2015</v>
      </c>
      <c r="B579" s="292" t="str">
        <f t="shared" si="106"/>
        <v>NOVIEMBRE</v>
      </c>
      <c r="C579" s="292">
        <v>3</v>
      </c>
      <c r="D579" s="292" t="str">
        <f t="shared" ref="D579:D609" si="110">B577&amp;" "&amp;A577&amp;" / "&amp;C577</f>
        <v>NOVIEMBRE 2015 / 1</v>
      </c>
      <c r="E579" s="345">
        <v>1</v>
      </c>
      <c r="F579" s="312">
        <v>42311</v>
      </c>
      <c r="G579" s="311">
        <v>58177</v>
      </c>
      <c r="H579" s="311" t="s">
        <v>69</v>
      </c>
      <c r="I579" s="313">
        <v>0.72860000000000003</v>
      </c>
      <c r="J579" s="314">
        <v>136</v>
      </c>
      <c r="K579" s="314">
        <v>8.6999999999999993</v>
      </c>
      <c r="L579" s="314">
        <v>0</v>
      </c>
      <c r="M579" s="315" t="s">
        <v>20</v>
      </c>
      <c r="N579" s="314">
        <v>0.5</v>
      </c>
      <c r="O579" s="314">
        <v>0</v>
      </c>
      <c r="P579" s="314">
        <v>85.2</v>
      </c>
      <c r="Q579" s="314">
        <v>79.2</v>
      </c>
      <c r="R579" s="314">
        <v>82.2</v>
      </c>
      <c r="S579" s="316" t="s">
        <v>66</v>
      </c>
      <c r="T579" s="316" t="s">
        <v>67</v>
      </c>
      <c r="U579" s="314">
        <v>20758</v>
      </c>
      <c r="V579" s="314">
        <v>126</v>
      </c>
      <c r="W579" s="314">
        <v>187</v>
      </c>
      <c r="X579" s="314">
        <v>284</v>
      </c>
      <c r="Y579" s="314">
        <v>339</v>
      </c>
      <c r="Z579" s="314">
        <v>1</v>
      </c>
      <c r="AA579" s="314">
        <v>30.1</v>
      </c>
      <c r="AB579" s="314">
        <v>0.2</v>
      </c>
      <c r="AC579" s="314">
        <v>1.79</v>
      </c>
      <c r="AD579" s="314">
        <v>13.1</v>
      </c>
      <c r="AE579" s="314">
        <v>0</v>
      </c>
      <c r="AF579" s="427"/>
      <c r="AG579" s="299">
        <v>133</v>
      </c>
      <c r="AH579" s="299">
        <v>7</v>
      </c>
      <c r="AI579" s="299">
        <v>9</v>
      </c>
      <c r="AJ579" s="299">
        <v>85</v>
      </c>
      <c r="AK579" s="299">
        <v>149</v>
      </c>
      <c r="AL579" s="299">
        <v>170</v>
      </c>
      <c r="AM579" s="299">
        <v>245</v>
      </c>
      <c r="AN579" s="299">
        <v>374</v>
      </c>
      <c r="AO579" s="299">
        <v>437</v>
      </c>
      <c r="AP579" s="299">
        <v>42</v>
      </c>
      <c r="AQ579" s="299">
        <v>18</v>
      </c>
      <c r="AR579" s="299">
        <v>3</v>
      </c>
      <c r="AS579" s="299">
        <v>2.7</v>
      </c>
      <c r="AT579" s="299">
        <v>0.05</v>
      </c>
      <c r="AU579" s="300"/>
      <c r="AV579" s="311">
        <v>1</v>
      </c>
      <c r="AW579" s="317">
        <v>42309</v>
      </c>
      <c r="AX579" s="311">
        <v>58158</v>
      </c>
      <c r="AY579" s="311" t="s">
        <v>68</v>
      </c>
      <c r="AZ579" s="313">
        <v>0.7298</v>
      </c>
      <c r="BA579" s="314">
        <v>138.1</v>
      </c>
      <c r="BB579" s="314">
        <v>8.6999999999999993</v>
      </c>
      <c r="BC579" s="314">
        <v>0</v>
      </c>
      <c r="BD579" s="315" t="s">
        <v>20</v>
      </c>
      <c r="BE579" s="314">
        <v>1.8</v>
      </c>
      <c r="BF579" s="314">
        <v>0.01</v>
      </c>
      <c r="BG579" s="314">
        <v>85.1</v>
      </c>
      <c r="BH579" s="314">
        <v>79.3</v>
      </c>
      <c r="BI579" s="314">
        <v>82.2</v>
      </c>
      <c r="BJ579" s="316" t="s">
        <v>66</v>
      </c>
      <c r="BK579" s="316" t="s">
        <v>67</v>
      </c>
      <c r="BL579" s="314">
        <v>20746</v>
      </c>
      <c r="BM579" s="314">
        <v>131</v>
      </c>
      <c r="BN579" s="314">
        <v>194</v>
      </c>
      <c r="BO579" s="314">
        <v>297</v>
      </c>
      <c r="BP579" s="314">
        <v>347</v>
      </c>
      <c r="BQ579" s="314">
        <v>1</v>
      </c>
      <c r="BR579" s="314">
        <v>29.4</v>
      </c>
      <c r="BS579" s="314">
        <v>1.2</v>
      </c>
      <c r="BT579" s="314">
        <v>1.26</v>
      </c>
      <c r="BU579" s="314">
        <v>15.1</v>
      </c>
      <c r="BV579" s="314">
        <v>0</v>
      </c>
      <c r="BW579" s="433"/>
      <c r="BX579" s="299">
        <v>133</v>
      </c>
      <c r="BY579" s="299">
        <v>7</v>
      </c>
      <c r="BZ579" s="299">
        <v>9</v>
      </c>
      <c r="CA579" s="299">
        <v>85</v>
      </c>
      <c r="CB579" s="299">
        <v>149</v>
      </c>
      <c r="CC579" s="299">
        <v>170</v>
      </c>
      <c r="CD579" s="299">
        <v>245</v>
      </c>
      <c r="CE579" s="299">
        <v>374</v>
      </c>
      <c r="CF579" s="299">
        <v>437</v>
      </c>
      <c r="CG579" s="299">
        <v>42</v>
      </c>
      <c r="CH579" s="299">
        <v>18</v>
      </c>
      <c r="CI579" s="299">
        <v>3</v>
      </c>
      <c r="CJ579" s="299">
        <v>2.7</v>
      </c>
      <c r="CK579" s="299">
        <v>0.05</v>
      </c>
      <c r="CL579" s="329"/>
      <c r="CM579" s="306">
        <v>1</v>
      </c>
      <c r="CN579" s="346">
        <v>42282</v>
      </c>
      <c r="CO579" s="347"/>
      <c r="CP579" s="347"/>
      <c r="CQ579" s="318">
        <v>0.7389</v>
      </c>
      <c r="CR579" s="319">
        <v>58.5</v>
      </c>
      <c r="CS579" s="336">
        <f>(CR579*(9/5))+32</f>
        <v>137.30000000000001</v>
      </c>
      <c r="CT579" s="319">
        <v>8.6999999999999993</v>
      </c>
      <c r="CU579" s="348">
        <v>1E-3</v>
      </c>
      <c r="CV579" s="319">
        <v>1</v>
      </c>
      <c r="CW579" s="319">
        <v>0.2</v>
      </c>
      <c r="CX579" s="348">
        <v>5.0000000000000001E-3</v>
      </c>
      <c r="CY579" s="319">
        <v>85.2</v>
      </c>
      <c r="CZ579" s="319">
        <v>79.2</v>
      </c>
      <c r="DA579" s="319">
        <v>82.2</v>
      </c>
      <c r="DB579" s="306" t="s">
        <v>83</v>
      </c>
      <c r="DC579" s="306" t="s">
        <v>84</v>
      </c>
      <c r="DD579" s="319">
        <v>20650</v>
      </c>
      <c r="DE579" s="319">
        <v>128.80000000000001</v>
      </c>
      <c r="DF579" s="319">
        <v>183.1</v>
      </c>
      <c r="DG579" s="319">
        <v>293.60000000000002</v>
      </c>
      <c r="DH579" s="319">
        <v>361.9</v>
      </c>
      <c r="DI579" s="319">
        <v>1</v>
      </c>
      <c r="DJ579" s="319">
        <v>28</v>
      </c>
      <c r="DK579" s="319">
        <v>0.1</v>
      </c>
      <c r="DL579" s="319">
        <v>2.2000000000000002</v>
      </c>
      <c r="DM579" s="319">
        <v>16</v>
      </c>
      <c r="DN579" s="319">
        <v>0</v>
      </c>
      <c r="DO579" s="437"/>
      <c r="DP579" s="304">
        <v>133</v>
      </c>
      <c r="DQ579" s="304">
        <v>7</v>
      </c>
      <c r="DR579" s="304">
        <v>9</v>
      </c>
      <c r="DS579" s="304">
        <v>85</v>
      </c>
      <c r="DT579" s="304">
        <v>149</v>
      </c>
      <c r="DU579" s="304">
        <v>170</v>
      </c>
      <c r="DV579" s="304">
        <v>245</v>
      </c>
      <c r="DW579" s="304">
        <v>374</v>
      </c>
      <c r="DX579" s="304">
        <v>437</v>
      </c>
      <c r="DY579" s="304">
        <v>42</v>
      </c>
      <c r="DZ579" s="304">
        <v>18</v>
      </c>
      <c r="EA579" s="304">
        <v>3</v>
      </c>
      <c r="EB579" s="304">
        <v>2.7</v>
      </c>
      <c r="EC579" s="304">
        <v>0.05</v>
      </c>
    </row>
    <row r="580" spans="1:133" x14ac:dyDescent="0.25">
      <c r="A580" s="302">
        <f t="shared" si="105"/>
        <v>2015</v>
      </c>
      <c r="B580" s="303" t="str">
        <f t="shared" si="106"/>
        <v>NOVIEMBRE</v>
      </c>
      <c r="C580" s="303">
        <v>4</v>
      </c>
      <c r="D580" s="303" t="str">
        <f t="shared" si="110"/>
        <v>NOVIEMBRE 2015 / 2</v>
      </c>
      <c r="E580" s="345">
        <v>2</v>
      </c>
      <c r="F580" s="312">
        <v>42312</v>
      </c>
      <c r="G580" s="311">
        <v>58210</v>
      </c>
      <c r="H580" s="311" t="s">
        <v>208</v>
      </c>
      <c r="I580" s="313">
        <v>0.72940000000000005</v>
      </c>
      <c r="J580" s="314">
        <v>136</v>
      </c>
      <c r="K580" s="314">
        <v>8.6</v>
      </c>
      <c r="L580" s="314">
        <v>0</v>
      </c>
      <c r="M580" s="315" t="s">
        <v>20</v>
      </c>
      <c r="N580" s="314">
        <v>0.5</v>
      </c>
      <c r="O580" s="314">
        <v>0</v>
      </c>
      <c r="P580" s="314">
        <v>85.4</v>
      </c>
      <c r="Q580" s="314">
        <v>79.2</v>
      </c>
      <c r="R580" s="314">
        <v>82.3</v>
      </c>
      <c r="S580" s="316" t="s">
        <v>66</v>
      </c>
      <c r="T580" s="316" t="s">
        <v>67</v>
      </c>
      <c r="U580" s="314">
        <v>20750</v>
      </c>
      <c r="V580" s="314">
        <v>126</v>
      </c>
      <c r="W580" s="314">
        <v>189</v>
      </c>
      <c r="X580" s="314">
        <v>286</v>
      </c>
      <c r="Y580" s="314">
        <v>339</v>
      </c>
      <c r="Z580" s="314">
        <v>1</v>
      </c>
      <c r="AA580" s="314">
        <v>29.7</v>
      </c>
      <c r="AB580" s="314">
        <v>0.1</v>
      </c>
      <c r="AC580" s="314">
        <v>1.81</v>
      </c>
      <c r="AD580" s="314">
        <v>12.5</v>
      </c>
      <c r="AE580" s="314">
        <v>0</v>
      </c>
      <c r="AF580" s="427"/>
      <c r="AG580" s="299">
        <v>133</v>
      </c>
      <c r="AH580" s="299">
        <v>7</v>
      </c>
      <c r="AI580" s="299">
        <v>9</v>
      </c>
      <c r="AJ580" s="299">
        <v>85</v>
      </c>
      <c r="AK580" s="299">
        <v>149</v>
      </c>
      <c r="AL580" s="299">
        <v>170</v>
      </c>
      <c r="AM580" s="299">
        <v>245</v>
      </c>
      <c r="AN580" s="299">
        <v>374</v>
      </c>
      <c r="AO580" s="299">
        <v>437</v>
      </c>
      <c r="AP580" s="299">
        <v>42</v>
      </c>
      <c r="AQ580" s="299">
        <v>18</v>
      </c>
      <c r="AR580" s="299">
        <v>3</v>
      </c>
      <c r="AS580" s="299">
        <v>2.7</v>
      </c>
      <c r="AT580" s="299">
        <v>0.05</v>
      </c>
      <c r="AU580" s="300"/>
      <c r="AV580" s="311">
        <v>2</v>
      </c>
      <c r="AW580" s="317">
        <v>42311</v>
      </c>
      <c r="AX580" s="311">
        <v>58178</v>
      </c>
      <c r="AY580" s="311" t="s">
        <v>73</v>
      </c>
      <c r="AZ580" s="313">
        <v>0.73089999999999999</v>
      </c>
      <c r="BA580" s="314">
        <v>136.9</v>
      </c>
      <c r="BB580" s="314">
        <v>8.6999999999999993</v>
      </c>
      <c r="BC580" s="314">
        <v>0</v>
      </c>
      <c r="BD580" s="315" t="s">
        <v>20</v>
      </c>
      <c r="BE580" s="314">
        <v>1.8</v>
      </c>
      <c r="BF580" s="314">
        <v>0.01</v>
      </c>
      <c r="BG580" s="314">
        <v>85</v>
      </c>
      <c r="BH580" s="314">
        <v>79.5</v>
      </c>
      <c r="BI580" s="314">
        <v>82.2</v>
      </c>
      <c r="BJ580" s="316" t="s">
        <v>66</v>
      </c>
      <c r="BK580" s="316" t="s">
        <v>67</v>
      </c>
      <c r="BL580" s="314">
        <v>20734</v>
      </c>
      <c r="BM580" s="314">
        <v>129</v>
      </c>
      <c r="BN580" s="314">
        <v>196</v>
      </c>
      <c r="BO580" s="314">
        <v>295</v>
      </c>
      <c r="BP580" s="314">
        <v>351</v>
      </c>
      <c r="BQ580" s="314">
        <v>1</v>
      </c>
      <c r="BR580" s="314">
        <v>30.2</v>
      </c>
      <c r="BS580" s="314">
        <v>0.8</v>
      </c>
      <c r="BT580" s="314">
        <v>1.26</v>
      </c>
      <c r="BU580" s="314">
        <v>16.100000000000001</v>
      </c>
      <c r="BV580" s="314">
        <v>0</v>
      </c>
      <c r="BW580" s="433"/>
      <c r="BX580" s="299">
        <v>133</v>
      </c>
      <c r="BY580" s="299">
        <v>7</v>
      </c>
      <c r="BZ580" s="299">
        <v>9</v>
      </c>
      <c r="CA580" s="299">
        <v>85</v>
      </c>
      <c r="CB580" s="299">
        <v>149</v>
      </c>
      <c r="CC580" s="299">
        <v>170</v>
      </c>
      <c r="CD580" s="299">
        <v>245</v>
      </c>
      <c r="CE580" s="299">
        <v>374</v>
      </c>
      <c r="CF580" s="299">
        <v>437</v>
      </c>
      <c r="CG580" s="299">
        <v>42</v>
      </c>
      <c r="CH580" s="299">
        <v>18</v>
      </c>
      <c r="CI580" s="299">
        <v>3</v>
      </c>
      <c r="CJ580" s="299">
        <v>2.7</v>
      </c>
      <c r="CK580" s="299">
        <v>0.05</v>
      </c>
      <c r="CL580" s="329"/>
      <c r="CM580" s="305">
        <v>2</v>
      </c>
      <c r="CN580" s="349">
        <v>42289</v>
      </c>
      <c r="CO580" s="305"/>
      <c r="CP580" s="305"/>
      <c r="CQ580" s="313">
        <v>0.7208</v>
      </c>
      <c r="CR580" s="314">
        <v>58.8</v>
      </c>
      <c r="CS580" s="341">
        <f>(CR580*(9/5))+32</f>
        <v>137.84</v>
      </c>
      <c r="CT580" s="314">
        <v>8.6</v>
      </c>
      <c r="CU580" s="350">
        <v>1E-3</v>
      </c>
      <c r="CV580" s="314">
        <v>1</v>
      </c>
      <c r="CW580" s="314">
        <v>0.2</v>
      </c>
      <c r="CX580" s="350">
        <v>5.0000000000000001E-3</v>
      </c>
      <c r="CY580" s="314">
        <v>85.2</v>
      </c>
      <c r="CZ580" s="314">
        <v>79.2</v>
      </c>
      <c r="DA580" s="314">
        <v>82.2</v>
      </c>
      <c r="DB580" s="305" t="s">
        <v>83</v>
      </c>
      <c r="DC580" s="305" t="s">
        <v>84</v>
      </c>
      <c r="DD580" s="314">
        <v>20842</v>
      </c>
      <c r="DE580" s="314">
        <v>131.80000000000001</v>
      </c>
      <c r="DF580" s="314">
        <v>191.1</v>
      </c>
      <c r="DG580" s="314">
        <v>289.60000000000002</v>
      </c>
      <c r="DH580" s="314">
        <v>363.9</v>
      </c>
      <c r="DI580" s="314">
        <v>1</v>
      </c>
      <c r="DJ580" s="314">
        <v>28</v>
      </c>
      <c r="DK580" s="314">
        <v>0.1</v>
      </c>
      <c r="DL580" s="314">
        <v>2.2000000000000002</v>
      </c>
      <c r="DM580" s="314">
        <v>16</v>
      </c>
      <c r="DN580" s="314">
        <v>0</v>
      </c>
      <c r="DO580" s="438"/>
      <c r="DP580" s="299">
        <v>133</v>
      </c>
      <c r="DQ580" s="299">
        <v>7</v>
      </c>
      <c r="DR580" s="299">
        <v>9</v>
      </c>
      <c r="DS580" s="299">
        <v>85</v>
      </c>
      <c r="DT580" s="299">
        <v>149</v>
      </c>
      <c r="DU580" s="299">
        <v>170</v>
      </c>
      <c r="DV580" s="299">
        <v>245</v>
      </c>
      <c r="DW580" s="299">
        <v>374</v>
      </c>
      <c r="DX580" s="299">
        <v>437</v>
      </c>
      <c r="DY580" s="299">
        <v>42</v>
      </c>
      <c r="DZ580" s="299">
        <v>18</v>
      </c>
      <c r="EA580" s="299">
        <v>3</v>
      </c>
      <c r="EB580" s="299">
        <v>2.7</v>
      </c>
      <c r="EC580" s="299">
        <v>0.05</v>
      </c>
    </row>
    <row r="581" spans="1:133" x14ac:dyDescent="0.25">
      <c r="A581" s="291">
        <f t="shared" si="105"/>
        <v>2015</v>
      </c>
      <c r="B581" s="292" t="str">
        <f t="shared" si="106"/>
        <v>NOVIEMBRE</v>
      </c>
      <c r="C581" s="292">
        <v>5</v>
      </c>
      <c r="D581" s="292" t="str">
        <f t="shared" si="110"/>
        <v>NOVIEMBRE 2015 / 3</v>
      </c>
      <c r="E581" s="345">
        <v>3</v>
      </c>
      <c r="F581" s="312">
        <v>42315</v>
      </c>
      <c r="G581" s="311">
        <v>58293</v>
      </c>
      <c r="H581" s="311" t="s">
        <v>208</v>
      </c>
      <c r="I581" s="313">
        <v>0.72789999999999999</v>
      </c>
      <c r="J581" s="314">
        <v>136</v>
      </c>
      <c r="K581" s="314">
        <v>8.8000000000000007</v>
      </c>
      <c r="L581" s="314">
        <v>0</v>
      </c>
      <c r="M581" s="315" t="s">
        <v>20</v>
      </c>
      <c r="N581" s="314">
        <v>0.5</v>
      </c>
      <c r="O581" s="314">
        <v>0</v>
      </c>
      <c r="P581" s="314">
        <v>85.2</v>
      </c>
      <c r="Q581" s="314">
        <v>79.2</v>
      </c>
      <c r="R581" s="314">
        <v>82.2</v>
      </c>
      <c r="S581" s="316" t="s">
        <v>66</v>
      </c>
      <c r="T581" s="316" t="s">
        <v>67</v>
      </c>
      <c r="U581" s="314">
        <v>20766</v>
      </c>
      <c r="V581" s="314">
        <v>128</v>
      </c>
      <c r="W581" s="314">
        <v>188</v>
      </c>
      <c r="X581" s="314">
        <v>285</v>
      </c>
      <c r="Y581" s="314">
        <v>340</v>
      </c>
      <c r="Z581" s="314">
        <v>1</v>
      </c>
      <c r="AA581" s="314">
        <v>29.9</v>
      </c>
      <c r="AB581" s="314">
        <v>0.2</v>
      </c>
      <c r="AC581" s="314">
        <v>1.76</v>
      </c>
      <c r="AD581" s="314">
        <v>14.5</v>
      </c>
      <c r="AE581" s="314">
        <v>0</v>
      </c>
      <c r="AF581" s="427"/>
      <c r="AG581" s="299">
        <v>133</v>
      </c>
      <c r="AH581" s="299">
        <v>7</v>
      </c>
      <c r="AI581" s="299">
        <v>9</v>
      </c>
      <c r="AJ581" s="299">
        <v>85</v>
      </c>
      <c r="AK581" s="299">
        <v>149</v>
      </c>
      <c r="AL581" s="299">
        <v>170</v>
      </c>
      <c r="AM581" s="299">
        <v>245</v>
      </c>
      <c r="AN581" s="299">
        <v>374</v>
      </c>
      <c r="AO581" s="299">
        <v>437</v>
      </c>
      <c r="AP581" s="299">
        <v>42</v>
      </c>
      <c r="AQ581" s="299">
        <v>18</v>
      </c>
      <c r="AR581" s="299">
        <v>3</v>
      </c>
      <c r="AS581" s="299">
        <v>2.7</v>
      </c>
      <c r="AT581" s="299">
        <v>0.05</v>
      </c>
      <c r="AU581" s="300"/>
      <c r="AV581" s="311">
        <v>3</v>
      </c>
      <c r="AW581" s="317">
        <v>42314</v>
      </c>
      <c r="AX581" s="311">
        <v>58284</v>
      </c>
      <c r="AY581" s="311" t="s">
        <v>149</v>
      </c>
      <c r="AZ581" s="313">
        <v>0.73319999999999996</v>
      </c>
      <c r="BA581" s="314">
        <v>139.19999999999999</v>
      </c>
      <c r="BB581" s="314">
        <v>8.5</v>
      </c>
      <c r="BC581" s="314">
        <v>0</v>
      </c>
      <c r="BD581" s="315" t="s">
        <v>20</v>
      </c>
      <c r="BE581" s="314">
        <v>1.8</v>
      </c>
      <c r="BF581" s="314">
        <v>0.01</v>
      </c>
      <c r="BG581" s="314">
        <v>85.7</v>
      </c>
      <c r="BH581" s="314">
        <v>79.599999999999994</v>
      </c>
      <c r="BI581" s="314">
        <v>82.7</v>
      </c>
      <c r="BJ581" s="316" t="s">
        <v>66</v>
      </c>
      <c r="BK581" s="316" t="s">
        <v>67</v>
      </c>
      <c r="BL581" s="314">
        <v>20710</v>
      </c>
      <c r="BM581" s="314">
        <v>129</v>
      </c>
      <c r="BN581" s="314">
        <v>198</v>
      </c>
      <c r="BO581" s="314">
        <v>297</v>
      </c>
      <c r="BP581" s="314">
        <v>349</v>
      </c>
      <c r="BQ581" s="314">
        <v>1</v>
      </c>
      <c r="BR581" s="314">
        <v>31</v>
      </c>
      <c r="BS581" s="314">
        <v>0.9</v>
      </c>
      <c r="BT581" s="314">
        <v>1.45</v>
      </c>
      <c r="BU581" s="314">
        <v>14.6</v>
      </c>
      <c r="BV581" s="314">
        <v>0</v>
      </c>
      <c r="BW581" s="433"/>
      <c r="BX581" s="299">
        <v>133</v>
      </c>
      <c r="BY581" s="299">
        <v>7</v>
      </c>
      <c r="BZ581" s="299">
        <v>9</v>
      </c>
      <c r="CA581" s="299">
        <v>85</v>
      </c>
      <c r="CB581" s="299">
        <v>149</v>
      </c>
      <c r="CC581" s="299">
        <v>170</v>
      </c>
      <c r="CD581" s="299">
        <v>245</v>
      </c>
      <c r="CE581" s="299">
        <v>374</v>
      </c>
      <c r="CF581" s="299">
        <v>437</v>
      </c>
      <c r="CG581" s="299">
        <v>42</v>
      </c>
      <c r="CH581" s="299">
        <v>18</v>
      </c>
      <c r="CI581" s="299">
        <v>3</v>
      </c>
      <c r="CJ581" s="299">
        <v>2.7</v>
      </c>
      <c r="CK581" s="299">
        <v>0.05</v>
      </c>
      <c r="CL581" s="329"/>
      <c r="CM581" s="306">
        <v>3</v>
      </c>
      <c r="CN581" s="346">
        <v>42296</v>
      </c>
      <c r="CO581" s="306"/>
      <c r="CP581" s="306"/>
      <c r="CQ581" s="318">
        <v>0.72009999999999996</v>
      </c>
      <c r="CR581" s="319">
        <v>58</v>
      </c>
      <c r="CS581" s="336">
        <f>(CR581*(9/5))+32</f>
        <v>136.4</v>
      </c>
      <c r="CT581" s="319">
        <v>8.8000000000000007</v>
      </c>
      <c r="CU581" s="348">
        <v>1E-3</v>
      </c>
      <c r="CV581" s="319">
        <v>1</v>
      </c>
      <c r="CW581" s="319">
        <v>0.2</v>
      </c>
      <c r="CX581" s="348">
        <v>5.0000000000000001E-3</v>
      </c>
      <c r="CY581" s="319">
        <v>85.2</v>
      </c>
      <c r="CZ581" s="319">
        <v>79.900000000000006</v>
      </c>
      <c r="DA581" s="319">
        <v>82.5</v>
      </c>
      <c r="DB581" s="306" t="s">
        <v>83</v>
      </c>
      <c r="DC581" s="306" t="s">
        <v>84</v>
      </c>
      <c r="DD581" s="319">
        <v>20850</v>
      </c>
      <c r="DE581" s="319">
        <v>134.80000000000001</v>
      </c>
      <c r="DF581" s="319">
        <v>187.1</v>
      </c>
      <c r="DG581" s="319">
        <v>283.60000000000002</v>
      </c>
      <c r="DH581" s="319">
        <v>363.9</v>
      </c>
      <c r="DI581" s="319">
        <v>1</v>
      </c>
      <c r="DJ581" s="319">
        <v>28</v>
      </c>
      <c r="DK581" s="319">
        <v>0.1</v>
      </c>
      <c r="DL581" s="319">
        <v>2.2000000000000002</v>
      </c>
      <c r="DM581" s="319">
        <v>16</v>
      </c>
      <c r="DN581" s="319">
        <v>0</v>
      </c>
      <c r="DO581" s="437"/>
      <c r="DP581" s="304">
        <v>133</v>
      </c>
      <c r="DQ581" s="304">
        <v>7</v>
      </c>
      <c r="DR581" s="304">
        <v>9</v>
      </c>
      <c r="DS581" s="304">
        <v>85</v>
      </c>
      <c r="DT581" s="304">
        <v>149</v>
      </c>
      <c r="DU581" s="304">
        <v>170</v>
      </c>
      <c r="DV581" s="304">
        <v>245</v>
      </c>
      <c r="DW581" s="304">
        <v>374</v>
      </c>
      <c r="DX581" s="304">
        <v>437</v>
      </c>
      <c r="DY581" s="304">
        <v>42</v>
      </c>
      <c r="DZ581" s="304">
        <v>18</v>
      </c>
      <c r="EA581" s="304">
        <v>3</v>
      </c>
      <c r="EB581" s="304">
        <v>2.7</v>
      </c>
      <c r="EC581" s="304">
        <v>0.05</v>
      </c>
    </row>
    <row r="582" spans="1:133" x14ac:dyDescent="0.25">
      <c r="A582" s="302">
        <f t="shared" si="105"/>
        <v>2015</v>
      </c>
      <c r="B582" s="303" t="str">
        <f t="shared" si="106"/>
        <v>NOVIEMBRE</v>
      </c>
      <c r="C582" s="303">
        <v>6</v>
      </c>
      <c r="D582" s="303" t="str">
        <f t="shared" si="110"/>
        <v>NOVIEMBRE 2015 / 4</v>
      </c>
      <c r="E582" s="345">
        <v>4</v>
      </c>
      <c r="F582" s="312">
        <v>42316</v>
      </c>
      <c r="G582" s="311">
        <v>58319</v>
      </c>
      <c r="H582" s="311" t="s">
        <v>69</v>
      </c>
      <c r="I582" s="313">
        <v>0.72789999999999999</v>
      </c>
      <c r="J582" s="314">
        <v>135</v>
      </c>
      <c r="K582" s="314">
        <v>8.9</v>
      </c>
      <c r="L582" s="314">
        <v>0</v>
      </c>
      <c r="M582" s="315" t="s">
        <v>20</v>
      </c>
      <c r="N582" s="314">
        <v>0.5</v>
      </c>
      <c r="O582" s="314">
        <v>0</v>
      </c>
      <c r="P582" s="314">
        <v>85.1</v>
      </c>
      <c r="Q582" s="314">
        <v>79.099999999999994</v>
      </c>
      <c r="R582" s="314">
        <v>82.1</v>
      </c>
      <c r="S582" s="316" t="s">
        <v>66</v>
      </c>
      <c r="T582" s="316" t="s">
        <v>67</v>
      </c>
      <c r="U582" s="314">
        <v>20754</v>
      </c>
      <c r="V582" s="314">
        <v>127</v>
      </c>
      <c r="W582" s="314">
        <v>187</v>
      </c>
      <c r="X582" s="314">
        <v>285</v>
      </c>
      <c r="Y582" s="314">
        <v>338</v>
      </c>
      <c r="Z582" s="314">
        <v>1</v>
      </c>
      <c r="AA582" s="314">
        <v>30</v>
      </c>
      <c r="AB582" s="314">
        <v>0.2</v>
      </c>
      <c r="AC582" s="314">
        <v>1.79</v>
      </c>
      <c r="AD582" s="314">
        <v>10.8</v>
      </c>
      <c r="AE582" s="314">
        <v>0</v>
      </c>
      <c r="AF582" s="427"/>
      <c r="AG582" s="299">
        <v>133</v>
      </c>
      <c r="AH582" s="299">
        <v>7</v>
      </c>
      <c r="AI582" s="299">
        <v>9</v>
      </c>
      <c r="AJ582" s="299">
        <v>85</v>
      </c>
      <c r="AK582" s="299">
        <v>149</v>
      </c>
      <c r="AL582" s="299">
        <v>170</v>
      </c>
      <c r="AM582" s="299">
        <v>245</v>
      </c>
      <c r="AN582" s="299">
        <v>374</v>
      </c>
      <c r="AO582" s="299">
        <v>437</v>
      </c>
      <c r="AP582" s="299">
        <v>42</v>
      </c>
      <c r="AQ582" s="299">
        <v>18</v>
      </c>
      <c r="AR582" s="299">
        <v>3</v>
      </c>
      <c r="AS582" s="299">
        <v>2.7</v>
      </c>
      <c r="AT582" s="299">
        <v>0.05</v>
      </c>
      <c r="AU582" s="300"/>
      <c r="AV582" s="311">
        <v>4</v>
      </c>
      <c r="AW582" s="317">
        <v>42315</v>
      </c>
      <c r="AX582" s="311">
        <v>58294</v>
      </c>
      <c r="AY582" s="311" t="s">
        <v>73</v>
      </c>
      <c r="AZ582" s="313">
        <v>0.73160000000000003</v>
      </c>
      <c r="BA582" s="314">
        <v>138.19999999999999</v>
      </c>
      <c r="BB582" s="314">
        <v>8.5</v>
      </c>
      <c r="BC582" s="314">
        <v>0</v>
      </c>
      <c r="BD582" s="315" t="s">
        <v>20</v>
      </c>
      <c r="BE582" s="314">
        <v>1.8</v>
      </c>
      <c r="BF582" s="314">
        <v>0.01</v>
      </c>
      <c r="BG582" s="314">
        <v>85.5</v>
      </c>
      <c r="BH582" s="314">
        <v>79.5</v>
      </c>
      <c r="BI582" s="314">
        <v>82.5</v>
      </c>
      <c r="BJ582" s="316" t="s">
        <v>66</v>
      </c>
      <c r="BK582" s="316" t="s">
        <v>67</v>
      </c>
      <c r="BL582" s="314">
        <v>20726</v>
      </c>
      <c r="BM582" s="314">
        <v>129</v>
      </c>
      <c r="BN582" s="314">
        <v>192</v>
      </c>
      <c r="BO582" s="314">
        <v>289</v>
      </c>
      <c r="BP582" s="314">
        <v>352</v>
      </c>
      <c r="BQ582" s="314">
        <v>1</v>
      </c>
      <c r="BR582" s="314">
        <v>29.1</v>
      </c>
      <c r="BS582" s="314">
        <v>1.2</v>
      </c>
      <c r="BT582" s="314">
        <v>1.45</v>
      </c>
      <c r="BU582" s="314">
        <v>16</v>
      </c>
      <c r="BV582" s="314">
        <v>0</v>
      </c>
      <c r="BW582" s="433"/>
      <c r="BX582" s="299">
        <v>133</v>
      </c>
      <c r="BY582" s="299">
        <v>7</v>
      </c>
      <c r="BZ582" s="299">
        <v>9</v>
      </c>
      <c r="CA582" s="299">
        <v>85</v>
      </c>
      <c r="CB582" s="299">
        <v>149</v>
      </c>
      <c r="CC582" s="299">
        <v>170</v>
      </c>
      <c r="CD582" s="299">
        <v>245</v>
      </c>
      <c r="CE582" s="299">
        <v>374</v>
      </c>
      <c r="CF582" s="299">
        <v>437</v>
      </c>
      <c r="CG582" s="299">
        <v>42</v>
      </c>
      <c r="CH582" s="299">
        <v>18</v>
      </c>
      <c r="CI582" s="299">
        <v>3</v>
      </c>
      <c r="CJ582" s="299">
        <v>2.7</v>
      </c>
      <c r="CK582" s="299">
        <v>0.05</v>
      </c>
      <c r="CL582" s="329"/>
      <c r="CM582" s="305">
        <v>4</v>
      </c>
      <c r="CN582" s="349">
        <v>42303</v>
      </c>
      <c r="CO582" s="305"/>
      <c r="CP582" s="305"/>
      <c r="CQ582" s="313">
        <v>0.71940000000000004</v>
      </c>
      <c r="CR582" s="314">
        <v>58.5</v>
      </c>
      <c r="CS582" s="341">
        <f>(CR582*(9/5))+32</f>
        <v>137.30000000000001</v>
      </c>
      <c r="CT582" s="314">
        <v>8.6999999999999993</v>
      </c>
      <c r="CU582" s="350">
        <v>1E-3</v>
      </c>
      <c r="CV582" s="314">
        <v>1</v>
      </c>
      <c r="CW582" s="314">
        <v>0.2</v>
      </c>
      <c r="CX582" s="350">
        <v>5.0000000000000001E-3</v>
      </c>
      <c r="CY582" s="314">
        <v>85.2</v>
      </c>
      <c r="CZ582" s="314">
        <v>79.5</v>
      </c>
      <c r="DA582" s="314">
        <v>82.3</v>
      </c>
      <c r="DB582" s="305" t="s">
        <v>83</v>
      </c>
      <c r="DC582" s="305" t="s">
        <v>84</v>
      </c>
      <c r="DD582" s="314">
        <v>20758</v>
      </c>
      <c r="DE582" s="314">
        <v>134.80000000000001</v>
      </c>
      <c r="DF582" s="314">
        <v>183.1</v>
      </c>
      <c r="DG582" s="314">
        <v>289.60000000000002</v>
      </c>
      <c r="DH582" s="314">
        <v>355.9</v>
      </c>
      <c r="DI582" s="314">
        <v>1</v>
      </c>
      <c r="DJ582" s="314">
        <v>28</v>
      </c>
      <c r="DK582" s="314">
        <v>0.1</v>
      </c>
      <c r="DL582" s="314">
        <v>2</v>
      </c>
      <c r="DM582" s="314">
        <v>17</v>
      </c>
      <c r="DN582" s="314">
        <v>0</v>
      </c>
      <c r="DO582" s="438"/>
      <c r="DP582" s="299">
        <v>133</v>
      </c>
      <c r="DQ582" s="299">
        <v>7</v>
      </c>
      <c r="DR582" s="299">
        <v>9</v>
      </c>
      <c r="DS582" s="299">
        <v>85</v>
      </c>
      <c r="DT582" s="299">
        <v>149</v>
      </c>
      <c r="DU582" s="299">
        <v>170</v>
      </c>
      <c r="DV582" s="299">
        <v>245</v>
      </c>
      <c r="DW582" s="299">
        <v>374</v>
      </c>
      <c r="DX582" s="299">
        <v>437</v>
      </c>
      <c r="DY582" s="299">
        <v>42</v>
      </c>
      <c r="DZ582" s="299">
        <v>18</v>
      </c>
      <c r="EA582" s="299">
        <v>3</v>
      </c>
      <c r="EB582" s="299">
        <v>2.7</v>
      </c>
      <c r="EC582" s="299">
        <v>0.05</v>
      </c>
    </row>
    <row r="583" spans="1:133" x14ac:dyDescent="0.25">
      <c r="A583" s="291">
        <f t="shared" si="105"/>
        <v>2015</v>
      </c>
      <c r="B583" s="292" t="str">
        <f t="shared" si="106"/>
        <v>NOVIEMBRE</v>
      </c>
      <c r="C583" s="292">
        <v>7</v>
      </c>
      <c r="D583" s="292" t="str">
        <f t="shared" si="110"/>
        <v>NOVIEMBRE 2015 / 5</v>
      </c>
      <c r="E583" s="345">
        <v>5</v>
      </c>
      <c r="F583" s="312">
        <v>42318</v>
      </c>
      <c r="G583" s="311">
        <v>58340</v>
      </c>
      <c r="H583" s="311" t="s">
        <v>208</v>
      </c>
      <c r="I583" s="313">
        <v>0.72940000000000005</v>
      </c>
      <c r="J583" s="314">
        <v>137</v>
      </c>
      <c r="K583" s="314">
        <v>8.5</v>
      </c>
      <c r="L583" s="314">
        <v>0</v>
      </c>
      <c r="M583" s="315" t="s">
        <v>20</v>
      </c>
      <c r="N583" s="314">
        <v>0.5</v>
      </c>
      <c r="O583" s="314">
        <v>0</v>
      </c>
      <c r="P583" s="314">
        <v>85.3</v>
      </c>
      <c r="Q583" s="314">
        <v>79.099999999999994</v>
      </c>
      <c r="R583" s="314">
        <v>82.2</v>
      </c>
      <c r="S583" s="316" t="s">
        <v>66</v>
      </c>
      <c r="T583" s="316" t="s">
        <v>67</v>
      </c>
      <c r="U583" s="314">
        <v>20750</v>
      </c>
      <c r="V583" s="314">
        <v>127</v>
      </c>
      <c r="W583" s="314">
        <v>187</v>
      </c>
      <c r="X583" s="314">
        <v>286</v>
      </c>
      <c r="Y583" s="314">
        <v>338</v>
      </c>
      <c r="Z583" s="314">
        <v>1</v>
      </c>
      <c r="AA583" s="314">
        <v>29.9</v>
      </c>
      <c r="AB583" s="314">
        <v>0.2</v>
      </c>
      <c r="AC583" s="314">
        <v>1.79</v>
      </c>
      <c r="AD583" s="314">
        <v>10</v>
      </c>
      <c r="AE583" s="314">
        <v>0</v>
      </c>
      <c r="AF583" s="427"/>
      <c r="AG583" s="299">
        <v>133</v>
      </c>
      <c r="AH583" s="299">
        <v>7</v>
      </c>
      <c r="AI583" s="299">
        <v>9</v>
      </c>
      <c r="AJ583" s="299">
        <v>85</v>
      </c>
      <c r="AK583" s="299">
        <v>149</v>
      </c>
      <c r="AL583" s="299">
        <v>170</v>
      </c>
      <c r="AM583" s="299">
        <v>245</v>
      </c>
      <c r="AN583" s="299">
        <v>374</v>
      </c>
      <c r="AO583" s="299">
        <v>437</v>
      </c>
      <c r="AP583" s="299">
        <v>42</v>
      </c>
      <c r="AQ583" s="299">
        <v>18</v>
      </c>
      <c r="AR583" s="299">
        <v>3</v>
      </c>
      <c r="AS583" s="299">
        <v>2.7</v>
      </c>
      <c r="AT583" s="299">
        <v>0.05</v>
      </c>
      <c r="AU583" s="300"/>
      <c r="AV583" s="311">
        <v>5</v>
      </c>
      <c r="AW583" s="317">
        <v>42319</v>
      </c>
      <c r="AX583" s="311">
        <v>58343</v>
      </c>
      <c r="AY583" s="311" t="s">
        <v>68</v>
      </c>
      <c r="AZ583" s="313">
        <v>0.73580000000000001</v>
      </c>
      <c r="BA583" s="314">
        <v>140.69999999999999</v>
      </c>
      <c r="BB583" s="314">
        <v>8.3000000000000007</v>
      </c>
      <c r="BC583" s="314">
        <v>0</v>
      </c>
      <c r="BD583" s="315" t="s">
        <v>20</v>
      </c>
      <c r="BE583" s="314">
        <v>1.8</v>
      </c>
      <c r="BF583" s="314">
        <v>0.01</v>
      </c>
      <c r="BG583" s="314">
        <v>85.6</v>
      </c>
      <c r="BH583" s="314">
        <v>79.8</v>
      </c>
      <c r="BI583" s="314">
        <v>82.7</v>
      </c>
      <c r="BJ583" s="316" t="s">
        <v>66</v>
      </c>
      <c r="BK583" s="316" t="s">
        <v>67</v>
      </c>
      <c r="BL583" s="314">
        <v>20682</v>
      </c>
      <c r="BM583" s="314">
        <v>135</v>
      </c>
      <c r="BN583" s="314">
        <v>203</v>
      </c>
      <c r="BO583" s="314">
        <v>298</v>
      </c>
      <c r="BP583" s="314">
        <v>356</v>
      </c>
      <c r="BQ583" s="314">
        <v>1</v>
      </c>
      <c r="BR583" s="314">
        <v>31.6</v>
      </c>
      <c r="BS583" s="314">
        <v>1.5</v>
      </c>
      <c r="BT583" s="314">
        <v>1.56</v>
      </c>
      <c r="BU583" s="314">
        <v>10.6</v>
      </c>
      <c r="BV583" s="314">
        <v>0</v>
      </c>
      <c r="BW583" s="433"/>
      <c r="BX583" s="299">
        <v>133</v>
      </c>
      <c r="BY583" s="299">
        <v>7</v>
      </c>
      <c r="BZ583" s="299">
        <v>9</v>
      </c>
      <c r="CA583" s="299">
        <v>85</v>
      </c>
      <c r="CB583" s="299">
        <v>149</v>
      </c>
      <c r="CC583" s="299">
        <v>170</v>
      </c>
      <c r="CD583" s="299">
        <v>245</v>
      </c>
      <c r="CE583" s="299">
        <v>374</v>
      </c>
      <c r="CF583" s="299">
        <v>437</v>
      </c>
      <c r="CG583" s="299">
        <v>42</v>
      </c>
      <c r="CH583" s="299">
        <v>18</v>
      </c>
      <c r="CI583" s="299">
        <v>3</v>
      </c>
      <c r="CJ583" s="299">
        <v>2.7</v>
      </c>
      <c r="CK583" s="299">
        <v>0.05</v>
      </c>
      <c r="CL583" s="329"/>
      <c r="CM583" s="306"/>
      <c r="CN583" s="306"/>
      <c r="CO583" s="306"/>
      <c r="CP583" s="306"/>
      <c r="CQ583" s="306"/>
      <c r="CR583" s="306"/>
      <c r="CS583" s="306"/>
      <c r="CT583" s="306"/>
      <c r="CU583" s="306"/>
      <c r="CV583" s="306"/>
      <c r="CW583" s="306"/>
      <c r="CX583" s="306"/>
      <c r="CY583" s="306"/>
      <c r="CZ583" s="306"/>
      <c r="DA583" s="306"/>
      <c r="DB583" s="306"/>
      <c r="DC583" s="306"/>
      <c r="DD583" s="306"/>
      <c r="DE583" s="306"/>
      <c r="DF583" s="306"/>
      <c r="DG583" s="306"/>
      <c r="DH583" s="306"/>
      <c r="DI583" s="306"/>
      <c r="DJ583" s="306"/>
      <c r="DK583" s="306"/>
      <c r="DL583" s="306"/>
      <c r="DM583" s="306"/>
      <c r="DN583" s="306"/>
      <c r="DO583" s="439"/>
      <c r="DP583" s="306"/>
      <c r="DQ583" s="306"/>
      <c r="DR583" s="306"/>
      <c r="DS583" s="306"/>
      <c r="DT583" s="306"/>
      <c r="DU583" s="306"/>
      <c r="DV583" s="306"/>
      <c r="DW583" s="306"/>
      <c r="DX583" s="306"/>
      <c r="DY583" s="306"/>
      <c r="DZ583" s="306"/>
      <c r="EA583" s="306"/>
      <c r="EB583" s="306"/>
      <c r="EC583" s="306"/>
    </row>
    <row r="584" spans="1:133" x14ac:dyDescent="0.25">
      <c r="A584" s="302">
        <f t="shared" si="105"/>
        <v>2015</v>
      </c>
      <c r="B584" s="303" t="str">
        <f t="shared" si="106"/>
        <v>NOVIEMBRE</v>
      </c>
      <c r="C584" s="303">
        <v>8</v>
      </c>
      <c r="D584" s="303" t="str">
        <f t="shared" si="110"/>
        <v>NOVIEMBRE 2015 / 6</v>
      </c>
      <c r="E584" s="345">
        <v>6</v>
      </c>
      <c r="F584" s="312">
        <v>42319</v>
      </c>
      <c r="G584" s="311">
        <v>58376</v>
      </c>
      <c r="H584" s="311" t="s">
        <v>69</v>
      </c>
      <c r="I584" s="313">
        <v>0.72940000000000005</v>
      </c>
      <c r="J584" s="314">
        <v>136</v>
      </c>
      <c r="K584" s="314">
        <v>8.6</v>
      </c>
      <c r="L584" s="314">
        <v>0</v>
      </c>
      <c r="M584" s="315" t="s">
        <v>20</v>
      </c>
      <c r="N584" s="314">
        <v>0.5</v>
      </c>
      <c r="O584" s="314">
        <v>0</v>
      </c>
      <c r="P584" s="314">
        <v>85.1</v>
      </c>
      <c r="Q584" s="314">
        <v>79.099999999999994</v>
      </c>
      <c r="R584" s="314">
        <v>82.1</v>
      </c>
      <c r="S584" s="316" t="s">
        <v>66</v>
      </c>
      <c r="T584" s="316" t="s">
        <v>67</v>
      </c>
      <c r="U584" s="314">
        <v>20750</v>
      </c>
      <c r="V584" s="314">
        <v>127</v>
      </c>
      <c r="W584" s="314">
        <v>187</v>
      </c>
      <c r="X584" s="314">
        <v>288</v>
      </c>
      <c r="Y584" s="314">
        <v>338</v>
      </c>
      <c r="Z584" s="314">
        <v>1</v>
      </c>
      <c r="AA584" s="314">
        <v>29.2</v>
      </c>
      <c r="AB584" s="314">
        <v>0.3</v>
      </c>
      <c r="AC584" s="314">
        <v>1.78</v>
      </c>
      <c r="AD584" s="314">
        <v>10.199999999999999</v>
      </c>
      <c r="AE584" s="314">
        <v>0</v>
      </c>
      <c r="AF584" s="427"/>
      <c r="AG584" s="299">
        <v>133</v>
      </c>
      <c r="AH584" s="299">
        <v>7</v>
      </c>
      <c r="AI584" s="299">
        <v>9</v>
      </c>
      <c r="AJ584" s="299">
        <v>85</v>
      </c>
      <c r="AK584" s="299">
        <v>149</v>
      </c>
      <c r="AL584" s="299">
        <v>170</v>
      </c>
      <c r="AM584" s="299">
        <v>245</v>
      </c>
      <c r="AN584" s="299">
        <v>374</v>
      </c>
      <c r="AO584" s="299">
        <v>437</v>
      </c>
      <c r="AP584" s="299">
        <v>42</v>
      </c>
      <c r="AQ584" s="299">
        <v>18</v>
      </c>
      <c r="AR584" s="299">
        <v>3</v>
      </c>
      <c r="AS584" s="299">
        <v>2.7</v>
      </c>
      <c r="AT584" s="299">
        <v>0.05</v>
      </c>
      <c r="AU584" s="300"/>
      <c r="AV584" s="311">
        <v>6</v>
      </c>
      <c r="AW584" s="317">
        <v>42322</v>
      </c>
      <c r="AX584" s="311">
        <v>58446</v>
      </c>
      <c r="AY584" s="311" t="s">
        <v>73</v>
      </c>
      <c r="AZ584" s="313">
        <v>0.73770000000000002</v>
      </c>
      <c r="BA584" s="314">
        <v>143.4</v>
      </c>
      <c r="BB584" s="314">
        <v>8.1999999999999993</v>
      </c>
      <c r="BC584" s="314">
        <v>0</v>
      </c>
      <c r="BD584" s="315" t="s">
        <v>20</v>
      </c>
      <c r="BE584" s="314">
        <v>1.8</v>
      </c>
      <c r="BF584" s="314">
        <v>0.01</v>
      </c>
      <c r="BG584" s="314">
        <v>85.7</v>
      </c>
      <c r="BH584" s="314">
        <v>79.900000000000006</v>
      </c>
      <c r="BI584" s="314">
        <v>82.8</v>
      </c>
      <c r="BJ584" s="316" t="s">
        <v>66</v>
      </c>
      <c r="BK584" s="316" t="s">
        <v>67</v>
      </c>
      <c r="BL584" s="314">
        <v>20662</v>
      </c>
      <c r="BM584" s="314">
        <v>136</v>
      </c>
      <c r="BN584" s="314">
        <v>207</v>
      </c>
      <c r="BO584" s="314">
        <v>304</v>
      </c>
      <c r="BP584" s="314">
        <v>354</v>
      </c>
      <c r="BQ584" s="314">
        <v>1</v>
      </c>
      <c r="BR584" s="314">
        <v>30.8</v>
      </c>
      <c r="BS584" s="314">
        <v>1.8</v>
      </c>
      <c r="BT584" s="314">
        <v>1.48</v>
      </c>
      <c r="BU584" s="314">
        <v>9.5</v>
      </c>
      <c r="BV584" s="314">
        <v>0</v>
      </c>
      <c r="BW584" s="433"/>
      <c r="BX584" s="299">
        <v>133</v>
      </c>
      <c r="BY584" s="299">
        <v>7</v>
      </c>
      <c r="BZ584" s="299">
        <v>9</v>
      </c>
      <c r="CA584" s="299">
        <v>85</v>
      </c>
      <c r="CB584" s="299">
        <v>149</v>
      </c>
      <c r="CC584" s="299">
        <v>170</v>
      </c>
      <c r="CD584" s="299">
        <v>245</v>
      </c>
      <c r="CE584" s="299">
        <v>374</v>
      </c>
      <c r="CF584" s="299">
        <v>437</v>
      </c>
      <c r="CG584" s="299">
        <v>42</v>
      </c>
      <c r="CH584" s="299">
        <v>18</v>
      </c>
      <c r="CI584" s="299">
        <v>3</v>
      </c>
      <c r="CJ584" s="299">
        <v>2.7</v>
      </c>
      <c r="CK584" s="299">
        <v>0.05</v>
      </c>
      <c r="CL584" s="329"/>
      <c r="CM584" s="305"/>
      <c r="CN584" s="305"/>
      <c r="CO584" s="305"/>
      <c r="CP584" s="305"/>
      <c r="CQ584" s="305"/>
      <c r="CR584" s="305"/>
      <c r="CS584" s="305"/>
      <c r="CT584" s="305"/>
      <c r="CU584" s="305"/>
      <c r="CV584" s="305"/>
      <c r="CW584" s="305"/>
      <c r="CX584" s="305"/>
      <c r="CY584" s="305"/>
      <c r="CZ584" s="305"/>
      <c r="DA584" s="305"/>
      <c r="DB584" s="305"/>
      <c r="DC584" s="305"/>
      <c r="DD584" s="305"/>
      <c r="DE584" s="305"/>
      <c r="DF584" s="305"/>
      <c r="DG584" s="305"/>
      <c r="DH584" s="305"/>
      <c r="DI584" s="305"/>
      <c r="DJ584" s="305"/>
      <c r="DK584" s="305"/>
      <c r="DL584" s="305"/>
      <c r="DM584" s="305"/>
      <c r="DN584" s="305"/>
      <c r="DO584" s="440"/>
      <c r="DP584" s="305"/>
      <c r="DQ584" s="305"/>
      <c r="DR584" s="305"/>
      <c r="DS584" s="305"/>
      <c r="DT584" s="305"/>
      <c r="DU584" s="305"/>
      <c r="DV584" s="305"/>
      <c r="DW584" s="305"/>
      <c r="DX584" s="305"/>
      <c r="DY584" s="305"/>
      <c r="DZ584" s="305"/>
      <c r="EA584" s="305"/>
      <c r="EB584" s="305"/>
      <c r="EC584" s="305"/>
    </row>
    <row r="585" spans="1:133" x14ac:dyDescent="0.25">
      <c r="A585" s="291">
        <f t="shared" si="105"/>
        <v>2015</v>
      </c>
      <c r="B585" s="292" t="str">
        <f t="shared" si="106"/>
        <v>NOVIEMBRE</v>
      </c>
      <c r="C585" s="292">
        <v>9</v>
      </c>
      <c r="D585" s="292" t="str">
        <f t="shared" si="110"/>
        <v>NOVIEMBRE 2015 / 7</v>
      </c>
      <c r="E585" s="345">
        <v>7</v>
      </c>
      <c r="F585" s="312">
        <v>42321</v>
      </c>
      <c r="G585" s="311">
        <v>58419</v>
      </c>
      <c r="H585" s="311" t="s">
        <v>208</v>
      </c>
      <c r="I585" s="313">
        <v>0.7298</v>
      </c>
      <c r="J585" s="314">
        <v>136</v>
      </c>
      <c r="K585" s="314">
        <v>8.6</v>
      </c>
      <c r="L585" s="314">
        <v>0</v>
      </c>
      <c r="M585" s="315" t="s">
        <v>20</v>
      </c>
      <c r="N585" s="314">
        <v>0.5</v>
      </c>
      <c r="O585" s="314">
        <v>0</v>
      </c>
      <c r="P585" s="314">
        <v>85.3</v>
      </c>
      <c r="Q585" s="314">
        <v>79.099999999999994</v>
      </c>
      <c r="R585" s="314">
        <v>82.2</v>
      </c>
      <c r="S585" s="316" t="s">
        <v>66</v>
      </c>
      <c r="T585" s="316" t="s">
        <v>67</v>
      </c>
      <c r="U585" s="314">
        <v>20746</v>
      </c>
      <c r="V585" s="314">
        <v>127</v>
      </c>
      <c r="W585" s="314">
        <v>189</v>
      </c>
      <c r="X585" s="314">
        <v>286</v>
      </c>
      <c r="Y585" s="314">
        <v>338</v>
      </c>
      <c r="Z585" s="314">
        <v>1</v>
      </c>
      <c r="AA585" s="314">
        <v>28.6</v>
      </c>
      <c r="AB585" s="314">
        <v>0.2</v>
      </c>
      <c r="AC585" s="314">
        <v>1.76</v>
      </c>
      <c r="AD585" s="314">
        <v>10</v>
      </c>
      <c r="AE585" s="314">
        <v>0</v>
      </c>
      <c r="AF585" s="427"/>
      <c r="AG585" s="299">
        <v>133</v>
      </c>
      <c r="AH585" s="299">
        <v>7</v>
      </c>
      <c r="AI585" s="299">
        <v>9</v>
      </c>
      <c r="AJ585" s="299">
        <v>85</v>
      </c>
      <c r="AK585" s="299">
        <v>149</v>
      </c>
      <c r="AL585" s="299">
        <v>170</v>
      </c>
      <c r="AM585" s="299">
        <v>245</v>
      </c>
      <c r="AN585" s="299">
        <v>374</v>
      </c>
      <c r="AO585" s="299">
        <v>437</v>
      </c>
      <c r="AP585" s="299">
        <v>42</v>
      </c>
      <c r="AQ585" s="299">
        <v>18</v>
      </c>
      <c r="AR585" s="299">
        <v>3</v>
      </c>
      <c r="AS585" s="299">
        <v>2.7</v>
      </c>
      <c r="AT585" s="299">
        <v>0.05</v>
      </c>
      <c r="AU585" s="300"/>
      <c r="AV585" s="311">
        <v>7</v>
      </c>
      <c r="AW585" s="317">
        <v>42322</v>
      </c>
      <c r="AX585" s="311">
        <v>58443</v>
      </c>
      <c r="AY585" s="311" t="s">
        <v>149</v>
      </c>
      <c r="AZ585" s="313">
        <v>0.73280000000000001</v>
      </c>
      <c r="BA585" s="314">
        <v>139.80000000000001</v>
      </c>
      <c r="BB585" s="314">
        <v>8.6</v>
      </c>
      <c r="BC585" s="314">
        <v>0</v>
      </c>
      <c r="BD585" s="315" t="s">
        <v>20</v>
      </c>
      <c r="BE585" s="314">
        <v>1.8</v>
      </c>
      <c r="BF585" s="314">
        <v>0.01</v>
      </c>
      <c r="BG585" s="314">
        <v>85.5</v>
      </c>
      <c r="BH585" s="314">
        <v>79.7</v>
      </c>
      <c r="BI585" s="314">
        <v>82.6</v>
      </c>
      <c r="BJ585" s="316" t="s">
        <v>66</v>
      </c>
      <c r="BK585" s="316" t="s">
        <v>67</v>
      </c>
      <c r="BL585" s="314">
        <v>20714</v>
      </c>
      <c r="BM585" s="314">
        <v>131</v>
      </c>
      <c r="BN585" s="314">
        <v>198</v>
      </c>
      <c r="BO585" s="314">
        <v>297</v>
      </c>
      <c r="BP585" s="314">
        <v>349</v>
      </c>
      <c r="BQ585" s="314">
        <v>1</v>
      </c>
      <c r="BR585" s="314">
        <v>30.4</v>
      </c>
      <c r="BS585" s="314">
        <v>1.5</v>
      </c>
      <c r="BT585" s="314">
        <v>1.52</v>
      </c>
      <c r="BU585" s="314">
        <v>12.1</v>
      </c>
      <c r="BV585" s="314">
        <v>0</v>
      </c>
      <c r="BW585" s="433"/>
      <c r="BX585" s="299">
        <v>133</v>
      </c>
      <c r="BY585" s="299">
        <v>7</v>
      </c>
      <c r="BZ585" s="299">
        <v>9</v>
      </c>
      <c r="CA585" s="299">
        <v>85</v>
      </c>
      <c r="CB585" s="299">
        <v>149</v>
      </c>
      <c r="CC585" s="299">
        <v>170</v>
      </c>
      <c r="CD585" s="299">
        <v>245</v>
      </c>
      <c r="CE585" s="299">
        <v>374</v>
      </c>
      <c r="CF585" s="299">
        <v>437</v>
      </c>
      <c r="CG585" s="299">
        <v>42</v>
      </c>
      <c r="CH585" s="299">
        <v>18</v>
      </c>
      <c r="CI585" s="299">
        <v>3</v>
      </c>
      <c r="CJ585" s="299">
        <v>2.7</v>
      </c>
      <c r="CK585" s="299">
        <v>0.05</v>
      </c>
      <c r="CL585" s="329"/>
      <c r="CM585" s="306"/>
      <c r="CN585" s="306"/>
      <c r="CO585" s="306"/>
      <c r="CP585" s="306"/>
      <c r="CQ585" s="306"/>
      <c r="CR585" s="306"/>
      <c r="CS585" s="306"/>
      <c r="CT585" s="306"/>
      <c r="CU585" s="306"/>
      <c r="CV585" s="306"/>
      <c r="CW585" s="306"/>
      <c r="CX585" s="306"/>
      <c r="CY585" s="306"/>
      <c r="CZ585" s="306"/>
      <c r="DA585" s="306"/>
      <c r="DB585" s="306"/>
      <c r="DC585" s="306"/>
      <c r="DD585" s="306"/>
      <c r="DE585" s="306"/>
      <c r="DF585" s="306"/>
      <c r="DG585" s="306"/>
      <c r="DH585" s="306"/>
      <c r="DI585" s="306"/>
      <c r="DJ585" s="306"/>
      <c r="DK585" s="306"/>
      <c r="DL585" s="306"/>
      <c r="DM585" s="306"/>
      <c r="DN585" s="306"/>
      <c r="DO585" s="439"/>
      <c r="DP585" s="306"/>
      <c r="DQ585" s="306"/>
      <c r="DR585" s="306"/>
      <c r="DS585" s="306"/>
      <c r="DT585" s="306"/>
      <c r="DU585" s="306"/>
      <c r="DV585" s="306"/>
      <c r="DW585" s="306"/>
      <c r="DX585" s="306"/>
      <c r="DY585" s="306"/>
      <c r="DZ585" s="306"/>
      <c r="EA585" s="306"/>
      <c r="EB585" s="306"/>
      <c r="EC585" s="306"/>
    </row>
    <row r="586" spans="1:133" x14ac:dyDescent="0.25">
      <c r="A586" s="302">
        <f t="shared" si="105"/>
        <v>2015</v>
      </c>
      <c r="B586" s="303" t="str">
        <f t="shared" si="106"/>
        <v>NOVIEMBRE</v>
      </c>
      <c r="C586" s="303">
        <v>10</v>
      </c>
      <c r="D586" s="303" t="str">
        <f t="shared" si="110"/>
        <v>NOVIEMBRE 2015 / 8</v>
      </c>
      <c r="E586" s="345">
        <v>8</v>
      </c>
      <c r="F586" s="312">
        <v>42324</v>
      </c>
      <c r="G586" s="311">
        <v>58474</v>
      </c>
      <c r="H586" s="311" t="s">
        <v>69</v>
      </c>
      <c r="I586" s="313">
        <v>0.72829999999999995</v>
      </c>
      <c r="J586" s="314">
        <v>134</v>
      </c>
      <c r="K586" s="314">
        <v>9</v>
      </c>
      <c r="L586" s="314">
        <v>0</v>
      </c>
      <c r="M586" s="315" t="s">
        <v>20</v>
      </c>
      <c r="N586" s="314">
        <v>0.5</v>
      </c>
      <c r="O586" s="314">
        <v>0</v>
      </c>
      <c r="P586" s="314">
        <v>85.2</v>
      </c>
      <c r="Q586" s="314">
        <v>79.2</v>
      </c>
      <c r="R586" s="314">
        <v>82.2</v>
      </c>
      <c r="S586" s="316" t="s">
        <v>66</v>
      </c>
      <c r="T586" s="316" t="s">
        <v>67</v>
      </c>
      <c r="U586" s="314">
        <v>20762</v>
      </c>
      <c r="V586" s="314">
        <v>123</v>
      </c>
      <c r="W586" s="314">
        <v>189</v>
      </c>
      <c r="X586" s="314">
        <v>286</v>
      </c>
      <c r="Y586" s="314">
        <v>337</v>
      </c>
      <c r="Z586" s="314">
        <v>1</v>
      </c>
      <c r="AA586" s="314">
        <v>28.8</v>
      </c>
      <c r="AB586" s="314">
        <v>0.3</v>
      </c>
      <c r="AC586" s="314">
        <v>1.71</v>
      </c>
      <c r="AD586" s="314">
        <v>10.3</v>
      </c>
      <c r="AE586" s="314">
        <v>0</v>
      </c>
      <c r="AF586" s="427"/>
      <c r="AG586" s="299">
        <v>133</v>
      </c>
      <c r="AH586" s="299">
        <v>7</v>
      </c>
      <c r="AI586" s="299">
        <v>9</v>
      </c>
      <c r="AJ586" s="299">
        <v>85</v>
      </c>
      <c r="AK586" s="299">
        <v>149</v>
      </c>
      <c r="AL586" s="299">
        <v>170</v>
      </c>
      <c r="AM586" s="299">
        <v>245</v>
      </c>
      <c r="AN586" s="299">
        <v>374</v>
      </c>
      <c r="AO586" s="299">
        <v>437</v>
      </c>
      <c r="AP586" s="299">
        <v>42</v>
      </c>
      <c r="AQ586" s="299">
        <v>18</v>
      </c>
      <c r="AR586" s="299">
        <v>3</v>
      </c>
      <c r="AS586" s="299">
        <v>2.7</v>
      </c>
      <c r="AT586" s="299">
        <v>0.05</v>
      </c>
      <c r="AU586" s="300"/>
      <c r="AV586" s="311">
        <v>8</v>
      </c>
      <c r="AW586" s="317">
        <v>42326</v>
      </c>
      <c r="AX586" s="311">
        <v>58510</v>
      </c>
      <c r="AY586" s="311" t="s">
        <v>68</v>
      </c>
      <c r="AZ586" s="313">
        <v>0.73509999999999998</v>
      </c>
      <c r="BA586" s="314">
        <v>140.9</v>
      </c>
      <c r="BB586" s="314">
        <v>8.1999999999999993</v>
      </c>
      <c r="BC586" s="314">
        <v>0</v>
      </c>
      <c r="BD586" s="315" t="s">
        <v>20</v>
      </c>
      <c r="BE586" s="314">
        <v>1.8</v>
      </c>
      <c r="BF586" s="314">
        <v>0.01</v>
      </c>
      <c r="BG586" s="314">
        <v>85.8</v>
      </c>
      <c r="BH586" s="314">
        <v>80</v>
      </c>
      <c r="BI586" s="314">
        <v>82.9</v>
      </c>
      <c r="BJ586" s="316" t="s">
        <v>66</v>
      </c>
      <c r="BK586" s="316" t="s">
        <v>67</v>
      </c>
      <c r="BL586" s="314">
        <v>20690</v>
      </c>
      <c r="BM586" s="314">
        <v>133</v>
      </c>
      <c r="BN586" s="314">
        <v>201</v>
      </c>
      <c r="BO586" s="314">
        <v>297</v>
      </c>
      <c r="BP586" s="314">
        <v>352</v>
      </c>
      <c r="BQ586" s="314">
        <v>1</v>
      </c>
      <c r="BR586" s="314">
        <v>31.3</v>
      </c>
      <c r="BS586" s="314">
        <v>1.1000000000000001</v>
      </c>
      <c r="BT586" s="314">
        <v>1.45</v>
      </c>
      <c r="BU586" s="314">
        <v>10.3</v>
      </c>
      <c r="BV586" s="314">
        <v>0</v>
      </c>
      <c r="BW586" s="433"/>
      <c r="BX586" s="299">
        <v>133</v>
      </c>
      <c r="BY586" s="299">
        <v>7</v>
      </c>
      <c r="BZ586" s="299">
        <v>9</v>
      </c>
      <c r="CA586" s="299">
        <v>85</v>
      </c>
      <c r="CB586" s="299">
        <v>149</v>
      </c>
      <c r="CC586" s="299">
        <v>170</v>
      </c>
      <c r="CD586" s="299">
        <v>245</v>
      </c>
      <c r="CE586" s="299">
        <v>374</v>
      </c>
      <c r="CF586" s="299">
        <v>437</v>
      </c>
      <c r="CG586" s="299">
        <v>42</v>
      </c>
      <c r="CH586" s="299">
        <v>18</v>
      </c>
      <c r="CI586" s="299">
        <v>3</v>
      </c>
      <c r="CJ586" s="299">
        <v>2.7</v>
      </c>
      <c r="CK586" s="299">
        <v>0.05</v>
      </c>
      <c r="CL586" s="329"/>
      <c r="CM586" s="305"/>
      <c r="CN586" s="305"/>
      <c r="CO586" s="305"/>
      <c r="CP586" s="305"/>
      <c r="CQ586" s="305"/>
      <c r="CR586" s="305"/>
      <c r="CS586" s="305"/>
      <c r="CT586" s="305"/>
      <c r="CU586" s="305"/>
      <c r="CV586" s="305"/>
      <c r="CW586" s="305"/>
      <c r="CX586" s="305"/>
      <c r="CY586" s="305"/>
      <c r="CZ586" s="305"/>
      <c r="DA586" s="305"/>
      <c r="DB586" s="305"/>
      <c r="DC586" s="305"/>
      <c r="DD586" s="305"/>
      <c r="DE586" s="305"/>
      <c r="DF586" s="305"/>
      <c r="DG586" s="305"/>
      <c r="DH586" s="305"/>
      <c r="DI586" s="305"/>
      <c r="DJ586" s="305"/>
      <c r="DK586" s="305"/>
      <c r="DL586" s="305"/>
      <c r="DM586" s="305"/>
      <c r="DN586" s="305"/>
      <c r="DO586" s="440"/>
      <c r="DP586" s="305"/>
      <c r="DQ586" s="305"/>
      <c r="DR586" s="305"/>
      <c r="DS586" s="305"/>
      <c r="DT586" s="305"/>
      <c r="DU586" s="305"/>
      <c r="DV586" s="305"/>
      <c r="DW586" s="305"/>
      <c r="DX586" s="305"/>
      <c r="DY586" s="305"/>
      <c r="DZ586" s="305"/>
      <c r="EA586" s="305"/>
      <c r="EB586" s="305"/>
      <c r="EC586" s="305"/>
    </row>
    <row r="587" spans="1:133" x14ac:dyDescent="0.25">
      <c r="A587" s="291">
        <f t="shared" si="105"/>
        <v>2015</v>
      </c>
      <c r="B587" s="292" t="str">
        <f t="shared" si="106"/>
        <v>NOVIEMBRE</v>
      </c>
      <c r="C587" s="292">
        <v>11</v>
      </c>
      <c r="D587" s="292" t="str">
        <f t="shared" si="110"/>
        <v>NOVIEMBRE 2015 / 9</v>
      </c>
      <c r="E587" s="345">
        <v>9</v>
      </c>
      <c r="F587" s="312">
        <v>42325</v>
      </c>
      <c r="G587" s="311">
        <v>58497</v>
      </c>
      <c r="H587" s="311" t="s">
        <v>208</v>
      </c>
      <c r="I587" s="313">
        <v>0.72940000000000005</v>
      </c>
      <c r="J587" s="314">
        <v>137</v>
      </c>
      <c r="K587" s="314">
        <v>8.5</v>
      </c>
      <c r="L587" s="314">
        <v>0</v>
      </c>
      <c r="M587" s="315" t="s">
        <v>20</v>
      </c>
      <c r="N587" s="314">
        <v>0.5</v>
      </c>
      <c r="O587" s="314">
        <v>0</v>
      </c>
      <c r="P587" s="314">
        <v>85.4</v>
      </c>
      <c r="Q587" s="314">
        <v>79.400000000000006</v>
      </c>
      <c r="R587" s="314">
        <v>82.4</v>
      </c>
      <c r="S587" s="316" t="s">
        <v>66</v>
      </c>
      <c r="T587" s="316" t="s">
        <v>67</v>
      </c>
      <c r="U587" s="314">
        <v>20750</v>
      </c>
      <c r="V587" s="314">
        <v>127</v>
      </c>
      <c r="W587" s="314">
        <v>190</v>
      </c>
      <c r="X587" s="314">
        <v>284</v>
      </c>
      <c r="Y587" s="314">
        <v>339</v>
      </c>
      <c r="Z587" s="314">
        <v>1</v>
      </c>
      <c r="AA587" s="314">
        <v>29.6</v>
      </c>
      <c r="AB587" s="314">
        <v>0.3</v>
      </c>
      <c r="AC587" s="314">
        <v>1.75</v>
      </c>
      <c r="AD587" s="314">
        <v>10.4</v>
      </c>
      <c r="AE587" s="314">
        <v>0</v>
      </c>
      <c r="AF587" s="427"/>
      <c r="AG587" s="299">
        <v>133</v>
      </c>
      <c r="AH587" s="299">
        <v>7</v>
      </c>
      <c r="AI587" s="299">
        <v>9</v>
      </c>
      <c r="AJ587" s="299">
        <v>85</v>
      </c>
      <c r="AK587" s="299">
        <v>149</v>
      </c>
      <c r="AL587" s="299">
        <v>170</v>
      </c>
      <c r="AM587" s="299">
        <v>245</v>
      </c>
      <c r="AN587" s="299">
        <v>374</v>
      </c>
      <c r="AO587" s="299">
        <v>437</v>
      </c>
      <c r="AP587" s="299">
        <v>42</v>
      </c>
      <c r="AQ587" s="299">
        <v>18</v>
      </c>
      <c r="AR587" s="299">
        <v>3</v>
      </c>
      <c r="AS587" s="299">
        <v>2.7</v>
      </c>
      <c r="AT587" s="299">
        <v>0.05</v>
      </c>
      <c r="AU587" s="300"/>
      <c r="AV587" s="311">
        <v>9</v>
      </c>
      <c r="AW587" s="317">
        <v>42330</v>
      </c>
      <c r="AX587" s="311">
        <v>58642</v>
      </c>
      <c r="AY587" s="311" t="s">
        <v>149</v>
      </c>
      <c r="AZ587" s="313">
        <v>0.73699999999999999</v>
      </c>
      <c r="BA587" s="314">
        <v>141.4</v>
      </c>
      <c r="BB587" s="314">
        <v>8.4</v>
      </c>
      <c r="BC587" s="314">
        <v>0</v>
      </c>
      <c r="BD587" s="315" t="s">
        <v>20</v>
      </c>
      <c r="BE587" s="314">
        <v>1.8</v>
      </c>
      <c r="BF587" s="314">
        <v>0.01</v>
      </c>
      <c r="BG587" s="314">
        <v>85.5</v>
      </c>
      <c r="BH587" s="314">
        <v>79.8</v>
      </c>
      <c r="BI587" s="314">
        <v>82.6</v>
      </c>
      <c r="BJ587" s="316" t="s">
        <v>66</v>
      </c>
      <c r="BK587" s="316" t="s">
        <v>67</v>
      </c>
      <c r="BL587" s="314">
        <v>20670</v>
      </c>
      <c r="BM587" s="314">
        <v>133</v>
      </c>
      <c r="BN587" s="314">
        <v>204</v>
      </c>
      <c r="BO587" s="314">
        <v>301</v>
      </c>
      <c r="BP587" s="314">
        <v>352</v>
      </c>
      <c r="BQ587" s="314">
        <v>1</v>
      </c>
      <c r="BR587" s="314">
        <v>31.2</v>
      </c>
      <c r="BS587" s="314">
        <v>1.6</v>
      </c>
      <c r="BT587" s="314">
        <v>1.57</v>
      </c>
      <c r="BU587" s="314">
        <v>5.0999999999999996</v>
      </c>
      <c r="BV587" s="314">
        <v>0</v>
      </c>
      <c r="BW587" s="433"/>
      <c r="BX587" s="299">
        <v>133</v>
      </c>
      <c r="BY587" s="299">
        <v>7</v>
      </c>
      <c r="BZ587" s="299">
        <v>9</v>
      </c>
      <c r="CA587" s="299">
        <v>85</v>
      </c>
      <c r="CB587" s="299">
        <v>149</v>
      </c>
      <c r="CC587" s="299">
        <v>170</v>
      </c>
      <c r="CD587" s="299">
        <v>245</v>
      </c>
      <c r="CE587" s="299">
        <v>374</v>
      </c>
      <c r="CF587" s="299">
        <v>437</v>
      </c>
      <c r="CG587" s="299">
        <v>42</v>
      </c>
      <c r="CH587" s="299">
        <v>18</v>
      </c>
      <c r="CI587" s="299">
        <v>3</v>
      </c>
      <c r="CJ587" s="299">
        <v>2.7</v>
      </c>
      <c r="CK587" s="299">
        <v>0.05</v>
      </c>
      <c r="CL587" s="329"/>
      <c r="CM587" s="306"/>
      <c r="CN587" s="306"/>
      <c r="CO587" s="306"/>
      <c r="CP587" s="306"/>
      <c r="CQ587" s="306"/>
      <c r="CR587" s="306"/>
      <c r="CS587" s="306"/>
      <c r="CT587" s="306"/>
      <c r="CU587" s="306"/>
      <c r="CV587" s="306"/>
      <c r="CW587" s="306"/>
      <c r="CX587" s="306"/>
      <c r="CY587" s="306"/>
      <c r="CZ587" s="306"/>
      <c r="DA587" s="306"/>
      <c r="DB587" s="306"/>
      <c r="DC587" s="306"/>
      <c r="DD587" s="306"/>
      <c r="DE587" s="306"/>
      <c r="DF587" s="306"/>
      <c r="DG587" s="306"/>
      <c r="DH587" s="306"/>
      <c r="DI587" s="306"/>
      <c r="DJ587" s="306"/>
      <c r="DK587" s="306"/>
      <c r="DL587" s="306"/>
      <c r="DM587" s="306"/>
      <c r="DN587" s="306"/>
      <c r="DO587" s="439"/>
      <c r="DP587" s="306"/>
      <c r="DQ587" s="306"/>
      <c r="DR587" s="306"/>
      <c r="DS587" s="306"/>
      <c r="DT587" s="306"/>
      <c r="DU587" s="306"/>
      <c r="DV587" s="306"/>
      <c r="DW587" s="306"/>
      <c r="DX587" s="306"/>
      <c r="DY587" s="306"/>
      <c r="DZ587" s="306"/>
      <c r="EA587" s="306"/>
      <c r="EB587" s="306"/>
      <c r="EC587" s="306"/>
    </row>
    <row r="588" spans="1:133" x14ac:dyDescent="0.25">
      <c r="A588" s="302">
        <f t="shared" si="105"/>
        <v>2015</v>
      </c>
      <c r="B588" s="303" t="str">
        <f t="shared" si="106"/>
        <v>NOVIEMBRE</v>
      </c>
      <c r="C588" s="303">
        <v>12</v>
      </c>
      <c r="D588" s="303" t="str">
        <f t="shared" si="110"/>
        <v>NOVIEMBRE 2015 / 10</v>
      </c>
      <c r="E588" s="345">
        <v>10</v>
      </c>
      <c r="F588" s="312">
        <v>42328</v>
      </c>
      <c r="G588" s="311">
        <v>58613</v>
      </c>
      <c r="H588" s="311" t="s">
        <v>69</v>
      </c>
      <c r="I588" s="313">
        <v>0.72940000000000005</v>
      </c>
      <c r="J588" s="314">
        <v>135</v>
      </c>
      <c r="K588" s="314">
        <v>8.6999999999999993</v>
      </c>
      <c r="L588" s="314">
        <v>0</v>
      </c>
      <c r="M588" s="315" t="s">
        <v>20</v>
      </c>
      <c r="N588" s="314">
        <v>0.5</v>
      </c>
      <c r="O588" s="314">
        <v>0</v>
      </c>
      <c r="P588" s="314">
        <v>85.3</v>
      </c>
      <c r="Q588" s="314">
        <v>79.2</v>
      </c>
      <c r="R588" s="314">
        <v>82.2</v>
      </c>
      <c r="S588" s="316" t="s">
        <v>66</v>
      </c>
      <c r="T588" s="316" t="s">
        <v>67</v>
      </c>
      <c r="U588" s="314">
        <v>20750</v>
      </c>
      <c r="V588" s="314">
        <v>123</v>
      </c>
      <c r="W588" s="314">
        <v>189</v>
      </c>
      <c r="X588" s="314">
        <v>290</v>
      </c>
      <c r="Y588" s="314">
        <v>340</v>
      </c>
      <c r="Z588" s="314">
        <v>1</v>
      </c>
      <c r="AA588" s="314">
        <v>29.2</v>
      </c>
      <c r="AB588" s="314">
        <v>0.3</v>
      </c>
      <c r="AC588" s="314">
        <v>1.78</v>
      </c>
      <c r="AD588" s="314">
        <v>9.1</v>
      </c>
      <c r="AE588" s="314">
        <v>0</v>
      </c>
      <c r="AF588" s="427"/>
      <c r="AG588" s="299">
        <v>133</v>
      </c>
      <c r="AH588" s="299">
        <v>7</v>
      </c>
      <c r="AI588" s="299">
        <v>9</v>
      </c>
      <c r="AJ588" s="299">
        <v>85</v>
      </c>
      <c r="AK588" s="299">
        <v>149</v>
      </c>
      <c r="AL588" s="299">
        <v>170</v>
      </c>
      <c r="AM588" s="299">
        <v>245</v>
      </c>
      <c r="AN588" s="299">
        <v>374</v>
      </c>
      <c r="AO588" s="299">
        <v>437</v>
      </c>
      <c r="AP588" s="299">
        <v>42</v>
      </c>
      <c r="AQ588" s="299">
        <v>18</v>
      </c>
      <c r="AR588" s="299">
        <v>3</v>
      </c>
      <c r="AS588" s="299">
        <v>2.7</v>
      </c>
      <c r="AT588" s="299">
        <v>0.05</v>
      </c>
      <c r="AU588" s="300"/>
      <c r="AV588" s="311">
        <v>10</v>
      </c>
      <c r="AW588" s="317">
        <v>42331</v>
      </c>
      <c r="AX588" s="311">
        <v>58657</v>
      </c>
      <c r="AY588" s="311" t="s">
        <v>73</v>
      </c>
      <c r="AZ588" s="313">
        <v>0.73240000000000005</v>
      </c>
      <c r="BA588" s="314">
        <v>140.1</v>
      </c>
      <c r="BB588" s="314">
        <v>8.5</v>
      </c>
      <c r="BC588" s="314">
        <v>0</v>
      </c>
      <c r="BD588" s="315" t="s">
        <v>20</v>
      </c>
      <c r="BE588" s="314">
        <v>1.8</v>
      </c>
      <c r="BF588" s="314">
        <v>0.01</v>
      </c>
      <c r="BG588" s="314">
        <v>85.5</v>
      </c>
      <c r="BH588" s="314">
        <v>79.8</v>
      </c>
      <c r="BI588" s="314">
        <v>82.7</v>
      </c>
      <c r="BJ588" s="316" t="s">
        <v>66</v>
      </c>
      <c r="BK588" s="316" t="s">
        <v>67</v>
      </c>
      <c r="BL588" s="314">
        <v>20718</v>
      </c>
      <c r="BM588" s="314">
        <v>131</v>
      </c>
      <c r="BN588" s="314">
        <v>201</v>
      </c>
      <c r="BO588" s="314">
        <v>300</v>
      </c>
      <c r="BP588" s="314">
        <v>352</v>
      </c>
      <c r="BQ588" s="314">
        <v>1</v>
      </c>
      <c r="BR588" s="314">
        <v>29.4</v>
      </c>
      <c r="BS588" s="314">
        <v>1.4</v>
      </c>
      <c r="BT588" s="314">
        <v>1.48</v>
      </c>
      <c r="BU588" s="314">
        <v>14.3</v>
      </c>
      <c r="BV588" s="314">
        <v>0</v>
      </c>
      <c r="BW588" s="433"/>
      <c r="BX588" s="299">
        <v>133</v>
      </c>
      <c r="BY588" s="299">
        <v>7</v>
      </c>
      <c r="BZ588" s="299">
        <v>9</v>
      </c>
      <c r="CA588" s="299">
        <v>85</v>
      </c>
      <c r="CB588" s="299">
        <v>149</v>
      </c>
      <c r="CC588" s="299">
        <v>170</v>
      </c>
      <c r="CD588" s="299">
        <v>245</v>
      </c>
      <c r="CE588" s="299">
        <v>374</v>
      </c>
      <c r="CF588" s="299">
        <v>437</v>
      </c>
      <c r="CG588" s="299">
        <v>42</v>
      </c>
      <c r="CH588" s="299">
        <v>18</v>
      </c>
      <c r="CI588" s="299">
        <v>3</v>
      </c>
      <c r="CJ588" s="299">
        <v>2.7</v>
      </c>
      <c r="CK588" s="299">
        <v>0.05</v>
      </c>
      <c r="CL588" s="329"/>
      <c r="CM588" s="305"/>
      <c r="CN588" s="305"/>
      <c r="CO588" s="305"/>
      <c r="CP588" s="305"/>
      <c r="CQ588" s="305"/>
      <c r="CR588" s="305"/>
      <c r="CS588" s="305"/>
      <c r="CT588" s="305"/>
      <c r="CU588" s="305"/>
      <c r="CV588" s="305"/>
      <c r="CW588" s="305"/>
      <c r="CX588" s="305"/>
      <c r="CY588" s="305"/>
      <c r="CZ588" s="305"/>
      <c r="DA588" s="305"/>
      <c r="DB588" s="305"/>
      <c r="DC588" s="305"/>
      <c r="DD588" s="305"/>
      <c r="DE588" s="305"/>
      <c r="DF588" s="305"/>
      <c r="DG588" s="305"/>
      <c r="DH588" s="305"/>
      <c r="DI588" s="305"/>
      <c r="DJ588" s="305"/>
      <c r="DK588" s="305"/>
      <c r="DL588" s="305"/>
      <c r="DM588" s="305"/>
      <c r="DN588" s="305"/>
      <c r="DO588" s="440"/>
      <c r="DP588" s="305"/>
      <c r="DQ588" s="305"/>
      <c r="DR588" s="305"/>
      <c r="DS588" s="305"/>
      <c r="DT588" s="305"/>
      <c r="DU588" s="305"/>
      <c r="DV588" s="305"/>
      <c r="DW588" s="305"/>
      <c r="DX588" s="305"/>
      <c r="DY588" s="305"/>
      <c r="DZ588" s="305"/>
      <c r="EA588" s="305"/>
      <c r="EB588" s="305"/>
      <c r="EC588" s="305"/>
    </row>
    <row r="589" spans="1:133" x14ac:dyDescent="0.25">
      <c r="A589" s="291">
        <f t="shared" si="105"/>
        <v>2015</v>
      </c>
      <c r="B589" s="292" t="str">
        <f t="shared" si="106"/>
        <v>NOVIEMBRE</v>
      </c>
      <c r="C589" s="292">
        <v>13</v>
      </c>
      <c r="D589" s="292" t="str">
        <f t="shared" si="110"/>
        <v>NOVIEMBRE 2015 / 11</v>
      </c>
      <c r="E589" s="345">
        <v>11</v>
      </c>
      <c r="F589" s="312">
        <v>42329</v>
      </c>
      <c r="G589" s="311">
        <v>58645</v>
      </c>
      <c r="H589" s="311" t="s">
        <v>208</v>
      </c>
      <c r="I589" s="313">
        <v>0.7298</v>
      </c>
      <c r="J589" s="314">
        <v>136</v>
      </c>
      <c r="K589" s="314">
        <v>8.6999999999999993</v>
      </c>
      <c r="L589" s="314">
        <v>0</v>
      </c>
      <c r="M589" s="315" t="s">
        <v>20</v>
      </c>
      <c r="N589" s="314">
        <v>0.5</v>
      </c>
      <c r="O589" s="314">
        <v>0</v>
      </c>
      <c r="P589" s="314">
        <v>85.2</v>
      </c>
      <c r="Q589" s="314">
        <v>79.2</v>
      </c>
      <c r="R589" s="314">
        <v>82.2</v>
      </c>
      <c r="S589" s="316" t="s">
        <v>66</v>
      </c>
      <c r="T589" s="316" t="s">
        <v>67</v>
      </c>
      <c r="U589" s="314">
        <v>20746</v>
      </c>
      <c r="V589" s="314">
        <v>126</v>
      </c>
      <c r="W589" s="314">
        <v>189</v>
      </c>
      <c r="X589" s="314">
        <v>289</v>
      </c>
      <c r="Y589" s="314">
        <v>340</v>
      </c>
      <c r="Z589" s="314">
        <v>1</v>
      </c>
      <c r="AA589" s="314">
        <v>29.8</v>
      </c>
      <c r="AB589" s="314">
        <v>0.3</v>
      </c>
      <c r="AC589" s="314">
        <v>1.52</v>
      </c>
      <c r="AD589" s="314">
        <v>11.2</v>
      </c>
      <c r="AE589" s="314">
        <v>0</v>
      </c>
      <c r="AF589" s="427"/>
      <c r="AG589" s="299">
        <v>133</v>
      </c>
      <c r="AH589" s="299">
        <v>7</v>
      </c>
      <c r="AI589" s="299">
        <v>9</v>
      </c>
      <c r="AJ589" s="299">
        <v>85</v>
      </c>
      <c r="AK589" s="299">
        <v>149</v>
      </c>
      <c r="AL589" s="299">
        <v>170</v>
      </c>
      <c r="AM589" s="299">
        <v>245</v>
      </c>
      <c r="AN589" s="299">
        <v>374</v>
      </c>
      <c r="AO589" s="299">
        <v>437</v>
      </c>
      <c r="AP589" s="299">
        <v>42</v>
      </c>
      <c r="AQ589" s="299">
        <v>18</v>
      </c>
      <c r="AR589" s="299">
        <v>3</v>
      </c>
      <c r="AS589" s="299">
        <v>2.7</v>
      </c>
      <c r="AT589" s="299">
        <v>0.05</v>
      </c>
      <c r="AU589" s="300"/>
      <c r="AV589" s="311">
        <v>11</v>
      </c>
      <c r="AW589" s="317">
        <v>42333</v>
      </c>
      <c r="AX589" s="311">
        <v>58714</v>
      </c>
      <c r="AY589" s="311" t="s">
        <v>68</v>
      </c>
      <c r="AZ589" s="313">
        <v>0.73319999999999996</v>
      </c>
      <c r="BA589" s="314">
        <v>140.19999999999999</v>
      </c>
      <c r="BB589" s="314">
        <v>8.5</v>
      </c>
      <c r="BC589" s="314">
        <v>0</v>
      </c>
      <c r="BD589" s="315" t="s">
        <v>20</v>
      </c>
      <c r="BE589" s="314">
        <v>1.8</v>
      </c>
      <c r="BF589" s="314">
        <v>0.01</v>
      </c>
      <c r="BG589" s="314">
        <v>85.4</v>
      </c>
      <c r="BH589" s="314">
        <v>79.7</v>
      </c>
      <c r="BI589" s="314">
        <v>82.6</v>
      </c>
      <c r="BJ589" s="316" t="s">
        <v>66</v>
      </c>
      <c r="BK589" s="316" t="s">
        <v>67</v>
      </c>
      <c r="BL589" s="314">
        <v>20710</v>
      </c>
      <c r="BM589" s="314">
        <v>133</v>
      </c>
      <c r="BN589" s="314">
        <v>199</v>
      </c>
      <c r="BO589" s="314">
        <v>302</v>
      </c>
      <c r="BP589" s="314">
        <v>352</v>
      </c>
      <c r="BQ589" s="314">
        <v>1</v>
      </c>
      <c r="BR589" s="314">
        <v>29.9</v>
      </c>
      <c r="BS589" s="314">
        <v>1.6</v>
      </c>
      <c r="BT589" s="314">
        <v>1.51</v>
      </c>
      <c r="BU589" s="314">
        <v>14.8</v>
      </c>
      <c r="BV589" s="314">
        <v>0</v>
      </c>
      <c r="BW589" s="433"/>
      <c r="BX589" s="299">
        <v>133</v>
      </c>
      <c r="BY589" s="299">
        <v>7</v>
      </c>
      <c r="BZ589" s="299">
        <v>9</v>
      </c>
      <c r="CA589" s="299">
        <v>85</v>
      </c>
      <c r="CB589" s="299">
        <v>149</v>
      </c>
      <c r="CC589" s="299">
        <v>170</v>
      </c>
      <c r="CD589" s="299">
        <v>245</v>
      </c>
      <c r="CE589" s="299">
        <v>374</v>
      </c>
      <c r="CF589" s="299">
        <v>437</v>
      </c>
      <c r="CG589" s="299">
        <v>42</v>
      </c>
      <c r="CH589" s="299">
        <v>18</v>
      </c>
      <c r="CI589" s="299">
        <v>3</v>
      </c>
      <c r="CJ589" s="299">
        <v>2.7</v>
      </c>
      <c r="CK589" s="299">
        <v>0.05</v>
      </c>
      <c r="CL589" s="329"/>
      <c r="CM589" s="306"/>
      <c r="CN589" s="306"/>
      <c r="CO589" s="306"/>
      <c r="CP589" s="306"/>
      <c r="CQ589" s="306"/>
      <c r="CR589" s="306"/>
      <c r="CS589" s="306"/>
      <c r="CT589" s="306"/>
      <c r="CU589" s="306"/>
      <c r="CV589" s="306"/>
      <c r="CW589" s="306"/>
      <c r="CX589" s="306"/>
      <c r="CY589" s="306"/>
      <c r="CZ589" s="306"/>
      <c r="DA589" s="306"/>
      <c r="DB589" s="306"/>
      <c r="DC589" s="306"/>
      <c r="DD589" s="306"/>
      <c r="DE589" s="306"/>
      <c r="DF589" s="306"/>
      <c r="DG589" s="306"/>
      <c r="DH589" s="306"/>
      <c r="DI589" s="306"/>
      <c r="DJ589" s="306"/>
      <c r="DK589" s="306"/>
      <c r="DL589" s="306"/>
      <c r="DM589" s="306"/>
      <c r="DN589" s="306"/>
      <c r="DO589" s="439"/>
      <c r="DP589" s="306"/>
      <c r="DQ589" s="306"/>
      <c r="DR589" s="306"/>
      <c r="DS589" s="306"/>
      <c r="DT589" s="306"/>
      <c r="DU589" s="306"/>
      <c r="DV589" s="306"/>
      <c r="DW589" s="306"/>
      <c r="DX589" s="306"/>
      <c r="DY589" s="306"/>
      <c r="DZ589" s="306"/>
      <c r="EA589" s="306"/>
      <c r="EB589" s="306"/>
      <c r="EC589" s="306"/>
    </row>
    <row r="590" spans="1:133" x14ac:dyDescent="0.25">
      <c r="A590" s="302">
        <f t="shared" si="105"/>
        <v>2015</v>
      </c>
      <c r="B590" s="303" t="str">
        <f t="shared" si="106"/>
        <v>NOVIEMBRE</v>
      </c>
      <c r="C590" s="303">
        <v>14</v>
      </c>
      <c r="D590" s="303" t="str">
        <f t="shared" si="110"/>
        <v>NOVIEMBRE 2015 / 12</v>
      </c>
      <c r="E590" s="345">
        <v>12</v>
      </c>
      <c r="F590" s="312">
        <v>42331</v>
      </c>
      <c r="G590" s="311">
        <v>58678</v>
      </c>
      <c r="H590" s="311" t="s">
        <v>69</v>
      </c>
      <c r="I590" s="313">
        <v>0.73050000000000004</v>
      </c>
      <c r="J590" s="314">
        <v>137</v>
      </c>
      <c r="K590" s="314">
        <v>8.6999999999999993</v>
      </c>
      <c r="L590" s="314">
        <v>0</v>
      </c>
      <c r="M590" s="315" t="s">
        <v>20</v>
      </c>
      <c r="N590" s="314">
        <v>0.5</v>
      </c>
      <c r="O590" s="314">
        <v>0</v>
      </c>
      <c r="P590" s="314">
        <v>85.3</v>
      </c>
      <c r="Q590" s="314">
        <v>79.2</v>
      </c>
      <c r="R590" s="314">
        <v>82.2</v>
      </c>
      <c r="S590" s="316" t="s">
        <v>66</v>
      </c>
      <c r="T590" s="316" t="s">
        <v>67</v>
      </c>
      <c r="U590" s="314">
        <v>20738</v>
      </c>
      <c r="V590" s="314">
        <v>129</v>
      </c>
      <c r="W590" s="314">
        <v>190</v>
      </c>
      <c r="X590" s="314">
        <v>284</v>
      </c>
      <c r="Y590" s="314">
        <v>343</v>
      </c>
      <c r="Z590" s="314">
        <v>0.5</v>
      </c>
      <c r="AA590" s="314">
        <v>29.2</v>
      </c>
      <c r="AB590" s="314">
        <v>0.3</v>
      </c>
      <c r="AC590" s="314">
        <v>1.72</v>
      </c>
      <c r="AD590" s="314">
        <v>12</v>
      </c>
      <c r="AE590" s="314">
        <v>0</v>
      </c>
      <c r="AF590" s="427"/>
      <c r="AG590" s="299">
        <v>133</v>
      </c>
      <c r="AH590" s="299">
        <v>7</v>
      </c>
      <c r="AI590" s="299">
        <v>9</v>
      </c>
      <c r="AJ590" s="299">
        <v>85</v>
      </c>
      <c r="AK590" s="299">
        <v>149</v>
      </c>
      <c r="AL590" s="299">
        <v>170</v>
      </c>
      <c r="AM590" s="299">
        <v>245</v>
      </c>
      <c r="AN590" s="299">
        <v>374</v>
      </c>
      <c r="AO590" s="299">
        <v>437</v>
      </c>
      <c r="AP590" s="299">
        <v>42</v>
      </c>
      <c r="AQ590" s="299">
        <v>18</v>
      </c>
      <c r="AR590" s="299">
        <v>3</v>
      </c>
      <c r="AS590" s="299">
        <v>2.7</v>
      </c>
      <c r="AT590" s="299">
        <v>0.05</v>
      </c>
      <c r="AU590" s="300"/>
      <c r="AV590" s="311">
        <v>12</v>
      </c>
      <c r="AW590" s="317">
        <v>42335</v>
      </c>
      <c r="AX590" s="311">
        <v>58762</v>
      </c>
      <c r="AY590" s="311" t="s">
        <v>73</v>
      </c>
      <c r="AZ590" s="313">
        <v>0.73160000000000003</v>
      </c>
      <c r="BA590" s="314">
        <v>141.30000000000001</v>
      </c>
      <c r="BB590" s="314">
        <v>8.4</v>
      </c>
      <c r="BC590" s="314">
        <v>0</v>
      </c>
      <c r="BD590" s="315" t="s">
        <v>20</v>
      </c>
      <c r="BE590" s="314">
        <v>1.8</v>
      </c>
      <c r="BF590" s="314">
        <v>0.01</v>
      </c>
      <c r="BG590" s="314">
        <v>85.6</v>
      </c>
      <c r="BH590" s="314">
        <v>79.5</v>
      </c>
      <c r="BI590" s="314">
        <v>82.6</v>
      </c>
      <c r="BJ590" s="316" t="s">
        <v>66</v>
      </c>
      <c r="BK590" s="316" t="s">
        <v>67</v>
      </c>
      <c r="BL590" s="314">
        <v>20686</v>
      </c>
      <c r="BM590" s="314">
        <v>133</v>
      </c>
      <c r="BN590" s="314">
        <v>203</v>
      </c>
      <c r="BO590" s="314">
        <v>300</v>
      </c>
      <c r="BP590" s="314">
        <v>356</v>
      </c>
      <c r="BQ590" s="314">
        <v>0.8</v>
      </c>
      <c r="BR590" s="314">
        <v>31.4</v>
      </c>
      <c r="BS590" s="314">
        <v>1.3</v>
      </c>
      <c r="BT590" s="314">
        <v>1.59</v>
      </c>
      <c r="BU590" s="314">
        <v>14.2</v>
      </c>
      <c r="BV590" s="314">
        <v>0</v>
      </c>
      <c r="BW590" s="433"/>
      <c r="BX590" s="299">
        <v>133</v>
      </c>
      <c r="BY590" s="299">
        <v>7</v>
      </c>
      <c r="BZ590" s="299">
        <v>9</v>
      </c>
      <c r="CA590" s="299">
        <v>85</v>
      </c>
      <c r="CB590" s="299">
        <v>149</v>
      </c>
      <c r="CC590" s="299">
        <v>170</v>
      </c>
      <c r="CD590" s="299">
        <v>245</v>
      </c>
      <c r="CE590" s="299">
        <v>374</v>
      </c>
      <c r="CF590" s="299">
        <v>437</v>
      </c>
      <c r="CG590" s="299">
        <v>42</v>
      </c>
      <c r="CH590" s="299">
        <v>18</v>
      </c>
      <c r="CI590" s="299">
        <v>3</v>
      </c>
      <c r="CJ590" s="299">
        <v>2.7</v>
      </c>
      <c r="CK590" s="299">
        <v>0.05</v>
      </c>
      <c r="CL590" s="329"/>
      <c r="CM590" s="305"/>
      <c r="CN590" s="305"/>
      <c r="CO590" s="305"/>
      <c r="CP590" s="305"/>
      <c r="CQ590" s="305"/>
      <c r="CR590" s="305"/>
      <c r="CS590" s="305"/>
      <c r="CT590" s="305"/>
      <c r="CU590" s="305"/>
      <c r="CV590" s="305"/>
      <c r="CW590" s="305"/>
      <c r="CX590" s="305"/>
      <c r="CY590" s="305"/>
      <c r="CZ590" s="305"/>
      <c r="DA590" s="305"/>
      <c r="DB590" s="305"/>
      <c r="DC590" s="305"/>
      <c r="DD590" s="305"/>
      <c r="DE590" s="305"/>
      <c r="DF590" s="305"/>
      <c r="DG590" s="305"/>
      <c r="DH590" s="305"/>
      <c r="DI590" s="305"/>
      <c r="DJ590" s="305"/>
      <c r="DK590" s="305"/>
      <c r="DL590" s="305"/>
      <c r="DM590" s="305"/>
      <c r="DN590" s="305"/>
      <c r="DO590" s="440"/>
      <c r="DP590" s="305"/>
      <c r="DQ590" s="305"/>
      <c r="DR590" s="305"/>
      <c r="DS590" s="305"/>
      <c r="DT590" s="305"/>
      <c r="DU590" s="305"/>
      <c r="DV590" s="305"/>
      <c r="DW590" s="305"/>
      <c r="DX590" s="305"/>
      <c r="DY590" s="305"/>
      <c r="DZ590" s="305"/>
      <c r="EA590" s="305"/>
      <c r="EB590" s="305"/>
      <c r="EC590" s="305"/>
    </row>
    <row r="591" spans="1:133" x14ac:dyDescent="0.25">
      <c r="A591" s="291">
        <f t="shared" si="105"/>
        <v>2015</v>
      </c>
      <c r="B591" s="292" t="str">
        <f t="shared" si="106"/>
        <v>NOVIEMBRE</v>
      </c>
      <c r="C591" s="292">
        <v>15</v>
      </c>
      <c r="D591" s="292" t="str">
        <f t="shared" si="110"/>
        <v>NOVIEMBRE 2015 / 13</v>
      </c>
      <c r="E591" s="345">
        <v>13</v>
      </c>
      <c r="F591" s="312">
        <v>42333</v>
      </c>
      <c r="G591" s="311">
        <v>58716</v>
      </c>
      <c r="H591" s="311" t="s">
        <v>208</v>
      </c>
      <c r="I591" s="313">
        <v>0.72940000000000005</v>
      </c>
      <c r="J591" s="314">
        <v>137</v>
      </c>
      <c r="K591" s="314">
        <v>8.6999999999999993</v>
      </c>
      <c r="L591" s="314">
        <v>0</v>
      </c>
      <c r="M591" s="315" t="s">
        <v>20</v>
      </c>
      <c r="N591" s="314">
        <v>0.5</v>
      </c>
      <c r="O591" s="314">
        <v>0</v>
      </c>
      <c r="P591" s="314">
        <v>85.2</v>
      </c>
      <c r="Q591" s="314">
        <v>79.099999999999994</v>
      </c>
      <c r="R591" s="314">
        <v>82.2</v>
      </c>
      <c r="S591" s="316" t="s">
        <v>66</v>
      </c>
      <c r="T591" s="316" t="s">
        <v>67</v>
      </c>
      <c r="U591" s="314">
        <v>20750</v>
      </c>
      <c r="V591" s="314">
        <v>129</v>
      </c>
      <c r="W591" s="314">
        <v>189</v>
      </c>
      <c r="X591" s="314">
        <v>284</v>
      </c>
      <c r="Y591" s="314">
        <v>342</v>
      </c>
      <c r="Z591" s="314">
        <v>0.5</v>
      </c>
      <c r="AA591" s="314">
        <v>29.1</v>
      </c>
      <c r="AB591" s="314">
        <v>0.2</v>
      </c>
      <c r="AC591" s="314">
        <v>1.56</v>
      </c>
      <c r="AD591" s="314">
        <v>11.3</v>
      </c>
      <c r="AE591" s="314">
        <v>0</v>
      </c>
      <c r="AF591" s="427"/>
      <c r="AG591" s="299">
        <v>133</v>
      </c>
      <c r="AH591" s="299">
        <v>7</v>
      </c>
      <c r="AI591" s="299">
        <v>9</v>
      </c>
      <c r="AJ591" s="299">
        <v>85</v>
      </c>
      <c r="AK591" s="299">
        <v>149</v>
      </c>
      <c r="AL591" s="299">
        <v>170</v>
      </c>
      <c r="AM591" s="299">
        <v>245</v>
      </c>
      <c r="AN591" s="299">
        <v>374</v>
      </c>
      <c r="AO591" s="299">
        <v>437</v>
      </c>
      <c r="AP591" s="299">
        <v>42</v>
      </c>
      <c r="AQ591" s="299">
        <v>18</v>
      </c>
      <c r="AR591" s="299">
        <v>3</v>
      </c>
      <c r="AS591" s="299">
        <v>2.7</v>
      </c>
      <c r="AT591" s="299">
        <v>0.05</v>
      </c>
      <c r="AU591" s="300"/>
      <c r="AV591" s="305"/>
      <c r="AW591" s="305"/>
      <c r="AX591" s="305"/>
      <c r="AY591" s="305"/>
      <c r="AZ591" s="305"/>
      <c r="BA591" s="305"/>
      <c r="BB591" s="305"/>
      <c r="BC591" s="305"/>
      <c r="BD591" s="305"/>
      <c r="BE591" s="305"/>
      <c r="BF591" s="305"/>
      <c r="BG591" s="305"/>
      <c r="BH591" s="305"/>
      <c r="BI591" s="305"/>
      <c r="BJ591" s="305"/>
      <c r="BK591" s="305"/>
      <c r="BL591" s="305"/>
      <c r="BM591" s="305"/>
      <c r="BN591" s="305"/>
      <c r="BO591" s="305"/>
      <c r="BP591" s="305"/>
      <c r="BQ591" s="305"/>
      <c r="BR591" s="305"/>
      <c r="BS591" s="305"/>
      <c r="BT591" s="305"/>
      <c r="BU591" s="305"/>
      <c r="BV591" s="305"/>
      <c r="BW591" s="434"/>
      <c r="BX591" s="305"/>
      <c r="BY591" s="305"/>
      <c r="BZ591" s="305"/>
      <c r="CA591" s="305"/>
      <c r="CB591" s="305"/>
      <c r="CC591" s="305"/>
      <c r="CD591" s="305"/>
      <c r="CE591" s="305"/>
      <c r="CF591" s="305"/>
      <c r="CG591" s="305"/>
      <c r="CH591" s="305"/>
      <c r="CI591" s="305"/>
      <c r="CJ591" s="305"/>
      <c r="CK591" s="305"/>
      <c r="CL591" s="329"/>
      <c r="CM591" s="306"/>
      <c r="CN591" s="306"/>
      <c r="CO591" s="306"/>
      <c r="CP591" s="306"/>
      <c r="CQ591" s="306"/>
      <c r="CR591" s="306"/>
      <c r="CS591" s="306"/>
      <c r="CT591" s="306"/>
      <c r="CU591" s="306"/>
      <c r="CV591" s="306"/>
      <c r="CW591" s="306"/>
      <c r="CX591" s="306"/>
      <c r="CY591" s="306"/>
      <c r="CZ591" s="306"/>
      <c r="DA591" s="306"/>
      <c r="DB591" s="306"/>
      <c r="DC591" s="306"/>
      <c r="DD591" s="306"/>
      <c r="DE591" s="306"/>
      <c r="DF591" s="306"/>
      <c r="DG591" s="306"/>
      <c r="DH591" s="306"/>
      <c r="DI591" s="306"/>
      <c r="DJ591" s="306"/>
      <c r="DK591" s="306"/>
      <c r="DL591" s="306"/>
      <c r="DM591" s="306"/>
      <c r="DN591" s="306"/>
      <c r="DO591" s="439"/>
      <c r="DP591" s="306"/>
      <c r="DQ591" s="306"/>
      <c r="DR591" s="306"/>
      <c r="DS591" s="306"/>
      <c r="DT591" s="306"/>
      <c r="DU591" s="306"/>
      <c r="DV591" s="306"/>
      <c r="DW591" s="306"/>
      <c r="DX591" s="306"/>
      <c r="DY591" s="306"/>
      <c r="DZ591" s="306"/>
      <c r="EA591" s="306"/>
      <c r="EB591" s="306"/>
      <c r="EC591" s="306"/>
    </row>
    <row r="592" spans="1:133" x14ac:dyDescent="0.25">
      <c r="A592" s="302">
        <f t="shared" si="105"/>
        <v>2015</v>
      </c>
      <c r="B592" s="303" t="str">
        <f t="shared" si="106"/>
        <v>NOVIEMBRE</v>
      </c>
      <c r="C592" s="303">
        <v>16</v>
      </c>
      <c r="D592" s="303" t="str">
        <f t="shared" si="110"/>
        <v>NOVIEMBRE 2015 / 14</v>
      </c>
      <c r="E592" s="345">
        <v>14</v>
      </c>
      <c r="F592" s="312">
        <v>42335</v>
      </c>
      <c r="G592" s="311">
        <v>58789</v>
      </c>
      <c r="H592" s="311" t="s">
        <v>69</v>
      </c>
      <c r="I592" s="313">
        <v>0.72789999999999999</v>
      </c>
      <c r="J592" s="314">
        <v>135</v>
      </c>
      <c r="K592" s="314">
        <v>8.6999999999999993</v>
      </c>
      <c r="L592" s="314">
        <v>0</v>
      </c>
      <c r="M592" s="315" t="s">
        <v>20</v>
      </c>
      <c r="N592" s="314">
        <v>0.5</v>
      </c>
      <c r="O592" s="314">
        <v>0</v>
      </c>
      <c r="P592" s="314">
        <v>85.2</v>
      </c>
      <c r="Q592" s="314">
        <v>79.2</v>
      </c>
      <c r="R592" s="314">
        <v>82.2</v>
      </c>
      <c r="S592" s="316" t="s">
        <v>66</v>
      </c>
      <c r="T592" s="316" t="s">
        <v>67</v>
      </c>
      <c r="U592" s="314">
        <v>20766</v>
      </c>
      <c r="V592" s="314">
        <v>126</v>
      </c>
      <c r="W592" s="314">
        <v>187</v>
      </c>
      <c r="X592" s="314">
        <v>286</v>
      </c>
      <c r="Y592" s="314">
        <v>341</v>
      </c>
      <c r="Z592" s="314">
        <v>1</v>
      </c>
      <c r="AA592" s="314">
        <v>29.8</v>
      </c>
      <c r="AB592" s="314">
        <v>0.2</v>
      </c>
      <c r="AC592" s="314">
        <v>1.79</v>
      </c>
      <c r="AD592" s="314">
        <v>9.4</v>
      </c>
      <c r="AE592" s="314">
        <v>0</v>
      </c>
      <c r="AF592" s="427"/>
      <c r="AG592" s="299">
        <v>133</v>
      </c>
      <c r="AH592" s="299">
        <v>7</v>
      </c>
      <c r="AI592" s="299">
        <v>9</v>
      </c>
      <c r="AJ592" s="299">
        <v>85</v>
      </c>
      <c r="AK592" s="299">
        <v>149</v>
      </c>
      <c r="AL592" s="299">
        <v>170</v>
      </c>
      <c r="AM592" s="299">
        <v>245</v>
      </c>
      <c r="AN592" s="299">
        <v>374</v>
      </c>
      <c r="AO592" s="299">
        <v>437</v>
      </c>
      <c r="AP592" s="299">
        <v>42</v>
      </c>
      <c r="AQ592" s="299">
        <v>18</v>
      </c>
      <c r="AR592" s="299">
        <v>3</v>
      </c>
      <c r="AS592" s="299">
        <v>2.7</v>
      </c>
      <c r="AT592" s="299">
        <v>0.05</v>
      </c>
      <c r="AU592" s="300"/>
      <c r="AV592" s="305"/>
      <c r="AW592" s="305"/>
      <c r="AX592" s="305"/>
      <c r="AY592" s="305"/>
      <c r="AZ592" s="305"/>
      <c r="BA592" s="305"/>
      <c r="BB592" s="305"/>
      <c r="BC592" s="305"/>
      <c r="BD592" s="305"/>
      <c r="BE592" s="305"/>
      <c r="BF592" s="305"/>
      <c r="BG592" s="305"/>
      <c r="BH592" s="305"/>
      <c r="BI592" s="305"/>
      <c r="BJ592" s="305"/>
      <c r="BK592" s="305"/>
      <c r="BL592" s="305"/>
      <c r="BM592" s="305"/>
      <c r="BN592" s="305"/>
      <c r="BO592" s="305"/>
      <c r="BP592" s="305"/>
      <c r="BQ592" s="305"/>
      <c r="BR592" s="305"/>
      <c r="BS592" s="305"/>
      <c r="BT592" s="305"/>
      <c r="BU592" s="305"/>
      <c r="BV592" s="305"/>
      <c r="BW592" s="434"/>
      <c r="BX592" s="305"/>
      <c r="BY592" s="305"/>
      <c r="BZ592" s="305"/>
      <c r="CA592" s="305"/>
      <c r="CB592" s="305"/>
      <c r="CC592" s="305"/>
      <c r="CD592" s="305"/>
      <c r="CE592" s="305"/>
      <c r="CF592" s="305"/>
      <c r="CG592" s="305"/>
      <c r="CH592" s="305"/>
      <c r="CI592" s="305"/>
      <c r="CJ592" s="305"/>
      <c r="CK592" s="305"/>
      <c r="CL592" s="329"/>
      <c r="CM592" s="305"/>
      <c r="CN592" s="305"/>
      <c r="CO592" s="305"/>
      <c r="CP592" s="305"/>
      <c r="CQ592" s="305"/>
      <c r="CR592" s="305"/>
      <c r="CS592" s="305"/>
      <c r="CT592" s="305"/>
      <c r="CU592" s="305"/>
      <c r="CV592" s="305"/>
      <c r="CW592" s="305"/>
      <c r="CX592" s="305"/>
      <c r="CY592" s="305"/>
      <c r="CZ592" s="305"/>
      <c r="DA592" s="305"/>
      <c r="DB592" s="305"/>
      <c r="DC592" s="305"/>
      <c r="DD592" s="305"/>
      <c r="DE592" s="305"/>
      <c r="DF592" s="305"/>
      <c r="DG592" s="305"/>
      <c r="DH592" s="305"/>
      <c r="DI592" s="305"/>
      <c r="DJ592" s="305"/>
      <c r="DK592" s="305"/>
      <c r="DL592" s="305"/>
      <c r="DM592" s="305"/>
      <c r="DN592" s="305"/>
      <c r="DO592" s="440"/>
      <c r="DP592" s="305"/>
      <c r="DQ592" s="305"/>
      <c r="DR592" s="305"/>
      <c r="DS592" s="305"/>
      <c r="DT592" s="305"/>
      <c r="DU592" s="305"/>
      <c r="DV592" s="305"/>
      <c r="DW592" s="305"/>
      <c r="DX592" s="305"/>
      <c r="DY592" s="305"/>
      <c r="DZ592" s="305"/>
      <c r="EA592" s="305"/>
      <c r="EB592" s="305"/>
      <c r="EC592" s="305"/>
    </row>
    <row r="593" spans="1:133" x14ac:dyDescent="0.25">
      <c r="A593" s="291">
        <f t="shared" si="105"/>
        <v>2015</v>
      </c>
      <c r="B593" s="292" t="str">
        <f t="shared" si="106"/>
        <v>NOVIEMBRE</v>
      </c>
      <c r="C593" s="292">
        <v>17</v>
      </c>
      <c r="D593" s="292" t="str">
        <f t="shared" si="110"/>
        <v>NOVIEMBRE 2015 / 15</v>
      </c>
      <c r="E593" s="345">
        <v>15</v>
      </c>
      <c r="F593" s="312">
        <v>42338</v>
      </c>
      <c r="G593" s="311">
        <v>58814</v>
      </c>
      <c r="H593" s="311" t="s">
        <v>208</v>
      </c>
      <c r="I593" s="313">
        <v>0.72899999999999998</v>
      </c>
      <c r="J593" s="314">
        <v>136</v>
      </c>
      <c r="K593" s="314">
        <v>8.6999999999999993</v>
      </c>
      <c r="L593" s="314">
        <v>0</v>
      </c>
      <c r="M593" s="315" t="s">
        <v>20</v>
      </c>
      <c r="N593" s="314">
        <v>0.5</v>
      </c>
      <c r="O593" s="314">
        <v>0</v>
      </c>
      <c r="P593" s="314">
        <v>85.3</v>
      </c>
      <c r="Q593" s="314">
        <v>79.099999999999994</v>
      </c>
      <c r="R593" s="314">
        <v>82.2</v>
      </c>
      <c r="S593" s="316" t="s">
        <v>66</v>
      </c>
      <c r="T593" s="316" t="s">
        <v>67</v>
      </c>
      <c r="U593" s="314">
        <v>20754</v>
      </c>
      <c r="V593" s="314">
        <v>127</v>
      </c>
      <c r="W593" s="314">
        <v>187</v>
      </c>
      <c r="X593" s="314">
        <v>285</v>
      </c>
      <c r="Y593" s="314">
        <v>342</v>
      </c>
      <c r="Z593" s="314">
        <v>1</v>
      </c>
      <c r="AA593" s="314">
        <v>29.5</v>
      </c>
      <c r="AB593" s="314">
        <v>0.2</v>
      </c>
      <c r="AC593" s="314">
        <v>1.79</v>
      </c>
      <c r="AD593" s="314">
        <v>11.2</v>
      </c>
      <c r="AE593" s="314">
        <v>0</v>
      </c>
      <c r="AF593" s="427"/>
      <c r="AG593" s="299">
        <v>133</v>
      </c>
      <c r="AH593" s="299">
        <v>7</v>
      </c>
      <c r="AI593" s="299">
        <v>9</v>
      </c>
      <c r="AJ593" s="299">
        <v>85</v>
      </c>
      <c r="AK593" s="299">
        <v>149</v>
      </c>
      <c r="AL593" s="299">
        <v>170</v>
      </c>
      <c r="AM593" s="299">
        <v>245</v>
      </c>
      <c r="AN593" s="299">
        <v>374</v>
      </c>
      <c r="AO593" s="299">
        <v>437</v>
      </c>
      <c r="AP593" s="299">
        <v>42</v>
      </c>
      <c r="AQ593" s="299">
        <v>18</v>
      </c>
      <c r="AR593" s="299">
        <v>3</v>
      </c>
      <c r="AS593" s="299">
        <v>2.7</v>
      </c>
      <c r="AT593" s="299">
        <v>0.05</v>
      </c>
      <c r="AU593" s="300"/>
      <c r="AV593" s="305"/>
      <c r="AW593" s="305"/>
      <c r="AX593" s="305"/>
      <c r="AY593" s="305"/>
      <c r="AZ593" s="305"/>
      <c r="BA593" s="305"/>
      <c r="BB593" s="305"/>
      <c r="BC593" s="305"/>
      <c r="BD593" s="305"/>
      <c r="BE593" s="305"/>
      <c r="BF593" s="305"/>
      <c r="BG593" s="305"/>
      <c r="BH593" s="305"/>
      <c r="BI593" s="305"/>
      <c r="BJ593" s="305"/>
      <c r="BK593" s="305"/>
      <c r="BL593" s="305"/>
      <c r="BM593" s="305"/>
      <c r="BN593" s="305"/>
      <c r="BO593" s="305"/>
      <c r="BP593" s="305"/>
      <c r="BQ593" s="305"/>
      <c r="BR593" s="305"/>
      <c r="BS593" s="305"/>
      <c r="BT593" s="305"/>
      <c r="BU593" s="305"/>
      <c r="BV593" s="305"/>
      <c r="BW593" s="434"/>
      <c r="BX593" s="305"/>
      <c r="BY593" s="305"/>
      <c r="BZ593" s="305"/>
      <c r="CA593" s="305"/>
      <c r="CB593" s="305"/>
      <c r="CC593" s="305"/>
      <c r="CD593" s="305"/>
      <c r="CE593" s="305"/>
      <c r="CF593" s="305"/>
      <c r="CG593" s="305"/>
      <c r="CH593" s="305"/>
      <c r="CI593" s="305"/>
      <c r="CJ593" s="305"/>
      <c r="CK593" s="305"/>
      <c r="CL593" s="329"/>
      <c r="CM593" s="306"/>
      <c r="CN593" s="306"/>
      <c r="CO593" s="306"/>
      <c r="CP593" s="306"/>
      <c r="CQ593" s="306"/>
      <c r="CR593" s="306"/>
      <c r="CS593" s="306"/>
      <c r="CT593" s="306"/>
      <c r="CU593" s="306"/>
      <c r="CV593" s="306"/>
      <c r="CW593" s="306"/>
      <c r="CX593" s="306"/>
      <c r="CY593" s="306"/>
      <c r="CZ593" s="306"/>
      <c r="DA593" s="306"/>
      <c r="DB593" s="306"/>
      <c r="DC593" s="306"/>
      <c r="DD593" s="306"/>
      <c r="DE593" s="306"/>
      <c r="DF593" s="306"/>
      <c r="DG593" s="306"/>
      <c r="DH593" s="306"/>
      <c r="DI593" s="306"/>
      <c r="DJ593" s="306"/>
      <c r="DK593" s="306"/>
      <c r="DL593" s="306"/>
      <c r="DM593" s="306"/>
      <c r="DN593" s="306"/>
      <c r="DO593" s="439"/>
      <c r="DP593" s="306"/>
      <c r="DQ593" s="306"/>
      <c r="DR593" s="306"/>
      <c r="DS593" s="306"/>
      <c r="DT593" s="306"/>
      <c r="DU593" s="306"/>
      <c r="DV593" s="306"/>
      <c r="DW593" s="306"/>
      <c r="DX593" s="306"/>
      <c r="DY593" s="306"/>
      <c r="DZ593" s="306"/>
      <c r="EA593" s="306"/>
      <c r="EB593" s="306"/>
      <c r="EC593" s="306"/>
    </row>
    <row r="594" spans="1:133" x14ac:dyDescent="0.25">
      <c r="A594" s="302">
        <f t="shared" si="105"/>
        <v>2015</v>
      </c>
      <c r="B594" s="303" t="str">
        <f t="shared" si="106"/>
        <v>NOVIEMBRE</v>
      </c>
      <c r="C594" s="303">
        <v>18</v>
      </c>
      <c r="D594" s="303" t="str">
        <f t="shared" si="110"/>
        <v>NOVIEMBRE 2015 / 16</v>
      </c>
      <c r="E594" s="291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428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307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435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343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441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</row>
    <row r="595" spans="1:133" x14ac:dyDescent="0.25">
      <c r="A595" s="291">
        <f t="shared" si="105"/>
        <v>2015</v>
      </c>
      <c r="B595" s="292" t="str">
        <f t="shared" si="106"/>
        <v>NOVIEMBRE</v>
      </c>
      <c r="C595" s="292">
        <v>19</v>
      </c>
      <c r="D595" s="292" t="str">
        <f t="shared" si="110"/>
        <v>NOVIEMBRE 2015 / 17</v>
      </c>
      <c r="E595" s="291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428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307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435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343"/>
      <c r="CM595" s="303"/>
      <c r="CN595" s="303"/>
      <c r="CO595" s="303"/>
      <c r="CP595" s="303"/>
      <c r="CQ595" s="303"/>
      <c r="CR595" s="303"/>
      <c r="CS595" s="303"/>
      <c r="CT595" s="303"/>
      <c r="CU595" s="303"/>
      <c r="CV595" s="303"/>
      <c r="CW595" s="303"/>
      <c r="CX595" s="303"/>
      <c r="CY595" s="303"/>
      <c r="CZ595" s="303"/>
      <c r="DA595" s="303"/>
      <c r="DB595" s="303"/>
      <c r="DC595" s="303"/>
      <c r="DD595" s="303"/>
      <c r="DE595" s="303"/>
      <c r="DF595" s="303"/>
      <c r="DG595" s="303"/>
      <c r="DH595" s="303"/>
      <c r="DI595" s="303"/>
      <c r="DJ595" s="303"/>
      <c r="DK595" s="303"/>
      <c r="DL595" s="303"/>
      <c r="DM595" s="303"/>
      <c r="DN595" s="303"/>
      <c r="DO595" s="442"/>
      <c r="DP595" s="303"/>
      <c r="DQ595" s="303"/>
      <c r="DR595" s="303"/>
      <c r="DS595" s="303"/>
      <c r="DT595" s="303"/>
      <c r="DU595" s="303"/>
      <c r="DV595" s="303"/>
      <c r="DW595" s="303"/>
      <c r="DX595" s="303"/>
      <c r="DY595" s="303"/>
      <c r="DZ595" s="303"/>
      <c r="EA595" s="303"/>
      <c r="EB595" s="303"/>
      <c r="EC595" s="303"/>
    </row>
    <row r="596" spans="1:133" x14ac:dyDescent="0.25">
      <c r="A596" s="302">
        <f t="shared" si="105"/>
        <v>2015</v>
      </c>
      <c r="B596" s="303" t="str">
        <f t="shared" si="106"/>
        <v>NOVIEMBRE</v>
      </c>
      <c r="C596" s="303">
        <v>20</v>
      </c>
      <c r="D596" s="303" t="str">
        <f t="shared" si="110"/>
        <v>NOVIEMBRE 2015 / 18</v>
      </c>
      <c r="E596" s="291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428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307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435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343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441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</row>
    <row r="597" spans="1:133" x14ac:dyDescent="0.25">
      <c r="A597" s="291">
        <f t="shared" si="105"/>
        <v>2015</v>
      </c>
      <c r="B597" s="292" t="str">
        <f t="shared" si="106"/>
        <v>NOVIEMBRE</v>
      </c>
      <c r="C597" s="292">
        <v>21</v>
      </c>
      <c r="D597" s="292" t="str">
        <f t="shared" si="110"/>
        <v>NOVIEMBRE 2015 / 19</v>
      </c>
      <c r="E597" s="291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428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307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435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343"/>
      <c r="CM597" s="303"/>
      <c r="CN597" s="303"/>
      <c r="CO597" s="303"/>
      <c r="CP597" s="303"/>
      <c r="CQ597" s="303"/>
      <c r="CR597" s="303"/>
      <c r="CS597" s="303"/>
      <c r="CT597" s="303"/>
      <c r="CU597" s="303"/>
      <c r="CV597" s="303"/>
      <c r="CW597" s="303"/>
      <c r="CX597" s="303"/>
      <c r="CY597" s="303"/>
      <c r="CZ597" s="303"/>
      <c r="DA597" s="303"/>
      <c r="DB597" s="303"/>
      <c r="DC597" s="303"/>
      <c r="DD597" s="303"/>
      <c r="DE597" s="303"/>
      <c r="DF597" s="303"/>
      <c r="DG597" s="303"/>
      <c r="DH597" s="303"/>
      <c r="DI597" s="303"/>
      <c r="DJ597" s="303"/>
      <c r="DK597" s="303"/>
      <c r="DL597" s="303"/>
      <c r="DM597" s="303"/>
      <c r="DN597" s="303"/>
      <c r="DO597" s="442"/>
      <c r="DP597" s="303"/>
      <c r="DQ597" s="303"/>
      <c r="DR597" s="303"/>
      <c r="DS597" s="303"/>
      <c r="DT597" s="303"/>
      <c r="DU597" s="303"/>
      <c r="DV597" s="303"/>
      <c r="DW597" s="303"/>
      <c r="DX597" s="303"/>
      <c r="DY597" s="303"/>
      <c r="DZ597" s="303"/>
      <c r="EA597" s="303"/>
      <c r="EB597" s="303"/>
      <c r="EC597" s="303"/>
    </row>
    <row r="598" spans="1:133" x14ac:dyDescent="0.25">
      <c r="A598" s="302">
        <f t="shared" si="105"/>
        <v>2015</v>
      </c>
      <c r="B598" s="303" t="str">
        <f t="shared" si="106"/>
        <v>NOVIEMBRE</v>
      </c>
      <c r="C598" s="303">
        <v>22</v>
      </c>
      <c r="D598" s="303" t="str">
        <f t="shared" si="110"/>
        <v>NOVIEMBRE 2015 / 20</v>
      </c>
      <c r="E598" s="291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428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307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435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343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441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</row>
    <row r="599" spans="1:133" x14ac:dyDescent="0.25">
      <c r="A599" s="291">
        <f t="shared" si="105"/>
        <v>2015</v>
      </c>
      <c r="B599" s="292" t="str">
        <f t="shared" si="106"/>
        <v>NOVIEMBRE</v>
      </c>
      <c r="C599" s="292">
        <v>23</v>
      </c>
      <c r="D599" s="292" t="str">
        <f t="shared" si="110"/>
        <v>NOVIEMBRE 2015 / 21</v>
      </c>
      <c r="E599" s="291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428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307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435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343"/>
      <c r="CM599" s="303"/>
      <c r="CN599" s="303"/>
      <c r="CO599" s="303"/>
      <c r="CP599" s="303"/>
      <c r="CQ599" s="303"/>
      <c r="CR599" s="303"/>
      <c r="CS599" s="303"/>
      <c r="CT599" s="303"/>
      <c r="CU599" s="303"/>
      <c r="CV599" s="303"/>
      <c r="CW599" s="303"/>
      <c r="CX599" s="303"/>
      <c r="CY599" s="303"/>
      <c r="CZ599" s="303"/>
      <c r="DA599" s="303"/>
      <c r="DB599" s="303"/>
      <c r="DC599" s="303"/>
      <c r="DD599" s="303"/>
      <c r="DE599" s="303"/>
      <c r="DF599" s="303"/>
      <c r="DG599" s="303"/>
      <c r="DH599" s="303"/>
      <c r="DI599" s="303"/>
      <c r="DJ599" s="303"/>
      <c r="DK599" s="303"/>
      <c r="DL599" s="303"/>
      <c r="DM599" s="303"/>
      <c r="DN599" s="303"/>
      <c r="DO599" s="442"/>
      <c r="DP599" s="303"/>
      <c r="DQ599" s="303"/>
      <c r="DR599" s="303"/>
      <c r="DS599" s="303"/>
      <c r="DT599" s="303"/>
      <c r="DU599" s="303"/>
      <c r="DV599" s="303"/>
      <c r="DW599" s="303"/>
      <c r="DX599" s="303"/>
      <c r="DY599" s="303"/>
      <c r="DZ599" s="303"/>
      <c r="EA599" s="303"/>
      <c r="EB599" s="303"/>
      <c r="EC599" s="303"/>
    </row>
    <row r="600" spans="1:133" x14ac:dyDescent="0.25">
      <c r="A600" s="302">
        <f t="shared" si="105"/>
        <v>2015</v>
      </c>
      <c r="B600" s="303" t="str">
        <f t="shared" si="106"/>
        <v>NOVIEMBRE</v>
      </c>
      <c r="C600" s="303">
        <v>24</v>
      </c>
      <c r="D600" s="303" t="str">
        <f t="shared" si="110"/>
        <v>NOVIEMBRE 2015 / 22</v>
      </c>
      <c r="E600" s="291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428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307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435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343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441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</row>
    <row r="601" spans="1:133" x14ac:dyDescent="0.25">
      <c r="A601" s="291">
        <f t="shared" si="105"/>
        <v>2015</v>
      </c>
      <c r="B601" s="292" t="str">
        <f t="shared" si="106"/>
        <v>NOVIEMBRE</v>
      </c>
      <c r="C601" s="292">
        <v>25</v>
      </c>
      <c r="D601" s="292" t="str">
        <f t="shared" si="110"/>
        <v>NOVIEMBRE 2015 / 23</v>
      </c>
      <c r="E601" s="291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428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307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435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343"/>
      <c r="CM601" s="303"/>
      <c r="CN601" s="303"/>
      <c r="CO601" s="303"/>
      <c r="CP601" s="303"/>
      <c r="CQ601" s="303"/>
      <c r="CR601" s="303"/>
      <c r="CS601" s="303"/>
      <c r="CT601" s="303"/>
      <c r="CU601" s="303"/>
      <c r="CV601" s="303"/>
      <c r="CW601" s="303"/>
      <c r="CX601" s="303"/>
      <c r="CY601" s="303"/>
      <c r="CZ601" s="303"/>
      <c r="DA601" s="303"/>
      <c r="DB601" s="303"/>
      <c r="DC601" s="303"/>
      <c r="DD601" s="303"/>
      <c r="DE601" s="303"/>
      <c r="DF601" s="303"/>
      <c r="DG601" s="303"/>
      <c r="DH601" s="303"/>
      <c r="DI601" s="303"/>
      <c r="DJ601" s="303"/>
      <c r="DK601" s="303"/>
      <c r="DL601" s="303"/>
      <c r="DM601" s="303"/>
      <c r="DN601" s="303"/>
      <c r="DO601" s="442"/>
      <c r="DP601" s="303"/>
      <c r="DQ601" s="303"/>
      <c r="DR601" s="303"/>
      <c r="DS601" s="303"/>
      <c r="DT601" s="303"/>
      <c r="DU601" s="303"/>
      <c r="DV601" s="303"/>
      <c r="DW601" s="303"/>
      <c r="DX601" s="303"/>
      <c r="DY601" s="303"/>
      <c r="DZ601" s="303"/>
      <c r="EA601" s="303"/>
      <c r="EB601" s="303"/>
      <c r="EC601" s="303"/>
    </row>
    <row r="602" spans="1:133" x14ac:dyDescent="0.25">
      <c r="A602" s="302">
        <f t="shared" si="105"/>
        <v>2015</v>
      </c>
      <c r="B602" s="303" t="str">
        <f t="shared" si="106"/>
        <v>NOVIEMBRE</v>
      </c>
      <c r="C602" s="303">
        <v>26</v>
      </c>
      <c r="D602" s="303" t="str">
        <f t="shared" si="110"/>
        <v>NOVIEMBRE 2015 / 24</v>
      </c>
      <c r="E602" s="291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428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307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435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343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441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</row>
    <row r="603" spans="1:133" x14ac:dyDescent="0.25">
      <c r="A603" s="291">
        <f t="shared" si="105"/>
        <v>2015</v>
      </c>
      <c r="B603" s="292" t="str">
        <f t="shared" si="106"/>
        <v>NOVIEMBRE</v>
      </c>
      <c r="C603" s="292">
        <v>27</v>
      </c>
      <c r="D603" s="292" t="str">
        <f t="shared" si="110"/>
        <v>NOVIEMBRE 2015 / 25</v>
      </c>
      <c r="E603" s="291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428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307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435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343"/>
      <c r="CM603" s="303"/>
      <c r="CN603" s="303"/>
      <c r="CO603" s="303"/>
      <c r="CP603" s="303"/>
      <c r="CQ603" s="303"/>
      <c r="CR603" s="303"/>
      <c r="CS603" s="303"/>
      <c r="CT603" s="303"/>
      <c r="CU603" s="303"/>
      <c r="CV603" s="303"/>
      <c r="CW603" s="303"/>
      <c r="CX603" s="303"/>
      <c r="CY603" s="303"/>
      <c r="CZ603" s="303"/>
      <c r="DA603" s="303"/>
      <c r="DB603" s="303"/>
      <c r="DC603" s="303"/>
      <c r="DD603" s="303"/>
      <c r="DE603" s="303"/>
      <c r="DF603" s="303"/>
      <c r="DG603" s="303"/>
      <c r="DH603" s="303"/>
      <c r="DI603" s="303"/>
      <c r="DJ603" s="303"/>
      <c r="DK603" s="303"/>
      <c r="DL603" s="303"/>
      <c r="DM603" s="303"/>
      <c r="DN603" s="303"/>
      <c r="DO603" s="442"/>
      <c r="DP603" s="303"/>
      <c r="DQ603" s="303"/>
      <c r="DR603" s="303"/>
      <c r="DS603" s="303"/>
      <c r="DT603" s="303"/>
      <c r="DU603" s="303"/>
      <c r="DV603" s="303"/>
      <c r="DW603" s="303"/>
      <c r="DX603" s="303"/>
      <c r="DY603" s="303"/>
      <c r="DZ603" s="303"/>
      <c r="EA603" s="303"/>
      <c r="EB603" s="303"/>
      <c r="EC603" s="303"/>
    </row>
    <row r="604" spans="1:133" x14ac:dyDescent="0.25">
      <c r="A604" s="302">
        <f t="shared" si="105"/>
        <v>2015</v>
      </c>
      <c r="B604" s="303" t="str">
        <f t="shared" si="106"/>
        <v>NOVIEMBRE</v>
      </c>
      <c r="C604" s="303">
        <v>28</v>
      </c>
      <c r="D604" s="303" t="str">
        <f t="shared" si="110"/>
        <v>NOVIEMBRE 2015 / 26</v>
      </c>
      <c r="E604" s="291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428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307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435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343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441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</row>
    <row r="605" spans="1:133" x14ac:dyDescent="0.25">
      <c r="A605" s="291">
        <f t="shared" si="105"/>
        <v>2015</v>
      </c>
      <c r="B605" s="292" t="str">
        <f t="shared" si="106"/>
        <v>NOVIEMBRE</v>
      </c>
      <c r="C605" s="292">
        <v>29</v>
      </c>
      <c r="D605" s="292" t="str">
        <f t="shared" si="110"/>
        <v>NOVIEMBRE 2015 / 27</v>
      </c>
      <c r="E605" s="291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428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307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435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343"/>
      <c r="CM605" s="303"/>
      <c r="CN605" s="303"/>
      <c r="CO605" s="303"/>
      <c r="CP605" s="303"/>
      <c r="CQ605" s="303"/>
      <c r="CR605" s="303"/>
      <c r="CS605" s="303"/>
      <c r="CT605" s="303"/>
      <c r="CU605" s="303"/>
      <c r="CV605" s="303"/>
      <c r="CW605" s="303"/>
      <c r="CX605" s="303"/>
      <c r="CY605" s="303"/>
      <c r="CZ605" s="303"/>
      <c r="DA605" s="303"/>
      <c r="DB605" s="303"/>
      <c r="DC605" s="303"/>
      <c r="DD605" s="303"/>
      <c r="DE605" s="303"/>
      <c r="DF605" s="303"/>
      <c r="DG605" s="303"/>
      <c r="DH605" s="303"/>
      <c r="DI605" s="303"/>
      <c r="DJ605" s="303"/>
      <c r="DK605" s="303"/>
      <c r="DL605" s="303"/>
      <c r="DM605" s="303"/>
      <c r="DN605" s="303"/>
      <c r="DO605" s="442"/>
      <c r="DP605" s="303"/>
      <c r="DQ605" s="303"/>
      <c r="DR605" s="303"/>
      <c r="DS605" s="303"/>
      <c r="DT605" s="303"/>
      <c r="DU605" s="303"/>
      <c r="DV605" s="303"/>
      <c r="DW605" s="303"/>
      <c r="DX605" s="303"/>
      <c r="DY605" s="303"/>
      <c r="DZ605" s="303"/>
      <c r="EA605" s="303"/>
      <c r="EB605" s="303"/>
      <c r="EC605" s="303"/>
    </row>
    <row r="606" spans="1:133" x14ac:dyDescent="0.25">
      <c r="A606" s="302">
        <f t="shared" si="105"/>
        <v>2015</v>
      </c>
      <c r="B606" s="303" t="str">
        <f t="shared" si="106"/>
        <v>NOVIEMBRE</v>
      </c>
      <c r="C606" s="303">
        <v>30</v>
      </c>
      <c r="D606" s="303" t="str">
        <f t="shared" si="110"/>
        <v>NOVIEMBRE 2015 / 28</v>
      </c>
      <c r="E606" s="291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428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307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435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343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441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</row>
    <row r="607" spans="1:133" x14ac:dyDescent="0.25">
      <c r="A607" s="291">
        <f t="shared" si="105"/>
        <v>2015</v>
      </c>
      <c r="B607" s="292" t="str">
        <f t="shared" si="106"/>
        <v>NOVIEMBRE</v>
      </c>
      <c r="C607" s="292">
        <v>31</v>
      </c>
      <c r="D607" s="292" t="str">
        <f t="shared" si="110"/>
        <v>NOVIEMBRE 2015 / 29</v>
      </c>
      <c r="E607" s="291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428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307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435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343"/>
      <c r="CM607" s="303"/>
      <c r="CN607" s="303"/>
      <c r="CO607" s="303"/>
      <c r="CP607" s="303"/>
      <c r="CQ607" s="303"/>
      <c r="CR607" s="303"/>
      <c r="CS607" s="303"/>
      <c r="CT607" s="303"/>
      <c r="CU607" s="303"/>
      <c r="CV607" s="303"/>
      <c r="CW607" s="303"/>
      <c r="CX607" s="303"/>
      <c r="CY607" s="303"/>
      <c r="CZ607" s="303"/>
      <c r="DA607" s="303"/>
      <c r="DB607" s="303"/>
      <c r="DC607" s="303"/>
      <c r="DD607" s="303"/>
      <c r="DE607" s="303"/>
      <c r="DF607" s="303"/>
      <c r="DG607" s="303"/>
      <c r="DH607" s="303"/>
      <c r="DI607" s="303"/>
      <c r="DJ607" s="303"/>
      <c r="DK607" s="303"/>
      <c r="DL607" s="303"/>
      <c r="DM607" s="303"/>
      <c r="DN607" s="303"/>
      <c r="DO607" s="442"/>
      <c r="DP607" s="303"/>
      <c r="DQ607" s="303"/>
      <c r="DR607" s="303"/>
      <c r="DS607" s="303"/>
      <c r="DT607" s="303"/>
      <c r="DU607" s="303"/>
      <c r="DV607" s="303"/>
      <c r="DW607" s="303"/>
      <c r="DX607" s="303"/>
      <c r="DY607" s="303"/>
      <c r="DZ607" s="303"/>
      <c r="EA607" s="303"/>
      <c r="EB607" s="303"/>
      <c r="EC607" s="303"/>
    </row>
    <row r="608" spans="1:133" s="206" customFormat="1" x14ac:dyDescent="0.25">
      <c r="A608" s="308"/>
      <c r="B608" s="309"/>
      <c r="C608" s="309"/>
      <c r="D608" s="303" t="str">
        <f t="shared" si="110"/>
        <v>NOVIEMBRE 2015 / 30</v>
      </c>
      <c r="E608" s="291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428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307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435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343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441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</row>
    <row r="609" spans="1:133" x14ac:dyDescent="0.25">
      <c r="A609" s="291">
        <v>2015</v>
      </c>
      <c r="B609" s="292" t="s">
        <v>238</v>
      </c>
      <c r="C609" s="292">
        <v>1</v>
      </c>
      <c r="D609" s="292" t="str">
        <f t="shared" si="110"/>
        <v>NOVIEMBRE 2015 / 31</v>
      </c>
      <c r="E609" s="291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428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307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435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343"/>
      <c r="CM609" s="303"/>
      <c r="CN609" s="303"/>
      <c r="CO609" s="303"/>
      <c r="CP609" s="303"/>
      <c r="CQ609" s="303"/>
      <c r="CR609" s="303"/>
      <c r="CS609" s="303"/>
      <c r="CT609" s="303"/>
      <c r="CU609" s="303"/>
      <c r="CV609" s="303"/>
      <c r="CW609" s="303"/>
      <c r="CX609" s="303"/>
      <c r="CY609" s="303"/>
      <c r="CZ609" s="303"/>
      <c r="DA609" s="303"/>
      <c r="DB609" s="303"/>
      <c r="DC609" s="303"/>
      <c r="DD609" s="303"/>
      <c r="DE609" s="303"/>
      <c r="DF609" s="303"/>
      <c r="DG609" s="303"/>
      <c r="DH609" s="303"/>
      <c r="DI609" s="303"/>
      <c r="DJ609" s="303"/>
      <c r="DK609" s="303"/>
      <c r="DL609" s="303"/>
      <c r="DM609" s="303"/>
      <c r="DN609" s="303"/>
      <c r="DO609" s="442"/>
      <c r="DP609" s="303"/>
      <c r="DQ609" s="303"/>
      <c r="DR609" s="303"/>
      <c r="DS609" s="303"/>
      <c r="DT609" s="303"/>
      <c r="DU609" s="303"/>
      <c r="DV609" s="303"/>
      <c r="DW609" s="303"/>
      <c r="DX609" s="303"/>
      <c r="DY609" s="303"/>
      <c r="DZ609" s="303"/>
      <c r="EA609" s="303"/>
      <c r="EB609" s="303"/>
      <c r="EC609" s="303"/>
    </row>
    <row r="610" spans="1:133" ht="15.75" x14ac:dyDescent="0.25">
      <c r="A610" s="302">
        <f t="shared" ref="A610:A639" si="111">A609</f>
        <v>2015</v>
      </c>
      <c r="B610" s="303" t="str">
        <f t="shared" ref="B610:B639" si="112">B609</f>
        <v>DICIEMBRE</v>
      </c>
      <c r="C610" s="303">
        <v>2</v>
      </c>
      <c r="D610" s="275" t="s">
        <v>228</v>
      </c>
      <c r="E610" s="344">
        <f t="shared" ref="E610:AJ610" si="113">IFERROR(AVERAGE(E579:E609),"")</f>
        <v>8</v>
      </c>
      <c r="F610" s="276">
        <f t="shared" si="113"/>
        <v>42323.666666666664</v>
      </c>
      <c r="G610" s="276">
        <f t="shared" si="113"/>
        <v>58490.666666666664</v>
      </c>
      <c r="H610" s="276" t="str">
        <f t="shared" si="113"/>
        <v/>
      </c>
      <c r="I610" s="276">
        <f t="shared" si="113"/>
        <v>0.72907333333333335</v>
      </c>
      <c r="J610" s="276">
        <f t="shared" si="113"/>
        <v>135.93333333333334</v>
      </c>
      <c r="K610" s="276">
        <f t="shared" si="113"/>
        <v>8.6933333333333334</v>
      </c>
      <c r="L610" s="276">
        <f t="shared" si="113"/>
        <v>0</v>
      </c>
      <c r="M610" s="276" t="str">
        <f t="shared" si="113"/>
        <v/>
      </c>
      <c r="N610" s="276">
        <f t="shared" si="113"/>
        <v>0.5</v>
      </c>
      <c r="O610" s="276">
        <f t="shared" si="113"/>
        <v>0</v>
      </c>
      <c r="P610" s="276">
        <f t="shared" si="113"/>
        <v>85.246666666666655</v>
      </c>
      <c r="Q610" s="276">
        <f t="shared" si="113"/>
        <v>79.173333333333346</v>
      </c>
      <c r="R610" s="276">
        <f t="shared" si="113"/>
        <v>82.206666666666678</v>
      </c>
      <c r="S610" s="276" t="str">
        <f t="shared" si="113"/>
        <v/>
      </c>
      <c r="T610" s="276" t="str">
        <f t="shared" si="113"/>
        <v/>
      </c>
      <c r="U610" s="276">
        <f t="shared" si="113"/>
        <v>20752.666666666668</v>
      </c>
      <c r="V610" s="276">
        <f t="shared" si="113"/>
        <v>126.53333333333333</v>
      </c>
      <c r="W610" s="276">
        <f t="shared" si="113"/>
        <v>188.26666666666668</v>
      </c>
      <c r="X610" s="276">
        <f t="shared" si="113"/>
        <v>285.86666666666667</v>
      </c>
      <c r="Y610" s="276">
        <f t="shared" si="113"/>
        <v>339.6</v>
      </c>
      <c r="Z610" s="276">
        <f t="shared" si="113"/>
        <v>0.93333333333333335</v>
      </c>
      <c r="AA610" s="276">
        <f t="shared" si="113"/>
        <v>29.493333333333336</v>
      </c>
      <c r="AB610" s="276">
        <f t="shared" si="113"/>
        <v>0.23333333333333334</v>
      </c>
      <c r="AC610" s="276">
        <f t="shared" si="113"/>
        <v>1.7399999999999998</v>
      </c>
      <c r="AD610" s="276">
        <f t="shared" si="113"/>
        <v>11.066666666666668</v>
      </c>
      <c r="AE610" s="276">
        <f t="shared" si="113"/>
        <v>0</v>
      </c>
      <c r="AF610" s="420" t="str">
        <f t="shared" si="113"/>
        <v/>
      </c>
      <c r="AG610" s="276">
        <f t="shared" si="113"/>
        <v>133</v>
      </c>
      <c r="AH610" s="276">
        <f t="shared" si="113"/>
        <v>7</v>
      </c>
      <c r="AI610" s="276">
        <f t="shared" si="113"/>
        <v>9</v>
      </c>
      <c r="AJ610" s="276">
        <f t="shared" si="113"/>
        <v>85</v>
      </c>
      <c r="AK610" s="276">
        <f t="shared" ref="AK610:BP610" si="114">IFERROR(AVERAGE(AK579:AK609),"")</f>
        <v>149</v>
      </c>
      <c r="AL610" s="276">
        <f t="shared" si="114"/>
        <v>170</v>
      </c>
      <c r="AM610" s="276">
        <f t="shared" si="114"/>
        <v>245</v>
      </c>
      <c r="AN610" s="276">
        <f t="shared" si="114"/>
        <v>374</v>
      </c>
      <c r="AO610" s="276">
        <f t="shared" si="114"/>
        <v>437</v>
      </c>
      <c r="AP610" s="276">
        <f t="shared" si="114"/>
        <v>42</v>
      </c>
      <c r="AQ610" s="276">
        <f t="shared" si="114"/>
        <v>18</v>
      </c>
      <c r="AR610" s="276">
        <f t="shared" si="114"/>
        <v>3</v>
      </c>
      <c r="AS610" s="276">
        <f t="shared" si="114"/>
        <v>2.7000000000000006</v>
      </c>
      <c r="AT610" s="276">
        <f t="shared" si="114"/>
        <v>5.000000000000001E-2</v>
      </c>
      <c r="AU610" s="276" t="str">
        <f t="shared" si="114"/>
        <v/>
      </c>
      <c r="AV610" s="276">
        <f t="shared" si="114"/>
        <v>6.5</v>
      </c>
      <c r="AW610" s="276">
        <f t="shared" si="114"/>
        <v>42322.25</v>
      </c>
      <c r="AX610" s="310">
        <f t="shared" si="114"/>
        <v>58452.583333333336</v>
      </c>
      <c r="AY610" s="276" t="str">
        <f t="shared" si="114"/>
        <v/>
      </c>
      <c r="AZ610" s="276">
        <f t="shared" si="114"/>
        <v>0.7334250000000001</v>
      </c>
      <c r="BA610" s="276">
        <f t="shared" si="114"/>
        <v>140.01666666666668</v>
      </c>
      <c r="BB610" s="276">
        <f t="shared" si="114"/>
        <v>8.4583333333333339</v>
      </c>
      <c r="BC610" s="276">
        <f t="shared" si="114"/>
        <v>0</v>
      </c>
      <c r="BD610" s="276" t="str">
        <f t="shared" si="114"/>
        <v/>
      </c>
      <c r="BE610" s="276">
        <f t="shared" si="114"/>
        <v>1.8000000000000005</v>
      </c>
      <c r="BF610" s="276">
        <f t="shared" si="114"/>
        <v>9.9999999999999985E-3</v>
      </c>
      <c r="BG610" s="276">
        <f t="shared" si="114"/>
        <v>85.49166666666666</v>
      </c>
      <c r="BH610" s="276">
        <f t="shared" si="114"/>
        <v>79.674999999999997</v>
      </c>
      <c r="BI610" s="276">
        <f t="shared" si="114"/>
        <v>82.591666666666683</v>
      </c>
      <c r="BJ610" s="276" t="str">
        <f t="shared" si="114"/>
        <v/>
      </c>
      <c r="BK610" s="276" t="str">
        <f t="shared" si="114"/>
        <v/>
      </c>
      <c r="BL610" s="276">
        <f t="shared" si="114"/>
        <v>20704</v>
      </c>
      <c r="BM610" s="276">
        <f t="shared" si="114"/>
        <v>131.91666666666666</v>
      </c>
      <c r="BN610" s="276">
        <f t="shared" si="114"/>
        <v>199.66666666666666</v>
      </c>
      <c r="BO610" s="276">
        <f t="shared" si="114"/>
        <v>298.08333333333331</v>
      </c>
      <c r="BP610" s="276">
        <f t="shared" si="114"/>
        <v>351.83333333333331</v>
      </c>
      <c r="BQ610" s="276">
        <f t="shared" ref="BQ610:BV610" si="115">IFERROR(AVERAGE(BQ579:BQ609),"")</f>
        <v>0.98333333333333339</v>
      </c>
      <c r="BR610" s="276">
        <f t="shared" si="115"/>
        <v>30.474999999999994</v>
      </c>
      <c r="BS610" s="276">
        <f t="shared" si="115"/>
        <v>1.325</v>
      </c>
      <c r="BT610" s="276">
        <f t="shared" si="115"/>
        <v>1.4650000000000001</v>
      </c>
      <c r="BU610" s="276">
        <f t="shared" si="115"/>
        <v>12.725</v>
      </c>
      <c r="BV610" s="310">
        <f t="shared" si="115"/>
        <v>0</v>
      </c>
      <c r="BW610" s="436"/>
      <c r="BX610" s="309"/>
      <c r="BY610" s="309"/>
      <c r="BZ610" s="309"/>
      <c r="CA610" s="309"/>
      <c r="CB610" s="309"/>
      <c r="CC610" s="309"/>
      <c r="CD610" s="309"/>
      <c r="CE610" s="309"/>
      <c r="CF610" s="309"/>
      <c r="CG610" s="309"/>
      <c r="CH610" s="309"/>
      <c r="CI610" s="309"/>
      <c r="CJ610" s="309"/>
      <c r="CK610" s="309"/>
      <c r="CL610" s="308"/>
      <c r="CM610" s="309"/>
      <c r="CN610" s="309"/>
      <c r="CO610" s="309"/>
      <c r="CP610" s="309"/>
      <c r="CQ610" s="309"/>
      <c r="CR610" s="309"/>
      <c r="CS610" s="309"/>
      <c r="CT610" s="309"/>
      <c r="CU610" s="309"/>
      <c r="CV610" s="309"/>
      <c r="CW610" s="309"/>
      <c r="CX610" s="309"/>
      <c r="CY610" s="309"/>
      <c r="CZ610" s="309"/>
      <c r="DA610" s="309"/>
      <c r="DB610" s="309"/>
      <c r="DC610" s="309"/>
      <c r="DD610" s="309"/>
      <c r="DE610" s="309"/>
      <c r="DF610" s="309"/>
      <c r="DG610" s="309"/>
      <c r="DH610" s="309"/>
      <c r="DI610" s="309"/>
      <c r="DJ610" s="309"/>
      <c r="DK610" s="309"/>
      <c r="DL610" s="309"/>
      <c r="DM610" s="309"/>
      <c r="DN610" s="309"/>
      <c r="DO610" s="443"/>
      <c r="DP610" s="309"/>
      <c r="DQ610" s="309"/>
      <c r="DR610" s="309"/>
      <c r="DS610" s="309"/>
      <c r="DT610" s="309"/>
      <c r="DU610" s="309"/>
      <c r="DV610" s="309"/>
      <c r="DW610" s="309"/>
      <c r="DX610" s="309"/>
      <c r="DY610" s="309"/>
      <c r="DZ610" s="309"/>
      <c r="EA610" s="309"/>
      <c r="EB610" s="309"/>
      <c r="EC610" s="309"/>
    </row>
    <row r="611" spans="1:133" x14ac:dyDescent="0.25">
      <c r="A611" s="291">
        <f t="shared" si="111"/>
        <v>2015</v>
      </c>
      <c r="B611" s="292" t="str">
        <f t="shared" si="112"/>
        <v>DICIEMBRE</v>
      </c>
      <c r="C611" s="292">
        <v>3</v>
      </c>
      <c r="D611" s="292" t="str">
        <f t="shared" ref="D611:D641" si="116">B609&amp;" "&amp;A609&amp;" / "&amp;C609</f>
        <v>DICIEMBRE 2015 / 1</v>
      </c>
      <c r="E611" s="345">
        <v>1</v>
      </c>
      <c r="F611" s="312">
        <v>42340</v>
      </c>
      <c r="G611" s="311">
        <v>59060</v>
      </c>
      <c r="H611" s="311" t="s">
        <v>69</v>
      </c>
      <c r="I611" s="313">
        <v>0.72789999999999999</v>
      </c>
      <c r="J611" s="314">
        <v>136</v>
      </c>
      <c r="K611" s="314">
        <v>8.6</v>
      </c>
      <c r="L611" s="314">
        <v>0</v>
      </c>
      <c r="M611" s="315" t="s">
        <v>20</v>
      </c>
      <c r="N611" s="314">
        <v>0.5</v>
      </c>
      <c r="O611" s="314">
        <v>0</v>
      </c>
      <c r="P611" s="314">
        <v>85.4</v>
      </c>
      <c r="Q611" s="314">
        <v>79.099999999999994</v>
      </c>
      <c r="R611" s="314">
        <v>82.2</v>
      </c>
      <c r="S611" s="316" t="s">
        <v>66</v>
      </c>
      <c r="T611" s="316" t="s">
        <v>67</v>
      </c>
      <c r="U611" s="314">
        <v>20766</v>
      </c>
      <c r="V611" s="314">
        <v>127</v>
      </c>
      <c r="W611" s="314">
        <v>185</v>
      </c>
      <c r="X611" s="314">
        <v>282</v>
      </c>
      <c r="Y611" s="314">
        <v>343</v>
      </c>
      <c r="Z611" s="314">
        <v>1</v>
      </c>
      <c r="AA611" s="314">
        <v>29.8</v>
      </c>
      <c r="AB611" s="314">
        <v>0.2</v>
      </c>
      <c r="AC611" s="314">
        <v>1.67</v>
      </c>
      <c r="AD611" s="314">
        <v>11.2</v>
      </c>
      <c r="AE611" s="314">
        <v>0</v>
      </c>
      <c r="AF611" s="427"/>
      <c r="AG611" s="299">
        <v>133</v>
      </c>
      <c r="AH611" s="299">
        <v>7</v>
      </c>
      <c r="AI611" s="299">
        <v>9</v>
      </c>
      <c r="AJ611" s="299">
        <v>85</v>
      </c>
      <c r="AK611" s="299">
        <v>149</v>
      </c>
      <c r="AL611" s="299">
        <v>170</v>
      </c>
      <c r="AM611" s="299">
        <v>245</v>
      </c>
      <c r="AN611" s="299">
        <v>374</v>
      </c>
      <c r="AO611" s="299">
        <v>437</v>
      </c>
      <c r="AP611" s="299">
        <v>42</v>
      </c>
      <c r="AQ611" s="299">
        <v>18</v>
      </c>
      <c r="AR611" s="299">
        <v>3</v>
      </c>
      <c r="AS611" s="299">
        <v>2.7</v>
      </c>
      <c r="AT611" s="299">
        <v>0.05</v>
      </c>
      <c r="AU611" s="300"/>
      <c r="AV611" s="311">
        <v>1</v>
      </c>
      <c r="AW611" s="317">
        <v>42340</v>
      </c>
      <c r="AX611" s="311">
        <v>59052</v>
      </c>
      <c r="AY611" s="311" t="s">
        <v>73</v>
      </c>
      <c r="AZ611" s="313">
        <v>0.73129999999999995</v>
      </c>
      <c r="BA611" s="314">
        <v>136.6</v>
      </c>
      <c r="BB611" s="314">
        <v>8.8000000000000007</v>
      </c>
      <c r="BC611" s="314">
        <v>0</v>
      </c>
      <c r="BD611" s="315" t="s">
        <v>20</v>
      </c>
      <c r="BE611" s="314">
        <v>1.8</v>
      </c>
      <c r="BF611" s="314">
        <v>0.01</v>
      </c>
      <c r="BG611" s="314">
        <v>85.7</v>
      </c>
      <c r="BH611" s="314">
        <v>79.900000000000006</v>
      </c>
      <c r="BI611" s="314">
        <v>82.8</v>
      </c>
      <c r="BJ611" s="316" t="s">
        <v>66</v>
      </c>
      <c r="BK611" s="316" t="s">
        <v>67</v>
      </c>
      <c r="BL611" s="314">
        <v>20730</v>
      </c>
      <c r="BM611" s="314">
        <v>131</v>
      </c>
      <c r="BN611" s="314">
        <v>196</v>
      </c>
      <c r="BO611" s="314">
        <v>304</v>
      </c>
      <c r="BP611" s="314">
        <v>360</v>
      </c>
      <c r="BQ611" s="314">
        <v>1</v>
      </c>
      <c r="BR611" s="314">
        <v>29.6</v>
      </c>
      <c r="BS611" s="314">
        <v>1.4</v>
      </c>
      <c r="BT611" s="314">
        <v>1.62</v>
      </c>
      <c r="BU611" s="314">
        <v>10.8</v>
      </c>
      <c r="BV611" s="314">
        <v>0</v>
      </c>
      <c r="BW611" s="433"/>
      <c r="BX611" s="299">
        <v>133</v>
      </c>
      <c r="BY611" s="299">
        <v>7</v>
      </c>
      <c r="BZ611" s="299">
        <v>9</v>
      </c>
      <c r="CA611" s="299">
        <v>85</v>
      </c>
      <c r="CB611" s="299">
        <v>149</v>
      </c>
      <c r="CC611" s="299">
        <v>170</v>
      </c>
      <c r="CD611" s="299">
        <v>245</v>
      </c>
      <c r="CE611" s="299">
        <v>374</v>
      </c>
      <c r="CF611" s="299">
        <v>437</v>
      </c>
      <c r="CG611" s="299">
        <v>42</v>
      </c>
      <c r="CH611" s="299">
        <v>18</v>
      </c>
      <c r="CI611" s="299">
        <v>3</v>
      </c>
      <c r="CJ611" s="299">
        <v>2.7</v>
      </c>
      <c r="CK611" s="299">
        <v>0.05</v>
      </c>
      <c r="CL611" s="329"/>
      <c r="CM611" s="306">
        <v>1</v>
      </c>
      <c r="CN611" s="346">
        <v>42345</v>
      </c>
      <c r="CO611" s="347"/>
      <c r="CP611" s="347"/>
      <c r="CQ611" s="318">
        <v>0.72199999999999998</v>
      </c>
      <c r="CR611" s="319">
        <v>57</v>
      </c>
      <c r="CS611" s="336">
        <f>(CR611*(9/5))+32</f>
        <v>134.60000000000002</v>
      </c>
      <c r="CT611" s="319">
        <v>8.9</v>
      </c>
      <c r="CU611" s="348">
        <v>1E-3</v>
      </c>
      <c r="CV611" s="319">
        <v>1</v>
      </c>
      <c r="CW611" s="319">
        <v>0.2</v>
      </c>
      <c r="CX611" s="348">
        <v>5.0000000000000001E-3</v>
      </c>
      <c r="CY611" s="319">
        <v>85.1</v>
      </c>
      <c r="CZ611" s="319">
        <v>78.2</v>
      </c>
      <c r="DA611" s="319">
        <v>81.7</v>
      </c>
      <c r="DB611" s="306" t="s">
        <v>83</v>
      </c>
      <c r="DC611" s="306" t="s">
        <v>84</v>
      </c>
      <c r="DD611" s="319">
        <v>20822</v>
      </c>
      <c r="DE611" s="319">
        <v>132</v>
      </c>
      <c r="DF611" s="319">
        <v>200</v>
      </c>
      <c r="DG611" s="319">
        <v>280</v>
      </c>
      <c r="DH611" s="319">
        <v>340</v>
      </c>
      <c r="DI611" s="319">
        <v>1</v>
      </c>
      <c r="DJ611" s="319">
        <v>29.2</v>
      </c>
      <c r="DK611" s="319">
        <v>0.2</v>
      </c>
      <c r="DL611" s="319">
        <v>2.4</v>
      </c>
      <c r="DM611" s="319">
        <v>16</v>
      </c>
      <c r="DN611" s="319">
        <v>0</v>
      </c>
      <c r="DO611" s="437"/>
      <c r="DP611" s="304">
        <v>133</v>
      </c>
      <c r="DQ611" s="304">
        <v>7</v>
      </c>
      <c r="DR611" s="304">
        <v>9</v>
      </c>
      <c r="DS611" s="304">
        <v>85</v>
      </c>
      <c r="DT611" s="304">
        <v>149</v>
      </c>
      <c r="DU611" s="304">
        <v>170</v>
      </c>
      <c r="DV611" s="304">
        <v>245</v>
      </c>
      <c r="DW611" s="304">
        <v>374</v>
      </c>
      <c r="DX611" s="304">
        <v>437</v>
      </c>
      <c r="DY611" s="304">
        <v>42</v>
      </c>
      <c r="DZ611" s="304">
        <v>18</v>
      </c>
      <c r="EA611" s="304">
        <v>3</v>
      </c>
      <c r="EB611" s="304">
        <v>2.7</v>
      </c>
      <c r="EC611" s="304">
        <v>0.05</v>
      </c>
    </row>
    <row r="612" spans="1:133" x14ac:dyDescent="0.25">
      <c r="A612" s="302">
        <f t="shared" si="111"/>
        <v>2015</v>
      </c>
      <c r="B612" s="303" t="str">
        <f t="shared" si="112"/>
        <v>DICIEMBRE</v>
      </c>
      <c r="C612" s="303">
        <v>4</v>
      </c>
      <c r="D612" s="303" t="str">
        <f t="shared" si="116"/>
        <v>DICIEMBRE 2015 / 2</v>
      </c>
      <c r="E612" s="345">
        <v>2</v>
      </c>
      <c r="F612" s="312">
        <v>42340</v>
      </c>
      <c r="G612" s="311">
        <v>59055</v>
      </c>
      <c r="H612" s="311" t="s">
        <v>68</v>
      </c>
      <c r="I612" s="313">
        <v>0.72709999999999997</v>
      </c>
      <c r="J612" s="314">
        <v>137</v>
      </c>
      <c r="K612" s="314">
        <v>8.6</v>
      </c>
      <c r="L612" s="314">
        <v>0</v>
      </c>
      <c r="M612" s="315" t="s">
        <v>20</v>
      </c>
      <c r="N612" s="314">
        <v>0.5</v>
      </c>
      <c r="O612" s="314">
        <v>0</v>
      </c>
      <c r="P612" s="314">
        <v>85.1</v>
      </c>
      <c r="Q612" s="314">
        <v>79.099999999999994</v>
      </c>
      <c r="R612" s="314">
        <v>82.1</v>
      </c>
      <c r="S612" s="316" t="s">
        <v>66</v>
      </c>
      <c r="T612" s="316" t="s">
        <v>67</v>
      </c>
      <c r="U612" s="314">
        <v>20774</v>
      </c>
      <c r="V612" s="314">
        <v>127</v>
      </c>
      <c r="W612" s="314">
        <v>189</v>
      </c>
      <c r="X612" s="314">
        <v>290</v>
      </c>
      <c r="Y612" s="314">
        <v>340</v>
      </c>
      <c r="Z612" s="314">
        <v>1</v>
      </c>
      <c r="AA612" s="314">
        <v>29.5</v>
      </c>
      <c r="AB612" s="314">
        <v>0.2</v>
      </c>
      <c r="AC612" s="314">
        <v>1.62</v>
      </c>
      <c r="AD612" s="314">
        <v>9</v>
      </c>
      <c r="AE612" s="314">
        <v>0</v>
      </c>
      <c r="AF612" s="427"/>
      <c r="AG612" s="299">
        <v>133</v>
      </c>
      <c r="AH612" s="299">
        <v>7</v>
      </c>
      <c r="AI612" s="299">
        <v>9</v>
      </c>
      <c r="AJ612" s="299">
        <v>85</v>
      </c>
      <c r="AK612" s="299">
        <v>149</v>
      </c>
      <c r="AL612" s="299">
        <v>170</v>
      </c>
      <c r="AM612" s="299">
        <v>245</v>
      </c>
      <c r="AN612" s="299">
        <v>374</v>
      </c>
      <c r="AO612" s="299">
        <v>437</v>
      </c>
      <c r="AP612" s="299">
        <v>42</v>
      </c>
      <c r="AQ612" s="299">
        <v>18</v>
      </c>
      <c r="AR612" s="299">
        <v>3</v>
      </c>
      <c r="AS612" s="299">
        <v>2.7</v>
      </c>
      <c r="AT612" s="299">
        <v>0.05</v>
      </c>
      <c r="AU612" s="300"/>
      <c r="AV612" s="311">
        <v>2</v>
      </c>
      <c r="AW612" s="317">
        <v>42340</v>
      </c>
      <c r="AX612" s="311">
        <v>59069</v>
      </c>
      <c r="AY612" s="311" t="s">
        <v>149</v>
      </c>
      <c r="AZ612" s="313">
        <v>0.73050000000000004</v>
      </c>
      <c r="BA612" s="314">
        <v>135</v>
      </c>
      <c r="BB612" s="314">
        <v>8.9</v>
      </c>
      <c r="BC612" s="314">
        <v>0</v>
      </c>
      <c r="BD612" s="315" t="s">
        <v>20</v>
      </c>
      <c r="BE612" s="314">
        <v>1.8</v>
      </c>
      <c r="BF612" s="314">
        <v>0.01</v>
      </c>
      <c r="BG612" s="314">
        <v>85.8</v>
      </c>
      <c r="BH612" s="314">
        <v>79.900000000000006</v>
      </c>
      <c r="BI612" s="314">
        <v>82.8</v>
      </c>
      <c r="BJ612" s="316" t="s">
        <v>66</v>
      </c>
      <c r="BK612" s="316" t="s">
        <v>67</v>
      </c>
      <c r="BL612" s="314">
        <v>20738</v>
      </c>
      <c r="BM612" s="314">
        <v>129</v>
      </c>
      <c r="BN612" s="314">
        <v>192</v>
      </c>
      <c r="BO612" s="314">
        <v>302</v>
      </c>
      <c r="BP612" s="314">
        <v>358</v>
      </c>
      <c r="BQ612" s="314">
        <v>1</v>
      </c>
      <c r="BR612" s="314">
        <v>30.2</v>
      </c>
      <c r="BS612" s="314">
        <v>1</v>
      </c>
      <c r="BT612" s="314">
        <v>1.73</v>
      </c>
      <c r="BU612" s="314">
        <v>12.2</v>
      </c>
      <c r="BV612" s="314">
        <v>0</v>
      </c>
      <c r="BW612" s="433"/>
      <c r="BX612" s="299">
        <v>133</v>
      </c>
      <c r="BY612" s="299">
        <v>7</v>
      </c>
      <c r="BZ612" s="299">
        <v>9</v>
      </c>
      <c r="CA612" s="299">
        <v>85</v>
      </c>
      <c r="CB612" s="299">
        <v>149</v>
      </c>
      <c r="CC612" s="299">
        <v>170</v>
      </c>
      <c r="CD612" s="299">
        <v>245</v>
      </c>
      <c r="CE612" s="299">
        <v>374</v>
      </c>
      <c r="CF612" s="299">
        <v>437</v>
      </c>
      <c r="CG612" s="299">
        <v>42</v>
      </c>
      <c r="CH612" s="299">
        <v>18</v>
      </c>
      <c r="CI612" s="299">
        <v>3</v>
      </c>
      <c r="CJ612" s="299">
        <v>2.7</v>
      </c>
      <c r="CK612" s="299">
        <v>0.05</v>
      </c>
      <c r="CL612" s="329"/>
      <c r="CM612" s="305">
        <v>2</v>
      </c>
      <c r="CN612" s="349">
        <v>42352</v>
      </c>
      <c r="CO612" s="305"/>
      <c r="CP612" s="305"/>
      <c r="CQ612" s="313">
        <v>0.72319999999999995</v>
      </c>
      <c r="CR612" s="314">
        <v>58</v>
      </c>
      <c r="CS612" s="341">
        <f>(CR612*(9/5))+32</f>
        <v>136.4</v>
      </c>
      <c r="CT612" s="314">
        <v>8.8000000000000007</v>
      </c>
      <c r="CU612" s="350">
        <v>1E-3</v>
      </c>
      <c r="CV612" s="314">
        <v>1</v>
      </c>
      <c r="CW612" s="314">
        <v>0.4</v>
      </c>
      <c r="CX612" s="350">
        <v>5.0000000000000001E-3</v>
      </c>
      <c r="CY612" s="314">
        <v>85.2</v>
      </c>
      <c r="CZ612" s="314">
        <v>79.3</v>
      </c>
      <c r="DA612" s="314">
        <v>82.3</v>
      </c>
      <c r="DB612" s="305" t="s">
        <v>83</v>
      </c>
      <c r="DC612" s="305" t="s">
        <v>84</v>
      </c>
      <c r="DD612" s="314">
        <v>20826</v>
      </c>
      <c r="DE612" s="314">
        <v>126</v>
      </c>
      <c r="DF612" s="314">
        <v>180</v>
      </c>
      <c r="DG612" s="314">
        <v>268</v>
      </c>
      <c r="DH612" s="314">
        <v>340</v>
      </c>
      <c r="DI612" s="314">
        <v>1</v>
      </c>
      <c r="DJ612" s="314">
        <v>28.6</v>
      </c>
      <c r="DK612" s="314">
        <v>0.3</v>
      </c>
      <c r="DL612" s="314">
        <v>2.7</v>
      </c>
      <c r="DM612" s="314">
        <v>15</v>
      </c>
      <c r="DN612" s="314">
        <v>0</v>
      </c>
      <c r="DO612" s="438"/>
      <c r="DP612" s="299">
        <v>133</v>
      </c>
      <c r="DQ612" s="299">
        <v>7</v>
      </c>
      <c r="DR612" s="299">
        <v>9</v>
      </c>
      <c r="DS612" s="299">
        <v>85</v>
      </c>
      <c r="DT612" s="299">
        <v>149</v>
      </c>
      <c r="DU612" s="299">
        <v>170</v>
      </c>
      <c r="DV612" s="299">
        <v>245</v>
      </c>
      <c r="DW612" s="299">
        <v>374</v>
      </c>
      <c r="DX612" s="299">
        <v>437</v>
      </c>
      <c r="DY612" s="299">
        <v>42</v>
      </c>
      <c r="DZ612" s="299">
        <v>18</v>
      </c>
      <c r="EA612" s="299">
        <v>3</v>
      </c>
      <c r="EB612" s="299">
        <v>2.7</v>
      </c>
      <c r="EC612" s="299">
        <v>0.05</v>
      </c>
    </row>
    <row r="613" spans="1:133" x14ac:dyDescent="0.25">
      <c r="A613" s="291">
        <f t="shared" si="111"/>
        <v>2015</v>
      </c>
      <c r="B613" s="292" t="str">
        <f t="shared" si="112"/>
        <v>DICIEMBRE</v>
      </c>
      <c r="C613" s="292">
        <v>5</v>
      </c>
      <c r="D613" s="292" t="str">
        <f t="shared" si="116"/>
        <v>DICIEMBRE 2015 / 3</v>
      </c>
      <c r="E613" s="345">
        <v>3</v>
      </c>
      <c r="F613" s="312">
        <v>42342</v>
      </c>
      <c r="G613" s="311">
        <v>59091</v>
      </c>
      <c r="H613" s="311" t="s">
        <v>208</v>
      </c>
      <c r="I613" s="313">
        <v>0.72860000000000003</v>
      </c>
      <c r="J613" s="314">
        <v>135</v>
      </c>
      <c r="K613" s="314">
        <v>8.6999999999999993</v>
      </c>
      <c r="L613" s="314">
        <v>0</v>
      </c>
      <c r="M613" s="315" t="s">
        <v>20</v>
      </c>
      <c r="N613" s="314">
        <v>0.5</v>
      </c>
      <c r="O613" s="314">
        <v>0</v>
      </c>
      <c r="P613" s="314">
        <v>85.2</v>
      </c>
      <c r="Q613" s="314">
        <v>79.2</v>
      </c>
      <c r="R613" s="314">
        <v>82.2</v>
      </c>
      <c r="S613" s="316" t="s">
        <v>66</v>
      </c>
      <c r="T613" s="316" t="s">
        <v>67</v>
      </c>
      <c r="U613" s="314">
        <v>20758</v>
      </c>
      <c r="V613" s="314">
        <v>127</v>
      </c>
      <c r="W613" s="314">
        <v>187</v>
      </c>
      <c r="X613" s="314">
        <v>286</v>
      </c>
      <c r="Y613" s="314">
        <v>342</v>
      </c>
      <c r="Z613" s="314">
        <v>1</v>
      </c>
      <c r="AA613" s="314">
        <v>29.5</v>
      </c>
      <c r="AB613" s="314">
        <v>0.2</v>
      </c>
      <c r="AC613" s="314">
        <v>1.68</v>
      </c>
      <c r="AD613" s="314">
        <v>9.5</v>
      </c>
      <c r="AE613" s="314">
        <v>0</v>
      </c>
      <c r="AF613" s="427"/>
      <c r="AG613" s="299">
        <v>133</v>
      </c>
      <c r="AH613" s="299">
        <v>7</v>
      </c>
      <c r="AI613" s="299">
        <v>9</v>
      </c>
      <c r="AJ613" s="299">
        <v>85</v>
      </c>
      <c r="AK613" s="299">
        <v>149</v>
      </c>
      <c r="AL613" s="299">
        <v>170</v>
      </c>
      <c r="AM613" s="299">
        <v>245</v>
      </c>
      <c r="AN613" s="299">
        <v>374</v>
      </c>
      <c r="AO613" s="299">
        <v>437</v>
      </c>
      <c r="AP613" s="299">
        <v>42</v>
      </c>
      <c r="AQ613" s="299">
        <v>18</v>
      </c>
      <c r="AR613" s="299">
        <v>3</v>
      </c>
      <c r="AS613" s="299">
        <v>2.7</v>
      </c>
      <c r="AT613" s="299">
        <v>0.05</v>
      </c>
      <c r="AU613" s="300"/>
      <c r="AV613" s="311">
        <v>3</v>
      </c>
      <c r="AW613" s="317">
        <v>42342</v>
      </c>
      <c r="AX613" s="311">
        <v>59080</v>
      </c>
      <c r="AY613" s="311" t="s">
        <v>73</v>
      </c>
      <c r="AZ613" s="313">
        <v>0.7298</v>
      </c>
      <c r="BA613" s="314">
        <v>137.5</v>
      </c>
      <c r="BB613" s="314">
        <v>8.8000000000000007</v>
      </c>
      <c r="BC613" s="314">
        <v>0</v>
      </c>
      <c r="BD613" s="315" t="s">
        <v>20</v>
      </c>
      <c r="BE613" s="314">
        <v>1.8</v>
      </c>
      <c r="BF613" s="314">
        <v>0.01</v>
      </c>
      <c r="BG613" s="314">
        <v>85.3</v>
      </c>
      <c r="BH613" s="314">
        <v>79.8</v>
      </c>
      <c r="BI613" s="314">
        <v>82.6</v>
      </c>
      <c r="BJ613" s="316" t="s">
        <v>66</v>
      </c>
      <c r="BK613" s="316" t="s">
        <v>67</v>
      </c>
      <c r="BL613" s="314">
        <v>20746</v>
      </c>
      <c r="BM613" s="314">
        <v>129</v>
      </c>
      <c r="BN613" s="314">
        <v>192</v>
      </c>
      <c r="BO613" s="314">
        <v>306</v>
      </c>
      <c r="BP613" s="314">
        <v>354</v>
      </c>
      <c r="BQ613" s="314">
        <v>1</v>
      </c>
      <c r="BR613" s="314">
        <v>29.4</v>
      </c>
      <c r="BS613" s="314">
        <v>1.3</v>
      </c>
      <c r="BT613" s="314">
        <v>1.65</v>
      </c>
      <c r="BU613" s="314">
        <v>14.4</v>
      </c>
      <c r="BV613" s="314">
        <v>0</v>
      </c>
      <c r="BW613" s="433"/>
      <c r="BX613" s="299">
        <v>133</v>
      </c>
      <c r="BY613" s="299">
        <v>7</v>
      </c>
      <c r="BZ613" s="299">
        <v>9</v>
      </c>
      <c r="CA613" s="299">
        <v>85</v>
      </c>
      <c r="CB613" s="299">
        <v>149</v>
      </c>
      <c r="CC613" s="299">
        <v>170</v>
      </c>
      <c r="CD613" s="299">
        <v>245</v>
      </c>
      <c r="CE613" s="299">
        <v>374</v>
      </c>
      <c r="CF613" s="299">
        <v>437</v>
      </c>
      <c r="CG613" s="299">
        <v>42</v>
      </c>
      <c r="CH613" s="299">
        <v>18</v>
      </c>
      <c r="CI613" s="299">
        <v>3</v>
      </c>
      <c r="CJ613" s="299">
        <v>2.7</v>
      </c>
      <c r="CK613" s="299">
        <v>0.05</v>
      </c>
      <c r="CL613" s="329"/>
      <c r="CM613" s="306">
        <v>3</v>
      </c>
      <c r="CN613" s="346">
        <v>42359</v>
      </c>
      <c r="CO613" s="306"/>
      <c r="CP613" s="306"/>
      <c r="CQ613" s="318">
        <v>0.7238</v>
      </c>
      <c r="CR613" s="319">
        <v>58.4</v>
      </c>
      <c r="CS613" s="336">
        <f>(CR613*(9/5))+32</f>
        <v>137.12</v>
      </c>
      <c r="CT613" s="319">
        <v>9</v>
      </c>
      <c r="CU613" s="348">
        <v>1E-3</v>
      </c>
      <c r="CV613" s="319">
        <v>1</v>
      </c>
      <c r="CW613" s="319">
        <v>0.2</v>
      </c>
      <c r="CX613" s="348">
        <v>5.0000000000000001E-3</v>
      </c>
      <c r="CY613" s="319">
        <v>85.2</v>
      </c>
      <c r="CZ613" s="319">
        <v>79.3</v>
      </c>
      <c r="DA613" s="319">
        <v>82.2</v>
      </c>
      <c r="DB613" s="306" t="s">
        <v>83</v>
      </c>
      <c r="DC613" s="306" t="s">
        <v>84</v>
      </c>
      <c r="DD613" s="319">
        <v>20810</v>
      </c>
      <c r="DE613" s="319">
        <v>138.9</v>
      </c>
      <c r="DF613" s="319">
        <v>196.1</v>
      </c>
      <c r="DG613" s="319">
        <v>233.3</v>
      </c>
      <c r="DH613" s="319">
        <v>341.8</v>
      </c>
      <c r="DI613" s="319">
        <v>1</v>
      </c>
      <c r="DJ613" s="319">
        <v>28</v>
      </c>
      <c r="DK613" s="319">
        <v>0.1</v>
      </c>
      <c r="DL613" s="319">
        <v>2.2000000000000002</v>
      </c>
      <c r="DM613" s="319">
        <v>17</v>
      </c>
      <c r="DN613" s="319">
        <v>0</v>
      </c>
      <c r="DO613" s="437"/>
      <c r="DP613" s="304">
        <v>133</v>
      </c>
      <c r="DQ613" s="304">
        <v>7</v>
      </c>
      <c r="DR613" s="304">
        <v>9</v>
      </c>
      <c r="DS613" s="304">
        <v>85</v>
      </c>
      <c r="DT613" s="304">
        <v>149</v>
      </c>
      <c r="DU613" s="304">
        <v>170</v>
      </c>
      <c r="DV613" s="304">
        <v>245</v>
      </c>
      <c r="DW613" s="304">
        <v>374</v>
      </c>
      <c r="DX613" s="304">
        <v>437</v>
      </c>
      <c r="DY613" s="304">
        <v>42</v>
      </c>
      <c r="DZ613" s="304">
        <v>18</v>
      </c>
      <c r="EA613" s="304">
        <v>3</v>
      </c>
      <c r="EB613" s="304">
        <v>2.7</v>
      </c>
      <c r="EC613" s="304">
        <v>0.05</v>
      </c>
    </row>
    <row r="614" spans="1:133" x14ac:dyDescent="0.25">
      <c r="A614" s="302">
        <f t="shared" si="111"/>
        <v>2015</v>
      </c>
      <c r="B614" s="303" t="str">
        <f t="shared" si="112"/>
        <v>DICIEMBRE</v>
      </c>
      <c r="C614" s="303">
        <v>6</v>
      </c>
      <c r="D614" s="303" t="str">
        <f t="shared" si="116"/>
        <v>DICIEMBRE 2015 / 4</v>
      </c>
      <c r="E614" s="345">
        <v>4</v>
      </c>
      <c r="F614" s="312">
        <v>42345</v>
      </c>
      <c r="G614" s="311">
        <v>59155</v>
      </c>
      <c r="H614" s="311" t="s">
        <v>68</v>
      </c>
      <c r="I614" s="313">
        <v>0.72899999999999998</v>
      </c>
      <c r="J614" s="314">
        <v>135</v>
      </c>
      <c r="K614" s="314">
        <v>8.8000000000000007</v>
      </c>
      <c r="L614" s="314">
        <v>0</v>
      </c>
      <c r="M614" s="315" t="s">
        <v>20</v>
      </c>
      <c r="N614" s="314">
        <v>0.5</v>
      </c>
      <c r="O614" s="314">
        <v>0</v>
      </c>
      <c r="P614" s="314">
        <v>85.2</v>
      </c>
      <c r="Q614" s="314">
        <v>79.099999999999994</v>
      </c>
      <c r="R614" s="314">
        <v>82.1</v>
      </c>
      <c r="S614" s="316" t="s">
        <v>66</v>
      </c>
      <c r="T614" s="316" t="s">
        <v>67</v>
      </c>
      <c r="U614" s="314">
        <v>20754</v>
      </c>
      <c r="V614" s="314">
        <v>127</v>
      </c>
      <c r="W614" s="314">
        <v>187</v>
      </c>
      <c r="X614" s="314">
        <v>275</v>
      </c>
      <c r="Y614" s="314">
        <v>338</v>
      </c>
      <c r="Z614" s="314">
        <v>1</v>
      </c>
      <c r="AA614" s="314">
        <v>30</v>
      </c>
      <c r="AB614" s="314">
        <v>0.2</v>
      </c>
      <c r="AC614" s="314">
        <v>1.83</v>
      </c>
      <c r="AD614" s="314">
        <v>8.1999999999999993</v>
      </c>
      <c r="AE614" s="314">
        <v>0</v>
      </c>
      <c r="AF614" s="427"/>
      <c r="AG614" s="299">
        <v>133</v>
      </c>
      <c r="AH614" s="299">
        <v>7</v>
      </c>
      <c r="AI614" s="299">
        <v>9</v>
      </c>
      <c r="AJ614" s="299">
        <v>85</v>
      </c>
      <c r="AK614" s="299">
        <v>149</v>
      </c>
      <c r="AL614" s="299">
        <v>170</v>
      </c>
      <c r="AM614" s="299">
        <v>245</v>
      </c>
      <c r="AN614" s="299">
        <v>374</v>
      </c>
      <c r="AO614" s="299">
        <v>437</v>
      </c>
      <c r="AP614" s="299">
        <v>42</v>
      </c>
      <c r="AQ614" s="299">
        <v>18</v>
      </c>
      <c r="AR614" s="299">
        <v>3</v>
      </c>
      <c r="AS614" s="299">
        <v>2.7</v>
      </c>
      <c r="AT614" s="299">
        <v>0.05</v>
      </c>
      <c r="AU614" s="300"/>
      <c r="AV614" s="311">
        <v>4</v>
      </c>
      <c r="AW614" s="317">
        <v>42344</v>
      </c>
      <c r="AX614" s="311">
        <v>59145</v>
      </c>
      <c r="AY614" s="311" t="s">
        <v>68</v>
      </c>
      <c r="AZ614" s="313">
        <v>0.73199999999999998</v>
      </c>
      <c r="BA614" s="314">
        <v>137.69999999999999</v>
      </c>
      <c r="BB614" s="314">
        <v>8.6999999999999993</v>
      </c>
      <c r="BC614" s="314">
        <v>0</v>
      </c>
      <c r="BD614" s="315" t="s">
        <v>20</v>
      </c>
      <c r="BE614" s="314">
        <v>1.7</v>
      </c>
      <c r="BF614" s="314">
        <v>0.01</v>
      </c>
      <c r="BG614" s="314">
        <v>86</v>
      </c>
      <c r="BH614" s="314">
        <v>80</v>
      </c>
      <c r="BI614" s="314">
        <v>82.9</v>
      </c>
      <c r="BJ614" s="316" t="s">
        <v>66</v>
      </c>
      <c r="BK614" s="316" t="s">
        <v>67</v>
      </c>
      <c r="BL614" s="314">
        <v>20722</v>
      </c>
      <c r="BM614" s="314">
        <v>129</v>
      </c>
      <c r="BN614" s="314">
        <v>194</v>
      </c>
      <c r="BO614" s="314">
        <v>297</v>
      </c>
      <c r="BP614" s="314">
        <v>352</v>
      </c>
      <c r="BQ614" s="314">
        <v>1</v>
      </c>
      <c r="BR614" s="314">
        <v>30.5</v>
      </c>
      <c r="BS614" s="314">
        <v>1.4</v>
      </c>
      <c r="BT614" s="314">
        <v>1.6</v>
      </c>
      <c r="BU614" s="314">
        <v>10.6</v>
      </c>
      <c r="BV614" s="314">
        <v>0</v>
      </c>
      <c r="BW614" s="433"/>
      <c r="BX614" s="299">
        <v>133</v>
      </c>
      <c r="BY614" s="299">
        <v>7</v>
      </c>
      <c r="BZ614" s="299">
        <v>9</v>
      </c>
      <c r="CA614" s="299">
        <v>85</v>
      </c>
      <c r="CB614" s="299">
        <v>149</v>
      </c>
      <c r="CC614" s="299">
        <v>170</v>
      </c>
      <c r="CD614" s="299">
        <v>245</v>
      </c>
      <c r="CE614" s="299">
        <v>374</v>
      </c>
      <c r="CF614" s="299">
        <v>437</v>
      </c>
      <c r="CG614" s="299">
        <v>42</v>
      </c>
      <c r="CH614" s="299">
        <v>18</v>
      </c>
      <c r="CI614" s="299">
        <v>3</v>
      </c>
      <c r="CJ614" s="299">
        <v>2.7</v>
      </c>
      <c r="CK614" s="299">
        <v>0.05</v>
      </c>
      <c r="CL614" s="329"/>
      <c r="CM614" s="305">
        <v>4</v>
      </c>
      <c r="CN614" s="349">
        <v>42366</v>
      </c>
      <c r="CO614" s="305"/>
      <c r="CP614" s="305"/>
      <c r="CQ614" s="313">
        <v>0.72270000000000001</v>
      </c>
      <c r="CR614" s="314">
        <v>58.1</v>
      </c>
      <c r="CS614" s="341">
        <f>(CR614*(9/5))+32</f>
        <v>136.57999999999998</v>
      </c>
      <c r="CT614" s="314">
        <v>8.6999999999999993</v>
      </c>
      <c r="CU614" s="350">
        <v>1E-3</v>
      </c>
      <c r="CV614" s="314">
        <v>1</v>
      </c>
      <c r="CW614" s="314">
        <v>0.2</v>
      </c>
      <c r="CX614" s="350">
        <v>5.0000000000000001E-3</v>
      </c>
      <c r="CY614" s="314">
        <v>85.2</v>
      </c>
      <c r="CZ614" s="314">
        <v>78.900000000000006</v>
      </c>
      <c r="DA614" s="314">
        <v>82</v>
      </c>
      <c r="DB614" s="305" t="s">
        <v>83</v>
      </c>
      <c r="DC614" s="305" t="s">
        <v>84</v>
      </c>
      <c r="DD614" s="314">
        <v>20822</v>
      </c>
      <c r="DE614" s="314">
        <v>135.80000000000001</v>
      </c>
      <c r="DF614" s="314">
        <v>187.1</v>
      </c>
      <c r="DG614" s="314">
        <v>293.60000000000002</v>
      </c>
      <c r="DH614" s="314">
        <v>339.8</v>
      </c>
      <c r="DI614" s="314">
        <v>1</v>
      </c>
      <c r="DJ614" s="314">
        <v>27</v>
      </c>
      <c r="DK614" s="314">
        <v>0.1</v>
      </c>
      <c r="DL614" s="314">
        <v>2</v>
      </c>
      <c r="DM614" s="314">
        <v>16</v>
      </c>
      <c r="DN614" s="314">
        <v>0</v>
      </c>
      <c r="DO614" s="438"/>
      <c r="DP614" s="299">
        <v>133</v>
      </c>
      <c r="DQ614" s="299">
        <v>7</v>
      </c>
      <c r="DR614" s="299">
        <v>9</v>
      </c>
      <c r="DS614" s="299">
        <v>85</v>
      </c>
      <c r="DT614" s="299">
        <v>149</v>
      </c>
      <c r="DU614" s="299">
        <v>170</v>
      </c>
      <c r="DV614" s="299">
        <v>245</v>
      </c>
      <c r="DW614" s="299">
        <v>374</v>
      </c>
      <c r="DX614" s="299">
        <v>437</v>
      </c>
      <c r="DY614" s="299">
        <v>42</v>
      </c>
      <c r="DZ614" s="299">
        <v>18</v>
      </c>
      <c r="EA614" s="299">
        <v>3</v>
      </c>
      <c r="EB614" s="299">
        <v>2.7</v>
      </c>
      <c r="EC614" s="299">
        <v>0.05</v>
      </c>
    </row>
    <row r="615" spans="1:133" x14ac:dyDescent="0.25">
      <c r="A615" s="291">
        <f t="shared" si="111"/>
        <v>2015</v>
      </c>
      <c r="B615" s="292" t="str">
        <f t="shared" si="112"/>
        <v>DICIEMBRE</v>
      </c>
      <c r="C615" s="292">
        <v>7</v>
      </c>
      <c r="D615" s="292" t="str">
        <f t="shared" si="116"/>
        <v>DICIEMBRE 2015 / 5</v>
      </c>
      <c r="E615" s="345">
        <v>5</v>
      </c>
      <c r="F615" s="312">
        <v>42346</v>
      </c>
      <c r="G615" s="311">
        <v>59175</v>
      </c>
      <c r="H615" s="311" t="s">
        <v>208</v>
      </c>
      <c r="I615" s="313">
        <v>0.72860000000000003</v>
      </c>
      <c r="J615" s="314">
        <v>137</v>
      </c>
      <c r="K615" s="314">
        <v>8.5</v>
      </c>
      <c r="L615" s="314">
        <v>0</v>
      </c>
      <c r="M615" s="315" t="s">
        <v>20</v>
      </c>
      <c r="N615" s="314">
        <v>0.5</v>
      </c>
      <c r="O615" s="314">
        <v>0</v>
      </c>
      <c r="P615" s="314">
        <v>85.1</v>
      </c>
      <c r="Q615" s="314">
        <v>79.099999999999994</v>
      </c>
      <c r="R615" s="314">
        <v>82.1</v>
      </c>
      <c r="S615" s="316" t="s">
        <v>66</v>
      </c>
      <c r="T615" s="316" t="s">
        <v>67</v>
      </c>
      <c r="U615" s="314">
        <v>20758</v>
      </c>
      <c r="V615" s="314">
        <v>127</v>
      </c>
      <c r="W615" s="314">
        <v>188</v>
      </c>
      <c r="X615" s="314">
        <v>286</v>
      </c>
      <c r="Y615" s="314">
        <v>338</v>
      </c>
      <c r="Z615" s="314">
        <v>1</v>
      </c>
      <c r="AA615" s="314">
        <v>29.7</v>
      </c>
      <c r="AB615" s="314">
        <v>0.2</v>
      </c>
      <c r="AC615" s="314">
        <v>1.79</v>
      </c>
      <c r="AD615" s="314">
        <v>10</v>
      </c>
      <c r="AE615" s="314">
        <v>0</v>
      </c>
      <c r="AF615" s="427"/>
      <c r="AG615" s="299">
        <v>133</v>
      </c>
      <c r="AH615" s="299">
        <v>7</v>
      </c>
      <c r="AI615" s="299">
        <v>9</v>
      </c>
      <c r="AJ615" s="299">
        <v>85</v>
      </c>
      <c r="AK615" s="299">
        <v>149</v>
      </c>
      <c r="AL615" s="299">
        <v>170</v>
      </c>
      <c r="AM615" s="299">
        <v>245</v>
      </c>
      <c r="AN615" s="299">
        <v>374</v>
      </c>
      <c r="AO615" s="299">
        <v>437</v>
      </c>
      <c r="AP615" s="299">
        <v>42</v>
      </c>
      <c r="AQ615" s="299">
        <v>18</v>
      </c>
      <c r="AR615" s="299">
        <v>3</v>
      </c>
      <c r="AS615" s="299">
        <v>2.7</v>
      </c>
      <c r="AT615" s="299">
        <v>0.05</v>
      </c>
      <c r="AU615" s="300"/>
      <c r="AV615" s="311">
        <v>5</v>
      </c>
      <c r="AW615" s="317">
        <v>42346</v>
      </c>
      <c r="AX615" s="311">
        <v>59160</v>
      </c>
      <c r="AY615" s="311" t="s">
        <v>149</v>
      </c>
      <c r="AZ615" s="313">
        <v>0.73199999999999998</v>
      </c>
      <c r="BA615" s="314">
        <v>138.6</v>
      </c>
      <c r="BB615" s="314">
        <v>8.6999999999999993</v>
      </c>
      <c r="BC615" s="314">
        <v>0</v>
      </c>
      <c r="BD615" s="315" t="s">
        <v>20</v>
      </c>
      <c r="BE615" s="314">
        <v>1.8</v>
      </c>
      <c r="BF615" s="314">
        <v>0.01</v>
      </c>
      <c r="BG615" s="314">
        <v>85.6</v>
      </c>
      <c r="BH615" s="314">
        <v>79.5</v>
      </c>
      <c r="BI615" s="314">
        <v>82.6</v>
      </c>
      <c r="BJ615" s="316" t="s">
        <v>66</v>
      </c>
      <c r="BK615" s="316" t="s">
        <v>67</v>
      </c>
      <c r="BL615" s="314">
        <v>20722</v>
      </c>
      <c r="BM615" s="314">
        <v>129</v>
      </c>
      <c r="BN615" s="314">
        <v>198</v>
      </c>
      <c r="BO615" s="314">
        <v>300</v>
      </c>
      <c r="BP615" s="314">
        <v>352</v>
      </c>
      <c r="BQ615" s="314">
        <v>1</v>
      </c>
      <c r="BR615" s="314">
        <v>30.9</v>
      </c>
      <c r="BS615" s="314">
        <v>1.2</v>
      </c>
      <c r="BT615" s="314">
        <v>1.64</v>
      </c>
      <c r="BU615" s="314">
        <v>10</v>
      </c>
      <c r="BV615" s="314">
        <v>0</v>
      </c>
      <c r="BW615" s="433"/>
      <c r="BX615" s="299">
        <v>133</v>
      </c>
      <c r="BY615" s="299">
        <v>7</v>
      </c>
      <c r="BZ615" s="299">
        <v>9</v>
      </c>
      <c r="CA615" s="299">
        <v>85</v>
      </c>
      <c r="CB615" s="299">
        <v>149</v>
      </c>
      <c r="CC615" s="299">
        <v>170</v>
      </c>
      <c r="CD615" s="299">
        <v>245</v>
      </c>
      <c r="CE615" s="299">
        <v>374</v>
      </c>
      <c r="CF615" s="299">
        <v>437</v>
      </c>
      <c r="CG615" s="299">
        <v>42</v>
      </c>
      <c r="CH615" s="299">
        <v>18</v>
      </c>
      <c r="CI615" s="299">
        <v>3</v>
      </c>
      <c r="CJ615" s="299">
        <v>2.7</v>
      </c>
      <c r="CK615" s="299">
        <v>0.05</v>
      </c>
      <c r="CL615" s="329"/>
      <c r="CM615" s="306"/>
      <c r="CN615" s="306"/>
      <c r="CO615" s="306"/>
      <c r="CP615" s="306"/>
      <c r="CQ615" s="306"/>
      <c r="CR615" s="306"/>
      <c r="CS615" s="306"/>
      <c r="CT615" s="306"/>
      <c r="CU615" s="306"/>
      <c r="CV615" s="306"/>
      <c r="CW615" s="306"/>
      <c r="CX615" s="306"/>
      <c r="CY615" s="306"/>
      <c r="CZ615" s="306"/>
      <c r="DA615" s="306"/>
      <c r="DB615" s="306"/>
      <c r="DC615" s="306"/>
      <c r="DD615" s="306"/>
      <c r="DE615" s="306"/>
      <c r="DF615" s="306"/>
      <c r="DG615" s="306"/>
      <c r="DH615" s="306"/>
      <c r="DI615" s="306"/>
      <c r="DJ615" s="306"/>
      <c r="DK615" s="306"/>
      <c r="DL615" s="306"/>
      <c r="DM615" s="306"/>
      <c r="DN615" s="306"/>
      <c r="DO615" s="439"/>
      <c r="DP615" s="306"/>
      <c r="DQ615" s="306"/>
      <c r="DR615" s="306"/>
      <c r="DS615" s="306"/>
      <c r="DT615" s="306"/>
      <c r="DU615" s="306"/>
      <c r="DV615" s="306"/>
      <c r="DW615" s="306"/>
      <c r="DX615" s="306"/>
      <c r="DY615" s="306"/>
      <c r="DZ615" s="306"/>
      <c r="EA615" s="306"/>
      <c r="EB615" s="306"/>
      <c r="EC615" s="306"/>
    </row>
    <row r="616" spans="1:133" x14ac:dyDescent="0.25">
      <c r="A616" s="302">
        <f t="shared" si="111"/>
        <v>2015</v>
      </c>
      <c r="B616" s="303" t="str">
        <f t="shared" si="112"/>
        <v>DICIEMBRE</v>
      </c>
      <c r="C616" s="303">
        <v>8</v>
      </c>
      <c r="D616" s="303" t="str">
        <f t="shared" si="116"/>
        <v>DICIEMBRE 2015 / 6</v>
      </c>
      <c r="E616" s="345">
        <v>6</v>
      </c>
      <c r="F616" s="312">
        <v>42348</v>
      </c>
      <c r="G616" s="311">
        <v>59230</v>
      </c>
      <c r="H616" s="311" t="s">
        <v>68</v>
      </c>
      <c r="I616" s="313">
        <v>0.7298</v>
      </c>
      <c r="J616" s="314">
        <v>139</v>
      </c>
      <c r="K616" s="314">
        <v>8.1999999999999993</v>
      </c>
      <c r="L616" s="314">
        <v>0</v>
      </c>
      <c r="M616" s="315" t="s">
        <v>20</v>
      </c>
      <c r="N616" s="314">
        <v>0.5</v>
      </c>
      <c r="O616" s="314">
        <v>0</v>
      </c>
      <c r="P616" s="314">
        <v>85.2</v>
      </c>
      <c r="Q616" s="314">
        <v>79.2</v>
      </c>
      <c r="R616" s="314">
        <v>82.2</v>
      </c>
      <c r="S616" s="316" t="s">
        <v>66</v>
      </c>
      <c r="T616" s="316" t="s">
        <v>67</v>
      </c>
      <c r="U616" s="314">
        <v>20746</v>
      </c>
      <c r="V616" s="314">
        <v>130</v>
      </c>
      <c r="W616" s="314">
        <v>189</v>
      </c>
      <c r="X616" s="314">
        <v>284</v>
      </c>
      <c r="Y616" s="314">
        <v>342</v>
      </c>
      <c r="Z616" s="314">
        <v>0.5</v>
      </c>
      <c r="AA616" s="314">
        <v>28.7</v>
      </c>
      <c r="AB616" s="314">
        <v>0.3</v>
      </c>
      <c r="AC616" s="314">
        <v>1.74</v>
      </c>
      <c r="AD616" s="314">
        <v>13.3</v>
      </c>
      <c r="AE616" s="314">
        <v>0</v>
      </c>
      <c r="AF616" s="427"/>
      <c r="AG616" s="299">
        <v>133</v>
      </c>
      <c r="AH616" s="299">
        <v>7</v>
      </c>
      <c r="AI616" s="299">
        <v>9</v>
      </c>
      <c r="AJ616" s="299">
        <v>85</v>
      </c>
      <c r="AK616" s="299">
        <v>149</v>
      </c>
      <c r="AL616" s="299">
        <v>170</v>
      </c>
      <c r="AM616" s="299">
        <v>245</v>
      </c>
      <c r="AN616" s="299">
        <v>374</v>
      </c>
      <c r="AO616" s="299">
        <v>437</v>
      </c>
      <c r="AP616" s="299">
        <v>42</v>
      </c>
      <c r="AQ616" s="299">
        <v>18</v>
      </c>
      <c r="AR616" s="299">
        <v>3</v>
      </c>
      <c r="AS616" s="299">
        <v>2.7</v>
      </c>
      <c r="AT616" s="299">
        <v>0.05</v>
      </c>
      <c r="AU616" s="300"/>
      <c r="AV616" s="311">
        <v>6</v>
      </c>
      <c r="AW616" s="317">
        <v>42347</v>
      </c>
      <c r="AX616" s="311">
        <v>59189</v>
      </c>
      <c r="AY616" s="311" t="s">
        <v>73</v>
      </c>
      <c r="AZ616" s="313">
        <v>0.73240000000000005</v>
      </c>
      <c r="BA616" s="314">
        <v>138.1</v>
      </c>
      <c r="BB616" s="314">
        <v>8.6999999999999993</v>
      </c>
      <c r="BC616" s="314">
        <v>0</v>
      </c>
      <c r="BD616" s="315" t="s">
        <v>20</v>
      </c>
      <c r="BE616" s="314">
        <v>1.8</v>
      </c>
      <c r="BF616" s="314">
        <v>0.01</v>
      </c>
      <c r="BG616" s="314">
        <v>85.5</v>
      </c>
      <c r="BH616" s="314">
        <v>79.599999999999994</v>
      </c>
      <c r="BI616" s="314">
        <v>82.6</v>
      </c>
      <c r="BJ616" s="316" t="s">
        <v>66</v>
      </c>
      <c r="BK616" s="316" t="s">
        <v>67</v>
      </c>
      <c r="BL616" s="314">
        <v>20718</v>
      </c>
      <c r="BM616" s="314">
        <v>129</v>
      </c>
      <c r="BN616" s="314">
        <v>196</v>
      </c>
      <c r="BO616" s="314">
        <v>295</v>
      </c>
      <c r="BP616" s="314">
        <v>354</v>
      </c>
      <c r="BQ616" s="314">
        <v>1</v>
      </c>
      <c r="BR616" s="314">
        <v>29.6</v>
      </c>
      <c r="BS616" s="314">
        <v>1.5</v>
      </c>
      <c r="BT616" s="314">
        <v>1.63</v>
      </c>
      <c r="BU616" s="314">
        <v>11.7</v>
      </c>
      <c r="BV616" s="314">
        <v>0</v>
      </c>
      <c r="BW616" s="433"/>
      <c r="BX616" s="299">
        <v>133</v>
      </c>
      <c r="BY616" s="299">
        <v>7</v>
      </c>
      <c r="BZ616" s="299">
        <v>9</v>
      </c>
      <c r="CA616" s="299">
        <v>85</v>
      </c>
      <c r="CB616" s="299">
        <v>149</v>
      </c>
      <c r="CC616" s="299">
        <v>170</v>
      </c>
      <c r="CD616" s="299">
        <v>245</v>
      </c>
      <c r="CE616" s="299">
        <v>374</v>
      </c>
      <c r="CF616" s="299">
        <v>437</v>
      </c>
      <c r="CG616" s="299">
        <v>42</v>
      </c>
      <c r="CH616" s="299">
        <v>18</v>
      </c>
      <c r="CI616" s="299">
        <v>3</v>
      </c>
      <c r="CJ616" s="299">
        <v>2.7</v>
      </c>
      <c r="CK616" s="299">
        <v>0.05</v>
      </c>
      <c r="CL616" s="329"/>
      <c r="CM616" s="305"/>
      <c r="CN616" s="305"/>
      <c r="CO616" s="305"/>
      <c r="CP616" s="305"/>
      <c r="CQ616" s="305"/>
      <c r="CR616" s="305"/>
      <c r="CS616" s="305"/>
      <c r="CT616" s="305"/>
      <c r="CU616" s="305"/>
      <c r="CV616" s="305"/>
      <c r="CW616" s="305"/>
      <c r="CX616" s="305"/>
      <c r="CY616" s="305"/>
      <c r="CZ616" s="305"/>
      <c r="DA616" s="305"/>
      <c r="DB616" s="305"/>
      <c r="DC616" s="305"/>
      <c r="DD616" s="305"/>
      <c r="DE616" s="305"/>
      <c r="DF616" s="305"/>
      <c r="DG616" s="305"/>
      <c r="DH616" s="305"/>
      <c r="DI616" s="305"/>
      <c r="DJ616" s="305"/>
      <c r="DK616" s="305"/>
      <c r="DL616" s="305"/>
      <c r="DM616" s="305"/>
      <c r="DN616" s="305"/>
      <c r="DO616" s="440"/>
      <c r="DP616" s="305"/>
      <c r="DQ616" s="305"/>
      <c r="DR616" s="305"/>
      <c r="DS616" s="305"/>
      <c r="DT616" s="305"/>
      <c r="DU616" s="305"/>
      <c r="DV616" s="305"/>
      <c r="DW616" s="305"/>
      <c r="DX616" s="305"/>
      <c r="DY616" s="305"/>
      <c r="DZ616" s="305"/>
      <c r="EA616" s="305"/>
      <c r="EB616" s="305"/>
      <c r="EC616" s="305"/>
    </row>
    <row r="617" spans="1:133" x14ac:dyDescent="0.25">
      <c r="A617" s="291">
        <f t="shared" si="111"/>
        <v>2015</v>
      </c>
      <c r="B617" s="292" t="str">
        <f t="shared" si="112"/>
        <v>DICIEMBRE</v>
      </c>
      <c r="C617" s="292">
        <v>9</v>
      </c>
      <c r="D617" s="292" t="str">
        <f t="shared" si="116"/>
        <v>DICIEMBRE 2015 / 7</v>
      </c>
      <c r="E617" s="345">
        <v>7</v>
      </c>
      <c r="F617" s="312">
        <v>42350</v>
      </c>
      <c r="G617" s="311">
        <v>59287</v>
      </c>
      <c r="H617" s="311" t="s">
        <v>208</v>
      </c>
      <c r="I617" s="313">
        <v>0.72860000000000003</v>
      </c>
      <c r="J617" s="314">
        <v>137</v>
      </c>
      <c r="K617" s="314">
        <v>8.6</v>
      </c>
      <c r="L617" s="314">
        <v>0</v>
      </c>
      <c r="M617" s="315" t="s">
        <v>20</v>
      </c>
      <c r="N617" s="314">
        <v>0.5</v>
      </c>
      <c r="O617" s="314">
        <v>0</v>
      </c>
      <c r="P617" s="314">
        <v>85</v>
      </c>
      <c r="Q617" s="314">
        <v>79</v>
      </c>
      <c r="R617" s="314">
        <v>82</v>
      </c>
      <c r="S617" s="316" t="s">
        <v>66</v>
      </c>
      <c r="T617" s="316" t="s">
        <v>67</v>
      </c>
      <c r="U617" s="314">
        <v>20758</v>
      </c>
      <c r="V617" s="314">
        <v>128</v>
      </c>
      <c r="W617" s="314">
        <v>190</v>
      </c>
      <c r="X617" s="314">
        <v>282</v>
      </c>
      <c r="Y617" s="314">
        <v>343</v>
      </c>
      <c r="Z617" s="314">
        <v>0.5</v>
      </c>
      <c r="AA617" s="314">
        <v>30.7</v>
      </c>
      <c r="AB617" s="314">
        <v>0.2</v>
      </c>
      <c r="AC617" s="314">
        <v>1.71</v>
      </c>
      <c r="AD617" s="314">
        <v>10.199999999999999</v>
      </c>
      <c r="AE617" s="314">
        <v>0</v>
      </c>
      <c r="AF617" s="427"/>
      <c r="AG617" s="299">
        <v>133</v>
      </c>
      <c r="AH617" s="299">
        <v>7</v>
      </c>
      <c r="AI617" s="299">
        <v>9</v>
      </c>
      <c r="AJ617" s="299">
        <v>85</v>
      </c>
      <c r="AK617" s="299">
        <v>149</v>
      </c>
      <c r="AL617" s="299">
        <v>170</v>
      </c>
      <c r="AM617" s="299">
        <v>245</v>
      </c>
      <c r="AN617" s="299">
        <v>374</v>
      </c>
      <c r="AO617" s="299">
        <v>437</v>
      </c>
      <c r="AP617" s="299">
        <v>42</v>
      </c>
      <c r="AQ617" s="299">
        <v>18</v>
      </c>
      <c r="AR617" s="299">
        <v>3</v>
      </c>
      <c r="AS617" s="299">
        <v>2.7</v>
      </c>
      <c r="AT617" s="299">
        <v>0.05</v>
      </c>
      <c r="AU617" s="300"/>
      <c r="AV617" s="311">
        <v>7</v>
      </c>
      <c r="AW617" s="317">
        <v>42349</v>
      </c>
      <c r="AX617" s="311">
        <v>59237</v>
      </c>
      <c r="AY617" s="311" t="s">
        <v>73</v>
      </c>
      <c r="AZ617" s="313">
        <v>0.73470000000000002</v>
      </c>
      <c r="BA617" s="314">
        <v>140.6</v>
      </c>
      <c r="BB617" s="314">
        <v>8.5</v>
      </c>
      <c r="BC617" s="314">
        <v>0</v>
      </c>
      <c r="BD617" s="315" t="s">
        <v>20</v>
      </c>
      <c r="BE617" s="314">
        <v>1.8</v>
      </c>
      <c r="BF617" s="314">
        <v>0.01</v>
      </c>
      <c r="BG617" s="314">
        <v>85.3</v>
      </c>
      <c r="BH617" s="314">
        <v>79.2</v>
      </c>
      <c r="BI617" s="314">
        <v>82.3</v>
      </c>
      <c r="BJ617" s="316" t="s">
        <v>66</v>
      </c>
      <c r="BK617" s="316" t="s">
        <v>67</v>
      </c>
      <c r="BL617" s="314">
        <v>20694</v>
      </c>
      <c r="BM617" s="314">
        <v>135</v>
      </c>
      <c r="BN617" s="314">
        <v>199</v>
      </c>
      <c r="BO617" s="314">
        <v>298</v>
      </c>
      <c r="BP617" s="314">
        <v>351</v>
      </c>
      <c r="BQ617" s="314">
        <v>1</v>
      </c>
      <c r="BR617" s="314">
        <v>30.6</v>
      </c>
      <c r="BS617" s="314">
        <v>1.7</v>
      </c>
      <c r="BT617" s="314">
        <v>1.67</v>
      </c>
      <c r="BU617" s="314">
        <v>8.8000000000000007</v>
      </c>
      <c r="BV617" s="314">
        <v>0</v>
      </c>
      <c r="BW617" s="433"/>
      <c r="BX617" s="299">
        <v>133</v>
      </c>
      <c r="BY617" s="299">
        <v>7</v>
      </c>
      <c r="BZ617" s="299">
        <v>9</v>
      </c>
      <c r="CA617" s="299">
        <v>85</v>
      </c>
      <c r="CB617" s="299">
        <v>149</v>
      </c>
      <c r="CC617" s="299">
        <v>170</v>
      </c>
      <c r="CD617" s="299">
        <v>245</v>
      </c>
      <c r="CE617" s="299">
        <v>374</v>
      </c>
      <c r="CF617" s="299">
        <v>437</v>
      </c>
      <c r="CG617" s="299">
        <v>42</v>
      </c>
      <c r="CH617" s="299">
        <v>18</v>
      </c>
      <c r="CI617" s="299">
        <v>3</v>
      </c>
      <c r="CJ617" s="299">
        <v>2.7</v>
      </c>
      <c r="CK617" s="299">
        <v>0.05</v>
      </c>
      <c r="CL617" s="329"/>
      <c r="CM617" s="306"/>
      <c r="CN617" s="306"/>
      <c r="CO617" s="306"/>
      <c r="CP617" s="306"/>
      <c r="CQ617" s="306"/>
      <c r="CR617" s="306"/>
      <c r="CS617" s="306"/>
      <c r="CT617" s="306"/>
      <c r="CU617" s="306"/>
      <c r="CV617" s="306"/>
      <c r="CW617" s="306"/>
      <c r="CX617" s="306"/>
      <c r="CY617" s="306"/>
      <c r="CZ617" s="306"/>
      <c r="DA617" s="306"/>
      <c r="DB617" s="306"/>
      <c r="DC617" s="306"/>
      <c r="DD617" s="306"/>
      <c r="DE617" s="306"/>
      <c r="DF617" s="306"/>
      <c r="DG617" s="306"/>
      <c r="DH617" s="306"/>
      <c r="DI617" s="306"/>
      <c r="DJ617" s="306"/>
      <c r="DK617" s="306"/>
      <c r="DL617" s="306"/>
      <c r="DM617" s="306"/>
      <c r="DN617" s="306"/>
      <c r="DO617" s="439"/>
      <c r="DP617" s="306"/>
      <c r="DQ617" s="306"/>
      <c r="DR617" s="306"/>
      <c r="DS617" s="306"/>
      <c r="DT617" s="306"/>
      <c r="DU617" s="306"/>
      <c r="DV617" s="306"/>
      <c r="DW617" s="306"/>
      <c r="DX617" s="306"/>
      <c r="DY617" s="306"/>
      <c r="DZ617" s="306"/>
      <c r="EA617" s="306"/>
      <c r="EB617" s="306"/>
      <c r="EC617" s="306"/>
    </row>
    <row r="618" spans="1:133" x14ac:dyDescent="0.25">
      <c r="A618" s="302">
        <f t="shared" si="111"/>
        <v>2015</v>
      </c>
      <c r="B618" s="303" t="str">
        <f t="shared" si="112"/>
        <v>DICIEMBRE</v>
      </c>
      <c r="C618" s="303">
        <v>10</v>
      </c>
      <c r="D618" s="303" t="str">
        <f t="shared" si="116"/>
        <v>DICIEMBRE 2015 / 8</v>
      </c>
      <c r="E618" s="345">
        <v>8</v>
      </c>
      <c r="F618" s="312">
        <v>42352</v>
      </c>
      <c r="G618" s="311">
        <v>59308</v>
      </c>
      <c r="H618" s="311" t="s">
        <v>68</v>
      </c>
      <c r="I618" s="313">
        <v>0.72860000000000003</v>
      </c>
      <c r="J618" s="314">
        <v>135</v>
      </c>
      <c r="K618" s="314">
        <v>8.9</v>
      </c>
      <c r="L618" s="314">
        <v>0</v>
      </c>
      <c r="M618" s="315" t="s">
        <v>20</v>
      </c>
      <c r="N618" s="314">
        <v>0.5</v>
      </c>
      <c r="O618" s="314">
        <v>0</v>
      </c>
      <c r="P618" s="314">
        <v>85.1</v>
      </c>
      <c r="Q618" s="314">
        <v>79.2</v>
      </c>
      <c r="R618" s="314">
        <v>82.1</v>
      </c>
      <c r="S618" s="316" t="s">
        <v>66</v>
      </c>
      <c r="T618" s="316" t="s">
        <v>67</v>
      </c>
      <c r="U618" s="314">
        <v>20758</v>
      </c>
      <c r="V618" s="314">
        <v>127</v>
      </c>
      <c r="W618" s="314">
        <v>189</v>
      </c>
      <c r="X618" s="314">
        <v>286</v>
      </c>
      <c r="Y618" s="314">
        <v>342</v>
      </c>
      <c r="Z618" s="314">
        <v>1</v>
      </c>
      <c r="AA618" s="314">
        <v>29.1</v>
      </c>
      <c r="AB618" s="314">
        <v>0.3</v>
      </c>
      <c r="AC618" s="314">
        <v>1.65</v>
      </c>
      <c r="AD618" s="314">
        <v>11.8</v>
      </c>
      <c r="AE618" s="314">
        <v>0</v>
      </c>
      <c r="AF618" s="427"/>
      <c r="AG618" s="299">
        <v>133</v>
      </c>
      <c r="AH618" s="299">
        <v>7</v>
      </c>
      <c r="AI618" s="299">
        <v>9</v>
      </c>
      <c r="AJ618" s="299">
        <v>85</v>
      </c>
      <c r="AK618" s="299">
        <v>149</v>
      </c>
      <c r="AL618" s="299">
        <v>170</v>
      </c>
      <c r="AM618" s="299">
        <v>245</v>
      </c>
      <c r="AN618" s="299">
        <v>374</v>
      </c>
      <c r="AO618" s="299">
        <v>437</v>
      </c>
      <c r="AP618" s="299">
        <v>42</v>
      </c>
      <c r="AQ618" s="299">
        <v>18</v>
      </c>
      <c r="AR618" s="299">
        <v>3</v>
      </c>
      <c r="AS618" s="299">
        <v>2.7</v>
      </c>
      <c r="AT618" s="299">
        <v>0.05</v>
      </c>
      <c r="AU618" s="300"/>
      <c r="AV618" s="311">
        <v>8</v>
      </c>
      <c r="AW618" s="317">
        <v>42351</v>
      </c>
      <c r="AX618" s="311">
        <v>59298</v>
      </c>
      <c r="AY618" s="311" t="s">
        <v>68</v>
      </c>
      <c r="AZ618" s="313">
        <v>0.73280000000000001</v>
      </c>
      <c r="BA618" s="314">
        <v>138.4</v>
      </c>
      <c r="BB618" s="314">
        <v>8.6</v>
      </c>
      <c r="BC618" s="314">
        <v>0</v>
      </c>
      <c r="BD618" s="315" t="s">
        <v>20</v>
      </c>
      <c r="BE618" s="314">
        <v>1.9</v>
      </c>
      <c r="BF618" s="314">
        <v>0.01</v>
      </c>
      <c r="BG618" s="314">
        <v>85.2</v>
      </c>
      <c r="BH618" s="314">
        <v>79.099999999999994</v>
      </c>
      <c r="BI618" s="314">
        <v>82.2</v>
      </c>
      <c r="BJ618" s="316" t="s">
        <v>66</v>
      </c>
      <c r="BK618" s="316" t="s">
        <v>67</v>
      </c>
      <c r="BL618" s="314">
        <v>20694</v>
      </c>
      <c r="BM618" s="314">
        <v>133</v>
      </c>
      <c r="BN618" s="314">
        <v>198</v>
      </c>
      <c r="BO618" s="314">
        <v>297</v>
      </c>
      <c r="BP618" s="314">
        <v>356</v>
      </c>
      <c r="BQ618" s="314">
        <v>1</v>
      </c>
      <c r="BR618" s="314">
        <v>30.1</v>
      </c>
      <c r="BS618" s="314">
        <v>1.3</v>
      </c>
      <c r="BT618" s="314">
        <v>1.63</v>
      </c>
      <c r="BU618" s="314">
        <v>11.1</v>
      </c>
      <c r="BV618" s="314">
        <v>0</v>
      </c>
      <c r="BW618" s="433"/>
      <c r="BX618" s="299">
        <v>133</v>
      </c>
      <c r="BY618" s="299">
        <v>7</v>
      </c>
      <c r="BZ618" s="299">
        <v>9</v>
      </c>
      <c r="CA618" s="299">
        <v>85</v>
      </c>
      <c r="CB618" s="299">
        <v>149</v>
      </c>
      <c r="CC618" s="299">
        <v>170</v>
      </c>
      <c r="CD618" s="299">
        <v>245</v>
      </c>
      <c r="CE618" s="299">
        <v>374</v>
      </c>
      <c r="CF618" s="299">
        <v>437</v>
      </c>
      <c r="CG618" s="299">
        <v>42</v>
      </c>
      <c r="CH618" s="299">
        <v>18</v>
      </c>
      <c r="CI618" s="299">
        <v>3</v>
      </c>
      <c r="CJ618" s="299">
        <v>2.7</v>
      </c>
      <c r="CK618" s="299">
        <v>0.05</v>
      </c>
      <c r="CL618" s="329"/>
      <c r="CM618" s="305"/>
      <c r="CN618" s="305"/>
      <c r="CO618" s="305"/>
      <c r="CP618" s="305"/>
      <c r="CQ618" s="305"/>
      <c r="CR618" s="305"/>
      <c r="CS618" s="305"/>
      <c r="CT618" s="305"/>
      <c r="CU618" s="305"/>
      <c r="CV618" s="305"/>
      <c r="CW618" s="305"/>
      <c r="CX618" s="305"/>
      <c r="CY618" s="305"/>
      <c r="CZ618" s="305"/>
      <c r="DA618" s="305"/>
      <c r="DB618" s="305"/>
      <c r="DC618" s="305"/>
      <c r="DD618" s="305"/>
      <c r="DE618" s="305"/>
      <c r="DF618" s="305"/>
      <c r="DG618" s="305"/>
      <c r="DH618" s="305"/>
      <c r="DI618" s="305"/>
      <c r="DJ618" s="305"/>
      <c r="DK618" s="305"/>
      <c r="DL618" s="305"/>
      <c r="DM618" s="305"/>
      <c r="DN618" s="305"/>
      <c r="DO618" s="440"/>
      <c r="DP618" s="305"/>
      <c r="DQ618" s="305"/>
      <c r="DR618" s="305"/>
      <c r="DS618" s="305"/>
      <c r="DT618" s="305"/>
      <c r="DU618" s="305"/>
      <c r="DV618" s="305"/>
      <c r="DW618" s="305"/>
      <c r="DX618" s="305"/>
      <c r="DY618" s="305"/>
      <c r="DZ618" s="305"/>
      <c r="EA618" s="305"/>
      <c r="EB618" s="305"/>
      <c r="EC618" s="305"/>
    </row>
    <row r="619" spans="1:133" x14ac:dyDescent="0.25">
      <c r="A619" s="291">
        <f t="shared" si="111"/>
        <v>2015</v>
      </c>
      <c r="B619" s="292" t="str">
        <f t="shared" si="112"/>
        <v>DICIEMBRE</v>
      </c>
      <c r="C619" s="292">
        <v>11</v>
      </c>
      <c r="D619" s="292" t="str">
        <f t="shared" si="116"/>
        <v>DICIEMBRE 2015 / 9</v>
      </c>
      <c r="E619" s="345">
        <v>9</v>
      </c>
      <c r="F619" s="312">
        <v>42354</v>
      </c>
      <c r="G619" s="311">
        <v>59352</v>
      </c>
      <c r="H619" s="311" t="s">
        <v>208</v>
      </c>
      <c r="I619" s="313">
        <v>0.72709999999999997</v>
      </c>
      <c r="J619" s="314">
        <v>136</v>
      </c>
      <c r="K619" s="314">
        <v>8.6</v>
      </c>
      <c r="L619" s="314">
        <v>0</v>
      </c>
      <c r="M619" s="315" t="s">
        <v>20</v>
      </c>
      <c r="N619" s="314">
        <v>0.5</v>
      </c>
      <c r="O619" s="314">
        <v>0</v>
      </c>
      <c r="P619" s="314">
        <v>85.2</v>
      </c>
      <c r="Q619" s="314">
        <v>79.2</v>
      </c>
      <c r="R619" s="314">
        <v>82.2</v>
      </c>
      <c r="S619" s="316" t="s">
        <v>66</v>
      </c>
      <c r="T619" s="316" t="s">
        <v>67</v>
      </c>
      <c r="U619" s="314">
        <v>20774</v>
      </c>
      <c r="V619" s="314">
        <v>127</v>
      </c>
      <c r="W619" s="314">
        <v>189</v>
      </c>
      <c r="X619" s="314">
        <v>286</v>
      </c>
      <c r="Y619" s="314">
        <v>341</v>
      </c>
      <c r="Z619" s="314">
        <v>1</v>
      </c>
      <c r="AA619" s="314">
        <v>29</v>
      </c>
      <c r="AB619" s="314">
        <v>0.3</v>
      </c>
      <c r="AC619" s="314">
        <v>1.65</v>
      </c>
      <c r="AD619" s="314">
        <v>13.8</v>
      </c>
      <c r="AE619" s="314">
        <v>0</v>
      </c>
      <c r="AF619" s="427"/>
      <c r="AG619" s="299">
        <v>133</v>
      </c>
      <c r="AH619" s="299">
        <v>7</v>
      </c>
      <c r="AI619" s="299">
        <v>9</v>
      </c>
      <c r="AJ619" s="299">
        <v>85</v>
      </c>
      <c r="AK619" s="299">
        <v>149</v>
      </c>
      <c r="AL619" s="299">
        <v>170</v>
      </c>
      <c r="AM619" s="299">
        <v>245</v>
      </c>
      <c r="AN619" s="299">
        <v>374</v>
      </c>
      <c r="AO619" s="299">
        <v>437</v>
      </c>
      <c r="AP619" s="299">
        <v>42</v>
      </c>
      <c r="AQ619" s="299">
        <v>18</v>
      </c>
      <c r="AR619" s="299">
        <v>3</v>
      </c>
      <c r="AS619" s="299">
        <v>2.7</v>
      </c>
      <c r="AT619" s="299">
        <v>0.05</v>
      </c>
      <c r="AU619" s="300"/>
      <c r="AV619" s="311">
        <v>9</v>
      </c>
      <c r="AW619" s="317">
        <v>42352</v>
      </c>
      <c r="AX619" s="311">
        <v>59311</v>
      </c>
      <c r="AY619" s="311" t="s">
        <v>73</v>
      </c>
      <c r="AZ619" s="313">
        <v>0.73319999999999996</v>
      </c>
      <c r="BA619" s="314">
        <v>139.80000000000001</v>
      </c>
      <c r="BB619" s="314">
        <v>8.5</v>
      </c>
      <c r="BC619" s="314">
        <v>0</v>
      </c>
      <c r="BD619" s="315" t="s">
        <v>20</v>
      </c>
      <c r="BE619" s="314">
        <v>1.8</v>
      </c>
      <c r="BF619" s="314">
        <v>0.01</v>
      </c>
      <c r="BG619" s="314">
        <v>85.7</v>
      </c>
      <c r="BH619" s="314">
        <v>80</v>
      </c>
      <c r="BI619" s="314">
        <v>82.8</v>
      </c>
      <c r="BJ619" s="316" t="s">
        <v>66</v>
      </c>
      <c r="BK619" s="316" t="s">
        <v>67</v>
      </c>
      <c r="BL619" s="314">
        <v>20710</v>
      </c>
      <c r="BM619" s="314">
        <v>133</v>
      </c>
      <c r="BN619" s="314">
        <v>196</v>
      </c>
      <c r="BO619" s="314">
        <v>293</v>
      </c>
      <c r="BP619" s="314">
        <v>354</v>
      </c>
      <c r="BQ619" s="314">
        <v>1</v>
      </c>
      <c r="BR619" s="314">
        <v>29.6</v>
      </c>
      <c r="BS619" s="314">
        <v>1.3</v>
      </c>
      <c r="BT619" s="314">
        <v>1.62</v>
      </c>
      <c r="BU619" s="314">
        <v>9.8000000000000007</v>
      </c>
      <c r="BV619" s="314">
        <v>0</v>
      </c>
      <c r="BW619" s="433"/>
      <c r="BX619" s="299">
        <v>133</v>
      </c>
      <c r="BY619" s="299">
        <v>7</v>
      </c>
      <c r="BZ619" s="299">
        <v>9</v>
      </c>
      <c r="CA619" s="299">
        <v>85</v>
      </c>
      <c r="CB619" s="299">
        <v>149</v>
      </c>
      <c r="CC619" s="299">
        <v>170</v>
      </c>
      <c r="CD619" s="299">
        <v>245</v>
      </c>
      <c r="CE619" s="299">
        <v>374</v>
      </c>
      <c r="CF619" s="299">
        <v>437</v>
      </c>
      <c r="CG619" s="299">
        <v>42</v>
      </c>
      <c r="CH619" s="299">
        <v>18</v>
      </c>
      <c r="CI619" s="299">
        <v>3</v>
      </c>
      <c r="CJ619" s="299">
        <v>2.7</v>
      </c>
      <c r="CK619" s="299">
        <v>0.05</v>
      </c>
      <c r="CL619" s="329"/>
      <c r="CM619" s="306"/>
      <c r="CN619" s="306"/>
      <c r="CO619" s="306"/>
      <c r="CP619" s="306"/>
      <c r="CQ619" s="306"/>
      <c r="CR619" s="306"/>
      <c r="CS619" s="306"/>
      <c r="CT619" s="306"/>
      <c r="CU619" s="306"/>
      <c r="CV619" s="306"/>
      <c r="CW619" s="306"/>
      <c r="CX619" s="306"/>
      <c r="CY619" s="306"/>
      <c r="CZ619" s="306"/>
      <c r="DA619" s="306"/>
      <c r="DB619" s="306"/>
      <c r="DC619" s="306"/>
      <c r="DD619" s="306"/>
      <c r="DE619" s="306"/>
      <c r="DF619" s="306"/>
      <c r="DG619" s="306"/>
      <c r="DH619" s="306"/>
      <c r="DI619" s="306"/>
      <c r="DJ619" s="306"/>
      <c r="DK619" s="306"/>
      <c r="DL619" s="306"/>
      <c r="DM619" s="306"/>
      <c r="DN619" s="306"/>
      <c r="DO619" s="439"/>
      <c r="DP619" s="306"/>
      <c r="DQ619" s="306"/>
      <c r="DR619" s="306"/>
      <c r="DS619" s="306"/>
      <c r="DT619" s="306"/>
      <c r="DU619" s="306"/>
      <c r="DV619" s="306"/>
      <c r="DW619" s="306"/>
      <c r="DX619" s="306"/>
      <c r="DY619" s="306"/>
      <c r="DZ619" s="306"/>
      <c r="EA619" s="306"/>
      <c r="EB619" s="306"/>
      <c r="EC619" s="306"/>
    </row>
    <row r="620" spans="1:133" x14ac:dyDescent="0.25">
      <c r="A620" s="302">
        <f t="shared" si="111"/>
        <v>2015</v>
      </c>
      <c r="B620" s="303" t="str">
        <f t="shared" si="112"/>
        <v>DICIEMBRE</v>
      </c>
      <c r="C620" s="303">
        <v>12</v>
      </c>
      <c r="D620" s="303" t="str">
        <f t="shared" si="116"/>
        <v>DICIEMBRE 2015 / 10</v>
      </c>
      <c r="E620" s="345">
        <v>10</v>
      </c>
      <c r="F620" s="312">
        <v>42356</v>
      </c>
      <c r="G620" s="311">
        <v>59399</v>
      </c>
      <c r="H620" s="311" t="s">
        <v>68</v>
      </c>
      <c r="I620" s="313">
        <v>0.72860000000000003</v>
      </c>
      <c r="J620" s="314">
        <v>136</v>
      </c>
      <c r="K620" s="314">
        <v>8.6999999999999993</v>
      </c>
      <c r="L620" s="314">
        <v>0</v>
      </c>
      <c r="M620" s="315" t="s">
        <v>20</v>
      </c>
      <c r="N620" s="314">
        <v>0.5</v>
      </c>
      <c r="O620" s="314">
        <v>0</v>
      </c>
      <c r="P620" s="314">
        <v>85.1</v>
      </c>
      <c r="Q620" s="314">
        <v>79.2</v>
      </c>
      <c r="R620" s="314">
        <v>82.1</v>
      </c>
      <c r="S620" s="316" t="s">
        <v>66</v>
      </c>
      <c r="T620" s="316" t="s">
        <v>67</v>
      </c>
      <c r="U620" s="314">
        <v>20758</v>
      </c>
      <c r="V620" s="314">
        <v>127</v>
      </c>
      <c r="W620" s="314">
        <v>191</v>
      </c>
      <c r="X620" s="314">
        <v>288</v>
      </c>
      <c r="Y620" s="314">
        <v>341</v>
      </c>
      <c r="Z620" s="314">
        <v>1</v>
      </c>
      <c r="AA620" s="314">
        <v>29.2</v>
      </c>
      <c r="AB620" s="314">
        <v>0.2</v>
      </c>
      <c r="AC620" s="314">
        <v>1.7</v>
      </c>
      <c r="AD620" s="314">
        <v>16.600000000000001</v>
      </c>
      <c r="AE620" s="314">
        <v>0</v>
      </c>
      <c r="AF620" s="427"/>
      <c r="AG620" s="299">
        <v>133</v>
      </c>
      <c r="AH620" s="299">
        <v>7</v>
      </c>
      <c r="AI620" s="299">
        <v>9</v>
      </c>
      <c r="AJ620" s="299">
        <v>85</v>
      </c>
      <c r="AK620" s="299">
        <v>149</v>
      </c>
      <c r="AL620" s="299">
        <v>170</v>
      </c>
      <c r="AM620" s="299">
        <v>245</v>
      </c>
      <c r="AN620" s="299">
        <v>374</v>
      </c>
      <c r="AO620" s="299">
        <v>437</v>
      </c>
      <c r="AP620" s="299">
        <v>42</v>
      </c>
      <c r="AQ620" s="299">
        <v>18</v>
      </c>
      <c r="AR620" s="299">
        <v>3</v>
      </c>
      <c r="AS620" s="299">
        <v>2.7</v>
      </c>
      <c r="AT620" s="299">
        <v>0.05</v>
      </c>
      <c r="AU620" s="300"/>
      <c r="AV620" s="311">
        <v>10</v>
      </c>
      <c r="AW620" s="317">
        <v>42356</v>
      </c>
      <c r="AX620" s="311">
        <v>59388</v>
      </c>
      <c r="AY620" s="311" t="s">
        <v>73</v>
      </c>
      <c r="AZ620" s="313">
        <v>0.7339</v>
      </c>
      <c r="BA620" s="314">
        <v>140.69999999999999</v>
      </c>
      <c r="BB620" s="314">
        <v>8.3000000000000007</v>
      </c>
      <c r="BC620" s="314">
        <v>0</v>
      </c>
      <c r="BD620" s="315" t="s">
        <v>20</v>
      </c>
      <c r="BE620" s="314">
        <v>1.9</v>
      </c>
      <c r="BF620" s="314">
        <v>0.01</v>
      </c>
      <c r="BG620" s="314">
        <v>85.3</v>
      </c>
      <c r="BH620" s="314">
        <v>79.2</v>
      </c>
      <c r="BI620" s="314">
        <v>82.3</v>
      </c>
      <c r="BJ620" s="316" t="s">
        <v>66</v>
      </c>
      <c r="BK620" s="316" t="s">
        <v>67</v>
      </c>
      <c r="BL620" s="314">
        <v>20702</v>
      </c>
      <c r="BM620" s="314">
        <v>135</v>
      </c>
      <c r="BN620" s="314">
        <v>199</v>
      </c>
      <c r="BO620" s="314">
        <v>297</v>
      </c>
      <c r="BP620" s="314">
        <v>354</v>
      </c>
      <c r="BQ620" s="314">
        <v>1</v>
      </c>
      <c r="BR620" s="314">
        <v>30.5</v>
      </c>
      <c r="BS620" s="314">
        <v>1.8</v>
      </c>
      <c r="BT620" s="314">
        <v>1.52</v>
      </c>
      <c r="BU620" s="314">
        <v>7.9</v>
      </c>
      <c r="BV620" s="314">
        <v>0</v>
      </c>
      <c r="BW620" s="433"/>
      <c r="BX620" s="299">
        <v>133</v>
      </c>
      <c r="BY620" s="299">
        <v>7</v>
      </c>
      <c r="BZ620" s="299">
        <v>9</v>
      </c>
      <c r="CA620" s="299">
        <v>85</v>
      </c>
      <c r="CB620" s="299">
        <v>149</v>
      </c>
      <c r="CC620" s="299">
        <v>170</v>
      </c>
      <c r="CD620" s="299">
        <v>245</v>
      </c>
      <c r="CE620" s="299">
        <v>374</v>
      </c>
      <c r="CF620" s="299">
        <v>437</v>
      </c>
      <c r="CG620" s="299">
        <v>42</v>
      </c>
      <c r="CH620" s="299">
        <v>18</v>
      </c>
      <c r="CI620" s="299">
        <v>3</v>
      </c>
      <c r="CJ620" s="299">
        <v>2.7</v>
      </c>
      <c r="CK620" s="299">
        <v>0.05</v>
      </c>
      <c r="CL620" s="329"/>
      <c r="CM620" s="305"/>
      <c r="CN620" s="305"/>
      <c r="CO620" s="305"/>
      <c r="CP620" s="305"/>
      <c r="CQ620" s="305"/>
      <c r="CR620" s="305"/>
      <c r="CS620" s="305"/>
      <c r="CT620" s="305"/>
      <c r="CU620" s="305"/>
      <c r="CV620" s="305"/>
      <c r="CW620" s="305"/>
      <c r="CX620" s="305"/>
      <c r="CY620" s="305"/>
      <c r="CZ620" s="305"/>
      <c r="DA620" s="305"/>
      <c r="DB620" s="305"/>
      <c r="DC620" s="305"/>
      <c r="DD620" s="305"/>
      <c r="DE620" s="305"/>
      <c r="DF620" s="305"/>
      <c r="DG620" s="305"/>
      <c r="DH620" s="305"/>
      <c r="DI620" s="305"/>
      <c r="DJ620" s="305"/>
      <c r="DK620" s="305"/>
      <c r="DL620" s="305"/>
      <c r="DM620" s="305"/>
      <c r="DN620" s="305"/>
      <c r="DO620" s="440"/>
      <c r="DP620" s="305"/>
      <c r="DQ620" s="305"/>
      <c r="DR620" s="305"/>
      <c r="DS620" s="305"/>
      <c r="DT620" s="305"/>
      <c r="DU620" s="305"/>
      <c r="DV620" s="305"/>
      <c r="DW620" s="305"/>
      <c r="DX620" s="305"/>
      <c r="DY620" s="305"/>
      <c r="DZ620" s="305"/>
      <c r="EA620" s="305"/>
      <c r="EB620" s="305"/>
      <c r="EC620" s="305"/>
    </row>
    <row r="621" spans="1:133" x14ac:dyDescent="0.25">
      <c r="A621" s="291">
        <f t="shared" si="111"/>
        <v>2015</v>
      </c>
      <c r="B621" s="292" t="str">
        <f t="shared" si="112"/>
        <v>DICIEMBRE</v>
      </c>
      <c r="C621" s="292">
        <v>13</v>
      </c>
      <c r="D621" s="292" t="str">
        <f t="shared" si="116"/>
        <v>DICIEMBRE 2015 / 11</v>
      </c>
      <c r="E621" s="345">
        <v>11</v>
      </c>
      <c r="F621" s="312">
        <v>42358</v>
      </c>
      <c r="G621" s="311">
        <v>59472</v>
      </c>
      <c r="H621" s="311" t="s">
        <v>208</v>
      </c>
      <c r="I621" s="313">
        <v>0.7298</v>
      </c>
      <c r="J621" s="314">
        <v>139</v>
      </c>
      <c r="K621" s="314">
        <v>8.3000000000000007</v>
      </c>
      <c r="L621" s="314">
        <v>0</v>
      </c>
      <c r="M621" s="315" t="s">
        <v>20</v>
      </c>
      <c r="N621" s="314">
        <v>0.5</v>
      </c>
      <c r="O621" s="314">
        <v>0</v>
      </c>
      <c r="P621" s="314">
        <v>85.1</v>
      </c>
      <c r="Q621" s="314">
        <v>79.2</v>
      </c>
      <c r="R621" s="314">
        <v>82.1</v>
      </c>
      <c r="S621" s="316" t="s">
        <v>66</v>
      </c>
      <c r="T621" s="316" t="s">
        <v>67</v>
      </c>
      <c r="U621" s="314">
        <v>20746</v>
      </c>
      <c r="V621" s="314">
        <v>130</v>
      </c>
      <c r="W621" s="314">
        <v>193</v>
      </c>
      <c r="X621" s="314">
        <v>285</v>
      </c>
      <c r="Y621" s="314">
        <v>345</v>
      </c>
      <c r="Z621" s="314">
        <v>1</v>
      </c>
      <c r="AA621" s="314">
        <v>29.1</v>
      </c>
      <c r="AB621" s="314">
        <v>0.3</v>
      </c>
      <c r="AC621" s="314">
        <v>1.68</v>
      </c>
      <c r="AD621" s="314">
        <v>11.7</v>
      </c>
      <c r="AE621" s="314">
        <v>0</v>
      </c>
      <c r="AF621" s="427"/>
      <c r="AG621" s="299">
        <v>133</v>
      </c>
      <c r="AH621" s="299">
        <v>7</v>
      </c>
      <c r="AI621" s="299">
        <v>9</v>
      </c>
      <c r="AJ621" s="299">
        <v>85</v>
      </c>
      <c r="AK621" s="299">
        <v>149</v>
      </c>
      <c r="AL621" s="299">
        <v>170</v>
      </c>
      <c r="AM621" s="299">
        <v>245</v>
      </c>
      <c r="AN621" s="299">
        <v>374</v>
      </c>
      <c r="AO621" s="299">
        <v>437</v>
      </c>
      <c r="AP621" s="299">
        <v>42</v>
      </c>
      <c r="AQ621" s="299">
        <v>18</v>
      </c>
      <c r="AR621" s="299">
        <v>3</v>
      </c>
      <c r="AS621" s="299">
        <v>2.7</v>
      </c>
      <c r="AT621" s="299">
        <v>0.05</v>
      </c>
      <c r="AU621" s="300"/>
      <c r="AV621" s="311">
        <v>11</v>
      </c>
      <c r="AW621" s="317">
        <v>42357</v>
      </c>
      <c r="AX621" s="311">
        <v>59448</v>
      </c>
      <c r="AY621" s="311" t="s">
        <v>68</v>
      </c>
      <c r="AZ621" s="313">
        <v>0.73540000000000005</v>
      </c>
      <c r="BA621" s="314">
        <v>143.19999999999999</v>
      </c>
      <c r="BB621" s="314">
        <v>8.1</v>
      </c>
      <c r="BC621" s="314">
        <v>0</v>
      </c>
      <c r="BD621" s="315" t="s">
        <v>20</v>
      </c>
      <c r="BE621" s="314">
        <v>1.8</v>
      </c>
      <c r="BF621" s="314">
        <v>0.01</v>
      </c>
      <c r="BG621" s="314">
        <v>85.2</v>
      </c>
      <c r="BH621" s="314">
        <v>79.400000000000006</v>
      </c>
      <c r="BI621" s="314">
        <v>82.3</v>
      </c>
      <c r="BJ621" s="316" t="s">
        <v>66</v>
      </c>
      <c r="BK621" s="316" t="s">
        <v>67</v>
      </c>
      <c r="BL621" s="314">
        <v>20686</v>
      </c>
      <c r="BM621" s="314">
        <v>135</v>
      </c>
      <c r="BN621" s="314">
        <v>205</v>
      </c>
      <c r="BO621" s="314">
        <v>295</v>
      </c>
      <c r="BP621" s="314">
        <v>354</v>
      </c>
      <c r="BQ621" s="314">
        <v>1</v>
      </c>
      <c r="BR621" s="314">
        <v>31</v>
      </c>
      <c r="BS621" s="314">
        <v>1.5</v>
      </c>
      <c r="BT621" s="314">
        <v>1.59</v>
      </c>
      <c r="BU621" s="314">
        <v>10.7</v>
      </c>
      <c r="BV621" s="314">
        <v>0</v>
      </c>
      <c r="BW621" s="433"/>
      <c r="BX621" s="299">
        <v>133</v>
      </c>
      <c r="BY621" s="299">
        <v>7</v>
      </c>
      <c r="BZ621" s="299">
        <v>9</v>
      </c>
      <c r="CA621" s="299">
        <v>85</v>
      </c>
      <c r="CB621" s="299">
        <v>149</v>
      </c>
      <c r="CC621" s="299">
        <v>170</v>
      </c>
      <c r="CD621" s="299">
        <v>245</v>
      </c>
      <c r="CE621" s="299">
        <v>374</v>
      </c>
      <c r="CF621" s="299">
        <v>437</v>
      </c>
      <c r="CG621" s="299">
        <v>42</v>
      </c>
      <c r="CH621" s="299">
        <v>18</v>
      </c>
      <c r="CI621" s="299">
        <v>3</v>
      </c>
      <c r="CJ621" s="299">
        <v>2.7</v>
      </c>
      <c r="CK621" s="299">
        <v>0.05</v>
      </c>
      <c r="CL621" s="329"/>
      <c r="CM621" s="306"/>
      <c r="CN621" s="306"/>
      <c r="CO621" s="306"/>
      <c r="CP621" s="306"/>
      <c r="CQ621" s="306"/>
      <c r="CR621" s="306"/>
      <c r="CS621" s="306"/>
      <c r="CT621" s="306"/>
      <c r="CU621" s="306"/>
      <c r="CV621" s="306"/>
      <c r="CW621" s="306"/>
      <c r="CX621" s="306"/>
      <c r="CY621" s="306"/>
      <c r="CZ621" s="306"/>
      <c r="DA621" s="306"/>
      <c r="DB621" s="306"/>
      <c r="DC621" s="306"/>
      <c r="DD621" s="306"/>
      <c r="DE621" s="306"/>
      <c r="DF621" s="306"/>
      <c r="DG621" s="306"/>
      <c r="DH621" s="306"/>
      <c r="DI621" s="306"/>
      <c r="DJ621" s="306"/>
      <c r="DK621" s="306"/>
      <c r="DL621" s="306"/>
      <c r="DM621" s="306"/>
      <c r="DN621" s="306"/>
      <c r="DO621" s="439"/>
      <c r="DP621" s="306"/>
      <c r="DQ621" s="306"/>
      <c r="DR621" s="306"/>
      <c r="DS621" s="306"/>
      <c r="DT621" s="306"/>
      <c r="DU621" s="306"/>
      <c r="DV621" s="306"/>
      <c r="DW621" s="306"/>
      <c r="DX621" s="306"/>
      <c r="DY621" s="306"/>
      <c r="DZ621" s="306"/>
      <c r="EA621" s="306"/>
      <c r="EB621" s="306"/>
      <c r="EC621" s="306"/>
    </row>
    <row r="622" spans="1:133" x14ac:dyDescent="0.25">
      <c r="A622" s="302">
        <f t="shared" si="111"/>
        <v>2015</v>
      </c>
      <c r="B622" s="303" t="str">
        <f t="shared" si="112"/>
        <v>DICIEMBRE</v>
      </c>
      <c r="C622" s="303">
        <v>14</v>
      </c>
      <c r="D622" s="303" t="str">
        <f t="shared" si="116"/>
        <v>DICIEMBRE 2015 / 12</v>
      </c>
      <c r="E622" s="345">
        <v>12</v>
      </c>
      <c r="F622" s="312">
        <v>42360</v>
      </c>
      <c r="G622" s="311">
        <v>59495</v>
      </c>
      <c r="H622" s="311" t="s">
        <v>68</v>
      </c>
      <c r="I622" s="313">
        <v>0.72899999999999998</v>
      </c>
      <c r="J622" s="314">
        <v>139</v>
      </c>
      <c r="K622" s="314">
        <v>8.1999999999999993</v>
      </c>
      <c r="L622" s="314">
        <v>0</v>
      </c>
      <c r="M622" s="315" t="s">
        <v>20</v>
      </c>
      <c r="N622" s="314">
        <v>0.5</v>
      </c>
      <c r="O622" s="314">
        <v>0</v>
      </c>
      <c r="P622" s="314">
        <v>85</v>
      </c>
      <c r="Q622" s="314">
        <v>79.2</v>
      </c>
      <c r="R622" s="314">
        <v>82.1</v>
      </c>
      <c r="S622" s="316" t="s">
        <v>66</v>
      </c>
      <c r="T622" s="316" t="s">
        <v>67</v>
      </c>
      <c r="U622" s="314">
        <v>20754</v>
      </c>
      <c r="V622" s="314">
        <v>129</v>
      </c>
      <c r="W622" s="314">
        <v>188</v>
      </c>
      <c r="X622" s="314">
        <v>284</v>
      </c>
      <c r="Y622" s="314">
        <v>338</v>
      </c>
      <c r="Z622" s="314">
        <v>0.5</v>
      </c>
      <c r="AA622" s="314">
        <v>29.1</v>
      </c>
      <c r="AB622" s="314">
        <v>0.2</v>
      </c>
      <c r="AC622" s="314">
        <v>1.7</v>
      </c>
      <c r="AD622" s="314">
        <v>13.4</v>
      </c>
      <c r="AE622" s="314">
        <v>0</v>
      </c>
      <c r="AF622" s="427"/>
      <c r="AG622" s="299">
        <v>133</v>
      </c>
      <c r="AH622" s="299">
        <v>7</v>
      </c>
      <c r="AI622" s="299">
        <v>9</v>
      </c>
      <c r="AJ622" s="299">
        <v>85</v>
      </c>
      <c r="AK622" s="299">
        <v>149</v>
      </c>
      <c r="AL622" s="299">
        <v>170</v>
      </c>
      <c r="AM622" s="299">
        <v>245</v>
      </c>
      <c r="AN622" s="299">
        <v>374</v>
      </c>
      <c r="AO622" s="299">
        <v>437</v>
      </c>
      <c r="AP622" s="299">
        <v>42</v>
      </c>
      <c r="AQ622" s="299">
        <v>18</v>
      </c>
      <c r="AR622" s="299">
        <v>3</v>
      </c>
      <c r="AS622" s="299">
        <v>2.7</v>
      </c>
      <c r="AT622" s="299">
        <v>0.05</v>
      </c>
      <c r="AU622" s="300"/>
      <c r="AV622" s="311">
        <v>12</v>
      </c>
      <c r="AW622" s="317">
        <v>42358</v>
      </c>
      <c r="AX622" s="311">
        <v>59458</v>
      </c>
      <c r="AY622" s="311" t="s">
        <v>73</v>
      </c>
      <c r="AZ622" s="313">
        <v>0.73319999999999996</v>
      </c>
      <c r="BA622" s="314">
        <v>140.9</v>
      </c>
      <c r="BB622" s="314">
        <v>8.3000000000000007</v>
      </c>
      <c r="BC622" s="314">
        <v>0</v>
      </c>
      <c r="BD622" s="315" t="s">
        <v>20</v>
      </c>
      <c r="BE622" s="314">
        <v>1.9</v>
      </c>
      <c r="BF622" s="314">
        <v>0.01</v>
      </c>
      <c r="BG622" s="314">
        <v>85.1</v>
      </c>
      <c r="BH622" s="314">
        <v>79.400000000000006</v>
      </c>
      <c r="BI622" s="314">
        <v>82.3</v>
      </c>
      <c r="BJ622" s="316" t="s">
        <v>66</v>
      </c>
      <c r="BK622" s="316" t="s">
        <v>67</v>
      </c>
      <c r="BL622" s="314">
        <v>20710</v>
      </c>
      <c r="BM622" s="314">
        <v>132</v>
      </c>
      <c r="BN622" s="314">
        <v>200</v>
      </c>
      <c r="BO622" s="314">
        <v>295</v>
      </c>
      <c r="BP622" s="314">
        <v>350</v>
      </c>
      <c r="BQ622" s="314">
        <v>1</v>
      </c>
      <c r="BR622" s="314">
        <v>29.8</v>
      </c>
      <c r="BS622" s="314">
        <v>1.8</v>
      </c>
      <c r="BT622" s="314">
        <v>1.56</v>
      </c>
      <c r="BU622" s="314">
        <v>12.7</v>
      </c>
      <c r="BV622" s="314">
        <v>0</v>
      </c>
      <c r="BW622" s="433"/>
      <c r="BX622" s="299">
        <v>133</v>
      </c>
      <c r="BY622" s="299">
        <v>7</v>
      </c>
      <c r="BZ622" s="299">
        <v>9</v>
      </c>
      <c r="CA622" s="299">
        <v>85</v>
      </c>
      <c r="CB622" s="299">
        <v>149</v>
      </c>
      <c r="CC622" s="299">
        <v>170</v>
      </c>
      <c r="CD622" s="299">
        <v>245</v>
      </c>
      <c r="CE622" s="299">
        <v>374</v>
      </c>
      <c r="CF622" s="299">
        <v>437</v>
      </c>
      <c r="CG622" s="299">
        <v>42</v>
      </c>
      <c r="CH622" s="299">
        <v>18</v>
      </c>
      <c r="CI622" s="299">
        <v>3</v>
      </c>
      <c r="CJ622" s="299">
        <v>2.7</v>
      </c>
      <c r="CK622" s="299">
        <v>0.05</v>
      </c>
      <c r="CL622" s="329"/>
      <c r="CM622" s="305"/>
      <c r="CN622" s="305"/>
      <c r="CO622" s="305"/>
      <c r="CP622" s="305"/>
      <c r="CQ622" s="305"/>
      <c r="CR622" s="305"/>
      <c r="CS622" s="305"/>
      <c r="CT622" s="305"/>
      <c r="CU622" s="305"/>
      <c r="CV622" s="305"/>
      <c r="CW622" s="305"/>
      <c r="CX622" s="305"/>
      <c r="CY622" s="305"/>
      <c r="CZ622" s="305"/>
      <c r="DA622" s="305"/>
      <c r="DB622" s="305"/>
      <c r="DC622" s="305"/>
      <c r="DD622" s="305"/>
      <c r="DE622" s="305"/>
      <c r="DF622" s="305"/>
      <c r="DG622" s="305"/>
      <c r="DH622" s="305"/>
      <c r="DI622" s="305"/>
      <c r="DJ622" s="305"/>
      <c r="DK622" s="305"/>
      <c r="DL622" s="305"/>
      <c r="DM622" s="305"/>
      <c r="DN622" s="305"/>
      <c r="DO622" s="440"/>
      <c r="DP622" s="305"/>
      <c r="DQ622" s="305"/>
      <c r="DR622" s="305"/>
      <c r="DS622" s="305"/>
      <c r="DT622" s="305"/>
      <c r="DU622" s="305"/>
      <c r="DV622" s="305"/>
      <c r="DW622" s="305"/>
      <c r="DX622" s="305"/>
      <c r="DY622" s="305"/>
      <c r="DZ622" s="305"/>
      <c r="EA622" s="305"/>
      <c r="EB622" s="305"/>
      <c r="EC622" s="305"/>
    </row>
    <row r="623" spans="1:133" x14ac:dyDescent="0.25">
      <c r="A623" s="291">
        <f t="shared" si="111"/>
        <v>2015</v>
      </c>
      <c r="B623" s="292" t="str">
        <f t="shared" si="112"/>
        <v>DICIEMBRE</v>
      </c>
      <c r="C623" s="292">
        <v>15</v>
      </c>
      <c r="D623" s="292" t="str">
        <f t="shared" si="116"/>
        <v>DICIEMBRE 2015 / 13</v>
      </c>
      <c r="E623" s="345">
        <v>13</v>
      </c>
      <c r="F623" s="312">
        <v>42361</v>
      </c>
      <c r="G623" s="311">
        <v>59541</v>
      </c>
      <c r="H623" s="311" t="s">
        <v>208</v>
      </c>
      <c r="I623" s="313">
        <v>0.7298</v>
      </c>
      <c r="J623" s="314">
        <v>138</v>
      </c>
      <c r="K623" s="314">
        <v>8.5</v>
      </c>
      <c r="L623" s="314">
        <v>0</v>
      </c>
      <c r="M623" s="315" t="s">
        <v>20</v>
      </c>
      <c r="N623" s="314">
        <v>0.5</v>
      </c>
      <c r="O623" s="314">
        <v>0</v>
      </c>
      <c r="P623" s="314">
        <v>85.1</v>
      </c>
      <c r="Q623" s="314">
        <v>79.099999999999994</v>
      </c>
      <c r="R623" s="314">
        <v>82.1</v>
      </c>
      <c r="S623" s="316" t="s">
        <v>66</v>
      </c>
      <c r="T623" s="316" t="s">
        <v>67</v>
      </c>
      <c r="U623" s="314">
        <v>20746</v>
      </c>
      <c r="V623" s="314">
        <v>129</v>
      </c>
      <c r="W623" s="314">
        <v>191</v>
      </c>
      <c r="X623" s="314">
        <v>287</v>
      </c>
      <c r="Y623" s="314">
        <v>346</v>
      </c>
      <c r="Z623" s="314">
        <v>0.5</v>
      </c>
      <c r="AA623" s="314">
        <v>29.5</v>
      </c>
      <c r="AB623" s="314">
        <v>0.3</v>
      </c>
      <c r="AC623" s="314">
        <v>1.7</v>
      </c>
      <c r="AD623" s="314">
        <v>11.4</v>
      </c>
      <c r="AE623" s="314">
        <v>0</v>
      </c>
      <c r="AF623" s="427"/>
      <c r="AG623" s="299">
        <v>133</v>
      </c>
      <c r="AH623" s="299">
        <v>7</v>
      </c>
      <c r="AI623" s="299">
        <v>9</v>
      </c>
      <c r="AJ623" s="299">
        <v>85</v>
      </c>
      <c r="AK623" s="299">
        <v>149</v>
      </c>
      <c r="AL623" s="299">
        <v>170</v>
      </c>
      <c r="AM623" s="299">
        <v>245</v>
      </c>
      <c r="AN623" s="299">
        <v>374</v>
      </c>
      <c r="AO623" s="299">
        <v>437</v>
      </c>
      <c r="AP623" s="299">
        <v>42</v>
      </c>
      <c r="AQ623" s="299">
        <v>18</v>
      </c>
      <c r="AR623" s="299">
        <v>3</v>
      </c>
      <c r="AS623" s="299">
        <v>2.7</v>
      </c>
      <c r="AT623" s="299">
        <v>0.05</v>
      </c>
      <c r="AU623" s="300"/>
      <c r="AV623" s="311">
        <v>13</v>
      </c>
      <c r="AW623" s="317">
        <v>42360</v>
      </c>
      <c r="AX623" s="311">
        <v>59502</v>
      </c>
      <c r="AY623" s="311" t="s">
        <v>68</v>
      </c>
      <c r="AZ623" s="313">
        <v>0.73619999999999997</v>
      </c>
      <c r="BA623" s="314">
        <v>144.9</v>
      </c>
      <c r="BB623" s="314">
        <v>7.7</v>
      </c>
      <c r="BC623" s="314">
        <v>0</v>
      </c>
      <c r="BD623" s="315" t="s">
        <v>20</v>
      </c>
      <c r="BE623" s="314">
        <v>1.8</v>
      </c>
      <c r="BF623" s="314">
        <v>0.01</v>
      </c>
      <c r="BG623" s="314">
        <v>85.2</v>
      </c>
      <c r="BH623" s="314">
        <v>79.400000000000006</v>
      </c>
      <c r="BI623" s="314">
        <v>82.3</v>
      </c>
      <c r="BJ623" s="316" t="s">
        <v>66</v>
      </c>
      <c r="BK623" s="316" t="s">
        <v>67</v>
      </c>
      <c r="BL623" s="314">
        <v>20678</v>
      </c>
      <c r="BM623" s="314">
        <v>135</v>
      </c>
      <c r="BN623" s="314">
        <v>205</v>
      </c>
      <c r="BO623" s="314">
        <v>295</v>
      </c>
      <c r="BP623" s="314">
        <v>349</v>
      </c>
      <c r="BQ623" s="314">
        <v>1</v>
      </c>
      <c r="BR623" s="314">
        <v>30.9</v>
      </c>
      <c r="BS623" s="314">
        <v>1.7</v>
      </c>
      <c r="BT623" s="314">
        <v>1.48</v>
      </c>
      <c r="BU623" s="314">
        <v>13.3</v>
      </c>
      <c r="BV623" s="314">
        <v>0</v>
      </c>
      <c r="BW623" s="433"/>
      <c r="BX623" s="299">
        <v>133</v>
      </c>
      <c r="BY623" s="299">
        <v>7</v>
      </c>
      <c r="BZ623" s="299">
        <v>9</v>
      </c>
      <c r="CA623" s="299">
        <v>85</v>
      </c>
      <c r="CB623" s="299">
        <v>149</v>
      </c>
      <c r="CC623" s="299">
        <v>170</v>
      </c>
      <c r="CD623" s="299">
        <v>245</v>
      </c>
      <c r="CE623" s="299">
        <v>374</v>
      </c>
      <c r="CF623" s="299">
        <v>437</v>
      </c>
      <c r="CG623" s="299">
        <v>42</v>
      </c>
      <c r="CH623" s="299">
        <v>18</v>
      </c>
      <c r="CI623" s="299">
        <v>3</v>
      </c>
      <c r="CJ623" s="299">
        <v>2.7</v>
      </c>
      <c r="CK623" s="299">
        <v>0.05</v>
      </c>
      <c r="CL623" s="329"/>
      <c r="CM623" s="306"/>
      <c r="CN623" s="306"/>
      <c r="CO623" s="306"/>
      <c r="CP623" s="306"/>
      <c r="CQ623" s="306"/>
      <c r="CR623" s="306"/>
      <c r="CS623" s="306"/>
      <c r="CT623" s="306"/>
      <c r="CU623" s="306"/>
      <c r="CV623" s="306"/>
      <c r="CW623" s="306"/>
      <c r="CX623" s="306"/>
      <c r="CY623" s="306"/>
      <c r="CZ623" s="306"/>
      <c r="DA623" s="306"/>
      <c r="DB623" s="306"/>
      <c r="DC623" s="306"/>
      <c r="DD623" s="306"/>
      <c r="DE623" s="306"/>
      <c r="DF623" s="306"/>
      <c r="DG623" s="306"/>
      <c r="DH623" s="306"/>
      <c r="DI623" s="306"/>
      <c r="DJ623" s="306"/>
      <c r="DK623" s="306"/>
      <c r="DL623" s="306"/>
      <c r="DM623" s="306"/>
      <c r="DN623" s="306"/>
      <c r="DO623" s="439"/>
      <c r="DP623" s="306"/>
      <c r="DQ623" s="306"/>
      <c r="DR623" s="306"/>
      <c r="DS623" s="306"/>
      <c r="DT623" s="306"/>
      <c r="DU623" s="306"/>
      <c r="DV623" s="306"/>
      <c r="DW623" s="306"/>
      <c r="DX623" s="306"/>
      <c r="DY623" s="306"/>
      <c r="DZ623" s="306"/>
      <c r="EA623" s="306"/>
      <c r="EB623" s="306"/>
      <c r="EC623" s="306"/>
    </row>
    <row r="624" spans="1:133" x14ac:dyDescent="0.25">
      <c r="A624" s="302">
        <f t="shared" si="111"/>
        <v>2015</v>
      </c>
      <c r="B624" s="303" t="str">
        <f t="shared" si="112"/>
        <v>DICIEMBRE</v>
      </c>
      <c r="C624" s="303">
        <v>16</v>
      </c>
      <c r="D624" s="303" t="str">
        <f t="shared" si="116"/>
        <v>DICIEMBRE 2015 / 14</v>
      </c>
      <c r="E624" s="345">
        <v>14</v>
      </c>
      <c r="F624" s="312">
        <v>42363</v>
      </c>
      <c r="G624" s="311">
        <v>59583</v>
      </c>
      <c r="H624" s="311" t="s">
        <v>68</v>
      </c>
      <c r="I624" s="313">
        <v>0.7298</v>
      </c>
      <c r="J624" s="314">
        <v>138</v>
      </c>
      <c r="K624" s="314">
        <v>8.5</v>
      </c>
      <c r="L624" s="314">
        <v>0</v>
      </c>
      <c r="M624" s="315" t="s">
        <v>20</v>
      </c>
      <c r="N624" s="314">
        <v>0.5</v>
      </c>
      <c r="O624" s="314">
        <v>0</v>
      </c>
      <c r="P624" s="314">
        <v>85.1</v>
      </c>
      <c r="Q624" s="314">
        <v>79.099999999999994</v>
      </c>
      <c r="R624" s="314">
        <v>82.1</v>
      </c>
      <c r="S624" s="316" t="s">
        <v>66</v>
      </c>
      <c r="T624" s="316" t="s">
        <v>67</v>
      </c>
      <c r="U624" s="314">
        <v>20746</v>
      </c>
      <c r="V624" s="314">
        <v>129</v>
      </c>
      <c r="W624" s="314">
        <v>191</v>
      </c>
      <c r="X624" s="314">
        <v>282</v>
      </c>
      <c r="Y624" s="314">
        <v>346</v>
      </c>
      <c r="Z624" s="314">
        <v>0.5</v>
      </c>
      <c r="AA624" s="314">
        <v>29.1</v>
      </c>
      <c r="AB624" s="314">
        <v>0.4</v>
      </c>
      <c r="AC624" s="314">
        <v>1.7</v>
      </c>
      <c r="AD624" s="314">
        <v>14.3</v>
      </c>
      <c r="AE624" s="314">
        <v>0</v>
      </c>
      <c r="AF624" s="427"/>
      <c r="AG624" s="299">
        <v>133</v>
      </c>
      <c r="AH624" s="299">
        <v>7</v>
      </c>
      <c r="AI624" s="299">
        <v>9</v>
      </c>
      <c r="AJ624" s="299">
        <v>85</v>
      </c>
      <c r="AK624" s="299">
        <v>149</v>
      </c>
      <c r="AL624" s="299">
        <v>170</v>
      </c>
      <c r="AM624" s="299">
        <v>245</v>
      </c>
      <c r="AN624" s="299">
        <v>374</v>
      </c>
      <c r="AO624" s="299">
        <v>437</v>
      </c>
      <c r="AP624" s="299">
        <v>42</v>
      </c>
      <c r="AQ624" s="299">
        <v>18</v>
      </c>
      <c r="AR624" s="299">
        <v>3</v>
      </c>
      <c r="AS624" s="299">
        <v>2.7</v>
      </c>
      <c r="AT624" s="299">
        <v>0.05</v>
      </c>
      <c r="AU624" s="300"/>
      <c r="AV624" s="311">
        <v>14</v>
      </c>
      <c r="AW624" s="317">
        <v>42362</v>
      </c>
      <c r="AX624" s="311">
        <v>59533</v>
      </c>
      <c r="AY624" s="311" t="s">
        <v>149</v>
      </c>
      <c r="AZ624" s="313">
        <v>0.7339</v>
      </c>
      <c r="BA624" s="314">
        <v>141.1</v>
      </c>
      <c r="BB624" s="314">
        <v>8.3000000000000007</v>
      </c>
      <c r="BC624" s="314">
        <v>0</v>
      </c>
      <c r="BD624" s="315" t="s">
        <v>20</v>
      </c>
      <c r="BE624" s="314">
        <v>1.9</v>
      </c>
      <c r="BF624" s="314">
        <v>0.01</v>
      </c>
      <c r="BG624" s="314">
        <v>85.4</v>
      </c>
      <c r="BH624" s="314">
        <v>79.3</v>
      </c>
      <c r="BI624" s="314">
        <v>82.3</v>
      </c>
      <c r="BJ624" s="316" t="s">
        <v>66</v>
      </c>
      <c r="BK624" s="316" t="s">
        <v>67</v>
      </c>
      <c r="BL624" s="314">
        <v>20702</v>
      </c>
      <c r="BM624" s="314">
        <v>133</v>
      </c>
      <c r="BN624" s="314">
        <v>201</v>
      </c>
      <c r="BO624" s="314">
        <v>298</v>
      </c>
      <c r="BP624" s="314">
        <v>356</v>
      </c>
      <c r="BQ624" s="314">
        <v>1</v>
      </c>
      <c r="BR624" s="314">
        <v>30.4</v>
      </c>
      <c r="BS624" s="314">
        <v>1.5</v>
      </c>
      <c r="BT624" s="314">
        <v>1.46</v>
      </c>
      <c r="BU624" s="314">
        <v>15.1</v>
      </c>
      <c r="BV624" s="314">
        <v>0</v>
      </c>
      <c r="BW624" s="433"/>
      <c r="BX624" s="299">
        <v>133</v>
      </c>
      <c r="BY624" s="299">
        <v>7</v>
      </c>
      <c r="BZ624" s="299">
        <v>9</v>
      </c>
      <c r="CA624" s="299">
        <v>85</v>
      </c>
      <c r="CB624" s="299">
        <v>149</v>
      </c>
      <c r="CC624" s="299">
        <v>170</v>
      </c>
      <c r="CD624" s="299">
        <v>245</v>
      </c>
      <c r="CE624" s="299">
        <v>374</v>
      </c>
      <c r="CF624" s="299">
        <v>437</v>
      </c>
      <c r="CG624" s="299">
        <v>42</v>
      </c>
      <c r="CH624" s="299">
        <v>18</v>
      </c>
      <c r="CI624" s="299">
        <v>3</v>
      </c>
      <c r="CJ624" s="299">
        <v>2.7</v>
      </c>
      <c r="CK624" s="299">
        <v>0.05</v>
      </c>
      <c r="CL624" s="329"/>
      <c r="CM624" s="305"/>
      <c r="CN624" s="305"/>
      <c r="CO624" s="305"/>
      <c r="CP624" s="305"/>
      <c r="CQ624" s="305"/>
      <c r="CR624" s="305"/>
      <c r="CS624" s="305"/>
      <c r="CT624" s="305"/>
      <c r="CU624" s="305"/>
      <c r="CV624" s="305"/>
      <c r="CW624" s="305"/>
      <c r="CX624" s="305"/>
      <c r="CY624" s="305"/>
      <c r="CZ624" s="305"/>
      <c r="DA624" s="305"/>
      <c r="DB624" s="305"/>
      <c r="DC624" s="305"/>
      <c r="DD624" s="305"/>
      <c r="DE624" s="305"/>
      <c r="DF624" s="305"/>
      <c r="DG624" s="305"/>
      <c r="DH624" s="305"/>
      <c r="DI624" s="305"/>
      <c r="DJ624" s="305"/>
      <c r="DK624" s="305"/>
      <c r="DL624" s="305"/>
      <c r="DM624" s="305"/>
      <c r="DN624" s="305"/>
      <c r="DO624" s="440"/>
      <c r="DP624" s="305"/>
      <c r="DQ624" s="305"/>
      <c r="DR624" s="305"/>
      <c r="DS624" s="305"/>
      <c r="DT624" s="305"/>
      <c r="DU624" s="305"/>
      <c r="DV624" s="305"/>
      <c r="DW624" s="305"/>
      <c r="DX624" s="305"/>
      <c r="DY624" s="305"/>
      <c r="DZ624" s="305"/>
      <c r="EA624" s="305"/>
      <c r="EB624" s="305"/>
      <c r="EC624" s="305"/>
    </row>
    <row r="625" spans="1:133" x14ac:dyDescent="0.25">
      <c r="A625" s="291">
        <f t="shared" si="111"/>
        <v>2015</v>
      </c>
      <c r="B625" s="292" t="str">
        <f t="shared" si="112"/>
        <v>DICIEMBRE</v>
      </c>
      <c r="C625" s="292">
        <v>17</v>
      </c>
      <c r="D625" s="292" t="str">
        <f t="shared" si="116"/>
        <v>DICIEMBRE 2015 / 15</v>
      </c>
      <c r="E625" s="345">
        <v>15</v>
      </c>
      <c r="F625" s="312">
        <v>42365</v>
      </c>
      <c r="G625" s="311">
        <v>59606</v>
      </c>
      <c r="H625" s="311" t="s">
        <v>208</v>
      </c>
      <c r="I625" s="313">
        <v>0.72940000000000005</v>
      </c>
      <c r="J625" s="314">
        <v>138</v>
      </c>
      <c r="K625" s="314">
        <v>8.4</v>
      </c>
      <c r="L625" s="314">
        <v>0</v>
      </c>
      <c r="M625" s="315" t="s">
        <v>20</v>
      </c>
      <c r="N625" s="314">
        <v>0.5</v>
      </c>
      <c r="O625" s="314">
        <v>0</v>
      </c>
      <c r="P625" s="314">
        <v>85.2</v>
      </c>
      <c r="Q625" s="314">
        <v>79.2</v>
      </c>
      <c r="R625" s="314">
        <v>82.2</v>
      </c>
      <c r="S625" s="316" t="s">
        <v>66</v>
      </c>
      <c r="T625" s="316" t="s">
        <v>67</v>
      </c>
      <c r="U625" s="314">
        <v>20750</v>
      </c>
      <c r="V625" s="314">
        <v>129</v>
      </c>
      <c r="W625" s="314">
        <v>192</v>
      </c>
      <c r="X625" s="314">
        <v>286</v>
      </c>
      <c r="Y625" s="314">
        <v>346</v>
      </c>
      <c r="Z625" s="314">
        <v>0.5</v>
      </c>
      <c r="AA625" s="314">
        <v>29.2</v>
      </c>
      <c r="AB625" s="314">
        <v>0.4</v>
      </c>
      <c r="AC625" s="314">
        <v>1.7</v>
      </c>
      <c r="AD625" s="314">
        <v>11.6</v>
      </c>
      <c r="AE625" s="314">
        <v>0</v>
      </c>
      <c r="AF625" s="427"/>
      <c r="AG625" s="299">
        <v>133</v>
      </c>
      <c r="AH625" s="299">
        <v>7</v>
      </c>
      <c r="AI625" s="299">
        <v>9</v>
      </c>
      <c r="AJ625" s="299">
        <v>85</v>
      </c>
      <c r="AK625" s="299">
        <v>149</v>
      </c>
      <c r="AL625" s="299">
        <v>170</v>
      </c>
      <c r="AM625" s="299">
        <v>245</v>
      </c>
      <c r="AN625" s="299">
        <v>374</v>
      </c>
      <c r="AO625" s="299">
        <v>437</v>
      </c>
      <c r="AP625" s="299">
        <v>42</v>
      </c>
      <c r="AQ625" s="299">
        <v>18</v>
      </c>
      <c r="AR625" s="299">
        <v>3</v>
      </c>
      <c r="AS625" s="299">
        <v>2.7</v>
      </c>
      <c r="AT625" s="299">
        <v>0.05</v>
      </c>
      <c r="AU625" s="300"/>
      <c r="AV625" s="311">
        <v>15</v>
      </c>
      <c r="AW625" s="317">
        <v>42363</v>
      </c>
      <c r="AX625" s="311">
        <v>59578</v>
      </c>
      <c r="AY625" s="311" t="s">
        <v>73</v>
      </c>
      <c r="AZ625" s="313">
        <v>0.73429999999999995</v>
      </c>
      <c r="BA625" s="314">
        <v>143</v>
      </c>
      <c r="BB625" s="314">
        <v>8</v>
      </c>
      <c r="BC625" s="314">
        <v>0</v>
      </c>
      <c r="BD625" s="315" t="s">
        <v>20</v>
      </c>
      <c r="BE625" s="314">
        <v>1.9</v>
      </c>
      <c r="BF625" s="314">
        <v>0.01</v>
      </c>
      <c r="BG625" s="314">
        <v>85.5</v>
      </c>
      <c r="BH625" s="314">
        <v>79.599999999999994</v>
      </c>
      <c r="BI625" s="314">
        <v>82.6</v>
      </c>
      <c r="BJ625" s="316" t="s">
        <v>66</v>
      </c>
      <c r="BK625" s="316" t="s">
        <v>67</v>
      </c>
      <c r="BL625" s="314">
        <v>20698</v>
      </c>
      <c r="BM625" s="314">
        <v>135</v>
      </c>
      <c r="BN625" s="314">
        <v>201</v>
      </c>
      <c r="BO625" s="314">
        <v>297</v>
      </c>
      <c r="BP625" s="314">
        <v>356</v>
      </c>
      <c r="BQ625" s="314">
        <v>1</v>
      </c>
      <c r="BR625" s="314">
        <v>30.5</v>
      </c>
      <c r="BS625" s="314">
        <v>1.4</v>
      </c>
      <c r="BT625" s="314">
        <v>1.5</v>
      </c>
      <c r="BU625" s="314">
        <v>13.8</v>
      </c>
      <c r="BV625" s="314">
        <v>0</v>
      </c>
      <c r="BW625" s="433"/>
      <c r="BX625" s="299">
        <v>133</v>
      </c>
      <c r="BY625" s="299">
        <v>7</v>
      </c>
      <c r="BZ625" s="299">
        <v>9</v>
      </c>
      <c r="CA625" s="299">
        <v>85</v>
      </c>
      <c r="CB625" s="299">
        <v>149</v>
      </c>
      <c r="CC625" s="299">
        <v>170</v>
      </c>
      <c r="CD625" s="299">
        <v>245</v>
      </c>
      <c r="CE625" s="299">
        <v>374</v>
      </c>
      <c r="CF625" s="299">
        <v>437</v>
      </c>
      <c r="CG625" s="299">
        <v>42</v>
      </c>
      <c r="CH625" s="299">
        <v>18</v>
      </c>
      <c r="CI625" s="299">
        <v>3</v>
      </c>
      <c r="CJ625" s="299">
        <v>2.7</v>
      </c>
      <c r="CK625" s="299">
        <v>0.05</v>
      </c>
      <c r="CL625" s="329"/>
      <c r="CM625" s="306"/>
      <c r="CN625" s="306"/>
      <c r="CO625" s="306"/>
      <c r="CP625" s="306"/>
      <c r="CQ625" s="306"/>
      <c r="CR625" s="306"/>
      <c r="CS625" s="306"/>
      <c r="CT625" s="306"/>
      <c r="CU625" s="306"/>
      <c r="CV625" s="306"/>
      <c r="CW625" s="306"/>
      <c r="CX625" s="306"/>
      <c r="CY625" s="306"/>
      <c r="CZ625" s="306"/>
      <c r="DA625" s="306"/>
      <c r="DB625" s="306"/>
      <c r="DC625" s="306"/>
      <c r="DD625" s="306"/>
      <c r="DE625" s="306"/>
      <c r="DF625" s="306"/>
      <c r="DG625" s="306"/>
      <c r="DH625" s="306"/>
      <c r="DI625" s="306"/>
      <c r="DJ625" s="306"/>
      <c r="DK625" s="306"/>
      <c r="DL625" s="306"/>
      <c r="DM625" s="306"/>
      <c r="DN625" s="306"/>
      <c r="DO625" s="439"/>
      <c r="DP625" s="306"/>
      <c r="DQ625" s="306"/>
      <c r="DR625" s="306"/>
      <c r="DS625" s="306"/>
      <c r="DT625" s="306"/>
      <c r="DU625" s="306"/>
      <c r="DV625" s="306"/>
      <c r="DW625" s="306"/>
      <c r="DX625" s="306"/>
      <c r="DY625" s="306"/>
      <c r="DZ625" s="306"/>
      <c r="EA625" s="306"/>
      <c r="EB625" s="306"/>
      <c r="EC625" s="306"/>
    </row>
    <row r="626" spans="1:133" x14ac:dyDescent="0.25">
      <c r="A626" s="302">
        <f t="shared" si="111"/>
        <v>2015</v>
      </c>
      <c r="B626" s="303" t="str">
        <f t="shared" si="112"/>
        <v>DICIEMBRE</v>
      </c>
      <c r="C626" s="303">
        <v>18</v>
      </c>
      <c r="D626" s="303" t="str">
        <f t="shared" si="116"/>
        <v>DICIEMBRE 2015 / 16</v>
      </c>
      <c r="E626" s="345">
        <v>16</v>
      </c>
      <c r="F626" s="312">
        <v>42368</v>
      </c>
      <c r="G626" s="311">
        <v>59703</v>
      </c>
      <c r="H626" s="311" t="s">
        <v>68</v>
      </c>
      <c r="I626" s="313">
        <v>0.7298</v>
      </c>
      <c r="J626" s="314">
        <v>138</v>
      </c>
      <c r="K626" s="314">
        <v>8.4</v>
      </c>
      <c r="L626" s="314">
        <v>0</v>
      </c>
      <c r="M626" s="315" t="s">
        <v>20</v>
      </c>
      <c r="N626" s="314">
        <v>0.5</v>
      </c>
      <c r="O626" s="314">
        <v>0</v>
      </c>
      <c r="P626" s="314">
        <v>85.1</v>
      </c>
      <c r="Q626" s="314">
        <v>79.099999999999994</v>
      </c>
      <c r="R626" s="314">
        <v>82.1</v>
      </c>
      <c r="S626" s="316" t="s">
        <v>66</v>
      </c>
      <c r="T626" s="316" t="s">
        <v>67</v>
      </c>
      <c r="U626" s="314">
        <v>20746</v>
      </c>
      <c r="V626" s="314">
        <v>129</v>
      </c>
      <c r="W626" s="314">
        <v>191</v>
      </c>
      <c r="X626" s="314">
        <v>284</v>
      </c>
      <c r="Y626" s="314">
        <v>344</v>
      </c>
      <c r="Z626" s="314">
        <v>0.5</v>
      </c>
      <c r="AA626" s="314">
        <v>29.1</v>
      </c>
      <c r="AB626" s="314">
        <v>0.3</v>
      </c>
      <c r="AC626" s="314">
        <v>1.71</v>
      </c>
      <c r="AD626" s="314">
        <v>10</v>
      </c>
      <c r="AE626" s="314">
        <v>0</v>
      </c>
      <c r="AF626" s="427"/>
      <c r="AG626" s="299">
        <v>133</v>
      </c>
      <c r="AH626" s="299">
        <v>7</v>
      </c>
      <c r="AI626" s="299">
        <v>9</v>
      </c>
      <c r="AJ626" s="299">
        <v>85</v>
      </c>
      <c r="AK626" s="299">
        <v>149</v>
      </c>
      <c r="AL626" s="299">
        <v>170</v>
      </c>
      <c r="AM626" s="299">
        <v>245</v>
      </c>
      <c r="AN626" s="299">
        <v>374</v>
      </c>
      <c r="AO626" s="299">
        <v>437</v>
      </c>
      <c r="AP626" s="299">
        <v>42</v>
      </c>
      <c r="AQ626" s="299">
        <v>18</v>
      </c>
      <c r="AR626" s="299">
        <v>3</v>
      </c>
      <c r="AS626" s="299">
        <v>2.7</v>
      </c>
      <c r="AT626" s="299">
        <v>0.05</v>
      </c>
      <c r="AU626" s="300"/>
      <c r="AV626" s="311">
        <v>16</v>
      </c>
      <c r="AW626" s="317">
        <v>42364</v>
      </c>
      <c r="AX626" s="311">
        <v>59588</v>
      </c>
      <c r="AY626" s="311" t="s">
        <v>68</v>
      </c>
      <c r="AZ626" s="313">
        <v>0.73470000000000002</v>
      </c>
      <c r="BA626" s="314">
        <v>144.1</v>
      </c>
      <c r="BB626" s="314">
        <v>7.8</v>
      </c>
      <c r="BC626" s="314">
        <v>0</v>
      </c>
      <c r="BD626" s="315" t="s">
        <v>20</v>
      </c>
      <c r="BE626" s="314">
        <v>1.9</v>
      </c>
      <c r="BF626" s="314">
        <v>0.01</v>
      </c>
      <c r="BG626" s="314">
        <v>85.3</v>
      </c>
      <c r="BH626" s="314">
        <v>79.599999999999994</v>
      </c>
      <c r="BI626" s="314">
        <v>82.5</v>
      </c>
      <c r="BJ626" s="316" t="s">
        <v>66</v>
      </c>
      <c r="BK626" s="316" t="s">
        <v>67</v>
      </c>
      <c r="BL626" s="314">
        <v>20694</v>
      </c>
      <c r="BM626" s="314">
        <v>135</v>
      </c>
      <c r="BN626" s="314">
        <v>203</v>
      </c>
      <c r="BO626" s="314">
        <v>298</v>
      </c>
      <c r="BP626" s="314">
        <v>351</v>
      </c>
      <c r="BQ626" s="314">
        <v>1</v>
      </c>
      <c r="BR626" s="314">
        <v>31</v>
      </c>
      <c r="BS626" s="314">
        <v>1.3</v>
      </c>
      <c r="BT626" s="314">
        <v>1.47</v>
      </c>
      <c r="BU626" s="314">
        <v>12.2</v>
      </c>
      <c r="BV626" s="314">
        <v>0</v>
      </c>
      <c r="BW626" s="433"/>
      <c r="BX626" s="299">
        <v>133</v>
      </c>
      <c r="BY626" s="299">
        <v>7</v>
      </c>
      <c r="BZ626" s="299">
        <v>9</v>
      </c>
      <c r="CA626" s="299">
        <v>85</v>
      </c>
      <c r="CB626" s="299">
        <v>149</v>
      </c>
      <c r="CC626" s="299">
        <v>170</v>
      </c>
      <c r="CD626" s="299">
        <v>245</v>
      </c>
      <c r="CE626" s="299">
        <v>374</v>
      </c>
      <c r="CF626" s="299">
        <v>437</v>
      </c>
      <c r="CG626" s="299">
        <v>42</v>
      </c>
      <c r="CH626" s="299">
        <v>18</v>
      </c>
      <c r="CI626" s="299">
        <v>3</v>
      </c>
      <c r="CJ626" s="299">
        <v>2.7</v>
      </c>
      <c r="CK626" s="299">
        <v>0.05</v>
      </c>
      <c r="CL626" s="329"/>
      <c r="CM626" s="305"/>
      <c r="CN626" s="305"/>
      <c r="CO626" s="305"/>
      <c r="CP626" s="305"/>
      <c r="CQ626" s="305"/>
      <c r="CR626" s="305"/>
      <c r="CS626" s="305"/>
      <c r="CT626" s="305"/>
      <c r="CU626" s="305"/>
      <c r="CV626" s="305"/>
      <c r="CW626" s="305"/>
      <c r="CX626" s="305"/>
      <c r="CY626" s="305"/>
      <c r="CZ626" s="305"/>
      <c r="DA626" s="305"/>
      <c r="DB626" s="305"/>
      <c r="DC626" s="305"/>
      <c r="DD626" s="305"/>
      <c r="DE626" s="305"/>
      <c r="DF626" s="305"/>
      <c r="DG626" s="305"/>
      <c r="DH626" s="305"/>
      <c r="DI626" s="305"/>
      <c r="DJ626" s="305"/>
      <c r="DK626" s="305"/>
      <c r="DL626" s="305"/>
      <c r="DM626" s="305"/>
      <c r="DN626" s="305"/>
      <c r="DO626" s="440"/>
      <c r="DP626" s="305"/>
      <c r="DQ626" s="305"/>
      <c r="DR626" s="305"/>
      <c r="DS626" s="305"/>
      <c r="DT626" s="305"/>
      <c r="DU626" s="305"/>
      <c r="DV626" s="305"/>
      <c r="DW626" s="305"/>
      <c r="DX626" s="305"/>
      <c r="DY626" s="305"/>
      <c r="DZ626" s="305"/>
      <c r="EA626" s="305"/>
      <c r="EB626" s="305"/>
      <c r="EC626" s="305"/>
    </row>
    <row r="627" spans="1:133" x14ac:dyDescent="0.25">
      <c r="A627" s="291">
        <f t="shared" si="111"/>
        <v>2015</v>
      </c>
      <c r="B627" s="292" t="str">
        <f t="shared" si="112"/>
        <v>DICIEMBRE</v>
      </c>
      <c r="C627" s="292">
        <v>19</v>
      </c>
      <c r="D627" s="292" t="str">
        <f t="shared" si="116"/>
        <v>DICIEMBRE 2015 / 17</v>
      </c>
      <c r="E627" s="345">
        <v>17</v>
      </c>
      <c r="F627" s="312">
        <v>42369</v>
      </c>
      <c r="G627" s="311">
        <v>59900</v>
      </c>
      <c r="H627" s="311" t="s">
        <v>208</v>
      </c>
      <c r="I627" s="313">
        <v>0.72940000000000005</v>
      </c>
      <c r="J627" s="314">
        <v>138</v>
      </c>
      <c r="K627" s="314">
        <v>8.4</v>
      </c>
      <c r="L627" s="314">
        <v>0</v>
      </c>
      <c r="M627" s="315" t="s">
        <v>20</v>
      </c>
      <c r="N627" s="314">
        <v>0.5</v>
      </c>
      <c r="O627" s="314">
        <v>0</v>
      </c>
      <c r="P627" s="314">
        <v>85</v>
      </c>
      <c r="Q627" s="314">
        <v>79</v>
      </c>
      <c r="R627" s="314">
        <v>82</v>
      </c>
      <c r="S627" s="316" t="s">
        <v>66</v>
      </c>
      <c r="T627" s="316" t="s">
        <v>67</v>
      </c>
      <c r="U627" s="314">
        <v>20750</v>
      </c>
      <c r="V627" s="314">
        <v>128</v>
      </c>
      <c r="W627" s="314">
        <v>192</v>
      </c>
      <c r="X627" s="314">
        <v>286</v>
      </c>
      <c r="Y627" s="314">
        <v>346</v>
      </c>
      <c r="Z627" s="314">
        <v>1</v>
      </c>
      <c r="AA627" s="314">
        <v>29.6</v>
      </c>
      <c r="AB627" s="314">
        <v>0.3</v>
      </c>
      <c r="AC627" s="314">
        <v>1.69</v>
      </c>
      <c r="AD627" s="314">
        <v>13.6</v>
      </c>
      <c r="AE627" s="314">
        <v>0</v>
      </c>
      <c r="AF627" s="427"/>
      <c r="AG627" s="299">
        <v>133</v>
      </c>
      <c r="AH627" s="299">
        <v>7</v>
      </c>
      <c r="AI627" s="299">
        <v>9</v>
      </c>
      <c r="AJ627" s="299">
        <v>85</v>
      </c>
      <c r="AK627" s="299">
        <v>149</v>
      </c>
      <c r="AL627" s="299">
        <v>170</v>
      </c>
      <c r="AM627" s="299">
        <v>245</v>
      </c>
      <c r="AN627" s="299">
        <v>374</v>
      </c>
      <c r="AO627" s="299">
        <v>437</v>
      </c>
      <c r="AP627" s="299">
        <v>42</v>
      </c>
      <c r="AQ627" s="299">
        <v>18</v>
      </c>
      <c r="AR627" s="299">
        <v>3</v>
      </c>
      <c r="AS627" s="299">
        <v>2.7</v>
      </c>
      <c r="AT627" s="299">
        <v>0.05</v>
      </c>
      <c r="AU627" s="300"/>
      <c r="AV627" s="311">
        <v>17</v>
      </c>
      <c r="AW627" s="317">
        <v>42366</v>
      </c>
      <c r="AX627" s="311">
        <v>59614</v>
      </c>
      <c r="AY627" s="311" t="s">
        <v>149</v>
      </c>
      <c r="AZ627" s="313">
        <v>0.73429999999999995</v>
      </c>
      <c r="BA627" s="314">
        <v>143.69999999999999</v>
      </c>
      <c r="BB627" s="314">
        <v>7.9</v>
      </c>
      <c r="BC627" s="314">
        <v>0</v>
      </c>
      <c r="BD627" s="315" t="s">
        <v>20</v>
      </c>
      <c r="BE627" s="314">
        <v>1.8</v>
      </c>
      <c r="BF627" s="314">
        <v>0.01</v>
      </c>
      <c r="BG627" s="314">
        <v>85.4</v>
      </c>
      <c r="BH627" s="314">
        <v>79.599999999999994</v>
      </c>
      <c r="BI627" s="314">
        <v>82.5</v>
      </c>
      <c r="BJ627" s="316" t="s">
        <v>66</v>
      </c>
      <c r="BK627" s="316" t="s">
        <v>67</v>
      </c>
      <c r="BL627" s="314">
        <v>20698</v>
      </c>
      <c r="BM627" s="314">
        <v>135</v>
      </c>
      <c r="BN627" s="314">
        <v>203</v>
      </c>
      <c r="BO627" s="314">
        <v>298</v>
      </c>
      <c r="BP627" s="314">
        <v>352</v>
      </c>
      <c r="BQ627" s="314">
        <v>1</v>
      </c>
      <c r="BR627" s="314">
        <v>31</v>
      </c>
      <c r="BS627" s="314">
        <v>1.3</v>
      </c>
      <c r="BT627" s="314">
        <v>1.57</v>
      </c>
      <c r="BU627" s="314">
        <v>11.1</v>
      </c>
      <c r="BV627" s="314">
        <v>0</v>
      </c>
      <c r="BW627" s="433"/>
      <c r="BX627" s="299">
        <v>133</v>
      </c>
      <c r="BY627" s="299">
        <v>7</v>
      </c>
      <c r="BZ627" s="299">
        <v>9</v>
      </c>
      <c r="CA627" s="299">
        <v>85</v>
      </c>
      <c r="CB627" s="299">
        <v>149</v>
      </c>
      <c r="CC627" s="299">
        <v>170</v>
      </c>
      <c r="CD627" s="299">
        <v>245</v>
      </c>
      <c r="CE627" s="299">
        <v>374</v>
      </c>
      <c r="CF627" s="299">
        <v>437</v>
      </c>
      <c r="CG627" s="299">
        <v>42</v>
      </c>
      <c r="CH627" s="299">
        <v>18</v>
      </c>
      <c r="CI627" s="299">
        <v>3</v>
      </c>
      <c r="CJ627" s="299">
        <v>2.7</v>
      </c>
      <c r="CK627" s="299">
        <v>0.05</v>
      </c>
      <c r="CL627" s="329"/>
      <c r="CM627" s="306"/>
      <c r="CN627" s="306"/>
      <c r="CO627" s="306"/>
      <c r="CP627" s="306"/>
      <c r="CQ627" s="306"/>
      <c r="CR627" s="306"/>
      <c r="CS627" s="306"/>
      <c r="CT627" s="306"/>
      <c r="CU627" s="306"/>
      <c r="CV627" s="306"/>
      <c r="CW627" s="306"/>
      <c r="CX627" s="306"/>
      <c r="CY627" s="306"/>
      <c r="CZ627" s="306"/>
      <c r="DA627" s="306"/>
      <c r="DB627" s="306"/>
      <c r="DC627" s="306"/>
      <c r="DD627" s="306"/>
      <c r="DE627" s="306"/>
      <c r="DF627" s="306"/>
      <c r="DG627" s="306"/>
      <c r="DH627" s="306"/>
      <c r="DI627" s="306"/>
      <c r="DJ627" s="306"/>
      <c r="DK627" s="306"/>
      <c r="DL627" s="306"/>
      <c r="DM627" s="306"/>
      <c r="DN627" s="306"/>
      <c r="DO627" s="439"/>
      <c r="DP627" s="306"/>
      <c r="DQ627" s="306"/>
      <c r="DR627" s="306"/>
      <c r="DS627" s="306"/>
      <c r="DT627" s="306"/>
      <c r="DU627" s="306"/>
      <c r="DV627" s="306"/>
      <c r="DW627" s="306"/>
      <c r="DX627" s="306"/>
      <c r="DY627" s="306"/>
      <c r="DZ627" s="306"/>
      <c r="EA627" s="306"/>
      <c r="EB627" s="306"/>
      <c r="EC627" s="306"/>
    </row>
    <row r="628" spans="1:133" x14ac:dyDescent="0.25">
      <c r="A628" s="302">
        <f t="shared" si="111"/>
        <v>2015</v>
      </c>
      <c r="B628" s="303" t="str">
        <f t="shared" si="112"/>
        <v>DICIEMBRE</v>
      </c>
      <c r="C628" s="303">
        <v>20</v>
      </c>
      <c r="D628" s="303" t="str">
        <f t="shared" si="116"/>
        <v>DICIEMBRE 2015 / 18</v>
      </c>
      <c r="E628" s="351"/>
      <c r="F628" s="316"/>
      <c r="G628" s="305"/>
      <c r="H628" s="305"/>
      <c r="I628" s="305"/>
      <c r="J628" s="305"/>
      <c r="K628" s="305"/>
      <c r="L628" s="305"/>
      <c r="M628" s="305"/>
      <c r="N628" s="305"/>
      <c r="O628" s="305"/>
      <c r="P628" s="305"/>
      <c r="Q628" s="305"/>
      <c r="R628" s="305"/>
      <c r="S628" s="305"/>
      <c r="T628" s="305"/>
      <c r="U628" s="305"/>
      <c r="V628" s="305"/>
      <c r="W628" s="305"/>
      <c r="X628" s="305"/>
      <c r="Y628" s="305"/>
      <c r="Z628" s="305"/>
      <c r="AA628" s="305"/>
      <c r="AB628" s="305"/>
      <c r="AC628" s="305"/>
      <c r="AD628" s="305"/>
      <c r="AE628" s="305"/>
      <c r="AF628" s="429"/>
      <c r="AG628" s="305"/>
      <c r="AH628" s="305"/>
      <c r="AI628" s="305"/>
      <c r="AJ628" s="305"/>
      <c r="AK628" s="305"/>
      <c r="AL628" s="305"/>
      <c r="AM628" s="305"/>
      <c r="AN628" s="305"/>
      <c r="AO628" s="305"/>
      <c r="AP628" s="305"/>
      <c r="AQ628" s="305"/>
      <c r="AR628" s="305"/>
      <c r="AS628" s="305"/>
      <c r="AT628" s="305"/>
      <c r="AU628" s="300"/>
      <c r="AV628" s="311">
        <v>18</v>
      </c>
      <c r="AW628" s="317">
        <v>42367</v>
      </c>
      <c r="AX628" s="311">
        <v>59619</v>
      </c>
      <c r="AY628" s="311" t="s">
        <v>73</v>
      </c>
      <c r="AZ628" s="313">
        <v>0.73319999999999996</v>
      </c>
      <c r="BA628" s="314">
        <v>143.4</v>
      </c>
      <c r="BB628" s="314">
        <v>7.9</v>
      </c>
      <c r="BC628" s="314">
        <v>0</v>
      </c>
      <c r="BD628" s="315" t="s">
        <v>20</v>
      </c>
      <c r="BE628" s="314">
        <v>1.9</v>
      </c>
      <c r="BF628" s="314">
        <v>0.01</v>
      </c>
      <c r="BG628" s="314">
        <v>85.1</v>
      </c>
      <c r="BH628" s="314">
        <v>79.400000000000006</v>
      </c>
      <c r="BI628" s="314">
        <v>82.3</v>
      </c>
      <c r="BJ628" s="316" t="s">
        <v>66</v>
      </c>
      <c r="BK628" s="316" t="s">
        <v>67</v>
      </c>
      <c r="BL628" s="314">
        <v>210710</v>
      </c>
      <c r="BM628" s="314">
        <v>135</v>
      </c>
      <c r="BN628" s="314">
        <v>201</v>
      </c>
      <c r="BO628" s="314">
        <v>298</v>
      </c>
      <c r="BP628" s="314">
        <v>351</v>
      </c>
      <c r="BQ628" s="314">
        <v>1</v>
      </c>
      <c r="BR628" s="314">
        <v>30.1</v>
      </c>
      <c r="BS628" s="314">
        <v>1.4</v>
      </c>
      <c r="BT628" s="314">
        <v>1.53</v>
      </c>
      <c r="BU628" s="314">
        <v>14.1</v>
      </c>
      <c r="BV628" s="314">
        <v>0</v>
      </c>
      <c r="BW628" s="433"/>
      <c r="BX628" s="299">
        <v>133</v>
      </c>
      <c r="BY628" s="299">
        <v>7</v>
      </c>
      <c r="BZ628" s="299">
        <v>9</v>
      </c>
      <c r="CA628" s="299">
        <v>85</v>
      </c>
      <c r="CB628" s="299">
        <v>149</v>
      </c>
      <c r="CC628" s="299">
        <v>170</v>
      </c>
      <c r="CD628" s="299">
        <v>245</v>
      </c>
      <c r="CE628" s="299">
        <v>374</v>
      </c>
      <c r="CF628" s="299">
        <v>437</v>
      </c>
      <c r="CG628" s="299">
        <v>42</v>
      </c>
      <c r="CH628" s="299">
        <v>18</v>
      </c>
      <c r="CI628" s="299">
        <v>3</v>
      </c>
      <c r="CJ628" s="299">
        <v>2.7</v>
      </c>
      <c r="CK628" s="299">
        <v>0.05</v>
      </c>
      <c r="CL628" s="329"/>
      <c r="CM628" s="305"/>
      <c r="CN628" s="305"/>
      <c r="CO628" s="305"/>
      <c r="CP628" s="305"/>
      <c r="CQ628" s="305"/>
      <c r="CR628" s="305"/>
      <c r="CS628" s="305"/>
      <c r="CT628" s="305"/>
      <c r="CU628" s="305"/>
      <c r="CV628" s="305"/>
      <c r="CW628" s="305"/>
      <c r="CX628" s="305"/>
      <c r="CY628" s="305"/>
      <c r="CZ628" s="305"/>
      <c r="DA628" s="305"/>
      <c r="DB628" s="305"/>
      <c r="DC628" s="305"/>
      <c r="DD628" s="305"/>
      <c r="DE628" s="305"/>
      <c r="DF628" s="305"/>
      <c r="DG628" s="305"/>
      <c r="DH628" s="305"/>
      <c r="DI628" s="305"/>
      <c r="DJ628" s="305"/>
      <c r="DK628" s="305"/>
      <c r="DL628" s="305"/>
      <c r="DM628" s="305"/>
      <c r="DN628" s="305"/>
      <c r="DO628" s="440"/>
      <c r="DP628" s="305"/>
      <c r="DQ628" s="305"/>
      <c r="DR628" s="305"/>
      <c r="DS628" s="305"/>
      <c r="DT628" s="305"/>
      <c r="DU628" s="305"/>
      <c r="DV628" s="305"/>
      <c r="DW628" s="305"/>
      <c r="DX628" s="305"/>
      <c r="DY628" s="305"/>
      <c r="DZ628" s="305"/>
      <c r="EA628" s="305"/>
      <c r="EB628" s="305"/>
      <c r="EC628" s="305"/>
    </row>
    <row r="629" spans="1:133" x14ac:dyDescent="0.25">
      <c r="A629" s="291">
        <f t="shared" si="111"/>
        <v>2015</v>
      </c>
      <c r="B629" s="292" t="str">
        <f t="shared" si="112"/>
        <v>DICIEMBRE</v>
      </c>
      <c r="C629" s="292">
        <v>21</v>
      </c>
      <c r="D629" s="292" t="str">
        <f t="shared" si="116"/>
        <v>DICIEMBRE 2015 / 19</v>
      </c>
      <c r="E629" s="291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428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307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435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343"/>
      <c r="CM629" s="303"/>
      <c r="CN629" s="303"/>
      <c r="CO629" s="303"/>
      <c r="CP629" s="303"/>
      <c r="CQ629" s="303"/>
      <c r="CR629" s="303"/>
      <c r="CS629" s="303"/>
      <c r="CT629" s="303"/>
      <c r="CU629" s="303"/>
      <c r="CV629" s="303"/>
      <c r="CW629" s="303"/>
      <c r="CX629" s="303"/>
      <c r="CY629" s="303"/>
      <c r="CZ629" s="303"/>
      <c r="DA629" s="303"/>
      <c r="DB629" s="303"/>
      <c r="DC629" s="303"/>
      <c r="DD629" s="303"/>
      <c r="DE629" s="303"/>
      <c r="DF629" s="303"/>
      <c r="DG629" s="303"/>
      <c r="DH629" s="303"/>
      <c r="DI629" s="303"/>
      <c r="DJ629" s="303"/>
      <c r="DK629" s="303"/>
      <c r="DL629" s="303"/>
      <c r="DM629" s="303"/>
      <c r="DN629" s="303"/>
      <c r="DO629" s="442"/>
      <c r="DP629" s="303"/>
      <c r="DQ629" s="303"/>
      <c r="DR629" s="303"/>
      <c r="DS629" s="303"/>
      <c r="DT629" s="303"/>
      <c r="DU629" s="303"/>
      <c r="DV629" s="303"/>
      <c r="DW629" s="303"/>
      <c r="DX629" s="303"/>
      <c r="DY629" s="303"/>
      <c r="DZ629" s="303"/>
      <c r="EA629" s="303"/>
      <c r="EB629" s="303"/>
      <c r="EC629" s="303"/>
    </row>
    <row r="630" spans="1:133" x14ac:dyDescent="0.25">
      <c r="A630" s="302">
        <f t="shared" si="111"/>
        <v>2015</v>
      </c>
      <c r="B630" s="303" t="str">
        <f t="shared" si="112"/>
        <v>DICIEMBRE</v>
      </c>
      <c r="C630" s="303">
        <v>22</v>
      </c>
      <c r="D630" s="303" t="str">
        <f t="shared" si="116"/>
        <v>DICIEMBRE 2015 / 20</v>
      </c>
      <c r="E630" s="291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428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307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435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343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441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</row>
    <row r="631" spans="1:133" x14ac:dyDescent="0.25">
      <c r="A631" s="291">
        <f t="shared" si="111"/>
        <v>2015</v>
      </c>
      <c r="B631" s="292" t="str">
        <f t="shared" si="112"/>
        <v>DICIEMBRE</v>
      </c>
      <c r="C631" s="292">
        <v>23</v>
      </c>
      <c r="D631" s="292" t="str">
        <f t="shared" si="116"/>
        <v>DICIEMBRE 2015 / 21</v>
      </c>
      <c r="E631" s="291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428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307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435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343"/>
      <c r="CM631" s="303"/>
      <c r="CN631" s="303"/>
      <c r="CO631" s="303"/>
      <c r="CP631" s="303"/>
      <c r="CQ631" s="303"/>
      <c r="CR631" s="303"/>
      <c r="CS631" s="303"/>
      <c r="CT631" s="303"/>
      <c r="CU631" s="303"/>
      <c r="CV631" s="303"/>
      <c r="CW631" s="303"/>
      <c r="CX631" s="303"/>
      <c r="CY631" s="303"/>
      <c r="CZ631" s="303"/>
      <c r="DA631" s="303"/>
      <c r="DB631" s="303"/>
      <c r="DC631" s="303"/>
      <c r="DD631" s="303"/>
      <c r="DE631" s="303"/>
      <c r="DF631" s="303"/>
      <c r="DG631" s="303"/>
      <c r="DH631" s="303"/>
      <c r="DI631" s="303"/>
      <c r="DJ631" s="303"/>
      <c r="DK631" s="303"/>
      <c r="DL631" s="303"/>
      <c r="DM631" s="303"/>
      <c r="DN631" s="303"/>
      <c r="DO631" s="442"/>
      <c r="DP631" s="303"/>
      <c r="DQ631" s="303"/>
      <c r="DR631" s="303"/>
      <c r="DS631" s="303"/>
      <c r="DT631" s="303"/>
      <c r="DU631" s="303"/>
      <c r="DV631" s="303"/>
      <c r="DW631" s="303"/>
      <c r="DX631" s="303"/>
      <c r="DY631" s="303"/>
      <c r="DZ631" s="303"/>
      <c r="EA631" s="303"/>
      <c r="EB631" s="303"/>
      <c r="EC631" s="303"/>
    </row>
    <row r="632" spans="1:133" x14ac:dyDescent="0.25">
      <c r="A632" s="302">
        <f t="shared" si="111"/>
        <v>2015</v>
      </c>
      <c r="B632" s="303" t="str">
        <f t="shared" si="112"/>
        <v>DICIEMBRE</v>
      </c>
      <c r="C632" s="303">
        <v>24</v>
      </c>
      <c r="D632" s="303" t="str">
        <f t="shared" si="116"/>
        <v>DICIEMBRE 2015 / 22</v>
      </c>
      <c r="E632" s="291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428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307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435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343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441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</row>
    <row r="633" spans="1:133" x14ac:dyDescent="0.25">
      <c r="A633" s="291">
        <f t="shared" si="111"/>
        <v>2015</v>
      </c>
      <c r="B633" s="292" t="str">
        <f t="shared" si="112"/>
        <v>DICIEMBRE</v>
      </c>
      <c r="C633" s="292">
        <v>25</v>
      </c>
      <c r="D633" s="292" t="str">
        <f t="shared" si="116"/>
        <v>DICIEMBRE 2015 / 23</v>
      </c>
      <c r="E633" s="291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428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307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435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343"/>
      <c r="CM633" s="303"/>
      <c r="CN633" s="303"/>
      <c r="CO633" s="303"/>
      <c r="CP633" s="303"/>
      <c r="CQ633" s="303"/>
      <c r="CR633" s="303"/>
      <c r="CS633" s="303"/>
      <c r="CT633" s="303"/>
      <c r="CU633" s="303"/>
      <c r="CV633" s="303"/>
      <c r="CW633" s="303"/>
      <c r="CX633" s="303"/>
      <c r="CY633" s="303"/>
      <c r="CZ633" s="303"/>
      <c r="DA633" s="303"/>
      <c r="DB633" s="303"/>
      <c r="DC633" s="303"/>
      <c r="DD633" s="303"/>
      <c r="DE633" s="303"/>
      <c r="DF633" s="303"/>
      <c r="DG633" s="303"/>
      <c r="DH633" s="303"/>
      <c r="DI633" s="303"/>
      <c r="DJ633" s="303"/>
      <c r="DK633" s="303"/>
      <c r="DL633" s="303"/>
      <c r="DM633" s="303"/>
      <c r="DN633" s="303"/>
      <c r="DO633" s="442"/>
      <c r="DP633" s="303"/>
      <c r="DQ633" s="303"/>
      <c r="DR633" s="303"/>
      <c r="DS633" s="303"/>
      <c r="DT633" s="303"/>
      <c r="DU633" s="303"/>
      <c r="DV633" s="303"/>
      <c r="DW633" s="303"/>
      <c r="DX633" s="303"/>
      <c r="DY633" s="303"/>
      <c r="DZ633" s="303"/>
      <c r="EA633" s="303"/>
      <c r="EB633" s="303"/>
      <c r="EC633" s="303"/>
    </row>
    <row r="634" spans="1:133" x14ac:dyDescent="0.25">
      <c r="A634" s="302">
        <f t="shared" si="111"/>
        <v>2015</v>
      </c>
      <c r="B634" s="303" t="str">
        <f t="shared" si="112"/>
        <v>DICIEMBRE</v>
      </c>
      <c r="C634" s="303">
        <v>26</v>
      </c>
      <c r="D634" s="303" t="str">
        <f t="shared" si="116"/>
        <v>DICIEMBRE 2015 / 24</v>
      </c>
      <c r="E634" s="291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428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307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435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343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441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</row>
    <row r="635" spans="1:133" x14ac:dyDescent="0.25">
      <c r="A635" s="291">
        <f t="shared" si="111"/>
        <v>2015</v>
      </c>
      <c r="B635" s="292" t="str">
        <f t="shared" si="112"/>
        <v>DICIEMBRE</v>
      </c>
      <c r="C635" s="292">
        <v>27</v>
      </c>
      <c r="D635" s="292" t="str">
        <f t="shared" si="116"/>
        <v>DICIEMBRE 2015 / 25</v>
      </c>
      <c r="E635" s="291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428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307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435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343"/>
      <c r="CM635" s="303"/>
      <c r="CN635" s="303"/>
      <c r="CO635" s="303"/>
      <c r="CP635" s="303"/>
      <c r="CQ635" s="303"/>
      <c r="CR635" s="303"/>
      <c r="CS635" s="303"/>
      <c r="CT635" s="303"/>
      <c r="CU635" s="303"/>
      <c r="CV635" s="303"/>
      <c r="CW635" s="303"/>
      <c r="CX635" s="303"/>
      <c r="CY635" s="303"/>
      <c r="CZ635" s="303"/>
      <c r="DA635" s="303"/>
      <c r="DB635" s="303"/>
      <c r="DC635" s="303"/>
      <c r="DD635" s="303"/>
      <c r="DE635" s="303"/>
      <c r="DF635" s="303"/>
      <c r="DG635" s="303"/>
      <c r="DH635" s="303"/>
      <c r="DI635" s="303"/>
      <c r="DJ635" s="303"/>
      <c r="DK635" s="303"/>
      <c r="DL635" s="303"/>
      <c r="DM635" s="303"/>
      <c r="DN635" s="303"/>
      <c r="DO635" s="442"/>
      <c r="DP635" s="303"/>
      <c r="DQ635" s="303"/>
      <c r="DR635" s="303"/>
      <c r="DS635" s="303"/>
      <c r="DT635" s="303"/>
      <c r="DU635" s="303"/>
      <c r="DV635" s="303"/>
      <c r="DW635" s="303"/>
      <c r="DX635" s="303"/>
      <c r="DY635" s="303"/>
      <c r="DZ635" s="303"/>
      <c r="EA635" s="303"/>
      <c r="EB635" s="303"/>
      <c r="EC635" s="303"/>
    </row>
    <row r="636" spans="1:133" x14ac:dyDescent="0.25">
      <c r="A636" s="302">
        <f t="shared" si="111"/>
        <v>2015</v>
      </c>
      <c r="B636" s="303" t="str">
        <f t="shared" si="112"/>
        <v>DICIEMBRE</v>
      </c>
      <c r="C636" s="303">
        <v>28</v>
      </c>
      <c r="D636" s="303" t="str">
        <f t="shared" si="116"/>
        <v>DICIEMBRE 2015 / 26</v>
      </c>
      <c r="E636" s="291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428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307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435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343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441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</row>
    <row r="637" spans="1:133" x14ac:dyDescent="0.25">
      <c r="A637" s="291">
        <f t="shared" si="111"/>
        <v>2015</v>
      </c>
      <c r="B637" s="292" t="str">
        <f t="shared" si="112"/>
        <v>DICIEMBRE</v>
      </c>
      <c r="C637" s="292">
        <v>29</v>
      </c>
      <c r="D637" s="292" t="str">
        <f t="shared" si="116"/>
        <v>DICIEMBRE 2015 / 27</v>
      </c>
      <c r="E637" s="291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428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307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435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343"/>
      <c r="CM637" s="303"/>
      <c r="CN637" s="303"/>
      <c r="CO637" s="303"/>
      <c r="CP637" s="303"/>
      <c r="CQ637" s="303"/>
      <c r="CR637" s="303"/>
      <c r="CS637" s="303"/>
      <c r="CT637" s="303"/>
      <c r="CU637" s="303"/>
      <c r="CV637" s="303"/>
      <c r="CW637" s="303"/>
      <c r="CX637" s="303"/>
      <c r="CY637" s="303"/>
      <c r="CZ637" s="303"/>
      <c r="DA637" s="303"/>
      <c r="DB637" s="303"/>
      <c r="DC637" s="303"/>
      <c r="DD637" s="303"/>
      <c r="DE637" s="303"/>
      <c r="DF637" s="303"/>
      <c r="DG637" s="303"/>
      <c r="DH637" s="303"/>
      <c r="DI637" s="303"/>
      <c r="DJ637" s="303"/>
      <c r="DK637" s="303"/>
      <c r="DL637" s="303"/>
      <c r="DM637" s="303"/>
      <c r="DN637" s="303"/>
      <c r="DO637" s="442"/>
      <c r="DP637" s="303"/>
      <c r="DQ637" s="303"/>
      <c r="DR637" s="303"/>
      <c r="DS637" s="303"/>
      <c r="DT637" s="303"/>
      <c r="DU637" s="303"/>
      <c r="DV637" s="303"/>
      <c r="DW637" s="303"/>
      <c r="DX637" s="303"/>
      <c r="DY637" s="303"/>
      <c r="DZ637" s="303"/>
      <c r="EA637" s="303"/>
      <c r="EB637" s="303"/>
      <c r="EC637" s="303"/>
    </row>
    <row r="638" spans="1:133" x14ac:dyDescent="0.25">
      <c r="A638" s="302">
        <f t="shared" si="111"/>
        <v>2015</v>
      </c>
      <c r="B638" s="303" t="str">
        <f t="shared" si="112"/>
        <v>DICIEMBRE</v>
      </c>
      <c r="C638" s="303">
        <v>30</v>
      </c>
      <c r="D638" s="303" t="str">
        <f t="shared" si="116"/>
        <v>DICIEMBRE 2015 / 28</v>
      </c>
      <c r="E638" s="291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428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307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435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343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441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</row>
    <row r="639" spans="1:133" x14ac:dyDescent="0.25">
      <c r="A639" s="291">
        <f t="shared" si="111"/>
        <v>2015</v>
      </c>
      <c r="B639" s="292" t="str">
        <f t="shared" si="112"/>
        <v>DICIEMBRE</v>
      </c>
      <c r="C639" s="292">
        <v>31</v>
      </c>
      <c r="D639" s="292" t="str">
        <f t="shared" si="116"/>
        <v>DICIEMBRE 2015 / 29</v>
      </c>
      <c r="E639" s="291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428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307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435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343"/>
      <c r="CM639" s="303"/>
      <c r="CN639" s="303"/>
      <c r="CO639" s="303"/>
      <c r="CP639" s="303"/>
      <c r="CQ639" s="303"/>
      <c r="CR639" s="303"/>
      <c r="CS639" s="303"/>
      <c r="CT639" s="303"/>
      <c r="CU639" s="303"/>
      <c r="CV639" s="303"/>
      <c r="CW639" s="303"/>
      <c r="CX639" s="303"/>
      <c r="CY639" s="303"/>
      <c r="CZ639" s="303"/>
      <c r="DA639" s="303"/>
      <c r="DB639" s="303"/>
      <c r="DC639" s="303"/>
      <c r="DD639" s="303"/>
      <c r="DE639" s="303"/>
      <c r="DF639" s="303"/>
      <c r="DG639" s="303"/>
      <c r="DH639" s="303"/>
      <c r="DI639" s="303"/>
      <c r="DJ639" s="303"/>
      <c r="DK639" s="303"/>
      <c r="DL639" s="303"/>
      <c r="DM639" s="303"/>
      <c r="DN639" s="303"/>
      <c r="DO639" s="442"/>
      <c r="DP639" s="303"/>
      <c r="DQ639" s="303"/>
      <c r="DR639" s="303"/>
      <c r="DS639" s="303"/>
      <c r="DT639" s="303"/>
      <c r="DU639" s="303"/>
      <c r="DV639" s="303"/>
      <c r="DW639" s="303"/>
      <c r="DX639" s="303"/>
      <c r="DY639" s="303"/>
      <c r="DZ639" s="303"/>
      <c r="EA639" s="303"/>
      <c r="EB639" s="303"/>
      <c r="EC639" s="303"/>
    </row>
    <row r="640" spans="1:133" s="206" customFormat="1" x14ac:dyDescent="0.25">
      <c r="A640" s="308"/>
      <c r="B640" s="309"/>
      <c r="C640" s="309"/>
      <c r="D640" s="303" t="str">
        <f t="shared" si="116"/>
        <v>DICIEMBRE 2015 / 30</v>
      </c>
      <c r="E640" s="291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428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307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435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343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441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</row>
    <row r="641" spans="1:133" x14ac:dyDescent="0.25">
      <c r="A641" s="291">
        <v>2016</v>
      </c>
      <c r="B641" s="292" t="s">
        <v>239</v>
      </c>
      <c r="C641" s="292">
        <v>1</v>
      </c>
      <c r="D641" s="292" t="str">
        <f t="shared" si="116"/>
        <v>DICIEMBRE 2015 / 31</v>
      </c>
      <c r="E641" s="291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428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307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435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343"/>
      <c r="CM641" s="303"/>
      <c r="CN641" s="303"/>
      <c r="CO641" s="303"/>
      <c r="CP641" s="303"/>
      <c r="CQ641" s="303"/>
      <c r="CR641" s="303"/>
      <c r="CS641" s="303"/>
      <c r="CT641" s="303"/>
      <c r="CU641" s="303"/>
      <c r="CV641" s="303"/>
      <c r="CW641" s="303"/>
      <c r="CX641" s="303"/>
      <c r="CY641" s="303"/>
      <c r="CZ641" s="303"/>
      <c r="DA641" s="303"/>
      <c r="DB641" s="303"/>
      <c r="DC641" s="303"/>
      <c r="DD641" s="303"/>
      <c r="DE641" s="303"/>
      <c r="DF641" s="303"/>
      <c r="DG641" s="303"/>
      <c r="DH641" s="303"/>
      <c r="DI641" s="303"/>
      <c r="DJ641" s="303"/>
      <c r="DK641" s="303"/>
      <c r="DL641" s="303"/>
      <c r="DM641" s="303"/>
      <c r="DN641" s="303"/>
      <c r="DO641" s="442"/>
      <c r="DP641" s="303"/>
      <c r="DQ641" s="303"/>
      <c r="DR641" s="303"/>
      <c r="DS641" s="303"/>
      <c r="DT641" s="303"/>
      <c r="DU641" s="303"/>
      <c r="DV641" s="303"/>
      <c r="DW641" s="303"/>
      <c r="DX641" s="303"/>
      <c r="DY641" s="303"/>
      <c r="DZ641" s="303"/>
      <c r="EA641" s="303"/>
      <c r="EB641" s="303"/>
      <c r="EC641" s="303"/>
    </row>
    <row r="642" spans="1:133" ht="15.75" x14ac:dyDescent="0.25">
      <c r="A642" s="302">
        <f t="shared" ref="A642:A671" si="117">A641</f>
        <v>2016</v>
      </c>
      <c r="B642" s="303" t="str">
        <f t="shared" ref="B642:B671" si="118">B641</f>
        <v>ENERO</v>
      </c>
      <c r="C642" s="303">
        <v>2</v>
      </c>
      <c r="D642" s="275" t="s">
        <v>228</v>
      </c>
      <c r="E642" s="344">
        <f t="shared" ref="E642:AJ642" si="119">IFERROR(AVERAGE(E611:E641),"")</f>
        <v>9</v>
      </c>
      <c r="F642" s="276">
        <f t="shared" si="119"/>
        <v>42353.941176470587</v>
      </c>
      <c r="G642" s="276">
        <f t="shared" si="119"/>
        <v>59377.176470588238</v>
      </c>
      <c r="H642" s="276" t="str">
        <f t="shared" si="119"/>
        <v/>
      </c>
      <c r="I642" s="276">
        <f t="shared" si="119"/>
        <v>0.72887647058823535</v>
      </c>
      <c r="J642" s="276">
        <f t="shared" si="119"/>
        <v>137.11764705882354</v>
      </c>
      <c r="K642" s="276">
        <f t="shared" si="119"/>
        <v>8.5235294117647058</v>
      </c>
      <c r="L642" s="276">
        <f t="shared" si="119"/>
        <v>0</v>
      </c>
      <c r="M642" s="276" t="str">
        <f t="shared" si="119"/>
        <v/>
      </c>
      <c r="N642" s="276">
        <f t="shared" si="119"/>
        <v>0.5</v>
      </c>
      <c r="O642" s="276">
        <f t="shared" si="119"/>
        <v>0</v>
      </c>
      <c r="P642" s="276">
        <f t="shared" si="119"/>
        <v>85.129411764705878</v>
      </c>
      <c r="Q642" s="276">
        <f t="shared" si="119"/>
        <v>79.135294117647049</v>
      </c>
      <c r="R642" s="276">
        <f t="shared" si="119"/>
        <v>82.117647058823536</v>
      </c>
      <c r="S642" s="276" t="str">
        <f t="shared" si="119"/>
        <v/>
      </c>
      <c r="T642" s="276" t="str">
        <f t="shared" si="119"/>
        <v/>
      </c>
      <c r="U642" s="276">
        <f t="shared" si="119"/>
        <v>20755.411764705881</v>
      </c>
      <c r="V642" s="276">
        <f t="shared" si="119"/>
        <v>128.05882352941177</v>
      </c>
      <c r="W642" s="276">
        <f t="shared" si="119"/>
        <v>189.52941176470588</v>
      </c>
      <c r="X642" s="276">
        <f t="shared" si="119"/>
        <v>284.64705882352939</v>
      </c>
      <c r="Y642" s="276">
        <f t="shared" si="119"/>
        <v>342.41176470588238</v>
      </c>
      <c r="Z642" s="276">
        <f t="shared" si="119"/>
        <v>0.79411764705882348</v>
      </c>
      <c r="AA642" s="276">
        <f t="shared" si="119"/>
        <v>29.40588235294118</v>
      </c>
      <c r="AB642" s="276">
        <f t="shared" si="119"/>
        <v>0.26470588235294118</v>
      </c>
      <c r="AC642" s="276">
        <f t="shared" si="119"/>
        <v>1.7011764705882353</v>
      </c>
      <c r="AD642" s="276">
        <f t="shared" si="119"/>
        <v>11.741176470588234</v>
      </c>
      <c r="AE642" s="276">
        <f t="shared" si="119"/>
        <v>0</v>
      </c>
      <c r="AF642" s="420" t="str">
        <f t="shared" si="119"/>
        <v/>
      </c>
      <c r="AG642" s="276">
        <f t="shared" si="119"/>
        <v>133</v>
      </c>
      <c r="AH642" s="276">
        <f t="shared" si="119"/>
        <v>7</v>
      </c>
      <c r="AI642" s="276">
        <f t="shared" si="119"/>
        <v>9</v>
      </c>
      <c r="AJ642" s="276">
        <f t="shared" si="119"/>
        <v>85</v>
      </c>
      <c r="AK642" s="276">
        <f t="shared" ref="AK642:BP642" si="120">IFERROR(AVERAGE(AK611:AK641),"")</f>
        <v>149</v>
      </c>
      <c r="AL642" s="276">
        <f t="shared" si="120"/>
        <v>170</v>
      </c>
      <c r="AM642" s="276">
        <f t="shared" si="120"/>
        <v>245</v>
      </c>
      <c r="AN642" s="276">
        <f t="shared" si="120"/>
        <v>374</v>
      </c>
      <c r="AO642" s="276">
        <f t="shared" si="120"/>
        <v>437</v>
      </c>
      <c r="AP642" s="276">
        <f t="shared" si="120"/>
        <v>42</v>
      </c>
      <c r="AQ642" s="276">
        <f t="shared" si="120"/>
        <v>18</v>
      </c>
      <c r="AR642" s="276">
        <f t="shared" si="120"/>
        <v>3</v>
      </c>
      <c r="AS642" s="276">
        <f t="shared" si="120"/>
        <v>2.7000000000000006</v>
      </c>
      <c r="AT642" s="276">
        <f t="shared" si="120"/>
        <v>5.000000000000001E-2</v>
      </c>
      <c r="AU642" s="276" t="str">
        <f t="shared" si="120"/>
        <v/>
      </c>
      <c r="AV642" s="276">
        <f t="shared" si="120"/>
        <v>9.5</v>
      </c>
      <c r="AW642" s="276">
        <f t="shared" si="120"/>
        <v>42353.555555555555</v>
      </c>
      <c r="AX642" s="310">
        <f t="shared" si="120"/>
        <v>59348.277777777781</v>
      </c>
      <c r="AY642" s="276" t="str">
        <f t="shared" si="120"/>
        <v/>
      </c>
      <c r="AZ642" s="276">
        <f t="shared" si="120"/>
        <v>0.73321111111111115</v>
      </c>
      <c r="BA642" s="276">
        <f t="shared" si="120"/>
        <v>140.40555555555557</v>
      </c>
      <c r="BB642" s="276">
        <f t="shared" si="120"/>
        <v>8.3611111111111107</v>
      </c>
      <c r="BC642" s="276">
        <f t="shared" si="120"/>
        <v>0</v>
      </c>
      <c r="BD642" s="276" t="str">
        <f t="shared" si="120"/>
        <v/>
      </c>
      <c r="BE642" s="276">
        <f t="shared" si="120"/>
        <v>1.8333333333333333</v>
      </c>
      <c r="BF642" s="276">
        <f t="shared" si="120"/>
        <v>1.0000000000000002E-2</v>
      </c>
      <c r="BG642" s="276">
        <f t="shared" si="120"/>
        <v>85.422222222222231</v>
      </c>
      <c r="BH642" s="276">
        <f t="shared" si="120"/>
        <v>79.55</v>
      </c>
      <c r="BI642" s="276">
        <f t="shared" si="120"/>
        <v>82.499999999999986</v>
      </c>
      <c r="BJ642" s="276" t="str">
        <f t="shared" si="120"/>
        <v/>
      </c>
      <c r="BK642" s="276" t="str">
        <f t="shared" si="120"/>
        <v/>
      </c>
      <c r="BL642" s="276">
        <f t="shared" si="120"/>
        <v>31264</v>
      </c>
      <c r="BM642" s="276">
        <f t="shared" si="120"/>
        <v>132.61111111111111</v>
      </c>
      <c r="BN642" s="276">
        <f t="shared" si="120"/>
        <v>198.83333333333334</v>
      </c>
      <c r="BO642" s="276">
        <f t="shared" si="120"/>
        <v>297.94444444444446</v>
      </c>
      <c r="BP642" s="276">
        <f t="shared" si="120"/>
        <v>353.55555555555554</v>
      </c>
      <c r="BQ642" s="276">
        <f t="shared" ref="BQ642:BV642" si="121">IFERROR(AVERAGE(BQ611:BQ641),"")</f>
        <v>1</v>
      </c>
      <c r="BR642" s="276">
        <f t="shared" si="121"/>
        <v>30.316666666666663</v>
      </c>
      <c r="BS642" s="276">
        <f t="shared" si="121"/>
        <v>1.4333333333333333</v>
      </c>
      <c r="BT642" s="276">
        <f t="shared" si="121"/>
        <v>1.5816666666666668</v>
      </c>
      <c r="BU642" s="276">
        <f t="shared" si="121"/>
        <v>11.683333333333332</v>
      </c>
      <c r="BV642" s="310">
        <f t="shared" si="121"/>
        <v>0</v>
      </c>
      <c r="BW642" s="436"/>
      <c r="BX642" s="309"/>
      <c r="BY642" s="309"/>
      <c r="BZ642" s="309"/>
      <c r="CA642" s="309"/>
      <c r="CB642" s="309"/>
      <c r="CC642" s="309"/>
      <c r="CD642" s="309"/>
      <c r="CE642" s="309"/>
      <c r="CF642" s="309"/>
      <c r="CG642" s="309"/>
      <c r="CH642" s="309"/>
      <c r="CI642" s="309"/>
      <c r="CJ642" s="309"/>
      <c r="CK642" s="309"/>
      <c r="CL642" s="308"/>
      <c r="CM642" s="309"/>
      <c r="CN642" s="309"/>
      <c r="CO642" s="309"/>
      <c r="CP642" s="309"/>
      <c r="CQ642" s="309"/>
      <c r="CR642" s="309"/>
      <c r="CS642" s="309"/>
      <c r="CT642" s="309"/>
      <c r="CU642" s="309"/>
      <c r="CV642" s="309"/>
      <c r="CW642" s="309"/>
      <c r="CX642" s="309"/>
      <c r="CY642" s="309"/>
      <c r="CZ642" s="309"/>
      <c r="DA642" s="309"/>
      <c r="DB642" s="309"/>
      <c r="DC642" s="309"/>
      <c r="DD642" s="309"/>
      <c r="DE642" s="309"/>
      <c r="DF642" s="309"/>
      <c r="DG642" s="309"/>
      <c r="DH642" s="309"/>
      <c r="DI642" s="309"/>
      <c r="DJ642" s="309"/>
      <c r="DK642" s="309"/>
      <c r="DL642" s="309"/>
      <c r="DM642" s="309"/>
      <c r="DN642" s="309"/>
      <c r="DO642" s="443"/>
      <c r="DP642" s="309"/>
      <c r="DQ642" s="309"/>
      <c r="DR642" s="309"/>
      <c r="DS642" s="309"/>
      <c r="DT642" s="309"/>
      <c r="DU642" s="309"/>
      <c r="DV642" s="309"/>
      <c r="DW642" s="309"/>
      <c r="DX642" s="309"/>
      <c r="DY642" s="309"/>
      <c r="DZ642" s="309"/>
      <c r="EA642" s="309"/>
      <c r="EB642" s="309"/>
      <c r="EC642" s="309"/>
    </row>
    <row r="643" spans="1:133" x14ac:dyDescent="0.25">
      <c r="A643" s="291">
        <f t="shared" si="117"/>
        <v>2016</v>
      </c>
      <c r="B643" s="292" t="str">
        <f t="shared" si="118"/>
        <v>ENERO</v>
      </c>
      <c r="C643" s="292">
        <v>3</v>
      </c>
      <c r="D643" s="292" t="str">
        <f t="shared" ref="D643:D673" si="122">B641&amp;" "&amp;A641&amp;" / "&amp;C641</f>
        <v>ENERO 2016 / 1</v>
      </c>
      <c r="E643" s="345">
        <v>1</v>
      </c>
      <c r="F643" s="312">
        <v>42371</v>
      </c>
      <c r="G643" s="311">
        <v>59934</v>
      </c>
      <c r="H643" s="311" t="s">
        <v>68</v>
      </c>
      <c r="I643" s="313">
        <v>0.73089999999999999</v>
      </c>
      <c r="J643" s="314">
        <v>140</v>
      </c>
      <c r="K643" s="314">
        <v>8.1999999999999993</v>
      </c>
      <c r="L643" s="314">
        <v>0</v>
      </c>
      <c r="M643" s="315" t="s">
        <v>20</v>
      </c>
      <c r="N643" s="314">
        <v>0.5</v>
      </c>
      <c r="O643" s="314">
        <v>0</v>
      </c>
      <c r="P643" s="314">
        <v>85.3</v>
      </c>
      <c r="Q643" s="314">
        <v>79</v>
      </c>
      <c r="R643" s="314">
        <v>82.1</v>
      </c>
      <c r="S643" s="316" t="s">
        <v>66</v>
      </c>
      <c r="T643" s="316" t="s">
        <v>67</v>
      </c>
      <c r="U643" s="314">
        <v>20734</v>
      </c>
      <c r="V643" s="314">
        <v>131</v>
      </c>
      <c r="W643" s="314">
        <v>193</v>
      </c>
      <c r="X643" s="314">
        <v>288</v>
      </c>
      <c r="Y643" s="314">
        <v>346</v>
      </c>
      <c r="Z643" s="314">
        <v>1</v>
      </c>
      <c r="AA643" s="314">
        <v>29.5</v>
      </c>
      <c r="AB643" s="314">
        <v>0.3</v>
      </c>
      <c r="AC643" s="314">
        <v>1.68</v>
      </c>
      <c r="AD643" s="314">
        <v>13.8</v>
      </c>
      <c r="AE643" s="314">
        <v>0</v>
      </c>
      <c r="AF643" s="427"/>
      <c r="AG643" s="299">
        <v>133</v>
      </c>
      <c r="AH643" s="299">
        <v>7</v>
      </c>
      <c r="AI643" s="299">
        <v>9</v>
      </c>
      <c r="AJ643" s="299">
        <v>85</v>
      </c>
      <c r="AK643" s="299">
        <v>149</v>
      </c>
      <c r="AL643" s="299">
        <v>170</v>
      </c>
      <c r="AM643" s="299">
        <v>245</v>
      </c>
      <c r="AN643" s="299">
        <v>374</v>
      </c>
      <c r="AO643" s="299">
        <v>437</v>
      </c>
      <c r="AP643" s="299">
        <v>42</v>
      </c>
      <c r="AQ643" s="299">
        <v>18</v>
      </c>
      <c r="AR643" s="299">
        <v>3</v>
      </c>
      <c r="AS643" s="299">
        <v>2.7</v>
      </c>
      <c r="AT643" s="299">
        <v>0.05</v>
      </c>
      <c r="AU643" s="300"/>
      <c r="AV643" s="311">
        <v>1</v>
      </c>
      <c r="AW643" s="317">
        <v>42371</v>
      </c>
      <c r="AX643" s="311">
        <v>59936</v>
      </c>
      <c r="AY643" s="311" t="s">
        <v>149</v>
      </c>
      <c r="AZ643" s="313">
        <v>0.7339</v>
      </c>
      <c r="BA643" s="314">
        <v>143.1</v>
      </c>
      <c r="BB643" s="314">
        <v>8</v>
      </c>
      <c r="BC643" s="314">
        <v>0</v>
      </c>
      <c r="BD643" s="315" t="s">
        <v>20</v>
      </c>
      <c r="BE643" s="314">
        <v>1.8</v>
      </c>
      <c r="BF643" s="314">
        <v>0.01</v>
      </c>
      <c r="BG643" s="314">
        <v>85.5</v>
      </c>
      <c r="BH643" s="314">
        <v>79.599999999999994</v>
      </c>
      <c r="BI643" s="314">
        <v>82.6</v>
      </c>
      <c r="BJ643" s="316" t="s">
        <v>66</v>
      </c>
      <c r="BK643" s="316" t="s">
        <v>67</v>
      </c>
      <c r="BL643" s="314">
        <v>20702</v>
      </c>
      <c r="BM643" s="314">
        <v>135</v>
      </c>
      <c r="BN643" s="314">
        <v>202</v>
      </c>
      <c r="BO643" s="314">
        <v>299</v>
      </c>
      <c r="BP643" s="314">
        <v>355</v>
      </c>
      <c r="BQ643" s="314">
        <v>1</v>
      </c>
      <c r="BR643" s="314">
        <v>29.5</v>
      </c>
      <c r="BS643" s="314">
        <v>1.7</v>
      </c>
      <c r="BT643" s="314">
        <v>1.6</v>
      </c>
      <c r="BU643" s="314">
        <v>14.6</v>
      </c>
      <c r="BV643" s="314">
        <v>0</v>
      </c>
      <c r="BW643" s="433"/>
      <c r="BX643" s="299">
        <v>133</v>
      </c>
      <c r="BY643" s="299">
        <v>7</v>
      </c>
      <c r="BZ643" s="299">
        <v>9</v>
      </c>
      <c r="CA643" s="299">
        <v>85</v>
      </c>
      <c r="CB643" s="299">
        <v>149</v>
      </c>
      <c r="CC643" s="299">
        <v>170</v>
      </c>
      <c r="CD643" s="299">
        <v>245</v>
      </c>
      <c r="CE643" s="299">
        <v>374</v>
      </c>
      <c r="CF643" s="299">
        <v>437</v>
      </c>
      <c r="CG643" s="299">
        <v>42</v>
      </c>
      <c r="CH643" s="299">
        <v>18</v>
      </c>
      <c r="CI643" s="299">
        <v>3</v>
      </c>
      <c r="CJ643" s="299">
        <v>2.7</v>
      </c>
      <c r="CK643" s="299">
        <v>0.05</v>
      </c>
      <c r="CL643" s="329"/>
      <c r="CM643" s="306">
        <v>1</v>
      </c>
      <c r="CN643" s="346">
        <v>42373</v>
      </c>
      <c r="CO643" s="347"/>
      <c r="CP643" s="347"/>
      <c r="CQ643" s="318">
        <v>0.72189999999999999</v>
      </c>
      <c r="CR643" s="319">
        <v>58.5</v>
      </c>
      <c r="CS643" s="336">
        <f>(CR643*(9/5))+32</f>
        <v>137.30000000000001</v>
      </c>
      <c r="CT643" s="319">
        <v>8.5</v>
      </c>
      <c r="CU643" s="348">
        <v>1E-3</v>
      </c>
      <c r="CV643" s="319">
        <v>1</v>
      </c>
      <c r="CW643" s="319">
        <v>0.2</v>
      </c>
      <c r="CX643" s="348">
        <v>5.0000000000000001E-3</v>
      </c>
      <c r="CY643" s="319">
        <v>85.2</v>
      </c>
      <c r="CZ643" s="319">
        <v>78.5</v>
      </c>
      <c r="DA643" s="319">
        <v>81.8</v>
      </c>
      <c r="DB643" s="306" t="s">
        <v>83</v>
      </c>
      <c r="DC643" s="306" t="s">
        <v>84</v>
      </c>
      <c r="DD643" s="319">
        <v>20830</v>
      </c>
      <c r="DE643" s="319">
        <v>129.80000000000001</v>
      </c>
      <c r="DF643" s="319">
        <v>179.1</v>
      </c>
      <c r="DG643" s="319">
        <v>281.5</v>
      </c>
      <c r="DH643" s="319">
        <v>341.8</v>
      </c>
      <c r="DI643" s="319">
        <v>1</v>
      </c>
      <c r="DJ643" s="319">
        <v>27</v>
      </c>
      <c r="DK643" s="319">
        <v>0.1</v>
      </c>
      <c r="DL643" s="319">
        <v>2</v>
      </c>
      <c r="DM643" s="319">
        <v>16</v>
      </c>
      <c r="DN643" s="319">
        <v>0</v>
      </c>
      <c r="DO643" s="437"/>
      <c r="DP643" s="304">
        <v>133</v>
      </c>
      <c r="DQ643" s="304">
        <v>7</v>
      </c>
      <c r="DR643" s="304">
        <v>9</v>
      </c>
      <c r="DS643" s="304">
        <v>85</v>
      </c>
      <c r="DT643" s="304">
        <v>149</v>
      </c>
      <c r="DU643" s="304">
        <v>170</v>
      </c>
      <c r="DV643" s="304">
        <v>245</v>
      </c>
      <c r="DW643" s="304">
        <v>374</v>
      </c>
      <c r="DX643" s="304">
        <v>437</v>
      </c>
      <c r="DY643" s="304">
        <v>42</v>
      </c>
      <c r="DZ643" s="304">
        <v>18</v>
      </c>
      <c r="EA643" s="304">
        <v>3</v>
      </c>
      <c r="EB643" s="304">
        <v>2.7</v>
      </c>
      <c r="EC643" s="304">
        <v>0.05</v>
      </c>
    </row>
    <row r="644" spans="1:133" x14ac:dyDescent="0.25">
      <c r="A644" s="302">
        <f t="shared" si="117"/>
        <v>2016</v>
      </c>
      <c r="B644" s="303" t="str">
        <f t="shared" si="118"/>
        <v>ENERO</v>
      </c>
      <c r="C644" s="303">
        <v>4</v>
      </c>
      <c r="D644" s="303" t="str">
        <f t="shared" si="122"/>
        <v>ENERO 2016 / 2</v>
      </c>
      <c r="E644" s="345">
        <v>2</v>
      </c>
      <c r="F644" s="312">
        <v>42373</v>
      </c>
      <c r="G644" s="311">
        <v>59967</v>
      </c>
      <c r="H644" s="311" t="s">
        <v>208</v>
      </c>
      <c r="I644" s="313">
        <v>0.7298</v>
      </c>
      <c r="J644" s="314">
        <v>137</v>
      </c>
      <c r="K644" s="314">
        <v>8.5</v>
      </c>
      <c r="L644" s="314">
        <v>0</v>
      </c>
      <c r="M644" s="315" t="s">
        <v>20</v>
      </c>
      <c r="N644" s="314">
        <v>0.5</v>
      </c>
      <c r="O644" s="314">
        <v>0</v>
      </c>
      <c r="P644" s="314">
        <v>85.2</v>
      </c>
      <c r="Q644" s="314">
        <v>79.099999999999994</v>
      </c>
      <c r="R644" s="314">
        <v>82.1</v>
      </c>
      <c r="S644" s="316" t="s">
        <v>66</v>
      </c>
      <c r="T644" s="316" t="s">
        <v>67</v>
      </c>
      <c r="U644" s="314">
        <v>20746</v>
      </c>
      <c r="V644" s="314">
        <v>127</v>
      </c>
      <c r="W644" s="314">
        <v>191</v>
      </c>
      <c r="X644" s="314">
        <v>286</v>
      </c>
      <c r="Y644" s="314">
        <v>346</v>
      </c>
      <c r="Z644" s="314">
        <v>1</v>
      </c>
      <c r="AA644" s="314">
        <v>29.6</v>
      </c>
      <c r="AB644" s="314">
        <v>0.4</v>
      </c>
      <c r="AC644" s="314">
        <v>1.65</v>
      </c>
      <c r="AD644" s="314">
        <v>10.4</v>
      </c>
      <c r="AE644" s="314">
        <v>0</v>
      </c>
      <c r="AF644" s="427"/>
      <c r="AG644" s="299">
        <v>133</v>
      </c>
      <c r="AH644" s="299">
        <v>7</v>
      </c>
      <c r="AI644" s="299">
        <v>9</v>
      </c>
      <c r="AJ644" s="299">
        <v>85</v>
      </c>
      <c r="AK644" s="299">
        <v>149</v>
      </c>
      <c r="AL644" s="299">
        <v>170</v>
      </c>
      <c r="AM644" s="299">
        <v>245</v>
      </c>
      <c r="AN644" s="299">
        <v>374</v>
      </c>
      <c r="AO644" s="299">
        <v>437</v>
      </c>
      <c r="AP644" s="299">
        <v>42</v>
      </c>
      <c r="AQ644" s="299">
        <v>18</v>
      </c>
      <c r="AR644" s="299">
        <v>3</v>
      </c>
      <c r="AS644" s="299">
        <v>2.7</v>
      </c>
      <c r="AT644" s="299">
        <v>0.05</v>
      </c>
      <c r="AU644" s="300"/>
      <c r="AV644" s="311">
        <v>2</v>
      </c>
      <c r="AW644" s="317">
        <v>42373</v>
      </c>
      <c r="AX644" s="311">
        <v>59951</v>
      </c>
      <c r="AY644" s="311" t="s">
        <v>68</v>
      </c>
      <c r="AZ644" s="313">
        <v>0.73350000000000004</v>
      </c>
      <c r="BA644" s="314">
        <v>141.80000000000001</v>
      </c>
      <c r="BB644" s="314">
        <v>8.1</v>
      </c>
      <c r="BC644" s="314">
        <v>0</v>
      </c>
      <c r="BD644" s="315" t="s">
        <v>20</v>
      </c>
      <c r="BE644" s="314">
        <v>1.8</v>
      </c>
      <c r="BF644" s="314">
        <v>0.01</v>
      </c>
      <c r="BG644" s="314">
        <v>85.4</v>
      </c>
      <c r="BH644" s="314">
        <v>79.599999999999994</v>
      </c>
      <c r="BI644" s="314">
        <v>82.5</v>
      </c>
      <c r="BJ644" s="316" t="s">
        <v>66</v>
      </c>
      <c r="BK644" s="316" t="s">
        <v>67</v>
      </c>
      <c r="BL644" s="314">
        <v>20706</v>
      </c>
      <c r="BM644" s="314">
        <v>133</v>
      </c>
      <c r="BN644" s="314">
        <v>199</v>
      </c>
      <c r="BO644" s="314">
        <v>297</v>
      </c>
      <c r="BP644" s="314">
        <v>354</v>
      </c>
      <c r="BQ644" s="314">
        <v>1</v>
      </c>
      <c r="BR644" s="314">
        <v>29.1</v>
      </c>
      <c r="BS644" s="314">
        <v>1.7</v>
      </c>
      <c r="BT644" s="314">
        <v>1.54</v>
      </c>
      <c r="BU644" s="314">
        <v>12.5</v>
      </c>
      <c r="BV644" s="314">
        <v>0</v>
      </c>
      <c r="BW644" s="433"/>
      <c r="BX644" s="299">
        <v>133</v>
      </c>
      <c r="BY644" s="299">
        <v>7</v>
      </c>
      <c r="BZ644" s="299">
        <v>9</v>
      </c>
      <c r="CA644" s="299">
        <v>85</v>
      </c>
      <c r="CB644" s="299">
        <v>149</v>
      </c>
      <c r="CC644" s="299">
        <v>170</v>
      </c>
      <c r="CD644" s="299">
        <v>245</v>
      </c>
      <c r="CE644" s="299">
        <v>374</v>
      </c>
      <c r="CF644" s="299">
        <v>437</v>
      </c>
      <c r="CG644" s="299">
        <v>42</v>
      </c>
      <c r="CH644" s="299">
        <v>18</v>
      </c>
      <c r="CI644" s="299">
        <v>3</v>
      </c>
      <c r="CJ644" s="299">
        <v>2.7</v>
      </c>
      <c r="CK644" s="299">
        <v>0.05</v>
      </c>
      <c r="CL644" s="329"/>
      <c r="CM644" s="305">
        <v>2</v>
      </c>
      <c r="CN644" s="349">
        <v>42380</v>
      </c>
      <c r="CO644" s="305"/>
      <c r="CP644" s="305"/>
      <c r="CQ644" s="313">
        <v>0.72299999999999998</v>
      </c>
      <c r="CR644" s="314">
        <v>58.2</v>
      </c>
      <c r="CS644" s="341">
        <f>(CR644*(9/5))+32</f>
        <v>136.76</v>
      </c>
      <c r="CT644" s="314">
        <v>8.8000000000000007</v>
      </c>
      <c r="CU644" s="350">
        <v>1E-3</v>
      </c>
      <c r="CV644" s="314">
        <v>1</v>
      </c>
      <c r="CW644" s="314">
        <v>0.2</v>
      </c>
      <c r="CX644" s="350">
        <v>5.0000000000000001E-3</v>
      </c>
      <c r="CY644" s="314">
        <v>85.2</v>
      </c>
      <c r="CZ644" s="314">
        <v>78.8</v>
      </c>
      <c r="DA644" s="314">
        <v>81.900000000000006</v>
      </c>
      <c r="DB644" s="305" t="s">
        <v>83</v>
      </c>
      <c r="DC644" s="305" t="s">
        <v>84</v>
      </c>
      <c r="DD644" s="314">
        <v>20818</v>
      </c>
      <c r="DE644" s="314">
        <v>133.80000000000001</v>
      </c>
      <c r="DF644" s="314">
        <v>187.1</v>
      </c>
      <c r="DG644" s="314">
        <v>305.7</v>
      </c>
      <c r="DH644" s="314">
        <v>325.8</v>
      </c>
      <c r="DI644" s="314">
        <v>1</v>
      </c>
      <c r="DJ644" s="314">
        <v>27</v>
      </c>
      <c r="DK644" s="314">
        <v>0.1</v>
      </c>
      <c r="DL644" s="314">
        <v>2</v>
      </c>
      <c r="DM644" s="314">
        <v>16</v>
      </c>
      <c r="DN644" s="314">
        <v>0</v>
      </c>
      <c r="DO644" s="438"/>
      <c r="DP644" s="299">
        <v>133</v>
      </c>
      <c r="DQ644" s="299">
        <v>7</v>
      </c>
      <c r="DR644" s="299">
        <v>9</v>
      </c>
      <c r="DS644" s="299">
        <v>85</v>
      </c>
      <c r="DT644" s="299">
        <v>149</v>
      </c>
      <c r="DU644" s="299">
        <v>170</v>
      </c>
      <c r="DV644" s="299">
        <v>245</v>
      </c>
      <c r="DW644" s="299">
        <v>374</v>
      </c>
      <c r="DX644" s="299">
        <v>437</v>
      </c>
      <c r="DY644" s="299">
        <v>42</v>
      </c>
      <c r="DZ644" s="299">
        <v>18</v>
      </c>
      <c r="EA644" s="299">
        <v>3</v>
      </c>
      <c r="EB644" s="299">
        <v>2.7</v>
      </c>
      <c r="EC644" s="299">
        <v>0.05</v>
      </c>
    </row>
    <row r="645" spans="1:133" x14ac:dyDescent="0.25">
      <c r="A645" s="291">
        <f t="shared" si="117"/>
        <v>2016</v>
      </c>
      <c r="B645" s="292" t="str">
        <f t="shared" si="118"/>
        <v>ENERO</v>
      </c>
      <c r="C645" s="292">
        <v>5</v>
      </c>
      <c r="D645" s="292" t="str">
        <f t="shared" si="122"/>
        <v>ENERO 2016 / 3</v>
      </c>
      <c r="E645" s="345">
        <v>3</v>
      </c>
      <c r="F645" s="312">
        <v>42375</v>
      </c>
      <c r="G645" s="311">
        <v>60001</v>
      </c>
      <c r="H645" s="311" t="s">
        <v>68</v>
      </c>
      <c r="I645" s="313">
        <v>0.73050000000000004</v>
      </c>
      <c r="J645" s="314">
        <v>139</v>
      </c>
      <c r="K645" s="314">
        <v>8.3000000000000007</v>
      </c>
      <c r="L645" s="314">
        <v>0</v>
      </c>
      <c r="M645" s="315" t="s">
        <v>20</v>
      </c>
      <c r="N645" s="314">
        <v>0.5</v>
      </c>
      <c r="O645" s="314">
        <v>0</v>
      </c>
      <c r="P645" s="314">
        <v>85.2</v>
      </c>
      <c r="Q645" s="314">
        <v>79.2</v>
      </c>
      <c r="R645" s="314">
        <v>82.2</v>
      </c>
      <c r="S645" s="316" t="s">
        <v>66</v>
      </c>
      <c r="T645" s="316" t="s">
        <v>67</v>
      </c>
      <c r="U645" s="314">
        <v>20738</v>
      </c>
      <c r="V645" s="314">
        <v>129</v>
      </c>
      <c r="W645" s="314">
        <v>193</v>
      </c>
      <c r="X645" s="314">
        <v>288</v>
      </c>
      <c r="Y645" s="314">
        <v>340</v>
      </c>
      <c r="Z645" s="314">
        <v>1</v>
      </c>
      <c r="AA645" s="314">
        <v>29.2</v>
      </c>
      <c r="AB645" s="314">
        <v>0.3</v>
      </c>
      <c r="AC645" s="314">
        <v>1.7</v>
      </c>
      <c r="AD645" s="314">
        <v>10.5</v>
      </c>
      <c r="AE645" s="314">
        <v>0</v>
      </c>
      <c r="AF645" s="427"/>
      <c r="AG645" s="299">
        <v>133</v>
      </c>
      <c r="AH645" s="299">
        <v>7</v>
      </c>
      <c r="AI645" s="299">
        <v>9</v>
      </c>
      <c r="AJ645" s="299">
        <v>85</v>
      </c>
      <c r="AK645" s="299">
        <v>149</v>
      </c>
      <c r="AL645" s="299">
        <v>170</v>
      </c>
      <c r="AM645" s="299">
        <v>245</v>
      </c>
      <c r="AN645" s="299">
        <v>374</v>
      </c>
      <c r="AO645" s="299">
        <v>437</v>
      </c>
      <c r="AP645" s="299">
        <v>42</v>
      </c>
      <c r="AQ645" s="299">
        <v>18</v>
      </c>
      <c r="AR645" s="299">
        <v>3</v>
      </c>
      <c r="AS645" s="299">
        <v>2.7</v>
      </c>
      <c r="AT645" s="299">
        <v>0.05</v>
      </c>
      <c r="AU645" s="300"/>
      <c r="AV645" s="311">
        <v>3</v>
      </c>
      <c r="AW645" s="317">
        <v>42374</v>
      </c>
      <c r="AX645" s="311">
        <v>59973</v>
      </c>
      <c r="AY645" s="311" t="s">
        <v>73</v>
      </c>
      <c r="AZ645" s="313">
        <v>0.73089999999999999</v>
      </c>
      <c r="BA645" s="314">
        <v>140.30000000000001</v>
      </c>
      <c r="BB645" s="314">
        <v>8.3000000000000007</v>
      </c>
      <c r="BC645" s="314">
        <v>0</v>
      </c>
      <c r="BD645" s="315" t="s">
        <v>20</v>
      </c>
      <c r="BE645" s="314">
        <v>1.8</v>
      </c>
      <c r="BF645" s="314">
        <v>0.01</v>
      </c>
      <c r="BG645" s="314">
        <v>85.4</v>
      </c>
      <c r="BH645" s="314">
        <v>79.599999999999994</v>
      </c>
      <c r="BI645" s="314">
        <v>82.5</v>
      </c>
      <c r="BJ645" s="316" t="s">
        <v>66</v>
      </c>
      <c r="BK645" s="316" t="s">
        <v>67</v>
      </c>
      <c r="BL645" s="314">
        <v>20734</v>
      </c>
      <c r="BM645" s="314">
        <v>131</v>
      </c>
      <c r="BN645" s="314">
        <v>197</v>
      </c>
      <c r="BO645" s="314">
        <v>297</v>
      </c>
      <c r="BP645" s="314">
        <v>356</v>
      </c>
      <c r="BQ645" s="314">
        <v>1</v>
      </c>
      <c r="BR645" s="314">
        <v>28.8</v>
      </c>
      <c r="BS645" s="314">
        <v>1.7</v>
      </c>
      <c r="BT645" s="314">
        <v>1.5</v>
      </c>
      <c r="BU645" s="314">
        <v>10.7</v>
      </c>
      <c r="BV645" s="314">
        <v>0</v>
      </c>
      <c r="BW645" s="433"/>
      <c r="BX645" s="299">
        <v>133</v>
      </c>
      <c r="BY645" s="299">
        <v>7</v>
      </c>
      <c r="BZ645" s="299">
        <v>9</v>
      </c>
      <c r="CA645" s="299">
        <v>85</v>
      </c>
      <c r="CB645" s="299">
        <v>149</v>
      </c>
      <c r="CC645" s="299">
        <v>170</v>
      </c>
      <c r="CD645" s="299">
        <v>245</v>
      </c>
      <c r="CE645" s="299">
        <v>374</v>
      </c>
      <c r="CF645" s="299">
        <v>437</v>
      </c>
      <c r="CG645" s="299">
        <v>42</v>
      </c>
      <c r="CH645" s="299">
        <v>18</v>
      </c>
      <c r="CI645" s="299">
        <v>3</v>
      </c>
      <c r="CJ645" s="299">
        <v>2.7</v>
      </c>
      <c r="CK645" s="299">
        <v>0.05</v>
      </c>
      <c r="CL645" s="329"/>
      <c r="CM645" s="306">
        <v>3</v>
      </c>
      <c r="CN645" s="346">
        <v>42387</v>
      </c>
      <c r="CO645" s="306"/>
      <c r="CP645" s="306"/>
      <c r="CQ645" s="318">
        <v>0.72189999999999999</v>
      </c>
      <c r="CR645" s="319">
        <v>58.6</v>
      </c>
      <c r="CS645" s="336">
        <f>(CR645*(9/5))+32</f>
        <v>137.48000000000002</v>
      </c>
      <c r="CT645" s="319">
        <v>8.6999999999999993</v>
      </c>
      <c r="CU645" s="348">
        <v>1E-3</v>
      </c>
      <c r="CV645" s="319">
        <v>1</v>
      </c>
      <c r="CW645" s="319">
        <v>0.2</v>
      </c>
      <c r="CX645" s="348">
        <v>5.0000000000000001E-3</v>
      </c>
      <c r="CY645" s="319">
        <v>85.2</v>
      </c>
      <c r="CZ645" s="319">
        <v>78.400000000000006</v>
      </c>
      <c r="DA645" s="319">
        <v>81.7</v>
      </c>
      <c r="DB645" s="306" t="s">
        <v>83</v>
      </c>
      <c r="DC645" s="306" t="s">
        <v>84</v>
      </c>
      <c r="DD645" s="319">
        <v>20830</v>
      </c>
      <c r="DE645" s="319">
        <v>125.8</v>
      </c>
      <c r="DF645" s="319">
        <v>176</v>
      </c>
      <c r="DG645" s="319">
        <v>258.39999999999998</v>
      </c>
      <c r="DH645" s="319">
        <v>339.8</v>
      </c>
      <c r="DI645" s="319">
        <v>1</v>
      </c>
      <c r="DJ645" s="319">
        <v>27</v>
      </c>
      <c r="DK645" s="319">
        <v>0.1</v>
      </c>
      <c r="DL645" s="319">
        <v>2</v>
      </c>
      <c r="DM645" s="319">
        <v>16</v>
      </c>
      <c r="DN645" s="319">
        <v>0</v>
      </c>
      <c r="DO645" s="437"/>
      <c r="DP645" s="304">
        <v>133</v>
      </c>
      <c r="DQ645" s="304">
        <v>7</v>
      </c>
      <c r="DR645" s="304">
        <v>9</v>
      </c>
      <c r="DS645" s="304">
        <v>85</v>
      </c>
      <c r="DT645" s="304">
        <v>149</v>
      </c>
      <c r="DU645" s="304">
        <v>170</v>
      </c>
      <c r="DV645" s="304">
        <v>245</v>
      </c>
      <c r="DW645" s="304">
        <v>374</v>
      </c>
      <c r="DX645" s="304">
        <v>437</v>
      </c>
      <c r="DY645" s="304">
        <v>42</v>
      </c>
      <c r="DZ645" s="304">
        <v>18</v>
      </c>
      <c r="EA645" s="304">
        <v>3</v>
      </c>
      <c r="EB645" s="304">
        <v>2.7</v>
      </c>
      <c r="EC645" s="304">
        <v>0.05</v>
      </c>
    </row>
    <row r="646" spans="1:133" x14ac:dyDescent="0.25">
      <c r="A646" s="302">
        <f t="shared" si="117"/>
        <v>2016</v>
      </c>
      <c r="B646" s="303" t="str">
        <f t="shared" si="118"/>
        <v>ENERO</v>
      </c>
      <c r="C646" s="303">
        <v>6</v>
      </c>
      <c r="D646" s="303" t="str">
        <f t="shared" si="122"/>
        <v>ENERO 2016 / 4</v>
      </c>
      <c r="E646" s="345">
        <v>4</v>
      </c>
      <c r="F646" s="312">
        <v>42376</v>
      </c>
      <c r="G646" s="311">
        <v>60038</v>
      </c>
      <c r="H646" s="311" t="s">
        <v>208</v>
      </c>
      <c r="I646" s="313">
        <v>0.72940000000000005</v>
      </c>
      <c r="J646" s="314">
        <v>138</v>
      </c>
      <c r="K646" s="314">
        <v>8.4</v>
      </c>
      <c r="L646" s="314">
        <v>0</v>
      </c>
      <c r="M646" s="315" t="s">
        <v>20</v>
      </c>
      <c r="N646" s="314">
        <v>0.5</v>
      </c>
      <c r="O646" s="314">
        <v>0</v>
      </c>
      <c r="P646" s="314">
        <v>85.1</v>
      </c>
      <c r="Q646" s="314">
        <v>79.099999999999994</v>
      </c>
      <c r="R646" s="314">
        <v>82.1</v>
      </c>
      <c r="S646" s="316" t="s">
        <v>66</v>
      </c>
      <c r="T646" s="316" t="s">
        <v>67</v>
      </c>
      <c r="U646" s="314">
        <v>20750</v>
      </c>
      <c r="V646" s="314">
        <v>127</v>
      </c>
      <c r="W646" s="314">
        <v>191</v>
      </c>
      <c r="X646" s="314">
        <v>288</v>
      </c>
      <c r="Y646" s="314">
        <v>339</v>
      </c>
      <c r="Z646" s="314">
        <v>1</v>
      </c>
      <c r="AA646" s="314">
        <v>29.7</v>
      </c>
      <c r="AB646" s="314">
        <v>0.3</v>
      </c>
      <c r="AC646" s="314">
        <v>1.47</v>
      </c>
      <c r="AD646" s="314">
        <v>8.1</v>
      </c>
      <c r="AE646" s="314">
        <v>0</v>
      </c>
      <c r="AF646" s="427"/>
      <c r="AG646" s="299">
        <v>133</v>
      </c>
      <c r="AH646" s="299">
        <v>7</v>
      </c>
      <c r="AI646" s="299">
        <v>9</v>
      </c>
      <c r="AJ646" s="299">
        <v>85</v>
      </c>
      <c r="AK646" s="299">
        <v>149</v>
      </c>
      <c r="AL646" s="299">
        <v>170</v>
      </c>
      <c r="AM646" s="299">
        <v>245</v>
      </c>
      <c r="AN646" s="299">
        <v>374</v>
      </c>
      <c r="AO646" s="299">
        <v>437</v>
      </c>
      <c r="AP646" s="299">
        <v>42</v>
      </c>
      <c r="AQ646" s="299">
        <v>18</v>
      </c>
      <c r="AR646" s="299">
        <v>3</v>
      </c>
      <c r="AS646" s="299">
        <v>2.7</v>
      </c>
      <c r="AT646" s="299">
        <v>0.05</v>
      </c>
      <c r="AU646" s="300"/>
      <c r="AV646" s="311">
        <v>4</v>
      </c>
      <c r="AW646" s="317">
        <v>42377</v>
      </c>
      <c r="AX646" s="311">
        <v>60027</v>
      </c>
      <c r="AY646" s="311" t="s">
        <v>68</v>
      </c>
      <c r="AZ646" s="313">
        <v>0.73760000000000003</v>
      </c>
      <c r="BA646" s="314">
        <v>144.9</v>
      </c>
      <c r="BB646" s="314">
        <v>7.6</v>
      </c>
      <c r="BC646" s="314">
        <v>0</v>
      </c>
      <c r="BD646" s="315" t="s">
        <v>20</v>
      </c>
      <c r="BE646" s="314">
        <v>1.8</v>
      </c>
      <c r="BF646" s="314">
        <v>0.01</v>
      </c>
      <c r="BG646" s="314">
        <v>85.3</v>
      </c>
      <c r="BH646" s="314">
        <v>79.599999999999994</v>
      </c>
      <c r="BI646" s="314">
        <v>85.3</v>
      </c>
      <c r="BJ646" s="316" t="s">
        <v>66</v>
      </c>
      <c r="BK646" s="316" t="s">
        <v>67</v>
      </c>
      <c r="BL646" s="314">
        <v>20663</v>
      </c>
      <c r="BM646" s="314">
        <v>135</v>
      </c>
      <c r="BN646" s="314">
        <v>203</v>
      </c>
      <c r="BO646" s="314">
        <v>300</v>
      </c>
      <c r="BP646" s="314">
        <v>355</v>
      </c>
      <c r="BQ646" s="314">
        <v>1</v>
      </c>
      <c r="BR646" s="314">
        <v>31.3</v>
      </c>
      <c r="BS646" s="314">
        <v>1.5</v>
      </c>
      <c r="BT646" s="314">
        <v>1.56</v>
      </c>
      <c r="BU646" s="314">
        <v>2.2000000000000002</v>
      </c>
      <c r="BV646" s="314">
        <v>0</v>
      </c>
      <c r="BW646" s="433"/>
      <c r="BX646" s="299">
        <v>133</v>
      </c>
      <c r="BY646" s="299">
        <v>7</v>
      </c>
      <c r="BZ646" s="299">
        <v>9</v>
      </c>
      <c r="CA646" s="299">
        <v>85</v>
      </c>
      <c r="CB646" s="299">
        <v>149</v>
      </c>
      <c r="CC646" s="299">
        <v>170</v>
      </c>
      <c r="CD646" s="299">
        <v>245</v>
      </c>
      <c r="CE646" s="299">
        <v>374</v>
      </c>
      <c r="CF646" s="299">
        <v>437</v>
      </c>
      <c r="CG646" s="299">
        <v>42</v>
      </c>
      <c r="CH646" s="299">
        <v>18</v>
      </c>
      <c r="CI646" s="299">
        <v>3</v>
      </c>
      <c r="CJ646" s="299">
        <v>2.7</v>
      </c>
      <c r="CK646" s="299">
        <v>0.05</v>
      </c>
      <c r="CL646" s="329"/>
      <c r="CM646" s="305">
        <v>4</v>
      </c>
      <c r="CN646" s="349">
        <v>42394</v>
      </c>
      <c r="CO646" s="305"/>
      <c r="CP646" s="305"/>
      <c r="CQ646" s="313">
        <v>0.72119999999999995</v>
      </c>
      <c r="CR646" s="314">
        <v>58.2</v>
      </c>
      <c r="CS646" s="341">
        <f>(CR646*(9/5))+32</f>
        <v>136.76</v>
      </c>
      <c r="CT646" s="314">
        <v>8.9</v>
      </c>
      <c r="CU646" s="350">
        <v>1E-3</v>
      </c>
      <c r="CV646" s="314">
        <v>1</v>
      </c>
      <c r="CW646" s="314">
        <v>0.2</v>
      </c>
      <c r="CX646" s="350">
        <v>5.0000000000000001E-3</v>
      </c>
      <c r="CY646" s="314">
        <v>85.2</v>
      </c>
      <c r="CZ646" s="314">
        <v>78.599999999999994</v>
      </c>
      <c r="DA646" s="314">
        <v>81.8</v>
      </c>
      <c r="DB646" s="305" t="s">
        <v>83</v>
      </c>
      <c r="DC646" s="305" t="s">
        <v>84</v>
      </c>
      <c r="DD646" s="314">
        <v>20838</v>
      </c>
      <c r="DE646" s="314">
        <v>124.8</v>
      </c>
      <c r="DF646" s="314">
        <v>180.1</v>
      </c>
      <c r="DG646" s="314">
        <v>261.39999999999998</v>
      </c>
      <c r="DH646" s="314">
        <v>340.8</v>
      </c>
      <c r="DI646" s="314">
        <v>1</v>
      </c>
      <c r="DJ646" s="314">
        <v>27.8</v>
      </c>
      <c r="DK646" s="314">
        <v>0.1</v>
      </c>
      <c r="DL646" s="314">
        <v>2.2999999999999998</v>
      </c>
      <c r="DM646" s="314">
        <v>17</v>
      </c>
      <c r="DN646" s="314">
        <v>0</v>
      </c>
      <c r="DO646" s="438"/>
      <c r="DP646" s="299">
        <v>133</v>
      </c>
      <c r="DQ646" s="299">
        <v>7</v>
      </c>
      <c r="DR646" s="299">
        <v>9</v>
      </c>
      <c r="DS646" s="299">
        <v>85</v>
      </c>
      <c r="DT646" s="299">
        <v>149</v>
      </c>
      <c r="DU646" s="299">
        <v>170</v>
      </c>
      <c r="DV646" s="299">
        <v>245</v>
      </c>
      <c r="DW646" s="299">
        <v>374</v>
      </c>
      <c r="DX646" s="299">
        <v>437</v>
      </c>
      <c r="DY646" s="299">
        <v>42</v>
      </c>
      <c r="DZ646" s="299">
        <v>18</v>
      </c>
      <c r="EA646" s="299">
        <v>3</v>
      </c>
      <c r="EB646" s="299">
        <v>2.7</v>
      </c>
      <c r="EC646" s="299">
        <v>0.05</v>
      </c>
    </row>
    <row r="647" spans="1:133" x14ac:dyDescent="0.25">
      <c r="A647" s="291">
        <f t="shared" si="117"/>
        <v>2016</v>
      </c>
      <c r="B647" s="292" t="str">
        <f t="shared" si="118"/>
        <v>ENERO</v>
      </c>
      <c r="C647" s="292">
        <v>7</v>
      </c>
      <c r="D647" s="292" t="str">
        <f t="shared" si="122"/>
        <v>ENERO 2016 / 5</v>
      </c>
      <c r="E647" s="345">
        <v>5</v>
      </c>
      <c r="F647" s="312">
        <v>42379</v>
      </c>
      <c r="G647" s="311">
        <v>60081</v>
      </c>
      <c r="H647" s="311" t="s">
        <v>68</v>
      </c>
      <c r="I647" s="313">
        <v>0.73160000000000003</v>
      </c>
      <c r="J647" s="314">
        <v>140</v>
      </c>
      <c r="K647" s="314">
        <v>8.3000000000000007</v>
      </c>
      <c r="L647" s="314">
        <v>0</v>
      </c>
      <c r="M647" s="315" t="s">
        <v>20</v>
      </c>
      <c r="N647" s="314">
        <v>0.5</v>
      </c>
      <c r="O647" s="314">
        <v>0</v>
      </c>
      <c r="P647" s="314">
        <v>85.2</v>
      </c>
      <c r="Q647" s="314">
        <v>79.099999999999994</v>
      </c>
      <c r="R647" s="314">
        <v>82.1</v>
      </c>
      <c r="S647" s="316" t="s">
        <v>66</v>
      </c>
      <c r="T647" s="316" t="s">
        <v>67</v>
      </c>
      <c r="U647" s="314">
        <v>20726</v>
      </c>
      <c r="V647" s="314">
        <v>131</v>
      </c>
      <c r="W647" s="314">
        <v>194</v>
      </c>
      <c r="X647" s="314">
        <v>289</v>
      </c>
      <c r="Y647" s="314">
        <v>346</v>
      </c>
      <c r="Z647" s="314">
        <v>1</v>
      </c>
      <c r="AA647" s="314">
        <v>28.9</v>
      </c>
      <c r="AB647" s="314">
        <v>0.2</v>
      </c>
      <c r="AC647" s="314">
        <v>1.62</v>
      </c>
      <c r="AD647" s="314">
        <v>9.6</v>
      </c>
      <c r="AE647" s="314">
        <v>0</v>
      </c>
      <c r="AF647" s="427"/>
      <c r="AG647" s="299">
        <v>133</v>
      </c>
      <c r="AH647" s="299">
        <v>7</v>
      </c>
      <c r="AI647" s="299">
        <v>9</v>
      </c>
      <c r="AJ647" s="299">
        <v>85</v>
      </c>
      <c r="AK647" s="299">
        <v>149</v>
      </c>
      <c r="AL647" s="299">
        <v>170</v>
      </c>
      <c r="AM647" s="299">
        <v>245</v>
      </c>
      <c r="AN647" s="299">
        <v>374</v>
      </c>
      <c r="AO647" s="299">
        <v>437</v>
      </c>
      <c r="AP647" s="299">
        <v>42</v>
      </c>
      <c r="AQ647" s="299">
        <v>18</v>
      </c>
      <c r="AR647" s="299">
        <v>3</v>
      </c>
      <c r="AS647" s="299">
        <v>2.7</v>
      </c>
      <c r="AT647" s="299">
        <v>0.05</v>
      </c>
      <c r="AU647" s="300"/>
      <c r="AV647" s="311">
        <v>5</v>
      </c>
      <c r="AW647" s="317">
        <v>42379</v>
      </c>
      <c r="AX647" s="311">
        <v>60083</v>
      </c>
      <c r="AY647" s="311" t="s">
        <v>73</v>
      </c>
      <c r="AZ647" s="313">
        <v>0.73970000000000002</v>
      </c>
      <c r="BA647" s="314">
        <v>145.1</v>
      </c>
      <c r="BB647" s="314">
        <v>7.7</v>
      </c>
      <c r="BC647" s="314">
        <v>0</v>
      </c>
      <c r="BD647" s="315" t="s">
        <v>20</v>
      </c>
      <c r="BE647" s="314">
        <v>1.8</v>
      </c>
      <c r="BF647" s="314">
        <v>0.01</v>
      </c>
      <c r="BG647" s="314">
        <v>85.3</v>
      </c>
      <c r="BH647" s="314">
        <v>79.599999999999994</v>
      </c>
      <c r="BI647" s="314">
        <v>82.5</v>
      </c>
      <c r="BJ647" s="316" t="s">
        <v>66</v>
      </c>
      <c r="BK647" s="316" t="s">
        <v>67</v>
      </c>
      <c r="BL647" s="314">
        <v>20642</v>
      </c>
      <c r="BM647" s="314">
        <v>136</v>
      </c>
      <c r="BN647" s="314">
        <v>205</v>
      </c>
      <c r="BO647" s="314">
        <v>300</v>
      </c>
      <c r="BP647" s="314">
        <v>356</v>
      </c>
      <c r="BQ647" s="314">
        <v>1</v>
      </c>
      <c r="BR647" s="314">
        <v>32.6</v>
      </c>
      <c r="BS647" s="314">
        <v>1.5</v>
      </c>
      <c r="BT647" s="314">
        <v>1.59</v>
      </c>
      <c r="BU647" s="314">
        <v>0</v>
      </c>
      <c r="BV647" s="314">
        <v>0</v>
      </c>
      <c r="BW647" s="433"/>
      <c r="BX647" s="299">
        <v>133</v>
      </c>
      <c r="BY647" s="299">
        <v>7</v>
      </c>
      <c r="BZ647" s="299">
        <v>9</v>
      </c>
      <c r="CA647" s="299">
        <v>85</v>
      </c>
      <c r="CB647" s="299">
        <v>149</v>
      </c>
      <c r="CC647" s="299">
        <v>170</v>
      </c>
      <c r="CD647" s="299">
        <v>245</v>
      </c>
      <c r="CE647" s="299">
        <v>374</v>
      </c>
      <c r="CF647" s="299">
        <v>437</v>
      </c>
      <c r="CG647" s="299">
        <v>42</v>
      </c>
      <c r="CH647" s="299">
        <v>18</v>
      </c>
      <c r="CI647" s="299">
        <v>3</v>
      </c>
      <c r="CJ647" s="299">
        <v>2.7</v>
      </c>
      <c r="CK647" s="299">
        <v>0.05</v>
      </c>
      <c r="CL647" s="329"/>
      <c r="CM647" s="306"/>
      <c r="CN647" s="306"/>
      <c r="CO647" s="306"/>
      <c r="CP647" s="306"/>
      <c r="CQ647" s="306"/>
      <c r="CR647" s="306"/>
      <c r="CS647" s="306"/>
      <c r="CT647" s="306"/>
      <c r="CU647" s="306"/>
      <c r="CV647" s="306"/>
      <c r="CW647" s="306"/>
      <c r="CX647" s="306"/>
      <c r="CY647" s="306"/>
      <c r="CZ647" s="306"/>
      <c r="DA647" s="306"/>
      <c r="DB647" s="306"/>
      <c r="DC647" s="306"/>
      <c r="DD647" s="306"/>
      <c r="DE647" s="306"/>
      <c r="DF647" s="306"/>
      <c r="DG647" s="306"/>
      <c r="DH647" s="306"/>
      <c r="DI647" s="306"/>
      <c r="DJ647" s="306"/>
      <c r="DK647" s="306"/>
      <c r="DL647" s="306"/>
      <c r="DM647" s="306"/>
      <c r="DN647" s="306"/>
      <c r="DO647" s="439"/>
      <c r="DP647" s="306"/>
      <c r="DQ647" s="306"/>
      <c r="DR647" s="306"/>
      <c r="DS647" s="306"/>
      <c r="DT647" s="306"/>
      <c r="DU647" s="306"/>
      <c r="DV647" s="306"/>
      <c r="DW647" s="306"/>
      <c r="DX647" s="306"/>
      <c r="DY647" s="306"/>
      <c r="DZ647" s="306"/>
      <c r="EA647" s="306"/>
      <c r="EB647" s="306"/>
      <c r="EC647" s="306"/>
    </row>
    <row r="648" spans="1:133" x14ac:dyDescent="0.25">
      <c r="A648" s="302">
        <f t="shared" si="117"/>
        <v>2016</v>
      </c>
      <c r="B648" s="303" t="str">
        <f t="shared" si="118"/>
        <v>ENERO</v>
      </c>
      <c r="C648" s="303">
        <v>8</v>
      </c>
      <c r="D648" s="303" t="str">
        <f t="shared" si="122"/>
        <v>ENERO 2016 / 6</v>
      </c>
      <c r="E648" s="345">
        <v>6</v>
      </c>
      <c r="F648" s="312">
        <v>42380</v>
      </c>
      <c r="G648" s="311">
        <v>60114</v>
      </c>
      <c r="H648" s="311" t="s">
        <v>208</v>
      </c>
      <c r="I648" s="313">
        <v>0.73009999999999997</v>
      </c>
      <c r="J648" s="314">
        <v>139</v>
      </c>
      <c r="K648" s="314">
        <v>8.4</v>
      </c>
      <c r="L648" s="314">
        <v>0</v>
      </c>
      <c r="M648" s="315" t="s">
        <v>20</v>
      </c>
      <c r="N648" s="314">
        <v>0.5</v>
      </c>
      <c r="O648" s="314">
        <v>0</v>
      </c>
      <c r="P648" s="314">
        <v>85</v>
      </c>
      <c r="Q648" s="314">
        <v>79</v>
      </c>
      <c r="R648" s="314">
        <v>82</v>
      </c>
      <c r="S648" s="316" t="s">
        <v>66</v>
      </c>
      <c r="T648" s="316" t="s">
        <v>67</v>
      </c>
      <c r="U648" s="314">
        <v>20742</v>
      </c>
      <c r="V648" s="314">
        <v>129</v>
      </c>
      <c r="W648" s="314">
        <v>193</v>
      </c>
      <c r="X648" s="314">
        <v>290</v>
      </c>
      <c r="Y648" s="314">
        <v>345</v>
      </c>
      <c r="Z648" s="314">
        <v>1</v>
      </c>
      <c r="AA648" s="314">
        <v>28.9</v>
      </c>
      <c r="AB648" s="314">
        <v>0.3</v>
      </c>
      <c r="AC648" s="314">
        <v>1.7</v>
      </c>
      <c r="AD648" s="314">
        <v>12.5</v>
      </c>
      <c r="AE648" s="314">
        <v>0</v>
      </c>
      <c r="AF648" s="427"/>
      <c r="AG648" s="299">
        <v>133</v>
      </c>
      <c r="AH648" s="299">
        <v>7</v>
      </c>
      <c r="AI648" s="299">
        <v>9</v>
      </c>
      <c r="AJ648" s="299">
        <v>85</v>
      </c>
      <c r="AK648" s="299">
        <v>149</v>
      </c>
      <c r="AL648" s="299">
        <v>170</v>
      </c>
      <c r="AM648" s="299">
        <v>245</v>
      </c>
      <c r="AN648" s="299">
        <v>374</v>
      </c>
      <c r="AO648" s="299">
        <v>437</v>
      </c>
      <c r="AP648" s="299">
        <v>42</v>
      </c>
      <c r="AQ648" s="299">
        <v>18</v>
      </c>
      <c r="AR648" s="299">
        <v>3</v>
      </c>
      <c r="AS648" s="299">
        <v>2.7</v>
      </c>
      <c r="AT648" s="299">
        <v>0.05</v>
      </c>
      <c r="AU648" s="300"/>
      <c r="AV648" s="311">
        <v>6</v>
      </c>
      <c r="AW648" s="317">
        <v>42381</v>
      </c>
      <c r="AX648" s="311">
        <v>60101</v>
      </c>
      <c r="AY648" s="311" t="s">
        <v>149</v>
      </c>
      <c r="AZ648" s="313">
        <v>0.73850000000000005</v>
      </c>
      <c r="BA648" s="314">
        <v>145.1</v>
      </c>
      <c r="BB648" s="314">
        <v>7.7</v>
      </c>
      <c r="BC648" s="314">
        <v>0</v>
      </c>
      <c r="BD648" s="315" t="s">
        <v>20</v>
      </c>
      <c r="BE648" s="314">
        <v>1.8</v>
      </c>
      <c r="BF648" s="314">
        <v>0.01</v>
      </c>
      <c r="BG648" s="314">
        <v>85.4</v>
      </c>
      <c r="BH648" s="314">
        <v>79.7</v>
      </c>
      <c r="BI648" s="314">
        <v>82.6</v>
      </c>
      <c r="BJ648" s="316" t="s">
        <v>66</v>
      </c>
      <c r="BK648" s="316" t="s">
        <v>67</v>
      </c>
      <c r="BL648" s="314">
        <v>20654</v>
      </c>
      <c r="BM648" s="314">
        <v>136</v>
      </c>
      <c r="BN648" s="314">
        <v>205</v>
      </c>
      <c r="BO648" s="314">
        <v>304</v>
      </c>
      <c r="BP648" s="314">
        <v>356</v>
      </c>
      <c r="BQ648" s="314">
        <v>1</v>
      </c>
      <c r="BR648" s="314">
        <v>31.8</v>
      </c>
      <c r="BS648" s="314">
        <v>1.7</v>
      </c>
      <c r="BT648" s="314">
        <v>1.71</v>
      </c>
      <c r="BU648" s="314">
        <v>2.2000000000000002</v>
      </c>
      <c r="BV648" s="314">
        <v>0</v>
      </c>
      <c r="BW648" s="433"/>
      <c r="BX648" s="299">
        <v>133</v>
      </c>
      <c r="BY648" s="299">
        <v>7</v>
      </c>
      <c r="BZ648" s="299">
        <v>9</v>
      </c>
      <c r="CA648" s="299">
        <v>85</v>
      </c>
      <c r="CB648" s="299">
        <v>149</v>
      </c>
      <c r="CC648" s="299">
        <v>170</v>
      </c>
      <c r="CD648" s="299">
        <v>245</v>
      </c>
      <c r="CE648" s="299">
        <v>374</v>
      </c>
      <c r="CF648" s="299">
        <v>437</v>
      </c>
      <c r="CG648" s="299">
        <v>42</v>
      </c>
      <c r="CH648" s="299">
        <v>18</v>
      </c>
      <c r="CI648" s="299">
        <v>3</v>
      </c>
      <c r="CJ648" s="299">
        <v>2.7</v>
      </c>
      <c r="CK648" s="299">
        <v>0.05</v>
      </c>
      <c r="CL648" s="329"/>
      <c r="CM648" s="305"/>
      <c r="CN648" s="305"/>
      <c r="CO648" s="305"/>
      <c r="CP648" s="305"/>
      <c r="CQ648" s="305"/>
      <c r="CR648" s="305"/>
      <c r="CS648" s="305"/>
      <c r="CT648" s="305"/>
      <c r="CU648" s="305"/>
      <c r="CV648" s="305"/>
      <c r="CW648" s="305"/>
      <c r="CX648" s="305"/>
      <c r="CY648" s="305"/>
      <c r="CZ648" s="305"/>
      <c r="DA648" s="305"/>
      <c r="DB648" s="305"/>
      <c r="DC648" s="305"/>
      <c r="DD648" s="305"/>
      <c r="DE648" s="305"/>
      <c r="DF648" s="305"/>
      <c r="DG648" s="305"/>
      <c r="DH648" s="305"/>
      <c r="DI648" s="305"/>
      <c r="DJ648" s="305"/>
      <c r="DK648" s="305"/>
      <c r="DL648" s="305"/>
      <c r="DM648" s="305"/>
      <c r="DN648" s="305"/>
      <c r="DO648" s="440"/>
      <c r="DP648" s="305"/>
      <c r="DQ648" s="305"/>
      <c r="DR648" s="305"/>
      <c r="DS648" s="305"/>
      <c r="DT648" s="305"/>
      <c r="DU648" s="305"/>
      <c r="DV648" s="305"/>
      <c r="DW648" s="305"/>
      <c r="DX648" s="305"/>
      <c r="DY648" s="305"/>
      <c r="DZ648" s="305"/>
      <c r="EA648" s="305"/>
      <c r="EB648" s="305"/>
      <c r="EC648" s="305"/>
    </row>
    <row r="649" spans="1:133" x14ac:dyDescent="0.25">
      <c r="A649" s="291">
        <f t="shared" si="117"/>
        <v>2016</v>
      </c>
      <c r="B649" s="292" t="str">
        <f t="shared" si="118"/>
        <v>ENERO</v>
      </c>
      <c r="C649" s="292">
        <v>9</v>
      </c>
      <c r="D649" s="292" t="str">
        <f t="shared" si="122"/>
        <v>ENERO 2016 / 7</v>
      </c>
      <c r="E649" s="345">
        <v>7</v>
      </c>
      <c r="F649" s="312">
        <v>42382</v>
      </c>
      <c r="G649" s="311">
        <v>60146</v>
      </c>
      <c r="H649" s="311" t="s">
        <v>68</v>
      </c>
      <c r="I649" s="313">
        <v>0.73160000000000003</v>
      </c>
      <c r="J649" s="314">
        <v>140</v>
      </c>
      <c r="K649" s="314">
        <v>8.3000000000000007</v>
      </c>
      <c r="L649" s="314">
        <v>0</v>
      </c>
      <c r="M649" s="315" t="s">
        <v>20</v>
      </c>
      <c r="N649" s="314">
        <v>0.5</v>
      </c>
      <c r="O649" s="314">
        <v>0</v>
      </c>
      <c r="P649" s="314">
        <v>85.3</v>
      </c>
      <c r="Q649" s="314">
        <v>79.2</v>
      </c>
      <c r="R649" s="314">
        <v>82.2</v>
      </c>
      <c r="S649" s="316" t="s">
        <v>66</v>
      </c>
      <c r="T649" s="316" t="s">
        <v>67</v>
      </c>
      <c r="U649" s="314">
        <v>20726</v>
      </c>
      <c r="V649" s="314">
        <v>131</v>
      </c>
      <c r="W649" s="314">
        <v>196</v>
      </c>
      <c r="X649" s="314">
        <v>293</v>
      </c>
      <c r="Y649" s="314">
        <v>348</v>
      </c>
      <c r="Z649" s="314">
        <v>1</v>
      </c>
      <c r="AA649" s="314">
        <v>28.2</v>
      </c>
      <c r="AB649" s="314">
        <v>0.3</v>
      </c>
      <c r="AC649" s="314">
        <v>1.68</v>
      </c>
      <c r="AD649" s="314">
        <v>12.3</v>
      </c>
      <c r="AE649" s="314">
        <v>0</v>
      </c>
      <c r="AF649" s="427"/>
      <c r="AG649" s="299">
        <v>133</v>
      </c>
      <c r="AH649" s="299">
        <v>7</v>
      </c>
      <c r="AI649" s="299">
        <v>9</v>
      </c>
      <c r="AJ649" s="299">
        <v>85</v>
      </c>
      <c r="AK649" s="299">
        <v>149</v>
      </c>
      <c r="AL649" s="299">
        <v>170</v>
      </c>
      <c r="AM649" s="299">
        <v>245</v>
      </c>
      <c r="AN649" s="299">
        <v>374</v>
      </c>
      <c r="AO649" s="299">
        <v>437</v>
      </c>
      <c r="AP649" s="299">
        <v>42</v>
      </c>
      <c r="AQ649" s="299">
        <v>18</v>
      </c>
      <c r="AR649" s="299">
        <v>3</v>
      </c>
      <c r="AS649" s="299">
        <v>2.7</v>
      </c>
      <c r="AT649" s="299">
        <v>0.05</v>
      </c>
      <c r="AU649" s="300"/>
      <c r="AV649" s="311">
        <v>7</v>
      </c>
      <c r="AW649" s="317">
        <v>42382</v>
      </c>
      <c r="AX649" s="311">
        <v>60142</v>
      </c>
      <c r="AY649" s="311" t="s">
        <v>73</v>
      </c>
      <c r="AZ649" s="313">
        <v>0.7389</v>
      </c>
      <c r="BA649" s="314">
        <v>143.1</v>
      </c>
      <c r="BB649" s="314">
        <v>8</v>
      </c>
      <c r="BC649" s="314">
        <v>0</v>
      </c>
      <c r="BD649" s="315" t="s">
        <v>20</v>
      </c>
      <c r="BE649" s="314">
        <v>1.8</v>
      </c>
      <c r="BF649" s="314">
        <v>0.01</v>
      </c>
      <c r="BG649" s="314">
        <v>85.6</v>
      </c>
      <c r="BH649" s="314">
        <v>79.8</v>
      </c>
      <c r="BI649" s="314">
        <v>82.7</v>
      </c>
      <c r="BJ649" s="316" t="s">
        <v>66</v>
      </c>
      <c r="BK649" s="316" t="s">
        <v>67</v>
      </c>
      <c r="BL649" s="314">
        <v>20650</v>
      </c>
      <c r="BM649" s="314">
        <v>136</v>
      </c>
      <c r="BN649" s="314">
        <v>203</v>
      </c>
      <c r="BO649" s="314">
        <v>298</v>
      </c>
      <c r="BP649" s="314">
        <v>358</v>
      </c>
      <c r="BQ649" s="314">
        <v>1</v>
      </c>
      <c r="BR649" s="314">
        <v>33.200000000000003</v>
      </c>
      <c r="BS649" s="314">
        <v>1.1000000000000001</v>
      </c>
      <c r="BT649" s="314">
        <v>1.69</v>
      </c>
      <c r="BU649" s="314">
        <v>6.1</v>
      </c>
      <c r="BV649" s="314">
        <v>0</v>
      </c>
      <c r="BW649" s="433"/>
      <c r="BX649" s="299">
        <v>133</v>
      </c>
      <c r="BY649" s="299">
        <v>7</v>
      </c>
      <c r="BZ649" s="299">
        <v>9</v>
      </c>
      <c r="CA649" s="299">
        <v>85</v>
      </c>
      <c r="CB649" s="299">
        <v>149</v>
      </c>
      <c r="CC649" s="299">
        <v>170</v>
      </c>
      <c r="CD649" s="299">
        <v>245</v>
      </c>
      <c r="CE649" s="299">
        <v>374</v>
      </c>
      <c r="CF649" s="299">
        <v>437</v>
      </c>
      <c r="CG649" s="299">
        <v>42</v>
      </c>
      <c r="CH649" s="299">
        <v>18</v>
      </c>
      <c r="CI649" s="299">
        <v>3</v>
      </c>
      <c r="CJ649" s="299">
        <v>2.7</v>
      </c>
      <c r="CK649" s="299">
        <v>0.05</v>
      </c>
      <c r="CL649" s="329"/>
      <c r="CM649" s="306"/>
      <c r="CN649" s="306"/>
      <c r="CO649" s="306"/>
      <c r="CP649" s="306"/>
      <c r="CQ649" s="306"/>
      <c r="CR649" s="306"/>
      <c r="CS649" s="306"/>
      <c r="CT649" s="306"/>
      <c r="CU649" s="306"/>
      <c r="CV649" s="306"/>
      <c r="CW649" s="306"/>
      <c r="CX649" s="306"/>
      <c r="CY649" s="306"/>
      <c r="CZ649" s="306"/>
      <c r="DA649" s="306"/>
      <c r="DB649" s="306"/>
      <c r="DC649" s="306"/>
      <c r="DD649" s="306"/>
      <c r="DE649" s="306"/>
      <c r="DF649" s="306"/>
      <c r="DG649" s="306"/>
      <c r="DH649" s="306"/>
      <c r="DI649" s="306"/>
      <c r="DJ649" s="306"/>
      <c r="DK649" s="306"/>
      <c r="DL649" s="306"/>
      <c r="DM649" s="306"/>
      <c r="DN649" s="306"/>
      <c r="DO649" s="439"/>
      <c r="DP649" s="306"/>
      <c r="DQ649" s="306"/>
      <c r="DR649" s="306"/>
      <c r="DS649" s="306"/>
      <c r="DT649" s="306"/>
      <c r="DU649" s="306"/>
      <c r="DV649" s="306"/>
      <c r="DW649" s="306"/>
      <c r="DX649" s="306"/>
      <c r="DY649" s="306"/>
      <c r="DZ649" s="306"/>
      <c r="EA649" s="306"/>
      <c r="EB649" s="306"/>
      <c r="EC649" s="306"/>
    </row>
    <row r="650" spans="1:133" x14ac:dyDescent="0.25">
      <c r="A650" s="302">
        <f t="shared" si="117"/>
        <v>2016</v>
      </c>
      <c r="B650" s="303" t="str">
        <f t="shared" si="118"/>
        <v>ENERO</v>
      </c>
      <c r="C650" s="303">
        <v>10</v>
      </c>
      <c r="D650" s="303" t="str">
        <f t="shared" si="122"/>
        <v>ENERO 2016 / 8</v>
      </c>
      <c r="E650" s="345">
        <v>8</v>
      </c>
      <c r="F650" s="312">
        <v>42384</v>
      </c>
      <c r="G650" s="311">
        <v>60209</v>
      </c>
      <c r="H650" s="311" t="s">
        <v>208</v>
      </c>
      <c r="I650" s="313">
        <v>0.7298</v>
      </c>
      <c r="J650" s="314">
        <v>137</v>
      </c>
      <c r="K650" s="314">
        <v>8.5</v>
      </c>
      <c r="L650" s="314">
        <v>0</v>
      </c>
      <c r="M650" s="315" t="s">
        <v>20</v>
      </c>
      <c r="N650" s="314">
        <v>0.5</v>
      </c>
      <c r="O650" s="314">
        <v>0</v>
      </c>
      <c r="P650" s="314">
        <v>85.2</v>
      </c>
      <c r="Q650" s="314">
        <v>79.2</v>
      </c>
      <c r="R650" s="314">
        <v>82.2</v>
      </c>
      <c r="S650" s="316" t="s">
        <v>66</v>
      </c>
      <c r="T650" s="316" t="s">
        <v>67</v>
      </c>
      <c r="U650" s="314">
        <v>20746</v>
      </c>
      <c r="V650" s="314">
        <v>127</v>
      </c>
      <c r="W650" s="314">
        <v>191</v>
      </c>
      <c r="X650" s="314">
        <v>290</v>
      </c>
      <c r="Y650" s="314">
        <v>346</v>
      </c>
      <c r="Z650" s="314">
        <v>1</v>
      </c>
      <c r="AA650" s="314">
        <v>29.1</v>
      </c>
      <c r="AB650" s="314">
        <v>0.3</v>
      </c>
      <c r="AC650" s="314">
        <v>1.7</v>
      </c>
      <c r="AD650" s="314">
        <v>10.199999999999999</v>
      </c>
      <c r="AE650" s="314">
        <v>0</v>
      </c>
      <c r="AF650" s="427"/>
      <c r="AG650" s="299">
        <v>133</v>
      </c>
      <c r="AH650" s="299">
        <v>7</v>
      </c>
      <c r="AI650" s="299">
        <v>9</v>
      </c>
      <c r="AJ650" s="299">
        <v>85</v>
      </c>
      <c r="AK650" s="299">
        <v>149</v>
      </c>
      <c r="AL650" s="299">
        <v>170</v>
      </c>
      <c r="AM650" s="299">
        <v>245</v>
      </c>
      <c r="AN650" s="299">
        <v>374</v>
      </c>
      <c r="AO650" s="299">
        <v>437</v>
      </c>
      <c r="AP650" s="299">
        <v>42</v>
      </c>
      <c r="AQ650" s="299">
        <v>18</v>
      </c>
      <c r="AR650" s="299">
        <v>3</v>
      </c>
      <c r="AS650" s="299">
        <v>2.7</v>
      </c>
      <c r="AT650" s="299">
        <v>0.05</v>
      </c>
      <c r="AU650" s="300"/>
      <c r="AV650" s="311">
        <v>8</v>
      </c>
      <c r="AW650" s="317">
        <v>42384</v>
      </c>
      <c r="AX650" s="311">
        <v>60191</v>
      </c>
      <c r="AY650" s="311" t="s">
        <v>68</v>
      </c>
      <c r="AZ650" s="313">
        <v>0.74080000000000001</v>
      </c>
      <c r="BA650" s="314">
        <v>146.30000000000001</v>
      </c>
      <c r="BB650" s="314">
        <v>7.7</v>
      </c>
      <c r="BC650" s="314">
        <v>0</v>
      </c>
      <c r="BD650" s="315" t="s">
        <v>20</v>
      </c>
      <c r="BE650" s="314">
        <v>1.6</v>
      </c>
      <c r="BF650" s="314">
        <v>0.01</v>
      </c>
      <c r="BG650" s="314">
        <v>85.9</v>
      </c>
      <c r="BH650" s="314">
        <v>79.7</v>
      </c>
      <c r="BI650" s="314">
        <v>82.8</v>
      </c>
      <c r="BJ650" s="316" t="s">
        <v>66</v>
      </c>
      <c r="BK650" s="316" t="s">
        <v>67</v>
      </c>
      <c r="BL650" s="314">
        <v>20630</v>
      </c>
      <c r="BM650" s="314">
        <v>138</v>
      </c>
      <c r="BN650" s="314">
        <v>210</v>
      </c>
      <c r="BO650" s="314">
        <v>304</v>
      </c>
      <c r="BP650" s="314">
        <v>352</v>
      </c>
      <c r="BQ650" s="314">
        <v>1</v>
      </c>
      <c r="BR650" s="314">
        <v>34.200000000000003</v>
      </c>
      <c r="BS650" s="314">
        <v>0.8</v>
      </c>
      <c r="BT650" s="314">
        <v>1.74</v>
      </c>
      <c r="BU650" s="314">
        <v>1.5</v>
      </c>
      <c r="BV650" s="314">
        <v>0</v>
      </c>
      <c r="BW650" s="433"/>
      <c r="BX650" s="299">
        <v>133</v>
      </c>
      <c r="BY650" s="299">
        <v>7</v>
      </c>
      <c r="BZ650" s="299">
        <v>9</v>
      </c>
      <c r="CA650" s="299">
        <v>85</v>
      </c>
      <c r="CB650" s="299">
        <v>149</v>
      </c>
      <c r="CC650" s="299">
        <v>170</v>
      </c>
      <c r="CD650" s="299">
        <v>245</v>
      </c>
      <c r="CE650" s="299">
        <v>374</v>
      </c>
      <c r="CF650" s="299">
        <v>437</v>
      </c>
      <c r="CG650" s="299">
        <v>42</v>
      </c>
      <c r="CH650" s="299">
        <v>18</v>
      </c>
      <c r="CI650" s="299">
        <v>3</v>
      </c>
      <c r="CJ650" s="299">
        <v>2.7</v>
      </c>
      <c r="CK650" s="299">
        <v>0.05</v>
      </c>
      <c r="CL650" s="329"/>
      <c r="CM650" s="305"/>
      <c r="CN650" s="305"/>
      <c r="CO650" s="305"/>
      <c r="CP650" s="305"/>
      <c r="CQ650" s="305"/>
      <c r="CR650" s="305"/>
      <c r="CS650" s="305"/>
      <c r="CT650" s="305"/>
      <c r="CU650" s="305"/>
      <c r="CV650" s="305"/>
      <c r="CW650" s="305"/>
      <c r="CX650" s="305"/>
      <c r="CY650" s="305"/>
      <c r="CZ650" s="305"/>
      <c r="DA650" s="305"/>
      <c r="DB650" s="305"/>
      <c r="DC650" s="305"/>
      <c r="DD650" s="305"/>
      <c r="DE650" s="305"/>
      <c r="DF650" s="305"/>
      <c r="DG650" s="305"/>
      <c r="DH650" s="305"/>
      <c r="DI650" s="305"/>
      <c r="DJ650" s="305"/>
      <c r="DK650" s="305"/>
      <c r="DL650" s="305"/>
      <c r="DM650" s="305"/>
      <c r="DN650" s="305"/>
      <c r="DO650" s="440"/>
      <c r="DP650" s="305"/>
      <c r="DQ650" s="305"/>
      <c r="DR650" s="305"/>
      <c r="DS650" s="305"/>
      <c r="DT650" s="305"/>
      <c r="DU650" s="305"/>
      <c r="DV650" s="305"/>
      <c r="DW650" s="305"/>
      <c r="DX650" s="305"/>
      <c r="DY650" s="305"/>
      <c r="DZ650" s="305"/>
      <c r="EA650" s="305"/>
      <c r="EB650" s="305"/>
      <c r="EC650" s="305"/>
    </row>
    <row r="651" spans="1:133" x14ac:dyDescent="0.25">
      <c r="A651" s="291">
        <f t="shared" si="117"/>
        <v>2016</v>
      </c>
      <c r="B651" s="292" t="str">
        <f t="shared" si="118"/>
        <v>ENERO</v>
      </c>
      <c r="C651" s="292">
        <v>11</v>
      </c>
      <c r="D651" s="292" t="str">
        <f t="shared" si="122"/>
        <v>ENERO 2016 / 9</v>
      </c>
      <c r="E651" s="345">
        <v>9</v>
      </c>
      <c r="F651" s="312">
        <v>42387</v>
      </c>
      <c r="G651" s="311">
        <v>60261</v>
      </c>
      <c r="H651" s="311" t="s">
        <v>68</v>
      </c>
      <c r="I651" s="313">
        <v>0.73470000000000002</v>
      </c>
      <c r="J651" s="314">
        <v>141</v>
      </c>
      <c r="K651" s="314">
        <v>8.1</v>
      </c>
      <c r="L651" s="314">
        <v>0</v>
      </c>
      <c r="M651" s="315" t="s">
        <v>20</v>
      </c>
      <c r="N651" s="314">
        <v>0.5</v>
      </c>
      <c r="O651" s="314">
        <v>0</v>
      </c>
      <c r="P651" s="314">
        <v>85.4</v>
      </c>
      <c r="Q651" s="314">
        <v>79.3</v>
      </c>
      <c r="R651" s="314">
        <v>82.3</v>
      </c>
      <c r="S651" s="316" t="s">
        <v>66</v>
      </c>
      <c r="T651" s="316" t="s">
        <v>67</v>
      </c>
      <c r="U651" s="314">
        <v>20694</v>
      </c>
      <c r="V651" s="314">
        <v>130</v>
      </c>
      <c r="W651" s="314">
        <v>197</v>
      </c>
      <c r="X651" s="314">
        <v>286</v>
      </c>
      <c r="Y651" s="314">
        <v>347</v>
      </c>
      <c r="Z651" s="314">
        <v>0.5</v>
      </c>
      <c r="AA651" s="314">
        <v>31.8</v>
      </c>
      <c r="AB651" s="314">
        <v>0.2</v>
      </c>
      <c r="AC651" s="314">
        <v>1.82</v>
      </c>
      <c r="AD651" s="314">
        <v>9.8000000000000007</v>
      </c>
      <c r="AE651" s="314">
        <v>0</v>
      </c>
      <c r="AF651" s="427"/>
      <c r="AG651" s="299">
        <v>133</v>
      </c>
      <c r="AH651" s="299">
        <v>7</v>
      </c>
      <c r="AI651" s="299">
        <v>9</v>
      </c>
      <c r="AJ651" s="299">
        <v>85</v>
      </c>
      <c r="AK651" s="299">
        <v>149</v>
      </c>
      <c r="AL651" s="299">
        <v>170</v>
      </c>
      <c r="AM651" s="299">
        <v>245</v>
      </c>
      <c r="AN651" s="299">
        <v>374</v>
      </c>
      <c r="AO651" s="299">
        <v>437</v>
      </c>
      <c r="AP651" s="299">
        <v>42</v>
      </c>
      <c r="AQ651" s="299">
        <v>18</v>
      </c>
      <c r="AR651" s="299">
        <v>3</v>
      </c>
      <c r="AS651" s="299">
        <v>2.7</v>
      </c>
      <c r="AT651" s="299">
        <v>0.05</v>
      </c>
      <c r="AU651" s="300"/>
      <c r="AV651" s="311">
        <v>9</v>
      </c>
      <c r="AW651" s="317">
        <v>42385</v>
      </c>
      <c r="AX651" s="311">
        <v>60240</v>
      </c>
      <c r="AY651" s="311" t="s">
        <v>73</v>
      </c>
      <c r="AZ651" s="313">
        <v>0.73280000000000001</v>
      </c>
      <c r="BA651" s="314">
        <v>140.69999999999999</v>
      </c>
      <c r="BB651" s="314">
        <v>8</v>
      </c>
      <c r="BC651" s="314">
        <v>0</v>
      </c>
      <c r="BD651" s="315" t="s">
        <v>20</v>
      </c>
      <c r="BE651" s="314">
        <v>1.8</v>
      </c>
      <c r="BF651" s="314">
        <v>0.01</v>
      </c>
      <c r="BG651" s="314">
        <v>85.8</v>
      </c>
      <c r="BH651" s="314">
        <v>80.099999999999994</v>
      </c>
      <c r="BI651" s="314">
        <v>82.9</v>
      </c>
      <c r="BJ651" s="316" t="s">
        <v>66</v>
      </c>
      <c r="BK651" s="316" t="s">
        <v>67</v>
      </c>
      <c r="BL651" s="314">
        <v>20714</v>
      </c>
      <c r="BM651" s="314">
        <v>133</v>
      </c>
      <c r="BN651" s="314">
        <v>190</v>
      </c>
      <c r="BO651" s="314">
        <v>304</v>
      </c>
      <c r="BP651" s="314">
        <v>354</v>
      </c>
      <c r="BQ651" s="314">
        <v>1</v>
      </c>
      <c r="BR651" s="314">
        <v>30.1</v>
      </c>
      <c r="BS651" s="314">
        <v>1.1000000000000001</v>
      </c>
      <c r="BT651" s="314">
        <v>1.68</v>
      </c>
      <c r="BU651" s="314">
        <v>5.4</v>
      </c>
      <c r="BV651" s="314">
        <v>0</v>
      </c>
      <c r="BW651" s="433"/>
      <c r="BX651" s="299">
        <v>133</v>
      </c>
      <c r="BY651" s="299">
        <v>7</v>
      </c>
      <c r="BZ651" s="299">
        <v>9</v>
      </c>
      <c r="CA651" s="299">
        <v>85</v>
      </c>
      <c r="CB651" s="299">
        <v>149</v>
      </c>
      <c r="CC651" s="299">
        <v>170</v>
      </c>
      <c r="CD651" s="299">
        <v>245</v>
      </c>
      <c r="CE651" s="299">
        <v>374</v>
      </c>
      <c r="CF651" s="299">
        <v>437</v>
      </c>
      <c r="CG651" s="299">
        <v>42</v>
      </c>
      <c r="CH651" s="299">
        <v>18</v>
      </c>
      <c r="CI651" s="299">
        <v>3</v>
      </c>
      <c r="CJ651" s="299">
        <v>2.7</v>
      </c>
      <c r="CK651" s="299">
        <v>0.05</v>
      </c>
      <c r="CL651" s="329"/>
      <c r="CM651" s="306"/>
      <c r="CN651" s="306"/>
      <c r="CO651" s="306"/>
      <c r="CP651" s="306"/>
      <c r="CQ651" s="306"/>
      <c r="CR651" s="306"/>
      <c r="CS651" s="306"/>
      <c r="CT651" s="306"/>
      <c r="CU651" s="306"/>
      <c r="CV651" s="306"/>
      <c r="CW651" s="306"/>
      <c r="CX651" s="306"/>
      <c r="CY651" s="306"/>
      <c r="CZ651" s="306"/>
      <c r="DA651" s="306"/>
      <c r="DB651" s="306"/>
      <c r="DC651" s="306"/>
      <c r="DD651" s="306"/>
      <c r="DE651" s="306"/>
      <c r="DF651" s="306"/>
      <c r="DG651" s="306"/>
      <c r="DH651" s="306"/>
      <c r="DI651" s="306"/>
      <c r="DJ651" s="306"/>
      <c r="DK651" s="306"/>
      <c r="DL651" s="306"/>
      <c r="DM651" s="306"/>
      <c r="DN651" s="306"/>
      <c r="DO651" s="439"/>
      <c r="DP651" s="306"/>
      <c r="DQ651" s="306"/>
      <c r="DR651" s="306"/>
      <c r="DS651" s="306"/>
      <c r="DT651" s="306"/>
      <c r="DU651" s="306"/>
      <c r="DV651" s="306"/>
      <c r="DW651" s="306"/>
      <c r="DX651" s="306"/>
      <c r="DY651" s="306"/>
      <c r="DZ651" s="306"/>
      <c r="EA651" s="306"/>
      <c r="EB651" s="306"/>
      <c r="EC651" s="306"/>
    </row>
    <row r="652" spans="1:133" x14ac:dyDescent="0.25">
      <c r="A652" s="302">
        <f t="shared" si="117"/>
        <v>2016</v>
      </c>
      <c r="B652" s="303" t="str">
        <f t="shared" si="118"/>
        <v>ENERO</v>
      </c>
      <c r="C652" s="303">
        <v>12</v>
      </c>
      <c r="D652" s="303" t="str">
        <f t="shared" si="122"/>
        <v>ENERO 2016 / 10</v>
      </c>
      <c r="E652" s="345">
        <v>10</v>
      </c>
      <c r="F652" s="312">
        <v>42389</v>
      </c>
      <c r="G652" s="311">
        <v>60313</v>
      </c>
      <c r="H652" s="311" t="s">
        <v>208</v>
      </c>
      <c r="I652" s="313">
        <v>0.73009999999999997</v>
      </c>
      <c r="J652" s="314">
        <v>138</v>
      </c>
      <c r="K652" s="314">
        <v>8.5</v>
      </c>
      <c r="L652" s="314">
        <v>0</v>
      </c>
      <c r="M652" s="315" t="s">
        <v>20</v>
      </c>
      <c r="N652" s="314">
        <v>0.5</v>
      </c>
      <c r="O652" s="314">
        <v>0</v>
      </c>
      <c r="P652" s="314">
        <v>85.3</v>
      </c>
      <c r="Q652" s="314">
        <v>79.3</v>
      </c>
      <c r="R652" s="314">
        <v>82.3</v>
      </c>
      <c r="S652" s="316" t="s">
        <v>66</v>
      </c>
      <c r="T652" s="316" t="s">
        <v>67</v>
      </c>
      <c r="U652" s="314">
        <v>20742</v>
      </c>
      <c r="V652" s="314">
        <v>128</v>
      </c>
      <c r="W652" s="314">
        <v>192</v>
      </c>
      <c r="X652" s="314">
        <v>287</v>
      </c>
      <c r="Y652" s="314">
        <v>341</v>
      </c>
      <c r="Z652" s="314">
        <v>1</v>
      </c>
      <c r="AA652" s="314">
        <v>29.6</v>
      </c>
      <c r="AB652" s="314">
        <v>0.3</v>
      </c>
      <c r="AC652" s="314">
        <v>1.81</v>
      </c>
      <c r="AD652" s="314">
        <v>14.8</v>
      </c>
      <c r="AE652" s="314">
        <v>0</v>
      </c>
      <c r="AF652" s="427"/>
      <c r="AG652" s="299">
        <v>133</v>
      </c>
      <c r="AH652" s="299">
        <v>7</v>
      </c>
      <c r="AI652" s="299">
        <v>9</v>
      </c>
      <c r="AJ652" s="299">
        <v>85</v>
      </c>
      <c r="AK652" s="299">
        <v>149</v>
      </c>
      <c r="AL652" s="299">
        <v>170</v>
      </c>
      <c r="AM652" s="299">
        <v>245</v>
      </c>
      <c r="AN652" s="299">
        <v>374</v>
      </c>
      <c r="AO652" s="299">
        <v>437</v>
      </c>
      <c r="AP652" s="299">
        <v>42</v>
      </c>
      <c r="AQ652" s="299">
        <v>18</v>
      </c>
      <c r="AR652" s="299">
        <v>3</v>
      </c>
      <c r="AS652" s="299">
        <v>2.7</v>
      </c>
      <c r="AT652" s="299">
        <v>0.05</v>
      </c>
      <c r="AU652" s="300"/>
      <c r="AV652" s="311">
        <v>10</v>
      </c>
      <c r="AW652" s="317">
        <v>42386</v>
      </c>
      <c r="AX652" s="311">
        <v>60251</v>
      </c>
      <c r="AY652" s="311" t="s">
        <v>149</v>
      </c>
      <c r="AZ652" s="313">
        <v>0.73140000000000005</v>
      </c>
      <c r="BA652" s="314">
        <v>139.4</v>
      </c>
      <c r="BB652" s="314">
        <v>8.3000000000000007</v>
      </c>
      <c r="BC652" s="314">
        <v>0</v>
      </c>
      <c r="BD652" s="315" t="s">
        <v>20</v>
      </c>
      <c r="BE652" s="314">
        <v>1.8</v>
      </c>
      <c r="BF652" s="314">
        <v>0.01</v>
      </c>
      <c r="BG652" s="314">
        <v>85.6</v>
      </c>
      <c r="BH652" s="314">
        <v>79.900000000000006</v>
      </c>
      <c r="BI652" s="314">
        <v>82.8</v>
      </c>
      <c r="BJ652" s="316" t="s">
        <v>66</v>
      </c>
      <c r="BK652" s="316" t="s">
        <v>67</v>
      </c>
      <c r="BL652" s="314">
        <v>20728</v>
      </c>
      <c r="BM652" s="314">
        <v>130</v>
      </c>
      <c r="BN652" s="314">
        <v>193</v>
      </c>
      <c r="BO652" s="314">
        <v>299</v>
      </c>
      <c r="BP652" s="314">
        <v>352</v>
      </c>
      <c r="BQ652" s="314">
        <v>1</v>
      </c>
      <c r="BR652" s="314">
        <v>29.9</v>
      </c>
      <c r="BS652" s="314">
        <v>1.7</v>
      </c>
      <c r="BT652" s="314">
        <v>1.6</v>
      </c>
      <c r="BU652" s="314">
        <v>7.4</v>
      </c>
      <c r="BV652" s="314">
        <v>0</v>
      </c>
      <c r="BW652" s="433"/>
      <c r="BX652" s="299">
        <v>133</v>
      </c>
      <c r="BY652" s="299">
        <v>7</v>
      </c>
      <c r="BZ652" s="299">
        <v>9</v>
      </c>
      <c r="CA652" s="299">
        <v>85</v>
      </c>
      <c r="CB652" s="299">
        <v>149</v>
      </c>
      <c r="CC652" s="299">
        <v>170</v>
      </c>
      <c r="CD652" s="299">
        <v>245</v>
      </c>
      <c r="CE652" s="299">
        <v>374</v>
      </c>
      <c r="CF652" s="299">
        <v>437</v>
      </c>
      <c r="CG652" s="299">
        <v>42</v>
      </c>
      <c r="CH652" s="299">
        <v>18</v>
      </c>
      <c r="CI652" s="299">
        <v>3</v>
      </c>
      <c r="CJ652" s="299">
        <v>2.7</v>
      </c>
      <c r="CK652" s="299">
        <v>0.05</v>
      </c>
      <c r="CL652" s="329"/>
      <c r="CM652" s="305"/>
      <c r="CN652" s="305"/>
      <c r="CO652" s="305"/>
      <c r="CP652" s="305"/>
      <c r="CQ652" s="305"/>
      <c r="CR652" s="305"/>
      <c r="CS652" s="305"/>
      <c r="CT652" s="305"/>
      <c r="CU652" s="305"/>
      <c r="CV652" s="305"/>
      <c r="CW652" s="305"/>
      <c r="CX652" s="305"/>
      <c r="CY652" s="305"/>
      <c r="CZ652" s="305"/>
      <c r="DA652" s="305"/>
      <c r="DB652" s="305"/>
      <c r="DC652" s="305"/>
      <c r="DD652" s="305"/>
      <c r="DE652" s="305"/>
      <c r="DF652" s="305"/>
      <c r="DG652" s="305"/>
      <c r="DH652" s="305"/>
      <c r="DI652" s="305"/>
      <c r="DJ652" s="305"/>
      <c r="DK652" s="305"/>
      <c r="DL652" s="305"/>
      <c r="DM652" s="305"/>
      <c r="DN652" s="305"/>
      <c r="DO652" s="440"/>
      <c r="DP652" s="305"/>
      <c r="DQ652" s="305"/>
      <c r="DR652" s="305"/>
      <c r="DS652" s="305"/>
      <c r="DT652" s="305"/>
      <c r="DU652" s="305"/>
      <c r="DV652" s="305"/>
      <c r="DW652" s="305"/>
      <c r="DX652" s="305"/>
      <c r="DY652" s="305"/>
      <c r="DZ652" s="305"/>
      <c r="EA652" s="305"/>
      <c r="EB652" s="305"/>
      <c r="EC652" s="305"/>
    </row>
    <row r="653" spans="1:133" x14ac:dyDescent="0.25">
      <c r="A653" s="291">
        <f t="shared" si="117"/>
        <v>2016</v>
      </c>
      <c r="B653" s="292" t="str">
        <f t="shared" si="118"/>
        <v>ENERO</v>
      </c>
      <c r="C653" s="292">
        <v>13</v>
      </c>
      <c r="D653" s="292" t="str">
        <f t="shared" si="122"/>
        <v>ENERO 2016 / 11</v>
      </c>
      <c r="E653" s="345">
        <v>11</v>
      </c>
      <c r="F653" s="312">
        <v>42391</v>
      </c>
      <c r="G653" s="311">
        <v>60363</v>
      </c>
      <c r="H653" s="311" t="s">
        <v>68</v>
      </c>
      <c r="I653" s="313">
        <v>0.73050000000000004</v>
      </c>
      <c r="J653" s="314">
        <v>138</v>
      </c>
      <c r="K653" s="314">
        <v>8.6</v>
      </c>
      <c r="L653" s="314">
        <v>0</v>
      </c>
      <c r="M653" s="315" t="s">
        <v>20</v>
      </c>
      <c r="N653" s="314">
        <v>0.5</v>
      </c>
      <c r="O653" s="314">
        <v>0</v>
      </c>
      <c r="P653" s="314">
        <v>85.3</v>
      </c>
      <c r="Q653" s="314">
        <v>79.3</v>
      </c>
      <c r="R653" s="314">
        <v>82.3</v>
      </c>
      <c r="S653" s="316" t="s">
        <v>66</v>
      </c>
      <c r="T653" s="316" t="s">
        <v>67</v>
      </c>
      <c r="U653" s="314">
        <v>20738</v>
      </c>
      <c r="V653" s="314">
        <v>129</v>
      </c>
      <c r="W653" s="314">
        <v>192</v>
      </c>
      <c r="X653" s="314">
        <v>288</v>
      </c>
      <c r="Y653" s="314">
        <v>344</v>
      </c>
      <c r="Z653" s="314">
        <v>1</v>
      </c>
      <c r="AA653" s="314">
        <v>28.7</v>
      </c>
      <c r="AB653" s="314">
        <v>0.3</v>
      </c>
      <c r="AC653" s="314">
        <v>1.74</v>
      </c>
      <c r="AD653" s="314">
        <v>10.8</v>
      </c>
      <c r="AE653" s="314">
        <v>0</v>
      </c>
      <c r="AF653" s="427"/>
      <c r="AG653" s="299">
        <v>133</v>
      </c>
      <c r="AH653" s="299">
        <v>7</v>
      </c>
      <c r="AI653" s="299">
        <v>9</v>
      </c>
      <c r="AJ653" s="299">
        <v>85</v>
      </c>
      <c r="AK653" s="299">
        <v>149</v>
      </c>
      <c r="AL653" s="299">
        <v>170</v>
      </c>
      <c r="AM653" s="299">
        <v>245</v>
      </c>
      <c r="AN653" s="299">
        <v>374</v>
      </c>
      <c r="AO653" s="299">
        <v>437</v>
      </c>
      <c r="AP653" s="299">
        <v>42</v>
      </c>
      <c r="AQ653" s="299">
        <v>18</v>
      </c>
      <c r="AR653" s="299">
        <v>3</v>
      </c>
      <c r="AS653" s="299">
        <v>2.7</v>
      </c>
      <c r="AT653" s="299">
        <v>0.05</v>
      </c>
      <c r="AU653" s="300"/>
      <c r="AV653" s="311">
        <v>11</v>
      </c>
      <c r="AW653" s="317">
        <v>42388</v>
      </c>
      <c r="AX653" s="311">
        <v>60285</v>
      </c>
      <c r="AY653" s="311" t="s">
        <v>68</v>
      </c>
      <c r="AZ653" s="313">
        <v>0.74119999999999997</v>
      </c>
      <c r="BA653" s="314">
        <v>145.9</v>
      </c>
      <c r="BB653" s="314">
        <v>7.7</v>
      </c>
      <c r="BC653" s="314">
        <v>0</v>
      </c>
      <c r="BD653" s="315" t="s">
        <v>20</v>
      </c>
      <c r="BE653" s="314">
        <v>1.8</v>
      </c>
      <c r="BF653" s="314">
        <v>0.01</v>
      </c>
      <c r="BG653" s="314">
        <v>85.4</v>
      </c>
      <c r="BH653" s="314">
        <v>79.7</v>
      </c>
      <c r="BI653" s="314">
        <v>82.6</v>
      </c>
      <c r="BJ653" s="316" t="s">
        <v>66</v>
      </c>
      <c r="BK653" s="316" t="s">
        <v>67</v>
      </c>
      <c r="BL653" s="314">
        <v>20626</v>
      </c>
      <c r="BM653" s="314">
        <v>138</v>
      </c>
      <c r="BN653" s="314">
        <v>208</v>
      </c>
      <c r="BO653" s="314">
        <v>300</v>
      </c>
      <c r="BP653" s="314">
        <v>358</v>
      </c>
      <c r="BQ653" s="314">
        <v>1</v>
      </c>
      <c r="BR653" s="314">
        <v>30</v>
      </c>
      <c r="BS653" s="314">
        <v>1.6</v>
      </c>
      <c r="BT653" s="314">
        <v>1.62</v>
      </c>
      <c r="BU653" s="314">
        <v>0</v>
      </c>
      <c r="BV653" s="314">
        <v>0</v>
      </c>
      <c r="BW653" s="433"/>
      <c r="BX653" s="299">
        <v>133</v>
      </c>
      <c r="BY653" s="299">
        <v>7</v>
      </c>
      <c r="BZ653" s="299">
        <v>9</v>
      </c>
      <c r="CA653" s="299">
        <v>85</v>
      </c>
      <c r="CB653" s="299">
        <v>149</v>
      </c>
      <c r="CC653" s="299">
        <v>170</v>
      </c>
      <c r="CD653" s="299">
        <v>245</v>
      </c>
      <c r="CE653" s="299">
        <v>374</v>
      </c>
      <c r="CF653" s="299">
        <v>437</v>
      </c>
      <c r="CG653" s="299">
        <v>42</v>
      </c>
      <c r="CH653" s="299">
        <v>18</v>
      </c>
      <c r="CI653" s="299">
        <v>3</v>
      </c>
      <c r="CJ653" s="299">
        <v>2.7</v>
      </c>
      <c r="CK653" s="299">
        <v>0.05</v>
      </c>
      <c r="CL653" s="329"/>
      <c r="CM653" s="306"/>
      <c r="CN653" s="306"/>
      <c r="CO653" s="306"/>
      <c r="CP653" s="306"/>
      <c r="CQ653" s="306"/>
      <c r="CR653" s="306"/>
      <c r="CS653" s="306"/>
      <c r="CT653" s="306"/>
      <c r="CU653" s="306"/>
      <c r="CV653" s="306"/>
      <c r="CW653" s="306"/>
      <c r="CX653" s="306"/>
      <c r="CY653" s="306"/>
      <c r="CZ653" s="306"/>
      <c r="DA653" s="306"/>
      <c r="DB653" s="306"/>
      <c r="DC653" s="306"/>
      <c r="DD653" s="306"/>
      <c r="DE653" s="306"/>
      <c r="DF653" s="306"/>
      <c r="DG653" s="306"/>
      <c r="DH653" s="306"/>
      <c r="DI653" s="306"/>
      <c r="DJ653" s="306"/>
      <c r="DK653" s="306"/>
      <c r="DL653" s="306"/>
      <c r="DM653" s="306"/>
      <c r="DN653" s="306"/>
      <c r="DO653" s="439"/>
      <c r="DP653" s="306"/>
      <c r="DQ653" s="306"/>
      <c r="DR653" s="306"/>
      <c r="DS653" s="306"/>
      <c r="DT653" s="306"/>
      <c r="DU653" s="306"/>
      <c r="DV653" s="306"/>
      <c r="DW653" s="306"/>
      <c r="DX653" s="306"/>
      <c r="DY653" s="306"/>
      <c r="DZ653" s="306"/>
      <c r="EA653" s="306"/>
      <c r="EB653" s="306"/>
      <c r="EC653" s="306"/>
    </row>
    <row r="654" spans="1:133" x14ac:dyDescent="0.25">
      <c r="A654" s="302">
        <f t="shared" si="117"/>
        <v>2016</v>
      </c>
      <c r="B654" s="303" t="str">
        <f t="shared" si="118"/>
        <v>ENERO</v>
      </c>
      <c r="C654" s="303">
        <v>14</v>
      </c>
      <c r="D654" s="303" t="str">
        <f t="shared" si="122"/>
        <v>ENERO 2016 / 12</v>
      </c>
      <c r="E654" s="345">
        <v>12</v>
      </c>
      <c r="F654" s="312">
        <v>42392</v>
      </c>
      <c r="G654" s="311">
        <v>60391</v>
      </c>
      <c r="H654" s="311" t="s">
        <v>208</v>
      </c>
      <c r="I654" s="313">
        <v>0.73009999999999997</v>
      </c>
      <c r="J654" s="314">
        <v>138</v>
      </c>
      <c r="K654" s="314">
        <v>8.5</v>
      </c>
      <c r="L654" s="314">
        <v>0</v>
      </c>
      <c r="M654" s="315" t="s">
        <v>20</v>
      </c>
      <c r="N654" s="314">
        <v>0.5</v>
      </c>
      <c r="O654" s="314">
        <v>0</v>
      </c>
      <c r="P654" s="314">
        <v>85.2</v>
      </c>
      <c r="Q654" s="314">
        <v>79.2</v>
      </c>
      <c r="R654" s="314">
        <v>82.2</v>
      </c>
      <c r="S654" s="316" t="s">
        <v>66</v>
      </c>
      <c r="T654" s="316" t="s">
        <v>67</v>
      </c>
      <c r="U654" s="314">
        <v>20742</v>
      </c>
      <c r="V654" s="314">
        <v>129</v>
      </c>
      <c r="W654" s="314">
        <v>192</v>
      </c>
      <c r="X654" s="314">
        <v>288</v>
      </c>
      <c r="Y654" s="314">
        <v>342</v>
      </c>
      <c r="Z654" s="314">
        <v>1</v>
      </c>
      <c r="AA654" s="314">
        <v>27.2</v>
      </c>
      <c r="AB654" s="314">
        <v>0.3</v>
      </c>
      <c r="AC654" s="314">
        <v>1.78</v>
      </c>
      <c r="AD654" s="314">
        <v>6.6</v>
      </c>
      <c r="AE654" s="314">
        <v>0</v>
      </c>
      <c r="AF654" s="427"/>
      <c r="AG654" s="299">
        <v>133</v>
      </c>
      <c r="AH654" s="299">
        <v>7</v>
      </c>
      <c r="AI654" s="299">
        <v>9</v>
      </c>
      <c r="AJ654" s="299">
        <v>85</v>
      </c>
      <c r="AK654" s="299">
        <v>149</v>
      </c>
      <c r="AL654" s="299">
        <v>170</v>
      </c>
      <c r="AM654" s="299">
        <v>245</v>
      </c>
      <c r="AN654" s="299">
        <v>374</v>
      </c>
      <c r="AO654" s="299">
        <v>437</v>
      </c>
      <c r="AP654" s="299">
        <v>42</v>
      </c>
      <c r="AQ654" s="299">
        <v>18</v>
      </c>
      <c r="AR654" s="299">
        <v>3</v>
      </c>
      <c r="AS654" s="299">
        <v>2.7</v>
      </c>
      <c r="AT654" s="299">
        <v>0.05</v>
      </c>
      <c r="AU654" s="300"/>
      <c r="AV654" s="311">
        <v>12</v>
      </c>
      <c r="AW654" s="317">
        <v>42389</v>
      </c>
      <c r="AX654" s="311">
        <v>60321</v>
      </c>
      <c r="AY654" s="311" t="s">
        <v>73</v>
      </c>
      <c r="AZ654" s="313">
        <v>0.73319999999999996</v>
      </c>
      <c r="BA654" s="314">
        <v>140.6</v>
      </c>
      <c r="BB654" s="314">
        <v>8.1999999999999993</v>
      </c>
      <c r="BC654" s="314">
        <v>0</v>
      </c>
      <c r="BD654" s="315" t="s">
        <v>20</v>
      </c>
      <c r="BE654" s="314">
        <v>1.8</v>
      </c>
      <c r="BF654" s="314">
        <v>0.01</v>
      </c>
      <c r="BG654" s="314">
        <v>85.4</v>
      </c>
      <c r="BH654" s="314">
        <v>79.7</v>
      </c>
      <c r="BI654" s="314">
        <v>82.6</v>
      </c>
      <c r="BJ654" s="316" t="s">
        <v>66</v>
      </c>
      <c r="BK654" s="316" t="s">
        <v>67</v>
      </c>
      <c r="BL654" s="314">
        <v>20710</v>
      </c>
      <c r="BM654" s="314">
        <v>133</v>
      </c>
      <c r="BN654" s="314">
        <v>194</v>
      </c>
      <c r="BO654" s="314">
        <v>297</v>
      </c>
      <c r="BP654" s="314">
        <v>358</v>
      </c>
      <c r="BQ654" s="314">
        <v>1</v>
      </c>
      <c r="BR654" s="314">
        <v>29.9</v>
      </c>
      <c r="BS654" s="314">
        <v>1.7</v>
      </c>
      <c r="BT654" s="314">
        <v>1.6</v>
      </c>
      <c r="BU654" s="314">
        <v>9.6</v>
      </c>
      <c r="BV654" s="314">
        <v>0</v>
      </c>
      <c r="BW654" s="433"/>
      <c r="BX654" s="299">
        <v>133</v>
      </c>
      <c r="BY654" s="299">
        <v>7</v>
      </c>
      <c r="BZ654" s="299">
        <v>9</v>
      </c>
      <c r="CA654" s="299">
        <v>85</v>
      </c>
      <c r="CB654" s="299">
        <v>149</v>
      </c>
      <c r="CC654" s="299">
        <v>170</v>
      </c>
      <c r="CD654" s="299">
        <v>245</v>
      </c>
      <c r="CE654" s="299">
        <v>374</v>
      </c>
      <c r="CF654" s="299">
        <v>437</v>
      </c>
      <c r="CG654" s="299">
        <v>42</v>
      </c>
      <c r="CH654" s="299">
        <v>18</v>
      </c>
      <c r="CI654" s="299">
        <v>3</v>
      </c>
      <c r="CJ654" s="299">
        <v>2.7</v>
      </c>
      <c r="CK654" s="299">
        <v>0.05</v>
      </c>
      <c r="CL654" s="329"/>
      <c r="CM654" s="305"/>
      <c r="CN654" s="305"/>
      <c r="CO654" s="305"/>
      <c r="CP654" s="305"/>
      <c r="CQ654" s="305"/>
      <c r="CR654" s="305"/>
      <c r="CS654" s="305"/>
      <c r="CT654" s="305"/>
      <c r="CU654" s="305"/>
      <c r="CV654" s="305"/>
      <c r="CW654" s="305"/>
      <c r="CX654" s="305"/>
      <c r="CY654" s="305"/>
      <c r="CZ654" s="305"/>
      <c r="DA654" s="305"/>
      <c r="DB654" s="305"/>
      <c r="DC654" s="305"/>
      <c r="DD654" s="305"/>
      <c r="DE654" s="305"/>
      <c r="DF654" s="305"/>
      <c r="DG654" s="305"/>
      <c r="DH654" s="305"/>
      <c r="DI654" s="305"/>
      <c r="DJ654" s="305"/>
      <c r="DK654" s="305"/>
      <c r="DL654" s="305"/>
      <c r="DM654" s="305"/>
      <c r="DN654" s="305"/>
      <c r="DO654" s="440"/>
      <c r="DP654" s="305"/>
      <c r="DQ654" s="305"/>
      <c r="DR654" s="305"/>
      <c r="DS654" s="305"/>
      <c r="DT654" s="305"/>
      <c r="DU654" s="305"/>
      <c r="DV654" s="305"/>
      <c r="DW654" s="305"/>
      <c r="DX654" s="305"/>
      <c r="DY654" s="305"/>
      <c r="DZ654" s="305"/>
      <c r="EA654" s="305"/>
      <c r="EB654" s="305"/>
      <c r="EC654" s="305"/>
    </row>
    <row r="655" spans="1:133" x14ac:dyDescent="0.25">
      <c r="A655" s="291">
        <f t="shared" si="117"/>
        <v>2016</v>
      </c>
      <c r="B655" s="292" t="str">
        <f t="shared" si="118"/>
        <v>ENERO</v>
      </c>
      <c r="C655" s="292">
        <v>15</v>
      </c>
      <c r="D655" s="292" t="str">
        <f t="shared" si="122"/>
        <v>ENERO 2016 / 13</v>
      </c>
      <c r="E655" s="345">
        <v>13</v>
      </c>
      <c r="F655" s="312">
        <v>42395</v>
      </c>
      <c r="G655" s="311">
        <v>60431</v>
      </c>
      <c r="H655" s="311" t="s">
        <v>68</v>
      </c>
      <c r="I655" s="313">
        <v>0.73009999999999997</v>
      </c>
      <c r="J655" s="314">
        <v>138</v>
      </c>
      <c r="K655" s="314">
        <v>8.5</v>
      </c>
      <c r="L655" s="314">
        <v>0</v>
      </c>
      <c r="M655" s="315" t="s">
        <v>20</v>
      </c>
      <c r="N655" s="314">
        <v>0.5</v>
      </c>
      <c r="O655" s="314">
        <v>0</v>
      </c>
      <c r="P655" s="314">
        <v>85.4</v>
      </c>
      <c r="Q655" s="314">
        <v>79.3</v>
      </c>
      <c r="R655" s="314">
        <v>82.3</v>
      </c>
      <c r="S655" s="316" t="s">
        <v>66</v>
      </c>
      <c r="T655" s="316" t="s">
        <v>67</v>
      </c>
      <c r="U655" s="314">
        <v>20742</v>
      </c>
      <c r="V655" s="314">
        <v>129</v>
      </c>
      <c r="W655" s="314">
        <v>193</v>
      </c>
      <c r="X655" s="314">
        <v>290</v>
      </c>
      <c r="Y655" s="314">
        <v>344</v>
      </c>
      <c r="Z655" s="314">
        <v>1</v>
      </c>
      <c r="AA655" s="314">
        <v>28.7</v>
      </c>
      <c r="AB655" s="314">
        <v>0.2</v>
      </c>
      <c r="AC655" s="314">
        <v>1.73</v>
      </c>
      <c r="AD655" s="314">
        <v>10</v>
      </c>
      <c r="AE655" s="314">
        <v>0</v>
      </c>
      <c r="AF655" s="427"/>
      <c r="AG655" s="299">
        <v>133</v>
      </c>
      <c r="AH655" s="299">
        <v>7</v>
      </c>
      <c r="AI655" s="299">
        <v>9</v>
      </c>
      <c r="AJ655" s="299">
        <v>85</v>
      </c>
      <c r="AK655" s="299">
        <v>149</v>
      </c>
      <c r="AL655" s="299">
        <v>170</v>
      </c>
      <c r="AM655" s="299">
        <v>245</v>
      </c>
      <c r="AN655" s="299">
        <v>374</v>
      </c>
      <c r="AO655" s="299">
        <v>437</v>
      </c>
      <c r="AP655" s="299">
        <v>42</v>
      </c>
      <c r="AQ655" s="299">
        <v>18</v>
      </c>
      <c r="AR655" s="299">
        <v>3</v>
      </c>
      <c r="AS655" s="299">
        <v>2.7</v>
      </c>
      <c r="AT655" s="299">
        <v>0.05</v>
      </c>
      <c r="AU655" s="300"/>
      <c r="AV655" s="311">
        <v>13</v>
      </c>
      <c r="AW655" s="317">
        <v>42392</v>
      </c>
      <c r="AX655" s="311">
        <v>60377</v>
      </c>
      <c r="AY655" s="311" t="s">
        <v>149</v>
      </c>
      <c r="AZ655" s="313">
        <v>0.72560000000000002</v>
      </c>
      <c r="BA655" s="314">
        <v>136.5</v>
      </c>
      <c r="BB655" s="314">
        <v>8.6999999999999993</v>
      </c>
      <c r="BC655" s="314">
        <v>0</v>
      </c>
      <c r="BD655" s="315" t="s">
        <v>20</v>
      </c>
      <c r="BE655" s="314">
        <v>1.8</v>
      </c>
      <c r="BF655" s="314">
        <v>0.01</v>
      </c>
      <c r="BG655" s="314">
        <v>85.2</v>
      </c>
      <c r="BH655" s="314">
        <v>79.400000000000006</v>
      </c>
      <c r="BI655" s="314">
        <v>82.3</v>
      </c>
      <c r="BJ655" s="316" t="s">
        <v>66</v>
      </c>
      <c r="BK655" s="316" t="s">
        <v>67</v>
      </c>
      <c r="BL655" s="314">
        <v>20790</v>
      </c>
      <c r="BM655" s="314">
        <v>129</v>
      </c>
      <c r="BN655" s="314">
        <v>187</v>
      </c>
      <c r="BO655" s="314">
        <v>300</v>
      </c>
      <c r="BP655" s="314">
        <v>354</v>
      </c>
      <c r="BQ655" s="314">
        <v>1</v>
      </c>
      <c r="BR655" s="314">
        <v>30.2</v>
      </c>
      <c r="BS655" s="314">
        <v>1.6</v>
      </c>
      <c r="BT655" s="314">
        <v>1.58</v>
      </c>
      <c r="BU655" s="314">
        <v>9.6</v>
      </c>
      <c r="BV655" s="314">
        <v>0</v>
      </c>
      <c r="BW655" s="433"/>
      <c r="BX655" s="299">
        <v>133</v>
      </c>
      <c r="BY655" s="299">
        <v>7</v>
      </c>
      <c r="BZ655" s="299">
        <v>9</v>
      </c>
      <c r="CA655" s="299">
        <v>85</v>
      </c>
      <c r="CB655" s="299">
        <v>149</v>
      </c>
      <c r="CC655" s="299">
        <v>170</v>
      </c>
      <c r="CD655" s="299">
        <v>245</v>
      </c>
      <c r="CE655" s="299">
        <v>374</v>
      </c>
      <c r="CF655" s="299">
        <v>437</v>
      </c>
      <c r="CG655" s="299">
        <v>42</v>
      </c>
      <c r="CH655" s="299">
        <v>18</v>
      </c>
      <c r="CI655" s="299">
        <v>3</v>
      </c>
      <c r="CJ655" s="299">
        <v>2.7</v>
      </c>
      <c r="CK655" s="299">
        <v>0.05</v>
      </c>
      <c r="CL655" s="329"/>
      <c r="CM655" s="306"/>
      <c r="CN655" s="306"/>
      <c r="CO655" s="306"/>
      <c r="CP655" s="306"/>
      <c r="CQ655" s="306"/>
      <c r="CR655" s="306"/>
      <c r="CS655" s="306"/>
      <c r="CT655" s="306"/>
      <c r="CU655" s="306"/>
      <c r="CV655" s="306"/>
      <c r="CW655" s="306"/>
      <c r="CX655" s="306"/>
      <c r="CY655" s="306"/>
      <c r="CZ655" s="306"/>
      <c r="DA655" s="306"/>
      <c r="DB655" s="306"/>
      <c r="DC655" s="306"/>
      <c r="DD655" s="306"/>
      <c r="DE655" s="306"/>
      <c r="DF655" s="306"/>
      <c r="DG655" s="306"/>
      <c r="DH655" s="306"/>
      <c r="DI655" s="306"/>
      <c r="DJ655" s="306"/>
      <c r="DK655" s="306"/>
      <c r="DL655" s="306"/>
      <c r="DM655" s="306"/>
      <c r="DN655" s="306"/>
      <c r="DO655" s="439"/>
      <c r="DP655" s="306"/>
      <c r="DQ655" s="306"/>
      <c r="DR655" s="306"/>
      <c r="DS655" s="306"/>
      <c r="DT655" s="306"/>
      <c r="DU655" s="306"/>
      <c r="DV655" s="306"/>
      <c r="DW655" s="306"/>
      <c r="DX655" s="306"/>
      <c r="DY655" s="306"/>
      <c r="DZ655" s="306"/>
      <c r="EA655" s="306"/>
      <c r="EB655" s="306"/>
      <c r="EC655" s="306"/>
    </row>
    <row r="656" spans="1:133" x14ac:dyDescent="0.25">
      <c r="A656" s="302">
        <f t="shared" si="117"/>
        <v>2016</v>
      </c>
      <c r="B656" s="303" t="str">
        <f t="shared" si="118"/>
        <v>ENERO</v>
      </c>
      <c r="C656" s="303">
        <v>16</v>
      </c>
      <c r="D656" s="303" t="str">
        <f t="shared" si="122"/>
        <v>ENERO 2016 / 14</v>
      </c>
      <c r="E656" s="345">
        <v>14</v>
      </c>
      <c r="F656" s="312">
        <v>42396</v>
      </c>
      <c r="G656" s="311">
        <v>60472</v>
      </c>
      <c r="H656" s="311" t="s">
        <v>208</v>
      </c>
      <c r="I656" s="313">
        <v>0.73009999999999997</v>
      </c>
      <c r="J656" s="314">
        <v>138</v>
      </c>
      <c r="K656" s="314">
        <v>8.4</v>
      </c>
      <c r="L656" s="314">
        <v>0</v>
      </c>
      <c r="M656" s="315" t="s">
        <v>20</v>
      </c>
      <c r="N656" s="314">
        <v>0.5</v>
      </c>
      <c r="O656" s="314">
        <v>0</v>
      </c>
      <c r="P656" s="314">
        <v>85.4</v>
      </c>
      <c r="Q656" s="314">
        <v>79.2</v>
      </c>
      <c r="R656" s="314">
        <v>82.3</v>
      </c>
      <c r="S656" s="316" t="s">
        <v>66</v>
      </c>
      <c r="T656" s="316" t="s">
        <v>67</v>
      </c>
      <c r="U656" s="314">
        <v>20742</v>
      </c>
      <c r="V656" s="314">
        <v>129</v>
      </c>
      <c r="W656" s="314">
        <v>191</v>
      </c>
      <c r="X656" s="314">
        <v>284</v>
      </c>
      <c r="Y656" s="314">
        <v>342</v>
      </c>
      <c r="Z656" s="314">
        <v>1</v>
      </c>
      <c r="AA656" s="314">
        <v>29.6</v>
      </c>
      <c r="AB656" s="314">
        <v>0.1</v>
      </c>
      <c r="AC656" s="314">
        <v>1.72</v>
      </c>
      <c r="AD656" s="314">
        <v>14.1</v>
      </c>
      <c r="AE656" s="314">
        <v>0</v>
      </c>
      <c r="AF656" s="427"/>
      <c r="AG656" s="299">
        <v>133</v>
      </c>
      <c r="AH656" s="299">
        <v>7</v>
      </c>
      <c r="AI656" s="299">
        <v>9</v>
      </c>
      <c r="AJ656" s="299">
        <v>85</v>
      </c>
      <c r="AK656" s="299">
        <v>149</v>
      </c>
      <c r="AL656" s="299">
        <v>170</v>
      </c>
      <c r="AM656" s="299">
        <v>245</v>
      </c>
      <c r="AN656" s="299">
        <v>374</v>
      </c>
      <c r="AO656" s="299">
        <v>437</v>
      </c>
      <c r="AP656" s="299">
        <v>42</v>
      </c>
      <c r="AQ656" s="299">
        <v>18</v>
      </c>
      <c r="AR656" s="299">
        <v>3</v>
      </c>
      <c r="AS656" s="299">
        <v>2.7</v>
      </c>
      <c r="AT656" s="299">
        <v>0.05</v>
      </c>
      <c r="AU656" s="300"/>
      <c r="AV656" s="311">
        <v>14</v>
      </c>
      <c r="AW656" s="317">
        <v>42393</v>
      </c>
      <c r="AX656" s="311">
        <v>60382</v>
      </c>
      <c r="AY656" s="311" t="s">
        <v>73</v>
      </c>
      <c r="AZ656" s="313">
        <v>0.73240000000000005</v>
      </c>
      <c r="BA656" s="314">
        <v>139.30000000000001</v>
      </c>
      <c r="BB656" s="314">
        <v>8.4</v>
      </c>
      <c r="BC656" s="314">
        <v>0</v>
      </c>
      <c r="BD656" s="315" t="s">
        <v>20</v>
      </c>
      <c r="BE656" s="314">
        <v>1.8</v>
      </c>
      <c r="BF656" s="314">
        <v>0.01</v>
      </c>
      <c r="BG656" s="314">
        <v>85.1</v>
      </c>
      <c r="BH656" s="314">
        <v>79.400000000000006</v>
      </c>
      <c r="BI656" s="314">
        <v>82.3</v>
      </c>
      <c r="BJ656" s="316" t="s">
        <v>66</v>
      </c>
      <c r="BK656" s="316" t="s">
        <v>67</v>
      </c>
      <c r="BL656" s="314">
        <v>20718</v>
      </c>
      <c r="BM656" s="314">
        <v>131</v>
      </c>
      <c r="BN656" s="314">
        <v>194</v>
      </c>
      <c r="BO656" s="314">
        <v>300</v>
      </c>
      <c r="BP656" s="314">
        <v>351</v>
      </c>
      <c r="BQ656" s="314">
        <v>1</v>
      </c>
      <c r="BR656" s="314">
        <v>30</v>
      </c>
      <c r="BS656" s="314">
        <v>1.5</v>
      </c>
      <c r="BT656" s="314">
        <v>1.56</v>
      </c>
      <c r="BU656" s="314">
        <v>1.5</v>
      </c>
      <c r="BV656" s="314">
        <v>0</v>
      </c>
      <c r="BW656" s="433"/>
      <c r="BX656" s="299">
        <v>133</v>
      </c>
      <c r="BY656" s="299">
        <v>7</v>
      </c>
      <c r="BZ656" s="299">
        <v>9</v>
      </c>
      <c r="CA656" s="299">
        <v>85</v>
      </c>
      <c r="CB656" s="299">
        <v>149</v>
      </c>
      <c r="CC656" s="299">
        <v>170</v>
      </c>
      <c r="CD656" s="299">
        <v>245</v>
      </c>
      <c r="CE656" s="299">
        <v>374</v>
      </c>
      <c r="CF656" s="299">
        <v>437</v>
      </c>
      <c r="CG656" s="299">
        <v>42</v>
      </c>
      <c r="CH656" s="299">
        <v>18</v>
      </c>
      <c r="CI656" s="299">
        <v>3</v>
      </c>
      <c r="CJ656" s="299">
        <v>2.7</v>
      </c>
      <c r="CK656" s="299">
        <v>0.05</v>
      </c>
      <c r="CL656" s="329"/>
      <c r="CM656" s="305"/>
      <c r="CN656" s="305"/>
      <c r="CO656" s="305"/>
      <c r="CP656" s="305"/>
      <c r="CQ656" s="305"/>
      <c r="CR656" s="305"/>
      <c r="CS656" s="305"/>
      <c r="CT656" s="305"/>
      <c r="CU656" s="305"/>
      <c r="CV656" s="305"/>
      <c r="CW656" s="305"/>
      <c r="CX656" s="305"/>
      <c r="CY656" s="305"/>
      <c r="CZ656" s="305"/>
      <c r="DA656" s="305"/>
      <c r="DB656" s="305"/>
      <c r="DC656" s="305"/>
      <c r="DD656" s="305"/>
      <c r="DE656" s="305"/>
      <c r="DF656" s="305"/>
      <c r="DG656" s="305"/>
      <c r="DH656" s="305"/>
      <c r="DI656" s="305"/>
      <c r="DJ656" s="305"/>
      <c r="DK656" s="305"/>
      <c r="DL656" s="305"/>
      <c r="DM656" s="305"/>
      <c r="DN656" s="305"/>
      <c r="DO656" s="440"/>
      <c r="DP656" s="305"/>
      <c r="DQ656" s="305"/>
      <c r="DR656" s="305"/>
      <c r="DS656" s="305"/>
      <c r="DT656" s="305"/>
      <c r="DU656" s="305"/>
      <c r="DV656" s="305"/>
      <c r="DW656" s="305"/>
      <c r="DX656" s="305"/>
      <c r="DY656" s="305"/>
      <c r="DZ656" s="305"/>
      <c r="EA656" s="305"/>
      <c r="EB656" s="305"/>
      <c r="EC656" s="305"/>
    </row>
    <row r="657" spans="1:133" x14ac:dyDescent="0.25">
      <c r="A657" s="291">
        <f t="shared" si="117"/>
        <v>2016</v>
      </c>
      <c r="B657" s="292" t="str">
        <f t="shared" si="118"/>
        <v>ENERO</v>
      </c>
      <c r="C657" s="292">
        <v>17</v>
      </c>
      <c r="D657" s="292" t="str">
        <f t="shared" si="122"/>
        <v>ENERO 2016 / 15</v>
      </c>
      <c r="E657" s="345">
        <v>15</v>
      </c>
      <c r="F657" s="312">
        <v>42399</v>
      </c>
      <c r="G657" s="311">
        <v>60679</v>
      </c>
      <c r="H657" s="311" t="s">
        <v>68</v>
      </c>
      <c r="I657" s="313">
        <v>0.72789999999999999</v>
      </c>
      <c r="J657" s="314">
        <v>135</v>
      </c>
      <c r="K657" s="314">
        <v>8.8000000000000007</v>
      </c>
      <c r="L657" s="314">
        <v>0</v>
      </c>
      <c r="M657" s="315" t="s">
        <v>20</v>
      </c>
      <c r="N657" s="314">
        <v>0.5</v>
      </c>
      <c r="O657" s="314">
        <v>0</v>
      </c>
      <c r="P657" s="314">
        <v>85.4</v>
      </c>
      <c r="Q657" s="314">
        <v>79.2</v>
      </c>
      <c r="R657" s="314">
        <v>82.3</v>
      </c>
      <c r="S657" s="316" t="s">
        <v>66</v>
      </c>
      <c r="T657" s="316" t="s">
        <v>67</v>
      </c>
      <c r="U657" s="314">
        <v>20766</v>
      </c>
      <c r="V657" s="314">
        <v>127</v>
      </c>
      <c r="W657" s="314">
        <v>188</v>
      </c>
      <c r="X657" s="314">
        <v>288</v>
      </c>
      <c r="Y657" s="314">
        <v>344</v>
      </c>
      <c r="Z657" s="314">
        <v>1</v>
      </c>
      <c r="AA657" s="314">
        <v>29.1</v>
      </c>
      <c r="AB657" s="314">
        <v>0.1</v>
      </c>
      <c r="AC657" s="314">
        <v>1.73</v>
      </c>
      <c r="AD657" s="314">
        <v>10.7</v>
      </c>
      <c r="AE657" s="314">
        <v>0</v>
      </c>
      <c r="AF657" s="427"/>
      <c r="AG657" s="299">
        <v>133</v>
      </c>
      <c r="AH657" s="299">
        <v>7</v>
      </c>
      <c r="AI657" s="299">
        <v>9</v>
      </c>
      <c r="AJ657" s="299">
        <v>85</v>
      </c>
      <c r="AK657" s="299">
        <v>149</v>
      </c>
      <c r="AL657" s="299">
        <v>170</v>
      </c>
      <c r="AM657" s="299">
        <v>245</v>
      </c>
      <c r="AN657" s="299">
        <v>374</v>
      </c>
      <c r="AO657" s="299">
        <v>437</v>
      </c>
      <c r="AP657" s="299">
        <v>42</v>
      </c>
      <c r="AQ657" s="299">
        <v>18</v>
      </c>
      <c r="AR657" s="299">
        <v>3</v>
      </c>
      <c r="AS657" s="299">
        <v>2.7</v>
      </c>
      <c r="AT657" s="299">
        <v>0.05</v>
      </c>
      <c r="AU657" s="300"/>
      <c r="AV657" s="311">
        <v>15</v>
      </c>
      <c r="AW657" s="317">
        <v>42395</v>
      </c>
      <c r="AX657" s="311">
        <v>60422</v>
      </c>
      <c r="AY657" s="311" t="s">
        <v>68</v>
      </c>
      <c r="AZ657" s="313">
        <v>0.73470000000000002</v>
      </c>
      <c r="BA657" s="314">
        <v>141.6</v>
      </c>
      <c r="BB657" s="314">
        <v>8.1999999999999993</v>
      </c>
      <c r="BC657" s="314">
        <v>0</v>
      </c>
      <c r="BD657" s="315" t="s">
        <v>20</v>
      </c>
      <c r="BE657" s="314">
        <v>1.8</v>
      </c>
      <c r="BF657" s="314">
        <v>0.01</v>
      </c>
      <c r="BG657" s="314">
        <v>85.5</v>
      </c>
      <c r="BH657" s="314">
        <v>79.7</v>
      </c>
      <c r="BI657" s="314">
        <v>82.6</v>
      </c>
      <c r="BJ657" s="316" t="s">
        <v>66</v>
      </c>
      <c r="BK657" s="316" t="s">
        <v>67</v>
      </c>
      <c r="BL657" s="314">
        <v>20694</v>
      </c>
      <c r="BM657" s="314">
        <v>135</v>
      </c>
      <c r="BN657" s="314">
        <v>198</v>
      </c>
      <c r="BO657" s="314">
        <v>297</v>
      </c>
      <c r="BP657" s="314">
        <v>354</v>
      </c>
      <c r="BQ657" s="314">
        <v>1</v>
      </c>
      <c r="BR657" s="314">
        <v>33.799999999999997</v>
      </c>
      <c r="BS657" s="314">
        <v>1.5</v>
      </c>
      <c r="BT657" s="314">
        <v>1.4</v>
      </c>
      <c r="BU657" s="314">
        <v>2.9</v>
      </c>
      <c r="BV657" s="314">
        <v>0</v>
      </c>
      <c r="BW657" s="433"/>
      <c r="BX657" s="299">
        <v>133</v>
      </c>
      <c r="BY657" s="299">
        <v>7</v>
      </c>
      <c r="BZ657" s="299">
        <v>9</v>
      </c>
      <c r="CA657" s="299">
        <v>85</v>
      </c>
      <c r="CB657" s="299">
        <v>149</v>
      </c>
      <c r="CC657" s="299">
        <v>170</v>
      </c>
      <c r="CD657" s="299">
        <v>245</v>
      </c>
      <c r="CE657" s="299">
        <v>374</v>
      </c>
      <c r="CF657" s="299">
        <v>437</v>
      </c>
      <c r="CG657" s="299">
        <v>42</v>
      </c>
      <c r="CH657" s="299">
        <v>18</v>
      </c>
      <c r="CI657" s="299">
        <v>3</v>
      </c>
      <c r="CJ657" s="299">
        <v>2.7</v>
      </c>
      <c r="CK657" s="299">
        <v>0.05</v>
      </c>
      <c r="CL657" s="329"/>
      <c r="CM657" s="306"/>
      <c r="CN657" s="306"/>
      <c r="CO657" s="306"/>
      <c r="CP657" s="306"/>
      <c r="CQ657" s="306"/>
      <c r="CR657" s="306"/>
      <c r="CS657" s="306"/>
      <c r="CT657" s="306"/>
      <c r="CU657" s="306"/>
      <c r="CV657" s="306"/>
      <c r="CW657" s="306"/>
      <c r="CX657" s="306"/>
      <c r="CY657" s="306"/>
      <c r="CZ657" s="306"/>
      <c r="DA657" s="306"/>
      <c r="DB657" s="306"/>
      <c r="DC657" s="306"/>
      <c r="DD657" s="306"/>
      <c r="DE657" s="306"/>
      <c r="DF657" s="306"/>
      <c r="DG657" s="306"/>
      <c r="DH657" s="306"/>
      <c r="DI657" s="306"/>
      <c r="DJ657" s="306"/>
      <c r="DK657" s="306"/>
      <c r="DL657" s="306"/>
      <c r="DM657" s="306"/>
      <c r="DN657" s="306"/>
      <c r="DO657" s="439"/>
      <c r="DP657" s="306"/>
      <c r="DQ657" s="306"/>
      <c r="DR657" s="306"/>
      <c r="DS657" s="306"/>
      <c r="DT657" s="306"/>
      <c r="DU657" s="306"/>
      <c r="DV657" s="306"/>
      <c r="DW657" s="306"/>
      <c r="DX657" s="306"/>
      <c r="DY657" s="306"/>
      <c r="DZ657" s="306"/>
      <c r="EA657" s="306"/>
      <c r="EB657" s="306"/>
      <c r="EC657" s="306"/>
    </row>
    <row r="658" spans="1:133" x14ac:dyDescent="0.25">
      <c r="A658" s="302">
        <f t="shared" si="117"/>
        <v>2016</v>
      </c>
      <c r="B658" s="303" t="str">
        <f t="shared" si="118"/>
        <v>ENERO</v>
      </c>
      <c r="C658" s="303">
        <v>18</v>
      </c>
      <c r="D658" s="303" t="str">
        <f t="shared" si="122"/>
        <v>ENERO 2016 / 16</v>
      </c>
      <c r="E658" s="345">
        <v>16</v>
      </c>
      <c r="F658" s="312">
        <v>42400</v>
      </c>
      <c r="G658" s="311">
        <v>60698</v>
      </c>
      <c r="H658" s="311" t="s">
        <v>208</v>
      </c>
      <c r="I658" s="313">
        <v>0.72860000000000003</v>
      </c>
      <c r="J658" s="314">
        <v>135</v>
      </c>
      <c r="K658" s="314">
        <v>8.8000000000000007</v>
      </c>
      <c r="L658" s="314">
        <v>0</v>
      </c>
      <c r="M658" s="315" t="s">
        <v>20</v>
      </c>
      <c r="N658" s="314">
        <v>0.5</v>
      </c>
      <c r="O658" s="314">
        <v>0</v>
      </c>
      <c r="P658" s="314">
        <v>85.4</v>
      </c>
      <c r="Q658" s="314">
        <v>79.2</v>
      </c>
      <c r="R658" s="314">
        <v>82.3</v>
      </c>
      <c r="S658" s="316" t="s">
        <v>66</v>
      </c>
      <c r="T658" s="316" t="s">
        <v>67</v>
      </c>
      <c r="U658" s="314">
        <v>20758</v>
      </c>
      <c r="V658" s="314">
        <v>125</v>
      </c>
      <c r="W658" s="314">
        <v>187</v>
      </c>
      <c r="X658" s="314">
        <v>288</v>
      </c>
      <c r="Y658" s="314">
        <v>341</v>
      </c>
      <c r="Z658" s="314">
        <v>1</v>
      </c>
      <c r="AA658" s="314">
        <v>29.1</v>
      </c>
      <c r="AB658" s="314">
        <v>0.1</v>
      </c>
      <c r="AC658" s="314">
        <v>1.77</v>
      </c>
      <c r="AD658" s="314">
        <v>10.7</v>
      </c>
      <c r="AE658" s="314">
        <v>0</v>
      </c>
      <c r="AF658" s="427"/>
      <c r="AG658" s="299">
        <v>133</v>
      </c>
      <c r="AH658" s="299">
        <v>7</v>
      </c>
      <c r="AI658" s="299">
        <v>9</v>
      </c>
      <c r="AJ658" s="299">
        <v>85</v>
      </c>
      <c r="AK658" s="299">
        <v>149</v>
      </c>
      <c r="AL658" s="299">
        <v>170</v>
      </c>
      <c r="AM658" s="299">
        <v>245</v>
      </c>
      <c r="AN658" s="299">
        <v>374</v>
      </c>
      <c r="AO658" s="299">
        <v>437</v>
      </c>
      <c r="AP658" s="299">
        <v>42</v>
      </c>
      <c r="AQ658" s="299">
        <v>18</v>
      </c>
      <c r="AR658" s="299">
        <v>3</v>
      </c>
      <c r="AS658" s="299">
        <v>2.7</v>
      </c>
      <c r="AT658" s="299">
        <v>0.05</v>
      </c>
      <c r="AU658" s="300"/>
      <c r="AV658" s="311">
        <v>16</v>
      </c>
      <c r="AW658" s="317">
        <v>42396</v>
      </c>
      <c r="AX658" s="311">
        <v>60465</v>
      </c>
      <c r="AY658" s="311" t="s">
        <v>73</v>
      </c>
      <c r="AZ658" s="313">
        <v>0.72270000000000001</v>
      </c>
      <c r="BA658" s="314">
        <v>135.19999999999999</v>
      </c>
      <c r="BB658" s="314">
        <v>8.6999999999999993</v>
      </c>
      <c r="BC658" s="314">
        <v>0</v>
      </c>
      <c r="BD658" s="315" t="s">
        <v>20</v>
      </c>
      <c r="BE658" s="314">
        <v>1.8</v>
      </c>
      <c r="BF658" s="314">
        <v>0.01</v>
      </c>
      <c r="BG658" s="314">
        <v>85.1</v>
      </c>
      <c r="BH658" s="314">
        <v>79.2</v>
      </c>
      <c r="BI658" s="314">
        <v>82.2</v>
      </c>
      <c r="BJ658" s="316" t="s">
        <v>66</v>
      </c>
      <c r="BK658" s="316" t="s">
        <v>67</v>
      </c>
      <c r="BL658" s="314">
        <v>20822</v>
      </c>
      <c r="BM658" s="314">
        <v>126</v>
      </c>
      <c r="BN658" s="314">
        <v>183</v>
      </c>
      <c r="BO658" s="314">
        <v>295</v>
      </c>
      <c r="BP658" s="314">
        <v>347</v>
      </c>
      <c r="BQ658" s="314">
        <v>1</v>
      </c>
      <c r="BR658" s="314">
        <v>31</v>
      </c>
      <c r="BS658" s="314">
        <v>1.2</v>
      </c>
      <c r="BT658" s="314">
        <v>1.51</v>
      </c>
      <c r="BU658" s="314">
        <v>11.1</v>
      </c>
      <c r="BV658" s="314">
        <v>0</v>
      </c>
      <c r="BW658" s="433"/>
      <c r="BX658" s="299">
        <v>133</v>
      </c>
      <c r="BY658" s="299">
        <v>7</v>
      </c>
      <c r="BZ658" s="299">
        <v>9</v>
      </c>
      <c r="CA658" s="299">
        <v>85</v>
      </c>
      <c r="CB658" s="299">
        <v>149</v>
      </c>
      <c r="CC658" s="299">
        <v>170</v>
      </c>
      <c r="CD658" s="299">
        <v>245</v>
      </c>
      <c r="CE658" s="299">
        <v>374</v>
      </c>
      <c r="CF658" s="299">
        <v>437</v>
      </c>
      <c r="CG658" s="299">
        <v>42</v>
      </c>
      <c r="CH658" s="299">
        <v>18</v>
      </c>
      <c r="CI658" s="299">
        <v>3</v>
      </c>
      <c r="CJ658" s="299">
        <v>2.7</v>
      </c>
      <c r="CK658" s="299">
        <v>0.05</v>
      </c>
      <c r="CL658" s="329"/>
      <c r="CM658" s="305"/>
      <c r="CN658" s="305"/>
      <c r="CO658" s="305"/>
      <c r="CP658" s="305"/>
      <c r="CQ658" s="305"/>
      <c r="CR658" s="305"/>
      <c r="CS658" s="305"/>
      <c r="CT658" s="305"/>
      <c r="CU658" s="305"/>
      <c r="CV658" s="305"/>
      <c r="CW658" s="305"/>
      <c r="CX658" s="305"/>
      <c r="CY658" s="305"/>
      <c r="CZ658" s="305"/>
      <c r="DA658" s="305"/>
      <c r="DB658" s="305"/>
      <c r="DC658" s="305"/>
      <c r="DD658" s="305"/>
      <c r="DE658" s="305"/>
      <c r="DF658" s="305"/>
      <c r="DG658" s="305"/>
      <c r="DH658" s="305"/>
      <c r="DI658" s="305"/>
      <c r="DJ658" s="305"/>
      <c r="DK658" s="305"/>
      <c r="DL658" s="305"/>
      <c r="DM658" s="305"/>
      <c r="DN658" s="305"/>
      <c r="DO658" s="440"/>
      <c r="DP658" s="305"/>
      <c r="DQ658" s="305"/>
      <c r="DR658" s="305"/>
      <c r="DS658" s="305"/>
      <c r="DT658" s="305"/>
      <c r="DU658" s="305"/>
      <c r="DV658" s="305"/>
      <c r="DW658" s="305"/>
      <c r="DX658" s="305"/>
      <c r="DY658" s="305"/>
      <c r="DZ658" s="305"/>
      <c r="EA658" s="305"/>
      <c r="EB658" s="305"/>
      <c r="EC658" s="305"/>
    </row>
    <row r="659" spans="1:133" x14ac:dyDescent="0.25">
      <c r="A659" s="291">
        <f t="shared" si="117"/>
        <v>2016</v>
      </c>
      <c r="B659" s="292" t="str">
        <f t="shared" si="118"/>
        <v>ENERO</v>
      </c>
      <c r="C659" s="292">
        <v>19</v>
      </c>
      <c r="D659" s="292" t="str">
        <f t="shared" si="122"/>
        <v>ENERO 2016 / 17</v>
      </c>
      <c r="E659" s="351"/>
      <c r="F659" s="316"/>
      <c r="G659" s="305"/>
      <c r="H659" s="305"/>
      <c r="I659" s="305"/>
      <c r="J659" s="305"/>
      <c r="K659" s="305"/>
      <c r="L659" s="305"/>
      <c r="M659" s="305"/>
      <c r="N659" s="305"/>
      <c r="O659" s="305"/>
      <c r="P659" s="305"/>
      <c r="Q659" s="305"/>
      <c r="R659" s="305"/>
      <c r="S659" s="305"/>
      <c r="T659" s="305"/>
      <c r="U659" s="305"/>
      <c r="V659" s="305"/>
      <c r="W659" s="305"/>
      <c r="X659" s="305"/>
      <c r="Y659" s="305"/>
      <c r="Z659" s="305"/>
      <c r="AA659" s="305"/>
      <c r="AB659" s="305"/>
      <c r="AC659" s="305"/>
      <c r="AD659" s="305"/>
      <c r="AE659" s="305"/>
      <c r="AF659" s="429"/>
      <c r="AG659" s="305"/>
      <c r="AH659" s="305"/>
      <c r="AI659" s="305"/>
      <c r="AJ659" s="305"/>
      <c r="AK659" s="305"/>
      <c r="AL659" s="305"/>
      <c r="AM659" s="305"/>
      <c r="AN659" s="305"/>
      <c r="AO659" s="305"/>
      <c r="AP659" s="305"/>
      <c r="AQ659" s="305"/>
      <c r="AR659" s="305"/>
      <c r="AS659" s="305"/>
      <c r="AT659" s="305"/>
      <c r="AU659" s="300"/>
      <c r="AV659" s="311">
        <v>17</v>
      </c>
      <c r="AW659" s="317">
        <v>42399</v>
      </c>
      <c r="AX659" s="311">
        <v>60677</v>
      </c>
      <c r="AY659" s="311" t="s">
        <v>149</v>
      </c>
      <c r="AZ659" s="313">
        <v>0.72789999999999999</v>
      </c>
      <c r="BA659" s="314">
        <v>138.9</v>
      </c>
      <c r="BB659" s="314">
        <v>8.3000000000000007</v>
      </c>
      <c r="BC659" s="314">
        <v>0</v>
      </c>
      <c r="BD659" s="315" t="s">
        <v>20</v>
      </c>
      <c r="BE659" s="314">
        <v>1.8</v>
      </c>
      <c r="BF659" s="314">
        <v>0.01</v>
      </c>
      <c r="BG659" s="314">
        <v>85.5</v>
      </c>
      <c r="BH659" s="314">
        <v>79.7</v>
      </c>
      <c r="BI659" s="314">
        <v>82.6</v>
      </c>
      <c r="BJ659" s="316" t="s">
        <v>66</v>
      </c>
      <c r="BK659" s="316" t="s">
        <v>67</v>
      </c>
      <c r="BL659" s="314">
        <v>20766</v>
      </c>
      <c r="BM659" s="314">
        <v>131</v>
      </c>
      <c r="BN659" s="314">
        <v>189</v>
      </c>
      <c r="BO659" s="314">
        <v>298</v>
      </c>
      <c r="BP659" s="314">
        <v>349</v>
      </c>
      <c r="BQ659" s="314">
        <v>1</v>
      </c>
      <c r="BR659" s="314">
        <v>30.9</v>
      </c>
      <c r="BS659" s="314">
        <v>1.1000000000000001</v>
      </c>
      <c r="BT659" s="314">
        <v>1.45</v>
      </c>
      <c r="BU659" s="314">
        <v>8.4</v>
      </c>
      <c r="BV659" s="314">
        <v>0</v>
      </c>
      <c r="BW659" s="433"/>
      <c r="BX659" s="299">
        <v>133</v>
      </c>
      <c r="BY659" s="299">
        <v>7</v>
      </c>
      <c r="BZ659" s="299">
        <v>9</v>
      </c>
      <c r="CA659" s="299">
        <v>85</v>
      </c>
      <c r="CB659" s="299">
        <v>149</v>
      </c>
      <c r="CC659" s="299">
        <v>170</v>
      </c>
      <c r="CD659" s="299">
        <v>245</v>
      </c>
      <c r="CE659" s="299">
        <v>374</v>
      </c>
      <c r="CF659" s="299">
        <v>437</v>
      </c>
      <c r="CG659" s="299">
        <v>42</v>
      </c>
      <c r="CH659" s="299">
        <v>18</v>
      </c>
      <c r="CI659" s="299">
        <v>3</v>
      </c>
      <c r="CJ659" s="299">
        <v>2.7</v>
      </c>
      <c r="CK659" s="299">
        <v>0.05</v>
      </c>
      <c r="CL659" s="329"/>
      <c r="CM659" s="306"/>
      <c r="CN659" s="306"/>
      <c r="CO659" s="306"/>
      <c r="CP659" s="306"/>
      <c r="CQ659" s="306"/>
      <c r="CR659" s="306"/>
      <c r="CS659" s="306"/>
      <c r="CT659" s="306"/>
      <c r="CU659" s="306"/>
      <c r="CV659" s="306"/>
      <c r="CW659" s="306"/>
      <c r="CX659" s="306"/>
      <c r="CY659" s="306"/>
      <c r="CZ659" s="306"/>
      <c r="DA659" s="306"/>
      <c r="DB659" s="306"/>
      <c r="DC659" s="306"/>
      <c r="DD659" s="306"/>
      <c r="DE659" s="306"/>
      <c r="DF659" s="306"/>
      <c r="DG659" s="306"/>
      <c r="DH659" s="306"/>
      <c r="DI659" s="306"/>
      <c r="DJ659" s="306"/>
      <c r="DK659" s="306"/>
      <c r="DL659" s="306"/>
      <c r="DM659" s="306"/>
      <c r="DN659" s="306"/>
      <c r="DO659" s="439"/>
      <c r="DP659" s="306"/>
      <c r="DQ659" s="306"/>
      <c r="DR659" s="306"/>
      <c r="DS659" s="306"/>
      <c r="DT659" s="306"/>
      <c r="DU659" s="306"/>
      <c r="DV659" s="306"/>
      <c r="DW659" s="306"/>
      <c r="DX659" s="306"/>
      <c r="DY659" s="306"/>
      <c r="DZ659" s="306"/>
      <c r="EA659" s="306"/>
      <c r="EB659" s="306"/>
      <c r="EC659" s="306"/>
    </row>
    <row r="660" spans="1:133" x14ac:dyDescent="0.25">
      <c r="A660" s="302">
        <f t="shared" si="117"/>
        <v>2016</v>
      </c>
      <c r="B660" s="303" t="str">
        <f t="shared" si="118"/>
        <v>ENERO</v>
      </c>
      <c r="C660" s="303">
        <v>20</v>
      </c>
      <c r="D660" s="303" t="str">
        <f t="shared" si="122"/>
        <v>ENERO 2016 / 18</v>
      </c>
      <c r="E660" s="291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428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307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435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343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441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</row>
    <row r="661" spans="1:133" x14ac:dyDescent="0.25">
      <c r="A661" s="291">
        <f t="shared" si="117"/>
        <v>2016</v>
      </c>
      <c r="B661" s="292" t="str">
        <f t="shared" si="118"/>
        <v>ENERO</v>
      </c>
      <c r="C661" s="292">
        <v>21</v>
      </c>
      <c r="D661" s="292" t="str">
        <f t="shared" si="122"/>
        <v>ENERO 2016 / 19</v>
      </c>
      <c r="E661" s="291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428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307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435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343"/>
      <c r="CM661" s="303"/>
      <c r="CN661" s="303"/>
      <c r="CO661" s="303"/>
      <c r="CP661" s="303"/>
      <c r="CQ661" s="303"/>
      <c r="CR661" s="303"/>
      <c r="CS661" s="303"/>
      <c r="CT661" s="303"/>
      <c r="CU661" s="303"/>
      <c r="CV661" s="303"/>
      <c r="CW661" s="303"/>
      <c r="CX661" s="303"/>
      <c r="CY661" s="303"/>
      <c r="CZ661" s="303"/>
      <c r="DA661" s="303"/>
      <c r="DB661" s="303"/>
      <c r="DC661" s="303"/>
      <c r="DD661" s="303"/>
      <c r="DE661" s="303"/>
      <c r="DF661" s="303"/>
      <c r="DG661" s="303"/>
      <c r="DH661" s="303"/>
      <c r="DI661" s="303"/>
      <c r="DJ661" s="303"/>
      <c r="DK661" s="303"/>
      <c r="DL661" s="303"/>
      <c r="DM661" s="303"/>
      <c r="DN661" s="303"/>
      <c r="DO661" s="442"/>
      <c r="DP661" s="303"/>
      <c r="DQ661" s="303"/>
      <c r="DR661" s="303"/>
      <c r="DS661" s="303"/>
      <c r="DT661" s="303"/>
      <c r="DU661" s="303"/>
      <c r="DV661" s="303"/>
      <c r="DW661" s="303"/>
      <c r="DX661" s="303"/>
      <c r="DY661" s="303"/>
      <c r="DZ661" s="303"/>
      <c r="EA661" s="303"/>
      <c r="EB661" s="303"/>
      <c r="EC661" s="303"/>
    </row>
    <row r="662" spans="1:133" x14ac:dyDescent="0.25">
      <c r="A662" s="302">
        <f t="shared" si="117"/>
        <v>2016</v>
      </c>
      <c r="B662" s="303" t="str">
        <f t="shared" si="118"/>
        <v>ENERO</v>
      </c>
      <c r="C662" s="303">
        <v>22</v>
      </c>
      <c r="D662" s="303" t="str">
        <f t="shared" si="122"/>
        <v>ENERO 2016 / 20</v>
      </c>
      <c r="E662" s="291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428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307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435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343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441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</row>
    <row r="663" spans="1:133" x14ac:dyDescent="0.25">
      <c r="A663" s="291">
        <f t="shared" si="117"/>
        <v>2016</v>
      </c>
      <c r="B663" s="292" t="str">
        <f t="shared" si="118"/>
        <v>ENERO</v>
      </c>
      <c r="C663" s="292">
        <v>23</v>
      </c>
      <c r="D663" s="292" t="str">
        <f t="shared" si="122"/>
        <v>ENERO 2016 / 21</v>
      </c>
      <c r="E663" s="291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428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307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435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343"/>
      <c r="CM663" s="303"/>
      <c r="CN663" s="303"/>
      <c r="CO663" s="303"/>
      <c r="CP663" s="303"/>
      <c r="CQ663" s="303"/>
      <c r="CR663" s="303"/>
      <c r="CS663" s="303"/>
      <c r="CT663" s="303"/>
      <c r="CU663" s="303"/>
      <c r="CV663" s="303"/>
      <c r="CW663" s="303"/>
      <c r="CX663" s="303"/>
      <c r="CY663" s="303"/>
      <c r="CZ663" s="303"/>
      <c r="DA663" s="303"/>
      <c r="DB663" s="303"/>
      <c r="DC663" s="303"/>
      <c r="DD663" s="303"/>
      <c r="DE663" s="303"/>
      <c r="DF663" s="303"/>
      <c r="DG663" s="303"/>
      <c r="DH663" s="303"/>
      <c r="DI663" s="303"/>
      <c r="DJ663" s="303"/>
      <c r="DK663" s="303"/>
      <c r="DL663" s="303"/>
      <c r="DM663" s="303"/>
      <c r="DN663" s="303"/>
      <c r="DO663" s="442"/>
      <c r="DP663" s="303"/>
      <c r="DQ663" s="303"/>
      <c r="DR663" s="303"/>
      <c r="DS663" s="303"/>
      <c r="DT663" s="303"/>
      <c r="DU663" s="303"/>
      <c r="DV663" s="303"/>
      <c r="DW663" s="303"/>
      <c r="DX663" s="303"/>
      <c r="DY663" s="303"/>
      <c r="DZ663" s="303"/>
      <c r="EA663" s="303"/>
      <c r="EB663" s="303"/>
      <c r="EC663" s="303"/>
    </row>
    <row r="664" spans="1:133" x14ac:dyDescent="0.25">
      <c r="A664" s="302">
        <f t="shared" si="117"/>
        <v>2016</v>
      </c>
      <c r="B664" s="303" t="str">
        <f t="shared" si="118"/>
        <v>ENERO</v>
      </c>
      <c r="C664" s="303">
        <v>24</v>
      </c>
      <c r="D664" s="303" t="str">
        <f t="shared" si="122"/>
        <v>ENERO 2016 / 22</v>
      </c>
      <c r="E664" s="291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428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307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435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343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441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</row>
    <row r="665" spans="1:133" x14ac:dyDescent="0.25">
      <c r="A665" s="291">
        <f t="shared" si="117"/>
        <v>2016</v>
      </c>
      <c r="B665" s="292" t="str">
        <f t="shared" si="118"/>
        <v>ENERO</v>
      </c>
      <c r="C665" s="292">
        <v>25</v>
      </c>
      <c r="D665" s="292" t="str">
        <f t="shared" si="122"/>
        <v>ENERO 2016 / 23</v>
      </c>
      <c r="E665" s="291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428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307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435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343"/>
      <c r="CM665" s="303"/>
      <c r="CN665" s="303"/>
      <c r="CO665" s="303"/>
      <c r="CP665" s="303"/>
      <c r="CQ665" s="303"/>
      <c r="CR665" s="303"/>
      <c r="CS665" s="303"/>
      <c r="CT665" s="303"/>
      <c r="CU665" s="303"/>
      <c r="CV665" s="303"/>
      <c r="CW665" s="303"/>
      <c r="CX665" s="303"/>
      <c r="CY665" s="303"/>
      <c r="CZ665" s="303"/>
      <c r="DA665" s="303"/>
      <c r="DB665" s="303"/>
      <c r="DC665" s="303"/>
      <c r="DD665" s="303"/>
      <c r="DE665" s="303"/>
      <c r="DF665" s="303"/>
      <c r="DG665" s="303"/>
      <c r="DH665" s="303"/>
      <c r="DI665" s="303"/>
      <c r="DJ665" s="303"/>
      <c r="DK665" s="303"/>
      <c r="DL665" s="303"/>
      <c r="DM665" s="303"/>
      <c r="DN665" s="303"/>
      <c r="DO665" s="442"/>
      <c r="DP665" s="303"/>
      <c r="DQ665" s="303"/>
      <c r="DR665" s="303"/>
      <c r="DS665" s="303"/>
      <c r="DT665" s="303"/>
      <c r="DU665" s="303"/>
      <c r="DV665" s="303"/>
      <c r="DW665" s="303"/>
      <c r="DX665" s="303"/>
      <c r="DY665" s="303"/>
      <c r="DZ665" s="303"/>
      <c r="EA665" s="303"/>
      <c r="EB665" s="303"/>
      <c r="EC665" s="303"/>
    </row>
    <row r="666" spans="1:133" x14ac:dyDescent="0.25">
      <c r="A666" s="302">
        <f t="shared" si="117"/>
        <v>2016</v>
      </c>
      <c r="B666" s="303" t="str">
        <f t="shared" si="118"/>
        <v>ENERO</v>
      </c>
      <c r="C666" s="303">
        <v>26</v>
      </c>
      <c r="D666" s="303" t="str">
        <f t="shared" si="122"/>
        <v>ENERO 2016 / 24</v>
      </c>
      <c r="E666" s="291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428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307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435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343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441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</row>
    <row r="667" spans="1:133" x14ac:dyDescent="0.25">
      <c r="A667" s="291">
        <f t="shared" si="117"/>
        <v>2016</v>
      </c>
      <c r="B667" s="292" t="str">
        <f t="shared" si="118"/>
        <v>ENERO</v>
      </c>
      <c r="C667" s="292">
        <v>27</v>
      </c>
      <c r="D667" s="292" t="str">
        <f t="shared" si="122"/>
        <v>ENERO 2016 / 25</v>
      </c>
      <c r="E667" s="291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428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307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435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343"/>
      <c r="CM667" s="303"/>
      <c r="CN667" s="303"/>
      <c r="CO667" s="303"/>
      <c r="CP667" s="303"/>
      <c r="CQ667" s="303"/>
      <c r="CR667" s="303"/>
      <c r="CS667" s="303"/>
      <c r="CT667" s="303"/>
      <c r="CU667" s="303"/>
      <c r="CV667" s="303"/>
      <c r="CW667" s="303"/>
      <c r="CX667" s="303"/>
      <c r="CY667" s="303"/>
      <c r="CZ667" s="303"/>
      <c r="DA667" s="303"/>
      <c r="DB667" s="303"/>
      <c r="DC667" s="303"/>
      <c r="DD667" s="303"/>
      <c r="DE667" s="303"/>
      <c r="DF667" s="303"/>
      <c r="DG667" s="303"/>
      <c r="DH667" s="303"/>
      <c r="DI667" s="303"/>
      <c r="DJ667" s="303"/>
      <c r="DK667" s="303"/>
      <c r="DL667" s="303"/>
      <c r="DM667" s="303"/>
      <c r="DN667" s="303"/>
      <c r="DO667" s="442"/>
      <c r="DP667" s="303"/>
      <c r="DQ667" s="303"/>
      <c r="DR667" s="303"/>
      <c r="DS667" s="303"/>
      <c r="DT667" s="303"/>
      <c r="DU667" s="303"/>
      <c r="DV667" s="303"/>
      <c r="DW667" s="303"/>
      <c r="DX667" s="303"/>
      <c r="DY667" s="303"/>
      <c r="DZ667" s="303"/>
      <c r="EA667" s="303"/>
      <c r="EB667" s="303"/>
      <c r="EC667" s="303"/>
    </row>
    <row r="668" spans="1:133" x14ac:dyDescent="0.25">
      <c r="A668" s="302">
        <f t="shared" si="117"/>
        <v>2016</v>
      </c>
      <c r="B668" s="303" t="str">
        <f t="shared" si="118"/>
        <v>ENERO</v>
      </c>
      <c r="C668" s="303">
        <v>28</v>
      </c>
      <c r="D668" s="303" t="str">
        <f t="shared" si="122"/>
        <v>ENERO 2016 / 26</v>
      </c>
      <c r="E668" s="291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428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307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435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343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441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</row>
    <row r="669" spans="1:133" x14ac:dyDescent="0.25">
      <c r="A669" s="291">
        <f t="shared" si="117"/>
        <v>2016</v>
      </c>
      <c r="B669" s="292" t="str">
        <f t="shared" si="118"/>
        <v>ENERO</v>
      </c>
      <c r="C669" s="292">
        <v>29</v>
      </c>
      <c r="D669" s="292" t="str">
        <f t="shared" si="122"/>
        <v>ENERO 2016 / 27</v>
      </c>
      <c r="E669" s="291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428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307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435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343"/>
      <c r="CM669" s="303"/>
      <c r="CN669" s="303"/>
      <c r="CO669" s="303"/>
      <c r="CP669" s="303"/>
      <c r="CQ669" s="303"/>
      <c r="CR669" s="303"/>
      <c r="CS669" s="303"/>
      <c r="CT669" s="303"/>
      <c r="CU669" s="303"/>
      <c r="CV669" s="303"/>
      <c r="CW669" s="303"/>
      <c r="CX669" s="303"/>
      <c r="CY669" s="303"/>
      <c r="CZ669" s="303"/>
      <c r="DA669" s="303"/>
      <c r="DB669" s="303"/>
      <c r="DC669" s="303"/>
      <c r="DD669" s="303"/>
      <c r="DE669" s="303"/>
      <c r="DF669" s="303"/>
      <c r="DG669" s="303"/>
      <c r="DH669" s="303"/>
      <c r="DI669" s="303"/>
      <c r="DJ669" s="303"/>
      <c r="DK669" s="303"/>
      <c r="DL669" s="303"/>
      <c r="DM669" s="303"/>
      <c r="DN669" s="303"/>
      <c r="DO669" s="442"/>
      <c r="DP669" s="303"/>
      <c r="DQ669" s="303"/>
      <c r="DR669" s="303"/>
      <c r="DS669" s="303"/>
      <c r="DT669" s="303"/>
      <c r="DU669" s="303"/>
      <c r="DV669" s="303"/>
      <c r="DW669" s="303"/>
      <c r="DX669" s="303"/>
      <c r="DY669" s="303"/>
      <c r="DZ669" s="303"/>
      <c r="EA669" s="303"/>
      <c r="EB669" s="303"/>
      <c r="EC669" s="303"/>
    </row>
    <row r="670" spans="1:133" x14ac:dyDescent="0.25">
      <c r="A670" s="302">
        <f t="shared" si="117"/>
        <v>2016</v>
      </c>
      <c r="B670" s="303" t="str">
        <f t="shared" si="118"/>
        <v>ENERO</v>
      </c>
      <c r="C670" s="303">
        <v>30</v>
      </c>
      <c r="D670" s="303" t="str">
        <f t="shared" si="122"/>
        <v>ENERO 2016 / 28</v>
      </c>
      <c r="E670" s="291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428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307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435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343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441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</row>
    <row r="671" spans="1:133" x14ac:dyDescent="0.25">
      <c r="A671" s="291">
        <f t="shared" si="117"/>
        <v>2016</v>
      </c>
      <c r="B671" s="292" t="str">
        <f t="shared" si="118"/>
        <v>ENERO</v>
      </c>
      <c r="C671" s="292">
        <v>31</v>
      </c>
      <c r="D671" s="292" t="str">
        <f t="shared" si="122"/>
        <v>ENERO 2016 / 29</v>
      </c>
      <c r="E671" s="291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428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307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435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343"/>
      <c r="CM671" s="303"/>
      <c r="CN671" s="303"/>
      <c r="CO671" s="303"/>
      <c r="CP671" s="303"/>
      <c r="CQ671" s="303"/>
      <c r="CR671" s="303"/>
      <c r="CS671" s="303"/>
      <c r="CT671" s="303"/>
      <c r="CU671" s="303"/>
      <c r="CV671" s="303"/>
      <c r="CW671" s="303"/>
      <c r="CX671" s="303"/>
      <c r="CY671" s="303"/>
      <c r="CZ671" s="303"/>
      <c r="DA671" s="303"/>
      <c r="DB671" s="303"/>
      <c r="DC671" s="303"/>
      <c r="DD671" s="303"/>
      <c r="DE671" s="303"/>
      <c r="DF671" s="303"/>
      <c r="DG671" s="303"/>
      <c r="DH671" s="303"/>
      <c r="DI671" s="303"/>
      <c r="DJ671" s="303"/>
      <c r="DK671" s="303"/>
      <c r="DL671" s="303"/>
      <c r="DM671" s="303"/>
      <c r="DN671" s="303"/>
      <c r="DO671" s="442"/>
      <c r="DP671" s="303"/>
      <c r="DQ671" s="303"/>
      <c r="DR671" s="303"/>
      <c r="DS671" s="303"/>
      <c r="DT671" s="303"/>
      <c r="DU671" s="303"/>
      <c r="DV671" s="303"/>
      <c r="DW671" s="303"/>
      <c r="DX671" s="303"/>
      <c r="DY671" s="303"/>
      <c r="DZ671" s="303"/>
      <c r="EA671" s="303"/>
      <c r="EB671" s="303"/>
      <c r="EC671" s="303"/>
    </row>
    <row r="672" spans="1:133" s="206" customFormat="1" x14ac:dyDescent="0.25">
      <c r="A672" s="308"/>
      <c r="B672" s="309"/>
      <c r="C672" s="309"/>
      <c r="D672" s="303" t="str">
        <f t="shared" si="122"/>
        <v>ENERO 2016 / 30</v>
      </c>
      <c r="E672" s="291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428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307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435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343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441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</row>
    <row r="673" spans="1:133" x14ac:dyDescent="0.25">
      <c r="A673" s="291">
        <v>2016</v>
      </c>
      <c r="B673" s="292" t="s">
        <v>240</v>
      </c>
      <c r="C673" s="292">
        <v>1</v>
      </c>
      <c r="D673" s="292" t="str">
        <f t="shared" si="122"/>
        <v>ENERO 2016 / 31</v>
      </c>
      <c r="E673" s="291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428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307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435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343"/>
      <c r="CM673" s="303"/>
      <c r="CN673" s="303"/>
      <c r="CO673" s="303"/>
      <c r="CP673" s="303"/>
      <c r="CQ673" s="303"/>
      <c r="CR673" s="303"/>
      <c r="CS673" s="303"/>
      <c r="CT673" s="303"/>
      <c r="CU673" s="303"/>
      <c r="CV673" s="303"/>
      <c r="CW673" s="303"/>
      <c r="CX673" s="303"/>
      <c r="CY673" s="303"/>
      <c r="CZ673" s="303"/>
      <c r="DA673" s="303"/>
      <c r="DB673" s="303"/>
      <c r="DC673" s="303"/>
      <c r="DD673" s="303"/>
      <c r="DE673" s="303"/>
      <c r="DF673" s="303"/>
      <c r="DG673" s="303"/>
      <c r="DH673" s="303"/>
      <c r="DI673" s="303"/>
      <c r="DJ673" s="303"/>
      <c r="DK673" s="303"/>
      <c r="DL673" s="303"/>
      <c r="DM673" s="303"/>
      <c r="DN673" s="303"/>
      <c r="DO673" s="442"/>
      <c r="DP673" s="303"/>
      <c r="DQ673" s="303"/>
      <c r="DR673" s="303"/>
      <c r="DS673" s="303"/>
      <c r="DT673" s="303"/>
      <c r="DU673" s="303"/>
      <c r="DV673" s="303"/>
      <c r="DW673" s="303"/>
      <c r="DX673" s="303"/>
      <c r="DY673" s="303"/>
      <c r="DZ673" s="303"/>
      <c r="EA673" s="303"/>
      <c r="EB673" s="303"/>
      <c r="EC673" s="303"/>
    </row>
    <row r="674" spans="1:133" ht="15.75" x14ac:dyDescent="0.25">
      <c r="A674" s="302">
        <f t="shared" ref="A674:A703" si="123">A673</f>
        <v>2016</v>
      </c>
      <c r="B674" s="303" t="str">
        <f t="shared" ref="B674:B703" si="124">B673</f>
        <v>FEBRERO</v>
      </c>
      <c r="C674" s="303">
        <v>2</v>
      </c>
      <c r="D674" s="275" t="s">
        <v>228</v>
      </c>
      <c r="E674" s="344">
        <f t="shared" ref="E674:AJ674" si="125">IFERROR(AVERAGE(E643:E673),"")</f>
        <v>8.5</v>
      </c>
      <c r="F674" s="276">
        <f t="shared" si="125"/>
        <v>42385.5625</v>
      </c>
      <c r="G674" s="276">
        <f t="shared" si="125"/>
        <v>60256.125</v>
      </c>
      <c r="H674" s="276" t="str">
        <f t="shared" si="125"/>
        <v/>
      </c>
      <c r="I674" s="276">
        <f t="shared" si="125"/>
        <v>0.73036250000000014</v>
      </c>
      <c r="J674" s="276">
        <f t="shared" si="125"/>
        <v>138.1875</v>
      </c>
      <c r="K674" s="276">
        <f t="shared" si="125"/>
        <v>8.4437499999999996</v>
      </c>
      <c r="L674" s="276">
        <f t="shared" si="125"/>
        <v>0</v>
      </c>
      <c r="M674" s="276" t="str">
        <f t="shared" si="125"/>
        <v/>
      </c>
      <c r="N674" s="276">
        <f t="shared" si="125"/>
        <v>0.5</v>
      </c>
      <c r="O674" s="276">
        <f t="shared" si="125"/>
        <v>0</v>
      </c>
      <c r="P674" s="276">
        <f t="shared" si="125"/>
        <v>85.268750000000011</v>
      </c>
      <c r="Q674" s="276">
        <f t="shared" si="125"/>
        <v>79.181250000000006</v>
      </c>
      <c r="R674" s="276">
        <f t="shared" si="125"/>
        <v>82.206249999999997</v>
      </c>
      <c r="S674" s="276" t="str">
        <f t="shared" si="125"/>
        <v/>
      </c>
      <c r="T674" s="276" t="str">
        <f t="shared" si="125"/>
        <v/>
      </c>
      <c r="U674" s="276">
        <f t="shared" si="125"/>
        <v>20739.5</v>
      </c>
      <c r="V674" s="276">
        <f t="shared" si="125"/>
        <v>128.625</v>
      </c>
      <c r="W674" s="276">
        <f t="shared" si="125"/>
        <v>192.125</v>
      </c>
      <c r="X674" s="276">
        <f t="shared" si="125"/>
        <v>288.1875</v>
      </c>
      <c r="Y674" s="276">
        <f t="shared" si="125"/>
        <v>343.8125</v>
      </c>
      <c r="Z674" s="276">
        <f t="shared" si="125"/>
        <v>0.96875</v>
      </c>
      <c r="AA674" s="276">
        <f t="shared" si="125"/>
        <v>29.181250000000002</v>
      </c>
      <c r="AB674" s="276">
        <f t="shared" si="125"/>
        <v>0.25</v>
      </c>
      <c r="AC674" s="276">
        <f t="shared" si="125"/>
        <v>1.7062499999999998</v>
      </c>
      <c r="AD674" s="276">
        <f t="shared" si="125"/>
        <v>10.931249999999999</v>
      </c>
      <c r="AE674" s="276">
        <f t="shared" si="125"/>
        <v>0</v>
      </c>
      <c r="AF674" s="420" t="str">
        <f t="shared" si="125"/>
        <v/>
      </c>
      <c r="AG674" s="276">
        <f t="shared" si="125"/>
        <v>133</v>
      </c>
      <c r="AH674" s="276">
        <f t="shared" si="125"/>
        <v>7</v>
      </c>
      <c r="AI674" s="276">
        <f t="shared" si="125"/>
        <v>9</v>
      </c>
      <c r="AJ674" s="276">
        <f t="shared" si="125"/>
        <v>85</v>
      </c>
      <c r="AK674" s="276">
        <f t="shared" ref="AK674:BP674" si="126">IFERROR(AVERAGE(AK643:AK673),"")</f>
        <v>149</v>
      </c>
      <c r="AL674" s="276">
        <f t="shared" si="126"/>
        <v>170</v>
      </c>
      <c r="AM674" s="276">
        <f t="shared" si="126"/>
        <v>245</v>
      </c>
      <c r="AN674" s="276">
        <f t="shared" si="126"/>
        <v>374</v>
      </c>
      <c r="AO674" s="276">
        <f t="shared" si="126"/>
        <v>437</v>
      </c>
      <c r="AP674" s="276">
        <f t="shared" si="126"/>
        <v>42</v>
      </c>
      <c r="AQ674" s="276">
        <f t="shared" si="126"/>
        <v>18</v>
      </c>
      <c r="AR674" s="276">
        <f t="shared" si="126"/>
        <v>3</v>
      </c>
      <c r="AS674" s="276">
        <f t="shared" si="126"/>
        <v>2.7000000000000006</v>
      </c>
      <c r="AT674" s="276">
        <f t="shared" si="126"/>
        <v>5.000000000000001E-2</v>
      </c>
      <c r="AU674" s="276" t="str">
        <f t="shared" si="126"/>
        <v/>
      </c>
      <c r="AV674" s="276">
        <f t="shared" si="126"/>
        <v>9</v>
      </c>
      <c r="AW674" s="276">
        <f t="shared" si="126"/>
        <v>42384.941176470587</v>
      </c>
      <c r="AX674" s="310">
        <f t="shared" si="126"/>
        <v>60224.941176470587</v>
      </c>
      <c r="AY674" s="276" t="str">
        <f t="shared" si="126"/>
        <v/>
      </c>
      <c r="AZ674" s="276">
        <f t="shared" si="126"/>
        <v>0.73386470588235297</v>
      </c>
      <c r="BA674" s="276">
        <f t="shared" si="126"/>
        <v>141.63529411764708</v>
      </c>
      <c r="BB674" s="276">
        <f t="shared" si="126"/>
        <v>8.094117647058825</v>
      </c>
      <c r="BC674" s="276">
        <f t="shared" si="126"/>
        <v>0</v>
      </c>
      <c r="BD674" s="276" t="str">
        <f t="shared" si="126"/>
        <v/>
      </c>
      <c r="BE674" s="276">
        <f t="shared" si="126"/>
        <v>1.7882352941176474</v>
      </c>
      <c r="BF674" s="276">
        <f t="shared" si="126"/>
        <v>0.01</v>
      </c>
      <c r="BG674" s="276">
        <f t="shared" si="126"/>
        <v>85.435294117647047</v>
      </c>
      <c r="BH674" s="276">
        <f t="shared" si="126"/>
        <v>79.647058823529434</v>
      </c>
      <c r="BI674" s="276">
        <f t="shared" si="126"/>
        <v>82.729411764705873</v>
      </c>
      <c r="BJ674" s="276" t="str">
        <f t="shared" si="126"/>
        <v/>
      </c>
      <c r="BK674" s="276" t="str">
        <f t="shared" si="126"/>
        <v/>
      </c>
      <c r="BL674" s="276">
        <f t="shared" si="126"/>
        <v>20702.882352941175</v>
      </c>
      <c r="BM674" s="276">
        <f t="shared" si="126"/>
        <v>133.29411764705881</v>
      </c>
      <c r="BN674" s="276">
        <f t="shared" si="126"/>
        <v>197.64705882352942</v>
      </c>
      <c r="BO674" s="276">
        <f t="shared" si="126"/>
        <v>299.35294117647061</v>
      </c>
      <c r="BP674" s="276">
        <f t="shared" si="126"/>
        <v>354.05882352941177</v>
      </c>
      <c r="BQ674" s="276">
        <f t="shared" ref="BQ674:BV674" si="127">IFERROR(AVERAGE(BQ643:BQ673),"")</f>
        <v>1</v>
      </c>
      <c r="BR674" s="276">
        <f t="shared" si="127"/>
        <v>30.958823529411763</v>
      </c>
      <c r="BS674" s="276">
        <f t="shared" si="127"/>
        <v>1.4529411764705882</v>
      </c>
      <c r="BT674" s="276">
        <f t="shared" si="127"/>
        <v>1.5841176470588236</v>
      </c>
      <c r="BU674" s="276">
        <f t="shared" si="127"/>
        <v>6.2176470588235295</v>
      </c>
      <c r="BV674" s="310">
        <f t="shared" si="127"/>
        <v>0</v>
      </c>
      <c r="BW674" s="436"/>
      <c r="BX674" s="309"/>
      <c r="BY674" s="309"/>
      <c r="BZ674" s="309"/>
      <c r="CA674" s="309"/>
      <c r="CB674" s="309"/>
      <c r="CC674" s="309"/>
      <c r="CD674" s="309"/>
      <c r="CE674" s="309"/>
      <c r="CF674" s="309"/>
      <c r="CG674" s="309"/>
      <c r="CH674" s="309"/>
      <c r="CI674" s="309"/>
      <c r="CJ674" s="309"/>
      <c r="CK674" s="309"/>
      <c r="CL674" s="308"/>
      <c r="CM674" s="309"/>
      <c r="CN674" s="309"/>
      <c r="CO674" s="309"/>
      <c r="CP674" s="309"/>
      <c r="CQ674" s="309"/>
      <c r="CR674" s="309"/>
      <c r="CS674" s="309"/>
      <c r="CT674" s="309"/>
      <c r="CU674" s="309"/>
      <c r="CV674" s="309"/>
      <c r="CW674" s="309"/>
      <c r="CX674" s="309"/>
      <c r="CY674" s="309"/>
      <c r="CZ674" s="309"/>
      <c r="DA674" s="309"/>
      <c r="DB674" s="309"/>
      <c r="DC674" s="309"/>
      <c r="DD674" s="309"/>
      <c r="DE674" s="309"/>
      <c r="DF674" s="309"/>
      <c r="DG674" s="309"/>
      <c r="DH674" s="309"/>
      <c r="DI674" s="309"/>
      <c r="DJ674" s="309"/>
      <c r="DK674" s="309"/>
      <c r="DL674" s="309"/>
      <c r="DM674" s="309"/>
      <c r="DN674" s="309"/>
      <c r="DO674" s="443"/>
      <c r="DP674" s="309"/>
      <c r="DQ674" s="309"/>
      <c r="DR674" s="309"/>
      <c r="DS674" s="309"/>
      <c r="DT674" s="309"/>
      <c r="DU674" s="309"/>
      <c r="DV674" s="309"/>
      <c r="DW674" s="309"/>
      <c r="DX674" s="309"/>
      <c r="DY674" s="309"/>
      <c r="DZ674" s="309"/>
      <c r="EA674" s="309"/>
      <c r="EB674" s="309"/>
      <c r="EC674" s="309"/>
    </row>
    <row r="675" spans="1:133" x14ac:dyDescent="0.25">
      <c r="A675" s="291">
        <f t="shared" si="123"/>
        <v>2016</v>
      </c>
      <c r="B675" s="292" t="str">
        <f t="shared" si="124"/>
        <v>FEBRERO</v>
      </c>
      <c r="C675" s="292">
        <v>3</v>
      </c>
      <c r="D675" s="292" t="str">
        <f t="shared" ref="D675:D705" si="128">B673&amp;" "&amp;A673&amp;" / "&amp;C673</f>
        <v>FEBRERO 2016 / 1</v>
      </c>
      <c r="E675" s="345">
        <v>1</v>
      </c>
      <c r="F675" s="312">
        <v>42403</v>
      </c>
      <c r="G675" s="311">
        <v>60748</v>
      </c>
      <c r="H675" s="311" t="s">
        <v>68</v>
      </c>
      <c r="I675" s="313">
        <v>0.7268</v>
      </c>
      <c r="J675" s="314">
        <v>134</v>
      </c>
      <c r="K675" s="314">
        <v>9</v>
      </c>
      <c r="L675" s="314">
        <v>0</v>
      </c>
      <c r="M675" s="315" t="s">
        <v>20</v>
      </c>
      <c r="N675" s="314">
        <v>0.5</v>
      </c>
      <c r="O675" s="314">
        <v>0</v>
      </c>
      <c r="P675" s="314">
        <v>85.2</v>
      </c>
      <c r="Q675" s="314">
        <v>79.2</v>
      </c>
      <c r="R675" s="314">
        <v>82.2</v>
      </c>
      <c r="S675" s="316" t="s">
        <v>66</v>
      </c>
      <c r="T675" s="316" t="s">
        <v>67</v>
      </c>
      <c r="U675" s="314">
        <v>20778</v>
      </c>
      <c r="V675" s="314">
        <v>127</v>
      </c>
      <c r="W675" s="314">
        <v>187</v>
      </c>
      <c r="X675" s="314">
        <v>290</v>
      </c>
      <c r="Y675" s="314">
        <v>334</v>
      </c>
      <c r="Z675" s="314">
        <v>1</v>
      </c>
      <c r="AA675" s="314">
        <v>29.4</v>
      </c>
      <c r="AB675" s="314">
        <v>0.2</v>
      </c>
      <c r="AC675" s="314">
        <v>1.73</v>
      </c>
      <c r="AD675" s="314">
        <v>11.1</v>
      </c>
      <c r="AE675" s="314">
        <v>0</v>
      </c>
      <c r="AF675" s="427"/>
      <c r="AG675" s="299">
        <v>133</v>
      </c>
      <c r="AH675" s="299">
        <v>7</v>
      </c>
      <c r="AI675" s="299">
        <v>9</v>
      </c>
      <c r="AJ675" s="299">
        <v>85</v>
      </c>
      <c r="AK675" s="299">
        <v>149</v>
      </c>
      <c r="AL675" s="299">
        <v>170</v>
      </c>
      <c r="AM675" s="299">
        <v>245</v>
      </c>
      <c r="AN675" s="299">
        <v>374</v>
      </c>
      <c r="AO675" s="299">
        <v>437</v>
      </c>
      <c r="AP675" s="299">
        <v>42</v>
      </c>
      <c r="AQ675" s="299">
        <v>18</v>
      </c>
      <c r="AR675" s="299">
        <v>3</v>
      </c>
      <c r="AS675" s="299">
        <v>2.7</v>
      </c>
      <c r="AT675" s="299">
        <v>0.05</v>
      </c>
      <c r="AU675" s="300"/>
      <c r="AV675" s="311">
        <v>1</v>
      </c>
      <c r="AW675" s="317">
        <v>42401</v>
      </c>
      <c r="AX675" s="311">
        <v>60699</v>
      </c>
      <c r="AY675" s="311" t="s">
        <v>73</v>
      </c>
      <c r="AZ675" s="313">
        <v>0.73470000000000002</v>
      </c>
      <c r="BA675" s="314">
        <v>140</v>
      </c>
      <c r="BB675" s="314">
        <v>8.1999999999999993</v>
      </c>
      <c r="BC675" s="314">
        <v>0</v>
      </c>
      <c r="BD675" s="315" t="s">
        <v>20</v>
      </c>
      <c r="BE675" s="314">
        <v>1.9</v>
      </c>
      <c r="BF675" s="314">
        <v>0.01</v>
      </c>
      <c r="BG675" s="314">
        <v>85.3</v>
      </c>
      <c r="BH675" s="314">
        <v>79.2</v>
      </c>
      <c r="BI675" s="314">
        <v>82.3</v>
      </c>
      <c r="BJ675" s="316" t="s">
        <v>66</v>
      </c>
      <c r="BK675" s="316" t="s">
        <v>67</v>
      </c>
      <c r="BL675" s="314">
        <v>20694</v>
      </c>
      <c r="BM675" s="314">
        <v>129</v>
      </c>
      <c r="BN675" s="314">
        <v>194</v>
      </c>
      <c r="BO675" s="314">
        <v>293</v>
      </c>
      <c r="BP675" s="314">
        <v>349</v>
      </c>
      <c r="BQ675" s="314">
        <v>1</v>
      </c>
      <c r="BR675" s="314">
        <v>32.1</v>
      </c>
      <c r="BS675" s="314">
        <v>1</v>
      </c>
      <c r="BT675" s="314">
        <v>1.52</v>
      </c>
      <c r="BU675" s="314">
        <v>0.5</v>
      </c>
      <c r="BV675" s="314">
        <v>0</v>
      </c>
      <c r="BW675" s="433"/>
      <c r="BX675" s="299">
        <v>133</v>
      </c>
      <c r="BY675" s="299">
        <v>7</v>
      </c>
      <c r="BZ675" s="299">
        <v>9</v>
      </c>
      <c r="CA675" s="299">
        <v>85</v>
      </c>
      <c r="CB675" s="299">
        <v>149</v>
      </c>
      <c r="CC675" s="299">
        <v>170</v>
      </c>
      <c r="CD675" s="299">
        <v>245</v>
      </c>
      <c r="CE675" s="299">
        <v>374</v>
      </c>
      <c r="CF675" s="299">
        <v>437</v>
      </c>
      <c r="CG675" s="299">
        <v>42</v>
      </c>
      <c r="CH675" s="299">
        <v>18</v>
      </c>
      <c r="CI675" s="299">
        <v>3</v>
      </c>
      <c r="CJ675" s="299">
        <v>2.7</v>
      </c>
      <c r="CK675" s="299">
        <v>0.05</v>
      </c>
      <c r="CL675" s="329"/>
      <c r="CM675" s="306">
        <v>1</v>
      </c>
      <c r="CN675" s="346">
        <v>42401</v>
      </c>
      <c r="CO675" s="347"/>
      <c r="CP675" s="347"/>
      <c r="CQ675" s="318">
        <v>0.72230000000000005</v>
      </c>
      <c r="CR675" s="319">
        <v>58.8</v>
      </c>
      <c r="CS675" s="336">
        <f>(CR675*(9/5))+32</f>
        <v>137.84</v>
      </c>
      <c r="CT675" s="319">
        <v>8.6</v>
      </c>
      <c r="CU675" s="348">
        <v>1E-3</v>
      </c>
      <c r="CV675" s="319">
        <v>1</v>
      </c>
      <c r="CW675" s="319">
        <v>0.2</v>
      </c>
      <c r="CX675" s="348">
        <v>5.0000000000000001E-3</v>
      </c>
      <c r="CY675" s="319">
        <v>85.2</v>
      </c>
      <c r="CZ675" s="319">
        <v>78.8</v>
      </c>
      <c r="DA675" s="319">
        <v>81.900000000000006</v>
      </c>
      <c r="DB675" s="306" t="s">
        <v>83</v>
      </c>
      <c r="DC675" s="306" t="s">
        <v>84</v>
      </c>
      <c r="DD675" s="319">
        <v>20826</v>
      </c>
      <c r="DE675" s="319">
        <v>126.8</v>
      </c>
      <c r="DF675" s="319">
        <v>182.1</v>
      </c>
      <c r="DG675" s="319">
        <v>263.5</v>
      </c>
      <c r="DH675" s="319">
        <v>343.8</v>
      </c>
      <c r="DI675" s="319">
        <v>1</v>
      </c>
      <c r="DJ675" s="319">
        <v>27</v>
      </c>
      <c r="DK675" s="319">
        <v>0.1</v>
      </c>
      <c r="DL675" s="319">
        <v>2.2999999999999998</v>
      </c>
      <c r="DM675" s="319">
        <v>16</v>
      </c>
      <c r="DN675" s="319">
        <v>0</v>
      </c>
      <c r="DO675" s="437"/>
      <c r="DP675" s="304">
        <v>133</v>
      </c>
      <c r="DQ675" s="304">
        <v>7</v>
      </c>
      <c r="DR675" s="304">
        <v>9</v>
      </c>
      <c r="DS675" s="304">
        <v>85</v>
      </c>
      <c r="DT675" s="304">
        <v>149</v>
      </c>
      <c r="DU675" s="304">
        <v>170</v>
      </c>
      <c r="DV675" s="304">
        <v>245</v>
      </c>
      <c r="DW675" s="304">
        <v>374</v>
      </c>
      <c r="DX675" s="304">
        <v>437</v>
      </c>
      <c r="DY675" s="304">
        <v>42</v>
      </c>
      <c r="DZ675" s="304">
        <v>18</v>
      </c>
      <c r="EA675" s="304">
        <v>3</v>
      </c>
      <c r="EB675" s="304">
        <v>2.7</v>
      </c>
      <c r="EC675" s="304">
        <v>0.05</v>
      </c>
    </row>
    <row r="676" spans="1:133" x14ac:dyDescent="0.25">
      <c r="A676" s="302">
        <f t="shared" si="123"/>
        <v>2016</v>
      </c>
      <c r="B676" s="303" t="str">
        <f t="shared" si="124"/>
        <v>FEBRERO</v>
      </c>
      <c r="C676" s="303">
        <v>4</v>
      </c>
      <c r="D676" s="303" t="str">
        <f t="shared" si="128"/>
        <v>FEBRERO 2016 / 2</v>
      </c>
      <c r="E676" s="345">
        <v>2</v>
      </c>
      <c r="F676" s="312">
        <v>42404</v>
      </c>
      <c r="G676" s="311">
        <v>60775</v>
      </c>
      <c r="H676" s="311" t="s">
        <v>208</v>
      </c>
      <c r="I676" s="313">
        <v>0.72709999999999997</v>
      </c>
      <c r="J676" s="314">
        <v>133</v>
      </c>
      <c r="K676" s="314">
        <v>8.9</v>
      </c>
      <c r="L676" s="314">
        <v>0</v>
      </c>
      <c r="M676" s="315" t="s">
        <v>20</v>
      </c>
      <c r="N676" s="314">
        <v>0.5</v>
      </c>
      <c r="O676" s="314">
        <v>0</v>
      </c>
      <c r="P676" s="314">
        <v>85.5</v>
      </c>
      <c r="Q676" s="314">
        <v>79.2</v>
      </c>
      <c r="R676" s="314">
        <v>82.3</v>
      </c>
      <c r="S676" s="316" t="s">
        <v>66</v>
      </c>
      <c r="T676" s="316" t="s">
        <v>67</v>
      </c>
      <c r="U676" s="314">
        <v>20774</v>
      </c>
      <c r="V676" s="314">
        <v>123</v>
      </c>
      <c r="W676" s="314">
        <v>183</v>
      </c>
      <c r="X676" s="314">
        <v>282</v>
      </c>
      <c r="Y676" s="314">
        <v>337</v>
      </c>
      <c r="Z676" s="314">
        <v>0.5</v>
      </c>
      <c r="AA676" s="314">
        <v>29.3</v>
      </c>
      <c r="AB676" s="314">
        <v>0.2</v>
      </c>
      <c r="AC676" s="314">
        <v>1.7</v>
      </c>
      <c r="AD676" s="314">
        <v>12.4</v>
      </c>
      <c r="AE676" s="314">
        <v>0</v>
      </c>
      <c r="AF676" s="427"/>
      <c r="AG676" s="299">
        <v>133</v>
      </c>
      <c r="AH676" s="299">
        <v>7</v>
      </c>
      <c r="AI676" s="299">
        <v>9</v>
      </c>
      <c r="AJ676" s="299">
        <v>85</v>
      </c>
      <c r="AK676" s="299">
        <v>149</v>
      </c>
      <c r="AL676" s="299">
        <v>170</v>
      </c>
      <c r="AM676" s="299">
        <v>245</v>
      </c>
      <c r="AN676" s="299">
        <v>374</v>
      </c>
      <c r="AO676" s="299">
        <v>437</v>
      </c>
      <c r="AP676" s="299">
        <v>42</v>
      </c>
      <c r="AQ676" s="299">
        <v>18</v>
      </c>
      <c r="AR676" s="299">
        <v>3</v>
      </c>
      <c r="AS676" s="299">
        <v>2.7</v>
      </c>
      <c r="AT676" s="299">
        <v>0.05</v>
      </c>
      <c r="AU676" s="300"/>
      <c r="AV676" s="311">
        <v>2</v>
      </c>
      <c r="AW676" s="317">
        <v>42402</v>
      </c>
      <c r="AX676" s="311">
        <v>60724</v>
      </c>
      <c r="AY676" s="311" t="s">
        <v>68</v>
      </c>
      <c r="AZ676" s="313">
        <v>0.73699999999999999</v>
      </c>
      <c r="BA676" s="314">
        <v>141.69999999999999</v>
      </c>
      <c r="BB676" s="314">
        <v>8</v>
      </c>
      <c r="BC676" s="314">
        <v>0</v>
      </c>
      <c r="BD676" s="315" t="s">
        <v>20</v>
      </c>
      <c r="BE676" s="314">
        <v>1.8</v>
      </c>
      <c r="BF676" s="314">
        <v>0.01</v>
      </c>
      <c r="BG676" s="314">
        <v>85.5</v>
      </c>
      <c r="BH676" s="314">
        <v>79.400000000000006</v>
      </c>
      <c r="BI676" s="314">
        <v>82.5</v>
      </c>
      <c r="BJ676" s="316" t="s">
        <v>66</v>
      </c>
      <c r="BK676" s="316" t="s">
        <v>67</v>
      </c>
      <c r="BL676" s="314">
        <v>20670</v>
      </c>
      <c r="BM676" s="314">
        <v>133</v>
      </c>
      <c r="BN676" s="314">
        <v>196</v>
      </c>
      <c r="BO676" s="314">
        <v>297</v>
      </c>
      <c r="BP676" s="314">
        <v>352</v>
      </c>
      <c r="BQ676" s="314">
        <v>1</v>
      </c>
      <c r="BR676" s="314">
        <v>31.8</v>
      </c>
      <c r="BS676" s="314">
        <v>1.1000000000000001</v>
      </c>
      <c r="BT676" s="314">
        <v>1.51</v>
      </c>
      <c r="BU676" s="314">
        <v>0</v>
      </c>
      <c r="BV676" s="314">
        <v>0</v>
      </c>
      <c r="BW676" s="433"/>
      <c r="BX676" s="299">
        <v>133</v>
      </c>
      <c r="BY676" s="299">
        <v>7</v>
      </c>
      <c r="BZ676" s="299">
        <v>9</v>
      </c>
      <c r="CA676" s="299">
        <v>85</v>
      </c>
      <c r="CB676" s="299">
        <v>149</v>
      </c>
      <c r="CC676" s="299">
        <v>170</v>
      </c>
      <c r="CD676" s="299">
        <v>245</v>
      </c>
      <c r="CE676" s="299">
        <v>374</v>
      </c>
      <c r="CF676" s="299">
        <v>437</v>
      </c>
      <c r="CG676" s="299">
        <v>42</v>
      </c>
      <c r="CH676" s="299">
        <v>18</v>
      </c>
      <c r="CI676" s="299">
        <v>3</v>
      </c>
      <c r="CJ676" s="299">
        <v>2.7</v>
      </c>
      <c r="CK676" s="299">
        <v>0.05</v>
      </c>
      <c r="CL676" s="329"/>
      <c r="CM676" s="305">
        <v>2</v>
      </c>
      <c r="CN676" s="349">
        <v>42408</v>
      </c>
      <c r="CO676" s="305"/>
      <c r="CP676" s="305"/>
      <c r="CQ676" s="313">
        <v>0.72160000000000002</v>
      </c>
      <c r="CR676" s="314">
        <v>58.1</v>
      </c>
      <c r="CS676" s="341">
        <f>(CR676*(9/5))+32</f>
        <v>136.57999999999998</v>
      </c>
      <c r="CT676" s="314">
        <v>8.8000000000000007</v>
      </c>
      <c r="CU676" s="350">
        <v>1E-3</v>
      </c>
      <c r="CV676" s="314">
        <v>1</v>
      </c>
      <c r="CW676" s="314">
        <v>0.1</v>
      </c>
      <c r="CX676" s="350">
        <v>5.0000000000000001E-3</v>
      </c>
      <c r="CY676" s="314">
        <v>85</v>
      </c>
      <c r="CZ676" s="314">
        <v>78.2</v>
      </c>
      <c r="DA676" s="314">
        <v>81.599999999999994</v>
      </c>
      <c r="DB676" s="305" t="s">
        <v>83</v>
      </c>
      <c r="DC676" s="305" t="s">
        <v>84</v>
      </c>
      <c r="DD676" s="314">
        <v>20834</v>
      </c>
      <c r="DE676" s="314">
        <v>128.80000000000001</v>
      </c>
      <c r="DF676" s="314">
        <v>185.1</v>
      </c>
      <c r="DG676" s="314">
        <v>265.5</v>
      </c>
      <c r="DH676" s="314">
        <v>345.8</v>
      </c>
      <c r="DI676" s="314">
        <v>1</v>
      </c>
      <c r="DJ676" s="314">
        <v>25</v>
      </c>
      <c r="DK676" s="314">
        <v>0.1</v>
      </c>
      <c r="DL676" s="314">
        <v>2.2000000000000002</v>
      </c>
      <c r="DM676" s="314">
        <v>17</v>
      </c>
      <c r="DN676" s="314">
        <v>0</v>
      </c>
      <c r="DO676" s="438"/>
      <c r="DP676" s="299">
        <v>133</v>
      </c>
      <c r="DQ676" s="299">
        <v>7</v>
      </c>
      <c r="DR676" s="299">
        <v>9</v>
      </c>
      <c r="DS676" s="299">
        <v>85</v>
      </c>
      <c r="DT676" s="299">
        <v>149</v>
      </c>
      <c r="DU676" s="299">
        <v>170</v>
      </c>
      <c r="DV676" s="299">
        <v>245</v>
      </c>
      <c r="DW676" s="299">
        <v>374</v>
      </c>
      <c r="DX676" s="299">
        <v>437</v>
      </c>
      <c r="DY676" s="299">
        <v>42</v>
      </c>
      <c r="DZ676" s="299">
        <v>18</v>
      </c>
      <c r="EA676" s="299">
        <v>3</v>
      </c>
      <c r="EB676" s="299">
        <v>2.7</v>
      </c>
      <c r="EC676" s="299">
        <v>0.05</v>
      </c>
    </row>
    <row r="677" spans="1:133" x14ac:dyDescent="0.25">
      <c r="A677" s="291">
        <f t="shared" si="123"/>
        <v>2016</v>
      </c>
      <c r="B677" s="292" t="str">
        <f t="shared" si="124"/>
        <v>FEBRERO</v>
      </c>
      <c r="C677" s="292">
        <v>5</v>
      </c>
      <c r="D677" s="292" t="str">
        <f t="shared" si="128"/>
        <v>FEBRERO 2016 / 3</v>
      </c>
      <c r="E677" s="345">
        <v>3</v>
      </c>
      <c r="F677" s="312">
        <v>42405</v>
      </c>
      <c r="G677" s="311">
        <v>60826</v>
      </c>
      <c r="H677" s="311" t="s">
        <v>68</v>
      </c>
      <c r="I677" s="313">
        <v>0.72789999999999999</v>
      </c>
      <c r="J677" s="314">
        <v>135</v>
      </c>
      <c r="K677" s="314">
        <v>9</v>
      </c>
      <c r="L677" s="314">
        <v>0</v>
      </c>
      <c r="M677" s="315" t="s">
        <v>20</v>
      </c>
      <c r="N677" s="314">
        <v>0.5</v>
      </c>
      <c r="O677" s="314">
        <v>0</v>
      </c>
      <c r="P677" s="314">
        <v>85.3</v>
      </c>
      <c r="Q677" s="314">
        <v>79.3</v>
      </c>
      <c r="R677" s="314">
        <v>82.3</v>
      </c>
      <c r="S677" s="316" t="s">
        <v>66</v>
      </c>
      <c r="T677" s="316" t="s">
        <v>67</v>
      </c>
      <c r="U677" s="314">
        <v>20766</v>
      </c>
      <c r="V677" s="314">
        <v>127</v>
      </c>
      <c r="W677" s="314">
        <v>190</v>
      </c>
      <c r="X677" s="314">
        <v>286</v>
      </c>
      <c r="Y677" s="314">
        <v>342</v>
      </c>
      <c r="Z677" s="314">
        <v>1</v>
      </c>
      <c r="AA677" s="314">
        <v>28.3</v>
      </c>
      <c r="AB677" s="314">
        <v>0.3</v>
      </c>
      <c r="AC677" s="314">
        <v>1.85</v>
      </c>
      <c r="AD677" s="314">
        <v>14.8</v>
      </c>
      <c r="AE677" s="314">
        <v>0</v>
      </c>
      <c r="AF677" s="427"/>
      <c r="AG677" s="299">
        <v>133</v>
      </c>
      <c r="AH677" s="299">
        <v>7</v>
      </c>
      <c r="AI677" s="299">
        <v>9</v>
      </c>
      <c r="AJ677" s="299">
        <v>85</v>
      </c>
      <c r="AK677" s="299">
        <v>149</v>
      </c>
      <c r="AL677" s="299">
        <v>170</v>
      </c>
      <c r="AM677" s="299">
        <v>245</v>
      </c>
      <c r="AN677" s="299">
        <v>374</v>
      </c>
      <c r="AO677" s="299">
        <v>437</v>
      </c>
      <c r="AP677" s="299">
        <v>42</v>
      </c>
      <c r="AQ677" s="299">
        <v>18</v>
      </c>
      <c r="AR677" s="299">
        <v>3</v>
      </c>
      <c r="AS677" s="299">
        <v>2.7</v>
      </c>
      <c r="AT677" s="299">
        <v>0.05</v>
      </c>
      <c r="AU677" s="300"/>
      <c r="AV677" s="311">
        <v>3</v>
      </c>
      <c r="AW677" s="317">
        <v>42403</v>
      </c>
      <c r="AX677" s="311">
        <v>60767</v>
      </c>
      <c r="AY677" s="311" t="s">
        <v>73</v>
      </c>
      <c r="AZ677" s="313">
        <v>0.73699999999999999</v>
      </c>
      <c r="BA677" s="314">
        <v>141.30000000000001</v>
      </c>
      <c r="BB677" s="314">
        <v>8</v>
      </c>
      <c r="BC677" s="314">
        <v>0</v>
      </c>
      <c r="BD677" s="315" t="s">
        <v>20</v>
      </c>
      <c r="BE677" s="314">
        <v>1.9</v>
      </c>
      <c r="BF677" s="314">
        <v>0.01</v>
      </c>
      <c r="BG677" s="314">
        <v>85.1</v>
      </c>
      <c r="BH677" s="314">
        <v>79</v>
      </c>
      <c r="BI677" s="314">
        <v>82.1</v>
      </c>
      <c r="BJ677" s="316" t="s">
        <v>66</v>
      </c>
      <c r="BK677" s="316" t="s">
        <v>67</v>
      </c>
      <c r="BL677" s="314">
        <v>20670</v>
      </c>
      <c r="BM677" s="314">
        <v>131</v>
      </c>
      <c r="BN677" s="314">
        <v>196</v>
      </c>
      <c r="BO677" s="314">
        <v>295</v>
      </c>
      <c r="BP677" s="314">
        <v>351</v>
      </c>
      <c r="BQ677" s="314">
        <v>1</v>
      </c>
      <c r="BR677" s="314">
        <v>32.5</v>
      </c>
      <c r="BS677" s="314">
        <v>1</v>
      </c>
      <c r="BT677" s="314">
        <v>1.49</v>
      </c>
      <c r="BU677" s="314">
        <v>0</v>
      </c>
      <c r="BV677" s="314">
        <v>0</v>
      </c>
      <c r="BW677" s="433"/>
      <c r="BX677" s="299">
        <v>133</v>
      </c>
      <c r="BY677" s="299">
        <v>7</v>
      </c>
      <c r="BZ677" s="299">
        <v>9</v>
      </c>
      <c r="CA677" s="299">
        <v>85</v>
      </c>
      <c r="CB677" s="299">
        <v>149</v>
      </c>
      <c r="CC677" s="299">
        <v>170</v>
      </c>
      <c r="CD677" s="299">
        <v>245</v>
      </c>
      <c r="CE677" s="299">
        <v>374</v>
      </c>
      <c r="CF677" s="299">
        <v>437</v>
      </c>
      <c r="CG677" s="299">
        <v>42</v>
      </c>
      <c r="CH677" s="299">
        <v>18</v>
      </c>
      <c r="CI677" s="299">
        <v>3</v>
      </c>
      <c r="CJ677" s="299">
        <v>2.7</v>
      </c>
      <c r="CK677" s="299">
        <v>0.05</v>
      </c>
      <c r="CL677" s="329"/>
      <c r="CM677" s="306">
        <v>3</v>
      </c>
      <c r="CN677" s="346">
        <v>42415</v>
      </c>
      <c r="CO677" s="306"/>
      <c r="CP677" s="306"/>
      <c r="CQ677" s="318">
        <v>0.7208</v>
      </c>
      <c r="CR677" s="319">
        <v>58.6</v>
      </c>
      <c r="CS677" s="336">
        <f>(CR677*(9/5))+32</f>
        <v>137.48000000000002</v>
      </c>
      <c r="CT677" s="319">
        <v>8.9</v>
      </c>
      <c r="CU677" s="348">
        <v>1E-3</v>
      </c>
      <c r="CV677" s="319">
        <v>1</v>
      </c>
      <c r="CW677" s="319">
        <v>0.1</v>
      </c>
      <c r="CX677" s="348">
        <v>5.0000000000000001E-3</v>
      </c>
      <c r="CY677" s="319">
        <v>85.2</v>
      </c>
      <c r="CZ677" s="319">
        <v>78.599999999999994</v>
      </c>
      <c r="DA677" s="319">
        <v>81.8</v>
      </c>
      <c r="DB677" s="306" t="s">
        <v>83</v>
      </c>
      <c r="DC677" s="306" t="s">
        <v>84</v>
      </c>
      <c r="DD677" s="319">
        <v>20842</v>
      </c>
      <c r="DE677" s="319">
        <v>126.8</v>
      </c>
      <c r="DF677" s="319">
        <v>189.1</v>
      </c>
      <c r="DG677" s="319">
        <v>263.5</v>
      </c>
      <c r="DH677" s="319">
        <v>343.8</v>
      </c>
      <c r="DI677" s="319">
        <v>1</v>
      </c>
      <c r="DJ677" s="319">
        <v>26</v>
      </c>
      <c r="DK677" s="319">
        <v>0.1</v>
      </c>
      <c r="DL677" s="319">
        <v>2.2999999999999998</v>
      </c>
      <c r="DM677" s="319">
        <v>16</v>
      </c>
      <c r="DN677" s="319">
        <v>0</v>
      </c>
      <c r="DO677" s="437"/>
      <c r="DP677" s="304">
        <v>133</v>
      </c>
      <c r="DQ677" s="304">
        <v>7</v>
      </c>
      <c r="DR677" s="304">
        <v>9</v>
      </c>
      <c r="DS677" s="304">
        <v>85</v>
      </c>
      <c r="DT677" s="304">
        <v>149</v>
      </c>
      <c r="DU677" s="304">
        <v>170</v>
      </c>
      <c r="DV677" s="304">
        <v>245</v>
      </c>
      <c r="DW677" s="304">
        <v>374</v>
      </c>
      <c r="DX677" s="304">
        <v>437</v>
      </c>
      <c r="DY677" s="304">
        <v>42</v>
      </c>
      <c r="DZ677" s="304">
        <v>18</v>
      </c>
      <c r="EA677" s="304">
        <v>3</v>
      </c>
      <c r="EB677" s="304">
        <v>2.7</v>
      </c>
      <c r="EC677" s="304">
        <v>0.05</v>
      </c>
    </row>
    <row r="678" spans="1:133" x14ac:dyDescent="0.25">
      <c r="A678" s="302">
        <f t="shared" si="123"/>
        <v>2016</v>
      </c>
      <c r="B678" s="303" t="str">
        <f t="shared" si="124"/>
        <v>FEBRERO</v>
      </c>
      <c r="C678" s="303">
        <v>6</v>
      </c>
      <c r="D678" s="303" t="str">
        <f t="shared" si="128"/>
        <v>FEBRERO 2016 / 4</v>
      </c>
      <c r="E678" s="345">
        <v>4</v>
      </c>
      <c r="F678" s="312">
        <v>42407</v>
      </c>
      <c r="G678" s="311">
        <v>60849</v>
      </c>
      <c r="H678" s="311" t="s">
        <v>208</v>
      </c>
      <c r="I678" s="313">
        <v>0.72789999999999999</v>
      </c>
      <c r="J678" s="314">
        <v>136</v>
      </c>
      <c r="K678" s="314">
        <v>8.8000000000000007</v>
      </c>
      <c r="L678" s="314">
        <v>0</v>
      </c>
      <c r="M678" s="315" t="s">
        <v>20</v>
      </c>
      <c r="N678" s="314">
        <v>0.5</v>
      </c>
      <c r="O678" s="314">
        <v>0</v>
      </c>
      <c r="P678" s="314">
        <v>85.3</v>
      </c>
      <c r="Q678" s="314">
        <v>79.3</v>
      </c>
      <c r="R678" s="314">
        <v>82.3</v>
      </c>
      <c r="S678" s="316" t="s">
        <v>66</v>
      </c>
      <c r="T678" s="316" t="s">
        <v>67</v>
      </c>
      <c r="U678" s="314">
        <v>20766</v>
      </c>
      <c r="V678" s="314">
        <v>127</v>
      </c>
      <c r="W678" s="314">
        <v>190</v>
      </c>
      <c r="X678" s="314">
        <v>290</v>
      </c>
      <c r="Y678" s="314">
        <v>338</v>
      </c>
      <c r="Z678" s="314">
        <v>1</v>
      </c>
      <c r="AA678" s="314">
        <v>31.9</v>
      </c>
      <c r="AB678" s="314">
        <v>0.1</v>
      </c>
      <c r="AC678" s="314">
        <v>1.88</v>
      </c>
      <c r="AD678" s="314">
        <v>12.5</v>
      </c>
      <c r="AE678" s="314">
        <v>0</v>
      </c>
      <c r="AF678" s="427"/>
      <c r="AG678" s="299">
        <v>133</v>
      </c>
      <c r="AH678" s="299">
        <v>7</v>
      </c>
      <c r="AI678" s="299">
        <v>9</v>
      </c>
      <c r="AJ678" s="299">
        <v>85</v>
      </c>
      <c r="AK678" s="299">
        <v>149</v>
      </c>
      <c r="AL678" s="299">
        <v>170</v>
      </c>
      <c r="AM678" s="299">
        <v>245</v>
      </c>
      <c r="AN678" s="299">
        <v>374</v>
      </c>
      <c r="AO678" s="299">
        <v>437</v>
      </c>
      <c r="AP678" s="299">
        <v>42</v>
      </c>
      <c r="AQ678" s="299">
        <v>18</v>
      </c>
      <c r="AR678" s="299">
        <v>3</v>
      </c>
      <c r="AS678" s="299">
        <v>2.7</v>
      </c>
      <c r="AT678" s="299">
        <v>0.05</v>
      </c>
      <c r="AU678" s="300"/>
      <c r="AV678" s="311">
        <v>4</v>
      </c>
      <c r="AW678" s="317">
        <v>42405</v>
      </c>
      <c r="AX678" s="311">
        <v>60831</v>
      </c>
      <c r="AY678" s="311" t="s">
        <v>149</v>
      </c>
      <c r="AZ678" s="313">
        <v>0.7268</v>
      </c>
      <c r="BA678" s="314">
        <v>136.6</v>
      </c>
      <c r="BB678" s="314">
        <v>8.6</v>
      </c>
      <c r="BC678" s="314">
        <v>0</v>
      </c>
      <c r="BD678" s="315" t="s">
        <v>20</v>
      </c>
      <c r="BE678" s="314">
        <v>1.8</v>
      </c>
      <c r="BF678" s="314">
        <v>0.01</v>
      </c>
      <c r="BG678" s="314">
        <v>85.1</v>
      </c>
      <c r="BH678" s="314">
        <v>79.400000000000006</v>
      </c>
      <c r="BI678" s="314">
        <v>82.3</v>
      </c>
      <c r="BJ678" s="316" t="s">
        <v>66</v>
      </c>
      <c r="BK678" s="316" t="s">
        <v>67</v>
      </c>
      <c r="BL678" s="314">
        <v>20778</v>
      </c>
      <c r="BM678" s="314">
        <v>129</v>
      </c>
      <c r="BN678" s="314">
        <v>185</v>
      </c>
      <c r="BO678" s="314">
        <v>291</v>
      </c>
      <c r="BP678" s="314">
        <v>347</v>
      </c>
      <c r="BQ678" s="314">
        <v>1</v>
      </c>
      <c r="BR678" s="314">
        <v>30.9</v>
      </c>
      <c r="BS678" s="314">
        <v>1.1000000000000001</v>
      </c>
      <c r="BT678" s="314">
        <v>1.45</v>
      </c>
      <c r="BU678" s="314">
        <v>5.4</v>
      </c>
      <c r="BV678" s="314">
        <v>0</v>
      </c>
      <c r="BW678" s="433"/>
      <c r="BX678" s="299">
        <v>133</v>
      </c>
      <c r="BY678" s="299">
        <v>7</v>
      </c>
      <c r="BZ678" s="299">
        <v>9</v>
      </c>
      <c r="CA678" s="299">
        <v>85</v>
      </c>
      <c r="CB678" s="299">
        <v>149</v>
      </c>
      <c r="CC678" s="299">
        <v>170</v>
      </c>
      <c r="CD678" s="299">
        <v>245</v>
      </c>
      <c r="CE678" s="299">
        <v>374</v>
      </c>
      <c r="CF678" s="299">
        <v>437</v>
      </c>
      <c r="CG678" s="299">
        <v>42</v>
      </c>
      <c r="CH678" s="299">
        <v>18</v>
      </c>
      <c r="CI678" s="299">
        <v>3</v>
      </c>
      <c r="CJ678" s="299">
        <v>2.7</v>
      </c>
      <c r="CK678" s="299">
        <v>0.05</v>
      </c>
      <c r="CL678" s="329"/>
      <c r="CM678" s="305">
        <v>4</v>
      </c>
      <c r="CN678" s="349">
        <v>42422</v>
      </c>
      <c r="CO678" s="305"/>
      <c r="CP678" s="305"/>
      <c r="CQ678" s="313">
        <v>0.72160000000000002</v>
      </c>
      <c r="CR678" s="314">
        <v>58.2</v>
      </c>
      <c r="CS678" s="341">
        <f>(CR678*(9/5))+32</f>
        <v>136.76</v>
      </c>
      <c r="CT678" s="314">
        <v>8.6999999999999993</v>
      </c>
      <c r="CU678" s="350">
        <v>1E-3</v>
      </c>
      <c r="CV678" s="314">
        <v>1</v>
      </c>
      <c r="CW678" s="314">
        <v>0.1</v>
      </c>
      <c r="CX678" s="350">
        <v>5.0000000000000001E-3</v>
      </c>
      <c r="CY678" s="314">
        <v>85.2</v>
      </c>
      <c r="CZ678" s="314">
        <v>78.400000000000006</v>
      </c>
      <c r="DA678" s="314">
        <v>81.7</v>
      </c>
      <c r="DB678" s="305" t="s">
        <v>83</v>
      </c>
      <c r="DC678" s="305" t="s">
        <v>84</v>
      </c>
      <c r="DD678" s="314">
        <v>20834</v>
      </c>
      <c r="DE678" s="314">
        <v>128.80000000000001</v>
      </c>
      <c r="DF678" s="314">
        <v>191.1</v>
      </c>
      <c r="DG678" s="314">
        <v>265.5</v>
      </c>
      <c r="DH678" s="314">
        <v>341.8</v>
      </c>
      <c r="DI678" s="314">
        <v>1</v>
      </c>
      <c r="DJ678" s="314">
        <v>27</v>
      </c>
      <c r="DK678" s="314">
        <v>0.1</v>
      </c>
      <c r="DL678" s="314">
        <v>2.2999999999999998</v>
      </c>
      <c r="DM678" s="314">
        <v>17</v>
      </c>
      <c r="DN678" s="314">
        <v>0</v>
      </c>
      <c r="DO678" s="438"/>
      <c r="DP678" s="299">
        <v>133</v>
      </c>
      <c r="DQ678" s="299">
        <v>7</v>
      </c>
      <c r="DR678" s="299">
        <v>9</v>
      </c>
      <c r="DS678" s="299">
        <v>85</v>
      </c>
      <c r="DT678" s="299">
        <v>149</v>
      </c>
      <c r="DU678" s="299">
        <v>170</v>
      </c>
      <c r="DV678" s="299">
        <v>245</v>
      </c>
      <c r="DW678" s="299">
        <v>374</v>
      </c>
      <c r="DX678" s="299">
        <v>437</v>
      </c>
      <c r="DY678" s="299">
        <v>42</v>
      </c>
      <c r="DZ678" s="299">
        <v>18</v>
      </c>
      <c r="EA678" s="299">
        <v>3</v>
      </c>
      <c r="EB678" s="299">
        <v>2.7</v>
      </c>
      <c r="EC678" s="299">
        <v>0.05</v>
      </c>
    </row>
    <row r="679" spans="1:133" x14ac:dyDescent="0.25">
      <c r="A679" s="291">
        <f t="shared" si="123"/>
        <v>2016</v>
      </c>
      <c r="B679" s="292" t="str">
        <f t="shared" si="124"/>
        <v>FEBRERO</v>
      </c>
      <c r="C679" s="292">
        <v>7</v>
      </c>
      <c r="D679" s="292" t="str">
        <f t="shared" si="128"/>
        <v>FEBRERO 2016 / 5</v>
      </c>
      <c r="E679" s="345">
        <v>5</v>
      </c>
      <c r="F679" s="312">
        <v>42410</v>
      </c>
      <c r="G679" s="311">
        <v>60868</v>
      </c>
      <c r="H679" s="311" t="s">
        <v>68</v>
      </c>
      <c r="I679" s="313">
        <v>0.72789999999999999</v>
      </c>
      <c r="J679" s="314">
        <v>136</v>
      </c>
      <c r="K679" s="314">
        <v>8.6</v>
      </c>
      <c r="L679" s="314">
        <v>0</v>
      </c>
      <c r="M679" s="315" t="s">
        <v>20</v>
      </c>
      <c r="N679" s="314">
        <v>0.5</v>
      </c>
      <c r="O679" s="314">
        <v>0</v>
      </c>
      <c r="P679" s="314">
        <v>85</v>
      </c>
      <c r="Q679" s="314">
        <v>79.2</v>
      </c>
      <c r="R679" s="314">
        <v>82.1</v>
      </c>
      <c r="S679" s="316" t="s">
        <v>66</v>
      </c>
      <c r="T679" s="316" t="s">
        <v>67</v>
      </c>
      <c r="U679" s="314">
        <v>20766</v>
      </c>
      <c r="V679" s="314">
        <v>128</v>
      </c>
      <c r="W679" s="314">
        <v>187</v>
      </c>
      <c r="X679" s="314">
        <v>285</v>
      </c>
      <c r="Y679" s="314">
        <v>338</v>
      </c>
      <c r="Z679" s="314">
        <v>0.5</v>
      </c>
      <c r="AA679" s="314">
        <v>29.1</v>
      </c>
      <c r="AB679" s="314">
        <v>0.2</v>
      </c>
      <c r="AC679" s="314">
        <v>1.88</v>
      </c>
      <c r="AD679" s="314">
        <v>10.1</v>
      </c>
      <c r="AE679" s="314">
        <v>0</v>
      </c>
      <c r="AF679" s="427"/>
      <c r="AG679" s="299">
        <v>133</v>
      </c>
      <c r="AH679" s="299">
        <v>7</v>
      </c>
      <c r="AI679" s="299">
        <v>9</v>
      </c>
      <c r="AJ679" s="299">
        <v>85</v>
      </c>
      <c r="AK679" s="299">
        <v>149</v>
      </c>
      <c r="AL679" s="299">
        <v>170</v>
      </c>
      <c r="AM679" s="299">
        <v>245</v>
      </c>
      <c r="AN679" s="299">
        <v>374</v>
      </c>
      <c r="AO679" s="299">
        <v>437</v>
      </c>
      <c r="AP679" s="299">
        <v>42</v>
      </c>
      <c r="AQ679" s="299">
        <v>18</v>
      </c>
      <c r="AR679" s="299">
        <v>3</v>
      </c>
      <c r="AS679" s="299">
        <v>2.7</v>
      </c>
      <c r="AT679" s="299">
        <v>0.05</v>
      </c>
      <c r="AU679" s="300"/>
      <c r="AV679" s="311">
        <v>5</v>
      </c>
      <c r="AW679" s="317">
        <v>42407</v>
      </c>
      <c r="AX679" s="311">
        <v>60844</v>
      </c>
      <c r="AY679" s="311" t="s">
        <v>73</v>
      </c>
      <c r="AZ679" s="313">
        <v>0.72860000000000003</v>
      </c>
      <c r="BA679" s="314">
        <v>137.69999999999999</v>
      </c>
      <c r="BB679" s="314">
        <v>8.5</v>
      </c>
      <c r="BC679" s="314">
        <v>0</v>
      </c>
      <c r="BD679" s="315" t="s">
        <v>20</v>
      </c>
      <c r="BE679" s="314">
        <v>1.8</v>
      </c>
      <c r="BF679" s="314">
        <v>0.01</v>
      </c>
      <c r="BG679" s="314">
        <v>85.2</v>
      </c>
      <c r="BH679" s="314">
        <v>79.2</v>
      </c>
      <c r="BI679" s="314">
        <v>82.2</v>
      </c>
      <c r="BJ679" s="316" t="s">
        <v>66</v>
      </c>
      <c r="BK679" s="316" t="s">
        <v>67</v>
      </c>
      <c r="BL679" s="314">
        <v>20758</v>
      </c>
      <c r="BM679" s="314">
        <v>129</v>
      </c>
      <c r="BN679" s="314">
        <v>189</v>
      </c>
      <c r="BO679" s="314">
        <v>297</v>
      </c>
      <c r="BP679" s="314">
        <v>351</v>
      </c>
      <c r="BQ679" s="314">
        <v>1</v>
      </c>
      <c r="BR679" s="314">
        <v>30.9</v>
      </c>
      <c r="BS679" s="314">
        <v>1.1000000000000001</v>
      </c>
      <c r="BT679" s="314">
        <v>1.45</v>
      </c>
      <c r="BU679" s="314">
        <v>8.3000000000000007</v>
      </c>
      <c r="BV679" s="314">
        <v>0</v>
      </c>
      <c r="BW679" s="433"/>
      <c r="BX679" s="299">
        <v>133</v>
      </c>
      <c r="BY679" s="299">
        <v>7</v>
      </c>
      <c r="BZ679" s="299">
        <v>9</v>
      </c>
      <c r="CA679" s="299">
        <v>85</v>
      </c>
      <c r="CB679" s="299">
        <v>149</v>
      </c>
      <c r="CC679" s="299">
        <v>170</v>
      </c>
      <c r="CD679" s="299">
        <v>245</v>
      </c>
      <c r="CE679" s="299">
        <v>374</v>
      </c>
      <c r="CF679" s="299">
        <v>437</v>
      </c>
      <c r="CG679" s="299">
        <v>42</v>
      </c>
      <c r="CH679" s="299">
        <v>18</v>
      </c>
      <c r="CI679" s="299">
        <v>3</v>
      </c>
      <c r="CJ679" s="299">
        <v>2.7</v>
      </c>
      <c r="CK679" s="299">
        <v>0.05</v>
      </c>
      <c r="CL679" s="329"/>
      <c r="CM679" s="306"/>
      <c r="CN679" s="306"/>
      <c r="CO679" s="306"/>
      <c r="CP679" s="306"/>
      <c r="CQ679" s="306"/>
      <c r="CR679" s="306"/>
      <c r="CS679" s="306"/>
      <c r="CT679" s="306"/>
      <c r="CU679" s="306"/>
      <c r="CV679" s="306"/>
      <c r="CW679" s="306"/>
      <c r="CX679" s="306"/>
      <c r="CY679" s="306"/>
      <c r="CZ679" s="306"/>
      <c r="DA679" s="306"/>
      <c r="DB679" s="306"/>
      <c r="DC679" s="306"/>
      <c r="DD679" s="306"/>
      <c r="DE679" s="306"/>
      <c r="DF679" s="306"/>
      <c r="DG679" s="306"/>
      <c r="DH679" s="306"/>
      <c r="DI679" s="306"/>
      <c r="DJ679" s="306"/>
      <c r="DK679" s="306"/>
      <c r="DL679" s="306"/>
      <c r="DM679" s="306"/>
      <c r="DN679" s="306"/>
      <c r="DO679" s="439"/>
      <c r="DP679" s="306"/>
      <c r="DQ679" s="306"/>
      <c r="DR679" s="306"/>
      <c r="DS679" s="306"/>
      <c r="DT679" s="306"/>
      <c r="DU679" s="306"/>
      <c r="DV679" s="306"/>
      <c r="DW679" s="306"/>
      <c r="DX679" s="306"/>
      <c r="DY679" s="306"/>
      <c r="DZ679" s="306"/>
      <c r="EA679" s="306"/>
      <c r="EB679" s="306"/>
      <c r="EC679" s="306"/>
    </row>
    <row r="680" spans="1:133" x14ac:dyDescent="0.25">
      <c r="A680" s="302">
        <f t="shared" si="123"/>
        <v>2016</v>
      </c>
      <c r="B680" s="303" t="str">
        <f t="shared" si="124"/>
        <v>FEBRERO</v>
      </c>
      <c r="C680" s="303">
        <v>8</v>
      </c>
      <c r="D680" s="303" t="str">
        <f t="shared" si="128"/>
        <v>FEBRERO 2016 / 6</v>
      </c>
      <c r="E680" s="345">
        <v>6</v>
      </c>
      <c r="F680" s="312">
        <v>42411</v>
      </c>
      <c r="G680" s="311">
        <v>60913</v>
      </c>
      <c r="H680" s="311" t="s">
        <v>208</v>
      </c>
      <c r="I680" s="313">
        <v>0.7268</v>
      </c>
      <c r="J680" s="314">
        <v>134</v>
      </c>
      <c r="K680" s="314">
        <v>8.8000000000000007</v>
      </c>
      <c r="L680" s="314">
        <v>0</v>
      </c>
      <c r="M680" s="315" t="s">
        <v>20</v>
      </c>
      <c r="N680" s="314">
        <v>0.5</v>
      </c>
      <c r="O680" s="314">
        <v>0</v>
      </c>
      <c r="P680" s="314">
        <v>85.2</v>
      </c>
      <c r="Q680" s="314">
        <v>79.2</v>
      </c>
      <c r="R680" s="314">
        <v>82.2</v>
      </c>
      <c r="S680" s="316" t="s">
        <v>66</v>
      </c>
      <c r="T680" s="316" t="s">
        <v>67</v>
      </c>
      <c r="U680" s="314">
        <v>20778</v>
      </c>
      <c r="V680" s="314">
        <v>127</v>
      </c>
      <c r="W680" s="314">
        <v>186</v>
      </c>
      <c r="X680" s="314">
        <v>286</v>
      </c>
      <c r="Y680" s="314">
        <v>338</v>
      </c>
      <c r="Z680" s="314">
        <v>1</v>
      </c>
      <c r="AA680" s="314">
        <v>30</v>
      </c>
      <c r="AB680" s="314">
        <v>0.2</v>
      </c>
      <c r="AC680" s="314">
        <v>1.83</v>
      </c>
      <c r="AD680" s="314">
        <v>10.4</v>
      </c>
      <c r="AE680" s="314">
        <v>0</v>
      </c>
      <c r="AF680" s="427"/>
      <c r="AG680" s="299">
        <v>133</v>
      </c>
      <c r="AH680" s="299">
        <v>7</v>
      </c>
      <c r="AI680" s="299">
        <v>9</v>
      </c>
      <c r="AJ680" s="299">
        <v>85</v>
      </c>
      <c r="AK680" s="299">
        <v>149</v>
      </c>
      <c r="AL680" s="299">
        <v>170</v>
      </c>
      <c r="AM680" s="299">
        <v>245</v>
      </c>
      <c r="AN680" s="299">
        <v>374</v>
      </c>
      <c r="AO680" s="299">
        <v>437</v>
      </c>
      <c r="AP680" s="299">
        <v>42</v>
      </c>
      <c r="AQ680" s="299">
        <v>18</v>
      </c>
      <c r="AR680" s="299">
        <v>3</v>
      </c>
      <c r="AS680" s="299">
        <v>2.7</v>
      </c>
      <c r="AT680" s="299">
        <v>0.05</v>
      </c>
      <c r="AU680" s="300"/>
      <c r="AV680" s="311">
        <v>6</v>
      </c>
      <c r="AW680" s="317">
        <v>42409</v>
      </c>
      <c r="AX680" s="311">
        <v>60858</v>
      </c>
      <c r="AY680" s="311" t="s">
        <v>68</v>
      </c>
      <c r="AZ680" s="313">
        <v>0.72860000000000003</v>
      </c>
      <c r="BA680" s="314">
        <v>136.30000000000001</v>
      </c>
      <c r="BB680" s="314">
        <v>8.6</v>
      </c>
      <c r="BC680" s="314">
        <v>0</v>
      </c>
      <c r="BD680" s="315" t="s">
        <v>20</v>
      </c>
      <c r="BE680" s="314">
        <v>1.8</v>
      </c>
      <c r="BF680" s="314">
        <v>0.01</v>
      </c>
      <c r="BG680" s="314">
        <v>85.4</v>
      </c>
      <c r="BH680" s="314">
        <v>79.7</v>
      </c>
      <c r="BI680" s="314">
        <v>82.6</v>
      </c>
      <c r="BJ680" s="316" t="s">
        <v>66</v>
      </c>
      <c r="BK680" s="316" t="s">
        <v>67</v>
      </c>
      <c r="BL680" s="314">
        <v>20758</v>
      </c>
      <c r="BM680" s="314">
        <v>126</v>
      </c>
      <c r="BN680" s="314">
        <v>187</v>
      </c>
      <c r="BO680" s="314">
        <v>295</v>
      </c>
      <c r="BP680" s="314">
        <v>351</v>
      </c>
      <c r="BQ680" s="314">
        <v>1</v>
      </c>
      <c r="BR680" s="314">
        <v>30.9</v>
      </c>
      <c r="BS680" s="314">
        <v>1.1000000000000001</v>
      </c>
      <c r="BT680" s="314">
        <v>1.47</v>
      </c>
      <c r="BU680" s="314">
        <v>4.7</v>
      </c>
      <c r="BV680" s="314">
        <v>0</v>
      </c>
      <c r="BW680" s="433"/>
      <c r="BX680" s="299">
        <v>133</v>
      </c>
      <c r="BY680" s="299">
        <v>7</v>
      </c>
      <c r="BZ680" s="299">
        <v>9</v>
      </c>
      <c r="CA680" s="299">
        <v>85</v>
      </c>
      <c r="CB680" s="299">
        <v>149</v>
      </c>
      <c r="CC680" s="299">
        <v>170</v>
      </c>
      <c r="CD680" s="299">
        <v>245</v>
      </c>
      <c r="CE680" s="299">
        <v>374</v>
      </c>
      <c r="CF680" s="299">
        <v>437</v>
      </c>
      <c r="CG680" s="299">
        <v>42</v>
      </c>
      <c r="CH680" s="299">
        <v>18</v>
      </c>
      <c r="CI680" s="299">
        <v>3</v>
      </c>
      <c r="CJ680" s="299">
        <v>2.7</v>
      </c>
      <c r="CK680" s="299">
        <v>0.05</v>
      </c>
      <c r="CL680" s="329"/>
      <c r="CM680" s="305"/>
      <c r="CN680" s="305"/>
      <c r="CO680" s="305"/>
      <c r="CP680" s="305"/>
      <c r="CQ680" s="305"/>
      <c r="CR680" s="305"/>
      <c r="CS680" s="305"/>
      <c r="CT680" s="305"/>
      <c r="CU680" s="305"/>
      <c r="CV680" s="305"/>
      <c r="CW680" s="305"/>
      <c r="CX680" s="305"/>
      <c r="CY680" s="305"/>
      <c r="CZ680" s="305"/>
      <c r="DA680" s="305"/>
      <c r="DB680" s="305"/>
      <c r="DC680" s="305"/>
      <c r="DD680" s="305"/>
      <c r="DE680" s="305"/>
      <c r="DF680" s="305"/>
      <c r="DG680" s="305"/>
      <c r="DH680" s="305"/>
      <c r="DI680" s="305"/>
      <c r="DJ680" s="305"/>
      <c r="DK680" s="305"/>
      <c r="DL680" s="305"/>
      <c r="DM680" s="305"/>
      <c r="DN680" s="305"/>
      <c r="DO680" s="440"/>
      <c r="DP680" s="305"/>
      <c r="DQ680" s="305"/>
      <c r="DR680" s="305"/>
      <c r="DS680" s="305"/>
      <c r="DT680" s="305"/>
      <c r="DU680" s="305"/>
      <c r="DV680" s="305"/>
      <c r="DW680" s="305"/>
      <c r="DX680" s="305"/>
      <c r="DY680" s="305"/>
      <c r="DZ680" s="305"/>
      <c r="EA680" s="305"/>
      <c r="EB680" s="305"/>
      <c r="EC680" s="305"/>
    </row>
    <row r="681" spans="1:133" x14ac:dyDescent="0.25">
      <c r="A681" s="291">
        <f t="shared" si="123"/>
        <v>2016</v>
      </c>
      <c r="B681" s="292" t="str">
        <f t="shared" si="124"/>
        <v>FEBRERO</v>
      </c>
      <c r="C681" s="292">
        <v>9</v>
      </c>
      <c r="D681" s="292" t="str">
        <f t="shared" si="128"/>
        <v>FEBRERO 2016 / 7</v>
      </c>
      <c r="E681" s="345">
        <v>7</v>
      </c>
      <c r="F681" s="312">
        <v>42413</v>
      </c>
      <c r="G681" s="311">
        <v>60961</v>
      </c>
      <c r="H681" s="311" t="s">
        <v>68</v>
      </c>
      <c r="I681" s="313">
        <v>0.72789999999999999</v>
      </c>
      <c r="J681" s="314">
        <v>136</v>
      </c>
      <c r="K681" s="314">
        <v>8.6</v>
      </c>
      <c r="L681" s="314">
        <v>0</v>
      </c>
      <c r="M681" s="315" t="s">
        <v>20</v>
      </c>
      <c r="N681" s="314">
        <v>0.5</v>
      </c>
      <c r="O681" s="314">
        <v>0</v>
      </c>
      <c r="P681" s="314">
        <v>85.3</v>
      </c>
      <c r="Q681" s="314">
        <v>79.2</v>
      </c>
      <c r="R681" s="314">
        <v>82.2</v>
      </c>
      <c r="S681" s="316" t="s">
        <v>66</v>
      </c>
      <c r="T681" s="316" t="s">
        <v>67</v>
      </c>
      <c r="U681" s="314">
        <v>20766</v>
      </c>
      <c r="V681" s="314">
        <v>127</v>
      </c>
      <c r="W681" s="314">
        <v>187</v>
      </c>
      <c r="X681" s="314">
        <v>284</v>
      </c>
      <c r="Y681" s="314">
        <v>338</v>
      </c>
      <c r="Z681" s="314">
        <v>1</v>
      </c>
      <c r="AA681" s="314">
        <v>29.6</v>
      </c>
      <c r="AB681" s="314">
        <v>0.2</v>
      </c>
      <c r="AC681" s="314">
        <v>1.87</v>
      </c>
      <c r="AD681" s="314">
        <v>11.6</v>
      </c>
      <c r="AE681" s="314">
        <v>0</v>
      </c>
      <c r="AF681" s="427"/>
      <c r="AG681" s="299">
        <v>133</v>
      </c>
      <c r="AH681" s="299">
        <v>7</v>
      </c>
      <c r="AI681" s="299">
        <v>9</v>
      </c>
      <c r="AJ681" s="299">
        <v>85</v>
      </c>
      <c r="AK681" s="299">
        <v>149</v>
      </c>
      <c r="AL681" s="299">
        <v>170</v>
      </c>
      <c r="AM681" s="299">
        <v>245</v>
      </c>
      <c r="AN681" s="299">
        <v>374</v>
      </c>
      <c r="AO681" s="299">
        <v>437</v>
      </c>
      <c r="AP681" s="299">
        <v>42</v>
      </c>
      <c r="AQ681" s="299">
        <v>18</v>
      </c>
      <c r="AR681" s="299">
        <v>3</v>
      </c>
      <c r="AS681" s="299">
        <v>2.7</v>
      </c>
      <c r="AT681" s="299">
        <v>0.05</v>
      </c>
      <c r="AU681" s="300"/>
      <c r="AV681" s="311">
        <v>7</v>
      </c>
      <c r="AW681" s="317">
        <v>42411</v>
      </c>
      <c r="AX681" s="311">
        <v>60889</v>
      </c>
      <c r="AY681" s="311" t="s">
        <v>73</v>
      </c>
      <c r="AZ681" s="313">
        <v>0.7238</v>
      </c>
      <c r="BA681" s="314">
        <v>135</v>
      </c>
      <c r="BB681" s="314">
        <v>8.6999999999999993</v>
      </c>
      <c r="BC681" s="314">
        <v>0</v>
      </c>
      <c r="BD681" s="315" t="s">
        <v>20</v>
      </c>
      <c r="BE681" s="314">
        <v>1.8</v>
      </c>
      <c r="BF681" s="314">
        <v>0.01</v>
      </c>
      <c r="BG681" s="314">
        <v>85.4</v>
      </c>
      <c r="BH681" s="314">
        <v>79.599999999999994</v>
      </c>
      <c r="BI681" s="314">
        <v>82.5</v>
      </c>
      <c r="BJ681" s="316" t="s">
        <v>66</v>
      </c>
      <c r="BK681" s="316" t="s">
        <v>67</v>
      </c>
      <c r="BL681" s="314">
        <v>20810</v>
      </c>
      <c r="BM681" s="314">
        <v>126</v>
      </c>
      <c r="BN681" s="314">
        <v>181</v>
      </c>
      <c r="BO681" s="314">
        <v>295</v>
      </c>
      <c r="BP681" s="314">
        <v>345</v>
      </c>
      <c r="BQ681" s="314">
        <v>1</v>
      </c>
      <c r="BR681" s="314">
        <v>31</v>
      </c>
      <c r="BS681" s="314">
        <v>1</v>
      </c>
      <c r="BT681" s="314">
        <v>1.43</v>
      </c>
      <c r="BU681" s="314">
        <v>14.1</v>
      </c>
      <c r="BV681" s="314">
        <v>0</v>
      </c>
      <c r="BW681" s="433"/>
      <c r="BX681" s="299">
        <v>133</v>
      </c>
      <c r="BY681" s="299">
        <v>7</v>
      </c>
      <c r="BZ681" s="299">
        <v>9</v>
      </c>
      <c r="CA681" s="299">
        <v>85</v>
      </c>
      <c r="CB681" s="299">
        <v>149</v>
      </c>
      <c r="CC681" s="299">
        <v>170</v>
      </c>
      <c r="CD681" s="299">
        <v>245</v>
      </c>
      <c r="CE681" s="299">
        <v>374</v>
      </c>
      <c r="CF681" s="299">
        <v>437</v>
      </c>
      <c r="CG681" s="299">
        <v>42</v>
      </c>
      <c r="CH681" s="299">
        <v>18</v>
      </c>
      <c r="CI681" s="299">
        <v>3</v>
      </c>
      <c r="CJ681" s="299">
        <v>2.7</v>
      </c>
      <c r="CK681" s="299">
        <v>0.05</v>
      </c>
      <c r="CL681" s="329"/>
      <c r="CM681" s="306"/>
      <c r="CN681" s="306"/>
      <c r="CO681" s="306"/>
      <c r="CP681" s="306"/>
      <c r="CQ681" s="306"/>
      <c r="CR681" s="306"/>
      <c r="CS681" s="306"/>
      <c r="CT681" s="306"/>
      <c r="CU681" s="306"/>
      <c r="CV681" s="306"/>
      <c r="CW681" s="306"/>
      <c r="CX681" s="306"/>
      <c r="CY681" s="306"/>
      <c r="CZ681" s="306"/>
      <c r="DA681" s="306"/>
      <c r="DB681" s="306"/>
      <c r="DC681" s="306"/>
      <c r="DD681" s="306"/>
      <c r="DE681" s="306"/>
      <c r="DF681" s="306"/>
      <c r="DG681" s="306"/>
      <c r="DH681" s="306"/>
      <c r="DI681" s="306"/>
      <c r="DJ681" s="306"/>
      <c r="DK681" s="306"/>
      <c r="DL681" s="306"/>
      <c r="DM681" s="306"/>
      <c r="DN681" s="306"/>
      <c r="DO681" s="439"/>
      <c r="DP681" s="306"/>
      <c r="DQ681" s="306"/>
      <c r="DR681" s="306"/>
      <c r="DS681" s="306"/>
      <c r="DT681" s="306"/>
      <c r="DU681" s="306"/>
      <c r="DV681" s="306"/>
      <c r="DW681" s="306"/>
      <c r="DX681" s="306"/>
      <c r="DY681" s="306"/>
      <c r="DZ681" s="306"/>
      <c r="EA681" s="306"/>
      <c r="EB681" s="306"/>
      <c r="EC681" s="306"/>
    </row>
    <row r="682" spans="1:133" x14ac:dyDescent="0.25">
      <c r="A682" s="302">
        <f t="shared" si="123"/>
        <v>2016</v>
      </c>
      <c r="B682" s="303" t="str">
        <f t="shared" si="124"/>
        <v>FEBRERO</v>
      </c>
      <c r="C682" s="303">
        <v>10</v>
      </c>
      <c r="D682" s="303" t="str">
        <f t="shared" si="128"/>
        <v>FEBRERO 2016 / 8</v>
      </c>
      <c r="E682" s="345">
        <v>8</v>
      </c>
      <c r="F682" s="312">
        <v>42416</v>
      </c>
      <c r="G682" s="311">
        <v>61013</v>
      </c>
      <c r="H682" s="311" t="s">
        <v>208</v>
      </c>
      <c r="I682" s="313">
        <v>0.72829999999999995</v>
      </c>
      <c r="J682" s="314">
        <v>135</v>
      </c>
      <c r="K682" s="314">
        <v>8.6999999999999993</v>
      </c>
      <c r="L682" s="314">
        <v>0</v>
      </c>
      <c r="M682" s="315" t="s">
        <v>20</v>
      </c>
      <c r="N682" s="314">
        <v>0.5</v>
      </c>
      <c r="O682" s="314">
        <v>0</v>
      </c>
      <c r="P682" s="314">
        <v>85.2</v>
      </c>
      <c r="Q682" s="314">
        <v>79.2</v>
      </c>
      <c r="R682" s="314">
        <v>82.2</v>
      </c>
      <c r="S682" s="316" t="s">
        <v>66</v>
      </c>
      <c r="T682" s="316" t="s">
        <v>67</v>
      </c>
      <c r="U682" s="314">
        <v>20762</v>
      </c>
      <c r="V682" s="314">
        <v>127</v>
      </c>
      <c r="W682" s="314">
        <v>187</v>
      </c>
      <c r="X682" s="314">
        <v>284</v>
      </c>
      <c r="Y682" s="314">
        <v>334</v>
      </c>
      <c r="Z682" s="314">
        <v>1</v>
      </c>
      <c r="AA682" s="314">
        <v>29.8</v>
      </c>
      <c r="AB682" s="314">
        <v>0.2</v>
      </c>
      <c r="AC682" s="314">
        <v>1.9</v>
      </c>
      <c r="AD682" s="314">
        <v>16.5</v>
      </c>
      <c r="AE682" s="314">
        <v>0</v>
      </c>
      <c r="AF682" s="427"/>
      <c r="AG682" s="299">
        <v>133</v>
      </c>
      <c r="AH682" s="299">
        <v>7</v>
      </c>
      <c r="AI682" s="299">
        <v>9</v>
      </c>
      <c r="AJ682" s="299">
        <v>85</v>
      </c>
      <c r="AK682" s="299">
        <v>149</v>
      </c>
      <c r="AL682" s="299">
        <v>170</v>
      </c>
      <c r="AM682" s="299">
        <v>245</v>
      </c>
      <c r="AN682" s="299">
        <v>374</v>
      </c>
      <c r="AO682" s="299">
        <v>437</v>
      </c>
      <c r="AP682" s="299">
        <v>42</v>
      </c>
      <c r="AQ682" s="299">
        <v>18</v>
      </c>
      <c r="AR682" s="299">
        <v>3</v>
      </c>
      <c r="AS682" s="299">
        <v>2.7</v>
      </c>
      <c r="AT682" s="299">
        <v>0.05</v>
      </c>
      <c r="AU682" s="300"/>
      <c r="AV682" s="311">
        <v>8</v>
      </c>
      <c r="AW682" s="317">
        <v>42412</v>
      </c>
      <c r="AX682" s="311">
        <v>60931</v>
      </c>
      <c r="AY682" s="311" t="s">
        <v>73</v>
      </c>
      <c r="AZ682" s="313">
        <v>0.72009999999999996</v>
      </c>
      <c r="BA682" s="314">
        <v>133</v>
      </c>
      <c r="BB682" s="314">
        <v>9</v>
      </c>
      <c r="BC682" s="314">
        <v>0</v>
      </c>
      <c r="BD682" s="315" t="s">
        <v>20</v>
      </c>
      <c r="BE682" s="314">
        <v>1.8</v>
      </c>
      <c r="BF682" s="314">
        <v>0.01</v>
      </c>
      <c r="BG682" s="314">
        <v>85.6</v>
      </c>
      <c r="BH682" s="314">
        <v>79.8</v>
      </c>
      <c r="BI682" s="314">
        <v>82.7</v>
      </c>
      <c r="BJ682" s="316" t="s">
        <v>66</v>
      </c>
      <c r="BK682" s="316" t="s">
        <v>67</v>
      </c>
      <c r="BL682" s="314">
        <v>20850</v>
      </c>
      <c r="BM682" s="314">
        <v>122</v>
      </c>
      <c r="BN682" s="314">
        <v>174</v>
      </c>
      <c r="BO682" s="314">
        <v>293</v>
      </c>
      <c r="BP682" s="314">
        <v>347</v>
      </c>
      <c r="BQ682" s="314">
        <v>1</v>
      </c>
      <c r="BR682" s="314">
        <v>30.8</v>
      </c>
      <c r="BS682" s="314">
        <v>1.1000000000000001</v>
      </c>
      <c r="BT682" s="314">
        <v>1.43</v>
      </c>
      <c r="BU682" s="314">
        <v>15.5</v>
      </c>
      <c r="BV682" s="314">
        <v>0</v>
      </c>
      <c r="BW682" s="433"/>
      <c r="BX682" s="299">
        <v>133</v>
      </c>
      <c r="BY682" s="299">
        <v>7</v>
      </c>
      <c r="BZ682" s="299">
        <v>9</v>
      </c>
      <c r="CA682" s="299">
        <v>85</v>
      </c>
      <c r="CB682" s="299">
        <v>149</v>
      </c>
      <c r="CC682" s="299">
        <v>170</v>
      </c>
      <c r="CD682" s="299">
        <v>245</v>
      </c>
      <c r="CE682" s="299">
        <v>374</v>
      </c>
      <c r="CF682" s="299">
        <v>437</v>
      </c>
      <c r="CG682" s="299">
        <v>42</v>
      </c>
      <c r="CH682" s="299">
        <v>18</v>
      </c>
      <c r="CI682" s="299">
        <v>3</v>
      </c>
      <c r="CJ682" s="299">
        <v>2.7</v>
      </c>
      <c r="CK682" s="299">
        <v>0.05</v>
      </c>
      <c r="CL682" s="329"/>
      <c r="CM682" s="305"/>
      <c r="CN682" s="305"/>
      <c r="CO682" s="305"/>
      <c r="CP682" s="305"/>
      <c r="CQ682" s="305"/>
      <c r="CR682" s="305"/>
      <c r="CS682" s="305"/>
      <c r="CT682" s="305"/>
      <c r="CU682" s="305"/>
      <c r="CV682" s="305"/>
      <c r="CW682" s="305"/>
      <c r="CX682" s="305"/>
      <c r="CY682" s="305"/>
      <c r="CZ682" s="305"/>
      <c r="DA682" s="305"/>
      <c r="DB682" s="305"/>
      <c r="DC682" s="305"/>
      <c r="DD682" s="305"/>
      <c r="DE682" s="305"/>
      <c r="DF682" s="305"/>
      <c r="DG682" s="305"/>
      <c r="DH682" s="305"/>
      <c r="DI682" s="305"/>
      <c r="DJ682" s="305"/>
      <c r="DK682" s="305"/>
      <c r="DL682" s="305"/>
      <c r="DM682" s="305"/>
      <c r="DN682" s="305"/>
      <c r="DO682" s="440"/>
      <c r="DP682" s="305"/>
      <c r="DQ682" s="305"/>
      <c r="DR682" s="305"/>
      <c r="DS682" s="305"/>
      <c r="DT682" s="305"/>
      <c r="DU682" s="305"/>
      <c r="DV682" s="305"/>
      <c r="DW682" s="305"/>
      <c r="DX682" s="305"/>
      <c r="DY682" s="305"/>
      <c r="DZ682" s="305"/>
      <c r="EA682" s="305"/>
      <c r="EB682" s="305"/>
      <c r="EC682" s="305"/>
    </row>
    <row r="683" spans="1:133" x14ac:dyDescent="0.25">
      <c r="A683" s="291">
        <f t="shared" si="123"/>
        <v>2016</v>
      </c>
      <c r="B683" s="292" t="str">
        <f t="shared" si="124"/>
        <v>FEBRERO</v>
      </c>
      <c r="C683" s="292">
        <v>11</v>
      </c>
      <c r="D683" s="292" t="str">
        <f t="shared" si="128"/>
        <v>FEBRERO 2016 / 9</v>
      </c>
      <c r="E683" s="345">
        <v>9</v>
      </c>
      <c r="F683" s="312">
        <v>42418</v>
      </c>
      <c r="G683" s="311">
        <v>61067</v>
      </c>
      <c r="H683" s="311" t="s">
        <v>68</v>
      </c>
      <c r="I683" s="313">
        <v>0.72640000000000005</v>
      </c>
      <c r="J683" s="314">
        <v>134</v>
      </c>
      <c r="K683" s="314">
        <v>8.8000000000000007</v>
      </c>
      <c r="L683" s="314">
        <v>0</v>
      </c>
      <c r="M683" s="315" t="s">
        <v>20</v>
      </c>
      <c r="N683" s="314">
        <v>0.5</v>
      </c>
      <c r="O683" s="314">
        <v>0</v>
      </c>
      <c r="P683" s="314">
        <v>85.2</v>
      </c>
      <c r="Q683" s="314">
        <v>79.2</v>
      </c>
      <c r="R683" s="314">
        <v>82.2</v>
      </c>
      <c r="S683" s="316" t="s">
        <v>66</v>
      </c>
      <c r="T683" s="316" t="s">
        <v>67</v>
      </c>
      <c r="U683" s="314">
        <v>20782</v>
      </c>
      <c r="V683" s="314">
        <v>125</v>
      </c>
      <c r="W683" s="314">
        <v>185</v>
      </c>
      <c r="X683" s="314">
        <v>282</v>
      </c>
      <c r="Y683" s="314">
        <v>339</v>
      </c>
      <c r="Z683" s="314">
        <v>1</v>
      </c>
      <c r="AA683" s="314">
        <v>29.1</v>
      </c>
      <c r="AB683" s="314">
        <v>0.1</v>
      </c>
      <c r="AC683" s="314">
        <v>1.96</v>
      </c>
      <c r="AD683" s="314">
        <v>13.5</v>
      </c>
      <c r="AE683" s="314">
        <v>0</v>
      </c>
      <c r="AF683" s="427"/>
      <c r="AG683" s="299">
        <v>133</v>
      </c>
      <c r="AH683" s="299">
        <v>7</v>
      </c>
      <c r="AI683" s="299">
        <v>9</v>
      </c>
      <c r="AJ683" s="299">
        <v>85</v>
      </c>
      <c r="AK683" s="299">
        <v>149</v>
      </c>
      <c r="AL683" s="299">
        <v>170</v>
      </c>
      <c r="AM683" s="299">
        <v>245</v>
      </c>
      <c r="AN683" s="299">
        <v>374</v>
      </c>
      <c r="AO683" s="299">
        <v>437</v>
      </c>
      <c r="AP683" s="299">
        <v>42</v>
      </c>
      <c r="AQ683" s="299">
        <v>18</v>
      </c>
      <c r="AR683" s="299">
        <v>3</v>
      </c>
      <c r="AS683" s="299">
        <v>2.7</v>
      </c>
      <c r="AT683" s="299">
        <v>0.05</v>
      </c>
      <c r="AU683" s="300"/>
      <c r="AV683" s="311">
        <v>9</v>
      </c>
      <c r="AW683" s="317">
        <v>42414</v>
      </c>
      <c r="AX683" s="311">
        <v>60962</v>
      </c>
      <c r="AY683" s="311" t="s">
        <v>149</v>
      </c>
      <c r="AZ683" s="313">
        <v>0.7268</v>
      </c>
      <c r="BA683" s="314">
        <v>136.6</v>
      </c>
      <c r="BB683" s="314">
        <v>8.6999999999999993</v>
      </c>
      <c r="BC683" s="314">
        <v>0</v>
      </c>
      <c r="BD683" s="315" t="s">
        <v>20</v>
      </c>
      <c r="BE683" s="314">
        <v>1.9</v>
      </c>
      <c r="BF683" s="314">
        <v>0.01</v>
      </c>
      <c r="BG683" s="314">
        <v>85.5</v>
      </c>
      <c r="BH683" s="314">
        <v>80</v>
      </c>
      <c r="BI683" s="314">
        <v>82.7</v>
      </c>
      <c r="BJ683" s="316" t="s">
        <v>66</v>
      </c>
      <c r="BK683" s="316" t="s">
        <v>67</v>
      </c>
      <c r="BL683" s="314">
        <v>20778</v>
      </c>
      <c r="BM683" s="314">
        <v>126</v>
      </c>
      <c r="BN683" s="314">
        <v>185</v>
      </c>
      <c r="BO683" s="314">
        <v>291</v>
      </c>
      <c r="BP683" s="314">
        <v>349</v>
      </c>
      <c r="BQ683" s="314">
        <v>1</v>
      </c>
      <c r="BR683" s="314">
        <v>31.8</v>
      </c>
      <c r="BS683" s="314">
        <v>1</v>
      </c>
      <c r="BT683" s="314">
        <v>1.5</v>
      </c>
      <c r="BU683" s="314">
        <v>7.1</v>
      </c>
      <c r="BV683" s="314">
        <v>0</v>
      </c>
      <c r="BW683" s="433"/>
      <c r="BX683" s="299">
        <v>133</v>
      </c>
      <c r="BY683" s="299">
        <v>7</v>
      </c>
      <c r="BZ683" s="299">
        <v>9</v>
      </c>
      <c r="CA683" s="299">
        <v>85</v>
      </c>
      <c r="CB683" s="299">
        <v>149</v>
      </c>
      <c r="CC683" s="299">
        <v>170</v>
      </c>
      <c r="CD683" s="299">
        <v>245</v>
      </c>
      <c r="CE683" s="299">
        <v>374</v>
      </c>
      <c r="CF683" s="299">
        <v>437</v>
      </c>
      <c r="CG683" s="299">
        <v>42</v>
      </c>
      <c r="CH683" s="299">
        <v>18</v>
      </c>
      <c r="CI683" s="299">
        <v>3</v>
      </c>
      <c r="CJ683" s="299">
        <v>2.7</v>
      </c>
      <c r="CK683" s="299">
        <v>0.05</v>
      </c>
      <c r="CL683" s="329"/>
      <c r="CM683" s="306"/>
      <c r="CN683" s="306"/>
      <c r="CO683" s="306"/>
      <c r="CP683" s="306"/>
      <c r="CQ683" s="306"/>
      <c r="CR683" s="306"/>
      <c r="CS683" s="306"/>
      <c r="CT683" s="306"/>
      <c r="CU683" s="306"/>
      <c r="CV683" s="306"/>
      <c r="CW683" s="306"/>
      <c r="CX683" s="306"/>
      <c r="CY683" s="306"/>
      <c r="CZ683" s="306"/>
      <c r="DA683" s="306"/>
      <c r="DB683" s="306"/>
      <c r="DC683" s="306"/>
      <c r="DD683" s="306"/>
      <c r="DE683" s="306"/>
      <c r="DF683" s="306"/>
      <c r="DG683" s="306"/>
      <c r="DH683" s="306"/>
      <c r="DI683" s="306"/>
      <c r="DJ683" s="306"/>
      <c r="DK683" s="306"/>
      <c r="DL683" s="306"/>
      <c r="DM683" s="306"/>
      <c r="DN683" s="306"/>
      <c r="DO683" s="439"/>
      <c r="DP683" s="306"/>
      <c r="DQ683" s="306"/>
      <c r="DR683" s="306"/>
      <c r="DS683" s="306"/>
      <c r="DT683" s="306"/>
      <c r="DU683" s="306"/>
      <c r="DV683" s="306"/>
      <c r="DW683" s="306"/>
      <c r="DX683" s="306"/>
      <c r="DY683" s="306"/>
      <c r="DZ683" s="306"/>
      <c r="EA683" s="306"/>
      <c r="EB683" s="306"/>
      <c r="EC683" s="306"/>
    </row>
    <row r="684" spans="1:133" x14ac:dyDescent="0.25">
      <c r="A684" s="302">
        <f t="shared" si="123"/>
        <v>2016</v>
      </c>
      <c r="B684" s="303" t="str">
        <f t="shared" si="124"/>
        <v>FEBRERO</v>
      </c>
      <c r="C684" s="303">
        <v>12</v>
      </c>
      <c r="D684" s="303" t="str">
        <f t="shared" si="128"/>
        <v>FEBRERO 2016 / 10</v>
      </c>
      <c r="E684" s="345">
        <v>10</v>
      </c>
      <c r="F684" s="312">
        <v>42421</v>
      </c>
      <c r="G684" s="311">
        <v>61142</v>
      </c>
      <c r="H684" s="311" t="s">
        <v>208</v>
      </c>
      <c r="I684" s="313">
        <v>0.72709999999999997</v>
      </c>
      <c r="J684" s="314">
        <v>134</v>
      </c>
      <c r="K684" s="314">
        <v>8.8000000000000007</v>
      </c>
      <c r="L684" s="314">
        <v>0</v>
      </c>
      <c r="M684" s="315" t="s">
        <v>20</v>
      </c>
      <c r="N684" s="314">
        <v>0.5</v>
      </c>
      <c r="O684" s="314">
        <v>0</v>
      </c>
      <c r="P684" s="314">
        <v>85.2</v>
      </c>
      <c r="Q684" s="314">
        <v>79.2</v>
      </c>
      <c r="R684" s="314">
        <v>82.2</v>
      </c>
      <c r="S684" s="316" t="s">
        <v>66</v>
      </c>
      <c r="T684" s="316" t="s">
        <v>67</v>
      </c>
      <c r="U684" s="314">
        <v>20774</v>
      </c>
      <c r="V684" s="314">
        <v>127</v>
      </c>
      <c r="W684" s="314">
        <v>183</v>
      </c>
      <c r="X684" s="314">
        <v>278</v>
      </c>
      <c r="Y684" s="314">
        <v>338</v>
      </c>
      <c r="Z684" s="314">
        <v>0.5</v>
      </c>
      <c r="AA684" s="314">
        <v>30.9</v>
      </c>
      <c r="AB684" s="314">
        <v>0.1</v>
      </c>
      <c r="AC684" s="314">
        <v>1.92</v>
      </c>
      <c r="AD684" s="314">
        <v>9.1</v>
      </c>
      <c r="AE684" s="314">
        <v>0</v>
      </c>
      <c r="AF684" s="427"/>
      <c r="AG684" s="299">
        <v>133</v>
      </c>
      <c r="AH684" s="299">
        <v>7</v>
      </c>
      <c r="AI684" s="299">
        <v>9</v>
      </c>
      <c r="AJ684" s="299">
        <v>85</v>
      </c>
      <c r="AK684" s="299">
        <v>149</v>
      </c>
      <c r="AL684" s="299">
        <v>170</v>
      </c>
      <c r="AM684" s="299">
        <v>245</v>
      </c>
      <c r="AN684" s="299">
        <v>374</v>
      </c>
      <c r="AO684" s="299">
        <v>437</v>
      </c>
      <c r="AP684" s="299">
        <v>42</v>
      </c>
      <c r="AQ684" s="299">
        <v>18</v>
      </c>
      <c r="AR684" s="299">
        <v>3</v>
      </c>
      <c r="AS684" s="299">
        <v>2.7</v>
      </c>
      <c r="AT684" s="299">
        <v>0.05</v>
      </c>
      <c r="AU684" s="300"/>
      <c r="AV684" s="311">
        <v>10</v>
      </c>
      <c r="AW684" s="317">
        <v>42417</v>
      </c>
      <c r="AX684" s="311">
        <v>61040</v>
      </c>
      <c r="AY684" s="311" t="s">
        <v>73</v>
      </c>
      <c r="AZ684" s="313">
        <v>0.73280000000000001</v>
      </c>
      <c r="BA684" s="314">
        <v>141</v>
      </c>
      <c r="BB684" s="314">
        <v>8</v>
      </c>
      <c r="BC684" s="314">
        <v>0</v>
      </c>
      <c r="BD684" s="315" t="s">
        <v>20</v>
      </c>
      <c r="BE684" s="314">
        <v>1.9</v>
      </c>
      <c r="BF684" s="314">
        <v>0.01</v>
      </c>
      <c r="BG684" s="314">
        <v>85.4</v>
      </c>
      <c r="BH684" s="314">
        <v>79.7</v>
      </c>
      <c r="BI684" s="314">
        <v>82.6</v>
      </c>
      <c r="BJ684" s="316" t="s">
        <v>66</v>
      </c>
      <c r="BK684" s="316" t="s">
        <v>67</v>
      </c>
      <c r="BL684" s="314">
        <v>20714</v>
      </c>
      <c r="BM684" s="314">
        <v>131</v>
      </c>
      <c r="BN684" s="314">
        <v>192</v>
      </c>
      <c r="BO684" s="314">
        <v>300</v>
      </c>
      <c r="BP684" s="314">
        <v>352</v>
      </c>
      <c r="BQ684" s="314">
        <v>1</v>
      </c>
      <c r="BR684" s="314">
        <v>31.6</v>
      </c>
      <c r="BS684" s="314">
        <v>1.2</v>
      </c>
      <c r="BT684" s="314">
        <v>1.45</v>
      </c>
      <c r="BU684" s="314">
        <v>7.8</v>
      </c>
      <c r="BV684" s="314">
        <v>0</v>
      </c>
      <c r="BW684" s="433"/>
      <c r="BX684" s="299">
        <v>133</v>
      </c>
      <c r="BY684" s="299">
        <v>7</v>
      </c>
      <c r="BZ684" s="299">
        <v>9</v>
      </c>
      <c r="CA684" s="299">
        <v>85</v>
      </c>
      <c r="CB684" s="299">
        <v>149</v>
      </c>
      <c r="CC684" s="299">
        <v>170</v>
      </c>
      <c r="CD684" s="299">
        <v>245</v>
      </c>
      <c r="CE684" s="299">
        <v>374</v>
      </c>
      <c r="CF684" s="299">
        <v>437</v>
      </c>
      <c r="CG684" s="299">
        <v>42</v>
      </c>
      <c r="CH684" s="299">
        <v>18</v>
      </c>
      <c r="CI684" s="299">
        <v>3</v>
      </c>
      <c r="CJ684" s="299">
        <v>2.7</v>
      </c>
      <c r="CK684" s="299">
        <v>0.05</v>
      </c>
      <c r="CL684" s="329"/>
      <c r="CM684" s="305"/>
      <c r="CN684" s="305"/>
      <c r="CO684" s="305"/>
      <c r="CP684" s="305"/>
      <c r="CQ684" s="305"/>
      <c r="CR684" s="305"/>
      <c r="CS684" s="305"/>
      <c r="CT684" s="305"/>
      <c r="CU684" s="305"/>
      <c r="CV684" s="305"/>
      <c r="CW684" s="305"/>
      <c r="CX684" s="305"/>
      <c r="CY684" s="305"/>
      <c r="CZ684" s="305"/>
      <c r="DA684" s="305"/>
      <c r="DB684" s="305"/>
      <c r="DC684" s="305"/>
      <c r="DD684" s="305"/>
      <c r="DE684" s="305"/>
      <c r="DF684" s="305"/>
      <c r="DG684" s="305"/>
      <c r="DH684" s="305"/>
      <c r="DI684" s="305"/>
      <c r="DJ684" s="305"/>
      <c r="DK684" s="305"/>
      <c r="DL684" s="305"/>
      <c r="DM684" s="305"/>
      <c r="DN684" s="305"/>
      <c r="DO684" s="440"/>
      <c r="DP684" s="305"/>
      <c r="DQ684" s="305"/>
      <c r="DR684" s="305"/>
      <c r="DS684" s="305"/>
      <c r="DT684" s="305"/>
      <c r="DU684" s="305"/>
      <c r="DV684" s="305"/>
      <c r="DW684" s="305"/>
      <c r="DX684" s="305"/>
      <c r="DY684" s="305"/>
      <c r="DZ684" s="305"/>
      <c r="EA684" s="305"/>
      <c r="EB684" s="305"/>
      <c r="EC684" s="305"/>
    </row>
    <row r="685" spans="1:133" x14ac:dyDescent="0.25">
      <c r="A685" s="291">
        <f t="shared" si="123"/>
        <v>2016</v>
      </c>
      <c r="B685" s="292" t="str">
        <f t="shared" si="124"/>
        <v>FEBRERO</v>
      </c>
      <c r="C685" s="292">
        <v>13</v>
      </c>
      <c r="D685" s="292" t="str">
        <f t="shared" si="128"/>
        <v>FEBRERO 2016 / 11</v>
      </c>
      <c r="E685" s="345">
        <v>11</v>
      </c>
      <c r="F685" s="312">
        <v>42423</v>
      </c>
      <c r="G685" s="311">
        <v>61171</v>
      </c>
      <c r="H685" s="311" t="s">
        <v>68</v>
      </c>
      <c r="I685" s="313">
        <v>0.7268</v>
      </c>
      <c r="J685" s="314">
        <v>135</v>
      </c>
      <c r="K685" s="314">
        <v>8.6999999999999993</v>
      </c>
      <c r="L685" s="314">
        <v>0</v>
      </c>
      <c r="M685" s="315" t="s">
        <v>20</v>
      </c>
      <c r="N685" s="314">
        <v>0.5</v>
      </c>
      <c r="O685" s="314">
        <v>0</v>
      </c>
      <c r="P685" s="314">
        <v>85.3</v>
      </c>
      <c r="Q685" s="314">
        <v>79.2</v>
      </c>
      <c r="R685" s="314">
        <v>82.2</v>
      </c>
      <c r="S685" s="316" t="s">
        <v>66</v>
      </c>
      <c r="T685" s="316" t="s">
        <v>67</v>
      </c>
      <c r="U685" s="314">
        <v>20778</v>
      </c>
      <c r="V685" s="314">
        <v>126</v>
      </c>
      <c r="W685" s="314">
        <v>183</v>
      </c>
      <c r="X685" s="314">
        <v>279</v>
      </c>
      <c r="Y685" s="314">
        <v>340</v>
      </c>
      <c r="Z685" s="314">
        <v>1</v>
      </c>
      <c r="AA685" s="314">
        <v>30.9</v>
      </c>
      <c r="AB685" s="314">
        <v>0.1</v>
      </c>
      <c r="AC685" s="314">
        <v>1.95</v>
      </c>
      <c r="AD685" s="314">
        <v>12.4</v>
      </c>
      <c r="AE685" s="314">
        <v>0</v>
      </c>
      <c r="AF685" s="427"/>
      <c r="AG685" s="299">
        <v>133</v>
      </c>
      <c r="AH685" s="299">
        <v>7</v>
      </c>
      <c r="AI685" s="299">
        <v>9</v>
      </c>
      <c r="AJ685" s="299">
        <v>85</v>
      </c>
      <c r="AK685" s="299">
        <v>149</v>
      </c>
      <c r="AL685" s="299">
        <v>170</v>
      </c>
      <c r="AM685" s="299">
        <v>245</v>
      </c>
      <c r="AN685" s="299">
        <v>374</v>
      </c>
      <c r="AO685" s="299">
        <v>437</v>
      </c>
      <c r="AP685" s="299">
        <v>42</v>
      </c>
      <c r="AQ685" s="299">
        <v>18</v>
      </c>
      <c r="AR685" s="299">
        <v>3</v>
      </c>
      <c r="AS685" s="299">
        <v>2.7</v>
      </c>
      <c r="AT685" s="299">
        <v>0.05</v>
      </c>
      <c r="AU685" s="300"/>
      <c r="AV685" s="311">
        <v>11</v>
      </c>
      <c r="AW685" s="317">
        <v>42419</v>
      </c>
      <c r="AX685" s="311">
        <v>61077</v>
      </c>
      <c r="AY685" s="311" t="s">
        <v>68</v>
      </c>
      <c r="AZ685" s="313">
        <v>0.72899999999999998</v>
      </c>
      <c r="BA685" s="314">
        <v>137.30000000000001</v>
      </c>
      <c r="BB685" s="314">
        <v>8.6</v>
      </c>
      <c r="BC685" s="314">
        <v>0</v>
      </c>
      <c r="BD685" s="315" t="s">
        <v>20</v>
      </c>
      <c r="BE685" s="314">
        <v>1.9</v>
      </c>
      <c r="BF685" s="314">
        <v>0.01</v>
      </c>
      <c r="BG685" s="314">
        <v>85.3</v>
      </c>
      <c r="BH685" s="314">
        <v>79.599999999999994</v>
      </c>
      <c r="BI685" s="314">
        <v>82.5</v>
      </c>
      <c r="BJ685" s="316" t="s">
        <v>66</v>
      </c>
      <c r="BK685" s="316" t="s">
        <v>67</v>
      </c>
      <c r="BL685" s="314">
        <v>20754</v>
      </c>
      <c r="BM685" s="314">
        <v>129</v>
      </c>
      <c r="BN685" s="314">
        <v>189</v>
      </c>
      <c r="BO685" s="314">
        <v>295</v>
      </c>
      <c r="BP685" s="314">
        <v>351</v>
      </c>
      <c r="BQ685" s="314">
        <v>1</v>
      </c>
      <c r="BR685" s="314">
        <v>32.299999999999997</v>
      </c>
      <c r="BS685" s="314">
        <v>1.2</v>
      </c>
      <c r="BT685" s="314">
        <v>1.42</v>
      </c>
      <c r="BU685" s="314">
        <v>5.2</v>
      </c>
      <c r="BV685" s="314">
        <v>0</v>
      </c>
      <c r="BW685" s="433"/>
      <c r="BX685" s="299">
        <v>133</v>
      </c>
      <c r="BY685" s="299">
        <v>7</v>
      </c>
      <c r="BZ685" s="299">
        <v>9</v>
      </c>
      <c r="CA685" s="299">
        <v>85</v>
      </c>
      <c r="CB685" s="299">
        <v>149</v>
      </c>
      <c r="CC685" s="299">
        <v>170</v>
      </c>
      <c r="CD685" s="299">
        <v>245</v>
      </c>
      <c r="CE685" s="299">
        <v>374</v>
      </c>
      <c r="CF685" s="299">
        <v>437</v>
      </c>
      <c r="CG685" s="299">
        <v>42</v>
      </c>
      <c r="CH685" s="299">
        <v>18</v>
      </c>
      <c r="CI685" s="299">
        <v>3</v>
      </c>
      <c r="CJ685" s="299">
        <v>2.7</v>
      </c>
      <c r="CK685" s="299">
        <v>0.05</v>
      </c>
      <c r="CL685" s="329"/>
      <c r="CM685" s="306"/>
      <c r="CN685" s="306"/>
      <c r="CO685" s="306"/>
      <c r="CP685" s="306"/>
      <c r="CQ685" s="306"/>
      <c r="CR685" s="306"/>
      <c r="CS685" s="306"/>
      <c r="CT685" s="306"/>
      <c r="CU685" s="306"/>
      <c r="CV685" s="306"/>
      <c r="CW685" s="306"/>
      <c r="CX685" s="306"/>
      <c r="CY685" s="306"/>
      <c r="CZ685" s="306"/>
      <c r="DA685" s="306"/>
      <c r="DB685" s="306"/>
      <c r="DC685" s="306"/>
      <c r="DD685" s="306"/>
      <c r="DE685" s="306"/>
      <c r="DF685" s="306"/>
      <c r="DG685" s="306"/>
      <c r="DH685" s="306"/>
      <c r="DI685" s="306"/>
      <c r="DJ685" s="306"/>
      <c r="DK685" s="306"/>
      <c r="DL685" s="306"/>
      <c r="DM685" s="306"/>
      <c r="DN685" s="306"/>
      <c r="DO685" s="439"/>
      <c r="DP685" s="306"/>
      <c r="DQ685" s="306"/>
      <c r="DR685" s="306"/>
      <c r="DS685" s="306"/>
      <c r="DT685" s="306"/>
      <c r="DU685" s="306"/>
      <c r="DV685" s="306"/>
      <c r="DW685" s="306"/>
      <c r="DX685" s="306"/>
      <c r="DY685" s="306"/>
      <c r="DZ685" s="306"/>
      <c r="EA685" s="306"/>
      <c r="EB685" s="306"/>
      <c r="EC685" s="306"/>
    </row>
    <row r="686" spans="1:133" x14ac:dyDescent="0.25">
      <c r="A686" s="302">
        <f t="shared" si="123"/>
        <v>2016</v>
      </c>
      <c r="B686" s="303" t="str">
        <f t="shared" si="124"/>
        <v>FEBRERO</v>
      </c>
      <c r="C686" s="303">
        <v>14</v>
      </c>
      <c r="D686" s="303" t="str">
        <f t="shared" si="128"/>
        <v>FEBRERO 2016 / 12</v>
      </c>
      <c r="E686" s="345">
        <v>12</v>
      </c>
      <c r="F686" s="312">
        <v>42424</v>
      </c>
      <c r="G686" s="311">
        <v>61195</v>
      </c>
      <c r="H686" s="311" t="s">
        <v>208</v>
      </c>
      <c r="I686" s="313">
        <v>0.7268</v>
      </c>
      <c r="J686" s="314">
        <v>135</v>
      </c>
      <c r="K686" s="314">
        <v>8.6999999999999993</v>
      </c>
      <c r="L686" s="314">
        <v>0</v>
      </c>
      <c r="M686" s="315" t="s">
        <v>20</v>
      </c>
      <c r="N686" s="314">
        <v>0.5</v>
      </c>
      <c r="O686" s="314">
        <v>0</v>
      </c>
      <c r="P686" s="314">
        <v>85.3</v>
      </c>
      <c r="Q686" s="314">
        <v>79.2</v>
      </c>
      <c r="R686" s="314">
        <v>82.2</v>
      </c>
      <c r="S686" s="316" t="s">
        <v>66</v>
      </c>
      <c r="T686" s="316" t="s">
        <v>67</v>
      </c>
      <c r="U686" s="314">
        <v>20778</v>
      </c>
      <c r="V686" s="314">
        <v>126</v>
      </c>
      <c r="W686" s="314">
        <v>184</v>
      </c>
      <c r="X686" s="314">
        <v>282</v>
      </c>
      <c r="Y686" s="314">
        <v>342</v>
      </c>
      <c r="Z686" s="314">
        <v>1</v>
      </c>
      <c r="AA686" s="314">
        <v>30.9</v>
      </c>
      <c r="AB686" s="314">
        <v>0.1</v>
      </c>
      <c r="AC686" s="314">
        <v>1.94</v>
      </c>
      <c r="AD686" s="314">
        <v>11</v>
      </c>
      <c r="AE686" s="314">
        <v>0</v>
      </c>
      <c r="AF686" s="427"/>
      <c r="AG686" s="299">
        <v>133</v>
      </c>
      <c r="AH686" s="299">
        <v>7</v>
      </c>
      <c r="AI686" s="299">
        <v>9</v>
      </c>
      <c r="AJ686" s="299">
        <v>85</v>
      </c>
      <c r="AK686" s="299">
        <v>149</v>
      </c>
      <c r="AL686" s="299">
        <v>170</v>
      </c>
      <c r="AM686" s="299">
        <v>245</v>
      </c>
      <c r="AN686" s="299">
        <v>374</v>
      </c>
      <c r="AO686" s="299">
        <v>437</v>
      </c>
      <c r="AP686" s="299">
        <v>42</v>
      </c>
      <c r="AQ686" s="299">
        <v>18</v>
      </c>
      <c r="AR686" s="299">
        <v>3</v>
      </c>
      <c r="AS686" s="299">
        <v>2.7</v>
      </c>
      <c r="AT686" s="299">
        <v>0.05</v>
      </c>
      <c r="AU686" s="300"/>
      <c r="AV686" s="311">
        <v>12</v>
      </c>
      <c r="AW686" s="317">
        <v>42420</v>
      </c>
      <c r="AX686" s="311">
        <v>61125</v>
      </c>
      <c r="AY686" s="311" t="s">
        <v>149</v>
      </c>
      <c r="AZ686" s="313">
        <v>0.73009999999999997</v>
      </c>
      <c r="BA686" s="314">
        <v>139.5</v>
      </c>
      <c r="BB686" s="314">
        <v>8.1999999999999993</v>
      </c>
      <c r="BC686" s="314">
        <v>0</v>
      </c>
      <c r="BD686" s="315" t="s">
        <v>20</v>
      </c>
      <c r="BE686" s="314">
        <v>1.8</v>
      </c>
      <c r="BF686" s="314">
        <v>0.01</v>
      </c>
      <c r="BG686" s="314">
        <v>85.4</v>
      </c>
      <c r="BH686" s="314">
        <v>79.3</v>
      </c>
      <c r="BI686" s="314">
        <v>82.4</v>
      </c>
      <c r="BJ686" s="316" t="s">
        <v>66</v>
      </c>
      <c r="BK686" s="316" t="s">
        <v>67</v>
      </c>
      <c r="BL686" s="314">
        <v>20742</v>
      </c>
      <c r="BM686" s="314">
        <v>131</v>
      </c>
      <c r="BN686" s="314">
        <v>190</v>
      </c>
      <c r="BO686" s="314">
        <v>291</v>
      </c>
      <c r="BP686" s="314">
        <v>356</v>
      </c>
      <c r="BQ686" s="314">
        <v>1</v>
      </c>
      <c r="BR686" s="314">
        <v>32.1</v>
      </c>
      <c r="BS686" s="314">
        <v>1.1000000000000001</v>
      </c>
      <c r="BT686" s="314">
        <v>1.46</v>
      </c>
      <c r="BU686" s="314">
        <v>5.9</v>
      </c>
      <c r="BV686" s="314">
        <v>0</v>
      </c>
      <c r="BW686" s="433"/>
      <c r="BX686" s="299">
        <v>133</v>
      </c>
      <c r="BY686" s="299">
        <v>7</v>
      </c>
      <c r="BZ686" s="299">
        <v>9</v>
      </c>
      <c r="CA686" s="299">
        <v>85</v>
      </c>
      <c r="CB686" s="299">
        <v>149</v>
      </c>
      <c r="CC686" s="299">
        <v>170</v>
      </c>
      <c r="CD686" s="299">
        <v>245</v>
      </c>
      <c r="CE686" s="299">
        <v>374</v>
      </c>
      <c r="CF686" s="299">
        <v>437</v>
      </c>
      <c r="CG686" s="299">
        <v>42</v>
      </c>
      <c r="CH686" s="299">
        <v>18</v>
      </c>
      <c r="CI686" s="299">
        <v>3</v>
      </c>
      <c r="CJ686" s="299">
        <v>2.7</v>
      </c>
      <c r="CK686" s="299">
        <v>0.05</v>
      </c>
      <c r="CL686" s="329"/>
      <c r="CM686" s="305"/>
      <c r="CN686" s="305"/>
      <c r="CO686" s="305"/>
      <c r="CP686" s="305"/>
      <c r="CQ686" s="305"/>
      <c r="CR686" s="305"/>
      <c r="CS686" s="305"/>
      <c r="CT686" s="305"/>
      <c r="CU686" s="305"/>
      <c r="CV686" s="305"/>
      <c r="CW686" s="305"/>
      <c r="CX686" s="305"/>
      <c r="CY686" s="305"/>
      <c r="CZ686" s="305"/>
      <c r="DA686" s="305"/>
      <c r="DB686" s="305"/>
      <c r="DC686" s="305"/>
      <c r="DD686" s="305"/>
      <c r="DE686" s="305"/>
      <c r="DF686" s="305"/>
      <c r="DG686" s="305"/>
      <c r="DH686" s="305"/>
      <c r="DI686" s="305"/>
      <c r="DJ686" s="305"/>
      <c r="DK686" s="305"/>
      <c r="DL686" s="305"/>
      <c r="DM686" s="305"/>
      <c r="DN686" s="305"/>
      <c r="DO686" s="440"/>
      <c r="DP686" s="305"/>
      <c r="DQ686" s="305"/>
      <c r="DR686" s="305"/>
      <c r="DS686" s="305"/>
      <c r="DT686" s="305"/>
      <c r="DU686" s="305"/>
      <c r="DV686" s="305"/>
      <c r="DW686" s="305"/>
      <c r="DX686" s="305"/>
      <c r="DY686" s="305"/>
      <c r="DZ686" s="305"/>
      <c r="EA686" s="305"/>
      <c r="EB686" s="305"/>
      <c r="EC686" s="305"/>
    </row>
    <row r="687" spans="1:133" x14ac:dyDescent="0.25">
      <c r="A687" s="291">
        <f t="shared" si="123"/>
        <v>2016</v>
      </c>
      <c r="B687" s="292" t="str">
        <f t="shared" si="124"/>
        <v>FEBRERO</v>
      </c>
      <c r="C687" s="292">
        <v>15</v>
      </c>
      <c r="D687" s="292" t="str">
        <f t="shared" si="128"/>
        <v>FEBRERO 2016 / 13</v>
      </c>
      <c r="E687" s="345">
        <v>13</v>
      </c>
      <c r="F687" s="312">
        <v>42425</v>
      </c>
      <c r="G687" s="311">
        <v>61252</v>
      </c>
      <c r="H687" s="311" t="s">
        <v>68</v>
      </c>
      <c r="I687" s="313">
        <v>0.72640000000000005</v>
      </c>
      <c r="J687" s="314">
        <v>134</v>
      </c>
      <c r="K687" s="314">
        <v>8.8000000000000007</v>
      </c>
      <c r="L687" s="314">
        <v>0</v>
      </c>
      <c r="M687" s="315" t="s">
        <v>20</v>
      </c>
      <c r="N687" s="314">
        <v>0.5</v>
      </c>
      <c r="O687" s="314">
        <v>0</v>
      </c>
      <c r="P687" s="314">
        <v>85.2</v>
      </c>
      <c r="Q687" s="314">
        <v>79.2</v>
      </c>
      <c r="R687" s="314">
        <v>82.2</v>
      </c>
      <c r="S687" s="316" t="s">
        <v>66</v>
      </c>
      <c r="T687" s="316" t="s">
        <v>67</v>
      </c>
      <c r="U687" s="314">
        <v>20782</v>
      </c>
      <c r="V687" s="314">
        <v>125</v>
      </c>
      <c r="W687" s="314">
        <v>184</v>
      </c>
      <c r="X687" s="314">
        <v>283</v>
      </c>
      <c r="Y687" s="314">
        <v>340</v>
      </c>
      <c r="Z687" s="314">
        <v>1</v>
      </c>
      <c r="AA687" s="314">
        <v>29.1</v>
      </c>
      <c r="AB687" s="314">
        <v>0.1</v>
      </c>
      <c r="AC687" s="314">
        <v>1.88</v>
      </c>
      <c r="AD687" s="314">
        <v>11.9</v>
      </c>
      <c r="AE687" s="314">
        <v>0</v>
      </c>
      <c r="AF687" s="427"/>
      <c r="AG687" s="299">
        <v>133</v>
      </c>
      <c r="AH687" s="299">
        <v>7</v>
      </c>
      <c r="AI687" s="299">
        <v>9</v>
      </c>
      <c r="AJ687" s="299">
        <v>85</v>
      </c>
      <c r="AK687" s="299">
        <v>149</v>
      </c>
      <c r="AL687" s="299">
        <v>170</v>
      </c>
      <c r="AM687" s="299">
        <v>245</v>
      </c>
      <c r="AN687" s="299">
        <v>374</v>
      </c>
      <c r="AO687" s="299">
        <v>437</v>
      </c>
      <c r="AP687" s="299">
        <v>42</v>
      </c>
      <c r="AQ687" s="299">
        <v>18</v>
      </c>
      <c r="AR687" s="299">
        <v>3</v>
      </c>
      <c r="AS687" s="299">
        <v>2.7</v>
      </c>
      <c r="AT687" s="299">
        <v>0.05</v>
      </c>
      <c r="AU687" s="300"/>
      <c r="AV687" s="311">
        <v>13</v>
      </c>
      <c r="AW687" s="317">
        <v>42421</v>
      </c>
      <c r="AX687" s="311">
        <v>61128</v>
      </c>
      <c r="AY687" s="311" t="s">
        <v>73</v>
      </c>
      <c r="AZ687" s="313">
        <v>0.73050000000000004</v>
      </c>
      <c r="BA687" s="314">
        <v>139.1</v>
      </c>
      <c r="BB687" s="314">
        <v>8.3000000000000007</v>
      </c>
      <c r="BC687" s="314">
        <v>0</v>
      </c>
      <c r="BD687" s="315" t="s">
        <v>20</v>
      </c>
      <c r="BE687" s="314">
        <v>1.8</v>
      </c>
      <c r="BF687" s="314">
        <v>0.01</v>
      </c>
      <c r="BG687" s="314">
        <v>85.5</v>
      </c>
      <c r="BH687" s="314">
        <v>79.7</v>
      </c>
      <c r="BI687" s="314">
        <v>82.6</v>
      </c>
      <c r="BJ687" s="316" t="s">
        <v>66</v>
      </c>
      <c r="BK687" s="316" t="s">
        <v>67</v>
      </c>
      <c r="BL687" s="314">
        <v>20738</v>
      </c>
      <c r="BM687" s="314">
        <v>131</v>
      </c>
      <c r="BN687" s="314">
        <v>190</v>
      </c>
      <c r="BO687" s="314">
        <v>295</v>
      </c>
      <c r="BP687" s="314">
        <v>349</v>
      </c>
      <c r="BQ687" s="314">
        <v>1</v>
      </c>
      <c r="BR687" s="314">
        <v>31.9</v>
      </c>
      <c r="BS687" s="314">
        <v>1.2</v>
      </c>
      <c r="BT687" s="314">
        <v>1.44</v>
      </c>
      <c r="BU687" s="314">
        <v>8.6</v>
      </c>
      <c r="BV687" s="314">
        <v>0</v>
      </c>
      <c r="BW687" s="433"/>
      <c r="BX687" s="299">
        <v>133</v>
      </c>
      <c r="BY687" s="299">
        <v>7</v>
      </c>
      <c r="BZ687" s="299">
        <v>9</v>
      </c>
      <c r="CA687" s="299">
        <v>85</v>
      </c>
      <c r="CB687" s="299">
        <v>149</v>
      </c>
      <c r="CC687" s="299">
        <v>170</v>
      </c>
      <c r="CD687" s="299">
        <v>245</v>
      </c>
      <c r="CE687" s="299">
        <v>374</v>
      </c>
      <c r="CF687" s="299">
        <v>437</v>
      </c>
      <c r="CG687" s="299">
        <v>42</v>
      </c>
      <c r="CH687" s="299">
        <v>18</v>
      </c>
      <c r="CI687" s="299">
        <v>3</v>
      </c>
      <c r="CJ687" s="299">
        <v>2.7</v>
      </c>
      <c r="CK687" s="299">
        <v>0.05</v>
      </c>
      <c r="CL687" s="329"/>
      <c r="CM687" s="306"/>
      <c r="CN687" s="306"/>
      <c r="CO687" s="306"/>
      <c r="CP687" s="306"/>
      <c r="CQ687" s="306"/>
      <c r="CR687" s="306"/>
      <c r="CS687" s="306"/>
      <c r="CT687" s="306"/>
      <c r="CU687" s="306"/>
      <c r="CV687" s="306"/>
      <c r="CW687" s="306"/>
      <c r="CX687" s="306"/>
      <c r="CY687" s="306"/>
      <c r="CZ687" s="306"/>
      <c r="DA687" s="306"/>
      <c r="DB687" s="306"/>
      <c r="DC687" s="306"/>
      <c r="DD687" s="306"/>
      <c r="DE687" s="306"/>
      <c r="DF687" s="306"/>
      <c r="DG687" s="306"/>
      <c r="DH687" s="306"/>
      <c r="DI687" s="306"/>
      <c r="DJ687" s="306"/>
      <c r="DK687" s="306"/>
      <c r="DL687" s="306"/>
      <c r="DM687" s="306"/>
      <c r="DN687" s="306"/>
      <c r="DO687" s="439"/>
      <c r="DP687" s="306"/>
      <c r="DQ687" s="306"/>
      <c r="DR687" s="306"/>
      <c r="DS687" s="306"/>
      <c r="DT687" s="306"/>
      <c r="DU687" s="306"/>
      <c r="DV687" s="306"/>
      <c r="DW687" s="306"/>
      <c r="DX687" s="306"/>
      <c r="DY687" s="306"/>
      <c r="DZ687" s="306"/>
      <c r="EA687" s="306"/>
      <c r="EB687" s="306"/>
      <c r="EC687" s="306"/>
    </row>
    <row r="688" spans="1:133" x14ac:dyDescent="0.25">
      <c r="A688" s="302">
        <f t="shared" si="123"/>
        <v>2016</v>
      </c>
      <c r="B688" s="303" t="str">
        <f t="shared" si="124"/>
        <v>FEBRERO</v>
      </c>
      <c r="C688" s="303">
        <v>16</v>
      </c>
      <c r="D688" s="303" t="str">
        <f t="shared" si="128"/>
        <v>FEBRERO 2016 / 14</v>
      </c>
      <c r="E688" s="345">
        <v>14</v>
      </c>
      <c r="F688" s="312">
        <v>42428</v>
      </c>
      <c r="G688" s="311">
        <v>61298</v>
      </c>
      <c r="H688" s="311" t="s">
        <v>208</v>
      </c>
      <c r="I688" s="313">
        <v>0.7268</v>
      </c>
      <c r="J688" s="314">
        <v>134</v>
      </c>
      <c r="K688" s="314">
        <v>8.6999999999999993</v>
      </c>
      <c r="L688" s="314">
        <v>0</v>
      </c>
      <c r="M688" s="315" t="s">
        <v>20</v>
      </c>
      <c r="N688" s="314">
        <v>0.5</v>
      </c>
      <c r="O688" s="314">
        <v>0</v>
      </c>
      <c r="P688" s="314">
        <v>85.4</v>
      </c>
      <c r="Q688" s="314">
        <v>79.2</v>
      </c>
      <c r="R688" s="314">
        <v>82.3</v>
      </c>
      <c r="S688" s="316" t="s">
        <v>66</v>
      </c>
      <c r="T688" s="316" t="s">
        <v>67</v>
      </c>
      <c r="U688" s="314">
        <v>20778</v>
      </c>
      <c r="V688" s="314">
        <v>125</v>
      </c>
      <c r="W688" s="314">
        <v>183</v>
      </c>
      <c r="X688" s="314">
        <v>278</v>
      </c>
      <c r="Y688" s="314">
        <v>335</v>
      </c>
      <c r="Z688" s="314">
        <v>0.5</v>
      </c>
      <c r="AA688" s="314">
        <v>29.3</v>
      </c>
      <c r="AB688" s="314">
        <v>0.1</v>
      </c>
      <c r="AC688" s="314">
        <v>1.92</v>
      </c>
      <c r="AD688" s="314">
        <v>14</v>
      </c>
      <c r="AE688" s="314">
        <v>0</v>
      </c>
      <c r="AF688" s="427"/>
      <c r="AG688" s="299">
        <v>133</v>
      </c>
      <c r="AH688" s="299">
        <v>7</v>
      </c>
      <c r="AI688" s="299">
        <v>9</v>
      </c>
      <c r="AJ688" s="299">
        <v>85</v>
      </c>
      <c r="AK688" s="299">
        <v>149</v>
      </c>
      <c r="AL688" s="299">
        <v>170</v>
      </c>
      <c r="AM688" s="299">
        <v>245</v>
      </c>
      <c r="AN688" s="299">
        <v>374</v>
      </c>
      <c r="AO688" s="299">
        <v>437</v>
      </c>
      <c r="AP688" s="299">
        <v>42</v>
      </c>
      <c r="AQ688" s="299">
        <v>18</v>
      </c>
      <c r="AR688" s="299">
        <v>3</v>
      </c>
      <c r="AS688" s="299">
        <v>2.7</v>
      </c>
      <c r="AT688" s="299">
        <v>0.05</v>
      </c>
      <c r="AU688" s="300"/>
      <c r="AV688" s="311">
        <v>14</v>
      </c>
      <c r="AW688" s="317">
        <v>42422</v>
      </c>
      <c r="AX688" s="311">
        <v>61159</v>
      </c>
      <c r="AY688" s="311" t="s">
        <v>73</v>
      </c>
      <c r="AZ688" s="313">
        <v>0.73160000000000003</v>
      </c>
      <c r="BA688" s="314">
        <v>138.30000000000001</v>
      </c>
      <c r="BB688" s="314">
        <v>8.4</v>
      </c>
      <c r="BC688" s="314">
        <v>0</v>
      </c>
      <c r="BD688" s="315" t="s">
        <v>20</v>
      </c>
      <c r="BE688" s="314">
        <v>1.9</v>
      </c>
      <c r="BF688" s="314">
        <v>0.01</v>
      </c>
      <c r="BG688" s="314">
        <v>85.4</v>
      </c>
      <c r="BH688" s="314">
        <v>79.3</v>
      </c>
      <c r="BI688" s="314">
        <v>82.4</v>
      </c>
      <c r="BJ688" s="316" t="s">
        <v>66</v>
      </c>
      <c r="BK688" s="316" t="s">
        <v>67</v>
      </c>
      <c r="BL688" s="314">
        <v>20726</v>
      </c>
      <c r="BM688" s="314">
        <v>129</v>
      </c>
      <c r="BN688" s="314">
        <v>190</v>
      </c>
      <c r="BO688" s="314">
        <v>293</v>
      </c>
      <c r="BP688" s="314">
        <v>347</v>
      </c>
      <c r="BQ688" s="314">
        <v>1</v>
      </c>
      <c r="BR688" s="314">
        <v>32.1</v>
      </c>
      <c r="BS688" s="314">
        <v>1</v>
      </c>
      <c r="BT688" s="314">
        <v>1.48</v>
      </c>
      <c r="BU688" s="314">
        <v>7.9</v>
      </c>
      <c r="BV688" s="314">
        <v>0</v>
      </c>
      <c r="BW688" s="433"/>
      <c r="BX688" s="299">
        <v>133</v>
      </c>
      <c r="BY688" s="299">
        <v>7</v>
      </c>
      <c r="BZ688" s="299">
        <v>9</v>
      </c>
      <c r="CA688" s="299">
        <v>85</v>
      </c>
      <c r="CB688" s="299">
        <v>149</v>
      </c>
      <c r="CC688" s="299">
        <v>170</v>
      </c>
      <c r="CD688" s="299">
        <v>245</v>
      </c>
      <c r="CE688" s="299">
        <v>374</v>
      </c>
      <c r="CF688" s="299">
        <v>437</v>
      </c>
      <c r="CG688" s="299">
        <v>42</v>
      </c>
      <c r="CH688" s="299">
        <v>18</v>
      </c>
      <c r="CI688" s="299">
        <v>3</v>
      </c>
      <c r="CJ688" s="299">
        <v>2.7</v>
      </c>
      <c r="CK688" s="299">
        <v>0.05</v>
      </c>
      <c r="CL688" s="329"/>
      <c r="CM688" s="305"/>
      <c r="CN688" s="305"/>
      <c r="CO688" s="305"/>
      <c r="CP688" s="305"/>
      <c r="CQ688" s="305"/>
      <c r="CR688" s="305"/>
      <c r="CS688" s="305"/>
      <c r="CT688" s="305"/>
      <c r="CU688" s="305"/>
      <c r="CV688" s="305"/>
      <c r="CW688" s="305"/>
      <c r="CX688" s="305"/>
      <c r="CY688" s="305"/>
      <c r="CZ688" s="305"/>
      <c r="DA688" s="305"/>
      <c r="DB688" s="305"/>
      <c r="DC688" s="305"/>
      <c r="DD688" s="305"/>
      <c r="DE688" s="305"/>
      <c r="DF688" s="305"/>
      <c r="DG688" s="305"/>
      <c r="DH688" s="305"/>
      <c r="DI688" s="305"/>
      <c r="DJ688" s="305"/>
      <c r="DK688" s="305"/>
      <c r="DL688" s="305"/>
      <c r="DM688" s="305"/>
      <c r="DN688" s="305"/>
      <c r="DO688" s="440"/>
      <c r="DP688" s="305"/>
      <c r="DQ688" s="305"/>
      <c r="DR688" s="305"/>
      <c r="DS688" s="305"/>
      <c r="DT688" s="305"/>
      <c r="DU688" s="305"/>
      <c r="DV688" s="305"/>
      <c r="DW688" s="305"/>
      <c r="DX688" s="305"/>
      <c r="DY688" s="305"/>
      <c r="DZ688" s="305"/>
      <c r="EA688" s="305"/>
      <c r="EB688" s="305"/>
      <c r="EC688" s="305"/>
    </row>
    <row r="689" spans="1:133" x14ac:dyDescent="0.25">
      <c r="A689" s="291">
        <f t="shared" si="123"/>
        <v>2016</v>
      </c>
      <c r="B689" s="292" t="str">
        <f t="shared" si="124"/>
        <v>FEBRERO</v>
      </c>
      <c r="C689" s="292">
        <v>17</v>
      </c>
      <c r="D689" s="292" t="str">
        <f t="shared" si="128"/>
        <v>FEBRERO 2016 / 15</v>
      </c>
      <c r="E689" s="345">
        <v>15</v>
      </c>
      <c r="F689" s="312">
        <v>42429</v>
      </c>
      <c r="G689" s="311">
        <v>61490</v>
      </c>
      <c r="H689" s="311" t="s">
        <v>208</v>
      </c>
      <c r="I689" s="313">
        <v>0.7268</v>
      </c>
      <c r="J689" s="314">
        <v>134</v>
      </c>
      <c r="K689" s="314">
        <v>8.6999999999999993</v>
      </c>
      <c r="L689" s="314">
        <v>0</v>
      </c>
      <c r="M689" s="315" t="s">
        <v>20</v>
      </c>
      <c r="N689" s="314">
        <v>0.5</v>
      </c>
      <c r="O689" s="314">
        <v>0</v>
      </c>
      <c r="P689" s="314">
        <v>85.2</v>
      </c>
      <c r="Q689" s="314">
        <v>79.2</v>
      </c>
      <c r="R689" s="314">
        <v>82.2</v>
      </c>
      <c r="S689" s="316" t="s">
        <v>66</v>
      </c>
      <c r="T689" s="316" t="s">
        <v>67</v>
      </c>
      <c r="U689" s="314">
        <v>20778</v>
      </c>
      <c r="V689" s="314">
        <v>125</v>
      </c>
      <c r="W689" s="314">
        <v>183</v>
      </c>
      <c r="X689" s="314">
        <v>280</v>
      </c>
      <c r="Y689" s="314">
        <v>336</v>
      </c>
      <c r="Z689" s="314">
        <v>0.5</v>
      </c>
      <c r="AA689" s="314">
        <v>29.8</v>
      </c>
      <c r="AB689" s="314">
        <v>0.1</v>
      </c>
      <c r="AC689" s="314">
        <v>1.91</v>
      </c>
      <c r="AD689" s="314">
        <v>12.4</v>
      </c>
      <c r="AE689" s="314">
        <v>0</v>
      </c>
      <c r="AF689" s="427"/>
      <c r="AG689" s="299">
        <v>133</v>
      </c>
      <c r="AH689" s="299">
        <v>7</v>
      </c>
      <c r="AI689" s="299">
        <v>9</v>
      </c>
      <c r="AJ689" s="299">
        <v>85</v>
      </c>
      <c r="AK689" s="299">
        <v>149</v>
      </c>
      <c r="AL689" s="299">
        <v>170</v>
      </c>
      <c r="AM689" s="299">
        <v>245</v>
      </c>
      <c r="AN689" s="299">
        <v>374</v>
      </c>
      <c r="AO689" s="299">
        <v>437</v>
      </c>
      <c r="AP689" s="299">
        <v>42</v>
      </c>
      <c r="AQ689" s="299">
        <v>18</v>
      </c>
      <c r="AR689" s="299">
        <v>3</v>
      </c>
      <c r="AS689" s="299">
        <v>2.7</v>
      </c>
      <c r="AT689" s="299">
        <v>0.05</v>
      </c>
      <c r="AU689" s="300"/>
      <c r="AV689" s="311">
        <v>15</v>
      </c>
      <c r="AW689" s="317">
        <v>42425</v>
      </c>
      <c r="AX689" s="311">
        <v>61238</v>
      </c>
      <c r="AY689" s="311" t="s">
        <v>73</v>
      </c>
      <c r="AZ689" s="313">
        <v>0.7298</v>
      </c>
      <c r="BA689" s="314">
        <v>138.19999999999999</v>
      </c>
      <c r="BB689" s="314">
        <v>8.5</v>
      </c>
      <c r="BC689" s="314">
        <v>0</v>
      </c>
      <c r="BD689" s="315" t="s">
        <v>20</v>
      </c>
      <c r="BE689" s="314">
        <v>1.8</v>
      </c>
      <c r="BF689" s="314">
        <v>0.01</v>
      </c>
      <c r="BG689" s="314">
        <v>85.5</v>
      </c>
      <c r="BH689" s="314">
        <v>79.3</v>
      </c>
      <c r="BI689" s="314">
        <v>82.4</v>
      </c>
      <c r="BJ689" s="316" t="s">
        <v>66</v>
      </c>
      <c r="BK689" s="316" t="s">
        <v>67</v>
      </c>
      <c r="BL689" s="314">
        <v>20746</v>
      </c>
      <c r="BM689" s="314">
        <v>133</v>
      </c>
      <c r="BN689" s="314">
        <v>194</v>
      </c>
      <c r="BO689" s="314">
        <v>304</v>
      </c>
      <c r="BP689" s="314">
        <v>349</v>
      </c>
      <c r="BQ689" s="314">
        <v>1</v>
      </c>
      <c r="BR689" s="314">
        <v>32.200000000000003</v>
      </c>
      <c r="BS689" s="314">
        <v>1</v>
      </c>
      <c r="BT689" s="314">
        <v>1.43</v>
      </c>
      <c r="BU689" s="314">
        <v>9</v>
      </c>
      <c r="BV689" s="314">
        <v>0</v>
      </c>
      <c r="BW689" s="433"/>
      <c r="BX689" s="299">
        <v>133</v>
      </c>
      <c r="BY689" s="299">
        <v>7</v>
      </c>
      <c r="BZ689" s="299">
        <v>9</v>
      </c>
      <c r="CA689" s="299">
        <v>85</v>
      </c>
      <c r="CB689" s="299">
        <v>149</v>
      </c>
      <c r="CC689" s="299">
        <v>170</v>
      </c>
      <c r="CD689" s="299">
        <v>245</v>
      </c>
      <c r="CE689" s="299">
        <v>374</v>
      </c>
      <c r="CF689" s="299">
        <v>437</v>
      </c>
      <c r="CG689" s="299">
        <v>42</v>
      </c>
      <c r="CH689" s="299">
        <v>18</v>
      </c>
      <c r="CI689" s="299">
        <v>3</v>
      </c>
      <c r="CJ689" s="299">
        <v>2.7</v>
      </c>
      <c r="CK689" s="299">
        <v>0.05</v>
      </c>
      <c r="CL689" s="329"/>
      <c r="CM689" s="306"/>
      <c r="CN689" s="306"/>
      <c r="CO689" s="306"/>
      <c r="CP689" s="306"/>
      <c r="CQ689" s="306"/>
      <c r="CR689" s="306"/>
      <c r="CS689" s="306"/>
      <c r="CT689" s="306"/>
      <c r="CU689" s="306"/>
      <c r="CV689" s="306"/>
      <c r="CW689" s="306"/>
      <c r="CX689" s="306"/>
      <c r="CY689" s="306"/>
      <c r="CZ689" s="306"/>
      <c r="DA689" s="306"/>
      <c r="DB689" s="306"/>
      <c r="DC689" s="306"/>
      <c r="DD689" s="306"/>
      <c r="DE689" s="306"/>
      <c r="DF689" s="306"/>
      <c r="DG689" s="306"/>
      <c r="DH689" s="306"/>
      <c r="DI689" s="306"/>
      <c r="DJ689" s="306"/>
      <c r="DK689" s="306"/>
      <c r="DL689" s="306"/>
      <c r="DM689" s="306"/>
      <c r="DN689" s="306"/>
      <c r="DO689" s="439"/>
      <c r="DP689" s="306"/>
      <c r="DQ689" s="306"/>
      <c r="DR689" s="306"/>
      <c r="DS689" s="306"/>
      <c r="DT689" s="306"/>
      <c r="DU689" s="306"/>
      <c r="DV689" s="306"/>
      <c r="DW689" s="306"/>
      <c r="DX689" s="306"/>
      <c r="DY689" s="306"/>
      <c r="DZ689" s="306"/>
      <c r="EA689" s="306"/>
      <c r="EB689" s="306"/>
      <c r="EC689" s="306"/>
    </row>
    <row r="690" spans="1:133" x14ac:dyDescent="0.25">
      <c r="A690" s="302">
        <f t="shared" si="123"/>
        <v>2016</v>
      </c>
      <c r="B690" s="303" t="str">
        <f t="shared" si="124"/>
        <v>FEBRERO</v>
      </c>
      <c r="C690" s="303">
        <v>18</v>
      </c>
      <c r="D690" s="303" t="str">
        <f t="shared" si="128"/>
        <v>FEBRERO 2016 / 16</v>
      </c>
      <c r="E690" s="351"/>
      <c r="F690" s="316"/>
      <c r="G690" s="305"/>
      <c r="H690" s="305"/>
      <c r="I690" s="305"/>
      <c r="J690" s="305"/>
      <c r="K690" s="305"/>
      <c r="L690" s="305"/>
      <c r="M690" s="305"/>
      <c r="N690" s="305"/>
      <c r="O690" s="305"/>
      <c r="P690" s="305"/>
      <c r="Q690" s="305"/>
      <c r="R690" s="305"/>
      <c r="S690" s="305"/>
      <c r="T690" s="305"/>
      <c r="U690" s="305"/>
      <c r="V690" s="305"/>
      <c r="W690" s="305"/>
      <c r="X690" s="305"/>
      <c r="Y690" s="305"/>
      <c r="Z690" s="305"/>
      <c r="AA690" s="305"/>
      <c r="AB690" s="305"/>
      <c r="AC690" s="305"/>
      <c r="AD690" s="305"/>
      <c r="AE690" s="305"/>
      <c r="AF690" s="429"/>
      <c r="AG690" s="305"/>
      <c r="AH690" s="305"/>
      <c r="AI690" s="305"/>
      <c r="AJ690" s="305"/>
      <c r="AK690" s="305"/>
      <c r="AL690" s="305"/>
      <c r="AM690" s="305"/>
      <c r="AN690" s="305"/>
      <c r="AO690" s="305"/>
      <c r="AP690" s="305"/>
      <c r="AQ690" s="305"/>
      <c r="AR690" s="305"/>
      <c r="AS690" s="305"/>
      <c r="AT690" s="305"/>
      <c r="AU690" s="300"/>
      <c r="AV690" s="311">
        <v>16</v>
      </c>
      <c r="AW690" s="317">
        <v>42425</v>
      </c>
      <c r="AX690" s="311">
        <v>61211</v>
      </c>
      <c r="AY690" s="311" t="s">
        <v>68</v>
      </c>
      <c r="AZ690" s="313">
        <v>0.73129999999999995</v>
      </c>
      <c r="BA690" s="314">
        <v>138.9</v>
      </c>
      <c r="BB690" s="314">
        <v>8.6</v>
      </c>
      <c r="BC690" s="314">
        <v>0</v>
      </c>
      <c r="BD690" s="315" t="s">
        <v>20</v>
      </c>
      <c r="BE690" s="314">
        <v>1.8</v>
      </c>
      <c r="BF690" s="314">
        <v>0.01</v>
      </c>
      <c r="BG690" s="314">
        <v>85.5</v>
      </c>
      <c r="BH690" s="314">
        <v>79.7</v>
      </c>
      <c r="BI690" s="314">
        <v>82.6</v>
      </c>
      <c r="BJ690" s="316" t="s">
        <v>66</v>
      </c>
      <c r="BK690" s="316" t="s">
        <v>67</v>
      </c>
      <c r="BL690" s="314">
        <v>20730</v>
      </c>
      <c r="BM690" s="314">
        <v>133</v>
      </c>
      <c r="BN690" s="314">
        <v>194</v>
      </c>
      <c r="BO690" s="314">
        <v>300</v>
      </c>
      <c r="BP690" s="314">
        <v>352</v>
      </c>
      <c r="BQ690" s="314">
        <v>1</v>
      </c>
      <c r="BR690" s="314">
        <v>32</v>
      </c>
      <c r="BS690" s="314">
        <v>1.1000000000000001</v>
      </c>
      <c r="BT690" s="314">
        <v>1.45</v>
      </c>
      <c r="BU690" s="314">
        <v>7.1</v>
      </c>
      <c r="BV690" s="314">
        <v>0</v>
      </c>
      <c r="BW690" s="433"/>
      <c r="BX690" s="299">
        <v>133</v>
      </c>
      <c r="BY690" s="299">
        <v>7</v>
      </c>
      <c r="BZ690" s="299">
        <v>9</v>
      </c>
      <c r="CA690" s="299">
        <v>85</v>
      </c>
      <c r="CB690" s="299">
        <v>149</v>
      </c>
      <c r="CC690" s="299">
        <v>170</v>
      </c>
      <c r="CD690" s="299">
        <v>245</v>
      </c>
      <c r="CE690" s="299">
        <v>374</v>
      </c>
      <c r="CF690" s="299">
        <v>437</v>
      </c>
      <c r="CG690" s="299">
        <v>42</v>
      </c>
      <c r="CH690" s="299">
        <v>18</v>
      </c>
      <c r="CI690" s="299">
        <v>3</v>
      </c>
      <c r="CJ690" s="299">
        <v>2.7</v>
      </c>
      <c r="CK690" s="299">
        <v>0.05</v>
      </c>
      <c r="CL690" s="329"/>
      <c r="CM690" s="305"/>
      <c r="CN690" s="305"/>
      <c r="CO690" s="305"/>
      <c r="CP690" s="305"/>
      <c r="CQ690" s="305"/>
      <c r="CR690" s="305"/>
      <c r="CS690" s="305"/>
      <c r="CT690" s="305"/>
      <c r="CU690" s="305"/>
      <c r="CV690" s="305"/>
      <c r="CW690" s="305"/>
      <c r="CX690" s="305"/>
      <c r="CY690" s="305"/>
      <c r="CZ690" s="305"/>
      <c r="DA690" s="305"/>
      <c r="DB690" s="305"/>
      <c r="DC690" s="305"/>
      <c r="DD690" s="305"/>
      <c r="DE690" s="305"/>
      <c r="DF690" s="305"/>
      <c r="DG690" s="305"/>
      <c r="DH690" s="305"/>
      <c r="DI690" s="305"/>
      <c r="DJ690" s="305"/>
      <c r="DK690" s="305"/>
      <c r="DL690" s="305"/>
      <c r="DM690" s="305"/>
      <c r="DN690" s="305"/>
      <c r="DO690" s="440"/>
      <c r="DP690" s="305"/>
      <c r="DQ690" s="305"/>
      <c r="DR690" s="305"/>
      <c r="DS690" s="305"/>
      <c r="DT690" s="305"/>
      <c r="DU690" s="305"/>
      <c r="DV690" s="305"/>
      <c r="DW690" s="305"/>
      <c r="DX690" s="305"/>
      <c r="DY690" s="305"/>
      <c r="DZ690" s="305"/>
      <c r="EA690" s="305"/>
      <c r="EB690" s="305"/>
      <c r="EC690" s="305"/>
    </row>
    <row r="691" spans="1:133" x14ac:dyDescent="0.25">
      <c r="A691" s="291">
        <f t="shared" si="123"/>
        <v>2016</v>
      </c>
      <c r="B691" s="292" t="str">
        <f t="shared" si="124"/>
        <v>FEBRERO</v>
      </c>
      <c r="C691" s="292">
        <v>19</v>
      </c>
      <c r="D691" s="292" t="str">
        <f t="shared" si="128"/>
        <v>FEBRERO 2016 / 17</v>
      </c>
      <c r="E691" s="351"/>
      <c r="F691" s="316"/>
      <c r="G691" s="305"/>
      <c r="H691" s="305"/>
      <c r="I691" s="305"/>
      <c r="J691" s="305"/>
      <c r="K691" s="305"/>
      <c r="L691" s="305"/>
      <c r="M691" s="305"/>
      <c r="N691" s="305"/>
      <c r="O691" s="305"/>
      <c r="P691" s="305"/>
      <c r="Q691" s="305"/>
      <c r="R691" s="305"/>
      <c r="S691" s="305"/>
      <c r="T691" s="305"/>
      <c r="U691" s="305"/>
      <c r="V691" s="305"/>
      <c r="W691" s="305"/>
      <c r="X691" s="305"/>
      <c r="Y691" s="305"/>
      <c r="Z691" s="305"/>
      <c r="AA691" s="305"/>
      <c r="AB691" s="305"/>
      <c r="AC691" s="305"/>
      <c r="AD691" s="305"/>
      <c r="AE691" s="305"/>
      <c r="AF691" s="429"/>
      <c r="AG691" s="305"/>
      <c r="AH691" s="305"/>
      <c r="AI691" s="305"/>
      <c r="AJ691" s="305"/>
      <c r="AK691" s="305"/>
      <c r="AL691" s="305"/>
      <c r="AM691" s="305"/>
      <c r="AN691" s="305"/>
      <c r="AO691" s="305"/>
      <c r="AP691" s="305"/>
      <c r="AQ691" s="305"/>
      <c r="AR691" s="305"/>
      <c r="AS691" s="305"/>
      <c r="AT691" s="305"/>
      <c r="AU691" s="300"/>
      <c r="AV691" s="311">
        <v>17</v>
      </c>
      <c r="AW691" s="317">
        <v>42428</v>
      </c>
      <c r="AX691" s="311">
        <v>61294</v>
      </c>
      <c r="AY691" s="311" t="s">
        <v>149</v>
      </c>
      <c r="AZ691" s="313">
        <v>0.73199999999999998</v>
      </c>
      <c r="BA691" s="314">
        <v>141.30000000000001</v>
      </c>
      <c r="BB691" s="314">
        <v>8.1999999999999993</v>
      </c>
      <c r="BC691" s="314">
        <v>0</v>
      </c>
      <c r="BD691" s="315" t="s">
        <v>20</v>
      </c>
      <c r="BE691" s="314">
        <v>1.9</v>
      </c>
      <c r="BF691" s="314">
        <v>0.01</v>
      </c>
      <c r="BG691" s="314">
        <v>85.8</v>
      </c>
      <c r="BH691" s="314">
        <v>80.099999999999994</v>
      </c>
      <c r="BI691" s="314">
        <v>82.9</v>
      </c>
      <c r="BJ691" s="316" t="s">
        <v>66</v>
      </c>
      <c r="BK691" s="316" t="s">
        <v>67</v>
      </c>
      <c r="BL691" s="314">
        <v>20722</v>
      </c>
      <c r="BM691" s="314">
        <v>135</v>
      </c>
      <c r="BN691" s="314">
        <v>196</v>
      </c>
      <c r="BO691" s="314">
        <v>304</v>
      </c>
      <c r="BP691" s="314">
        <v>349</v>
      </c>
      <c r="BQ691" s="314">
        <v>1</v>
      </c>
      <c r="BR691" s="314">
        <v>32</v>
      </c>
      <c r="BS691" s="314">
        <v>1.1000000000000001</v>
      </c>
      <c r="BT691" s="314">
        <v>1.44</v>
      </c>
      <c r="BU691" s="314">
        <v>7.1</v>
      </c>
      <c r="BV691" s="314">
        <v>0</v>
      </c>
      <c r="BW691" s="433"/>
      <c r="BX691" s="299">
        <v>133</v>
      </c>
      <c r="BY691" s="299">
        <v>7</v>
      </c>
      <c r="BZ691" s="299">
        <v>9</v>
      </c>
      <c r="CA691" s="299">
        <v>85</v>
      </c>
      <c r="CB691" s="299">
        <v>149</v>
      </c>
      <c r="CC691" s="299">
        <v>170</v>
      </c>
      <c r="CD691" s="299">
        <v>245</v>
      </c>
      <c r="CE691" s="299">
        <v>374</v>
      </c>
      <c r="CF691" s="299">
        <v>437</v>
      </c>
      <c r="CG691" s="299">
        <v>42</v>
      </c>
      <c r="CH691" s="299">
        <v>18</v>
      </c>
      <c r="CI691" s="299">
        <v>3</v>
      </c>
      <c r="CJ691" s="299">
        <v>2.7</v>
      </c>
      <c r="CK691" s="299">
        <v>0.05</v>
      </c>
      <c r="CL691" s="329"/>
      <c r="CM691" s="306"/>
      <c r="CN691" s="306"/>
      <c r="CO691" s="306"/>
      <c r="CP691" s="306"/>
      <c r="CQ691" s="306"/>
      <c r="CR691" s="306"/>
      <c r="CS691" s="306"/>
      <c r="CT691" s="306"/>
      <c r="CU691" s="306"/>
      <c r="CV691" s="306"/>
      <c r="CW691" s="306"/>
      <c r="CX691" s="306"/>
      <c r="CY691" s="306"/>
      <c r="CZ691" s="306"/>
      <c r="DA691" s="306"/>
      <c r="DB691" s="306"/>
      <c r="DC691" s="306"/>
      <c r="DD691" s="306"/>
      <c r="DE691" s="306"/>
      <c r="DF691" s="306"/>
      <c r="DG691" s="306"/>
      <c r="DH691" s="306"/>
      <c r="DI691" s="306"/>
      <c r="DJ691" s="306"/>
      <c r="DK691" s="306"/>
      <c r="DL691" s="306"/>
      <c r="DM691" s="306"/>
      <c r="DN691" s="306"/>
      <c r="DO691" s="439"/>
      <c r="DP691" s="306"/>
      <c r="DQ691" s="306"/>
      <c r="DR691" s="306"/>
      <c r="DS691" s="306"/>
      <c r="DT691" s="306"/>
      <c r="DU691" s="306"/>
      <c r="DV691" s="306"/>
      <c r="DW691" s="306"/>
      <c r="DX691" s="306"/>
      <c r="DY691" s="306"/>
      <c r="DZ691" s="306"/>
      <c r="EA691" s="306"/>
      <c r="EB691" s="306"/>
      <c r="EC691" s="306"/>
    </row>
    <row r="692" spans="1:133" x14ac:dyDescent="0.25">
      <c r="A692" s="302">
        <f t="shared" si="123"/>
        <v>2016</v>
      </c>
      <c r="B692" s="303" t="str">
        <f t="shared" si="124"/>
        <v>FEBRERO</v>
      </c>
      <c r="C692" s="303">
        <v>20</v>
      </c>
      <c r="D692" s="303" t="str">
        <f t="shared" si="128"/>
        <v>FEBRERO 2016 / 18</v>
      </c>
      <c r="E692" s="351"/>
      <c r="F692" s="316"/>
      <c r="G692" s="305"/>
      <c r="H692" s="305"/>
      <c r="I692" s="305"/>
      <c r="J692" s="305"/>
      <c r="K692" s="305"/>
      <c r="L692" s="305"/>
      <c r="M692" s="305"/>
      <c r="N692" s="305"/>
      <c r="O692" s="305"/>
      <c r="P692" s="305"/>
      <c r="Q692" s="305"/>
      <c r="R692" s="305"/>
      <c r="S692" s="305"/>
      <c r="T692" s="305"/>
      <c r="U692" s="305"/>
      <c r="V692" s="305"/>
      <c r="W692" s="305"/>
      <c r="X692" s="305"/>
      <c r="Y692" s="305"/>
      <c r="Z692" s="305"/>
      <c r="AA692" s="305"/>
      <c r="AB692" s="305"/>
      <c r="AC692" s="305"/>
      <c r="AD692" s="305"/>
      <c r="AE692" s="305"/>
      <c r="AF692" s="429"/>
      <c r="AG692" s="305"/>
      <c r="AH692" s="305"/>
      <c r="AI692" s="305"/>
      <c r="AJ692" s="305"/>
      <c r="AK692" s="305"/>
      <c r="AL692" s="305"/>
      <c r="AM692" s="305"/>
      <c r="AN692" s="305"/>
      <c r="AO692" s="305"/>
      <c r="AP692" s="305"/>
      <c r="AQ692" s="305"/>
      <c r="AR692" s="305"/>
      <c r="AS692" s="305"/>
      <c r="AT692" s="305"/>
      <c r="AU692" s="300"/>
      <c r="AV692" s="311">
        <v>18</v>
      </c>
      <c r="AW692" s="317">
        <v>42429</v>
      </c>
      <c r="AX692" s="352">
        <v>890000000000</v>
      </c>
      <c r="AY692" s="311" t="s">
        <v>73</v>
      </c>
      <c r="AZ692" s="313">
        <v>0.72940000000000005</v>
      </c>
      <c r="BA692" s="314">
        <v>139.30000000000001</v>
      </c>
      <c r="BB692" s="314">
        <v>8.5</v>
      </c>
      <c r="BC692" s="314">
        <v>0</v>
      </c>
      <c r="BD692" s="315" t="s">
        <v>20</v>
      </c>
      <c r="BE692" s="314">
        <v>1.8</v>
      </c>
      <c r="BF692" s="314">
        <v>0.01</v>
      </c>
      <c r="BG692" s="314">
        <v>85.2</v>
      </c>
      <c r="BH692" s="314">
        <v>79.5</v>
      </c>
      <c r="BI692" s="314">
        <v>82.4</v>
      </c>
      <c r="BJ692" s="316" t="s">
        <v>66</v>
      </c>
      <c r="BK692" s="316" t="s">
        <v>67</v>
      </c>
      <c r="BL692" s="314">
        <v>20750</v>
      </c>
      <c r="BM692" s="314">
        <v>135</v>
      </c>
      <c r="BN692" s="314">
        <v>194</v>
      </c>
      <c r="BO692" s="314">
        <v>304</v>
      </c>
      <c r="BP692" s="314">
        <v>349</v>
      </c>
      <c r="BQ692" s="314">
        <v>1</v>
      </c>
      <c r="BR692" s="314">
        <v>32</v>
      </c>
      <c r="BS692" s="314">
        <v>1</v>
      </c>
      <c r="BT692" s="314">
        <v>1.42</v>
      </c>
      <c r="BU692" s="314">
        <v>4.9000000000000004</v>
      </c>
      <c r="BV692" s="314">
        <v>0</v>
      </c>
      <c r="BW692" s="433"/>
      <c r="BX692" s="299">
        <v>133</v>
      </c>
      <c r="BY692" s="299">
        <v>7</v>
      </c>
      <c r="BZ692" s="299">
        <v>9</v>
      </c>
      <c r="CA692" s="299">
        <v>85</v>
      </c>
      <c r="CB692" s="299">
        <v>149</v>
      </c>
      <c r="CC692" s="299">
        <v>170</v>
      </c>
      <c r="CD692" s="299">
        <v>245</v>
      </c>
      <c r="CE692" s="299">
        <v>374</v>
      </c>
      <c r="CF692" s="299">
        <v>437</v>
      </c>
      <c r="CG692" s="299">
        <v>42</v>
      </c>
      <c r="CH692" s="299">
        <v>18</v>
      </c>
      <c r="CI692" s="299">
        <v>3</v>
      </c>
      <c r="CJ692" s="299">
        <v>2.7</v>
      </c>
      <c r="CK692" s="299">
        <v>0.05</v>
      </c>
      <c r="CL692" s="329"/>
      <c r="CM692" s="305"/>
      <c r="CN692" s="305"/>
      <c r="CO692" s="305"/>
      <c r="CP692" s="305"/>
      <c r="CQ692" s="305"/>
      <c r="CR692" s="305"/>
      <c r="CS692" s="305"/>
      <c r="CT692" s="305"/>
      <c r="CU692" s="305"/>
      <c r="CV692" s="305"/>
      <c r="CW692" s="305"/>
      <c r="CX692" s="305"/>
      <c r="CY692" s="305"/>
      <c r="CZ692" s="305"/>
      <c r="DA692" s="305"/>
      <c r="DB692" s="305"/>
      <c r="DC692" s="305"/>
      <c r="DD692" s="305"/>
      <c r="DE692" s="305"/>
      <c r="DF692" s="305"/>
      <c r="DG692" s="305"/>
      <c r="DH692" s="305"/>
      <c r="DI692" s="305"/>
      <c r="DJ692" s="305"/>
      <c r="DK692" s="305"/>
      <c r="DL692" s="305"/>
      <c r="DM692" s="305"/>
      <c r="DN692" s="305"/>
      <c r="DO692" s="440"/>
      <c r="DP692" s="305"/>
      <c r="DQ692" s="305"/>
      <c r="DR692" s="305"/>
      <c r="DS692" s="305"/>
      <c r="DT692" s="305"/>
      <c r="DU692" s="305"/>
      <c r="DV692" s="305"/>
      <c r="DW692" s="305"/>
      <c r="DX692" s="305"/>
      <c r="DY692" s="305"/>
      <c r="DZ692" s="305"/>
      <c r="EA692" s="305"/>
      <c r="EB692" s="305"/>
      <c r="EC692" s="305"/>
    </row>
    <row r="693" spans="1:133" x14ac:dyDescent="0.25">
      <c r="A693" s="291">
        <f t="shared" si="123"/>
        <v>2016</v>
      </c>
      <c r="B693" s="292" t="str">
        <f t="shared" si="124"/>
        <v>FEBRERO</v>
      </c>
      <c r="C693" s="292">
        <v>21</v>
      </c>
      <c r="D693" s="292" t="str">
        <f t="shared" si="128"/>
        <v>FEBRERO 2016 / 19</v>
      </c>
      <c r="E693" s="291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428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307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435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343"/>
      <c r="CM693" s="303"/>
      <c r="CN693" s="303"/>
      <c r="CO693" s="303"/>
      <c r="CP693" s="303"/>
      <c r="CQ693" s="303"/>
      <c r="CR693" s="303"/>
      <c r="CS693" s="303"/>
      <c r="CT693" s="303"/>
      <c r="CU693" s="303"/>
      <c r="CV693" s="303"/>
      <c r="CW693" s="303"/>
      <c r="CX693" s="303"/>
      <c r="CY693" s="303"/>
      <c r="CZ693" s="303"/>
      <c r="DA693" s="303"/>
      <c r="DB693" s="303"/>
      <c r="DC693" s="303"/>
      <c r="DD693" s="303"/>
      <c r="DE693" s="303"/>
      <c r="DF693" s="303"/>
      <c r="DG693" s="303"/>
      <c r="DH693" s="303"/>
      <c r="DI693" s="303"/>
      <c r="DJ693" s="303"/>
      <c r="DK693" s="303"/>
      <c r="DL693" s="303"/>
      <c r="DM693" s="303"/>
      <c r="DN693" s="303"/>
      <c r="DO693" s="442"/>
      <c r="DP693" s="303"/>
      <c r="DQ693" s="303"/>
      <c r="DR693" s="303"/>
      <c r="DS693" s="303"/>
      <c r="DT693" s="303"/>
      <c r="DU693" s="303"/>
      <c r="DV693" s="303"/>
      <c r="DW693" s="303"/>
      <c r="DX693" s="303"/>
      <c r="DY693" s="303"/>
      <c r="DZ693" s="303"/>
      <c r="EA693" s="303"/>
      <c r="EB693" s="303"/>
      <c r="EC693" s="303"/>
    </row>
    <row r="694" spans="1:133" x14ac:dyDescent="0.25">
      <c r="A694" s="302">
        <f t="shared" si="123"/>
        <v>2016</v>
      </c>
      <c r="B694" s="303" t="str">
        <f t="shared" si="124"/>
        <v>FEBRERO</v>
      </c>
      <c r="C694" s="303">
        <v>22</v>
      </c>
      <c r="D694" s="303" t="str">
        <f t="shared" si="128"/>
        <v>FEBRERO 2016 / 20</v>
      </c>
      <c r="E694" s="291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428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307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435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343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441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</row>
    <row r="695" spans="1:133" x14ac:dyDescent="0.25">
      <c r="A695" s="291">
        <f t="shared" si="123"/>
        <v>2016</v>
      </c>
      <c r="B695" s="292" t="str">
        <f t="shared" si="124"/>
        <v>FEBRERO</v>
      </c>
      <c r="C695" s="292">
        <v>23</v>
      </c>
      <c r="D695" s="292" t="str">
        <f t="shared" si="128"/>
        <v>FEBRERO 2016 / 21</v>
      </c>
      <c r="E695" s="291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428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307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435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343"/>
      <c r="CM695" s="303"/>
      <c r="CN695" s="303"/>
      <c r="CO695" s="303"/>
      <c r="CP695" s="303"/>
      <c r="CQ695" s="303"/>
      <c r="CR695" s="303"/>
      <c r="CS695" s="303"/>
      <c r="CT695" s="303"/>
      <c r="CU695" s="303"/>
      <c r="CV695" s="303"/>
      <c r="CW695" s="303"/>
      <c r="CX695" s="303"/>
      <c r="CY695" s="303"/>
      <c r="CZ695" s="303"/>
      <c r="DA695" s="303"/>
      <c r="DB695" s="303"/>
      <c r="DC695" s="303"/>
      <c r="DD695" s="303"/>
      <c r="DE695" s="303"/>
      <c r="DF695" s="303"/>
      <c r="DG695" s="303"/>
      <c r="DH695" s="303"/>
      <c r="DI695" s="303"/>
      <c r="DJ695" s="303"/>
      <c r="DK695" s="303"/>
      <c r="DL695" s="303"/>
      <c r="DM695" s="303"/>
      <c r="DN695" s="303"/>
      <c r="DO695" s="442"/>
      <c r="DP695" s="303"/>
      <c r="DQ695" s="303"/>
      <c r="DR695" s="303"/>
      <c r="DS695" s="303"/>
      <c r="DT695" s="303"/>
      <c r="DU695" s="303"/>
      <c r="DV695" s="303"/>
      <c r="DW695" s="303"/>
      <c r="DX695" s="303"/>
      <c r="DY695" s="303"/>
      <c r="DZ695" s="303"/>
      <c r="EA695" s="303"/>
      <c r="EB695" s="303"/>
      <c r="EC695" s="303"/>
    </row>
    <row r="696" spans="1:133" x14ac:dyDescent="0.25">
      <c r="A696" s="302">
        <f t="shared" si="123"/>
        <v>2016</v>
      </c>
      <c r="B696" s="303" t="str">
        <f t="shared" si="124"/>
        <v>FEBRERO</v>
      </c>
      <c r="C696" s="303">
        <v>24</v>
      </c>
      <c r="D696" s="303" t="str">
        <f t="shared" si="128"/>
        <v>FEBRERO 2016 / 22</v>
      </c>
      <c r="E696" s="291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428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307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435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343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441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</row>
    <row r="697" spans="1:133" x14ac:dyDescent="0.25">
      <c r="A697" s="291">
        <f t="shared" si="123"/>
        <v>2016</v>
      </c>
      <c r="B697" s="292" t="str">
        <f t="shared" si="124"/>
        <v>FEBRERO</v>
      </c>
      <c r="C697" s="292">
        <v>25</v>
      </c>
      <c r="D697" s="292" t="str">
        <f t="shared" si="128"/>
        <v>FEBRERO 2016 / 23</v>
      </c>
      <c r="E697" s="291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428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307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435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343"/>
      <c r="CM697" s="303"/>
      <c r="CN697" s="303"/>
      <c r="CO697" s="303"/>
      <c r="CP697" s="303"/>
      <c r="CQ697" s="303"/>
      <c r="CR697" s="303"/>
      <c r="CS697" s="303"/>
      <c r="CT697" s="303"/>
      <c r="CU697" s="303"/>
      <c r="CV697" s="303"/>
      <c r="CW697" s="303"/>
      <c r="CX697" s="303"/>
      <c r="CY697" s="303"/>
      <c r="CZ697" s="303"/>
      <c r="DA697" s="303"/>
      <c r="DB697" s="303"/>
      <c r="DC697" s="303"/>
      <c r="DD697" s="303"/>
      <c r="DE697" s="303"/>
      <c r="DF697" s="303"/>
      <c r="DG697" s="303"/>
      <c r="DH697" s="303"/>
      <c r="DI697" s="303"/>
      <c r="DJ697" s="303"/>
      <c r="DK697" s="303"/>
      <c r="DL697" s="303"/>
      <c r="DM697" s="303"/>
      <c r="DN697" s="303"/>
      <c r="DO697" s="442"/>
      <c r="DP697" s="303"/>
      <c r="DQ697" s="303"/>
      <c r="DR697" s="303"/>
      <c r="DS697" s="303"/>
      <c r="DT697" s="303"/>
      <c r="DU697" s="303"/>
      <c r="DV697" s="303"/>
      <c r="DW697" s="303"/>
      <c r="DX697" s="303"/>
      <c r="DY697" s="303"/>
      <c r="DZ697" s="303"/>
      <c r="EA697" s="303"/>
      <c r="EB697" s="303"/>
      <c r="EC697" s="303"/>
    </row>
    <row r="698" spans="1:133" x14ac:dyDescent="0.25">
      <c r="A698" s="302">
        <f t="shared" si="123"/>
        <v>2016</v>
      </c>
      <c r="B698" s="303" t="str">
        <f t="shared" si="124"/>
        <v>FEBRERO</v>
      </c>
      <c r="C698" s="303">
        <v>26</v>
      </c>
      <c r="D698" s="303" t="str">
        <f t="shared" si="128"/>
        <v>FEBRERO 2016 / 24</v>
      </c>
      <c r="E698" s="291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428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307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435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343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441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</row>
    <row r="699" spans="1:133" x14ac:dyDescent="0.25">
      <c r="A699" s="291">
        <f t="shared" si="123"/>
        <v>2016</v>
      </c>
      <c r="B699" s="292" t="str">
        <f t="shared" si="124"/>
        <v>FEBRERO</v>
      </c>
      <c r="C699" s="292">
        <v>27</v>
      </c>
      <c r="D699" s="292" t="str">
        <f t="shared" si="128"/>
        <v>FEBRERO 2016 / 25</v>
      </c>
      <c r="E699" s="291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428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307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435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343"/>
      <c r="CM699" s="303"/>
      <c r="CN699" s="303"/>
      <c r="CO699" s="303"/>
      <c r="CP699" s="303"/>
      <c r="CQ699" s="303"/>
      <c r="CR699" s="303"/>
      <c r="CS699" s="303"/>
      <c r="CT699" s="303"/>
      <c r="CU699" s="303"/>
      <c r="CV699" s="303"/>
      <c r="CW699" s="303"/>
      <c r="CX699" s="303"/>
      <c r="CY699" s="303"/>
      <c r="CZ699" s="303"/>
      <c r="DA699" s="303"/>
      <c r="DB699" s="303"/>
      <c r="DC699" s="303"/>
      <c r="DD699" s="303"/>
      <c r="DE699" s="303"/>
      <c r="DF699" s="303"/>
      <c r="DG699" s="303"/>
      <c r="DH699" s="303"/>
      <c r="DI699" s="303"/>
      <c r="DJ699" s="303"/>
      <c r="DK699" s="303"/>
      <c r="DL699" s="303"/>
      <c r="DM699" s="303"/>
      <c r="DN699" s="303"/>
      <c r="DO699" s="442"/>
      <c r="DP699" s="303"/>
      <c r="DQ699" s="303"/>
      <c r="DR699" s="303"/>
      <c r="DS699" s="303"/>
      <c r="DT699" s="303"/>
      <c r="DU699" s="303"/>
      <c r="DV699" s="303"/>
      <c r="DW699" s="303"/>
      <c r="DX699" s="303"/>
      <c r="DY699" s="303"/>
      <c r="DZ699" s="303"/>
      <c r="EA699" s="303"/>
      <c r="EB699" s="303"/>
      <c r="EC699" s="303"/>
    </row>
    <row r="700" spans="1:133" x14ac:dyDescent="0.25">
      <c r="A700" s="302">
        <f t="shared" si="123"/>
        <v>2016</v>
      </c>
      <c r="B700" s="303" t="str">
        <f t="shared" si="124"/>
        <v>FEBRERO</v>
      </c>
      <c r="C700" s="303">
        <v>28</v>
      </c>
      <c r="D700" s="303" t="str">
        <f t="shared" si="128"/>
        <v>FEBRERO 2016 / 26</v>
      </c>
      <c r="E700" s="291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428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307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435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343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441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</row>
    <row r="701" spans="1:133" x14ac:dyDescent="0.25">
      <c r="A701" s="291">
        <f t="shared" si="123"/>
        <v>2016</v>
      </c>
      <c r="B701" s="292" t="str">
        <f t="shared" si="124"/>
        <v>FEBRERO</v>
      </c>
      <c r="C701" s="292">
        <v>29</v>
      </c>
      <c r="D701" s="292" t="str">
        <f t="shared" si="128"/>
        <v>FEBRERO 2016 / 27</v>
      </c>
      <c r="E701" s="291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428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307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435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343"/>
      <c r="CM701" s="303"/>
      <c r="CN701" s="303"/>
      <c r="CO701" s="303"/>
      <c r="CP701" s="303"/>
      <c r="CQ701" s="303"/>
      <c r="CR701" s="303"/>
      <c r="CS701" s="303"/>
      <c r="CT701" s="303"/>
      <c r="CU701" s="303"/>
      <c r="CV701" s="303"/>
      <c r="CW701" s="303"/>
      <c r="CX701" s="303"/>
      <c r="CY701" s="303"/>
      <c r="CZ701" s="303"/>
      <c r="DA701" s="303"/>
      <c r="DB701" s="303"/>
      <c r="DC701" s="303"/>
      <c r="DD701" s="303"/>
      <c r="DE701" s="303"/>
      <c r="DF701" s="303"/>
      <c r="DG701" s="303"/>
      <c r="DH701" s="303"/>
      <c r="DI701" s="303"/>
      <c r="DJ701" s="303"/>
      <c r="DK701" s="303"/>
      <c r="DL701" s="303"/>
      <c r="DM701" s="303"/>
      <c r="DN701" s="303"/>
      <c r="DO701" s="442"/>
      <c r="DP701" s="303"/>
      <c r="DQ701" s="303"/>
      <c r="DR701" s="303"/>
      <c r="DS701" s="303"/>
      <c r="DT701" s="303"/>
      <c r="DU701" s="303"/>
      <c r="DV701" s="303"/>
      <c r="DW701" s="303"/>
      <c r="DX701" s="303"/>
      <c r="DY701" s="303"/>
      <c r="DZ701" s="303"/>
      <c r="EA701" s="303"/>
      <c r="EB701" s="303"/>
      <c r="EC701" s="303"/>
    </row>
    <row r="702" spans="1:133" x14ac:dyDescent="0.25">
      <c r="A702" s="302">
        <f t="shared" si="123"/>
        <v>2016</v>
      </c>
      <c r="B702" s="303" t="str">
        <f t="shared" si="124"/>
        <v>FEBRERO</v>
      </c>
      <c r="C702" s="303">
        <v>30</v>
      </c>
      <c r="D702" s="303" t="str">
        <f t="shared" si="128"/>
        <v>FEBRERO 2016 / 28</v>
      </c>
      <c r="E702" s="291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428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307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435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343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441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</row>
    <row r="703" spans="1:133" x14ac:dyDescent="0.25">
      <c r="A703" s="291">
        <f t="shared" si="123"/>
        <v>2016</v>
      </c>
      <c r="B703" s="292" t="str">
        <f t="shared" si="124"/>
        <v>FEBRERO</v>
      </c>
      <c r="C703" s="292">
        <v>31</v>
      </c>
      <c r="D703" s="292" t="str">
        <f t="shared" si="128"/>
        <v>FEBRERO 2016 / 29</v>
      </c>
      <c r="E703" s="291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428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307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435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343"/>
      <c r="CM703" s="303"/>
      <c r="CN703" s="303"/>
      <c r="CO703" s="303"/>
      <c r="CP703" s="303"/>
      <c r="CQ703" s="303"/>
      <c r="CR703" s="303"/>
      <c r="CS703" s="303"/>
      <c r="CT703" s="303"/>
      <c r="CU703" s="303"/>
      <c r="CV703" s="303"/>
      <c r="CW703" s="303"/>
      <c r="CX703" s="303"/>
      <c r="CY703" s="303"/>
      <c r="CZ703" s="303"/>
      <c r="DA703" s="303"/>
      <c r="DB703" s="303"/>
      <c r="DC703" s="303"/>
      <c r="DD703" s="303"/>
      <c r="DE703" s="303"/>
      <c r="DF703" s="303"/>
      <c r="DG703" s="303"/>
      <c r="DH703" s="303"/>
      <c r="DI703" s="303"/>
      <c r="DJ703" s="303"/>
      <c r="DK703" s="303"/>
      <c r="DL703" s="303"/>
      <c r="DM703" s="303"/>
      <c r="DN703" s="303"/>
      <c r="DO703" s="442"/>
      <c r="DP703" s="303"/>
      <c r="DQ703" s="303"/>
      <c r="DR703" s="303"/>
      <c r="DS703" s="303"/>
      <c r="DT703" s="303"/>
      <c r="DU703" s="303"/>
      <c r="DV703" s="303"/>
      <c r="DW703" s="303"/>
      <c r="DX703" s="303"/>
      <c r="DY703" s="303"/>
      <c r="DZ703" s="303"/>
      <c r="EA703" s="303"/>
      <c r="EB703" s="303"/>
      <c r="EC703" s="303"/>
    </row>
    <row r="704" spans="1:133" s="206" customFormat="1" x14ac:dyDescent="0.25">
      <c r="A704" s="308"/>
      <c r="B704" s="309"/>
      <c r="C704" s="309"/>
      <c r="D704" s="303" t="str">
        <f t="shared" si="128"/>
        <v>FEBRERO 2016 / 30</v>
      </c>
      <c r="E704" s="291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428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307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435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343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441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</row>
    <row r="705" spans="1:133" x14ac:dyDescent="0.25">
      <c r="A705" s="291">
        <v>2016</v>
      </c>
      <c r="B705" s="292" t="s">
        <v>241</v>
      </c>
      <c r="C705" s="292">
        <v>1</v>
      </c>
      <c r="D705" s="292" t="str">
        <f t="shared" si="128"/>
        <v>FEBRERO 2016 / 31</v>
      </c>
      <c r="E705" s="291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428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307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435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343"/>
      <c r="CM705" s="303"/>
      <c r="CN705" s="303"/>
      <c r="CO705" s="303"/>
      <c r="CP705" s="303"/>
      <c r="CQ705" s="303"/>
      <c r="CR705" s="303"/>
      <c r="CS705" s="303"/>
      <c r="CT705" s="303"/>
      <c r="CU705" s="303"/>
      <c r="CV705" s="303"/>
      <c r="CW705" s="303"/>
      <c r="CX705" s="303"/>
      <c r="CY705" s="303"/>
      <c r="CZ705" s="303"/>
      <c r="DA705" s="303"/>
      <c r="DB705" s="303"/>
      <c r="DC705" s="303"/>
      <c r="DD705" s="303"/>
      <c r="DE705" s="303"/>
      <c r="DF705" s="303"/>
      <c r="DG705" s="303"/>
      <c r="DH705" s="303"/>
      <c r="DI705" s="303"/>
      <c r="DJ705" s="303"/>
      <c r="DK705" s="303"/>
      <c r="DL705" s="303"/>
      <c r="DM705" s="303"/>
      <c r="DN705" s="303"/>
      <c r="DO705" s="442"/>
      <c r="DP705" s="303"/>
      <c r="DQ705" s="303"/>
      <c r="DR705" s="303"/>
      <c r="DS705" s="303"/>
      <c r="DT705" s="303"/>
      <c r="DU705" s="303"/>
      <c r="DV705" s="303"/>
      <c r="DW705" s="303"/>
      <c r="DX705" s="303"/>
      <c r="DY705" s="303"/>
      <c r="DZ705" s="303"/>
      <c r="EA705" s="303"/>
      <c r="EB705" s="303"/>
      <c r="EC705" s="303"/>
    </row>
    <row r="706" spans="1:133" ht="15.75" x14ac:dyDescent="0.25">
      <c r="A706" s="302">
        <f t="shared" ref="A706:A735" si="129">A705</f>
        <v>2016</v>
      </c>
      <c r="B706" s="303" t="str">
        <f t="shared" ref="B706:B735" si="130">B705</f>
        <v>MARZO</v>
      </c>
      <c r="C706" s="303">
        <v>2</v>
      </c>
      <c r="D706" s="275" t="s">
        <v>228</v>
      </c>
      <c r="E706" s="344">
        <f t="shared" ref="E706:AJ706" si="131">IFERROR(AVERAGE(E675:E705),"")</f>
        <v>8</v>
      </c>
      <c r="F706" s="276">
        <f t="shared" si="131"/>
        <v>42415.8</v>
      </c>
      <c r="G706" s="276">
        <f t="shared" si="131"/>
        <v>61037.866666666669</v>
      </c>
      <c r="H706" s="276" t="str">
        <f t="shared" si="131"/>
        <v/>
      </c>
      <c r="I706" s="276">
        <f t="shared" si="131"/>
        <v>0.72718000000000016</v>
      </c>
      <c r="J706" s="276">
        <f t="shared" si="131"/>
        <v>134.6</v>
      </c>
      <c r="K706" s="276">
        <f t="shared" si="131"/>
        <v>8.7733333333333334</v>
      </c>
      <c r="L706" s="276">
        <f t="shared" si="131"/>
        <v>0</v>
      </c>
      <c r="M706" s="276" t="str">
        <f t="shared" si="131"/>
        <v/>
      </c>
      <c r="N706" s="276">
        <f t="shared" si="131"/>
        <v>0.5</v>
      </c>
      <c r="O706" s="276">
        <f t="shared" si="131"/>
        <v>0</v>
      </c>
      <c r="P706" s="276">
        <f t="shared" si="131"/>
        <v>85.253333333333345</v>
      </c>
      <c r="Q706" s="276">
        <f t="shared" si="131"/>
        <v>79.213333333333352</v>
      </c>
      <c r="R706" s="276">
        <f t="shared" si="131"/>
        <v>82.220000000000013</v>
      </c>
      <c r="S706" s="276" t="str">
        <f t="shared" si="131"/>
        <v/>
      </c>
      <c r="T706" s="276" t="str">
        <f t="shared" si="131"/>
        <v/>
      </c>
      <c r="U706" s="276">
        <f t="shared" si="131"/>
        <v>20773.733333333334</v>
      </c>
      <c r="V706" s="276">
        <f t="shared" si="131"/>
        <v>126.13333333333334</v>
      </c>
      <c r="W706" s="276">
        <f t="shared" si="131"/>
        <v>185.46666666666667</v>
      </c>
      <c r="X706" s="276">
        <f t="shared" si="131"/>
        <v>283.26666666666665</v>
      </c>
      <c r="Y706" s="276">
        <f t="shared" si="131"/>
        <v>337.93333333333334</v>
      </c>
      <c r="Z706" s="276">
        <f t="shared" si="131"/>
        <v>0.83333333333333337</v>
      </c>
      <c r="AA706" s="276">
        <f t="shared" si="131"/>
        <v>29.826666666666664</v>
      </c>
      <c r="AB706" s="276">
        <f t="shared" si="131"/>
        <v>0.15333333333333335</v>
      </c>
      <c r="AC706" s="276">
        <f t="shared" si="131"/>
        <v>1.8746666666666663</v>
      </c>
      <c r="AD706" s="276">
        <f t="shared" si="131"/>
        <v>12.246666666666666</v>
      </c>
      <c r="AE706" s="276">
        <f t="shared" si="131"/>
        <v>0</v>
      </c>
      <c r="AF706" s="420" t="str">
        <f t="shared" si="131"/>
        <v/>
      </c>
      <c r="AG706" s="276">
        <f t="shared" si="131"/>
        <v>133</v>
      </c>
      <c r="AH706" s="276">
        <f t="shared" si="131"/>
        <v>7</v>
      </c>
      <c r="AI706" s="276">
        <f t="shared" si="131"/>
        <v>9</v>
      </c>
      <c r="AJ706" s="276">
        <f t="shared" si="131"/>
        <v>85</v>
      </c>
      <c r="AK706" s="276">
        <f t="shared" ref="AK706:BP706" si="132">IFERROR(AVERAGE(AK675:AK705),"")</f>
        <v>149</v>
      </c>
      <c r="AL706" s="276">
        <f t="shared" si="132"/>
        <v>170</v>
      </c>
      <c r="AM706" s="276">
        <f t="shared" si="132"/>
        <v>245</v>
      </c>
      <c r="AN706" s="276">
        <f t="shared" si="132"/>
        <v>374</v>
      </c>
      <c r="AO706" s="276">
        <f t="shared" si="132"/>
        <v>437</v>
      </c>
      <c r="AP706" s="276">
        <f t="shared" si="132"/>
        <v>42</v>
      </c>
      <c r="AQ706" s="276">
        <f t="shared" si="132"/>
        <v>18</v>
      </c>
      <c r="AR706" s="276">
        <f t="shared" si="132"/>
        <v>3</v>
      </c>
      <c r="AS706" s="276">
        <f t="shared" si="132"/>
        <v>2.7000000000000006</v>
      </c>
      <c r="AT706" s="276">
        <f t="shared" si="132"/>
        <v>5.000000000000001E-2</v>
      </c>
      <c r="AU706" s="276" t="str">
        <f t="shared" si="132"/>
        <v/>
      </c>
      <c r="AV706" s="276">
        <f t="shared" si="132"/>
        <v>9.5</v>
      </c>
      <c r="AW706" s="276">
        <f t="shared" si="132"/>
        <v>42415</v>
      </c>
      <c r="AX706" s="310">
        <f t="shared" si="132"/>
        <v>49444502043.166664</v>
      </c>
      <c r="AY706" s="276" t="str">
        <f t="shared" si="132"/>
        <v/>
      </c>
      <c r="AZ706" s="276">
        <f t="shared" si="132"/>
        <v>0.72999444444444428</v>
      </c>
      <c r="BA706" s="276">
        <f t="shared" si="132"/>
        <v>138.39444444444445</v>
      </c>
      <c r="BB706" s="276">
        <f t="shared" si="132"/>
        <v>8.4222222222222225</v>
      </c>
      <c r="BC706" s="276">
        <f t="shared" si="132"/>
        <v>0</v>
      </c>
      <c r="BD706" s="276" t="str">
        <f t="shared" si="132"/>
        <v/>
      </c>
      <c r="BE706" s="276">
        <f t="shared" si="132"/>
        <v>1.8388888888888886</v>
      </c>
      <c r="BF706" s="276">
        <f t="shared" si="132"/>
        <v>1.0000000000000002E-2</v>
      </c>
      <c r="BG706" s="276">
        <f t="shared" si="132"/>
        <v>85.394444444444446</v>
      </c>
      <c r="BH706" s="276">
        <f t="shared" si="132"/>
        <v>79.527777777777771</v>
      </c>
      <c r="BI706" s="276">
        <f t="shared" si="132"/>
        <v>82.483333333333348</v>
      </c>
      <c r="BJ706" s="276" t="str">
        <f t="shared" si="132"/>
        <v/>
      </c>
      <c r="BK706" s="276" t="str">
        <f t="shared" si="132"/>
        <v/>
      </c>
      <c r="BL706" s="276">
        <f t="shared" si="132"/>
        <v>20743.777777777777</v>
      </c>
      <c r="BM706" s="276">
        <f t="shared" si="132"/>
        <v>129.88888888888889</v>
      </c>
      <c r="BN706" s="276">
        <f t="shared" si="132"/>
        <v>189.77777777777777</v>
      </c>
      <c r="BO706" s="276">
        <f t="shared" si="132"/>
        <v>296.27777777777777</v>
      </c>
      <c r="BP706" s="276">
        <f t="shared" si="132"/>
        <v>349.77777777777777</v>
      </c>
      <c r="BQ706" s="276">
        <f t="shared" ref="BQ706:BV706" si="133">IFERROR(AVERAGE(BQ675:BQ705),"")</f>
        <v>1</v>
      </c>
      <c r="BR706" s="276">
        <f t="shared" si="133"/>
        <v>31.716666666666672</v>
      </c>
      <c r="BS706" s="276">
        <f t="shared" si="133"/>
        <v>1.0777777777777777</v>
      </c>
      <c r="BT706" s="276">
        <f t="shared" si="133"/>
        <v>1.4577777777777778</v>
      </c>
      <c r="BU706" s="276">
        <f t="shared" si="133"/>
        <v>6.6166666666666663</v>
      </c>
      <c r="BV706" s="310">
        <f t="shared" si="133"/>
        <v>0</v>
      </c>
      <c r="BW706" s="436"/>
      <c r="BX706" s="309"/>
      <c r="BY706" s="309"/>
      <c r="BZ706" s="309"/>
      <c r="CA706" s="309"/>
      <c r="CB706" s="309"/>
      <c r="CC706" s="309"/>
      <c r="CD706" s="309"/>
      <c r="CE706" s="309"/>
      <c r="CF706" s="309"/>
      <c r="CG706" s="309"/>
      <c r="CH706" s="309"/>
      <c r="CI706" s="309"/>
      <c r="CJ706" s="309"/>
      <c r="CK706" s="309"/>
      <c r="CL706" s="308"/>
      <c r="CM706" s="309"/>
      <c r="CN706" s="309"/>
      <c r="CO706" s="309"/>
      <c r="CP706" s="309"/>
      <c r="CQ706" s="309"/>
      <c r="CR706" s="309"/>
      <c r="CS706" s="309"/>
      <c r="CT706" s="309"/>
      <c r="CU706" s="309"/>
      <c r="CV706" s="309"/>
      <c r="CW706" s="309"/>
      <c r="CX706" s="309"/>
      <c r="CY706" s="309"/>
      <c r="CZ706" s="309"/>
      <c r="DA706" s="309"/>
      <c r="DB706" s="309"/>
      <c r="DC706" s="309"/>
      <c r="DD706" s="309"/>
      <c r="DE706" s="309"/>
      <c r="DF706" s="309"/>
      <c r="DG706" s="309"/>
      <c r="DH706" s="309"/>
      <c r="DI706" s="309"/>
      <c r="DJ706" s="309"/>
      <c r="DK706" s="309"/>
      <c r="DL706" s="309"/>
      <c r="DM706" s="309"/>
      <c r="DN706" s="309"/>
      <c r="DO706" s="443"/>
      <c r="DP706" s="309"/>
      <c r="DQ706" s="309"/>
      <c r="DR706" s="309"/>
      <c r="DS706" s="309"/>
      <c r="DT706" s="309"/>
      <c r="DU706" s="309"/>
      <c r="DV706" s="309"/>
      <c r="DW706" s="309"/>
      <c r="DX706" s="309"/>
      <c r="DY706" s="309"/>
      <c r="DZ706" s="309"/>
      <c r="EA706" s="309"/>
      <c r="EB706" s="309"/>
      <c r="EC706" s="309"/>
    </row>
    <row r="707" spans="1:133" x14ac:dyDescent="0.25">
      <c r="A707" s="291">
        <f t="shared" si="129"/>
        <v>2016</v>
      </c>
      <c r="B707" s="292" t="str">
        <f t="shared" si="130"/>
        <v>MARZO</v>
      </c>
      <c r="C707" s="292">
        <v>3</v>
      </c>
      <c r="D707" s="292" t="str">
        <f t="shared" ref="D707:D737" si="134">B705&amp;" "&amp;A705&amp;" / "&amp;C705</f>
        <v>MARZO 2016 / 1</v>
      </c>
      <c r="E707" s="353">
        <v>1</v>
      </c>
      <c r="F707" s="321">
        <v>42403</v>
      </c>
      <c r="G707" s="320">
        <v>60748</v>
      </c>
      <c r="H707" s="320" t="s">
        <v>68</v>
      </c>
      <c r="I707" s="322">
        <v>0.7268</v>
      </c>
      <c r="J707" s="323">
        <v>134</v>
      </c>
      <c r="K707" s="323">
        <v>9</v>
      </c>
      <c r="L707" s="323">
        <v>0</v>
      </c>
      <c r="M707" s="324" t="s">
        <v>20</v>
      </c>
      <c r="N707" s="323">
        <v>0.5</v>
      </c>
      <c r="O707" s="323">
        <v>0</v>
      </c>
      <c r="P707" s="323">
        <v>85.2</v>
      </c>
      <c r="Q707" s="323">
        <v>79.2</v>
      </c>
      <c r="R707" s="323">
        <v>82.2</v>
      </c>
      <c r="S707" s="325" t="s">
        <v>66</v>
      </c>
      <c r="T707" s="325" t="s">
        <v>67</v>
      </c>
      <c r="U707" s="323">
        <v>20778</v>
      </c>
      <c r="V707" s="323">
        <v>127</v>
      </c>
      <c r="W707" s="323">
        <v>187</v>
      </c>
      <c r="X707" s="323">
        <v>290</v>
      </c>
      <c r="Y707" s="323">
        <v>334</v>
      </c>
      <c r="Z707" s="323">
        <v>1</v>
      </c>
      <c r="AA707" s="323">
        <v>29.4</v>
      </c>
      <c r="AB707" s="323">
        <v>0.2</v>
      </c>
      <c r="AC707" s="323">
        <v>1.73</v>
      </c>
      <c r="AD707" s="323">
        <v>11.1</v>
      </c>
      <c r="AE707" s="323">
        <v>0</v>
      </c>
      <c r="AF707" s="430"/>
      <c r="AG707" s="326">
        <v>133</v>
      </c>
      <c r="AH707" s="326">
        <v>7</v>
      </c>
      <c r="AI707" s="326">
        <v>9</v>
      </c>
      <c r="AJ707" s="326">
        <v>85</v>
      </c>
      <c r="AK707" s="326">
        <v>149</v>
      </c>
      <c r="AL707" s="326">
        <v>170</v>
      </c>
      <c r="AM707" s="326">
        <v>245</v>
      </c>
      <c r="AN707" s="326">
        <v>374</v>
      </c>
      <c r="AO707" s="326">
        <v>437</v>
      </c>
      <c r="AP707" s="326">
        <v>42</v>
      </c>
      <c r="AQ707" s="326">
        <v>18</v>
      </c>
      <c r="AR707" s="326">
        <v>3</v>
      </c>
      <c r="AS707" s="326">
        <v>2.7</v>
      </c>
      <c r="AT707" s="326">
        <v>0.05</v>
      </c>
      <c r="AU707" s="300"/>
      <c r="AV707" s="311">
        <v>1</v>
      </c>
      <c r="AW707" s="317">
        <v>42432</v>
      </c>
      <c r="AX707" s="311">
        <v>61532</v>
      </c>
      <c r="AY707" s="311" t="s">
        <v>73</v>
      </c>
      <c r="AZ707" s="313">
        <v>0.73160000000000003</v>
      </c>
      <c r="BA707" s="314">
        <v>140.80000000000001</v>
      </c>
      <c r="BB707" s="314">
        <v>8.4</v>
      </c>
      <c r="BC707" s="314">
        <v>0</v>
      </c>
      <c r="BD707" s="315" t="s">
        <v>20</v>
      </c>
      <c r="BE707" s="314">
        <v>1.8</v>
      </c>
      <c r="BF707" s="314">
        <v>0.01</v>
      </c>
      <c r="BG707" s="314">
        <v>85.4</v>
      </c>
      <c r="BH707" s="314">
        <v>79.3</v>
      </c>
      <c r="BI707" s="314">
        <v>82.4</v>
      </c>
      <c r="BJ707" s="316" t="s">
        <v>66</v>
      </c>
      <c r="BK707" s="316" t="s">
        <v>67</v>
      </c>
      <c r="BL707" s="314">
        <v>20726</v>
      </c>
      <c r="BM707" s="314">
        <v>135</v>
      </c>
      <c r="BN707" s="314">
        <v>198</v>
      </c>
      <c r="BO707" s="314">
        <v>306</v>
      </c>
      <c r="BP707" s="314">
        <v>356</v>
      </c>
      <c r="BQ707" s="314">
        <v>1</v>
      </c>
      <c r="BR707" s="314">
        <v>32.200000000000003</v>
      </c>
      <c r="BS707" s="314">
        <v>1.2</v>
      </c>
      <c r="BT707" s="314">
        <v>1.51</v>
      </c>
      <c r="BU707" s="314">
        <v>3.6</v>
      </c>
      <c r="BV707" s="314">
        <v>0</v>
      </c>
      <c r="BW707" s="433"/>
      <c r="BX707" s="299">
        <v>133</v>
      </c>
      <c r="BY707" s="299">
        <v>7</v>
      </c>
      <c r="BZ707" s="299">
        <v>9</v>
      </c>
      <c r="CA707" s="299">
        <v>85</v>
      </c>
      <c r="CB707" s="299">
        <v>149</v>
      </c>
      <c r="CC707" s="299">
        <v>170</v>
      </c>
      <c r="CD707" s="299">
        <v>245</v>
      </c>
      <c r="CE707" s="299">
        <v>374</v>
      </c>
      <c r="CF707" s="299">
        <v>437</v>
      </c>
      <c r="CG707" s="299">
        <v>42</v>
      </c>
      <c r="CH707" s="299">
        <v>18</v>
      </c>
      <c r="CI707" s="299">
        <v>3</v>
      </c>
      <c r="CJ707" s="299">
        <v>2.7</v>
      </c>
      <c r="CK707" s="299">
        <v>0.05</v>
      </c>
      <c r="CL707" s="329"/>
      <c r="CM707" s="327">
        <v>1</v>
      </c>
      <c r="CN707" s="354">
        <v>42401</v>
      </c>
      <c r="CO707" s="355"/>
      <c r="CP707" s="355"/>
      <c r="CQ707" s="322">
        <v>0.72230000000000005</v>
      </c>
      <c r="CR707" s="323">
        <v>58.8</v>
      </c>
      <c r="CS707" s="356">
        <f>(CR707*(9/5))+32</f>
        <v>137.84</v>
      </c>
      <c r="CT707" s="323">
        <v>8.6</v>
      </c>
      <c r="CU707" s="357">
        <v>1E-3</v>
      </c>
      <c r="CV707" s="323">
        <v>1</v>
      </c>
      <c r="CW707" s="323">
        <v>0.2</v>
      </c>
      <c r="CX707" s="357">
        <v>5.0000000000000001E-3</v>
      </c>
      <c r="CY707" s="323">
        <v>85.2</v>
      </c>
      <c r="CZ707" s="323">
        <v>78.8</v>
      </c>
      <c r="DA707" s="323">
        <v>81.900000000000006</v>
      </c>
      <c r="DB707" s="327" t="s">
        <v>83</v>
      </c>
      <c r="DC707" s="327" t="s">
        <v>84</v>
      </c>
      <c r="DD707" s="323">
        <v>20826</v>
      </c>
      <c r="DE707" s="323">
        <v>126.8</v>
      </c>
      <c r="DF707" s="323">
        <v>182.1</v>
      </c>
      <c r="DG707" s="323">
        <v>263.5</v>
      </c>
      <c r="DH707" s="323">
        <v>343.8</v>
      </c>
      <c r="DI707" s="323">
        <v>1</v>
      </c>
      <c r="DJ707" s="323">
        <v>27</v>
      </c>
      <c r="DK707" s="323">
        <v>0.1</v>
      </c>
      <c r="DL707" s="323">
        <v>2.2999999999999998</v>
      </c>
      <c r="DM707" s="323">
        <v>16</v>
      </c>
      <c r="DN707" s="323">
        <v>0</v>
      </c>
      <c r="DO707" s="437"/>
      <c r="DP707" s="326">
        <v>133</v>
      </c>
      <c r="DQ707" s="326">
        <v>7</v>
      </c>
      <c r="DR707" s="326">
        <v>9</v>
      </c>
      <c r="DS707" s="326">
        <v>85</v>
      </c>
      <c r="DT707" s="326">
        <v>149</v>
      </c>
      <c r="DU707" s="326">
        <v>170</v>
      </c>
      <c r="DV707" s="326">
        <v>245</v>
      </c>
      <c r="DW707" s="326">
        <v>374</v>
      </c>
      <c r="DX707" s="326">
        <v>437</v>
      </c>
      <c r="DY707" s="326">
        <v>42</v>
      </c>
      <c r="DZ707" s="326">
        <v>18</v>
      </c>
      <c r="EA707" s="326">
        <v>3</v>
      </c>
      <c r="EB707" s="326">
        <v>2.7</v>
      </c>
      <c r="EC707" s="326">
        <v>0.05</v>
      </c>
    </row>
    <row r="708" spans="1:133" x14ac:dyDescent="0.25">
      <c r="A708" s="302">
        <f t="shared" si="129"/>
        <v>2016</v>
      </c>
      <c r="B708" s="303" t="str">
        <f t="shared" si="130"/>
        <v>MARZO</v>
      </c>
      <c r="C708" s="303">
        <v>4</v>
      </c>
      <c r="D708" s="303" t="str">
        <f t="shared" si="134"/>
        <v>MARZO 2016 / 2</v>
      </c>
      <c r="E708" s="353">
        <v>2</v>
      </c>
      <c r="F708" s="321">
        <v>42404</v>
      </c>
      <c r="G708" s="320">
        <v>60775</v>
      </c>
      <c r="H708" s="320" t="s">
        <v>208</v>
      </c>
      <c r="I708" s="322">
        <v>0.72709999999999997</v>
      </c>
      <c r="J708" s="323">
        <v>133</v>
      </c>
      <c r="K708" s="323">
        <v>8.9</v>
      </c>
      <c r="L708" s="323">
        <v>0</v>
      </c>
      <c r="M708" s="324" t="s">
        <v>20</v>
      </c>
      <c r="N708" s="323">
        <v>0.5</v>
      </c>
      <c r="O708" s="323">
        <v>0</v>
      </c>
      <c r="P708" s="323">
        <v>85.5</v>
      </c>
      <c r="Q708" s="323">
        <v>79.2</v>
      </c>
      <c r="R708" s="323">
        <v>82.3</v>
      </c>
      <c r="S708" s="325" t="s">
        <v>66</v>
      </c>
      <c r="T708" s="325" t="s">
        <v>67</v>
      </c>
      <c r="U708" s="323">
        <v>20774</v>
      </c>
      <c r="V708" s="323">
        <v>123</v>
      </c>
      <c r="W708" s="323">
        <v>183</v>
      </c>
      <c r="X708" s="323">
        <v>282</v>
      </c>
      <c r="Y708" s="323">
        <v>337</v>
      </c>
      <c r="Z708" s="323">
        <v>0.5</v>
      </c>
      <c r="AA708" s="323">
        <v>29.3</v>
      </c>
      <c r="AB708" s="323">
        <v>0.2</v>
      </c>
      <c r="AC708" s="323">
        <v>1.7</v>
      </c>
      <c r="AD708" s="323">
        <v>12.4</v>
      </c>
      <c r="AE708" s="323">
        <v>0</v>
      </c>
      <c r="AF708" s="430"/>
      <c r="AG708" s="326">
        <v>133</v>
      </c>
      <c r="AH708" s="326">
        <v>7</v>
      </c>
      <c r="AI708" s="326">
        <v>9</v>
      </c>
      <c r="AJ708" s="326">
        <v>85</v>
      </c>
      <c r="AK708" s="326">
        <v>149</v>
      </c>
      <c r="AL708" s="326">
        <v>170</v>
      </c>
      <c r="AM708" s="326">
        <v>245</v>
      </c>
      <c r="AN708" s="326">
        <v>374</v>
      </c>
      <c r="AO708" s="326">
        <v>437</v>
      </c>
      <c r="AP708" s="326">
        <v>42</v>
      </c>
      <c r="AQ708" s="326">
        <v>18</v>
      </c>
      <c r="AR708" s="326">
        <v>3</v>
      </c>
      <c r="AS708" s="326">
        <v>2.7</v>
      </c>
      <c r="AT708" s="326">
        <v>0.05</v>
      </c>
      <c r="AU708" s="300"/>
      <c r="AV708" s="311">
        <v>2</v>
      </c>
      <c r="AW708" s="317">
        <v>42433</v>
      </c>
      <c r="AX708" s="311">
        <v>61572</v>
      </c>
      <c r="AY708" s="311" t="s">
        <v>149</v>
      </c>
      <c r="AZ708" s="313">
        <v>0.7298</v>
      </c>
      <c r="BA708" s="314">
        <v>138.1</v>
      </c>
      <c r="BB708" s="314">
        <v>8.4</v>
      </c>
      <c r="BC708" s="314">
        <v>0</v>
      </c>
      <c r="BD708" s="315" t="s">
        <v>20</v>
      </c>
      <c r="BE708" s="314">
        <v>1.8</v>
      </c>
      <c r="BF708" s="314">
        <v>0.01</v>
      </c>
      <c r="BG708" s="314">
        <v>85.5</v>
      </c>
      <c r="BH708" s="314">
        <v>79.599999999999994</v>
      </c>
      <c r="BI708" s="314">
        <v>82.6</v>
      </c>
      <c r="BJ708" s="316" t="s">
        <v>66</v>
      </c>
      <c r="BK708" s="316" t="s">
        <v>67</v>
      </c>
      <c r="BL708" s="314">
        <v>20746</v>
      </c>
      <c r="BM708" s="314">
        <v>129</v>
      </c>
      <c r="BN708" s="314">
        <v>189</v>
      </c>
      <c r="BO708" s="314">
        <v>291</v>
      </c>
      <c r="BP708" s="314">
        <v>354</v>
      </c>
      <c r="BQ708" s="314">
        <v>1</v>
      </c>
      <c r="BR708" s="314">
        <v>32.200000000000003</v>
      </c>
      <c r="BS708" s="314">
        <v>1</v>
      </c>
      <c r="BT708" s="314">
        <v>1.48</v>
      </c>
      <c r="BU708" s="314">
        <v>5.2</v>
      </c>
      <c r="BV708" s="314">
        <v>0</v>
      </c>
      <c r="BW708" s="433"/>
      <c r="BX708" s="299">
        <v>133</v>
      </c>
      <c r="BY708" s="299">
        <v>7</v>
      </c>
      <c r="BZ708" s="299">
        <v>9</v>
      </c>
      <c r="CA708" s="299">
        <v>85</v>
      </c>
      <c r="CB708" s="299">
        <v>149</v>
      </c>
      <c r="CC708" s="299">
        <v>170</v>
      </c>
      <c r="CD708" s="299">
        <v>245</v>
      </c>
      <c r="CE708" s="299">
        <v>374</v>
      </c>
      <c r="CF708" s="299">
        <v>437</v>
      </c>
      <c r="CG708" s="299">
        <v>42</v>
      </c>
      <c r="CH708" s="299">
        <v>18</v>
      </c>
      <c r="CI708" s="299">
        <v>3</v>
      </c>
      <c r="CJ708" s="299">
        <v>2.7</v>
      </c>
      <c r="CK708" s="299">
        <v>0.05</v>
      </c>
      <c r="CL708" s="329"/>
      <c r="CM708" s="327">
        <v>2</v>
      </c>
      <c r="CN708" s="354">
        <v>42408</v>
      </c>
      <c r="CO708" s="327"/>
      <c r="CP708" s="327"/>
      <c r="CQ708" s="322">
        <v>0.72160000000000002</v>
      </c>
      <c r="CR708" s="323">
        <v>58.1</v>
      </c>
      <c r="CS708" s="356">
        <f>(CR708*(9/5))+32</f>
        <v>136.57999999999998</v>
      </c>
      <c r="CT708" s="323">
        <v>8.8000000000000007</v>
      </c>
      <c r="CU708" s="357">
        <v>1E-3</v>
      </c>
      <c r="CV708" s="323">
        <v>1</v>
      </c>
      <c r="CW708" s="323">
        <v>0.1</v>
      </c>
      <c r="CX708" s="357">
        <v>5.0000000000000001E-3</v>
      </c>
      <c r="CY708" s="323">
        <v>85</v>
      </c>
      <c r="CZ708" s="323">
        <v>78.2</v>
      </c>
      <c r="DA708" s="323">
        <v>81.599999999999994</v>
      </c>
      <c r="DB708" s="327" t="s">
        <v>83</v>
      </c>
      <c r="DC708" s="327" t="s">
        <v>84</v>
      </c>
      <c r="DD708" s="323">
        <v>20834</v>
      </c>
      <c r="DE708" s="323">
        <v>128.80000000000001</v>
      </c>
      <c r="DF708" s="323">
        <v>185.1</v>
      </c>
      <c r="DG708" s="323">
        <v>265.5</v>
      </c>
      <c r="DH708" s="323">
        <v>345.8</v>
      </c>
      <c r="DI708" s="323">
        <v>1</v>
      </c>
      <c r="DJ708" s="323">
        <v>25</v>
      </c>
      <c r="DK708" s="323">
        <v>0.1</v>
      </c>
      <c r="DL708" s="323">
        <v>2.2000000000000002</v>
      </c>
      <c r="DM708" s="323">
        <v>17</v>
      </c>
      <c r="DN708" s="323">
        <v>0</v>
      </c>
      <c r="DO708" s="437"/>
      <c r="DP708" s="326">
        <v>133</v>
      </c>
      <c r="DQ708" s="326">
        <v>7</v>
      </c>
      <c r="DR708" s="326">
        <v>9</v>
      </c>
      <c r="DS708" s="326">
        <v>85</v>
      </c>
      <c r="DT708" s="326">
        <v>149</v>
      </c>
      <c r="DU708" s="326">
        <v>170</v>
      </c>
      <c r="DV708" s="326">
        <v>245</v>
      </c>
      <c r="DW708" s="326">
        <v>374</v>
      </c>
      <c r="DX708" s="326">
        <v>437</v>
      </c>
      <c r="DY708" s="326">
        <v>42</v>
      </c>
      <c r="DZ708" s="326">
        <v>18</v>
      </c>
      <c r="EA708" s="326">
        <v>3</v>
      </c>
      <c r="EB708" s="326">
        <v>2.7</v>
      </c>
      <c r="EC708" s="326">
        <v>0.05</v>
      </c>
    </row>
    <row r="709" spans="1:133" x14ac:dyDescent="0.25">
      <c r="A709" s="291">
        <f t="shared" si="129"/>
        <v>2016</v>
      </c>
      <c r="B709" s="292" t="str">
        <f t="shared" si="130"/>
        <v>MARZO</v>
      </c>
      <c r="C709" s="292">
        <v>5</v>
      </c>
      <c r="D709" s="292" t="str">
        <f t="shared" si="134"/>
        <v>MARZO 2016 / 3</v>
      </c>
      <c r="E709" s="353">
        <v>3</v>
      </c>
      <c r="F709" s="321">
        <v>42405</v>
      </c>
      <c r="G709" s="320">
        <v>60826</v>
      </c>
      <c r="H709" s="320" t="s">
        <v>68</v>
      </c>
      <c r="I709" s="322">
        <v>0.72789999999999999</v>
      </c>
      <c r="J709" s="323">
        <v>135</v>
      </c>
      <c r="K709" s="323">
        <v>9</v>
      </c>
      <c r="L709" s="323">
        <v>0</v>
      </c>
      <c r="M709" s="324" t="s">
        <v>20</v>
      </c>
      <c r="N709" s="323">
        <v>0.5</v>
      </c>
      <c r="O709" s="323">
        <v>0</v>
      </c>
      <c r="P709" s="323">
        <v>85.3</v>
      </c>
      <c r="Q709" s="323">
        <v>79.3</v>
      </c>
      <c r="R709" s="323">
        <v>82.3</v>
      </c>
      <c r="S709" s="325" t="s">
        <v>66</v>
      </c>
      <c r="T709" s="325" t="s">
        <v>67</v>
      </c>
      <c r="U709" s="323">
        <v>20766</v>
      </c>
      <c r="V709" s="323">
        <v>127</v>
      </c>
      <c r="W709" s="323">
        <v>190</v>
      </c>
      <c r="X709" s="323">
        <v>286</v>
      </c>
      <c r="Y709" s="323">
        <v>342</v>
      </c>
      <c r="Z709" s="323">
        <v>1</v>
      </c>
      <c r="AA709" s="323">
        <v>28.3</v>
      </c>
      <c r="AB709" s="323">
        <v>0.3</v>
      </c>
      <c r="AC709" s="323">
        <v>1.85</v>
      </c>
      <c r="AD709" s="323">
        <v>14.8</v>
      </c>
      <c r="AE709" s="323">
        <v>0</v>
      </c>
      <c r="AF709" s="430"/>
      <c r="AG709" s="326">
        <v>133</v>
      </c>
      <c r="AH709" s="326">
        <v>7</v>
      </c>
      <c r="AI709" s="326">
        <v>9</v>
      </c>
      <c r="AJ709" s="326">
        <v>85</v>
      </c>
      <c r="AK709" s="326">
        <v>149</v>
      </c>
      <c r="AL709" s="326">
        <v>170</v>
      </c>
      <c r="AM709" s="326">
        <v>245</v>
      </c>
      <c r="AN709" s="326">
        <v>374</v>
      </c>
      <c r="AO709" s="326">
        <v>437</v>
      </c>
      <c r="AP709" s="326">
        <v>42</v>
      </c>
      <c r="AQ709" s="326">
        <v>18</v>
      </c>
      <c r="AR709" s="326">
        <v>3</v>
      </c>
      <c r="AS709" s="326">
        <v>2.7</v>
      </c>
      <c r="AT709" s="326">
        <v>0.05</v>
      </c>
      <c r="AU709" s="300"/>
      <c r="AV709" s="311">
        <v>3</v>
      </c>
      <c r="AW709" s="317">
        <v>42435</v>
      </c>
      <c r="AX709" s="311">
        <v>61611</v>
      </c>
      <c r="AY709" s="311" t="s">
        <v>68</v>
      </c>
      <c r="AZ709" s="313">
        <v>0.73199999999999998</v>
      </c>
      <c r="BA709" s="314">
        <v>137.80000000000001</v>
      </c>
      <c r="BB709" s="314">
        <v>8.5</v>
      </c>
      <c r="BC709" s="314">
        <v>0</v>
      </c>
      <c r="BD709" s="315" t="s">
        <v>20</v>
      </c>
      <c r="BE709" s="314">
        <v>1.8</v>
      </c>
      <c r="BF709" s="314">
        <v>0.01</v>
      </c>
      <c r="BG709" s="314">
        <v>85.5</v>
      </c>
      <c r="BH709" s="314">
        <v>79.7</v>
      </c>
      <c r="BI709" s="314">
        <v>82.6</v>
      </c>
      <c r="BJ709" s="316" t="s">
        <v>66</v>
      </c>
      <c r="BK709" s="316" t="s">
        <v>67</v>
      </c>
      <c r="BL709" s="314">
        <v>20722</v>
      </c>
      <c r="BM709" s="314">
        <v>133</v>
      </c>
      <c r="BN709" s="314">
        <v>198</v>
      </c>
      <c r="BO709" s="314">
        <v>302</v>
      </c>
      <c r="BP709" s="314">
        <v>349</v>
      </c>
      <c r="BQ709" s="314">
        <v>1</v>
      </c>
      <c r="BR709" s="314">
        <v>33.200000000000003</v>
      </c>
      <c r="BS709" s="314">
        <v>1.4</v>
      </c>
      <c r="BT709" s="314">
        <v>1.51</v>
      </c>
      <c r="BU709" s="314">
        <v>0</v>
      </c>
      <c r="BV709" s="314">
        <v>0</v>
      </c>
      <c r="BW709" s="433"/>
      <c r="BX709" s="299">
        <v>133</v>
      </c>
      <c r="BY709" s="299">
        <v>7</v>
      </c>
      <c r="BZ709" s="299">
        <v>9</v>
      </c>
      <c r="CA709" s="299">
        <v>85</v>
      </c>
      <c r="CB709" s="299">
        <v>149</v>
      </c>
      <c r="CC709" s="299">
        <v>170</v>
      </c>
      <c r="CD709" s="299">
        <v>245</v>
      </c>
      <c r="CE709" s="299">
        <v>374</v>
      </c>
      <c r="CF709" s="299">
        <v>437</v>
      </c>
      <c r="CG709" s="299">
        <v>42</v>
      </c>
      <c r="CH709" s="299">
        <v>18</v>
      </c>
      <c r="CI709" s="299">
        <v>3</v>
      </c>
      <c r="CJ709" s="299">
        <v>2.7</v>
      </c>
      <c r="CK709" s="299">
        <v>0.05</v>
      </c>
      <c r="CL709" s="329"/>
      <c r="CM709" s="327">
        <v>3</v>
      </c>
      <c r="CN709" s="354">
        <v>42415</v>
      </c>
      <c r="CO709" s="327"/>
      <c r="CP709" s="327"/>
      <c r="CQ709" s="322">
        <v>0.7208</v>
      </c>
      <c r="CR709" s="323">
        <v>58.6</v>
      </c>
      <c r="CS709" s="356">
        <f>(CR709*(9/5))+32</f>
        <v>137.48000000000002</v>
      </c>
      <c r="CT709" s="323">
        <v>8.9</v>
      </c>
      <c r="CU709" s="357">
        <v>1E-3</v>
      </c>
      <c r="CV709" s="323">
        <v>1</v>
      </c>
      <c r="CW709" s="323">
        <v>0.1</v>
      </c>
      <c r="CX709" s="357">
        <v>5.0000000000000001E-3</v>
      </c>
      <c r="CY709" s="323">
        <v>85.2</v>
      </c>
      <c r="CZ709" s="323">
        <v>78.599999999999994</v>
      </c>
      <c r="DA709" s="323">
        <v>81.8</v>
      </c>
      <c r="DB709" s="327" t="s">
        <v>83</v>
      </c>
      <c r="DC709" s="327" t="s">
        <v>84</v>
      </c>
      <c r="DD709" s="323">
        <v>20842</v>
      </c>
      <c r="DE709" s="323">
        <v>126.8</v>
      </c>
      <c r="DF709" s="323">
        <v>189.1</v>
      </c>
      <c r="DG709" s="323">
        <v>263.5</v>
      </c>
      <c r="DH709" s="323">
        <v>343.8</v>
      </c>
      <c r="DI709" s="323">
        <v>1</v>
      </c>
      <c r="DJ709" s="323">
        <v>26</v>
      </c>
      <c r="DK709" s="323">
        <v>0.1</v>
      </c>
      <c r="DL709" s="323">
        <v>2.2999999999999998</v>
      </c>
      <c r="DM709" s="323">
        <v>16</v>
      </c>
      <c r="DN709" s="323">
        <v>0</v>
      </c>
      <c r="DO709" s="437"/>
      <c r="DP709" s="326">
        <v>133</v>
      </c>
      <c r="DQ709" s="326">
        <v>7</v>
      </c>
      <c r="DR709" s="326">
        <v>9</v>
      </c>
      <c r="DS709" s="326">
        <v>85</v>
      </c>
      <c r="DT709" s="326">
        <v>149</v>
      </c>
      <c r="DU709" s="326">
        <v>170</v>
      </c>
      <c r="DV709" s="326">
        <v>245</v>
      </c>
      <c r="DW709" s="326">
        <v>374</v>
      </c>
      <c r="DX709" s="326">
        <v>437</v>
      </c>
      <c r="DY709" s="326">
        <v>42</v>
      </c>
      <c r="DZ709" s="326">
        <v>18</v>
      </c>
      <c r="EA709" s="326">
        <v>3</v>
      </c>
      <c r="EB709" s="326">
        <v>2.7</v>
      </c>
      <c r="EC709" s="326">
        <v>0.05</v>
      </c>
    </row>
    <row r="710" spans="1:133" x14ac:dyDescent="0.25">
      <c r="A710" s="302">
        <f t="shared" si="129"/>
        <v>2016</v>
      </c>
      <c r="B710" s="303" t="str">
        <f t="shared" si="130"/>
        <v>MARZO</v>
      </c>
      <c r="C710" s="303">
        <v>6</v>
      </c>
      <c r="D710" s="303" t="str">
        <f t="shared" si="134"/>
        <v>MARZO 2016 / 4</v>
      </c>
      <c r="E710" s="353">
        <v>4</v>
      </c>
      <c r="F710" s="321">
        <v>42407</v>
      </c>
      <c r="G710" s="320">
        <v>60849</v>
      </c>
      <c r="H710" s="320" t="s">
        <v>208</v>
      </c>
      <c r="I710" s="322">
        <v>0.72789999999999999</v>
      </c>
      <c r="J710" s="323">
        <v>136</v>
      </c>
      <c r="K710" s="323">
        <v>8.8000000000000007</v>
      </c>
      <c r="L710" s="323">
        <v>0</v>
      </c>
      <c r="M710" s="324" t="s">
        <v>20</v>
      </c>
      <c r="N710" s="323">
        <v>0.5</v>
      </c>
      <c r="O710" s="323">
        <v>0</v>
      </c>
      <c r="P710" s="323">
        <v>85.3</v>
      </c>
      <c r="Q710" s="323">
        <v>79.3</v>
      </c>
      <c r="R710" s="323">
        <v>82.3</v>
      </c>
      <c r="S710" s="325" t="s">
        <v>66</v>
      </c>
      <c r="T710" s="325" t="s">
        <v>67</v>
      </c>
      <c r="U710" s="323">
        <v>20766</v>
      </c>
      <c r="V710" s="323">
        <v>127</v>
      </c>
      <c r="W710" s="323">
        <v>190</v>
      </c>
      <c r="X710" s="323">
        <v>290</v>
      </c>
      <c r="Y710" s="323">
        <v>338</v>
      </c>
      <c r="Z710" s="323">
        <v>1</v>
      </c>
      <c r="AA710" s="323">
        <v>31.9</v>
      </c>
      <c r="AB710" s="323">
        <v>0.1</v>
      </c>
      <c r="AC710" s="323">
        <v>1.88</v>
      </c>
      <c r="AD710" s="323">
        <v>12.5</v>
      </c>
      <c r="AE710" s="323">
        <v>0</v>
      </c>
      <c r="AF710" s="430"/>
      <c r="AG710" s="326">
        <v>133</v>
      </c>
      <c r="AH710" s="326">
        <v>7</v>
      </c>
      <c r="AI710" s="326">
        <v>9</v>
      </c>
      <c r="AJ710" s="326">
        <v>85</v>
      </c>
      <c r="AK710" s="326">
        <v>149</v>
      </c>
      <c r="AL710" s="326">
        <v>170</v>
      </c>
      <c r="AM710" s="326">
        <v>245</v>
      </c>
      <c r="AN710" s="326">
        <v>374</v>
      </c>
      <c r="AO710" s="326">
        <v>437</v>
      </c>
      <c r="AP710" s="326">
        <v>42</v>
      </c>
      <c r="AQ710" s="326">
        <v>18</v>
      </c>
      <c r="AR710" s="326">
        <v>3</v>
      </c>
      <c r="AS710" s="326">
        <v>2.7</v>
      </c>
      <c r="AT710" s="326">
        <v>0.05</v>
      </c>
      <c r="AU710" s="300"/>
      <c r="AV710" s="311">
        <v>4</v>
      </c>
      <c r="AW710" s="317">
        <v>42435</v>
      </c>
      <c r="AX710" s="311">
        <v>61607</v>
      </c>
      <c r="AY710" s="311" t="s">
        <v>73</v>
      </c>
      <c r="AZ710" s="313">
        <v>0.73350000000000004</v>
      </c>
      <c r="BA710" s="314">
        <v>140.19999999999999</v>
      </c>
      <c r="BB710" s="314">
        <v>8</v>
      </c>
      <c r="BC710" s="314">
        <v>0</v>
      </c>
      <c r="BD710" s="315" t="s">
        <v>20</v>
      </c>
      <c r="BE710" s="314">
        <v>1.9</v>
      </c>
      <c r="BF710" s="314">
        <v>0.01</v>
      </c>
      <c r="BG710" s="314">
        <v>85.1</v>
      </c>
      <c r="BH710" s="314">
        <v>79.400000000000006</v>
      </c>
      <c r="BI710" s="314">
        <v>82.3</v>
      </c>
      <c r="BJ710" s="316" t="s">
        <v>66</v>
      </c>
      <c r="BK710" s="316" t="s">
        <v>67</v>
      </c>
      <c r="BL710" s="314">
        <v>20706</v>
      </c>
      <c r="BM710" s="314">
        <v>135</v>
      </c>
      <c r="BN710" s="314">
        <v>198</v>
      </c>
      <c r="BO710" s="314">
        <v>306</v>
      </c>
      <c r="BP710" s="314">
        <v>349</v>
      </c>
      <c r="BQ710" s="314">
        <v>1</v>
      </c>
      <c r="BR710" s="314">
        <v>33</v>
      </c>
      <c r="BS710" s="314">
        <v>1.4</v>
      </c>
      <c r="BT710" s="314">
        <v>1.49</v>
      </c>
      <c r="BU710" s="314">
        <v>0</v>
      </c>
      <c r="BV710" s="314">
        <v>0</v>
      </c>
      <c r="BW710" s="433"/>
      <c r="BX710" s="299">
        <v>133</v>
      </c>
      <c r="BY710" s="299">
        <v>7</v>
      </c>
      <c r="BZ710" s="299">
        <v>9</v>
      </c>
      <c r="CA710" s="299">
        <v>85</v>
      </c>
      <c r="CB710" s="299">
        <v>149</v>
      </c>
      <c r="CC710" s="299">
        <v>170</v>
      </c>
      <c r="CD710" s="299">
        <v>245</v>
      </c>
      <c r="CE710" s="299">
        <v>374</v>
      </c>
      <c r="CF710" s="299">
        <v>437</v>
      </c>
      <c r="CG710" s="299">
        <v>42</v>
      </c>
      <c r="CH710" s="299">
        <v>18</v>
      </c>
      <c r="CI710" s="299">
        <v>3</v>
      </c>
      <c r="CJ710" s="299">
        <v>2.7</v>
      </c>
      <c r="CK710" s="299">
        <v>0.05</v>
      </c>
      <c r="CL710" s="329"/>
      <c r="CM710" s="327">
        <v>4</v>
      </c>
      <c r="CN710" s="354">
        <v>42422</v>
      </c>
      <c r="CO710" s="327"/>
      <c r="CP710" s="327"/>
      <c r="CQ710" s="322">
        <v>0.72160000000000002</v>
      </c>
      <c r="CR710" s="323">
        <v>58.2</v>
      </c>
      <c r="CS710" s="356">
        <f>(CR710*(9/5))+32</f>
        <v>136.76</v>
      </c>
      <c r="CT710" s="323">
        <v>8.6999999999999993</v>
      </c>
      <c r="CU710" s="357">
        <v>1E-3</v>
      </c>
      <c r="CV710" s="323">
        <v>1</v>
      </c>
      <c r="CW710" s="323">
        <v>0.1</v>
      </c>
      <c r="CX710" s="357">
        <v>5.0000000000000001E-3</v>
      </c>
      <c r="CY710" s="323">
        <v>85.2</v>
      </c>
      <c r="CZ710" s="323">
        <v>78.400000000000006</v>
      </c>
      <c r="DA710" s="323">
        <v>81.7</v>
      </c>
      <c r="DB710" s="327" t="s">
        <v>83</v>
      </c>
      <c r="DC710" s="327" t="s">
        <v>84</v>
      </c>
      <c r="DD710" s="323">
        <v>20834</v>
      </c>
      <c r="DE710" s="323">
        <v>128.80000000000001</v>
      </c>
      <c r="DF710" s="323">
        <v>191.1</v>
      </c>
      <c r="DG710" s="323">
        <v>265.5</v>
      </c>
      <c r="DH710" s="323">
        <v>341.8</v>
      </c>
      <c r="DI710" s="323">
        <v>1</v>
      </c>
      <c r="DJ710" s="323">
        <v>27</v>
      </c>
      <c r="DK710" s="323">
        <v>0.1</v>
      </c>
      <c r="DL710" s="323">
        <v>2.2999999999999998</v>
      </c>
      <c r="DM710" s="323">
        <v>17</v>
      </c>
      <c r="DN710" s="323">
        <v>0</v>
      </c>
      <c r="DO710" s="437"/>
      <c r="DP710" s="326">
        <v>133</v>
      </c>
      <c r="DQ710" s="326">
        <v>7</v>
      </c>
      <c r="DR710" s="326">
        <v>9</v>
      </c>
      <c r="DS710" s="326">
        <v>85</v>
      </c>
      <c r="DT710" s="326">
        <v>149</v>
      </c>
      <c r="DU710" s="326">
        <v>170</v>
      </c>
      <c r="DV710" s="326">
        <v>245</v>
      </c>
      <c r="DW710" s="326">
        <v>374</v>
      </c>
      <c r="DX710" s="326">
        <v>437</v>
      </c>
      <c r="DY710" s="326">
        <v>42</v>
      </c>
      <c r="DZ710" s="326">
        <v>18</v>
      </c>
      <c r="EA710" s="326">
        <v>3</v>
      </c>
      <c r="EB710" s="326">
        <v>2.7</v>
      </c>
      <c r="EC710" s="326">
        <v>0.05</v>
      </c>
    </row>
    <row r="711" spans="1:133" x14ac:dyDescent="0.25">
      <c r="A711" s="291">
        <f t="shared" si="129"/>
        <v>2016</v>
      </c>
      <c r="B711" s="292" t="str">
        <f t="shared" si="130"/>
        <v>MARZO</v>
      </c>
      <c r="C711" s="292">
        <v>7</v>
      </c>
      <c r="D711" s="292" t="str">
        <f t="shared" si="134"/>
        <v>MARZO 2016 / 5</v>
      </c>
      <c r="E711" s="353">
        <v>5</v>
      </c>
      <c r="F711" s="321">
        <v>42410</v>
      </c>
      <c r="G711" s="320">
        <v>60868</v>
      </c>
      <c r="H711" s="320" t="s">
        <v>68</v>
      </c>
      <c r="I711" s="322">
        <v>0.72789999999999999</v>
      </c>
      <c r="J711" s="323">
        <v>136</v>
      </c>
      <c r="K711" s="323">
        <v>8.6</v>
      </c>
      <c r="L711" s="323">
        <v>0</v>
      </c>
      <c r="M711" s="324" t="s">
        <v>20</v>
      </c>
      <c r="N711" s="323">
        <v>0.5</v>
      </c>
      <c r="O711" s="323">
        <v>0</v>
      </c>
      <c r="P711" s="323">
        <v>85</v>
      </c>
      <c r="Q711" s="323">
        <v>79.2</v>
      </c>
      <c r="R711" s="323">
        <v>82.1</v>
      </c>
      <c r="S711" s="325" t="s">
        <v>66</v>
      </c>
      <c r="T711" s="325" t="s">
        <v>67</v>
      </c>
      <c r="U711" s="323">
        <v>20766</v>
      </c>
      <c r="V711" s="323">
        <v>128</v>
      </c>
      <c r="W711" s="323">
        <v>187</v>
      </c>
      <c r="X711" s="323">
        <v>285</v>
      </c>
      <c r="Y711" s="323">
        <v>338</v>
      </c>
      <c r="Z711" s="323">
        <v>0.5</v>
      </c>
      <c r="AA711" s="323">
        <v>29.1</v>
      </c>
      <c r="AB711" s="323">
        <v>0.2</v>
      </c>
      <c r="AC711" s="323">
        <v>1.88</v>
      </c>
      <c r="AD711" s="323">
        <v>10.1</v>
      </c>
      <c r="AE711" s="323">
        <v>0</v>
      </c>
      <c r="AF711" s="430"/>
      <c r="AG711" s="326">
        <v>133</v>
      </c>
      <c r="AH711" s="326">
        <v>7</v>
      </c>
      <c r="AI711" s="326">
        <v>9</v>
      </c>
      <c r="AJ711" s="326">
        <v>85</v>
      </c>
      <c r="AK711" s="326">
        <v>149</v>
      </c>
      <c r="AL711" s="326">
        <v>170</v>
      </c>
      <c r="AM711" s="326">
        <v>245</v>
      </c>
      <c r="AN711" s="326">
        <v>374</v>
      </c>
      <c r="AO711" s="326">
        <v>437</v>
      </c>
      <c r="AP711" s="326">
        <v>42</v>
      </c>
      <c r="AQ711" s="326">
        <v>18</v>
      </c>
      <c r="AR711" s="326">
        <v>3</v>
      </c>
      <c r="AS711" s="326">
        <v>2.7</v>
      </c>
      <c r="AT711" s="326">
        <v>0.05</v>
      </c>
      <c r="AU711" s="300"/>
      <c r="AV711" s="311">
        <v>5</v>
      </c>
      <c r="AW711" s="317">
        <v>42437</v>
      </c>
      <c r="AX711" s="311">
        <v>61650</v>
      </c>
      <c r="AY711" s="311" t="s">
        <v>149</v>
      </c>
      <c r="AZ711" s="313">
        <v>0.73509999999999998</v>
      </c>
      <c r="BA711" s="314">
        <v>142.80000000000001</v>
      </c>
      <c r="BB711" s="314">
        <v>8</v>
      </c>
      <c r="BC711" s="314">
        <v>0</v>
      </c>
      <c r="BD711" s="315" t="s">
        <v>20</v>
      </c>
      <c r="BE711" s="314">
        <v>1.9</v>
      </c>
      <c r="BF711" s="314">
        <v>0.01</v>
      </c>
      <c r="BG711" s="314">
        <v>85.1</v>
      </c>
      <c r="BH711" s="314">
        <v>79.400000000000006</v>
      </c>
      <c r="BI711" s="314">
        <v>82.3</v>
      </c>
      <c r="BJ711" s="316" t="s">
        <v>66</v>
      </c>
      <c r="BK711" s="316" t="s">
        <v>67</v>
      </c>
      <c r="BL711" s="314">
        <v>20690</v>
      </c>
      <c r="BM711" s="314">
        <v>136</v>
      </c>
      <c r="BN711" s="314">
        <v>199</v>
      </c>
      <c r="BO711" s="314">
        <v>300</v>
      </c>
      <c r="BP711" s="314">
        <v>352</v>
      </c>
      <c r="BQ711" s="314">
        <v>1</v>
      </c>
      <c r="BR711" s="314">
        <v>33.1</v>
      </c>
      <c r="BS711" s="314">
        <v>1.4</v>
      </c>
      <c r="BT711" s="314">
        <v>1.5</v>
      </c>
      <c r="BU711" s="314">
        <v>0</v>
      </c>
      <c r="BV711" s="314">
        <v>0</v>
      </c>
      <c r="BW711" s="433"/>
      <c r="BX711" s="299">
        <v>133</v>
      </c>
      <c r="BY711" s="299">
        <v>7</v>
      </c>
      <c r="BZ711" s="299">
        <v>9</v>
      </c>
      <c r="CA711" s="299">
        <v>85</v>
      </c>
      <c r="CB711" s="299">
        <v>149</v>
      </c>
      <c r="CC711" s="299">
        <v>170</v>
      </c>
      <c r="CD711" s="299">
        <v>245</v>
      </c>
      <c r="CE711" s="299">
        <v>374</v>
      </c>
      <c r="CF711" s="299">
        <v>437</v>
      </c>
      <c r="CG711" s="299">
        <v>42</v>
      </c>
      <c r="CH711" s="299">
        <v>18</v>
      </c>
      <c r="CI711" s="299">
        <v>3</v>
      </c>
      <c r="CJ711" s="299">
        <v>2.7</v>
      </c>
      <c r="CK711" s="299">
        <v>0.05</v>
      </c>
      <c r="CL711" s="329"/>
      <c r="CM711" s="327"/>
      <c r="CN711" s="327"/>
      <c r="CO711" s="327"/>
      <c r="CP711" s="327"/>
      <c r="CQ711" s="327"/>
      <c r="CR711" s="327"/>
      <c r="CS711" s="327"/>
      <c r="CT711" s="327"/>
      <c r="CU711" s="327"/>
      <c r="CV711" s="327"/>
      <c r="CW711" s="327"/>
      <c r="CX711" s="327"/>
      <c r="CY711" s="327"/>
      <c r="CZ711" s="327"/>
      <c r="DA711" s="327"/>
      <c r="DB711" s="327"/>
      <c r="DC711" s="327"/>
      <c r="DD711" s="327"/>
      <c r="DE711" s="327"/>
      <c r="DF711" s="327"/>
      <c r="DG711" s="327"/>
      <c r="DH711" s="327"/>
      <c r="DI711" s="327"/>
      <c r="DJ711" s="327"/>
      <c r="DK711" s="327"/>
      <c r="DL711" s="327"/>
      <c r="DM711" s="327"/>
      <c r="DN711" s="327"/>
      <c r="DO711" s="439"/>
      <c r="DP711" s="327"/>
      <c r="DQ711" s="327"/>
      <c r="DR711" s="327"/>
      <c r="DS711" s="327"/>
      <c r="DT711" s="327"/>
      <c r="DU711" s="327"/>
      <c r="DV711" s="327"/>
      <c r="DW711" s="327"/>
      <c r="DX711" s="327"/>
      <c r="DY711" s="327"/>
      <c r="DZ711" s="327"/>
      <c r="EA711" s="327"/>
      <c r="EB711" s="327"/>
      <c r="EC711" s="327"/>
    </row>
    <row r="712" spans="1:133" x14ac:dyDescent="0.25">
      <c r="A712" s="302">
        <f t="shared" si="129"/>
        <v>2016</v>
      </c>
      <c r="B712" s="303" t="str">
        <f t="shared" si="130"/>
        <v>MARZO</v>
      </c>
      <c r="C712" s="303">
        <v>8</v>
      </c>
      <c r="D712" s="303" t="str">
        <f t="shared" si="134"/>
        <v>MARZO 2016 / 6</v>
      </c>
      <c r="E712" s="353">
        <v>6</v>
      </c>
      <c r="F712" s="321">
        <v>42411</v>
      </c>
      <c r="G712" s="320">
        <v>60913</v>
      </c>
      <c r="H712" s="320" t="s">
        <v>208</v>
      </c>
      <c r="I712" s="322">
        <v>0.7268</v>
      </c>
      <c r="J712" s="323">
        <v>134</v>
      </c>
      <c r="K712" s="323">
        <v>8.8000000000000007</v>
      </c>
      <c r="L712" s="323">
        <v>0</v>
      </c>
      <c r="M712" s="324" t="s">
        <v>20</v>
      </c>
      <c r="N712" s="323">
        <v>0.5</v>
      </c>
      <c r="O712" s="323">
        <v>0</v>
      </c>
      <c r="P712" s="323">
        <v>85.2</v>
      </c>
      <c r="Q712" s="323">
        <v>79.2</v>
      </c>
      <c r="R712" s="323">
        <v>82.2</v>
      </c>
      <c r="S712" s="325" t="s">
        <v>66</v>
      </c>
      <c r="T712" s="325" t="s">
        <v>67</v>
      </c>
      <c r="U712" s="323">
        <v>20778</v>
      </c>
      <c r="V712" s="323">
        <v>127</v>
      </c>
      <c r="W712" s="323">
        <v>186</v>
      </c>
      <c r="X712" s="323">
        <v>286</v>
      </c>
      <c r="Y712" s="323">
        <v>338</v>
      </c>
      <c r="Z712" s="323">
        <v>1</v>
      </c>
      <c r="AA712" s="323">
        <v>30</v>
      </c>
      <c r="AB712" s="323">
        <v>0.2</v>
      </c>
      <c r="AC712" s="323">
        <v>1.83</v>
      </c>
      <c r="AD712" s="323">
        <v>10.4</v>
      </c>
      <c r="AE712" s="323">
        <v>0</v>
      </c>
      <c r="AF712" s="430"/>
      <c r="AG712" s="326">
        <v>133</v>
      </c>
      <c r="AH712" s="326">
        <v>7</v>
      </c>
      <c r="AI712" s="326">
        <v>9</v>
      </c>
      <c r="AJ712" s="326">
        <v>85</v>
      </c>
      <c r="AK712" s="326">
        <v>149</v>
      </c>
      <c r="AL712" s="326">
        <v>170</v>
      </c>
      <c r="AM712" s="326">
        <v>245</v>
      </c>
      <c r="AN712" s="326">
        <v>374</v>
      </c>
      <c r="AO712" s="326">
        <v>437</v>
      </c>
      <c r="AP712" s="326">
        <v>42</v>
      </c>
      <c r="AQ712" s="326">
        <v>18</v>
      </c>
      <c r="AR712" s="326">
        <v>3</v>
      </c>
      <c r="AS712" s="326">
        <v>2.7</v>
      </c>
      <c r="AT712" s="326">
        <v>0.05</v>
      </c>
      <c r="AU712" s="300"/>
      <c r="AV712" s="311">
        <v>6</v>
      </c>
      <c r="AW712" s="317">
        <v>42438</v>
      </c>
      <c r="AX712" s="311">
        <v>61676</v>
      </c>
      <c r="AY712" s="311" t="s">
        <v>73</v>
      </c>
      <c r="AZ712" s="313">
        <v>0.73470000000000002</v>
      </c>
      <c r="BA712" s="314">
        <v>142.19999999999999</v>
      </c>
      <c r="BB712" s="314">
        <v>8</v>
      </c>
      <c r="BC712" s="314">
        <v>0</v>
      </c>
      <c r="BD712" s="315" t="s">
        <v>20</v>
      </c>
      <c r="BE712" s="314">
        <v>1.8</v>
      </c>
      <c r="BF712" s="314">
        <v>0.01</v>
      </c>
      <c r="BG712" s="314">
        <v>85.2</v>
      </c>
      <c r="BH712" s="314">
        <v>79.400000000000006</v>
      </c>
      <c r="BI712" s="314">
        <v>82.3</v>
      </c>
      <c r="BJ712" s="316" t="s">
        <v>66</v>
      </c>
      <c r="BK712" s="316" t="s">
        <v>67</v>
      </c>
      <c r="BL712" s="314">
        <v>20694</v>
      </c>
      <c r="BM712" s="314">
        <v>136</v>
      </c>
      <c r="BN712" s="314">
        <v>201</v>
      </c>
      <c r="BO712" s="314">
        <v>306</v>
      </c>
      <c r="BP712" s="314">
        <v>352</v>
      </c>
      <c r="BQ712" s="314">
        <v>1</v>
      </c>
      <c r="BR712" s="314">
        <v>33.1</v>
      </c>
      <c r="BS712" s="314">
        <v>1.3</v>
      </c>
      <c r="BT712" s="314">
        <v>1.48</v>
      </c>
      <c r="BU712" s="314">
        <v>0</v>
      </c>
      <c r="BV712" s="314">
        <v>0</v>
      </c>
      <c r="BW712" s="433"/>
      <c r="BX712" s="299">
        <v>133</v>
      </c>
      <c r="BY712" s="299">
        <v>7</v>
      </c>
      <c r="BZ712" s="299">
        <v>9</v>
      </c>
      <c r="CA712" s="299">
        <v>85</v>
      </c>
      <c r="CB712" s="299">
        <v>149</v>
      </c>
      <c r="CC712" s="299">
        <v>170</v>
      </c>
      <c r="CD712" s="299">
        <v>245</v>
      </c>
      <c r="CE712" s="299">
        <v>374</v>
      </c>
      <c r="CF712" s="299">
        <v>437</v>
      </c>
      <c r="CG712" s="299">
        <v>42</v>
      </c>
      <c r="CH712" s="299">
        <v>18</v>
      </c>
      <c r="CI712" s="299">
        <v>3</v>
      </c>
      <c r="CJ712" s="299">
        <v>2.7</v>
      </c>
      <c r="CK712" s="299">
        <v>0.05</v>
      </c>
      <c r="CL712" s="329"/>
      <c r="CM712" s="327"/>
      <c r="CN712" s="327"/>
      <c r="CO712" s="327"/>
      <c r="CP712" s="327"/>
      <c r="CQ712" s="327"/>
      <c r="CR712" s="327"/>
      <c r="CS712" s="327"/>
      <c r="CT712" s="327"/>
      <c r="CU712" s="327"/>
      <c r="CV712" s="327"/>
      <c r="CW712" s="327"/>
      <c r="CX712" s="327"/>
      <c r="CY712" s="327"/>
      <c r="CZ712" s="327"/>
      <c r="DA712" s="327"/>
      <c r="DB712" s="327"/>
      <c r="DC712" s="327"/>
      <c r="DD712" s="327"/>
      <c r="DE712" s="327"/>
      <c r="DF712" s="327"/>
      <c r="DG712" s="327"/>
      <c r="DH712" s="327"/>
      <c r="DI712" s="327"/>
      <c r="DJ712" s="327"/>
      <c r="DK712" s="327"/>
      <c r="DL712" s="327"/>
      <c r="DM712" s="327"/>
      <c r="DN712" s="327"/>
      <c r="DO712" s="439"/>
      <c r="DP712" s="327"/>
      <c r="DQ712" s="327"/>
      <c r="DR712" s="327"/>
      <c r="DS712" s="327"/>
      <c r="DT712" s="327"/>
      <c r="DU712" s="327"/>
      <c r="DV712" s="327"/>
      <c r="DW712" s="327"/>
      <c r="DX712" s="327"/>
      <c r="DY712" s="327"/>
      <c r="DZ712" s="327"/>
      <c r="EA712" s="327"/>
      <c r="EB712" s="327"/>
      <c r="EC712" s="327"/>
    </row>
    <row r="713" spans="1:133" x14ac:dyDescent="0.25">
      <c r="A713" s="291">
        <f t="shared" si="129"/>
        <v>2016</v>
      </c>
      <c r="B713" s="292" t="str">
        <f t="shared" si="130"/>
        <v>MARZO</v>
      </c>
      <c r="C713" s="292">
        <v>9</v>
      </c>
      <c r="D713" s="292" t="str">
        <f t="shared" si="134"/>
        <v>MARZO 2016 / 7</v>
      </c>
      <c r="E713" s="353">
        <v>7</v>
      </c>
      <c r="F713" s="321">
        <v>42413</v>
      </c>
      <c r="G713" s="320">
        <v>60961</v>
      </c>
      <c r="H713" s="320" t="s">
        <v>68</v>
      </c>
      <c r="I713" s="322">
        <v>0.72789999999999999</v>
      </c>
      <c r="J713" s="323">
        <v>136</v>
      </c>
      <c r="K713" s="323">
        <v>8.6</v>
      </c>
      <c r="L713" s="323">
        <v>0</v>
      </c>
      <c r="M713" s="324" t="s">
        <v>20</v>
      </c>
      <c r="N713" s="323">
        <v>0.5</v>
      </c>
      <c r="O713" s="323">
        <v>0</v>
      </c>
      <c r="P713" s="323">
        <v>85.3</v>
      </c>
      <c r="Q713" s="323">
        <v>79.2</v>
      </c>
      <c r="R713" s="323">
        <v>82.2</v>
      </c>
      <c r="S713" s="325" t="s">
        <v>66</v>
      </c>
      <c r="T713" s="325" t="s">
        <v>67</v>
      </c>
      <c r="U713" s="323">
        <v>20766</v>
      </c>
      <c r="V713" s="323">
        <v>127</v>
      </c>
      <c r="W713" s="323">
        <v>187</v>
      </c>
      <c r="X713" s="323">
        <v>284</v>
      </c>
      <c r="Y713" s="323">
        <v>338</v>
      </c>
      <c r="Z713" s="323">
        <v>1</v>
      </c>
      <c r="AA713" s="323">
        <v>29.6</v>
      </c>
      <c r="AB713" s="323">
        <v>0.2</v>
      </c>
      <c r="AC713" s="323">
        <v>1.87</v>
      </c>
      <c r="AD713" s="323">
        <v>11.6</v>
      </c>
      <c r="AE713" s="323">
        <v>0</v>
      </c>
      <c r="AF713" s="430"/>
      <c r="AG713" s="326">
        <v>133</v>
      </c>
      <c r="AH713" s="326">
        <v>7</v>
      </c>
      <c r="AI713" s="326">
        <v>9</v>
      </c>
      <c r="AJ713" s="326">
        <v>85</v>
      </c>
      <c r="AK713" s="326">
        <v>149</v>
      </c>
      <c r="AL713" s="326">
        <v>170</v>
      </c>
      <c r="AM713" s="326">
        <v>245</v>
      </c>
      <c r="AN713" s="326">
        <v>374</v>
      </c>
      <c r="AO713" s="326">
        <v>437</v>
      </c>
      <c r="AP713" s="326">
        <v>42</v>
      </c>
      <c r="AQ713" s="326">
        <v>18</v>
      </c>
      <c r="AR713" s="326">
        <v>3</v>
      </c>
      <c r="AS713" s="326">
        <v>2.7</v>
      </c>
      <c r="AT713" s="326">
        <v>0.05</v>
      </c>
      <c r="AU713" s="300"/>
      <c r="AV713" s="311">
        <v>7</v>
      </c>
      <c r="AW713" s="317">
        <v>42411</v>
      </c>
      <c r="AX713" s="311">
        <v>61711</v>
      </c>
      <c r="AY713" s="311" t="s">
        <v>68</v>
      </c>
      <c r="AZ713" s="313">
        <v>0.73399000000000003</v>
      </c>
      <c r="BA713" s="314">
        <v>142.5</v>
      </c>
      <c r="BB713" s="314">
        <v>8</v>
      </c>
      <c r="BC713" s="314">
        <v>0</v>
      </c>
      <c r="BD713" s="315" t="s">
        <v>20</v>
      </c>
      <c r="BE713" s="314">
        <v>1.8</v>
      </c>
      <c r="BF713" s="314">
        <v>0.01</v>
      </c>
      <c r="BG713" s="314">
        <v>85.2</v>
      </c>
      <c r="BH713" s="314">
        <v>79.5</v>
      </c>
      <c r="BI713" s="314">
        <v>82.4</v>
      </c>
      <c r="BJ713" s="316" t="s">
        <v>66</v>
      </c>
      <c r="BK713" s="316" t="s">
        <v>67</v>
      </c>
      <c r="BL713" s="314">
        <v>20702</v>
      </c>
      <c r="BM713" s="314">
        <v>135</v>
      </c>
      <c r="BN713" s="314">
        <v>198</v>
      </c>
      <c r="BO713" s="314">
        <v>306</v>
      </c>
      <c r="BP713" s="314">
        <v>351</v>
      </c>
      <c r="BQ713" s="314">
        <v>1</v>
      </c>
      <c r="BR713" s="314">
        <v>33</v>
      </c>
      <c r="BS713" s="314">
        <v>1.2</v>
      </c>
      <c r="BT713" s="314">
        <v>1.51</v>
      </c>
      <c r="BU713" s="314">
        <v>0.9</v>
      </c>
      <c r="BV713" s="314">
        <v>0</v>
      </c>
      <c r="BW713" s="433"/>
      <c r="BX713" s="299">
        <v>133</v>
      </c>
      <c r="BY713" s="299">
        <v>7</v>
      </c>
      <c r="BZ713" s="299">
        <v>9</v>
      </c>
      <c r="CA713" s="299">
        <v>85</v>
      </c>
      <c r="CB713" s="299">
        <v>149</v>
      </c>
      <c r="CC713" s="299">
        <v>170</v>
      </c>
      <c r="CD713" s="299">
        <v>245</v>
      </c>
      <c r="CE713" s="299">
        <v>374</v>
      </c>
      <c r="CF713" s="299">
        <v>437</v>
      </c>
      <c r="CG713" s="299">
        <v>42</v>
      </c>
      <c r="CH713" s="299">
        <v>18</v>
      </c>
      <c r="CI713" s="299">
        <v>3</v>
      </c>
      <c r="CJ713" s="299">
        <v>2.7</v>
      </c>
      <c r="CK713" s="299">
        <v>0.05</v>
      </c>
      <c r="CL713" s="329"/>
      <c r="CM713" s="327"/>
      <c r="CN713" s="327"/>
      <c r="CO713" s="327"/>
      <c r="CP713" s="327"/>
      <c r="CQ713" s="327"/>
      <c r="CR713" s="327"/>
      <c r="CS713" s="327"/>
      <c r="CT713" s="327"/>
      <c r="CU713" s="327"/>
      <c r="CV713" s="327"/>
      <c r="CW713" s="327"/>
      <c r="CX713" s="327"/>
      <c r="CY713" s="327"/>
      <c r="CZ713" s="327"/>
      <c r="DA713" s="327"/>
      <c r="DB713" s="327"/>
      <c r="DC713" s="327"/>
      <c r="DD713" s="327"/>
      <c r="DE713" s="327"/>
      <c r="DF713" s="327"/>
      <c r="DG713" s="327"/>
      <c r="DH713" s="327"/>
      <c r="DI713" s="327"/>
      <c r="DJ713" s="327"/>
      <c r="DK713" s="327"/>
      <c r="DL713" s="327"/>
      <c r="DM713" s="327"/>
      <c r="DN713" s="327"/>
      <c r="DO713" s="439"/>
      <c r="DP713" s="327"/>
      <c r="DQ713" s="327"/>
      <c r="DR713" s="327"/>
      <c r="DS713" s="327"/>
      <c r="DT713" s="327"/>
      <c r="DU713" s="327"/>
      <c r="DV713" s="327"/>
      <c r="DW713" s="327"/>
      <c r="DX713" s="327"/>
      <c r="DY713" s="327"/>
      <c r="DZ713" s="327"/>
      <c r="EA713" s="327"/>
      <c r="EB713" s="327"/>
      <c r="EC713" s="327"/>
    </row>
    <row r="714" spans="1:133" x14ac:dyDescent="0.25">
      <c r="A714" s="302">
        <f t="shared" si="129"/>
        <v>2016</v>
      </c>
      <c r="B714" s="303" t="str">
        <f t="shared" si="130"/>
        <v>MARZO</v>
      </c>
      <c r="C714" s="303">
        <v>10</v>
      </c>
      <c r="D714" s="303" t="str">
        <f t="shared" si="134"/>
        <v>MARZO 2016 / 8</v>
      </c>
      <c r="E714" s="353">
        <v>8</v>
      </c>
      <c r="F714" s="321">
        <v>42416</v>
      </c>
      <c r="G714" s="320">
        <v>61013</v>
      </c>
      <c r="H714" s="320" t="s">
        <v>208</v>
      </c>
      <c r="I714" s="322">
        <v>0.72829999999999995</v>
      </c>
      <c r="J714" s="323">
        <v>135</v>
      </c>
      <c r="K714" s="323">
        <v>8.6999999999999993</v>
      </c>
      <c r="L714" s="323">
        <v>0</v>
      </c>
      <c r="M714" s="324" t="s">
        <v>20</v>
      </c>
      <c r="N714" s="323">
        <v>0.5</v>
      </c>
      <c r="O714" s="323">
        <v>0</v>
      </c>
      <c r="P714" s="323">
        <v>85.2</v>
      </c>
      <c r="Q714" s="323">
        <v>79.2</v>
      </c>
      <c r="R714" s="323">
        <v>82.2</v>
      </c>
      <c r="S714" s="325" t="s">
        <v>66</v>
      </c>
      <c r="T714" s="325" t="s">
        <v>67</v>
      </c>
      <c r="U714" s="323">
        <v>20762</v>
      </c>
      <c r="V714" s="323">
        <v>127</v>
      </c>
      <c r="W714" s="323">
        <v>187</v>
      </c>
      <c r="X714" s="323">
        <v>284</v>
      </c>
      <c r="Y714" s="323">
        <v>334</v>
      </c>
      <c r="Z714" s="323">
        <v>1</v>
      </c>
      <c r="AA714" s="323">
        <v>29.8</v>
      </c>
      <c r="AB714" s="323">
        <v>0.2</v>
      </c>
      <c r="AC714" s="323">
        <v>1.9</v>
      </c>
      <c r="AD714" s="323">
        <v>16.5</v>
      </c>
      <c r="AE714" s="323">
        <v>0</v>
      </c>
      <c r="AF714" s="430"/>
      <c r="AG714" s="326">
        <v>133</v>
      </c>
      <c r="AH714" s="326">
        <v>7</v>
      </c>
      <c r="AI714" s="326">
        <v>9</v>
      </c>
      <c r="AJ714" s="326">
        <v>85</v>
      </c>
      <c r="AK714" s="326">
        <v>149</v>
      </c>
      <c r="AL714" s="326">
        <v>170</v>
      </c>
      <c r="AM714" s="326">
        <v>245</v>
      </c>
      <c r="AN714" s="326">
        <v>374</v>
      </c>
      <c r="AO714" s="326">
        <v>437</v>
      </c>
      <c r="AP714" s="326">
        <v>42</v>
      </c>
      <c r="AQ714" s="326">
        <v>18</v>
      </c>
      <c r="AR714" s="326">
        <v>3</v>
      </c>
      <c r="AS714" s="326">
        <v>2.7</v>
      </c>
      <c r="AT714" s="326">
        <v>0.05</v>
      </c>
      <c r="AU714" s="300"/>
      <c r="AV714" s="311">
        <v>8</v>
      </c>
      <c r="AW714" s="317">
        <v>42443</v>
      </c>
      <c r="AX714" s="311">
        <v>61769</v>
      </c>
      <c r="AY714" s="311" t="s">
        <v>73</v>
      </c>
      <c r="AZ714" s="313">
        <v>0.73350000000000004</v>
      </c>
      <c r="BA714" s="314">
        <v>144.19999999999999</v>
      </c>
      <c r="BB714" s="314">
        <v>8</v>
      </c>
      <c r="BC714" s="314">
        <v>0</v>
      </c>
      <c r="BD714" s="315" t="s">
        <v>20</v>
      </c>
      <c r="BE714" s="314">
        <v>1.8</v>
      </c>
      <c r="BF714" s="314">
        <v>0.01</v>
      </c>
      <c r="BG714" s="314">
        <v>85.3</v>
      </c>
      <c r="BH714" s="314">
        <v>79.3</v>
      </c>
      <c r="BI714" s="314">
        <v>82.3</v>
      </c>
      <c r="BJ714" s="316" t="s">
        <v>66</v>
      </c>
      <c r="BK714" s="316" t="s">
        <v>67</v>
      </c>
      <c r="BL714" s="314">
        <v>20706</v>
      </c>
      <c r="BM714" s="314">
        <v>138</v>
      </c>
      <c r="BN714" s="314">
        <v>205</v>
      </c>
      <c r="BO714" s="314">
        <v>307</v>
      </c>
      <c r="BP714" s="314">
        <v>351</v>
      </c>
      <c r="BQ714" s="314">
        <v>1</v>
      </c>
      <c r="BR714" s="314">
        <v>32.1</v>
      </c>
      <c r="BS714" s="314">
        <v>1.2</v>
      </c>
      <c r="BT714" s="314">
        <v>1.45</v>
      </c>
      <c r="BU714" s="314">
        <v>8.4</v>
      </c>
      <c r="BV714" s="314">
        <v>0</v>
      </c>
      <c r="BW714" s="433"/>
      <c r="BX714" s="299">
        <v>133</v>
      </c>
      <c r="BY714" s="299">
        <v>7</v>
      </c>
      <c r="BZ714" s="299">
        <v>9</v>
      </c>
      <c r="CA714" s="299">
        <v>85</v>
      </c>
      <c r="CB714" s="299">
        <v>149</v>
      </c>
      <c r="CC714" s="299">
        <v>170</v>
      </c>
      <c r="CD714" s="299">
        <v>245</v>
      </c>
      <c r="CE714" s="299">
        <v>374</v>
      </c>
      <c r="CF714" s="299">
        <v>437</v>
      </c>
      <c r="CG714" s="299">
        <v>42</v>
      </c>
      <c r="CH714" s="299">
        <v>18</v>
      </c>
      <c r="CI714" s="299">
        <v>3</v>
      </c>
      <c r="CJ714" s="299">
        <v>2.7</v>
      </c>
      <c r="CK714" s="299">
        <v>0.05</v>
      </c>
      <c r="CL714" s="329"/>
      <c r="CM714" s="327"/>
      <c r="CN714" s="327"/>
      <c r="CO714" s="327"/>
      <c r="CP714" s="327"/>
      <c r="CQ714" s="327"/>
      <c r="CR714" s="327"/>
      <c r="CS714" s="327"/>
      <c r="CT714" s="327"/>
      <c r="CU714" s="327"/>
      <c r="CV714" s="327"/>
      <c r="CW714" s="327"/>
      <c r="CX714" s="327"/>
      <c r="CY714" s="327"/>
      <c r="CZ714" s="327"/>
      <c r="DA714" s="327"/>
      <c r="DB714" s="327"/>
      <c r="DC714" s="327"/>
      <c r="DD714" s="327"/>
      <c r="DE714" s="327"/>
      <c r="DF714" s="327"/>
      <c r="DG714" s="327"/>
      <c r="DH714" s="327"/>
      <c r="DI714" s="327"/>
      <c r="DJ714" s="327"/>
      <c r="DK714" s="327"/>
      <c r="DL714" s="327"/>
      <c r="DM714" s="327"/>
      <c r="DN714" s="327"/>
      <c r="DO714" s="439"/>
      <c r="DP714" s="327"/>
      <c r="DQ714" s="327"/>
      <c r="DR714" s="327"/>
      <c r="DS714" s="327"/>
      <c r="DT714" s="327"/>
      <c r="DU714" s="327"/>
      <c r="DV714" s="327"/>
      <c r="DW714" s="327"/>
      <c r="DX714" s="327"/>
      <c r="DY714" s="327"/>
      <c r="DZ714" s="327"/>
      <c r="EA714" s="327"/>
      <c r="EB714" s="327"/>
      <c r="EC714" s="327"/>
    </row>
    <row r="715" spans="1:133" x14ac:dyDescent="0.25">
      <c r="A715" s="291">
        <f t="shared" si="129"/>
        <v>2016</v>
      </c>
      <c r="B715" s="292" t="str">
        <f t="shared" si="130"/>
        <v>MARZO</v>
      </c>
      <c r="C715" s="292">
        <v>11</v>
      </c>
      <c r="D715" s="292" t="str">
        <f t="shared" si="134"/>
        <v>MARZO 2016 / 9</v>
      </c>
      <c r="E715" s="353">
        <v>9</v>
      </c>
      <c r="F715" s="321">
        <v>42418</v>
      </c>
      <c r="G715" s="320">
        <v>61067</v>
      </c>
      <c r="H715" s="320" t="s">
        <v>68</v>
      </c>
      <c r="I715" s="322">
        <v>0.72640000000000005</v>
      </c>
      <c r="J715" s="323">
        <v>134</v>
      </c>
      <c r="K715" s="323">
        <v>8.8000000000000007</v>
      </c>
      <c r="L715" s="323">
        <v>0</v>
      </c>
      <c r="M715" s="324" t="s">
        <v>20</v>
      </c>
      <c r="N715" s="323">
        <v>0.5</v>
      </c>
      <c r="O715" s="323">
        <v>0</v>
      </c>
      <c r="P715" s="323">
        <v>85.2</v>
      </c>
      <c r="Q715" s="323">
        <v>79.2</v>
      </c>
      <c r="R715" s="323">
        <v>82.2</v>
      </c>
      <c r="S715" s="325" t="s">
        <v>66</v>
      </c>
      <c r="T715" s="325" t="s">
        <v>67</v>
      </c>
      <c r="U715" s="323">
        <v>20782</v>
      </c>
      <c r="V715" s="323">
        <v>125</v>
      </c>
      <c r="W715" s="323">
        <v>185</v>
      </c>
      <c r="X715" s="323">
        <v>282</v>
      </c>
      <c r="Y715" s="323">
        <v>339</v>
      </c>
      <c r="Z715" s="323">
        <v>1</v>
      </c>
      <c r="AA715" s="323">
        <v>29.1</v>
      </c>
      <c r="AB715" s="323">
        <v>0.1</v>
      </c>
      <c r="AC715" s="323">
        <v>1.96</v>
      </c>
      <c r="AD715" s="323">
        <v>13.5</v>
      </c>
      <c r="AE715" s="323">
        <v>0</v>
      </c>
      <c r="AF715" s="430"/>
      <c r="AG715" s="326">
        <v>133</v>
      </c>
      <c r="AH715" s="326">
        <v>7</v>
      </c>
      <c r="AI715" s="326">
        <v>9</v>
      </c>
      <c r="AJ715" s="326">
        <v>85</v>
      </c>
      <c r="AK715" s="326">
        <v>149</v>
      </c>
      <c r="AL715" s="326">
        <v>170</v>
      </c>
      <c r="AM715" s="326">
        <v>245</v>
      </c>
      <c r="AN715" s="326">
        <v>374</v>
      </c>
      <c r="AO715" s="326">
        <v>437</v>
      </c>
      <c r="AP715" s="326">
        <v>42</v>
      </c>
      <c r="AQ715" s="326">
        <v>18</v>
      </c>
      <c r="AR715" s="326">
        <v>3</v>
      </c>
      <c r="AS715" s="326">
        <v>2.7</v>
      </c>
      <c r="AT715" s="326">
        <v>0.05</v>
      </c>
      <c r="AU715" s="300"/>
      <c r="AV715" s="311">
        <v>9</v>
      </c>
      <c r="AW715" s="317">
        <v>42444</v>
      </c>
      <c r="AX715" s="311">
        <v>61774</v>
      </c>
      <c r="AY715" s="311" t="s">
        <v>149</v>
      </c>
      <c r="AZ715" s="313">
        <v>0.73470000000000002</v>
      </c>
      <c r="BA715" s="314">
        <v>142.80000000000001</v>
      </c>
      <c r="BB715" s="314">
        <v>8.1</v>
      </c>
      <c r="BC715" s="314">
        <v>0</v>
      </c>
      <c r="BD715" s="315" t="s">
        <v>20</v>
      </c>
      <c r="BE715" s="314">
        <v>1.8</v>
      </c>
      <c r="BF715" s="314">
        <v>0.01</v>
      </c>
      <c r="BG715" s="314">
        <v>85.3</v>
      </c>
      <c r="BH715" s="314">
        <v>79.3</v>
      </c>
      <c r="BI715" s="314">
        <v>82.3</v>
      </c>
      <c r="BJ715" s="316" t="s">
        <v>66</v>
      </c>
      <c r="BK715" s="316" t="s">
        <v>67</v>
      </c>
      <c r="BL715" s="314">
        <v>20694</v>
      </c>
      <c r="BM715" s="314">
        <v>136</v>
      </c>
      <c r="BN715" s="314">
        <v>201</v>
      </c>
      <c r="BO715" s="314">
        <v>304</v>
      </c>
      <c r="BP715" s="314">
        <v>351</v>
      </c>
      <c r="BQ715" s="314">
        <v>1</v>
      </c>
      <c r="BR715" s="314">
        <v>32</v>
      </c>
      <c r="BS715" s="314">
        <v>1.2</v>
      </c>
      <c r="BT715" s="314">
        <v>1.43</v>
      </c>
      <c r="BU715" s="314">
        <v>0</v>
      </c>
      <c r="BV715" s="314">
        <v>0</v>
      </c>
      <c r="BW715" s="433"/>
      <c r="BX715" s="299">
        <v>133</v>
      </c>
      <c r="BY715" s="299">
        <v>7</v>
      </c>
      <c r="BZ715" s="299">
        <v>9</v>
      </c>
      <c r="CA715" s="299">
        <v>85</v>
      </c>
      <c r="CB715" s="299">
        <v>149</v>
      </c>
      <c r="CC715" s="299">
        <v>170</v>
      </c>
      <c r="CD715" s="299">
        <v>245</v>
      </c>
      <c r="CE715" s="299">
        <v>374</v>
      </c>
      <c r="CF715" s="299">
        <v>437</v>
      </c>
      <c r="CG715" s="299">
        <v>42</v>
      </c>
      <c r="CH715" s="299">
        <v>18</v>
      </c>
      <c r="CI715" s="299">
        <v>3</v>
      </c>
      <c r="CJ715" s="299">
        <v>2.7</v>
      </c>
      <c r="CK715" s="299">
        <v>0.05</v>
      </c>
      <c r="CL715" s="329"/>
      <c r="CM715" s="327"/>
      <c r="CN715" s="327"/>
      <c r="CO715" s="327"/>
      <c r="CP715" s="327"/>
      <c r="CQ715" s="327"/>
      <c r="CR715" s="327"/>
      <c r="CS715" s="327"/>
      <c r="CT715" s="327"/>
      <c r="CU715" s="327"/>
      <c r="CV715" s="327"/>
      <c r="CW715" s="327"/>
      <c r="CX715" s="327"/>
      <c r="CY715" s="327"/>
      <c r="CZ715" s="327"/>
      <c r="DA715" s="327"/>
      <c r="DB715" s="327"/>
      <c r="DC715" s="327"/>
      <c r="DD715" s="327"/>
      <c r="DE715" s="327"/>
      <c r="DF715" s="327"/>
      <c r="DG715" s="327"/>
      <c r="DH715" s="327"/>
      <c r="DI715" s="327"/>
      <c r="DJ715" s="327"/>
      <c r="DK715" s="327"/>
      <c r="DL715" s="327"/>
      <c r="DM715" s="327"/>
      <c r="DN715" s="327"/>
      <c r="DO715" s="439"/>
      <c r="DP715" s="327"/>
      <c r="DQ715" s="327"/>
      <c r="DR715" s="327"/>
      <c r="DS715" s="327"/>
      <c r="DT715" s="327"/>
      <c r="DU715" s="327"/>
      <c r="DV715" s="327"/>
      <c r="DW715" s="327"/>
      <c r="DX715" s="327"/>
      <c r="DY715" s="327"/>
      <c r="DZ715" s="327"/>
      <c r="EA715" s="327"/>
      <c r="EB715" s="327"/>
      <c r="EC715" s="327"/>
    </row>
    <row r="716" spans="1:133" x14ac:dyDescent="0.25">
      <c r="A716" s="302">
        <f t="shared" si="129"/>
        <v>2016</v>
      </c>
      <c r="B716" s="303" t="str">
        <f t="shared" si="130"/>
        <v>MARZO</v>
      </c>
      <c r="C716" s="303">
        <v>12</v>
      </c>
      <c r="D716" s="303" t="str">
        <f t="shared" si="134"/>
        <v>MARZO 2016 / 10</v>
      </c>
      <c r="E716" s="353">
        <v>10</v>
      </c>
      <c r="F716" s="321">
        <v>42421</v>
      </c>
      <c r="G716" s="320">
        <v>61142</v>
      </c>
      <c r="H716" s="320" t="s">
        <v>208</v>
      </c>
      <c r="I716" s="322">
        <v>0.72709999999999997</v>
      </c>
      <c r="J716" s="323">
        <v>134</v>
      </c>
      <c r="K716" s="323">
        <v>8.8000000000000007</v>
      </c>
      <c r="L716" s="323">
        <v>0</v>
      </c>
      <c r="M716" s="324" t="s">
        <v>20</v>
      </c>
      <c r="N716" s="323">
        <v>0.5</v>
      </c>
      <c r="O716" s="323">
        <v>0</v>
      </c>
      <c r="P716" s="323">
        <v>85.2</v>
      </c>
      <c r="Q716" s="323">
        <v>79.2</v>
      </c>
      <c r="R716" s="323">
        <v>82.2</v>
      </c>
      <c r="S716" s="325" t="s">
        <v>66</v>
      </c>
      <c r="T716" s="325" t="s">
        <v>67</v>
      </c>
      <c r="U716" s="323">
        <v>20774</v>
      </c>
      <c r="V716" s="323">
        <v>127</v>
      </c>
      <c r="W716" s="323">
        <v>183</v>
      </c>
      <c r="X716" s="323">
        <v>278</v>
      </c>
      <c r="Y716" s="323">
        <v>338</v>
      </c>
      <c r="Z716" s="323">
        <v>0.5</v>
      </c>
      <c r="AA716" s="323">
        <v>30.9</v>
      </c>
      <c r="AB716" s="323">
        <v>0.1</v>
      </c>
      <c r="AC716" s="323">
        <v>1.92</v>
      </c>
      <c r="AD716" s="323">
        <v>9.1</v>
      </c>
      <c r="AE716" s="323">
        <v>0</v>
      </c>
      <c r="AF716" s="430"/>
      <c r="AG716" s="326">
        <v>133</v>
      </c>
      <c r="AH716" s="326">
        <v>7</v>
      </c>
      <c r="AI716" s="326">
        <v>9</v>
      </c>
      <c r="AJ716" s="326">
        <v>85</v>
      </c>
      <c r="AK716" s="326">
        <v>149</v>
      </c>
      <c r="AL716" s="326">
        <v>170</v>
      </c>
      <c r="AM716" s="326">
        <v>245</v>
      </c>
      <c r="AN716" s="326">
        <v>374</v>
      </c>
      <c r="AO716" s="326">
        <v>437</v>
      </c>
      <c r="AP716" s="326">
        <v>42</v>
      </c>
      <c r="AQ716" s="326">
        <v>18</v>
      </c>
      <c r="AR716" s="326">
        <v>3</v>
      </c>
      <c r="AS716" s="326">
        <v>2.7</v>
      </c>
      <c r="AT716" s="326">
        <v>0.05</v>
      </c>
      <c r="AU716" s="300"/>
      <c r="AV716" s="311">
        <v>10</v>
      </c>
      <c r="AW716" s="317">
        <v>42446</v>
      </c>
      <c r="AX716" s="311">
        <v>61856</v>
      </c>
      <c r="AY716" s="311" t="s">
        <v>68</v>
      </c>
      <c r="AZ716" s="313">
        <v>0.73350000000000004</v>
      </c>
      <c r="BA716" s="314">
        <v>141.80000000000001</v>
      </c>
      <c r="BB716" s="314">
        <v>8.1999999999999993</v>
      </c>
      <c r="BC716" s="314">
        <v>0</v>
      </c>
      <c r="BD716" s="315" t="s">
        <v>20</v>
      </c>
      <c r="BE716" s="314">
        <v>1.8</v>
      </c>
      <c r="BF716" s="314">
        <v>0.01</v>
      </c>
      <c r="BG716" s="314">
        <v>85.2</v>
      </c>
      <c r="BH716" s="314">
        <v>79.2</v>
      </c>
      <c r="BI716" s="314">
        <v>82.2</v>
      </c>
      <c r="BJ716" s="316" t="s">
        <v>66</v>
      </c>
      <c r="BK716" s="316" t="s">
        <v>67</v>
      </c>
      <c r="BL716" s="314">
        <v>20706</v>
      </c>
      <c r="BM716" s="314">
        <v>136</v>
      </c>
      <c r="BN716" s="314">
        <v>198</v>
      </c>
      <c r="BO716" s="314">
        <v>307</v>
      </c>
      <c r="BP716" s="314">
        <v>356</v>
      </c>
      <c r="BQ716" s="314">
        <v>1</v>
      </c>
      <c r="BR716" s="314">
        <v>32.299999999999997</v>
      </c>
      <c r="BS716" s="314">
        <v>1.2</v>
      </c>
      <c r="BT716" s="314">
        <v>1.4</v>
      </c>
      <c r="BU716" s="314">
        <v>0</v>
      </c>
      <c r="BV716" s="314">
        <v>0</v>
      </c>
      <c r="BW716" s="433"/>
      <c r="BX716" s="299">
        <v>133</v>
      </c>
      <c r="BY716" s="299">
        <v>7</v>
      </c>
      <c r="BZ716" s="299">
        <v>9</v>
      </c>
      <c r="CA716" s="299">
        <v>85</v>
      </c>
      <c r="CB716" s="299">
        <v>149</v>
      </c>
      <c r="CC716" s="299">
        <v>170</v>
      </c>
      <c r="CD716" s="299">
        <v>245</v>
      </c>
      <c r="CE716" s="299">
        <v>374</v>
      </c>
      <c r="CF716" s="299">
        <v>437</v>
      </c>
      <c r="CG716" s="299">
        <v>42</v>
      </c>
      <c r="CH716" s="299">
        <v>18</v>
      </c>
      <c r="CI716" s="299">
        <v>3</v>
      </c>
      <c r="CJ716" s="299">
        <v>2.7</v>
      </c>
      <c r="CK716" s="299">
        <v>0.05</v>
      </c>
      <c r="CL716" s="329"/>
      <c r="CM716" s="327"/>
      <c r="CN716" s="327"/>
      <c r="CO716" s="327"/>
      <c r="CP716" s="327"/>
      <c r="CQ716" s="327"/>
      <c r="CR716" s="327"/>
      <c r="CS716" s="327"/>
      <c r="CT716" s="327"/>
      <c r="CU716" s="327"/>
      <c r="CV716" s="327"/>
      <c r="CW716" s="327"/>
      <c r="CX716" s="327"/>
      <c r="CY716" s="327"/>
      <c r="CZ716" s="327"/>
      <c r="DA716" s="327"/>
      <c r="DB716" s="327"/>
      <c r="DC716" s="327"/>
      <c r="DD716" s="327"/>
      <c r="DE716" s="327"/>
      <c r="DF716" s="327"/>
      <c r="DG716" s="327"/>
      <c r="DH716" s="327"/>
      <c r="DI716" s="327"/>
      <c r="DJ716" s="327"/>
      <c r="DK716" s="327"/>
      <c r="DL716" s="327"/>
      <c r="DM716" s="327"/>
      <c r="DN716" s="327"/>
      <c r="DO716" s="439"/>
      <c r="DP716" s="327"/>
      <c r="DQ716" s="327"/>
      <c r="DR716" s="327"/>
      <c r="DS716" s="327"/>
      <c r="DT716" s="327"/>
      <c r="DU716" s="327"/>
      <c r="DV716" s="327"/>
      <c r="DW716" s="327"/>
      <c r="DX716" s="327"/>
      <c r="DY716" s="327"/>
      <c r="DZ716" s="327"/>
      <c r="EA716" s="327"/>
      <c r="EB716" s="327"/>
      <c r="EC716" s="327"/>
    </row>
    <row r="717" spans="1:133" x14ac:dyDescent="0.25">
      <c r="A717" s="291">
        <f t="shared" si="129"/>
        <v>2016</v>
      </c>
      <c r="B717" s="292" t="str">
        <f t="shared" si="130"/>
        <v>MARZO</v>
      </c>
      <c r="C717" s="292">
        <v>13</v>
      </c>
      <c r="D717" s="292" t="str">
        <f t="shared" si="134"/>
        <v>MARZO 2016 / 11</v>
      </c>
      <c r="E717" s="353">
        <v>11</v>
      </c>
      <c r="F717" s="321">
        <v>42423</v>
      </c>
      <c r="G717" s="320">
        <v>61171</v>
      </c>
      <c r="H717" s="320" t="s">
        <v>68</v>
      </c>
      <c r="I717" s="322">
        <v>0.7268</v>
      </c>
      <c r="J717" s="323">
        <v>135</v>
      </c>
      <c r="K717" s="323">
        <v>8.6999999999999993</v>
      </c>
      <c r="L717" s="323">
        <v>0</v>
      </c>
      <c r="M717" s="324" t="s">
        <v>20</v>
      </c>
      <c r="N717" s="323">
        <v>0.5</v>
      </c>
      <c r="O717" s="323">
        <v>0</v>
      </c>
      <c r="P717" s="323">
        <v>85.3</v>
      </c>
      <c r="Q717" s="323">
        <v>79.2</v>
      </c>
      <c r="R717" s="323">
        <v>82.2</v>
      </c>
      <c r="S717" s="325" t="s">
        <v>66</v>
      </c>
      <c r="T717" s="325" t="s">
        <v>67</v>
      </c>
      <c r="U717" s="323">
        <v>20778</v>
      </c>
      <c r="V717" s="323">
        <v>126</v>
      </c>
      <c r="W717" s="323">
        <v>183</v>
      </c>
      <c r="X717" s="323">
        <v>279</v>
      </c>
      <c r="Y717" s="323">
        <v>340</v>
      </c>
      <c r="Z717" s="323">
        <v>1</v>
      </c>
      <c r="AA717" s="323">
        <v>30.9</v>
      </c>
      <c r="AB717" s="323">
        <v>0.1</v>
      </c>
      <c r="AC717" s="323">
        <v>1.95</v>
      </c>
      <c r="AD717" s="323">
        <v>12.4</v>
      </c>
      <c r="AE717" s="323">
        <v>0</v>
      </c>
      <c r="AF717" s="430"/>
      <c r="AG717" s="326">
        <v>133</v>
      </c>
      <c r="AH717" s="326">
        <v>7</v>
      </c>
      <c r="AI717" s="326">
        <v>9</v>
      </c>
      <c r="AJ717" s="326">
        <v>85</v>
      </c>
      <c r="AK717" s="326">
        <v>149</v>
      </c>
      <c r="AL717" s="326">
        <v>170</v>
      </c>
      <c r="AM717" s="326">
        <v>245</v>
      </c>
      <c r="AN717" s="326">
        <v>374</v>
      </c>
      <c r="AO717" s="326">
        <v>437</v>
      </c>
      <c r="AP717" s="326">
        <v>42</v>
      </c>
      <c r="AQ717" s="326">
        <v>18</v>
      </c>
      <c r="AR717" s="326">
        <v>3</v>
      </c>
      <c r="AS717" s="326">
        <v>2.7</v>
      </c>
      <c r="AT717" s="326">
        <v>0.05</v>
      </c>
      <c r="AU717" s="300"/>
      <c r="AV717" s="311">
        <v>11</v>
      </c>
      <c r="AW717" s="317">
        <v>42449</v>
      </c>
      <c r="AX717" s="311">
        <v>61922</v>
      </c>
      <c r="AY717" s="311" t="s">
        <v>73</v>
      </c>
      <c r="AZ717" s="313">
        <v>0.73540000000000005</v>
      </c>
      <c r="BA717" s="314">
        <v>142.1</v>
      </c>
      <c r="BB717" s="314">
        <v>8</v>
      </c>
      <c r="BC717" s="314">
        <v>0</v>
      </c>
      <c r="BD717" s="315" t="s">
        <v>20</v>
      </c>
      <c r="BE717" s="314">
        <v>1.9</v>
      </c>
      <c r="BF717" s="314">
        <v>0.01</v>
      </c>
      <c r="BG717" s="314">
        <v>85</v>
      </c>
      <c r="BH717" s="314">
        <v>79</v>
      </c>
      <c r="BI717" s="314">
        <v>82</v>
      </c>
      <c r="BJ717" s="316" t="s">
        <v>66</v>
      </c>
      <c r="BK717" s="316" t="s">
        <v>67</v>
      </c>
      <c r="BL717" s="314">
        <v>20686</v>
      </c>
      <c r="BM717" s="314">
        <v>135</v>
      </c>
      <c r="BN717" s="314">
        <v>196</v>
      </c>
      <c r="BO717" s="314">
        <v>297</v>
      </c>
      <c r="BP717" s="314">
        <v>356</v>
      </c>
      <c r="BQ717" s="314">
        <v>1</v>
      </c>
      <c r="BR717" s="314">
        <v>31.8</v>
      </c>
      <c r="BS717" s="314">
        <v>1</v>
      </c>
      <c r="BT717" s="314">
        <v>1.43</v>
      </c>
      <c r="BU717" s="314">
        <v>0</v>
      </c>
      <c r="BV717" s="314">
        <v>0</v>
      </c>
      <c r="BW717" s="433"/>
      <c r="BX717" s="299">
        <v>133</v>
      </c>
      <c r="BY717" s="299">
        <v>7</v>
      </c>
      <c r="BZ717" s="299">
        <v>9</v>
      </c>
      <c r="CA717" s="299">
        <v>85</v>
      </c>
      <c r="CB717" s="299">
        <v>149</v>
      </c>
      <c r="CC717" s="299">
        <v>170</v>
      </c>
      <c r="CD717" s="299">
        <v>245</v>
      </c>
      <c r="CE717" s="299">
        <v>374</v>
      </c>
      <c r="CF717" s="299">
        <v>437</v>
      </c>
      <c r="CG717" s="299">
        <v>42</v>
      </c>
      <c r="CH717" s="299">
        <v>18</v>
      </c>
      <c r="CI717" s="299">
        <v>3</v>
      </c>
      <c r="CJ717" s="299">
        <v>2.7</v>
      </c>
      <c r="CK717" s="299">
        <v>0.05</v>
      </c>
      <c r="CL717" s="329"/>
      <c r="CM717" s="327"/>
      <c r="CN717" s="327"/>
      <c r="CO717" s="327"/>
      <c r="CP717" s="327"/>
      <c r="CQ717" s="327"/>
      <c r="CR717" s="327"/>
      <c r="CS717" s="327"/>
      <c r="CT717" s="327"/>
      <c r="CU717" s="327"/>
      <c r="CV717" s="327"/>
      <c r="CW717" s="327"/>
      <c r="CX717" s="327"/>
      <c r="CY717" s="327"/>
      <c r="CZ717" s="327"/>
      <c r="DA717" s="327"/>
      <c r="DB717" s="327"/>
      <c r="DC717" s="327"/>
      <c r="DD717" s="327"/>
      <c r="DE717" s="327"/>
      <c r="DF717" s="327"/>
      <c r="DG717" s="327"/>
      <c r="DH717" s="327"/>
      <c r="DI717" s="327"/>
      <c r="DJ717" s="327"/>
      <c r="DK717" s="327"/>
      <c r="DL717" s="327"/>
      <c r="DM717" s="327"/>
      <c r="DN717" s="327"/>
      <c r="DO717" s="439"/>
      <c r="DP717" s="327"/>
      <c r="DQ717" s="327"/>
      <c r="DR717" s="327"/>
      <c r="DS717" s="327"/>
      <c r="DT717" s="327"/>
      <c r="DU717" s="327"/>
      <c r="DV717" s="327"/>
      <c r="DW717" s="327"/>
      <c r="DX717" s="327"/>
      <c r="DY717" s="327"/>
      <c r="DZ717" s="327"/>
      <c r="EA717" s="327"/>
      <c r="EB717" s="327"/>
      <c r="EC717" s="327"/>
    </row>
    <row r="718" spans="1:133" x14ac:dyDescent="0.25">
      <c r="A718" s="302">
        <f t="shared" si="129"/>
        <v>2016</v>
      </c>
      <c r="B718" s="303" t="str">
        <f t="shared" si="130"/>
        <v>MARZO</v>
      </c>
      <c r="C718" s="303">
        <v>14</v>
      </c>
      <c r="D718" s="303" t="str">
        <f t="shared" si="134"/>
        <v>MARZO 2016 / 12</v>
      </c>
      <c r="E718" s="353">
        <v>12</v>
      </c>
      <c r="F718" s="321">
        <v>42424</v>
      </c>
      <c r="G718" s="320">
        <v>61195</v>
      </c>
      <c r="H718" s="320" t="s">
        <v>208</v>
      </c>
      <c r="I718" s="322">
        <v>0.7268</v>
      </c>
      <c r="J718" s="323">
        <v>135</v>
      </c>
      <c r="K718" s="323">
        <v>8.6999999999999993</v>
      </c>
      <c r="L718" s="323">
        <v>0</v>
      </c>
      <c r="M718" s="324" t="s">
        <v>20</v>
      </c>
      <c r="N718" s="323">
        <v>0.5</v>
      </c>
      <c r="O718" s="323">
        <v>0</v>
      </c>
      <c r="P718" s="323">
        <v>85.3</v>
      </c>
      <c r="Q718" s="323">
        <v>79.2</v>
      </c>
      <c r="R718" s="323">
        <v>82.2</v>
      </c>
      <c r="S718" s="325" t="s">
        <v>66</v>
      </c>
      <c r="T718" s="325" t="s">
        <v>67</v>
      </c>
      <c r="U718" s="323">
        <v>20778</v>
      </c>
      <c r="V718" s="323">
        <v>126</v>
      </c>
      <c r="W718" s="323">
        <v>184</v>
      </c>
      <c r="X718" s="323">
        <v>282</v>
      </c>
      <c r="Y718" s="323">
        <v>342</v>
      </c>
      <c r="Z718" s="323">
        <v>1</v>
      </c>
      <c r="AA718" s="323">
        <v>30.9</v>
      </c>
      <c r="AB718" s="323">
        <v>0.1</v>
      </c>
      <c r="AC718" s="323">
        <v>1.94</v>
      </c>
      <c r="AD718" s="323">
        <v>11</v>
      </c>
      <c r="AE718" s="323">
        <v>0</v>
      </c>
      <c r="AF718" s="430"/>
      <c r="AG718" s="326">
        <v>133</v>
      </c>
      <c r="AH718" s="326">
        <v>7</v>
      </c>
      <c r="AI718" s="326">
        <v>9</v>
      </c>
      <c r="AJ718" s="326">
        <v>85</v>
      </c>
      <c r="AK718" s="326">
        <v>149</v>
      </c>
      <c r="AL718" s="326">
        <v>170</v>
      </c>
      <c r="AM718" s="326">
        <v>245</v>
      </c>
      <c r="AN718" s="326">
        <v>374</v>
      </c>
      <c r="AO718" s="326">
        <v>437</v>
      </c>
      <c r="AP718" s="326">
        <v>42</v>
      </c>
      <c r="AQ718" s="326">
        <v>18</v>
      </c>
      <c r="AR718" s="326">
        <v>3</v>
      </c>
      <c r="AS718" s="326">
        <v>2.7</v>
      </c>
      <c r="AT718" s="326">
        <v>0.05</v>
      </c>
      <c r="AU718" s="300"/>
      <c r="AV718" s="311">
        <v>12</v>
      </c>
      <c r="AW718" s="317">
        <v>42449</v>
      </c>
      <c r="AX718" s="311">
        <v>61912</v>
      </c>
      <c r="AY718" s="311" t="s">
        <v>149</v>
      </c>
      <c r="AZ718" s="313">
        <v>0.73429999999999995</v>
      </c>
      <c r="BA718" s="314">
        <v>142.6</v>
      </c>
      <c r="BB718" s="314">
        <v>8.1</v>
      </c>
      <c r="BC718" s="314">
        <v>0</v>
      </c>
      <c r="BD718" s="315" t="s">
        <v>20</v>
      </c>
      <c r="BE718" s="314">
        <v>1.8</v>
      </c>
      <c r="BF718" s="314">
        <v>0.01</v>
      </c>
      <c r="BG718" s="314">
        <v>85.3</v>
      </c>
      <c r="BH718" s="314">
        <v>79.3</v>
      </c>
      <c r="BI718" s="314">
        <v>82.3</v>
      </c>
      <c r="BJ718" s="316" t="s">
        <v>66</v>
      </c>
      <c r="BK718" s="316" t="s">
        <v>67</v>
      </c>
      <c r="BL718" s="314">
        <v>20698</v>
      </c>
      <c r="BM718" s="314">
        <v>135</v>
      </c>
      <c r="BN718" s="314">
        <v>201</v>
      </c>
      <c r="BO718" s="314">
        <v>313</v>
      </c>
      <c r="BP718" s="314">
        <v>354</v>
      </c>
      <c r="BQ718" s="314">
        <v>1</v>
      </c>
      <c r="BR718" s="314">
        <v>32</v>
      </c>
      <c r="BS718" s="314">
        <v>1.1000000000000001</v>
      </c>
      <c r="BT718" s="314">
        <v>1.41</v>
      </c>
      <c r="BU718" s="314">
        <v>0</v>
      </c>
      <c r="BV718" s="314">
        <v>0</v>
      </c>
      <c r="BW718" s="433"/>
      <c r="BX718" s="299">
        <v>133</v>
      </c>
      <c r="BY718" s="299">
        <v>7</v>
      </c>
      <c r="BZ718" s="299">
        <v>9</v>
      </c>
      <c r="CA718" s="299">
        <v>85</v>
      </c>
      <c r="CB718" s="299">
        <v>149</v>
      </c>
      <c r="CC718" s="299">
        <v>170</v>
      </c>
      <c r="CD718" s="299">
        <v>245</v>
      </c>
      <c r="CE718" s="299">
        <v>374</v>
      </c>
      <c r="CF718" s="299">
        <v>437</v>
      </c>
      <c r="CG718" s="299">
        <v>42</v>
      </c>
      <c r="CH718" s="299">
        <v>18</v>
      </c>
      <c r="CI718" s="299">
        <v>3</v>
      </c>
      <c r="CJ718" s="299">
        <v>2.7</v>
      </c>
      <c r="CK718" s="299">
        <v>0.05</v>
      </c>
      <c r="CL718" s="329"/>
      <c r="CM718" s="327"/>
      <c r="CN718" s="327"/>
      <c r="CO718" s="327"/>
      <c r="CP718" s="327"/>
      <c r="CQ718" s="327"/>
      <c r="CR718" s="327"/>
      <c r="CS718" s="327"/>
      <c r="CT718" s="327"/>
      <c r="CU718" s="327"/>
      <c r="CV718" s="327"/>
      <c r="CW718" s="327"/>
      <c r="CX718" s="327"/>
      <c r="CY718" s="327"/>
      <c r="CZ718" s="327"/>
      <c r="DA718" s="327"/>
      <c r="DB718" s="327"/>
      <c r="DC718" s="327"/>
      <c r="DD718" s="327"/>
      <c r="DE718" s="327"/>
      <c r="DF718" s="327"/>
      <c r="DG718" s="327"/>
      <c r="DH718" s="327"/>
      <c r="DI718" s="327"/>
      <c r="DJ718" s="327"/>
      <c r="DK718" s="327"/>
      <c r="DL718" s="327"/>
      <c r="DM718" s="327"/>
      <c r="DN718" s="327"/>
      <c r="DO718" s="439"/>
      <c r="DP718" s="327"/>
      <c r="DQ718" s="327"/>
      <c r="DR718" s="327"/>
      <c r="DS718" s="327"/>
      <c r="DT718" s="327"/>
      <c r="DU718" s="327"/>
      <c r="DV718" s="327"/>
      <c r="DW718" s="327"/>
      <c r="DX718" s="327"/>
      <c r="DY718" s="327"/>
      <c r="DZ718" s="327"/>
      <c r="EA718" s="327"/>
      <c r="EB718" s="327"/>
      <c r="EC718" s="327"/>
    </row>
    <row r="719" spans="1:133" x14ac:dyDescent="0.25">
      <c r="A719" s="291">
        <f t="shared" si="129"/>
        <v>2016</v>
      </c>
      <c r="B719" s="292" t="str">
        <f t="shared" si="130"/>
        <v>MARZO</v>
      </c>
      <c r="C719" s="292">
        <v>15</v>
      </c>
      <c r="D719" s="292" t="str">
        <f t="shared" si="134"/>
        <v>MARZO 2016 / 13</v>
      </c>
      <c r="E719" s="353">
        <v>13</v>
      </c>
      <c r="F719" s="321">
        <v>42425</v>
      </c>
      <c r="G719" s="320">
        <v>61252</v>
      </c>
      <c r="H719" s="320" t="s">
        <v>68</v>
      </c>
      <c r="I719" s="322">
        <v>0.72640000000000005</v>
      </c>
      <c r="J719" s="323">
        <v>134</v>
      </c>
      <c r="K719" s="323">
        <v>8.8000000000000007</v>
      </c>
      <c r="L719" s="323">
        <v>0</v>
      </c>
      <c r="M719" s="324" t="s">
        <v>20</v>
      </c>
      <c r="N719" s="323">
        <v>0.5</v>
      </c>
      <c r="O719" s="323">
        <v>0</v>
      </c>
      <c r="P719" s="323">
        <v>85.2</v>
      </c>
      <c r="Q719" s="323">
        <v>79.2</v>
      </c>
      <c r="R719" s="323">
        <v>82.2</v>
      </c>
      <c r="S719" s="325" t="s">
        <v>66</v>
      </c>
      <c r="T719" s="325" t="s">
        <v>67</v>
      </c>
      <c r="U719" s="323">
        <v>20782</v>
      </c>
      <c r="V719" s="323">
        <v>125</v>
      </c>
      <c r="W719" s="323">
        <v>184</v>
      </c>
      <c r="X719" s="323">
        <v>283</v>
      </c>
      <c r="Y719" s="323">
        <v>340</v>
      </c>
      <c r="Z719" s="323">
        <v>1</v>
      </c>
      <c r="AA719" s="323">
        <v>29.1</v>
      </c>
      <c r="AB719" s="323">
        <v>0.1</v>
      </c>
      <c r="AC719" s="323">
        <v>1.88</v>
      </c>
      <c r="AD719" s="323">
        <v>11.9</v>
      </c>
      <c r="AE719" s="323">
        <v>0</v>
      </c>
      <c r="AF719" s="430"/>
      <c r="AG719" s="326">
        <v>133</v>
      </c>
      <c r="AH719" s="326">
        <v>7</v>
      </c>
      <c r="AI719" s="326">
        <v>9</v>
      </c>
      <c r="AJ719" s="326">
        <v>85</v>
      </c>
      <c r="AK719" s="326">
        <v>149</v>
      </c>
      <c r="AL719" s="326">
        <v>170</v>
      </c>
      <c r="AM719" s="326">
        <v>245</v>
      </c>
      <c r="AN719" s="326">
        <v>374</v>
      </c>
      <c r="AO719" s="326">
        <v>437</v>
      </c>
      <c r="AP719" s="326">
        <v>42</v>
      </c>
      <c r="AQ719" s="326">
        <v>18</v>
      </c>
      <c r="AR719" s="326">
        <v>3</v>
      </c>
      <c r="AS719" s="326">
        <v>2.7</v>
      </c>
      <c r="AT719" s="326">
        <v>0.05</v>
      </c>
      <c r="AU719" s="300"/>
      <c r="AV719" s="311">
        <v>13</v>
      </c>
      <c r="AW719" s="317">
        <v>42451</v>
      </c>
      <c r="AX719" s="311">
        <v>61955</v>
      </c>
      <c r="AY719" s="311" t="s">
        <v>73</v>
      </c>
      <c r="AZ719" s="313">
        <v>0.73929999999999996</v>
      </c>
      <c r="BA719" s="314">
        <v>146</v>
      </c>
      <c r="BB719" s="314">
        <v>7.8</v>
      </c>
      <c r="BC719" s="314">
        <v>0</v>
      </c>
      <c r="BD719" s="315" t="s">
        <v>20</v>
      </c>
      <c r="BE719" s="314">
        <v>1.8</v>
      </c>
      <c r="BF719" s="314">
        <v>0.01</v>
      </c>
      <c r="BG719" s="314">
        <v>85.5</v>
      </c>
      <c r="BH719" s="314">
        <v>79.5</v>
      </c>
      <c r="BI719" s="314">
        <v>82.5</v>
      </c>
      <c r="BJ719" s="316" t="s">
        <v>66</v>
      </c>
      <c r="BK719" s="316" t="s">
        <v>67</v>
      </c>
      <c r="BL719" s="314">
        <v>20646</v>
      </c>
      <c r="BM719" s="314">
        <v>142</v>
      </c>
      <c r="BN719" s="314">
        <v>208</v>
      </c>
      <c r="BO719" s="314">
        <v>307</v>
      </c>
      <c r="BP719" s="314">
        <v>358</v>
      </c>
      <c r="BQ719" s="314">
        <v>1</v>
      </c>
      <c r="BR719" s="314">
        <v>32</v>
      </c>
      <c r="BS719" s="314">
        <v>1</v>
      </c>
      <c r="BT719" s="314">
        <v>1.42</v>
      </c>
      <c r="BU719" s="314">
        <v>0</v>
      </c>
      <c r="BV719" s="314">
        <v>0</v>
      </c>
      <c r="BW719" s="433"/>
      <c r="BX719" s="299">
        <v>133</v>
      </c>
      <c r="BY719" s="299">
        <v>7</v>
      </c>
      <c r="BZ719" s="299">
        <v>9</v>
      </c>
      <c r="CA719" s="299">
        <v>85</v>
      </c>
      <c r="CB719" s="299">
        <v>149</v>
      </c>
      <c r="CC719" s="299">
        <v>170</v>
      </c>
      <c r="CD719" s="299">
        <v>245</v>
      </c>
      <c r="CE719" s="299">
        <v>374</v>
      </c>
      <c r="CF719" s="299">
        <v>437</v>
      </c>
      <c r="CG719" s="299">
        <v>42</v>
      </c>
      <c r="CH719" s="299">
        <v>18</v>
      </c>
      <c r="CI719" s="299">
        <v>3</v>
      </c>
      <c r="CJ719" s="299">
        <v>2.7</v>
      </c>
      <c r="CK719" s="299">
        <v>0.05</v>
      </c>
      <c r="CL719" s="329"/>
      <c r="CM719" s="327"/>
      <c r="CN719" s="327"/>
      <c r="CO719" s="327"/>
      <c r="CP719" s="327"/>
      <c r="CQ719" s="327"/>
      <c r="CR719" s="327"/>
      <c r="CS719" s="327"/>
      <c r="CT719" s="327"/>
      <c r="CU719" s="327"/>
      <c r="CV719" s="327"/>
      <c r="CW719" s="327"/>
      <c r="CX719" s="327"/>
      <c r="CY719" s="327"/>
      <c r="CZ719" s="327"/>
      <c r="DA719" s="327"/>
      <c r="DB719" s="327"/>
      <c r="DC719" s="327"/>
      <c r="DD719" s="327"/>
      <c r="DE719" s="327"/>
      <c r="DF719" s="327"/>
      <c r="DG719" s="327"/>
      <c r="DH719" s="327"/>
      <c r="DI719" s="327"/>
      <c r="DJ719" s="327"/>
      <c r="DK719" s="327"/>
      <c r="DL719" s="327"/>
      <c r="DM719" s="327"/>
      <c r="DN719" s="327"/>
      <c r="DO719" s="439"/>
      <c r="DP719" s="327"/>
      <c r="DQ719" s="327"/>
      <c r="DR719" s="327"/>
      <c r="DS719" s="327"/>
      <c r="DT719" s="327"/>
      <c r="DU719" s="327"/>
      <c r="DV719" s="327"/>
      <c r="DW719" s="327"/>
      <c r="DX719" s="327"/>
      <c r="DY719" s="327"/>
      <c r="DZ719" s="327"/>
      <c r="EA719" s="327"/>
      <c r="EB719" s="327"/>
      <c r="EC719" s="327"/>
    </row>
    <row r="720" spans="1:133" x14ac:dyDescent="0.25">
      <c r="A720" s="302">
        <f t="shared" si="129"/>
        <v>2016</v>
      </c>
      <c r="B720" s="303" t="str">
        <f t="shared" si="130"/>
        <v>MARZO</v>
      </c>
      <c r="C720" s="303">
        <v>16</v>
      </c>
      <c r="D720" s="303" t="str">
        <f t="shared" si="134"/>
        <v>MARZO 2016 / 14</v>
      </c>
      <c r="E720" s="353">
        <v>14</v>
      </c>
      <c r="F720" s="321">
        <v>42428</v>
      </c>
      <c r="G720" s="320">
        <v>61298</v>
      </c>
      <c r="H720" s="320" t="s">
        <v>208</v>
      </c>
      <c r="I720" s="322">
        <v>0.7268</v>
      </c>
      <c r="J720" s="323">
        <v>134</v>
      </c>
      <c r="K720" s="323">
        <v>8.6999999999999993</v>
      </c>
      <c r="L720" s="323">
        <v>0</v>
      </c>
      <c r="M720" s="324" t="s">
        <v>20</v>
      </c>
      <c r="N720" s="323">
        <v>0.5</v>
      </c>
      <c r="O720" s="323">
        <v>0</v>
      </c>
      <c r="P720" s="323">
        <v>85.4</v>
      </c>
      <c r="Q720" s="323">
        <v>79.2</v>
      </c>
      <c r="R720" s="323">
        <v>82.3</v>
      </c>
      <c r="S720" s="325" t="s">
        <v>66</v>
      </c>
      <c r="T720" s="325" t="s">
        <v>67</v>
      </c>
      <c r="U720" s="323">
        <v>20778</v>
      </c>
      <c r="V720" s="323">
        <v>125</v>
      </c>
      <c r="W720" s="323">
        <v>183</v>
      </c>
      <c r="X720" s="323">
        <v>278</v>
      </c>
      <c r="Y720" s="323">
        <v>335</v>
      </c>
      <c r="Z720" s="323">
        <v>0.5</v>
      </c>
      <c r="AA720" s="323">
        <v>29.3</v>
      </c>
      <c r="AB720" s="323">
        <v>0.1</v>
      </c>
      <c r="AC720" s="323">
        <v>1.92</v>
      </c>
      <c r="AD720" s="323">
        <v>14</v>
      </c>
      <c r="AE720" s="323">
        <v>0</v>
      </c>
      <c r="AF720" s="430"/>
      <c r="AG720" s="326">
        <v>133</v>
      </c>
      <c r="AH720" s="326">
        <v>7</v>
      </c>
      <c r="AI720" s="326">
        <v>9</v>
      </c>
      <c r="AJ720" s="326">
        <v>85</v>
      </c>
      <c r="AK720" s="326">
        <v>149</v>
      </c>
      <c r="AL720" s="326">
        <v>170</v>
      </c>
      <c r="AM720" s="326">
        <v>245</v>
      </c>
      <c r="AN720" s="326">
        <v>374</v>
      </c>
      <c r="AO720" s="326">
        <v>437</v>
      </c>
      <c r="AP720" s="326">
        <v>42</v>
      </c>
      <c r="AQ720" s="326">
        <v>18</v>
      </c>
      <c r="AR720" s="326">
        <v>3</v>
      </c>
      <c r="AS720" s="326">
        <v>2.7</v>
      </c>
      <c r="AT720" s="326">
        <v>0.05</v>
      </c>
      <c r="AU720" s="300"/>
      <c r="AV720" s="311">
        <v>14</v>
      </c>
      <c r="AW720" s="317">
        <v>42453</v>
      </c>
      <c r="AX720" s="311">
        <v>62007</v>
      </c>
      <c r="AY720" s="311" t="s">
        <v>73</v>
      </c>
      <c r="AZ720" s="313">
        <v>0.73740000000000006</v>
      </c>
      <c r="BA720" s="314">
        <v>144.6</v>
      </c>
      <c r="BB720" s="314">
        <v>8</v>
      </c>
      <c r="BC720" s="314">
        <v>0</v>
      </c>
      <c r="BD720" s="315" t="s">
        <v>20</v>
      </c>
      <c r="BE720" s="314">
        <v>1.8</v>
      </c>
      <c r="BF720" s="314">
        <v>0.01</v>
      </c>
      <c r="BG720" s="314">
        <v>85.1</v>
      </c>
      <c r="BH720" s="314">
        <v>79.099999999999994</v>
      </c>
      <c r="BI720" s="314">
        <v>82.1</v>
      </c>
      <c r="BJ720" s="316" t="s">
        <v>66</v>
      </c>
      <c r="BK720" s="316" t="s">
        <v>67</v>
      </c>
      <c r="BL720" s="314">
        <v>20666</v>
      </c>
      <c r="BM720" s="314">
        <v>140</v>
      </c>
      <c r="BN720" s="314">
        <v>205</v>
      </c>
      <c r="BO720" s="314">
        <v>311</v>
      </c>
      <c r="BP720" s="314">
        <v>352</v>
      </c>
      <c r="BQ720" s="314">
        <v>1</v>
      </c>
      <c r="BR720" s="314">
        <v>35.9</v>
      </c>
      <c r="BS720" s="314">
        <v>2.6</v>
      </c>
      <c r="BT720" s="314">
        <v>1.43</v>
      </c>
      <c r="BU720" s="314">
        <v>0</v>
      </c>
      <c r="BV720" s="314">
        <v>0</v>
      </c>
      <c r="BW720" s="433"/>
      <c r="BX720" s="299">
        <v>133</v>
      </c>
      <c r="BY720" s="299">
        <v>7</v>
      </c>
      <c r="BZ720" s="299">
        <v>9</v>
      </c>
      <c r="CA720" s="299">
        <v>85</v>
      </c>
      <c r="CB720" s="299">
        <v>149</v>
      </c>
      <c r="CC720" s="299">
        <v>170</v>
      </c>
      <c r="CD720" s="299">
        <v>245</v>
      </c>
      <c r="CE720" s="299">
        <v>374</v>
      </c>
      <c r="CF720" s="299">
        <v>437</v>
      </c>
      <c r="CG720" s="299">
        <v>42</v>
      </c>
      <c r="CH720" s="299">
        <v>18</v>
      </c>
      <c r="CI720" s="299">
        <v>3</v>
      </c>
      <c r="CJ720" s="299">
        <v>2.7</v>
      </c>
      <c r="CK720" s="299">
        <v>0.05</v>
      </c>
      <c r="CL720" s="329"/>
      <c r="CM720" s="327"/>
      <c r="CN720" s="327"/>
      <c r="CO720" s="327"/>
      <c r="CP720" s="327"/>
      <c r="CQ720" s="327"/>
      <c r="CR720" s="327"/>
      <c r="CS720" s="327"/>
      <c r="CT720" s="327"/>
      <c r="CU720" s="327"/>
      <c r="CV720" s="327"/>
      <c r="CW720" s="327"/>
      <c r="CX720" s="327"/>
      <c r="CY720" s="327"/>
      <c r="CZ720" s="327"/>
      <c r="DA720" s="327"/>
      <c r="DB720" s="327"/>
      <c r="DC720" s="327"/>
      <c r="DD720" s="327"/>
      <c r="DE720" s="327"/>
      <c r="DF720" s="327"/>
      <c r="DG720" s="327"/>
      <c r="DH720" s="327"/>
      <c r="DI720" s="327"/>
      <c r="DJ720" s="327"/>
      <c r="DK720" s="327"/>
      <c r="DL720" s="327"/>
      <c r="DM720" s="327"/>
      <c r="DN720" s="327"/>
      <c r="DO720" s="439"/>
      <c r="DP720" s="327"/>
      <c r="DQ720" s="327"/>
      <c r="DR720" s="327"/>
      <c r="DS720" s="327"/>
      <c r="DT720" s="327"/>
      <c r="DU720" s="327"/>
      <c r="DV720" s="327"/>
      <c r="DW720" s="327"/>
      <c r="DX720" s="327"/>
      <c r="DY720" s="327"/>
      <c r="DZ720" s="327"/>
      <c r="EA720" s="327"/>
      <c r="EB720" s="327"/>
      <c r="EC720" s="327"/>
    </row>
    <row r="721" spans="1:133" x14ac:dyDescent="0.25">
      <c r="A721" s="291">
        <f t="shared" si="129"/>
        <v>2016</v>
      </c>
      <c r="B721" s="292" t="str">
        <f t="shared" si="130"/>
        <v>MARZO</v>
      </c>
      <c r="C721" s="292">
        <v>17</v>
      </c>
      <c r="D721" s="292" t="str">
        <f t="shared" si="134"/>
        <v>MARZO 2016 / 15</v>
      </c>
      <c r="E721" s="353">
        <v>15</v>
      </c>
      <c r="F721" s="321">
        <v>42429</v>
      </c>
      <c r="G721" s="320">
        <v>61490</v>
      </c>
      <c r="H721" s="320" t="s">
        <v>208</v>
      </c>
      <c r="I721" s="322">
        <v>0.7268</v>
      </c>
      <c r="J721" s="323">
        <v>134</v>
      </c>
      <c r="K721" s="323">
        <v>8.6999999999999993</v>
      </c>
      <c r="L721" s="323">
        <v>0</v>
      </c>
      <c r="M721" s="324" t="s">
        <v>20</v>
      </c>
      <c r="N721" s="323">
        <v>0.5</v>
      </c>
      <c r="O721" s="323">
        <v>0</v>
      </c>
      <c r="P721" s="323">
        <v>85.2</v>
      </c>
      <c r="Q721" s="323">
        <v>79.2</v>
      </c>
      <c r="R721" s="323">
        <v>82.2</v>
      </c>
      <c r="S721" s="325" t="s">
        <v>66</v>
      </c>
      <c r="T721" s="325" t="s">
        <v>67</v>
      </c>
      <c r="U721" s="323">
        <v>20778</v>
      </c>
      <c r="V721" s="323">
        <v>125</v>
      </c>
      <c r="W721" s="323">
        <v>183</v>
      </c>
      <c r="X721" s="323">
        <v>280</v>
      </c>
      <c r="Y721" s="323">
        <v>336</v>
      </c>
      <c r="Z721" s="323">
        <v>0.5</v>
      </c>
      <c r="AA721" s="323">
        <v>29.8</v>
      </c>
      <c r="AB721" s="323">
        <v>0.1</v>
      </c>
      <c r="AC721" s="323">
        <v>1.91</v>
      </c>
      <c r="AD721" s="323">
        <v>12.4</v>
      </c>
      <c r="AE721" s="323">
        <v>0</v>
      </c>
      <c r="AF721" s="430"/>
      <c r="AG721" s="326">
        <v>133</v>
      </c>
      <c r="AH721" s="326">
        <v>7</v>
      </c>
      <c r="AI721" s="326">
        <v>9</v>
      </c>
      <c r="AJ721" s="326">
        <v>85</v>
      </c>
      <c r="AK721" s="326">
        <v>149</v>
      </c>
      <c r="AL721" s="326">
        <v>170</v>
      </c>
      <c r="AM721" s="326">
        <v>245</v>
      </c>
      <c r="AN721" s="326">
        <v>374</v>
      </c>
      <c r="AO721" s="326">
        <v>437</v>
      </c>
      <c r="AP721" s="326">
        <v>42</v>
      </c>
      <c r="AQ721" s="326">
        <v>18</v>
      </c>
      <c r="AR721" s="326">
        <v>3</v>
      </c>
      <c r="AS721" s="326">
        <v>2.7</v>
      </c>
      <c r="AT721" s="326">
        <v>0.05</v>
      </c>
      <c r="AU721" s="300"/>
      <c r="AV721" s="311">
        <v>15</v>
      </c>
      <c r="AW721" s="317">
        <v>42454</v>
      </c>
      <c r="AX721" s="311">
        <v>62017</v>
      </c>
      <c r="AY721" s="311" t="s">
        <v>68</v>
      </c>
      <c r="AZ721" s="313">
        <v>0.73580000000000001</v>
      </c>
      <c r="BA721" s="314">
        <v>143.5</v>
      </c>
      <c r="BB721" s="314">
        <v>8.1</v>
      </c>
      <c r="BC721" s="314">
        <v>0</v>
      </c>
      <c r="BD721" s="315" t="s">
        <v>20</v>
      </c>
      <c r="BE721" s="314">
        <v>1.8</v>
      </c>
      <c r="BF721" s="314">
        <v>0.01</v>
      </c>
      <c r="BG721" s="314">
        <v>85.1</v>
      </c>
      <c r="BH721" s="314">
        <v>79.099999999999994</v>
      </c>
      <c r="BI721" s="314">
        <v>82.1</v>
      </c>
      <c r="BJ721" s="316" t="s">
        <v>66</v>
      </c>
      <c r="BK721" s="316" t="s">
        <v>67</v>
      </c>
      <c r="BL721" s="314">
        <v>20682</v>
      </c>
      <c r="BM721" s="314">
        <v>138</v>
      </c>
      <c r="BN721" s="314">
        <v>203</v>
      </c>
      <c r="BO721" s="314">
        <v>311</v>
      </c>
      <c r="BP721" s="314">
        <v>356</v>
      </c>
      <c r="BQ721" s="314">
        <v>1</v>
      </c>
      <c r="BR721" s="314">
        <v>35.700000000000003</v>
      </c>
      <c r="BS721" s="314">
        <v>2.6</v>
      </c>
      <c r="BT721" s="314">
        <v>1.41</v>
      </c>
      <c r="BU721" s="314">
        <v>0</v>
      </c>
      <c r="BV721" s="314">
        <v>0</v>
      </c>
      <c r="BW721" s="433"/>
      <c r="BX721" s="299">
        <v>133</v>
      </c>
      <c r="BY721" s="299">
        <v>7</v>
      </c>
      <c r="BZ721" s="299">
        <v>9</v>
      </c>
      <c r="CA721" s="299">
        <v>85</v>
      </c>
      <c r="CB721" s="299">
        <v>149</v>
      </c>
      <c r="CC721" s="299">
        <v>170</v>
      </c>
      <c r="CD721" s="299">
        <v>245</v>
      </c>
      <c r="CE721" s="299">
        <v>374</v>
      </c>
      <c r="CF721" s="299">
        <v>437</v>
      </c>
      <c r="CG721" s="299">
        <v>42</v>
      </c>
      <c r="CH721" s="299">
        <v>18</v>
      </c>
      <c r="CI721" s="299">
        <v>3</v>
      </c>
      <c r="CJ721" s="299">
        <v>2.7</v>
      </c>
      <c r="CK721" s="299">
        <v>0.05</v>
      </c>
      <c r="CL721" s="329"/>
      <c r="CM721" s="327"/>
      <c r="CN721" s="327"/>
      <c r="CO721" s="327"/>
      <c r="CP721" s="327"/>
      <c r="CQ721" s="327"/>
      <c r="CR721" s="327"/>
      <c r="CS721" s="327"/>
      <c r="CT721" s="327"/>
      <c r="CU721" s="327"/>
      <c r="CV721" s="327"/>
      <c r="CW721" s="327"/>
      <c r="CX721" s="327"/>
      <c r="CY721" s="327"/>
      <c r="CZ721" s="327"/>
      <c r="DA721" s="327"/>
      <c r="DB721" s="327"/>
      <c r="DC721" s="327"/>
      <c r="DD721" s="327"/>
      <c r="DE721" s="327"/>
      <c r="DF721" s="327"/>
      <c r="DG721" s="327"/>
      <c r="DH721" s="327"/>
      <c r="DI721" s="327"/>
      <c r="DJ721" s="327"/>
      <c r="DK721" s="327"/>
      <c r="DL721" s="327"/>
      <c r="DM721" s="327"/>
      <c r="DN721" s="327"/>
      <c r="DO721" s="439"/>
      <c r="DP721" s="327"/>
      <c r="DQ721" s="327"/>
      <c r="DR721" s="327"/>
      <c r="DS721" s="327"/>
      <c r="DT721" s="327"/>
      <c r="DU721" s="327"/>
      <c r="DV721" s="327"/>
      <c r="DW721" s="327"/>
      <c r="DX721" s="327"/>
      <c r="DY721" s="327"/>
      <c r="DZ721" s="327"/>
      <c r="EA721" s="327"/>
      <c r="EB721" s="327"/>
      <c r="EC721" s="327"/>
    </row>
    <row r="722" spans="1:133" x14ac:dyDescent="0.25">
      <c r="A722" s="302">
        <f t="shared" si="129"/>
        <v>2016</v>
      </c>
      <c r="B722" s="303" t="str">
        <f t="shared" si="130"/>
        <v>MARZO</v>
      </c>
      <c r="C722" s="303">
        <v>18</v>
      </c>
      <c r="D722" s="303" t="str">
        <f t="shared" si="134"/>
        <v>MARZO 2016 / 16</v>
      </c>
      <c r="E722" s="358"/>
      <c r="F722" s="325"/>
      <c r="G722" s="327"/>
      <c r="H722" s="327"/>
      <c r="I722" s="327"/>
      <c r="J722" s="327"/>
      <c r="K722" s="327"/>
      <c r="L722" s="327"/>
      <c r="M722" s="327"/>
      <c r="N722" s="327"/>
      <c r="O722" s="327"/>
      <c r="P722" s="327"/>
      <c r="Q722" s="327"/>
      <c r="R722" s="327"/>
      <c r="S722" s="327"/>
      <c r="T722" s="327"/>
      <c r="U722" s="327"/>
      <c r="V722" s="327"/>
      <c r="W722" s="327"/>
      <c r="X722" s="327"/>
      <c r="Y722" s="327"/>
      <c r="Z722" s="327"/>
      <c r="AA722" s="327"/>
      <c r="AB722" s="327"/>
      <c r="AC722" s="327"/>
      <c r="AD722" s="327"/>
      <c r="AE722" s="327"/>
      <c r="AF722" s="431"/>
      <c r="AG722" s="327"/>
      <c r="AH722" s="327"/>
      <c r="AI722" s="327"/>
      <c r="AJ722" s="327"/>
      <c r="AK722" s="327"/>
      <c r="AL722" s="327"/>
      <c r="AM722" s="327"/>
      <c r="AN722" s="327"/>
      <c r="AO722" s="327"/>
      <c r="AP722" s="327"/>
      <c r="AQ722" s="327"/>
      <c r="AR722" s="327"/>
      <c r="AS722" s="327"/>
      <c r="AT722" s="327"/>
      <c r="AU722" s="300"/>
      <c r="AV722" s="311">
        <v>16</v>
      </c>
      <c r="AW722" s="317">
        <v>42457</v>
      </c>
      <c r="AX722" s="311">
        <v>62048</v>
      </c>
      <c r="AY722" s="311" t="s">
        <v>73</v>
      </c>
      <c r="AZ722" s="313">
        <v>0.73970000000000002</v>
      </c>
      <c r="BA722" s="314">
        <v>144.6</v>
      </c>
      <c r="BB722" s="314">
        <v>8</v>
      </c>
      <c r="BC722" s="314">
        <v>0</v>
      </c>
      <c r="BD722" s="315" t="s">
        <v>20</v>
      </c>
      <c r="BE722" s="314">
        <v>1.8</v>
      </c>
      <c r="BF722" s="314">
        <v>0.01</v>
      </c>
      <c r="BG722" s="314">
        <v>85.5</v>
      </c>
      <c r="BH722" s="314">
        <v>79.5</v>
      </c>
      <c r="BI722" s="314">
        <v>82.5</v>
      </c>
      <c r="BJ722" s="316" t="s">
        <v>66</v>
      </c>
      <c r="BK722" s="316" t="s">
        <v>67</v>
      </c>
      <c r="BL722" s="314">
        <v>20642</v>
      </c>
      <c r="BM722" s="314">
        <v>138</v>
      </c>
      <c r="BN722" s="314">
        <v>207</v>
      </c>
      <c r="BO722" s="314">
        <v>307</v>
      </c>
      <c r="BP722" s="314">
        <v>354</v>
      </c>
      <c r="BQ722" s="314">
        <v>1</v>
      </c>
      <c r="BR722" s="314">
        <v>35.6</v>
      </c>
      <c r="BS722" s="314">
        <v>2.6</v>
      </c>
      <c r="BT722" s="314">
        <v>1.4</v>
      </c>
      <c r="BU722" s="314">
        <v>6.8</v>
      </c>
      <c r="BV722" s="314">
        <v>0</v>
      </c>
      <c r="BW722" s="433"/>
      <c r="BX722" s="299">
        <v>133</v>
      </c>
      <c r="BY722" s="299">
        <v>7</v>
      </c>
      <c r="BZ722" s="299">
        <v>9</v>
      </c>
      <c r="CA722" s="299">
        <v>85</v>
      </c>
      <c r="CB722" s="299">
        <v>149</v>
      </c>
      <c r="CC722" s="299">
        <v>170</v>
      </c>
      <c r="CD722" s="299">
        <v>245</v>
      </c>
      <c r="CE722" s="299">
        <v>374</v>
      </c>
      <c r="CF722" s="299">
        <v>437</v>
      </c>
      <c r="CG722" s="299">
        <v>42</v>
      </c>
      <c r="CH722" s="299">
        <v>18</v>
      </c>
      <c r="CI722" s="299">
        <v>3</v>
      </c>
      <c r="CJ722" s="299">
        <v>2.7</v>
      </c>
      <c r="CK722" s="299">
        <v>0.05</v>
      </c>
      <c r="CL722" s="329"/>
      <c r="CM722" s="327"/>
      <c r="CN722" s="327"/>
      <c r="CO722" s="327"/>
      <c r="CP722" s="327"/>
      <c r="CQ722" s="327"/>
      <c r="CR722" s="327"/>
      <c r="CS722" s="327"/>
      <c r="CT722" s="327"/>
      <c r="CU722" s="327"/>
      <c r="CV722" s="327"/>
      <c r="CW722" s="327"/>
      <c r="CX722" s="327"/>
      <c r="CY722" s="327"/>
      <c r="CZ722" s="327"/>
      <c r="DA722" s="327"/>
      <c r="DB722" s="327"/>
      <c r="DC722" s="327"/>
      <c r="DD722" s="327"/>
      <c r="DE722" s="327"/>
      <c r="DF722" s="327"/>
      <c r="DG722" s="327"/>
      <c r="DH722" s="327"/>
      <c r="DI722" s="327"/>
      <c r="DJ722" s="327"/>
      <c r="DK722" s="327"/>
      <c r="DL722" s="327"/>
      <c r="DM722" s="327"/>
      <c r="DN722" s="327"/>
      <c r="DO722" s="439"/>
      <c r="DP722" s="327"/>
      <c r="DQ722" s="327"/>
      <c r="DR722" s="327"/>
      <c r="DS722" s="327"/>
      <c r="DT722" s="327"/>
      <c r="DU722" s="327"/>
      <c r="DV722" s="327"/>
      <c r="DW722" s="327"/>
      <c r="DX722" s="327"/>
      <c r="DY722" s="327"/>
      <c r="DZ722" s="327"/>
      <c r="EA722" s="327"/>
      <c r="EB722" s="327"/>
      <c r="EC722" s="327"/>
    </row>
    <row r="723" spans="1:133" x14ac:dyDescent="0.25">
      <c r="A723" s="291">
        <f t="shared" si="129"/>
        <v>2016</v>
      </c>
      <c r="B723" s="292" t="str">
        <f t="shared" si="130"/>
        <v>MARZO</v>
      </c>
      <c r="C723" s="292">
        <v>19</v>
      </c>
      <c r="D723" s="292" t="str">
        <f t="shared" si="134"/>
        <v>MARZO 2016 / 17</v>
      </c>
      <c r="E723" s="358"/>
      <c r="F723" s="325"/>
      <c r="G723" s="327"/>
      <c r="H723" s="327"/>
      <c r="I723" s="327"/>
      <c r="J723" s="327"/>
      <c r="K723" s="327"/>
      <c r="L723" s="327"/>
      <c r="M723" s="327"/>
      <c r="N723" s="327"/>
      <c r="O723" s="327"/>
      <c r="P723" s="327"/>
      <c r="Q723" s="327"/>
      <c r="R723" s="327"/>
      <c r="S723" s="327"/>
      <c r="T723" s="327"/>
      <c r="U723" s="327"/>
      <c r="V723" s="327"/>
      <c r="W723" s="327"/>
      <c r="X723" s="327"/>
      <c r="Y723" s="327"/>
      <c r="Z723" s="327"/>
      <c r="AA723" s="327"/>
      <c r="AB723" s="327"/>
      <c r="AC723" s="327"/>
      <c r="AD723" s="327"/>
      <c r="AE723" s="327"/>
      <c r="AF723" s="431"/>
      <c r="AG723" s="327"/>
      <c r="AH723" s="327"/>
      <c r="AI723" s="327"/>
      <c r="AJ723" s="327"/>
      <c r="AK723" s="327"/>
      <c r="AL723" s="327"/>
      <c r="AM723" s="327"/>
      <c r="AN723" s="327"/>
      <c r="AO723" s="327"/>
      <c r="AP723" s="327"/>
      <c r="AQ723" s="327"/>
      <c r="AR723" s="327"/>
      <c r="AS723" s="327"/>
      <c r="AT723" s="327"/>
      <c r="AU723" s="300"/>
      <c r="AV723" s="311">
        <v>17</v>
      </c>
      <c r="AW723" s="317">
        <v>42459</v>
      </c>
      <c r="AX723" s="311">
        <v>62238</v>
      </c>
      <c r="AY723" s="311" t="s">
        <v>68</v>
      </c>
      <c r="AZ723" s="313">
        <v>0.73699999999999999</v>
      </c>
      <c r="BA723" s="314">
        <v>141.30000000000001</v>
      </c>
      <c r="BB723" s="314">
        <v>8.1</v>
      </c>
      <c r="BC723" s="314">
        <v>0</v>
      </c>
      <c r="BD723" s="315" t="s">
        <v>20</v>
      </c>
      <c r="BE723" s="314">
        <v>1.8</v>
      </c>
      <c r="BF723" s="314">
        <v>0.01</v>
      </c>
      <c r="BG723" s="314">
        <v>85.6</v>
      </c>
      <c r="BH723" s="314">
        <v>79.5</v>
      </c>
      <c r="BI723" s="314">
        <v>82.6</v>
      </c>
      <c r="BJ723" s="316" t="s">
        <v>66</v>
      </c>
      <c r="BK723" s="316" t="s">
        <v>67</v>
      </c>
      <c r="BL723" s="314">
        <v>20670</v>
      </c>
      <c r="BM723" s="314">
        <v>131</v>
      </c>
      <c r="BN723" s="314">
        <v>198</v>
      </c>
      <c r="BO723" s="314">
        <v>297</v>
      </c>
      <c r="BP723" s="314">
        <v>351</v>
      </c>
      <c r="BQ723" s="314">
        <v>1</v>
      </c>
      <c r="BR723" s="314">
        <v>35.4</v>
      </c>
      <c r="BS723" s="314">
        <v>2.5</v>
      </c>
      <c r="BT723" s="314">
        <v>1.42</v>
      </c>
      <c r="BU723" s="314">
        <v>5.4</v>
      </c>
      <c r="BV723" s="314">
        <v>0</v>
      </c>
      <c r="BW723" s="433"/>
      <c r="BX723" s="299">
        <v>133</v>
      </c>
      <c r="BY723" s="299">
        <v>7</v>
      </c>
      <c r="BZ723" s="299">
        <v>9</v>
      </c>
      <c r="CA723" s="299">
        <v>85</v>
      </c>
      <c r="CB723" s="299">
        <v>149</v>
      </c>
      <c r="CC723" s="299">
        <v>170</v>
      </c>
      <c r="CD723" s="299">
        <v>245</v>
      </c>
      <c r="CE723" s="299">
        <v>374</v>
      </c>
      <c r="CF723" s="299">
        <v>437</v>
      </c>
      <c r="CG723" s="299">
        <v>42</v>
      </c>
      <c r="CH723" s="299">
        <v>18</v>
      </c>
      <c r="CI723" s="299">
        <v>3</v>
      </c>
      <c r="CJ723" s="299">
        <v>2.7</v>
      </c>
      <c r="CK723" s="299">
        <v>0.05</v>
      </c>
      <c r="CL723" s="329"/>
      <c r="CM723" s="327"/>
      <c r="CN723" s="327"/>
      <c r="CO723" s="327"/>
      <c r="CP723" s="327"/>
      <c r="CQ723" s="327"/>
      <c r="CR723" s="327"/>
      <c r="CS723" s="327"/>
      <c r="CT723" s="327"/>
      <c r="CU723" s="327"/>
      <c r="CV723" s="327"/>
      <c r="CW723" s="327"/>
      <c r="CX723" s="327"/>
      <c r="CY723" s="327"/>
      <c r="CZ723" s="327"/>
      <c r="DA723" s="327"/>
      <c r="DB723" s="327"/>
      <c r="DC723" s="327"/>
      <c r="DD723" s="327"/>
      <c r="DE723" s="327"/>
      <c r="DF723" s="327"/>
      <c r="DG723" s="327"/>
      <c r="DH723" s="327"/>
      <c r="DI723" s="327"/>
      <c r="DJ723" s="327"/>
      <c r="DK723" s="327"/>
      <c r="DL723" s="327"/>
      <c r="DM723" s="327"/>
      <c r="DN723" s="327"/>
      <c r="DO723" s="439"/>
      <c r="DP723" s="327"/>
      <c r="DQ723" s="327"/>
      <c r="DR723" s="327"/>
      <c r="DS723" s="327"/>
      <c r="DT723" s="327"/>
      <c r="DU723" s="327"/>
      <c r="DV723" s="327"/>
      <c r="DW723" s="327"/>
      <c r="DX723" s="327"/>
      <c r="DY723" s="327"/>
      <c r="DZ723" s="327"/>
      <c r="EA723" s="327"/>
      <c r="EB723" s="327"/>
      <c r="EC723" s="327"/>
    </row>
    <row r="724" spans="1:133" x14ac:dyDescent="0.25">
      <c r="A724" s="302">
        <f t="shared" si="129"/>
        <v>2016</v>
      </c>
      <c r="B724" s="303" t="str">
        <f t="shared" si="130"/>
        <v>MARZO</v>
      </c>
      <c r="C724" s="303">
        <v>20</v>
      </c>
      <c r="D724" s="303" t="str">
        <f t="shared" si="134"/>
        <v>MARZO 2016 / 18</v>
      </c>
      <c r="E724" s="358"/>
      <c r="F724" s="325"/>
      <c r="G724" s="327"/>
      <c r="H724" s="327"/>
      <c r="I724" s="327"/>
      <c r="J724" s="327"/>
      <c r="K724" s="327"/>
      <c r="L724" s="327"/>
      <c r="M724" s="327"/>
      <c r="N724" s="327"/>
      <c r="O724" s="327"/>
      <c r="P724" s="327"/>
      <c r="Q724" s="327"/>
      <c r="R724" s="327"/>
      <c r="S724" s="327"/>
      <c r="T724" s="327"/>
      <c r="U724" s="327"/>
      <c r="V724" s="327"/>
      <c r="W724" s="327"/>
      <c r="X724" s="327"/>
      <c r="Y724" s="327"/>
      <c r="Z724" s="327"/>
      <c r="AA724" s="327"/>
      <c r="AB724" s="327"/>
      <c r="AC724" s="327"/>
      <c r="AD724" s="327"/>
      <c r="AE724" s="327"/>
      <c r="AF724" s="431"/>
      <c r="AG724" s="327"/>
      <c r="AH724" s="327"/>
      <c r="AI724" s="327"/>
      <c r="AJ724" s="327"/>
      <c r="AK724" s="327"/>
      <c r="AL724" s="327"/>
      <c r="AM724" s="327"/>
      <c r="AN724" s="327"/>
      <c r="AO724" s="327"/>
      <c r="AP724" s="327"/>
      <c r="AQ724" s="327"/>
      <c r="AR724" s="327"/>
      <c r="AS724" s="327"/>
      <c r="AT724" s="327"/>
      <c r="AU724" s="300"/>
      <c r="AV724" s="311">
        <v>18</v>
      </c>
      <c r="AW724" s="317">
        <v>42460</v>
      </c>
      <c r="AX724" s="311">
        <v>62273</v>
      </c>
      <c r="AY724" s="311" t="s">
        <v>73</v>
      </c>
      <c r="AZ724" s="313">
        <v>0.73770000000000002</v>
      </c>
      <c r="BA724" s="314">
        <v>143.6</v>
      </c>
      <c r="BB724" s="314">
        <v>7.9</v>
      </c>
      <c r="BC724" s="314">
        <v>0</v>
      </c>
      <c r="BD724" s="315" t="s">
        <v>20</v>
      </c>
      <c r="BE724" s="314">
        <v>1.8</v>
      </c>
      <c r="BF724" s="314">
        <v>0.01</v>
      </c>
      <c r="BG724" s="314">
        <v>85.1</v>
      </c>
      <c r="BH724" s="314">
        <v>79.099999999999994</v>
      </c>
      <c r="BI724" s="314">
        <v>82.1</v>
      </c>
      <c r="BJ724" s="316" t="s">
        <v>66</v>
      </c>
      <c r="BK724" s="316" t="s">
        <v>67</v>
      </c>
      <c r="BL724" s="314">
        <v>20662</v>
      </c>
      <c r="BM724" s="314">
        <v>136</v>
      </c>
      <c r="BN724" s="314">
        <v>201</v>
      </c>
      <c r="BO724" s="314">
        <v>300</v>
      </c>
      <c r="BP724" s="314">
        <v>356</v>
      </c>
      <c r="BQ724" s="314">
        <v>1</v>
      </c>
      <c r="BR724" s="314">
        <v>35.799999999999997</v>
      </c>
      <c r="BS724" s="314">
        <v>2.4</v>
      </c>
      <c r="BT724" s="314">
        <v>1.43</v>
      </c>
      <c r="BU724" s="314">
        <v>7.4</v>
      </c>
      <c r="BV724" s="314">
        <v>0</v>
      </c>
      <c r="BW724" s="433"/>
      <c r="BX724" s="299">
        <v>133</v>
      </c>
      <c r="BY724" s="299">
        <v>7</v>
      </c>
      <c r="BZ724" s="299">
        <v>9</v>
      </c>
      <c r="CA724" s="299">
        <v>85</v>
      </c>
      <c r="CB724" s="299">
        <v>149</v>
      </c>
      <c r="CC724" s="299">
        <v>170</v>
      </c>
      <c r="CD724" s="299">
        <v>245</v>
      </c>
      <c r="CE724" s="299">
        <v>374</v>
      </c>
      <c r="CF724" s="299">
        <v>437</v>
      </c>
      <c r="CG724" s="299">
        <v>42</v>
      </c>
      <c r="CH724" s="299">
        <v>18</v>
      </c>
      <c r="CI724" s="299">
        <v>3</v>
      </c>
      <c r="CJ724" s="299">
        <v>2.7</v>
      </c>
      <c r="CK724" s="299">
        <v>0.05</v>
      </c>
      <c r="CL724" s="329"/>
      <c r="CM724" s="327"/>
      <c r="CN724" s="327"/>
      <c r="CO724" s="327"/>
      <c r="CP724" s="327"/>
      <c r="CQ724" s="327"/>
      <c r="CR724" s="327"/>
      <c r="CS724" s="327"/>
      <c r="CT724" s="327"/>
      <c r="CU724" s="327"/>
      <c r="CV724" s="327"/>
      <c r="CW724" s="327"/>
      <c r="CX724" s="327"/>
      <c r="CY724" s="327"/>
      <c r="CZ724" s="327"/>
      <c r="DA724" s="327"/>
      <c r="DB724" s="327"/>
      <c r="DC724" s="327"/>
      <c r="DD724" s="327"/>
      <c r="DE724" s="327"/>
      <c r="DF724" s="327"/>
      <c r="DG724" s="327"/>
      <c r="DH724" s="327"/>
      <c r="DI724" s="327"/>
      <c r="DJ724" s="327"/>
      <c r="DK724" s="327"/>
      <c r="DL724" s="327"/>
      <c r="DM724" s="327"/>
      <c r="DN724" s="327"/>
      <c r="DO724" s="439"/>
      <c r="DP724" s="327"/>
      <c r="DQ724" s="327"/>
      <c r="DR724" s="327"/>
      <c r="DS724" s="327"/>
      <c r="DT724" s="327"/>
      <c r="DU724" s="327"/>
      <c r="DV724" s="327"/>
      <c r="DW724" s="327"/>
      <c r="DX724" s="327"/>
      <c r="DY724" s="327"/>
      <c r="DZ724" s="327"/>
      <c r="EA724" s="327"/>
      <c r="EB724" s="327"/>
      <c r="EC724" s="327"/>
    </row>
    <row r="725" spans="1:133" x14ac:dyDescent="0.25">
      <c r="A725" s="291">
        <f t="shared" si="129"/>
        <v>2016</v>
      </c>
      <c r="B725" s="292" t="str">
        <f t="shared" si="130"/>
        <v>MARZO</v>
      </c>
      <c r="C725" s="292">
        <v>21</v>
      </c>
      <c r="D725" s="292" t="str">
        <f t="shared" si="134"/>
        <v>MARZO 2016 / 19</v>
      </c>
      <c r="E725" s="291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428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307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435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343"/>
      <c r="CM725" s="303"/>
      <c r="CN725" s="303"/>
      <c r="CO725" s="303"/>
      <c r="CP725" s="303"/>
      <c r="CQ725" s="303"/>
      <c r="CR725" s="303"/>
      <c r="CS725" s="303"/>
      <c r="CT725" s="303"/>
      <c r="CU725" s="303"/>
      <c r="CV725" s="303"/>
      <c r="CW725" s="303"/>
      <c r="CX725" s="303"/>
      <c r="CY725" s="303"/>
      <c r="CZ725" s="303"/>
      <c r="DA725" s="303"/>
      <c r="DB725" s="303"/>
      <c r="DC725" s="303"/>
      <c r="DD725" s="303"/>
      <c r="DE725" s="303"/>
      <c r="DF725" s="303"/>
      <c r="DG725" s="303"/>
      <c r="DH725" s="303"/>
      <c r="DI725" s="303"/>
      <c r="DJ725" s="303"/>
      <c r="DK725" s="303"/>
      <c r="DL725" s="303"/>
      <c r="DM725" s="303"/>
      <c r="DN725" s="303"/>
      <c r="DO725" s="442"/>
      <c r="DP725" s="303"/>
      <c r="DQ725" s="303"/>
      <c r="DR725" s="303"/>
      <c r="DS725" s="303"/>
      <c r="DT725" s="303"/>
      <c r="DU725" s="303"/>
      <c r="DV725" s="303"/>
      <c r="DW725" s="303"/>
      <c r="DX725" s="303"/>
      <c r="DY725" s="303"/>
      <c r="DZ725" s="303"/>
      <c r="EA725" s="303"/>
      <c r="EB725" s="303"/>
      <c r="EC725" s="303"/>
    </row>
    <row r="726" spans="1:133" x14ac:dyDescent="0.25">
      <c r="A726" s="302">
        <f t="shared" si="129"/>
        <v>2016</v>
      </c>
      <c r="B726" s="303" t="str">
        <f t="shared" si="130"/>
        <v>MARZO</v>
      </c>
      <c r="C726" s="303">
        <v>22</v>
      </c>
      <c r="D726" s="303" t="str">
        <f t="shared" si="134"/>
        <v>MARZO 2016 / 20</v>
      </c>
      <c r="E726" s="291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428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307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435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343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441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</row>
    <row r="727" spans="1:133" x14ac:dyDescent="0.25">
      <c r="A727" s="291">
        <f t="shared" si="129"/>
        <v>2016</v>
      </c>
      <c r="B727" s="292" t="str">
        <f t="shared" si="130"/>
        <v>MARZO</v>
      </c>
      <c r="C727" s="292">
        <v>23</v>
      </c>
      <c r="D727" s="292" t="str">
        <f t="shared" si="134"/>
        <v>MARZO 2016 / 21</v>
      </c>
      <c r="E727" s="291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428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307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435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343"/>
      <c r="CM727" s="303"/>
      <c r="CN727" s="303"/>
      <c r="CO727" s="303"/>
      <c r="CP727" s="303"/>
      <c r="CQ727" s="303"/>
      <c r="CR727" s="303"/>
      <c r="CS727" s="303"/>
      <c r="CT727" s="303"/>
      <c r="CU727" s="303"/>
      <c r="CV727" s="303"/>
      <c r="CW727" s="303"/>
      <c r="CX727" s="303"/>
      <c r="CY727" s="303"/>
      <c r="CZ727" s="303"/>
      <c r="DA727" s="303"/>
      <c r="DB727" s="303"/>
      <c r="DC727" s="303"/>
      <c r="DD727" s="303"/>
      <c r="DE727" s="303"/>
      <c r="DF727" s="303"/>
      <c r="DG727" s="303"/>
      <c r="DH727" s="303"/>
      <c r="DI727" s="303"/>
      <c r="DJ727" s="303"/>
      <c r="DK727" s="303"/>
      <c r="DL727" s="303"/>
      <c r="DM727" s="303"/>
      <c r="DN727" s="303"/>
      <c r="DO727" s="442"/>
      <c r="DP727" s="303"/>
      <c r="DQ727" s="303"/>
      <c r="DR727" s="303"/>
      <c r="DS727" s="303"/>
      <c r="DT727" s="303"/>
      <c r="DU727" s="303"/>
      <c r="DV727" s="303"/>
      <c r="DW727" s="303"/>
      <c r="DX727" s="303"/>
      <c r="DY727" s="303"/>
      <c r="DZ727" s="303"/>
      <c r="EA727" s="303"/>
      <c r="EB727" s="303"/>
      <c r="EC727" s="303"/>
    </row>
    <row r="728" spans="1:133" x14ac:dyDescent="0.25">
      <c r="A728" s="302">
        <f t="shared" si="129"/>
        <v>2016</v>
      </c>
      <c r="B728" s="303" t="str">
        <f t="shared" si="130"/>
        <v>MARZO</v>
      </c>
      <c r="C728" s="303">
        <v>24</v>
      </c>
      <c r="D728" s="303" t="str">
        <f t="shared" si="134"/>
        <v>MARZO 2016 / 22</v>
      </c>
      <c r="E728" s="291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428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307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435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343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441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</row>
    <row r="729" spans="1:133" x14ac:dyDescent="0.25">
      <c r="A729" s="291">
        <f t="shared" si="129"/>
        <v>2016</v>
      </c>
      <c r="B729" s="292" t="str">
        <f t="shared" si="130"/>
        <v>MARZO</v>
      </c>
      <c r="C729" s="292">
        <v>25</v>
      </c>
      <c r="D729" s="292" t="str">
        <f t="shared" si="134"/>
        <v>MARZO 2016 / 23</v>
      </c>
      <c r="E729" s="291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428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307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435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343"/>
      <c r="CM729" s="303"/>
      <c r="CN729" s="303"/>
      <c r="CO729" s="303"/>
      <c r="CP729" s="303"/>
      <c r="CQ729" s="303"/>
      <c r="CR729" s="303"/>
      <c r="CS729" s="303"/>
      <c r="CT729" s="303"/>
      <c r="CU729" s="303"/>
      <c r="CV729" s="303"/>
      <c r="CW729" s="303"/>
      <c r="CX729" s="303"/>
      <c r="CY729" s="303"/>
      <c r="CZ729" s="303"/>
      <c r="DA729" s="303"/>
      <c r="DB729" s="303"/>
      <c r="DC729" s="303"/>
      <c r="DD729" s="303"/>
      <c r="DE729" s="303"/>
      <c r="DF729" s="303"/>
      <c r="DG729" s="303"/>
      <c r="DH729" s="303"/>
      <c r="DI729" s="303"/>
      <c r="DJ729" s="303"/>
      <c r="DK729" s="303"/>
      <c r="DL729" s="303"/>
      <c r="DM729" s="303"/>
      <c r="DN729" s="303"/>
      <c r="DO729" s="442"/>
      <c r="DP729" s="303"/>
      <c r="DQ729" s="303"/>
      <c r="DR729" s="303"/>
      <c r="DS729" s="303"/>
      <c r="DT729" s="303"/>
      <c r="DU729" s="303"/>
      <c r="DV729" s="303"/>
      <c r="DW729" s="303"/>
      <c r="DX729" s="303"/>
      <c r="DY729" s="303"/>
      <c r="DZ729" s="303"/>
      <c r="EA729" s="303"/>
      <c r="EB729" s="303"/>
      <c r="EC729" s="303"/>
    </row>
    <row r="730" spans="1:133" x14ac:dyDescent="0.25">
      <c r="A730" s="302">
        <f t="shared" si="129"/>
        <v>2016</v>
      </c>
      <c r="B730" s="303" t="str">
        <f t="shared" si="130"/>
        <v>MARZO</v>
      </c>
      <c r="C730" s="303">
        <v>26</v>
      </c>
      <c r="D730" s="303" t="str">
        <f t="shared" si="134"/>
        <v>MARZO 2016 / 24</v>
      </c>
      <c r="E730" s="291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428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307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435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343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441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</row>
    <row r="731" spans="1:133" x14ac:dyDescent="0.25">
      <c r="A731" s="291">
        <f t="shared" si="129"/>
        <v>2016</v>
      </c>
      <c r="B731" s="292" t="str">
        <f t="shared" si="130"/>
        <v>MARZO</v>
      </c>
      <c r="C731" s="292">
        <v>27</v>
      </c>
      <c r="D731" s="292" t="str">
        <f t="shared" si="134"/>
        <v>MARZO 2016 / 25</v>
      </c>
      <c r="E731" s="291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428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307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435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343"/>
      <c r="CM731" s="303"/>
      <c r="CN731" s="303"/>
      <c r="CO731" s="303"/>
      <c r="CP731" s="303"/>
      <c r="CQ731" s="303"/>
      <c r="CR731" s="303"/>
      <c r="CS731" s="303"/>
      <c r="CT731" s="303"/>
      <c r="CU731" s="303"/>
      <c r="CV731" s="303"/>
      <c r="CW731" s="303"/>
      <c r="CX731" s="303"/>
      <c r="CY731" s="303"/>
      <c r="CZ731" s="303"/>
      <c r="DA731" s="303"/>
      <c r="DB731" s="303"/>
      <c r="DC731" s="303"/>
      <c r="DD731" s="303"/>
      <c r="DE731" s="303"/>
      <c r="DF731" s="303"/>
      <c r="DG731" s="303"/>
      <c r="DH731" s="303"/>
      <c r="DI731" s="303"/>
      <c r="DJ731" s="303"/>
      <c r="DK731" s="303"/>
      <c r="DL731" s="303"/>
      <c r="DM731" s="303"/>
      <c r="DN731" s="303"/>
      <c r="DO731" s="442"/>
      <c r="DP731" s="303"/>
      <c r="DQ731" s="303"/>
      <c r="DR731" s="303"/>
      <c r="DS731" s="303"/>
      <c r="DT731" s="303"/>
      <c r="DU731" s="303"/>
      <c r="DV731" s="303"/>
      <c r="DW731" s="303"/>
      <c r="DX731" s="303"/>
      <c r="DY731" s="303"/>
      <c r="DZ731" s="303"/>
      <c r="EA731" s="303"/>
      <c r="EB731" s="303"/>
      <c r="EC731" s="303"/>
    </row>
    <row r="732" spans="1:133" x14ac:dyDescent="0.25">
      <c r="A732" s="302">
        <f t="shared" si="129"/>
        <v>2016</v>
      </c>
      <c r="B732" s="303" t="str">
        <f t="shared" si="130"/>
        <v>MARZO</v>
      </c>
      <c r="C732" s="303">
        <v>28</v>
      </c>
      <c r="D732" s="303" t="str">
        <f t="shared" si="134"/>
        <v>MARZO 2016 / 26</v>
      </c>
      <c r="E732" s="291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428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307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435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343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441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</row>
    <row r="733" spans="1:133" x14ac:dyDescent="0.25">
      <c r="A733" s="291">
        <f t="shared" si="129"/>
        <v>2016</v>
      </c>
      <c r="B733" s="292" t="str">
        <f t="shared" si="130"/>
        <v>MARZO</v>
      </c>
      <c r="C733" s="292">
        <v>29</v>
      </c>
      <c r="D733" s="292" t="str">
        <f t="shared" si="134"/>
        <v>MARZO 2016 / 27</v>
      </c>
      <c r="E733" s="291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428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307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435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343"/>
      <c r="CM733" s="303"/>
      <c r="CN733" s="303"/>
      <c r="CO733" s="303"/>
      <c r="CP733" s="303"/>
      <c r="CQ733" s="303"/>
      <c r="CR733" s="303"/>
      <c r="CS733" s="303"/>
      <c r="CT733" s="303"/>
      <c r="CU733" s="303"/>
      <c r="CV733" s="303"/>
      <c r="CW733" s="303"/>
      <c r="CX733" s="303"/>
      <c r="CY733" s="303"/>
      <c r="CZ733" s="303"/>
      <c r="DA733" s="303"/>
      <c r="DB733" s="303"/>
      <c r="DC733" s="303"/>
      <c r="DD733" s="303"/>
      <c r="DE733" s="303"/>
      <c r="DF733" s="303"/>
      <c r="DG733" s="303"/>
      <c r="DH733" s="303"/>
      <c r="DI733" s="303"/>
      <c r="DJ733" s="303"/>
      <c r="DK733" s="303"/>
      <c r="DL733" s="303"/>
      <c r="DM733" s="303"/>
      <c r="DN733" s="303"/>
      <c r="DO733" s="442"/>
      <c r="DP733" s="303"/>
      <c r="DQ733" s="303"/>
      <c r="DR733" s="303"/>
      <c r="DS733" s="303"/>
      <c r="DT733" s="303"/>
      <c r="DU733" s="303"/>
      <c r="DV733" s="303"/>
      <c r="DW733" s="303"/>
      <c r="DX733" s="303"/>
      <c r="DY733" s="303"/>
      <c r="DZ733" s="303"/>
      <c r="EA733" s="303"/>
      <c r="EB733" s="303"/>
      <c r="EC733" s="303"/>
    </row>
    <row r="734" spans="1:133" x14ac:dyDescent="0.25">
      <c r="A734" s="302">
        <f t="shared" si="129"/>
        <v>2016</v>
      </c>
      <c r="B734" s="303" t="str">
        <f t="shared" si="130"/>
        <v>MARZO</v>
      </c>
      <c r="C734" s="303">
        <v>30</v>
      </c>
      <c r="D734" s="303" t="str">
        <f t="shared" si="134"/>
        <v>MARZO 2016 / 28</v>
      </c>
      <c r="E734" s="291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428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307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435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343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441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</row>
    <row r="735" spans="1:133" x14ac:dyDescent="0.25">
      <c r="A735" s="291">
        <f t="shared" si="129"/>
        <v>2016</v>
      </c>
      <c r="B735" s="292" t="str">
        <f t="shared" si="130"/>
        <v>MARZO</v>
      </c>
      <c r="C735" s="292">
        <v>31</v>
      </c>
      <c r="D735" s="292" t="str">
        <f t="shared" si="134"/>
        <v>MARZO 2016 / 29</v>
      </c>
      <c r="E735" s="291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428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307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435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343"/>
      <c r="CM735" s="303"/>
      <c r="CN735" s="303"/>
      <c r="CO735" s="303"/>
      <c r="CP735" s="303"/>
      <c r="CQ735" s="303"/>
      <c r="CR735" s="303"/>
      <c r="CS735" s="303"/>
      <c r="CT735" s="303"/>
      <c r="CU735" s="303"/>
      <c r="CV735" s="303"/>
      <c r="CW735" s="303"/>
      <c r="CX735" s="303"/>
      <c r="CY735" s="303"/>
      <c r="CZ735" s="303"/>
      <c r="DA735" s="303"/>
      <c r="DB735" s="303"/>
      <c r="DC735" s="303"/>
      <c r="DD735" s="303"/>
      <c r="DE735" s="303"/>
      <c r="DF735" s="303"/>
      <c r="DG735" s="303"/>
      <c r="DH735" s="303"/>
      <c r="DI735" s="303"/>
      <c r="DJ735" s="303"/>
      <c r="DK735" s="303"/>
      <c r="DL735" s="303"/>
      <c r="DM735" s="303"/>
      <c r="DN735" s="303"/>
      <c r="DO735" s="442"/>
      <c r="DP735" s="303"/>
      <c r="DQ735" s="303"/>
      <c r="DR735" s="303"/>
      <c r="DS735" s="303"/>
      <c r="DT735" s="303"/>
      <c r="DU735" s="303"/>
      <c r="DV735" s="303"/>
      <c r="DW735" s="303"/>
      <c r="DX735" s="303"/>
      <c r="DY735" s="303"/>
      <c r="DZ735" s="303"/>
      <c r="EA735" s="303"/>
      <c r="EB735" s="303"/>
      <c r="EC735" s="303"/>
    </row>
    <row r="736" spans="1:133" s="206" customFormat="1" x14ac:dyDescent="0.25">
      <c r="A736" s="308"/>
      <c r="B736" s="309"/>
      <c r="C736" s="309"/>
      <c r="D736" s="303" t="str">
        <f t="shared" si="134"/>
        <v>MARZO 2016 / 30</v>
      </c>
      <c r="E736" s="291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428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307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435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343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441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</row>
    <row r="737" spans="1:133" x14ac:dyDescent="0.25">
      <c r="A737" s="291">
        <v>2016</v>
      </c>
      <c r="B737" s="292" t="s">
        <v>242</v>
      </c>
      <c r="C737" s="292">
        <v>1</v>
      </c>
      <c r="D737" s="292" t="str">
        <f t="shared" si="134"/>
        <v>MARZO 2016 / 31</v>
      </c>
      <c r="E737" s="291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428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307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435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343"/>
      <c r="CM737" s="303"/>
      <c r="CN737" s="303"/>
      <c r="CO737" s="303"/>
      <c r="CP737" s="303"/>
      <c r="CQ737" s="303"/>
      <c r="CR737" s="303"/>
      <c r="CS737" s="303"/>
      <c r="CT737" s="303"/>
      <c r="CU737" s="303"/>
      <c r="CV737" s="303"/>
      <c r="CW737" s="303"/>
      <c r="CX737" s="303"/>
      <c r="CY737" s="303"/>
      <c r="CZ737" s="303"/>
      <c r="DA737" s="303"/>
      <c r="DB737" s="303"/>
      <c r="DC737" s="303"/>
      <c r="DD737" s="303"/>
      <c r="DE737" s="303"/>
      <c r="DF737" s="303"/>
      <c r="DG737" s="303"/>
      <c r="DH737" s="303"/>
      <c r="DI737" s="303"/>
      <c r="DJ737" s="303"/>
      <c r="DK737" s="303"/>
      <c r="DL737" s="303"/>
      <c r="DM737" s="303"/>
      <c r="DN737" s="303"/>
      <c r="DO737" s="442"/>
      <c r="DP737" s="303"/>
      <c r="DQ737" s="303"/>
      <c r="DR737" s="303"/>
      <c r="DS737" s="303"/>
      <c r="DT737" s="303"/>
      <c r="DU737" s="303"/>
      <c r="DV737" s="303"/>
      <c r="DW737" s="303"/>
      <c r="DX737" s="303"/>
      <c r="DY737" s="303"/>
      <c r="DZ737" s="303"/>
      <c r="EA737" s="303"/>
      <c r="EB737" s="303"/>
      <c r="EC737" s="303"/>
    </row>
    <row r="738" spans="1:133" ht="15.75" x14ac:dyDescent="0.25">
      <c r="A738" s="302">
        <f t="shared" ref="A738:A767" si="135">A737</f>
        <v>2016</v>
      </c>
      <c r="B738" s="303" t="str">
        <f t="shared" ref="B738:B767" si="136">B737</f>
        <v>ABRIL</v>
      </c>
      <c r="C738" s="303">
        <v>2</v>
      </c>
      <c r="D738" s="275" t="s">
        <v>228</v>
      </c>
      <c r="E738" s="344">
        <f t="shared" ref="E738:AJ738" si="137">IFERROR(AVERAGE(E707:E737),"")</f>
        <v>8</v>
      </c>
      <c r="F738" s="276">
        <f t="shared" si="137"/>
        <v>42415.8</v>
      </c>
      <c r="G738" s="276">
        <f t="shared" si="137"/>
        <v>61037.866666666669</v>
      </c>
      <c r="H738" s="276" t="str">
        <f t="shared" si="137"/>
        <v/>
      </c>
      <c r="I738" s="276">
        <f t="shared" si="137"/>
        <v>0.72718000000000016</v>
      </c>
      <c r="J738" s="276">
        <f t="shared" si="137"/>
        <v>134.6</v>
      </c>
      <c r="K738" s="276">
        <f t="shared" si="137"/>
        <v>8.7733333333333334</v>
      </c>
      <c r="L738" s="276">
        <f t="shared" si="137"/>
        <v>0</v>
      </c>
      <c r="M738" s="276" t="str">
        <f t="shared" si="137"/>
        <v/>
      </c>
      <c r="N738" s="276">
        <f t="shared" si="137"/>
        <v>0.5</v>
      </c>
      <c r="O738" s="276">
        <f t="shared" si="137"/>
        <v>0</v>
      </c>
      <c r="P738" s="276">
        <f t="shared" si="137"/>
        <v>85.253333333333345</v>
      </c>
      <c r="Q738" s="276">
        <f t="shared" si="137"/>
        <v>79.213333333333352</v>
      </c>
      <c r="R738" s="276">
        <f t="shared" si="137"/>
        <v>82.220000000000013</v>
      </c>
      <c r="S738" s="276" t="str">
        <f t="shared" si="137"/>
        <v/>
      </c>
      <c r="T738" s="276" t="str">
        <f t="shared" si="137"/>
        <v/>
      </c>
      <c r="U738" s="276">
        <f t="shared" si="137"/>
        <v>20773.733333333334</v>
      </c>
      <c r="V738" s="276">
        <f t="shared" si="137"/>
        <v>126.13333333333334</v>
      </c>
      <c r="W738" s="276">
        <f t="shared" si="137"/>
        <v>185.46666666666667</v>
      </c>
      <c r="X738" s="276">
        <f t="shared" si="137"/>
        <v>283.26666666666665</v>
      </c>
      <c r="Y738" s="276">
        <f t="shared" si="137"/>
        <v>337.93333333333334</v>
      </c>
      <c r="Z738" s="276">
        <f t="shared" si="137"/>
        <v>0.83333333333333337</v>
      </c>
      <c r="AA738" s="276">
        <f t="shared" si="137"/>
        <v>29.826666666666664</v>
      </c>
      <c r="AB738" s="276">
        <f t="shared" si="137"/>
        <v>0.15333333333333335</v>
      </c>
      <c r="AC738" s="276">
        <f t="shared" si="137"/>
        <v>1.8746666666666663</v>
      </c>
      <c r="AD738" s="276">
        <f t="shared" si="137"/>
        <v>12.246666666666666</v>
      </c>
      <c r="AE738" s="276">
        <f t="shared" si="137"/>
        <v>0</v>
      </c>
      <c r="AF738" s="420" t="str">
        <f t="shared" si="137"/>
        <v/>
      </c>
      <c r="AG738" s="276">
        <f t="shared" si="137"/>
        <v>133</v>
      </c>
      <c r="AH738" s="276">
        <f t="shared" si="137"/>
        <v>7</v>
      </c>
      <c r="AI738" s="276">
        <f t="shared" si="137"/>
        <v>9</v>
      </c>
      <c r="AJ738" s="276">
        <f t="shared" si="137"/>
        <v>85</v>
      </c>
      <c r="AK738" s="276">
        <f t="shared" ref="AK738:BP738" si="138">IFERROR(AVERAGE(AK707:AK737),"")</f>
        <v>149</v>
      </c>
      <c r="AL738" s="276">
        <f t="shared" si="138"/>
        <v>170</v>
      </c>
      <c r="AM738" s="276">
        <f t="shared" si="138"/>
        <v>245</v>
      </c>
      <c r="AN738" s="276">
        <f t="shared" si="138"/>
        <v>374</v>
      </c>
      <c r="AO738" s="276">
        <f t="shared" si="138"/>
        <v>437</v>
      </c>
      <c r="AP738" s="276">
        <f t="shared" si="138"/>
        <v>42</v>
      </c>
      <c r="AQ738" s="276">
        <f t="shared" si="138"/>
        <v>18</v>
      </c>
      <c r="AR738" s="276">
        <f t="shared" si="138"/>
        <v>3</v>
      </c>
      <c r="AS738" s="276">
        <f t="shared" si="138"/>
        <v>2.7000000000000006</v>
      </c>
      <c r="AT738" s="276">
        <f t="shared" si="138"/>
        <v>5.000000000000001E-2</v>
      </c>
      <c r="AU738" s="276" t="str">
        <f t="shared" si="138"/>
        <v/>
      </c>
      <c r="AV738" s="276">
        <f t="shared" si="138"/>
        <v>9.5</v>
      </c>
      <c r="AW738" s="276">
        <f t="shared" si="138"/>
        <v>42443.666666666664</v>
      </c>
      <c r="AX738" s="310">
        <f t="shared" si="138"/>
        <v>61840.555555555555</v>
      </c>
      <c r="AY738" s="276" t="str">
        <f t="shared" si="138"/>
        <v/>
      </c>
      <c r="AZ738" s="276">
        <f t="shared" si="138"/>
        <v>0.73494388888888895</v>
      </c>
      <c r="BA738" s="276">
        <f t="shared" si="138"/>
        <v>142.30555555555554</v>
      </c>
      <c r="BB738" s="276">
        <f t="shared" si="138"/>
        <v>8.0888888888888868</v>
      </c>
      <c r="BC738" s="276">
        <f t="shared" si="138"/>
        <v>0</v>
      </c>
      <c r="BD738" s="276" t="str">
        <f t="shared" si="138"/>
        <v/>
      </c>
      <c r="BE738" s="276">
        <f t="shared" si="138"/>
        <v>1.8166666666666669</v>
      </c>
      <c r="BF738" s="276">
        <f t="shared" si="138"/>
        <v>1.0000000000000002E-2</v>
      </c>
      <c r="BG738" s="276">
        <f t="shared" si="138"/>
        <v>85.277777777777757</v>
      </c>
      <c r="BH738" s="276">
        <f t="shared" si="138"/>
        <v>79.34444444444442</v>
      </c>
      <c r="BI738" s="276">
        <f t="shared" si="138"/>
        <v>82.327777777777754</v>
      </c>
      <c r="BJ738" s="276" t="str">
        <f t="shared" si="138"/>
        <v/>
      </c>
      <c r="BK738" s="276" t="str">
        <f t="shared" si="138"/>
        <v/>
      </c>
      <c r="BL738" s="276">
        <f t="shared" si="138"/>
        <v>20691.333333333332</v>
      </c>
      <c r="BM738" s="276">
        <f t="shared" si="138"/>
        <v>135.77777777777777</v>
      </c>
      <c r="BN738" s="276">
        <f t="shared" si="138"/>
        <v>200.22222222222223</v>
      </c>
      <c r="BO738" s="276">
        <f t="shared" si="138"/>
        <v>304.33333333333331</v>
      </c>
      <c r="BP738" s="276">
        <f t="shared" si="138"/>
        <v>353.22222222222223</v>
      </c>
      <c r="BQ738" s="276">
        <f t="shared" ref="BQ738:BV738" si="139">IFERROR(AVERAGE(BQ707:BQ737),"")</f>
        <v>1</v>
      </c>
      <c r="BR738" s="276">
        <f t="shared" si="139"/>
        <v>33.355555555555554</v>
      </c>
      <c r="BS738" s="276">
        <f t="shared" si="139"/>
        <v>1.5722222222222222</v>
      </c>
      <c r="BT738" s="276">
        <f t="shared" si="139"/>
        <v>1.4505555555555556</v>
      </c>
      <c r="BU738" s="276">
        <f t="shared" si="139"/>
        <v>2.0944444444444446</v>
      </c>
      <c r="BV738" s="310">
        <f t="shared" si="139"/>
        <v>0</v>
      </c>
      <c r="BW738" s="436"/>
      <c r="BX738" s="309"/>
      <c r="BY738" s="309"/>
      <c r="BZ738" s="309"/>
      <c r="CA738" s="309"/>
      <c r="CB738" s="309"/>
      <c r="CC738" s="309"/>
      <c r="CD738" s="309"/>
      <c r="CE738" s="309"/>
      <c r="CF738" s="309"/>
      <c r="CG738" s="309"/>
      <c r="CH738" s="309"/>
      <c r="CI738" s="309"/>
      <c r="CJ738" s="309"/>
      <c r="CK738" s="309"/>
      <c r="CL738" s="308"/>
      <c r="CM738" s="309"/>
      <c r="CN738" s="309"/>
      <c r="CO738" s="309"/>
      <c r="CP738" s="309"/>
      <c r="CQ738" s="309"/>
      <c r="CR738" s="309"/>
      <c r="CS738" s="309"/>
      <c r="CT738" s="309"/>
      <c r="CU738" s="309"/>
      <c r="CV738" s="309"/>
      <c r="CW738" s="309"/>
      <c r="CX738" s="309"/>
      <c r="CY738" s="309"/>
      <c r="CZ738" s="309"/>
      <c r="DA738" s="309"/>
      <c r="DB738" s="309"/>
      <c r="DC738" s="309"/>
      <c r="DD738" s="309"/>
      <c r="DE738" s="309"/>
      <c r="DF738" s="309"/>
      <c r="DG738" s="309"/>
      <c r="DH738" s="309"/>
      <c r="DI738" s="309"/>
      <c r="DJ738" s="309"/>
      <c r="DK738" s="309"/>
      <c r="DL738" s="309"/>
      <c r="DM738" s="309"/>
      <c r="DN738" s="309"/>
      <c r="DO738" s="443"/>
      <c r="DP738" s="309"/>
      <c r="DQ738" s="309"/>
      <c r="DR738" s="309"/>
      <c r="DS738" s="309"/>
      <c r="DT738" s="309"/>
      <c r="DU738" s="309"/>
      <c r="DV738" s="309"/>
      <c r="DW738" s="309"/>
      <c r="DX738" s="309"/>
      <c r="DY738" s="309"/>
      <c r="DZ738" s="309"/>
      <c r="EA738" s="309"/>
      <c r="EB738" s="309"/>
      <c r="EC738" s="309"/>
    </row>
    <row r="739" spans="1:133" x14ac:dyDescent="0.25">
      <c r="A739" s="291">
        <f t="shared" si="135"/>
        <v>2016</v>
      </c>
      <c r="B739" s="292" t="str">
        <f t="shared" si="136"/>
        <v>ABRIL</v>
      </c>
      <c r="C739" s="292">
        <v>3</v>
      </c>
      <c r="D739" s="292" t="str">
        <f t="shared" ref="D739:D769" si="140">B737&amp;" "&amp;A737&amp;" / "&amp;C737</f>
        <v>ABRIL 2016 / 1</v>
      </c>
      <c r="E739" s="353">
        <v>1</v>
      </c>
      <c r="F739" s="321">
        <v>42403</v>
      </c>
      <c r="G739" s="320">
        <v>60748</v>
      </c>
      <c r="H739" s="320" t="s">
        <v>68</v>
      </c>
      <c r="I739" s="322">
        <v>0.7268</v>
      </c>
      <c r="J739" s="323">
        <v>134</v>
      </c>
      <c r="K739" s="323">
        <v>9</v>
      </c>
      <c r="L739" s="323">
        <v>0</v>
      </c>
      <c r="M739" s="324" t="s">
        <v>20</v>
      </c>
      <c r="N739" s="323">
        <v>0.5</v>
      </c>
      <c r="O739" s="323">
        <v>0</v>
      </c>
      <c r="P739" s="323">
        <v>85.2</v>
      </c>
      <c r="Q739" s="323">
        <v>79.2</v>
      </c>
      <c r="R739" s="323">
        <v>82.2</v>
      </c>
      <c r="S739" s="325" t="s">
        <v>66</v>
      </c>
      <c r="T739" s="325" t="s">
        <v>67</v>
      </c>
      <c r="U739" s="323">
        <v>20778</v>
      </c>
      <c r="V739" s="323">
        <v>127</v>
      </c>
      <c r="W739" s="323">
        <v>187</v>
      </c>
      <c r="X739" s="323">
        <v>290</v>
      </c>
      <c r="Y739" s="323">
        <v>334</v>
      </c>
      <c r="Z739" s="323">
        <v>1</v>
      </c>
      <c r="AA739" s="323">
        <v>29.4</v>
      </c>
      <c r="AB739" s="323">
        <v>0.2</v>
      </c>
      <c r="AC739" s="323">
        <v>1.73</v>
      </c>
      <c r="AD739" s="323">
        <v>11.1</v>
      </c>
      <c r="AE739" s="323">
        <v>0</v>
      </c>
      <c r="AF739" s="430"/>
      <c r="AG739" s="326">
        <v>133</v>
      </c>
      <c r="AH739" s="326">
        <v>7</v>
      </c>
      <c r="AI739" s="326">
        <v>9</v>
      </c>
      <c r="AJ739" s="326">
        <v>85</v>
      </c>
      <c r="AK739" s="326">
        <v>149</v>
      </c>
      <c r="AL739" s="326">
        <v>170</v>
      </c>
      <c r="AM739" s="326">
        <v>245</v>
      </c>
      <c r="AN739" s="326">
        <v>374</v>
      </c>
      <c r="AO739" s="326">
        <v>437</v>
      </c>
      <c r="AP739" s="326">
        <v>42</v>
      </c>
      <c r="AQ739" s="326">
        <v>18</v>
      </c>
      <c r="AR739" s="326">
        <v>3</v>
      </c>
      <c r="AS739" s="326">
        <v>2.7</v>
      </c>
      <c r="AT739" s="326">
        <v>0.05</v>
      </c>
      <c r="AU739" s="300"/>
      <c r="AV739" s="311">
        <v>1</v>
      </c>
      <c r="AW739" s="317">
        <v>42461</v>
      </c>
      <c r="AX739" s="311">
        <v>62280</v>
      </c>
      <c r="AY739" s="311" t="s">
        <v>149</v>
      </c>
      <c r="AZ739" s="313">
        <v>0.73509999999999998</v>
      </c>
      <c r="BA739" s="314">
        <v>141.4</v>
      </c>
      <c r="BB739" s="314">
        <v>8.1999999999999993</v>
      </c>
      <c r="BC739" s="314">
        <v>0</v>
      </c>
      <c r="BD739" s="315" t="s">
        <v>20</v>
      </c>
      <c r="BE739" s="314">
        <v>1.8</v>
      </c>
      <c r="BF739" s="314">
        <v>0.01</v>
      </c>
      <c r="BG739" s="314">
        <v>85.2</v>
      </c>
      <c r="BH739" s="314">
        <v>79.2</v>
      </c>
      <c r="BI739" s="314">
        <v>82.2</v>
      </c>
      <c r="BJ739" s="316" t="s">
        <v>66</v>
      </c>
      <c r="BK739" s="316" t="s">
        <v>67</v>
      </c>
      <c r="BL739" s="314">
        <v>20690</v>
      </c>
      <c r="BM739" s="314">
        <v>133</v>
      </c>
      <c r="BN739" s="314">
        <v>199</v>
      </c>
      <c r="BO739" s="314">
        <v>306</v>
      </c>
      <c r="BP739" s="314">
        <v>354</v>
      </c>
      <c r="BQ739" s="314">
        <v>1</v>
      </c>
      <c r="BR739" s="314">
        <v>35.799999999999997</v>
      </c>
      <c r="BS739" s="314">
        <v>2.6</v>
      </c>
      <c r="BT739" s="314">
        <v>1.43</v>
      </c>
      <c r="BU739" s="314">
        <v>6.4</v>
      </c>
      <c r="BV739" s="314">
        <v>0</v>
      </c>
      <c r="BW739" s="433"/>
      <c r="BX739" s="299">
        <v>124</v>
      </c>
      <c r="BY739" s="299">
        <v>7</v>
      </c>
      <c r="BZ739" s="299">
        <v>11.5</v>
      </c>
      <c r="CA739" s="299">
        <v>85</v>
      </c>
      <c r="CB739" s="299">
        <v>140</v>
      </c>
      <c r="CC739" s="299">
        <v>170</v>
      </c>
      <c r="CD739" s="299">
        <v>240</v>
      </c>
      <c r="CE739" s="299">
        <v>365</v>
      </c>
      <c r="CF739" s="299">
        <v>437</v>
      </c>
      <c r="CG739" s="299">
        <v>42</v>
      </c>
      <c r="CH739" s="299">
        <v>18</v>
      </c>
      <c r="CI739" s="299">
        <v>3</v>
      </c>
      <c r="CJ739" s="299">
        <v>2.7</v>
      </c>
      <c r="CK739" s="299">
        <v>0.05</v>
      </c>
      <c r="CL739" s="329"/>
      <c r="CM739" s="327">
        <v>1</v>
      </c>
      <c r="CN739" s="354">
        <v>42401</v>
      </c>
      <c r="CO739" s="355"/>
      <c r="CP739" s="355"/>
      <c r="CQ739" s="322">
        <v>0.72230000000000005</v>
      </c>
      <c r="CR739" s="323">
        <v>58.8</v>
      </c>
      <c r="CS739" s="356">
        <f>(CR739*(9/5))+32</f>
        <v>137.84</v>
      </c>
      <c r="CT739" s="323">
        <v>8.6</v>
      </c>
      <c r="CU739" s="357">
        <v>1E-3</v>
      </c>
      <c r="CV739" s="323">
        <v>1</v>
      </c>
      <c r="CW739" s="323">
        <v>0.2</v>
      </c>
      <c r="CX739" s="357">
        <v>5.0000000000000001E-3</v>
      </c>
      <c r="CY739" s="323">
        <v>85.2</v>
      </c>
      <c r="CZ739" s="323">
        <v>78.8</v>
      </c>
      <c r="DA739" s="323">
        <v>81.900000000000006</v>
      </c>
      <c r="DB739" s="327" t="s">
        <v>83</v>
      </c>
      <c r="DC739" s="327" t="s">
        <v>84</v>
      </c>
      <c r="DD739" s="323">
        <v>20826</v>
      </c>
      <c r="DE739" s="323">
        <v>126.8</v>
      </c>
      <c r="DF739" s="323">
        <v>182.1</v>
      </c>
      <c r="DG739" s="323">
        <v>263.5</v>
      </c>
      <c r="DH739" s="323">
        <v>343.8</v>
      </c>
      <c r="DI739" s="323">
        <v>1</v>
      </c>
      <c r="DJ739" s="323">
        <v>27</v>
      </c>
      <c r="DK739" s="323">
        <v>0.1</v>
      </c>
      <c r="DL739" s="323">
        <v>2.2999999999999998</v>
      </c>
      <c r="DM739" s="323">
        <v>16</v>
      </c>
      <c r="DN739" s="323">
        <v>0</v>
      </c>
      <c r="DO739" s="437"/>
      <c r="DP739" s="326">
        <v>133</v>
      </c>
      <c r="DQ739" s="326">
        <v>7</v>
      </c>
      <c r="DR739" s="326">
        <v>9</v>
      </c>
      <c r="DS739" s="326">
        <v>85</v>
      </c>
      <c r="DT739" s="326">
        <v>149</v>
      </c>
      <c r="DU739" s="326">
        <v>170</v>
      </c>
      <c r="DV739" s="326">
        <v>245</v>
      </c>
      <c r="DW739" s="326">
        <v>374</v>
      </c>
      <c r="DX739" s="326">
        <v>437</v>
      </c>
      <c r="DY739" s="326">
        <v>42</v>
      </c>
      <c r="DZ739" s="326">
        <v>18</v>
      </c>
      <c r="EA739" s="326">
        <v>3</v>
      </c>
      <c r="EB739" s="326">
        <v>2.7</v>
      </c>
      <c r="EC739" s="326">
        <v>0.05</v>
      </c>
    </row>
    <row r="740" spans="1:133" x14ac:dyDescent="0.25">
      <c r="A740" s="302">
        <f t="shared" si="135"/>
        <v>2016</v>
      </c>
      <c r="B740" s="303" t="str">
        <f t="shared" si="136"/>
        <v>ABRIL</v>
      </c>
      <c r="C740" s="303">
        <v>4</v>
      </c>
      <c r="D740" s="303" t="str">
        <f t="shared" si="140"/>
        <v>ABRIL 2016 / 2</v>
      </c>
      <c r="E740" s="353">
        <v>2</v>
      </c>
      <c r="F740" s="321">
        <v>42404</v>
      </c>
      <c r="G740" s="320">
        <v>60775</v>
      </c>
      <c r="H740" s="320" t="s">
        <v>208</v>
      </c>
      <c r="I740" s="322">
        <v>0.72709999999999997</v>
      </c>
      <c r="J740" s="323">
        <v>133</v>
      </c>
      <c r="K740" s="323">
        <v>8.9</v>
      </c>
      <c r="L740" s="323">
        <v>0</v>
      </c>
      <c r="M740" s="324" t="s">
        <v>20</v>
      </c>
      <c r="N740" s="323">
        <v>0.5</v>
      </c>
      <c r="O740" s="323">
        <v>0</v>
      </c>
      <c r="P740" s="323">
        <v>85.5</v>
      </c>
      <c r="Q740" s="323">
        <v>79.2</v>
      </c>
      <c r="R740" s="323">
        <v>82.3</v>
      </c>
      <c r="S740" s="325" t="s">
        <v>66</v>
      </c>
      <c r="T740" s="325" t="s">
        <v>67</v>
      </c>
      <c r="U740" s="323">
        <v>20774</v>
      </c>
      <c r="V740" s="323">
        <v>123</v>
      </c>
      <c r="W740" s="323">
        <v>183</v>
      </c>
      <c r="X740" s="323">
        <v>282</v>
      </c>
      <c r="Y740" s="323">
        <v>337</v>
      </c>
      <c r="Z740" s="323">
        <v>0.5</v>
      </c>
      <c r="AA740" s="323">
        <v>29.3</v>
      </c>
      <c r="AB740" s="323">
        <v>0.2</v>
      </c>
      <c r="AC740" s="323">
        <v>1.7</v>
      </c>
      <c r="AD740" s="323">
        <v>12.4</v>
      </c>
      <c r="AE740" s="323">
        <v>0</v>
      </c>
      <c r="AF740" s="430"/>
      <c r="AG740" s="326">
        <v>133</v>
      </c>
      <c r="AH740" s="326">
        <v>7</v>
      </c>
      <c r="AI740" s="326">
        <v>9</v>
      </c>
      <c r="AJ740" s="326">
        <v>85</v>
      </c>
      <c r="AK740" s="326">
        <v>149</v>
      </c>
      <c r="AL740" s="326">
        <v>170</v>
      </c>
      <c r="AM740" s="326">
        <v>245</v>
      </c>
      <c r="AN740" s="326">
        <v>374</v>
      </c>
      <c r="AO740" s="326">
        <v>437</v>
      </c>
      <c r="AP740" s="326">
        <v>42</v>
      </c>
      <c r="AQ740" s="326">
        <v>18</v>
      </c>
      <c r="AR740" s="326">
        <v>3</v>
      </c>
      <c r="AS740" s="326">
        <v>2.7</v>
      </c>
      <c r="AT740" s="326">
        <v>0.05</v>
      </c>
      <c r="AU740" s="300"/>
      <c r="AV740" s="311">
        <v>2</v>
      </c>
      <c r="AW740" s="317">
        <v>42463</v>
      </c>
      <c r="AX740" s="311">
        <v>62320</v>
      </c>
      <c r="AY740" s="311" t="s">
        <v>73</v>
      </c>
      <c r="AZ740" s="313">
        <v>0.73580000000000001</v>
      </c>
      <c r="BA740" s="314">
        <v>141</v>
      </c>
      <c r="BB740" s="314">
        <v>8</v>
      </c>
      <c r="BC740" s="314">
        <v>0</v>
      </c>
      <c r="BD740" s="315" t="s">
        <v>20</v>
      </c>
      <c r="BE740" s="314">
        <v>1.4</v>
      </c>
      <c r="BF740" s="314">
        <v>0.01</v>
      </c>
      <c r="BG740" s="314">
        <v>85.6</v>
      </c>
      <c r="BH740" s="314">
        <v>79.5</v>
      </c>
      <c r="BI740" s="314">
        <v>82.6</v>
      </c>
      <c r="BJ740" s="316" t="s">
        <v>66</v>
      </c>
      <c r="BK740" s="316" t="s">
        <v>67</v>
      </c>
      <c r="BL740" s="314">
        <v>20682</v>
      </c>
      <c r="BM740" s="314">
        <v>133</v>
      </c>
      <c r="BN740" s="314">
        <v>192</v>
      </c>
      <c r="BO740" s="314">
        <v>300</v>
      </c>
      <c r="BP740" s="314">
        <v>352</v>
      </c>
      <c r="BQ740" s="314">
        <v>1</v>
      </c>
      <c r="BR740" s="314">
        <v>35.799999999999997</v>
      </c>
      <c r="BS740" s="314">
        <v>1</v>
      </c>
      <c r="BT740" s="314">
        <v>1.43</v>
      </c>
      <c r="BU740" s="314">
        <v>7.5</v>
      </c>
      <c r="BV740" s="314">
        <v>0</v>
      </c>
      <c r="BW740" s="433"/>
      <c r="BX740" s="299">
        <v>124</v>
      </c>
      <c r="BY740" s="299">
        <v>7</v>
      </c>
      <c r="BZ740" s="299">
        <v>11.5</v>
      </c>
      <c r="CA740" s="299">
        <v>85</v>
      </c>
      <c r="CB740" s="299">
        <v>140</v>
      </c>
      <c r="CC740" s="299">
        <v>170</v>
      </c>
      <c r="CD740" s="299">
        <v>240</v>
      </c>
      <c r="CE740" s="299">
        <v>365</v>
      </c>
      <c r="CF740" s="299">
        <v>437</v>
      </c>
      <c r="CG740" s="299">
        <v>42</v>
      </c>
      <c r="CH740" s="299">
        <v>18</v>
      </c>
      <c r="CI740" s="299">
        <v>3</v>
      </c>
      <c r="CJ740" s="299">
        <v>2.7</v>
      </c>
      <c r="CK740" s="299">
        <v>0.05</v>
      </c>
      <c r="CL740" s="329"/>
      <c r="CM740" s="327">
        <v>2</v>
      </c>
      <c r="CN740" s="354">
        <v>42408</v>
      </c>
      <c r="CO740" s="327"/>
      <c r="CP740" s="327"/>
      <c r="CQ740" s="322">
        <v>0.72160000000000002</v>
      </c>
      <c r="CR740" s="323">
        <v>58.1</v>
      </c>
      <c r="CS740" s="356">
        <f>(CR740*(9/5))+32</f>
        <v>136.57999999999998</v>
      </c>
      <c r="CT740" s="323">
        <v>8.8000000000000007</v>
      </c>
      <c r="CU740" s="357">
        <v>1E-3</v>
      </c>
      <c r="CV740" s="323">
        <v>1</v>
      </c>
      <c r="CW740" s="323">
        <v>0.1</v>
      </c>
      <c r="CX740" s="357">
        <v>5.0000000000000001E-3</v>
      </c>
      <c r="CY740" s="323">
        <v>85</v>
      </c>
      <c r="CZ740" s="323">
        <v>78.2</v>
      </c>
      <c r="DA740" s="323">
        <v>81.599999999999994</v>
      </c>
      <c r="DB740" s="327" t="s">
        <v>83</v>
      </c>
      <c r="DC740" s="327" t="s">
        <v>84</v>
      </c>
      <c r="DD740" s="323">
        <v>20834</v>
      </c>
      <c r="DE740" s="323">
        <v>128.80000000000001</v>
      </c>
      <c r="DF740" s="323">
        <v>185.1</v>
      </c>
      <c r="DG740" s="323">
        <v>265.5</v>
      </c>
      <c r="DH740" s="323">
        <v>345.8</v>
      </c>
      <c r="DI740" s="323">
        <v>1</v>
      </c>
      <c r="DJ740" s="323">
        <v>25</v>
      </c>
      <c r="DK740" s="323">
        <v>0.1</v>
      </c>
      <c r="DL740" s="323">
        <v>2.2000000000000002</v>
      </c>
      <c r="DM740" s="323">
        <v>17</v>
      </c>
      <c r="DN740" s="323">
        <v>0</v>
      </c>
      <c r="DO740" s="437"/>
      <c r="DP740" s="326">
        <v>133</v>
      </c>
      <c r="DQ740" s="326">
        <v>7</v>
      </c>
      <c r="DR740" s="326">
        <v>9</v>
      </c>
      <c r="DS740" s="326">
        <v>85</v>
      </c>
      <c r="DT740" s="326">
        <v>149</v>
      </c>
      <c r="DU740" s="326">
        <v>170</v>
      </c>
      <c r="DV740" s="326">
        <v>245</v>
      </c>
      <c r="DW740" s="326">
        <v>374</v>
      </c>
      <c r="DX740" s="326">
        <v>437</v>
      </c>
      <c r="DY740" s="326">
        <v>42</v>
      </c>
      <c r="DZ740" s="326">
        <v>18</v>
      </c>
      <c r="EA740" s="326">
        <v>3</v>
      </c>
      <c r="EB740" s="326">
        <v>2.7</v>
      </c>
      <c r="EC740" s="326">
        <v>0.05</v>
      </c>
    </row>
    <row r="741" spans="1:133" x14ac:dyDescent="0.25">
      <c r="A741" s="291">
        <f t="shared" si="135"/>
        <v>2016</v>
      </c>
      <c r="B741" s="292" t="str">
        <f t="shared" si="136"/>
        <v>ABRIL</v>
      </c>
      <c r="C741" s="292">
        <v>5</v>
      </c>
      <c r="D741" s="292" t="str">
        <f t="shared" si="140"/>
        <v>ABRIL 2016 / 3</v>
      </c>
      <c r="E741" s="353">
        <v>3</v>
      </c>
      <c r="F741" s="321">
        <v>42405</v>
      </c>
      <c r="G741" s="320">
        <v>60826</v>
      </c>
      <c r="H741" s="320" t="s">
        <v>68</v>
      </c>
      <c r="I741" s="322">
        <v>0.72789999999999999</v>
      </c>
      <c r="J741" s="323">
        <v>135</v>
      </c>
      <c r="K741" s="323">
        <v>9</v>
      </c>
      <c r="L741" s="323">
        <v>0</v>
      </c>
      <c r="M741" s="324" t="s">
        <v>20</v>
      </c>
      <c r="N741" s="323">
        <v>0.5</v>
      </c>
      <c r="O741" s="323">
        <v>0</v>
      </c>
      <c r="P741" s="323">
        <v>85.3</v>
      </c>
      <c r="Q741" s="323">
        <v>79.3</v>
      </c>
      <c r="R741" s="323">
        <v>82.3</v>
      </c>
      <c r="S741" s="325" t="s">
        <v>66</v>
      </c>
      <c r="T741" s="325" t="s">
        <v>67</v>
      </c>
      <c r="U741" s="323">
        <v>20766</v>
      </c>
      <c r="V741" s="323">
        <v>127</v>
      </c>
      <c r="W741" s="323">
        <v>190</v>
      </c>
      <c r="X741" s="323">
        <v>286</v>
      </c>
      <c r="Y741" s="323">
        <v>342</v>
      </c>
      <c r="Z741" s="323">
        <v>1</v>
      </c>
      <c r="AA741" s="323">
        <v>28.3</v>
      </c>
      <c r="AB741" s="323">
        <v>0.3</v>
      </c>
      <c r="AC741" s="323">
        <v>1.85</v>
      </c>
      <c r="AD741" s="323">
        <v>14.8</v>
      </c>
      <c r="AE741" s="323">
        <v>0</v>
      </c>
      <c r="AF741" s="430"/>
      <c r="AG741" s="326">
        <v>133</v>
      </c>
      <c r="AH741" s="326">
        <v>7</v>
      </c>
      <c r="AI741" s="326">
        <v>9</v>
      </c>
      <c r="AJ741" s="326">
        <v>85</v>
      </c>
      <c r="AK741" s="326">
        <v>149</v>
      </c>
      <c r="AL741" s="326">
        <v>170</v>
      </c>
      <c r="AM741" s="326">
        <v>245</v>
      </c>
      <c r="AN741" s="326">
        <v>374</v>
      </c>
      <c r="AO741" s="326">
        <v>437</v>
      </c>
      <c r="AP741" s="326">
        <v>42</v>
      </c>
      <c r="AQ741" s="326">
        <v>18</v>
      </c>
      <c r="AR741" s="326">
        <v>3</v>
      </c>
      <c r="AS741" s="326">
        <v>2.7</v>
      </c>
      <c r="AT741" s="326">
        <v>0.05</v>
      </c>
      <c r="AU741" s="300"/>
      <c r="AV741" s="311">
        <v>3</v>
      </c>
      <c r="AW741" s="317">
        <v>42464</v>
      </c>
      <c r="AX741" s="311">
        <v>62325</v>
      </c>
      <c r="AY741" s="311" t="s">
        <v>68</v>
      </c>
      <c r="AZ741" s="313">
        <v>0.73660000000000003</v>
      </c>
      <c r="BA741" s="314">
        <v>143</v>
      </c>
      <c r="BB741" s="314">
        <v>8</v>
      </c>
      <c r="BC741" s="314">
        <v>0</v>
      </c>
      <c r="BD741" s="315" t="s">
        <v>20</v>
      </c>
      <c r="BE741" s="314">
        <v>1.4</v>
      </c>
      <c r="BF741" s="314">
        <v>0.01</v>
      </c>
      <c r="BG741" s="314">
        <v>85.5</v>
      </c>
      <c r="BH741" s="314">
        <v>79.3</v>
      </c>
      <c r="BI741" s="314">
        <v>82.4</v>
      </c>
      <c r="BJ741" s="316" t="s">
        <v>66</v>
      </c>
      <c r="BK741" s="316" t="s">
        <v>67</v>
      </c>
      <c r="BL741" s="314">
        <v>20674</v>
      </c>
      <c r="BM741" s="314">
        <v>135</v>
      </c>
      <c r="BN741" s="314">
        <v>201</v>
      </c>
      <c r="BO741" s="314">
        <v>302</v>
      </c>
      <c r="BP741" s="314">
        <v>354</v>
      </c>
      <c r="BQ741" s="314">
        <v>1</v>
      </c>
      <c r="BR741" s="314">
        <v>33.5</v>
      </c>
      <c r="BS741" s="314">
        <v>1.6</v>
      </c>
      <c r="BT741" s="314">
        <v>1.42</v>
      </c>
      <c r="BU741" s="314">
        <v>8.5</v>
      </c>
      <c r="BV741" s="314">
        <v>0</v>
      </c>
      <c r="BW741" s="433"/>
      <c r="BX741" s="299">
        <v>124</v>
      </c>
      <c r="BY741" s="299">
        <v>7</v>
      </c>
      <c r="BZ741" s="299">
        <v>11.5</v>
      </c>
      <c r="CA741" s="299">
        <v>85</v>
      </c>
      <c r="CB741" s="299">
        <v>140</v>
      </c>
      <c r="CC741" s="299">
        <v>170</v>
      </c>
      <c r="CD741" s="299">
        <v>240</v>
      </c>
      <c r="CE741" s="299">
        <v>365</v>
      </c>
      <c r="CF741" s="299">
        <v>437</v>
      </c>
      <c r="CG741" s="299">
        <v>42</v>
      </c>
      <c r="CH741" s="299">
        <v>18</v>
      </c>
      <c r="CI741" s="299">
        <v>3</v>
      </c>
      <c r="CJ741" s="299">
        <v>2.7</v>
      </c>
      <c r="CK741" s="299">
        <v>0.05</v>
      </c>
      <c r="CL741" s="329"/>
      <c r="CM741" s="327">
        <v>3</v>
      </c>
      <c r="CN741" s="354">
        <v>42415</v>
      </c>
      <c r="CO741" s="327"/>
      <c r="CP741" s="327"/>
      <c r="CQ741" s="322">
        <v>0.7208</v>
      </c>
      <c r="CR741" s="323">
        <v>58.6</v>
      </c>
      <c r="CS741" s="356">
        <f>(CR741*(9/5))+32</f>
        <v>137.48000000000002</v>
      </c>
      <c r="CT741" s="323">
        <v>8.9</v>
      </c>
      <c r="CU741" s="357">
        <v>1E-3</v>
      </c>
      <c r="CV741" s="323">
        <v>1</v>
      </c>
      <c r="CW741" s="323">
        <v>0.1</v>
      </c>
      <c r="CX741" s="357">
        <v>5.0000000000000001E-3</v>
      </c>
      <c r="CY741" s="323">
        <v>85.2</v>
      </c>
      <c r="CZ741" s="323">
        <v>78.599999999999994</v>
      </c>
      <c r="DA741" s="323">
        <v>81.8</v>
      </c>
      <c r="DB741" s="327" t="s">
        <v>83</v>
      </c>
      <c r="DC741" s="327" t="s">
        <v>84</v>
      </c>
      <c r="DD741" s="323">
        <v>20842</v>
      </c>
      <c r="DE741" s="323">
        <v>126.8</v>
      </c>
      <c r="DF741" s="323">
        <v>189.1</v>
      </c>
      <c r="DG741" s="323">
        <v>263.5</v>
      </c>
      <c r="DH741" s="323">
        <v>343.8</v>
      </c>
      <c r="DI741" s="323">
        <v>1</v>
      </c>
      <c r="DJ741" s="323">
        <v>26</v>
      </c>
      <c r="DK741" s="323">
        <v>0.1</v>
      </c>
      <c r="DL741" s="323">
        <v>2.2999999999999998</v>
      </c>
      <c r="DM741" s="323">
        <v>16</v>
      </c>
      <c r="DN741" s="323">
        <v>0</v>
      </c>
      <c r="DO741" s="437"/>
      <c r="DP741" s="326">
        <v>133</v>
      </c>
      <c r="DQ741" s="326">
        <v>7</v>
      </c>
      <c r="DR741" s="326">
        <v>9</v>
      </c>
      <c r="DS741" s="326">
        <v>85</v>
      </c>
      <c r="DT741" s="326">
        <v>149</v>
      </c>
      <c r="DU741" s="326">
        <v>170</v>
      </c>
      <c r="DV741" s="326">
        <v>245</v>
      </c>
      <c r="DW741" s="326">
        <v>374</v>
      </c>
      <c r="DX741" s="326">
        <v>437</v>
      </c>
      <c r="DY741" s="326">
        <v>42</v>
      </c>
      <c r="DZ741" s="326">
        <v>18</v>
      </c>
      <c r="EA741" s="326">
        <v>3</v>
      </c>
      <c r="EB741" s="326">
        <v>2.7</v>
      </c>
      <c r="EC741" s="326">
        <v>0.05</v>
      </c>
    </row>
    <row r="742" spans="1:133" x14ac:dyDescent="0.25">
      <c r="A742" s="302">
        <f t="shared" si="135"/>
        <v>2016</v>
      </c>
      <c r="B742" s="303" t="str">
        <f t="shared" si="136"/>
        <v>ABRIL</v>
      </c>
      <c r="C742" s="303">
        <v>6</v>
      </c>
      <c r="D742" s="303" t="str">
        <f t="shared" si="140"/>
        <v>ABRIL 2016 / 4</v>
      </c>
      <c r="E742" s="353">
        <v>4</v>
      </c>
      <c r="F742" s="321">
        <v>42407</v>
      </c>
      <c r="G742" s="320">
        <v>60849</v>
      </c>
      <c r="H742" s="320" t="s">
        <v>208</v>
      </c>
      <c r="I742" s="322">
        <v>0.72789999999999999</v>
      </c>
      <c r="J742" s="323">
        <v>136</v>
      </c>
      <c r="K742" s="323">
        <v>8.8000000000000007</v>
      </c>
      <c r="L742" s="323">
        <v>0</v>
      </c>
      <c r="M742" s="324" t="s">
        <v>20</v>
      </c>
      <c r="N742" s="323">
        <v>0.5</v>
      </c>
      <c r="O742" s="323">
        <v>0</v>
      </c>
      <c r="P742" s="323">
        <v>85.3</v>
      </c>
      <c r="Q742" s="323">
        <v>79.3</v>
      </c>
      <c r="R742" s="323">
        <v>82.3</v>
      </c>
      <c r="S742" s="325" t="s">
        <v>66</v>
      </c>
      <c r="T742" s="325" t="s">
        <v>67</v>
      </c>
      <c r="U742" s="323">
        <v>20766</v>
      </c>
      <c r="V742" s="323">
        <v>127</v>
      </c>
      <c r="W742" s="323">
        <v>190</v>
      </c>
      <c r="X742" s="323">
        <v>290</v>
      </c>
      <c r="Y742" s="323">
        <v>338</v>
      </c>
      <c r="Z742" s="323">
        <v>1</v>
      </c>
      <c r="AA742" s="323">
        <v>31.9</v>
      </c>
      <c r="AB742" s="323">
        <v>0.1</v>
      </c>
      <c r="AC742" s="323">
        <v>1.88</v>
      </c>
      <c r="AD742" s="323">
        <v>12.5</v>
      </c>
      <c r="AE742" s="323">
        <v>0</v>
      </c>
      <c r="AF742" s="430"/>
      <c r="AG742" s="326">
        <v>133</v>
      </c>
      <c r="AH742" s="326">
        <v>7</v>
      </c>
      <c r="AI742" s="326">
        <v>9</v>
      </c>
      <c r="AJ742" s="326">
        <v>85</v>
      </c>
      <c r="AK742" s="326">
        <v>149</v>
      </c>
      <c r="AL742" s="326">
        <v>170</v>
      </c>
      <c r="AM742" s="326">
        <v>245</v>
      </c>
      <c r="AN742" s="326">
        <v>374</v>
      </c>
      <c r="AO742" s="326">
        <v>437</v>
      </c>
      <c r="AP742" s="326">
        <v>42</v>
      </c>
      <c r="AQ742" s="326">
        <v>18</v>
      </c>
      <c r="AR742" s="326">
        <v>3</v>
      </c>
      <c r="AS742" s="326">
        <v>2.7</v>
      </c>
      <c r="AT742" s="326">
        <v>0.05</v>
      </c>
      <c r="AU742" s="300"/>
      <c r="AV742" s="311">
        <v>4</v>
      </c>
      <c r="AW742" s="317">
        <v>42466</v>
      </c>
      <c r="AX742" s="311">
        <v>62372</v>
      </c>
      <c r="AY742" s="311" t="s">
        <v>149</v>
      </c>
      <c r="AZ742" s="313">
        <v>0.73660000000000003</v>
      </c>
      <c r="BA742" s="314">
        <v>142.69999999999999</v>
      </c>
      <c r="BB742" s="314">
        <v>8.1</v>
      </c>
      <c r="BC742" s="314">
        <v>0</v>
      </c>
      <c r="BD742" s="315" t="s">
        <v>20</v>
      </c>
      <c r="BE742" s="314">
        <v>1.4</v>
      </c>
      <c r="BF742" s="314">
        <v>0.01</v>
      </c>
      <c r="BG742" s="314">
        <v>85.5</v>
      </c>
      <c r="BH742" s="314">
        <v>79.5</v>
      </c>
      <c r="BI742" s="314">
        <v>82.5</v>
      </c>
      <c r="BJ742" s="316" t="s">
        <v>66</v>
      </c>
      <c r="BK742" s="316" t="s">
        <v>67</v>
      </c>
      <c r="BL742" s="314">
        <v>20674</v>
      </c>
      <c r="BM742" s="314">
        <v>135</v>
      </c>
      <c r="BN742" s="314">
        <v>202</v>
      </c>
      <c r="BO742" s="314">
        <v>302</v>
      </c>
      <c r="BP742" s="314">
        <v>354</v>
      </c>
      <c r="BQ742" s="314">
        <v>1</v>
      </c>
      <c r="BR742" s="314">
        <v>35.6</v>
      </c>
      <c r="BS742" s="314">
        <v>1</v>
      </c>
      <c r="BT742" s="314">
        <v>1.42</v>
      </c>
      <c r="BU742" s="314">
        <v>0</v>
      </c>
      <c r="BV742" s="314">
        <v>0</v>
      </c>
      <c r="BW742" s="433"/>
      <c r="BX742" s="299">
        <v>124</v>
      </c>
      <c r="BY742" s="299">
        <v>7</v>
      </c>
      <c r="BZ742" s="299">
        <v>11.5</v>
      </c>
      <c r="CA742" s="299">
        <v>85</v>
      </c>
      <c r="CB742" s="299">
        <v>140</v>
      </c>
      <c r="CC742" s="299">
        <v>170</v>
      </c>
      <c r="CD742" s="299">
        <v>240</v>
      </c>
      <c r="CE742" s="299">
        <v>365</v>
      </c>
      <c r="CF742" s="299">
        <v>437</v>
      </c>
      <c r="CG742" s="299">
        <v>42</v>
      </c>
      <c r="CH742" s="299">
        <v>18</v>
      </c>
      <c r="CI742" s="299">
        <v>3</v>
      </c>
      <c r="CJ742" s="299">
        <v>2.7</v>
      </c>
      <c r="CK742" s="299">
        <v>0.05</v>
      </c>
      <c r="CL742" s="329"/>
      <c r="CM742" s="327">
        <v>4</v>
      </c>
      <c r="CN742" s="354">
        <v>42422</v>
      </c>
      <c r="CO742" s="327"/>
      <c r="CP742" s="327"/>
      <c r="CQ742" s="322">
        <v>0.72160000000000002</v>
      </c>
      <c r="CR742" s="323">
        <v>58.2</v>
      </c>
      <c r="CS742" s="356">
        <f>(CR742*(9/5))+32</f>
        <v>136.76</v>
      </c>
      <c r="CT742" s="323">
        <v>8.6999999999999993</v>
      </c>
      <c r="CU742" s="357">
        <v>1E-3</v>
      </c>
      <c r="CV742" s="323">
        <v>1</v>
      </c>
      <c r="CW742" s="323">
        <v>0.1</v>
      </c>
      <c r="CX742" s="357">
        <v>5.0000000000000001E-3</v>
      </c>
      <c r="CY742" s="323">
        <v>85.2</v>
      </c>
      <c r="CZ742" s="323">
        <v>78.400000000000006</v>
      </c>
      <c r="DA742" s="323">
        <v>81.7</v>
      </c>
      <c r="DB742" s="327" t="s">
        <v>83</v>
      </c>
      <c r="DC742" s="327" t="s">
        <v>84</v>
      </c>
      <c r="DD742" s="323">
        <v>20834</v>
      </c>
      <c r="DE742" s="323">
        <v>128.80000000000001</v>
      </c>
      <c r="DF742" s="323">
        <v>191.1</v>
      </c>
      <c r="DG742" s="323">
        <v>265.5</v>
      </c>
      <c r="DH742" s="323">
        <v>341.8</v>
      </c>
      <c r="DI742" s="323">
        <v>1</v>
      </c>
      <c r="DJ742" s="323">
        <v>27</v>
      </c>
      <c r="DK742" s="323">
        <v>0.1</v>
      </c>
      <c r="DL742" s="323">
        <v>2.2999999999999998</v>
      </c>
      <c r="DM742" s="323">
        <v>17</v>
      </c>
      <c r="DN742" s="323">
        <v>0</v>
      </c>
      <c r="DO742" s="437"/>
      <c r="DP742" s="326">
        <v>133</v>
      </c>
      <c r="DQ742" s="326">
        <v>7</v>
      </c>
      <c r="DR742" s="326">
        <v>9</v>
      </c>
      <c r="DS742" s="326">
        <v>85</v>
      </c>
      <c r="DT742" s="326">
        <v>149</v>
      </c>
      <c r="DU742" s="326">
        <v>170</v>
      </c>
      <c r="DV742" s="326">
        <v>245</v>
      </c>
      <c r="DW742" s="326">
        <v>374</v>
      </c>
      <c r="DX742" s="326">
        <v>437</v>
      </c>
      <c r="DY742" s="326">
        <v>42</v>
      </c>
      <c r="DZ742" s="326">
        <v>18</v>
      </c>
      <c r="EA742" s="326">
        <v>3</v>
      </c>
      <c r="EB742" s="326">
        <v>2.7</v>
      </c>
      <c r="EC742" s="326">
        <v>0.05</v>
      </c>
    </row>
    <row r="743" spans="1:133" x14ac:dyDescent="0.25">
      <c r="A743" s="291">
        <f t="shared" si="135"/>
        <v>2016</v>
      </c>
      <c r="B743" s="292" t="str">
        <f t="shared" si="136"/>
        <v>ABRIL</v>
      </c>
      <c r="C743" s="292">
        <v>7</v>
      </c>
      <c r="D743" s="292" t="str">
        <f t="shared" si="140"/>
        <v>ABRIL 2016 / 5</v>
      </c>
      <c r="E743" s="353">
        <v>5</v>
      </c>
      <c r="F743" s="321">
        <v>42410</v>
      </c>
      <c r="G743" s="320">
        <v>60868</v>
      </c>
      <c r="H743" s="320" t="s">
        <v>68</v>
      </c>
      <c r="I743" s="322">
        <v>0.72789999999999999</v>
      </c>
      <c r="J743" s="323">
        <v>136</v>
      </c>
      <c r="K743" s="323">
        <v>8.6</v>
      </c>
      <c r="L743" s="323">
        <v>0</v>
      </c>
      <c r="M743" s="324" t="s">
        <v>20</v>
      </c>
      <c r="N743" s="323">
        <v>0.5</v>
      </c>
      <c r="O743" s="323">
        <v>0</v>
      </c>
      <c r="P743" s="323">
        <v>85</v>
      </c>
      <c r="Q743" s="323">
        <v>79.2</v>
      </c>
      <c r="R743" s="323">
        <v>82.1</v>
      </c>
      <c r="S743" s="325" t="s">
        <v>66</v>
      </c>
      <c r="T743" s="325" t="s">
        <v>67</v>
      </c>
      <c r="U743" s="323">
        <v>20766</v>
      </c>
      <c r="V743" s="323">
        <v>128</v>
      </c>
      <c r="W743" s="323">
        <v>187</v>
      </c>
      <c r="X743" s="323">
        <v>285</v>
      </c>
      <c r="Y743" s="323">
        <v>338</v>
      </c>
      <c r="Z743" s="323">
        <v>0.5</v>
      </c>
      <c r="AA743" s="323">
        <v>29.1</v>
      </c>
      <c r="AB743" s="323">
        <v>0.2</v>
      </c>
      <c r="AC743" s="323">
        <v>1.88</v>
      </c>
      <c r="AD743" s="323">
        <v>10.1</v>
      </c>
      <c r="AE743" s="323">
        <v>0</v>
      </c>
      <c r="AF743" s="430"/>
      <c r="AG743" s="326">
        <v>133</v>
      </c>
      <c r="AH743" s="326">
        <v>7</v>
      </c>
      <c r="AI743" s="326">
        <v>9</v>
      </c>
      <c r="AJ743" s="326">
        <v>85</v>
      </c>
      <c r="AK743" s="326">
        <v>149</v>
      </c>
      <c r="AL743" s="326">
        <v>170</v>
      </c>
      <c r="AM743" s="326">
        <v>245</v>
      </c>
      <c r="AN743" s="326">
        <v>374</v>
      </c>
      <c r="AO743" s="326">
        <v>437</v>
      </c>
      <c r="AP743" s="326">
        <v>42</v>
      </c>
      <c r="AQ743" s="326">
        <v>18</v>
      </c>
      <c r="AR743" s="326">
        <v>3</v>
      </c>
      <c r="AS743" s="326">
        <v>2.7</v>
      </c>
      <c r="AT743" s="326">
        <v>0.05</v>
      </c>
      <c r="AU743" s="300"/>
      <c r="AV743" s="311">
        <v>5</v>
      </c>
      <c r="AW743" s="317">
        <v>42467</v>
      </c>
      <c r="AX743" s="311">
        <v>62398</v>
      </c>
      <c r="AY743" s="311" t="s">
        <v>73</v>
      </c>
      <c r="AZ743" s="313">
        <v>0.73660000000000003</v>
      </c>
      <c r="BA743" s="314">
        <v>144.69999999999999</v>
      </c>
      <c r="BB743" s="314">
        <v>7.8</v>
      </c>
      <c r="BC743" s="314">
        <v>0</v>
      </c>
      <c r="BD743" s="315" t="s">
        <v>20</v>
      </c>
      <c r="BE743" s="314">
        <v>1.4</v>
      </c>
      <c r="BF743" s="314">
        <v>0.01</v>
      </c>
      <c r="BG743" s="314">
        <v>85</v>
      </c>
      <c r="BH743" s="314">
        <v>79</v>
      </c>
      <c r="BI743" s="314">
        <v>82</v>
      </c>
      <c r="BJ743" s="316" t="s">
        <v>66</v>
      </c>
      <c r="BK743" s="316" t="s">
        <v>67</v>
      </c>
      <c r="BL743" s="314">
        <v>20674</v>
      </c>
      <c r="BM743" s="314">
        <v>138</v>
      </c>
      <c r="BN743" s="314">
        <v>203</v>
      </c>
      <c r="BO743" s="314">
        <v>302</v>
      </c>
      <c r="BP743" s="314">
        <v>358</v>
      </c>
      <c r="BQ743" s="314">
        <v>1</v>
      </c>
      <c r="BR743" s="314">
        <v>35.5</v>
      </c>
      <c r="BS743" s="314">
        <v>1.1000000000000001</v>
      </c>
      <c r="BT743" s="314">
        <v>1.44</v>
      </c>
      <c r="BU743" s="314">
        <v>7.5</v>
      </c>
      <c r="BV743" s="314">
        <v>0</v>
      </c>
      <c r="BW743" s="433"/>
      <c r="BX743" s="299">
        <v>124</v>
      </c>
      <c r="BY743" s="299">
        <v>7</v>
      </c>
      <c r="BZ743" s="299">
        <v>11.5</v>
      </c>
      <c r="CA743" s="299">
        <v>85</v>
      </c>
      <c r="CB743" s="299">
        <v>140</v>
      </c>
      <c r="CC743" s="299">
        <v>170</v>
      </c>
      <c r="CD743" s="299">
        <v>240</v>
      </c>
      <c r="CE743" s="299">
        <v>365</v>
      </c>
      <c r="CF743" s="299">
        <v>437</v>
      </c>
      <c r="CG743" s="299">
        <v>42</v>
      </c>
      <c r="CH743" s="299">
        <v>18</v>
      </c>
      <c r="CI743" s="299">
        <v>3</v>
      </c>
      <c r="CJ743" s="299">
        <v>2.7</v>
      </c>
      <c r="CK743" s="299">
        <v>0.05</v>
      </c>
      <c r="CL743" s="329"/>
      <c r="CM743" s="327"/>
      <c r="CN743" s="327"/>
      <c r="CO743" s="327"/>
      <c r="CP743" s="327"/>
      <c r="CQ743" s="327"/>
      <c r="CR743" s="327"/>
      <c r="CS743" s="327"/>
      <c r="CT743" s="327"/>
      <c r="CU743" s="327"/>
      <c r="CV743" s="327"/>
      <c r="CW743" s="327"/>
      <c r="CX743" s="327"/>
      <c r="CY743" s="327"/>
      <c r="CZ743" s="327"/>
      <c r="DA743" s="327"/>
      <c r="DB743" s="327"/>
      <c r="DC743" s="327"/>
      <c r="DD743" s="327"/>
      <c r="DE743" s="327"/>
      <c r="DF743" s="327"/>
      <c r="DG743" s="327"/>
      <c r="DH743" s="327"/>
      <c r="DI743" s="327"/>
      <c r="DJ743" s="327"/>
      <c r="DK743" s="327"/>
      <c r="DL743" s="327"/>
      <c r="DM743" s="327"/>
      <c r="DN743" s="327"/>
      <c r="DO743" s="439"/>
      <c r="DP743" s="327"/>
      <c r="DQ743" s="327"/>
      <c r="DR743" s="327"/>
      <c r="DS743" s="327"/>
      <c r="DT743" s="327"/>
      <c r="DU743" s="327"/>
      <c r="DV743" s="327"/>
      <c r="DW743" s="327"/>
      <c r="DX743" s="327"/>
      <c r="DY743" s="327"/>
      <c r="DZ743" s="327"/>
      <c r="EA743" s="327"/>
      <c r="EB743" s="327"/>
      <c r="EC743" s="327"/>
    </row>
    <row r="744" spans="1:133" x14ac:dyDescent="0.25">
      <c r="A744" s="302">
        <f t="shared" si="135"/>
        <v>2016</v>
      </c>
      <c r="B744" s="303" t="str">
        <f t="shared" si="136"/>
        <v>ABRIL</v>
      </c>
      <c r="C744" s="303">
        <v>8</v>
      </c>
      <c r="D744" s="303" t="str">
        <f t="shared" si="140"/>
        <v>ABRIL 2016 / 6</v>
      </c>
      <c r="E744" s="353">
        <v>6</v>
      </c>
      <c r="F744" s="321">
        <v>42411</v>
      </c>
      <c r="G744" s="320">
        <v>60913</v>
      </c>
      <c r="H744" s="320" t="s">
        <v>208</v>
      </c>
      <c r="I744" s="322">
        <v>0.7268</v>
      </c>
      <c r="J744" s="323">
        <v>134</v>
      </c>
      <c r="K744" s="323">
        <v>8.8000000000000007</v>
      </c>
      <c r="L744" s="323">
        <v>0</v>
      </c>
      <c r="M744" s="324" t="s">
        <v>20</v>
      </c>
      <c r="N744" s="323">
        <v>0.5</v>
      </c>
      <c r="O744" s="323">
        <v>0</v>
      </c>
      <c r="P744" s="323">
        <v>85.2</v>
      </c>
      <c r="Q744" s="323">
        <v>79.2</v>
      </c>
      <c r="R744" s="323">
        <v>82.2</v>
      </c>
      <c r="S744" s="325" t="s">
        <v>66</v>
      </c>
      <c r="T744" s="325" t="s">
        <v>67</v>
      </c>
      <c r="U744" s="323">
        <v>20778</v>
      </c>
      <c r="V744" s="323">
        <v>127</v>
      </c>
      <c r="W744" s="323">
        <v>186</v>
      </c>
      <c r="X744" s="323">
        <v>286</v>
      </c>
      <c r="Y744" s="323">
        <v>338</v>
      </c>
      <c r="Z744" s="323">
        <v>1</v>
      </c>
      <c r="AA744" s="323">
        <v>30</v>
      </c>
      <c r="AB744" s="323">
        <v>0.2</v>
      </c>
      <c r="AC744" s="323">
        <v>1.83</v>
      </c>
      <c r="AD744" s="323">
        <v>10.4</v>
      </c>
      <c r="AE744" s="323">
        <v>0</v>
      </c>
      <c r="AF744" s="430"/>
      <c r="AG744" s="326">
        <v>133</v>
      </c>
      <c r="AH744" s="326">
        <v>7</v>
      </c>
      <c r="AI744" s="326">
        <v>9</v>
      </c>
      <c r="AJ744" s="326">
        <v>85</v>
      </c>
      <c r="AK744" s="326">
        <v>149</v>
      </c>
      <c r="AL744" s="326">
        <v>170</v>
      </c>
      <c r="AM744" s="326">
        <v>245</v>
      </c>
      <c r="AN744" s="326">
        <v>374</v>
      </c>
      <c r="AO744" s="326">
        <v>437</v>
      </c>
      <c r="AP744" s="326">
        <v>42</v>
      </c>
      <c r="AQ744" s="326">
        <v>18</v>
      </c>
      <c r="AR744" s="326">
        <v>3</v>
      </c>
      <c r="AS744" s="326">
        <v>2.7</v>
      </c>
      <c r="AT744" s="326">
        <v>0.05</v>
      </c>
      <c r="AU744" s="300"/>
      <c r="AV744" s="311">
        <v>6</v>
      </c>
      <c r="AW744" s="317">
        <v>42469</v>
      </c>
      <c r="AX744" s="311">
        <v>62441</v>
      </c>
      <c r="AY744" s="311" t="s">
        <v>73</v>
      </c>
      <c r="AZ744" s="313">
        <v>0.73809999999999998</v>
      </c>
      <c r="BA744" s="314">
        <v>145.6</v>
      </c>
      <c r="BB744" s="314">
        <v>7.6</v>
      </c>
      <c r="BC744" s="314">
        <v>0</v>
      </c>
      <c r="BD744" s="315" t="s">
        <v>20</v>
      </c>
      <c r="BE744" s="314">
        <v>1.4</v>
      </c>
      <c r="BF744" s="314">
        <v>0.01</v>
      </c>
      <c r="BG744" s="314">
        <v>85.2</v>
      </c>
      <c r="BH744" s="314">
        <v>79.2</v>
      </c>
      <c r="BI744" s="314">
        <v>82.2</v>
      </c>
      <c r="BJ744" s="316" t="s">
        <v>66</v>
      </c>
      <c r="BK744" s="316" t="s">
        <v>67</v>
      </c>
      <c r="BL744" s="314">
        <v>20658</v>
      </c>
      <c r="BM744" s="314">
        <v>138</v>
      </c>
      <c r="BN744" s="314">
        <v>203</v>
      </c>
      <c r="BO744" s="314">
        <v>304</v>
      </c>
      <c r="BP744" s="314">
        <v>354</v>
      </c>
      <c r="BQ744" s="314">
        <v>1</v>
      </c>
      <c r="BR744" s="314">
        <v>35.1</v>
      </c>
      <c r="BS744" s="314">
        <v>1.4</v>
      </c>
      <c r="BT744" s="314">
        <v>1.41</v>
      </c>
      <c r="BU744" s="314">
        <v>0</v>
      </c>
      <c r="BV744" s="314">
        <v>0</v>
      </c>
      <c r="BW744" s="433"/>
      <c r="BX744" s="299">
        <v>124</v>
      </c>
      <c r="BY744" s="299">
        <v>7</v>
      </c>
      <c r="BZ744" s="299">
        <v>11.5</v>
      </c>
      <c r="CA744" s="299">
        <v>85</v>
      </c>
      <c r="CB744" s="299">
        <v>140</v>
      </c>
      <c r="CC744" s="299">
        <v>170</v>
      </c>
      <c r="CD744" s="299">
        <v>240</v>
      </c>
      <c r="CE744" s="299">
        <v>365</v>
      </c>
      <c r="CF744" s="299">
        <v>437</v>
      </c>
      <c r="CG744" s="299">
        <v>42</v>
      </c>
      <c r="CH744" s="299">
        <v>18</v>
      </c>
      <c r="CI744" s="299">
        <v>3</v>
      </c>
      <c r="CJ744" s="299">
        <v>2.7</v>
      </c>
      <c r="CK744" s="299">
        <v>0.05</v>
      </c>
      <c r="CL744" s="329"/>
      <c r="CM744" s="327"/>
      <c r="CN744" s="327"/>
      <c r="CO744" s="327"/>
      <c r="CP744" s="327"/>
      <c r="CQ744" s="327"/>
      <c r="CR744" s="327"/>
      <c r="CS744" s="327"/>
      <c r="CT744" s="327"/>
      <c r="CU744" s="327"/>
      <c r="CV744" s="327"/>
      <c r="CW744" s="327"/>
      <c r="CX744" s="327"/>
      <c r="CY744" s="327"/>
      <c r="CZ744" s="327"/>
      <c r="DA744" s="327"/>
      <c r="DB744" s="327"/>
      <c r="DC744" s="327"/>
      <c r="DD744" s="327"/>
      <c r="DE744" s="327"/>
      <c r="DF744" s="327"/>
      <c r="DG744" s="327"/>
      <c r="DH744" s="327"/>
      <c r="DI744" s="327"/>
      <c r="DJ744" s="327"/>
      <c r="DK744" s="327"/>
      <c r="DL744" s="327"/>
      <c r="DM744" s="327"/>
      <c r="DN744" s="327"/>
      <c r="DO744" s="439"/>
      <c r="DP744" s="327"/>
      <c r="DQ744" s="327"/>
      <c r="DR744" s="327"/>
      <c r="DS744" s="327"/>
      <c r="DT744" s="327"/>
      <c r="DU744" s="327"/>
      <c r="DV744" s="327"/>
      <c r="DW744" s="327"/>
      <c r="DX744" s="327"/>
      <c r="DY744" s="327"/>
      <c r="DZ744" s="327"/>
      <c r="EA744" s="327"/>
      <c r="EB744" s="327"/>
      <c r="EC744" s="327"/>
    </row>
    <row r="745" spans="1:133" x14ac:dyDescent="0.25">
      <c r="A745" s="291">
        <f t="shared" si="135"/>
        <v>2016</v>
      </c>
      <c r="B745" s="292" t="str">
        <f t="shared" si="136"/>
        <v>ABRIL</v>
      </c>
      <c r="C745" s="292">
        <v>9</v>
      </c>
      <c r="D745" s="292" t="str">
        <f t="shared" si="140"/>
        <v>ABRIL 2016 / 7</v>
      </c>
      <c r="E745" s="353">
        <v>7</v>
      </c>
      <c r="F745" s="321">
        <v>42413</v>
      </c>
      <c r="G745" s="320">
        <v>60961</v>
      </c>
      <c r="H745" s="320" t="s">
        <v>68</v>
      </c>
      <c r="I745" s="322">
        <v>0.72789999999999999</v>
      </c>
      <c r="J745" s="323">
        <v>136</v>
      </c>
      <c r="K745" s="323">
        <v>8.6</v>
      </c>
      <c r="L745" s="323">
        <v>0</v>
      </c>
      <c r="M745" s="324" t="s">
        <v>20</v>
      </c>
      <c r="N745" s="323">
        <v>0.5</v>
      </c>
      <c r="O745" s="323">
        <v>0</v>
      </c>
      <c r="P745" s="323">
        <v>85.3</v>
      </c>
      <c r="Q745" s="323">
        <v>79.2</v>
      </c>
      <c r="R745" s="323">
        <v>82.2</v>
      </c>
      <c r="S745" s="325" t="s">
        <v>66</v>
      </c>
      <c r="T745" s="325" t="s">
        <v>67</v>
      </c>
      <c r="U745" s="323">
        <v>20766</v>
      </c>
      <c r="V745" s="323">
        <v>127</v>
      </c>
      <c r="W745" s="323">
        <v>187</v>
      </c>
      <c r="X745" s="323">
        <v>284</v>
      </c>
      <c r="Y745" s="323">
        <v>338</v>
      </c>
      <c r="Z745" s="323">
        <v>1</v>
      </c>
      <c r="AA745" s="323">
        <v>29.6</v>
      </c>
      <c r="AB745" s="323">
        <v>0.2</v>
      </c>
      <c r="AC745" s="323">
        <v>1.87</v>
      </c>
      <c r="AD745" s="323">
        <v>11.6</v>
      </c>
      <c r="AE745" s="323">
        <v>0</v>
      </c>
      <c r="AF745" s="430"/>
      <c r="AG745" s="326">
        <v>133</v>
      </c>
      <c r="AH745" s="326">
        <v>7</v>
      </c>
      <c r="AI745" s="326">
        <v>9</v>
      </c>
      <c r="AJ745" s="326">
        <v>85</v>
      </c>
      <c r="AK745" s="326">
        <v>149</v>
      </c>
      <c r="AL745" s="326">
        <v>170</v>
      </c>
      <c r="AM745" s="326">
        <v>245</v>
      </c>
      <c r="AN745" s="326">
        <v>374</v>
      </c>
      <c r="AO745" s="326">
        <v>437</v>
      </c>
      <c r="AP745" s="326">
        <v>42</v>
      </c>
      <c r="AQ745" s="326">
        <v>18</v>
      </c>
      <c r="AR745" s="326">
        <v>3</v>
      </c>
      <c r="AS745" s="326">
        <v>2.7</v>
      </c>
      <c r="AT745" s="326">
        <v>0.05</v>
      </c>
      <c r="AU745" s="300"/>
      <c r="AV745" s="311">
        <v>7</v>
      </c>
      <c r="AW745" s="317">
        <v>42470</v>
      </c>
      <c r="AX745" s="311">
        <v>62472</v>
      </c>
      <c r="AY745" s="311" t="s">
        <v>68</v>
      </c>
      <c r="AZ745" s="313">
        <v>0.73770000000000002</v>
      </c>
      <c r="BA745" s="314">
        <v>143.5</v>
      </c>
      <c r="BB745" s="314">
        <v>8</v>
      </c>
      <c r="BC745" s="314">
        <v>0</v>
      </c>
      <c r="BD745" s="315" t="s">
        <v>20</v>
      </c>
      <c r="BE745" s="314">
        <v>1.4</v>
      </c>
      <c r="BF745" s="314">
        <v>0.01</v>
      </c>
      <c r="BG745" s="314">
        <v>85.3</v>
      </c>
      <c r="BH745" s="314">
        <v>79.3</v>
      </c>
      <c r="BI745" s="314">
        <v>82.3</v>
      </c>
      <c r="BJ745" s="316" t="s">
        <v>66</v>
      </c>
      <c r="BK745" s="316" t="s">
        <v>67</v>
      </c>
      <c r="BL745" s="314">
        <v>20658</v>
      </c>
      <c r="BM745" s="314">
        <v>136</v>
      </c>
      <c r="BN745" s="314">
        <v>203</v>
      </c>
      <c r="BO745" s="314">
        <v>302</v>
      </c>
      <c r="BP745" s="314">
        <v>354</v>
      </c>
      <c r="BQ745" s="314">
        <v>1</v>
      </c>
      <c r="BR745" s="314">
        <v>35.4</v>
      </c>
      <c r="BS745" s="314">
        <v>2.4</v>
      </c>
      <c r="BT745" s="314">
        <v>1.42</v>
      </c>
      <c r="BU745" s="314">
        <v>7.9</v>
      </c>
      <c r="BV745" s="314">
        <v>0</v>
      </c>
      <c r="BW745" s="433"/>
      <c r="BX745" s="299">
        <v>124</v>
      </c>
      <c r="BY745" s="299">
        <v>7</v>
      </c>
      <c r="BZ745" s="299">
        <v>11.5</v>
      </c>
      <c r="CA745" s="299">
        <v>85</v>
      </c>
      <c r="CB745" s="299">
        <v>140</v>
      </c>
      <c r="CC745" s="299">
        <v>170</v>
      </c>
      <c r="CD745" s="299">
        <v>240</v>
      </c>
      <c r="CE745" s="299">
        <v>365</v>
      </c>
      <c r="CF745" s="299">
        <v>437</v>
      </c>
      <c r="CG745" s="299">
        <v>42</v>
      </c>
      <c r="CH745" s="299">
        <v>18</v>
      </c>
      <c r="CI745" s="299">
        <v>3</v>
      </c>
      <c r="CJ745" s="299">
        <v>2.7</v>
      </c>
      <c r="CK745" s="299">
        <v>0.05</v>
      </c>
      <c r="CL745" s="329"/>
      <c r="CM745" s="327"/>
      <c r="CN745" s="327"/>
      <c r="CO745" s="327"/>
      <c r="CP745" s="327"/>
      <c r="CQ745" s="327"/>
      <c r="CR745" s="327"/>
      <c r="CS745" s="327"/>
      <c r="CT745" s="327"/>
      <c r="CU745" s="327"/>
      <c r="CV745" s="327"/>
      <c r="CW745" s="327"/>
      <c r="CX745" s="327"/>
      <c r="CY745" s="327"/>
      <c r="CZ745" s="327"/>
      <c r="DA745" s="327"/>
      <c r="DB745" s="327"/>
      <c r="DC745" s="327"/>
      <c r="DD745" s="327"/>
      <c r="DE745" s="327"/>
      <c r="DF745" s="327"/>
      <c r="DG745" s="327"/>
      <c r="DH745" s="327"/>
      <c r="DI745" s="327"/>
      <c r="DJ745" s="327"/>
      <c r="DK745" s="327"/>
      <c r="DL745" s="327"/>
      <c r="DM745" s="327"/>
      <c r="DN745" s="327"/>
      <c r="DO745" s="439"/>
      <c r="DP745" s="327"/>
      <c r="DQ745" s="327"/>
      <c r="DR745" s="327"/>
      <c r="DS745" s="327"/>
      <c r="DT745" s="327"/>
      <c r="DU745" s="327"/>
      <c r="DV745" s="327"/>
      <c r="DW745" s="327"/>
      <c r="DX745" s="327"/>
      <c r="DY745" s="327"/>
      <c r="DZ745" s="327"/>
      <c r="EA745" s="327"/>
      <c r="EB745" s="327"/>
      <c r="EC745" s="327"/>
    </row>
    <row r="746" spans="1:133" x14ac:dyDescent="0.25">
      <c r="A746" s="302">
        <f t="shared" si="135"/>
        <v>2016</v>
      </c>
      <c r="B746" s="303" t="str">
        <f t="shared" si="136"/>
        <v>ABRIL</v>
      </c>
      <c r="C746" s="303">
        <v>10</v>
      </c>
      <c r="D746" s="303" t="str">
        <f t="shared" si="140"/>
        <v>ABRIL 2016 / 8</v>
      </c>
      <c r="E746" s="353">
        <v>8</v>
      </c>
      <c r="F746" s="321">
        <v>42416</v>
      </c>
      <c r="G746" s="320">
        <v>61013</v>
      </c>
      <c r="H746" s="320" t="s">
        <v>208</v>
      </c>
      <c r="I746" s="322">
        <v>0.72829999999999995</v>
      </c>
      <c r="J746" s="323">
        <v>135</v>
      </c>
      <c r="K746" s="323">
        <v>8.6999999999999993</v>
      </c>
      <c r="L746" s="323">
        <v>0</v>
      </c>
      <c r="M746" s="324" t="s">
        <v>20</v>
      </c>
      <c r="N746" s="323">
        <v>0.5</v>
      </c>
      <c r="O746" s="323">
        <v>0</v>
      </c>
      <c r="P746" s="323">
        <v>85.2</v>
      </c>
      <c r="Q746" s="323">
        <v>79.2</v>
      </c>
      <c r="R746" s="323">
        <v>82.2</v>
      </c>
      <c r="S746" s="325" t="s">
        <v>66</v>
      </c>
      <c r="T746" s="325" t="s">
        <v>67</v>
      </c>
      <c r="U746" s="323">
        <v>20762</v>
      </c>
      <c r="V746" s="323">
        <v>127</v>
      </c>
      <c r="W746" s="323">
        <v>187</v>
      </c>
      <c r="X746" s="323">
        <v>284</v>
      </c>
      <c r="Y746" s="323">
        <v>334</v>
      </c>
      <c r="Z746" s="323">
        <v>1</v>
      </c>
      <c r="AA746" s="323">
        <v>29.8</v>
      </c>
      <c r="AB746" s="323">
        <v>0.2</v>
      </c>
      <c r="AC746" s="323">
        <v>1.9</v>
      </c>
      <c r="AD746" s="323">
        <v>16.5</v>
      </c>
      <c r="AE746" s="323">
        <v>0</v>
      </c>
      <c r="AF746" s="430"/>
      <c r="AG746" s="326">
        <v>133</v>
      </c>
      <c r="AH746" s="326">
        <v>7</v>
      </c>
      <c r="AI746" s="326">
        <v>9</v>
      </c>
      <c r="AJ746" s="326">
        <v>85</v>
      </c>
      <c r="AK746" s="326">
        <v>149</v>
      </c>
      <c r="AL746" s="326">
        <v>170</v>
      </c>
      <c r="AM746" s="326">
        <v>245</v>
      </c>
      <c r="AN746" s="326">
        <v>374</v>
      </c>
      <c r="AO746" s="326">
        <v>437</v>
      </c>
      <c r="AP746" s="326">
        <v>42</v>
      </c>
      <c r="AQ746" s="326">
        <v>18</v>
      </c>
      <c r="AR746" s="326">
        <v>3</v>
      </c>
      <c r="AS746" s="326">
        <v>2.7</v>
      </c>
      <c r="AT746" s="326">
        <v>0.05</v>
      </c>
      <c r="AU746" s="300"/>
      <c r="AV746" s="311">
        <v>8</v>
      </c>
      <c r="AW746" s="317">
        <v>42471</v>
      </c>
      <c r="AX746" s="311">
        <v>62486</v>
      </c>
      <c r="AY746" s="311" t="s">
        <v>73</v>
      </c>
      <c r="AZ746" s="313">
        <v>0.73839999999999995</v>
      </c>
      <c r="BA746" s="314">
        <v>145.4</v>
      </c>
      <c r="BB746" s="314">
        <v>7.6</v>
      </c>
      <c r="BC746" s="314">
        <v>0</v>
      </c>
      <c r="BD746" s="315" t="s">
        <v>20</v>
      </c>
      <c r="BE746" s="314">
        <v>1.2</v>
      </c>
      <c r="BF746" s="314">
        <v>0.01</v>
      </c>
      <c r="BG746" s="314">
        <v>85.8</v>
      </c>
      <c r="BH746" s="314">
        <v>79.3</v>
      </c>
      <c r="BI746" s="314">
        <v>82.6</v>
      </c>
      <c r="BJ746" s="316" t="s">
        <v>66</v>
      </c>
      <c r="BK746" s="316" t="s">
        <v>67</v>
      </c>
      <c r="BL746" s="314">
        <v>20656</v>
      </c>
      <c r="BM746" s="314">
        <v>138</v>
      </c>
      <c r="BN746" s="314">
        <v>202</v>
      </c>
      <c r="BO746" s="314">
        <v>298</v>
      </c>
      <c r="BP746" s="314">
        <v>356</v>
      </c>
      <c r="BQ746" s="314">
        <v>1</v>
      </c>
      <c r="BR746" s="314">
        <v>31.2</v>
      </c>
      <c r="BS746" s="314">
        <v>0.4</v>
      </c>
      <c r="BT746" s="314">
        <v>2.12</v>
      </c>
      <c r="BU746" s="314">
        <v>0</v>
      </c>
      <c r="BV746" s="314">
        <v>0</v>
      </c>
      <c r="BW746" s="433"/>
      <c r="BX746" s="299">
        <v>124</v>
      </c>
      <c r="BY746" s="299">
        <v>7</v>
      </c>
      <c r="BZ746" s="299">
        <v>11.5</v>
      </c>
      <c r="CA746" s="299">
        <v>85</v>
      </c>
      <c r="CB746" s="299">
        <v>140</v>
      </c>
      <c r="CC746" s="299">
        <v>170</v>
      </c>
      <c r="CD746" s="299">
        <v>240</v>
      </c>
      <c r="CE746" s="299">
        <v>365</v>
      </c>
      <c r="CF746" s="299">
        <v>437</v>
      </c>
      <c r="CG746" s="299">
        <v>42</v>
      </c>
      <c r="CH746" s="299">
        <v>18</v>
      </c>
      <c r="CI746" s="299">
        <v>3</v>
      </c>
      <c r="CJ746" s="299">
        <v>2.7</v>
      </c>
      <c r="CK746" s="299">
        <v>0.05</v>
      </c>
      <c r="CL746" s="329"/>
      <c r="CM746" s="327"/>
      <c r="CN746" s="327"/>
      <c r="CO746" s="327"/>
      <c r="CP746" s="327"/>
      <c r="CQ746" s="327"/>
      <c r="CR746" s="327"/>
      <c r="CS746" s="327"/>
      <c r="CT746" s="327"/>
      <c r="CU746" s="327"/>
      <c r="CV746" s="327"/>
      <c r="CW746" s="327"/>
      <c r="CX746" s="327"/>
      <c r="CY746" s="327"/>
      <c r="CZ746" s="327"/>
      <c r="DA746" s="327"/>
      <c r="DB746" s="327"/>
      <c r="DC746" s="327"/>
      <c r="DD746" s="327"/>
      <c r="DE746" s="327"/>
      <c r="DF746" s="327"/>
      <c r="DG746" s="327"/>
      <c r="DH746" s="327"/>
      <c r="DI746" s="327"/>
      <c r="DJ746" s="327"/>
      <c r="DK746" s="327"/>
      <c r="DL746" s="327"/>
      <c r="DM746" s="327"/>
      <c r="DN746" s="327"/>
      <c r="DO746" s="439"/>
      <c r="DP746" s="327"/>
      <c r="DQ746" s="327"/>
      <c r="DR746" s="327"/>
      <c r="DS746" s="327"/>
      <c r="DT746" s="327"/>
      <c r="DU746" s="327"/>
      <c r="DV746" s="327"/>
      <c r="DW746" s="327"/>
      <c r="DX746" s="327"/>
      <c r="DY746" s="327"/>
      <c r="DZ746" s="327"/>
      <c r="EA746" s="327"/>
      <c r="EB746" s="327"/>
      <c r="EC746" s="327"/>
    </row>
    <row r="747" spans="1:133" x14ac:dyDescent="0.25">
      <c r="A747" s="291">
        <f t="shared" si="135"/>
        <v>2016</v>
      </c>
      <c r="B747" s="292" t="str">
        <f t="shared" si="136"/>
        <v>ABRIL</v>
      </c>
      <c r="C747" s="292">
        <v>11</v>
      </c>
      <c r="D747" s="292" t="str">
        <f t="shared" si="140"/>
        <v>ABRIL 2016 / 9</v>
      </c>
      <c r="E747" s="353">
        <v>9</v>
      </c>
      <c r="F747" s="321">
        <v>42418</v>
      </c>
      <c r="G747" s="320">
        <v>61067</v>
      </c>
      <c r="H747" s="320" t="s">
        <v>68</v>
      </c>
      <c r="I747" s="322">
        <v>0.72640000000000005</v>
      </c>
      <c r="J747" s="323">
        <v>134</v>
      </c>
      <c r="K747" s="323">
        <v>8.8000000000000007</v>
      </c>
      <c r="L747" s="323">
        <v>0</v>
      </c>
      <c r="M747" s="324" t="s">
        <v>20</v>
      </c>
      <c r="N747" s="323">
        <v>0.5</v>
      </c>
      <c r="O747" s="323">
        <v>0</v>
      </c>
      <c r="P747" s="323">
        <v>85.2</v>
      </c>
      <c r="Q747" s="323">
        <v>79.2</v>
      </c>
      <c r="R747" s="323">
        <v>82.2</v>
      </c>
      <c r="S747" s="325" t="s">
        <v>66</v>
      </c>
      <c r="T747" s="325" t="s">
        <v>67</v>
      </c>
      <c r="U747" s="323">
        <v>20782</v>
      </c>
      <c r="V747" s="323">
        <v>125</v>
      </c>
      <c r="W747" s="323">
        <v>185</v>
      </c>
      <c r="X747" s="323">
        <v>282</v>
      </c>
      <c r="Y747" s="323">
        <v>339</v>
      </c>
      <c r="Z747" s="323">
        <v>1</v>
      </c>
      <c r="AA747" s="323">
        <v>29.1</v>
      </c>
      <c r="AB747" s="323">
        <v>0.1</v>
      </c>
      <c r="AC747" s="323">
        <v>1.96</v>
      </c>
      <c r="AD747" s="323">
        <v>13.5</v>
      </c>
      <c r="AE747" s="323">
        <v>0</v>
      </c>
      <c r="AF747" s="430"/>
      <c r="AG747" s="326">
        <v>133</v>
      </c>
      <c r="AH747" s="326">
        <v>7</v>
      </c>
      <c r="AI747" s="326">
        <v>9</v>
      </c>
      <c r="AJ747" s="326">
        <v>85</v>
      </c>
      <c r="AK747" s="326">
        <v>149</v>
      </c>
      <c r="AL747" s="326">
        <v>170</v>
      </c>
      <c r="AM747" s="326">
        <v>245</v>
      </c>
      <c r="AN747" s="326">
        <v>374</v>
      </c>
      <c r="AO747" s="326">
        <v>437</v>
      </c>
      <c r="AP747" s="326">
        <v>42</v>
      </c>
      <c r="AQ747" s="326">
        <v>18</v>
      </c>
      <c r="AR747" s="326">
        <v>3</v>
      </c>
      <c r="AS747" s="326">
        <v>2.7</v>
      </c>
      <c r="AT747" s="326">
        <v>0.05</v>
      </c>
      <c r="AU747" s="300"/>
      <c r="AV747" s="311">
        <v>9</v>
      </c>
      <c r="AW747" s="317">
        <v>42473</v>
      </c>
      <c r="AX747" s="311">
        <v>62522</v>
      </c>
      <c r="AY747" s="311" t="s">
        <v>149</v>
      </c>
      <c r="AZ747" s="313">
        <v>0.73809999999999998</v>
      </c>
      <c r="BA747" s="314">
        <v>143.19999999999999</v>
      </c>
      <c r="BB747" s="314">
        <v>8</v>
      </c>
      <c r="BC747" s="314">
        <v>0</v>
      </c>
      <c r="BD747" s="315" t="s">
        <v>20</v>
      </c>
      <c r="BE747" s="314">
        <v>1.2</v>
      </c>
      <c r="BF747" s="314">
        <v>0.01</v>
      </c>
      <c r="BG747" s="314">
        <v>85.5</v>
      </c>
      <c r="BH747" s="314">
        <v>79.3</v>
      </c>
      <c r="BI747" s="314">
        <v>82.4</v>
      </c>
      <c r="BJ747" s="316" t="s">
        <v>66</v>
      </c>
      <c r="BK747" s="316" t="s">
        <v>67</v>
      </c>
      <c r="BL747" s="314">
        <v>20658</v>
      </c>
      <c r="BM747" s="314">
        <v>136</v>
      </c>
      <c r="BN747" s="314">
        <v>201</v>
      </c>
      <c r="BO747" s="314">
        <v>300</v>
      </c>
      <c r="BP747" s="314">
        <v>351</v>
      </c>
      <c r="BQ747" s="314">
        <v>1</v>
      </c>
      <c r="BR747" s="314">
        <v>31.8</v>
      </c>
      <c r="BS747" s="314">
        <v>0.8</v>
      </c>
      <c r="BT747" s="314">
        <v>2.1</v>
      </c>
      <c r="BU747" s="314">
        <v>0</v>
      </c>
      <c r="BV747" s="314">
        <v>0</v>
      </c>
      <c r="BW747" s="433"/>
      <c r="BX747" s="299">
        <v>124</v>
      </c>
      <c r="BY747" s="299">
        <v>7</v>
      </c>
      <c r="BZ747" s="299">
        <v>11.5</v>
      </c>
      <c r="CA747" s="299">
        <v>85</v>
      </c>
      <c r="CB747" s="299">
        <v>140</v>
      </c>
      <c r="CC747" s="299">
        <v>170</v>
      </c>
      <c r="CD747" s="299">
        <v>240</v>
      </c>
      <c r="CE747" s="299">
        <v>365</v>
      </c>
      <c r="CF747" s="299">
        <v>437</v>
      </c>
      <c r="CG747" s="299">
        <v>42</v>
      </c>
      <c r="CH747" s="299">
        <v>18</v>
      </c>
      <c r="CI747" s="299">
        <v>3</v>
      </c>
      <c r="CJ747" s="299">
        <v>2.7</v>
      </c>
      <c r="CK747" s="299">
        <v>0.05</v>
      </c>
      <c r="CL747" s="329"/>
      <c r="CM747" s="327"/>
      <c r="CN747" s="327"/>
      <c r="CO747" s="327"/>
      <c r="CP747" s="327"/>
      <c r="CQ747" s="327"/>
      <c r="CR747" s="327"/>
      <c r="CS747" s="327"/>
      <c r="CT747" s="327"/>
      <c r="CU747" s="327"/>
      <c r="CV747" s="327"/>
      <c r="CW747" s="327"/>
      <c r="CX747" s="327"/>
      <c r="CY747" s="327"/>
      <c r="CZ747" s="327"/>
      <c r="DA747" s="327"/>
      <c r="DB747" s="327"/>
      <c r="DC747" s="327"/>
      <c r="DD747" s="327"/>
      <c r="DE747" s="327"/>
      <c r="DF747" s="327"/>
      <c r="DG747" s="327"/>
      <c r="DH747" s="327"/>
      <c r="DI747" s="327"/>
      <c r="DJ747" s="327"/>
      <c r="DK747" s="327"/>
      <c r="DL747" s="327"/>
      <c r="DM747" s="327"/>
      <c r="DN747" s="327"/>
      <c r="DO747" s="439"/>
      <c r="DP747" s="327"/>
      <c r="DQ747" s="327"/>
      <c r="DR747" s="327"/>
      <c r="DS747" s="327"/>
      <c r="DT747" s="327"/>
      <c r="DU747" s="327"/>
      <c r="DV747" s="327"/>
      <c r="DW747" s="327"/>
      <c r="DX747" s="327"/>
      <c r="DY747" s="327"/>
      <c r="DZ747" s="327"/>
      <c r="EA747" s="327"/>
      <c r="EB747" s="327"/>
      <c r="EC747" s="327"/>
    </row>
    <row r="748" spans="1:133" x14ac:dyDescent="0.25">
      <c r="A748" s="302">
        <f t="shared" si="135"/>
        <v>2016</v>
      </c>
      <c r="B748" s="303" t="str">
        <f t="shared" si="136"/>
        <v>ABRIL</v>
      </c>
      <c r="C748" s="303">
        <v>12</v>
      </c>
      <c r="D748" s="303" t="str">
        <f t="shared" si="140"/>
        <v>ABRIL 2016 / 10</v>
      </c>
      <c r="E748" s="353">
        <v>10</v>
      </c>
      <c r="F748" s="321">
        <v>42421</v>
      </c>
      <c r="G748" s="320">
        <v>61142</v>
      </c>
      <c r="H748" s="320" t="s">
        <v>208</v>
      </c>
      <c r="I748" s="322">
        <v>0.72709999999999997</v>
      </c>
      <c r="J748" s="323">
        <v>134</v>
      </c>
      <c r="K748" s="323">
        <v>8.8000000000000007</v>
      </c>
      <c r="L748" s="323">
        <v>0</v>
      </c>
      <c r="M748" s="324" t="s">
        <v>20</v>
      </c>
      <c r="N748" s="323">
        <v>0.5</v>
      </c>
      <c r="O748" s="323">
        <v>0</v>
      </c>
      <c r="P748" s="323">
        <v>85.2</v>
      </c>
      <c r="Q748" s="323">
        <v>79.2</v>
      </c>
      <c r="R748" s="323">
        <v>82.2</v>
      </c>
      <c r="S748" s="325" t="s">
        <v>66</v>
      </c>
      <c r="T748" s="325" t="s">
        <v>67</v>
      </c>
      <c r="U748" s="323">
        <v>20774</v>
      </c>
      <c r="V748" s="323">
        <v>127</v>
      </c>
      <c r="W748" s="323">
        <v>183</v>
      </c>
      <c r="X748" s="323">
        <v>278</v>
      </c>
      <c r="Y748" s="323">
        <v>338</v>
      </c>
      <c r="Z748" s="323">
        <v>0.5</v>
      </c>
      <c r="AA748" s="323">
        <v>30.9</v>
      </c>
      <c r="AB748" s="323">
        <v>0.1</v>
      </c>
      <c r="AC748" s="323">
        <v>1.92</v>
      </c>
      <c r="AD748" s="323">
        <v>9.1</v>
      </c>
      <c r="AE748" s="323">
        <v>0</v>
      </c>
      <c r="AF748" s="430"/>
      <c r="AG748" s="326">
        <v>133</v>
      </c>
      <c r="AH748" s="326">
        <v>7</v>
      </c>
      <c r="AI748" s="326">
        <v>9</v>
      </c>
      <c r="AJ748" s="326">
        <v>85</v>
      </c>
      <c r="AK748" s="326">
        <v>149</v>
      </c>
      <c r="AL748" s="326">
        <v>170</v>
      </c>
      <c r="AM748" s="326">
        <v>245</v>
      </c>
      <c r="AN748" s="326">
        <v>374</v>
      </c>
      <c r="AO748" s="326">
        <v>437</v>
      </c>
      <c r="AP748" s="326">
        <v>42</v>
      </c>
      <c r="AQ748" s="326">
        <v>18</v>
      </c>
      <c r="AR748" s="326">
        <v>3</v>
      </c>
      <c r="AS748" s="326">
        <v>2.7</v>
      </c>
      <c r="AT748" s="326">
        <v>0.05</v>
      </c>
      <c r="AU748" s="300"/>
      <c r="AV748" s="311">
        <v>10</v>
      </c>
      <c r="AW748" s="317">
        <v>42476</v>
      </c>
      <c r="AX748" s="311">
        <v>62593</v>
      </c>
      <c r="AY748" s="311" t="s">
        <v>68</v>
      </c>
      <c r="AZ748" s="313">
        <v>0.7389</v>
      </c>
      <c r="BA748" s="314">
        <v>144.30000000000001</v>
      </c>
      <c r="BB748" s="314">
        <v>8</v>
      </c>
      <c r="BC748" s="314">
        <v>0</v>
      </c>
      <c r="BD748" s="315" t="s">
        <v>20</v>
      </c>
      <c r="BE748" s="314">
        <v>1.2</v>
      </c>
      <c r="BF748" s="314">
        <v>0.01</v>
      </c>
      <c r="BG748" s="314">
        <v>85.2</v>
      </c>
      <c r="BH748" s="314">
        <v>7.2</v>
      </c>
      <c r="BI748" s="314">
        <v>82.2</v>
      </c>
      <c r="BJ748" s="316" t="s">
        <v>66</v>
      </c>
      <c r="BK748" s="316" t="s">
        <v>67</v>
      </c>
      <c r="BL748" s="314">
        <v>20650</v>
      </c>
      <c r="BM748" s="314">
        <v>138</v>
      </c>
      <c r="BN748" s="314">
        <v>205</v>
      </c>
      <c r="BO748" s="314">
        <v>302</v>
      </c>
      <c r="BP748" s="314">
        <v>360</v>
      </c>
      <c r="BQ748" s="314">
        <v>1</v>
      </c>
      <c r="BR748" s="314">
        <v>31.6</v>
      </c>
      <c r="BS748" s="314">
        <v>0.7</v>
      </c>
      <c r="BT748" s="314">
        <v>2.12</v>
      </c>
      <c r="BU748" s="314">
        <v>0</v>
      </c>
      <c r="BV748" s="314">
        <v>0</v>
      </c>
      <c r="BW748" s="433"/>
      <c r="BX748" s="299">
        <v>124</v>
      </c>
      <c r="BY748" s="299">
        <v>7</v>
      </c>
      <c r="BZ748" s="299">
        <v>11.5</v>
      </c>
      <c r="CA748" s="299">
        <v>85</v>
      </c>
      <c r="CB748" s="299">
        <v>140</v>
      </c>
      <c r="CC748" s="299">
        <v>170</v>
      </c>
      <c r="CD748" s="299">
        <v>240</v>
      </c>
      <c r="CE748" s="299">
        <v>365</v>
      </c>
      <c r="CF748" s="299">
        <v>437</v>
      </c>
      <c r="CG748" s="299">
        <v>42</v>
      </c>
      <c r="CH748" s="299">
        <v>18</v>
      </c>
      <c r="CI748" s="299">
        <v>3</v>
      </c>
      <c r="CJ748" s="299">
        <v>2.7</v>
      </c>
      <c r="CK748" s="299">
        <v>0.05</v>
      </c>
      <c r="CL748" s="329"/>
      <c r="CM748" s="327"/>
      <c r="CN748" s="327"/>
      <c r="CO748" s="327"/>
      <c r="CP748" s="327"/>
      <c r="CQ748" s="327"/>
      <c r="CR748" s="327"/>
      <c r="CS748" s="327"/>
      <c r="CT748" s="327"/>
      <c r="CU748" s="327"/>
      <c r="CV748" s="327"/>
      <c r="CW748" s="327"/>
      <c r="CX748" s="327"/>
      <c r="CY748" s="327"/>
      <c r="CZ748" s="327"/>
      <c r="DA748" s="327"/>
      <c r="DB748" s="327"/>
      <c r="DC748" s="327"/>
      <c r="DD748" s="327"/>
      <c r="DE748" s="327"/>
      <c r="DF748" s="327"/>
      <c r="DG748" s="327"/>
      <c r="DH748" s="327"/>
      <c r="DI748" s="327"/>
      <c r="DJ748" s="327"/>
      <c r="DK748" s="327"/>
      <c r="DL748" s="327"/>
      <c r="DM748" s="327"/>
      <c r="DN748" s="327"/>
      <c r="DO748" s="439"/>
      <c r="DP748" s="327"/>
      <c r="DQ748" s="327"/>
      <c r="DR748" s="327"/>
      <c r="DS748" s="327"/>
      <c r="DT748" s="327"/>
      <c r="DU748" s="327"/>
      <c r="DV748" s="327"/>
      <c r="DW748" s="327"/>
      <c r="DX748" s="327"/>
      <c r="DY748" s="327"/>
      <c r="DZ748" s="327"/>
      <c r="EA748" s="327"/>
      <c r="EB748" s="327"/>
      <c r="EC748" s="327"/>
    </row>
    <row r="749" spans="1:133" x14ac:dyDescent="0.25">
      <c r="A749" s="291">
        <f t="shared" si="135"/>
        <v>2016</v>
      </c>
      <c r="B749" s="292" t="str">
        <f t="shared" si="136"/>
        <v>ABRIL</v>
      </c>
      <c r="C749" s="292">
        <v>13</v>
      </c>
      <c r="D749" s="292" t="str">
        <f t="shared" si="140"/>
        <v>ABRIL 2016 / 11</v>
      </c>
      <c r="E749" s="353">
        <v>11</v>
      </c>
      <c r="F749" s="321">
        <v>42423</v>
      </c>
      <c r="G749" s="320">
        <v>61171</v>
      </c>
      <c r="H749" s="320" t="s">
        <v>68</v>
      </c>
      <c r="I749" s="322">
        <v>0.7268</v>
      </c>
      <c r="J749" s="323">
        <v>135</v>
      </c>
      <c r="K749" s="323">
        <v>8.6999999999999993</v>
      </c>
      <c r="L749" s="323">
        <v>0</v>
      </c>
      <c r="M749" s="324" t="s">
        <v>20</v>
      </c>
      <c r="N749" s="323">
        <v>0.5</v>
      </c>
      <c r="O749" s="323">
        <v>0</v>
      </c>
      <c r="P749" s="323">
        <v>85.3</v>
      </c>
      <c r="Q749" s="323">
        <v>79.2</v>
      </c>
      <c r="R749" s="323">
        <v>82.2</v>
      </c>
      <c r="S749" s="325" t="s">
        <v>66</v>
      </c>
      <c r="T749" s="325" t="s">
        <v>67</v>
      </c>
      <c r="U749" s="323">
        <v>20778</v>
      </c>
      <c r="V749" s="323">
        <v>126</v>
      </c>
      <c r="W749" s="323">
        <v>183</v>
      </c>
      <c r="X749" s="323">
        <v>279</v>
      </c>
      <c r="Y749" s="323">
        <v>340</v>
      </c>
      <c r="Z749" s="323">
        <v>1</v>
      </c>
      <c r="AA749" s="323">
        <v>30.9</v>
      </c>
      <c r="AB749" s="323">
        <v>0.1</v>
      </c>
      <c r="AC749" s="323">
        <v>1.95</v>
      </c>
      <c r="AD749" s="323">
        <v>12.4</v>
      </c>
      <c r="AE749" s="323">
        <v>0</v>
      </c>
      <c r="AF749" s="430"/>
      <c r="AG749" s="326">
        <v>133</v>
      </c>
      <c r="AH749" s="326">
        <v>7</v>
      </c>
      <c r="AI749" s="326">
        <v>9</v>
      </c>
      <c r="AJ749" s="326">
        <v>85</v>
      </c>
      <c r="AK749" s="326">
        <v>149</v>
      </c>
      <c r="AL749" s="326">
        <v>170</v>
      </c>
      <c r="AM749" s="326">
        <v>245</v>
      </c>
      <c r="AN749" s="326">
        <v>374</v>
      </c>
      <c r="AO749" s="326">
        <v>437</v>
      </c>
      <c r="AP749" s="326">
        <v>42</v>
      </c>
      <c r="AQ749" s="326">
        <v>18</v>
      </c>
      <c r="AR749" s="326">
        <v>3</v>
      </c>
      <c r="AS749" s="326">
        <v>2.7</v>
      </c>
      <c r="AT749" s="326">
        <v>0.05</v>
      </c>
      <c r="AU749" s="300"/>
      <c r="AV749" s="311">
        <v>11</v>
      </c>
      <c r="AW749" s="317">
        <v>42477</v>
      </c>
      <c r="AX749" s="311">
        <v>62608</v>
      </c>
      <c r="AY749" s="311" t="s">
        <v>73</v>
      </c>
      <c r="AZ749" s="313">
        <v>0.73850000000000005</v>
      </c>
      <c r="BA749" s="314">
        <v>144.4</v>
      </c>
      <c r="BB749" s="314">
        <v>7.7</v>
      </c>
      <c r="BC749" s="314">
        <v>0</v>
      </c>
      <c r="BD749" s="315" t="s">
        <v>20</v>
      </c>
      <c r="BE749" s="314">
        <v>1.2</v>
      </c>
      <c r="BF749" s="314">
        <v>0.01</v>
      </c>
      <c r="BG749" s="314">
        <v>85.3</v>
      </c>
      <c r="BH749" s="314">
        <v>79.2</v>
      </c>
      <c r="BI749" s="314">
        <v>82.2</v>
      </c>
      <c r="BJ749" s="316" t="s">
        <v>66</v>
      </c>
      <c r="BK749" s="316" t="s">
        <v>67</v>
      </c>
      <c r="BL749" s="314">
        <v>20654</v>
      </c>
      <c r="BM749" s="314">
        <v>136</v>
      </c>
      <c r="BN749" s="314">
        <v>201</v>
      </c>
      <c r="BO749" s="314">
        <v>298</v>
      </c>
      <c r="BP749" s="314">
        <v>356</v>
      </c>
      <c r="BQ749" s="314">
        <v>1</v>
      </c>
      <c r="BR749" s="314">
        <v>29.3</v>
      </c>
      <c r="BS749" s="314">
        <v>0.4</v>
      </c>
      <c r="BT749" s="314">
        <v>2.0699999999999998</v>
      </c>
      <c r="BU749" s="314">
        <v>6</v>
      </c>
      <c r="BV749" s="314">
        <v>0</v>
      </c>
      <c r="BW749" s="433"/>
      <c r="BX749" s="299">
        <v>124</v>
      </c>
      <c r="BY749" s="299">
        <v>7</v>
      </c>
      <c r="BZ749" s="299">
        <v>11.5</v>
      </c>
      <c r="CA749" s="299">
        <v>85</v>
      </c>
      <c r="CB749" s="299">
        <v>140</v>
      </c>
      <c r="CC749" s="299">
        <v>170</v>
      </c>
      <c r="CD749" s="299">
        <v>240</v>
      </c>
      <c r="CE749" s="299">
        <v>365</v>
      </c>
      <c r="CF749" s="299">
        <v>437</v>
      </c>
      <c r="CG749" s="299">
        <v>42</v>
      </c>
      <c r="CH749" s="299">
        <v>18</v>
      </c>
      <c r="CI749" s="299">
        <v>3</v>
      </c>
      <c r="CJ749" s="299">
        <v>2.7</v>
      </c>
      <c r="CK749" s="299">
        <v>0.05</v>
      </c>
      <c r="CL749" s="329"/>
      <c r="CM749" s="327"/>
      <c r="CN749" s="327"/>
      <c r="CO749" s="327"/>
      <c r="CP749" s="327"/>
      <c r="CQ749" s="327"/>
      <c r="CR749" s="327"/>
      <c r="CS749" s="327"/>
      <c r="CT749" s="327"/>
      <c r="CU749" s="327"/>
      <c r="CV749" s="327"/>
      <c r="CW749" s="327"/>
      <c r="CX749" s="327"/>
      <c r="CY749" s="327"/>
      <c r="CZ749" s="327"/>
      <c r="DA749" s="327"/>
      <c r="DB749" s="327"/>
      <c r="DC749" s="327"/>
      <c r="DD749" s="327"/>
      <c r="DE749" s="327"/>
      <c r="DF749" s="327"/>
      <c r="DG749" s="327"/>
      <c r="DH749" s="327"/>
      <c r="DI749" s="327"/>
      <c r="DJ749" s="327"/>
      <c r="DK749" s="327"/>
      <c r="DL749" s="327"/>
      <c r="DM749" s="327"/>
      <c r="DN749" s="327"/>
      <c r="DO749" s="439"/>
      <c r="DP749" s="327"/>
      <c r="DQ749" s="327"/>
      <c r="DR749" s="327"/>
      <c r="DS749" s="327"/>
      <c r="DT749" s="327"/>
      <c r="DU749" s="327"/>
      <c r="DV749" s="327"/>
      <c r="DW749" s="327"/>
      <c r="DX749" s="327"/>
      <c r="DY749" s="327"/>
      <c r="DZ749" s="327"/>
      <c r="EA749" s="327"/>
      <c r="EB749" s="327"/>
      <c r="EC749" s="327"/>
    </row>
    <row r="750" spans="1:133" x14ac:dyDescent="0.25">
      <c r="A750" s="302">
        <f t="shared" si="135"/>
        <v>2016</v>
      </c>
      <c r="B750" s="303" t="str">
        <f t="shared" si="136"/>
        <v>ABRIL</v>
      </c>
      <c r="C750" s="303">
        <v>14</v>
      </c>
      <c r="D750" s="303" t="str">
        <f t="shared" si="140"/>
        <v>ABRIL 2016 / 12</v>
      </c>
      <c r="E750" s="353">
        <v>12</v>
      </c>
      <c r="F750" s="321">
        <v>42424</v>
      </c>
      <c r="G750" s="320">
        <v>61195</v>
      </c>
      <c r="H750" s="320" t="s">
        <v>208</v>
      </c>
      <c r="I750" s="322">
        <v>0.7268</v>
      </c>
      <c r="J750" s="323">
        <v>135</v>
      </c>
      <c r="K750" s="323">
        <v>8.6999999999999993</v>
      </c>
      <c r="L750" s="323">
        <v>0</v>
      </c>
      <c r="M750" s="324" t="s">
        <v>20</v>
      </c>
      <c r="N750" s="323">
        <v>0.5</v>
      </c>
      <c r="O750" s="323">
        <v>0</v>
      </c>
      <c r="P750" s="323">
        <v>85.3</v>
      </c>
      <c r="Q750" s="323">
        <v>79.2</v>
      </c>
      <c r="R750" s="323">
        <v>82.2</v>
      </c>
      <c r="S750" s="325" t="s">
        <v>66</v>
      </c>
      <c r="T750" s="325" t="s">
        <v>67</v>
      </c>
      <c r="U750" s="323">
        <v>20778</v>
      </c>
      <c r="V750" s="323">
        <v>126</v>
      </c>
      <c r="W750" s="323">
        <v>184</v>
      </c>
      <c r="X750" s="323">
        <v>282</v>
      </c>
      <c r="Y750" s="323">
        <v>342</v>
      </c>
      <c r="Z750" s="323">
        <v>1</v>
      </c>
      <c r="AA750" s="323">
        <v>30.9</v>
      </c>
      <c r="AB750" s="323">
        <v>0.1</v>
      </c>
      <c r="AC750" s="323">
        <v>1.94</v>
      </c>
      <c r="AD750" s="323">
        <v>11</v>
      </c>
      <c r="AE750" s="323">
        <v>0</v>
      </c>
      <c r="AF750" s="430"/>
      <c r="AG750" s="326">
        <v>133</v>
      </c>
      <c r="AH750" s="326">
        <v>7</v>
      </c>
      <c r="AI750" s="326">
        <v>9</v>
      </c>
      <c r="AJ750" s="326">
        <v>85</v>
      </c>
      <c r="AK750" s="326">
        <v>149</v>
      </c>
      <c r="AL750" s="326">
        <v>170</v>
      </c>
      <c r="AM750" s="326">
        <v>245</v>
      </c>
      <c r="AN750" s="326">
        <v>374</v>
      </c>
      <c r="AO750" s="326">
        <v>437</v>
      </c>
      <c r="AP750" s="326">
        <v>42</v>
      </c>
      <c r="AQ750" s="326">
        <v>18</v>
      </c>
      <c r="AR750" s="326">
        <v>3</v>
      </c>
      <c r="AS750" s="326">
        <v>2.7</v>
      </c>
      <c r="AT750" s="326">
        <v>0.05</v>
      </c>
      <c r="AU750" s="300"/>
      <c r="AV750" s="311">
        <v>12</v>
      </c>
      <c r="AW750" s="317">
        <v>42480</v>
      </c>
      <c r="AX750" s="311">
        <v>62656</v>
      </c>
      <c r="AY750" s="311" t="s">
        <v>73</v>
      </c>
      <c r="AZ750" s="313">
        <v>0.7389</v>
      </c>
      <c r="BA750" s="314">
        <v>143.30000000000001</v>
      </c>
      <c r="BB750" s="314">
        <v>7.8</v>
      </c>
      <c r="BC750" s="314">
        <v>0</v>
      </c>
      <c r="BD750" s="315" t="s">
        <v>20</v>
      </c>
      <c r="BE750" s="314">
        <v>1.2</v>
      </c>
      <c r="BF750" s="314">
        <v>0.01</v>
      </c>
      <c r="BG750" s="314">
        <v>85.1</v>
      </c>
      <c r="BH750" s="314">
        <v>79.099999999999994</v>
      </c>
      <c r="BI750" s="314">
        <v>82.1</v>
      </c>
      <c r="BJ750" s="316" t="s">
        <v>66</v>
      </c>
      <c r="BK750" s="316" t="s">
        <v>67</v>
      </c>
      <c r="BL750" s="314">
        <v>20650</v>
      </c>
      <c r="BM750" s="314">
        <v>136</v>
      </c>
      <c r="BN750" s="314">
        <v>203</v>
      </c>
      <c r="BO750" s="314">
        <v>300</v>
      </c>
      <c r="BP750" s="314">
        <v>354</v>
      </c>
      <c r="BQ750" s="314">
        <v>1</v>
      </c>
      <c r="BR750" s="314">
        <v>28.7</v>
      </c>
      <c r="BS750" s="314">
        <v>0.4</v>
      </c>
      <c r="BT750" s="314">
        <v>2.0499999999999998</v>
      </c>
      <c r="BU750" s="314">
        <v>0</v>
      </c>
      <c r="BV750" s="314">
        <v>0</v>
      </c>
      <c r="BW750" s="433"/>
      <c r="BX750" s="299">
        <v>124</v>
      </c>
      <c r="BY750" s="299">
        <v>7</v>
      </c>
      <c r="BZ750" s="299">
        <v>11.5</v>
      </c>
      <c r="CA750" s="299">
        <v>85</v>
      </c>
      <c r="CB750" s="299">
        <v>140</v>
      </c>
      <c r="CC750" s="299">
        <v>170</v>
      </c>
      <c r="CD750" s="299">
        <v>240</v>
      </c>
      <c r="CE750" s="299">
        <v>365</v>
      </c>
      <c r="CF750" s="299">
        <v>437</v>
      </c>
      <c r="CG750" s="299">
        <v>42</v>
      </c>
      <c r="CH750" s="299">
        <v>18</v>
      </c>
      <c r="CI750" s="299">
        <v>3</v>
      </c>
      <c r="CJ750" s="299">
        <v>2.7</v>
      </c>
      <c r="CK750" s="299">
        <v>0.05</v>
      </c>
      <c r="CL750" s="329"/>
      <c r="CM750" s="327"/>
      <c r="CN750" s="327"/>
      <c r="CO750" s="327"/>
      <c r="CP750" s="327"/>
      <c r="CQ750" s="327"/>
      <c r="CR750" s="327"/>
      <c r="CS750" s="327"/>
      <c r="CT750" s="327"/>
      <c r="CU750" s="327"/>
      <c r="CV750" s="327"/>
      <c r="CW750" s="327"/>
      <c r="CX750" s="327"/>
      <c r="CY750" s="327"/>
      <c r="CZ750" s="327"/>
      <c r="DA750" s="327"/>
      <c r="DB750" s="327"/>
      <c r="DC750" s="327"/>
      <c r="DD750" s="327"/>
      <c r="DE750" s="327"/>
      <c r="DF750" s="327"/>
      <c r="DG750" s="327"/>
      <c r="DH750" s="327"/>
      <c r="DI750" s="327"/>
      <c r="DJ750" s="327"/>
      <c r="DK750" s="327"/>
      <c r="DL750" s="327"/>
      <c r="DM750" s="327"/>
      <c r="DN750" s="327"/>
      <c r="DO750" s="439"/>
      <c r="DP750" s="327"/>
      <c r="DQ750" s="327"/>
      <c r="DR750" s="327"/>
      <c r="DS750" s="327"/>
      <c r="DT750" s="327"/>
      <c r="DU750" s="327"/>
      <c r="DV750" s="327"/>
      <c r="DW750" s="327"/>
      <c r="DX750" s="327"/>
      <c r="DY750" s="327"/>
      <c r="DZ750" s="327"/>
      <c r="EA750" s="327"/>
      <c r="EB750" s="327"/>
      <c r="EC750" s="327"/>
    </row>
    <row r="751" spans="1:133" x14ac:dyDescent="0.25">
      <c r="A751" s="291">
        <f t="shared" si="135"/>
        <v>2016</v>
      </c>
      <c r="B751" s="292" t="str">
        <f t="shared" si="136"/>
        <v>ABRIL</v>
      </c>
      <c r="C751" s="292">
        <v>15</v>
      </c>
      <c r="D751" s="292" t="str">
        <f t="shared" si="140"/>
        <v>ABRIL 2016 / 13</v>
      </c>
      <c r="E751" s="353">
        <v>13</v>
      </c>
      <c r="F751" s="321">
        <v>42425</v>
      </c>
      <c r="G751" s="320">
        <v>61252</v>
      </c>
      <c r="H751" s="320" t="s">
        <v>68</v>
      </c>
      <c r="I751" s="322">
        <v>0.72640000000000005</v>
      </c>
      <c r="J751" s="323">
        <v>134</v>
      </c>
      <c r="K751" s="323">
        <v>8.8000000000000007</v>
      </c>
      <c r="L751" s="323">
        <v>0</v>
      </c>
      <c r="M751" s="324" t="s">
        <v>20</v>
      </c>
      <c r="N751" s="323">
        <v>0.5</v>
      </c>
      <c r="O751" s="323">
        <v>0</v>
      </c>
      <c r="P751" s="323">
        <v>85.2</v>
      </c>
      <c r="Q751" s="323">
        <v>79.2</v>
      </c>
      <c r="R751" s="323">
        <v>82.2</v>
      </c>
      <c r="S751" s="325" t="s">
        <v>66</v>
      </c>
      <c r="T751" s="325" t="s">
        <v>67</v>
      </c>
      <c r="U751" s="323">
        <v>20782</v>
      </c>
      <c r="V751" s="323">
        <v>125</v>
      </c>
      <c r="W751" s="323">
        <v>184</v>
      </c>
      <c r="X751" s="323">
        <v>283</v>
      </c>
      <c r="Y751" s="323">
        <v>340</v>
      </c>
      <c r="Z751" s="323">
        <v>1</v>
      </c>
      <c r="AA751" s="323">
        <v>29.1</v>
      </c>
      <c r="AB751" s="323">
        <v>0.1</v>
      </c>
      <c r="AC751" s="323">
        <v>1.88</v>
      </c>
      <c r="AD751" s="323">
        <v>11.9</v>
      </c>
      <c r="AE751" s="323">
        <v>0</v>
      </c>
      <c r="AF751" s="430"/>
      <c r="AG751" s="326">
        <v>133</v>
      </c>
      <c r="AH751" s="326">
        <v>7</v>
      </c>
      <c r="AI751" s="326">
        <v>9</v>
      </c>
      <c r="AJ751" s="326">
        <v>85</v>
      </c>
      <c r="AK751" s="326">
        <v>149</v>
      </c>
      <c r="AL751" s="326">
        <v>170</v>
      </c>
      <c r="AM751" s="326">
        <v>245</v>
      </c>
      <c r="AN751" s="326">
        <v>374</v>
      </c>
      <c r="AO751" s="326">
        <v>437</v>
      </c>
      <c r="AP751" s="326">
        <v>42</v>
      </c>
      <c r="AQ751" s="326">
        <v>18</v>
      </c>
      <c r="AR751" s="326">
        <v>3</v>
      </c>
      <c r="AS751" s="326">
        <v>2.7</v>
      </c>
      <c r="AT751" s="326">
        <v>0.05</v>
      </c>
      <c r="AU751" s="300"/>
      <c r="AV751" s="311">
        <v>13</v>
      </c>
      <c r="AW751" s="317">
        <v>42481</v>
      </c>
      <c r="AX751" s="311">
        <v>62694</v>
      </c>
      <c r="AY751" s="311" t="s">
        <v>68</v>
      </c>
      <c r="AZ751" s="313">
        <v>0.73809999999999998</v>
      </c>
      <c r="BA751" s="314">
        <v>143.5</v>
      </c>
      <c r="BB751" s="314">
        <v>8</v>
      </c>
      <c r="BC751" s="314">
        <v>0</v>
      </c>
      <c r="BD751" s="315" t="s">
        <v>20</v>
      </c>
      <c r="BE751" s="314">
        <v>1.2</v>
      </c>
      <c r="BF751" s="314">
        <v>0.01</v>
      </c>
      <c r="BG751" s="314">
        <v>85.1</v>
      </c>
      <c r="BH751" s="314">
        <v>79.099999999999994</v>
      </c>
      <c r="BI751" s="314">
        <v>82.1</v>
      </c>
      <c r="BJ751" s="316" t="s">
        <v>66</v>
      </c>
      <c r="BK751" s="316" t="s">
        <v>67</v>
      </c>
      <c r="BL751" s="314">
        <v>20658</v>
      </c>
      <c r="BM751" s="314">
        <v>136</v>
      </c>
      <c r="BN751" s="314">
        <v>203</v>
      </c>
      <c r="BO751" s="314">
        <v>302</v>
      </c>
      <c r="BP751" s="314">
        <v>354</v>
      </c>
      <c r="BQ751" s="314">
        <v>1</v>
      </c>
      <c r="BR751" s="314">
        <v>28.7</v>
      </c>
      <c r="BS751" s="314">
        <v>0.5</v>
      </c>
      <c r="BT751" s="314">
        <v>2.0699999999999998</v>
      </c>
      <c r="BU751" s="314">
        <v>0</v>
      </c>
      <c r="BV751" s="314">
        <v>0</v>
      </c>
      <c r="BW751" s="433"/>
      <c r="BX751" s="299">
        <v>124</v>
      </c>
      <c r="BY751" s="299">
        <v>7</v>
      </c>
      <c r="BZ751" s="299">
        <v>11.5</v>
      </c>
      <c r="CA751" s="299">
        <v>85</v>
      </c>
      <c r="CB751" s="299">
        <v>140</v>
      </c>
      <c r="CC751" s="299">
        <v>170</v>
      </c>
      <c r="CD751" s="299">
        <v>240</v>
      </c>
      <c r="CE751" s="299">
        <v>365</v>
      </c>
      <c r="CF751" s="299">
        <v>437</v>
      </c>
      <c r="CG751" s="299">
        <v>42</v>
      </c>
      <c r="CH751" s="299">
        <v>18</v>
      </c>
      <c r="CI751" s="299">
        <v>3</v>
      </c>
      <c r="CJ751" s="299">
        <v>2.7</v>
      </c>
      <c r="CK751" s="299">
        <v>0.05</v>
      </c>
      <c r="CL751" s="329"/>
      <c r="CM751" s="327"/>
      <c r="CN751" s="327"/>
      <c r="CO751" s="327"/>
      <c r="CP751" s="327"/>
      <c r="CQ751" s="327"/>
      <c r="CR751" s="327"/>
      <c r="CS751" s="327"/>
      <c r="CT751" s="327"/>
      <c r="CU751" s="327"/>
      <c r="CV751" s="327"/>
      <c r="CW751" s="327"/>
      <c r="CX751" s="327"/>
      <c r="CY751" s="327"/>
      <c r="CZ751" s="327"/>
      <c r="DA751" s="327"/>
      <c r="DB751" s="327"/>
      <c r="DC751" s="327"/>
      <c r="DD751" s="327"/>
      <c r="DE751" s="327"/>
      <c r="DF751" s="327"/>
      <c r="DG751" s="327"/>
      <c r="DH751" s="327"/>
      <c r="DI751" s="327"/>
      <c r="DJ751" s="327"/>
      <c r="DK751" s="327"/>
      <c r="DL751" s="327"/>
      <c r="DM751" s="327"/>
      <c r="DN751" s="327"/>
      <c r="DO751" s="439"/>
      <c r="DP751" s="327"/>
      <c r="DQ751" s="327"/>
      <c r="DR751" s="327"/>
      <c r="DS751" s="327"/>
      <c r="DT751" s="327"/>
      <c r="DU751" s="327"/>
      <c r="DV751" s="327"/>
      <c r="DW751" s="327"/>
      <c r="DX751" s="327"/>
      <c r="DY751" s="327"/>
      <c r="DZ751" s="327"/>
      <c r="EA751" s="327"/>
      <c r="EB751" s="327"/>
      <c r="EC751" s="327"/>
    </row>
    <row r="752" spans="1:133" x14ac:dyDescent="0.25">
      <c r="A752" s="302">
        <f t="shared" si="135"/>
        <v>2016</v>
      </c>
      <c r="B752" s="303" t="str">
        <f t="shared" si="136"/>
        <v>ABRIL</v>
      </c>
      <c r="C752" s="303">
        <v>16</v>
      </c>
      <c r="D752" s="303" t="str">
        <f t="shared" si="140"/>
        <v>ABRIL 2016 / 14</v>
      </c>
      <c r="E752" s="353">
        <v>14</v>
      </c>
      <c r="F752" s="321">
        <v>42428</v>
      </c>
      <c r="G752" s="320">
        <v>61298</v>
      </c>
      <c r="H752" s="320" t="s">
        <v>208</v>
      </c>
      <c r="I752" s="322">
        <v>0.7268</v>
      </c>
      <c r="J752" s="323">
        <v>134</v>
      </c>
      <c r="K752" s="323">
        <v>8.6999999999999993</v>
      </c>
      <c r="L752" s="323">
        <v>0</v>
      </c>
      <c r="M752" s="324" t="s">
        <v>20</v>
      </c>
      <c r="N752" s="323">
        <v>0.5</v>
      </c>
      <c r="O752" s="323">
        <v>0</v>
      </c>
      <c r="P752" s="323">
        <v>85.4</v>
      </c>
      <c r="Q752" s="323">
        <v>79.2</v>
      </c>
      <c r="R752" s="323">
        <v>82.3</v>
      </c>
      <c r="S752" s="325" t="s">
        <v>66</v>
      </c>
      <c r="T752" s="325" t="s">
        <v>67</v>
      </c>
      <c r="U752" s="323">
        <v>20778</v>
      </c>
      <c r="V752" s="323">
        <v>125</v>
      </c>
      <c r="W752" s="323">
        <v>183</v>
      </c>
      <c r="X752" s="323">
        <v>278</v>
      </c>
      <c r="Y752" s="323">
        <v>335</v>
      </c>
      <c r="Z752" s="323">
        <v>0.5</v>
      </c>
      <c r="AA752" s="323">
        <v>29.3</v>
      </c>
      <c r="AB752" s="323">
        <v>0.1</v>
      </c>
      <c r="AC752" s="323">
        <v>1.92</v>
      </c>
      <c r="AD752" s="323">
        <v>14</v>
      </c>
      <c r="AE752" s="323">
        <v>0</v>
      </c>
      <c r="AF752" s="430"/>
      <c r="AG752" s="326">
        <v>133</v>
      </c>
      <c r="AH752" s="326">
        <v>7</v>
      </c>
      <c r="AI752" s="326">
        <v>9</v>
      </c>
      <c r="AJ752" s="326">
        <v>85</v>
      </c>
      <c r="AK752" s="326">
        <v>149</v>
      </c>
      <c r="AL752" s="326">
        <v>170</v>
      </c>
      <c r="AM752" s="326">
        <v>245</v>
      </c>
      <c r="AN752" s="326">
        <v>374</v>
      </c>
      <c r="AO752" s="326">
        <v>437</v>
      </c>
      <c r="AP752" s="326">
        <v>42</v>
      </c>
      <c r="AQ752" s="326">
        <v>18</v>
      </c>
      <c r="AR752" s="326">
        <v>3</v>
      </c>
      <c r="AS752" s="326">
        <v>2.7</v>
      </c>
      <c r="AT752" s="326">
        <v>0.05</v>
      </c>
      <c r="AU752" s="300"/>
      <c r="AV752" s="311">
        <v>14</v>
      </c>
      <c r="AW752" s="317">
        <v>42485</v>
      </c>
      <c r="AX752" s="311">
        <v>62768</v>
      </c>
      <c r="AY752" s="311" t="s">
        <v>149</v>
      </c>
      <c r="AZ752" s="313">
        <v>0.7389</v>
      </c>
      <c r="BA752" s="314">
        <v>144.30000000000001</v>
      </c>
      <c r="BB752" s="314">
        <v>7.8</v>
      </c>
      <c r="BC752" s="314">
        <v>0</v>
      </c>
      <c r="BD752" s="315" t="s">
        <v>20</v>
      </c>
      <c r="BE752" s="314">
        <v>1.2</v>
      </c>
      <c r="BF752" s="314">
        <v>0.01</v>
      </c>
      <c r="BG752" s="314">
        <v>85.6</v>
      </c>
      <c r="BH752" s="314">
        <v>79.3</v>
      </c>
      <c r="BI752" s="314">
        <v>82.4</v>
      </c>
      <c r="BJ752" s="316" t="s">
        <v>66</v>
      </c>
      <c r="BK752" s="316" t="s">
        <v>67</v>
      </c>
      <c r="BL752" s="314">
        <v>20650</v>
      </c>
      <c r="BM752" s="314">
        <v>136</v>
      </c>
      <c r="BN752" s="314">
        <v>203</v>
      </c>
      <c r="BO752" s="314">
        <v>298</v>
      </c>
      <c r="BP752" s="314">
        <v>352</v>
      </c>
      <c r="BQ752" s="314">
        <v>1</v>
      </c>
      <c r="BR752" s="314">
        <v>30.1</v>
      </c>
      <c r="BS752" s="314">
        <v>0.7</v>
      </c>
      <c r="BT752" s="314">
        <v>2.1</v>
      </c>
      <c r="BU752" s="314">
        <v>6.2</v>
      </c>
      <c r="BV752" s="314">
        <v>0</v>
      </c>
      <c r="BW752" s="433"/>
      <c r="BX752" s="299">
        <v>124</v>
      </c>
      <c r="BY752" s="299">
        <v>7</v>
      </c>
      <c r="BZ752" s="299">
        <v>11.5</v>
      </c>
      <c r="CA752" s="299">
        <v>85</v>
      </c>
      <c r="CB752" s="299">
        <v>140</v>
      </c>
      <c r="CC752" s="299">
        <v>170</v>
      </c>
      <c r="CD752" s="299">
        <v>240</v>
      </c>
      <c r="CE752" s="299">
        <v>365</v>
      </c>
      <c r="CF752" s="299">
        <v>437</v>
      </c>
      <c r="CG752" s="299">
        <v>42</v>
      </c>
      <c r="CH752" s="299">
        <v>18</v>
      </c>
      <c r="CI752" s="299">
        <v>3</v>
      </c>
      <c r="CJ752" s="299">
        <v>2.7</v>
      </c>
      <c r="CK752" s="299">
        <v>0.05</v>
      </c>
      <c r="CL752" s="329"/>
      <c r="CM752" s="327"/>
      <c r="CN752" s="327"/>
      <c r="CO752" s="327"/>
      <c r="CP752" s="327"/>
      <c r="CQ752" s="327"/>
      <c r="CR752" s="327"/>
      <c r="CS752" s="327"/>
      <c r="CT752" s="327"/>
      <c r="CU752" s="327"/>
      <c r="CV752" s="327"/>
      <c r="CW752" s="327"/>
      <c r="CX752" s="327"/>
      <c r="CY752" s="327"/>
      <c r="CZ752" s="327"/>
      <c r="DA752" s="327"/>
      <c r="DB752" s="327"/>
      <c r="DC752" s="327"/>
      <c r="DD752" s="327"/>
      <c r="DE752" s="327"/>
      <c r="DF752" s="327"/>
      <c r="DG752" s="327"/>
      <c r="DH752" s="327"/>
      <c r="DI752" s="327"/>
      <c r="DJ752" s="327"/>
      <c r="DK752" s="327"/>
      <c r="DL752" s="327"/>
      <c r="DM752" s="327"/>
      <c r="DN752" s="327"/>
      <c r="DO752" s="439"/>
      <c r="DP752" s="327"/>
      <c r="DQ752" s="327"/>
      <c r="DR752" s="327"/>
      <c r="DS752" s="327"/>
      <c r="DT752" s="327"/>
      <c r="DU752" s="327"/>
      <c r="DV752" s="327"/>
      <c r="DW752" s="327"/>
      <c r="DX752" s="327"/>
      <c r="DY752" s="327"/>
      <c r="DZ752" s="327"/>
      <c r="EA752" s="327"/>
      <c r="EB752" s="327"/>
      <c r="EC752" s="327"/>
    </row>
    <row r="753" spans="1:133" x14ac:dyDescent="0.25">
      <c r="A753" s="291">
        <f t="shared" si="135"/>
        <v>2016</v>
      </c>
      <c r="B753" s="292" t="str">
        <f t="shared" si="136"/>
        <v>ABRIL</v>
      </c>
      <c r="C753" s="292">
        <v>17</v>
      </c>
      <c r="D753" s="292" t="str">
        <f t="shared" si="140"/>
        <v>ABRIL 2016 / 15</v>
      </c>
      <c r="E753" s="353">
        <v>15</v>
      </c>
      <c r="F753" s="321">
        <v>42429</v>
      </c>
      <c r="G753" s="320">
        <v>61490</v>
      </c>
      <c r="H753" s="320" t="s">
        <v>208</v>
      </c>
      <c r="I753" s="322">
        <v>0.7268</v>
      </c>
      <c r="J753" s="323">
        <v>134</v>
      </c>
      <c r="K753" s="323">
        <v>8.6999999999999993</v>
      </c>
      <c r="L753" s="323">
        <v>0</v>
      </c>
      <c r="M753" s="324" t="s">
        <v>20</v>
      </c>
      <c r="N753" s="323">
        <v>0.5</v>
      </c>
      <c r="O753" s="323">
        <v>0</v>
      </c>
      <c r="P753" s="323">
        <v>85.2</v>
      </c>
      <c r="Q753" s="323">
        <v>79.2</v>
      </c>
      <c r="R753" s="323">
        <v>82.2</v>
      </c>
      <c r="S753" s="325" t="s">
        <v>66</v>
      </c>
      <c r="T753" s="325" t="s">
        <v>67</v>
      </c>
      <c r="U753" s="323">
        <v>20778</v>
      </c>
      <c r="V753" s="323">
        <v>125</v>
      </c>
      <c r="W753" s="323">
        <v>183</v>
      </c>
      <c r="X753" s="323">
        <v>280</v>
      </c>
      <c r="Y753" s="323">
        <v>336</v>
      </c>
      <c r="Z753" s="323">
        <v>0.5</v>
      </c>
      <c r="AA753" s="323">
        <v>29.8</v>
      </c>
      <c r="AB753" s="323">
        <v>0.1</v>
      </c>
      <c r="AC753" s="323">
        <v>1.91</v>
      </c>
      <c r="AD753" s="323">
        <v>12.4</v>
      </c>
      <c r="AE753" s="323">
        <v>0</v>
      </c>
      <c r="AF753" s="430"/>
      <c r="AG753" s="326">
        <v>133</v>
      </c>
      <c r="AH753" s="326">
        <v>7</v>
      </c>
      <c r="AI753" s="326">
        <v>9</v>
      </c>
      <c r="AJ753" s="326">
        <v>85</v>
      </c>
      <c r="AK753" s="326">
        <v>149</v>
      </c>
      <c r="AL753" s="326">
        <v>170</v>
      </c>
      <c r="AM753" s="326">
        <v>245</v>
      </c>
      <c r="AN753" s="326">
        <v>374</v>
      </c>
      <c r="AO753" s="326">
        <v>437</v>
      </c>
      <c r="AP753" s="326">
        <v>42</v>
      </c>
      <c r="AQ753" s="326">
        <v>18</v>
      </c>
      <c r="AR753" s="326">
        <v>3</v>
      </c>
      <c r="AS753" s="326">
        <v>2.7</v>
      </c>
      <c r="AT753" s="326">
        <v>0.05</v>
      </c>
      <c r="AU753" s="300"/>
      <c r="AV753" s="311">
        <v>15</v>
      </c>
      <c r="AW753" s="317">
        <v>42486</v>
      </c>
      <c r="AX753" s="311">
        <v>62789</v>
      </c>
      <c r="AY753" s="311" t="s">
        <v>73</v>
      </c>
      <c r="AZ753" s="313">
        <v>0.73970000000000002</v>
      </c>
      <c r="BA753" s="314">
        <v>145.19999999999999</v>
      </c>
      <c r="BB753" s="314">
        <v>7.6</v>
      </c>
      <c r="BC753" s="314">
        <v>0</v>
      </c>
      <c r="BD753" s="315" t="s">
        <v>20</v>
      </c>
      <c r="BE753" s="314">
        <v>1.2</v>
      </c>
      <c r="BF753" s="314">
        <v>0.01</v>
      </c>
      <c r="BG753" s="314">
        <v>85.5</v>
      </c>
      <c r="BH753" s="314">
        <v>79.3</v>
      </c>
      <c r="BI753" s="314">
        <v>82.4</v>
      </c>
      <c r="BJ753" s="316" t="s">
        <v>66</v>
      </c>
      <c r="BK753" s="316" t="s">
        <v>67</v>
      </c>
      <c r="BL753" s="314">
        <v>20642</v>
      </c>
      <c r="BM753" s="314">
        <v>136</v>
      </c>
      <c r="BN753" s="314">
        <v>203</v>
      </c>
      <c r="BO753" s="314">
        <v>300</v>
      </c>
      <c r="BP753" s="314">
        <v>358</v>
      </c>
      <c r="BQ753" s="314">
        <v>1</v>
      </c>
      <c r="BR753" s="314">
        <v>29.8</v>
      </c>
      <c r="BS753" s="314">
        <v>0.4</v>
      </c>
      <c r="BT753" s="314">
        <v>2.06</v>
      </c>
      <c r="BU753" s="314">
        <v>7</v>
      </c>
      <c r="BV753" s="314">
        <v>0</v>
      </c>
      <c r="BW753" s="433"/>
      <c r="BX753" s="299">
        <v>124</v>
      </c>
      <c r="BY753" s="299">
        <v>7</v>
      </c>
      <c r="BZ753" s="299">
        <v>11.5</v>
      </c>
      <c r="CA753" s="299">
        <v>85</v>
      </c>
      <c r="CB753" s="299">
        <v>140</v>
      </c>
      <c r="CC753" s="299">
        <v>170</v>
      </c>
      <c r="CD753" s="299">
        <v>240</v>
      </c>
      <c r="CE753" s="299">
        <v>365</v>
      </c>
      <c r="CF753" s="299">
        <v>437</v>
      </c>
      <c r="CG753" s="299">
        <v>42</v>
      </c>
      <c r="CH753" s="299">
        <v>18</v>
      </c>
      <c r="CI753" s="299">
        <v>3</v>
      </c>
      <c r="CJ753" s="299">
        <v>2.7</v>
      </c>
      <c r="CK753" s="299">
        <v>0.05</v>
      </c>
      <c r="CL753" s="329"/>
      <c r="CM753" s="327"/>
      <c r="CN753" s="327"/>
      <c r="CO753" s="327"/>
      <c r="CP753" s="327"/>
      <c r="CQ753" s="327"/>
      <c r="CR753" s="327"/>
      <c r="CS753" s="327"/>
      <c r="CT753" s="327"/>
      <c r="CU753" s="327"/>
      <c r="CV753" s="327"/>
      <c r="CW753" s="327"/>
      <c r="CX753" s="327"/>
      <c r="CY753" s="327"/>
      <c r="CZ753" s="327"/>
      <c r="DA753" s="327"/>
      <c r="DB753" s="327"/>
      <c r="DC753" s="327"/>
      <c r="DD753" s="327"/>
      <c r="DE753" s="327"/>
      <c r="DF753" s="327"/>
      <c r="DG753" s="327"/>
      <c r="DH753" s="327"/>
      <c r="DI753" s="327"/>
      <c r="DJ753" s="327"/>
      <c r="DK753" s="327"/>
      <c r="DL753" s="327"/>
      <c r="DM753" s="327"/>
      <c r="DN753" s="327"/>
      <c r="DO753" s="439"/>
      <c r="DP753" s="327"/>
      <c r="DQ753" s="327"/>
      <c r="DR753" s="327"/>
      <c r="DS753" s="327"/>
      <c r="DT753" s="327"/>
      <c r="DU753" s="327"/>
      <c r="DV753" s="327"/>
      <c r="DW753" s="327"/>
      <c r="DX753" s="327"/>
      <c r="DY753" s="327"/>
      <c r="DZ753" s="327"/>
      <c r="EA753" s="327"/>
      <c r="EB753" s="327"/>
      <c r="EC753" s="327"/>
    </row>
    <row r="754" spans="1:133" x14ac:dyDescent="0.25">
      <c r="A754" s="302">
        <f t="shared" si="135"/>
        <v>2016</v>
      </c>
      <c r="B754" s="303" t="str">
        <f t="shared" si="136"/>
        <v>ABRIL</v>
      </c>
      <c r="C754" s="303">
        <v>18</v>
      </c>
      <c r="D754" s="303" t="str">
        <f t="shared" si="140"/>
        <v>ABRIL 2016 / 16</v>
      </c>
      <c r="E754" s="358"/>
      <c r="F754" s="325"/>
      <c r="G754" s="327"/>
      <c r="H754" s="327"/>
      <c r="I754" s="327"/>
      <c r="J754" s="327"/>
      <c r="K754" s="327"/>
      <c r="L754" s="327"/>
      <c r="M754" s="327"/>
      <c r="N754" s="327"/>
      <c r="O754" s="327"/>
      <c r="P754" s="327"/>
      <c r="Q754" s="327"/>
      <c r="R754" s="327"/>
      <c r="S754" s="327"/>
      <c r="T754" s="327"/>
      <c r="U754" s="327"/>
      <c r="V754" s="327"/>
      <c r="W754" s="327"/>
      <c r="X754" s="327"/>
      <c r="Y754" s="327"/>
      <c r="Z754" s="327"/>
      <c r="AA754" s="327"/>
      <c r="AB754" s="327"/>
      <c r="AC754" s="327"/>
      <c r="AD754" s="327"/>
      <c r="AE754" s="327"/>
      <c r="AF754" s="431"/>
      <c r="AG754" s="327"/>
      <c r="AH754" s="327"/>
      <c r="AI754" s="327"/>
      <c r="AJ754" s="327"/>
      <c r="AK754" s="327"/>
      <c r="AL754" s="327"/>
      <c r="AM754" s="327"/>
      <c r="AN754" s="327"/>
      <c r="AO754" s="327"/>
      <c r="AP754" s="327"/>
      <c r="AQ754" s="327"/>
      <c r="AR754" s="327"/>
      <c r="AS754" s="327"/>
      <c r="AT754" s="327"/>
      <c r="AU754" s="300"/>
      <c r="AV754" s="311">
        <v>16</v>
      </c>
      <c r="AW754" s="317">
        <v>42488</v>
      </c>
      <c r="AX754" s="311">
        <v>62850</v>
      </c>
      <c r="AY754" s="311" t="s">
        <v>68</v>
      </c>
      <c r="AZ754" s="313">
        <v>0.73740000000000006</v>
      </c>
      <c r="BA754" s="314">
        <v>143.1</v>
      </c>
      <c r="BB754" s="314">
        <v>8</v>
      </c>
      <c r="BC754" s="314">
        <v>0</v>
      </c>
      <c r="BD754" s="315" t="s">
        <v>20</v>
      </c>
      <c r="BE754" s="314">
        <v>1.2</v>
      </c>
      <c r="BF754" s="314">
        <v>0.01</v>
      </c>
      <c r="BG754" s="314">
        <v>85.1</v>
      </c>
      <c r="BH754" s="314">
        <v>79.099999999999994</v>
      </c>
      <c r="BI754" s="314">
        <v>82.1</v>
      </c>
      <c r="BJ754" s="316" t="s">
        <v>66</v>
      </c>
      <c r="BK754" s="316" t="s">
        <v>67</v>
      </c>
      <c r="BL754" s="314">
        <v>20666</v>
      </c>
      <c r="BM754" s="314">
        <v>135</v>
      </c>
      <c r="BN754" s="314">
        <v>202</v>
      </c>
      <c r="BO754" s="314">
        <v>302</v>
      </c>
      <c r="BP754" s="314">
        <v>357</v>
      </c>
      <c r="BQ754" s="314">
        <v>1</v>
      </c>
      <c r="BR754" s="314">
        <v>28.7</v>
      </c>
      <c r="BS754" s="314">
        <v>0.4</v>
      </c>
      <c r="BT754" s="314">
        <v>2.0499999999999998</v>
      </c>
      <c r="BU754" s="314">
        <v>0</v>
      </c>
      <c r="BV754" s="314">
        <v>0</v>
      </c>
      <c r="BW754" s="433"/>
      <c r="BX754" s="299">
        <v>124</v>
      </c>
      <c r="BY754" s="299">
        <v>7</v>
      </c>
      <c r="BZ754" s="299">
        <v>11.5</v>
      </c>
      <c r="CA754" s="299">
        <v>85</v>
      </c>
      <c r="CB754" s="299">
        <v>140</v>
      </c>
      <c r="CC754" s="299">
        <v>170</v>
      </c>
      <c r="CD754" s="299">
        <v>240</v>
      </c>
      <c r="CE754" s="299">
        <v>365</v>
      </c>
      <c r="CF754" s="299">
        <v>437</v>
      </c>
      <c r="CG754" s="299">
        <v>42</v>
      </c>
      <c r="CH754" s="299">
        <v>18</v>
      </c>
      <c r="CI754" s="299">
        <v>3</v>
      </c>
      <c r="CJ754" s="299">
        <v>2.7</v>
      </c>
      <c r="CK754" s="299">
        <v>0.05</v>
      </c>
      <c r="CL754" s="329"/>
      <c r="CM754" s="327"/>
      <c r="CN754" s="327"/>
      <c r="CO754" s="327"/>
      <c r="CP754" s="327"/>
      <c r="CQ754" s="327"/>
      <c r="CR754" s="327"/>
      <c r="CS754" s="327"/>
      <c r="CT754" s="327"/>
      <c r="CU754" s="327"/>
      <c r="CV754" s="327"/>
      <c r="CW754" s="327"/>
      <c r="CX754" s="327"/>
      <c r="CY754" s="327"/>
      <c r="CZ754" s="327"/>
      <c r="DA754" s="327"/>
      <c r="DB754" s="327"/>
      <c r="DC754" s="327"/>
      <c r="DD754" s="327"/>
      <c r="DE754" s="327"/>
      <c r="DF754" s="327"/>
      <c r="DG754" s="327"/>
      <c r="DH754" s="327"/>
      <c r="DI754" s="327"/>
      <c r="DJ754" s="327"/>
      <c r="DK754" s="327"/>
      <c r="DL754" s="327"/>
      <c r="DM754" s="327"/>
      <c r="DN754" s="327"/>
      <c r="DO754" s="439"/>
      <c r="DP754" s="327"/>
      <c r="DQ754" s="327"/>
      <c r="DR754" s="327"/>
      <c r="DS754" s="327"/>
      <c r="DT754" s="327"/>
      <c r="DU754" s="327"/>
      <c r="DV754" s="327"/>
      <c r="DW754" s="327"/>
      <c r="DX754" s="327"/>
      <c r="DY754" s="327"/>
      <c r="DZ754" s="327"/>
      <c r="EA754" s="327"/>
      <c r="EB754" s="327"/>
      <c r="EC754" s="327"/>
    </row>
    <row r="755" spans="1:133" x14ac:dyDescent="0.25">
      <c r="A755" s="291">
        <f t="shared" si="135"/>
        <v>2016</v>
      </c>
      <c r="B755" s="292" t="str">
        <f t="shared" si="136"/>
        <v>ABRIL</v>
      </c>
      <c r="C755" s="292">
        <v>19</v>
      </c>
      <c r="D755" s="292" t="str">
        <f t="shared" si="140"/>
        <v>ABRIL 2016 / 17</v>
      </c>
      <c r="E755" s="358"/>
      <c r="F755" s="325"/>
      <c r="G755" s="327"/>
      <c r="H755" s="327"/>
      <c r="I755" s="327"/>
      <c r="J755" s="327"/>
      <c r="K755" s="327"/>
      <c r="L755" s="327"/>
      <c r="M755" s="327"/>
      <c r="N755" s="327"/>
      <c r="O755" s="327"/>
      <c r="P755" s="327"/>
      <c r="Q755" s="327"/>
      <c r="R755" s="327"/>
      <c r="S755" s="327"/>
      <c r="T755" s="327"/>
      <c r="U755" s="327"/>
      <c r="V755" s="327"/>
      <c r="W755" s="327"/>
      <c r="X755" s="327"/>
      <c r="Y755" s="327"/>
      <c r="Z755" s="327"/>
      <c r="AA755" s="327"/>
      <c r="AB755" s="327"/>
      <c r="AC755" s="327"/>
      <c r="AD755" s="327"/>
      <c r="AE755" s="327"/>
      <c r="AF755" s="431"/>
      <c r="AG755" s="327"/>
      <c r="AH755" s="327"/>
      <c r="AI755" s="327"/>
      <c r="AJ755" s="327"/>
      <c r="AK755" s="327"/>
      <c r="AL755" s="327"/>
      <c r="AM755" s="327"/>
      <c r="AN755" s="327"/>
      <c r="AO755" s="327"/>
      <c r="AP755" s="327"/>
      <c r="AQ755" s="327"/>
      <c r="AR755" s="327"/>
      <c r="AS755" s="327"/>
      <c r="AT755" s="327"/>
      <c r="AU755" s="300"/>
      <c r="AV755" s="311">
        <v>17</v>
      </c>
      <c r="AW755" s="317">
        <v>42489</v>
      </c>
      <c r="AX755" s="311">
        <v>63017</v>
      </c>
      <c r="AY755" s="311" t="s">
        <v>73</v>
      </c>
      <c r="AZ755" s="313">
        <v>0.73699999999999999</v>
      </c>
      <c r="BA755" s="314">
        <v>143.19999999999999</v>
      </c>
      <c r="BB755" s="314">
        <v>7.9</v>
      </c>
      <c r="BC755" s="314">
        <v>0</v>
      </c>
      <c r="BD755" s="315" t="s">
        <v>20</v>
      </c>
      <c r="BE755" s="314">
        <v>1.2</v>
      </c>
      <c r="BF755" s="314">
        <v>0.01</v>
      </c>
      <c r="BG755" s="314">
        <v>85.1</v>
      </c>
      <c r="BH755" s="314">
        <v>79.099999999999994</v>
      </c>
      <c r="BI755" s="314">
        <v>82.1</v>
      </c>
      <c r="BJ755" s="316" t="s">
        <v>66</v>
      </c>
      <c r="BK755" s="316" t="s">
        <v>67</v>
      </c>
      <c r="BL755" s="314">
        <v>20607</v>
      </c>
      <c r="BM755" s="314">
        <v>134</v>
      </c>
      <c r="BN755" s="314">
        <v>201</v>
      </c>
      <c r="BO755" s="314">
        <v>300</v>
      </c>
      <c r="BP755" s="314">
        <v>358</v>
      </c>
      <c r="BQ755" s="314">
        <v>1</v>
      </c>
      <c r="BR755" s="314">
        <v>28.7</v>
      </c>
      <c r="BS755" s="314">
        <v>0.5</v>
      </c>
      <c r="BT755" s="314">
        <v>2.08</v>
      </c>
      <c r="BU755" s="314">
        <v>0</v>
      </c>
      <c r="BV755" s="314">
        <v>0</v>
      </c>
      <c r="BW755" s="433"/>
      <c r="BX755" s="299">
        <v>124</v>
      </c>
      <c r="BY755" s="299">
        <v>7</v>
      </c>
      <c r="BZ755" s="299">
        <v>11.5</v>
      </c>
      <c r="CA755" s="299">
        <v>85</v>
      </c>
      <c r="CB755" s="299">
        <v>140</v>
      </c>
      <c r="CC755" s="299">
        <v>170</v>
      </c>
      <c r="CD755" s="299">
        <v>240</v>
      </c>
      <c r="CE755" s="299">
        <v>365</v>
      </c>
      <c r="CF755" s="299">
        <v>437</v>
      </c>
      <c r="CG755" s="299">
        <v>42</v>
      </c>
      <c r="CH755" s="299">
        <v>18</v>
      </c>
      <c r="CI755" s="299">
        <v>3</v>
      </c>
      <c r="CJ755" s="299">
        <v>2.7</v>
      </c>
      <c r="CK755" s="299">
        <v>0.05</v>
      </c>
      <c r="CL755" s="329"/>
      <c r="CM755" s="327"/>
      <c r="CN755" s="327"/>
      <c r="CO755" s="327"/>
      <c r="CP755" s="327"/>
      <c r="CQ755" s="327"/>
      <c r="CR755" s="327"/>
      <c r="CS755" s="327"/>
      <c r="CT755" s="327"/>
      <c r="CU755" s="327"/>
      <c r="CV755" s="327"/>
      <c r="CW755" s="327"/>
      <c r="CX755" s="327"/>
      <c r="CY755" s="327"/>
      <c r="CZ755" s="327"/>
      <c r="DA755" s="327"/>
      <c r="DB755" s="327"/>
      <c r="DC755" s="327"/>
      <c r="DD755" s="327"/>
      <c r="DE755" s="327"/>
      <c r="DF755" s="327"/>
      <c r="DG755" s="327"/>
      <c r="DH755" s="327"/>
      <c r="DI755" s="327"/>
      <c r="DJ755" s="327"/>
      <c r="DK755" s="327"/>
      <c r="DL755" s="327"/>
      <c r="DM755" s="327"/>
      <c r="DN755" s="327"/>
      <c r="DO755" s="439"/>
      <c r="DP755" s="327"/>
      <c r="DQ755" s="327"/>
      <c r="DR755" s="327"/>
      <c r="DS755" s="327"/>
      <c r="DT755" s="327"/>
      <c r="DU755" s="327"/>
      <c r="DV755" s="327"/>
      <c r="DW755" s="327"/>
      <c r="DX755" s="327"/>
      <c r="DY755" s="327"/>
      <c r="DZ755" s="327"/>
      <c r="EA755" s="327"/>
      <c r="EB755" s="327"/>
      <c r="EC755" s="327"/>
    </row>
    <row r="756" spans="1:133" x14ac:dyDescent="0.25">
      <c r="A756" s="302">
        <f t="shared" si="135"/>
        <v>2016</v>
      </c>
      <c r="B756" s="303" t="str">
        <f t="shared" si="136"/>
        <v>ABRIL</v>
      </c>
      <c r="C756" s="303">
        <v>20</v>
      </c>
      <c r="D756" s="303" t="str">
        <f t="shared" si="140"/>
        <v>ABRIL 2016 / 18</v>
      </c>
      <c r="E756" s="291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428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307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435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343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441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</row>
    <row r="757" spans="1:133" x14ac:dyDescent="0.25">
      <c r="A757" s="291">
        <f t="shared" si="135"/>
        <v>2016</v>
      </c>
      <c r="B757" s="292" t="str">
        <f t="shared" si="136"/>
        <v>ABRIL</v>
      </c>
      <c r="C757" s="292">
        <v>21</v>
      </c>
      <c r="D757" s="292" t="str">
        <f t="shared" si="140"/>
        <v>ABRIL 2016 / 19</v>
      </c>
      <c r="E757" s="291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428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307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435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343"/>
      <c r="CM757" s="303"/>
      <c r="CN757" s="303"/>
      <c r="CO757" s="303"/>
      <c r="CP757" s="303"/>
      <c r="CQ757" s="303"/>
      <c r="CR757" s="303"/>
      <c r="CS757" s="303"/>
      <c r="CT757" s="303"/>
      <c r="CU757" s="303"/>
      <c r="CV757" s="303"/>
      <c r="CW757" s="303"/>
      <c r="CX757" s="303"/>
      <c r="CY757" s="303"/>
      <c r="CZ757" s="303"/>
      <c r="DA757" s="303"/>
      <c r="DB757" s="303"/>
      <c r="DC757" s="303"/>
      <c r="DD757" s="303"/>
      <c r="DE757" s="303"/>
      <c r="DF757" s="303"/>
      <c r="DG757" s="303"/>
      <c r="DH757" s="303"/>
      <c r="DI757" s="303"/>
      <c r="DJ757" s="303"/>
      <c r="DK757" s="303"/>
      <c r="DL757" s="303"/>
      <c r="DM757" s="303"/>
      <c r="DN757" s="303"/>
      <c r="DO757" s="442"/>
      <c r="DP757" s="303"/>
      <c r="DQ757" s="303"/>
      <c r="DR757" s="303"/>
      <c r="DS757" s="303"/>
      <c r="DT757" s="303"/>
      <c r="DU757" s="303"/>
      <c r="DV757" s="303"/>
      <c r="DW757" s="303"/>
      <c r="DX757" s="303"/>
      <c r="DY757" s="303"/>
      <c r="DZ757" s="303"/>
      <c r="EA757" s="303"/>
      <c r="EB757" s="303"/>
      <c r="EC757" s="303"/>
    </row>
    <row r="758" spans="1:133" x14ac:dyDescent="0.25">
      <c r="A758" s="302">
        <f t="shared" si="135"/>
        <v>2016</v>
      </c>
      <c r="B758" s="303" t="str">
        <f t="shared" si="136"/>
        <v>ABRIL</v>
      </c>
      <c r="C758" s="303">
        <v>22</v>
      </c>
      <c r="D758" s="303" t="str">
        <f t="shared" si="140"/>
        <v>ABRIL 2016 / 20</v>
      </c>
      <c r="E758" s="291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428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307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435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343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441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</row>
    <row r="759" spans="1:133" x14ac:dyDescent="0.25">
      <c r="A759" s="291">
        <f t="shared" si="135"/>
        <v>2016</v>
      </c>
      <c r="B759" s="292" t="str">
        <f t="shared" si="136"/>
        <v>ABRIL</v>
      </c>
      <c r="C759" s="292">
        <v>23</v>
      </c>
      <c r="D759" s="292" t="str">
        <f t="shared" si="140"/>
        <v>ABRIL 2016 / 21</v>
      </c>
      <c r="E759" s="291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428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307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435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343"/>
      <c r="CM759" s="303"/>
      <c r="CN759" s="303"/>
      <c r="CO759" s="303"/>
      <c r="CP759" s="303"/>
      <c r="CQ759" s="303"/>
      <c r="CR759" s="303"/>
      <c r="CS759" s="303"/>
      <c r="CT759" s="303"/>
      <c r="CU759" s="303"/>
      <c r="CV759" s="303"/>
      <c r="CW759" s="303"/>
      <c r="CX759" s="303"/>
      <c r="CY759" s="303"/>
      <c r="CZ759" s="303"/>
      <c r="DA759" s="303"/>
      <c r="DB759" s="303"/>
      <c r="DC759" s="303"/>
      <c r="DD759" s="303"/>
      <c r="DE759" s="303"/>
      <c r="DF759" s="303"/>
      <c r="DG759" s="303"/>
      <c r="DH759" s="303"/>
      <c r="DI759" s="303"/>
      <c r="DJ759" s="303"/>
      <c r="DK759" s="303"/>
      <c r="DL759" s="303"/>
      <c r="DM759" s="303"/>
      <c r="DN759" s="303"/>
      <c r="DO759" s="442"/>
      <c r="DP759" s="303"/>
      <c r="DQ759" s="303"/>
      <c r="DR759" s="303"/>
      <c r="DS759" s="303"/>
      <c r="DT759" s="303"/>
      <c r="DU759" s="303"/>
      <c r="DV759" s="303"/>
      <c r="DW759" s="303"/>
      <c r="DX759" s="303"/>
      <c r="DY759" s="303"/>
      <c r="DZ759" s="303"/>
      <c r="EA759" s="303"/>
      <c r="EB759" s="303"/>
      <c r="EC759" s="303"/>
    </row>
    <row r="760" spans="1:133" x14ac:dyDescent="0.25">
      <c r="A760" s="302">
        <f t="shared" si="135"/>
        <v>2016</v>
      </c>
      <c r="B760" s="303" t="str">
        <f t="shared" si="136"/>
        <v>ABRIL</v>
      </c>
      <c r="C760" s="303">
        <v>24</v>
      </c>
      <c r="D760" s="303" t="str">
        <f t="shared" si="140"/>
        <v>ABRIL 2016 / 22</v>
      </c>
      <c r="E760" s="291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428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307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435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343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441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</row>
    <row r="761" spans="1:133" x14ac:dyDescent="0.25">
      <c r="A761" s="291">
        <f t="shared" si="135"/>
        <v>2016</v>
      </c>
      <c r="B761" s="292" t="str">
        <f t="shared" si="136"/>
        <v>ABRIL</v>
      </c>
      <c r="C761" s="292">
        <v>25</v>
      </c>
      <c r="D761" s="292" t="str">
        <f t="shared" si="140"/>
        <v>ABRIL 2016 / 23</v>
      </c>
      <c r="E761" s="291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428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307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435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343"/>
      <c r="CM761" s="303"/>
      <c r="CN761" s="303"/>
      <c r="CO761" s="303"/>
      <c r="CP761" s="303"/>
      <c r="CQ761" s="303"/>
      <c r="CR761" s="303"/>
      <c r="CS761" s="303"/>
      <c r="CT761" s="303"/>
      <c r="CU761" s="303"/>
      <c r="CV761" s="303"/>
      <c r="CW761" s="303"/>
      <c r="CX761" s="303"/>
      <c r="CY761" s="303"/>
      <c r="CZ761" s="303"/>
      <c r="DA761" s="303"/>
      <c r="DB761" s="303"/>
      <c r="DC761" s="303"/>
      <c r="DD761" s="303"/>
      <c r="DE761" s="303"/>
      <c r="DF761" s="303"/>
      <c r="DG761" s="303"/>
      <c r="DH761" s="303"/>
      <c r="DI761" s="303"/>
      <c r="DJ761" s="303"/>
      <c r="DK761" s="303"/>
      <c r="DL761" s="303"/>
      <c r="DM761" s="303"/>
      <c r="DN761" s="303"/>
      <c r="DO761" s="442"/>
      <c r="DP761" s="303"/>
      <c r="DQ761" s="303"/>
      <c r="DR761" s="303"/>
      <c r="DS761" s="303"/>
      <c r="DT761" s="303"/>
      <c r="DU761" s="303"/>
      <c r="DV761" s="303"/>
      <c r="DW761" s="303"/>
      <c r="DX761" s="303"/>
      <c r="DY761" s="303"/>
      <c r="DZ761" s="303"/>
      <c r="EA761" s="303"/>
      <c r="EB761" s="303"/>
      <c r="EC761" s="303"/>
    </row>
    <row r="762" spans="1:133" x14ac:dyDescent="0.25">
      <c r="A762" s="302">
        <f t="shared" si="135"/>
        <v>2016</v>
      </c>
      <c r="B762" s="303" t="str">
        <f t="shared" si="136"/>
        <v>ABRIL</v>
      </c>
      <c r="C762" s="303">
        <v>26</v>
      </c>
      <c r="D762" s="303" t="str">
        <f t="shared" si="140"/>
        <v>ABRIL 2016 / 24</v>
      </c>
      <c r="E762" s="291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428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307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435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343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441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</row>
    <row r="763" spans="1:133" x14ac:dyDescent="0.25">
      <c r="A763" s="291">
        <f t="shared" si="135"/>
        <v>2016</v>
      </c>
      <c r="B763" s="292" t="str">
        <f t="shared" si="136"/>
        <v>ABRIL</v>
      </c>
      <c r="C763" s="292">
        <v>27</v>
      </c>
      <c r="D763" s="292" t="str">
        <f t="shared" si="140"/>
        <v>ABRIL 2016 / 25</v>
      </c>
      <c r="E763" s="291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428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307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435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343"/>
      <c r="CM763" s="303"/>
      <c r="CN763" s="303"/>
      <c r="CO763" s="303"/>
      <c r="CP763" s="303"/>
      <c r="CQ763" s="303"/>
      <c r="CR763" s="303"/>
      <c r="CS763" s="303"/>
      <c r="CT763" s="303"/>
      <c r="CU763" s="303"/>
      <c r="CV763" s="303"/>
      <c r="CW763" s="303"/>
      <c r="CX763" s="303"/>
      <c r="CY763" s="303"/>
      <c r="CZ763" s="303"/>
      <c r="DA763" s="303"/>
      <c r="DB763" s="303"/>
      <c r="DC763" s="303"/>
      <c r="DD763" s="303"/>
      <c r="DE763" s="303"/>
      <c r="DF763" s="303"/>
      <c r="DG763" s="303"/>
      <c r="DH763" s="303"/>
      <c r="DI763" s="303"/>
      <c r="DJ763" s="303"/>
      <c r="DK763" s="303"/>
      <c r="DL763" s="303"/>
      <c r="DM763" s="303"/>
      <c r="DN763" s="303"/>
      <c r="DO763" s="442"/>
      <c r="DP763" s="303"/>
      <c r="DQ763" s="303"/>
      <c r="DR763" s="303"/>
      <c r="DS763" s="303"/>
      <c r="DT763" s="303"/>
      <c r="DU763" s="303"/>
      <c r="DV763" s="303"/>
      <c r="DW763" s="303"/>
      <c r="DX763" s="303"/>
      <c r="DY763" s="303"/>
      <c r="DZ763" s="303"/>
      <c r="EA763" s="303"/>
      <c r="EB763" s="303"/>
      <c r="EC763" s="303"/>
    </row>
    <row r="764" spans="1:133" x14ac:dyDescent="0.25">
      <c r="A764" s="302">
        <f t="shared" si="135"/>
        <v>2016</v>
      </c>
      <c r="B764" s="303" t="str">
        <f t="shared" si="136"/>
        <v>ABRIL</v>
      </c>
      <c r="C764" s="303">
        <v>28</v>
      </c>
      <c r="D764" s="303" t="str">
        <f t="shared" si="140"/>
        <v>ABRIL 2016 / 26</v>
      </c>
      <c r="E764" s="291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428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307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435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343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441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</row>
    <row r="765" spans="1:133" x14ac:dyDescent="0.25">
      <c r="A765" s="291">
        <f t="shared" si="135"/>
        <v>2016</v>
      </c>
      <c r="B765" s="292" t="str">
        <f t="shared" si="136"/>
        <v>ABRIL</v>
      </c>
      <c r="C765" s="292">
        <v>29</v>
      </c>
      <c r="D765" s="292" t="str">
        <f t="shared" si="140"/>
        <v>ABRIL 2016 / 27</v>
      </c>
      <c r="E765" s="291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428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307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435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343"/>
      <c r="CM765" s="303"/>
      <c r="CN765" s="303"/>
      <c r="CO765" s="303"/>
      <c r="CP765" s="303"/>
      <c r="CQ765" s="303"/>
      <c r="CR765" s="303"/>
      <c r="CS765" s="303"/>
      <c r="CT765" s="303"/>
      <c r="CU765" s="303"/>
      <c r="CV765" s="303"/>
      <c r="CW765" s="303"/>
      <c r="CX765" s="303"/>
      <c r="CY765" s="303"/>
      <c r="CZ765" s="303"/>
      <c r="DA765" s="303"/>
      <c r="DB765" s="303"/>
      <c r="DC765" s="303"/>
      <c r="DD765" s="303"/>
      <c r="DE765" s="303"/>
      <c r="DF765" s="303"/>
      <c r="DG765" s="303"/>
      <c r="DH765" s="303"/>
      <c r="DI765" s="303"/>
      <c r="DJ765" s="303"/>
      <c r="DK765" s="303"/>
      <c r="DL765" s="303"/>
      <c r="DM765" s="303"/>
      <c r="DN765" s="303"/>
      <c r="DO765" s="442"/>
      <c r="DP765" s="303"/>
      <c r="DQ765" s="303"/>
      <c r="DR765" s="303"/>
      <c r="DS765" s="303"/>
      <c r="DT765" s="303"/>
      <c r="DU765" s="303"/>
      <c r="DV765" s="303"/>
      <c r="DW765" s="303"/>
      <c r="DX765" s="303"/>
      <c r="DY765" s="303"/>
      <c r="DZ765" s="303"/>
      <c r="EA765" s="303"/>
      <c r="EB765" s="303"/>
      <c r="EC765" s="303"/>
    </row>
    <row r="766" spans="1:133" x14ac:dyDescent="0.25">
      <c r="A766" s="302">
        <f t="shared" si="135"/>
        <v>2016</v>
      </c>
      <c r="B766" s="303" t="str">
        <f t="shared" si="136"/>
        <v>ABRIL</v>
      </c>
      <c r="C766" s="303">
        <v>30</v>
      </c>
      <c r="D766" s="303" t="str">
        <f t="shared" si="140"/>
        <v>ABRIL 2016 / 28</v>
      </c>
      <c r="E766" s="291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428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307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435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343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441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</row>
    <row r="767" spans="1:133" x14ac:dyDescent="0.25">
      <c r="A767" s="291">
        <f t="shared" si="135"/>
        <v>2016</v>
      </c>
      <c r="B767" s="292" t="str">
        <f t="shared" si="136"/>
        <v>ABRIL</v>
      </c>
      <c r="C767" s="292">
        <v>31</v>
      </c>
      <c r="D767" s="292" t="str">
        <f t="shared" si="140"/>
        <v>ABRIL 2016 / 29</v>
      </c>
      <c r="E767" s="291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428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307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435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343"/>
      <c r="CM767" s="303"/>
      <c r="CN767" s="303"/>
      <c r="CO767" s="303"/>
      <c r="CP767" s="303"/>
      <c r="CQ767" s="303"/>
      <c r="CR767" s="303"/>
      <c r="CS767" s="303"/>
      <c r="CT767" s="303"/>
      <c r="CU767" s="303"/>
      <c r="CV767" s="303"/>
      <c r="CW767" s="303"/>
      <c r="CX767" s="303"/>
      <c r="CY767" s="303"/>
      <c r="CZ767" s="303"/>
      <c r="DA767" s="303"/>
      <c r="DB767" s="303"/>
      <c r="DC767" s="303"/>
      <c r="DD767" s="303"/>
      <c r="DE767" s="303"/>
      <c r="DF767" s="303"/>
      <c r="DG767" s="303"/>
      <c r="DH767" s="303"/>
      <c r="DI767" s="303"/>
      <c r="DJ767" s="303"/>
      <c r="DK767" s="303"/>
      <c r="DL767" s="303"/>
      <c r="DM767" s="303"/>
      <c r="DN767" s="303"/>
      <c r="DO767" s="442"/>
      <c r="DP767" s="303"/>
      <c r="DQ767" s="303"/>
      <c r="DR767" s="303"/>
      <c r="DS767" s="303"/>
      <c r="DT767" s="303"/>
      <c r="DU767" s="303"/>
      <c r="DV767" s="303"/>
      <c r="DW767" s="303"/>
      <c r="DX767" s="303"/>
      <c r="DY767" s="303"/>
      <c r="DZ767" s="303"/>
      <c r="EA767" s="303"/>
      <c r="EB767" s="303"/>
      <c r="EC767" s="303"/>
    </row>
    <row r="768" spans="1:133" s="206" customFormat="1" x14ac:dyDescent="0.25">
      <c r="A768" s="308"/>
      <c r="B768" s="309"/>
      <c r="C768" s="309"/>
      <c r="D768" s="303" t="str">
        <f t="shared" si="140"/>
        <v>ABRIL 2016 / 30</v>
      </c>
      <c r="E768" s="291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428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307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435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343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441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</row>
    <row r="769" spans="1:133" x14ac:dyDescent="0.25">
      <c r="A769" s="291">
        <v>2016</v>
      </c>
      <c r="B769" s="292" t="s">
        <v>226</v>
      </c>
      <c r="C769" s="292">
        <v>1</v>
      </c>
      <c r="D769" s="292" t="str">
        <f t="shared" si="140"/>
        <v>ABRIL 2016 / 31</v>
      </c>
      <c r="E769" s="291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428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307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435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343"/>
      <c r="CM769" s="303"/>
      <c r="CN769" s="303"/>
      <c r="CO769" s="303"/>
      <c r="CP769" s="303"/>
      <c r="CQ769" s="303"/>
      <c r="CR769" s="303"/>
      <c r="CS769" s="303"/>
      <c r="CT769" s="303"/>
      <c r="CU769" s="303"/>
      <c r="CV769" s="303"/>
      <c r="CW769" s="303"/>
      <c r="CX769" s="303"/>
      <c r="CY769" s="303"/>
      <c r="CZ769" s="303"/>
      <c r="DA769" s="303"/>
      <c r="DB769" s="303"/>
      <c r="DC769" s="303"/>
      <c r="DD769" s="303"/>
      <c r="DE769" s="303"/>
      <c r="DF769" s="303"/>
      <c r="DG769" s="303"/>
      <c r="DH769" s="303"/>
      <c r="DI769" s="303"/>
      <c r="DJ769" s="303"/>
      <c r="DK769" s="303"/>
      <c r="DL769" s="303"/>
      <c r="DM769" s="303"/>
      <c r="DN769" s="303"/>
      <c r="DO769" s="442"/>
      <c r="DP769" s="303"/>
      <c r="DQ769" s="303"/>
      <c r="DR769" s="303"/>
      <c r="DS769" s="303"/>
      <c r="DT769" s="303"/>
      <c r="DU769" s="303"/>
      <c r="DV769" s="303"/>
      <c r="DW769" s="303"/>
      <c r="DX769" s="303"/>
      <c r="DY769" s="303"/>
      <c r="DZ769" s="303"/>
      <c r="EA769" s="303"/>
      <c r="EB769" s="303"/>
      <c r="EC769" s="303"/>
    </row>
    <row r="770" spans="1:133" ht="15.75" x14ac:dyDescent="0.25">
      <c r="A770" s="302">
        <f t="shared" ref="A770:A799" si="141">A769</f>
        <v>2016</v>
      </c>
      <c r="B770" s="303" t="str">
        <f t="shared" ref="B770:B799" si="142">B769</f>
        <v>MAYO</v>
      </c>
      <c r="C770" s="303">
        <v>2</v>
      </c>
      <c r="D770" s="275" t="s">
        <v>228</v>
      </c>
      <c r="E770" s="344">
        <f t="shared" ref="E770:AJ770" si="143">IFERROR(AVERAGE(E739:E769),"")</f>
        <v>8</v>
      </c>
      <c r="F770" s="276">
        <f t="shared" si="143"/>
        <v>42415.8</v>
      </c>
      <c r="G770" s="276">
        <f t="shared" si="143"/>
        <v>61037.866666666669</v>
      </c>
      <c r="H770" s="276" t="str">
        <f t="shared" si="143"/>
        <v/>
      </c>
      <c r="I770" s="276">
        <f t="shared" si="143"/>
        <v>0.72718000000000016</v>
      </c>
      <c r="J770" s="276">
        <f t="shared" si="143"/>
        <v>134.6</v>
      </c>
      <c r="K770" s="276">
        <f t="shared" si="143"/>
        <v>8.7733333333333334</v>
      </c>
      <c r="L770" s="276">
        <f t="shared" si="143"/>
        <v>0</v>
      </c>
      <c r="M770" s="276" t="str">
        <f t="shared" si="143"/>
        <v/>
      </c>
      <c r="N770" s="276">
        <f t="shared" si="143"/>
        <v>0.5</v>
      </c>
      <c r="O770" s="276">
        <f t="shared" si="143"/>
        <v>0</v>
      </c>
      <c r="P770" s="276">
        <f t="shared" si="143"/>
        <v>85.253333333333345</v>
      </c>
      <c r="Q770" s="276">
        <f t="shared" si="143"/>
        <v>79.213333333333352</v>
      </c>
      <c r="R770" s="276">
        <f t="shared" si="143"/>
        <v>82.220000000000013</v>
      </c>
      <c r="S770" s="276" t="str">
        <f t="shared" si="143"/>
        <v/>
      </c>
      <c r="T770" s="276" t="str">
        <f t="shared" si="143"/>
        <v/>
      </c>
      <c r="U770" s="276">
        <f t="shared" si="143"/>
        <v>20773.733333333334</v>
      </c>
      <c r="V770" s="276">
        <f t="shared" si="143"/>
        <v>126.13333333333334</v>
      </c>
      <c r="W770" s="276">
        <f t="shared" si="143"/>
        <v>185.46666666666667</v>
      </c>
      <c r="X770" s="276">
        <f t="shared" si="143"/>
        <v>283.26666666666665</v>
      </c>
      <c r="Y770" s="276">
        <f t="shared" si="143"/>
        <v>337.93333333333334</v>
      </c>
      <c r="Z770" s="276">
        <f t="shared" si="143"/>
        <v>0.83333333333333337</v>
      </c>
      <c r="AA770" s="276">
        <f t="shared" si="143"/>
        <v>29.826666666666664</v>
      </c>
      <c r="AB770" s="276">
        <f t="shared" si="143"/>
        <v>0.15333333333333335</v>
      </c>
      <c r="AC770" s="276">
        <f t="shared" si="143"/>
        <v>1.8746666666666663</v>
      </c>
      <c r="AD770" s="276">
        <f t="shared" si="143"/>
        <v>12.246666666666666</v>
      </c>
      <c r="AE770" s="276">
        <f t="shared" si="143"/>
        <v>0</v>
      </c>
      <c r="AF770" s="420" t="str">
        <f t="shared" si="143"/>
        <v/>
      </c>
      <c r="AG770" s="276">
        <f t="shared" si="143"/>
        <v>133</v>
      </c>
      <c r="AH770" s="276">
        <f t="shared" si="143"/>
        <v>7</v>
      </c>
      <c r="AI770" s="276">
        <f t="shared" si="143"/>
        <v>9</v>
      </c>
      <c r="AJ770" s="276">
        <f t="shared" si="143"/>
        <v>85</v>
      </c>
      <c r="AK770" s="276">
        <f t="shared" ref="AK770:BP770" si="144">IFERROR(AVERAGE(AK739:AK769),"")</f>
        <v>149</v>
      </c>
      <c r="AL770" s="276">
        <f t="shared" si="144"/>
        <v>170</v>
      </c>
      <c r="AM770" s="276">
        <f t="shared" si="144"/>
        <v>245</v>
      </c>
      <c r="AN770" s="276">
        <f t="shared" si="144"/>
        <v>374</v>
      </c>
      <c r="AO770" s="276">
        <f t="shared" si="144"/>
        <v>437</v>
      </c>
      <c r="AP770" s="276">
        <f t="shared" si="144"/>
        <v>42</v>
      </c>
      <c r="AQ770" s="276">
        <f t="shared" si="144"/>
        <v>18</v>
      </c>
      <c r="AR770" s="276">
        <f t="shared" si="144"/>
        <v>3</v>
      </c>
      <c r="AS770" s="276">
        <f t="shared" si="144"/>
        <v>2.7000000000000006</v>
      </c>
      <c r="AT770" s="276">
        <f t="shared" si="144"/>
        <v>5.000000000000001E-2</v>
      </c>
      <c r="AU770" s="276" t="str">
        <f t="shared" si="144"/>
        <v/>
      </c>
      <c r="AV770" s="276">
        <f t="shared" si="144"/>
        <v>9</v>
      </c>
      <c r="AW770" s="276">
        <f t="shared" si="144"/>
        <v>42474.470588235294</v>
      </c>
      <c r="AX770" s="310">
        <f t="shared" si="144"/>
        <v>62564.176470588238</v>
      </c>
      <c r="AY770" s="276" t="str">
        <f t="shared" si="144"/>
        <v/>
      </c>
      <c r="AZ770" s="276">
        <f t="shared" si="144"/>
        <v>0.73767058823529408</v>
      </c>
      <c r="BA770" s="276">
        <f t="shared" si="144"/>
        <v>143.63529411764705</v>
      </c>
      <c r="BB770" s="276">
        <f t="shared" si="144"/>
        <v>7.8882352941176466</v>
      </c>
      <c r="BC770" s="276">
        <f t="shared" si="144"/>
        <v>0</v>
      </c>
      <c r="BD770" s="276" t="str">
        <f t="shared" si="144"/>
        <v/>
      </c>
      <c r="BE770" s="276">
        <f t="shared" si="144"/>
        <v>1.3058823529411763</v>
      </c>
      <c r="BF770" s="276">
        <f t="shared" si="144"/>
        <v>0.01</v>
      </c>
      <c r="BG770" s="276">
        <f t="shared" si="144"/>
        <v>85.329411764705853</v>
      </c>
      <c r="BH770" s="276">
        <f t="shared" si="144"/>
        <v>74.999999999999986</v>
      </c>
      <c r="BI770" s="276">
        <f t="shared" si="144"/>
        <v>82.282352941176484</v>
      </c>
      <c r="BJ770" s="276" t="str">
        <f t="shared" si="144"/>
        <v/>
      </c>
      <c r="BK770" s="276" t="str">
        <f t="shared" si="144"/>
        <v/>
      </c>
      <c r="BL770" s="276">
        <f t="shared" si="144"/>
        <v>20658.882352941175</v>
      </c>
      <c r="BM770" s="276">
        <f t="shared" si="144"/>
        <v>135.8235294117647</v>
      </c>
      <c r="BN770" s="276">
        <f t="shared" si="144"/>
        <v>201.58823529411765</v>
      </c>
      <c r="BO770" s="276">
        <f t="shared" si="144"/>
        <v>301.05882352941177</v>
      </c>
      <c r="BP770" s="276">
        <f t="shared" si="144"/>
        <v>355.05882352941177</v>
      </c>
      <c r="BQ770" s="276">
        <f t="shared" ref="BQ770:BV770" si="145">IFERROR(AVERAGE(BQ739:BQ769),"")</f>
        <v>1</v>
      </c>
      <c r="BR770" s="276">
        <f t="shared" si="145"/>
        <v>32.076470588235296</v>
      </c>
      <c r="BS770" s="276">
        <f t="shared" si="145"/>
        <v>0.95882352941176496</v>
      </c>
      <c r="BT770" s="276">
        <f t="shared" si="145"/>
        <v>1.8111764705882352</v>
      </c>
      <c r="BU770" s="276">
        <f t="shared" si="145"/>
        <v>3.3529411764705883</v>
      </c>
      <c r="BV770" s="310">
        <f t="shared" si="145"/>
        <v>0</v>
      </c>
      <c r="BW770" s="436"/>
      <c r="BX770" s="309"/>
      <c r="BY770" s="309"/>
      <c r="BZ770" s="309"/>
      <c r="CA770" s="309"/>
      <c r="CB770" s="309"/>
      <c r="CC770" s="309"/>
      <c r="CD770" s="309"/>
      <c r="CE770" s="309"/>
      <c r="CF770" s="309"/>
      <c r="CG770" s="309"/>
      <c r="CH770" s="309"/>
      <c r="CI770" s="309"/>
      <c r="CJ770" s="309"/>
      <c r="CK770" s="309"/>
      <c r="CL770" s="308"/>
      <c r="CM770" s="309"/>
      <c r="CN770" s="309"/>
      <c r="CO770" s="309"/>
      <c r="CP770" s="309"/>
      <c r="CQ770" s="309"/>
      <c r="CR770" s="309"/>
      <c r="CS770" s="309"/>
      <c r="CT770" s="309"/>
      <c r="CU770" s="309"/>
      <c r="CV770" s="309"/>
      <c r="CW770" s="309"/>
      <c r="CX770" s="309"/>
      <c r="CY770" s="309"/>
      <c r="CZ770" s="309"/>
      <c r="DA770" s="309"/>
      <c r="DB770" s="309"/>
      <c r="DC770" s="309"/>
      <c r="DD770" s="309"/>
      <c r="DE770" s="309"/>
      <c r="DF770" s="309"/>
      <c r="DG770" s="309"/>
      <c r="DH770" s="309"/>
      <c r="DI770" s="309"/>
      <c r="DJ770" s="309"/>
      <c r="DK770" s="309"/>
      <c r="DL770" s="309"/>
      <c r="DM770" s="309"/>
      <c r="DN770" s="309"/>
      <c r="DO770" s="443"/>
      <c r="DP770" s="309"/>
      <c r="DQ770" s="309"/>
      <c r="DR770" s="309"/>
      <c r="DS770" s="309"/>
      <c r="DT770" s="309"/>
      <c r="DU770" s="309"/>
      <c r="DV770" s="309"/>
      <c r="DW770" s="309"/>
      <c r="DX770" s="309"/>
      <c r="DY770" s="309"/>
      <c r="DZ770" s="309"/>
      <c r="EA770" s="309"/>
      <c r="EB770" s="309"/>
      <c r="EC770" s="309"/>
    </row>
    <row r="771" spans="1:133" x14ac:dyDescent="0.25">
      <c r="A771" s="291">
        <f t="shared" si="141"/>
        <v>2016</v>
      </c>
      <c r="B771" s="292" t="str">
        <f t="shared" si="142"/>
        <v>MAYO</v>
      </c>
      <c r="C771" s="292">
        <v>3</v>
      </c>
      <c r="D771" s="292" t="str">
        <f t="shared" ref="D771:D801" si="146">B769&amp;" "&amp;A769&amp;" / "&amp;C769</f>
        <v>MAYO 2016 / 1</v>
      </c>
      <c r="E771" s="353">
        <v>1</v>
      </c>
      <c r="F771" s="321">
        <v>42403</v>
      </c>
      <c r="G771" s="320">
        <v>60748</v>
      </c>
      <c r="H771" s="320" t="s">
        <v>68</v>
      </c>
      <c r="I771" s="322">
        <v>0.7268</v>
      </c>
      <c r="J771" s="323">
        <v>134</v>
      </c>
      <c r="K771" s="323">
        <v>9</v>
      </c>
      <c r="L771" s="323">
        <v>0</v>
      </c>
      <c r="M771" s="324" t="s">
        <v>20</v>
      </c>
      <c r="N771" s="323">
        <v>0.5</v>
      </c>
      <c r="O771" s="323">
        <v>0</v>
      </c>
      <c r="P771" s="323">
        <v>85.2</v>
      </c>
      <c r="Q771" s="323">
        <v>79.2</v>
      </c>
      <c r="R771" s="323">
        <v>82.2</v>
      </c>
      <c r="S771" s="325" t="s">
        <v>66</v>
      </c>
      <c r="T771" s="325" t="s">
        <v>67</v>
      </c>
      <c r="U771" s="323">
        <v>20778</v>
      </c>
      <c r="V771" s="323">
        <v>127</v>
      </c>
      <c r="W771" s="323">
        <v>187</v>
      </c>
      <c r="X771" s="323">
        <v>290</v>
      </c>
      <c r="Y771" s="323">
        <v>334</v>
      </c>
      <c r="Z771" s="323">
        <v>1</v>
      </c>
      <c r="AA771" s="323">
        <v>29.4</v>
      </c>
      <c r="AB771" s="323">
        <v>0.2</v>
      </c>
      <c r="AC771" s="323">
        <v>1.73</v>
      </c>
      <c r="AD771" s="323">
        <v>11.1</v>
      </c>
      <c r="AE771" s="323">
        <v>0</v>
      </c>
      <c r="AF771" s="430"/>
      <c r="AG771" s="326">
        <v>133</v>
      </c>
      <c r="AH771" s="326">
        <v>7</v>
      </c>
      <c r="AI771" s="326">
        <v>9</v>
      </c>
      <c r="AJ771" s="326">
        <v>85</v>
      </c>
      <c r="AK771" s="326">
        <v>149</v>
      </c>
      <c r="AL771" s="326">
        <v>170</v>
      </c>
      <c r="AM771" s="326">
        <v>245</v>
      </c>
      <c r="AN771" s="326">
        <v>374</v>
      </c>
      <c r="AO771" s="326">
        <v>437</v>
      </c>
      <c r="AP771" s="326">
        <v>42</v>
      </c>
      <c r="AQ771" s="326">
        <v>18</v>
      </c>
      <c r="AR771" s="326">
        <v>3</v>
      </c>
      <c r="AS771" s="326">
        <v>2.7</v>
      </c>
      <c r="AT771" s="326">
        <v>0.05</v>
      </c>
      <c r="AU771" s="300"/>
      <c r="AV771" s="311">
        <v>1</v>
      </c>
      <c r="AW771" s="317">
        <v>42492</v>
      </c>
      <c r="AX771" s="311">
        <v>63065</v>
      </c>
      <c r="AY771" s="311" t="s">
        <v>73</v>
      </c>
      <c r="AZ771" s="313">
        <v>0.73429999999999995</v>
      </c>
      <c r="BA771" s="314">
        <v>140.5</v>
      </c>
      <c r="BB771" s="314">
        <v>8.3000000000000007</v>
      </c>
      <c r="BC771" s="314">
        <v>0</v>
      </c>
      <c r="BD771" s="315" t="s">
        <v>20</v>
      </c>
      <c r="BE771" s="314">
        <v>1.2</v>
      </c>
      <c r="BF771" s="314">
        <v>0.01</v>
      </c>
      <c r="BG771" s="314">
        <v>85.5</v>
      </c>
      <c r="BH771" s="314">
        <v>79.3</v>
      </c>
      <c r="BI771" s="314">
        <v>82.4</v>
      </c>
      <c r="BJ771" s="316" t="s">
        <v>66</v>
      </c>
      <c r="BK771" s="316" t="s">
        <v>67</v>
      </c>
      <c r="BL771" s="314">
        <v>20698</v>
      </c>
      <c r="BM771" s="314">
        <v>131</v>
      </c>
      <c r="BN771" s="314">
        <v>196</v>
      </c>
      <c r="BO771" s="314">
        <v>298</v>
      </c>
      <c r="BP771" s="314">
        <v>354</v>
      </c>
      <c r="BQ771" s="314">
        <v>1</v>
      </c>
      <c r="BR771" s="314">
        <v>29.8</v>
      </c>
      <c r="BS771" s="314">
        <v>0.5</v>
      </c>
      <c r="BT771" s="314">
        <v>2.12</v>
      </c>
      <c r="BU771" s="314">
        <v>0</v>
      </c>
      <c r="BV771" s="314">
        <v>0</v>
      </c>
      <c r="BW771" s="433"/>
      <c r="BX771" s="299">
        <v>124</v>
      </c>
      <c r="BY771" s="299">
        <v>7</v>
      </c>
      <c r="BZ771" s="299">
        <v>11.5</v>
      </c>
      <c r="CA771" s="299">
        <v>85</v>
      </c>
      <c r="CB771" s="299">
        <v>140</v>
      </c>
      <c r="CC771" s="299">
        <v>170</v>
      </c>
      <c r="CD771" s="299">
        <v>240</v>
      </c>
      <c r="CE771" s="299">
        <v>365</v>
      </c>
      <c r="CF771" s="299">
        <v>437</v>
      </c>
      <c r="CG771" s="299">
        <v>42</v>
      </c>
      <c r="CH771" s="299">
        <v>18</v>
      </c>
      <c r="CI771" s="299">
        <v>3</v>
      </c>
      <c r="CJ771" s="299">
        <v>2.7</v>
      </c>
      <c r="CK771" s="299">
        <v>0.05</v>
      </c>
      <c r="CL771" s="329"/>
      <c r="CM771" s="327">
        <v>1</v>
      </c>
      <c r="CN771" s="354">
        <v>42401</v>
      </c>
      <c r="CO771" s="355"/>
      <c r="CP771" s="355"/>
      <c r="CQ771" s="322">
        <v>0.72230000000000005</v>
      </c>
      <c r="CR771" s="323">
        <v>58.8</v>
      </c>
      <c r="CS771" s="356">
        <f>(CR771*(9/5))+32</f>
        <v>137.84</v>
      </c>
      <c r="CT771" s="323">
        <v>8.6</v>
      </c>
      <c r="CU771" s="357">
        <v>1E-3</v>
      </c>
      <c r="CV771" s="323">
        <v>1</v>
      </c>
      <c r="CW771" s="323">
        <v>0.2</v>
      </c>
      <c r="CX771" s="357">
        <v>5.0000000000000001E-3</v>
      </c>
      <c r="CY771" s="323">
        <v>85.2</v>
      </c>
      <c r="CZ771" s="323">
        <v>78.8</v>
      </c>
      <c r="DA771" s="323">
        <v>81.900000000000006</v>
      </c>
      <c r="DB771" s="327" t="s">
        <v>83</v>
      </c>
      <c r="DC771" s="327" t="s">
        <v>84</v>
      </c>
      <c r="DD771" s="323">
        <v>20826</v>
      </c>
      <c r="DE771" s="323">
        <v>126.8</v>
      </c>
      <c r="DF771" s="323">
        <v>182.1</v>
      </c>
      <c r="DG771" s="323">
        <v>263.5</v>
      </c>
      <c r="DH771" s="323">
        <v>343.8</v>
      </c>
      <c r="DI771" s="323">
        <v>1</v>
      </c>
      <c r="DJ771" s="323">
        <v>27</v>
      </c>
      <c r="DK771" s="323">
        <v>0.1</v>
      </c>
      <c r="DL771" s="323">
        <v>2.2999999999999998</v>
      </c>
      <c r="DM771" s="323">
        <v>16</v>
      </c>
      <c r="DN771" s="323">
        <v>0</v>
      </c>
      <c r="DO771" s="437"/>
      <c r="DP771" s="326">
        <v>133</v>
      </c>
      <c r="DQ771" s="326">
        <v>7</v>
      </c>
      <c r="DR771" s="326">
        <v>9</v>
      </c>
      <c r="DS771" s="326">
        <v>85</v>
      </c>
      <c r="DT771" s="326">
        <v>149</v>
      </c>
      <c r="DU771" s="326">
        <v>170</v>
      </c>
      <c r="DV771" s="326">
        <v>245</v>
      </c>
      <c r="DW771" s="326">
        <v>374</v>
      </c>
      <c r="DX771" s="326">
        <v>437</v>
      </c>
      <c r="DY771" s="326">
        <v>42</v>
      </c>
      <c r="DZ771" s="326">
        <v>18</v>
      </c>
      <c r="EA771" s="326">
        <v>3</v>
      </c>
      <c r="EB771" s="326">
        <v>2.7</v>
      </c>
      <c r="EC771" s="326">
        <v>0.05</v>
      </c>
    </row>
    <row r="772" spans="1:133" x14ac:dyDescent="0.25">
      <c r="A772" s="302">
        <f t="shared" si="141"/>
        <v>2016</v>
      </c>
      <c r="B772" s="303" t="str">
        <f t="shared" si="142"/>
        <v>MAYO</v>
      </c>
      <c r="C772" s="303">
        <v>4</v>
      </c>
      <c r="D772" s="303" t="str">
        <f t="shared" si="146"/>
        <v>MAYO 2016 / 2</v>
      </c>
      <c r="E772" s="353">
        <v>2</v>
      </c>
      <c r="F772" s="321">
        <v>42404</v>
      </c>
      <c r="G772" s="320">
        <v>60775</v>
      </c>
      <c r="H772" s="320" t="s">
        <v>208</v>
      </c>
      <c r="I772" s="322">
        <v>0.72709999999999997</v>
      </c>
      <c r="J772" s="323">
        <v>133</v>
      </c>
      <c r="K772" s="323">
        <v>8.9</v>
      </c>
      <c r="L772" s="323">
        <v>0</v>
      </c>
      <c r="M772" s="324" t="s">
        <v>20</v>
      </c>
      <c r="N772" s="323">
        <v>0.5</v>
      </c>
      <c r="O772" s="323">
        <v>0</v>
      </c>
      <c r="P772" s="323">
        <v>85.5</v>
      </c>
      <c r="Q772" s="323">
        <v>79.2</v>
      </c>
      <c r="R772" s="323">
        <v>82.3</v>
      </c>
      <c r="S772" s="325" t="s">
        <v>66</v>
      </c>
      <c r="T772" s="325" t="s">
        <v>67</v>
      </c>
      <c r="U772" s="323">
        <v>20774</v>
      </c>
      <c r="V772" s="323">
        <v>123</v>
      </c>
      <c r="W772" s="323">
        <v>183</v>
      </c>
      <c r="X772" s="323">
        <v>282</v>
      </c>
      <c r="Y772" s="323">
        <v>337</v>
      </c>
      <c r="Z772" s="323">
        <v>0.5</v>
      </c>
      <c r="AA772" s="323">
        <v>29.3</v>
      </c>
      <c r="AB772" s="323">
        <v>0.2</v>
      </c>
      <c r="AC772" s="323">
        <v>1.7</v>
      </c>
      <c r="AD772" s="323">
        <v>12.4</v>
      </c>
      <c r="AE772" s="323">
        <v>0</v>
      </c>
      <c r="AF772" s="430"/>
      <c r="AG772" s="326">
        <v>133</v>
      </c>
      <c r="AH772" s="326">
        <v>7</v>
      </c>
      <c r="AI772" s="326">
        <v>9</v>
      </c>
      <c r="AJ772" s="326">
        <v>85</v>
      </c>
      <c r="AK772" s="326">
        <v>149</v>
      </c>
      <c r="AL772" s="326">
        <v>170</v>
      </c>
      <c r="AM772" s="326">
        <v>245</v>
      </c>
      <c r="AN772" s="326">
        <v>374</v>
      </c>
      <c r="AO772" s="326">
        <v>437</v>
      </c>
      <c r="AP772" s="326">
        <v>42</v>
      </c>
      <c r="AQ772" s="326">
        <v>18</v>
      </c>
      <c r="AR772" s="326">
        <v>3</v>
      </c>
      <c r="AS772" s="326">
        <v>2.7</v>
      </c>
      <c r="AT772" s="326">
        <v>0.05</v>
      </c>
      <c r="AU772" s="300"/>
      <c r="AV772" s="311">
        <v>2</v>
      </c>
      <c r="AW772" s="317">
        <v>42493</v>
      </c>
      <c r="AX772" s="311">
        <v>63078</v>
      </c>
      <c r="AY772" s="311" t="s">
        <v>149</v>
      </c>
      <c r="AZ772" s="313">
        <v>0.73809999999999998</v>
      </c>
      <c r="BA772" s="314">
        <v>143.5</v>
      </c>
      <c r="BB772" s="314">
        <v>8</v>
      </c>
      <c r="BC772" s="314">
        <v>0</v>
      </c>
      <c r="BD772" s="315" t="s">
        <v>20</v>
      </c>
      <c r="BE772" s="314">
        <v>1.2</v>
      </c>
      <c r="BF772" s="314">
        <v>0.01</v>
      </c>
      <c r="BG772" s="314">
        <v>85.5</v>
      </c>
      <c r="BH772" s="314">
        <v>79.3</v>
      </c>
      <c r="BI772" s="314">
        <v>82.4</v>
      </c>
      <c r="BJ772" s="316" t="s">
        <v>66</v>
      </c>
      <c r="BK772" s="316" t="s">
        <v>67</v>
      </c>
      <c r="BL772" s="314">
        <v>20658</v>
      </c>
      <c r="BM772" s="314">
        <v>136</v>
      </c>
      <c r="BN772" s="314">
        <v>203</v>
      </c>
      <c r="BO772" s="314">
        <v>304</v>
      </c>
      <c r="BP772" s="314">
        <v>352</v>
      </c>
      <c r="BQ772" s="314">
        <v>1</v>
      </c>
      <c r="BR772" s="314">
        <v>29.8</v>
      </c>
      <c r="BS772" s="314">
        <v>0.6</v>
      </c>
      <c r="BT772" s="314">
        <v>2.1</v>
      </c>
      <c r="BU772" s="314">
        <v>5.3</v>
      </c>
      <c r="BV772" s="314">
        <v>0</v>
      </c>
      <c r="BW772" s="433"/>
      <c r="BX772" s="299">
        <v>124</v>
      </c>
      <c r="BY772" s="299">
        <v>7</v>
      </c>
      <c r="BZ772" s="299">
        <v>11.5</v>
      </c>
      <c r="CA772" s="299">
        <v>85</v>
      </c>
      <c r="CB772" s="299">
        <v>140</v>
      </c>
      <c r="CC772" s="299">
        <v>170</v>
      </c>
      <c r="CD772" s="299">
        <v>240</v>
      </c>
      <c r="CE772" s="299">
        <v>365</v>
      </c>
      <c r="CF772" s="299">
        <v>437</v>
      </c>
      <c r="CG772" s="299">
        <v>42</v>
      </c>
      <c r="CH772" s="299">
        <v>18</v>
      </c>
      <c r="CI772" s="299">
        <v>3</v>
      </c>
      <c r="CJ772" s="299">
        <v>2.7</v>
      </c>
      <c r="CK772" s="299">
        <v>0.05</v>
      </c>
      <c r="CL772" s="329"/>
      <c r="CM772" s="327">
        <v>2</v>
      </c>
      <c r="CN772" s="354">
        <v>42408</v>
      </c>
      <c r="CO772" s="327"/>
      <c r="CP772" s="327"/>
      <c r="CQ772" s="322">
        <v>0.72160000000000002</v>
      </c>
      <c r="CR772" s="323">
        <v>58.1</v>
      </c>
      <c r="CS772" s="356">
        <f>(CR772*(9/5))+32</f>
        <v>136.57999999999998</v>
      </c>
      <c r="CT772" s="323">
        <v>8.8000000000000007</v>
      </c>
      <c r="CU772" s="357">
        <v>1E-3</v>
      </c>
      <c r="CV772" s="323">
        <v>1</v>
      </c>
      <c r="CW772" s="323">
        <v>0.1</v>
      </c>
      <c r="CX772" s="357">
        <v>5.0000000000000001E-3</v>
      </c>
      <c r="CY772" s="323">
        <v>85</v>
      </c>
      <c r="CZ772" s="323">
        <v>78.2</v>
      </c>
      <c r="DA772" s="323">
        <v>81.599999999999994</v>
      </c>
      <c r="DB772" s="327" t="s">
        <v>83</v>
      </c>
      <c r="DC772" s="327" t="s">
        <v>84</v>
      </c>
      <c r="DD772" s="323">
        <v>20834</v>
      </c>
      <c r="DE772" s="323">
        <v>128.80000000000001</v>
      </c>
      <c r="DF772" s="323">
        <v>185.1</v>
      </c>
      <c r="DG772" s="323">
        <v>265.5</v>
      </c>
      <c r="DH772" s="323">
        <v>345.8</v>
      </c>
      <c r="DI772" s="323">
        <v>1</v>
      </c>
      <c r="DJ772" s="323">
        <v>25</v>
      </c>
      <c r="DK772" s="323">
        <v>0.1</v>
      </c>
      <c r="DL772" s="323">
        <v>2.2000000000000002</v>
      </c>
      <c r="DM772" s="323">
        <v>17</v>
      </c>
      <c r="DN772" s="323">
        <v>0</v>
      </c>
      <c r="DO772" s="437"/>
      <c r="DP772" s="326">
        <v>133</v>
      </c>
      <c r="DQ772" s="326">
        <v>7</v>
      </c>
      <c r="DR772" s="326">
        <v>9</v>
      </c>
      <c r="DS772" s="326">
        <v>85</v>
      </c>
      <c r="DT772" s="326">
        <v>149</v>
      </c>
      <c r="DU772" s="326">
        <v>170</v>
      </c>
      <c r="DV772" s="326">
        <v>245</v>
      </c>
      <c r="DW772" s="326">
        <v>374</v>
      </c>
      <c r="DX772" s="326">
        <v>437</v>
      </c>
      <c r="DY772" s="326">
        <v>42</v>
      </c>
      <c r="DZ772" s="326">
        <v>18</v>
      </c>
      <c r="EA772" s="326">
        <v>3</v>
      </c>
      <c r="EB772" s="326">
        <v>2.7</v>
      </c>
      <c r="EC772" s="326">
        <v>0.05</v>
      </c>
    </row>
    <row r="773" spans="1:133" x14ac:dyDescent="0.25">
      <c r="A773" s="291">
        <f t="shared" si="141"/>
        <v>2016</v>
      </c>
      <c r="B773" s="292" t="str">
        <f t="shared" si="142"/>
        <v>MAYO</v>
      </c>
      <c r="C773" s="292">
        <v>5</v>
      </c>
      <c r="D773" s="292" t="str">
        <f t="shared" si="146"/>
        <v>MAYO 2016 / 3</v>
      </c>
      <c r="E773" s="353">
        <v>3</v>
      </c>
      <c r="F773" s="321">
        <v>42405</v>
      </c>
      <c r="G773" s="320">
        <v>60826</v>
      </c>
      <c r="H773" s="320" t="s">
        <v>68</v>
      </c>
      <c r="I773" s="322">
        <v>0.72789999999999999</v>
      </c>
      <c r="J773" s="323">
        <v>135</v>
      </c>
      <c r="K773" s="323">
        <v>9</v>
      </c>
      <c r="L773" s="323">
        <v>0</v>
      </c>
      <c r="M773" s="324" t="s">
        <v>20</v>
      </c>
      <c r="N773" s="323">
        <v>0.5</v>
      </c>
      <c r="O773" s="323">
        <v>0</v>
      </c>
      <c r="P773" s="323">
        <v>85.3</v>
      </c>
      <c r="Q773" s="323">
        <v>79.3</v>
      </c>
      <c r="R773" s="323">
        <v>82.3</v>
      </c>
      <c r="S773" s="325" t="s">
        <v>66</v>
      </c>
      <c r="T773" s="325" t="s">
        <v>67</v>
      </c>
      <c r="U773" s="323">
        <v>20766</v>
      </c>
      <c r="V773" s="323">
        <v>127</v>
      </c>
      <c r="W773" s="323">
        <v>190</v>
      </c>
      <c r="X773" s="323">
        <v>286</v>
      </c>
      <c r="Y773" s="323">
        <v>342</v>
      </c>
      <c r="Z773" s="323">
        <v>1</v>
      </c>
      <c r="AA773" s="323">
        <v>28.3</v>
      </c>
      <c r="AB773" s="323">
        <v>0.3</v>
      </c>
      <c r="AC773" s="323">
        <v>1.85</v>
      </c>
      <c r="AD773" s="323">
        <v>14.8</v>
      </c>
      <c r="AE773" s="323">
        <v>0</v>
      </c>
      <c r="AF773" s="430"/>
      <c r="AG773" s="326">
        <v>133</v>
      </c>
      <c r="AH773" s="326">
        <v>7</v>
      </c>
      <c r="AI773" s="326">
        <v>9</v>
      </c>
      <c r="AJ773" s="326">
        <v>85</v>
      </c>
      <c r="AK773" s="326">
        <v>149</v>
      </c>
      <c r="AL773" s="326">
        <v>170</v>
      </c>
      <c r="AM773" s="326">
        <v>245</v>
      </c>
      <c r="AN773" s="326">
        <v>374</v>
      </c>
      <c r="AO773" s="326">
        <v>437</v>
      </c>
      <c r="AP773" s="326">
        <v>42</v>
      </c>
      <c r="AQ773" s="326">
        <v>18</v>
      </c>
      <c r="AR773" s="326">
        <v>3</v>
      </c>
      <c r="AS773" s="326">
        <v>2.7</v>
      </c>
      <c r="AT773" s="326">
        <v>0.05</v>
      </c>
      <c r="AU773" s="300"/>
      <c r="AV773" s="311">
        <v>3</v>
      </c>
      <c r="AW773" s="317">
        <v>42495</v>
      </c>
      <c r="AX773" s="311">
        <v>63119</v>
      </c>
      <c r="AY773" s="311" t="s">
        <v>68</v>
      </c>
      <c r="AZ773" s="313">
        <v>0.73929999999999996</v>
      </c>
      <c r="BA773" s="314">
        <v>144.30000000000001</v>
      </c>
      <c r="BB773" s="314">
        <v>7.9</v>
      </c>
      <c r="BC773" s="314">
        <v>0</v>
      </c>
      <c r="BD773" s="315" t="s">
        <v>20</v>
      </c>
      <c r="BE773" s="314">
        <v>1.2</v>
      </c>
      <c r="BF773" s="314">
        <v>0.01</v>
      </c>
      <c r="BG773" s="314">
        <v>85.2</v>
      </c>
      <c r="BH773" s="314">
        <v>79.2</v>
      </c>
      <c r="BI773" s="314">
        <v>82.2</v>
      </c>
      <c r="BJ773" s="316" t="s">
        <v>66</v>
      </c>
      <c r="BK773" s="316" t="s">
        <v>67</v>
      </c>
      <c r="BL773" s="314">
        <v>20646</v>
      </c>
      <c r="BM773" s="314">
        <v>136</v>
      </c>
      <c r="BN773" s="314">
        <v>205</v>
      </c>
      <c r="BO773" s="314">
        <v>302</v>
      </c>
      <c r="BP773" s="314">
        <v>360</v>
      </c>
      <c r="BQ773" s="314">
        <v>1</v>
      </c>
      <c r="BR773" s="314">
        <v>29</v>
      </c>
      <c r="BS773" s="314">
        <v>0.7</v>
      </c>
      <c r="BT773" s="314">
        <v>2.1</v>
      </c>
      <c r="BU773" s="314">
        <v>5.8</v>
      </c>
      <c r="BV773" s="314">
        <v>0</v>
      </c>
      <c r="BW773" s="433"/>
      <c r="BX773" s="299">
        <v>124</v>
      </c>
      <c r="BY773" s="299">
        <v>7</v>
      </c>
      <c r="BZ773" s="299">
        <v>11.5</v>
      </c>
      <c r="CA773" s="299">
        <v>85</v>
      </c>
      <c r="CB773" s="299">
        <v>140</v>
      </c>
      <c r="CC773" s="299">
        <v>170</v>
      </c>
      <c r="CD773" s="299">
        <v>240</v>
      </c>
      <c r="CE773" s="299">
        <v>365</v>
      </c>
      <c r="CF773" s="299">
        <v>437</v>
      </c>
      <c r="CG773" s="299">
        <v>42</v>
      </c>
      <c r="CH773" s="299">
        <v>18</v>
      </c>
      <c r="CI773" s="299">
        <v>3</v>
      </c>
      <c r="CJ773" s="299">
        <v>2.7</v>
      </c>
      <c r="CK773" s="299">
        <v>0.05</v>
      </c>
      <c r="CL773" s="329"/>
      <c r="CM773" s="327">
        <v>3</v>
      </c>
      <c r="CN773" s="354">
        <v>42415</v>
      </c>
      <c r="CO773" s="327"/>
      <c r="CP773" s="327"/>
      <c r="CQ773" s="322">
        <v>0.7208</v>
      </c>
      <c r="CR773" s="323">
        <v>58.6</v>
      </c>
      <c r="CS773" s="356">
        <f>(CR773*(9/5))+32</f>
        <v>137.48000000000002</v>
      </c>
      <c r="CT773" s="323">
        <v>8.9</v>
      </c>
      <c r="CU773" s="357">
        <v>1E-3</v>
      </c>
      <c r="CV773" s="323">
        <v>1</v>
      </c>
      <c r="CW773" s="323">
        <v>0.1</v>
      </c>
      <c r="CX773" s="357">
        <v>5.0000000000000001E-3</v>
      </c>
      <c r="CY773" s="323">
        <v>85.2</v>
      </c>
      <c r="CZ773" s="323">
        <v>78.599999999999994</v>
      </c>
      <c r="DA773" s="323">
        <v>81.8</v>
      </c>
      <c r="DB773" s="327" t="s">
        <v>83</v>
      </c>
      <c r="DC773" s="327" t="s">
        <v>84</v>
      </c>
      <c r="DD773" s="323">
        <v>20842</v>
      </c>
      <c r="DE773" s="323">
        <v>126.8</v>
      </c>
      <c r="DF773" s="323">
        <v>189.1</v>
      </c>
      <c r="DG773" s="323">
        <v>263.5</v>
      </c>
      <c r="DH773" s="323">
        <v>343.8</v>
      </c>
      <c r="DI773" s="323">
        <v>1</v>
      </c>
      <c r="DJ773" s="323">
        <v>26</v>
      </c>
      <c r="DK773" s="323">
        <v>0.1</v>
      </c>
      <c r="DL773" s="323">
        <v>2.2999999999999998</v>
      </c>
      <c r="DM773" s="323">
        <v>16</v>
      </c>
      <c r="DN773" s="323">
        <v>0</v>
      </c>
      <c r="DO773" s="437"/>
      <c r="DP773" s="326">
        <v>133</v>
      </c>
      <c r="DQ773" s="326">
        <v>7</v>
      </c>
      <c r="DR773" s="326">
        <v>9</v>
      </c>
      <c r="DS773" s="326">
        <v>85</v>
      </c>
      <c r="DT773" s="326">
        <v>149</v>
      </c>
      <c r="DU773" s="326">
        <v>170</v>
      </c>
      <c r="DV773" s="326">
        <v>245</v>
      </c>
      <c r="DW773" s="326">
        <v>374</v>
      </c>
      <c r="DX773" s="326">
        <v>437</v>
      </c>
      <c r="DY773" s="326">
        <v>42</v>
      </c>
      <c r="DZ773" s="326">
        <v>18</v>
      </c>
      <c r="EA773" s="326">
        <v>3</v>
      </c>
      <c r="EB773" s="326">
        <v>2.7</v>
      </c>
      <c r="EC773" s="326">
        <v>0.05</v>
      </c>
    </row>
    <row r="774" spans="1:133" x14ac:dyDescent="0.25">
      <c r="A774" s="302">
        <f t="shared" si="141"/>
        <v>2016</v>
      </c>
      <c r="B774" s="303" t="str">
        <f t="shared" si="142"/>
        <v>MAYO</v>
      </c>
      <c r="C774" s="303">
        <v>6</v>
      </c>
      <c r="D774" s="303" t="str">
        <f t="shared" si="146"/>
        <v>MAYO 2016 / 4</v>
      </c>
      <c r="E774" s="353">
        <v>4</v>
      </c>
      <c r="F774" s="321">
        <v>42407</v>
      </c>
      <c r="G774" s="320">
        <v>60849</v>
      </c>
      <c r="H774" s="320" t="s">
        <v>208</v>
      </c>
      <c r="I774" s="322">
        <v>0.72789999999999999</v>
      </c>
      <c r="J774" s="323">
        <v>136</v>
      </c>
      <c r="K774" s="323">
        <v>8.8000000000000007</v>
      </c>
      <c r="L774" s="323">
        <v>0</v>
      </c>
      <c r="M774" s="324" t="s">
        <v>20</v>
      </c>
      <c r="N774" s="323">
        <v>0.5</v>
      </c>
      <c r="O774" s="323">
        <v>0</v>
      </c>
      <c r="P774" s="323">
        <v>85.3</v>
      </c>
      <c r="Q774" s="323">
        <v>79.3</v>
      </c>
      <c r="R774" s="323">
        <v>82.3</v>
      </c>
      <c r="S774" s="325" t="s">
        <v>66</v>
      </c>
      <c r="T774" s="325" t="s">
        <v>67</v>
      </c>
      <c r="U774" s="323">
        <v>20766</v>
      </c>
      <c r="V774" s="323">
        <v>127</v>
      </c>
      <c r="W774" s="323">
        <v>190</v>
      </c>
      <c r="X774" s="323">
        <v>290</v>
      </c>
      <c r="Y774" s="323">
        <v>338</v>
      </c>
      <c r="Z774" s="323">
        <v>1</v>
      </c>
      <c r="AA774" s="323">
        <v>31.9</v>
      </c>
      <c r="AB774" s="323">
        <v>0.1</v>
      </c>
      <c r="AC774" s="323">
        <v>1.88</v>
      </c>
      <c r="AD774" s="323">
        <v>12.5</v>
      </c>
      <c r="AE774" s="323">
        <v>0</v>
      </c>
      <c r="AF774" s="430"/>
      <c r="AG774" s="326">
        <v>133</v>
      </c>
      <c r="AH774" s="326">
        <v>7</v>
      </c>
      <c r="AI774" s="326">
        <v>9</v>
      </c>
      <c r="AJ774" s="326">
        <v>85</v>
      </c>
      <c r="AK774" s="326">
        <v>149</v>
      </c>
      <c r="AL774" s="326">
        <v>170</v>
      </c>
      <c r="AM774" s="326">
        <v>245</v>
      </c>
      <c r="AN774" s="326">
        <v>374</v>
      </c>
      <c r="AO774" s="326">
        <v>437</v>
      </c>
      <c r="AP774" s="326">
        <v>42</v>
      </c>
      <c r="AQ774" s="326">
        <v>18</v>
      </c>
      <c r="AR774" s="326">
        <v>3</v>
      </c>
      <c r="AS774" s="326">
        <v>2.7</v>
      </c>
      <c r="AT774" s="326">
        <v>0.05</v>
      </c>
      <c r="AU774" s="300"/>
      <c r="AV774" s="311">
        <v>4</v>
      </c>
      <c r="AW774" s="317">
        <v>42496</v>
      </c>
      <c r="AX774" s="311">
        <v>63144</v>
      </c>
      <c r="AY774" s="311" t="s">
        <v>73</v>
      </c>
      <c r="AZ774" s="313">
        <v>0.73770000000000002</v>
      </c>
      <c r="BA774" s="314">
        <v>142.19999999999999</v>
      </c>
      <c r="BB774" s="314">
        <v>8.1999999999999993</v>
      </c>
      <c r="BC774" s="314">
        <v>0</v>
      </c>
      <c r="BD774" s="315" t="s">
        <v>20</v>
      </c>
      <c r="BE774" s="314">
        <v>1.2</v>
      </c>
      <c r="BF774" s="314">
        <v>0.01</v>
      </c>
      <c r="BG774" s="314">
        <v>85.3</v>
      </c>
      <c r="BH774" s="314">
        <v>79.2</v>
      </c>
      <c r="BI774" s="314">
        <v>82.3</v>
      </c>
      <c r="BJ774" s="316" t="s">
        <v>66</v>
      </c>
      <c r="BK774" s="316" t="s">
        <v>67</v>
      </c>
      <c r="BL774" s="314">
        <v>20662</v>
      </c>
      <c r="BM774" s="314">
        <v>135</v>
      </c>
      <c r="BN774" s="314">
        <v>201</v>
      </c>
      <c r="BO774" s="314">
        <v>304</v>
      </c>
      <c r="BP774" s="314">
        <v>358</v>
      </c>
      <c r="BQ774" s="314">
        <v>1</v>
      </c>
      <c r="BR774" s="314">
        <v>29.3</v>
      </c>
      <c r="BS774" s="314">
        <v>0.6</v>
      </c>
      <c r="BT774" s="314">
        <v>2.1</v>
      </c>
      <c r="BU774" s="314">
        <v>0</v>
      </c>
      <c r="BV774" s="314">
        <v>0</v>
      </c>
      <c r="BW774" s="433"/>
      <c r="BX774" s="299">
        <v>124</v>
      </c>
      <c r="BY774" s="299">
        <v>7</v>
      </c>
      <c r="BZ774" s="299">
        <v>11.5</v>
      </c>
      <c r="CA774" s="299">
        <v>85</v>
      </c>
      <c r="CB774" s="299">
        <v>140</v>
      </c>
      <c r="CC774" s="299">
        <v>170</v>
      </c>
      <c r="CD774" s="299">
        <v>240</v>
      </c>
      <c r="CE774" s="299">
        <v>365</v>
      </c>
      <c r="CF774" s="299">
        <v>437</v>
      </c>
      <c r="CG774" s="299">
        <v>42</v>
      </c>
      <c r="CH774" s="299">
        <v>18</v>
      </c>
      <c r="CI774" s="299">
        <v>3</v>
      </c>
      <c r="CJ774" s="299">
        <v>2.7</v>
      </c>
      <c r="CK774" s="299">
        <v>0.05</v>
      </c>
      <c r="CL774" s="329"/>
      <c r="CM774" s="327">
        <v>4</v>
      </c>
      <c r="CN774" s="354">
        <v>42422</v>
      </c>
      <c r="CO774" s="327"/>
      <c r="CP774" s="327"/>
      <c r="CQ774" s="322">
        <v>0.72160000000000002</v>
      </c>
      <c r="CR774" s="323">
        <v>58.2</v>
      </c>
      <c r="CS774" s="356">
        <f>(CR774*(9/5))+32</f>
        <v>136.76</v>
      </c>
      <c r="CT774" s="323">
        <v>8.6999999999999993</v>
      </c>
      <c r="CU774" s="357">
        <v>1E-3</v>
      </c>
      <c r="CV774" s="323">
        <v>1</v>
      </c>
      <c r="CW774" s="323">
        <v>0.1</v>
      </c>
      <c r="CX774" s="357">
        <v>5.0000000000000001E-3</v>
      </c>
      <c r="CY774" s="323">
        <v>85.2</v>
      </c>
      <c r="CZ774" s="323">
        <v>78.400000000000006</v>
      </c>
      <c r="DA774" s="323">
        <v>81.7</v>
      </c>
      <c r="DB774" s="327" t="s">
        <v>83</v>
      </c>
      <c r="DC774" s="327" t="s">
        <v>84</v>
      </c>
      <c r="DD774" s="323">
        <v>20834</v>
      </c>
      <c r="DE774" s="323">
        <v>128.80000000000001</v>
      </c>
      <c r="DF774" s="323">
        <v>191.1</v>
      </c>
      <c r="DG774" s="323">
        <v>265.5</v>
      </c>
      <c r="DH774" s="323">
        <v>341.8</v>
      </c>
      <c r="DI774" s="323">
        <v>1</v>
      </c>
      <c r="DJ774" s="323">
        <v>27</v>
      </c>
      <c r="DK774" s="323">
        <v>0.1</v>
      </c>
      <c r="DL774" s="323">
        <v>2.2999999999999998</v>
      </c>
      <c r="DM774" s="323">
        <v>17</v>
      </c>
      <c r="DN774" s="323">
        <v>0</v>
      </c>
      <c r="DO774" s="437"/>
      <c r="DP774" s="326">
        <v>133</v>
      </c>
      <c r="DQ774" s="326">
        <v>7</v>
      </c>
      <c r="DR774" s="326">
        <v>9</v>
      </c>
      <c r="DS774" s="326">
        <v>85</v>
      </c>
      <c r="DT774" s="326">
        <v>149</v>
      </c>
      <c r="DU774" s="326">
        <v>170</v>
      </c>
      <c r="DV774" s="326">
        <v>245</v>
      </c>
      <c r="DW774" s="326">
        <v>374</v>
      </c>
      <c r="DX774" s="326">
        <v>437</v>
      </c>
      <c r="DY774" s="326">
        <v>42</v>
      </c>
      <c r="DZ774" s="326">
        <v>18</v>
      </c>
      <c r="EA774" s="326">
        <v>3</v>
      </c>
      <c r="EB774" s="326">
        <v>2.7</v>
      </c>
      <c r="EC774" s="326">
        <v>0.05</v>
      </c>
    </row>
    <row r="775" spans="1:133" x14ac:dyDescent="0.25">
      <c r="A775" s="291">
        <f t="shared" si="141"/>
        <v>2016</v>
      </c>
      <c r="B775" s="292" t="str">
        <f t="shared" si="142"/>
        <v>MAYO</v>
      </c>
      <c r="C775" s="292">
        <v>7</v>
      </c>
      <c r="D775" s="292" t="str">
        <f t="shared" si="146"/>
        <v>MAYO 2016 / 5</v>
      </c>
      <c r="E775" s="353">
        <v>5</v>
      </c>
      <c r="F775" s="321">
        <v>42410</v>
      </c>
      <c r="G775" s="320">
        <v>60868</v>
      </c>
      <c r="H775" s="320" t="s">
        <v>68</v>
      </c>
      <c r="I775" s="322">
        <v>0.72789999999999999</v>
      </c>
      <c r="J775" s="323">
        <v>136</v>
      </c>
      <c r="K775" s="323">
        <v>8.6</v>
      </c>
      <c r="L775" s="323">
        <v>0</v>
      </c>
      <c r="M775" s="324" t="s">
        <v>20</v>
      </c>
      <c r="N775" s="323">
        <v>0.5</v>
      </c>
      <c r="O775" s="323">
        <v>0</v>
      </c>
      <c r="P775" s="323">
        <v>85</v>
      </c>
      <c r="Q775" s="323">
        <v>79.2</v>
      </c>
      <c r="R775" s="323">
        <v>82.1</v>
      </c>
      <c r="S775" s="325" t="s">
        <v>66</v>
      </c>
      <c r="T775" s="325" t="s">
        <v>67</v>
      </c>
      <c r="U775" s="323">
        <v>20766</v>
      </c>
      <c r="V775" s="323">
        <v>128</v>
      </c>
      <c r="W775" s="323">
        <v>187</v>
      </c>
      <c r="X775" s="323">
        <v>285</v>
      </c>
      <c r="Y775" s="323">
        <v>338</v>
      </c>
      <c r="Z775" s="323">
        <v>0.5</v>
      </c>
      <c r="AA775" s="323">
        <v>29.1</v>
      </c>
      <c r="AB775" s="323">
        <v>0.2</v>
      </c>
      <c r="AC775" s="323">
        <v>1.88</v>
      </c>
      <c r="AD775" s="323">
        <v>10.1</v>
      </c>
      <c r="AE775" s="323">
        <v>0</v>
      </c>
      <c r="AF775" s="430"/>
      <c r="AG775" s="326">
        <v>133</v>
      </c>
      <c r="AH775" s="326">
        <v>7</v>
      </c>
      <c r="AI775" s="326">
        <v>9</v>
      </c>
      <c r="AJ775" s="326">
        <v>85</v>
      </c>
      <c r="AK775" s="326">
        <v>149</v>
      </c>
      <c r="AL775" s="326">
        <v>170</v>
      </c>
      <c r="AM775" s="326">
        <v>245</v>
      </c>
      <c r="AN775" s="326">
        <v>374</v>
      </c>
      <c r="AO775" s="326">
        <v>437</v>
      </c>
      <c r="AP775" s="326">
        <v>42</v>
      </c>
      <c r="AQ775" s="326">
        <v>18</v>
      </c>
      <c r="AR775" s="326">
        <v>3</v>
      </c>
      <c r="AS775" s="326">
        <v>2.7</v>
      </c>
      <c r="AT775" s="326">
        <v>0.05</v>
      </c>
      <c r="AU775" s="300"/>
      <c r="AV775" s="311">
        <v>5</v>
      </c>
      <c r="AW775" s="317">
        <v>42499</v>
      </c>
      <c r="AX775" s="311">
        <v>63195</v>
      </c>
      <c r="AY775" s="311" t="s">
        <v>149</v>
      </c>
      <c r="AZ775" s="313">
        <v>0.73980000000000001</v>
      </c>
      <c r="BA775" s="314">
        <v>144.1</v>
      </c>
      <c r="BB775" s="314">
        <v>7.9</v>
      </c>
      <c r="BC775" s="314">
        <v>0</v>
      </c>
      <c r="BD775" s="315" t="s">
        <v>20</v>
      </c>
      <c r="BE775" s="314">
        <v>1.2</v>
      </c>
      <c r="BF775" s="314">
        <v>0.01</v>
      </c>
      <c r="BG775" s="314">
        <v>85.4</v>
      </c>
      <c r="BH775" s="314">
        <v>79.3</v>
      </c>
      <c r="BI775" s="314">
        <v>82.4</v>
      </c>
      <c r="BJ775" s="316" t="s">
        <v>66</v>
      </c>
      <c r="BK775" s="316" t="s">
        <v>67</v>
      </c>
      <c r="BL775" s="314">
        <v>20641</v>
      </c>
      <c r="BM775" s="314">
        <v>135</v>
      </c>
      <c r="BN775" s="314">
        <v>205</v>
      </c>
      <c r="BO775" s="314">
        <v>299</v>
      </c>
      <c r="BP775" s="314">
        <v>354</v>
      </c>
      <c r="BQ775" s="314">
        <v>1</v>
      </c>
      <c r="BR775" s="314">
        <v>29.5</v>
      </c>
      <c r="BS775" s="314">
        <v>0.4</v>
      </c>
      <c r="BT775" s="314">
        <v>2.08</v>
      </c>
      <c r="BU775" s="314">
        <v>0</v>
      </c>
      <c r="BV775" s="314">
        <v>0</v>
      </c>
      <c r="BW775" s="433"/>
      <c r="BX775" s="299">
        <v>124</v>
      </c>
      <c r="BY775" s="299">
        <v>7</v>
      </c>
      <c r="BZ775" s="299">
        <v>11.5</v>
      </c>
      <c r="CA775" s="299">
        <v>85</v>
      </c>
      <c r="CB775" s="299">
        <v>140</v>
      </c>
      <c r="CC775" s="299">
        <v>170</v>
      </c>
      <c r="CD775" s="299">
        <v>240</v>
      </c>
      <c r="CE775" s="299">
        <v>365</v>
      </c>
      <c r="CF775" s="299">
        <v>437</v>
      </c>
      <c r="CG775" s="299">
        <v>42</v>
      </c>
      <c r="CH775" s="299">
        <v>18</v>
      </c>
      <c r="CI775" s="299">
        <v>3</v>
      </c>
      <c r="CJ775" s="299">
        <v>2.7</v>
      </c>
      <c r="CK775" s="299">
        <v>0.05</v>
      </c>
      <c r="CL775" s="329"/>
      <c r="CM775" s="306"/>
      <c r="CN775" s="306"/>
      <c r="CO775" s="306"/>
      <c r="CP775" s="306"/>
      <c r="CQ775" s="306"/>
      <c r="CR775" s="306"/>
      <c r="CS775" s="306"/>
      <c r="CT775" s="306"/>
      <c r="CU775" s="306"/>
      <c r="CV775" s="306"/>
      <c r="CW775" s="306"/>
      <c r="CX775" s="306"/>
      <c r="CY775" s="306"/>
      <c r="CZ775" s="306"/>
      <c r="DA775" s="306"/>
      <c r="DB775" s="306"/>
      <c r="DC775" s="306"/>
      <c r="DD775" s="306"/>
      <c r="DE775" s="306"/>
      <c r="DF775" s="306"/>
      <c r="DG775" s="306"/>
      <c r="DH775" s="306"/>
      <c r="DI775" s="306"/>
      <c r="DJ775" s="306"/>
      <c r="DK775" s="306"/>
      <c r="DL775" s="306"/>
      <c r="DM775" s="306"/>
      <c r="DN775" s="306"/>
      <c r="DO775" s="439"/>
      <c r="DP775" s="306"/>
      <c r="DQ775" s="306"/>
      <c r="DR775" s="306"/>
      <c r="DS775" s="306"/>
      <c r="DT775" s="306"/>
      <c r="DU775" s="306"/>
      <c r="DV775" s="306"/>
      <c r="DW775" s="306"/>
      <c r="DX775" s="306"/>
      <c r="DY775" s="306"/>
      <c r="DZ775" s="306"/>
      <c r="EA775" s="306"/>
      <c r="EB775" s="306"/>
      <c r="EC775" s="306"/>
    </row>
    <row r="776" spans="1:133" x14ac:dyDescent="0.25">
      <c r="A776" s="302">
        <f t="shared" si="141"/>
        <v>2016</v>
      </c>
      <c r="B776" s="303" t="str">
        <f t="shared" si="142"/>
        <v>MAYO</v>
      </c>
      <c r="C776" s="303">
        <v>8</v>
      </c>
      <c r="D776" s="303" t="str">
        <f t="shared" si="146"/>
        <v>MAYO 2016 / 6</v>
      </c>
      <c r="E776" s="353">
        <v>6</v>
      </c>
      <c r="F776" s="321">
        <v>42411</v>
      </c>
      <c r="G776" s="320">
        <v>60913</v>
      </c>
      <c r="H776" s="320" t="s">
        <v>208</v>
      </c>
      <c r="I776" s="322">
        <v>0.7268</v>
      </c>
      <c r="J776" s="323">
        <v>134</v>
      </c>
      <c r="K776" s="323">
        <v>8.8000000000000007</v>
      </c>
      <c r="L776" s="323">
        <v>0</v>
      </c>
      <c r="M776" s="324" t="s">
        <v>20</v>
      </c>
      <c r="N776" s="323">
        <v>0.5</v>
      </c>
      <c r="O776" s="323">
        <v>0</v>
      </c>
      <c r="P776" s="323">
        <v>85.2</v>
      </c>
      <c r="Q776" s="323">
        <v>79.2</v>
      </c>
      <c r="R776" s="323">
        <v>82.2</v>
      </c>
      <c r="S776" s="325" t="s">
        <v>66</v>
      </c>
      <c r="T776" s="325" t="s">
        <v>67</v>
      </c>
      <c r="U776" s="323">
        <v>20778</v>
      </c>
      <c r="V776" s="323">
        <v>127</v>
      </c>
      <c r="W776" s="323">
        <v>186</v>
      </c>
      <c r="X776" s="323">
        <v>286</v>
      </c>
      <c r="Y776" s="323">
        <v>338</v>
      </c>
      <c r="Z776" s="323">
        <v>1</v>
      </c>
      <c r="AA776" s="323">
        <v>30</v>
      </c>
      <c r="AB776" s="323">
        <v>0.2</v>
      </c>
      <c r="AC776" s="323">
        <v>1.83</v>
      </c>
      <c r="AD776" s="323">
        <v>10.4</v>
      </c>
      <c r="AE776" s="323">
        <v>0</v>
      </c>
      <c r="AF776" s="430"/>
      <c r="AG776" s="326">
        <v>133</v>
      </c>
      <c r="AH776" s="326">
        <v>7</v>
      </c>
      <c r="AI776" s="326">
        <v>9</v>
      </c>
      <c r="AJ776" s="326">
        <v>85</v>
      </c>
      <c r="AK776" s="326">
        <v>149</v>
      </c>
      <c r="AL776" s="326">
        <v>170</v>
      </c>
      <c r="AM776" s="326">
        <v>245</v>
      </c>
      <c r="AN776" s="326">
        <v>374</v>
      </c>
      <c r="AO776" s="326">
        <v>437</v>
      </c>
      <c r="AP776" s="326">
        <v>42</v>
      </c>
      <c r="AQ776" s="326">
        <v>18</v>
      </c>
      <c r="AR776" s="326">
        <v>3</v>
      </c>
      <c r="AS776" s="326">
        <v>2.7</v>
      </c>
      <c r="AT776" s="326">
        <v>0.05</v>
      </c>
      <c r="AU776" s="300"/>
      <c r="AV776" s="311">
        <v>6</v>
      </c>
      <c r="AW776" s="317">
        <v>42502</v>
      </c>
      <c r="AX776" s="311">
        <v>63278</v>
      </c>
      <c r="AY776" s="311" t="s">
        <v>73</v>
      </c>
      <c r="AZ776" s="313">
        <v>0.73870000000000002</v>
      </c>
      <c r="BA776" s="314">
        <v>142.69999999999999</v>
      </c>
      <c r="BB776" s="314">
        <v>8</v>
      </c>
      <c r="BC776" s="314">
        <v>0</v>
      </c>
      <c r="BD776" s="315" t="s">
        <v>20</v>
      </c>
      <c r="BE776" s="314">
        <v>1.2</v>
      </c>
      <c r="BF776" s="314">
        <v>0.01</v>
      </c>
      <c r="BG776" s="314">
        <v>85.6</v>
      </c>
      <c r="BH776" s="314">
        <v>79.5</v>
      </c>
      <c r="BI776" s="314">
        <v>82.6</v>
      </c>
      <c r="BJ776" s="316" t="s">
        <v>66</v>
      </c>
      <c r="BK776" s="316" t="s">
        <v>67</v>
      </c>
      <c r="BL776" s="314">
        <v>20654</v>
      </c>
      <c r="BM776" s="314">
        <v>133</v>
      </c>
      <c r="BN776" s="314">
        <v>202</v>
      </c>
      <c r="BO776" s="314">
        <v>296</v>
      </c>
      <c r="BP776" s="314">
        <v>356</v>
      </c>
      <c r="BQ776" s="314">
        <v>1</v>
      </c>
      <c r="BR776" s="314">
        <v>30.1</v>
      </c>
      <c r="BS776" s="314">
        <v>0.6</v>
      </c>
      <c r="BT776" s="314">
        <v>2.12</v>
      </c>
      <c r="BU776" s="314">
        <v>7</v>
      </c>
      <c r="BV776" s="314">
        <v>0</v>
      </c>
      <c r="BW776" s="433"/>
      <c r="BX776" s="299">
        <v>124</v>
      </c>
      <c r="BY776" s="299">
        <v>7</v>
      </c>
      <c r="BZ776" s="299">
        <v>11.5</v>
      </c>
      <c r="CA776" s="299">
        <v>85</v>
      </c>
      <c r="CB776" s="299">
        <v>140</v>
      </c>
      <c r="CC776" s="299">
        <v>170</v>
      </c>
      <c r="CD776" s="299">
        <v>240</v>
      </c>
      <c r="CE776" s="299">
        <v>365</v>
      </c>
      <c r="CF776" s="299">
        <v>437</v>
      </c>
      <c r="CG776" s="299">
        <v>42</v>
      </c>
      <c r="CH776" s="299">
        <v>18</v>
      </c>
      <c r="CI776" s="299">
        <v>3</v>
      </c>
      <c r="CJ776" s="299">
        <v>2.7</v>
      </c>
      <c r="CK776" s="299">
        <v>0.05</v>
      </c>
      <c r="CL776" s="329"/>
      <c r="CM776" s="305"/>
      <c r="CN776" s="305"/>
      <c r="CO776" s="305"/>
      <c r="CP776" s="305"/>
      <c r="CQ776" s="305"/>
      <c r="CR776" s="305"/>
      <c r="CS776" s="305"/>
      <c r="CT776" s="305"/>
      <c r="CU776" s="305"/>
      <c r="CV776" s="305"/>
      <c r="CW776" s="305"/>
      <c r="CX776" s="305"/>
      <c r="CY776" s="305"/>
      <c r="CZ776" s="305"/>
      <c r="DA776" s="305"/>
      <c r="DB776" s="305"/>
      <c r="DC776" s="305"/>
      <c r="DD776" s="305"/>
      <c r="DE776" s="305"/>
      <c r="DF776" s="305"/>
      <c r="DG776" s="305"/>
      <c r="DH776" s="305"/>
      <c r="DI776" s="305"/>
      <c r="DJ776" s="305"/>
      <c r="DK776" s="305"/>
      <c r="DL776" s="305"/>
      <c r="DM776" s="305"/>
      <c r="DN776" s="305"/>
      <c r="DO776" s="440"/>
      <c r="DP776" s="305"/>
      <c r="DQ776" s="305"/>
      <c r="DR776" s="305"/>
      <c r="DS776" s="305"/>
      <c r="DT776" s="305"/>
      <c r="DU776" s="305"/>
      <c r="DV776" s="305"/>
      <c r="DW776" s="305"/>
      <c r="DX776" s="305"/>
      <c r="DY776" s="305"/>
      <c r="DZ776" s="305"/>
      <c r="EA776" s="305"/>
      <c r="EB776" s="305"/>
      <c r="EC776" s="305"/>
    </row>
    <row r="777" spans="1:133" x14ac:dyDescent="0.25">
      <c r="A777" s="291">
        <f t="shared" si="141"/>
        <v>2016</v>
      </c>
      <c r="B777" s="292" t="str">
        <f t="shared" si="142"/>
        <v>MAYO</v>
      </c>
      <c r="C777" s="292">
        <v>9</v>
      </c>
      <c r="D777" s="292" t="str">
        <f t="shared" si="146"/>
        <v>MAYO 2016 / 7</v>
      </c>
      <c r="E777" s="353">
        <v>7</v>
      </c>
      <c r="F777" s="321">
        <v>42413</v>
      </c>
      <c r="G777" s="320">
        <v>60961</v>
      </c>
      <c r="H777" s="320" t="s">
        <v>68</v>
      </c>
      <c r="I777" s="322">
        <v>0.72789999999999999</v>
      </c>
      <c r="J777" s="323">
        <v>136</v>
      </c>
      <c r="K777" s="323">
        <v>8.6</v>
      </c>
      <c r="L777" s="323">
        <v>0</v>
      </c>
      <c r="M777" s="324" t="s">
        <v>20</v>
      </c>
      <c r="N777" s="323">
        <v>0.5</v>
      </c>
      <c r="O777" s="323">
        <v>0</v>
      </c>
      <c r="P777" s="323">
        <v>85.3</v>
      </c>
      <c r="Q777" s="323">
        <v>79.2</v>
      </c>
      <c r="R777" s="323">
        <v>82.2</v>
      </c>
      <c r="S777" s="325" t="s">
        <v>66</v>
      </c>
      <c r="T777" s="325" t="s">
        <v>67</v>
      </c>
      <c r="U777" s="323">
        <v>20766</v>
      </c>
      <c r="V777" s="323">
        <v>127</v>
      </c>
      <c r="W777" s="323">
        <v>187</v>
      </c>
      <c r="X777" s="323">
        <v>284</v>
      </c>
      <c r="Y777" s="323">
        <v>338</v>
      </c>
      <c r="Z777" s="323">
        <v>1</v>
      </c>
      <c r="AA777" s="323">
        <v>29.6</v>
      </c>
      <c r="AB777" s="323">
        <v>0.2</v>
      </c>
      <c r="AC777" s="323">
        <v>1.87</v>
      </c>
      <c r="AD777" s="323">
        <v>11.6</v>
      </c>
      <c r="AE777" s="323">
        <v>0</v>
      </c>
      <c r="AF777" s="430"/>
      <c r="AG777" s="326">
        <v>133</v>
      </c>
      <c r="AH777" s="326">
        <v>7</v>
      </c>
      <c r="AI777" s="326">
        <v>9</v>
      </c>
      <c r="AJ777" s="326">
        <v>85</v>
      </c>
      <c r="AK777" s="326">
        <v>149</v>
      </c>
      <c r="AL777" s="326">
        <v>170</v>
      </c>
      <c r="AM777" s="326">
        <v>245</v>
      </c>
      <c r="AN777" s="326">
        <v>374</v>
      </c>
      <c r="AO777" s="326">
        <v>437</v>
      </c>
      <c r="AP777" s="326">
        <v>42</v>
      </c>
      <c r="AQ777" s="326">
        <v>18</v>
      </c>
      <c r="AR777" s="326">
        <v>3</v>
      </c>
      <c r="AS777" s="326">
        <v>2.7</v>
      </c>
      <c r="AT777" s="326">
        <v>0.05</v>
      </c>
      <c r="AU777" s="300"/>
      <c r="AV777" s="311">
        <v>7</v>
      </c>
      <c r="AW777" s="317">
        <v>42504</v>
      </c>
      <c r="AX777" s="311">
        <v>63334</v>
      </c>
      <c r="AY777" s="311" t="s">
        <v>68</v>
      </c>
      <c r="AZ777" s="313">
        <v>0.73699999999999999</v>
      </c>
      <c r="BA777" s="314">
        <v>142.1</v>
      </c>
      <c r="BB777" s="314">
        <v>8.3000000000000007</v>
      </c>
      <c r="BC777" s="314">
        <v>0</v>
      </c>
      <c r="BD777" s="315" t="s">
        <v>20</v>
      </c>
      <c r="BE777" s="314">
        <v>1.2</v>
      </c>
      <c r="BF777" s="314">
        <v>0.01</v>
      </c>
      <c r="BG777" s="314">
        <v>85.5</v>
      </c>
      <c r="BH777" s="314">
        <v>79.3</v>
      </c>
      <c r="BI777" s="314">
        <v>82.4</v>
      </c>
      <c r="BJ777" s="316" t="s">
        <v>66</v>
      </c>
      <c r="BK777" s="316" t="s">
        <v>67</v>
      </c>
      <c r="BL777" s="314">
        <v>20670</v>
      </c>
      <c r="BM777" s="314">
        <v>135</v>
      </c>
      <c r="BN777" s="314">
        <v>203</v>
      </c>
      <c r="BO777" s="314">
        <v>306</v>
      </c>
      <c r="BP777" s="314">
        <v>360</v>
      </c>
      <c r="BQ777" s="314">
        <v>1</v>
      </c>
      <c r="BR777" s="314">
        <v>29.8</v>
      </c>
      <c r="BS777" s="314">
        <v>0.6</v>
      </c>
      <c r="BT777" s="314">
        <v>2.09</v>
      </c>
      <c r="BU777" s="314">
        <v>6.8</v>
      </c>
      <c r="BV777" s="314">
        <v>0</v>
      </c>
      <c r="BW777" s="433"/>
      <c r="BX777" s="299">
        <v>124</v>
      </c>
      <c r="BY777" s="299">
        <v>7</v>
      </c>
      <c r="BZ777" s="299">
        <v>11.5</v>
      </c>
      <c r="CA777" s="299">
        <v>85</v>
      </c>
      <c r="CB777" s="299">
        <v>140</v>
      </c>
      <c r="CC777" s="299">
        <v>170</v>
      </c>
      <c r="CD777" s="299">
        <v>240</v>
      </c>
      <c r="CE777" s="299">
        <v>365</v>
      </c>
      <c r="CF777" s="299">
        <v>437</v>
      </c>
      <c r="CG777" s="299">
        <v>42</v>
      </c>
      <c r="CH777" s="299">
        <v>18</v>
      </c>
      <c r="CI777" s="299">
        <v>3</v>
      </c>
      <c r="CJ777" s="299">
        <v>2.7</v>
      </c>
      <c r="CK777" s="299">
        <v>0.05</v>
      </c>
      <c r="CL777" s="329"/>
      <c r="CM777" s="306"/>
      <c r="CN777" s="306"/>
      <c r="CO777" s="306"/>
      <c r="CP777" s="306"/>
      <c r="CQ777" s="306"/>
      <c r="CR777" s="306"/>
      <c r="CS777" s="306"/>
      <c r="CT777" s="306"/>
      <c r="CU777" s="306"/>
      <c r="CV777" s="306"/>
      <c r="CW777" s="306"/>
      <c r="CX777" s="306"/>
      <c r="CY777" s="306"/>
      <c r="CZ777" s="306"/>
      <c r="DA777" s="306"/>
      <c r="DB777" s="306"/>
      <c r="DC777" s="306"/>
      <c r="DD777" s="306"/>
      <c r="DE777" s="306"/>
      <c r="DF777" s="306"/>
      <c r="DG777" s="306"/>
      <c r="DH777" s="306"/>
      <c r="DI777" s="306"/>
      <c r="DJ777" s="306"/>
      <c r="DK777" s="306"/>
      <c r="DL777" s="306"/>
      <c r="DM777" s="306"/>
      <c r="DN777" s="306"/>
      <c r="DO777" s="439"/>
      <c r="DP777" s="306"/>
      <c r="DQ777" s="306"/>
      <c r="DR777" s="306"/>
      <c r="DS777" s="306"/>
      <c r="DT777" s="306"/>
      <c r="DU777" s="306"/>
      <c r="DV777" s="306"/>
      <c r="DW777" s="306"/>
      <c r="DX777" s="306"/>
      <c r="DY777" s="306"/>
      <c r="DZ777" s="306"/>
      <c r="EA777" s="306"/>
      <c r="EB777" s="306"/>
      <c r="EC777" s="306"/>
    </row>
    <row r="778" spans="1:133" x14ac:dyDescent="0.25">
      <c r="A778" s="302">
        <f t="shared" si="141"/>
        <v>2016</v>
      </c>
      <c r="B778" s="303" t="str">
        <f t="shared" si="142"/>
        <v>MAYO</v>
      </c>
      <c r="C778" s="303">
        <v>10</v>
      </c>
      <c r="D778" s="303" t="str">
        <f t="shared" si="146"/>
        <v>MAYO 2016 / 8</v>
      </c>
      <c r="E778" s="353">
        <v>8</v>
      </c>
      <c r="F778" s="321">
        <v>42416</v>
      </c>
      <c r="G778" s="320">
        <v>61013</v>
      </c>
      <c r="H778" s="320" t="s">
        <v>208</v>
      </c>
      <c r="I778" s="322">
        <v>0.72829999999999995</v>
      </c>
      <c r="J778" s="323">
        <v>135</v>
      </c>
      <c r="K778" s="323">
        <v>8.6999999999999993</v>
      </c>
      <c r="L778" s="323">
        <v>0</v>
      </c>
      <c r="M778" s="324" t="s">
        <v>20</v>
      </c>
      <c r="N778" s="323">
        <v>0.5</v>
      </c>
      <c r="O778" s="323">
        <v>0</v>
      </c>
      <c r="P778" s="323">
        <v>85.2</v>
      </c>
      <c r="Q778" s="323">
        <v>79.2</v>
      </c>
      <c r="R778" s="323">
        <v>82.2</v>
      </c>
      <c r="S778" s="325" t="s">
        <v>66</v>
      </c>
      <c r="T778" s="325" t="s">
        <v>67</v>
      </c>
      <c r="U778" s="323">
        <v>20762</v>
      </c>
      <c r="V778" s="323">
        <v>127</v>
      </c>
      <c r="W778" s="323">
        <v>187</v>
      </c>
      <c r="X778" s="323">
        <v>284</v>
      </c>
      <c r="Y778" s="323">
        <v>334</v>
      </c>
      <c r="Z778" s="323">
        <v>1</v>
      </c>
      <c r="AA778" s="323">
        <v>29.8</v>
      </c>
      <c r="AB778" s="323">
        <v>0.2</v>
      </c>
      <c r="AC778" s="323">
        <v>1.9</v>
      </c>
      <c r="AD778" s="323">
        <v>16.5</v>
      </c>
      <c r="AE778" s="323">
        <v>0</v>
      </c>
      <c r="AF778" s="430"/>
      <c r="AG778" s="326">
        <v>133</v>
      </c>
      <c r="AH778" s="326">
        <v>7</v>
      </c>
      <c r="AI778" s="326">
        <v>9</v>
      </c>
      <c r="AJ778" s="326">
        <v>85</v>
      </c>
      <c r="AK778" s="326">
        <v>149</v>
      </c>
      <c r="AL778" s="326">
        <v>170</v>
      </c>
      <c r="AM778" s="326">
        <v>245</v>
      </c>
      <c r="AN778" s="326">
        <v>374</v>
      </c>
      <c r="AO778" s="326">
        <v>437</v>
      </c>
      <c r="AP778" s="326">
        <v>42</v>
      </c>
      <c r="AQ778" s="326">
        <v>18</v>
      </c>
      <c r="AR778" s="326">
        <v>3</v>
      </c>
      <c r="AS778" s="326">
        <v>2.7</v>
      </c>
      <c r="AT778" s="326">
        <v>0.05</v>
      </c>
      <c r="AU778" s="300"/>
      <c r="AV778" s="311">
        <v>8</v>
      </c>
      <c r="AW778" s="317">
        <v>42506</v>
      </c>
      <c r="AX778" s="311">
        <v>63362</v>
      </c>
      <c r="AY778" s="311" t="s">
        <v>73</v>
      </c>
      <c r="AZ778" s="313">
        <v>0.73740000000000006</v>
      </c>
      <c r="BA778" s="314">
        <v>142.19999999999999</v>
      </c>
      <c r="BB778" s="314">
        <v>8.1999999999999993</v>
      </c>
      <c r="BC778" s="314">
        <v>0</v>
      </c>
      <c r="BD778" s="315" t="s">
        <v>20</v>
      </c>
      <c r="BE778" s="314">
        <v>1.2</v>
      </c>
      <c r="BF778" s="314">
        <v>0.01</v>
      </c>
      <c r="BG778" s="314">
        <v>85.2</v>
      </c>
      <c r="BH778" s="314">
        <v>79.2</v>
      </c>
      <c r="BI778" s="314">
        <v>82.2</v>
      </c>
      <c r="BJ778" s="316" t="s">
        <v>66</v>
      </c>
      <c r="BK778" s="316" t="s">
        <v>67</v>
      </c>
      <c r="BL778" s="314">
        <v>20666</v>
      </c>
      <c r="BM778" s="314">
        <v>135</v>
      </c>
      <c r="BN778" s="314">
        <v>201</v>
      </c>
      <c r="BO778" s="314">
        <v>298</v>
      </c>
      <c r="BP778" s="314">
        <v>360</v>
      </c>
      <c r="BQ778" s="314">
        <v>1</v>
      </c>
      <c r="BR778" s="314">
        <v>29</v>
      </c>
      <c r="BS778" s="314">
        <v>0.5</v>
      </c>
      <c r="BT778" s="314">
        <v>2.06</v>
      </c>
      <c r="BU778" s="314">
        <v>0</v>
      </c>
      <c r="BV778" s="314">
        <v>0</v>
      </c>
      <c r="BW778" s="433"/>
      <c r="BX778" s="299">
        <v>124</v>
      </c>
      <c r="BY778" s="299">
        <v>7</v>
      </c>
      <c r="BZ778" s="299">
        <v>11.5</v>
      </c>
      <c r="CA778" s="299">
        <v>85</v>
      </c>
      <c r="CB778" s="299">
        <v>140</v>
      </c>
      <c r="CC778" s="299">
        <v>170</v>
      </c>
      <c r="CD778" s="299">
        <v>240</v>
      </c>
      <c r="CE778" s="299">
        <v>365</v>
      </c>
      <c r="CF778" s="299">
        <v>437</v>
      </c>
      <c r="CG778" s="299">
        <v>42</v>
      </c>
      <c r="CH778" s="299">
        <v>18</v>
      </c>
      <c r="CI778" s="299">
        <v>3</v>
      </c>
      <c r="CJ778" s="299">
        <v>2.7</v>
      </c>
      <c r="CK778" s="299">
        <v>0.05</v>
      </c>
      <c r="CL778" s="329"/>
      <c r="CM778" s="305"/>
      <c r="CN778" s="305"/>
      <c r="CO778" s="305"/>
      <c r="CP778" s="305"/>
      <c r="CQ778" s="305"/>
      <c r="CR778" s="305"/>
      <c r="CS778" s="305"/>
      <c r="CT778" s="305"/>
      <c r="CU778" s="305"/>
      <c r="CV778" s="305"/>
      <c r="CW778" s="305"/>
      <c r="CX778" s="305"/>
      <c r="CY778" s="305"/>
      <c r="CZ778" s="305"/>
      <c r="DA778" s="305"/>
      <c r="DB778" s="305"/>
      <c r="DC778" s="305"/>
      <c r="DD778" s="305"/>
      <c r="DE778" s="305"/>
      <c r="DF778" s="305"/>
      <c r="DG778" s="305"/>
      <c r="DH778" s="305"/>
      <c r="DI778" s="305"/>
      <c r="DJ778" s="305"/>
      <c r="DK778" s="305"/>
      <c r="DL778" s="305"/>
      <c r="DM778" s="305"/>
      <c r="DN778" s="305"/>
      <c r="DO778" s="440"/>
      <c r="DP778" s="305"/>
      <c r="DQ778" s="305"/>
      <c r="DR778" s="305"/>
      <c r="DS778" s="305"/>
      <c r="DT778" s="305"/>
      <c r="DU778" s="305"/>
      <c r="DV778" s="305"/>
      <c r="DW778" s="305"/>
      <c r="DX778" s="305"/>
      <c r="DY778" s="305"/>
      <c r="DZ778" s="305"/>
      <c r="EA778" s="305"/>
      <c r="EB778" s="305"/>
      <c r="EC778" s="305"/>
    </row>
    <row r="779" spans="1:133" x14ac:dyDescent="0.25">
      <c r="A779" s="291">
        <f t="shared" si="141"/>
        <v>2016</v>
      </c>
      <c r="B779" s="292" t="str">
        <f t="shared" si="142"/>
        <v>MAYO</v>
      </c>
      <c r="C779" s="292">
        <v>11</v>
      </c>
      <c r="D779" s="292" t="str">
        <f t="shared" si="146"/>
        <v>MAYO 2016 / 9</v>
      </c>
      <c r="E779" s="353">
        <v>9</v>
      </c>
      <c r="F779" s="321">
        <v>42418</v>
      </c>
      <c r="G779" s="320">
        <v>61067</v>
      </c>
      <c r="H779" s="320" t="s">
        <v>68</v>
      </c>
      <c r="I779" s="322">
        <v>0.72640000000000005</v>
      </c>
      <c r="J779" s="323">
        <v>134</v>
      </c>
      <c r="K779" s="323">
        <v>8.8000000000000007</v>
      </c>
      <c r="L779" s="323">
        <v>0</v>
      </c>
      <c r="M779" s="324" t="s">
        <v>20</v>
      </c>
      <c r="N779" s="323">
        <v>0.5</v>
      </c>
      <c r="O779" s="323">
        <v>0</v>
      </c>
      <c r="P779" s="323">
        <v>85.2</v>
      </c>
      <c r="Q779" s="323">
        <v>79.2</v>
      </c>
      <c r="R779" s="323">
        <v>82.2</v>
      </c>
      <c r="S779" s="325" t="s">
        <v>66</v>
      </c>
      <c r="T779" s="325" t="s">
        <v>67</v>
      </c>
      <c r="U779" s="323">
        <v>20782</v>
      </c>
      <c r="V779" s="323">
        <v>125</v>
      </c>
      <c r="W779" s="323">
        <v>185</v>
      </c>
      <c r="X779" s="323">
        <v>282</v>
      </c>
      <c r="Y779" s="323">
        <v>339</v>
      </c>
      <c r="Z779" s="323">
        <v>1</v>
      </c>
      <c r="AA779" s="323">
        <v>29.1</v>
      </c>
      <c r="AB779" s="323">
        <v>0.1</v>
      </c>
      <c r="AC779" s="323">
        <v>1.96</v>
      </c>
      <c r="AD779" s="323">
        <v>13.5</v>
      </c>
      <c r="AE779" s="323">
        <v>0</v>
      </c>
      <c r="AF779" s="430"/>
      <c r="AG779" s="326">
        <v>133</v>
      </c>
      <c r="AH779" s="326">
        <v>7</v>
      </c>
      <c r="AI779" s="326">
        <v>9</v>
      </c>
      <c r="AJ779" s="326">
        <v>85</v>
      </c>
      <c r="AK779" s="326">
        <v>149</v>
      </c>
      <c r="AL779" s="326">
        <v>170</v>
      </c>
      <c r="AM779" s="326">
        <v>245</v>
      </c>
      <c r="AN779" s="326">
        <v>374</v>
      </c>
      <c r="AO779" s="326">
        <v>437</v>
      </c>
      <c r="AP779" s="326">
        <v>42</v>
      </c>
      <c r="AQ779" s="326">
        <v>18</v>
      </c>
      <c r="AR779" s="326">
        <v>3</v>
      </c>
      <c r="AS779" s="326">
        <v>2.7</v>
      </c>
      <c r="AT779" s="326">
        <v>0.05</v>
      </c>
      <c r="AU779" s="300"/>
      <c r="AV779" s="311">
        <v>9</v>
      </c>
      <c r="AW779" s="317">
        <v>42508</v>
      </c>
      <c r="AX779" s="311">
        <v>63397</v>
      </c>
      <c r="AY779" s="311" t="s">
        <v>149</v>
      </c>
      <c r="AZ779" s="313">
        <v>0.73860000000000003</v>
      </c>
      <c r="BA779" s="314">
        <v>142.4</v>
      </c>
      <c r="BB779" s="314">
        <v>8</v>
      </c>
      <c r="BC779" s="314">
        <v>0</v>
      </c>
      <c r="BD779" s="315" t="s">
        <v>20</v>
      </c>
      <c r="BE779" s="314">
        <v>1.2</v>
      </c>
      <c r="BF779" s="314">
        <v>0.01</v>
      </c>
      <c r="BG779" s="314">
        <v>85.2</v>
      </c>
      <c r="BH779" s="314">
        <v>79.2</v>
      </c>
      <c r="BI779" s="314">
        <v>82.2</v>
      </c>
      <c r="BJ779" s="316" t="s">
        <v>66</v>
      </c>
      <c r="BK779" s="316" t="s">
        <v>67</v>
      </c>
      <c r="BL779" s="314">
        <v>20653</v>
      </c>
      <c r="BM779" s="314">
        <v>132</v>
      </c>
      <c r="BN779" s="314">
        <v>201</v>
      </c>
      <c r="BO779" s="314">
        <v>296</v>
      </c>
      <c r="BP779" s="314">
        <v>354</v>
      </c>
      <c r="BQ779" s="314">
        <v>1</v>
      </c>
      <c r="BR779" s="314">
        <v>29</v>
      </c>
      <c r="BS779" s="314">
        <v>0.4</v>
      </c>
      <c r="BT779" s="314">
        <v>2.06</v>
      </c>
      <c r="BU779" s="314">
        <v>0</v>
      </c>
      <c r="BV779" s="314">
        <v>0</v>
      </c>
      <c r="BW779" s="433"/>
      <c r="BX779" s="299">
        <v>124</v>
      </c>
      <c r="BY779" s="299">
        <v>7</v>
      </c>
      <c r="BZ779" s="299">
        <v>11.5</v>
      </c>
      <c r="CA779" s="299">
        <v>85</v>
      </c>
      <c r="CB779" s="299">
        <v>140</v>
      </c>
      <c r="CC779" s="299">
        <v>170</v>
      </c>
      <c r="CD779" s="299">
        <v>240</v>
      </c>
      <c r="CE779" s="299">
        <v>365</v>
      </c>
      <c r="CF779" s="299">
        <v>437</v>
      </c>
      <c r="CG779" s="299">
        <v>42</v>
      </c>
      <c r="CH779" s="299">
        <v>18</v>
      </c>
      <c r="CI779" s="299">
        <v>3</v>
      </c>
      <c r="CJ779" s="299">
        <v>2.7</v>
      </c>
      <c r="CK779" s="299">
        <v>0.05</v>
      </c>
      <c r="CL779" s="329"/>
      <c r="CM779" s="306"/>
      <c r="CN779" s="306"/>
      <c r="CO779" s="306"/>
      <c r="CP779" s="306"/>
      <c r="CQ779" s="306"/>
      <c r="CR779" s="306"/>
      <c r="CS779" s="306"/>
      <c r="CT779" s="306"/>
      <c r="CU779" s="306"/>
      <c r="CV779" s="306"/>
      <c r="CW779" s="306"/>
      <c r="CX779" s="306"/>
      <c r="CY779" s="306"/>
      <c r="CZ779" s="306"/>
      <c r="DA779" s="306"/>
      <c r="DB779" s="306"/>
      <c r="DC779" s="306"/>
      <c r="DD779" s="306"/>
      <c r="DE779" s="306"/>
      <c r="DF779" s="306"/>
      <c r="DG779" s="306"/>
      <c r="DH779" s="306"/>
      <c r="DI779" s="306"/>
      <c r="DJ779" s="306"/>
      <c r="DK779" s="306"/>
      <c r="DL779" s="306"/>
      <c r="DM779" s="306"/>
      <c r="DN779" s="306"/>
      <c r="DO779" s="439"/>
      <c r="DP779" s="306"/>
      <c r="DQ779" s="306"/>
      <c r="DR779" s="306"/>
      <c r="DS779" s="306"/>
      <c r="DT779" s="306"/>
      <c r="DU779" s="306"/>
      <c r="DV779" s="306"/>
      <c r="DW779" s="306"/>
      <c r="DX779" s="306"/>
      <c r="DY779" s="306"/>
      <c r="DZ779" s="306"/>
      <c r="EA779" s="306"/>
      <c r="EB779" s="306"/>
      <c r="EC779" s="306"/>
    </row>
    <row r="780" spans="1:133" x14ac:dyDescent="0.25">
      <c r="A780" s="302">
        <f t="shared" si="141"/>
        <v>2016</v>
      </c>
      <c r="B780" s="303" t="str">
        <f t="shared" si="142"/>
        <v>MAYO</v>
      </c>
      <c r="C780" s="303">
        <v>12</v>
      </c>
      <c r="D780" s="303" t="str">
        <f t="shared" si="146"/>
        <v>MAYO 2016 / 10</v>
      </c>
      <c r="E780" s="353">
        <v>10</v>
      </c>
      <c r="F780" s="321">
        <v>42421</v>
      </c>
      <c r="G780" s="320">
        <v>61142</v>
      </c>
      <c r="H780" s="320" t="s">
        <v>208</v>
      </c>
      <c r="I780" s="322">
        <v>0.72709999999999997</v>
      </c>
      <c r="J780" s="323">
        <v>134</v>
      </c>
      <c r="K780" s="323">
        <v>8.8000000000000007</v>
      </c>
      <c r="L780" s="323">
        <v>0</v>
      </c>
      <c r="M780" s="324" t="s">
        <v>20</v>
      </c>
      <c r="N780" s="323">
        <v>0.5</v>
      </c>
      <c r="O780" s="323">
        <v>0</v>
      </c>
      <c r="P780" s="323">
        <v>85.2</v>
      </c>
      <c r="Q780" s="323">
        <v>79.2</v>
      </c>
      <c r="R780" s="323">
        <v>82.2</v>
      </c>
      <c r="S780" s="325" t="s">
        <v>66</v>
      </c>
      <c r="T780" s="325" t="s">
        <v>67</v>
      </c>
      <c r="U780" s="323">
        <v>20774</v>
      </c>
      <c r="V780" s="323">
        <v>127</v>
      </c>
      <c r="W780" s="323">
        <v>183</v>
      </c>
      <c r="X780" s="323">
        <v>278</v>
      </c>
      <c r="Y780" s="323">
        <v>338</v>
      </c>
      <c r="Z780" s="323">
        <v>0.5</v>
      </c>
      <c r="AA780" s="323">
        <v>30.9</v>
      </c>
      <c r="AB780" s="323">
        <v>0.1</v>
      </c>
      <c r="AC780" s="323">
        <v>1.92</v>
      </c>
      <c r="AD780" s="323">
        <v>9.1</v>
      </c>
      <c r="AE780" s="323">
        <v>0</v>
      </c>
      <c r="AF780" s="430"/>
      <c r="AG780" s="326">
        <v>133</v>
      </c>
      <c r="AH780" s="326">
        <v>7</v>
      </c>
      <c r="AI780" s="326">
        <v>9</v>
      </c>
      <c r="AJ780" s="326">
        <v>85</v>
      </c>
      <c r="AK780" s="326">
        <v>149</v>
      </c>
      <c r="AL780" s="326">
        <v>170</v>
      </c>
      <c r="AM780" s="326">
        <v>245</v>
      </c>
      <c r="AN780" s="326">
        <v>374</v>
      </c>
      <c r="AO780" s="326">
        <v>437</v>
      </c>
      <c r="AP780" s="326">
        <v>42</v>
      </c>
      <c r="AQ780" s="326">
        <v>18</v>
      </c>
      <c r="AR780" s="326">
        <v>3</v>
      </c>
      <c r="AS780" s="326">
        <v>2.7</v>
      </c>
      <c r="AT780" s="326">
        <v>0.05</v>
      </c>
      <c r="AU780" s="300"/>
      <c r="AV780" s="311">
        <v>10</v>
      </c>
      <c r="AW780" s="317">
        <v>42510</v>
      </c>
      <c r="AX780" s="311">
        <v>63476</v>
      </c>
      <c r="AY780" s="311" t="s">
        <v>68</v>
      </c>
      <c r="AZ780" s="313">
        <v>0.73850000000000005</v>
      </c>
      <c r="BA780" s="314">
        <v>141.30000000000001</v>
      </c>
      <c r="BB780" s="314">
        <v>7.8</v>
      </c>
      <c r="BC780" s="314">
        <v>0</v>
      </c>
      <c r="BD780" s="315" t="s">
        <v>20</v>
      </c>
      <c r="BE780" s="314">
        <v>1.2</v>
      </c>
      <c r="BF780" s="314">
        <v>0.01</v>
      </c>
      <c r="BG780" s="314">
        <v>85.6</v>
      </c>
      <c r="BH780" s="314">
        <v>79.3</v>
      </c>
      <c r="BI780" s="314">
        <v>82.5</v>
      </c>
      <c r="BJ780" s="316" t="s">
        <v>66</v>
      </c>
      <c r="BK780" s="316" t="s">
        <v>67</v>
      </c>
      <c r="BL780" s="314">
        <v>20654</v>
      </c>
      <c r="BM780" s="314">
        <v>136</v>
      </c>
      <c r="BN780" s="314">
        <v>185</v>
      </c>
      <c r="BO780" s="314">
        <v>304</v>
      </c>
      <c r="BP780" s="314">
        <v>358</v>
      </c>
      <c r="BQ780" s="314">
        <v>1</v>
      </c>
      <c r="BR780" s="314">
        <v>30.1</v>
      </c>
      <c r="BS780" s="314">
        <v>0.5</v>
      </c>
      <c r="BT780" s="314">
        <v>2.13</v>
      </c>
      <c r="BU780" s="314">
        <v>5.9</v>
      </c>
      <c r="BV780" s="314">
        <v>0</v>
      </c>
      <c r="BW780" s="433"/>
      <c r="BX780" s="299">
        <v>124</v>
      </c>
      <c r="BY780" s="299">
        <v>7</v>
      </c>
      <c r="BZ780" s="299">
        <v>11.5</v>
      </c>
      <c r="CA780" s="299">
        <v>85</v>
      </c>
      <c r="CB780" s="299">
        <v>140</v>
      </c>
      <c r="CC780" s="299">
        <v>170</v>
      </c>
      <c r="CD780" s="299">
        <v>240</v>
      </c>
      <c r="CE780" s="299">
        <v>365</v>
      </c>
      <c r="CF780" s="299">
        <v>437</v>
      </c>
      <c r="CG780" s="299">
        <v>42</v>
      </c>
      <c r="CH780" s="299">
        <v>18</v>
      </c>
      <c r="CI780" s="299">
        <v>3</v>
      </c>
      <c r="CJ780" s="299">
        <v>2.7</v>
      </c>
      <c r="CK780" s="299">
        <v>0.05</v>
      </c>
      <c r="CL780" s="329"/>
      <c r="CM780" s="305"/>
      <c r="CN780" s="305"/>
      <c r="CO780" s="305"/>
      <c r="CP780" s="305"/>
      <c r="CQ780" s="305"/>
      <c r="CR780" s="305"/>
      <c r="CS780" s="305"/>
      <c r="CT780" s="305"/>
      <c r="CU780" s="305"/>
      <c r="CV780" s="305"/>
      <c r="CW780" s="305"/>
      <c r="CX780" s="305"/>
      <c r="CY780" s="305"/>
      <c r="CZ780" s="305"/>
      <c r="DA780" s="305"/>
      <c r="DB780" s="305"/>
      <c r="DC780" s="305"/>
      <c r="DD780" s="305"/>
      <c r="DE780" s="305"/>
      <c r="DF780" s="305"/>
      <c r="DG780" s="305"/>
      <c r="DH780" s="305"/>
      <c r="DI780" s="305"/>
      <c r="DJ780" s="305"/>
      <c r="DK780" s="305"/>
      <c r="DL780" s="305"/>
      <c r="DM780" s="305"/>
      <c r="DN780" s="305"/>
      <c r="DO780" s="440"/>
      <c r="DP780" s="305"/>
      <c r="DQ780" s="305"/>
      <c r="DR780" s="305"/>
      <c r="DS780" s="305"/>
      <c r="DT780" s="305"/>
      <c r="DU780" s="305"/>
      <c r="DV780" s="305"/>
      <c r="DW780" s="305"/>
      <c r="DX780" s="305"/>
      <c r="DY780" s="305"/>
      <c r="DZ780" s="305"/>
      <c r="EA780" s="305"/>
      <c r="EB780" s="305"/>
      <c r="EC780" s="305"/>
    </row>
    <row r="781" spans="1:133" x14ac:dyDescent="0.25">
      <c r="A781" s="291">
        <f t="shared" si="141"/>
        <v>2016</v>
      </c>
      <c r="B781" s="292" t="str">
        <f t="shared" si="142"/>
        <v>MAYO</v>
      </c>
      <c r="C781" s="292">
        <v>13</v>
      </c>
      <c r="D781" s="292" t="str">
        <f t="shared" si="146"/>
        <v>MAYO 2016 / 11</v>
      </c>
      <c r="E781" s="353">
        <v>11</v>
      </c>
      <c r="F781" s="321">
        <v>42423</v>
      </c>
      <c r="G781" s="320">
        <v>61171</v>
      </c>
      <c r="H781" s="320" t="s">
        <v>68</v>
      </c>
      <c r="I781" s="322">
        <v>0.7268</v>
      </c>
      <c r="J781" s="323">
        <v>135</v>
      </c>
      <c r="K781" s="323">
        <v>8.6999999999999993</v>
      </c>
      <c r="L781" s="323">
        <v>0</v>
      </c>
      <c r="M781" s="324" t="s">
        <v>20</v>
      </c>
      <c r="N781" s="323">
        <v>0.5</v>
      </c>
      <c r="O781" s="323">
        <v>0</v>
      </c>
      <c r="P781" s="323">
        <v>85.3</v>
      </c>
      <c r="Q781" s="323">
        <v>79.2</v>
      </c>
      <c r="R781" s="323">
        <v>82.2</v>
      </c>
      <c r="S781" s="325" t="s">
        <v>66</v>
      </c>
      <c r="T781" s="325" t="s">
        <v>67</v>
      </c>
      <c r="U781" s="323">
        <v>20778</v>
      </c>
      <c r="V781" s="323">
        <v>126</v>
      </c>
      <c r="W781" s="323">
        <v>183</v>
      </c>
      <c r="X781" s="323">
        <v>279</v>
      </c>
      <c r="Y781" s="323">
        <v>340</v>
      </c>
      <c r="Z781" s="323">
        <v>1</v>
      </c>
      <c r="AA781" s="323">
        <v>30.9</v>
      </c>
      <c r="AB781" s="323">
        <v>0.1</v>
      </c>
      <c r="AC781" s="323">
        <v>1.95</v>
      </c>
      <c r="AD781" s="323">
        <v>12.4</v>
      </c>
      <c r="AE781" s="323">
        <v>0</v>
      </c>
      <c r="AF781" s="430"/>
      <c r="AG781" s="326">
        <v>133</v>
      </c>
      <c r="AH781" s="326">
        <v>7</v>
      </c>
      <c r="AI781" s="326">
        <v>9</v>
      </c>
      <c r="AJ781" s="326">
        <v>85</v>
      </c>
      <c r="AK781" s="326">
        <v>149</v>
      </c>
      <c r="AL781" s="326">
        <v>170</v>
      </c>
      <c r="AM781" s="326">
        <v>245</v>
      </c>
      <c r="AN781" s="326">
        <v>374</v>
      </c>
      <c r="AO781" s="326">
        <v>437</v>
      </c>
      <c r="AP781" s="326">
        <v>42</v>
      </c>
      <c r="AQ781" s="326">
        <v>18</v>
      </c>
      <c r="AR781" s="326">
        <v>3</v>
      </c>
      <c r="AS781" s="326">
        <v>2.7</v>
      </c>
      <c r="AT781" s="326">
        <v>0.05</v>
      </c>
      <c r="AU781" s="300"/>
      <c r="AV781" s="311">
        <v>11</v>
      </c>
      <c r="AW781" s="317">
        <v>42512</v>
      </c>
      <c r="AX781" s="311">
        <v>63491</v>
      </c>
      <c r="AY781" s="311" t="s">
        <v>73</v>
      </c>
      <c r="AZ781" s="313">
        <v>0.73870000000000002</v>
      </c>
      <c r="BA781" s="314">
        <v>143.1</v>
      </c>
      <c r="BB781" s="314">
        <v>8</v>
      </c>
      <c r="BC781" s="314">
        <v>0</v>
      </c>
      <c r="BD781" s="315" t="s">
        <v>20</v>
      </c>
      <c r="BE781" s="314">
        <v>1.2</v>
      </c>
      <c r="BF781" s="314">
        <v>0.01</v>
      </c>
      <c r="BG781" s="314">
        <v>85.2</v>
      </c>
      <c r="BH781" s="314">
        <v>79.2</v>
      </c>
      <c r="BI781" s="314">
        <v>82.2</v>
      </c>
      <c r="BJ781" s="316" t="s">
        <v>66</v>
      </c>
      <c r="BK781" s="316" t="s">
        <v>67</v>
      </c>
      <c r="BL781" s="314">
        <v>20652</v>
      </c>
      <c r="BM781" s="314">
        <v>133</v>
      </c>
      <c r="BN781" s="314">
        <v>203</v>
      </c>
      <c r="BO781" s="314">
        <v>300</v>
      </c>
      <c r="BP781" s="314">
        <v>354</v>
      </c>
      <c r="BQ781" s="314">
        <v>1</v>
      </c>
      <c r="BR781" s="314">
        <v>29</v>
      </c>
      <c r="BS781" s="314">
        <v>0.4</v>
      </c>
      <c r="BT781" s="314">
        <v>2.06</v>
      </c>
      <c r="BU781" s="314">
        <v>0</v>
      </c>
      <c r="BV781" s="314">
        <v>0</v>
      </c>
      <c r="BW781" s="433"/>
      <c r="BX781" s="299">
        <v>124</v>
      </c>
      <c r="BY781" s="299">
        <v>7</v>
      </c>
      <c r="BZ781" s="299">
        <v>11.5</v>
      </c>
      <c r="CA781" s="299">
        <v>85</v>
      </c>
      <c r="CB781" s="299">
        <v>140</v>
      </c>
      <c r="CC781" s="299">
        <v>170</v>
      </c>
      <c r="CD781" s="299">
        <v>240</v>
      </c>
      <c r="CE781" s="299">
        <v>365</v>
      </c>
      <c r="CF781" s="299">
        <v>437</v>
      </c>
      <c r="CG781" s="299">
        <v>42</v>
      </c>
      <c r="CH781" s="299">
        <v>18</v>
      </c>
      <c r="CI781" s="299">
        <v>3</v>
      </c>
      <c r="CJ781" s="299">
        <v>2.7</v>
      </c>
      <c r="CK781" s="299">
        <v>0.05</v>
      </c>
      <c r="CL781" s="329"/>
      <c r="CM781" s="306"/>
      <c r="CN781" s="306"/>
      <c r="CO781" s="306"/>
      <c r="CP781" s="306"/>
      <c r="CQ781" s="306"/>
      <c r="CR781" s="306"/>
      <c r="CS781" s="306"/>
      <c r="CT781" s="306"/>
      <c r="CU781" s="306"/>
      <c r="CV781" s="306"/>
      <c r="CW781" s="306"/>
      <c r="CX781" s="306"/>
      <c r="CY781" s="306"/>
      <c r="CZ781" s="306"/>
      <c r="DA781" s="306"/>
      <c r="DB781" s="306"/>
      <c r="DC781" s="306"/>
      <c r="DD781" s="306"/>
      <c r="DE781" s="306"/>
      <c r="DF781" s="306"/>
      <c r="DG781" s="306"/>
      <c r="DH781" s="306"/>
      <c r="DI781" s="306"/>
      <c r="DJ781" s="306"/>
      <c r="DK781" s="306"/>
      <c r="DL781" s="306"/>
      <c r="DM781" s="306"/>
      <c r="DN781" s="306"/>
      <c r="DO781" s="439"/>
      <c r="DP781" s="306"/>
      <c r="DQ781" s="306"/>
      <c r="DR781" s="306"/>
      <c r="DS781" s="306"/>
      <c r="DT781" s="306"/>
      <c r="DU781" s="306"/>
      <c r="DV781" s="306"/>
      <c r="DW781" s="306"/>
      <c r="DX781" s="306"/>
      <c r="DY781" s="306"/>
      <c r="DZ781" s="306"/>
      <c r="EA781" s="306"/>
      <c r="EB781" s="306"/>
      <c r="EC781" s="306"/>
    </row>
    <row r="782" spans="1:133" x14ac:dyDescent="0.25">
      <c r="A782" s="302">
        <f t="shared" si="141"/>
        <v>2016</v>
      </c>
      <c r="B782" s="303" t="str">
        <f t="shared" si="142"/>
        <v>MAYO</v>
      </c>
      <c r="C782" s="303">
        <v>14</v>
      </c>
      <c r="D782" s="303" t="str">
        <f t="shared" si="146"/>
        <v>MAYO 2016 / 12</v>
      </c>
      <c r="E782" s="353">
        <v>12</v>
      </c>
      <c r="F782" s="321">
        <v>42424</v>
      </c>
      <c r="G782" s="320">
        <v>61195</v>
      </c>
      <c r="H782" s="320" t="s">
        <v>208</v>
      </c>
      <c r="I782" s="322">
        <v>0.7268</v>
      </c>
      <c r="J782" s="323">
        <v>135</v>
      </c>
      <c r="K782" s="323">
        <v>8.6999999999999993</v>
      </c>
      <c r="L782" s="323">
        <v>0</v>
      </c>
      <c r="M782" s="324" t="s">
        <v>20</v>
      </c>
      <c r="N782" s="323">
        <v>0.5</v>
      </c>
      <c r="O782" s="323">
        <v>0</v>
      </c>
      <c r="P782" s="323">
        <v>85.3</v>
      </c>
      <c r="Q782" s="323">
        <v>79.2</v>
      </c>
      <c r="R782" s="323">
        <v>82.2</v>
      </c>
      <c r="S782" s="325" t="s">
        <v>66</v>
      </c>
      <c r="T782" s="325" t="s">
        <v>67</v>
      </c>
      <c r="U782" s="323">
        <v>20778</v>
      </c>
      <c r="V782" s="323">
        <v>126</v>
      </c>
      <c r="W782" s="323">
        <v>184</v>
      </c>
      <c r="X782" s="323">
        <v>282</v>
      </c>
      <c r="Y782" s="323">
        <v>342</v>
      </c>
      <c r="Z782" s="323">
        <v>1</v>
      </c>
      <c r="AA782" s="323">
        <v>30.9</v>
      </c>
      <c r="AB782" s="323">
        <v>0.1</v>
      </c>
      <c r="AC782" s="323">
        <v>1.94</v>
      </c>
      <c r="AD782" s="323">
        <v>11</v>
      </c>
      <c r="AE782" s="323">
        <v>0</v>
      </c>
      <c r="AF782" s="430"/>
      <c r="AG782" s="326">
        <v>133</v>
      </c>
      <c r="AH782" s="326">
        <v>7</v>
      </c>
      <c r="AI782" s="326">
        <v>9</v>
      </c>
      <c r="AJ782" s="326">
        <v>85</v>
      </c>
      <c r="AK782" s="326">
        <v>149</v>
      </c>
      <c r="AL782" s="326">
        <v>170</v>
      </c>
      <c r="AM782" s="326">
        <v>245</v>
      </c>
      <c r="AN782" s="326">
        <v>374</v>
      </c>
      <c r="AO782" s="326">
        <v>437</v>
      </c>
      <c r="AP782" s="326">
        <v>42</v>
      </c>
      <c r="AQ782" s="326">
        <v>18</v>
      </c>
      <c r="AR782" s="326">
        <v>3</v>
      </c>
      <c r="AS782" s="326">
        <v>2.7</v>
      </c>
      <c r="AT782" s="326">
        <v>0.05</v>
      </c>
      <c r="AU782" s="300"/>
      <c r="AV782" s="311">
        <v>12</v>
      </c>
      <c r="AW782" s="317">
        <v>42513</v>
      </c>
      <c r="AX782" s="311">
        <v>63519</v>
      </c>
      <c r="AY782" s="311" t="s">
        <v>149</v>
      </c>
      <c r="AZ782" s="313">
        <v>0.74050000000000005</v>
      </c>
      <c r="BA782" s="314">
        <v>146.4</v>
      </c>
      <c r="BB782" s="314">
        <v>7.6</v>
      </c>
      <c r="BC782" s="314">
        <v>0</v>
      </c>
      <c r="BD782" s="315" t="s">
        <v>20</v>
      </c>
      <c r="BE782" s="314">
        <v>1.2</v>
      </c>
      <c r="BF782" s="314">
        <v>0.01</v>
      </c>
      <c r="BG782" s="314">
        <v>85.2</v>
      </c>
      <c r="BH782" s="314">
        <v>79.2</v>
      </c>
      <c r="BI782" s="314">
        <v>82.2</v>
      </c>
      <c r="BJ782" s="316" t="s">
        <v>66</v>
      </c>
      <c r="BK782" s="316" t="s">
        <v>67</v>
      </c>
      <c r="BL782" s="314">
        <v>20634</v>
      </c>
      <c r="BM782" s="314">
        <v>138</v>
      </c>
      <c r="BN782" s="314">
        <v>208</v>
      </c>
      <c r="BO782" s="314">
        <v>300</v>
      </c>
      <c r="BP782" s="314">
        <v>354</v>
      </c>
      <c r="BQ782" s="314">
        <v>1</v>
      </c>
      <c r="BR782" s="314">
        <v>29</v>
      </c>
      <c r="BS782" s="314">
        <v>0.4</v>
      </c>
      <c r="BT782" s="314">
        <v>2.0499999999999998</v>
      </c>
      <c r="BU782" s="314">
        <v>3</v>
      </c>
      <c r="BV782" s="314">
        <v>0</v>
      </c>
      <c r="BW782" s="433"/>
      <c r="BX782" s="299">
        <v>124</v>
      </c>
      <c r="BY782" s="299">
        <v>7</v>
      </c>
      <c r="BZ782" s="299">
        <v>11.5</v>
      </c>
      <c r="CA782" s="299">
        <v>85</v>
      </c>
      <c r="CB782" s="299">
        <v>140</v>
      </c>
      <c r="CC782" s="299">
        <v>170</v>
      </c>
      <c r="CD782" s="299">
        <v>240</v>
      </c>
      <c r="CE782" s="299">
        <v>365</v>
      </c>
      <c r="CF782" s="299">
        <v>437</v>
      </c>
      <c r="CG782" s="299">
        <v>42</v>
      </c>
      <c r="CH782" s="299">
        <v>18</v>
      </c>
      <c r="CI782" s="299">
        <v>3</v>
      </c>
      <c r="CJ782" s="299">
        <v>2.7</v>
      </c>
      <c r="CK782" s="299">
        <v>0.05</v>
      </c>
      <c r="CL782" s="329"/>
      <c r="CM782" s="305"/>
      <c r="CN782" s="305"/>
      <c r="CO782" s="305"/>
      <c r="CP782" s="305"/>
      <c r="CQ782" s="305"/>
      <c r="CR782" s="305"/>
      <c r="CS782" s="305"/>
      <c r="CT782" s="305"/>
      <c r="CU782" s="305"/>
      <c r="CV782" s="305"/>
      <c r="CW782" s="305"/>
      <c r="CX782" s="305"/>
      <c r="CY782" s="305"/>
      <c r="CZ782" s="305"/>
      <c r="DA782" s="305"/>
      <c r="DB782" s="305"/>
      <c r="DC782" s="305"/>
      <c r="DD782" s="305"/>
      <c r="DE782" s="305"/>
      <c r="DF782" s="305"/>
      <c r="DG782" s="305"/>
      <c r="DH782" s="305"/>
      <c r="DI782" s="305"/>
      <c r="DJ782" s="305"/>
      <c r="DK782" s="305"/>
      <c r="DL782" s="305"/>
      <c r="DM782" s="305"/>
      <c r="DN782" s="305"/>
      <c r="DO782" s="440"/>
      <c r="DP782" s="305"/>
      <c r="DQ782" s="305"/>
      <c r="DR782" s="305"/>
      <c r="DS782" s="305"/>
      <c r="DT782" s="305"/>
      <c r="DU782" s="305"/>
      <c r="DV782" s="305"/>
      <c r="DW782" s="305"/>
      <c r="DX782" s="305"/>
      <c r="DY782" s="305"/>
      <c r="DZ782" s="305"/>
      <c r="EA782" s="305"/>
      <c r="EB782" s="305"/>
      <c r="EC782" s="305"/>
    </row>
    <row r="783" spans="1:133" x14ac:dyDescent="0.25">
      <c r="A783" s="291">
        <f t="shared" si="141"/>
        <v>2016</v>
      </c>
      <c r="B783" s="292" t="str">
        <f t="shared" si="142"/>
        <v>MAYO</v>
      </c>
      <c r="C783" s="292">
        <v>15</v>
      </c>
      <c r="D783" s="292" t="str">
        <f t="shared" si="146"/>
        <v>MAYO 2016 / 13</v>
      </c>
      <c r="E783" s="353">
        <v>13</v>
      </c>
      <c r="F783" s="321">
        <v>42425</v>
      </c>
      <c r="G783" s="320">
        <v>61252</v>
      </c>
      <c r="H783" s="320" t="s">
        <v>68</v>
      </c>
      <c r="I783" s="322">
        <v>0.72640000000000005</v>
      </c>
      <c r="J783" s="323">
        <v>134</v>
      </c>
      <c r="K783" s="323">
        <v>8.8000000000000007</v>
      </c>
      <c r="L783" s="323">
        <v>0</v>
      </c>
      <c r="M783" s="324" t="s">
        <v>20</v>
      </c>
      <c r="N783" s="323">
        <v>0.5</v>
      </c>
      <c r="O783" s="323">
        <v>0</v>
      </c>
      <c r="P783" s="323">
        <v>85.2</v>
      </c>
      <c r="Q783" s="323">
        <v>79.2</v>
      </c>
      <c r="R783" s="323">
        <v>82.2</v>
      </c>
      <c r="S783" s="325" t="s">
        <v>66</v>
      </c>
      <c r="T783" s="325" t="s">
        <v>67</v>
      </c>
      <c r="U783" s="323">
        <v>20782</v>
      </c>
      <c r="V783" s="323">
        <v>125</v>
      </c>
      <c r="W783" s="323">
        <v>184</v>
      </c>
      <c r="X783" s="323">
        <v>283</v>
      </c>
      <c r="Y783" s="323">
        <v>340</v>
      </c>
      <c r="Z783" s="323">
        <v>1</v>
      </c>
      <c r="AA783" s="323">
        <v>29.1</v>
      </c>
      <c r="AB783" s="323">
        <v>0.1</v>
      </c>
      <c r="AC783" s="323">
        <v>1.88</v>
      </c>
      <c r="AD783" s="323">
        <v>11.9</v>
      </c>
      <c r="AE783" s="323">
        <v>0</v>
      </c>
      <c r="AF783" s="430"/>
      <c r="AG783" s="326">
        <v>133</v>
      </c>
      <c r="AH783" s="326">
        <v>7</v>
      </c>
      <c r="AI783" s="326">
        <v>9</v>
      </c>
      <c r="AJ783" s="326">
        <v>85</v>
      </c>
      <c r="AK783" s="326">
        <v>149</v>
      </c>
      <c r="AL783" s="326">
        <v>170</v>
      </c>
      <c r="AM783" s="326">
        <v>245</v>
      </c>
      <c r="AN783" s="326">
        <v>374</v>
      </c>
      <c r="AO783" s="326">
        <v>437</v>
      </c>
      <c r="AP783" s="326">
        <v>42</v>
      </c>
      <c r="AQ783" s="326">
        <v>18</v>
      </c>
      <c r="AR783" s="326">
        <v>3</v>
      </c>
      <c r="AS783" s="326">
        <v>2.7</v>
      </c>
      <c r="AT783" s="326">
        <v>0.05</v>
      </c>
      <c r="AU783" s="300"/>
      <c r="AV783" s="311">
        <v>13</v>
      </c>
      <c r="AW783" s="317">
        <v>42517</v>
      </c>
      <c r="AX783" s="311">
        <v>63595</v>
      </c>
      <c r="AY783" s="311" t="s">
        <v>73</v>
      </c>
      <c r="AZ783" s="313">
        <v>0.7389</v>
      </c>
      <c r="BA783" s="314">
        <v>145</v>
      </c>
      <c r="BB783" s="314">
        <v>7.8</v>
      </c>
      <c r="BC783" s="314">
        <v>0</v>
      </c>
      <c r="BD783" s="315" t="s">
        <v>20</v>
      </c>
      <c r="BE783" s="314">
        <v>1.2</v>
      </c>
      <c r="BF783" s="314">
        <v>0.01</v>
      </c>
      <c r="BG783" s="314">
        <v>85.5</v>
      </c>
      <c r="BH783" s="314">
        <v>79.3</v>
      </c>
      <c r="BI783" s="314">
        <v>82.4</v>
      </c>
      <c r="BJ783" s="316" t="s">
        <v>66</v>
      </c>
      <c r="BK783" s="316" t="s">
        <v>67</v>
      </c>
      <c r="BL783" s="314">
        <v>20650</v>
      </c>
      <c r="BM783" s="314">
        <v>136</v>
      </c>
      <c r="BN783" s="314">
        <v>207</v>
      </c>
      <c r="BO783" s="314">
        <v>302</v>
      </c>
      <c r="BP783" s="314">
        <v>356</v>
      </c>
      <c r="BQ783" s="314">
        <v>1</v>
      </c>
      <c r="BR783" s="314">
        <v>29.8</v>
      </c>
      <c r="BS783" s="314">
        <v>0.4</v>
      </c>
      <c r="BT783" s="314">
        <v>2.09</v>
      </c>
      <c r="BU783" s="314">
        <v>0</v>
      </c>
      <c r="BV783" s="314">
        <v>0</v>
      </c>
      <c r="BW783" s="433"/>
      <c r="BX783" s="299">
        <v>124</v>
      </c>
      <c r="BY783" s="299">
        <v>7</v>
      </c>
      <c r="BZ783" s="299">
        <v>11.5</v>
      </c>
      <c r="CA783" s="299">
        <v>85</v>
      </c>
      <c r="CB783" s="299">
        <v>140</v>
      </c>
      <c r="CC783" s="299">
        <v>170</v>
      </c>
      <c r="CD783" s="299">
        <v>240</v>
      </c>
      <c r="CE783" s="299">
        <v>365</v>
      </c>
      <c r="CF783" s="299">
        <v>437</v>
      </c>
      <c r="CG783" s="299">
        <v>42</v>
      </c>
      <c r="CH783" s="299">
        <v>18</v>
      </c>
      <c r="CI783" s="299">
        <v>3</v>
      </c>
      <c r="CJ783" s="299">
        <v>2.7</v>
      </c>
      <c r="CK783" s="299">
        <v>0.05</v>
      </c>
      <c r="CL783" s="329"/>
      <c r="CM783" s="306"/>
      <c r="CN783" s="306"/>
      <c r="CO783" s="306"/>
      <c r="CP783" s="306"/>
      <c r="CQ783" s="306"/>
      <c r="CR783" s="306"/>
      <c r="CS783" s="306"/>
      <c r="CT783" s="306"/>
      <c r="CU783" s="306"/>
      <c r="CV783" s="306"/>
      <c r="CW783" s="306"/>
      <c r="CX783" s="306"/>
      <c r="CY783" s="306"/>
      <c r="CZ783" s="306"/>
      <c r="DA783" s="306"/>
      <c r="DB783" s="306"/>
      <c r="DC783" s="306"/>
      <c r="DD783" s="306"/>
      <c r="DE783" s="306"/>
      <c r="DF783" s="306"/>
      <c r="DG783" s="306"/>
      <c r="DH783" s="306"/>
      <c r="DI783" s="306"/>
      <c r="DJ783" s="306"/>
      <c r="DK783" s="306"/>
      <c r="DL783" s="306"/>
      <c r="DM783" s="306"/>
      <c r="DN783" s="306"/>
      <c r="DO783" s="439"/>
      <c r="DP783" s="306"/>
      <c r="DQ783" s="306"/>
      <c r="DR783" s="306"/>
      <c r="DS783" s="306"/>
      <c r="DT783" s="306"/>
      <c r="DU783" s="306"/>
      <c r="DV783" s="306"/>
      <c r="DW783" s="306"/>
      <c r="DX783" s="306"/>
      <c r="DY783" s="306"/>
      <c r="DZ783" s="306"/>
      <c r="EA783" s="306"/>
      <c r="EB783" s="306"/>
      <c r="EC783" s="306"/>
    </row>
    <row r="784" spans="1:133" x14ac:dyDescent="0.25">
      <c r="A784" s="302">
        <f t="shared" si="141"/>
        <v>2016</v>
      </c>
      <c r="B784" s="303" t="str">
        <f t="shared" si="142"/>
        <v>MAYO</v>
      </c>
      <c r="C784" s="303">
        <v>16</v>
      </c>
      <c r="D784" s="303" t="str">
        <f t="shared" si="146"/>
        <v>MAYO 2016 / 14</v>
      </c>
      <c r="E784" s="353">
        <v>14</v>
      </c>
      <c r="F784" s="321">
        <v>42428</v>
      </c>
      <c r="G784" s="320">
        <v>61298</v>
      </c>
      <c r="H784" s="320" t="s">
        <v>208</v>
      </c>
      <c r="I784" s="322">
        <v>0.7268</v>
      </c>
      <c r="J784" s="323">
        <v>134</v>
      </c>
      <c r="K784" s="323">
        <v>8.6999999999999993</v>
      </c>
      <c r="L784" s="323">
        <v>0</v>
      </c>
      <c r="M784" s="324" t="s">
        <v>20</v>
      </c>
      <c r="N784" s="323">
        <v>0.5</v>
      </c>
      <c r="O784" s="323">
        <v>0</v>
      </c>
      <c r="P784" s="323">
        <v>85.4</v>
      </c>
      <c r="Q784" s="323">
        <v>79.2</v>
      </c>
      <c r="R784" s="323">
        <v>82.3</v>
      </c>
      <c r="S784" s="325" t="s">
        <v>66</v>
      </c>
      <c r="T784" s="325" t="s">
        <v>67</v>
      </c>
      <c r="U784" s="323">
        <v>20778</v>
      </c>
      <c r="V784" s="323">
        <v>125</v>
      </c>
      <c r="W784" s="323">
        <v>183</v>
      </c>
      <c r="X784" s="323">
        <v>278</v>
      </c>
      <c r="Y784" s="323">
        <v>335</v>
      </c>
      <c r="Z784" s="323">
        <v>0.5</v>
      </c>
      <c r="AA784" s="323">
        <v>29.3</v>
      </c>
      <c r="AB784" s="323">
        <v>0.1</v>
      </c>
      <c r="AC784" s="323">
        <v>1.92</v>
      </c>
      <c r="AD784" s="323">
        <v>14</v>
      </c>
      <c r="AE784" s="323">
        <v>0</v>
      </c>
      <c r="AF784" s="430"/>
      <c r="AG784" s="326">
        <v>133</v>
      </c>
      <c r="AH784" s="326">
        <v>7</v>
      </c>
      <c r="AI784" s="326">
        <v>9</v>
      </c>
      <c r="AJ784" s="326">
        <v>85</v>
      </c>
      <c r="AK784" s="326">
        <v>149</v>
      </c>
      <c r="AL784" s="326">
        <v>170</v>
      </c>
      <c r="AM784" s="326">
        <v>245</v>
      </c>
      <c r="AN784" s="326">
        <v>374</v>
      </c>
      <c r="AO784" s="326">
        <v>437</v>
      </c>
      <c r="AP784" s="326">
        <v>42</v>
      </c>
      <c r="AQ784" s="326">
        <v>18</v>
      </c>
      <c r="AR784" s="326">
        <v>3</v>
      </c>
      <c r="AS784" s="326">
        <v>2.7</v>
      </c>
      <c r="AT784" s="326">
        <v>0.05</v>
      </c>
      <c r="AU784" s="300"/>
      <c r="AV784" s="311">
        <v>14</v>
      </c>
      <c r="AW784" s="317">
        <v>42517</v>
      </c>
      <c r="AX784" s="311">
        <v>63586</v>
      </c>
      <c r="AY784" s="311" t="s">
        <v>68</v>
      </c>
      <c r="AZ784" s="313">
        <v>0.73929999999999996</v>
      </c>
      <c r="BA784" s="314">
        <v>144.80000000000001</v>
      </c>
      <c r="BB784" s="314">
        <v>7.9</v>
      </c>
      <c r="BC784" s="314">
        <v>0</v>
      </c>
      <c r="BD784" s="315" t="s">
        <v>20</v>
      </c>
      <c r="BE784" s="314">
        <v>1.2</v>
      </c>
      <c r="BF784" s="314">
        <v>0.01</v>
      </c>
      <c r="BG784" s="314">
        <v>85.5</v>
      </c>
      <c r="BH784" s="314">
        <v>79.3</v>
      </c>
      <c r="BI784" s="314">
        <v>82.4</v>
      </c>
      <c r="BJ784" s="316" t="s">
        <v>66</v>
      </c>
      <c r="BK784" s="316" t="s">
        <v>67</v>
      </c>
      <c r="BL784" s="314">
        <v>20646</v>
      </c>
      <c r="BM784" s="314">
        <v>136</v>
      </c>
      <c r="BN784" s="314">
        <v>208</v>
      </c>
      <c r="BO784" s="314">
        <v>304</v>
      </c>
      <c r="BP784" s="314">
        <v>354</v>
      </c>
      <c r="BQ784" s="314">
        <v>1</v>
      </c>
      <c r="BR784" s="314">
        <v>29.8</v>
      </c>
      <c r="BS784" s="314">
        <v>0.5</v>
      </c>
      <c r="BT784" s="314">
        <v>2.09</v>
      </c>
      <c r="BU784" s="314">
        <v>3.6</v>
      </c>
      <c r="BV784" s="314">
        <v>0</v>
      </c>
      <c r="BW784" s="433"/>
      <c r="BX784" s="299">
        <v>124</v>
      </c>
      <c r="BY784" s="299">
        <v>7</v>
      </c>
      <c r="BZ784" s="299">
        <v>11.5</v>
      </c>
      <c r="CA784" s="299">
        <v>85</v>
      </c>
      <c r="CB784" s="299">
        <v>140</v>
      </c>
      <c r="CC784" s="299">
        <v>170</v>
      </c>
      <c r="CD784" s="299">
        <v>240</v>
      </c>
      <c r="CE784" s="299">
        <v>365</v>
      </c>
      <c r="CF784" s="299">
        <v>437</v>
      </c>
      <c r="CG784" s="299">
        <v>42</v>
      </c>
      <c r="CH784" s="299">
        <v>18</v>
      </c>
      <c r="CI784" s="299">
        <v>3</v>
      </c>
      <c r="CJ784" s="299">
        <v>2.7</v>
      </c>
      <c r="CK784" s="299">
        <v>0.05</v>
      </c>
      <c r="CL784" s="329"/>
      <c r="CM784" s="305"/>
      <c r="CN784" s="305"/>
      <c r="CO784" s="305"/>
      <c r="CP784" s="305"/>
      <c r="CQ784" s="305"/>
      <c r="CR784" s="305"/>
      <c r="CS784" s="305"/>
      <c r="CT784" s="305"/>
      <c r="CU784" s="305"/>
      <c r="CV784" s="305"/>
      <c r="CW784" s="305"/>
      <c r="CX784" s="305"/>
      <c r="CY784" s="305"/>
      <c r="CZ784" s="305"/>
      <c r="DA784" s="305"/>
      <c r="DB784" s="305"/>
      <c r="DC784" s="305"/>
      <c r="DD784" s="305"/>
      <c r="DE784" s="305"/>
      <c r="DF784" s="305"/>
      <c r="DG784" s="305"/>
      <c r="DH784" s="305"/>
      <c r="DI784" s="305"/>
      <c r="DJ784" s="305"/>
      <c r="DK784" s="305"/>
      <c r="DL784" s="305"/>
      <c r="DM784" s="305"/>
      <c r="DN784" s="305"/>
      <c r="DO784" s="440"/>
      <c r="DP784" s="305"/>
      <c r="DQ784" s="305"/>
      <c r="DR784" s="305"/>
      <c r="DS784" s="305"/>
      <c r="DT784" s="305"/>
      <c r="DU784" s="305"/>
      <c r="DV784" s="305"/>
      <c r="DW784" s="305"/>
      <c r="DX784" s="305"/>
      <c r="DY784" s="305"/>
      <c r="DZ784" s="305"/>
      <c r="EA784" s="305"/>
      <c r="EB784" s="305"/>
      <c r="EC784" s="305"/>
    </row>
    <row r="785" spans="1:133" x14ac:dyDescent="0.25">
      <c r="A785" s="291">
        <f t="shared" si="141"/>
        <v>2016</v>
      </c>
      <c r="B785" s="292" t="str">
        <f t="shared" si="142"/>
        <v>MAYO</v>
      </c>
      <c r="C785" s="292">
        <v>17</v>
      </c>
      <c r="D785" s="292" t="str">
        <f t="shared" si="146"/>
        <v>MAYO 2016 / 15</v>
      </c>
      <c r="E785" s="353">
        <v>15</v>
      </c>
      <c r="F785" s="321">
        <v>42429</v>
      </c>
      <c r="G785" s="320">
        <v>61490</v>
      </c>
      <c r="H785" s="320" t="s">
        <v>208</v>
      </c>
      <c r="I785" s="322">
        <v>0.7268</v>
      </c>
      <c r="J785" s="323">
        <v>134</v>
      </c>
      <c r="K785" s="323">
        <v>8.6999999999999993</v>
      </c>
      <c r="L785" s="323">
        <v>0</v>
      </c>
      <c r="M785" s="324" t="s">
        <v>20</v>
      </c>
      <c r="N785" s="323">
        <v>0.5</v>
      </c>
      <c r="O785" s="323">
        <v>0</v>
      </c>
      <c r="P785" s="323">
        <v>85.2</v>
      </c>
      <c r="Q785" s="323">
        <v>79.2</v>
      </c>
      <c r="R785" s="323">
        <v>82.2</v>
      </c>
      <c r="S785" s="325" t="s">
        <v>66</v>
      </c>
      <c r="T785" s="325" t="s">
        <v>67</v>
      </c>
      <c r="U785" s="323">
        <v>20778</v>
      </c>
      <c r="V785" s="323">
        <v>125</v>
      </c>
      <c r="W785" s="323">
        <v>183</v>
      </c>
      <c r="X785" s="323">
        <v>280</v>
      </c>
      <c r="Y785" s="323">
        <v>336</v>
      </c>
      <c r="Z785" s="323">
        <v>0.5</v>
      </c>
      <c r="AA785" s="323">
        <v>29.8</v>
      </c>
      <c r="AB785" s="323">
        <v>0.1</v>
      </c>
      <c r="AC785" s="323">
        <v>1.91</v>
      </c>
      <c r="AD785" s="323">
        <v>12.4</v>
      </c>
      <c r="AE785" s="323">
        <v>0</v>
      </c>
      <c r="AF785" s="430"/>
      <c r="AG785" s="326">
        <v>133</v>
      </c>
      <c r="AH785" s="326">
        <v>7</v>
      </c>
      <c r="AI785" s="326">
        <v>9</v>
      </c>
      <c r="AJ785" s="326">
        <v>85</v>
      </c>
      <c r="AK785" s="326">
        <v>149</v>
      </c>
      <c r="AL785" s="326">
        <v>170</v>
      </c>
      <c r="AM785" s="326">
        <v>245</v>
      </c>
      <c r="AN785" s="326">
        <v>374</v>
      </c>
      <c r="AO785" s="326">
        <v>437</v>
      </c>
      <c r="AP785" s="326">
        <v>42</v>
      </c>
      <c r="AQ785" s="326">
        <v>18</v>
      </c>
      <c r="AR785" s="326">
        <v>3</v>
      </c>
      <c r="AS785" s="326">
        <v>2.7</v>
      </c>
      <c r="AT785" s="326">
        <v>0.05</v>
      </c>
      <c r="AU785" s="300"/>
      <c r="AV785" s="311">
        <v>15</v>
      </c>
      <c r="AW785" s="317">
        <v>42521</v>
      </c>
      <c r="AX785" s="311">
        <v>63642</v>
      </c>
      <c r="AY785" s="311" t="s">
        <v>149</v>
      </c>
      <c r="AZ785" s="313">
        <v>0.73970000000000002</v>
      </c>
      <c r="BA785" s="314">
        <v>144.1</v>
      </c>
      <c r="BB785" s="314">
        <v>7.8</v>
      </c>
      <c r="BC785" s="314">
        <v>0</v>
      </c>
      <c r="BD785" s="315" t="s">
        <v>20</v>
      </c>
      <c r="BE785" s="314">
        <v>1.2</v>
      </c>
      <c r="BF785" s="314">
        <v>0.01</v>
      </c>
      <c r="BG785" s="314">
        <v>85.4</v>
      </c>
      <c r="BH785" s="314">
        <v>79.3</v>
      </c>
      <c r="BI785" s="314">
        <v>82.4</v>
      </c>
      <c r="BJ785" s="316" t="s">
        <v>66</v>
      </c>
      <c r="BK785" s="316" t="s">
        <v>67</v>
      </c>
      <c r="BL785" s="314">
        <v>20642</v>
      </c>
      <c r="BM785" s="314">
        <v>135</v>
      </c>
      <c r="BN785" s="314">
        <v>203</v>
      </c>
      <c r="BO785" s="314">
        <v>298</v>
      </c>
      <c r="BP785" s="314">
        <v>354</v>
      </c>
      <c r="BQ785" s="314">
        <v>1</v>
      </c>
      <c r="BR785" s="314">
        <v>29.5</v>
      </c>
      <c r="BS785" s="314">
        <v>0.5</v>
      </c>
      <c r="BT785" s="314">
        <v>2.11</v>
      </c>
      <c r="BU785" s="314">
        <v>4.5</v>
      </c>
      <c r="BV785" s="314">
        <v>0</v>
      </c>
      <c r="BW785" s="433"/>
      <c r="BX785" s="299">
        <v>124</v>
      </c>
      <c r="BY785" s="299">
        <v>7</v>
      </c>
      <c r="BZ785" s="299">
        <v>11.5</v>
      </c>
      <c r="CA785" s="299">
        <v>85</v>
      </c>
      <c r="CB785" s="299">
        <v>140</v>
      </c>
      <c r="CC785" s="299">
        <v>170</v>
      </c>
      <c r="CD785" s="299">
        <v>240</v>
      </c>
      <c r="CE785" s="299">
        <v>365</v>
      </c>
      <c r="CF785" s="299">
        <v>437</v>
      </c>
      <c r="CG785" s="299">
        <v>42</v>
      </c>
      <c r="CH785" s="299">
        <v>18</v>
      </c>
      <c r="CI785" s="299">
        <v>3</v>
      </c>
      <c r="CJ785" s="299">
        <v>2.7</v>
      </c>
      <c r="CK785" s="299">
        <v>0.05</v>
      </c>
      <c r="CL785" s="329"/>
      <c r="CM785" s="306"/>
      <c r="CN785" s="306"/>
      <c r="CO785" s="306"/>
      <c r="CP785" s="306"/>
      <c r="CQ785" s="306"/>
      <c r="CR785" s="306"/>
      <c r="CS785" s="306"/>
      <c r="CT785" s="306"/>
      <c r="CU785" s="306"/>
      <c r="CV785" s="306"/>
      <c r="CW785" s="306"/>
      <c r="CX785" s="306"/>
      <c r="CY785" s="306"/>
      <c r="CZ785" s="306"/>
      <c r="DA785" s="306"/>
      <c r="DB785" s="306"/>
      <c r="DC785" s="306"/>
      <c r="DD785" s="306"/>
      <c r="DE785" s="306"/>
      <c r="DF785" s="306"/>
      <c r="DG785" s="306"/>
      <c r="DH785" s="306"/>
      <c r="DI785" s="306"/>
      <c r="DJ785" s="306"/>
      <c r="DK785" s="306"/>
      <c r="DL785" s="306"/>
      <c r="DM785" s="306"/>
      <c r="DN785" s="306"/>
      <c r="DO785" s="439"/>
      <c r="DP785" s="306"/>
      <c r="DQ785" s="306"/>
      <c r="DR785" s="306"/>
      <c r="DS785" s="306"/>
      <c r="DT785" s="306"/>
      <c r="DU785" s="306"/>
      <c r="DV785" s="306"/>
      <c r="DW785" s="306"/>
      <c r="DX785" s="306"/>
      <c r="DY785" s="306"/>
      <c r="DZ785" s="306"/>
      <c r="EA785" s="306"/>
      <c r="EB785" s="306"/>
      <c r="EC785" s="306"/>
    </row>
    <row r="786" spans="1:133" x14ac:dyDescent="0.25">
      <c r="A786" s="302">
        <f t="shared" si="141"/>
        <v>2016</v>
      </c>
      <c r="B786" s="303" t="str">
        <f t="shared" si="142"/>
        <v>MAYO</v>
      </c>
      <c r="C786" s="303">
        <v>18</v>
      </c>
      <c r="D786" s="303" t="str">
        <f t="shared" si="146"/>
        <v>MAYO 2016 / 16</v>
      </c>
      <c r="E786" s="291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428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307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435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343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441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</row>
    <row r="787" spans="1:133" x14ac:dyDescent="0.25">
      <c r="A787" s="291">
        <f t="shared" si="141"/>
        <v>2016</v>
      </c>
      <c r="B787" s="292" t="str">
        <f t="shared" si="142"/>
        <v>MAYO</v>
      </c>
      <c r="C787" s="292">
        <v>19</v>
      </c>
      <c r="D787" s="292" t="str">
        <f t="shared" si="146"/>
        <v>MAYO 2016 / 17</v>
      </c>
      <c r="E787" s="291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428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307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435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343"/>
      <c r="CM787" s="303"/>
      <c r="CN787" s="303"/>
      <c r="CO787" s="303"/>
      <c r="CP787" s="303"/>
      <c r="CQ787" s="303"/>
      <c r="CR787" s="303"/>
      <c r="CS787" s="303"/>
      <c r="CT787" s="303"/>
      <c r="CU787" s="303"/>
      <c r="CV787" s="303"/>
      <c r="CW787" s="303"/>
      <c r="CX787" s="303"/>
      <c r="CY787" s="303"/>
      <c r="CZ787" s="303"/>
      <c r="DA787" s="303"/>
      <c r="DB787" s="303"/>
      <c r="DC787" s="303"/>
      <c r="DD787" s="303"/>
      <c r="DE787" s="303"/>
      <c r="DF787" s="303"/>
      <c r="DG787" s="303"/>
      <c r="DH787" s="303"/>
      <c r="DI787" s="303"/>
      <c r="DJ787" s="303"/>
      <c r="DK787" s="303"/>
      <c r="DL787" s="303"/>
      <c r="DM787" s="303"/>
      <c r="DN787" s="303"/>
      <c r="DO787" s="442"/>
      <c r="DP787" s="303"/>
      <c r="DQ787" s="303"/>
      <c r="DR787" s="303"/>
      <c r="DS787" s="303"/>
      <c r="DT787" s="303"/>
      <c r="DU787" s="303"/>
      <c r="DV787" s="303"/>
      <c r="DW787" s="303"/>
      <c r="DX787" s="303"/>
      <c r="DY787" s="303"/>
      <c r="DZ787" s="303"/>
      <c r="EA787" s="303"/>
      <c r="EB787" s="303"/>
      <c r="EC787" s="303"/>
    </row>
    <row r="788" spans="1:133" x14ac:dyDescent="0.25">
      <c r="A788" s="302">
        <f t="shared" si="141"/>
        <v>2016</v>
      </c>
      <c r="B788" s="303" t="str">
        <f t="shared" si="142"/>
        <v>MAYO</v>
      </c>
      <c r="C788" s="303">
        <v>20</v>
      </c>
      <c r="D788" s="303" t="str">
        <f t="shared" si="146"/>
        <v>MAYO 2016 / 18</v>
      </c>
      <c r="E788" s="291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428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307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435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343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441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</row>
    <row r="789" spans="1:133" x14ac:dyDescent="0.25">
      <c r="A789" s="291">
        <f t="shared" si="141"/>
        <v>2016</v>
      </c>
      <c r="B789" s="292" t="str">
        <f t="shared" si="142"/>
        <v>MAYO</v>
      </c>
      <c r="C789" s="292">
        <v>21</v>
      </c>
      <c r="D789" s="292" t="str">
        <f t="shared" si="146"/>
        <v>MAYO 2016 / 19</v>
      </c>
      <c r="E789" s="291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428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307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435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343"/>
      <c r="CM789" s="303"/>
      <c r="CN789" s="303"/>
      <c r="CO789" s="303"/>
      <c r="CP789" s="303"/>
      <c r="CQ789" s="303"/>
      <c r="CR789" s="303"/>
      <c r="CS789" s="303"/>
      <c r="CT789" s="303"/>
      <c r="CU789" s="303"/>
      <c r="CV789" s="303"/>
      <c r="CW789" s="303"/>
      <c r="CX789" s="303"/>
      <c r="CY789" s="303"/>
      <c r="CZ789" s="303"/>
      <c r="DA789" s="303"/>
      <c r="DB789" s="303"/>
      <c r="DC789" s="303"/>
      <c r="DD789" s="303"/>
      <c r="DE789" s="303"/>
      <c r="DF789" s="303"/>
      <c r="DG789" s="303"/>
      <c r="DH789" s="303"/>
      <c r="DI789" s="303"/>
      <c r="DJ789" s="303"/>
      <c r="DK789" s="303"/>
      <c r="DL789" s="303"/>
      <c r="DM789" s="303"/>
      <c r="DN789" s="303"/>
      <c r="DO789" s="442"/>
      <c r="DP789" s="303"/>
      <c r="DQ789" s="303"/>
      <c r="DR789" s="303"/>
      <c r="DS789" s="303"/>
      <c r="DT789" s="303"/>
      <c r="DU789" s="303"/>
      <c r="DV789" s="303"/>
      <c r="DW789" s="303"/>
      <c r="DX789" s="303"/>
      <c r="DY789" s="303"/>
      <c r="DZ789" s="303"/>
      <c r="EA789" s="303"/>
      <c r="EB789" s="303"/>
      <c r="EC789" s="303"/>
    </row>
    <row r="790" spans="1:133" x14ac:dyDescent="0.25">
      <c r="A790" s="302">
        <f t="shared" si="141"/>
        <v>2016</v>
      </c>
      <c r="B790" s="303" t="str">
        <f t="shared" si="142"/>
        <v>MAYO</v>
      </c>
      <c r="C790" s="303">
        <v>22</v>
      </c>
      <c r="D790" s="303" t="str">
        <f t="shared" si="146"/>
        <v>MAYO 2016 / 20</v>
      </c>
      <c r="E790" s="291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428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307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435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343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441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</row>
    <row r="791" spans="1:133" x14ac:dyDescent="0.25">
      <c r="A791" s="291">
        <f t="shared" si="141"/>
        <v>2016</v>
      </c>
      <c r="B791" s="292" t="str">
        <f t="shared" si="142"/>
        <v>MAYO</v>
      </c>
      <c r="C791" s="292">
        <v>23</v>
      </c>
      <c r="D791" s="292" t="str">
        <f t="shared" si="146"/>
        <v>MAYO 2016 / 21</v>
      </c>
      <c r="E791" s="291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428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307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435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343"/>
      <c r="CM791" s="303"/>
      <c r="CN791" s="303"/>
      <c r="CO791" s="303"/>
      <c r="CP791" s="303"/>
      <c r="CQ791" s="303"/>
      <c r="CR791" s="303"/>
      <c r="CS791" s="303"/>
      <c r="CT791" s="303"/>
      <c r="CU791" s="303"/>
      <c r="CV791" s="303"/>
      <c r="CW791" s="303"/>
      <c r="CX791" s="303"/>
      <c r="CY791" s="303"/>
      <c r="CZ791" s="303"/>
      <c r="DA791" s="303"/>
      <c r="DB791" s="303"/>
      <c r="DC791" s="303"/>
      <c r="DD791" s="303"/>
      <c r="DE791" s="303"/>
      <c r="DF791" s="303"/>
      <c r="DG791" s="303"/>
      <c r="DH791" s="303"/>
      <c r="DI791" s="303"/>
      <c r="DJ791" s="303"/>
      <c r="DK791" s="303"/>
      <c r="DL791" s="303"/>
      <c r="DM791" s="303"/>
      <c r="DN791" s="303"/>
      <c r="DO791" s="442"/>
      <c r="DP791" s="303"/>
      <c r="DQ791" s="303"/>
      <c r="DR791" s="303"/>
      <c r="DS791" s="303"/>
      <c r="DT791" s="303"/>
      <c r="DU791" s="303"/>
      <c r="DV791" s="303"/>
      <c r="DW791" s="303"/>
      <c r="DX791" s="303"/>
      <c r="DY791" s="303"/>
      <c r="DZ791" s="303"/>
      <c r="EA791" s="303"/>
      <c r="EB791" s="303"/>
      <c r="EC791" s="303"/>
    </row>
    <row r="792" spans="1:133" x14ac:dyDescent="0.25">
      <c r="A792" s="302">
        <f t="shared" si="141"/>
        <v>2016</v>
      </c>
      <c r="B792" s="303" t="str">
        <f t="shared" si="142"/>
        <v>MAYO</v>
      </c>
      <c r="C792" s="303">
        <v>24</v>
      </c>
      <c r="D792" s="303" t="str">
        <f t="shared" si="146"/>
        <v>MAYO 2016 / 22</v>
      </c>
      <c r="E792" s="291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428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307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435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343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441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</row>
    <row r="793" spans="1:133" x14ac:dyDescent="0.25">
      <c r="A793" s="291">
        <f t="shared" si="141"/>
        <v>2016</v>
      </c>
      <c r="B793" s="292" t="str">
        <f t="shared" si="142"/>
        <v>MAYO</v>
      </c>
      <c r="C793" s="292">
        <v>25</v>
      </c>
      <c r="D793" s="292" t="str">
        <f t="shared" si="146"/>
        <v>MAYO 2016 / 23</v>
      </c>
      <c r="E793" s="291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428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307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435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343"/>
      <c r="CM793" s="303"/>
      <c r="CN793" s="303"/>
      <c r="CO793" s="303"/>
      <c r="CP793" s="303"/>
      <c r="CQ793" s="303"/>
      <c r="CR793" s="303"/>
      <c r="CS793" s="303"/>
      <c r="CT793" s="303"/>
      <c r="CU793" s="303"/>
      <c r="CV793" s="303"/>
      <c r="CW793" s="303"/>
      <c r="CX793" s="303"/>
      <c r="CY793" s="303"/>
      <c r="CZ793" s="303"/>
      <c r="DA793" s="303"/>
      <c r="DB793" s="303"/>
      <c r="DC793" s="303"/>
      <c r="DD793" s="303"/>
      <c r="DE793" s="303"/>
      <c r="DF793" s="303"/>
      <c r="DG793" s="303"/>
      <c r="DH793" s="303"/>
      <c r="DI793" s="303"/>
      <c r="DJ793" s="303"/>
      <c r="DK793" s="303"/>
      <c r="DL793" s="303"/>
      <c r="DM793" s="303"/>
      <c r="DN793" s="303"/>
      <c r="DO793" s="442"/>
      <c r="DP793" s="303"/>
      <c r="DQ793" s="303"/>
      <c r="DR793" s="303"/>
      <c r="DS793" s="303"/>
      <c r="DT793" s="303"/>
      <c r="DU793" s="303"/>
      <c r="DV793" s="303"/>
      <c r="DW793" s="303"/>
      <c r="DX793" s="303"/>
      <c r="DY793" s="303"/>
      <c r="DZ793" s="303"/>
      <c r="EA793" s="303"/>
      <c r="EB793" s="303"/>
      <c r="EC793" s="303"/>
    </row>
    <row r="794" spans="1:133" x14ac:dyDescent="0.25">
      <c r="A794" s="302">
        <f t="shared" si="141"/>
        <v>2016</v>
      </c>
      <c r="B794" s="303" t="str">
        <f t="shared" si="142"/>
        <v>MAYO</v>
      </c>
      <c r="C794" s="303">
        <v>26</v>
      </c>
      <c r="D794" s="303" t="str">
        <f t="shared" si="146"/>
        <v>MAYO 2016 / 24</v>
      </c>
      <c r="E794" s="291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428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307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435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343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441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</row>
    <row r="795" spans="1:133" x14ac:dyDescent="0.25">
      <c r="A795" s="291">
        <f t="shared" si="141"/>
        <v>2016</v>
      </c>
      <c r="B795" s="292" t="str">
        <f t="shared" si="142"/>
        <v>MAYO</v>
      </c>
      <c r="C795" s="292">
        <v>27</v>
      </c>
      <c r="D795" s="292" t="str">
        <f t="shared" si="146"/>
        <v>MAYO 2016 / 25</v>
      </c>
      <c r="E795" s="291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428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307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435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343"/>
      <c r="CM795" s="303"/>
      <c r="CN795" s="303"/>
      <c r="CO795" s="303"/>
      <c r="CP795" s="303"/>
      <c r="CQ795" s="303"/>
      <c r="CR795" s="303"/>
      <c r="CS795" s="303"/>
      <c r="CT795" s="303"/>
      <c r="CU795" s="303"/>
      <c r="CV795" s="303"/>
      <c r="CW795" s="303"/>
      <c r="CX795" s="303"/>
      <c r="CY795" s="303"/>
      <c r="CZ795" s="303"/>
      <c r="DA795" s="303"/>
      <c r="DB795" s="303"/>
      <c r="DC795" s="303"/>
      <c r="DD795" s="303"/>
      <c r="DE795" s="303"/>
      <c r="DF795" s="303"/>
      <c r="DG795" s="303"/>
      <c r="DH795" s="303"/>
      <c r="DI795" s="303"/>
      <c r="DJ795" s="303"/>
      <c r="DK795" s="303"/>
      <c r="DL795" s="303"/>
      <c r="DM795" s="303"/>
      <c r="DN795" s="303"/>
      <c r="DO795" s="442"/>
      <c r="DP795" s="303"/>
      <c r="DQ795" s="303"/>
      <c r="DR795" s="303"/>
      <c r="DS795" s="303"/>
      <c r="DT795" s="303"/>
      <c r="DU795" s="303"/>
      <c r="DV795" s="303"/>
      <c r="DW795" s="303"/>
      <c r="DX795" s="303"/>
      <c r="DY795" s="303"/>
      <c r="DZ795" s="303"/>
      <c r="EA795" s="303"/>
      <c r="EB795" s="303"/>
      <c r="EC795" s="303"/>
    </row>
    <row r="796" spans="1:133" x14ac:dyDescent="0.25">
      <c r="A796" s="302">
        <f t="shared" si="141"/>
        <v>2016</v>
      </c>
      <c r="B796" s="303" t="str">
        <f t="shared" si="142"/>
        <v>MAYO</v>
      </c>
      <c r="C796" s="303">
        <v>28</v>
      </c>
      <c r="D796" s="303" t="str">
        <f t="shared" si="146"/>
        <v>MAYO 2016 / 26</v>
      </c>
      <c r="E796" s="291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428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307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435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343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441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</row>
    <row r="797" spans="1:133" x14ac:dyDescent="0.25">
      <c r="A797" s="291">
        <f t="shared" si="141"/>
        <v>2016</v>
      </c>
      <c r="B797" s="292" t="str">
        <f t="shared" si="142"/>
        <v>MAYO</v>
      </c>
      <c r="C797" s="292">
        <v>29</v>
      </c>
      <c r="D797" s="292" t="str">
        <f t="shared" si="146"/>
        <v>MAYO 2016 / 27</v>
      </c>
      <c r="E797" s="291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428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307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435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343"/>
      <c r="CM797" s="303"/>
      <c r="CN797" s="303"/>
      <c r="CO797" s="303"/>
      <c r="CP797" s="303"/>
      <c r="CQ797" s="303"/>
      <c r="CR797" s="303"/>
      <c r="CS797" s="303"/>
      <c r="CT797" s="303"/>
      <c r="CU797" s="303"/>
      <c r="CV797" s="303"/>
      <c r="CW797" s="303"/>
      <c r="CX797" s="303"/>
      <c r="CY797" s="303"/>
      <c r="CZ797" s="303"/>
      <c r="DA797" s="303"/>
      <c r="DB797" s="303"/>
      <c r="DC797" s="303"/>
      <c r="DD797" s="303"/>
      <c r="DE797" s="303"/>
      <c r="DF797" s="303"/>
      <c r="DG797" s="303"/>
      <c r="DH797" s="303"/>
      <c r="DI797" s="303"/>
      <c r="DJ797" s="303"/>
      <c r="DK797" s="303"/>
      <c r="DL797" s="303"/>
      <c r="DM797" s="303"/>
      <c r="DN797" s="303"/>
      <c r="DO797" s="442"/>
      <c r="DP797" s="303"/>
      <c r="DQ797" s="303"/>
      <c r="DR797" s="303"/>
      <c r="DS797" s="303"/>
      <c r="DT797" s="303"/>
      <c r="DU797" s="303"/>
      <c r="DV797" s="303"/>
      <c r="DW797" s="303"/>
      <c r="DX797" s="303"/>
      <c r="DY797" s="303"/>
      <c r="DZ797" s="303"/>
      <c r="EA797" s="303"/>
      <c r="EB797" s="303"/>
      <c r="EC797" s="303"/>
    </row>
    <row r="798" spans="1:133" x14ac:dyDescent="0.25">
      <c r="A798" s="302">
        <f t="shared" si="141"/>
        <v>2016</v>
      </c>
      <c r="B798" s="303" t="str">
        <f t="shared" si="142"/>
        <v>MAYO</v>
      </c>
      <c r="C798" s="303">
        <v>30</v>
      </c>
      <c r="D798" s="303" t="str">
        <f t="shared" si="146"/>
        <v>MAYO 2016 / 28</v>
      </c>
      <c r="E798" s="291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428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307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435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343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441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</row>
    <row r="799" spans="1:133" x14ac:dyDescent="0.25">
      <c r="A799" s="291">
        <f t="shared" si="141"/>
        <v>2016</v>
      </c>
      <c r="B799" s="292" t="str">
        <f t="shared" si="142"/>
        <v>MAYO</v>
      </c>
      <c r="C799" s="292">
        <v>31</v>
      </c>
      <c r="D799" s="292" t="str">
        <f t="shared" si="146"/>
        <v>MAYO 2016 / 29</v>
      </c>
      <c r="E799" s="291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428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307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435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343"/>
      <c r="CM799" s="303"/>
      <c r="CN799" s="303"/>
      <c r="CO799" s="303"/>
      <c r="CP799" s="303"/>
      <c r="CQ799" s="303"/>
      <c r="CR799" s="303"/>
      <c r="CS799" s="303"/>
      <c r="CT799" s="303"/>
      <c r="CU799" s="303"/>
      <c r="CV799" s="303"/>
      <c r="CW799" s="303"/>
      <c r="CX799" s="303"/>
      <c r="CY799" s="303"/>
      <c r="CZ799" s="303"/>
      <c r="DA799" s="303"/>
      <c r="DB799" s="303"/>
      <c r="DC799" s="303"/>
      <c r="DD799" s="303"/>
      <c r="DE799" s="303"/>
      <c r="DF799" s="303"/>
      <c r="DG799" s="303"/>
      <c r="DH799" s="303"/>
      <c r="DI799" s="303"/>
      <c r="DJ799" s="303"/>
      <c r="DK799" s="303"/>
      <c r="DL799" s="303"/>
      <c r="DM799" s="303"/>
      <c r="DN799" s="303"/>
      <c r="DO799" s="442"/>
      <c r="DP799" s="303"/>
      <c r="DQ799" s="303"/>
      <c r="DR799" s="303"/>
      <c r="DS799" s="303"/>
      <c r="DT799" s="303"/>
      <c r="DU799" s="303"/>
      <c r="DV799" s="303"/>
      <c r="DW799" s="303"/>
      <c r="DX799" s="303"/>
      <c r="DY799" s="303"/>
      <c r="DZ799" s="303"/>
      <c r="EA799" s="303"/>
      <c r="EB799" s="303"/>
      <c r="EC799" s="303"/>
    </row>
    <row r="800" spans="1:133" s="206" customFormat="1" x14ac:dyDescent="0.25">
      <c r="A800" s="308"/>
      <c r="B800" s="309"/>
      <c r="C800" s="309"/>
      <c r="D800" s="303" t="str">
        <f t="shared" si="146"/>
        <v>MAYO 2016 / 30</v>
      </c>
      <c r="E800" s="291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428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307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435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343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441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</row>
    <row r="801" spans="1:133" x14ac:dyDescent="0.25">
      <c r="A801" s="291">
        <v>2016</v>
      </c>
      <c r="B801" s="292" t="s">
        <v>233</v>
      </c>
      <c r="C801" s="292">
        <v>1</v>
      </c>
      <c r="D801" s="292" t="str">
        <f t="shared" si="146"/>
        <v>MAYO 2016 / 31</v>
      </c>
      <c r="E801" s="291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428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307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435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343"/>
      <c r="CM801" s="303"/>
      <c r="CN801" s="303"/>
      <c r="CO801" s="303"/>
      <c r="CP801" s="303"/>
      <c r="CQ801" s="303"/>
      <c r="CR801" s="303"/>
      <c r="CS801" s="303"/>
      <c r="CT801" s="303"/>
      <c r="CU801" s="303"/>
      <c r="CV801" s="303"/>
      <c r="CW801" s="303"/>
      <c r="CX801" s="303"/>
      <c r="CY801" s="303"/>
      <c r="CZ801" s="303"/>
      <c r="DA801" s="303"/>
      <c r="DB801" s="303"/>
      <c r="DC801" s="303"/>
      <c r="DD801" s="303"/>
      <c r="DE801" s="303"/>
      <c r="DF801" s="303"/>
      <c r="DG801" s="303"/>
      <c r="DH801" s="303"/>
      <c r="DI801" s="303"/>
      <c r="DJ801" s="303"/>
      <c r="DK801" s="303"/>
      <c r="DL801" s="303"/>
      <c r="DM801" s="303"/>
      <c r="DN801" s="303"/>
      <c r="DO801" s="442"/>
      <c r="DP801" s="303"/>
      <c r="DQ801" s="303"/>
      <c r="DR801" s="303"/>
      <c r="DS801" s="303"/>
      <c r="DT801" s="303"/>
      <c r="DU801" s="303"/>
      <c r="DV801" s="303"/>
      <c r="DW801" s="303"/>
      <c r="DX801" s="303"/>
      <c r="DY801" s="303"/>
      <c r="DZ801" s="303"/>
      <c r="EA801" s="303"/>
      <c r="EB801" s="303"/>
      <c r="EC801" s="303"/>
    </row>
    <row r="802" spans="1:133" ht="15.75" x14ac:dyDescent="0.25">
      <c r="A802" s="302">
        <f t="shared" ref="A802:A831" si="147">A801</f>
        <v>2016</v>
      </c>
      <c r="B802" s="303" t="str">
        <f t="shared" ref="B802:B831" si="148">B801</f>
        <v>JUNIO</v>
      </c>
      <c r="C802" s="303">
        <v>2</v>
      </c>
      <c r="D802" s="275" t="s">
        <v>228</v>
      </c>
      <c r="E802" s="344">
        <f t="shared" ref="E802:AJ802" si="149">IFERROR(AVERAGE(E771:E801),"")</f>
        <v>8</v>
      </c>
      <c r="F802" s="276">
        <f t="shared" si="149"/>
        <v>42415.8</v>
      </c>
      <c r="G802" s="276">
        <f t="shared" si="149"/>
        <v>61037.866666666669</v>
      </c>
      <c r="H802" s="276" t="str">
        <f t="shared" si="149"/>
        <v/>
      </c>
      <c r="I802" s="276">
        <f t="shared" si="149"/>
        <v>0.72718000000000016</v>
      </c>
      <c r="J802" s="276">
        <f t="shared" si="149"/>
        <v>134.6</v>
      </c>
      <c r="K802" s="276">
        <f t="shared" si="149"/>
        <v>8.7733333333333334</v>
      </c>
      <c r="L802" s="276">
        <f t="shared" si="149"/>
        <v>0</v>
      </c>
      <c r="M802" s="276" t="str">
        <f t="shared" si="149"/>
        <v/>
      </c>
      <c r="N802" s="276">
        <f t="shared" si="149"/>
        <v>0.5</v>
      </c>
      <c r="O802" s="276">
        <f t="shared" si="149"/>
        <v>0</v>
      </c>
      <c r="P802" s="276">
        <f t="shared" si="149"/>
        <v>85.253333333333345</v>
      </c>
      <c r="Q802" s="276">
        <f t="shared" si="149"/>
        <v>79.213333333333352</v>
      </c>
      <c r="R802" s="276">
        <f t="shared" si="149"/>
        <v>82.220000000000013</v>
      </c>
      <c r="S802" s="276" t="str">
        <f t="shared" si="149"/>
        <v/>
      </c>
      <c r="T802" s="276" t="str">
        <f t="shared" si="149"/>
        <v/>
      </c>
      <c r="U802" s="276">
        <f t="shared" si="149"/>
        <v>20773.733333333334</v>
      </c>
      <c r="V802" s="276">
        <f t="shared" si="149"/>
        <v>126.13333333333334</v>
      </c>
      <c r="W802" s="276">
        <f t="shared" si="149"/>
        <v>185.46666666666667</v>
      </c>
      <c r="X802" s="276">
        <f t="shared" si="149"/>
        <v>283.26666666666665</v>
      </c>
      <c r="Y802" s="276">
        <f t="shared" si="149"/>
        <v>337.93333333333334</v>
      </c>
      <c r="Z802" s="276">
        <f t="shared" si="149"/>
        <v>0.83333333333333337</v>
      </c>
      <c r="AA802" s="276">
        <f t="shared" si="149"/>
        <v>29.826666666666664</v>
      </c>
      <c r="AB802" s="276">
        <f t="shared" si="149"/>
        <v>0.15333333333333335</v>
      </c>
      <c r="AC802" s="276">
        <f t="shared" si="149"/>
        <v>1.8746666666666663</v>
      </c>
      <c r="AD802" s="276">
        <f t="shared" si="149"/>
        <v>12.246666666666666</v>
      </c>
      <c r="AE802" s="276">
        <f t="shared" si="149"/>
        <v>0</v>
      </c>
      <c r="AF802" s="420" t="str">
        <f t="shared" si="149"/>
        <v/>
      </c>
      <c r="AG802" s="276">
        <f t="shared" si="149"/>
        <v>133</v>
      </c>
      <c r="AH802" s="276">
        <f t="shared" si="149"/>
        <v>7</v>
      </c>
      <c r="AI802" s="276">
        <f t="shared" si="149"/>
        <v>9</v>
      </c>
      <c r="AJ802" s="276">
        <f t="shared" si="149"/>
        <v>85</v>
      </c>
      <c r="AK802" s="276">
        <f t="shared" ref="AK802:BP802" si="150">IFERROR(AVERAGE(AK771:AK801),"")</f>
        <v>149</v>
      </c>
      <c r="AL802" s="276">
        <f t="shared" si="150"/>
        <v>170</v>
      </c>
      <c r="AM802" s="276">
        <f t="shared" si="150"/>
        <v>245</v>
      </c>
      <c r="AN802" s="276">
        <f t="shared" si="150"/>
        <v>374</v>
      </c>
      <c r="AO802" s="276">
        <f t="shared" si="150"/>
        <v>437</v>
      </c>
      <c r="AP802" s="276">
        <f t="shared" si="150"/>
        <v>42</v>
      </c>
      <c r="AQ802" s="276">
        <f t="shared" si="150"/>
        <v>18</v>
      </c>
      <c r="AR802" s="276">
        <f t="shared" si="150"/>
        <v>3</v>
      </c>
      <c r="AS802" s="276">
        <f t="shared" si="150"/>
        <v>2.7000000000000006</v>
      </c>
      <c r="AT802" s="276">
        <f t="shared" si="150"/>
        <v>5.000000000000001E-2</v>
      </c>
      <c r="AU802" s="276" t="str">
        <f t="shared" si="150"/>
        <v/>
      </c>
      <c r="AV802" s="276">
        <f t="shared" si="150"/>
        <v>8</v>
      </c>
      <c r="AW802" s="276">
        <f t="shared" si="150"/>
        <v>42505.666666666664</v>
      </c>
      <c r="AX802" s="310">
        <f t="shared" si="150"/>
        <v>63352.066666666666</v>
      </c>
      <c r="AY802" s="276" t="str">
        <f t="shared" si="150"/>
        <v/>
      </c>
      <c r="AZ802" s="276">
        <f t="shared" si="150"/>
        <v>0.73843333333333327</v>
      </c>
      <c r="BA802" s="276">
        <f t="shared" si="150"/>
        <v>143.24666666666664</v>
      </c>
      <c r="BB802" s="276">
        <f t="shared" si="150"/>
        <v>7.98</v>
      </c>
      <c r="BC802" s="276">
        <f t="shared" si="150"/>
        <v>0</v>
      </c>
      <c r="BD802" s="276" t="str">
        <f t="shared" si="150"/>
        <v/>
      </c>
      <c r="BE802" s="276">
        <f t="shared" si="150"/>
        <v>1.1999999999999997</v>
      </c>
      <c r="BF802" s="276">
        <f t="shared" si="150"/>
        <v>0.01</v>
      </c>
      <c r="BG802" s="276">
        <f t="shared" si="150"/>
        <v>85.386666666666684</v>
      </c>
      <c r="BH802" s="276">
        <f t="shared" si="150"/>
        <v>79.273333333333341</v>
      </c>
      <c r="BI802" s="276">
        <f t="shared" si="150"/>
        <v>82.346666666666707</v>
      </c>
      <c r="BJ802" s="276" t="str">
        <f t="shared" si="150"/>
        <v/>
      </c>
      <c r="BK802" s="276" t="str">
        <f t="shared" si="150"/>
        <v/>
      </c>
      <c r="BL802" s="276">
        <f t="shared" si="150"/>
        <v>20655.066666666666</v>
      </c>
      <c r="BM802" s="276">
        <f t="shared" si="150"/>
        <v>134.80000000000001</v>
      </c>
      <c r="BN802" s="276">
        <f t="shared" si="150"/>
        <v>202.06666666666666</v>
      </c>
      <c r="BO802" s="276">
        <f t="shared" si="150"/>
        <v>300.73333333333335</v>
      </c>
      <c r="BP802" s="276">
        <f t="shared" si="150"/>
        <v>355.86666666666667</v>
      </c>
      <c r="BQ802" s="276">
        <f t="shared" ref="BQ802:BV802" si="151">IFERROR(AVERAGE(BQ771:BQ801),"")</f>
        <v>1</v>
      </c>
      <c r="BR802" s="276">
        <f t="shared" si="151"/>
        <v>29.5</v>
      </c>
      <c r="BS802" s="276">
        <f t="shared" si="151"/>
        <v>0.50666666666666671</v>
      </c>
      <c r="BT802" s="276">
        <f t="shared" si="151"/>
        <v>2.0906666666666665</v>
      </c>
      <c r="BU802" s="276">
        <f t="shared" si="151"/>
        <v>2.7933333333333339</v>
      </c>
      <c r="BV802" s="310">
        <f t="shared" si="151"/>
        <v>0</v>
      </c>
      <c r="BW802" s="436"/>
      <c r="BX802" s="309"/>
      <c r="BY802" s="309"/>
      <c r="BZ802" s="309"/>
      <c r="CA802" s="309"/>
      <c r="CB802" s="309"/>
      <c r="CC802" s="309"/>
      <c r="CD802" s="309"/>
      <c r="CE802" s="309"/>
      <c r="CF802" s="309"/>
      <c r="CG802" s="309"/>
      <c r="CH802" s="309"/>
      <c r="CI802" s="309"/>
      <c r="CJ802" s="309"/>
      <c r="CK802" s="309"/>
      <c r="CL802" s="308"/>
      <c r="CM802" s="309"/>
      <c r="CN802" s="309"/>
      <c r="CO802" s="309"/>
      <c r="CP802" s="309"/>
      <c r="CQ802" s="309"/>
      <c r="CR802" s="309"/>
      <c r="CS802" s="309"/>
      <c r="CT802" s="309"/>
      <c r="CU802" s="309"/>
      <c r="CV802" s="309"/>
      <c r="CW802" s="309"/>
      <c r="CX802" s="309"/>
      <c r="CY802" s="309"/>
      <c r="CZ802" s="309"/>
      <c r="DA802" s="309"/>
      <c r="DB802" s="309"/>
      <c r="DC802" s="309"/>
      <c r="DD802" s="309"/>
      <c r="DE802" s="309"/>
      <c r="DF802" s="309"/>
      <c r="DG802" s="309"/>
      <c r="DH802" s="309"/>
      <c r="DI802" s="309"/>
      <c r="DJ802" s="309"/>
      <c r="DK802" s="309"/>
      <c r="DL802" s="309"/>
      <c r="DM802" s="309"/>
      <c r="DN802" s="309"/>
      <c r="DO802" s="443"/>
      <c r="DP802" s="309"/>
      <c r="DQ802" s="309"/>
      <c r="DR802" s="309"/>
      <c r="DS802" s="309"/>
      <c r="DT802" s="309"/>
      <c r="DU802" s="309"/>
      <c r="DV802" s="309"/>
      <c r="DW802" s="309"/>
      <c r="DX802" s="309"/>
      <c r="DY802" s="309"/>
      <c r="DZ802" s="309"/>
      <c r="EA802" s="309"/>
      <c r="EB802" s="309"/>
      <c r="EC802" s="309"/>
    </row>
    <row r="803" spans="1:133" x14ac:dyDescent="0.25">
      <c r="A803" s="291">
        <f t="shared" si="147"/>
        <v>2016</v>
      </c>
      <c r="B803" s="292" t="str">
        <f t="shared" si="148"/>
        <v>JUNIO</v>
      </c>
      <c r="C803" s="292">
        <v>3</v>
      </c>
      <c r="D803" s="292" t="str">
        <f t="shared" ref="D803:D833" si="152">B801&amp;" "&amp;A801&amp;" / "&amp;C801</f>
        <v>JUNIO 2016 / 1</v>
      </c>
      <c r="E803" s="345">
        <v>1</v>
      </c>
      <c r="F803" s="312">
        <v>42523</v>
      </c>
      <c r="G803" s="311">
        <v>63857</v>
      </c>
      <c r="H803" s="311" t="s">
        <v>208</v>
      </c>
      <c r="I803" s="313">
        <v>0.71209999999999996</v>
      </c>
      <c r="J803" s="314">
        <v>125</v>
      </c>
      <c r="K803" s="314">
        <v>10</v>
      </c>
      <c r="L803" s="314">
        <v>0</v>
      </c>
      <c r="M803" s="315" t="s">
        <v>20</v>
      </c>
      <c r="N803" s="314">
        <v>0.5</v>
      </c>
      <c r="O803" s="314">
        <v>0</v>
      </c>
      <c r="P803" s="314">
        <v>85.2</v>
      </c>
      <c r="Q803" s="314">
        <v>79.2</v>
      </c>
      <c r="R803" s="314">
        <f>(P803+Q803)/2</f>
        <v>82.2</v>
      </c>
      <c r="S803" s="316" t="s">
        <v>66</v>
      </c>
      <c r="T803" s="316" t="s">
        <v>67</v>
      </c>
      <c r="U803" s="314">
        <v>20938</v>
      </c>
      <c r="V803" s="314">
        <v>118</v>
      </c>
      <c r="W803" s="314">
        <v>170</v>
      </c>
      <c r="X803" s="314">
        <v>275</v>
      </c>
      <c r="Y803" s="314">
        <v>334</v>
      </c>
      <c r="Z803" s="314">
        <v>1</v>
      </c>
      <c r="AA803" s="314">
        <v>29</v>
      </c>
      <c r="AB803" s="314">
        <v>0.2</v>
      </c>
      <c r="AC803" s="314">
        <v>1.8</v>
      </c>
      <c r="AD803" s="314">
        <v>14.1</v>
      </c>
      <c r="AE803" s="314">
        <v>0</v>
      </c>
      <c r="AF803" s="427"/>
      <c r="AG803" s="299">
        <v>133</v>
      </c>
      <c r="AH803" s="299">
        <v>7</v>
      </c>
      <c r="AI803" s="299">
        <v>11.5</v>
      </c>
      <c r="AJ803" s="299">
        <v>85</v>
      </c>
      <c r="AK803" s="299">
        <v>140</v>
      </c>
      <c r="AL803" s="299">
        <v>170</v>
      </c>
      <c r="AM803" s="299">
        <v>240</v>
      </c>
      <c r="AN803" s="299">
        <v>365</v>
      </c>
      <c r="AO803" s="299">
        <v>437</v>
      </c>
      <c r="AP803" s="299">
        <v>42</v>
      </c>
      <c r="AQ803" s="299">
        <v>18</v>
      </c>
      <c r="AR803" s="299">
        <v>3</v>
      </c>
      <c r="AS803" s="299">
        <v>2.7</v>
      </c>
      <c r="AT803" s="299">
        <v>0.05</v>
      </c>
      <c r="AU803" s="300"/>
      <c r="AV803" s="311">
        <v>1</v>
      </c>
      <c r="AW803" s="317">
        <v>42523</v>
      </c>
      <c r="AX803" s="311">
        <v>63853</v>
      </c>
      <c r="AY803" s="311" t="s">
        <v>73</v>
      </c>
      <c r="AZ803" s="313">
        <v>0.74050000000000005</v>
      </c>
      <c r="BA803" s="314">
        <v>145.19999999999999</v>
      </c>
      <c r="BB803" s="314">
        <v>7.8</v>
      </c>
      <c r="BC803" s="314">
        <v>0</v>
      </c>
      <c r="BD803" s="315" t="s">
        <v>20</v>
      </c>
      <c r="BE803" s="314">
        <v>1.2</v>
      </c>
      <c r="BF803" s="314">
        <v>0.01</v>
      </c>
      <c r="BG803" s="314">
        <v>85.7</v>
      </c>
      <c r="BH803" s="314">
        <v>79.400000000000006</v>
      </c>
      <c r="BI803" s="314">
        <v>82.6</v>
      </c>
      <c r="BJ803" s="316" t="s">
        <v>66</v>
      </c>
      <c r="BK803" s="316" t="s">
        <v>67</v>
      </c>
      <c r="BL803" s="314">
        <v>20634</v>
      </c>
      <c r="BM803" s="314">
        <v>136</v>
      </c>
      <c r="BN803" s="314">
        <v>208</v>
      </c>
      <c r="BO803" s="314">
        <v>304</v>
      </c>
      <c r="BP803" s="314">
        <v>356</v>
      </c>
      <c r="BQ803" s="314">
        <v>1</v>
      </c>
      <c r="BR803" s="314">
        <v>30.4</v>
      </c>
      <c r="BS803" s="314">
        <v>0.5</v>
      </c>
      <c r="BT803" s="314">
        <v>2.14</v>
      </c>
      <c r="BU803" s="314">
        <v>7.4</v>
      </c>
      <c r="BV803" s="314">
        <v>0</v>
      </c>
      <c r="BW803" s="433"/>
      <c r="BX803" s="299">
        <v>124</v>
      </c>
      <c r="BY803" s="299">
        <v>7</v>
      </c>
      <c r="BZ803" s="299">
        <v>11.5</v>
      </c>
      <c r="CA803" s="299">
        <v>85</v>
      </c>
      <c r="CB803" s="299">
        <v>140</v>
      </c>
      <c r="CC803" s="299">
        <v>170</v>
      </c>
      <c r="CD803" s="299">
        <v>240</v>
      </c>
      <c r="CE803" s="299">
        <v>365</v>
      </c>
      <c r="CF803" s="299">
        <v>437</v>
      </c>
      <c r="CG803" s="299">
        <v>42</v>
      </c>
      <c r="CH803" s="299">
        <v>18</v>
      </c>
      <c r="CI803" s="299">
        <v>3</v>
      </c>
      <c r="CJ803" s="299">
        <v>2.7</v>
      </c>
      <c r="CK803" s="299">
        <v>0.05</v>
      </c>
      <c r="CL803" s="329"/>
      <c r="CM803" s="306">
        <v>1</v>
      </c>
      <c r="CN803" s="346">
        <v>42527</v>
      </c>
      <c r="CO803" s="347"/>
      <c r="CP803" s="347"/>
      <c r="CQ803" s="318">
        <v>0.72009999999999996</v>
      </c>
      <c r="CR803" s="319">
        <v>55.3</v>
      </c>
      <c r="CS803" s="336">
        <f>(CR803*(9/5))+32</f>
        <v>131.54</v>
      </c>
      <c r="CT803" s="319">
        <v>9.1</v>
      </c>
      <c r="CU803" s="348">
        <v>1E-3</v>
      </c>
      <c r="CV803" s="319">
        <v>1</v>
      </c>
      <c r="CW803" s="319">
        <v>0.7</v>
      </c>
      <c r="CX803" s="348">
        <v>5.0000000000000001E-3</v>
      </c>
      <c r="CY803" s="319">
        <v>85</v>
      </c>
      <c r="CZ803" s="319">
        <v>78.099999999999994</v>
      </c>
      <c r="DA803" s="319">
        <v>81.599999999999994</v>
      </c>
      <c r="DB803" s="306" t="s">
        <v>83</v>
      </c>
      <c r="DC803" s="306" t="s">
        <v>84</v>
      </c>
      <c r="DD803" s="319">
        <v>20854</v>
      </c>
      <c r="DE803" s="319">
        <v>126</v>
      </c>
      <c r="DF803" s="319">
        <v>175</v>
      </c>
      <c r="DG803" s="319">
        <v>298</v>
      </c>
      <c r="DH803" s="319">
        <v>340</v>
      </c>
      <c r="DI803" s="319">
        <v>1</v>
      </c>
      <c r="DJ803" s="319">
        <v>27.9</v>
      </c>
      <c r="DK803" s="319">
        <v>0.4</v>
      </c>
      <c r="DL803" s="319">
        <v>2.6</v>
      </c>
      <c r="DM803" s="319">
        <v>16.8</v>
      </c>
      <c r="DN803" s="319">
        <v>0</v>
      </c>
      <c r="DO803" s="437"/>
      <c r="DP803" s="304">
        <v>124</v>
      </c>
      <c r="DQ803" s="304">
        <v>7</v>
      </c>
      <c r="DR803" s="304">
        <v>11.5</v>
      </c>
      <c r="DS803" s="304">
        <v>85</v>
      </c>
      <c r="DT803" s="304">
        <v>140</v>
      </c>
      <c r="DU803" s="304">
        <v>170</v>
      </c>
      <c r="DV803" s="304">
        <v>240</v>
      </c>
      <c r="DW803" s="304">
        <v>365</v>
      </c>
      <c r="DX803" s="304">
        <v>437</v>
      </c>
      <c r="DY803" s="304">
        <v>42</v>
      </c>
      <c r="DZ803" s="304">
        <v>18</v>
      </c>
      <c r="EA803" s="304">
        <v>3</v>
      </c>
      <c r="EB803" s="304">
        <v>2.7</v>
      </c>
      <c r="EC803" s="304">
        <v>0.05</v>
      </c>
    </row>
    <row r="804" spans="1:133" x14ac:dyDescent="0.25">
      <c r="A804" s="302">
        <f t="shared" si="147"/>
        <v>2016</v>
      </c>
      <c r="B804" s="303" t="str">
        <f t="shared" si="148"/>
        <v>JUNIO</v>
      </c>
      <c r="C804" s="303">
        <v>4</v>
      </c>
      <c r="D804" s="303" t="str">
        <f t="shared" si="152"/>
        <v>JUNIO 2016 / 2</v>
      </c>
      <c r="E804" s="345">
        <v>2</v>
      </c>
      <c r="F804" s="312">
        <v>42525</v>
      </c>
      <c r="G804" s="311">
        <v>63919</v>
      </c>
      <c r="H804" s="311" t="s">
        <v>69</v>
      </c>
      <c r="I804" s="313">
        <v>0.71360000000000001</v>
      </c>
      <c r="J804" s="314">
        <v>126</v>
      </c>
      <c r="K804" s="314">
        <v>9.6</v>
      </c>
      <c r="L804" s="314">
        <v>0</v>
      </c>
      <c r="M804" s="315" t="s">
        <v>20</v>
      </c>
      <c r="N804" s="314">
        <v>0.5</v>
      </c>
      <c r="O804" s="314">
        <v>0</v>
      </c>
      <c r="P804" s="314">
        <v>85.2</v>
      </c>
      <c r="Q804" s="314">
        <v>79.2</v>
      </c>
      <c r="R804" s="314">
        <f>(P804+Q804)/2</f>
        <v>82.2</v>
      </c>
      <c r="S804" s="316" t="s">
        <v>66</v>
      </c>
      <c r="T804" s="316" t="s">
        <v>67</v>
      </c>
      <c r="U804" s="314">
        <v>20922</v>
      </c>
      <c r="V804" s="314">
        <v>117</v>
      </c>
      <c r="W804" s="314">
        <v>170</v>
      </c>
      <c r="X804" s="314">
        <v>270</v>
      </c>
      <c r="Y804" s="314">
        <v>336</v>
      </c>
      <c r="Z804" s="314">
        <v>1.5</v>
      </c>
      <c r="AA804" s="314">
        <v>29.4</v>
      </c>
      <c r="AB804" s="314">
        <v>0.2</v>
      </c>
      <c r="AC804" s="314">
        <v>1.9</v>
      </c>
      <c r="AD804" s="314">
        <v>9.8000000000000007</v>
      </c>
      <c r="AE804" s="314">
        <v>0</v>
      </c>
      <c r="AF804" s="427"/>
      <c r="AG804" s="299">
        <v>133</v>
      </c>
      <c r="AH804" s="299">
        <v>7</v>
      </c>
      <c r="AI804" s="299">
        <v>11.5</v>
      </c>
      <c r="AJ804" s="299">
        <v>85</v>
      </c>
      <c r="AK804" s="299">
        <v>140</v>
      </c>
      <c r="AL804" s="299">
        <v>170</v>
      </c>
      <c r="AM804" s="299">
        <v>240</v>
      </c>
      <c r="AN804" s="299">
        <v>365</v>
      </c>
      <c r="AO804" s="299">
        <v>437</v>
      </c>
      <c r="AP804" s="299">
        <v>42</v>
      </c>
      <c r="AQ804" s="299">
        <v>18</v>
      </c>
      <c r="AR804" s="299">
        <v>3</v>
      </c>
      <c r="AS804" s="299">
        <v>2.7</v>
      </c>
      <c r="AT804" s="299">
        <v>0.05</v>
      </c>
      <c r="AU804" s="300"/>
      <c r="AV804" s="311">
        <v>2</v>
      </c>
      <c r="AW804" s="317">
        <v>42523</v>
      </c>
      <c r="AX804" s="311">
        <v>63861</v>
      </c>
      <c r="AY804" s="311" t="s">
        <v>218</v>
      </c>
      <c r="AZ804" s="313">
        <v>0.73540000000000005</v>
      </c>
      <c r="BA804" s="314">
        <v>142.19999999999999</v>
      </c>
      <c r="BB804" s="314">
        <v>8</v>
      </c>
      <c r="BC804" s="314">
        <v>0</v>
      </c>
      <c r="BD804" s="315" t="s">
        <v>20</v>
      </c>
      <c r="BE804" s="314">
        <v>1.2</v>
      </c>
      <c r="BF804" s="314">
        <v>0.01</v>
      </c>
      <c r="BG804" s="314">
        <v>85.4</v>
      </c>
      <c r="BH804" s="314">
        <v>79.3</v>
      </c>
      <c r="BI804" s="314">
        <v>82.4</v>
      </c>
      <c r="BJ804" s="316" t="s">
        <v>66</v>
      </c>
      <c r="BK804" s="316" t="s">
        <v>67</v>
      </c>
      <c r="BL804" s="314">
        <v>20686</v>
      </c>
      <c r="BM804" s="314">
        <v>133</v>
      </c>
      <c r="BN804" s="314">
        <v>199</v>
      </c>
      <c r="BO804" s="314">
        <v>298</v>
      </c>
      <c r="BP804" s="314">
        <v>354</v>
      </c>
      <c r="BQ804" s="314">
        <v>1</v>
      </c>
      <c r="BR804" s="314">
        <v>29.5</v>
      </c>
      <c r="BS804" s="314">
        <v>0.5</v>
      </c>
      <c r="BT804" s="314">
        <v>2.08</v>
      </c>
      <c r="BU804" s="314">
        <v>4.2</v>
      </c>
      <c r="BV804" s="314">
        <v>0</v>
      </c>
      <c r="BW804" s="433"/>
      <c r="BX804" s="299">
        <v>124</v>
      </c>
      <c r="BY804" s="299">
        <v>7</v>
      </c>
      <c r="BZ804" s="299">
        <v>11.5</v>
      </c>
      <c r="CA804" s="299">
        <v>85</v>
      </c>
      <c r="CB804" s="299">
        <v>140</v>
      </c>
      <c r="CC804" s="299">
        <v>170</v>
      </c>
      <c r="CD804" s="299">
        <v>240</v>
      </c>
      <c r="CE804" s="299">
        <v>365</v>
      </c>
      <c r="CF804" s="299">
        <v>437</v>
      </c>
      <c r="CG804" s="299">
        <v>42</v>
      </c>
      <c r="CH804" s="299">
        <v>18</v>
      </c>
      <c r="CI804" s="299">
        <v>3</v>
      </c>
      <c r="CJ804" s="299">
        <v>2.7</v>
      </c>
      <c r="CK804" s="299">
        <v>0.05</v>
      </c>
      <c r="CL804" s="329"/>
      <c r="CM804" s="305">
        <v>2</v>
      </c>
      <c r="CN804" s="349">
        <v>42534</v>
      </c>
      <c r="CO804" s="305"/>
      <c r="CP804" s="305"/>
      <c r="CQ804" s="313">
        <v>0.72009999999999996</v>
      </c>
      <c r="CR804" s="314">
        <v>56.4</v>
      </c>
      <c r="CS804" s="341">
        <f>(CR804*(9/5))+32</f>
        <v>133.51999999999998</v>
      </c>
      <c r="CT804" s="314">
        <v>9.1999999999999993</v>
      </c>
      <c r="CU804" s="350">
        <v>1E-3</v>
      </c>
      <c r="CV804" s="314">
        <v>1</v>
      </c>
      <c r="CW804" s="314">
        <v>0.7</v>
      </c>
      <c r="CX804" s="350">
        <v>5.0000000000000001E-3</v>
      </c>
      <c r="CY804" s="314">
        <v>85.1</v>
      </c>
      <c r="CZ804" s="314">
        <v>79</v>
      </c>
      <c r="DA804" s="314">
        <v>82.1</v>
      </c>
      <c r="DB804" s="305" t="s">
        <v>83</v>
      </c>
      <c r="DC804" s="305" t="s">
        <v>84</v>
      </c>
      <c r="DD804" s="314">
        <v>20850</v>
      </c>
      <c r="DE804" s="314">
        <v>132</v>
      </c>
      <c r="DF804" s="314">
        <v>180</v>
      </c>
      <c r="DG804" s="314">
        <v>292</v>
      </c>
      <c r="DH804" s="314">
        <v>344</v>
      </c>
      <c r="DI804" s="314">
        <v>1</v>
      </c>
      <c r="DJ804" s="314">
        <v>27</v>
      </c>
      <c r="DK804" s="314">
        <v>0.1</v>
      </c>
      <c r="DL804" s="314">
        <v>2.2000000000000002</v>
      </c>
      <c r="DM804" s="314">
        <v>17.2</v>
      </c>
      <c r="DN804" s="314">
        <v>0</v>
      </c>
      <c r="DO804" s="438"/>
      <c r="DP804" s="299">
        <v>124</v>
      </c>
      <c r="DQ804" s="299">
        <v>7</v>
      </c>
      <c r="DR804" s="299">
        <v>11.5</v>
      </c>
      <c r="DS804" s="299">
        <v>85</v>
      </c>
      <c r="DT804" s="299">
        <v>140</v>
      </c>
      <c r="DU804" s="299">
        <v>170</v>
      </c>
      <c r="DV804" s="299">
        <v>240</v>
      </c>
      <c r="DW804" s="299">
        <v>365</v>
      </c>
      <c r="DX804" s="299">
        <v>437</v>
      </c>
      <c r="DY804" s="299">
        <v>42</v>
      </c>
      <c r="DZ804" s="299">
        <v>18</v>
      </c>
      <c r="EA804" s="299">
        <v>3</v>
      </c>
      <c r="EB804" s="299">
        <v>2.7</v>
      </c>
      <c r="EC804" s="299">
        <v>0.05</v>
      </c>
    </row>
    <row r="805" spans="1:133" x14ac:dyDescent="0.25">
      <c r="A805" s="291">
        <f t="shared" si="147"/>
        <v>2016</v>
      </c>
      <c r="B805" s="292" t="str">
        <f t="shared" si="148"/>
        <v>JUNIO</v>
      </c>
      <c r="C805" s="292">
        <v>5</v>
      </c>
      <c r="D805" s="292" t="str">
        <f t="shared" si="152"/>
        <v>JUNIO 2016 / 3</v>
      </c>
      <c r="E805" s="345">
        <v>3</v>
      </c>
      <c r="F805" s="312">
        <v>42525</v>
      </c>
      <c r="G805" s="311">
        <v>63918</v>
      </c>
      <c r="H805" s="311" t="s">
        <v>68</v>
      </c>
      <c r="I805" s="313">
        <v>0.71250000000000002</v>
      </c>
      <c r="J805" s="314">
        <v>124</v>
      </c>
      <c r="K805" s="314">
        <v>10</v>
      </c>
      <c r="L805" s="314">
        <v>0</v>
      </c>
      <c r="M805" s="315" t="s">
        <v>20</v>
      </c>
      <c r="N805" s="314">
        <v>0.5</v>
      </c>
      <c r="O805" s="314">
        <v>0</v>
      </c>
      <c r="P805" s="314">
        <v>85</v>
      </c>
      <c r="Q805" s="314">
        <v>79.2</v>
      </c>
      <c r="R805" s="314">
        <f>(P805+Q805)/2</f>
        <v>82.1</v>
      </c>
      <c r="S805" s="316" t="s">
        <v>66</v>
      </c>
      <c r="T805" s="316" t="s">
        <v>67</v>
      </c>
      <c r="U805" s="314">
        <v>20934</v>
      </c>
      <c r="V805" s="314">
        <v>115</v>
      </c>
      <c r="W805" s="314">
        <v>170</v>
      </c>
      <c r="X805" s="314">
        <v>276</v>
      </c>
      <c r="Y805" s="314">
        <v>338</v>
      </c>
      <c r="Z805" s="314">
        <v>1.5</v>
      </c>
      <c r="AA805" s="314">
        <v>29.2</v>
      </c>
      <c r="AB805" s="314">
        <v>0.2</v>
      </c>
      <c r="AC805" s="314">
        <v>1.87</v>
      </c>
      <c r="AD805" s="314">
        <v>10.199999999999999</v>
      </c>
      <c r="AE805" s="314">
        <v>0</v>
      </c>
      <c r="AF805" s="427"/>
      <c r="AG805" s="299">
        <v>133</v>
      </c>
      <c r="AH805" s="299">
        <v>7</v>
      </c>
      <c r="AI805" s="299">
        <v>11.5</v>
      </c>
      <c r="AJ805" s="299">
        <v>85</v>
      </c>
      <c r="AK805" s="299">
        <v>140</v>
      </c>
      <c r="AL805" s="299">
        <v>170</v>
      </c>
      <c r="AM805" s="299">
        <v>240</v>
      </c>
      <c r="AN805" s="299">
        <v>365</v>
      </c>
      <c r="AO805" s="299">
        <v>437</v>
      </c>
      <c r="AP805" s="299">
        <v>42</v>
      </c>
      <c r="AQ805" s="299">
        <v>18</v>
      </c>
      <c r="AR805" s="299">
        <v>3</v>
      </c>
      <c r="AS805" s="299">
        <v>2.7</v>
      </c>
      <c r="AT805" s="299">
        <v>0.05</v>
      </c>
      <c r="AU805" s="300"/>
      <c r="AV805" s="311">
        <v>3</v>
      </c>
      <c r="AW805" s="317">
        <v>42525</v>
      </c>
      <c r="AX805" s="311">
        <v>63897</v>
      </c>
      <c r="AY805" s="311" t="s">
        <v>68</v>
      </c>
      <c r="AZ805" s="313">
        <v>0.73740000000000006</v>
      </c>
      <c r="BA805" s="314">
        <v>143.4</v>
      </c>
      <c r="BB805" s="314">
        <v>7.9</v>
      </c>
      <c r="BC805" s="314">
        <v>0</v>
      </c>
      <c r="BD805" s="315" t="s">
        <v>20</v>
      </c>
      <c r="BE805" s="314">
        <v>1.2</v>
      </c>
      <c r="BF805" s="314">
        <v>0.01</v>
      </c>
      <c r="BG805" s="314">
        <v>85.2</v>
      </c>
      <c r="BH805" s="314">
        <v>79.2</v>
      </c>
      <c r="BI805" s="314">
        <f>(BG805+BH805)/2</f>
        <v>82.2</v>
      </c>
      <c r="BJ805" s="316" t="s">
        <v>66</v>
      </c>
      <c r="BK805" s="316" t="s">
        <v>67</v>
      </c>
      <c r="BL805" s="314">
        <v>20666</v>
      </c>
      <c r="BM805" s="314">
        <v>135</v>
      </c>
      <c r="BN805" s="314">
        <v>201</v>
      </c>
      <c r="BO805" s="314">
        <v>302</v>
      </c>
      <c r="BP805" s="314">
        <v>354</v>
      </c>
      <c r="BQ805" s="314">
        <v>1</v>
      </c>
      <c r="BR805" s="314">
        <v>29</v>
      </c>
      <c r="BS805" s="314">
        <v>1.1000000000000001</v>
      </c>
      <c r="BT805" s="314">
        <v>2.09</v>
      </c>
      <c r="BU805" s="314">
        <v>4.5</v>
      </c>
      <c r="BV805" s="314">
        <v>0</v>
      </c>
      <c r="BW805" s="433"/>
      <c r="BX805" s="299">
        <v>124</v>
      </c>
      <c r="BY805" s="299">
        <v>7</v>
      </c>
      <c r="BZ805" s="299">
        <v>11.5</v>
      </c>
      <c r="CA805" s="299">
        <v>85</v>
      </c>
      <c r="CB805" s="299">
        <v>140</v>
      </c>
      <c r="CC805" s="299">
        <v>170</v>
      </c>
      <c r="CD805" s="299">
        <v>240</v>
      </c>
      <c r="CE805" s="299">
        <v>365</v>
      </c>
      <c r="CF805" s="299">
        <v>437</v>
      </c>
      <c r="CG805" s="299">
        <v>42</v>
      </c>
      <c r="CH805" s="299">
        <v>18</v>
      </c>
      <c r="CI805" s="299">
        <v>3</v>
      </c>
      <c r="CJ805" s="299">
        <v>2.7</v>
      </c>
      <c r="CK805" s="299">
        <v>0.05</v>
      </c>
      <c r="CL805" s="329"/>
      <c r="CM805" s="306">
        <v>3</v>
      </c>
      <c r="CN805" s="346">
        <v>42541</v>
      </c>
      <c r="CO805" s="306"/>
      <c r="CP805" s="306"/>
      <c r="CQ805" s="318">
        <v>0.72160000000000002</v>
      </c>
      <c r="CR805" s="319">
        <v>59.8</v>
      </c>
      <c r="CS805" s="336">
        <f>(CR805*(9/5))+32</f>
        <v>139.63999999999999</v>
      </c>
      <c r="CT805" s="319">
        <v>9.1</v>
      </c>
      <c r="CU805" s="348">
        <v>1E-3</v>
      </c>
      <c r="CV805" s="319">
        <v>1</v>
      </c>
      <c r="CW805" s="319">
        <v>0.7</v>
      </c>
      <c r="CX805" s="348">
        <v>5.0000000000000001E-3</v>
      </c>
      <c r="CY805" s="319">
        <v>85</v>
      </c>
      <c r="CZ805" s="319">
        <v>78.5</v>
      </c>
      <c r="DA805" s="319">
        <v>81.8</v>
      </c>
      <c r="DB805" s="306" t="s">
        <v>83</v>
      </c>
      <c r="DC805" s="306" t="s">
        <v>84</v>
      </c>
      <c r="DD805" s="319">
        <v>20834</v>
      </c>
      <c r="DE805" s="319">
        <v>134</v>
      </c>
      <c r="DF805" s="319">
        <v>202</v>
      </c>
      <c r="DG805" s="319">
        <v>271.5</v>
      </c>
      <c r="DH805" s="319">
        <v>346</v>
      </c>
      <c r="DI805" s="319">
        <v>1</v>
      </c>
      <c r="DJ805" s="319">
        <v>27.5</v>
      </c>
      <c r="DK805" s="319">
        <v>0.1</v>
      </c>
      <c r="DL805" s="319">
        <v>2.1</v>
      </c>
      <c r="DM805" s="319">
        <v>17</v>
      </c>
      <c r="DN805" s="319">
        <v>0</v>
      </c>
      <c r="DO805" s="437"/>
      <c r="DP805" s="304">
        <v>124</v>
      </c>
      <c r="DQ805" s="304">
        <v>7</v>
      </c>
      <c r="DR805" s="304">
        <v>11.5</v>
      </c>
      <c r="DS805" s="304">
        <v>85</v>
      </c>
      <c r="DT805" s="304">
        <v>140</v>
      </c>
      <c r="DU805" s="304">
        <v>170</v>
      </c>
      <c r="DV805" s="304">
        <v>240</v>
      </c>
      <c r="DW805" s="304">
        <v>365</v>
      </c>
      <c r="DX805" s="304">
        <v>437</v>
      </c>
      <c r="DY805" s="304">
        <v>42</v>
      </c>
      <c r="DZ805" s="304">
        <v>18</v>
      </c>
      <c r="EA805" s="304">
        <v>3</v>
      </c>
      <c r="EB805" s="304">
        <v>2.7</v>
      </c>
      <c r="EC805" s="304">
        <v>0.05</v>
      </c>
    </row>
    <row r="806" spans="1:133" x14ac:dyDescent="0.25">
      <c r="A806" s="302">
        <f t="shared" si="147"/>
        <v>2016</v>
      </c>
      <c r="B806" s="303" t="str">
        <f t="shared" si="148"/>
        <v>JUNIO</v>
      </c>
      <c r="C806" s="303">
        <v>6</v>
      </c>
      <c r="D806" s="303" t="str">
        <f t="shared" si="152"/>
        <v>JUNIO 2016 / 4</v>
      </c>
      <c r="E806" s="345">
        <v>4</v>
      </c>
      <c r="F806" s="312">
        <v>42528</v>
      </c>
      <c r="G806" s="311">
        <v>63972</v>
      </c>
      <c r="H806" s="311" t="s">
        <v>208</v>
      </c>
      <c r="I806" s="313">
        <v>0.71360000000000001</v>
      </c>
      <c r="J806" s="314">
        <v>125</v>
      </c>
      <c r="K806" s="314">
        <v>10.1</v>
      </c>
      <c r="L806" s="314">
        <v>0</v>
      </c>
      <c r="M806" s="315" t="s">
        <v>20</v>
      </c>
      <c r="N806" s="314">
        <v>0.5</v>
      </c>
      <c r="O806" s="314">
        <v>0</v>
      </c>
      <c r="P806" s="314">
        <v>85.2</v>
      </c>
      <c r="Q806" s="314">
        <v>79.2</v>
      </c>
      <c r="R806" s="314">
        <f>(P806+Q806)/2</f>
        <v>82.2</v>
      </c>
      <c r="S806" s="316" t="s">
        <v>66</v>
      </c>
      <c r="T806" s="316" t="s">
        <v>67</v>
      </c>
      <c r="U806" s="314">
        <v>20922</v>
      </c>
      <c r="V806" s="314">
        <v>117</v>
      </c>
      <c r="W806" s="314">
        <v>171</v>
      </c>
      <c r="X806" s="314">
        <v>277</v>
      </c>
      <c r="Y806" s="314">
        <v>334</v>
      </c>
      <c r="Z806" s="314">
        <v>1.5</v>
      </c>
      <c r="AA806" s="314">
        <v>29.1</v>
      </c>
      <c r="AB806" s="314">
        <v>0.2</v>
      </c>
      <c r="AC806" s="314">
        <v>1.85</v>
      </c>
      <c r="AD806" s="314">
        <v>11.8</v>
      </c>
      <c r="AE806" s="314">
        <v>0</v>
      </c>
      <c r="AF806" s="427"/>
      <c r="AG806" s="299">
        <v>133</v>
      </c>
      <c r="AH806" s="299">
        <v>7</v>
      </c>
      <c r="AI806" s="299">
        <v>11.5</v>
      </c>
      <c r="AJ806" s="299">
        <v>85</v>
      </c>
      <c r="AK806" s="299">
        <v>140</v>
      </c>
      <c r="AL806" s="299">
        <v>170</v>
      </c>
      <c r="AM806" s="299">
        <v>240</v>
      </c>
      <c r="AN806" s="299">
        <v>365</v>
      </c>
      <c r="AO806" s="299">
        <v>437</v>
      </c>
      <c r="AP806" s="299">
        <v>42</v>
      </c>
      <c r="AQ806" s="299">
        <v>18</v>
      </c>
      <c r="AR806" s="299">
        <v>3</v>
      </c>
      <c r="AS806" s="299">
        <v>2.7</v>
      </c>
      <c r="AT806" s="299">
        <v>0.05</v>
      </c>
      <c r="AU806" s="300"/>
      <c r="AV806" s="311">
        <v>4</v>
      </c>
      <c r="AW806" s="317">
        <v>42527</v>
      </c>
      <c r="AX806" s="311">
        <v>63950</v>
      </c>
      <c r="AY806" s="311" t="s">
        <v>149</v>
      </c>
      <c r="AZ806" s="313">
        <v>0.73809999999999998</v>
      </c>
      <c r="BA806" s="314">
        <v>144.19999999999999</v>
      </c>
      <c r="BB806" s="314">
        <v>7.8</v>
      </c>
      <c r="BC806" s="314">
        <v>0</v>
      </c>
      <c r="BD806" s="315" t="s">
        <v>20</v>
      </c>
      <c r="BE806" s="314">
        <v>1.2</v>
      </c>
      <c r="BF806" s="314">
        <v>0.01</v>
      </c>
      <c r="BG806" s="314">
        <v>85.2</v>
      </c>
      <c r="BH806" s="314">
        <v>79.2</v>
      </c>
      <c r="BI806" s="314">
        <f>(BG806+BH806)/2</f>
        <v>82.2</v>
      </c>
      <c r="BJ806" s="316" t="s">
        <v>66</v>
      </c>
      <c r="BK806" s="316" t="s">
        <v>67</v>
      </c>
      <c r="BL806" s="314">
        <v>20658</v>
      </c>
      <c r="BM806" s="314">
        <v>136</v>
      </c>
      <c r="BN806" s="314">
        <v>203</v>
      </c>
      <c r="BO806" s="314">
        <v>304</v>
      </c>
      <c r="BP806" s="314">
        <v>356</v>
      </c>
      <c r="BQ806" s="314">
        <v>1</v>
      </c>
      <c r="BR806" s="314">
        <v>29</v>
      </c>
      <c r="BS806" s="314">
        <v>1</v>
      </c>
      <c r="BT806" s="314">
        <v>2.09</v>
      </c>
      <c r="BU806" s="314">
        <v>7.6</v>
      </c>
      <c r="BV806" s="314">
        <v>0</v>
      </c>
      <c r="BW806" s="433"/>
      <c r="BX806" s="299">
        <v>124</v>
      </c>
      <c r="BY806" s="299">
        <v>7</v>
      </c>
      <c r="BZ806" s="299">
        <v>11.5</v>
      </c>
      <c r="CA806" s="299">
        <v>85</v>
      </c>
      <c r="CB806" s="299">
        <v>140</v>
      </c>
      <c r="CC806" s="299">
        <v>170</v>
      </c>
      <c r="CD806" s="299">
        <v>240</v>
      </c>
      <c r="CE806" s="299">
        <v>365</v>
      </c>
      <c r="CF806" s="299">
        <v>437</v>
      </c>
      <c r="CG806" s="299">
        <v>42</v>
      </c>
      <c r="CH806" s="299">
        <v>18</v>
      </c>
      <c r="CI806" s="299">
        <v>3</v>
      </c>
      <c r="CJ806" s="299">
        <v>2.7</v>
      </c>
      <c r="CK806" s="299">
        <v>0.05</v>
      </c>
      <c r="CL806" s="329"/>
      <c r="CM806" s="305">
        <v>4</v>
      </c>
      <c r="CN806" s="349">
        <v>42548</v>
      </c>
      <c r="CO806" s="305"/>
      <c r="CP806" s="305"/>
      <c r="CQ806" s="313">
        <v>0.71719999999999995</v>
      </c>
      <c r="CR806" s="314">
        <v>55.8</v>
      </c>
      <c r="CS806" s="341">
        <f>(CR806*(9/5))+32</f>
        <v>132.44</v>
      </c>
      <c r="CT806" s="314">
        <v>9.3000000000000007</v>
      </c>
      <c r="CU806" s="350">
        <v>1E-3</v>
      </c>
      <c r="CV806" s="314">
        <v>1</v>
      </c>
      <c r="CW806" s="314">
        <v>0.8</v>
      </c>
      <c r="CX806" s="350">
        <v>5.0000000000000001E-3</v>
      </c>
      <c r="CY806" s="314">
        <v>85.1</v>
      </c>
      <c r="CZ806" s="314">
        <v>79</v>
      </c>
      <c r="DA806" s="314">
        <v>82.1</v>
      </c>
      <c r="DB806" s="305" t="s">
        <v>83</v>
      </c>
      <c r="DC806" s="305" t="s">
        <v>84</v>
      </c>
      <c r="DD806" s="314">
        <v>20882</v>
      </c>
      <c r="DE806" s="314">
        <v>134</v>
      </c>
      <c r="DF806" s="314">
        <v>172</v>
      </c>
      <c r="DG806" s="314">
        <v>271.5</v>
      </c>
      <c r="DH806" s="314">
        <v>344</v>
      </c>
      <c r="DI806" s="314">
        <v>1</v>
      </c>
      <c r="DJ806" s="314">
        <v>27.2</v>
      </c>
      <c r="DK806" s="314">
        <v>0.1</v>
      </c>
      <c r="DL806" s="314">
        <v>2.1</v>
      </c>
      <c r="DM806" s="314">
        <v>17</v>
      </c>
      <c r="DN806" s="314">
        <v>0</v>
      </c>
      <c r="DO806" s="438"/>
      <c r="DP806" s="299">
        <v>124</v>
      </c>
      <c r="DQ806" s="299">
        <v>7</v>
      </c>
      <c r="DR806" s="299">
        <v>11.5</v>
      </c>
      <c r="DS806" s="299">
        <v>85</v>
      </c>
      <c r="DT806" s="299">
        <v>140</v>
      </c>
      <c r="DU806" s="299">
        <v>170</v>
      </c>
      <c r="DV806" s="299">
        <v>240</v>
      </c>
      <c r="DW806" s="299">
        <v>365</v>
      </c>
      <c r="DX806" s="299">
        <v>437</v>
      </c>
      <c r="DY806" s="299">
        <v>42</v>
      </c>
      <c r="DZ806" s="299">
        <v>18</v>
      </c>
      <c r="EA806" s="299">
        <v>3</v>
      </c>
      <c r="EB806" s="299">
        <v>2.7</v>
      </c>
      <c r="EC806" s="299">
        <v>0.05</v>
      </c>
    </row>
    <row r="807" spans="1:133" x14ac:dyDescent="0.25">
      <c r="A807" s="291">
        <f t="shared" si="147"/>
        <v>2016</v>
      </c>
      <c r="B807" s="292" t="str">
        <f t="shared" si="148"/>
        <v>JUNIO</v>
      </c>
      <c r="C807" s="292">
        <v>7</v>
      </c>
      <c r="D807" s="292" t="str">
        <f t="shared" si="152"/>
        <v>JUNIO 2016 / 5</v>
      </c>
      <c r="E807" s="345">
        <v>5</v>
      </c>
      <c r="F807" s="312">
        <v>42528</v>
      </c>
      <c r="G807" s="311">
        <v>63978</v>
      </c>
      <c r="H807" s="311" t="s">
        <v>68</v>
      </c>
      <c r="I807" s="313">
        <v>0.71460000000000001</v>
      </c>
      <c r="J807" s="314">
        <v>125</v>
      </c>
      <c r="K807" s="314">
        <v>9.8000000000000007</v>
      </c>
      <c r="L807" s="314">
        <v>0</v>
      </c>
      <c r="M807" s="315" t="s">
        <v>20</v>
      </c>
      <c r="N807" s="314">
        <v>0.5</v>
      </c>
      <c r="O807" s="314">
        <v>0</v>
      </c>
      <c r="P807" s="314">
        <v>85.7</v>
      </c>
      <c r="Q807" s="314">
        <v>79.2</v>
      </c>
      <c r="R807" s="314">
        <v>82.4</v>
      </c>
      <c r="S807" s="316" t="s">
        <v>66</v>
      </c>
      <c r="T807" s="316" t="s">
        <v>67</v>
      </c>
      <c r="U807" s="314">
        <v>20910</v>
      </c>
      <c r="V807" s="314">
        <v>116</v>
      </c>
      <c r="W807" s="314">
        <v>170</v>
      </c>
      <c r="X807" s="314">
        <v>279</v>
      </c>
      <c r="Y807" s="314">
        <v>331</v>
      </c>
      <c r="Z807" s="314">
        <v>1</v>
      </c>
      <c r="AA807" s="314">
        <v>29</v>
      </c>
      <c r="AB807" s="314">
        <v>0.1</v>
      </c>
      <c r="AC807" s="314">
        <v>1.94</v>
      </c>
      <c r="AD807" s="314">
        <v>13.4</v>
      </c>
      <c r="AE807" s="314">
        <v>0</v>
      </c>
      <c r="AF807" s="427"/>
      <c r="AG807" s="299">
        <v>133</v>
      </c>
      <c r="AH807" s="299">
        <v>7</v>
      </c>
      <c r="AI807" s="299">
        <v>11.5</v>
      </c>
      <c r="AJ807" s="299">
        <v>85</v>
      </c>
      <c r="AK807" s="299">
        <v>140</v>
      </c>
      <c r="AL807" s="299">
        <v>170</v>
      </c>
      <c r="AM807" s="299">
        <v>240</v>
      </c>
      <c r="AN807" s="299">
        <v>365</v>
      </c>
      <c r="AO807" s="299">
        <v>437</v>
      </c>
      <c r="AP807" s="299">
        <v>42</v>
      </c>
      <c r="AQ807" s="299">
        <v>18</v>
      </c>
      <c r="AR807" s="299">
        <v>3</v>
      </c>
      <c r="AS807" s="299">
        <v>2.7</v>
      </c>
      <c r="AT807" s="299">
        <v>0.05</v>
      </c>
      <c r="AU807" s="300"/>
      <c r="AV807" s="311">
        <v>5</v>
      </c>
      <c r="AW807" s="317">
        <v>42531</v>
      </c>
      <c r="AX807" s="311">
        <v>64063</v>
      </c>
      <c r="AY807" s="311" t="s">
        <v>68</v>
      </c>
      <c r="AZ807" s="313">
        <v>0.73509999999999998</v>
      </c>
      <c r="BA807" s="314">
        <v>143</v>
      </c>
      <c r="BB807" s="314">
        <v>7.9</v>
      </c>
      <c r="BC807" s="314">
        <v>0</v>
      </c>
      <c r="BD807" s="315" t="s">
        <v>20</v>
      </c>
      <c r="BE807" s="314">
        <v>1.2</v>
      </c>
      <c r="BF807" s="314">
        <v>0.01</v>
      </c>
      <c r="BG807" s="314">
        <v>85.6</v>
      </c>
      <c r="BH807" s="314">
        <v>79.3</v>
      </c>
      <c r="BI807" s="314">
        <v>82.4</v>
      </c>
      <c r="BJ807" s="316" t="s">
        <v>66</v>
      </c>
      <c r="BK807" s="316" t="s">
        <v>67</v>
      </c>
      <c r="BL807" s="314">
        <v>20690</v>
      </c>
      <c r="BM807" s="314">
        <v>135</v>
      </c>
      <c r="BN807" s="314">
        <v>199</v>
      </c>
      <c r="BO807" s="314">
        <v>304</v>
      </c>
      <c r="BP807" s="314">
        <v>356</v>
      </c>
      <c r="BQ807" s="314">
        <v>1</v>
      </c>
      <c r="BR807" s="314">
        <v>30.1</v>
      </c>
      <c r="BS807" s="314">
        <v>1</v>
      </c>
      <c r="BT807" s="314">
        <v>2.11</v>
      </c>
      <c r="BU807" s="314">
        <v>6.8</v>
      </c>
      <c r="BV807" s="314">
        <v>0</v>
      </c>
      <c r="BW807" s="433"/>
      <c r="BX807" s="299">
        <v>124</v>
      </c>
      <c r="BY807" s="299">
        <v>7</v>
      </c>
      <c r="BZ807" s="299">
        <v>11.5</v>
      </c>
      <c r="CA807" s="299">
        <v>85</v>
      </c>
      <c r="CB807" s="299">
        <v>140</v>
      </c>
      <c r="CC807" s="299">
        <v>170</v>
      </c>
      <c r="CD807" s="299">
        <v>240</v>
      </c>
      <c r="CE807" s="299">
        <v>365</v>
      </c>
      <c r="CF807" s="299">
        <v>437</v>
      </c>
      <c r="CG807" s="299">
        <v>42</v>
      </c>
      <c r="CH807" s="299">
        <v>18</v>
      </c>
      <c r="CI807" s="299">
        <v>3</v>
      </c>
      <c r="CJ807" s="299">
        <v>2.7</v>
      </c>
      <c r="CK807" s="299">
        <v>0.05</v>
      </c>
      <c r="CL807" s="329"/>
      <c r="CM807" s="306"/>
      <c r="CN807" s="306"/>
      <c r="CO807" s="306"/>
      <c r="CP807" s="306"/>
      <c r="CQ807" s="306"/>
      <c r="CR807" s="306"/>
      <c r="CS807" s="306"/>
      <c r="CT807" s="306"/>
      <c r="CU807" s="306"/>
      <c r="CV807" s="306"/>
      <c r="CW807" s="306"/>
      <c r="CX807" s="306"/>
      <c r="CY807" s="306"/>
      <c r="CZ807" s="306"/>
      <c r="DA807" s="306"/>
      <c r="DB807" s="306"/>
      <c r="DC807" s="306"/>
      <c r="DD807" s="306"/>
      <c r="DE807" s="306"/>
      <c r="DF807" s="306"/>
      <c r="DG807" s="306"/>
      <c r="DH807" s="306"/>
      <c r="DI807" s="306"/>
      <c r="DJ807" s="306"/>
      <c r="DK807" s="306"/>
      <c r="DL807" s="306"/>
      <c r="DM807" s="306"/>
      <c r="DN807" s="306"/>
      <c r="DO807" s="439"/>
      <c r="DP807" s="306"/>
      <c r="DQ807" s="306"/>
      <c r="DR807" s="306"/>
      <c r="DS807" s="306"/>
      <c r="DT807" s="306"/>
      <c r="DU807" s="306"/>
      <c r="DV807" s="306"/>
      <c r="DW807" s="306"/>
      <c r="DX807" s="306"/>
      <c r="DY807" s="306"/>
      <c r="DZ807" s="306"/>
      <c r="EA807" s="306"/>
      <c r="EB807" s="306"/>
      <c r="EC807" s="306"/>
    </row>
    <row r="808" spans="1:133" x14ac:dyDescent="0.25">
      <c r="A808" s="302">
        <f t="shared" si="147"/>
        <v>2016</v>
      </c>
      <c r="B808" s="303" t="str">
        <f t="shared" si="148"/>
        <v>JUNIO</v>
      </c>
      <c r="C808" s="303">
        <v>8</v>
      </c>
      <c r="D808" s="303" t="str">
        <f t="shared" si="152"/>
        <v>JUNIO 2016 / 6</v>
      </c>
      <c r="E808" s="345">
        <v>6</v>
      </c>
      <c r="F808" s="312">
        <v>42530</v>
      </c>
      <c r="G808" s="311">
        <v>64021</v>
      </c>
      <c r="H808" s="311" t="s">
        <v>69</v>
      </c>
      <c r="I808" s="313">
        <v>0.71389999999999998</v>
      </c>
      <c r="J808" s="314">
        <v>126</v>
      </c>
      <c r="K808" s="314">
        <v>9.9</v>
      </c>
      <c r="L808" s="314">
        <v>0</v>
      </c>
      <c r="M808" s="315" t="s">
        <v>20</v>
      </c>
      <c r="N808" s="314">
        <v>0.5</v>
      </c>
      <c r="O808" s="314">
        <v>0</v>
      </c>
      <c r="P808" s="314">
        <v>85.3</v>
      </c>
      <c r="Q808" s="314">
        <v>79.2</v>
      </c>
      <c r="R808" s="314">
        <v>82.3</v>
      </c>
      <c r="S808" s="316" t="s">
        <v>66</v>
      </c>
      <c r="T808" s="316" t="s">
        <v>67</v>
      </c>
      <c r="U808" s="314">
        <v>20918</v>
      </c>
      <c r="V808" s="314">
        <v>119</v>
      </c>
      <c r="W808" s="314">
        <v>172</v>
      </c>
      <c r="X808" s="314">
        <v>282</v>
      </c>
      <c r="Y808" s="314">
        <v>344</v>
      </c>
      <c r="Z808" s="314">
        <v>1.5</v>
      </c>
      <c r="AA808" s="314">
        <v>29.4</v>
      </c>
      <c r="AB808" s="314">
        <v>0.2</v>
      </c>
      <c r="AC808" s="314">
        <v>1.8</v>
      </c>
      <c r="AD808" s="314">
        <v>13</v>
      </c>
      <c r="AE808" s="314">
        <v>0</v>
      </c>
      <c r="AF808" s="427"/>
      <c r="AG808" s="299">
        <v>133</v>
      </c>
      <c r="AH808" s="299">
        <v>7</v>
      </c>
      <c r="AI808" s="299">
        <v>11.5</v>
      </c>
      <c r="AJ808" s="299">
        <v>85</v>
      </c>
      <c r="AK808" s="299">
        <v>140</v>
      </c>
      <c r="AL808" s="299">
        <v>170</v>
      </c>
      <c r="AM808" s="299">
        <v>240</v>
      </c>
      <c r="AN808" s="299">
        <v>365</v>
      </c>
      <c r="AO808" s="299">
        <v>437</v>
      </c>
      <c r="AP808" s="299">
        <v>42</v>
      </c>
      <c r="AQ808" s="299">
        <v>18</v>
      </c>
      <c r="AR808" s="299">
        <v>3</v>
      </c>
      <c r="AS808" s="299">
        <v>2.7</v>
      </c>
      <c r="AT808" s="299">
        <v>0.05</v>
      </c>
      <c r="AU808" s="300"/>
      <c r="AV808" s="311">
        <v>6</v>
      </c>
      <c r="AW808" s="317">
        <v>42532</v>
      </c>
      <c r="AX808" s="311">
        <v>64085</v>
      </c>
      <c r="AY808" s="311" t="s">
        <v>218</v>
      </c>
      <c r="AZ808" s="313">
        <v>0.73240000000000005</v>
      </c>
      <c r="BA808" s="314">
        <v>140.5</v>
      </c>
      <c r="BB808" s="314">
        <v>8.1999999999999993</v>
      </c>
      <c r="BC808" s="314">
        <v>0</v>
      </c>
      <c r="BD808" s="315" t="s">
        <v>20</v>
      </c>
      <c r="BE808" s="314">
        <v>1.2</v>
      </c>
      <c r="BF808" s="314">
        <v>0.01</v>
      </c>
      <c r="BG808" s="314">
        <v>85.6</v>
      </c>
      <c r="BH808" s="314">
        <v>79.400000000000006</v>
      </c>
      <c r="BI808" s="314">
        <f>(BG808+BH808)/2</f>
        <v>82.5</v>
      </c>
      <c r="BJ808" s="316" t="s">
        <v>66</v>
      </c>
      <c r="BK808" s="316" t="s">
        <v>67</v>
      </c>
      <c r="BL808" s="314">
        <v>20718</v>
      </c>
      <c r="BM808" s="314">
        <v>131</v>
      </c>
      <c r="BN808" s="314">
        <v>196</v>
      </c>
      <c r="BO808" s="314">
        <v>302</v>
      </c>
      <c r="BP808" s="314">
        <v>356</v>
      </c>
      <c r="BQ808" s="314">
        <v>1</v>
      </c>
      <c r="BR808" s="314">
        <v>30.4</v>
      </c>
      <c r="BS808" s="314">
        <v>0.4</v>
      </c>
      <c r="BT808" s="314">
        <v>2.12</v>
      </c>
      <c r="BU808" s="314">
        <v>6.5</v>
      </c>
      <c r="BV808" s="314">
        <v>0</v>
      </c>
      <c r="BW808" s="433"/>
      <c r="BX808" s="299">
        <v>124</v>
      </c>
      <c r="BY808" s="299">
        <v>7</v>
      </c>
      <c r="BZ808" s="299">
        <v>11.5</v>
      </c>
      <c r="CA808" s="299">
        <v>85</v>
      </c>
      <c r="CB808" s="299">
        <v>140</v>
      </c>
      <c r="CC808" s="299">
        <v>170</v>
      </c>
      <c r="CD808" s="299">
        <v>240</v>
      </c>
      <c r="CE808" s="299">
        <v>365</v>
      </c>
      <c r="CF808" s="299">
        <v>437</v>
      </c>
      <c r="CG808" s="299">
        <v>42</v>
      </c>
      <c r="CH808" s="299">
        <v>18</v>
      </c>
      <c r="CI808" s="299">
        <v>3</v>
      </c>
      <c r="CJ808" s="299">
        <v>2.7</v>
      </c>
      <c r="CK808" s="299">
        <v>0.05</v>
      </c>
      <c r="CL808" s="329"/>
      <c r="CM808" s="305"/>
      <c r="CN808" s="305"/>
      <c r="CO808" s="305"/>
      <c r="CP808" s="305"/>
      <c r="CQ808" s="305"/>
      <c r="CR808" s="305"/>
      <c r="CS808" s="305"/>
      <c r="CT808" s="305"/>
      <c r="CU808" s="305"/>
      <c r="CV808" s="305"/>
      <c r="CW808" s="305"/>
      <c r="CX808" s="305"/>
      <c r="CY808" s="305"/>
      <c r="CZ808" s="305"/>
      <c r="DA808" s="305"/>
      <c r="DB808" s="305"/>
      <c r="DC808" s="305"/>
      <c r="DD808" s="305"/>
      <c r="DE808" s="305"/>
      <c r="DF808" s="305"/>
      <c r="DG808" s="305"/>
      <c r="DH808" s="305"/>
      <c r="DI808" s="305"/>
      <c r="DJ808" s="305"/>
      <c r="DK808" s="305"/>
      <c r="DL808" s="305"/>
      <c r="DM808" s="305"/>
      <c r="DN808" s="305"/>
      <c r="DO808" s="440"/>
      <c r="DP808" s="305"/>
      <c r="DQ808" s="305"/>
      <c r="DR808" s="305"/>
      <c r="DS808" s="305"/>
      <c r="DT808" s="305"/>
      <c r="DU808" s="305"/>
      <c r="DV808" s="305"/>
      <c r="DW808" s="305"/>
      <c r="DX808" s="305"/>
      <c r="DY808" s="305"/>
      <c r="DZ808" s="305"/>
      <c r="EA808" s="305"/>
      <c r="EB808" s="305"/>
      <c r="EC808" s="305"/>
    </row>
    <row r="809" spans="1:133" x14ac:dyDescent="0.25">
      <c r="A809" s="291">
        <f t="shared" si="147"/>
        <v>2016</v>
      </c>
      <c r="B809" s="292" t="str">
        <f t="shared" si="148"/>
        <v>JUNIO</v>
      </c>
      <c r="C809" s="292">
        <v>9</v>
      </c>
      <c r="D809" s="292" t="str">
        <f t="shared" si="152"/>
        <v>JUNIO 2016 / 7</v>
      </c>
      <c r="E809" s="345">
        <v>7</v>
      </c>
      <c r="F809" s="312">
        <v>42532</v>
      </c>
      <c r="G809" s="311">
        <v>64090</v>
      </c>
      <c r="H809" s="311" t="s">
        <v>68</v>
      </c>
      <c r="I809" s="313">
        <v>0.71540000000000004</v>
      </c>
      <c r="J809" s="314">
        <v>127</v>
      </c>
      <c r="K809" s="314">
        <v>9.8000000000000007</v>
      </c>
      <c r="L809" s="314">
        <v>0</v>
      </c>
      <c r="M809" s="315" t="s">
        <v>20</v>
      </c>
      <c r="N809" s="314">
        <v>0.5</v>
      </c>
      <c r="O809" s="314">
        <v>0</v>
      </c>
      <c r="P809" s="314">
        <v>85.6</v>
      </c>
      <c r="Q809" s="314">
        <v>79.2</v>
      </c>
      <c r="R809" s="314">
        <f>(P809+Q809)/2</f>
        <v>82.4</v>
      </c>
      <c r="S809" s="316" t="s">
        <v>66</v>
      </c>
      <c r="T809" s="316" t="s">
        <v>67</v>
      </c>
      <c r="U809" s="314">
        <v>20902</v>
      </c>
      <c r="V809" s="314">
        <v>118</v>
      </c>
      <c r="W809" s="314">
        <v>175</v>
      </c>
      <c r="X809" s="314">
        <v>287</v>
      </c>
      <c r="Y809" s="314">
        <v>345</v>
      </c>
      <c r="Z809" s="314">
        <v>1.5</v>
      </c>
      <c r="AA809" s="314">
        <v>28.6</v>
      </c>
      <c r="AB809" s="314">
        <v>0.3</v>
      </c>
      <c r="AC809" s="314">
        <v>1.71</v>
      </c>
      <c r="AD809" s="314">
        <v>14.6</v>
      </c>
      <c r="AE809" s="314">
        <v>0</v>
      </c>
      <c r="AF809" s="427"/>
      <c r="AG809" s="299">
        <v>133</v>
      </c>
      <c r="AH809" s="299">
        <v>7</v>
      </c>
      <c r="AI809" s="299">
        <v>11.5</v>
      </c>
      <c r="AJ809" s="299">
        <v>85</v>
      </c>
      <c r="AK809" s="299">
        <v>140</v>
      </c>
      <c r="AL809" s="299">
        <v>170</v>
      </c>
      <c r="AM809" s="299">
        <v>240</v>
      </c>
      <c r="AN809" s="299">
        <v>365</v>
      </c>
      <c r="AO809" s="299">
        <v>437</v>
      </c>
      <c r="AP809" s="299">
        <v>42</v>
      </c>
      <c r="AQ809" s="299">
        <v>18</v>
      </c>
      <c r="AR809" s="299">
        <v>3</v>
      </c>
      <c r="AS809" s="299">
        <v>2.7</v>
      </c>
      <c r="AT809" s="299">
        <v>0.05</v>
      </c>
      <c r="AU809" s="300"/>
      <c r="AV809" s="311">
        <v>7</v>
      </c>
      <c r="AW809" s="317">
        <v>42534</v>
      </c>
      <c r="AX809" s="311">
        <v>64100</v>
      </c>
      <c r="AY809" s="311" t="s">
        <v>149</v>
      </c>
      <c r="AZ809" s="313">
        <v>0.73509999999999998</v>
      </c>
      <c r="BA809" s="314">
        <v>140.9</v>
      </c>
      <c r="BB809" s="314">
        <v>8.1</v>
      </c>
      <c r="BC809" s="314">
        <v>0</v>
      </c>
      <c r="BD809" s="315" t="s">
        <v>20</v>
      </c>
      <c r="BE809" s="314">
        <v>1.2</v>
      </c>
      <c r="BF809" s="314">
        <v>0.01</v>
      </c>
      <c r="BG809" s="314">
        <v>85.6</v>
      </c>
      <c r="BH809" s="314">
        <v>79.3</v>
      </c>
      <c r="BI809" s="314">
        <v>82.4</v>
      </c>
      <c r="BJ809" s="316" t="s">
        <v>66</v>
      </c>
      <c r="BK809" s="316" t="s">
        <v>67</v>
      </c>
      <c r="BL809" s="314">
        <v>20690</v>
      </c>
      <c r="BM809" s="314">
        <v>131</v>
      </c>
      <c r="BN809" s="314">
        <v>196</v>
      </c>
      <c r="BO809" s="314">
        <v>298</v>
      </c>
      <c r="BP809" s="314">
        <v>352</v>
      </c>
      <c r="BQ809" s="314">
        <v>1</v>
      </c>
      <c r="BR809" s="314">
        <v>30.1</v>
      </c>
      <c r="BS809" s="314">
        <v>0.7</v>
      </c>
      <c r="BT809" s="314">
        <v>2.13</v>
      </c>
      <c r="BU809" s="314">
        <v>6.6</v>
      </c>
      <c r="BV809" s="314">
        <v>0</v>
      </c>
      <c r="BW809" s="433"/>
      <c r="BX809" s="299">
        <v>124</v>
      </c>
      <c r="BY809" s="299">
        <v>7</v>
      </c>
      <c r="BZ809" s="299">
        <v>11.5</v>
      </c>
      <c r="CA809" s="299">
        <v>85</v>
      </c>
      <c r="CB809" s="299">
        <v>140</v>
      </c>
      <c r="CC809" s="299">
        <v>170</v>
      </c>
      <c r="CD809" s="299">
        <v>240</v>
      </c>
      <c r="CE809" s="299">
        <v>365</v>
      </c>
      <c r="CF809" s="299">
        <v>437</v>
      </c>
      <c r="CG809" s="299">
        <v>42</v>
      </c>
      <c r="CH809" s="299">
        <v>18</v>
      </c>
      <c r="CI809" s="299">
        <v>3</v>
      </c>
      <c r="CJ809" s="299">
        <v>2.7</v>
      </c>
      <c r="CK809" s="299">
        <v>0.05</v>
      </c>
      <c r="CL809" s="329"/>
      <c r="CM809" s="306"/>
      <c r="CN809" s="306"/>
      <c r="CO809" s="306"/>
      <c r="CP809" s="306"/>
      <c r="CQ809" s="306"/>
      <c r="CR809" s="306"/>
      <c r="CS809" s="306"/>
      <c r="CT809" s="306"/>
      <c r="CU809" s="306"/>
      <c r="CV809" s="306"/>
      <c r="CW809" s="306"/>
      <c r="CX809" s="306"/>
      <c r="CY809" s="306"/>
      <c r="CZ809" s="306"/>
      <c r="DA809" s="306"/>
      <c r="DB809" s="306"/>
      <c r="DC809" s="306"/>
      <c r="DD809" s="306"/>
      <c r="DE809" s="306"/>
      <c r="DF809" s="306"/>
      <c r="DG809" s="306"/>
      <c r="DH809" s="306"/>
      <c r="DI809" s="306"/>
      <c r="DJ809" s="306"/>
      <c r="DK809" s="306"/>
      <c r="DL809" s="306"/>
      <c r="DM809" s="306"/>
      <c r="DN809" s="306"/>
      <c r="DO809" s="439"/>
      <c r="DP809" s="306"/>
      <c r="DQ809" s="306"/>
      <c r="DR809" s="306"/>
      <c r="DS809" s="306"/>
      <c r="DT809" s="306"/>
      <c r="DU809" s="306"/>
      <c r="DV809" s="306"/>
      <c r="DW809" s="306"/>
      <c r="DX809" s="306"/>
      <c r="DY809" s="306"/>
      <c r="DZ809" s="306"/>
      <c r="EA809" s="306"/>
      <c r="EB809" s="306"/>
      <c r="EC809" s="306"/>
    </row>
    <row r="810" spans="1:133" x14ac:dyDescent="0.25">
      <c r="A810" s="302">
        <f t="shared" si="147"/>
        <v>2016</v>
      </c>
      <c r="B810" s="303" t="str">
        <f t="shared" si="148"/>
        <v>JUNIO</v>
      </c>
      <c r="C810" s="303">
        <v>10</v>
      </c>
      <c r="D810" s="303" t="str">
        <f t="shared" si="152"/>
        <v>JUNIO 2016 / 8</v>
      </c>
      <c r="E810" s="345">
        <v>8</v>
      </c>
      <c r="F810" s="312">
        <v>42532</v>
      </c>
      <c r="G810" s="311">
        <v>64080</v>
      </c>
      <c r="H810" s="311" t="s">
        <v>208</v>
      </c>
      <c r="I810" s="313">
        <v>0.71389999999999998</v>
      </c>
      <c r="J810" s="314">
        <v>126</v>
      </c>
      <c r="K810" s="314">
        <v>9.9</v>
      </c>
      <c r="L810" s="314">
        <v>0</v>
      </c>
      <c r="M810" s="315" t="s">
        <v>20</v>
      </c>
      <c r="N810" s="314">
        <v>0.5</v>
      </c>
      <c r="O810" s="314">
        <v>0</v>
      </c>
      <c r="P810" s="314">
        <v>85.4</v>
      </c>
      <c r="Q810" s="314">
        <v>79.2</v>
      </c>
      <c r="R810" s="314">
        <f>(P810+Q810)/2</f>
        <v>82.300000000000011</v>
      </c>
      <c r="S810" s="316" t="s">
        <v>66</v>
      </c>
      <c r="T810" s="316" t="s">
        <v>67</v>
      </c>
      <c r="U810" s="314">
        <v>20918</v>
      </c>
      <c r="V810" s="314">
        <v>118</v>
      </c>
      <c r="W810" s="314">
        <v>172</v>
      </c>
      <c r="X810" s="314">
        <v>277</v>
      </c>
      <c r="Y810" s="314">
        <v>341</v>
      </c>
      <c r="Z810" s="314">
        <v>1.5</v>
      </c>
      <c r="AA810" s="314">
        <v>29</v>
      </c>
      <c r="AB810" s="314">
        <v>0.3</v>
      </c>
      <c r="AC810" s="314">
        <v>1.76</v>
      </c>
      <c r="AD810" s="314">
        <v>11.7</v>
      </c>
      <c r="AE810" s="314">
        <v>0</v>
      </c>
      <c r="AF810" s="427"/>
      <c r="AG810" s="299">
        <v>133</v>
      </c>
      <c r="AH810" s="299">
        <v>7</v>
      </c>
      <c r="AI810" s="299">
        <v>11.5</v>
      </c>
      <c r="AJ810" s="299">
        <v>85</v>
      </c>
      <c r="AK810" s="299">
        <v>140</v>
      </c>
      <c r="AL810" s="299">
        <v>170</v>
      </c>
      <c r="AM810" s="299">
        <v>240</v>
      </c>
      <c r="AN810" s="299">
        <v>365</v>
      </c>
      <c r="AO810" s="299">
        <v>437</v>
      </c>
      <c r="AP810" s="299">
        <v>42</v>
      </c>
      <c r="AQ810" s="299">
        <v>18</v>
      </c>
      <c r="AR810" s="299">
        <v>3</v>
      </c>
      <c r="AS810" s="299">
        <v>2.7</v>
      </c>
      <c r="AT810" s="299">
        <v>0.05</v>
      </c>
      <c r="AU810" s="300"/>
      <c r="AV810" s="311">
        <v>8</v>
      </c>
      <c r="AW810" s="317">
        <v>42537</v>
      </c>
      <c r="AX810" s="311">
        <v>64174</v>
      </c>
      <c r="AY810" s="311" t="s">
        <v>218</v>
      </c>
      <c r="AZ810" s="313">
        <v>0.73329999999999995</v>
      </c>
      <c r="BA810" s="314">
        <v>139.80000000000001</v>
      </c>
      <c r="BB810" s="314">
        <v>8.1999999999999993</v>
      </c>
      <c r="BC810" s="314">
        <v>0</v>
      </c>
      <c r="BD810" s="315" t="s">
        <v>20</v>
      </c>
      <c r="BE810" s="314">
        <v>1.2</v>
      </c>
      <c r="BF810" s="314">
        <v>0.01</v>
      </c>
      <c r="BG810" s="314">
        <v>85.5</v>
      </c>
      <c r="BH810" s="314">
        <v>79.3</v>
      </c>
      <c r="BI810" s="314">
        <f t="shared" ref="BI810:BI816" si="153">(BG810+BH810)/2</f>
        <v>82.4</v>
      </c>
      <c r="BJ810" s="316" t="s">
        <v>66</v>
      </c>
      <c r="BK810" s="316" t="s">
        <v>67</v>
      </c>
      <c r="BL810" s="314">
        <v>20709</v>
      </c>
      <c r="BM810" s="314">
        <v>129</v>
      </c>
      <c r="BN810" s="314">
        <v>194</v>
      </c>
      <c r="BO810" s="314">
        <v>295</v>
      </c>
      <c r="BP810" s="314">
        <v>356</v>
      </c>
      <c r="BQ810" s="314">
        <v>1</v>
      </c>
      <c r="BR810" s="314">
        <v>29.8</v>
      </c>
      <c r="BS810" s="314">
        <v>0.4</v>
      </c>
      <c r="BT810" s="314">
        <v>2.09</v>
      </c>
      <c r="BU810" s="314">
        <v>3.5</v>
      </c>
      <c r="BV810" s="314">
        <v>0</v>
      </c>
      <c r="BW810" s="433"/>
      <c r="BX810" s="299">
        <v>124</v>
      </c>
      <c r="BY810" s="299">
        <v>7</v>
      </c>
      <c r="BZ810" s="299">
        <v>11.5</v>
      </c>
      <c r="CA810" s="299">
        <v>85</v>
      </c>
      <c r="CB810" s="299">
        <v>140</v>
      </c>
      <c r="CC810" s="299">
        <v>170</v>
      </c>
      <c r="CD810" s="299">
        <v>240</v>
      </c>
      <c r="CE810" s="299">
        <v>365</v>
      </c>
      <c r="CF810" s="299">
        <v>437</v>
      </c>
      <c r="CG810" s="299">
        <v>42</v>
      </c>
      <c r="CH810" s="299">
        <v>18</v>
      </c>
      <c r="CI810" s="299">
        <v>3</v>
      </c>
      <c r="CJ810" s="299">
        <v>2.7</v>
      </c>
      <c r="CK810" s="299">
        <v>0.05</v>
      </c>
      <c r="CL810" s="329"/>
      <c r="CM810" s="305"/>
      <c r="CN810" s="305"/>
      <c r="CO810" s="305"/>
      <c r="CP810" s="305"/>
      <c r="CQ810" s="305"/>
      <c r="CR810" s="305"/>
      <c r="CS810" s="305"/>
      <c r="CT810" s="305"/>
      <c r="CU810" s="305"/>
      <c r="CV810" s="305"/>
      <c r="CW810" s="305"/>
      <c r="CX810" s="305"/>
      <c r="CY810" s="305"/>
      <c r="CZ810" s="305"/>
      <c r="DA810" s="305"/>
      <c r="DB810" s="305"/>
      <c r="DC810" s="305"/>
      <c r="DD810" s="305"/>
      <c r="DE810" s="305"/>
      <c r="DF810" s="305"/>
      <c r="DG810" s="305"/>
      <c r="DH810" s="305"/>
      <c r="DI810" s="305"/>
      <c r="DJ810" s="305"/>
      <c r="DK810" s="305"/>
      <c r="DL810" s="305"/>
      <c r="DM810" s="305"/>
      <c r="DN810" s="305"/>
      <c r="DO810" s="440"/>
      <c r="DP810" s="305"/>
      <c r="DQ810" s="305"/>
      <c r="DR810" s="305"/>
      <c r="DS810" s="305"/>
      <c r="DT810" s="305"/>
      <c r="DU810" s="305"/>
      <c r="DV810" s="305"/>
      <c r="DW810" s="305"/>
      <c r="DX810" s="305"/>
      <c r="DY810" s="305"/>
      <c r="DZ810" s="305"/>
      <c r="EA810" s="305"/>
      <c r="EB810" s="305"/>
      <c r="EC810" s="305"/>
    </row>
    <row r="811" spans="1:133" x14ac:dyDescent="0.25">
      <c r="A811" s="291">
        <f t="shared" si="147"/>
        <v>2016</v>
      </c>
      <c r="B811" s="292" t="str">
        <f t="shared" si="148"/>
        <v>JUNIO</v>
      </c>
      <c r="C811" s="292">
        <v>11</v>
      </c>
      <c r="D811" s="292" t="str">
        <f t="shared" si="152"/>
        <v>JUNIO 2016 / 9</v>
      </c>
      <c r="E811" s="345">
        <v>9</v>
      </c>
      <c r="F811" s="312">
        <v>42535</v>
      </c>
      <c r="G811" s="311">
        <v>64130</v>
      </c>
      <c r="H811" s="311" t="s">
        <v>69</v>
      </c>
      <c r="I811" s="313">
        <v>0.71430000000000005</v>
      </c>
      <c r="J811" s="314">
        <v>125</v>
      </c>
      <c r="K811" s="314">
        <v>9.9</v>
      </c>
      <c r="L811" s="314">
        <v>0</v>
      </c>
      <c r="M811" s="315" t="s">
        <v>20</v>
      </c>
      <c r="N811" s="314">
        <v>0.5</v>
      </c>
      <c r="O811" s="314">
        <v>0</v>
      </c>
      <c r="P811" s="314">
        <v>85.3</v>
      </c>
      <c r="Q811" s="314">
        <v>79.2</v>
      </c>
      <c r="R811" s="314">
        <v>82.3</v>
      </c>
      <c r="S811" s="316" t="s">
        <v>66</v>
      </c>
      <c r="T811" s="316" t="s">
        <v>67</v>
      </c>
      <c r="U811" s="314">
        <v>20914</v>
      </c>
      <c r="V811" s="314">
        <v>117</v>
      </c>
      <c r="W811" s="314">
        <v>170</v>
      </c>
      <c r="X811" s="314">
        <v>281</v>
      </c>
      <c r="Y811" s="314">
        <v>343</v>
      </c>
      <c r="Z811" s="314">
        <v>1</v>
      </c>
      <c r="AA811" s="314">
        <v>29</v>
      </c>
      <c r="AB811" s="314">
        <v>0.3</v>
      </c>
      <c r="AC811" s="314">
        <v>1.76</v>
      </c>
      <c r="AD811" s="314">
        <v>11.5</v>
      </c>
      <c r="AE811" s="314">
        <v>0</v>
      </c>
      <c r="AF811" s="427"/>
      <c r="AG811" s="299">
        <v>133</v>
      </c>
      <c r="AH811" s="299">
        <v>7</v>
      </c>
      <c r="AI811" s="299">
        <v>11.5</v>
      </c>
      <c r="AJ811" s="299">
        <v>85</v>
      </c>
      <c r="AK811" s="299">
        <v>140</v>
      </c>
      <c r="AL811" s="299">
        <v>170</v>
      </c>
      <c r="AM811" s="299">
        <v>240</v>
      </c>
      <c r="AN811" s="299">
        <v>365</v>
      </c>
      <c r="AO811" s="299">
        <v>437</v>
      </c>
      <c r="AP811" s="299">
        <v>42</v>
      </c>
      <c r="AQ811" s="299">
        <v>18</v>
      </c>
      <c r="AR811" s="299">
        <v>3</v>
      </c>
      <c r="AS811" s="299">
        <v>2.7</v>
      </c>
      <c r="AT811" s="299">
        <v>0.05</v>
      </c>
      <c r="AU811" s="300"/>
      <c r="AV811" s="311">
        <v>9</v>
      </c>
      <c r="AW811" s="317">
        <v>42538</v>
      </c>
      <c r="AX811" s="311">
        <v>64217</v>
      </c>
      <c r="AY811" s="311" t="s">
        <v>68</v>
      </c>
      <c r="AZ811" s="313">
        <v>0.73470000000000002</v>
      </c>
      <c r="BA811" s="314">
        <v>142.1</v>
      </c>
      <c r="BB811" s="314">
        <v>7.9</v>
      </c>
      <c r="BC811" s="314">
        <v>0</v>
      </c>
      <c r="BD811" s="315" t="s">
        <v>20</v>
      </c>
      <c r="BE811" s="314">
        <v>1.2</v>
      </c>
      <c r="BF811" s="314">
        <v>0.01</v>
      </c>
      <c r="BG811" s="314">
        <v>85.2</v>
      </c>
      <c r="BH811" s="314">
        <v>79.2</v>
      </c>
      <c r="BI811" s="314">
        <f t="shared" si="153"/>
        <v>82.2</v>
      </c>
      <c r="BJ811" s="316" t="s">
        <v>66</v>
      </c>
      <c r="BK811" s="316" t="s">
        <v>67</v>
      </c>
      <c r="BL811" s="314">
        <v>20694</v>
      </c>
      <c r="BM811" s="314">
        <v>133</v>
      </c>
      <c r="BN811" s="314">
        <v>196</v>
      </c>
      <c r="BO811" s="314">
        <v>295</v>
      </c>
      <c r="BP811" s="314">
        <v>352</v>
      </c>
      <c r="BQ811" s="314">
        <v>1</v>
      </c>
      <c r="BR811" s="314">
        <v>28.9</v>
      </c>
      <c r="BS811" s="314">
        <v>0.6</v>
      </c>
      <c r="BT811" s="314">
        <v>2.09</v>
      </c>
      <c r="BU811" s="314">
        <v>6.8</v>
      </c>
      <c r="BV811" s="314">
        <v>0</v>
      </c>
      <c r="BW811" s="433"/>
      <c r="BX811" s="299">
        <v>124</v>
      </c>
      <c r="BY811" s="299">
        <v>7</v>
      </c>
      <c r="BZ811" s="299">
        <v>11.5</v>
      </c>
      <c r="CA811" s="299">
        <v>85</v>
      </c>
      <c r="CB811" s="299">
        <v>140</v>
      </c>
      <c r="CC811" s="299">
        <v>170</v>
      </c>
      <c r="CD811" s="299">
        <v>240</v>
      </c>
      <c r="CE811" s="299">
        <v>365</v>
      </c>
      <c r="CF811" s="299">
        <v>437</v>
      </c>
      <c r="CG811" s="299">
        <v>42</v>
      </c>
      <c r="CH811" s="299">
        <v>18</v>
      </c>
      <c r="CI811" s="299">
        <v>3</v>
      </c>
      <c r="CJ811" s="299">
        <v>2.7</v>
      </c>
      <c r="CK811" s="299">
        <v>0.05</v>
      </c>
      <c r="CL811" s="329"/>
      <c r="CM811" s="306"/>
      <c r="CN811" s="306"/>
      <c r="CO811" s="306"/>
      <c r="CP811" s="306"/>
      <c r="CQ811" s="306"/>
      <c r="CR811" s="306"/>
      <c r="CS811" s="306"/>
      <c r="CT811" s="306"/>
      <c r="CU811" s="306"/>
      <c r="CV811" s="306"/>
      <c r="CW811" s="306"/>
      <c r="CX811" s="306"/>
      <c r="CY811" s="306"/>
      <c r="CZ811" s="306"/>
      <c r="DA811" s="306"/>
      <c r="DB811" s="306"/>
      <c r="DC811" s="306"/>
      <c r="DD811" s="306"/>
      <c r="DE811" s="306"/>
      <c r="DF811" s="306"/>
      <c r="DG811" s="306"/>
      <c r="DH811" s="306"/>
      <c r="DI811" s="306"/>
      <c r="DJ811" s="306"/>
      <c r="DK811" s="306"/>
      <c r="DL811" s="306"/>
      <c r="DM811" s="306"/>
      <c r="DN811" s="306"/>
      <c r="DO811" s="439"/>
      <c r="DP811" s="306"/>
      <c r="DQ811" s="306"/>
      <c r="DR811" s="306"/>
      <c r="DS811" s="306"/>
      <c r="DT811" s="306"/>
      <c r="DU811" s="306"/>
      <c r="DV811" s="306"/>
      <c r="DW811" s="306"/>
      <c r="DX811" s="306"/>
      <c r="DY811" s="306"/>
      <c r="DZ811" s="306"/>
      <c r="EA811" s="306"/>
      <c r="EB811" s="306"/>
      <c r="EC811" s="306"/>
    </row>
    <row r="812" spans="1:133" x14ac:dyDescent="0.25">
      <c r="A812" s="302">
        <f t="shared" si="147"/>
        <v>2016</v>
      </c>
      <c r="B812" s="303" t="str">
        <f t="shared" si="148"/>
        <v>JUNIO</v>
      </c>
      <c r="C812" s="303">
        <v>12</v>
      </c>
      <c r="D812" s="303" t="str">
        <f t="shared" si="152"/>
        <v>JUNIO 2016 / 10</v>
      </c>
      <c r="E812" s="345">
        <v>10</v>
      </c>
      <c r="F812" s="312">
        <v>42535</v>
      </c>
      <c r="G812" s="311">
        <v>64130</v>
      </c>
      <c r="H812" s="311" t="s">
        <v>69</v>
      </c>
      <c r="I812" s="313">
        <v>0.71430000000000005</v>
      </c>
      <c r="J812" s="314">
        <v>125</v>
      </c>
      <c r="K812" s="314">
        <v>9.9</v>
      </c>
      <c r="L812" s="314">
        <v>0</v>
      </c>
      <c r="M812" s="315" t="s">
        <v>20</v>
      </c>
      <c r="N812" s="314">
        <v>0.5</v>
      </c>
      <c r="O812" s="314">
        <v>0</v>
      </c>
      <c r="P812" s="314">
        <v>85.3</v>
      </c>
      <c r="Q812" s="314">
        <v>79.2</v>
      </c>
      <c r="R812" s="314">
        <v>82.3</v>
      </c>
      <c r="S812" s="316" t="s">
        <v>66</v>
      </c>
      <c r="T812" s="316" t="s">
        <v>67</v>
      </c>
      <c r="U812" s="314">
        <v>20914</v>
      </c>
      <c r="V812" s="314">
        <v>117</v>
      </c>
      <c r="W812" s="314">
        <v>170</v>
      </c>
      <c r="X812" s="314">
        <v>281</v>
      </c>
      <c r="Y812" s="314">
        <v>343</v>
      </c>
      <c r="Z812" s="314">
        <v>1</v>
      </c>
      <c r="AA812" s="314">
        <v>29</v>
      </c>
      <c r="AB812" s="314">
        <v>0.3</v>
      </c>
      <c r="AC812" s="314">
        <v>1.76</v>
      </c>
      <c r="AD812" s="314">
        <v>11.5</v>
      </c>
      <c r="AE812" s="314">
        <v>0</v>
      </c>
      <c r="AF812" s="427"/>
      <c r="AG812" s="299">
        <v>133</v>
      </c>
      <c r="AH812" s="299">
        <v>7</v>
      </c>
      <c r="AI812" s="299">
        <v>11.5</v>
      </c>
      <c r="AJ812" s="299">
        <v>85</v>
      </c>
      <c r="AK812" s="299">
        <v>140</v>
      </c>
      <c r="AL812" s="299">
        <v>170</v>
      </c>
      <c r="AM812" s="299">
        <v>240</v>
      </c>
      <c r="AN812" s="299">
        <v>365</v>
      </c>
      <c r="AO812" s="299">
        <v>437</v>
      </c>
      <c r="AP812" s="299">
        <v>42</v>
      </c>
      <c r="AQ812" s="299">
        <v>18</v>
      </c>
      <c r="AR812" s="299">
        <v>3</v>
      </c>
      <c r="AS812" s="299">
        <v>2.7</v>
      </c>
      <c r="AT812" s="299">
        <v>0.05</v>
      </c>
      <c r="AU812" s="300"/>
      <c r="AV812" s="311">
        <v>10</v>
      </c>
      <c r="AW812" s="317">
        <v>42542</v>
      </c>
      <c r="AX812" s="311">
        <v>64290</v>
      </c>
      <c r="AY812" s="311" t="s">
        <v>149</v>
      </c>
      <c r="AZ812" s="313">
        <v>0.73129999999999995</v>
      </c>
      <c r="BA812" s="314">
        <v>138.19999999999999</v>
      </c>
      <c r="BB812" s="314">
        <v>8.4</v>
      </c>
      <c r="BC812" s="314">
        <v>0</v>
      </c>
      <c r="BD812" s="315" t="s">
        <v>20</v>
      </c>
      <c r="BE812" s="314">
        <v>1.2</v>
      </c>
      <c r="BF812" s="314">
        <v>0.01</v>
      </c>
      <c r="BG812" s="314">
        <v>85.2</v>
      </c>
      <c r="BH812" s="314">
        <v>79.2</v>
      </c>
      <c r="BI812" s="314">
        <f t="shared" si="153"/>
        <v>82.2</v>
      </c>
      <c r="BJ812" s="316" t="s">
        <v>66</v>
      </c>
      <c r="BK812" s="316" t="s">
        <v>67</v>
      </c>
      <c r="BL812" s="314">
        <v>20730</v>
      </c>
      <c r="BM812" s="314">
        <v>127</v>
      </c>
      <c r="BN812" s="314">
        <v>192</v>
      </c>
      <c r="BO812" s="314">
        <v>298</v>
      </c>
      <c r="BP812" s="314">
        <v>352</v>
      </c>
      <c r="BQ812" s="314">
        <v>1</v>
      </c>
      <c r="BR812" s="314">
        <v>29</v>
      </c>
      <c r="BS812" s="314">
        <v>0.4</v>
      </c>
      <c r="BT812" s="314">
        <v>2.06</v>
      </c>
      <c r="BU812" s="314">
        <v>4</v>
      </c>
      <c r="BV812" s="314">
        <v>0</v>
      </c>
      <c r="BW812" s="433"/>
      <c r="BX812" s="299">
        <v>124</v>
      </c>
      <c r="BY812" s="299">
        <v>7</v>
      </c>
      <c r="BZ812" s="299">
        <v>11.5</v>
      </c>
      <c r="CA812" s="299">
        <v>85</v>
      </c>
      <c r="CB812" s="299">
        <v>140</v>
      </c>
      <c r="CC812" s="299">
        <v>170</v>
      </c>
      <c r="CD812" s="299">
        <v>240</v>
      </c>
      <c r="CE812" s="299">
        <v>365</v>
      </c>
      <c r="CF812" s="299">
        <v>437</v>
      </c>
      <c r="CG812" s="299">
        <v>42</v>
      </c>
      <c r="CH812" s="299">
        <v>18</v>
      </c>
      <c r="CI812" s="299">
        <v>3</v>
      </c>
      <c r="CJ812" s="299">
        <v>2.7</v>
      </c>
      <c r="CK812" s="299">
        <v>0.05</v>
      </c>
      <c r="CL812" s="329"/>
      <c r="CM812" s="305"/>
      <c r="CN812" s="305"/>
      <c r="CO812" s="305"/>
      <c r="CP812" s="305"/>
      <c r="CQ812" s="305"/>
      <c r="CR812" s="305"/>
      <c r="CS812" s="305"/>
      <c r="CT812" s="305"/>
      <c r="CU812" s="305"/>
      <c r="CV812" s="305"/>
      <c r="CW812" s="305"/>
      <c r="CX812" s="305"/>
      <c r="CY812" s="305"/>
      <c r="CZ812" s="305"/>
      <c r="DA812" s="305"/>
      <c r="DB812" s="305"/>
      <c r="DC812" s="305"/>
      <c r="DD812" s="305"/>
      <c r="DE812" s="305"/>
      <c r="DF812" s="305"/>
      <c r="DG812" s="305"/>
      <c r="DH812" s="305"/>
      <c r="DI812" s="305"/>
      <c r="DJ812" s="305"/>
      <c r="DK812" s="305"/>
      <c r="DL812" s="305"/>
      <c r="DM812" s="305"/>
      <c r="DN812" s="305"/>
      <c r="DO812" s="440"/>
      <c r="DP812" s="305"/>
      <c r="DQ812" s="305"/>
      <c r="DR812" s="305"/>
      <c r="DS812" s="305"/>
      <c r="DT812" s="305"/>
      <c r="DU812" s="305"/>
      <c r="DV812" s="305"/>
      <c r="DW812" s="305"/>
      <c r="DX812" s="305"/>
      <c r="DY812" s="305"/>
      <c r="DZ812" s="305"/>
      <c r="EA812" s="305"/>
      <c r="EB812" s="305"/>
      <c r="EC812" s="305"/>
    </row>
    <row r="813" spans="1:133" x14ac:dyDescent="0.25">
      <c r="A813" s="291">
        <f t="shared" si="147"/>
        <v>2016</v>
      </c>
      <c r="B813" s="292" t="str">
        <f t="shared" si="148"/>
        <v>JUNIO</v>
      </c>
      <c r="C813" s="292">
        <v>13</v>
      </c>
      <c r="D813" s="292" t="str">
        <f t="shared" si="152"/>
        <v>JUNIO 2016 / 11</v>
      </c>
      <c r="E813" s="345">
        <v>11</v>
      </c>
      <c r="F813" s="312">
        <v>42536</v>
      </c>
      <c r="G813" s="311">
        <v>64149</v>
      </c>
      <c r="H813" s="311" t="s">
        <v>68</v>
      </c>
      <c r="I813" s="313">
        <v>0.7157</v>
      </c>
      <c r="J813" s="314">
        <v>126</v>
      </c>
      <c r="K813" s="314">
        <v>9.8000000000000007</v>
      </c>
      <c r="L813" s="314">
        <v>0</v>
      </c>
      <c r="M813" s="315" t="s">
        <v>215</v>
      </c>
      <c r="N813" s="314">
        <v>0.5</v>
      </c>
      <c r="O813" s="314">
        <v>0</v>
      </c>
      <c r="P813" s="314">
        <v>85.1</v>
      </c>
      <c r="Q813" s="314">
        <v>79.099999999999994</v>
      </c>
      <c r="R813" s="314">
        <v>82.1</v>
      </c>
      <c r="S813" s="316" t="s">
        <v>66</v>
      </c>
      <c r="T813" s="316" t="s">
        <v>67</v>
      </c>
      <c r="U813" s="314">
        <v>20898</v>
      </c>
      <c r="V813" s="314">
        <v>117</v>
      </c>
      <c r="W813" s="314">
        <v>172</v>
      </c>
      <c r="X813" s="314">
        <v>283</v>
      </c>
      <c r="Y813" s="314">
        <v>342</v>
      </c>
      <c r="Z813" s="314">
        <v>1</v>
      </c>
      <c r="AA813" s="314">
        <v>28.9</v>
      </c>
      <c r="AB813" s="314">
        <v>0.3</v>
      </c>
      <c r="AC813" s="314">
        <v>1.68</v>
      </c>
      <c r="AD813" s="314">
        <v>12</v>
      </c>
      <c r="AE813" s="314">
        <v>0</v>
      </c>
      <c r="AF813" s="427"/>
      <c r="AG813" s="299">
        <v>133</v>
      </c>
      <c r="AH813" s="299">
        <v>7</v>
      </c>
      <c r="AI813" s="299">
        <v>11.5</v>
      </c>
      <c r="AJ813" s="299">
        <v>85</v>
      </c>
      <c r="AK813" s="299">
        <v>140</v>
      </c>
      <c r="AL813" s="299">
        <v>170</v>
      </c>
      <c r="AM813" s="299">
        <v>240</v>
      </c>
      <c r="AN813" s="299">
        <v>365</v>
      </c>
      <c r="AO813" s="299">
        <v>437</v>
      </c>
      <c r="AP813" s="299">
        <v>42</v>
      </c>
      <c r="AQ813" s="299">
        <v>18</v>
      </c>
      <c r="AR813" s="299">
        <v>3</v>
      </c>
      <c r="AS813" s="299">
        <v>2.7</v>
      </c>
      <c r="AT813" s="299">
        <v>0.05</v>
      </c>
      <c r="AU813" s="300"/>
      <c r="AV813" s="311">
        <v>11</v>
      </c>
      <c r="AW813" s="317">
        <v>42544</v>
      </c>
      <c r="AX813" s="311">
        <v>64344</v>
      </c>
      <c r="AY813" s="311" t="s">
        <v>218</v>
      </c>
      <c r="AZ813" s="313">
        <v>0.7339</v>
      </c>
      <c r="BA813" s="314">
        <v>140.80000000000001</v>
      </c>
      <c r="BB813" s="314">
        <v>8.1999999999999993</v>
      </c>
      <c r="BC813" s="314">
        <v>0</v>
      </c>
      <c r="BD813" s="315" t="s">
        <v>20</v>
      </c>
      <c r="BE813" s="314">
        <v>1.4</v>
      </c>
      <c r="BF813" s="314">
        <v>0.01</v>
      </c>
      <c r="BG813" s="314">
        <v>85.3</v>
      </c>
      <c r="BH813" s="314">
        <v>79.3</v>
      </c>
      <c r="BI813" s="314">
        <f t="shared" si="153"/>
        <v>82.3</v>
      </c>
      <c r="BJ813" s="316" t="s">
        <v>66</v>
      </c>
      <c r="BK813" s="316" t="s">
        <v>67</v>
      </c>
      <c r="BL813" s="314">
        <v>20702</v>
      </c>
      <c r="BM813" s="314">
        <v>131</v>
      </c>
      <c r="BN813" s="314">
        <v>198</v>
      </c>
      <c r="BO813" s="314">
        <v>302</v>
      </c>
      <c r="BP813" s="314">
        <v>356</v>
      </c>
      <c r="BQ813" s="314">
        <v>1</v>
      </c>
      <c r="BR813" s="314">
        <v>29.3</v>
      </c>
      <c r="BS813" s="314">
        <v>0.4</v>
      </c>
      <c r="BT813" s="314">
        <v>2.0699999999999998</v>
      </c>
      <c r="BU813" s="314">
        <v>4</v>
      </c>
      <c r="BV813" s="314">
        <v>0</v>
      </c>
      <c r="BW813" s="433"/>
      <c r="BX813" s="299">
        <v>124</v>
      </c>
      <c r="BY813" s="299">
        <v>7</v>
      </c>
      <c r="BZ813" s="299">
        <v>11.5</v>
      </c>
      <c r="CA813" s="299">
        <v>85</v>
      </c>
      <c r="CB813" s="299">
        <v>140</v>
      </c>
      <c r="CC813" s="299">
        <v>170</v>
      </c>
      <c r="CD813" s="299">
        <v>240</v>
      </c>
      <c r="CE813" s="299">
        <v>365</v>
      </c>
      <c r="CF813" s="299">
        <v>437</v>
      </c>
      <c r="CG813" s="299">
        <v>42</v>
      </c>
      <c r="CH813" s="299">
        <v>18</v>
      </c>
      <c r="CI813" s="299">
        <v>3</v>
      </c>
      <c r="CJ813" s="299">
        <v>2.7</v>
      </c>
      <c r="CK813" s="299">
        <v>0.05</v>
      </c>
      <c r="CL813" s="329"/>
      <c r="CM813" s="306"/>
      <c r="CN813" s="306"/>
      <c r="CO813" s="306"/>
      <c r="CP813" s="306"/>
      <c r="CQ813" s="306"/>
      <c r="CR813" s="306"/>
      <c r="CS813" s="306"/>
      <c r="CT813" s="306"/>
      <c r="CU813" s="306"/>
      <c r="CV813" s="306"/>
      <c r="CW813" s="306"/>
      <c r="CX813" s="306"/>
      <c r="CY813" s="306"/>
      <c r="CZ813" s="306"/>
      <c r="DA813" s="306"/>
      <c r="DB813" s="306"/>
      <c r="DC813" s="306"/>
      <c r="DD813" s="306"/>
      <c r="DE813" s="306"/>
      <c r="DF813" s="306"/>
      <c r="DG813" s="306"/>
      <c r="DH813" s="306"/>
      <c r="DI813" s="306"/>
      <c r="DJ813" s="306"/>
      <c r="DK813" s="306"/>
      <c r="DL813" s="306"/>
      <c r="DM813" s="306"/>
      <c r="DN813" s="306"/>
      <c r="DO813" s="439"/>
      <c r="DP813" s="306"/>
      <c r="DQ813" s="306"/>
      <c r="DR813" s="306"/>
      <c r="DS813" s="306"/>
      <c r="DT813" s="306"/>
      <c r="DU813" s="306"/>
      <c r="DV813" s="306"/>
      <c r="DW813" s="306"/>
      <c r="DX813" s="306"/>
      <c r="DY813" s="306"/>
      <c r="DZ813" s="306"/>
      <c r="EA813" s="306"/>
      <c r="EB813" s="306"/>
      <c r="EC813" s="306"/>
    </row>
    <row r="814" spans="1:133" x14ac:dyDescent="0.25">
      <c r="A814" s="302">
        <f t="shared" si="147"/>
        <v>2016</v>
      </c>
      <c r="B814" s="303" t="str">
        <f t="shared" si="148"/>
        <v>JUNIO</v>
      </c>
      <c r="C814" s="303">
        <v>14</v>
      </c>
      <c r="D814" s="303" t="str">
        <f t="shared" si="152"/>
        <v>JUNIO 2016 / 12</v>
      </c>
      <c r="E814" s="345">
        <v>12</v>
      </c>
      <c r="F814" s="312">
        <v>42538</v>
      </c>
      <c r="G814" s="311">
        <v>64207</v>
      </c>
      <c r="H814" s="311" t="s">
        <v>208</v>
      </c>
      <c r="I814" s="313">
        <v>0.71609999999999996</v>
      </c>
      <c r="J814" s="314">
        <v>127</v>
      </c>
      <c r="K814" s="314">
        <v>9.6999999999999993</v>
      </c>
      <c r="L814" s="314">
        <v>0</v>
      </c>
      <c r="M814" s="315" t="s">
        <v>216</v>
      </c>
      <c r="N814" s="314">
        <v>0.5</v>
      </c>
      <c r="O814" s="314">
        <v>0</v>
      </c>
      <c r="P814" s="314">
        <v>85.7</v>
      </c>
      <c r="Q814" s="314">
        <v>79.2</v>
      </c>
      <c r="R814" s="314">
        <v>82.5</v>
      </c>
      <c r="S814" s="316" t="s">
        <v>66</v>
      </c>
      <c r="T814" s="316" t="s">
        <v>67</v>
      </c>
      <c r="U814" s="314">
        <v>20894</v>
      </c>
      <c r="V814" s="314">
        <v>120</v>
      </c>
      <c r="W814" s="314">
        <v>174</v>
      </c>
      <c r="X814" s="314">
        <v>287</v>
      </c>
      <c r="Y814" s="314">
        <v>335</v>
      </c>
      <c r="Z814" s="314">
        <v>1</v>
      </c>
      <c r="AA814" s="314">
        <v>28.8</v>
      </c>
      <c r="AB814" s="314">
        <v>0.3</v>
      </c>
      <c r="AC814" s="314">
        <v>1.8</v>
      </c>
      <c r="AD814" s="314">
        <v>12.1</v>
      </c>
      <c r="AE814" s="314">
        <v>0</v>
      </c>
      <c r="AF814" s="427"/>
      <c r="AG814" s="299">
        <v>133</v>
      </c>
      <c r="AH814" s="299">
        <v>7</v>
      </c>
      <c r="AI814" s="299">
        <v>11.5</v>
      </c>
      <c r="AJ814" s="299">
        <v>85</v>
      </c>
      <c r="AK814" s="299">
        <v>140</v>
      </c>
      <c r="AL814" s="299">
        <v>170</v>
      </c>
      <c r="AM814" s="299">
        <v>240</v>
      </c>
      <c r="AN814" s="299">
        <v>365</v>
      </c>
      <c r="AO814" s="299">
        <v>437</v>
      </c>
      <c r="AP814" s="299">
        <v>42</v>
      </c>
      <c r="AQ814" s="299">
        <v>18</v>
      </c>
      <c r="AR814" s="299">
        <v>3</v>
      </c>
      <c r="AS814" s="299">
        <v>2.7</v>
      </c>
      <c r="AT814" s="299">
        <v>0.05</v>
      </c>
      <c r="AU814" s="300"/>
      <c r="AV814" s="311">
        <v>12</v>
      </c>
      <c r="AW814" s="317">
        <v>42546</v>
      </c>
      <c r="AX814" s="311">
        <v>64384</v>
      </c>
      <c r="AY814" s="311" t="s">
        <v>68</v>
      </c>
      <c r="AZ814" s="313">
        <v>0.73160000000000003</v>
      </c>
      <c r="BA814" s="314">
        <v>138.1</v>
      </c>
      <c r="BB814" s="314">
        <v>8.5</v>
      </c>
      <c r="BC814" s="314">
        <v>0</v>
      </c>
      <c r="BD814" s="315" t="s">
        <v>20</v>
      </c>
      <c r="BE814" s="314">
        <v>1.4</v>
      </c>
      <c r="BF814" s="314">
        <v>0.01</v>
      </c>
      <c r="BG814" s="314">
        <v>85.5</v>
      </c>
      <c r="BH814" s="314">
        <v>79.3</v>
      </c>
      <c r="BI814" s="314">
        <f t="shared" si="153"/>
        <v>82.4</v>
      </c>
      <c r="BJ814" s="316" t="s">
        <v>66</v>
      </c>
      <c r="BK814" s="316" t="s">
        <v>67</v>
      </c>
      <c r="BL814" s="314">
        <v>20726</v>
      </c>
      <c r="BM814" s="314">
        <v>131</v>
      </c>
      <c r="BN814" s="314">
        <v>189</v>
      </c>
      <c r="BO814" s="314">
        <v>295</v>
      </c>
      <c r="BP814" s="314">
        <v>354</v>
      </c>
      <c r="BQ814" s="314">
        <v>1</v>
      </c>
      <c r="BR814" s="314">
        <v>29.8</v>
      </c>
      <c r="BS814" s="314">
        <v>0.4</v>
      </c>
      <c r="BT814" s="314">
        <v>2.09</v>
      </c>
      <c r="BU814" s="314">
        <v>4.5</v>
      </c>
      <c r="BV814" s="314">
        <v>0</v>
      </c>
      <c r="BW814" s="433"/>
      <c r="BX814" s="299">
        <v>124</v>
      </c>
      <c r="BY814" s="299">
        <v>7</v>
      </c>
      <c r="BZ814" s="299">
        <v>11.5</v>
      </c>
      <c r="CA814" s="299">
        <v>85</v>
      </c>
      <c r="CB814" s="299">
        <v>140</v>
      </c>
      <c r="CC814" s="299">
        <v>170</v>
      </c>
      <c r="CD814" s="299">
        <v>240</v>
      </c>
      <c r="CE814" s="299">
        <v>365</v>
      </c>
      <c r="CF814" s="299">
        <v>437</v>
      </c>
      <c r="CG814" s="299">
        <v>42</v>
      </c>
      <c r="CH814" s="299">
        <v>18</v>
      </c>
      <c r="CI814" s="299">
        <v>3</v>
      </c>
      <c r="CJ814" s="299">
        <v>2.7</v>
      </c>
      <c r="CK814" s="299">
        <v>0.05</v>
      </c>
      <c r="CL814" s="329"/>
      <c r="CM814" s="305"/>
      <c r="CN814" s="305"/>
      <c r="CO814" s="305"/>
      <c r="CP814" s="305"/>
      <c r="CQ814" s="305"/>
      <c r="CR814" s="305"/>
      <c r="CS814" s="305"/>
      <c r="CT814" s="305"/>
      <c r="CU814" s="305"/>
      <c r="CV814" s="305"/>
      <c r="CW814" s="305"/>
      <c r="CX814" s="305"/>
      <c r="CY814" s="305"/>
      <c r="CZ814" s="305"/>
      <c r="DA814" s="305"/>
      <c r="DB814" s="305"/>
      <c r="DC814" s="305"/>
      <c r="DD814" s="305"/>
      <c r="DE814" s="305"/>
      <c r="DF814" s="305"/>
      <c r="DG814" s="305"/>
      <c r="DH814" s="305"/>
      <c r="DI814" s="305"/>
      <c r="DJ814" s="305"/>
      <c r="DK814" s="305"/>
      <c r="DL814" s="305"/>
      <c r="DM814" s="305"/>
      <c r="DN814" s="305"/>
      <c r="DO814" s="440"/>
      <c r="DP814" s="305"/>
      <c r="DQ814" s="305"/>
      <c r="DR814" s="305"/>
      <c r="DS814" s="305"/>
      <c r="DT814" s="305"/>
      <c r="DU814" s="305"/>
      <c r="DV814" s="305"/>
      <c r="DW814" s="305"/>
      <c r="DX814" s="305"/>
      <c r="DY814" s="305"/>
      <c r="DZ814" s="305"/>
      <c r="EA814" s="305"/>
      <c r="EB814" s="305"/>
      <c r="EC814" s="305"/>
    </row>
    <row r="815" spans="1:133" x14ac:dyDescent="0.25">
      <c r="A815" s="291">
        <f t="shared" si="147"/>
        <v>2016</v>
      </c>
      <c r="B815" s="292" t="str">
        <f t="shared" si="148"/>
        <v>JUNIO</v>
      </c>
      <c r="C815" s="292">
        <v>15</v>
      </c>
      <c r="D815" s="292" t="str">
        <f t="shared" si="152"/>
        <v>JUNIO 2016 / 13</v>
      </c>
      <c r="E815" s="345">
        <v>13</v>
      </c>
      <c r="F815" s="312">
        <v>42539</v>
      </c>
      <c r="G815" s="311">
        <v>64240</v>
      </c>
      <c r="H815" s="311" t="s">
        <v>69</v>
      </c>
      <c r="I815" s="313">
        <v>0.71719999999999995</v>
      </c>
      <c r="J815" s="314">
        <v>127</v>
      </c>
      <c r="K815" s="314">
        <v>9.6</v>
      </c>
      <c r="L815" s="314">
        <v>0</v>
      </c>
      <c r="M815" s="315" t="s">
        <v>217</v>
      </c>
      <c r="N815" s="314">
        <v>0.5</v>
      </c>
      <c r="O815" s="314">
        <v>0</v>
      </c>
      <c r="P815" s="314">
        <v>85.3</v>
      </c>
      <c r="Q815" s="314">
        <v>79.2</v>
      </c>
      <c r="R815" s="314">
        <v>82.2</v>
      </c>
      <c r="S815" s="316" t="s">
        <v>66</v>
      </c>
      <c r="T815" s="316" t="s">
        <v>67</v>
      </c>
      <c r="U815" s="314">
        <v>20882</v>
      </c>
      <c r="V815" s="314">
        <v>118</v>
      </c>
      <c r="W815" s="314">
        <v>175</v>
      </c>
      <c r="X815" s="314">
        <v>287</v>
      </c>
      <c r="Y815" s="314">
        <v>342</v>
      </c>
      <c r="Z815" s="314">
        <v>1</v>
      </c>
      <c r="AA815" s="314">
        <v>29</v>
      </c>
      <c r="AB815" s="314">
        <v>0.3</v>
      </c>
      <c r="AC815" s="314">
        <v>1.8</v>
      </c>
      <c r="AD815" s="314">
        <v>11.3</v>
      </c>
      <c r="AE815" s="314">
        <v>0</v>
      </c>
      <c r="AF815" s="427"/>
      <c r="AG815" s="299">
        <v>133</v>
      </c>
      <c r="AH815" s="299">
        <v>7</v>
      </c>
      <c r="AI815" s="299">
        <v>11.5</v>
      </c>
      <c r="AJ815" s="299">
        <v>85</v>
      </c>
      <c r="AK815" s="299">
        <v>140</v>
      </c>
      <c r="AL815" s="299">
        <v>170</v>
      </c>
      <c r="AM815" s="299">
        <v>240</v>
      </c>
      <c r="AN815" s="299">
        <v>365</v>
      </c>
      <c r="AO815" s="299">
        <v>437</v>
      </c>
      <c r="AP815" s="299">
        <v>42</v>
      </c>
      <c r="AQ815" s="299">
        <v>18</v>
      </c>
      <c r="AR815" s="299">
        <v>3</v>
      </c>
      <c r="AS815" s="299">
        <v>2.7</v>
      </c>
      <c r="AT815" s="299">
        <v>0.05</v>
      </c>
      <c r="AU815" s="300"/>
      <c r="AV815" s="311">
        <v>13</v>
      </c>
      <c r="AW815" s="317">
        <v>42549</v>
      </c>
      <c r="AX815" s="311">
        <v>64432</v>
      </c>
      <c r="AY815" s="311" t="s">
        <v>149</v>
      </c>
      <c r="AZ815" s="313">
        <v>0.73319999999999996</v>
      </c>
      <c r="BA815" s="314">
        <v>139</v>
      </c>
      <c r="BB815" s="314">
        <v>8.3000000000000007</v>
      </c>
      <c r="BC815" s="314">
        <v>0</v>
      </c>
      <c r="BD815" s="315" t="s">
        <v>20</v>
      </c>
      <c r="BE815" s="314">
        <v>1.4</v>
      </c>
      <c r="BF815" s="314">
        <v>0.01</v>
      </c>
      <c r="BG815" s="314">
        <v>85.5</v>
      </c>
      <c r="BH815" s="314">
        <v>79.3</v>
      </c>
      <c r="BI815" s="314">
        <f t="shared" si="153"/>
        <v>82.4</v>
      </c>
      <c r="BJ815" s="316" t="s">
        <v>66</v>
      </c>
      <c r="BK815" s="316" t="s">
        <v>67</v>
      </c>
      <c r="BL815" s="314">
        <v>20710</v>
      </c>
      <c r="BM815" s="314">
        <v>129</v>
      </c>
      <c r="BN815" s="314">
        <v>192</v>
      </c>
      <c r="BO815" s="314">
        <v>297</v>
      </c>
      <c r="BP815" s="314">
        <v>354</v>
      </c>
      <c r="BQ815" s="314">
        <v>1</v>
      </c>
      <c r="BR815" s="314">
        <v>29.8</v>
      </c>
      <c r="BS815" s="314">
        <v>0.5</v>
      </c>
      <c r="BT815" s="314">
        <v>2.12</v>
      </c>
      <c r="BU815" s="314">
        <v>5.2</v>
      </c>
      <c r="BV815" s="314">
        <v>0</v>
      </c>
      <c r="BW815" s="433"/>
      <c r="BX815" s="299">
        <v>124</v>
      </c>
      <c r="BY815" s="299">
        <v>7</v>
      </c>
      <c r="BZ815" s="299">
        <v>11.5</v>
      </c>
      <c r="CA815" s="299">
        <v>85</v>
      </c>
      <c r="CB815" s="299">
        <v>140</v>
      </c>
      <c r="CC815" s="299">
        <v>170</v>
      </c>
      <c r="CD815" s="299">
        <v>240</v>
      </c>
      <c r="CE815" s="299">
        <v>365</v>
      </c>
      <c r="CF815" s="299">
        <v>437</v>
      </c>
      <c r="CG815" s="299">
        <v>42</v>
      </c>
      <c r="CH815" s="299">
        <v>18</v>
      </c>
      <c r="CI815" s="299">
        <v>3</v>
      </c>
      <c r="CJ815" s="299">
        <v>2.7</v>
      </c>
      <c r="CK815" s="299">
        <v>0.05</v>
      </c>
      <c r="CL815" s="329"/>
      <c r="CM815" s="306"/>
      <c r="CN815" s="306"/>
      <c r="CO815" s="306"/>
      <c r="CP815" s="306"/>
      <c r="CQ815" s="306"/>
      <c r="CR815" s="306"/>
      <c r="CS815" s="306"/>
      <c r="CT815" s="306"/>
      <c r="CU815" s="306"/>
      <c r="CV815" s="306"/>
      <c r="CW815" s="306"/>
      <c r="CX815" s="306"/>
      <c r="CY815" s="306"/>
      <c r="CZ815" s="306"/>
      <c r="DA815" s="306"/>
      <c r="DB815" s="306"/>
      <c r="DC815" s="306"/>
      <c r="DD815" s="306"/>
      <c r="DE815" s="306"/>
      <c r="DF815" s="306"/>
      <c r="DG815" s="306"/>
      <c r="DH815" s="306"/>
      <c r="DI815" s="306"/>
      <c r="DJ815" s="306"/>
      <c r="DK815" s="306"/>
      <c r="DL815" s="306"/>
      <c r="DM815" s="306"/>
      <c r="DN815" s="306"/>
      <c r="DO815" s="439"/>
      <c r="DP815" s="306"/>
      <c r="DQ815" s="306"/>
      <c r="DR815" s="306"/>
      <c r="DS815" s="306"/>
      <c r="DT815" s="306"/>
      <c r="DU815" s="306"/>
      <c r="DV815" s="306"/>
      <c r="DW815" s="306"/>
      <c r="DX815" s="306"/>
      <c r="DY815" s="306"/>
      <c r="DZ815" s="306"/>
      <c r="EA815" s="306"/>
      <c r="EB815" s="306"/>
      <c r="EC815" s="306"/>
    </row>
    <row r="816" spans="1:133" x14ac:dyDescent="0.25">
      <c r="A816" s="302">
        <f t="shared" si="147"/>
        <v>2016</v>
      </c>
      <c r="B816" s="303" t="str">
        <f t="shared" si="148"/>
        <v>JUNIO</v>
      </c>
      <c r="C816" s="303">
        <v>16</v>
      </c>
      <c r="D816" s="303" t="str">
        <f t="shared" si="152"/>
        <v>JUNIO 2016 / 14</v>
      </c>
      <c r="E816" s="345">
        <v>14</v>
      </c>
      <c r="F816" s="312">
        <v>42542</v>
      </c>
      <c r="G816" s="311">
        <v>64298</v>
      </c>
      <c r="H816" s="311" t="s">
        <v>68</v>
      </c>
      <c r="I816" s="313">
        <v>0.71750000000000003</v>
      </c>
      <c r="J816" s="314">
        <v>124</v>
      </c>
      <c r="K816" s="314">
        <v>10.3</v>
      </c>
      <c r="L816" s="314">
        <v>0</v>
      </c>
      <c r="M816" s="315" t="s">
        <v>20</v>
      </c>
      <c r="N816" s="314">
        <v>0.5</v>
      </c>
      <c r="O816" s="314">
        <v>0</v>
      </c>
      <c r="P816" s="314">
        <v>85.6</v>
      </c>
      <c r="Q816" s="314">
        <v>79.2</v>
      </c>
      <c r="R816" s="314">
        <v>82.4</v>
      </c>
      <c r="S816" s="316" t="s">
        <v>66</v>
      </c>
      <c r="T816" s="316" t="s">
        <v>67</v>
      </c>
      <c r="U816" s="314">
        <v>20878</v>
      </c>
      <c r="V816" s="314">
        <v>117</v>
      </c>
      <c r="W816" s="314">
        <v>175</v>
      </c>
      <c r="X816" s="314">
        <v>287</v>
      </c>
      <c r="Y816" s="314">
        <v>343</v>
      </c>
      <c r="Z816" s="314">
        <v>1</v>
      </c>
      <c r="AA816" s="314">
        <v>29</v>
      </c>
      <c r="AB816" s="314">
        <v>0.3</v>
      </c>
      <c r="AC816" s="314">
        <v>1.82</v>
      </c>
      <c r="AD816" s="314">
        <v>12.1</v>
      </c>
      <c r="AE816" s="314">
        <v>0</v>
      </c>
      <c r="AF816" s="427"/>
      <c r="AG816" s="299">
        <v>133</v>
      </c>
      <c r="AH816" s="299">
        <v>7</v>
      </c>
      <c r="AI816" s="299">
        <v>11.5</v>
      </c>
      <c r="AJ816" s="299">
        <v>85</v>
      </c>
      <c r="AK816" s="299">
        <v>140</v>
      </c>
      <c r="AL816" s="299">
        <v>170</v>
      </c>
      <c r="AM816" s="299">
        <v>240</v>
      </c>
      <c r="AN816" s="299">
        <v>365</v>
      </c>
      <c r="AO816" s="299">
        <v>437</v>
      </c>
      <c r="AP816" s="299">
        <v>42</v>
      </c>
      <c r="AQ816" s="299">
        <v>18</v>
      </c>
      <c r="AR816" s="299">
        <v>3</v>
      </c>
      <c r="AS816" s="299">
        <v>2.7</v>
      </c>
      <c r="AT816" s="299">
        <v>0.05</v>
      </c>
      <c r="AU816" s="300"/>
      <c r="AV816" s="311">
        <v>14</v>
      </c>
      <c r="AW816" s="317">
        <v>42551</v>
      </c>
      <c r="AX816" s="311">
        <v>64478</v>
      </c>
      <c r="AY816" s="311" t="s">
        <v>218</v>
      </c>
      <c r="AZ816" s="313">
        <v>0.73089999999999999</v>
      </c>
      <c r="BA816" s="314">
        <v>137.9</v>
      </c>
      <c r="BB816" s="314">
        <v>8.5</v>
      </c>
      <c r="BC816" s="314">
        <v>0</v>
      </c>
      <c r="BD816" s="315" t="s">
        <v>20</v>
      </c>
      <c r="BE816" s="314">
        <v>1.2</v>
      </c>
      <c r="BF816" s="314">
        <v>0.01</v>
      </c>
      <c r="BG816" s="314">
        <v>85.5</v>
      </c>
      <c r="BH816" s="314">
        <v>79.3</v>
      </c>
      <c r="BI816" s="314">
        <f t="shared" si="153"/>
        <v>82.4</v>
      </c>
      <c r="BJ816" s="316" t="s">
        <v>66</v>
      </c>
      <c r="BK816" s="316" t="s">
        <v>67</v>
      </c>
      <c r="BL816" s="314">
        <v>20734</v>
      </c>
      <c r="BM816" s="314">
        <v>129</v>
      </c>
      <c r="BN816" s="314">
        <v>190</v>
      </c>
      <c r="BO816" s="314">
        <v>298</v>
      </c>
      <c r="BP816" s="314">
        <v>356</v>
      </c>
      <c r="BQ816" s="314">
        <v>1</v>
      </c>
      <c r="BR816" s="314">
        <v>29.8</v>
      </c>
      <c r="BS816" s="296">
        <v>0.4</v>
      </c>
      <c r="BT816" s="314">
        <v>2.1</v>
      </c>
      <c r="BU816" s="314">
        <v>4.2</v>
      </c>
      <c r="BV816" s="314">
        <v>0</v>
      </c>
      <c r="BW816" s="433"/>
      <c r="BX816" s="299">
        <v>124</v>
      </c>
      <c r="BY816" s="299">
        <v>7</v>
      </c>
      <c r="BZ816" s="299">
        <v>11.5</v>
      </c>
      <c r="CA816" s="299">
        <v>85</v>
      </c>
      <c r="CB816" s="299">
        <v>140</v>
      </c>
      <c r="CC816" s="299">
        <v>170</v>
      </c>
      <c r="CD816" s="299">
        <v>240</v>
      </c>
      <c r="CE816" s="299">
        <v>365</v>
      </c>
      <c r="CF816" s="299">
        <v>437</v>
      </c>
      <c r="CG816" s="299">
        <v>42</v>
      </c>
      <c r="CH816" s="299">
        <v>18</v>
      </c>
      <c r="CI816" s="299">
        <v>3</v>
      </c>
      <c r="CJ816" s="299">
        <v>2.7</v>
      </c>
      <c r="CK816" s="299">
        <v>0.05</v>
      </c>
      <c r="CL816" s="329"/>
      <c r="CM816" s="305"/>
      <c r="CN816" s="305"/>
      <c r="CO816" s="305"/>
      <c r="CP816" s="305"/>
      <c r="CQ816" s="305"/>
      <c r="CR816" s="305"/>
      <c r="CS816" s="305"/>
      <c r="CT816" s="305"/>
      <c r="CU816" s="305"/>
      <c r="CV816" s="305"/>
      <c r="CW816" s="305"/>
      <c r="CX816" s="305"/>
      <c r="CY816" s="305"/>
      <c r="CZ816" s="305"/>
      <c r="DA816" s="305"/>
      <c r="DB816" s="305"/>
      <c r="DC816" s="305"/>
      <c r="DD816" s="305"/>
      <c r="DE816" s="305"/>
      <c r="DF816" s="305"/>
      <c r="DG816" s="305"/>
      <c r="DH816" s="305"/>
      <c r="DI816" s="305"/>
      <c r="DJ816" s="305"/>
      <c r="DK816" s="305"/>
      <c r="DL816" s="305"/>
      <c r="DM816" s="305"/>
      <c r="DN816" s="305"/>
      <c r="DO816" s="440"/>
      <c r="DP816" s="305"/>
      <c r="DQ816" s="305"/>
      <c r="DR816" s="305"/>
      <c r="DS816" s="305"/>
      <c r="DT816" s="305"/>
      <c r="DU816" s="305"/>
      <c r="DV816" s="305"/>
      <c r="DW816" s="305"/>
      <c r="DX816" s="305"/>
      <c r="DY816" s="305"/>
      <c r="DZ816" s="305"/>
      <c r="EA816" s="305"/>
      <c r="EB816" s="305"/>
      <c r="EC816" s="305"/>
    </row>
    <row r="817" spans="1:133" x14ac:dyDescent="0.25">
      <c r="A817" s="291">
        <f t="shared" si="147"/>
        <v>2016</v>
      </c>
      <c r="B817" s="292" t="str">
        <f t="shared" si="148"/>
        <v>JUNIO</v>
      </c>
      <c r="C817" s="292">
        <v>17</v>
      </c>
      <c r="D817" s="292" t="str">
        <f t="shared" si="152"/>
        <v>JUNIO 2016 / 15</v>
      </c>
      <c r="E817" s="345">
        <v>15</v>
      </c>
      <c r="F817" s="312">
        <v>42543</v>
      </c>
      <c r="G817" s="311">
        <v>64303</v>
      </c>
      <c r="H817" s="311" t="s">
        <v>208</v>
      </c>
      <c r="I817" s="313">
        <v>0.71750000000000003</v>
      </c>
      <c r="J817" s="314">
        <v>126</v>
      </c>
      <c r="K817" s="314">
        <v>9.9</v>
      </c>
      <c r="L817" s="314">
        <v>0</v>
      </c>
      <c r="M817" s="315" t="s">
        <v>20</v>
      </c>
      <c r="N817" s="314">
        <v>0.5</v>
      </c>
      <c r="O817" s="314">
        <v>0</v>
      </c>
      <c r="P817" s="314">
        <v>85.2</v>
      </c>
      <c r="Q817" s="314">
        <v>79</v>
      </c>
      <c r="R817" s="314">
        <v>82.1</v>
      </c>
      <c r="S817" s="316" t="s">
        <v>66</v>
      </c>
      <c r="T817" s="316" t="s">
        <v>67</v>
      </c>
      <c r="U817" s="314">
        <v>20878</v>
      </c>
      <c r="V817" s="314">
        <v>118</v>
      </c>
      <c r="W817" s="314">
        <v>172</v>
      </c>
      <c r="X817" s="314">
        <v>282</v>
      </c>
      <c r="Y817" s="314">
        <v>343</v>
      </c>
      <c r="Z817" s="314">
        <v>1</v>
      </c>
      <c r="AA817" s="314">
        <v>29.5</v>
      </c>
      <c r="AB817" s="314">
        <v>0.2</v>
      </c>
      <c r="AC817" s="314">
        <v>1.94</v>
      </c>
      <c r="AD817" s="314">
        <v>14.2</v>
      </c>
      <c r="AE817" s="314">
        <v>0</v>
      </c>
      <c r="AF817" s="427"/>
      <c r="AG817" s="299">
        <v>133</v>
      </c>
      <c r="AH817" s="299">
        <v>7</v>
      </c>
      <c r="AI817" s="299">
        <v>11.5</v>
      </c>
      <c r="AJ817" s="299">
        <v>85</v>
      </c>
      <c r="AK817" s="299">
        <v>140</v>
      </c>
      <c r="AL817" s="299">
        <v>170</v>
      </c>
      <c r="AM817" s="299">
        <v>240</v>
      </c>
      <c r="AN817" s="299">
        <v>365</v>
      </c>
      <c r="AO817" s="299">
        <v>437</v>
      </c>
      <c r="AP817" s="299">
        <v>42</v>
      </c>
      <c r="AQ817" s="299">
        <v>18</v>
      </c>
      <c r="AR817" s="299">
        <v>3</v>
      </c>
      <c r="AS817" s="299">
        <v>2.7</v>
      </c>
      <c r="AT817" s="299">
        <v>0.05</v>
      </c>
      <c r="AU817" s="300"/>
      <c r="AV817" s="305"/>
      <c r="AW817" s="305"/>
      <c r="AX817" s="305"/>
      <c r="AY817" s="305"/>
      <c r="AZ817" s="305"/>
      <c r="BA817" s="305"/>
      <c r="BB817" s="305"/>
      <c r="BC817" s="305"/>
      <c r="BD817" s="305"/>
      <c r="BE817" s="305"/>
      <c r="BF817" s="305"/>
      <c r="BG817" s="305"/>
      <c r="BH817" s="305"/>
      <c r="BI817" s="305"/>
      <c r="BJ817" s="305"/>
      <c r="BK817" s="305"/>
      <c r="BL817" s="305"/>
      <c r="BM817" s="305"/>
      <c r="BN817" s="305"/>
      <c r="BO817" s="305"/>
      <c r="BP817" s="305"/>
      <c r="BQ817" s="305"/>
      <c r="BR817" s="305"/>
      <c r="BS817" s="305"/>
      <c r="BT817" s="305"/>
      <c r="BU817" s="305"/>
      <c r="BV817" s="305"/>
      <c r="BW817" s="434"/>
      <c r="BX817" s="305"/>
      <c r="BY817" s="305"/>
      <c r="BZ817" s="305"/>
      <c r="CA817" s="305"/>
      <c r="CB817" s="305"/>
      <c r="CC817" s="305"/>
      <c r="CD817" s="305"/>
      <c r="CE817" s="305"/>
      <c r="CF817" s="305"/>
      <c r="CG817" s="305"/>
      <c r="CH817" s="305"/>
      <c r="CI817" s="305"/>
      <c r="CJ817" s="305"/>
      <c r="CK817" s="305"/>
      <c r="CL817" s="329"/>
      <c r="CM817" s="306"/>
      <c r="CN817" s="306"/>
      <c r="CO817" s="306"/>
      <c r="CP817" s="306"/>
      <c r="CQ817" s="306"/>
      <c r="CR817" s="306"/>
      <c r="CS817" s="306"/>
      <c r="CT817" s="306"/>
      <c r="CU817" s="306"/>
      <c r="CV817" s="306"/>
      <c r="CW817" s="306"/>
      <c r="CX817" s="306"/>
      <c r="CY817" s="306"/>
      <c r="CZ817" s="306"/>
      <c r="DA817" s="306"/>
      <c r="DB817" s="306"/>
      <c r="DC817" s="306"/>
      <c r="DD817" s="306"/>
      <c r="DE817" s="306"/>
      <c r="DF817" s="306"/>
      <c r="DG817" s="306"/>
      <c r="DH817" s="306"/>
      <c r="DI817" s="306"/>
      <c r="DJ817" s="306"/>
      <c r="DK817" s="306"/>
      <c r="DL817" s="306"/>
      <c r="DM817" s="306"/>
      <c r="DN817" s="306"/>
      <c r="DO817" s="439"/>
      <c r="DP817" s="306"/>
      <c r="DQ817" s="306"/>
      <c r="DR817" s="306"/>
      <c r="DS817" s="306"/>
      <c r="DT817" s="306"/>
      <c r="DU817" s="306"/>
      <c r="DV817" s="306"/>
      <c r="DW817" s="306"/>
      <c r="DX817" s="306"/>
      <c r="DY817" s="306"/>
      <c r="DZ817" s="306"/>
      <c r="EA817" s="306"/>
      <c r="EB817" s="306"/>
      <c r="EC817" s="306"/>
    </row>
    <row r="818" spans="1:133" x14ac:dyDescent="0.25">
      <c r="A818" s="302">
        <f t="shared" si="147"/>
        <v>2016</v>
      </c>
      <c r="B818" s="303" t="str">
        <f t="shared" si="148"/>
        <v>JUNIO</v>
      </c>
      <c r="C818" s="303">
        <v>18</v>
      </c>
      <c r="D818" s="303" t="str">
        <f t="shared" si="152"/>
        <v>JUNIO 2016 / 16</v>
      </c>
      <c r="E818" s="345">
        <v>16</v>
      </c>
      <c r="F818" s="312">
        <v>42546</v>
      </c>
      <c r="G818" s="311">
        <v>64381</v>
      </c>
      <c r="H818" s="311" t="s">
        <v>69</v>
      </c>
      <c r="I818" s="313">
        <v>0.71750000000000003</v>
      </c>
      <c r="J818" s="314">
        <v>127</v>
      </c>
      <c r="K818" s="314">
        <v>9.9</v>
      </c>
      <c r="L818" s="314">
        <v>0</v>
      </c>
      <c r="M818" s="315" t="s">
        <v>20</v>
      </c>
      <c r="N818" s="314">
        <v>0.5</v>
      </c>
      <c r="O818" s="314">
        <v>0</v>
      </c>
      <c r="P818" s="314">
        <v>85.4</v>
      </c>
      <c r="Q818" s="314">
        <v>79.2</v>
      </c>
      <c r="R818" s="314">
        <v>82.3</v>
      </c>
      <c r="S818" s="316" t="s">
        <v>66</v>
      </c>
      <c r="T818" s="316" t="s">
        <v>67</v>
      </c>
      <c r="U818" s="314">
        <v>20878</v>
      </c>
      <c r="V818" s="314">
        <v>119</v>
      </c>
      <c r="W818" s="314">
        <v>175</v>
      </c>
      <c r="X818" s="314">
        <v>289</v>
      </c>
      <c r="Y818" s="314">
        <v>344</v>
      </c>
      <c r="Z818" s="314">
        <v>1</v>
      </c>
      <c r="AA818" s="314">
        <v>29.1</v>
      </c>
      <c r="AB818" s="314">
        <v>0.3</v>
      </c>
      <c r="AC818" s="314">
        <v>1.76</v>
      </c>
      <c r="AD818" s="314">
        <v>13.9</v>
      </c>
      <c r="AE818" s="314">
        <v>0</v>
      </c>
      <c r="AF818" s="427"/>
      <c r="AG818" s="299">
        <v>133</v>
      </c>
      <c r="AH818" s="299">
        <v>7</v>
      </c>
      <c r="AI818" s="299">
        <v>11.5</v>
      </c>
      <c r="AJ818" s="299">
        <v>85</v>
      </c>
      <c r="AK818" s="299">
        <v>140</v>
      </c>
      <c r="AL818" s="299">
        <v>170</v>
      </c>
      <c r="AM818" s="299">
        <v>240</v>
      </c>
      <c r="AN818" s="299">
        <v>365</v>
      </c>
      <c r="AO818" s="299">
        <v>437</v>
      </c>
      <c r="AP818" s="299">
        <v>42</v>
      </c>
      <c r="AQ818" s="299">
        <v>18</v>
      </c>
      <c r="AR818" s="299">
        <v>3</v>
      </c>
      <c r="AS818" s="299">
        <v>2.7</v>
      </c>
      <c r="AT818" s="299">
        <v>0.05</v>
      </c>
      <c r="AU818" s="300"/>
      <c r="AV818" s="305"/>
      <c r="AW818" s="305"/>
      <c r="AX818" s="305"/>
      <c r="AY818" s="305"/>
      <c r="AZ818" s="305"/>
      <c r="BA818" s="305"/>
      <c r="BB818" s="305"/>
      <c r="BC818" s="305"/>
      <c r="BD818" s="305"/>
      <c r="BE818" s="305"/>
      <c r="BF818" s="305"/>
      <c r="BG818" s="305"/>
      <c r="BH818" s="305"/>
      <c r="BI818" s="305"/>
      <c r="BJ818" s="305"/>
      <c r="BK818" s="305"/>
      <c r="BL818" s="305"/>
      <c r="BM818" s="305"/>
      <c r="BN818" s="305"/>
      <c r="BO818" s="305"/>
      <c r="BP818" s="305"/>
      <c r="BQ818" s="305"/>
      <c r="BR818" s="305"/>
      <c r="BS818" s="305"/>
      <c r="BT818" s="305"/>
      <c r="BU818" s="305"/>
      <c r="BV818" s="305"/>
      <c r="BW818" s="434"/>
      <c r="BX818" s="305"/>
      <c r="BY818" s="305"/>
      <c r="BZ818" s="305"/>
      <c r="CA818" s="305"/>
      <c r="CB818" s="305"/>
      <c r="CC818" s="305"/>
      <c r="CD818" s="305"/>
      <c r="CE818" s="305"/>
      <c r="CF818" s="305"/>
      <c r="CG818" s="305"/>
      <c r="CH818" s="305"/>
      <c r="CI818" s="305"/>
      <c r="CJ818" s="305"/>
      <c r="CK818" s="305"/>
      <c r="CL818" s="329"/>
      <c r="CM818" s="305"/>
      <c r="CN818" s="305"/>
      <c r="CO818" s="305"/>
      <c r="CP818" s="305"/>
      <c r="CQ818" s="305"/>
      <c r="CR818" s="305"/>
      <c r="CS818" s="305"/>
      <c r="CT818" s="305"/>
      <c r="CU818" s="305"/>
      <c r="CV818" s="305"/>
      <c r="CW818" s="305"/>
      <c r="CX818" s="305"/>
      <c r="CY818" s="305"/>
      <c r="CZ818" s="305"/>
      <c r="DA818" s="305"/>
      <c r="DB818" s="305"/>
      <c r="DC818" s="305"/>
      <c r="DD818" s="305"/>
      <c r="DE818" s="305"/>
      <c r="DF818" s="305"/>
      <c r="DG818" s="305"/>
      <c r="DH818" s="305"/>
      <c r="DI818" s="305"/>
      <c r="DJ818" s="305"/>
      <c r="DK818" s="305"/>
      <c r="DL818" s="305"/>
      <c r="DM818" s="305"/>
      <c r="DN818" s="305"/>
      <c r="DO818" s="440"/>
      <c r="DP818" s="305"/>
      <c r="DQ818" s="305"/>
      <c r="DR818" s="305"/>
      <c r="DS818" s="305"/>
      <c r="DT818" s="305"/>
      <c r="DU818" s="305"/>
      <c r="DV818" s="305"/>
      <c r="DW818" s="305"/>
      <c r="DX818" s="305"/>
      <c r="DY818" s="305"/>
      <c r="DZ818" s="305"/>
      <c r="EA818" s="305"/>
      <c r="EB818" s="305"/>
      <c r="EC818" s="305"/>
    </row>
    <row r="819" spans="1:133" x14ac:dyDescent="0.25">
      <c r="A819" s="291">
        <f t="shared" si="147"/>
        <v>2016</v>
      </c>
      <c r="B819" s="292" t="str">
        <f t="shared" si="148"/>
        <v>JUNIO</v>
      </c>
      <c r="C819" s="292">
        <v>19</v>
      </c>
      <c r="D819" s="292" t="str">
        <f t="shared" si="152"/>
        <v>JUNIO 2016 / 17</v>
      </c>
      <c r="E819" s="345">
        <v>17</v>
      </c>
      <c r="F819" s="312">
        <v>42547</v>
      </c>
      <c r="G819" s="311">
        <v>64397</v>
      </c>
      <c r="H819" s="311" t="s">
        <v>68</v>
      </c>
      <c r="I819" s="313">
        <v>0.71830000000000005</v>
      </c>
      <c r="J819" s="314">
        <v>128</v>
      </c>
      <c r="K819" s="314">
        <v>9.6999999999999993</v>
      </c>
      <c r="L819" s="314">
        <v>0</v>
      </c>
      <c r="M819" s="315" t="s">
        <v>20</v>
      </c>
      <c r="N819" s="314">
        <v>0.5</v>
      </c>
      <c r="O819" s="314">
        <v>0</v>
      </c>
      <c r="P819" s="314">
        <v>85</v>
      </c>
      <c r="Q819" s="314">
        <v>79.2</v>
      </c>
      <c r="R819" s="314">
        <v>82.1</v>
      </c>
      <c r="S819" s="316" t="s">
        <v>66</v>
      </c>
      <c r="T819" s="316" t="s">
        <v>67</v>
      </c>
      <c r="U819" s="314">
        <v>20870</v>
      </c>
      <c r="V819" s="314">
        <v>120</v>
      </c>
      <c r="W819" s="314">
        <v>179</v>
      </c>
      <c r="X819" s="314">
        <v>289</v>
      </c>
      <c r="Y819" s="314">
        <v>346</v>
      </c>
      <c r="Z819" s="314">
        <v>1</v>
      </c>
      <c r="AA819" s="314">
        <v>26.5</v>
      </c>
      <c r="AB819" s="314">
        <v>0.2</v>
      </c>
      <c r="AC819" s="314">
        <v>1.71</v>
      </c>
      <c r="AD819" s="314">
        <v>8.1</v>
      </c>
      <c r="AE819" s="314">
        <v>0</v>
      </c>
      <c r="AF819" s="427"/>
      <c r="AG819" s="299">
        <v>133</v>
      </c>
      <c r="AH819" s="299">
        <v>7</v>
      </c>
      <c r="AI819" s="299">
        <v>11.5</v>
      </c>
      <c r="AJ819" s="299">
        <v>85</v>
      </c>
      <c r="AK819" s="299">
        <v>140</v>
      </c>
      <c r="AL819" s="299">
        <v>170</v>
      </c>
      <c r="AM819" s="299">
        <v>240</v>
      </c>
      <c r="AN819" s="299">
        <v>365</v>
      </c>
      <c r="AO819" s="299">
        <v>437</v>
      </c>
      <c r="AP819" s="299">
        <v>42</v>
      </c>
      <c r="AQ819" s="299">
        <v>18</v>
      </c>
      <c r="AR819" s="299">
        <v>3</v>
      </c>
      <c r="AS819" s="299">
        <v>2.7</v>
      </c>
      <c r="AT819" s="299">
        <v>0.05</v>
      </c>
      <c r="AU819" s="300"/>
      <c r="AV819" s="305"/>
      <c r="AW819" s="305"/>
      <c r="AX819" s="305"/>
      <c r="AY819" s="305"/>
      <c r="AZ819" s="305"/>
      <c r="BA819" s="305"/>
      <c r="BB819" s="305"/>
      <c r="BC819" s="305"/>
      <c r="BD819" s="305"/>
      <c r="BE819" s="305"/>
      <c r="BF819" s="305"/>
      <c r="BG819" s="305"/>
      <c r="BH819" s="305"/>
      <c r="BI819" s="305"/>
      <c r="BJ819" s="305"/>
      <c r="BK819" s="305"/>
      <c r="BL819" s="305"/>
      <c r="BM819" s="305"/>
      <c r="BN819" s="305"/>
      <c r="BO819" s="305"/>
      <c r="BP819" s="305"/>
      <c r="BQ819" s="305"/>
      <c r="BR819" s="305"/>
      <c r="BS819" s="305"/>
      <c r="BT819" s="305"/>
      <c r="BU819" s="305"/>
      <c r="BV819" s="305"/>
      <c r="BW819" s="434"/>
      <c r="BX819" s="305"/>
      <c r="BY819" s="305"/>
      <c r="BZ819" s="305"/>
      <c r="CA819" s="305"/>
      <c r="CB819" s="305"/>
      <c r="CC819" s="305"/>
      <c r="CD819" s="305"/>
      <c r="CE819" s="305"/>
      <c r="CF819" s="305"/>
      <c r="CG819" s="305"/>
      <c r="CH819" s="305"/>
      <c r="CI819" s="305"/>
      <c r="CJ819" s="305"/>
      <c r="CK819" s="305"/>
      <c r="CL819" s="329"/>
      <c r="CM819" s="306"/>
      <c r="CN819" s="306"/>
      <c r="CO819" s="306"/>
      <c r="CP819" s="306"/>
      <c r="CQ819" s="306"/>
      <c r="CR819" s="306"/>
      <c r="CS819" s="306"/>
      <c r="CT819" s="306"/>
      <c r="CU819" s="306"/>
      <c r="CV819" s="306"/>
      <c r="CW819" s="306"/>
      <c r="CX819" s="306"/>
      <c r="CY819" s="306"/>
      <c r="CZ819" s="306"/>
      <c r="DA819" s="306"/>
      <c r="DB819" s="306"/>
      <c r="DC819" s="306"/>
      <c r="DD819" s="306"/>
      <c r="DE819" s="306"/>
      <c r="DF819" s="306"/>
      <c r="DG819" s="306"/>
      <c r="DH819" s="306"/>
      <c r="DI819" s="306"/>
      <c r="DJ819" s="306"/>
      <c r="DK819" s="306"/>
      <c r="DL819" s="306"/>
      <c r="DM819" s="306"/>
      <c r="DN819" s="306"/>
      <c r="DO819" s="439"/>
      <c r="DP819" s="306"/>
      <c r="DQ819" s="306"/>
      <c r="DR819" s="306"/>
      <c r="DS819" s="306"/>
      <c r="DT819" s="306"/>
      <c r="DU819" s="306"/>
      <c r="DV819" s="306"/>
      <c r="DW819" s="306"/>
      <c r="DX819" s="306"/>
      <c r="DY819" s="306"/>
      <c r="DZ819" s="306"/>
      <c r="EA819" s="306"/>
      <c r="EB819" s="306"/>
      <c r="EC819" s="306"/>
    </row>
    <row r="820" spans="1:133" x14ac:dyDescent="0.25">
      <c r="A820" s="302">
        <f t="shared" si="147"/>
        <v>2016</v>
      </c>
      <c r="B820" s="303" t="str">
        <f t="shared" si="148"/>
        <v>JUNIO</v>
      </c>
      <c r="C820" s="303">
        <v>20</v>
      </c>
      <c r="D820" s="303" t="str">
        <f t="shared" si="152"/>
        <v>JUNIO 2016 / 18</v>
      </c>
      <c r="E820" s="345">
        <v>18</v>
      </c>
      <c r="F820" s="312">
        <v>42549</v>
      </c>
      <c r="G820" s="311">
        <v>64431</v>
      </c>
      <c r="H820" s="311" t="s">
        <v>208</v>
      </c>
      <c r="I820" s="313">
        <v>0.71750000000000003</v>
      </c>
      <c r="J820" s="314">
        <v>125</v>
      </c>
      <c r="K820" s="314">
        <v>9.9</v>
      </c>
      <c r="L820" s="314">
        <v>0</v>
      </c>
      <c r="M820" s="315" t="s">
        <v>20</v>
      </c>
      <c r="N820" s="314">
        <v>0.5</v>
      </c>
      <c r="O820" s="314">
        <v>0</v>
      </c>
      <c r="P820" s="314">
        <v>85.4</v>
      </c>
      <c r="Q820" s="314">
        <v>79.2</v>
      </c>
      <c r="R820" s="314">
        <v>82.3</v>
      </c>
      <c r="S820" s="316" t="s">
        <v>66</v>
      </c>
      <c r="T820" s="316" t="s">
        <v>67</v>
      </c>
      <c r="U820" s="314">
        <v>20878</v>
      </c>
      <c r="V820" s="314">
        <v>116</v>
      </c>
      <c r="W820" s="314">
        <v>174</v>
      </c>
      <c r="X820" s="314">
        <v>291</v>
      </c>
      <c r="Y820" s="314">
        <v>341</v>
      </c>
      <c r="Z820" s="314">
        <v>1</v>
      </c>
      <c r="AA820" s="314">
        <v>25.5</v>
      </c>
      <c r="AB820" s="314">
        <v>0.4</v>
      </c>
      <c r="AC820" s="314">
        <v>1.66</v>
      </c>
      <c r="AD820" s="314">
        <v>6.5</v>
      </c>
      <c r="AE820" s="314">
        <v>0</v>
      </c>
      <c r="AF820" s="427"/>
      <c r="AG820" s="299">
        <v>133</v>
      </c>
      <c r="AH820" s="299">
        <v>7</v>
      </c>
      <c r="AI820" s="299">
        <v>11.5</v>
      </c>
      <c r="AJ820" s="299">
        <v>85</v>
      </c>
      <c r="AK820" s="299">
        <v>140</v>
      </c>
      <c r="AL820" s="299">
        <v>170</v>
      </c>
      <c r="AM820" s="299">
        <v>240</v>
      </c>
      <c r="AN820" s="299">
        <v>365</v>
      </c>
      <c r="AO820" s="299">
        <v>437</v>
      </c>
      <c r="AP820" s="299">
        <v>42</v>
      </c>
      <c r="AQ820" s="299">
        <v>18</v>
      </c>
      <c r="AR820" s="299">
        <v>3</v>
      </c>
      <c r="AS820" s="299">
        <v>2.7</v>
      </c>
      <c r="AT820" s="299">
        <v>0.05</v>
      </c>
      <c r="AU820" s="300"/>
      <c r="AV820" s="305"/>
      <c r="AW820" s="305"/>
      <c r="AX820" s="305"/>
      <c r="AY820" s="305"/>
      <c r="AZ820" s="305"/>
      <c r="BA820" s="305"/>
      <c r="BB820" s="305"/>
      <c r="BC820" s="305"/>
      <c r="BD820" s="305"/>
      <c r="BE820" s="305"/>
      <c r="BF820" s="305"/>
      <c r="BG820" s="305"/>
      <c r="BH820" s="305"/>
      <c r="BI820" s="305"/>
      <c r="BJ820" s="305"/>
      <c r="BK820" s="305"/>
      <c r="BL820" s="305"/>
      <c r="BM820" s="305"/>
      <c r="BN820" s="305"/>
      <c r="BO820" s="305"/>
      <c r="BP820" s="305"/>
      <c r="BQ820" s="305"/>
      <c r="BR820" s="305"/>
      <c r="BS820" s="305"/>
      <c r="BT820" s="305"/>
      <c r="BU820" s="305"/>
      <c r="BV820" s="305"/>
      <c r="BW820" s="434"/>
      <c r="BX820" s="305"/>
      <c r="BY820" s="305"/>
      <c r="BZ820" s="305"/>
      <c r="CA820" s="305"/>
      <c r="CB820" s="305"/>
      <c r="CC820" s="305"/>
      <c r="CD820" s="305"/>
      <c r="CE820" s="305"/>
      <c r="CF820" s="305"/>
      <c r="CG820" s="305"/>
      <c r="CH820" s="305"/>
      <c r="CI820" s="305"/>
      <c r="CJ820" s="305"/>
      <c r="CK820" s="305"/>
      <c r="CL820" s="329"/>
      <c r="CM820" s="305"/>
      <c r="CN820" s="305"/>
      <c r="CO820" s="305"/>
      <c r="CP820" s="305"/>
      <c r="CQ820" s="305"/>
      <c r="CR820" s="305"/>
      <c r="CS820" s="305"/>
      <c r="CT820" s="305"/>
      <c r="CU820" s="305"/>
      <c r="CV820" s="305"/>
      <c r="CW820" s="305"/>
      <c r="CX820" s="305"/>
      <c r="CY820" s="305"/>
      <c r="CZ820" s="305"/>
      <c r="DA820" s="305"/>
      <c r="DB820" s="305"/>
      <c r="DC820" s="305"/>
      <c r="DD820" s="305"/>
      <c r="DE820" s="305"/>
      <c r="DF820" s="305"/>
      <c r="DG820" s="305"/>
      <c r="DH820" s="305"/>
      <c r="DI820" s="305"/>
      <c r="DJ820" s="305"/>
      <c r="DK820" s="305"/>
      <c r="DL820" s="305"/>
      <c r="DM820" s="305"/>
      <c r="DN820" s="305"/>
      <c r="DO820" s="440"/>
      <c r="DP820" s="305"/>
      <c r="DQ820" s="305"/>
      <c r="DR820" s="305"/>
      <c r="DS820" s="305"/>
      <c r="DT820" s="305"/>
      <c r="DU820" s="305"/>
      <c r="DV820" s="305"/>
      <c r="DW820" s="305"/>
      <c r="DX820" s="305"/>
      <c r="DY820" s="305"/>
      <c r="DZ820" s="305"/>
      <c r="EA820" s="305"/>
      <c r="EB820" s="305"/>
      <c r="EC820" s="305"/>
    </row>
    <row r="821" spans="1:133" x14ac:dyDescent="0.25">
      <c r="A821" s="291">
        <f t="shared" si="147"/>
        <v>2016</v>
      </c>
      <c r="B821" s="292" t="str">
        <f t="shared" si="148"/>
        <v>JUNIO</v>
      </c>
      <c r="C821" s="292">
        <v>21</v>
      </c>
      <c r="D821" s="292" t="str">
        <f t="shared" si="152"/>
        <v>JUNIO 2016 / 19</v>
      </c>
      <c r="E821" s="291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428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307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435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343"/>
      <c r="CM821" s="303"/>
      <c r="CN821" s="303"/>
      <c r="CO821" s="303"/>
      <c r="CP821" s="303"/>
      <c r="CQ821" s="303"/>
      <c r="CR821" s="303"/>
      <c r="CS821" s="303"/>
      <c r="CT821" s="303"/>
      <c r="CU821" s="303"/>
      <c r="CV821" s="303"/>
      <c r="CW821" s="303"/>
      <c r="CX821" s="303"/>
      <c r="CY821" s="303"/>
      <c r="CZ821" s="303"/>
      <c r="DA821" s="303"/>
      <c r="DB821" s="303"/>
      <c r="DC821" s="303"/>
      <c r="DD821" s="303"/>
      <c r="DE821" s="303"/>
      <c r="DF821" s="303"/>
      <c r="DG821" s="303"/>
      <c r="DH821" s="303"/>
      <c r="DI821" s="303"/>
      <c r="DJ821" s="303"/>
      <c r="DK821" s="303"/>
      <c r="DL821" s="303"/>
      <c r="DM821" s="303"/>
      <c r="DN821" s="303"/>
      <c r="DO821" s="442"/>
      <c r="DP821" s="303"/>
      <c r="DQ821" s="303"/>
      <c r="DR821" s="303"/>
      <c r="DS821" s="303"/>
      <c r="DT821" s="303"/>
      <c r="DU821" s="303"/>
      <c r="DV821" s="303"/>
      <c r="DW821" s="303"/>
      <c r="DX821" s="303"/>
      <c r="DY821" s="303"/>
      <c r="DZ821" s="303"/>
      <c r="EA821" s="303"/>
      <c r="EB821" s="303"/>
      <c r="EC821" s="303"/>
    </row>
    <row r="822" spans="1:133" x14ac:dyDescent="0.25">
      <c r="A822" s="302">
        <f t="shared" si="147"/>
        <v>2016</v>
      </c>
      <c r="B822" s="303" t="str">
        <f t="shared" si="148"/>
        <v>JUNIO</v>
      </c>
      <c r="C822" s="303">
        <v>22</v>
      </c>
      <c r="D822" s="303" t="str">
        <f t="shared" si="152"/>
        <v>JUNIO 2016 / 20</v>
      </c>
      <c r="E822" s="291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428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307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435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343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441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</row>
    <row r="823" spans="1:133" x14ac:dyDescent="0.25">
      <c r="A823" s="291">
        <f t="shared" si="147"/>
        <v>2016</v>
      </c>
      <c r="B823" s="292" t="str">
        <f t="shared" si="148"/>
        <v>JUNIO</v>
      </c>
      <c r="C823" s="292">
        <v>23</v>
      </c>
      <c r="D823" s="292" t="str">
        <f t="shared" si="152"/>
        <v>JUNIO 2016 / 21</v>
      </c>
      <c r="E823" s="291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428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307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435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343"/>
      <c r="CM823" s="303"/>
      <c r="CN823" s="303"/>
      <c r="CO823" s="303"/>
      <c r="CP823" s="303"/>
      <c r="CQ823" s="303"/>
      <c r="CR823" s="303"/>
      <c r="CS823" s="303"/>
      <c r="CT823" s="303"/>
      <c r="CU823" s="303"/>
      <c r="CV823" s="303"/>
      <c r="CW823" s="303"/>
      <c r="CX823" s="303"/>
      <c r="CY823" s="303"/>
      <c r="CZ823" s="303"/>
      <c r="DA823" s="303"/>
      <c r="DB823" s="303"/>
      <c r="DC823" s="303"/>
      <c r="DD823" s="303"/>
      <c r="DE823" s="303"/>
      <c r="DF823" s="303"/>
      <c r="DG823" s="303"/>
      <c r="DH823" s="303"/>
      <c r="DI823" s="303"/>
      <c r="DJ823" s="303"/>
      <c r="DK823" s="303"/>
      <c r="DL823" s="303"/>
      <c r="DM823" s="303"/>
      <c r="DN823" s="303"/>
      <c r="DO823" s="442"/>
      <c r="DP823" s="303"/>
      <c r="DQ823" s="303"/>
      <c r="DR823" s="303"/>
      <c r="DS823" s="303"/>
      <c r="DT823" s="303"/>
      <c r="DU823" s="303"/>
      <c r="DV823" s="303"/>
      <c r="DW823" s="303"/>
      <c r="DX823" s="303"/>
      <c r="DY823" s="303"/>
      <c r="DZ823" s="303"/>
      <c r="EA823" s="303"/>
      <c r="EB823" s="303"/>
      <c r="EC823" s="303"/>
    </row>
    <row r="824" spans="1:133" x14ac:dyDescent="0.25">
      <c r="A824" s="302">
        <f t="shared" si="147"/>
        <v>2016</v>
      </c>
      <c r="B824" s="303" t="str">
        <f t="shared" si="148"/>
        <v>JUNIO</v>
      </c>
      <c r="C824" s="303">
        <v>24</v>
      </c>
      <c r="D824" s="303" t="str">
        <f t="shared" si="152"/>
        <v>JUNIO 2016 / 22</v>
      </c>
      <c r="E824" s="291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428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307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435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343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441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</row>
    <row r="825" spans="1:133" x14ac:dyDescent="0.25">
      <c r="A825" s="291">
        <f t="shared" si="147"/>
        <v>2016</v>
      </c>
      <c r="B825" s="292" t="str">
        <f t="shared" si="148"/>
        <v>JUNIO</v>
      </c>
      <c r="C825" s="292">
        <v>25</v>
      </c>
      <c r="D825" s="292" t="str">
        <f t="shared" si="152"/>
        <v>JUNIO 2016 / 23</v>
      </c>
      <c r="E825" s="291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428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307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435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343"/>
      <c r="CM825" s="303"/>
      <c r="CN825" s="303"/>
      <c r="CO825" s="303"/>
      <c r="CP825" s="303"/>
      <c r="CQ825" s="303"/>
      <c r="CR825" s="303"/>
      <c r="CS825" s="303"/>
      <c r="CT825" s="303"/>
      <c r="CU825" s="303"/>
      <c r="CV825" s="303"/>
      <c r="CW825" s="303"/>
      <c r="CX825" s="303"/>
      <c r="CY825" s="303"/>
      <c r="CZ825" s="303"/>
      <c r="DA825" s="303"/>
      <c r="DB825" s="303"/>
      <c r="DC825" s="303"/>
      <c r="DD825" s="303"/>
      <c r="DE825" s="303"/>
      <c r="DF825" s="303"/>
      <c r="DG825" s="303"/>
      <c r="DH825" s="303"/>
      <c r="DI825" s="303"/>
      <c r="DJ825" s="303"/>
      <c r="DK825" s="303"/>
      <c r="DL825" s="303"/>
      <c r="DM825" s="303"/>
      <c r="DN825" s="303"/>
      <c r="DO825" s="442"/>
      <c r="DP825" s="303"/>
      <c r="DQ825" s="303"/>
      <c r="DR825" s="303"/>
      <c r="DS825" s="303"/>
      <c r="DT825" s="303"/>
      <c r="DU825" s="303"/>
      <c r="DV825" s="303"/>
      <c r="DW825" s="303"/>
      <c r="DX825" s="303"/>
      <c r="DY825" s="303"/>
      <c r="DZ825" s="303"/>
      <c r="EA825" s="303"/>
      <c r="EB825" s="303"/>
      <c r="EC825" s="303"/>
    </row>
    <row r="826" spans="1:133" x14ac:dyDescent="0.25">
      <c r="A826" s="302">
        <f t="shared" si="147"/>
        <v>2016</v>
      </c>
      <c r="B826" s="303" t="str">
        <f t="shared" si="148"/>
        <v>JUNIO</v>
      </c>
      <c r="C826" s="303">
        <v>26</v>
      </c>
      <c r="D826" s="303" t="str">
        <f t="shared" si="152"/>
        <v>JUNIO 2016 / 24</v>
      </c>
      <c r="E826" s="291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428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307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435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343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441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</row>
    <row r="827" spans="1:133" x14ac:dyDescent="0.25">
      <c r="A827" s="291">
        <f t="shared" si="147"/>
        <v>2016</v>
      </c>
      <c r="B827" s="292" t="str">
        <f t="shared" si="148"/>
        <v>JUNIO</v>
      </c>
      <c r="C827" s="292">
        <v>27</v>
      </c>
      <c r="D827" s="292" t="str">
        <f t="shared" si="152"/>
        <v>JUNIO 2016 / 25</v>
      </c>
      <c r="E827" s="291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428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307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435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343"/>
      <c r="CM827" s="303"/>
      <c r="CN827" s="303"/>
      <c r="CO827" s="303"/>
      <c r="CP827" s="303"/>
      <c r="CQ827" s="303"/>
      <c r="CR827" s="303"/>
      <c r="CS827" s="303"/>
      <c r="CT827" s="303"/>
      <c r="CU827" s="303"/>
      <c r="CV827" s="303"/>
      <c r="CW827" s="303"/>
      <c r="CX827" s="303"/>
      <c r="CY827" s="303"/>
      <c r="CZ827" s="303"/>
      <c r="DA827" s="303"/>
      <c r="DB827" s="303"/>
      <c r="DC827" s="303"/>
      <c r="DD827" s="303"/>
      <c r="DE827" s="303"/>
      <c r="DF827" s="303"/>
      <c r="DG827" s="303"/>
      <c r="DH827" s="303"/>
      <c r="DI827" s="303"/>
      <c r="DJ827" s="303"/>
      <c r="DK827" s="303"/>
      <c r="DL827" s="303"/>
      <c r="DM827" s="303"/>
      <c r="DN827" s="303"/>
      <c r="DO827" s="442"/>
      <c r="DP827" s="303"/>
      <c r="DQ827" s="303"/>
      <c r="DR827" s="303"/>
      <c r="DS827" s="303"/>
      <c r="DT827" s="303"/>
      <c r="DU827" s="303"/>
      <c r="DV827" s="303"/>
      <c r="DW827" s="303"/>
      <c r="DX827" s="303"/>
      <c r="DY827" s="303"/>
      <c r="DZ827" s="303"/>
      <c r="EA827" s="303"/>
      <c r="EB827" s="303"/>
      <c r="EC827" s="303"/>
    </row>
    <row r="828" spans="1:133" x14ac:dyDescent="0.25">
      <c r="A828" s="302">
        <f t="shared" si="147"/>
        <v>2016</v>
      </c>
      <c r="B828" s="303" t="str">
        <f t="shared" si="148"/>
        <v>JUNIO</v>
      </c>
      <c r="C828" s="303">
        <v>28</v>
      </c>
      <c r="D828" s="303" t="str">
        <f t="shared" si="152"/>
        <v>JUNIO 2016 / 26</v>
      </c>
      <c r="E828" s="291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428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307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435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343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441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</row>
    <row r="829" spans="1:133" x14ac:dyDescent="0.25">
      <c r="A829" s="291">
        <f t="shared" si="147"/>
        <v>2016</v>
      </c>
      <c r="B829" s="292" t="str">
        <f t="shared" si="148"/>
        <v>JUNIO</v>
      </c>
      <c r="C829" s="292">
        <v>29</v>
      </c>
      <c r="D829" s="292" t="str">
        <f t="shared" si="152"/>
        <v>JUNIO 2016 / 27</v>
      </c>
      <c r="E829" s="291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428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307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435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343"/>
      <c r="CM829" s="303"/>
      <c r="CN829" s="303"/>
      <c r="CO829" s="303"/>
      <c r="CP829" s="303"/>
      <c r="CQ829" s="303"/>
      <c r="CR829" s="303"/>
      <c r="CS829" s="303"/>
      <c r="CT829" s="303"/>
      <c r="CU829" s="303"/>
      <c r="CV829" s="303"/>
      <c r="CW829" s="303"/>
      <c r="CX829" s="303"/>
      <c r="CY829" s="303"/>
      <c r="CZ829" s="303"/>
      <c r="DA829" s="303"/>
      <c r="DB829" s="303"/>
      <c r="DC829" s="303"/>
      <c r="DD829" s="303"/>
      <c r="DE829" s="303"/>
      <c r="DF829" s="303"/>
      <c r="DG829" s="303"/>
      <c r="DH829" s="303"/>
      <c r="DI829" s="303"/>
      <c r="DJ829" s="303"/>
      <c r="DK829" s="303"/>
      <c r="DL829" s="303"/>
      <c r="DM829" s="303"/>
      <c r="DN829" s="303"/>
      <c r="DO829" s="442"/>
      <c r="DP829" s="303"/>
      <c r="DQ829" s="303"/>
      <c r="DR829" s="303"/>
      <c r="DS829" s="303"/>
      <c r="DT829" s="303"/>
      <c r="DU829" s="303"/>
      <c r="DV829" s="303"/>
      <c r="DW829" s="303"/>
      <c r="DX829" s="303"/>
      <c r="DY829" s="303"/>
      <c r="DZ829" s="303"/>
      <c r="EA829" s="303"/>
      <c r="EB829" s="303"/>
      <c r="EC829" s="303"/>
    </row>
    <row r="830" spans="1:133" x14ac:dyDescent="0.25">
      <c r="A830" s="302">
        <f t="shared" si="147"/>
        <v>2016</v>
      </c>
      <c r="B830" s="303" t="str">
        <f t="shared" si="148"/>
        <v>JUNIO</v>
      </c>
      <c r="C830" s="303">
        <v>30</v>
      </c>
      <c r="D830" s="303" t="str">
        <f t="shared" si="152"/>
        <v>JUNIO 2016 / 28</v>
      </c>
      <c r="E830" s="291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428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307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435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343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441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</row>
    <row r="831" spans="1:133" x14ac:dyDescent="0.25">
      <c r="A831" s="291">
        <f t="shared" si="147"/>
        <v>2016</v>
      </c>
      <c r="B831" s="292" t="str">
        <f t="shared" si="148"/>
        <v>JUNIO</v>
      </c>
      <c r="C831" s="292">
        <v>31</v>
      </c>
      <c r="D831" s="292" t="str">
        <f t="shared" si="152"/>
        <v>JUNIO 2016 / 29</v>
      </c>
      <c r="E831" s="291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428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307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435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343"/>
      <c r="CM831" s="303"/>
      <c r="CN831" s="303"/>
      <c r="CO831" s="303"/>
      <c r="CP831" s="303"/>
      <c r="CQ831" s="303"/>
      <c r="CR831" s="303"/>
      <c r="CS831" s="303"/>
      <c r="CT831" s="303"/>
      <c r="CU831" s="303"/>
      <c r="CV831" s="303"/>
      <c r="CW831" s="303"/>
      <c r="CX831" s="303"/>
      <c r="CY831" s="303"/>
      <c r="CZ831" s="303"/>
      <c r="DA831" s="303"/>
      <c r="DB831" s="303"/>
      <c r="DC831" s="303"/>
      <c r="DD831" s="303"/>
      <c r="DE831" s="303"/>
      <c r="DF831" s="303"/>
      <c r="DG831" s="303"/>
      <c r="DH831" s="303"/>
      <c r="DI831" s="303"/>
      <c r="DJ831" s="303"/>
      <c r="DK831" s="303"/>
      <c r="DL831" s="303"/>
      <c r="DM831" s="303"/>
      <c r="DN831" s="303"/>
      <c r="DO831" s="442"/>
      <c r="DP831" s="303"/>
      <c r="DQ831" s="303"/>
      <c r="DR831" s="303"/>
      <c r="DS831" s="303"/>
      <c r="DT831" s="303"/>
      <c r="DU831" s="303"/>
      <c r="DV831" s="303"/>
      <c r="DW831" s="303"/>
      <c r="DX831" s="303"/>
      <c r="DY831" s="303"/>
      <c r="DZ831" s="303"/>
      <c r="EA831" s="303"/>
      <c r="EB831" s="303"/>
      <c r="EC831" s="303"/>
    </row>
    <row r="832" spans="1:133" s="206" customFormat="1" x14ac:dyDescent="0.25">
      <c r="A832" s="308"/>
      <c r="B832" s="309"/>
      <c r="C832" s="309"/>
      <c r="D832" s="303" t="str">
        <f t="shared" si="152"/>
        <v>JUNIO 2016 / 30</v>
      </c>
      <c r="E832" s="291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428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307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435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343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441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</row>
    <row r="833" spans="1:133" x14ac:dyDescent="0.25">
      <c r="A833" s="291">
        <v>2016</v>
      </c>
      <c r="B833" s="292" t="s">
        <v>227</v>
      </c>
      <c r="C833" s="292">
        <v>1</v>
      </c>
      <c r="D833" s="292" t="str">
        <f t="shared" si="152"/>
        <v>JUNIO 2016 / 31</v>
      </c>
      <c r="E833" s="291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428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307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435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343"/>
      <c r="CM833" s="303"/>
      <c r="CN833" s="303"/>
      <c r="CO833" s="303"/>
      <c r="CP833" s="303"/>
      <c r="CQ833" s="303"/>
      <c r="CR833" s="303"/>
      <c r="CS833" s="303"/>
      <c r="CT833" s="303"/>
      <c r="CU833" s="303"/>
      <c r="CV833" s="303"/>
      <c r="CW833" s="303"/>
      <c r="CX833" s="303"/>
      <c r="CY833" s="303"/>
      <c r="CZ833" s="303"/>
      <c r="DA833" s="303"/>
      <c r="DB833" s="303"/>
      <c r="DC833" s="303"/>
      <c r="DD833" s="303"/>
      <c r="DE833" s="303"/>
      <c r="DF833" s="303"/>
      <c r="DG833" s="303"/>
      <c r="DH833" s="303"/>
      <c r="DI833" s="303"/>
      <c r="DJ833" s="303"/>
      <c r="DK833" s="303"/>
      <c r="DL833" s="303"/>
      <c r="DM833" s="303"/>
      <c r="DN833" s="303"/>
      <c r="DO833" s="442"/>
      <c r="DP833" s="303"/>
      <c r="DQ833" s="303"/>
      <c r="DR833" s="303"/>
      <c r="DS833" s="303"/>
      <c r="DT833" s="303"/>
      <c r="DU833" s="303"/>
      <c r="DV833" s="303"/>
      <c r="DW833" s="303"/>
      <c r="DX833" s="303"/>
      <c r="DY833" s="303"/>
      <c r="DZ833" s="303"/>
      <c r="EA833" s="303"/>
      <c r="EB833" s="303"/>
      <c r="EC833" s="303"/>
    </row>
    <row r="834" spans="1:133" ht="15.75" x14ac:dyDescent="0.25">
      <c r="A834" s="302">
        <f>A833</f>
        <v>2016</v>
      </c>
      <c r="B834" s="303" t="str">
        <f>B833</f>
        <v>JULIO</v>
      </c>
      <c r="C834" s="303">
        <v>2</v>
      </c>
      <c r="D834" s="275" t="s">
        <v>228</v>
      </c>
      <c r="E834" s="344">
        <f t="shared" ref="E834:AJ834" si="154">IFERROR(AVERAGE(E803:E833),"")</f>
        <v>9.5</v>
      </c>
      <c r="F834" s="276">
        <f t="shared" si="154"/>
        <v>42535.166666666664</v>
      </c>
      <c r="G834" s="276">
        <f t="shared" si="154"/>
        <v>64138.944444444445</v>
      </c>
      <c r="H834" s="276" t="str">
        <f t="shared" si="154"/>
        <v/>
      </c>
      <c r="I834" s="276">
        <f t="shared" si="154"/>
        <v>0.71530555555555531</v>
      </c>
      <c r="J834" s="276">
        <f t="shared" si="154"/>
        <v>125.77777777777777</v>
      </c>
      <c r="K834" s="276">
        <f t="shared" si="154"/>
        <v>9.8722222222222253</v>
      </c>
      <c r="L834" s="276">
        <f t="shared" si="154"/>
        <v>0</v>
      </c>
      <c r="M834" s="276" t="str">
        <f t="shared" si="154"/>
        <v/>
      </c>
      <c r="N834" s="276">
        <f t="shared" si="154"/>
        <v>0.5</v>
      </c>
      <c r="O834" s="276">
        <f t="shared" si="154"/>
        <v>0</v>
      </c>
      <c r="P834" s="276">
        <f t="shared" si="154"/>
        <v>85.327777777777783</v>
      </c>
      <c r="Q834" s="276">
        <f t="shared" si="154"/>
        <v>79.183333333333351</v>
      </c>
      <c r="R834" s="276">
        <f t="shared" si="154"/>
        <v>82.261111111111106</v>
      </c>
      <c r="S834" s="276" t="str">
        <f t="shared" si="154"/>
        <v/>
      </c>
      <c r="T834" s="276" t="str">
        <f t="shared" si="154"/>
        <v/>
      </c>
      <c r="U834" s="276">
        <f t="shared" si="154"/>
        <v>20902.666666666668</v>
      </c>
      <c r="V834" s="276">
        <f t="shared" si="154"/>
        <v>117.61111111111111</v>
      </c>
      <c r="W834" s="276">
        <f t="shared" si="154"/>
        <v>172.55555555555554</v>
      </c>
      <c r="X834" s="276">
        <f t="shared" si="154"/>
        <v>282.22222222222223</v>
      </c>
      <c r="Y834" s="276">
        <f t="shared" si="154"/>
        <v>340.27777777777777</v>
      </c>
      <c r="Z834" s="276">
        <f t="shared" si="154"/>
        <v>1.1666666666666667</v>
      </c>
      <c r="AA834" s="276">
        <f t="shared" si="154"/>
        <v>28.722222222222221</v>
      </c>
      <c r="AB834" s="276">
        <f t="shared" si="154"/>
        <v>0.25555555555555554</v>
      </c>
      <c r="AC834" s="276">
        <f t="shared" si="154"/>
        <v>1.795555555555556</v>
      </c>
      <c r="AD834" s="276">
        <f t="shared" si="154"/>
        <v>11.766666666666664</v>
      </c>
      <c r="AE834" s="276">
        <f t="shared" si="154"/>
        <v>0</v>
      </c>
      <c r="AF834" s="420" t="str">
        <f t="shared" si="154"/>
        <v/>
      </c>
      <c r="AG834" s="276">
        <f t="shared" si="154"/>
        <v>133</v>
      </c>
      <c r="AH834" s="276">
        <f t="shared" si="154"/>
        <v>7</v>
      </c>
      <c r="AI834" s="276">
        <f t="shared" si="154"/>
        <v>11.5</v>
      </c>
      <c r="AJ834" s="276">
        <f t="shared" si="154"/>
        <v>85</v>
      </c>
      <c r="AK834" s="276">
        <f t="shared" ref="AK834:BP834" si="155">IFERROR(AVERAGE(AK803:AK833),"")</f>
        <v>140</v>
      </c>
      <c r="AL834" s="276">
        <f t="shared" si="155"/>
        <v>170</v>
      </c>
      <c r="AM834" s="276">
        <f t="shared" si="155"/>
        <v>240</v>
      </c>
      <c r="AN834" s="276">
        <f t="shared" si="155"/>
        <v>365</v>
      </c>
      <c r="AO834" s="276">
        <f t="shared" si="155"/>
        <v>437</v>
      </c>
      <c r="AP834" s="276">
        <f t="shared" si="155"/>
        <v>42</v>
      </c>
      <c r="AQ834" s="276">
        <f t="shared" si="155"/>
        <v>18</v>
      </c>
      <c r="AR834" s="276">
        <f t="shared" si="155"/>
        <v>3</v>
      </c>
      <c r="AS834" s="276">
        <f t="shared" si="155"/>
        <v>2.7000000000000011</v>
      </c>
      <c r="AT834" s="276">
        <f t="shared" si="155"/>
        <v>5.0000000000000017E-2</v>
      </c>
      <c r="AU834" s="276" t="str">
        <f t="shared" si="155"/>
        <v/>
      </c>
      <c r="AV834" s="276">
        <f t="shared" si="155"/>
        <v>7.5</v>
      </c>
      <c r="AW834" s="276">
        <f t="shared" si="155"/>
        <v>42535.857142857145</v>
      </c>
      <c r="AX834" s="310">
        <f t="shared" si="155"/>
        <v>64152</v>
      </c>
      <c r="AY834" s="276" t="str">
        <f t="shared" si="155"/>
        <v/>
      </c>
      <c r="AZ834" s="276">
        <f t="shared" si="155"/>
        <v>0.73449285714285728</v>
      </c>
      <c r="BA834" s="276">
        <f t="shared" si="155"/>
        <v>141.09285714285713</v>
      </c>
      <c r="BB834" s="276">
        <f t="shared" si="155"/>
        <v>8.1214285714285719</v>
      </c>
      <c r="BC834" s="276">
        <f t="shared" si="155"/>
        <v>0</v>
      </c>
      <c r="BD834" s="276" t="str">
        <f t="shared" si="155"/>
        <v/>
      </c>
      <c r="BE834" s="276">
        <f t="shared" si="155"/>
        <v>1.2428571428571427</v>
      </c>
      <c r="BF834" s="276">
        <f t="shared" si="155"/>
        <v>9.9999999999999985E-3</v>
      </c>
      <c r="BG834" s="276">
        <f t="shared" si="155"/>
        <v>85.428571428571431</v>
      </c>
      <c r="BH834" s="276">
        <f t="shared" si="155"/>
        <v>79.285714285714263</v>
      </c>
      <c r="BI834" s="276">
        <f t="shared" si="155"/>
        <v>82.357142857142861</v>
      </c>
      <c r="BJ834" s="276" t="str">
        <f t="shared" si="155"/>
        <v/>
      </c>
      <c r="BK834" s="276" t="str">
        <f t="shared" si="155"/>
        <v/>
      </c>
      <c r="BL834" s="276">
        <f t="shared" si="155"/>
        <v>20696.214285714286</v>
      </c>
      <c r="BM834" s="276">
        <f t="shared" si="155"/>
        <v>131.85714285714286</v>
      </c>
      <c r="BN834" s="276">
        <f t="shared" si="155"/>
        <v>196.64285714285714</v>
      </c>
      <c r="BO834" s="276">
        <f t="shared" si="155"/>
        <v>299.42857142857144</v>
      </c>
      <c r="BP834" s="276">
        <f t="shared" si="155"/>
        <v>354.57142857142856</v>
      </c>
      <c r="BQ834" s="276">
        <f t="shared" ref="BQ834:BV834" si="156">IFERROR(AVERAGE(BQ803:BQ833),"")</f>
        <v>1</v>
      </c>
      <c r="BR834" s="276">
        <f t="shared" si="156"/>
        <v>29.63571428571429</v>
      </c>
      <c r="BS834" s="276">
        <f t="shared" si="156"/>
        <v>0.59285714285714286</v>
      </c>
      <c r="BT834" s="276">
        <f t="shared" si="156"/>
        <v>2.0985714285714283</v>
      </c>
      <c r="BU834" s="276">
        <f t="shared" si="156"/>
        <v>5.4142857142857155</v>
      </c>
      <c r="BV834" s="310">
        <f t="shared" si="156"/>
        <v>0</v>
      </c>
      <c r="BW834" s="436"/>
      <c r="BX834" s="309"/>
      <c r="BY834" s="309"/>
      <c r="BZ834" s="309"/>
      <c r="CA834" s="309"/>
      <c r="CB834" s="309"/>
      <c r="CC834" s="309"/>
      <c r="CD834" s="309"/>
      <c r="CE834" s="309"/>
      <c r="CF834" s="309"/>
      <c r="CG834" s="309"/>
      <c r="CH834" s="309"/>
      <c r="CI834" s="309"/>
      <c r="CJ834" s="309"/>
      <c r="CK834" s="309"/>
      <c r="CL834" s="308"/>
      <c r="CM834" s="309"/>
      <c r="CN834" s="309"/>
      <c r="CO834" s="309"/>
      <c r="CP834" s="309"/>
      <c r="CQ834" s="309"/>
      <c r="CR834" s="309"/>
      <c r="CS834" s="309"/>
      <c r="CT834" s="309"/>
      <c r="CU834" s="309"/>
      <c r="CV834" s="309"/>
      <c r="CW834" s="309"/>
      <c r="CX834" s="309"/>
      <c r="CY834" s="309"/>
      <c r="CZ834" s="309"/>
      <c r="DA834" s="309"/>
      <c r="DB834" s="309"/>
      <c r="DC834" s="309"/>
      <c r="DD834" s="309"/>
      <c r="DE834" s="309"/>
      <c r="DF834" s="309"/>
      <c r="DG834" s="309"/>
      <c r="DH834" s="309"/>
      <c r="DI834" s="309"/>
      <c r="DJ834" s="309"/>
      <c r="DK834" s="309"/>
      <c r="DL834" s="309"/>
      <c r="DM834" s="309"/>
      <c r="DN834" s="309"/>
      <c r="DO834" s="443"/>
      <c r="DP834" s="309"/>
      <c r="DQ834" s="309"/>
      <c r="DR834" s="309"/>
      <c r="DS834" s="309"/>
      <c r="DT834" s="309"/>
      <c r="DU834" s="309"/>
      <c r="DV834" s="309"/>
      <c r="DW834" s="309"/>
      <c r="DX834" s="309"/>
      <c r="DY834" s="309"/>
      <c r="DZ834" s="309"/>
      <c r="EA834" s="309"/>
      <c r="EB834" s="309"/>
      <c r="EC834" s="309"/>
    </row>
    <row r="835" spans="1:133" x14ac:dyDescent="0.25">
      <c r="A835" s="291">
        <f t="shared" ref="A835:B863" si="157">A834</f>
        <v>2016</v>
      </c>
      <c r="B835" s="292" t="str">
        <f t="shared" si="157"/>
        <v>JULIO</v>
      </c>
      <c r="C835" s="292">
        <v>3</v>
      </c>
      <c r="D835" s="292" t="str">
        <f t="shared" ref="D835:D865" si="158">B833&amp;" "&amp;A833&amp;" / "&amp;C833</f>
        <v>JULIO 2016 / 1</v>
      </c>
      <c r="E835" s="345">
        <v>1</v>
      </c>
      <c r="F835" s="312">
        <v>42553</v>
      </c>
      <c r="G835" s="311">
        <v>64672</v>
      </c>
      <c r="H835" s="311" t="s">
        <v>68</v>
      </c>
      <c r="I835" s="313">
        <v>0.71750000000000003</v>
      </c>
      <c r="J835" s="314">
        <v>128</v>
      </c>
      <c r="K835" s="314">
        <v>9.6</v>
      </c>
      <c r="L835" s="314">
        <v>0</v>
      </c>
      <c r="M835" s="315" t="s">
        <v>20</v>
      </c>
      <c r="N835" s="314">
        <v>0.5</v>
      </c>
      <c r="O835" s="314">
        <v>0</v>
      </c>
      <c r="P835" s="314">
        <v>85.2</v>
      </c>
      <c r="Q835" s="314">
        <v>79.2</v>
      </c>
      <c r="R835" s="314">
        <f>(P835+Q835)/2</f>
        <v>82.2</v>
      </c>
      <c r="S835" s="316" t="s">
        <v>66</v>
      </c>
      <c r="T835" s="316" t="s">
        <v>67</v>
      </c>
      <c r="U835" s="314">
        <v>20878</v>
      </c>
      <c r="V835" s="314">
        <v>120</v>
      </c>
      <c r="W835" s="314">
        <v>177</v>
      </c>
      <c r="X835" s="314">
        <v>291</v>
      </c>
      <c r="Y835" s="314">
        <v>350</v>
      </c>
      <c r="Z835" s="314">
        <v>1.5</v>
      </c>
      <c r="AA835" s="314">
        <v>29</v>
      </c>
      <c r="AB835" s="314">
        <v>0.3</v>
      </c>
      <c r="AC835" s="314">
        <v>1.85</v>
      </c>
      <c r="AD835" s="314">
        <v>11.5</v>
      </c>
      <c r="AE835" s="314">
        <v>0</v>
      </c>
      <c r="AF835" s="427"/>
      <c r="AG835" s="299">
        <v>133</v>
      </c>
      <c r="AH835" s="299">
        <v>7</v>
      </c>
      <c r="AI835" s="299">
        <v>11.5</v>
      </c>
      <c r="AJ835" s="299">
        <v>85</v>
      </c>
      <c r="AK835" s="299">
        <v>140</v>
      </c>
      <c r="AL835" s="299">
        <v>170</v>
      </c>
      <c r="AM835" s="299">
        <v>240</v>
      </c>
      <c r="AN835" s="299">
        <v>365</v>
      </c>
      <c r="AO835" s="299">
        <v>437</v>
      </c>
      <c r="AP835" s="299">
        <v>42</v>
      </c>
      <c r="AQ835" s="299">
        <v>18</v>
      </c>
      <c r="AR835" s="299">
        <v>3</v>
      </c>
      <c r="AS835" s="299">
        <v>2.7</v>
      </c>
      <c r="AT835" s="299">
        <v>0.05</v>
      </c>
      <c r="AU835" s="300"/>
      <c r="AV835" s="311">
        <v>1</v>
      </c>
      <c r="AW835" s="317">
        <v>42553</v>
      </c>
      <c r="AX835" s="311">
        <v>64676</v>
      </c>
      <c r="AY835" s="311" t="s">
        <v>68</v>
      </c>
      <c r="AZ835" s="313">
        <v>0.73160000000000003</v>
      </c>
      <c r="BA835" s="314">
        <v>138.69999999999999</v>
      </c>
      <c r="BB835" s="314">
        <v>8.4</v>
      </c>
      <c r="BC835" s="314">
        <v>0</v>
      </c>
      <c r="BD835" s="315" t="s">
        <v>20</v>
      </c>
      <c r="BE835" s="314">
        <v>1.2</v>
      </c>
      <c r="BF835" s="314">
        <v>0.01</v>
      </c>
      <c r="BG835" s="314">
        <v>85.5</v>
      </c>
      <c r="BH835" s="314">
        <v>79.3</v>
      </c>
      <c r="BI835" s="314">
        <v>82.4</v>
      </c>
      <c r="BJ835" s="316" t="s">
        <v>66</v>
      </c>
      <c r="BK835" s="316" t="s">
        <v>67</v>
      </c>
      <c r="BL835" s="314">
        <v>20706</v>
      </c>
      <c r="BM835" s="314">
        <v>131</v>
      </c>
      <c r="BN835" s="314">
        <v>190</v>
      </c>
      <c r="BO835" s="314">
        <v>298</v>
      </c>
      <c r="BP835" s="314">
        <v>351</v>
      </c>
      <c r="BQ835" s="314">
        <v>1</v>
      </c>
      <c r="BR835" s="314">
        <v>29.9</v>
      </c>
      <c r="BS835" s="314">
        <v>0.5</v>
      </c>
      <c r="BT835" s="314">
        <v>2.12</v>
      </c>
      <c r="BU835" s="314">
        <v>6.9</v>
      </c>
      <c r="BV835" s="314">
        <v>0</v>
      </c>
      <c r="BW835" s="433"/>
      <c r="BX835" s="299">
        <v>124</v>
      </c>
      <c r="BY835" s="299">
        <v>7</v>
      </c>
      <c r="BZ835" s="299">
        <v>11.5</v>
      </c>
      <c r="CA835" s="299">
        <v>85</v>
      </c>
      <c r="CB835" s="299">
        <v>140</v>
      </c>
      <c r="CC835" s="299">
        <v>170</v>
      </c>
      <c r="CD835" s="299">
        <v>240</v>
      </c>
      <c r="CE835" s="299">
        <v>365</v>
      </c>
      <c r="CF835" s="299">
        <v>437</v>
      </c>
      <c r="CG835" s="299">
        <v>42</v>
      </c>
      <c r="CH835" s="299">
        <v>18</v>
      </c>
      <c r="CI835" s="299">
        <v>3</v>
      </c>
      <c r="CJ835" s="299">
        <v>2.7</v>
      </c>
      <c r="CK835" s="299">
        <v>0.05</v>
      </c>
      <c r="CL835" s="329"/>
      <c r="CM835" s="306">
        <v>1</v>
      </c>
      <c r="CN835" s="346">
        <v>42555</v>
      </c>
      <c r="CO835" s="347"/>
      <c r="CP835" s="347"/>
      <c r="CQ835" s="318">
        <v>0.71789999999999998</v>
      </c>
      <c r="CR835" s="319">
        <v>54.3</v>
      </c>
      <c r="CS835" s="336">
        <f>(CR835*(9/5))+32</f>
        <v>129.74</v>
      </c>
      <c r="CT835" s="319">
        <v>9.1</v>
      </c>
      <c r="CU835" s="348">
        <v>1E-3</v>
      </c>
      <c r="CV835" s="319">
        <v>1</v>
      </c>
      <c r="CW835" s="319">
        <v>0.8</v>
      </c>
      <c r="CX835" s="348">
        <v>5.0000000000000001E-3</v>
      </c>
      <c r="CY835" s="319">
        <v>85</v>
      </c>
      <c r="CZ835" s="319">
        <v>80</v>
      </c>
      <c r="DA835" s="319">
        <v>82.5</v>
      </c>
      <c r="DB835" s="306" t="s">
        <v>83</v>
      </c>
      <c r="DC835" s="306" t="s">
        <v>84</v>
      </c>
      <c r="DD835" s="319">
        <v>20874</v>
      </c>
      <c r="DE835" s="319">
        <v>122.8</v>
      </c>
      <c r="DF835" s="319">
        <v>175</v>
      </c>
      <c r="DG835" s="319">
        <v>263.5</v>
      </c>
      <c r="DH835" s="319">
        <v>344</v>
      </c>
      <c r="DI835" s="319">
        <v>1</v>
      </c>
      <c r="DJ835" s="319">
        <v>27.5</v>
      </c>
      <c r="DK835" s="319">
        <v>0.1</v>
      </c>
      <c r="DL835" s="319">
        <v>2.2000000000000002</v>
      </c>
      <c r="DM835" s="319">
        <v>18</v>
      </c>
      <c r="DN835" s="319">
        <v>0</v>
      </c>
      <c r="DO835" s="437"/>
      <c r="DP835" s="304">
        <v>124</v>
      </c>
      <c r="DQ835" s="304">
        <v>7</v>
      </c>
      <c r="DR835" s="304">
        <v>11.5</v>
      </c>
      <c r="DS835" s="304">
        <v>85</v>
      </c>
      <c r="DT835" s="304">
        <v>140</v>
      </c>
      <c r="DU835" s="304">
        <v>170</v>
      </c>
      <c r="DV835" s="304">
        <v>240</v>
      </c>
      <c r="DW835" s="304">
        <v>365</v>
      </c>
      <c r="DX835" s="304">
        <v>437</v>
      </c>
      <c r="DY835" s="304">
        <v>42</v>
      </c>
      <c r="DZ835" s="304">
        <v>18</v>
      </c>
      <c r="EA835" s="304">
        <v>3</v>
      </c>
      <c r="EB835" s="304">
        <v>2.7</v>
      </c>
      <c r="EC835" s="304">
        <v>0.05</v>
      </c>
    </row>
    <row r="836" spans="1:133" x14ac:dyDescent="0.25">
      <c r="A836" s="302">
        <f t="shared" si="157"/>
        <v>2016</v>
      </c>
      <c r="B836" s="303" t="str">
        <f t="shared" si="157"/>
        <v>JULIO</v>
      </c>
      <c r="C836" s="303">
        <v>4</v>
      </c>
      <c r="D836" s="303" t="str">
        <f t="shared" si="158"/>
        <v>JULIO 2016 / 2</v>
      </c>
      <c r="E836" s="345">
        <v>2</v>
      </c>
      <c r="F836" s="312">
        <v>42556</v>
      </c>
      <c r="G836" s="311">
        <v>64717</v>
      </c>
      <c r="H836" s="311" t="s">
        <v>208</v>
      </c>
      <c r="I836" s="313">
        <v>0.7157</v>
      </c>
      <c r="J836" s="314">
        <v>126</v>
      </c>
      <c r="K836" s="314">
        <v>9.9</v>
      </c>
      <c r="L836" s="314">
        <v>0</v>
      </c>
      <c r="M836" s="315" t="s">
        <v>20</v>
      </c>
      <c r="N836" s="314">
        <v>0.5</v>
      </c>
      <c r="O836" s="314">
        <v>0</v>
      </c>
      <c r="P836" s="314">
        <v>85.3</v>
      </c>
      <c r="Q836" s="314">
        <v>79.2</v>
      </c>
      <c r="R836" s="314">
        <v>82.3</v>
      </c>
      <c r="S836" s="316" t="s">
        <v>66</v>
      </c>
      <c r="T836" s="316" t="s">
        <v>67</v>
      </c>
      <c r="U836" s="314">
        <v>20898</v>
      </c>
      <c r="V836" s="314">
        <v>119</v>
      </c>
      <c r="W836" s="314">
        <v>171</v>
      </c>
      <c r="X836" s="314">
        <v>287</v>
      </c>
      <c r="Y836" s="314">
        <v>348</v>
      </c>
      <c r="Z836" s="314">
        <v>1.5</v>
      </c>
      <c r="AA836" s="314">
        <v>29.1</v>
      </c>
      <c r="AB836" s="314">
        <v>0.4</v>
      </c>
      <c r="AC836" s="314">
        <v>1.73</v>
      </c>
      <c r="AD836" s="314">
        <v>12.6</v>
      </c>
      <c r="AE836" s="314">
        <v>0</v>
      </c>
      <c r="AF836" s="427"/>
      <c r="AG836" s="299">
        <v>133</v>
      </c>
      <c r="AH836" s="299">
        <v>7</v>
      </c>
      <c r="AI836" s="299">
        <v>11.5</v>
      </c>
      <c r="AJ836" s="299">
        <v>85</v>
      </c>
      <c r="AK836" s="299">
        <v>140</v>
      </c>
      <c r="AL836" s="299">
        <v>170</v>
      </c>
      <c r="AM836" s="299">
        <v>240</v>
      </c>
      <c r="AN836" s="299">
        <v>365</v>
      </c>
      <c r="AO836" s="299">
        <v>437</v>
      </c>
      <c r="AP836" s="299">
        <v>42</v>
      </c>
      <c r="AQ836" s="299">
        <v>18</v>
      </c>
      <c r="AR836" s="299">
        <v>3</v>
      </c>
      <c r="AS836" s="299">
        <v>2.7</v>
      </c>
      <c r="AT836" s="299">
        <v>0.05</v>
      </c>
      <c r="AU836" s="300"/>
      <c r="AV836" s="311">
        <v>2</v>
      </c>
      <c r="AW836" s="317">
        <v>42558</v>
      </c>
      <c r="AX836" s="311">
        <v>64764</v>
      </c>
      <c r="AY836" s="311" t="s">
        <v>218</v>
      </c>
      <c r="AZ836" s="313">
        <v>0.73019999999999996</v>
      </c>
      <c r="BA836" s="314">
        <v>136.9</v>
      </c>
      <c r="BB836" s="314">
        <v>8.5</v>
      </c>
      <c r="BC836" s="314">
        <v>0</v>
      </c>
      <c r="BD836" s="315" t="s">
        <v>20</v>
      </c>
      <c r="BE836" s="314">
        <v>1.2</v>
      </c>
      <c r="BF836" s="314">
        <v>0.01</v>
      </c>
      <c r="BG836" s="314">
        <v>85.8</v>
      </c>
      <c r="BH836" s="314">
        <v>79.5</v>
      </c>
      <c r="BI836" s="314">
        <v>82.8</v>
      </c>
      <c r="BJ836" s="316" t="s">
        <v>66</v>
      </c>
      <c r="BK836" s="316" t="s">
        <v>67</v>
      </c>
      <c r="BL836" s="314">
        <v>20741</v>
      </c>
      <c r="BM836" s="314">
        <v>127</v>
      </c>
      <c r="BN836" s="314">
        <v>187</v>
      </c>
      <c r="BO836" s="314">
        <v>295</v>
      </c>
      <c r="BP836" s="314">
        <v>356</v>
      </c>
      <c r="BQ836" s="314">
        <v>1</v>
      </c>
      <c r="BR836" s="314">
        <v>31.2</v>
      </c>
      <c r="BS836" s="314">
        <v>0.4</v>
      </c>
      <c r="BT836" s="314">
        <v>2.15</v>
      </c>
      <c r="BU836" s="314">
        <v>3.6</v>
      </c>
      <c r="BV836" s="314">
        <v>0</v>
      </c>
      <c r="BW836" s="433"/>
      <c r="BX836" s="299">
        <v>124</v>
      </c>
      <c r="BY836" s="299">
        <v>7</v>
      </c>
      <c r="BZ836" s="299">
        <v>11.5</v>
      </c>
      <c r="CA836" s="299">
        <v>85</v>
      </c>
      <c r="CB836" s="299">
        <v>140</v>
      </c>
      <c r="CC836" s="299">
        <v>170</v>
      </c>
      <c r="CD836" s="299">
        <v>240</v>
      </c>
      <c r="CE836" s="299">
        <v>365</v>
      </c>
      <c r="CF836" s="299">
        <v>437</v>
      </c>
      <c r="CG836" s="299">
        <v>42</v>
      </c>
      <c r="CH836" s="299">
        <v>18</v>
      </c>
      <c r="CI836" s="299">
        <v>3</v>
      </c>
      <c r="CJ836" s="299">
        <v>2.7</v>
      </c>
      <c r="CK836" s="299">
        <v>0.05</v>
      </c>
      <c r="CL836" s="329"/>
      <c r="CM836" s="305">
        <v>2</v>
      </c>
      <c r="CN836" s="349">
        <v>42562</v>
      </c>
      <c r="CO836" s="305"/>
      <c r="CP836" s="305"/>
      <c r="CQ836" s="313">
        <v>0.71970000000000001</v>
      </c>
      <c r="CR836" s="314">
        <v>55.1</v>
      </c>
      <c r="CS836" s="341">
        <f>(CR836*(9/5))+32</f>
        <v>131.18</v>
      </c>
      <c r="CT836" s="314">
        <v>9.1999999999999993</v>
      </c>
      <c r="CU836" s="350">
        <v>1E-3</v>
      </c>
      <c r="CV836" s="314">
        <v>1</v>
      </c>
      <c r="CW836" s="314">
        <v>0.8</v>
      </c>
      <c r="CX836" s="350">
        <v>5.0000000000000001E-3</v>
      </c>
      <c r="CY836" s="314">
        <v>85.2</v>
      </c>
      <c r="CZ836" s="314">
        <v>78.599999999999994</v>
      </c>
      <c r="DA836" s="314">
        <v>81.900000000000006</v>
      </c>
      <c r="DB836" s="305" t="s">
        <v>83</v>
      </c>
      <c r="DC836" s="305" t="s">
        <v>84</v>
      </c>
      <c r="DD836" s="314">
        <v>20854</v>
      </c>
      <c r="DE836" s="314">
        <v>126.8</v>
      </c>
      <c r="DF836" s="314">
        <v>175</v>
      </c>
      <c r="DG836" s="314">
        <v>267.5</v>
      </c>
      <c r="DH836" s="314">
        <v>342</v>
      </c>
      <c r="DI836" s="314">
        <v>1</v>
      </c>
      <c r="DJ836" s="314">
        <v>27.9</v>
      </c>
      <c r="DK836" s="314">
        <v>0.1</v>
      </c>
      <c r="DL836" s="314">
        <v>2.6</v>
      </c>
      <c r="DM836" s="314">
        <v>17</v>
      </c>
      <c r="DN836" s="314">
        <v>0</v>
      </c>
      <c r="DO836" s="438"/>
      <c r="DP836" s="299">
        <v>124</v>
      </c>
      <c r="DQ836" s="299">
        <v>7</v>
      </c>
      <c r="DR836" s="299">
        <v>11.5</v>
      </c>
      <c r="DS836" s="299">
        <v>85</v>
      </c>
      <c r="DT836" s="299">
        <v>140</v>
      </c>
      <c r="DU836" s="299">
        <v>170</v>
      </c>
      <c r="DV836" s="299">
        <v>240</v>
      </c>
      <c r="DW836" s="299">
        <v>365</v>
      </c>
      <c r="DX836" s="299">
        <v>437</v>
      </c>
      <c r="DY836" s="299">
        <v>42</v>
      </c>
      <c r="DZ836" s="299">
        <v>18</v>
      </c>
      <c r="EA836" s="299">
        <v>3</v>
      </c>
      <c r="EB836" s="299">
        <v>2.7</v>
      </c>
      <c r="EC836" s="299">
        <v>0.05</v>
      </c>
    </row>
    <row r="837" spans="1:133" x14ac:dyDescent="0.25">
      <c r="A837" s="291">
        <f t="shared" si="157"/>
        <v>2016</v>
      </c>
      <c r="B837" s="292" t="str">
        <f t="shared" si="157"/>
        <v>JULIO</v>
      </c>
      <c r="C837" s="292">
        <v>5</v>
      </c>
      <c r="D837" s="292" t="str">
        <f t="shared" si="158"/>
        <v>JULIO 2016 / 3</v>
      </c>
      <c r="E837" s="345">
        <v>3</v>
      </c>
      <c r="F837" s="312">
        <v>42558</v>
      </c>
      <c r="G837" s="311">
        <v>64768</v>
      </c>
      <c r="H837" s="311" t="s">
        <v>69</v>
      </c>
      <c r="I837" s="313">
        <v>0.71430000000000005</v>
      </c>
      <c r="J837" s="314">
        <v>125</v>
      </c>
      <c r="K837" s="314">
        <v>9.9</v>
      </c>
      <c r="L837" s="314">
        <v>0</v>
      </c>
      <c r="M837" s="315" t="s">
        <v>20</v>
      </c>
      <c r="N837" s="314">
        <v>0.5</v>
      </c>
      <c r="O837" s="314">
        <v>0</v>
      </c>
      <c r="P837" s="314">
        <v>85.4</v>
      </c>
      <c r="Q837" s="314">
        <v>79.2</v>
      </c>
      <c r="R837" s="314">
        <f>(P837+Q837)/2</f>
        <v>82.300000000000011</v>
      </c>
      <c r="S837" s="316" t="s">
        <v>66</v>
      </c>
      <c r="T837" s="316" t="s">
        <v>67</v>
      </c>
      <c r="U837" s="314">
        <v>20914</v>
      </c>
      <c r="V837" s="314">
        <v>116</v>
      </c>
      <c r="W837" s="314">
        <v>170</v>
      </c>
      <c r="X837" s="314">
        <v>277</v>
      </c>
      <c r="Y837" s="314">
        <v>335</v>
      </c>
      <c r="Z837" s="314">
        <v>1.5</v>
      </c>
      <c r="AA837" s="314">
        <v>29.4</v>
      </c>
      <c r="AB837" s="314">
        <v>0.3</v>
      </c>
      <c r="AC837" s="314">
        <v>1.75</v>
      </c>
      <c r="AD837" s="314">
        <v>9.9</v>
      </c>
      <c r="AE837" s="314">
        <v>0</v>
      </c>
      <c r="AF837" s="427"/>
      <c r="AG837" s="299">
        <v>133</v>
      </c>
      <c r="AH837" s="299">
        <v>7</v>
      </c>
      <c r="AI837" s="299">
        <v>11.5</v>
      </c>
      <c r="AJ837" s="299">
        <v>85</v>
      </c>
      <c r="AK837" s="299">
        <v>140</v>
      </c>
      <c r="AL837" s="299">
        <v>170</v>
      </c>
      <c r="AM837" s="299">
        <v>240</v>
      </c>
      <c r="AN837" s="299">
        <v>365</v>
      </c>
      <c r="AO837" s="299">
        <v>437</v>
      </c>
      <c r="AP837" s="299">
        <v>42</v>
      </c>
      <c r="AQ837" s="299">
        <v>18</v>
      </c>
      <c r="AR837" s="299">
        <v>3</v>
      </c>
      <c r="AS837" s="299">
        <v>2.7</v>
      </c>
      <c r="AT837" s="299">
        <v>0.05</v>
      </c>
      <c r="AU837" s="300"/>
      <c r="AV837" s="311">
        <v>3</v>
      </c>
      <c r="AW837" s="317">
        <v>42559</v>
      </c>
      <c r="AX837" s="311">
        <v>64795</v>
      </c>
      <c r="AY837" s="311" t="s">
        <v>68</v>
      </c>
      <c r="AZ837" s="313">
        <v>0.72860000000000003</v>
      </c>
      <c r="BA837" s="314">
        <v>135.5</v>
      </c>
      <c r="BB837" s="314">
        <v>8.8000000000000007</v>
      </c>
      <c r="BC837" s="314">
        <v>0</v>
      </c>
      <c r="BD837" s="315" t="s">
        <v>20</v>
      </c>
      <c r="BE837" s="314">
        <v>1.2</v>
      </c>
      <c r="BF837" s="314">
        <v>0.01</v>
      </c>
      <c r="BG837" s="314">
        <v>85.9</v>
      </c>
      <c r="BH837" s="314">
        <v>79.400000000000006</v>
      </c>
      <c r="BI837" s="314">
        <v>82.6</v>
      </c>
      <c r="BJ837" s="316" t="s">
        <v>66</v>
      </c>
      <c r="BK837" s="316" t="s">
        <v>67</v>
      </c>
      <c r="BL837" s="314">
        <v>20758</v>
      </c>
      <c r="BM837" s="314">
        <v>126</v>
      </c>
      <c r="BN837" s="314">
        <v>187</v>
      </c>
      <c r="BO837" s="314">
        <v>295</v>
      </c>
      <c r="BP837" s="314">
        <v>352</v>
      </c>
      <c r="BQ837" s="314">
        <v>1</v>
      </c>
      <c r="BR837" s="314">
        <v>29.4</v>
      </c>
      <c r="BS837" s="314">
        <v>0.4</v>
      </c>
      <c r="BT837" s="314">
        <v>2.2000000000000002</v>
      </c>
      <c r="BU837" s="314">
        <v>0</v>
      </c>
      <c r="BV837" s="314">
        <v>0</v>
      </c>
      <c r="BW837" s="433"/>
      <c r="BX837" s="299">
        <v>124</v>
      </c>
      <c r="BY837" s="299">
        <v>7</v>
      </c>
      <c r="BZ837" s="299">
        <v>11.5</v>
      </c>
      <c r="CA837" s="299">
        <v>85</v>
      </c>
      <c r="CB837" s="299">
        <v>140</v>
      </c>
      <c r="CC837" s="299">
        <v>170</v>
      </c>
      <c r="CD837" s="299">
        <v>240</v>
      </c>
      <c r="CE837" s="299">
        <v>365</v>
      </c>
      <c r="CF837" s="299">
        <v>437</v>
      </c>
      <c r="CG837" s="299">
        <v>42</v>
      </c>
      <c r="CH837" s="299">
        <v>18</v>
      </c>
      <c r="CI837" s="299">
        <v>3</v>
      </c>
      <c r="CJ837" s="299">
        <v>2.7</v>
      </c>
      <c r="CK837" s="299">
        <v>0.05</v>
      </c>
      <c r="CL837" s="329"/>
      <c r="CM837" s="306">
        <v>3</v>
      </c>
      <c r="CN837" s="346">
        <v>42569</v>
      </c>
      <c r="CO837" s="306"/>
      <c r="CP837" s="306"/>
      <c r="CQ837" s="318">
        <v>0.72009999999999996</v>
      </c>
      <c r="CR837" s="319">
        <v>55.2</v>
      </c>
      <c r="CS837" s="336">
        <f>(CR837*(9/5))+32</f>
        <v>131.36000000000001</v>
      </c>
      <c r="CT837" s="319">
        <v>9.1</v>
      </c>
      <c r="CU837" s="348">
        <v>1E-3</v>
      </c>
      <c r="CV837" s="319">
        <v>1</v>
      </c>
      <c r="CW837" s="319">
        <v>0.7</v>
      </c>
      <c r="CX837" s="348">
        <v>5.0000000000000001E-3</v>
      </c>
      <c r="CY837" s="319">
        <v>85</v>
      </c>
      <c r="CZ837" s="319">
        <v>77</v>
      </c>
      <c r="DA837" s="319">
        <v>81</v>
      </c>
      <c r="DB837" s="306" t="s">
        <v>83</v>
      </c>
      <c r="DC837" s="306" t="s">
        <v>84</v>
      </c>
      <c r="DD837" s="319">
        <v>20850</v>
      </c>
      <c r="DE837" s="319">
        <v>124.8</v>
      </c>
      <c r="DF837" s="319">
        <v>175</v>
      </c>
      <c r="DG837" s="319">
        <v>263.5</v>
      </c>
      <c r="DH837" s="319">
        <v>354</v>
      </c>
      <c r="DI837" s="319">
        <v>1</v>
      </c>
      <c r="DJ837" s="319">
        <v>27.5</v>
      </c>
      <c r="DK837" s="319">
        <v>0.1</v>
      </c>
      <c r="DL837" s="319">
        <v>2.5</v>
      </c>
      <c r="DM837" s="319">
        <v>16.5</v>
      </c>
      <c r="DN837" s="319">
        <v>0</v>
      </c>
      <c r="DO837" s="437"/>
      <c r="DP837" s="304">
        <v>124</v>
      </c>
      <c r="DQ837" s="304">
        <v>7</v>
      </c>
      <c r="DR837" s="304">
        <v>11.5</v>
      </c>
      <c r="DS837" s="304">
        <v>85</v>
      </c>
      <c r="DT837" s="304">
        <v>140</v>
      </c>
      <c r="DU837" s="304">
        <v>170</v>
      </c>
      <c r="DV837" s="304">
        <v>240</v>
      </c>
      <c r="DW837" s="304">
        <v>365</v>
      </c>
      <c r="DX837" s="304">
        <v>437</v>
      </c>
      <c r="DY837" s="304">
        <v>42</v>
      </c>
      <c r="DZ837" s="304">
        <v>18</v>
      </c>
      <c r="EA837" s="304">
        <v>3</v>
      </c>
      <c r="EB837" s="304">
        <v>2.7</v>
      </c>
      <c r="EC837" s="304">
        <v>0.05</v>
      </c>
    </row>
    <row r="838" spans="1:133" x14ac:dyDescent="0.25">
      <c r="A838" s="302">
        <f t="shared" si="157"/>
        <v>2016</v>
      </c>
      <c r="B838" s="303" t="str">
        <f t="shared" si="157"/>
        <v>JULIO</v>
      </c>
      <c r="C838" s="303">
        <v>6</v>
      </c>
      <c r="D838" s="303" t="str">
        <f t="shared" si="158"/>
        <v>JULIO 2016 / 4</v>
      </c>
      <c r="E838" s="345">
        <v>4</v>
      </c>
      <c r="F838" s="312">
        <v>42559</v>
      </c>
      <c r="G838" s="311">
        <v>64796</v>
      </c>
      <c r="H838" s="311" t="s">
        <v>68</v>
      </c>
      <c r="I838" s="313">
        <v>0.7157</v>
      </c>
      <c r="J838" s="314">
        <v>126</v>
      </c>
      <c r="K838" s="314">
        <v>9.8000000000000007</v>
      </c>
      <c r="L838" s="314">
        <v>0</v>
      </c>
      <c r="M838" s="315" t="s">
        <v>20</v>
      </c>
      <c r="N838" s="314">
        <v>0.5</v>
      </c>
      <c r="O838" s="314">
        <v>0</v>
      </c>
      <c r="P838" s="314">
        <v>85.5</v>
      </c>
      <c r="Q838" s="314">
        <v>79.099999999999994</v>
      </c>
      <c r="R838" s="314">
        <f>(P838+Q838)/2</f>
        <v>82.3</v>
      </c>
      <c r="S838" s="316" t="s">
        <v>66</v>
      </c>
      <c r="T838" s="316" t="s">
        <v>67</v>
      </c>
      <c r="U838" s="314">
        <v>20898</v>
      </c>
      <c r="V838" s="314">
        <v>118</v>
      </c>
      <c r="W838" s="314">
        <v>172</v>
      </c>
      <c r="X838" s="314">
        <v>278</v>
      </c>
      <c r="Y838" s="314">
        <v>346</v>
      </c>
      <c r="Z838" s="314">
        <v>1.5</v>
      </c>
      <c r="AA838" s="314">
        <v>29.2</v>
      </c>
      <c r="AB838" s="314">
        <v>0.3</v>
      </c>
      <c r="AC838" s="314">
        <v>1.69</v>
      </c>
      <c r="AD838" s="314">
        <v>10.1</v>
      </c>
      <c r="AE838" s="314">
        <v>0</v>
      </c>
      <c r="AF838" s="427"/>
      <c r="AG838" s="299">
        <v>133</v>
      </c>
      <c r="AH838" s="299">
        <v>7</v>
      </c>
      <c r="AI838" s="299">
        <v>11.5</v>
      </c>
      <c r="AJ838" s="299">
        <v>85</v>
      </c>
      <c r="AK838" s="299">
        <v>140</v>
      </c>
      <c r="AL838" s="299">
        <v>170</v>
      </c>
      <c r="AM838" s="299">
        <v>240</v>
      </c>
      <c r="AN838" s="299">
        <v>365</v>
      </c>
      <c r="AO838" s="299">
        <v>437</v>
      </c>
      <c r="AP838" s="299">
        <v>42</v>
      </c>
      <c r="AQ838" s="299">
        <v>18</v>
      </c>
      <c r="AR838" s="299">
        <v>3</v>
      </c>
      <c r="AS838" s="299">
        <v>2.7</v>
      </c>
      <c r="AT838" s="299">
        <v>0.05</v>
      </c>
      <c r="AU838" s="300"/>
      <c r="AV838" s="311">
        <v>4</v>
      </c>
      <c r="AW838" s="317">
        <v>42561</v>
      </c>
      <c r="AX838" s="311">
        <v>64840</v>
      </c>
      <c r="AY838" s="311" t="s">
        <v>218</v>
      </c>
      <c r="AZ838" s="313">
        <v>0.72340000000000004</v>
      </c>
      <c r="BA838" s="314">
        <v>132.30000000000001</v>
      </c>
      <c r="BB838" s="314">
        <v>9.1</v>
      </c>
      <c r="BC838" s="314">
        <v>0</v>
      </c>
      <c r="BD838" s="315" t="s">
        <v>20</v>
      </c>
      <c r="BE838" s="314">
        <v>1.2</v>
      </c>
      <c r="BF838" s="314">
        <v>0.01</v>
      </c>
      <c r="BG838" s="314">
        <v>85.4</v>
      </c>
      <c r="BH838" s="314">
        <v>79.2</v>
      </c>
      <c r="BI838" s="314">
        <f>(BG838+BH838)/2</f>
        <v>82.300000000000011</v>
      </c>
      <c r="BJ838" s="316" t="s">
        <v>66</v>
      </c>
      <c r="BK838" s="316" t="s">
        <v>67</v>
      </c>
      <c r="BL838" s="314">
        <v>20814</v>
      </c>
      <c r="BM838" s="314">
        <v>122</v>
      </c>
      <c r="BN838" s="314">
        <v>180</v>
      </c>
      <c r="BO838" s="314">
        <v>297</v>
      </c>
      <c r="BP838" s="314">
        <v>351</v>
      </c>
      <c r="BQ838" s="314">
        <v>1</v>
      </c>
      <c r="BR838" s="314">
        <v>28.8</v>
      </c>
      <c r="BS838" s="314">
        <v>0.3</v>
      </c>
      <c r="BT838" s="314">
        <v>2.1</v>
      </c>
      <c r="BU838" s="314">
        <v>0</v>
      </c>
      <c r="BV838" s="314">
        <v>0</v>
      </c>
      <c r="BW838" s="433"/>
      <c r="BX838" s="299">
        <v>124</v>
      </c>
      <c r="BY838" s="299">
        <v>7</v>
      </c>
      <c r="BZ838" s="299">
        <v>11.5</v>
      </c>
      <c r="CA838" s="299">
        <v>85</v>
      </c>
      <c r="CB838" s="299">
        <v>140</v>
      </c>
      <c r="CC838" s="299">
        <v>170</v>
      </c>
      <c r="CD838" s="299">
        <v>240</v>
      </c>
      <c r="CE838" s="299">
        <v>365</v>
      </c>
      <c r="CF838" s="299">
        <v>437</v>
      </c>
      <c r="CG838" s="299">
        <v>42</v>
      </c>
      <c r="CH838" s="299">
        <v>18</v>
      </c>
      <c r="CI838" s="299">
        <v>3</v>
      </c>
      <c r="CJ838" s="299">
        <v>2.7</v>
      </c>
      <c r="CK838" s="299">
        <v>0.05</v>
      </c>
      <c r="CL838" s="329"/>
      <c r="CM838" s="305">
        <v>4</v>
      </c>
      <c r="CN838" s="349">
        <v>42576</v>
      </c>
      <c r="CO838" s="305"/>
      <c r="CP838" s="305"/>
      <c r="CQ838" s="313">
        <v>0.71899999999999997</v>
      </c>
      <c r="CR838" s="314">
        <v>56.4</v>
      </c>
      <c r="CS838" s="341">
        <f>(CR838*(9/5))+32</f>
        <v>133.51999999999998</v>
      </c>
      <c r="CT838" s="314">
        <v>9</v>
      </c>
      <c r="CU838" s="350">
        <v>1E-3</v>
      </c>
      <c r="CV838" s="314">
        <v>1</v>
      </c>
      <c r="CW838" s="314">
        <v>0.5</v>
      </c>
      <c r="CX838" s="350">
        <v>5.0000000000000001E-3</v>
      </c>
      <c r="CY838" s="314">
        <v>85.1</v>
      </c>
      <c r="CZ838" s="314">
        <v>77.7</v>
      </c>
      <c r="DA838" s="314">
        <v>81.400000000000006</v>
      </c>
      <c r="DB838" s="305" t="s">
        <v>83</v>
      </c>
      <c r="DC838" s="305" t="s">
        <v>84</v>
      </c>
      <c r="DD838" s="314">
        <v>20862</v>
      </c>
      <c r="DE838" s="314">
        <v>128.80000000000001</v>
      </c>
      <c r="DF838" s="314">
        <v>177</v>
      </c>
      <c r="DG838" s="314">
        <v>261.39999999999998</v>
      </c>
      <c r="DH838" s="314">
        <v>351</v>
      </c>
      <c r="DI838" s="314">
        <v>1</v>
      </c>
      <c r="DJ838" s="314">
        <v>27.2</v>
      </c>
      <c r="DK838" s="314">
        <v>0.1</v>
      </c>
      <c r="DL838" s="314">
        <v>2.2999999999999998</v>
      </c>
      <c r="DM838" s="314">
        <v>17</v>
      </c>
      <c r="DN838" s="314">
        <v>0</v>
      </c>
      <c r="DO838" s="438"/>
      <c r="DP838" s="299">
        <v>124</v>
      </c>
      <c r="DQ838" s="299">
        <v>7</v>
      </c>
      <c r="DR838" s="299">
        <v>11.5</v>
      </c>
      <c r="DS838" s="299">
        <v>85</v>
      </c>
      <c r="DT838" s="299">
        <v>140</v>
      </c>
      <c r="DU838" s="299">
        <v>170</v>
      </c>
      <c r="DV838" s="299">
        <v>240</v>
      </c>
      <c r="DW838" s="299">
        <v>365</v>
      </c>
      <c r="DX838" s="299">
        <v>437</v>
      </c>
      <c r="DY838" s="299">
        <v>42</v>
      </c>
      <c r="DZ838" s="299">
        <v>18</v>
      </c>
      <c r="EA838" s="299">
        <v>3</v>
      </c>
      <c r="EB838" s="299">
        <v>2.7</v>
      </c>
      <c r="EC838" s="299">
        <v>0.05</v>
      </c>
    </row>
    <row r="839" spans="1:133" x14ac:dyDescent="0.25">
      <c r="A839" s="291">
        <f t="shared" si="157"/>
        <v>2016</v>
      </c>
      <c r="B839" s="292" t="str">
        <f t="shared" si="157"/>
        <v>JULIO</v>
      </c>
      <c r="C839" s="292">
        <v>7</v>
      </c>
      <c r="D839" s="292" t="str">
        <f t="shared" si="158"/>
        <v>JULIO 2016 / 5</v>
      </c>
      <c r="E839" s="345">
        <v>5</v>
      </c>
      <c r="F839" s="312">
        <v>42561</v>
      </c>
      <c r="G839" s="311">
        <v>64843</v>
      </c>
      <c r="H839" s="311" t="s">
        <v>208</v>
      </c>
      <c r="I839" s="313">
        <v>0.71860000000000002</v>
      </c>
      <c r="J839" s="314">
        <v>129</v>
      </c>
      <c r="K839" s="314">
        <v>9.5</v>
      </c>
      <c r="L839" s="314">
        <v>0</v>
      </c>
      <c r="M839" s="315" t="s">
        <v>20</v>
      </c>
      <c r="N839" s="314">
        <v>0.5</v>
      </c>
      <c r="O839" s="314">
        <v>0</v>
      </c>
      <c r="P839" s="314">
        <v>85.4</v>
      </c>
      <c r="Q839" s="314">
        <v>79.2</v>
      </c>
      <c r="R839" s="314">
        <v>82.3</v>
      </c>
      <c r="S839" s="316" t="s">
        <v>66</v>
      </c>
      <c r="T839" s="316" t="s">
        <v>67</v>
      </c>
      <c r="U839" s="314">
        <v>20866</v>
      </c>
      <c r="V839" s="314">
        <v>121</v>
      </c>
      <c r="W839" s="314">
        <v>179</v>
      </c>
      <c r="X839" s="314">
        <v>288</v>
      </c>
      <c r="Y839" s="314">
        <v>344</v>
      </c>
      <c r="Z839" s="314">
        <v>1.5</v>
      </c>
      <c r="AA839" s="314">
        <v>29.4</v>
      </c>
      <c r="AB839" s="314">
        <v>0.4</v>
      </c>
      <c r="AC839" s="314">
        <v>1.82</v>
      </c>
      <c r="AD839" s="314">
        <v>10.1</v>
      </c>
      <c r="AE839" s="314">
        <v>0</v>
      </c>
      <c r="AF839" s="427"/>
      <c r="AG839" s="299">
        <v>133</v>
      </c>
      <c r="AH839" s="299">
        <v>7</v>
      </c>
      <c r="AI839" s="299">
        <v>11.5</v>
      </c>
      <c r="AJ839" s="299">
        <v>85</v>
      </c>
      <c r="AK839" s="299">
        <v>140</v>
      </c>
      <c r="AL839" s="299">
        <v>170</v>
      </c>
      <c r="AM839" s="299">
        <v>240</v>
      </c>
      <c r="AN839" s="299">
        <v>365</v>
      </c>
      <c r="AO839" s="299">
        <v>437</v>
      </c>
      <c r="AP839" s="299">
        <v>42</v>
      </c>
      <c r="AQ839" s="299">
        <v>18</v>
      </c>
      <c r="AR839" s="299">
        <v>3</v>
      </c>
      <c r="AS839" s="299">
        <v>2.7</v>
      </c>
      <c r="AT839" s="299">
        <v>0.05</v>
      </c>
      <c r="AU839" s="300"/>
      <c r="AV839" s="311">
        <v>5</v>
      </c>
      <c r="AW839" s="317">
        <v>42563</v>
      </c>
      <c r="AX839" s="311">
        <v>64862</v>
      </c>
      <c r="AY839" s="311" t="s">
        <v>218</v>
      </c>
      <c r="AZ839" s="313">
        <v>0.72189999999999999</v>
      </c>
      <c r="BA839" s="314">
        <v>129.6</v>
      </c>
      <c r="BB839" s="314">
        <v>9.4</v>
      </c>
      <c r="BC839" s="314">
        <v>0</v>
      </c>
      <c r="BD839" s="315" t="s">
        <v>20</v>
      </c>
      <c r="BE839" s="314">
        <v>1.2</v>
      </c>
      <c r="BF839" s="314">
        <v>0.01</v>
      </c>
      <c r="BG839" s="314">
        <v>85.7</v>
      </c>
      <c r="BH839" s="314">
        <v>79.400000000000006</v>
      </c>
      <c r="BI839" s="314">
        <v>82.6</v>
      </c>
      <c r="BJ839" s="316" t="s">
        <v>66</v>
      </c>
      <c r="BK839" s="316" t="s">
        <v>67</v>
      </c>
      <c r="BL839" s="314">
        <v>20830</v>
      </c>
      <c r="BM839" s="314">
        <v>120</v>
      </c>
      <c r="BN839" s="314">
        <v>174</v>
      </c>
      <c r="BO839" s="314">
        <v>295</v>
      </c>
      <c r="BP839" s="314">
        <v>351</v>
      </c>
      <c r="BQ839" s="314">
        <v>1</v>
      </c>
      <c r="BR839" s="314">
        <v>18.100000000000001</v>
      </c>
      <c r="BS839" s="314">
        <v>0.4</v>
      </c>
      <c r="BT839" s="314">
        <v>1.1399999999999999</v>
      </c>
      <c r="BU839" s="314">
        <v>0</v>
      </c>
      <c r="BV839" s="314">
        <v>0</v>
      </c>
      <c r="BW839" s="433"/>
      <c r="BX839" s="299">
        <v>124</v>
      </c>
      <c r="BY839" s="299">
        <v>7</v>
      </c>
      <c r="BZ839" s="299">
        <v>11.5</v>
      </c>
      <c r="CA839" s="299">
        <v>85</v>
      </c>
      <c r="CB839" s="299">
        <v>140</v>
      </c>
      <c r="CC839" s="299">
        <v>170</v>
      </c>
      <c r="CD839" s="299">
        <v>240</v>
      </c>
      <c r="CE839" s="299">
        <v>365</v>
      </c>
      <c r="CF839" s="299">
        <v>437</v>
      </c>
      <c r="CG839" s="299">
        <v>42</v>
      </c>
      <c r="CH839" s="299">
        <v>18</v>
      </c>
      <c r="CI839" s="299">
        <v>3</v>
      </c>
      <c r="CJ839" s="299">
        <v>2.7</v>
      </c>
      <c r="CK839" s="299">
        <v>0.05</v>
      </c>
      <c r="CL839" s="329"/>
      <c r="CM839" s="306"/>
      <c r="CN839" s="306"/>
      <c r="CO839" s="306"/>
      <c r="CP839" s="306"/>
      <c r="CQ839" s="306"/>
      <c r="CR839" s="306"/>
      <c r="CS839" s="306"/>
      <c r="CT839" s="306"/>
      <c r="CU839" s="306"/>
      <c r="CV839" s="306"/>
      <c r="CW839" s="306"/>
      <c r="CX839" s="306"/>
      <c r="CY839" s="306"/>
      <c r="CZ839" s="306"/>
      <c r="DA839" s="306"/>
      <c r="DB839" s="306"/>
      <c r="DC839" s="306"/>
      <c r="DD839" s="306"/>
      <c r="DE839" s="306"/>
      <c r="DF839" s="306"/>
      <c r="DG839" s="306"/>
      <c r="DH839" s="306"/>
      <c r="DI839" s="306"/>
      <c r="DJ839" s="306"/>
      <c r="DK839" s="306"/>
      <c r="DL839" s="306"/>
      <c r="DM839" s="306"/>
      <c r="DN839" s="306"/>
      <c r="DO839" s="439"/>
      <c r="DP839" s="306"/>
      <c r="DQ839" s="306"/>
      <c r="DR839" s="306"/>
      <c r="DS839" s="306"/>
      <c r="DT839" s="306"/>
      <c r="DU839" s="306"/>
      <c r="DV839" s="306"/>
      <c r="DW839" s="306"/>
      <c r="DX839" s="306"/>
      <c r="DY839" s="306"/>
      <c r="DZ839" s="306"/>
      <c r="EA839" s="306"/>
      <c r="EB839" s="306"/>
      <c r="EC839" s="306"/>
    </row>
    <row r="840" spans="1:133" x14ac:dyDescent="0.25">
      <c r="A840" s="302">
        <f t="shared" si="157"/>
        <v>2016</v>
      </c>
      <c r="B840" s="303" t="str">
        <f t="shared" si="157"/>
        <v>JULIO</v>
      </c>
      <c r="C840" s="303">
        <v>8</v>
      </c>
      <c r="D840" s="303" t="str">
        <f t="shared" si="158"/>
        <v>JULIO 2016 / 6</v>
      </c>
      <c r="E840" s="345">
        <v>6</v>
      </c>
      <c r="F840" s="312">
        <v>42562</v>
      </c>
      <c r="G840" s="311">
        <v>64855</v>
      </c>
      <c r="H840" s="311" t="s">
        <v>68</v>
      </c>
      <c r="I840" s="313">
        <v>0.71679999999999999</v>
      </c>
      <c r="J840" s="314">
        <v>128</v>
      </c>
      <c r="K840" s="314">
        <v>9.6</v>
      </c>
      <c r="L840" s="314">
        <v>0</v>
      </c>
      <c r="M840" s="315" t="s">
        <v>20</v>
      </c>
      <c r="N840" s="314">
        <v>0.5</v>
      </c>
      <c r="O840" s="314">
        <v>0</v>
      </c>
      <c r="P840" s="314">
        <v>85.1</v>
      </c>
      <c r="Q840" s="314">
        <v>79.2</v>
      </c>
      <c r="R840" s="314">
        <v>82.2</v>
      </c>
      <c r="S840" s="316" t="s">
        <v>66</v>
      </c>
      <c r="T840" s="316" t="s">
        <v>67</v>
      </c>
      <c r="U840" s="314">
        <v>20886</v>
      </c>
      <c r="V840" s="314">
        <v>119</v>
      </c>
      <c r="W840" s="314">
        <v>178</v>
      </c>
      <c r="X840" s="314">
        <v>276</v>
      </c>
      <c r="Y840" s="314">
        <v>344</v>
      </c>
      <c r="Z840" s="314">
        <v>0.5</v>
      </c>
      <c r="AA840" s="314">
        <v>28.9</v>
      </c>
      <c r="AB840" s="314">
        <v>0.4</v>
      </c>
      <c r="AC840" s="314">
        <v>1.66</v>
      </c>
      <c r="AD840" s="314">
        <v>10.199999999999999</v>
      </c>
      <c r="AE840" s="314">
        <v>0</v>
      </c>
      <c r="AF840" s="427"/>
      <c r="AG840" s="299">
        <v>133</v>
      </c>
      <c r="AH840" s="299">
        <v>7</v>
      </c>
      <c r="AI840" s="299">
        <v>11.5</v>
      </c>
      <c r="AJ840" s="299">
        <v>85</v>
      </c>
      <c r="AK840" s="299">
        <v>140</v>
      </c>
      <c r="AL840" s="299">
        <v>170</v>
      </c>
      <c r="AM840" s="299">
        <v>240</v>
      </c>
      <c r="AN840" s="299">
        <v>365</v>
      </c>
      <c r="AO840" s="299">
        <v>437</v>
      </c>
      <c r="AP840" s="299">
        <v>42</v>
      </c>
      <c r="AQ840" s="299">
        <v>18</v>
      </c>
      <c r="AR840" s="299">
        <v>3</v>
      </c>
      <c r="AS840" s="299">
        <v>2.7</v>
      </c>
      <c r="AT840" s="299">
        <v>0.05</v>
      </c>
      <c r="AU840" s="300"/>
      <c r="AV840" s="311">
        <v>6</v>
      </c>
      <c r="AW840" s="317">
        <v>42564</v>
      </c>
      <c r="AX840" s="311">
        <v>64896</v>
      </c>
      <c r="AY840" s="311" t="s">
        <v>149</v>
      </c>
      <c r="AZ840" s="313">
        <v>0.71779999999999999</v>
      </c>
      <c r="BA840" s="314">
        <v>127.8</v>
      </c>
      <c r="BB840" s="314">
        <v>9.6999999999999993</v>
      </c>
      <c r="BC840" s="314">
        <v>0</v>
      </c>
      <c r="BD840" s="315" t="s">
        <v>20</v>
      </c>
      <c r="BE840" s="314">
        <v>1.2</v>
      </c>
      <c r="BF840" s="314">
        <v>0.01</v>
      </c>
      <c r="BG840" s="314">
        <v>85.6</v>
      </c>
      <c r="BH840" s="314">
        <v>79.3</v>
      </c>
      <c r="BI840" s="314">
        <v>82.5</v>
      </c>
      <c r="BJ840" s="316" t="s">
        <v>66</v>
      </c>
      <c r="BK840" s="316" t="s">
        <v>67</v>
      </c>
      <c r="BL840" s="314">
        <v>20875</v>
      </c>
      <c r="BM840" s="314">
        <v>120</v>
      </c>
      <c r="BN840" s="314">
        <v>170</v>
      </c>
      <c r="BO840" s="314">
        <v>288</v>
      </c>
      <c r="BP840" s="314">
        <v>349</v>
      </c>
      <c r="BQ840" s="314">
        <v>1</v>
      </c>
      <c r="BR840" s="314">
        <v>22.9</v>
      </c>
      <c r="BS840" s="314">
        <v>0.3</v>
      </c>
      <c r="BT840" s="314">
        <v>1.7</v>
      </c>
      <c r="BU840" s="314">
        <v>0</v>
      </c>
      <c r="BV840" s="314">
        <v>0</v>
      </c>
      <c r="BW840" s="433"/>
      <c r="BX840" s="299">
        <v>124</v>
      </c>
      <c r="BY840" s="299">
        <v>7</v>
      </c>
      <c r="BZ840" s="299">
        <v>11.5</v>
      </c>
      <c r="CA840" s="299">
        <v>85</v>
      </c>
      <c r="CB840" s="299">
        <v>140</v>
      </c>
      <c r="CC840" s="299">
        <v>170</v>
      </c>
      <c r="CD840" s="299">
        <v>240</v>
      </c>
      <c r="CE840" s="299">
        <v>365</v>
      </c>
      <c r="CF840" s="299">
        <v>437</v>
      </c>
      <c r="CG840" s="299">
        <v>42</v>
      </c>
      <c r="CH840" s="299">
        <v>18</v>
      </c>
      <c r="CI840" s="299">
        <v>3</v>
      </c>
      <c r="CJ840" s="299">
        <v>2.7</v>
      </c>
      <c r="CK840" s="299">
        <v>0.05</v>
      </c>
      <c r="CL840" s="329"/>
      <c r="CM840" s="305"/>
      <c r="CN840" s="305"/>
      <c r="CO840" s="305"/>
      <c r="CP840" s="305"/>
      <c r="CQ840" s="305"/>
      <c r="CR840" s="305"/>
      <c r="CS840" s="305"/>
      <c r="CT840" s="305"/>
      <c r="CU840" s="305"/>
      <c r="CV840" s="305"/>
      <c r="CW840" s="305"/>
      <c r="CX840" s="305"/>
      <c r="CY840" s="305"/>
      <c r="CZ840" s="305"/>
      <c r="DA840" s="305"/>
      <c r="DB840" s="305"/>
      <c r="DC840" s="305"/>
      <c r="DD840" s="305"/>
      <c r="DE840" s="305"/>
      <c r="DF840" s="305"/>
      <c r="DG840" s="305"/>
      <c r="DH840" s="305"/>
      <c r="DI840" s="305"/>
      <c r="DJ840" s="305"/>
      <c r="DK840" s="305"/>
      <c r="DL840" s="305"/>
      <c r="DM840" s="305"/>
      <c r="DN840" s="305"/>
      <c r="DO840" s="440"/>
      <c r="DP840" s="305"/>
      <c r="DQ840" s="305"/>
      <c r="DR840" s="305"/>
      <c r="DS840" s="305"/>
      <c r="DT840" s="305"/>
      <c r="DU840" s="305"/>
      <c r="DV840" s="305"/>
      <c r="DW840" s="305"/>
      <c r="DX840" s="305"/>
      <c r="DY840" s="305"/>
      <c r="DZ840" s="305"/>
      <c r="EA840" s="305"/>
      <c r="EB840" s="305"/>
      <c r="EC840" s="305"/>
    </row>
    <row r="841" spans="1:133" x14ac:dyDescent="0.25">
      <c r="A841" s="291">
        <f t="shared" si="157"/>
        <v>2016</v>
      </c>
      <c r="B841" s="292" t="str">
        <f t="shared" si="157"/>
        <v>JULIO</v>
      </c>
      <c r="C841" s="292">
        <v>9</v>
      </c>
      <c r="D841" s="292" t="str">
        <f t="shared" si="158"/>
        <v>JULIO 2016 / 7</v>
      </c>
      <c r="E841" s="345">
        <v>7</v>
      </c>
      <c r="F841" s="312">
        <v>42563</v>
      </c>
      <c r="G841" s="311">
        <v>64881</v>
      </c>
      <c r="H841" s="311" t="s">
        <v>69</v>
      </c>
      <c r="I841" s="313">
        <v>0.71719999999999995</v>
      </c>
      <c r="J841" s="314">
        <v>129</v>
      </c>
      <c r="K841" s="314">
        <v>9.5</v>
      </c>
      <c r="L841" s="314">
        <v>0</v>
      </c>
      <c r="M841" s="315" t="s">
        <v>20</v>
      </c>
      <c r="N841" s="314">
        <v>0.5</v>
      </c>
      <c r="O841" s="314">
        <v>0</v>
      </c>
      <c r="P841" s="314">
        <v>85.2</v>
      </c>
      <c r="Q841" s="314">
        <v>79.099999999999994</v>
      </c>
      <c r="R841" s="314">
        <v>82.2</v>
      </c>
      <c r="S841" s="316" t="s">
        <v>66</v>
      </c>
      <c r="T841" s="316" t="s">
        <v>67</v>
      </c>
      <c r="U841" s="314">
        <v>20882</v>
      </c>
      <c r="V841" s="314">
        <v>121</v>
      </c>
      <c r="W841" s="314">
        <v>177</v>
      </c>
      <c r="X841" s="314">
        <v>285</v>
      </c>
      <c r="Y841" s="314">
        <v>340</v>
      </c>
      <c r="Z841" s="314">
        <v>1.5</v>
      </c>
      <c r="AA841" s="314">
        <v>28.9</v>
      </c>
      <c r="AB841" s="314">
        <v>0.4</v>
      </c>
      <c r="AC841" s="314">
        <v>1.73</v>
      </c>
      <c r="AD841" s="314">
        <v>9.9</v>
      </c>
      <c r="AE841" s="314">
        <v>0</v>
      </c>
      <c r="AF841" s="427"/>
      <c r="AG841" s="299">
        <v>133</v>
      </c>
      <c r="AH841" s="299">
        <v>7</v>
      </c>
      <c r="AI841" s="299">
        <v>11.5</v>
      </c>
      <c r="AJ841" s="299">
        <v>85</v>
      </c>
      <c r="AK841" s="299">
        <v>140</v>
      </c>
      <c r="AL841" s="299">
        <v>170</v>
      </c>
      <c r="AM841" s="299">
        <v>240</v>
      </c>
      <c r="AN841" s="299">
        <v>365</v>
      </c>
      <c r="AO841" s="299">
        <v>437</v>
      </c>
      <c r="AP841" s="299">
        <v>42</v>
      </c>
      <c r="AQ841" s="299">
        <v>18</v>
      </c>
      <c r="AR841" s="299">
        <v>3</v>
      </c>
      <c r="AS841" s="299">
        <v>2.7</v>
      </c>
      <c r="AT841" s="299">
        <v>0.05</v>
      </c>
      <c r="AU841" s="300"/>
      <c r="AV841" s="311">
        <v>7</v>
      </c>
      <c r="AW841" s="317">
        <v>42565</v>
      </c>
      <c r="AX841" s="311">
        <v>64956</v>
      </c>
      <c r="AY841" s="311" t="s">
        <v>68</v>
      </c>
      <c r="AZ841" s="313">
        <v>0.73199999999999998</v>
      </c>
      <c r="BA841" s="314">
        <v>138.9</v>
      </c>
      <c r="BB841" s="314">
        <v>8.3000000000000007</v>
      </c>
      <c r="BC841" s="314">
        <v>0</v>
      </c>
      <c r="BD841" s="315" t="s">
        <v>20</v>
      </c>
      <c r="BE841" s="314">
        <v>1.2</v>
      </c>
      <c r="BF841" s="314">
        <v>0.01</v>
      </c>
      <c r="BG841" s="314">
        <v>85.4</v>
      </c>
      <c r="BH841" s="314">
        <v>79.3</v>
      </c>
      <c r="BI841" s="314">
        <v>82.4</v>
      </c>
      <c r="BJ841" s="316" t="s">
        <v>66</v>
      </c>
      <c r="BK841" s="316" t="s">
        <v>67</v>
      </c>
      <c r="BL841" s="314">
        <v>20722</v>
      </c>
      <c r="BM841" s="314">
        <v>131</v>
      </c>
      <c r="BN841" s="314">
        <v>189</v>
      </c>
      <c r="BO841" s="314">
        <v>295</v>
      </c>
      <c r="BP841" s="314">
        <v>356</v>
      </c>
      <c r="BQ841" s="314">
        <v>1</v>
      </c>
      <c r="BR841" s="314">
        <v>30.1</v>
      </c>
      <c r="BS841" s="314">
        <v>0.3</v>
      </c>
      <c r="BT841" s="314">
        <v>2.1</v>
      </c>
      <c r="BU841" s="314">
        <v>0</v>
      </c>
      <c r="BV841" s="314">
        <v>0</v>
      </c>
      <c r="BW841" s="433"/>
      <c r="BX841" s="299">
        <v>124</v>
      </c>
      <c r="BY841" s="299">
        <v>7</v>
      </c>
      <c r="BZ841" s="299">
        <v>11.5</v>
      </c>
      <c r="CA841" s="299">
        <v>85</v>
      </c>
      <c r="CB841" s="299">
        <v>140</v>
      </c>
      <c r="CC841" s="299">
        <v>170</v>
      </c>
      <c r="CD841" s="299">
        <v>240</v>
      </c>
      <c r="CE841" s="299">
        <v>365</v>
      </c>
      <c r="CF841" s="299">
        <v>437</v>
      </c>
      <c r="CG841" s="299">
        <v>42</v>
      </c>
      <c r="CH841" s="299">
        <v>18</v>
      </c>
      <c r="CI841" s="299">
        <v>3</v>
      </c>
      <c r="CJ841" s="299">
        <v>2.7</v>
      </c>
      <c r="CK841" s="299">
        <v>0.05</v>
      </c>
      <c r="CL841" s="329"/>
      <c r="CM841" s="306"/>
      <c r="CN841" s="306"/>
      <c r="CO841" s="306"/>
      <c r="CP841" s="306"/>
      <c r="CQ841" s="306"/>
      <c r="CR841" s="306"/>
      <c r="CS841" s="306"/>
      <c r="CT841" s="306"/>
      <c r="CU841" s="306"/>
      <c r="CV841" s="306"/>
      <c r="CW841" s="306"/>
      <c r="CX841" s="306"/>
      <c r="CY841" s="306"/>
      <c r="CZ841" s="306"/>
      <c r="DA841" s="306"/>
      <c r="DB841" s="306"/>
      <c r="DC841" s="306"/>
      <c r="DD841" s="306"/>
      <c r="DE841" s="306"/>
      <c r="DF841" s="306"/>
      <c r="DG841" s="306"/>
      <c r="DH841" s="306"/>
      <c r="DI841" s="306"/>
      <c r="DJ841" s="306"/>
      <c r="DK841" s="306"/>
      <c r="DL841" s="306"/>
      <c r="DM841" s="306"/>
      <c r="DN841" s="306"/>
      <c r="DO841" s="439"/>
      <c r="DP841" s="306"/>
      <c r="DQ841" s="306"/>
      <c r="DR841" s="306"/>
      <c r="DS841" s="306"/>
      <c r="DT841" s="306"/>
      <c r="DU841" s="306"/>
      <c r="DV841" s="306"/>
      <c r="DW841" s="306"/>
      <c r="DX841" s="306"/>
      <c r="DY841" s="306"/>
      <c r="DZ841" s="306"/>
      <c r="EA841" s="306"/>
      <c r="EB841" s="306"/>
      <c r="EC841" s="306"/>
    </row>
    <row r="842" spans="1:133" x14ac:dyDescent="0.25">
      <c r="A842" s="302">
        <f t="shared" si="157"/>
        <v>2016</v>
      </c>
      <c r="B842" s="303" t="str">
        <f t="shared" si="157"/>
        <v>JULIO</v>
      </c>
      <c r="C842" s="303">
        <v>10</v>
      </c>
      <c r="D842" s="303" t="str">
        <f t="shared" si="158"/>
        <v>JULIO 2016 / 8</v>
      </c>
      <c r="E842" s="345">
        <v>8</v>
      </c>
      <c r="F842" s="312">
        <v>42565</v>
      </c>
      <c r="G842" s="311">
        <v>64965</v>
      </c>
      <c r="H842" s="311" t="s">
        <v>208</v>
      </c>
      <c r="I842" s="313">
        <v>0.71789999999999998</v>
      </c>
      <c r="J842" s="314">
        <v>129</v>
      </c>
      <c r="K842" s="314">
        <v>9.5</v>
      </c>
      <c r="L842" s="314">
        <v>0</v>
      </c>
      <c r="M842" s="315" t="s">
        <v>20</v>
      </c>
      <c r="N842" s="314">
        <v>0.5</v>
      </c>
      <c r="O842" s="314">
        <v>0</v>
      </c>
      <c r="P842" s="314">
        <v>85.4</v>
      </c>
      <c r="Q842" s="314">
        <v>79.3</v>
      </c>
      <c r="R842" s="314">
        <v>82.4</v>
      </c>
      <c r="S842" s="316" t="s">
        <v>66</v>
      </c>
      <c r="T842" s="316" t="s">
        <v>67</v>
      </c>
      <c r="U842" s="314">
        <v>20874</v>
      </c>
      <c r="V842" s="314">
        <v>121</v>
      </c>
      <c r="W842" s="314">
        <v>177</v>
      </c>
      <c r="X842" s="314">
        <v>283</v>
      </c>
      <c r="Y842" s="314">
        <v>344</v>
      </c>
      <c r="Z842" s="314">
        <v>0.5</v>
      </c>
      <c r="AA842" s="314">
        <v>29.1</v>
      </c>
      <c r="AB842" s="314">
        <v>0.6</v>
      </c>
      <c r="AC842" s="314">
        <v>1.66</v>
      </c>
      <c r="AD842" s="314">
        <v>13.2</v>
      </c>
      <c r="AE842" s="314">
        <v>0</v>
      </c>
      <c r="AF842" s="427"/>
      <c r="AG842" s="299">
        <v>133</v>
      </c>
      <c r="AH842" s="299">
        <v>7</v>
      </c>
      <c r="AI842" s="299">
        <v>11.5</v>
      </c>
      <c r="AJ842" s="299">
        <v>85</v>
      </c>
      <c r="AK842" s="299">
        <v>140</v>
      </c>
      <c r="AL842" s="299">
        <v>170</v>
      </c>
      <c r="AM842" s="299">
        <v>240</v>
      </c>
      <c r="AN842" s="299">
        <v>365</v>
      </c>
      <c r="AO842" s="299">
        <v>437</v>
      </c>
      <c r="AP842" s="299">
        <v>42</v>
      </c>
      <c r="AQ842" s="299">
        <v>18</v>
      </c>
      <c r="AR842" s="299">
        <v>3</v>
      </c>
      <c r="AS842" s="299">
        <v>2.7</v>
      </c>
      <c r="AT842" s="299">
        <v>0.05</v>
      </c>
      <c r="AU842" s="300"/>
      <c r="AV842" s="311">
        <v>8</v>
      </c>
      <c r="AW842" s="317">
        <v>42566</v>
      </c>
      <c r="AX842" s="311">
        <v>64986</v>
      </c>
      <c r="AY842" s="311" t="s">
        <v>218</v>
      </c>
      <c r="AZ842" s="313">
        <v>0.73199999999999998</v>
      </c>
      <c r="BA842" s="314">
        <v>139.4</v>
      </c>
      <c r="BB842" s="314">
        <v>8.3000000000000007</v>
      </c>
      <c r="BC842" s="314">
        <v>0</v>
      </c>
      <c r="BD842" s="315" t="s">
        <v>20</v>
      </c>
      <c r="BE842" s="314">
        <v>1.2</v>
      </c>
      <c r="BF842" s="314">
        <v>0.01</v>
      </c>
      <c r="BG842" s="314">
        <v>85.1</v>
      </c>
      <c r="BH842" s="314">
        <v>79.099999999999994</v>
      </c>
      <c r="BI842" s="314">
        <f>(BG842+BH842)/2</f>
        <v>82.1</v>
      </c>
      <c r="BJ842" s="316" t="s">
        <v>66</v>
      </c>
      <c r="BK842" s="316" t="s">
        <v>67</v>
      </c>
      <c r="BL842" s="314">
        <v>20722</v>
      </c>
      <c r="BM842" s="314">
        <v>131</v>
      </c>
      <c r="BN842" s="314">
        <v>192</v>
      </c>
      <c r="BO842" s="314">
        <v>300</v>
      </c>
      <c r="BP842" s="314">
        <v>354</v>
      </c>
      <c r="BQ842" s="314">
        <v>1</v>
      </c>
      <c r="BR842" s="314">
        <v>29.8</v>
      </c>
      <c r="BS842" s="314">
        <v>0.4</v>
      </c>
      <c r="BT842" s="314">
        <v>2.2000000000000002</v>
      </c>
      <c r="BU842" s="314">
        <v>0</v>
      </c>
      <c r="BV842" s="314">
        <v>0</v>
      </c>
      <c r="BW842" s="433"/>
      <c r="BX842" s="299">
        <v>124</v>
      </c>
      <c r="BY842" s="299">
        <v>7</v>
      </c>
      <c r="BZ842" s="299">
        <v>11.5</v>
      </c>
      <c r="CA842" s="299">
        <v>85</v>
      </c>
      <c r="CB842" s="299">
        <v>140</v>
      </c>
      <c r="CC842" s="299">
        <v>170</v>
      </c>
      <c r="CD842" s="299">
        <v>240</v>
      </c>
      <c r="CE842" s="299">
        <v>365</v>
      </c>
      <c r="CF842" s="299">
        <v>437</v>
      </c>
      <c r="CG842" s="299">
        <v>42</v>
      </c>
      <c r="CH842" s="299">
        <v>18</v>
      </c>
      <c r="CI842" s="299">
        <v>3</v>
      </c>
      <c r="CJ842" s="299">
        <v>2.7</v>
      </c>
      <c r="CK842" s="299">
        <v>0.05</v>
      </c>
      <c r="CL842" s="329"/>
      <c r="CM842" s="305"/>
      <c r="CN842" s="305"/>
      <c r="CO842" s="305"/>
      <c r="CP842" s="305"/>
      <c r="CQ842" s="305"/>
      <c r="CR842" s="305"/>
      <c r="CS842" s="305"/>
      <c r="CT842" s="305"/>
      <c r="CU842" s="305"/>
      <c r="CV842" s="305"/>
      <c r="CW842" s="305"/>
      <c r="CX842" s="305"/>
      <c r="CY842" s="305"/>
      <c r="CZ842" s="305"/>
      <c r="DA842" s="305"/>
      <c r="DB842" s="305"/>
      <c r="DC842" s="305"/>
      <c r="DD842" s="305"/>
      <c r="DE842" s="305"/>
      <c r="DF842" s="305"/>
      <c r="DG842" s="305"/>
      <c r="DH842" s="305"/>
      <c r="DI842" s="305"/>
      <c r="DJ842" s="305"/>
      <c r="DK842" s="305"/>
      <c r="DL842" s="305"/>
      <c r="DM842" s="305"/>
      <c r="DN842" s="305"/>
      <c r="DO842" s="440"/>
      <c r="DP842" s="305"/>
      <c r="DQ842" s="305"/>
      <c r="DR842" s="305"/>
      <c r="DS842" s="305"/>
      <c r="DT842" s="305"/>
      <c r="DU842" s="305"/>
      <c r="DV842" s="305"/>
      <c r="DW842" s="305"/>
      <c r="DX842" s="305"/>
      <c r="DY842" s="305"/>
      <c r="DZ842" s="305"/>
      <c r="EA842" s="305"/>
      <c r="EB842" s="305"/>
      <c r="EC842" s="305"/>
    </row>
    <row r="843" spans="1:133" x14ac:dyDescent="0.25">
      <c r="A843" s="291">
        <f t="shared" si="157"/>
        <v>2016</v>
      </c>
      <c r="B843" s="292" t="str">
        <f t="shared" si="157"/>
        <v>JULIO</v>
      </c>
      <c r="C843" s="292">
        <v>11</v>
      </c>
      <c r="D843" s="292" t="str">
        <f t="shared" si="158"/>
        <v>JULIO 2016 / 9</v>
      </c>
      <c r="E843" s="345">
        <v>9</v>
      </c>
      <c r="F843" s="312">
        <v>42566</v>
      </c>
      <c r="G843" s="311">
        <v>64996</v>
      </c>
      <c r="H843" s="311" t="s">
        <v>69</v>
      </c>
      <c r="I843" s="313">
        <v>0.71830000000000005</v>
      </c>
      <c r="J843" s="314">
        <v>130</v>
      </c>
      <c r="K843" s="314">
        <v>9.3000000000000007</v>
      </c>
      <c r="L843" s="314">
        <v>0</v>
      </c>
      <c r="M843" s="315" t="s">
        <v>20</v>
      </c>
      <c r="N843" s="314">
        <v>0.5</v>
      </c>
      <c r="O843" s="314">
        <v>0</v>
      </c>
      <c r="P843" s="314">
        <v>85</v>
      </c>
      <c r="Q843" s="314">
        <v>79.2</v>
      </c>
      <c r="R843" s="314">
        <v>82.1</v>
      </c>
      <c r="S843" s="316" t="s">
        <v>66</v>
      </c>
      <c r="T843" s="316" t="s">
        <v>67</v>
      </c>
      <c r="U843" s="314">
        <v>20870</v>
      </c>
      <c r="V843" s="314">
        <v>121</v>
      </c>
      <c r="W843" s="314">
        <v>179</v>
      </c>
      <c r="X843" s="314">
        <v>282</v>
      </c>
      <c r="Y843" s="314">
        <v>344</v>
      </c>
      <c r="Z843" s="314">
        <v>1</v>
      </c>
      <c r="AA843" s="314">
        <v>29.6</v>
      </c>
      <c r="AB843" s="314">
        <v>0.4</v>
      </c>
      <c r="AC843" s="314">
        <v>1.73</v>
      </c>
      <c r="AD843" s="314">
        <v>11.8</v>
      </c>
      <c r="AE843" s="314">
        <v>0</v>
      </c>
      <c r="AF843" s="427"/>
      <c r="AG843" s="299">
        <v>133</v>
      </c>
      <c r="AH843" s="299">
        <v>7</v>
      </c>
      <c r="AI843" s="299">
        <v>11.5</v>
      </c>
      <c r="AJ843" s="299">
        <v>85</v>
      </c>
      <c r="AK843" s="299">
        <v>140</v>
      </c>
      <c r="AL843" s="299">
        <v>170</v>
      </c>
      <c r="AM843" s="299">
        <v>240</v>
      </c>
      <c r="AN843" s="299">
        <v>365</v>
      </c>
      <c r="AO843" s="299">
        <v>437</v>
      </c>
      <c r="AP843" s="299">
        <v>42</v>
      </c>
      <c r="AQ843" s="299">
        <v>18</v>
      </c>
      <c r="AR843" s="299">
        <v>3</v>
      </c>
      <c r="AS843" s="299">
        <v>2.7</v>
      </c>
      <c r="AT843" s="299">
        <v>0.05</v>
      </c>
      <c r="AU843" s="300"/>
      <c r="AV843" s="311">
        <v>9</v>
      </c>
      <c r="AW843" s="317">
        <v>42569</v>
      </c>
      <c r="AX843" s="311">
        <v>65023</v>
      </c>
      <c r="AY843" s="311" t="s">
        <v>149</v>
      </c>
      <c r="AZ843" s="313">
        <v>0.73199999999999998</v>
      </c>
      <c r="BA843" s="314">
        <v>138.69999999999999</v>
      </c>
      <c r="BB843" s="314">
        <v>8.1999999999999993</v>
      </c>
      <c r="BC843" s="314">
        <v>0</v>
      </c>
      <c r="BD843" s="315" t="s">
        <v>20</v>
      </c>
      <c r="BE843" s="314">
        <v>1.2</v>
      </c>
      <c r="BF843" s="314">
        <v>0.01</v>
      </c>
      <c r="BG843" s="314">
        <v>85.8</v>
      </c>
      <c r="BH843" s="314">
        <v>79.400000000000006</v>
      </c>
      <c r="BI843" s="314">
        <f>(BG843+BH843)/2</f>
        <v>82.6</v>
      </c>
      <c r="BJ843" s="316" t="s">
        <v>66</v>
      </c>
      <c r="BK843" s="316" t="s">
        <v>67</v>
      </c>
      <c r="BL843" s="314">
        <v>20722</v>
      </c>
      <c r="BM843" s="314">
        <v>127</v>
      </c>
      <c r="BN843" s="314">
        <v>190</v>
      </c>
      <c r="BO843" s="314">
        <v>297</v>
      </c>
      <c r="BP843" s="314">
        <v>354</v>
      </c>
      <c r="BQ843" s="314">
        <v>1</v>
      </c>
      <c r="BR843" s="314">
        <v>30.6</v>
      </c>
      <c r="BS843" s="314">
        <v>0.3</v>
      </c>
      <c r="BT843" s="314">
        <v>2.15</v>
      </c>
      <c r="BU843" s="314">
        <v>0</v>
      </c>
      <c r="BV843" s="314">
        <v>0</v>
      </c>
      <c r="BW843" s="433"/>
      <c r="BX843" s="299">
        <v>124</v>
      </c>
      <c r="BY843" s="299">
        <v>7</v>
      </c>
      <c r="BZ843" s="299">
        <v>11.5</v>
      </c>
      <c r="CA843" s="299">
        <v>85</v>
      </c>
      <c r="CB843" s="299">
        <v>140</v>
      </c>
      <c r="CC843" s="299">
        <v>170</v>
      </c>
      <c r="CD843" s="299">
        <v>240</v>
      </c>
      <c r="CE843" s="299">
        <v>365</v>
      </c>
      <c r="CF843" s="299">
        <v>437</v>
      </c>
      <c r="CG843" s="299">
        <v>42</v>
      </c>
      <c r="CH843" s="299">
        <v>18</v>
      </c>
      <c r="CI843" s="299">
        <v>3</v>
      </c>
      <c r="CJ843" s="299">
        <v>2.7</v>
      </c>
      <c r="CK843" s="299">
        <v>0.05</v>
      </c>
      <c r="CL843" s="329"/>
      <c r="CM843" s="306"/>
      <c r="CN843" s="306"/>
      <c r="CO843" s="306"/>
      <c r="CP843" s="306"/>
      <c r="CQ843" s="306"/>
      <c r="CR843" s="306"/>
      <c r="CS843" s="306"/>
      <c r="CT843" s="306"/>
      <c r="CU843" s="306"/>
      <c r="CV843" s="306"/>
      <c r="CW843" s="306"/>
      <c r="CX843" s="306"/>
      <c r="CY843" s="306"/>
      <c r="CZ843" s="306"/>
      <c r="DA843" s="306"/>
      <c r="DB843" s="306"/>
      <c r="DC843" s="306"/>
      <c r="DD843" s="306"/>
      <c r="DE843" s="306"/>
      <c r="DF843" s="306"/>
      <c r="DG843" s="306"/>
      <c r="DH843" s="306"/>
      <c r="DI843" s="306"/>
      <c r="DJ843" s="306"/>
      <c r="DK843" s="306"/>
      <c r="DL843" s="306"/>
      <c r="DM843" s="306"/>
      <c r="DN843" s="306"/>
      <c r="DO843" s="439"/>
      <c r="DP843" s="306"/>
      <c r="DQ843" s="306"/>
      <c r="DR843" s="306"/>
      <c r="DS843" s="306"/>
      <c r="DT843" s="306"/>
      <c r="DU843" s="306"/>
      <c r="DV843" s="306"/>
      <c r="DW843" s="306"/>
      <c r="DX843" s="306"/>
      <c r="DY843" s="306"/>
      <c r="DZ843" s="306"/>
      <c r="EA843" s="306"/>
      <c r="EB843" s="306"/>
      <c r="EC843" s="306"/>
    </row>
    <row r="844" spans="1:133" x14ac:dyDescent="0.25">
      <c r="A844" s="302">
        <f t="shared" si="157"/>
        <v>2016</v>
      </c>
      <c r="B844" s="303" t="str">
        <f t="shared" si="157"/>
        <v>JULIO</v>
      </c>
      <c r="C844" s="303">
        <v>12</v>
      </c>
      <c r="D844" s="303" t="str">
        <f t="shared" si="158"/>
        <v>JULIO 2016 / 10</v>
      </c>
      <c r="E844" s="345">
        <v>10</v>
      </c>
      <c r="F844" s="312">
        <v>42567</v>
      </c>
      <c r="G844" s="311">
        <v>64007</v>
      </c>
      <c r="H844" s="311" t="s">
        <v>68</v>
      </c>
      <c r="I844" s="313">
        <v>0.71650000000000003</v>
      </c>
      <c r="J844" s="314">
        <v>129</v>
      </c>
      <c r="K844" s="314">
        <v>9.5</v>
      </c>
      <c r="L844" s="314">
        <v>0</v>
      </c>
      <c r="M844" s="315" t="s">
        <v>20</v>
      </c>
      <c r="N844" s="314">
        <v>0.5</v>
      </c>
      <c r="O844" s="314">
        <v>0</v>
      </c>
      <c r="P844" s="314">
        <v>85.3</v>
      </c>
      <c r="Q844" s="314">
        <v>79.3</v>
      </c>
      <c r="R844" s="314">
        <v>82.3</v>
      </c>
      <c r="S844" s="316" t="s">
        <v>66</v>
      </c>
      <c r="T844" s="316" t="s">
        <v>67</v>
      </c>
      <c r="U844" s="314">
        <v>20890</v>
      </c>
      <c r="V844" s="314">
        <v>118</v>
      </c>
      <c r="W844" s="314">
        <v>181</v>
      </c>
      <c r="X844" s="314">
        <v>283</v>
      </c>
      <c r="Y844" s="314">
        <v>342</v>
      </c>
      <c r="Z844" s="314">
        <v>1.5</v>
      </c>
      <c r="AA844" s="314">
        <v>29</v>
      </c>
      <c r="AB844" s="314">
        <v>0.4</v>
      </c>
      <c r="AC844" s="314">
        <v>1.61</v>
      </c>
      <c r="AD844" s="314">
        <v>4.0999999999999996</v>
      </c>
      <c r="AE844" s="314">
        <v>0</v>
      </c>
      <c r="AF844" s="427"/>
      <c r="AG844" s="299">
        <v>133</v>
      </c>
      <c r="AH844" s="299">
        <v>7</v>
      </c>
      <c r="AI844" s="299">
        <v>11.5</v>
      </c>
      <c r="AJ844" s="299">
        <v>85</v>
      </c>
      <c r="AK844" s="299">
        <v>140</v>
      </c>
      <c r="AL844" s="299">
        <v>170</v>
      </c>
      <c r="AM844" s="299">
        <v>240</v>
      </c>
      <c r="AN844" s="299">
        <v>365</v>
      </c>
      <c r="AO844" s="299">
        <v>437</v>
      </c>
      <c r="AP844" s="299">
        <v>42</v>
      </c>
      <c r="AQ844" s="299">
        <v>18</v>
      </c>
      <c r="AR844" s="299">
        <v>3</v>
      </c>
      <c r="AS844" s="299">
        <v>2.7</v>
      </c>
      <c r="AT844" s="299">
        <v>0.05</v>
      </c>
      <c r="AU844" s="300"/>
      <c r="AV844" s="311">
        <v>10</v>
      </c>
      <c r="AW844" s="317">
        <v>42570</v>
      </c>
      <c r="AX844" s="311">
        <v>65060</v>
      </c>
      <c r="AY844" s="311" t="s">
        <v>68</v>
      </c>
      <c r="AZ844" s="313">
        <v>0.7298</v>
      </c>
      <c r="BA844" s="314">
        <v>137.80000000000001</v>
      </c>
      <c r="BB844" s="314">
        <v>8.4</v>
      </c>
      <c r="BC844" s="314">
        <v>0</v>
      </c>
      <c r="BD844" s="315" t="s">
        <v>20</v>
      </c>
      <c r="BE844" s="314">
        <v>1.2</v>
      </c>
      <c r="BF844" s="314">
        <v>0.01</v>
      </c>
      <c r="BG844" s="314">
        <v>85.6</v>
      </c>
      <c r="BH844" s="314">
        <v>79.3</v>
      </c>
      <c r="BI844" s="314">
        <v>82.4</v>
      </c>
      <c r="BJ844" s="316" t="s">
        <v>66</v>
      </c>
      <c r="BK844" s="316" t="s">
        <v>67</v>
      </c>
      <c r="BL844" s="314">
        <v>20746</v>
      </c>
      <c r="BM844" s="314">
        <v>129</v>
      </c>
      <c r="BN844" s="314">
        <v>187</v>
      </c>
      <c r="BO844" s="314">
        <v>295</v>
      </c>
      <c r="BP844" s="314">
        <v>351</v>
      </c>
      <c r="BQ844" s="314">
        <v>1</v>
      </c>
      <c r="BR844" s="314">
        <v>30.1</v>
      </c>
      <c r="BS844" s="314">
        <v>0.4</v>
      </c>
      <c r="BT844" s="314">
        <v>2.13</v>
      </c>
      <c r="BU844" s="314">
        <v>4.9000000000000004</v>
      </c>
      <c r="BV844" s="314">
        <v>0</v>
      </c>
      <c r="BW844" s="433"/>
      <c r="BX844" s="299">
        <v>124</v>
      </c>
      <c r="BY844" s="299">
        <v>7</v>
      </c>
      <c r="BZ844" s="299">
        <v>11.5</v>
      </c>
      <c r="CA844" s="299">
        <v>85</v>
      </c>
      <c r="CB844" s="299">
        <v>140</v>
      </c>
      <c r="CC844" s="299">
        <v>170</v>
      </c>
      <c r="CD844" s="299">
        <v>240</v>
      </c>
      <c r="CE844" s="299">
        <v>365</v>
      </c>
      <c r="CF844" s="299">
        <v>437</v>
      </c>
      <c r="CG844" s="299">
        <v>42</v>
      </c>
      <c r="CH844" s="299">
        <v>18</v>
      </c>
      <c r="CI844" s="299">
        <v>3</v>
      </c>
      <c r="CJ844" s="299">
        <v>2.7</v>
      </c>
      <c r="CK844" s="299">
        <v>0.05</v>
      </c>
      <c r="CL844" s="329"/>
      <c r="CM844" s="305"/>
      <c r="CN844" s="305"/>
      <c r="CO844" s="305"/>
      <c r="CP844" s="305"/>
      <c r="CQ844" s="305"/>
      <c r="CR844" s="305"/>
      <c r="CS844" s="305"/>
      <c r="CT844" s="305"/>
      <c r="CU844" s="305"/>
      <c r="CV844" s="305"/>
      <c r="CW844" s="305"/>
      <c r="CX844" s="305"/>
      <c r="CY844" s="305"/>
      <c r="CZ844" s="305"/>
      <c r="DA844" s="305"/>
      <c r="DB844" s="305"/>
      <c r="DC844" s="305"/>
      <c r="DD844" s="305"/>
      <c r="DE844" s="305"/>
      <c r="DF844" s="305"/>
      <c r="DG844" s="305"/>
      <c r="DH844" s="305"/>
      <c r="DI844" s="305"/>
      <c r="DJ844" s="305"/>
      <c r="DK844" s="305"/>
      <c r="DL844" s="305"/>
      <c r="DM844" s="305"/>
      <c r="DN844" s="305"/>
      <c r="DO844" s="440"/>
      <c r="DP844" s="305"/>
      <c r="DQ844" s="305"/>
      <c r="DR844" s="305"/>
      <c r="DS844" s="305"/>
      <c r="DT844" s="305"/>
      <c r="DU844" s="305"/>
      <c r="DV844" s="305"/>
      <c r="DW844" s="305"/>
      <c r="DX844" s="305"/>
      <c r="DY844" s="305"/>
      <c r="DZ844" s="305"/>
      <c r="EA844" s="305"/>
      <c r="EB844" s="305"/>
      <c r="EC844" s="305"/>
    </row>
    <row r="845" spans="1:133" x14ac:dyDescent="0.25">
      <c r="A845" s="291">
        <f t="shared" si="157"/>
        <v>2016</v>
      </c>
      <c r="B845" s="292" t="str">
        <f t="shared" si="157"/>
        <v>JULIO</v>
      </c>
      <c r="C845" s="292">
        <v>13</v>
      </c>
      <c r="D845" s="292" t="str">
        <f t="shared" si="158"/>
        <v>JULIO 2016 / 11</v>
      </c>
      <c r="E845" s="345">
        <v>11</v>
      </c>
      <c r="F845" s="312">
        <v>42568</v>
      </c>
      <c r="G845" s="311">
        <v>64029</v>
      </c>
      <c r="H845" s="311" t="s">
        <v>208</v>
      </c>
      <c r="I845" s="313">
        <v>0.71789999999999998</v>
      </c>
      <c r="J845" s="314">
        <v>130</v>
      </c>
      <c r="K845" s="314">
        <v>9.4</v>
      </c>
      <c r="L845" s="314">
        <v>0</v>
      </c>
      <c r="M845" s="315" t="s">
        <v>20</v>
      </c>
      <c r="N845" s="314">
        <v>0.5</v>
      </c>
      <c r="O845" s="314">
        <v>0</v>
      </c>
      <c r="P845" s="314">
        <v>85.2</v>
      </c>
      <c r="Q845" s="314">
        <v>79.2</v>
      </c>
      <c r="R845" s="314">
        <v>82.2</v>
      </c>
      <c r="S845" s="316" t="s">
        <v>66</v>
      </c>
      <c r="T845" s="316" t="s">
        <v>67</v>
      </c>
      <c r="U845" s="314">
        <v>20874</v>
      </c>
      <c r="V845" s="314">
        <v>122</v>
      </c>
      <c r="W845" s="314">
        <v>182</v>
      </c>
      <c r="X845" s="314">
        <v>287</v>
      </c>
      <c r="Y845" s="314">
        <v>344</v>
      </c>
      <c r="Z845" s="314">
        <v>1.5</v>
      </c>
      <c r="AA845" s="314">
        <v>28.7</v>
      </c>
      <c r="AB845" s="314">
        <v>0.2</v>
      </c>
      <c r="AC845" s="314">
        <v>1.92</v>
      </c>
      <c r="AD845" s="314">
        <v>11</v>
      </c>
      <c r="AE845" s="314">
        <v>0</v>
      </c>
      <c r="AF845" s="427"/>
      <c r="AG845" s="299">
        <v>133</v>
      </c>
      <c r="AH845" s="299">
        <v>7</v>
      </c>
      <c r="AI845" s="299">
        <v>11.5</v>
      </c>
      <c r="AJ845" s="299">
        <v>85</v>
      </c>
      <c r="AK845" s="299">
        <v>140</v>
      </c>
      <c r="AL845" s="299">
        <v>170</v>
      </c>
      <c r="AM845" s="299">
        <v>240</v>
      </c>
      <c r="AN845" s="299">
        <v>365</v>
      </c>
      <c r="AO845" s="299">
        <v>437</v>
      </c>
      <c r="AP845" s="299">
        <v>42</v>
      </c>
      <c r="AQ845" s="299">
        <v>18</v>
      </c>
      <c r="AR845" s="299">
        <v>3</v>
      </c>
      <c r="AS845" s="299">
        <v>2.7</v>
      </c>
      <c r="AT845" s="299">
        <v>0.05</v>
      </c>
      <c r="AU845" s="300"/>
      <c r="AV845" s="311">
        <v>11</v>
      </c>
      <c r="AW845" s="317">
        <v>42572</v>
      </c>
      <c r="AX845" s="311">
        <v>65107</v>
      </c>
      <c r="AY845" s="311" t="s">
        <v>218</v>
      </c>
      <c r="AZ845" s="313">
        <v>0.7339</v>
      </c>
      <c r="BA845" s="314">
        <v>140.9</v>
      </c>
      <c r="BB845" s="314">
        <v>8.1</v>
      </c>
      <c r="BC845" s="314">
        <v>0</v>
      </c>
      <c r="BD845" s="315" t="s">
        <v>20</v>
      </c>
      <c r="BE845" s="314">
        <v>1.2</v>
      </c>
      <c r="BF845" s="314">
        <v>0.01</v>
      </c>
      <c r="BG845" s="314">
        <v>85</v>
      </c>
      <c r="BH845" s="314">
        <v>79.099999999999994</v>
      </c>
      <c r="BI845" s="314">
        <v>82</v>
      </c>
      <c r="BJ845" s="316" t="s">
        <v>66</v>
      </c>
      <c r="BK845" s="316" t="s">
        <v>67</v>
      </c>
      <c r="BL845" s="314">
        <v>20702</v>
      </c>
      <c r="BM845" s="314">
        <v>131</v>
      </c>
      <c r="BN845" s="314">
        <v>196</v>
      </c>
      <c r="BO845" s="314">
        <v>298</v>
      </c>
      <c r="BP845" s="314">
        <v>354</v>
      </c>
      <c r="BQ845" s="314">
        <v>1</v>
      </c>
      <c r="BR845" s="314">
        <v>28.4</v>
      </c>
      <c r="BS845" s="314">
        <v>0.3</v>
      </c>
      <c r="BT845" s="314">
        <v>2.0699999999999998</v>
      </c>
      <c r="BU845" s="314">
        <v>0</v>
      </c>
      <c r="BV845" s="314">
        <v>0</v>
      </c>
      <c r="BW845" s="433"/>
      <c r="BX845" s="299">
        <v>124</v>
      </c>
      <c r="BY845" s="299">
        <v>7</v>
      </c>
      <c r="BZ845" s="299">
        <v>11.5</v>
      </c>
      <c r="CA845" s="299">
        <v>85</v>
      </c>
      <c r="CB845" s="299">
        <v>140</v>
      </c>
      <c r="CC845" s="299">
        <v>170</v>
      </c>
      <c r="CD845" s="299">
        <v>240</v>
      </c>
      <c r="CE845" s="299">
        <v>365</v>
      </c>
      <c r="CF845" s="299">
        <v>437</v>
      </c>
      <c r="CG845" s="299">
        <v>42</v>
      </c>
      <c r="CH845" s="299">
        <v>18</v>
      </c>
      <c r="CI845" s="299">
        <v>3</v>
      </c>
      <c r="CJ845" s="299">
        <v>2.7</v>
      </c>
      <c r="CK845" s="299">
        <v>0.05</v>
      </c>
      <c r="CL845" s="329"/>
      <c r="CM845" s="306"/>
      <c r="CN845" s="306"/>
      <c r="CO845" s="306"/>
      <c r="CP845" s="306"/>
      <c r="CQ845" s="306"/>
      <c r="CR845" s="306"/>
      <c r="CS845" s="306"/>
      <c r="CT845" s="306"/>
      <c r="CU845" s="306"/>
      <c r="CV845" s="306"/>
      <c r="CW845" s="306"/>
      <c r="CX845" s="306"/>
      <c r="CY845" s="306"/>
      <c r="CZ845" s="306"/>
      <c r="DA845" s="306"/>
      <c r="DB845" s="306"/>
      <c r="DC845" s="306"/>
      <c r="DD845" s="306"/>
      <c r="DE845" s="306"/>
      <c r="DF845" s="306"/>
      <c r="DG845" s="306"/>
      <c r="DH845" s="306"/>
      <c r="DI845" s="306"/>
      <c r="DJ845" s="306"/>
      <c r="DK845" s="306"/>
      <c r="DL845" s="306"/>
      <c r="DM845" s="306"/>
      <c r="DN845" s="306"/>
      <c r="DO845" s="439"/>
      <c r="DP845" s="306"/>
      <c r="DQ845" s="306"/>
      <c r="DR845" s="306"/>
      <c r="DS845" s="306"/>
      <c r="DT845" s="306"/>
      <c r="DU845" s="306"/>
      <c r="DV845" s="306"/>
      <c r="DW845" s="306"/>
      <c r="DX845" s="306"/>
      <c r="DY845" s="306"/>
      <c r="DZ845" s="306"/>
      <c r="EA845" s="306"/>
      <c r="EB845" s="306"/>
      <c r="EC845" s="306"/>
    </row>
    <row r="846" spans="1:133" x14ac:dyDescent="0.25">
      <c r="A846" s="302">
        <f t="shared" si="157"/>
        <v>2016</v>
      </c>
      <c r="B846" s="303" t="str">
        <f t="shared" si="157"/>
        <v>JULIO</v>
      </c>
      <c r="C846" s="303">
        <v>14</v>
      </c>
      <c r="D846" s="303" t="str">
        <f t="shared" si="158"/>
        <v>JULIO 2016 / 12</v>
      </c>
      <c r="E846" s="345">
        <v>12</v>
      </c>
      <c r="F846" s="312">
        <v>42571</v>
      </c>
      <c r="G846" s="311">
        <v>64074</v>
      </c>
      <c r="H846" s="311" t="s">
        <v>69</v>
      </c>
      <c r="I846" s="313">
        <v>0.71940000000000004</v>
      </c>
      <c r="J846" s="314">
        <v>131</v>
      </c>
      <c r="K846" s="314">
        <v>9.1</v>
      </c>
      <c r="L846" s="314">
        <v>0</v>
      </c>
      <c r="M846" s="315" t="s">
        <v>20</v>
      </c>
      <c r="N846" s="314">
        <v>0.5</v>
      </c>
      <c r="O846" s="314">
        <v>0</v>
      </c>
      <c r="P846" s="314">
        <v>85.1</v>
      </c>
      <c r="Q846" s="314">
        <v>79.2</v>
      </c>
      <c r="R846" s="314">
        <v>82.1</v>
      </c>
      <c r="S846" s="316" t="s">
        <v>66</v>
      </c>
      <c r="T846" s="316" t="s">
        <v>67</v>
      </c>
      <c r="U846" s="314">
        <v>20858</v>
      </c>
      <c r="V846" s="314">
        <v>120</v>
      </c>
      <c r="W846" s="314">
        <v>183</v>
      </c>
      <c r="X846" s="314">
        <v>286</v>
      </c>
      <c r="Y846" s="314">
        <v>339</v>
      </c>
      <c r="Z846" s="314">
        <v>1</v>
      </c>
      <c r="AA846" s="314">
        <v>29</v>
      </c>
      <c r="AB846" s="314">
        <v>0.3</v>
      </c>
      <c r="AC846" s="314">
        <v>1.74</v>
      </c>
      <c r="AD846" s="314">
        <v>10.5</v>
      </c>
      <c r="AE846" s="314">
        <v>0</v>
      </c>
      <c r="AF846" s="427"/>
      <c r="AG846" s="299">
        <v>133</v>
      </c>
      <c r="AH846" s="299">
        <v>7</v>
      </c>
      <c r="AI846" s="299">
        <v>11.5</v>
      </c>
      <c r="AJ846" s="299">
        <v>85</v>
      </c>
      <c r="AK846" s="299">
        <v>140</v>
      </c>
      <c r="AL846" s="299">
        <v>170</v>
      </c>
      <c r="AM846" s="299">
        <v>240</v>
      </c>
      <c r="AN846" s="299">
        <v>365</v>
      </c>
      <c r="AO846" s="299">
        <v>437</v>
      </c>
      <c r="AP846" s="299">
        <v>42</v>
      </c>
      <c r="AQ846" s="299">
        <v>18</v>
      </c>
      <c r="AR846" s="299">
        <v>3</v>
      </c>
      <c r="AS846" s="299">
        <v>2.7</v>
      </c>
      <c r="AT846" s="299">
        <v>0.05</v>
      </c>
      <c r="AU846" s="300"/>
      <c r="AV846" s="311">
        <v>12</v>
      </c>
      <c r="AW846" s="317">
        <v>42574</v>
      </c>
      <c r="AX846" s="311">
        <v>65172</v>
      </c>
      <c r="AY846" s="311" t="s">
        <v>149</v>
      </c>
      <c r="AZ846" s="313">
        <v>0.73280000000000001</v>
      </c>
      <c r="BA846" s="314">
        <v>138.30000000000001</v>
      </c>
      <c r="BB846" s="314">
        <v>8.3000000000000007</v>
      </c>
      <c r="BC846" s="314">
        <v>0</v>
      </c>
      <c r="BD846" s="315" t="s">
        <v>20</v>
      </c>
      <c r="BE846" s="314">
        <v>1.2</v>
      </c>
      <c r="BF846" s="314">
        <v>0.01</v>
      </c>
      <c r="BG846" s="314">
        <v>85.4</v>
      </c>
      <c r="BH846" s="314">
        <v>79.3</v>
      </c>
      <c r="BI846" s="314">
        <v>82.4</v>
      </c>
      <c r="BJ846" s="316" t="s">
        <v>66</v>
      </c>
      <c r="BK846" s="316" t="s">
        <v>67</v>
      </c>
      <c r="BL846" s="314">
        <v>20714</v>
      </c>
      <c r="BM846" s="314">
        <v>127</v>
      </c>
      <c r="BN846" s="314">
        <v>190</v>
      </c>
      <c r="BO846" s="314">
        <v>297</v>
      </c>
      <c r="BP846" s="314">
        <v>358</v>
      </c>
      <c r="BQ846" s="314">
        <v>1</v>
      </c>
      <c r="BR846" s="314">
        <v>29.5</v>
      </c>
      <c r="BS846" s="314">
        <v>0.4</v>
      </c>
      <c r="BT846" s="314">
        <v>2.08</v>
      </c>
      <c r="BU846" s="314">
        <v>0</v>
      </c>
      <c r="BV846" s="314">
        <v>0</v>
      </c>
      <c r="BW846" s="433"/>
      <c r="BX846" s="299">
        <v>124</v>
      </c>
      <c r="BY846" s="299">
        <v>7</v>
      </c>
      <c r="BZ846" s="299">
        <v>11.5</v>
      </c>
      <c r="CA846" s="299">
        <v>85</v>
      </c>
      <c r="CB846" s="299">
        <v>140</v>
      </c>
      <c r="CC846" s="299">
        <v>170</v>
      </c>
      <c r="CD846" s="299">
        <v>240</v>
      </c>
      <c r="CE846" s="299">
        <v>365</v>
      </c>
      <c r="CF846" s="299">
        <v>437</v>
      </c>
      <c r="CG846" s="299">
        <v>42</v>
      </c>
      <c r="CH846" s="299">
        <v>18</v>
      </c>
      <c r="CI846" s="299">
        <v>3</v>
      </c>
      <c r="CJ846" s="299">
        <v>2.7</v>
      </c>
      <c r="CK846" s="299">
        <v>0.05</v>
      </c>
      <c r="CL846" s="329"/>
      <c r="CM846" s="305"/>
      <c r="CN846" s="305"/>
      <c r="CO846" s="305"/>
      <c r="CP846" s="305"/>
      <c r="CQ846" s="305"/>
      <c r="CR846" s="305"/>
      <c r="CS846" s="305"/>
      <c r="CT846" s="305"/>
      <c r="CU846" s="305"/>
      <c r="CV846" s="305"/>
      <c r="CW846" s="305"/>
      <c r="CX846" s="305"/>
      <c r="CY846" s="305"/>
      <c r="CZ846" s="305"/>
      <c r="DA846" s="305"/>
      <c r="DB846" s="305"/>
      <c r="DC846" s="305"/>
      <c r="DD846" s="305"/>
      <c r="DE846" s="305"/>
      <c r="DF846" s="305"/>
      <c r="DG846" s="305"/>
      <c r="DH846" s="305"/>
      <c r="DI846" s="305"/>
      <c r="DJ846" s="305"/>
      <c r="DK846" s="305"/>
      <c r="DL846" s="305"/>
      <c r="DM846" s="305"/>
      <c r="DN846" s="305"/>
      <c r="DO846" s="440"/>
      <c r="DP846" s="305"/>
      <c r="DQ846" s="305"/>
      <c r="DR846" s="305"/>
      <c r="DS846" s="305"/>
      <c r="DT846" s="305"/>
      <c r="DU846" s="305"/>
      <c r="DV846" s="305"/>
      <c r="DW846" s="305"/>
      <c r="DX846" s="305"/>
      <c r="DY846" s="305"/>
      <c r="DZ846" s="305"/>
      <c r="EA846" s="305"/>
      <c r="EB846" s="305"/>
      <c r="EC846" s="305"/>
    </row>
    <row r="847" spans="1:133" x14ac:dyDescent="0.25">
      <c r="A847" s="291">
        <f t="shared" si="157"/>
        <v>2016</v>
      </c>
      <c r="B847" s="292" t="str">
        <f t="shared" si="157"/>
        <v>JULIO</v>
      </c>
      <c r="C847" s="292">
        <v>15</v>
      </c>
      <c r="D847" s="292" t="str">
        <f t="shared" si="158"/>
        <v>JULIO 2016 / 13</v>
      </c>
      <c r="E847" s="345">
        <v>13</v>
      </c>
      <c r="F847" s="312">
        <v>42574</v>
      </c>
      <c r="G847" s="311">
        <v>64170</v>
      </c>
      <c r="H847" s="311" t="s">
        <v>68</v>
      </c>
      <c r="I847" s="313">
        <v>0.72119999999999995</v>
      </c>
      <c r="J847" s="314">
        <v>133</v>
      </c>
      <c r="K847" s="314">
        <v>8.9</v>
      </c>
      <c r="L847" s="314">
        <v>0</v>
      </c>
      <c r="M847" s="315" t="s">
        <v>20</v>
      </c>
      <c r="N847" s="314">
        <v>0.5</v>
      </c>
      <c r="O847" s="314">
        <v>0</v>
      </c>
      <c r="P847" s="314">
        <v>85.3</v>
      </c>
      <c r="Q847" s="314">
        <v>79.099999999999994</v>
      </c>
      <c r="R847" s="314">
        <v>82.2</v>
      </c>
      <c r="S847" s="316" t="s">
        <v>66</v>
      </c>
      <c r="T847" s="316" t="s">
        <v>67</v>
      </c>
      <c r="U847" s="314">
        <v>20838</v>
      </c>
      <c r="V847" s="314">
        <v>115</v>
      </c>
      <c r="W847" s="314">
        <v>184</v>
      </c>
      <c r="X847" s="314">
        <v>279</v>
      </c>
      <c r="Y847" s="314">
        <v>344</v>
      </c>
      <c r="Z847" s="314">
        <v>1</v>
      </c>
      <c r="AA847" s="314">
        <v>28.8</v>
      </c>
      <c r="AB847" s="314">
        <v>0.4</v>
      </c>
      <c r="AC847" s="314">
        <v>1.91</v>
      </c>
      <c r="AD847" s="314">
        <v>12.6</v>
      </c>
      <c r="AE847" s="314">
        <v>0</v>
      </c>
      <c r="AF847" s="427"/>
      <c r="AG847" s="299">
        <v>133</v>
      </c>
      <c r="AH847" s="299">
        <v>7</v>
      </c>
      <c r="AI847" s="299">
        <v>11.5</v>
      </c>
      <c r="AJ847" s="299">
        <v>85</v>
      </c>
      <c r="AK847" s="299">
        <v>140</v>
      </c>
      <c r="AL847" s="299">
        <v>170</v>
      </c>
      <c r="AM847" s="299">
        <v>240</v>
      </c>
      <c r="AN847" s="299">
        <v>365</v>
      </c>
      <c r="AO847" s="299">
        <v>437</v>
      </c>
      <c r="AP847" s="299">
        <v>42</v>
      </c>
      <c r="AQ847" s="299">
        <v>18</v>
      </c>
      <c r="AR847" s="299">
        <v>3</v>
      </c>
      <c r="AS847" s="299">
        <v>2.7</v>
      </c>
      <c r="AT847" s="299">
        <v>0.05</v>
      </c>
      <c r="AU847" s="300"/>
      <c r="AV847" s="311">
        <v>13</v>
      </c>
      <c r="AW847" s="317">
        <v>42576</v>
      </c>
      <c r="AX847" s="311">
        <v>65204</v>
      </c>
      <c r="AY847" s="311" t="s">
        <v>218</v>
      </c>
      <c r="AZ847" s="313">
        <v>0.73089999999999999</v>
      </c>
      <c r="BA847" s="314">
        <v>138.69999999999999</v>
      </c>
      <c r="BB847" s="314">
        <v>8.4</v>
      </c>
      <c r="BC847" s="314">
        <v>0</v>
      </c>
      <c r="BD847" s="315" t="s">
        <v>20</v>
      </c>
      <c r="BE847" s="314">
        <v>1.2</v>
      </c>
      <c r="BF847" s="314">
        <v>0.01</v>
      </c>
      <c r="BG847" s="314">
        <v>85.2</v>
      </c>
      <c r="BH847" s="314">
        <v>79.2</v>
      </c>
      <c r="BI847" s="314">
        <f>(BG847+BH847)/2</f>
        <v>82.2</v>
      </c>
      <c r="BJ847" s="316" t="s">
        <v>66</v>
      </c>
      <c r="BK847" s="316" t="s">
        <v>67</v>
      </c>
      <c r="BL847" s="314">
        <v>20734</v>
      </c>
      <c r="BM847" s="314">
        <v>131</v>
      </c>
      <c r="BN847" s="314">
        <v>190</v>
      </c>
      <c r="BO847" s="314">
        <v>307</v>
      </c>
      <c r="BP847" s="314">
        <v>360</v>
      </c>
      <c r="BQ847" s="314">
        <v>1</v>
      </c>
      <c r="BR847" s="314">
        <v>29</v>
      </c>
      <c r="BS847" s="314">
        <v>0.3</v>
      </c>
      <c r="BT847" s="314">
        <v>2.06</v>
      </c>
      <c r="BU847" s="314">
        <v>0</v>
      </c>
      <c r="BV847" s="314">
        <v>0</v>
      </c>
      <c r="BW847" s="433"/>
      <c r="BX847" s="299">
        <v>124</v>
      </c>
      <c r="BY847" s="299">
        <v>7</v>
      </c>
      <c r="BZ847" s="299">
        <v>11.5</v>
      </c>
      <c r="CA847" s="299">
        <v>85</v>
      </c>
      <c r="CB847" s="299">
        <v>140</v>
      </c>
      <c r="CC847" s="299">
        <v>170</v>
      </c>
      <c r="CD847" s="299">
        <v>240</v>
      </c>
      <c r="CE847" s="299">
        <v>365</v>
      </c>
      <c r="CF847" s="299">
        <v>437</v>
      </c>
      <c r="CG847" s="299">
        <v>42</v>
      </c>
      <c r="CH847" s="299">
        <v>18</v>
      </c>
      <c r="CI847" s="299">
        <v>3</v>
      </c>
      <c r="CJ847" s="299">
        <v>2.7</v>
      </c>
      <c r="CK847" s="299">
        <v>0.05</v>
      </c>
      <c r="CL847" s="329"/>
      <c r="CM847" s="306"/>
      <c r="CN847" s="306"/>
      <c r="CO847" s="306"/>
      <c r="CP847" s="306"/>
      <c r="CQ847" s="306"/>
      <c r="CR847" s="306"/>
      <c r="CS847" s="306"/>
      <c r="CT847" s="306"/>
      <c r="CU847" s="306"/>
      <c r="CV847" s="306"/>
      <c r="CW847" s="306"/>
      <c r="CX847" s="306"/>
      <c r="CY847" s="306"/>
      <c r="CZ847" s="306"/>
      <c r="DA847" s="306"/>
      <c r="DB847" s="306"/>
      <c r="DC847" s="306"/>
      <c r="DD847" s="306"/>
      <c r="DE847" s="306"/>
      <c r="DF847" s="306"/>
      <c r="DG847" s="306"/>
      <c r="DH847" s="306"/>
      <c r="DI847" s="306"/>
      <c r="DJ847" s="306"/>
      <c r="DK847" s="306"/>
      <c r="DL847" s="306"/>
      <c r="DM847" s="306"/>
      <c r="DN847" s="306"/>
      <c r="DO847" s="439"/>
      <c r="DP847" s="306"/>
      <c r="DQ847" s="306"/>
      <c r="DR847" s="306"/>
      <c r="DS847" s="306"/>
      <c r="DT847" s="306"/>
      <c r="DU847" s="306"/>
      <c r="DV847" s="306"/>
      <c r="DW847" s="306"/>
      <c r="DX847" s="306"/>
      <c r="DY847" s="306"/>
      <c r="DZ847" s="306"/>
      <c r="EA847" s="306"/>
      <c r="EB847" s="306"/>
      <c r="EC847" s="306"/>
    </row>
    <row r="848" spans="1:133" x14ac:dyDescent="0.25">
      <c r="A848" s="302">
        <f t="shared" si="157"/>
        <v>2016</v>
      </c>
      <c r="B848" s="303" t="str">
        <f t="shared" si="157"/>
        <v>JULIO</v>
      </c>
      <c r="C848" s="303">
        <v>16</v>
      </c>
      <c r="D848" s="303" t="str">
        <f t="shared" si="158"/>
        <v>JULIO 2016 / 14</v>
      </c>
      <c r="E848" s="345">
        <v>14</v>
      </c>
      <c r="F848" s="312">
        <v>42575</v>
      </c>
      <c r="G848" s="311">
        <v>64188</v>
      </c>
      <c r="H848" s="311" t="s">
        <v>208</v>
      </c>
      <c r="I848" s="313">
        <v>0.71679999999999999</v>
      </c>
      <c r="J848" s="314">
        <v>130</v>
      </c>
      <c r="K848" s="314">
        <v>9.4</v>
      </c>
      <c r="L848" s="314">
        <v>0</v>
      </c>
      <c r="M848" s="315" t="s">
        <v>20</v>
      </c>
      <c r="N848" s="314">
        <v>0.5</v>
      </c>
      <c r="O848" s="314">
        <v>0</v>
      </c>
      <c r="P848" s="314">
        <v>85.2</v>
      </c>
      <c r="Q848" s="314">
        <v>79.3</v>
      </c>
      <c r="R848" s="314">
        <v>82.3</v>
      </c>
      <c r="S848" s="316" t="s">
        <v>66</v>
      </c>
      <c r="T848" s="316" t="s">
        <v>67</v>
      </c>
      <c r="U848" s="314">
        <v>20886</v>
      </c>
      <c r="V848" s="314">
        <v>120</v>
      </c>
      <c r="W848" s="314">
        <v>180</v>
      </c>
      <c r="X848" s="314">
        <v>284</v>
      </c>
      <c r="Y848" s="314">
        <v>332</v>
      </c>
      <c r="Z848" s="314">
        <v>0.5</v>
      </c>
      <c r="AA848" s="314">
        <v>28.3</v>
      </c>
      <c r="AB848" s="314">
        <v>0.6</v>
      </c>
      <c r="AC848" s="314">
        <v>1.76</v>
      </c>
      <c r="AD848" s="314">
        <v>4.5</v>
      </c>
      <c r="AE848" s="314">
        <v>0</v>
      </c>
      <c r="AF848" s="427"/>
      <c r="AG848" s="299">
        <v>133</v>
      </c>
      <c r="AH848" s="299">
        <v>7</v>
      </c>
      <c r="AI848" s="299">
        <v>11.5</v>
      </c>
      <c r="AJ848" s="299">
        <v>85</v>
      </c>
      <c r="AK848" s="299">
        <v>140</v>
      </c>
      <c r="AL848" s="299">
        <v>170</v>
      </c>
      <c r="AM848" s="299">
        <v>240</v>
      </c>
      <c r="AN848" s="299">
        <v>365</v>
      </c>
      <c r="AO848" s="299">
        <v>437</v>
      </c>
      <c r="AP848" s="299">
        <v>42</v>
      </c>
      <c r="AQ848" s="299">
        <v>18</v>
      </c>
      <c r="AR848" s="299">
        <v>3</v>
      </c>
      <c r="AS848" s="299">
        <v>2.7</v>
      </c>
      <c r="AT848" s="299">
        <v>0.05</v>
      </c>
      <c r="AU848" s="300"/>
      <c r="AV848" s="311">
        <v>14</v>
      </c>
      <c r="AW848" s="317">
        <v>42579</v>
      </c>
      <c r="AX848" s="311">
        <v>65266</v>
      </c>
      <c r="AY848" s="311" t="s">
        <v>68</v>
      </c>
      <c r="AZ848" s="313">
        <v>0.72899999999999998</v>
      </c>
      <c r="BA848" s="314">
        <v>136</v>
      </c>
      <c r="BB848" s="314">
        <v>8.6</v>
      </c>
      <c r="BC848" s="314">
        <v>0</v>
      </c>
      <c r="BD848" s="315" t="s">
        <v>20</v>
      </c>
      <c r="BE848" s="314">
        <v>1.2</v>
      </c>
      <c r="BF848" s="314">
        <v>0.01</v>
      </c>
      <c r="BG848" s="314">
        <v>85.5</v>
      </c>
      <c r="BH848" s="314">
        <v>79.3</v>
      </c>
      <c r="BI848" s="314">
        <f>(BG848+BH848)/2</f>
        <v>82.4</v>
      </c>
      <c r="BJ848" s="316" t="s">
        <v>66</v>
      </c>
      <c r="BK848" s="316" t="s">
        <v>67</v>
      </c>
      <c r="BL848" s="314">
        <v>20754</v>
      </c>
      <c r="BM848" s="314">
        <v>126</v>
      </c>
      <c r="BN848" s="314">
        <v>185</v>
      </c>
      <c r="BO848" s="314">
        <v>297</v>
      </c>
      <c r="BP848" s="314">
        <v>356</v>
      </c>
      <c r="BQ848" s="314">
        <v>1</v>
      </c>
      <c r="BR848" s="314">
        <v>29.8</v>
      </c>
      <c r="BS848" s="296">
        <v>0.4</v>
      </c>
      <c r="BT848" s="314">
        <v>2.09</v>
      </c>
      <c r="BU848" s="314">
        <v>0</v>
      </c>
      <c r="BV848" s="314">
        <v>0</v>
      </c>
      <c r="BW848" s="433"/>
      <c r="BX848" s="299">
        <v>124</v>
      </c>
      <c r="BY848" s="299">
        <v>7</v>
      </c>
      <c r="BZ848" s="299">
        <v>11.5</v>
      </c>
      <c r="CA848" s="299">
        <v>85</v>
      </c>
      <c r="CB848" s="299">
        <v>140</v>
      </c>
      <c r="CC848" s="299">
        <v>170</v>
      </c>
      <c r="CD848" s="299">
        <v>240</v>
      </c>
      <c r="CE848" s="299">
        <v>365</v>
      </c>
      <c r="CF848" s="299">
        <v>437</v>
      </c>
      <c r="CG848" s="299">
        <v>42</v>
      </c>
      <c r="CH848" s="299">
        <v>18</v>
      </c>
      <c r="CI848" s="299">
        <v>3</v>
      </c>
      <c r="CJ848" s="299">
        <v>2.7</v>
      </c>
      <c r="CK848" s="299">
        <v>0.05</v>
      </c>
      <c r="CL848" s="329"/>
      <c r="CM848" s="305"/>
      <c r="CN848" s="305"/>
      <c r="CO848" s="305"/>
      <c r="CP848" s="305"/>
      <c r="CQ848" s="305"/>
      <c r="CR848" s="305"/>
      <c r="CS848" s="305"/>
      <c r="CT848" s="305"/>
      <c r="CU848" s="305"/>
      <c r="CV848" s="305"/>
      <c r="CW848" s="305"/>
      <c r="CX848" s="305"/>
      <c r="CY848" s="305"/>
      <c r="CZ848" s="305"/>
      <c r="DA848" s="305"/>
      <c r="DB848" s="305"/>
      <c r="DC848" s="305"/>
      <c r="DD848" s="305"/>
      <c r="DE848" s="305"/>
      <c r="DF848" s="305"/>
      <c r="DG848" s="305"/>
      <c r="DH848" s="305"/>
      <c r="DI848" s="305"/>
      <c r="DJ848" s="305"/>
      <c r="DK848" s="305"/>
      <c r="DL848" s="305"/>
      <c r="DM848" s="305"/>
      <c r="DN848" s="305"/>
      <c r="DO848" s="440"/>
      <c r="DP848" s="305"/>
      <c r="DQ848" s="305"/>
      <c r="DR848" s="305"/>
      <c r="DS848" s="305"/>
      <c r="DT848" s="305"/>
      <c r="DU848" s="305"/>
      <c r="DV848" s="305"/>
      <c r="DW848" s="305"/>
      <c r="DX848" s="305"/>
      <c r="DY848" s="305"/>
      <c r="DZ848" s="305"/>
      <c r="EA848" s="305"/>
      <c r="EB848" s="305"/>
      <c r="EC848" s="305"/>
    </row>
    <row r="849" spans="1:133" x14ac:dyDescent="0.25">
      <c r="A849" s="291">
        <f t="shared" si="157"/>
        <v>2016</v>
      </c>
      <c r="B849" s="292" t="str">
        <f t="shared" si="157"/>
        <v>JULIO</v>
      </c>
      <c r="C849" s="292">
        <v>17</v>
      </c>
      <c r="D849" s="292" t="str">
        <f t="shared" si="158"/>
        <v>JULIO 2016 / 15</v>
      </c>
      <c r="E849" s="345">
        <v>15</v>
      </c>
      <c r="F849" s="312">
        <v>42577</v>
      </c>
      <c r="G849" s="311">
        <v>64220</v>
      </c>
      <c r="H849" s="311" t="s">
        <v>69</v>
      </c>
      <c r="I849" s="313">
        <v>0.7238</v>
      </c>
      <c r="J849" s="314">
        <v>135</v>
      </c>
      <c r="K849" s="314">
        <v>8.6999999999999993</v>
      </c>
      <c r="L849" s="314">
        <v>0</v>
      </c>
      <c r="M849" s="315" t="s">
        <v>20</v>
      </c>
      <c r="N849" s="314">
        <v>0.5</v>
      </c>
      <c r="O849" s="314">
        <v>0</v>
      </c>
      <c r="P849" s="314">
        <v>85</v>
      </c>
      <c r="Q849" s="314">
        <v>79.2</v>
      </c>
      <c r="R849" s="314">
        <v>82.1</v>
      </c>
      <c r="S849" s="316" t="s">
        <v>66</v>
      </c>
      <c r="T849" s="316" t="s">
        <v>67</v>
      </c>
      <c r="U849" s="314">
        <v>20810</v>
      </c>
      <c r="V849" s="314">
        <v>127</v>
      </c>
      <c r="W849" s="314">
        <v>189</v>
      </c>
      <c r="X849" s="314">
        <v>284</v>
      </c>
      <c r="Y849" s="314">
        <v>332</v>
      </c>
      <c r="Z849" s="314">
        <v>1</v>
      </c>
      <c r="AA849" s="314">
        <v>30.4</v>
      </c>
      <c r="AB849" s="314">
        <v>0.7</v>
      </c>
      <c r="AC849" s="314">
        <v>2.02</v>
      </c>
      <c r="AD849" s="314">
        <v>9.4</v>
      </c>
      <c r="AE849" s="314">
        <v>0</v>
      </c>
      <c r="AF849" s="427"/>
      <c r="AG849" s="299">
        <v>133</v>
      </c>
      <c r="AH849" s="299">
        <v>7</v>
      </c>
      <c r="AI849" s="299">
        <v>11.5</v>
      </c>
      <c r="AJ849" s="299">
        <v>85</v>
      </c>
      <c r="AK849" s="299">
        <v>140</v>
      </c>
      <c r="AL849" s="299">
        <v>170</v>
      </c>
      <c r="AM849" s="299">
        <v>240</v>
      </c>
      <c r="AN849" s="299">
        <v>365</v>
      </c>
      <c r="AO849" s="299">
        <v>437</v>
      </c>
      <c r="AP849" s="299">
        <v>42</v>
      </c>
      <c r="AQ849" s="299">
        <v>18</v>
      </c>
      <c r="AR849" s="299">
        <v>3</v>
      </c>
      <c r="AS849" s="299">
        <v>2.7</v>
      </c>
      <c r="AT849" s="299">
        <v>0.05</v>
      </c>
      <c r="AU849" s="300"/>
      <c r="AV849" s="311">
        <v>15</v>
      </c>
      <c r="AW849" s="317">
        <v>42580</v>
      </c>
      <c r="AX849" s="311">
        <v>65286</v>
      </c>
      <c r="AY849" s="311" t="s">
        <v>218</v>
      </c>
      <c r="AZ849" s="313">
        <v>0.72109999999999996</v>
      </c>
      <c r="BA849" s="314">
        <v>130.5</v>
      </c>
      <c r="BB849" s="314">
        <v>9.5</v>
      </c>
      <c r="BC849" s="314">
        <v>0</v>
      </c>
      <c r="BD849" s="315" t="s">
        <v>20</v>
      </c>
      <c r="BE849" s="314">
        <v>1.2</v>
      </c>
      <c r="BF849" s="314">
        <v>0.01</v>
      </c>
      <c r="BG849" s="314">
        <v>85.2</v>
      </c>
      <c r="BH849" s="314">
        <v>79.2</v>
      </c>
      <c r="BI849" s="314">
        <f>(BG849+BH849)/2</f>
        <v>82.2</v>
      </c>
      <c r="BJ849" s="316" t="s">
        <v>66</v>
      </c>
      <c r="BK849" s="316" t="s">
        <v>67</v>
      </c>
      <c r="BL849" s="314">
        <v>20840</v>
      </c>
      <c r="BM849" s="314">
        <v>121</v>
      </c>
      <c r="BN849" s="314">
        <v>180</v>
      </c>
      <c r="BO849" s="314">
        <v>297</v>
      </c>
      <c r="BP849" s="314">
        <v>351</v>
      </c>
      <c r="BQ849" s="314">
        <v>1</v>
      </c>
      <c r="BR849" s="314">
        <v>24.1</v>
      </c>
      <c r="BS849" s="314">
        <v>0.4</v>
      </c>
      <c r="BT849" s="314">
        <v>1.67</v>
      </c>
      <c r="BU849" s="314">
        <v>0</v>
      </c>
      <c r="BV849" s="314">
        <v>0</v>
      </c>
      <c r="BW849" s="433"/>
      <c r="BX849" s="299">
        <v>124</v>
      </c>
      <c r="BY849" s="299">
        <v>7</v>
      </c>
      <c r="BZ849" s="299">
        <v>11.5</v>
      </c>
      <c r="CA849" s="299">
        <v>85</v>
      </c>
      <c r="CB849" s="299">
        <v>140</v>
      </c>
      <c r="CC849" s="299">
        <v>170</v>
      </c>
      <c r="CD849" s="299">
        <v>240</v>
      </c>
      <c r="CE849" s="299">
        <v>365</v>
      </c>
      <c r="CF849" s="299">
        <v>437</v>
      </c>
      <c r="CG849" s="299">
        <v>42</v>
      </c>
      <c r="CH849" s="299">
        <v>18</v>
      </c>
      <c r="CI849" s="299">
        <v>3</v>
      </c>
      <c r="CJ849" s="299">
        <v>2.7</v>
      </c>
      <c r="CK849" s="299">
        <v>0.05</v>
      </c>
      <c r="CL849" s="329"/>
      <c r="CM849" s="306"/>
      <c r="CN849" s="306"/>
      <c r="CO849" s="306"/>
      <c r="CP849" s="306"/>
      <c r="CQ849" s="306"/>
      <c r="CR849" s="306"/>
      <c r="CS849" s="306"/>
      <c r="CT849" s="306"/>
      <c r="CU849" s="306"/>
      <c r="CV849" s="306"/>
      <c r="CW849" s="306"/>
      <c r="CX849" s="306"/>
      <c r="CY849" s="306"/>
      <c r="CZ849" s="306"/>
      <c r="DA849" s="306"/>
      <c r="DB849" s="306"/>
      <c r="DC849" s="306"/>
      <c r="DD849" s="306"/>
      <c r="DE849" s="306"/>
      <c r="DF849" s="306"/>
      <c r="DG849" s="306"/>
      <c r="DH849" s="306"/>
      <c r="DI849" s="306"/>
      <c r="DJ849" s="306"/>
      <c r="DK849" s="306"/>
      <c r="DL849" s="306"/>
      <c r="DM849" s="306"/>
      <c r="DN849" s="306"/>
      <c r="DO849" s="439"/>
      <c r="DP849" s="306"/>
      <c r="DQ849" s="306"/>
      <c r="DR849" s="306"/>
      <c r="DS849" s="306"/>
      <c r="DT849" s="306"/>
      <c r="DU849" s="306"/>
      <c r="DV849" s="306"/>
      <c r="DW849" s="306"/>
      <c r="DX849" s="306"/>
      <c r="DY849" s="306"/>
      <c r="DZ849" s="306"/>
      <c r="EA849" s="306"/>
      <c r="EB849" s="306"/>
      <c r="EC849" s="306"/>
    </row>
    <row r="850" spans="1:133" x14ac:dyDescent="0.25">
      <c r="A850" s="302">
        <f t="shared" si="157"/>
        <v>2016</v>
      </c>
      <c r="B850" s="303" t="str">
        <f t="shared" si="157"/>
        <v>JULIO</v>
      </c>
      <c r="C850" s="303">
        <v>18</v>
      </c>
      <c r="D850" s="303" t="str">
        <f t="shared" si="158"/>
        <v>JULIO 2016 / 16</v>
      </c>
      <c r="E850" s="345">
        <v>16</v>
      </c>
      <c r="F850" s="312">
        <v>42578</v>
      </c>
      <c r="G850" s="311">
        <v>65257</v>
      </c>
      <c r="H850" s="311" t="s">
        <v>208</v>
      </c>
      <c r="I850" s="313">
        <v>0.71719999999999995</v>
      </c>
      <c r="J850" s="314">
        <v>130</v>
      </c>
      <c r="K850" s="314">
        <v>9.3000000000000007</v>
      </c>
      <c r="L850" s="314">
        <v>0</v>
      </c>
      <c r="M850" s="315" t="s">
        <v>20</v>
      </c>
      <c r="N850" s="314">
        <v>0.5</v>
      </c>
      <c r="O850" s="314">
        <v>0</v>
      </c>
      <c r="P850" s="314">
        <v>85</v>
      </c>
      <c r="Q850" s="314">
        <v>79.2</v>
      </c>
      <c r="R850" s="314">
        <v>82.1</v>
      </c>
      <c r="S850" s="316" t="s">
        <v>66</v>
      </c>
      <c r="T850" s="316" t="s">
        <v>67</v>
      </c>
      <c r="U850" s="314">
        <v>20882</v>
      </c>
      <c r="V850" s="314">
        <v>122</v>
      </c>
      <c r="W850" s="314">
        <v>181</v>
      </c>
      <c r="X850" s="314">
        <v>281</v>
      </c>
      <c r="Y850" s="314">
        <v>338</v>
      </c>
      <c r="Z850" s="314">
        <v>1</v>
      </c>
      <c r="AA850" s="314">
        <v>28.1</v>
      </c>
      <c r="AB850" s="314">
        <v>0.6</v>
      </c>
      <c r="AC850" s="314">
        <v>1.83</v>
      </c>
      <c r="AD850" s="314">
        <v>10.1</v>
      </c>
      <c r="AE850" s="314">
        <v>0</v>
      </c>
      <c r="AF850" s="427"/>
      <c r="AG850" s="299">
        <v>133</v>
      </c>
      <c r="AH850" s="299">
        <v>7</v>
      </c>
      <c r="AI850" s="299">
        <v>11.5</v>
      </c>
      <c r="AJ850" s="299">
        <v>85</v>
      </c>
      <c r="AK850" s="299">
        <v>140</v>
      </c>
      <c r="AL850" s="299">
        <v>170</v>
      </c>
      <c r="AM850" s="299">
        <v>240</v>
      </c>
      <c r="AN850" s="299">
        <v>365</v>
      </c>
      <c r="AO850" s="299">
        <v>437</v>
      </c>
      <c r="AP850" s="299">
        <v>42</v>
      </c>
      <c r="AQ850" s="299">
        <v>18</v>
      </c>
      <c r="AR850" s="299">
        <v>3</v>
      </c>
      <c r="AS850" s="299">
        <v>2.7</v>
      </c>
      <c r="AT850" s="299">
        <v>0.05</v>
      </c>
      <c r="AU850" s="300"/>
      <c r="AV850" s="311">
        <v>16</v>
      </c>
      <c r="AW850" s="317">
        <v>42581</v>
      </c>
      <c r="AX850" s="311">
        <v>65299</v>
      </c>
      <c r="AY850" s="311" t="s">
        <v>149</v>
      </c>
      <c r="AZ850" s="313">
        <v>0.73350000000000004</v>
      </c>
      <c r="BA850" s="314">
        <v>139.4</v>
      </c>
      <c r="BB850" s="314">
        <v>8.1999999999999993</v>
      </c>
      <c r="BC850" s="314">
        <v>0</v>
      </c>
      <c r="BD850" s="315" t="s">
        <v>20</v>
      </c>
      <c r="BE850" s="314">
        <v>1.2</v>
      </c>
      <c r="BF850" s="314">
        <v>0.01</v>
      </c>
      <c r="BG850" s="314">
        <v>85.7</v>
      </c>
      <c r="BH850" s="314">
        <v>79.400000000000006</v>
      </c>
      <c r="BI850" s="314">
        <v>82.6</v>
      </c>
      <c r="BJ850" s="316" t="s">
        <v>66</v>
      </c>
      <c r="BK850" s="316" t="s">
        <v>67</v>
      </c>
      <c r="BL850" s="314">
        <v>20706</v>
      </c>
      <c r="BM850" s="314">
        <v>129</v>
      </c>
      <c r="BN850" s="314">
        <v>192</v>
      </c>
      <c r="BO850" s="314">
        <v>300</v>
      </c>
      <c r="BP850" s="314">
        <v>356</v>
      </c>
      <c r="BQ850" s="314">
        <v>1</v>
      </c>
      <c r="BR850" s="314">
        <v>30.4</v>
      </c>
      <c r="BS850" s="296">
        <v>0.3</v>
      </c>
      <c r="BT850" s="314">
        <v>2.1</v>
      </c>
      <c r="BU850" s="314">
        <v>0</v>
      </c>
      <c r="BV850" s="314">
        <v>0</v>
      </c>
      <c r="BW850" s="433"/>
      <c r="BX850" s="299">
        <v>124</v>
      </c>
      <c r="BY850" s="299">
        <v>7</v>
      </c>
      <c r="BZ850" s="299">
        <v>11.5</v>
      </c>
      <c r="CA850" s="299">
        <v>85</v>
      </c>
      <c r="CB850" s="299">
        <v>140</v>
      </c>
      <c r="CC850" s="299">
        <v>170</v>
      </c>
      <c r="CD850" s="299">
        <v>240</v>
      </c>
      <c r="CE850" s="299">
        <v>365</v>
      </c>
      <c r="CF850" s="299">
        <v>437</v>
      </c>
      <c r="CG850" s="299">
        <v>42</v>
      </c>
      <c r="CH850" s="299">
        <v>18</v>
      </c>
      <c r="CI850" s="299">
        <v>3</v>
      </c>
      <c r="CJ850" s="299">
        <v>2.7</v>
      </c>
      <c r="CK850" s="299">
        <v>0.05</v>
      </c>
      <c r="CL850" s="329"/>
      <c r="CM850" s="305"/>
      <c r="CN850" s="305"/>
      <c r="CO850" s="305"/>
      <c r="CP850" s="305"/>
      <c r="CQ850" s="305"/>
      <c r="CR850" s="305"/>
      <c r="CS850" s="305"/>
      <c r="CT850" s="305"/>
      <c r="CU850" s="305"/>
      <c r="CV850" s="305"/>
      <c r="CW850" s="305"/>
      <c r="CX850" s="305"/>
      <c r="CY850" s="305"/>
      <c r="CZ850" s="305"/>
      <c r="DA850" s="305"/>
      <c r="DB850" s="305"/>
      <c r="DC850" s="305"/>
      <c r="DD850" s="305"/>
      <c r="DE850" s="305"/>
      <c r="DF850" s="305"/>
      <c r="DG850" s="305"/>
      <c r="DH850" s="305"/>
      <c r="DI850" s="305"/>
      <c r="DJ850" s="305"/>
      <c r="DK850" s="305"/>
      <c r="DL850" s="305"/>
      <c r="DM850" s="305"/>
      <c r="DN850" s="305"/>
      <c r="DO850" s="440"/>
      <c r="DP850" s="305"/>
      <c r="DQ850" s="305"/>
      <c r="DR850" s="305"/>
      <c r="DS850" s="305"/>
      <c r="DT850" s="305"/>
      <c r="DU850" s="305"/>
      <c r="DV850" s="305"/>
      <c r="DW850" s="305"/>
      <c r="DX850" s="305"/>
      <c r="DY850" s="305"/>
      <c r="DZ850" s="305"/>
      <c r="EA850" s="305"/>
      <c r="EB850" s="305"/>
      <c r="EC850" s="305"/>
    </row>
    <row r="851" spans="1:133" x14ac:dyDescent="0.25">
      <c r="A851" s="291">
        <f t="shared" si="157"/>
        <v>2016</v>
      </c>
      <c r="B851" s="292" t="str">
        <f t="shared" si="157"/>
        <v>JULIO</v>
      </c>
      <c r="C851" s="292">
        <v>19</v>
      </c>
      <c r="D851" s="292" t="str">
        <f t="shared" si="158"/>
        <v>JULIO 2016 / 17</v>
      </c>
      <c r="E851" s="345">
        <v>17</v>
      </c>
      <c r="F851" s="312">
        <v>42580</v>
      </c>
      <c r="G851" s="311">
        <v>65293</v>
      </c>
      <c r="H851" s="311" t="s">
        <v>68</v>
      </c>
      <c r="I851" s="313">
        <v>0.7157</v>
      </c>
      <c r="J851" s="314">
        <v>129</v>
      </c>
      <c r="K851" s="314">
        <v>9.6</v>
      </c>
      <c r="L851" s="314">
        <v>0</v>
      </c>
      <c r="M851" s="315" t="s">
        <v>20</v>
      </c>
      <c r="N851" s="314">
        <v>0.5</v>
      </c>
      <c r="O851" s="314">
        <v>0</v>
      </c>
      <c r="P851" s="314">
        <v>85</v>
      </c>
      <c r="Q851" s="314">
        <v>79.2</v>
      </c>
      <c r="R851" s="314">
        <v>82.1</v>
      </c>
      <c r="S851" s="316" t="s">
        <v>66</v>
      </c>
      <c r="T851" s="316" t="s">
        <v>67</v>
      </c>
      <c r="U851" s="314">
        <v>20898</v>
      </c>
      <c r="V851" s="314">
        <v>121</v>
      </c>
      <c r="W851" s="314">
        <v>181</v>
      </c>
      <c r="X851" s="314">
        <v>286</v>
      </c>
      <c r="Y851" s="314">
        <v>332</v>
      </c>
      <c r="Z851" s="314">
        <v>1</v>
      </c>
      <c r="AA851" s="314">
        <v>28.1</v>
      </c>
      <c r="AB851" s="314">
        <v>0.6</v>
      </c>
      <c r="AC851" s="314">
        <v>1.83</v>
      </c>
      <c r="AD851" s="314">
        <v>10.5</v>
      </c>
      <c r="AE851" s="314">
        <v>0</v>
      </c>
      <c r="AF851" s="427"/>
      <c r="AG851" s="299">
        <v>133</v>
      </c>
      <c r="AH851" s="299">
        <v>7</v>
      </c>
      <c r="AI851" s="299">
        <v>11.5</v>
      </c>
      <c r="AJ851" s="299">
        <v>85</v>
      </c>
      <c r="AK851" s="299">
        <v>140</v>
      </c>
      <c r="AL851" s="299">
        <v>170</v>
      </c>
      <c r="AM851" s="299">
        <v>240</v>
      </c>
      <c r="AN851" s="299">
        <v>365</v>
      </c>
      <c r="AO851" s="299">
        <v>437</v>
      </c>
      <c r="AP851" s="299">
        <v>42</v>
      </c>
      <c r="AQ851" s="299">
        <v>18</v>
      </c>
      <c r="AR851" s="299">
        <v>3</v>
      </c>
      <c r="AS851" s="299">
        <v>2.7</v>
      </c>
      <c r="AT851" s="299">
        <v>0.05</v>
      </c>
      <c r="AU851" s="300"/>
      <c r="AV851" s="305"/>
      <c r="AW851" s="305"/>
      <c r="AX851" s="305"/>
      <c r="AY851" s="305"/>
      <c r="AZ851" s="305"/>
      <c r="BA851" s="305"/>
      <c r="BB851" s="305"/>
      <c r="BC851" s="305"/>
      <c r="BD851" s="305"/>
      <c r="BE851" s="305"/>
      <c r="BF851" s="305"/>
      <c r="BG851" s="305"/>
      <c r="BH851" s="305"/>
      <c r="BI851" s="305"/>
      <c r="BJ851" s="305"/>
      <c r="BK851" s="305"/>
      <c r="BL851" s="305"/>
      <c r="BM851" s="305"/>
      <c r="BN851" s="305"/>
      <c r="BO851" s="305"/>
      <c r="BP851" s="305"/>
      <c r="BQ851" s="305"/>
      <c r="BR851" s="305"/>
      <c r="BS851" s="305"/>
      <c r="BT851" s="305"/>
      <c r="BU851" s="305"/>
      <c r="BV851" s="305"/>
      <c r="BW851" s="434"/>
      <c r="BX851" s="305"/>
      <c r="BY851" s="305"/>
      <c r="BZ851" s="305"/>
      <c r="CA851" s="305"/>
      <c r="CB851" s="305"/>
      <c r="CC851" s="305"/>
      <c r="CD851" s="305"/>
      <c r="CE851" s="305"/>
      <c r="CF851" s="305"/>
      <c r="CG851" s="305"/>
      <c r="CH851" s="305"/>
      <c r="CI851" s="305"/>
      <c r="CJ851" s="305"/>
      <c r="CK851" s="305"/>
      <c r="CL851" s="329"/>
      <c r="CM851" s="306"/>
      <c r="CN851" s="306"/>
      <c r="CO851" s="306"/>
      <c r="CP851" s="306"/>
      <c r="CQ851" s="306"/>
      <c r="CR851" s="306"/>
      <c r="CS851" s="306"/>
      <c r="CT851" s="306"/>
      <c r="CU851" s="306"/>
      <c r="CV851" s="306"/>
      <c r="CW851" s="306"/>
      <c r="CX851" s="306"/>
      <c r="CY851" s="306"/>
      <c r="CZ851" s="306"/>
      <c r="DA851" s="306"/>
      <c r="DB851" s="306"/>
      <c r="DC851" s="306"/>
      <c r="DD851" s="306"/>
      <c r="DE851" s="306"/>
      <c r="DF851" s="306"/>
      <c r="DG851" s="306"/>
      <c r="DH851" s="306"/>
      <c r="DI851" s="306"/>
      <c r="DJ851" s="306"/>
      <c r="DK851" s="306"/>
      <c r="DL851" s="306"/>
      <c r="DM851" s="306"/>
      <c r="DN851" s="306"/>
      <c r="DO851" s="439"/>
      <c r="DP851" s="306"/>
      <c r="DQ851" s="306"/>
      <c r="DR851" s="306"/>
      <c r="DS851" s="306"/>
      <c r="DT851" s="306"/>
      <c r="DU851" s="306"/>
      <c r="DV851" s="306"/>
      <c r="DW851" s="306"/>
      <c r="DX851" s="306"/>
      <c r="DY851" s="306"/>
      <c r="DZ851" s="306"/>
      <c r="EA851" s="306"/>
      <c r="EB851" s="306"/>
      <c r="EC851" s="306"/>
    </row>
    <row r="852" spans="1:133" x14ac:dyDescent="0.25">
      <c r="A852" s="302">
        <f t="shared" si="157"/>
        <v>2016</v>
      </c>
      <c r="B852" s="303" t="str">
        <f t="shared" si="157"/>
        <v>JULIO</v>
      </c>
      <c r="C852" s="303">
        <v>20</v>
      </c>
      <c r="D852" s="303" t="str">
        <f t="shared" si="158"/>
        <v>JULIO 2016 / 18</v>
      </c>
      <c r="E852" s="345">
        <v>18</v>
      </c>
      <c r="F852" s="312">
        <v>42582</v>
      </c>
      <c r="G852" s="311">
        <v>65501</v>
      </c>
      <c r="H852" s="311" t="s">
        <v>208</v>
      </c>
      <c r="I852" s="313">
        <v>0.71860000000000002</v>
      </c>
      <c r="J852" s="314">
        <v>131</v>
      </c>
      <c r="K852" s="314">
        <v>9.1999999999999993</v>
      </c>
      <c r="L852" s="314">
        <v>0</v>
      </c>
      <c r="M852" s="315" t="s">
        <v>20</v>
      </c>
      <c r="N852" s="314">
        <v>0.5</v>
      </c>
      <c r="O852" s="314">
        <v>0</v>
      </c>
      <c r="P852" s="314">
        <v>85.1</v>
      </c>
      <c r="Q852" s="314">
        <v>79.099999999999994</v>
      </c>
      <c r="R852" s="314">
        <v>82.1</v>
      </c>
      <c r="S852" s="316" t="s">
        <v>66</v>
      </c>
      <c r="T852" s="316" t="s">
        <v>67</v>
      </c>
      <c r="U852" s="314">
        <v>20866</v>
      </c>
      <c r="V852" s="314">
        <v>121</v>
      </c>
      <c r="W852" s="314">
        <v>182</v>
      </c>
      <c r="X852" s="314">
        <v>282</v>
      </c>
      <c r="Y852" s="314">
        <v>332</v>
      </c>
      <c r="Z852" s="314">
        <v>1</v>
      </c>
      <c r="AA852" s="314">
        <v>28.8</v>
      </c>
      <c r="AB852" s="314">
        <v>0.6</v>
      </c>
      <c r="AC852" s="314">
        <v>1.9</v>
      </c>
      <c r="AD852" s="314">
        <v>9.8000000000000007</v>
      </c>
      <c r="AE852" s="314">
        <v>0</v>
      </c>
      <c r="AF852" s="427"/>
      <c r="AG852" s="299">
        <v>133</v>
      </c>
      <c r="AH852" s="299">
        <v>7</v>
      </c>
      <c r="AI852" s="299">
        <v>11.5</v>
      </c>
      <c r="AJ852" s="299">
        <v>85</v>
      </c>
      <c r="AK852" s="299">
        <v>140</v>
      </c>
      <c r="AL852" s="299">
        <v>170</v>
      </c>
      <c r="AM852" s="299">
        <v>240</v>
      </c>
      <c r="AN852" s="299">
        <v>365</v>
      </c>
      <c r="AO852" s="299">
        <v>437</v>
      </c>
      <c r="AP852" s="299">
        <v>42</v>
      </c>
      <c r="AQ852" s="299">
        <v>18</v>
      </c>
      <c r="AR852" s="299">
        <v>3</v>
      </c>
      <c r="AS852" s="299">
        <v>2.7</v>
      </c>
      <c r="AT852" s="299">
        <v>0.05</v>
      </c>
      <c r="AU852" s="300"/>
      <c r="AV852" s="305"/>
      <c r="AW852" s="305"/>
      <c r="AX852" s="305"/>
      <c r="AY852" s="305"/>
      <c r="AZ852" s="305"/>
      <c r="BA852" s="305"/>
      <c r="BB852" s="305"/>
      <c r="BC852" s="305"/>
      <c r="BD852" s="305"/>
      <c r="BE852" s="305"/>
      <c r="BF852" s="305"/>
      <c r="BG852" s="305"/>
      <c r="BH852" s="305"/>
      <c r="BI852" s="305"/>
      <c r="BJ852" s="305"/>
      <c r="BK852" s="305"/>
      <c r="BL852" s="305"/>
      <c r="BM852" s="305"/>
      <c r="BN852" s="305"/>
      <c r="BO852" s="305"/>
      <c r="BP852" s="305"/>
      <c r="BQ852" s="305"/>
      <c r="BR852" s="305"/>
      <c r="BS852" s="305"/>
      <c r="BT852" s="305"/>
      <c r="BU852" s="305"/>
      <c r="BV852" s="305"/>
      <c r="BW852" s="434"/>
      <c r="BX852" s="305"/>
      <c r="BY852" s="305"/>
      <c r="BZ852" s="305"/>
      <c r="CA852" s="305"/>
      <c r="CB852" s="305"/>
      <c r="CC852" s="305"/>
      <c r="CD852" s="305"/>
      <c r="CE852" s="305"/>
      <c r="CF852" s="305"/>
      <c r="CG852" s="305"/>
      <c r="CH852" s="305"/>
      <c r="CI852" s="305"/>
      <c r="CJ852" s="305"/>
      <c r="CK852" s="305"/>
      <c r="CL852" s="329"/>
      <c r="CM852" s="305"/>
      <c r="CN852" s="305"/>
      <c r="CO852" s="305"/>
      <c r="CP852" s="305"/>
      <c r="CQ852" s="305"/>
      <c r="CR852" s="305"/>
      <c r="CS852" s="305"/>
      <c r="CT852" s="305"/>
      <c r="CU852" s="305"/>
      <c r="CV852" s="305"/>
      <c r="CW852" s="305"/>
      <c r="CX852" s="305"/>
      <c r="CY852" s="305"/>
      <c r="CZ852" s="305"/>
      <c r="DA852" s="305"/>
      <c r="DB852" s="305"/>
      <c r="DC852" s="305"/>
      <c r="DD852" s="305"/>
      <c r="DE852" s="305"/>
      <c r="DF852" s="305"/>
      <c r="DG852" s="305"/>
      <c r="DH852" s="305"/>
      <c r="DI852" s="305"/>
      <c r="DJ852" s="305"/>
      <c r="DK852" s="305"/>
      <c r="DL852" s="305"/>
      <c r="DM852" s="305"/>
      <c r="DN852" s="305"/>
      <c r="DO852" s="440"/>
      <c r="DP852" s="305"/>
      <c r="DQ852" s="305"/>
      <c r="DR852" s="305"/>
      <c r="DS852" s="305"/>
      <c r="DT852" s="305"/>
      <c r="DU852" s="305"/>
      <c r="DV852" s="305"/>
      <c r="DW852" s="305"/>
      <c r="DX852" s="305"/>
      <c r="DY852" s="305"/>
      <c r="DZ852" s="305"/>
      <c r="EA852" s="305"/>
      <c r="EB852" s="305"/>
      <c r="EC852" s="305"/>
    </row>
    <row r="853" spans="1:133" x14ac:dyDescent="0.25">
      <c r="A853" s="291">
        <f t="shared" si="157"/>
        <v>2016</v>
      </c>
      <c r="B853" s="292" t="str">
        <f t="shared" si="157"/>
        <v>JULIO</v>
      </c>
      <c r="C853" s="292">
        <v>21</v>
      </c>
      <c r="D853" s="292" t="str">
        <f t="shared" si="158"/>
        <v>JULIO 2016 / 19</v>
      </c>
      <c r="E853" s="291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428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307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435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343"/>
      <c r="CM853" s="303"/>
      <c r="CN853" s="303"/>
      <c r="CO853" s="303"/>
      <c r="CP853" s="303"/>
      <c r="CQ853" s="303"/>
      <c r="CR853" s="303"/>
      <c r="CS853" s="303"/>
      <c r="CT853" s="303"/>
      <c r="CU853" s="303"/>
      <c r="CV853" s="303"/>
      <c r="CW853" s="303"/>
      <c r="CX853" s="303"/>
      <c r="CY853" s="303"/>
      <c r="CZ853" s="303"/>
      <c r="DA853" s="303"/>
      <c r="DB853" s="303"/>
      <c r="DC853" s="303"/>
      <c r="DD853" s="303"/>
      <c r="DE853" s="303"/>
      <c r="DF853" s="303"/>
      <c r="DG853" s="303"/>
      <c r="DH853" s="303"/>
      <c r="DI853" s="303"/>
      <c r="DJ853" s="303"/>
      <c r="DK853" s="303"/>
      <c r="DL853" s="303"/>
      <c r="DM853" s="303"/>
      <c r="DN853" s="303"/>
      <c r="DO853" s="442"/>
      <c r="DP853" s="303"/>
      <c r="DQ853" s="303"/>
      <c r="DR853" s="303"/>
      <c r="DS853" s="303"/>
      <c r="DT853" s="303"/>
      <c r="DU853" s="303"/>
      <c r="DV853" s="303"/>
      <c r="DW853" s="303"/>
      <c r="DX853" s="303"/>
      <c r="DY853" s="303"/>
      <c r="DZ853" s="303"/>
      <c r="EA853" s="303"/>
      <c r="EB853" s="303"/>
      <c r="EC853" s="303"/>
    </row>
    <row r="854" spans="1:133" x14ac:dyDescent="0.25">
      <c r="A854" s="302">
        <f t="shared" si="157"/>
        <v>2016</v>
      </c>
      <c r="B854" s="303" t="str">
        <f t="shared" si="157"/>
        <v>JULIO</v>
      </c>
      <c r="C854" s="303">
        <v>22</v>
      </c>
      <c r="D854" s="303" t="str">
        <f t="shared" si="158"/>
        <v>JULIO 2016 / 20</v>
      </c>
      <c r="E854" s="291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428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307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435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343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441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</row>
    <row r="855" spans="1:133" x14ac:dyDescent="0.25">
      <c r="A855" s="291">
        <f t="shared" si="157"/>
        <v>2016</v>
      </c>
      <c r="B855" s="292" t="str">
        <f t="shared" si="157"/>
        <v>JULIO</v>
      </c>
      <c r="C855" s="292">
        <v>23</v>
      </c>
      <c r="D855" s="292" t="str">
        <f t="shared" si="158"/>
        <v>JULIO 2016 / 21</v>
      </c>
      <c r="E855" s="291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428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307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435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343"/>
      <c r="CM855" s="303"/>
      <c r="CN855" s="303"/>
      <c r="CO855" s="303"/>
      <c r="CP855" s="303"/>
      <c r="CQ855" s="303"/>
      <c r="CR855" s="303"/>
      <c r="CS855" s="303"/>
      <c r="CT855" s="303"/>
      <c r="CU855" s="303"/>
      <c r="CV855" s="303"/>
      <c r="CW855" s="303"/>
      <c r="CX855" s="303"/>
      <c r="CY855" s="303"/>
      <c r="CZ855" s="303"/>
      <c r="DA855" s="303"/>
      <c r="DB855" s="303"/>
      <c r="DC855" s="303"/>
      <c r="DD855" s="303"/>
      <c r="DE855" s="303"/>
      <c r="DF855" s="303"/>
      <c r="DG855" s="303"/>
      <c r="DH855" s="303"/>
      <c r="DI855" s="303"/>
      <c r="DJ855" s="303"/>
      <c r="DK855" s="303"/>
      <c r="DL855" s="303"/>
      <c r="DM855" s="303"/>
      <c r="DN855" s="303"/>
      <c r="DO855" s="442"/>
      <c r="DP855" s="303"/>
      <c r="DQ855" s="303"/>
      <c r="DR855" s="303"/>
      <c r="DS855" s="303"/>
      <c r="DT855" s="303"/>
      <c r="DU855" s="303"/>
      <c r="DV855" s="303"/>
      <c r="DW855" s="303"/>
      <c r="DX855" s="303"/>
      <c r="DY855" s="303"/>
      <c r="DZ855" s="303"/>
      <c r="EA855" s="303"/>
      <c r="EB855" s="303"/>
      <c r="EC855" s="303"/>
    </row>
    <row r="856" spans="1:133" x14ac:dyDescent="0.25">
      <c r="A856" s="302">
        <f t="shared" si="157"/>
        <v>2016</v>
      </c>
      <c r="B856" s="303" t="str">
        <f t="shared" si="157"/>
        <v>JULIO</v>
      </c>
      <c r="C856" s="303">
        <v>24</v>
      </c>
      <c r="D856" s="303" t="str">
        <f t="shared" si="158"/>
        <v>JULIO 2016 / 22</v>
      </c>
      <c r="E856" s="291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428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307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435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343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441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</row>
    <row r="857" spans="1:133" x14ac:dyDescent="0.25">
      <c r="A857" s="291">
        <f t="shared" si="157"/>
        <v>2016</v>
      </c>
      <c r="B857" s="292" t="str">
        <f t="shared" si="157"/>
        <v>JULIO</v>
      </c>
      <c r="C857" s="292">
        <v>25</v>
      </c>
      <c r="D857" s="292" t="str">
        <f t="shared" si="158"/>
        <v>JULIO 2016 / 23</v>
      </c>
      <c r="E857" s="291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428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307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435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343"/>
      <c r="CM857" s="303"/>
      <c r="CN857" s="303"/>
      <c r="CO857" s="303"/>
      <c r="CP857" s="303"/>
      <c r="CQ857" s="303"/>
      <c r="CR857" s="303"/>
      <c r="CS857" s="303"/>
      <c r="CT857" s="303"/>
      <c r="CU857" s="303"/>
      <c r="CV857" s="303"/>
      <c r="CW857" s="303"/>
      <c r="CX857" s="303"/>
      <c r="CY857" s="303"/>
      <c r="CZ857" s="303"/>
      <c r="DA857" s="303"/>
      <c r="DB857" s="303"/>
      <c r="DC857" s="303"/>
      <c r="DD857" s="303"/>
      <c r="DE857" s="303"/>
      <c r="DF857" s="303"/>
      <c r="DG857" s="303"/>
      <c r="DH857" s="303"/>
      <c r="DI857" s="303"/>
      <c r="DJ857" s="303"/>
      <c r="DK857" s="303"/>
      <c r="DL857" s="303"/>
      <c r="DM857" s="303"/>
      <c r="DN857" s="303"/>
      <c r="DO857" s="442"/>
      <c r="DP857" s="303"/>
      <c r="DQ857" s="303"/>
      <c r="DR857" s="303"/>
      <c r="DS857" s="303"/>
      <c r="DT857" s="303"/>
      <c r="DU857" s="303"/>
      <c r="DV857" s="303"/>
      <c r="DW857" s="303"/>
      <c r="DX857" s="303"/>
      <c r="DY857" s="303"/>
      <c r="DZ857" s="303"/>
      <c r="EA857" s="303"/>
      <c r="EB857" s="303"/>
      <c r="EC857" s="303"/>
    </row>
    <row r="858" spans="1:133" x14ac:dyDescent="0.25">
      <c r="A858" s="302">
        <f t="shared" si="157"/>
        <v>2016</v>
      </c>
      <c r="B858" s="303" t="str">
        <f t="shared" si="157"/>
        <v>JULIO</v>
      </c>
      <c r="C858" s="303">
        <v>26</v>
      </c>
      <c r="D858" s="303" t="str">
        <f t="shared" si="158"/>
        <v>JULIO 2016 / 24</v>
      </c>
      <c r="E858" s="291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428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307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435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343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441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</row>
    <row r="859" spans="1:133" x14ac:dyDescent="0.25">
      <c r="A859" s="291">
        <f t="shared" si="157"/>
        <v>2016</v>
      </c>
      <c r="B859" s="292" t="str">
        <f t="shared" si="157"/>
        <v>JULIO</v>
      </c>
      <c r="C859" s="292">
        <v>27</v>
      </c>
      <c r="D859" s="292" t="str">
        <f t="shared" si="158"/>
        <v>JULIO 2016 / 25</v>
      </c>
      <c r="E859" s="291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428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307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435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343"/>
      <c r="CM859" s="303"/>
      <c r="CN859" s="303"/>
      <c r="CO859" s="303"/>
      <c r="CP859" s="303"/>
      <c r="CQ859" s="303"/>
      <c r="CR859" s="303"/>
      <c r="CS859" s="303"/>
      <c r="CT859" s="303"/>
      <c r="CU859" s="303"/>
      <c r="CV859" s="303"/>
      <c r="CW859" s="303"/>
      <c r="CX859" s="303"/>
      <c r="CY859" s="303"/>
      <c r="CZ859" s="303"/>
      <c r="DA859" s="303"/>
      <c r="DB859" s="303"/>
      <c r="DC859" s="303"/>
      <c r="DD859" s="303"/>
      <c r="DE859" s="303"/>
      <c r="DF859" s="303"/>
      <c r="DG859" s="303"/>
      <c r="DH859" s="303"/>
      <c r="DI859" s="303"/>
      <c r="DJ859" s="303"/>
      <c r="DK859" s="303"/>
      <c r="DL859" s="303"/>
      <c r="DM859" s="303"/>
      <c r="DN859" s="303"/>
      <c r="DO859" s="442"/>
      <c r="DP859" s="303"/>
      <c r="DQ859" s="303"/>
      <c r="DR859" s="303"/>
      <c r="DS859" s="303"/>
      <c r="DT859" s="303"/>
      <c r="DU859" s="303"/>
      <c r="DV859" s="303"/>
      <c r="DW859" s="303"/>
      <c r="DX859" s="303"/>
      <c r="DY859" s="303"/>
      <c r="DZ859" s="303"/>
      <c r="EA859" s="303"/>
      <c r="EB859" s="303"/>
      <c r="EC859" s="303"/>
    </row>
    <row r="860" spans="1:133" x14ac:dyDescent="0.25">
      <c r="A860" s="302">
        <f t="shared" si="157"/>
        <v>2016</v>
      </c>
      <c r="B860" s="303" t="str">
        <f t="shared" si="157"/>
        <v>JULIO</v>
      </c>
      <c r="C860" s="303">
        <v>28</v>
      </c>
      <c r="D860" s="303" t="str">
        <f t="shared" si="158"/>
        <v>JULIO 2016 / 26</v>
      </c>
      <c r="E860" s="291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428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307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435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343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441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</row>
    <row r="861" spans="1:133" x14ac:dyDescent="0.25">
      <c r="A861" s="291">
        <f t="shared" si="157"/>
        <v>2016</v>
      </c>
      <c r="B861" s="292" t="str">
        <f t="shared" si="157"/>
        <v>JULIO</v>
      </c>
      <c r="C861" s="292">
        <v>29</v>
      </c>
      <c r="D861" s="292" t="str">
        <f t="shared" si="158"/>
        <v>JULIO 2016 / 27</v>
      </c>
      <c r="E861" s="291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428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307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435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343"/>
      <c r="CM861" s="303"/>
      <c r="CN861" s="303"/>
      <c r="CO861" s="303"/>
      <c r="CP861" s="303"/>
      <c r="CQ861" s="303"/>
      <c r="CR861" s="303"/>
      <c r="CS861" s="303"/>
      <c r="CT861" s="303"/>
      <c r="CU861" s="303"/>
      <c r="CV861" s="303"/>
      <c r="CW861" s="303"/>
      <c r="CX861" s="303"/>
      <c r="CY861" s="303"/>
      <c r="CZ861" s="303"/>
      <c r="DA861" s="303"/>
      <c r="DB861" s="303"/>
      <c r="DC861" s="303"/>
      <c r="DD861" s="303"/>
      <c r="DE861" s="303"/>
      <c r="DF861" s="303"/>
      <c r="DG861" s="303"/>
      <c r="DH861" s="303"/>
      <c r="DI861" s="303"/>
      <c r="DJ861" s="303"/>
      <c r="DK861" s="303"/>
      <c r="DL861" s="303"/>
      <c r="DM861" s="303"/>
      <c r="DN861" s="303"/>
      <c r="DO861" s="442"/>
      <c r="DP861" s="303"/>
      <c r="DQ861" s="303"/>
      <c r="DR861" s="303"/>
      <c r="DS861" s="303"/>
      <c r="DT861" s="303"/>
      <c r="DU861" s="303"/>
      <c r="DV861" s="303"/>
      <c r="DW861" s="303"/>
      <c r="DX861" s="303"/>
      <c r="DY861" s="303"/>
      <c r="DZ861" s="303"/>
      <c r="EA861" s="303"/>
      <c r="EB861" s="303"/>
      <c r="EC861" s="303"/>
    </row>
    <row r="862" spans="1:133" x14ac:dyDescent="0.25">
      <c r="A862" s="302">
        <f t="shared" si="157"/>
        <v>2016</v>
      </c>
      <c r="B862" s="303" t="str">
        <f t="shared" si="157"/>
        <v>JULIO</v>
      </c>
      <c r="C862" s="303">
        <v>30</v>
      </c>
      <c r="D862" s="303" t="str">
        <f t="shared" si="158"/>
        <v>JULIO 2016 / 28</v>
      </c>
      <c r="E862" s="291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428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307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435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343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441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</row>
    <row r="863" spans="1:133" x14ac:dyDescent="0.25">
      <c r="A863" s="291">
        <f t="shared" si="157"/>
        <v>2016</v>
      </c>
      <c r="B863" s="292" t="str">
        <f t="shared" si="157"/>
        <v>JULIO</v>
      </c>
      <c r="C863" s="292">
        <v>31</v>
      </c>
      <c r="D863" s="292" t="str">
        <f t="shared" si="158"/>
        <v>JULIO 2016 / 29</v>
      </c>
      <c r="E863" s="291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428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307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435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343"/>
      <c r="CM863" s="303"/>
      <c r="CN863" s="303"/>
      <c r="CO863" s="303"/>
      <c r="CP863" s="303"/>
      <c r="CQ863" s="303"/>
      <c r="CR863" s="303"/>
      <c r="CS863" s="303"/>
      <c r="CT863" s="303"/>
      <c r="CU863" s="303"/>
      <c r="CV863" s="303"/>
      <c r="CW863" s="303"/>
      <c r="CX863" s="303"/>
      <c r="CY863" s="303"/>
      <c r="CZ863" s="303"/>
      <c r="DA863" s="303"/>
      <c r="DB863" s="303"/>
      <c r="DC863" s="303"/>
      <c r="DD863" s="303"/>
      <c r="DE863" s="303"/>
      <c r="DF863" s="303"/>
      <c r="DG863" s="303"/>
      <c r="DH863" s="303"/>
      <c r="DI863" s="303"/>
      <c r="DJ863" s="303"/>
      <c r="DK863" s="303"/>
      <c r="DL863" s="303"/>
      <c r="DM863" s="303"/>
      <c r="DN863" s="303"/>
      <c r="DO863" s="442"/>
      <c r="DP863" s="303"/>
      <c r="DQ863" s="303"/>
      <c r="DR863" s="303"/>
      <c r="DS863" s="303"/>
      <c r="DT863" s="303"/>
      <c r="DU863" s="303"/>
      <c r="DV863" s="303"/>
      <c r="DW863" s="303"/>
      <c r="DX863" s="303"/>
      <c r="DY863" s="303"/>
      <c r="DZ863" s="303"/>
      <c r="EA863" s="303"/>
      <c r="EB863" s="303"/>
      <c r="EC863" s="303"/>
    </row>
    <row r="864" spans="1:133" s="206" customFormat="1" x14ac:dyDescent="0.25">
      <c r="A864" s="308"/>
      <c r="B864" s="309"/>
      <c r="C864" s="309"/>
      <c r="D864" s="303" t="str">
        <f t="shared" si="158"/>
        <v>JULIO 2016 / 30</v>
      </c>
      <c r="E864" s="291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428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307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435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343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441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</row>
    <row r="865" spans="1:133" x14ac:dyDescent="0.25">
      <c r="A865" s="291">
        <v>2016</v>
      </c>
      <c r="B865" s="292" t="s">
        <v>234</v>
      </c>
      <c r="C865" s="292">
        <v>1</v>
      </c>
      <c r="D865" s="292" t="str">
        <f t="shared" si="158"/>
        <v>JULIO 2016 / 31</v>
      </c>
      <c r="E865" s="291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428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307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435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343"/>
      <c r="CM865" s="303"/>
      <c r="CN865" s="303"/>
      <c r="CO865" s="303"/>
      <c r="CP865" s="303"/>
      <c r="CQ865" s="303"/>
      <c r="CR865" s="303"/>
      <c r="CS865" s="303"/>
      <c r="CT865" s="303"/>
      <c r="CU865" s="303"/>
      <c r="CV865" s="303"/>
      <c r="CW865" s="303"/>
      <c r="CX865" s="303"/>
      <c r="CY865" s="303"/>
      <c r="CZ865" s="303"/>
      <c r="DA865" s="303"/>
      <c r="DB865" s="303"/>
      <c r="DC865" s="303"/>
      <c r="DD865" s="303"/>
      <c r="DE865" s="303"/>
      <c r="DF865" s="303"/>
      <c r="DG865" s="303"/>
      <c r="DH865" s="303"/>
      <c r="DI865" s="303"/>
      <c r="DJ865" s="303"/>
      <c r="DK865" s="303"/>
      <c r="DL865" s="303"/>
      <c r="DM865" s="303"/>
      <c r="DN865" s="303"/>
      <c r="DO865" s="442"/>
      <c r="DP865" s="303"/>
      <c r="DQ865" s="303"/>
      <c r="DR865" s="303"/>
      <c r="DS865" s="303"/>
      <c r="DT865" s="303"/>
      <c r="DU865" s="303"/>
      <c r="DV865" s="303"/>
      <c r="DW865" s="303"/>
      <c r="DX865" s="303"/>
      <c r="DY865" s="303"/>
      <c r="DZ865" s="303"/>
      <c r="EA865" s="303"/>
      <c r="EB865" s="303"/>
      <c r="EC865" s="303"/>
    </row>
    <row r="866" spans="1:133" ht="15.75" x14ac:dyDescent="0.25">
      <c r="A866" s="302">
        <f>A865</f>
        <v>2016</v>
      </c>
      <c r="B866" s="303" t="str">
        <f>B865</f>
        <v>AGOSTO</v>
      </c>
      <c r="C866" s="303">
        <v>2</v>
      </c>
      <c r="D866" s="275" t="s">
        <v>228</v>
      </c>
      <c r="E866" s="344">
        <f>IFERROR(AVERAGE(E835:E865),"")</f>
        <v>9.5</v>
      </c>
      <c r="F866" s="276">
        <f>IFERROR(AVERAGE(F835:F865),"")</f>
        <v>42567.5</v>
      </c>
      <c r="G866" s="276">
        <f>IFERROR(AVERAGE(G835:G865),"")</f>
        <v>64679.555555555555</v>
      </c>
      <c r="H866" s="276" t="str">
        <f>IFERROR(AVERAGE(H835:H865),"")</f>
        <v/>
      </c>
      <c r="I866" s="276">
        <f>IFERROR(AVERAGE(I835:I865),"")</f>
        <v>0.71772777777777774</v>
      </c>
      <c r="J866" s="276">
        <f t="shared" ref="J866:BU866" si="159">IFERROR(AVERAGE(J835:J865),"")</f>
        <v>129.33333333333334</v>
      </c>
      <c r="K866" s="276">
        <f t="shared" si="159"/>
        <v>9.4277777777777771</v>
      </c>
      <c r="L866" s="276">
        <f t="shared" si="159"/>
        <v>0</v>
      </c>
      <c r="M866" s="276" t="str">
        <f t="shared" si="159"/>
        <v/>
      </c>
      <c r="N866" s="276">
        <f t="shared" si="159"/>
        <v>0.5</v>
      </c>
      <c r="O866" s="276">
        <f t="shared" si="159"/>
        <v>0</v>
      </c>
      <c r="P866" s="276">
        <f t="shared" si="159"/>
        <v>85.205555555555563</v>
      </c>
      <c r="Q866" s="276">
        <f t="shared" si="159"/>
        <v>79.194444444444443</v>
      </c>
      <c r="R866" s="276">
        <f t="shared" si="159"/>
        <v>82.211111111111094</v>
      </c>
      <c r="S866" s="276" t="str">
        <f t="shared" si="159"/>
        <v/>
      </c>
      <c r="T866" s="276" t="str">
        <f t="shared" si="159"/>
        <v/>
      </c>
      <c r="U866" s="276">
        <f t="shared" si="159"/>
        <v>20876</v>
      </c>
      <c r="V866" s="276">
        <f t="shared" si="159"/>
        <v>120.11111111111111</v>
      </c>
      <c r="W866" s="276">
        <f t="shared" si="159"/>
        <v>179.05555555555554</v>
      </c>
      <c r="X866" s="276">
        <f t="shared" si="159"/>
        <v>283.27777777777777</v>
      </c>
      <c r="Y866" s="276">
        <f t="shared" si="159"/>
        <v>340.55555555555554</v>
      </c>
      <c r="Z866" s="276">
        <f t="shared" si="159"/>
        <v>1.1388888888888888</v>
      </c>
      <c r="AA866" s="276">
        <f t="shared" si="159"/>
        <v>28.988888888888894</v>
      </c>
      <c r="AB866" s="276">
        <f t="shared" si="159"/>
        <v>0.43888888888888883</v>
      </c>
      <c r="AC866" s="276">
        <f t="shared" si="159"/>
        <v>1.7855555555555551</v>
      </c>
      <c r="AD866" s="276">
        <f t="shared" si="159"/>
        <v>10.100000000000001</v>
      </c>
      <c r="AE866" s="276">
        <f t="shared" si="159"/>
        <v>0</v>
      </c>
      <c r="AF866" s="420" t="str">
        <f t="shared" si="159"/>
        <v/>
      </c>
      <c r="AG866" s="276">
        <f t="shared" si="159"/>
        <v>133</v>
      </c>
      <c r="AH866" s="276">
        <f t="shared" si="159"/>
        <v>7</v>
      </c>
      <c r="AI866" s="276">
        <f t="shared" si="159"/>
        <v>11.5</v>
      </c>
      <c r="AJ866" s="276">
        <f t="shared" si="159"/>
        <v>85</v>
      </c>
      <c r="AK866" s="276">
        <f t="shared" si="159"/>
        <v>140</v>
      </c>
      <c r="AL866" s="276">
        <f t="shared" si="159"/>
        <v>170</v>
      </c>
      <c r="AM866" s="276">
        <f t="shared" si="159"/>
        <v>240</v>
      </c>
      <c r="AN866" s="276">
        <f t="shared" si="159"/>
        <v>365</v>
      </c>
      <c r="AO866" s="276">
        <f t="shared" si="159"/>
        <v>437</v>
      </c>
      <c r="AP866" s="276">
        <f t="shared" si="159"/>
        <v>42</v>
      </c>
      <c r="AQ866" s="276">
        <f t="shared" si="159"/>
        <v>18</v>
      </c>
      <c r="AR866" s="276">
        <f t="shared" si="159"/>
        <v>3</v>
      </c>
      <c r="AS866" s="276">
        <f t="shared" si="159"/>
        <v>2.7000000000000011</v>
      </c>
      <c r="AT866" s="276">
        <f t="shared" si="159"/>
        <v>5.0000000000000017E-2</v>
      </c>
      <c r="AU866" s="276" t="str">
        <f t="shared" si="159"/>
        <v/>
      </c>
      <c r="AV866" s="276">
        <f t="shared" si="159"/>
        <v>8.5</v>
      </c>
      <c r="AW866" s="276">
        <f t="shared" si="159"/>
        <v>42568.125</v>
      </c>
      <c r="AX866" s="310">
        <f t="shared" si="159"/>
        <v>65012</v>
      </c>
      <c r="AY866" s="276" t="str">
        <f t="shared" si="159"/>
        <v/>
      </c>
      <c r="AZ866" s="276">
        <f t="shared" si="159"/>
        <v>0.72878124999999994</v>
      </c>
      <c r="BA866" s="276">
        <f t="shared" si="159"/>
        <v>136.21250000000001</v>
      </c>
      <c r="BB866" s="276">
        <f t="shared" si="159"/>
        <v>8.6374999999999993</v>
      </c>
      <c r="BC866" s="276">
        <f t="shared" si="159"/>
        <v>0</v>
      </c>
      <c r="BD866" s="276" t="str">
        <f t="shared" si="159"/>
        <v/>
      </c>
      <c r="BE866" s="276">
        <f t="shared" si="159"/>
        <v>1.1999999999999997</v>
      </c>
      <c r="BF866" s="276">
        <f t="shared" si="159"/>
        <v>0.01</v>
      </c>
      <c r="BG866" s="276">
        <f t="shared" si="159"/>
        <v>85.487500000000011</v>
      </c>
      <c r="BH866" s="276">
        <f t="shared" si="159"/>
        <v>79.293750000000003</v>
      </c>
      <c r="BI866" s="276">
        <f t="shared" si="159"/>
        <v>82.40625</v>
      </c>
      <c r="BJ866" s="276" t="str">
        <f t="shared" si="159"/>
        <v/>
      </c>
      <c r="BK866" s="276" t="str">
        <f t="shared" si="159"/>
        <v/>
      </c>
      <c r="BL866" s="276">
        <f t="shared" si="159"/>
        <v>20755.375</v>
      </c>
      <c r="BM866" s="276">
        <f t="shared" si="159"/>
        <v>126.8125</v>
      </c>
      <c r="BN866" s="276">
        <f t="shared" si="159"/>
        <v>186.1875</v>
      </c>
      <c r="BO866" s="276">
        <f t="shared" si="159"/>
        <v>296.9375</v>
      </c>
      <c r="BP866" s="276">
        <f t="shared" si="159"/>
        <v>353.75</v>
      </c>
      <c r="BQ866" s="276">
        <f t="shared" si="159"/>
        <v>1</v>
      </c>
      <c r="BR866" s="276">
        <f t="shared" si="159"/>
        <v>28.256250000000001</v>
      </c>
      <c r="BS866" s="276">
        <f t="shared" si="159"/>
        <v>0.36249999999999999</v>
      </c>
      <c r="BT866" s="276">
        <f t="shared" si="159"/>
        <v>2.0037500000000001</v>
      </c>
      <c r="BU866" s="276">
        <f t="shared" si="159"/>
        <v>0.96250000000000002</v>
      </c>
      <c r="BV866" s="310">
        <f>IFERROR(AVERAGE(BV835:BV865),"")</f>
        <v>0</v>
      </c>
      <c r="BW866" s="436"/>
      <c r="BX866" s="309"/>
      <c r="BY866" s="309"/>
      <c r="BZ866" s="309"/>
      <c r="CA866" s="309"/>
      <c r="CB866" s="309"/>
      <c r="CC866" s="309"/>
      <c r="CD866" s="309"/>
      <c r="CE866" s="309"/>
      <c r="CF866" s="309"/>
      <c r="CG866" s="309"/>
      <c r="CH866" s="309"/>
      <c r="CI866" s="309"/>
      <c r="CJ866" s="309"/>
      <c r="CK866" s="309"/>
      <c r="CL866" s="308"/>
      <c r="CM866" s="309"/>
      <c r="CN866" s="309"/>
      <c r="CO866" s="309"/>
      <c r="CP866" s="309"/>
      <c r="CQ866" s="309"/>
      <c r="CR866" s="309"/>
      <c r="CS866" s="309"/>
      <c r="CT866" s="309"/>
      <c r="CU866" s="309"/>
      <c r="CV866" s="309"/>
      <c r="CW866" s="309"/>
      <c r="CX866" s="309"/>
      <c r="CY866" s="309"/>
      <c r="CZ866" s="309"/>
      <c r="DA866" s="309"/>
      <c r="DB866" s="309"/>
      <c r="DC866" s="309"/>
      <c r="DD866" s="309"/>
      <c r="DE866" s="309"/>
      <c r="DF866" s="309"/>
      <c r="DG866" s="309"/>
      <c r="DH866" s="309"/>
      <c r="DI866" s="309"/>
      <c r="DJ866" s="309"/>
      <c r="DK866" s="309"/>
      <c r="DL866" s="309"/>
      <c r="DM866" s="309"/>
      <c r="DN866" s="309"/>
      <c r="DO866" s="443"/>
      <c r="DP866" s="309"/>
      <c r="DQ866" s="309"/>
      <c r="DR866" s="309"/>
      <c r="DS866" s="309"/>
      <c r="DT866" s="309"/>
      <c r="DU866" s="309"/>
      <c r="DV866" s="309"/>
      <c r="DW866" s="309"/>
      <c r="DX866" s="309"/>
      <c r="DY866" s="309"/>
      <c r="DZ866" s="309"/>
      <c r="EA866" s="309"/>
      <c r="EB866" s="309"/>
      <c r="EC866" s="309"/>
    </row>
    <row r="867" spans="1:133" x14ac:dyDescent="0.25">
      <c r="A867" s="291">
        <f t="shared" ref="A867:B895" si="160">A866</f>
        <v>2016</v>
      </c>
      <c r="B867" s="292" t="str">
        <f t="shared" si="160"/>
        <v>AGOSTO</v>
      </c>
      <c r="C867" s="292">
        <v>3</v>
      </c>
      <c r="D867" s="292" t="str">
        <f t="shared" ref="D867:D897" si="161">B865&amp;" "&amp;A865&amp;" / "&amp;C865</f>
        <v>AGOSTO 2016 / 1</v>
      </c>
      <c r="E867" s="15">
        <v>1</v>
      </c>
      <c r="F867" s="16">
        <v>42583</v>
      </c>
      <c r="G867" s="403">
        <v>890000065509</v>
      </c>
      <c r="H867" s="15" t="s">
        <v>69</v>
      </c>
      <c r="I867" s="17">
        <v>0.71750000000000003</v>
      </c>
      <c r="J867" s="18">
        <v>130</v>
      </c>
      <c r="K867" s="18">
        <v>9.1999999999999993</v>
      </c>
      <c r="L867" s="18">
        <v>0</v>
      </c>
      <c r="M867" s="19" t="s">
        <v>20</v>
      </c>
      <c r="N867" s="18">
        <v>0.5</v>
      </c>
      <c r="O867" s="18">
        <v>0</v>
      </c>
      <c r="P867" s="18">
        <v>85.1</v>
      </c>
      <c r="Q867" s="18">
        <v>79.099999999999994</v>
      </c>
      <c r="R867" s="18">
        <v>82</v>
      </c>
      <c r="S867" s="20" t="s">
        <v>66</v>
      </c>
      <c r="T867" s="20" t="s">
        <v>67</v>
      </c>
      <c r="U867" s="18">
        <v>20878</v>
      </c>
      <c r="V867" s="18">
        <v>120</v>
      </c>
      <c r="W867" s="18">
        <v>181</v>
      </c>
      <c r="X867" s="18">
        <v>277</v>
      </c>
      <c r="Y867" s="18">
        <v>332</v>
      </c>
      <c r="Z867" s="18">
        <v>1</v>
      </c>
      <c r="AA867" s="18">
        <v>28.3</v>
      </c>
      <c r="AB867" s="18">
        <v>0.6</v>
      </c>
      <c r="AC867" s="18">
        <v>1.86</v>
      </c>
      <c r="AD867" s="18">
        <v>10.1</v>
      </c>
      <c r="AE867" s="18">
        <v>0</v>
      </c>
      <c r="AF867" s="432"/>
      <c r="AG867" s="53">
        <v>124</v>
      </c>
      <c r="AH867" s="53">
        <v>7</v>
      </c>
      <c r="AI867" s="53">
        <v>11.5</v>
      </c>
      <c r="AJ867" s="53">
        <v>85</v>
      </c>
      <c r="AK867" s="53">
        <v>140</v>
      </c>
      <c r="AL867" s="53">
        <v>170</v>
      </c>
      <c r="AM867" s="53">
        <v>240</v>
      </c>
      <c r="AN867" s="53">
        <v>365</v>
      </c>
      <c r="AO867" s="53">
        <v>437</v>
      </c>
      <c r="AP867" s="53">
        <v>42</v>
      </c>
      <c r="AQ867" s="53">
        <v>18</v>
      </c>
      <c r="AR867" s="53">
        <v>3</v>
      </c>
      <c r="AS867" s="53">
        <v>2.7</v>
      </c>
      <c r="AT867" s="53">
        <v>0.05</v>
      </c>
      <c r="AU867" s="307"/>
      <c r="AV867" s="15">
        <v>1</v>
      </c>
      <c r="AW867" s="16">
        <v>42583</v>
      </c>
      <c r="AX867" s="403">
        <v>890000065505</v>
      </c>
      <c r="AY867" s="15" t="s">
        <v>68</v>
      </c>
      <c r="AZ867" s="17">
        <v>0.73160000000000003</v>
      </c>
      <c r="BA867" s="18">
        <v>138.30000000000001</v>
      </c>
      <c r="BB867" s="18">
        <v>8.3000000000000007</v>
      </c>
      <c r="BC867" s="18">
        <v>0</v>
      </c>
      <c r="BD867" s="19" t="s">
        <v>20</v>
      </c>
      <c r="BE867" s="18">
        <v>1.2</v>
      </c>
      <c r="BF867" s="18">
        <v>0.01</v>
      </c>
      <c r="BG867" s="18">
        <v>85.1</v>
      </c>
      <c r="BH867" s="18">
        <v>79.099999999999994</v>
      </c>
      <c r="BI867" s="18">
        <v>82.1</v>
      </c>
      <c r="BJ867" s="20" t="s">
        <v>66</v>
      </c>
      <c r="BK867" s="20" t="s">
        <v>67</v>
      </c>
      <c r="BL867" s="18">
        <v>20726</v>
      </c>
      <c r="BM867" s="18">
        <v>127</v>
      </c>
      <c r="BN867" s="18">
        <v>190</v>
      </c>
      <c r="BO867" s="18">
        <v>298</v>
      </c>
      <c r="BP867" s="18">
        <v>354</v>
      </c>
      <c r="BQ867" s="18">
        <v>1</v>
      </c>
      <c r="BR867" s="18">
        <v>28.9</v>
      </c>
      <c r="BS867" s="18">
        <v>0.4</v>
      </c>
      <c r="BT867" s="18">
        <v>2.06</v>
      </c>
      <c r="BU867" s="18">
        <v>0</v>
      </c>
      <c r="BV867" s="18">
        <v>0</v>
      </c>
      <c r="BW867" s="260"/>
      <c r="BX867" s="45">
        <v>124</v>
      </c>
      <c r="BY867" s="45">
        <v>7</v>
      </c>
      <c r="BZ867" s="45">
        <v>11.5</v>
      </c>
      <c r="CA867" s="45">
        <v>85</v>
      </c>
      <c r="CB867" s="45">
        <v>140</v>
      </c>
      <c r="CC867" s="45">
        <v>170</v>
      </c>
      <c r="CD867" s="45">
        <v>240</v>
      </c>
      <c r="CE867" s="45">
        <v>365</v>
      </c>
      <c r="CF867" s="45">
        <v>437</v>
      </c>
      <c r="CG867" s="45">
        <v>42</v>
      </c>
      <c r="CH867" s="45">
        <v>18</v>
      </c>
      <c r="CI867" s="45">
        <v>3</v>
      </c>
      <c r="CJ867" s="45">
        <v>2.7</v>
      </c>
      <c r="CK867" s="45">
        <v>0.05</v>
      </c>
      <c r="CL867" s="343"/>
      <c r="CM867" s="46">
        <v>1</v>
      </c>
      <c r="CN867" s="399">
        <v>42583</v>
      </c>
      <c r="CO867" s="404"/>
      <c r="CP867" s="404"/>
      <c r="CQ867" s="48">
        <v>0.71970000000000001</v>
      </c>
      <c r="CR867" s="47">
        <v>55.3</v>
      </c>
      <c r="CS867" s="401">
        <f>(CR867*(9/5))+32</f>
        <v>131.54</v>
      </c>
      <c r="CT867" s="47">
        <v>9.3000000000000007</v>
      </c>
      <c r="CU867" s="402">
        <v>1E-3</v>
      </c>
      <c r="CV867" s="47">
        <v>1</v>
      </c>
      <c r="CW867" s="47">
        <v>0.5</v>
      </c>
      <c r="CX867" s="402">
        <v>5.0000000000000001E-3</v>
      </c>
      <c r="CY867" s="47">
        <v>85</v>
      </c>
      <c r="CZ867" s="47">
        <v>78.099999999999994</v>
      </c>
      <c r="DA867" s="405">
        <f>(CY867+CZ867)/2</f>
        <v>81.55</v>
      </c>
      <c r="DB867" s="46" t="s">
        <v>83</v>
      </c>
      <c r="DC867" s="46" t="s">
        <v>84</v>
      </c>
      <c r="DD867" s="47">
        <v>20854</v>
      </c>
      <c r="DE867" s="47">
        <v>126.8</v>
      </c>
      <c r="DF867" s="47">
        <v>175</v>
      </c>
      <c r="DG867" s="47">
        <v>251.4</v>
      </c>
      <c r="DH867" s="47">
        <v>346</v>
      </c>
      <c r="DI867" s="47">
        <v>1</v>
      </c>
      <c r="DJ867" s="47">
        <v>27</v>
      </c>
      <c r="DK867" s="47">
        <v>0.1</v>
      </c>
      <c r="DL867" s="47">
        <v>2.1</v>
      </c>
      <c r="DM867" s="47">
        <v>16.5</v>
      </c>
      <c r="DN867" s="47">
        <v>0</v>
      </c>
      <c r="DO867" s="425"/>
      <c r="DP867" s="53">
        <v>124</v>
      </c>
      <c r="DQ867" s="53">
        <v>7</v>
      </c>
      <c r="DR867" s="53">
        <v>11.5</v>
      </c>
      <c r="DS867" s="53">
        <v>85</v>
      </c>
      <c r="DT867" s="53">
        <v>140</v>
      </c>
      <c r="DU867" s="53">
        <v>170</v>
      </c>
      <c r="DV867" s="53">
        <v>240</v>
      </c>
      <c r="DW867" s="53">
        <v>365</v>
      </c>
      <c r="DX867" s="53">
        <v>437</v>
      </c>
      <c r="DY867" s="53">
        <v>42</v>
      </c>
      <c r="DZ867" s="53">
        <v>18</v>
      </c>
      <c r="EA867" s="53">
        <v>3</v>
      </c>
      <c r="EB867" s="53">
        <v>2.7</v>
      </c>
      <c r="EC867" s="53">
        <v>0.05</v>
      </c>
    </row>
    <row r="868" spans="1:133" x14ac:dyDescent="0.25">
      <c r="A868" s="302">
        <f t="shared" si="160"/>
        <v>2016</v>
      </c>
      <c r="B868" s="303" t="str">
        <f t="shared" si="160"/>
        <v>AGOSTO</v>
      </c>
      <c r="C868" s="303">
        <v>4</v>
      </c>
      <c r="D868" s="303" t="str">
        <f t="shared" si="161"/>
        <v>AGOSTO 2016 / 2</v>
      </c>
      <c r="E868" s="15">
        <v>2</v>
      </c>
      <c r="F868" s="16">
        <v>42586</v>
      </c>
      <c r="G868" s="15">
        <v>65593</v>
      </c>
      <c r="H868" s="15" t="s">
        <v>208</v>
      </c>
      <c r="I868" s="17">
        <v>0.71789999999999998</v>
      </c>
      <c r="J868" s="18">
        <v>130</v>
      </c>
      <c r="K868" s="18">
        <v>9.3000000000000007</v>
      </c>
      <c r="L868" s="18">
        <v>0</v>
      </c>
      <c r="M868" s="19" t="s">
        <v>20</v>
      </c>
      <c r="N868" s="18">
        <v>0.5</v>
      </c>
      <c r="O868" s="18">
        <v>0</v>
      </c>
      <c r="P868" s="18">
        <v>85.3</v>
      </c>
      <c r="Q868" s="18">
        <v>79.099999999999994</v>
      </c>
      <c r="R868" s="18">
        <v>82.2</v>
      </c>
      <c r="S868" s="20" t="s">
        <v>66</v>
      </c>
      <c r="T868" s="20" t="s">
        <v>67</v>
      </c>
      <c r="U868" s="18">
        <v>20874</v>
      </c>
      <c r="V868" s="18">
        <v>121</v>
      </c>
      <c r="W868" s="18">
        <v>181</v>
      </c>
      <c r="X868" s="18">
        <v>277</v>
      </c>
      <c r="Y868" s="18">
        <v>336</v>
      </c>
      <c r="Z868" s="18">
        <v>1</v>
      </c>
      <c r="AA868" s="18">
        <v>28.6</v>
      </c>
      <c r="AB868" s="18">
        <v>0.5</v>
      </c>
      <c r="AC868" s="18">
        <v>1.83</v>
      </c>
      <c r="AD868" s="18">
        <v>9.8000000000000007</v>
      </c>
      <c r="AE868" s="18">
        <v>0</v>
      </c>
      <c r="AF868" s="432"/>
      <c r="AG868" s="53">
        <v>124</v>
      </c>
      <c r="AH868" s="53">
        <v>7</v>
      </c>
      <c r="AI868" s="53">
        <v>11.5</v>
      </c>
      <c r="AJ868" s="53">
        <v>85</v>
      </c>
      <c r="AK868" s="53">
        <v>140</v>
      </c>
      <c r="AL868" s="53">
        <v>170</v>
      </c>
      <c r="AM868" s="53">
        <v>240</v>
      </c>
      <c r="AN868" s="53">
        <v>365</v>
      </c>
      <c r="AO868" s="53">
        <v>437</v>
      </c>
      <c r="AP868" s="53">
        <v>42</v>
      </c>
      <c r="AQ868" s="53">
        <v>18</v>
      </c>
      <c r="AR868" s="53">
        <v>3</v>
      </c>
      <c r="AS868" s="53">
        <v>2.7</v>
      </c>
      <c r="AT868" s="53">
        <v>0.05</v>
      </c>
      <c r="AU868" s="307"/>
      <c r="AV868" s="15">
        <v>2</v>
      </c>
      <c r="AW868" s="16">
        <v>42583</v>
      </c>
      <c r="AX868" s="15">
        <v>65503</v>
      </c>
      <c r="AY868" s="15" t="s">
        <v>218</v>
      </c>
      <c r="AZ868" s="17">
        <v>0.72270000000000001</v>
      </c>
      <c r="BA868" s="18">
        <v>131.1</v>
      </c>
      <c r="BB868" s="18">
        <v>9.5</v>
      </c>
      <c r="BC868" s="18">
        <v>0</v>
      </c>
      <c r="BD868" s="19" t="s">
        <v>20</v>
      </c>
      <c r="BE868" s="18">
        <v>1.2</v>
      </c>
      <c r="BF868" s="18">
        <v>0.01</v>
      </c>
      <c r="BG868" s="18">
        <v>85.3</v>
      </c>
      <c r="BH868" s="18">
        <v>79.2</v>
      </c>
      <c r="BI868" s="18">
        <v>82.3</v>
      </c>
      <c r="BJ868" s="20" t="s">
        <v>66</v>
      </c>
      <c r="BK868" s="20" t="s">
        <v>67</v>
      </c>
      <c r="BL868" s="18">
        <v>20822</v>
      </c>
      <c r="BM868" s="18">
        <v>120</v>
      </c>
      <c r="BN868" s="18">
        <v>185</v>
      </c>
      <c r="BO868" s="18">
        <v>300</v>
      </c>
      <c r="BP868" s="18">
        <v>354</v>
      </c>
      <c r="BQ868" s="18">
        <v>1</v>
      </c>
      <c r="BR868" s="18">
        <v>29.3</v>
      </c>
      <c r="BS868" s="18">
        <v>0.3</v>
      </c>
      <c r="BT868" s="18">
        <v>2.1</v>
      </c>
      <c r="BU868" s="18">
        <v>0</v>
      </c>
      <c r="BV868" s="18">
        <v>0</v>
      </c>
      <c r="BW868" s="260"/>
      <c r="BX868" s="45">
        <v>124</v>
      </c>
      <c r="BY868" s="45">
        <v>7</v>
      </c>
      <c r="BZ868" s="45">
        <v>11.5</v>
      </c>
      <c r="CA868" s="45">
        <v>85</v>
      </c>
      <c r="CB868" s="45">
        <v>140</v>
      </c>
      <c r="CC868" s="45">
        <v>170</v>
      </c>
      <c r="CD868" s="45">
        <v>240</v>
      </c>
      <c r="CE868" s="45">
        <v>365</v>
      </c>
      <c r="CF868" s="45">
        <v>437</v>
      </c>
      <c r="CG868" s="45">
        <v>42</v>
      </c>
      <c r="CH868" s="45">
        <v>18</v>
      </c>
      <c r="CI868" s="45">
        <v>3</v>
      </c>
      <c r="CJ868" s="45">
        <v>2.7</v>
      </c>
      <c r="CK868" s="45">
        <v>0.05</v>
      </c>
      <c r="CL868" s="343"/>
      <c r="CM868" s="46">
        <v>2</v>
      </c>
      <c r="CN868" s="399">
        <v>42590</v>
      </c>
      <c r="CO868" s="46"/>
      <c r="CP868" s="46"/>
      <c r="CQ868" s="48">
        <v>0.72009999999999996</v>
      </c>
      <c r="CR868" s="47">
        <v>56.4</v>
      </c>
      <c r="CS868" s="401">
        <f>(CR868*(9/5))+32</f>
        <v>133.51999999999998</v>
      </c>
      <c r="CT868" s="47">
        <v>9</v>
      </c>
      <c r="CU868" s="402">
        <v>1E-3</v>
      </c>
      <c r="CV868" s="47">
        <v>1</v>
      </c>
      <c r="CW868" s="47">
        <v>0.5</v>
      </c>
      <c r="CX868" s="402">
        <v>5.0000000000000001E-3</v>
      </c>
      <c r="CY868" s="47">
        <v>85.2</v>
      </c>
      <c r="CZ868" s="47">
        <v>78.599999999999994</v>
      </c>
      <c r="DA868" s="405">
        <f>(CY868+CZ868)/2</f>
        <v>81.900000000000006</v>
      </c>
      <c r="DB868" s="46" t="s">
        <v>83</v>
      </c>
      <c r="DC868" s="46" t="s">
        <v>84</v>
      </c>
      <c r="DD868" s="47">
        <v>20850</v>
      </c>
      <c r="DE868" s="47">
        <v>124.8</v>
      </c>
      <c r="DF868" s="47">
        <v>181.1</v>
      </c>
      <c r="DG868" s="47">
        <v>275.5</v>
      </c>
      <c r="DH868" s="47">
        <v>354</v>
      </c>
      <c r="DI868" s="47">
        <v>1</v>
      </c>
      <c r="DJ868" s="47">
        <v>27.3</v>
      </c>
      <c r="DK868" s="47">
        <v>0.1</v>
      </c>
      <c r="DL868" s="47">
        <v>2.2999999999999998</v>
      </c>
      <c r="DM868" s="47">
        <v>17</v>
      </c>
      <c r="DN868" s="47">
        <v>0</v>
      </c>
      <c r="DO868" s="425"/>
      <c r="DP868" s="53">
        <v>124</v>
      </c>
      <c r="DQ868" s="53">
        <v>7</v>
      </c>
      <c r="DR868" s="53">
        <v>11.5</v>
      </c>
      <c r="DS868" s="53">
        <v>85</v>
      </c>
      <c r="DT868" s="53">
        <v>140</v>
      </c>
      <c r="DU868" s="53">
        <v>170</v>
      </c>
      <c r="DV868" s="53">
        <v>240</v>
      </c>
      <c r="DW868" s="53">
        <v>365</v>
      </c>
      <c r="DX868" s="53">
        <v>437</v>
      </c>
      <c r="DY868" s="53">
        <v>42</v>
      </c>
      <c r="DZ868" s="53">
        <v>18</v>
      </c>
      <c r="EA868" s="53">
        <v>3</v>
      </c>
      <c r="EB868" s="53">
        <v>2.7</v>
      </c>
      <c r="EC868" s="53">
        <v>0.05</v>
      </c>
    </row>
    <row r="869" spans="1:133" x14ac:dyDescent="0.25">
      <c r="A869" s="291">
        <f t="shared" si="160"/>
        <v>2016</v>
      </c>
      <c r="B869" s="292" t="str">
        <f t="shared" si="160"/>
        <v>AGOSTO</v>
      </c>
      <c r="C869" s="292">
        <v>5</v>
      </c>
      <c r="D869" s="292" t="str">
        <f t="shared" si="161"/>
        <v>AGOSTO 2016 / 3</v>
      </c>
      <c r="E869" s="15">
        <v>3</v>
      </c>
      <c r="F869" s="16">
        <v>42587</v>
      </c>
      <c r="G869" s="15">
        <v>65617</v>
      </c>
      <c r="H869" s="15" t="s">
        <v>68</v>
      </c>
      <c r="I869" s="17">
        <v>0.71460000000000001</v>
      </c>
      <c r="J869" s="18">
        <v>126</v>
      </c>
      <c r="K869" s="18">
        <v>9.8000000000000007</v>
      </c>
      <c r="L869" s="18">
        <v>0</v>
      </c>
      <c r="M869" s="19" t="s">
        <v>20</v>
      </c>
      <c r="N869" s="18">
        <v>0.5</v>
      </c>
      <c r="O869" s="18">
        <v>0</v>
      </c>
      <c r="P869" s="18">
        <v>85.3</v>
      </c>
      <c r="Q869" s="18">
        <v>79.099999999999994</v>
      </c>
      <c r="R869" s="18">
        <v>82.2</v>
      </c>
      <c r="S869" s="20" t="s">
        <v>66</v>
      </c>
      <c r="T869" s="20" t="s">
        <v>67</v>
      </c>
      <c r="U869" s="18">
        <v>20910</v>
      </c>
      <c r="V869" s="18">
        <v>117</v>
      </c>
      <c r="W869" s="18">
        <v>175</v>
      </c>
      <c r="X869" s="18">
        <v>275</v>
      </c>
      <c r="Y869" s="18">
        <v>336</v>
      </c>
      <c r="Z869" s="18">
        <v>1</v>
      </c>
      <c r="AA869" s="18">
        <v>27.3</v>
      </c>
      <c r="AB869" s="18">
        <v>0.6</v>
      </c>
      <c r="AC869" s="18">
        <v>1.7</v>
      </c>
      <c r="AD869" s="18">
        <v>10</v>
      </c>
      <c r="AE869" s="18">
        <v>0</v>
      </c>
      <c r="AF869" s="432"/>
      <c r="AG869" s="53">
        <v>124</v>
      </c>
      <c r="AH869" s="53">
        <v>7</v>
      </c>
      <c r="AI869" s="53">
        <v>11.5</v>
      </c>
      <c r="AJ869" s="53">
        <v>85</v>
      </c>
      <c r="AK869" s="53">
        <v>140</v>
      </c>
      <c r="AL869" s="53">
        <v>170</v>
      </c>
      <c r="AM869" s="53">
        <v>240</v>
      </c>
      <c r="AN869" s="53">
        <v>365</v>
      </c>
      <c r="AO869" s="53">
        <v>437</v>
      </c>
      <c r="AP869" s="53">
        <v>42</v>
      </c>
      <c r="AQ869" s="53">
        <v>18</v>
      </c>
      <c r="AR869" s="53">
        <v>3</v>
      </c>
      <c r="AS869" s="53">
        <v>2.7</v>
      </c>
      <c r="AT869" s="53">
        <v>0.05</v>
      </c>
      <c r="AU869" s="307"/>
      <c r="AV869" s="15">
        <v>3</v>
      </c>
      <c r="AW869" s="16">
        <v>42586</v>
      </c>
      <c r="AX869" s="15">
        <v>65594</v>
      </c>
      <c r="AY869" s="15" t="s">
        <v>149</v>
      </c>
      <c r="AZ869" s="17">
        <v>0.72340000000000004</v>
      </c>
      <c r="BA869" s="18">
        <v>131.1</v>
      </c>
      <c r="BB869" s="18">
        <v>9.3000000000000007</v>
      </c>
      <c r="BC869" s="18">
        <v>0</v>
      </c>
      <c r="BD869" s="19" t="s">
        <v>20</v>
      </c>
      <c r="BE869" s="18">
        <v>1.2</v>
      </c>
      <c r="BF869" s="18">
        <v>0.01</v>
      </c>
      <c r="BG869" s="18">
        <v>85.8</v>
      </c>
      <c r="BH869" s="18">
        <v>79.400000000000006</v>
      </c>
      <c r="BI869" s="18">
        <f t="shared" ref="BI869:BI877" si="162">(BG869+BH869)/2</f>
        <v>82.6</v>
      </c>
      <c r="BJ869" s="20" t="s">
        <v>66</v>
      </c>
      <c r="BK869" s="20" t="s">
        <v>67</v>
      </c>
      <c r="BL869" s="18">
        <v>20814</v>
      </c>
      <c r="BM869" s="18">
        <v>122</v>
      </c>
      <c r="BN869" s="18">
        <v>178</v>
      </c>
      <c r="BO869" s="18">
        <v>291</v>
      </c>
      <c r="BP869" s="18">
        <v>354</v>
      </c>
      <c r="BQ869" s="18">
        <v>1</v>
      </c>
      <c r="BR869" s="18">
        <v>28.9</v>
      </c>
      <c r="BS869" s="18">
        <v>0.4</v>
      </c>
      <c r="BT869" s="18">
        <v>2.04</v>
      </c>
      <c r="BU869" s="18">
        <v>0</v>
      </c>
      <c r="BV869" s="18">
        <v>0</v>
      </c>
      <c r="BW869" s="260"/>
      <c r="BX869" s="45">
        <v>124</v>
      </c>
      <c r="BY869" s="45">
        <v>7</v>
      </c>
      <c r="BZ869" s="45">
        <v>11.5</v>
      </c>
      <c r="CA869" s="45">
        <v>85</v>
      </c>
      <c r="CB869" s="45">
        <v>140</v>
      </c>
      <c r="CC869" s="45">
        <v>170</v>
      </c>
      <c r="CD869" s="45">
        <v>240</v>
      </c>
      <c r="CE869" s="45">
        <v>365</v>
      </c>
      <c r="CF869" s="45">
        <v>437</v>
      </c>
      <c r="CG869" s="45">
        <v>42</v>
      </c>
      <c r="CH869" s="45">
        <v>18</v>
      </c>
      <c r="CI869" s="45">
        <v>3</v>
      </c>
      <c r="CJ869" s="45">
        <v>2.7</v>
      </c>
      <c r="CK869" s="45">
        <v>0.05</v>
      </c>
      <c r="CL869" s="343"/>
      <c r="CM869" s="46">
        <v>3</v>
      </c>
      <c r="CN869" s="399">
        <v>42597</v>
      </c>
      <c r="CO869" s="46"/>
      <c r="CP869" s="46"/>
      <c r="CQ869" s="48">
        <v>0.72009999999999996</v>
      </c>
      <c r="CR869" s="47">
        <v>55.3</v>
      </c>
      <c r="CS869" s="401">
        <f>(CR869*(9/5))+32</f>
        <v>131.54</v>
      </c>
      <c r="CT869" s="47">
        <v>9.3000000000000007</v>
      </c>
      <c r="CU869" s="402">
        <v>1E-3</v>
      </c>
      <c r="CV869" s="47">
        <v>1</v>
      </c>
      <c r="CW869" s="47">
        <v>0.5</v>
      </c>
      <c r="CX869" s="402">
        <v>5.0000000000000001E-3</v>
      </c>
      <c r="CY869" s="47">
        <v>85</v>
      </c>
      <c r="CZ869" s="47">
        <v>78.099999999999994</v>
      </c>
      <c r="DA869" s="405">
        <f>(CY869+CZ869)/2</f>
        <v>81.55</v>
      </c>
      <c r="DB869" s="46" t="s">
        <v>83</v>
      </c>
      <c r="DC869" s="46" t="s">
        <v>84</v>
      </c>
      <c r="DD869" s="47">
        <v>20850</v>
      </c>
      <c r="DE869" s="47">
        <v>128</v>
      </c>
      <c r="DF869" s="47">
        <v>170</v>
      </c>
      <c r="DG869" s="47">
        <v>282</v>
      </c>
      <c r="DH869" s="47">
        <v>338</v>
      </c>
      <c r="DI869" s="47">
        <v>1</v>
      </c>
      <c r="DJ869" s="47">
        <v>27</v>
      </c>
      <c r="DK869" s="47">
        <v>0.1</v>
      </c>
      <c r="DL869" s="47">
        <v>2.1</v>
      </c>
      <c r="DM869" s="47">
        <v>16.5</v>
      </c>
      <c r="DN869" s="47">
        <v>0</v>
      </c>
      <c r="DO869" s="425"/>
      <c r="DP869" s="53">
        <v>124</v>
      </c>
      <c r="DQ869" s="53">
        <v>7</v>
      </c>
      <c r="DR869" s="53">
        <v>11.5</v>
      </c>
      <c r="DS869" s="53">
        <v>85</v>
      </c>
      <c r="DT869" s="53">
        <v>140</v>
      </c>
      <c r="DU869" s="53">
        <v>170</v>
      </c>
      <c r="DV869" s="53">
        <v>240</v>
      </c>
      <c r="DW869" s="53">
        <v>365</v>
      </c>
      <c r="DX869" s="53">
        <v>437</v>
      </c>
      <c r="DY869" s="53">
        <v>42</v>
      </c>
      <c r="DZ869" s="53">
        <v>18</v>
      </c>
      <c r="EA869" s="53">
        <v>3</v>
      </c>
      <c r="EB869" s="53">
        <v>2.7</v>
      </c>
      <c r="EC869" s="53">
        <v>0.05</v>
      </c>
    </row>
    <row r="870" spans="1:133" x14ac:dyDescent="0.25">
      <c r="A870" s="302">
        <f t="shared" si="160"/>
        <v>2016</v>
      </c>
      <c r="B870" s="303" t="str">
        <f t="shared" si="160"/>
        <v>AGOSTO</v>
      </c>
      <c r="C870" s="303">
        <v>6</v>
      </c>
      <c r="D870" s="303" t="str">
        <f t="shared" si="161"/>
        <v>AGOSTO 2016 / 4</v>
      </c>
      <c r="E870" s="15">
        <v>4</v>
      </c>
      <c r="F870" s="16">
        <v>42588</v>
      </c>
      <c r="G870" s="15">
        <v>65661</v>
      </c>
      <c r="H870" s="15" t="s">
        <v>208</v>
      </c>
      <c r="I870" s="17">
        <v>0.71609999999999996</v>
      </c>
      <c r="J870" s="18">
        <v>129</v>
      </c>
      <c r="K870" s="18">
        <v>9.5</v>
      </c>
      <c r="L870" s="18">
        <v>0</v>
      </c>
      <c r="M870" s="19" t="s">
        <v>20</v>
      </c>
      <c r="N870" s="18">
        <v>0.5</v>
      </c>
      <c r="O870" s="18">
        <v>0</v>
      </c>
      <c r="P870" s="18">
        <v>85.4</v>
      </c>
      <c r="Q870" s="18">
        <v>79.099999999999994</v>
      </c>
      <c r="R870" s="18">
        <v>82.2</v>
      </c>
      <c r="S870" s="20" t="s">
        <v>66</v>
      </c>
      <c r="T870" s="20" t="s">
        <v>67</v>
      </c>
      <c r="U870" s="18">
        <v>20894</v>
      </c>
      <c r="V870" s="18">
        <v>120</v>
      </c>
      <c r="W870" s="18">
        <v>179</v>
      </c>
      <c r="X870" s="18">
        <v>278</v>
      </c>
      <c r="Y870" s="18">
        <v>332</v>
      </c>
      <c r="Z870" s="18">
        <v>1</v>
      </c>
      <c r="AA870" s="18">
        <v>27.4</v>
      </c>
      <c r="AB870" s="18">
        <v>0.6</v>
      </c>
      <c r="AC870" s="18">
        <v>1.77</v>
      </c>
      <c r="AD870" s="18">
        <v>9.9</v>
      </c>
      <c r="AE870" s="18">
        <v>0</v>
      </c>
      <c r="AF870" s="432"/>
      <c r="AG870" s="53">
        <v>124</v>
      </c>
      <c r="AH870" s="53">
        <v>7</v>
      </c>
      <c r="AI870" s="53">
        <v>11.5</v>
      </c>
      <c r="AJ870" s="53">
        <v>85</v>
      </c>
      <c r="AK870" s="53">
        <v>140</v>
      </c>
      <c r="AL870" s="53">
        <v>170</v>
      </c>
      <c r="AM870" s="53">
        <v>240</v>
      </c>
      <c r="AN870" s="53">
        <v>365</v>
      </c>
      <c r="AO870" s="53">
        <v>437</v>
      </c>
      <c r="AP870" s="53">
        <v>42</v>
      </c>
      <c r="AQ870" s="53">
        <v>18</v>
      </c>
      <c r="AR870" s="53">
        <v>3</v>
      </c>
      <c r="AS870" s="53">
        <v>2.7</v>
      </c>
      <c r="AT870" s="53">
        <v>0.05</v>
      </c>
      <c r="AU870" s="307"/>
      <c r="AV870" s="15">
        <v>4</v>
      </c>
      <c r="AW870" s="16">
        <v>42588</v>
      </c>
      <c r="AX870" s="15">
        <v>65647</v>
      </c>
      <c r="AY870" s="15" t="s">
        <v>68</v>
      </c>
      <c r="AZ870" s="17">
        <v>0.71940000000000004</v>
      </c>
      <c r="BA870" s="18">
        <v>129.5</v>
      </c>
      <c r="BB870" s="18">
        <v>9.6</v>
      </c>
      <c r="BC870" s="18">
        <v>0</v>
      </c>
      <c r="BD870" s="19" t="s">
        <v>20</v>
      </c>
      <c r="BE870" s="18">
        <v>1.2</v>
      </c>
      <c r="BF870" s="18">
        <v>0.01</v>
      </c>
      <c r="BG870" s="18">
        <v>85.6</v>
      </c>
      <c r="BH870" s="18">
        <v>79.3</v>
      </c>
      <c r="BI870" s="18">
        <f t="shared" si="162"/>
        <v>82.449999999999989</v>
      </c>
      <c r="BJ870" s="20" t="s">
        <v>66</v>
      </c>
      <c r="BK870" s="20" t="s">
        <v>67</v>
      </c>
      <c r="BL870" s="18">
        <v>20858</v>
      </c>
      <c r="BM870" s="18">
        <v>120</v>
      </c>
      <c r="BN870" s="18">
        <v>178</v>
      </c>
      <c r="BO870" s="18">
        <v>295</v>
      </c>
      <c r="BP870" s="18">
        <v>349</v>
      </c>
      <c r="BQ870" s="18">
        <v>1</v>
      </c>
      <c r="BR870" s="18">
        <v>30.1</v>
      </c>
      <c r="BS870" s="18">
        <v>0.3</v>
      </c>
      <c r="BT870" s="18">
        <v>2.11</v>
      </c>
      <c r="BU870" s="18">
        <v>0</v>
      </c>
      <c r="BV870" s="18">
        <v>0</v>
      </c>
      <c r="BW870" s="260"/>
      <c r="BX870" s="45">
        <v>124</v>
      </c>
      <c r="BY870" s="45">
        <v>7</v>
      </c>
      <c r="BZ870" s="45">
        <v>11.5</v>
      </c>
      <c r="CA870" s="45">
        <v>85</v>
      </c>
      <c r="CB870" s="45">
        <v>140</v>
      </c>
      <c r="CC870" s="45">
        <v>170</v>
      </c>
      <c r="CD870" s="45">
        <v>240</v>
      </c>
      <c r="CE870" s="45">
        <v>365</v>
      </c>
      <c r="CF870" s="45">
        <v>437</v>
      </c>
      <c r="CG870" s="45">
        <v>42</v>
      </c>
      <c r="CH870" s="45">
        <v>18</v>
      </c>
      <c r="CI870" s="45">
        <v>3</v>
      </c>
      <c r="CJ870" s="45">
        <v>2.7</v>
      </c>
      <c r="CK870" s="45">
        <v>0.05</v>
      </c>
      <c r="CL870" s="343"/>
      <c r="CM870" s="46">
        <v>4</v>
      </c>
      <c r="CN870" s="399">
        <v>42604</v>
      </c>
      <c r="CO870" s="46"/>
      <c r="CP870" s="46"/>
      <c r="CQ870" s="48">
        <v>0.71970000000000001</v>
      </c>
      <c r="CR870" s="47">
        <v>55.1</v>
      </c>
      <c r="CS870" s="401">
        <f>(CR870*(9/5))+32</f>
        <v>131.18</v>
      </c>
      <c r="CT870" s="47">
        <v>9.3000000000000007</v>
      </c>
      <c r="CU870" s="402">
        <v>1E-3</v>
      </c>
      <c r="CV870" s="47">
        <v>1</v>
      </c>
      <c r="CW870" s="47">
        <v>0.5</v>
      </c>
      <c r="CX870" s="402">
        <v>5.0000000000000001E-3</v>
      </c>
      <c r="CY870" s="47">
        <v>85.1</v>
      </c>
      <c r="CZ870" s="47">
        <v>79</v>
      </c>
      <c r="DA870" s="405">
        <f>(CY870+CZ870)/2</f>
        <v>82.05</v>
      </c>
      <c r="DB870" s="46" t="s">
        <v>83</v>
      </c>
      <c r="DC870" s="46" t="s">
        <v>84</v>
      </c>
      <c r="DD870" s="47">
        <v>20854</v>
      </c>
      <c r="DE870" s="47">
        <v>124.8</v>
      </c>
      <c r="DF870" s="47">
        <v>173</v>
      </c>
      <c r="DG870" s="47">
        <v>263.5</v>
      </c>
      <c r="DH870" s="47">
        <v>336</v>
      </c>
      <c r="DI870" s="47">
        <v>1</v>
      </c>
      <c r="DJ870" s="47">
        <v>27.5</v>
      </c>
      <c r="DK870" s="47">
        <v>0.1</v>
      </c>
      <c r="DL870" s="47">
        <v>2.1</v>
      </c>
      <c r="DM870" s="47">
        <v>16</v>
      </c>
      <c r="DN870" s="47">
        <v>0</v>
      </c>
      <c r="DO870" s="425"/>
      <c r="DP870" s="53">
        <v>124</v>
      </c>
      <c r="DQ870" s="53">
        <v>7</v>
      </c>
      <c r="DR870" s="53">
        <v>11.5</v>
      </c>
      <c r="DS870" s="53">
        <v>85</v>
      </c>
      <c r="DT870" s="53">
        <v>140</v>
      </c>
      <c r="DU870" s="53">
        <v>170</v>
      </c>
      <c r="DV870" s="53">
        <v>240</v>
      </c>
      <c r="DW870" s="53">
        <v>365</v>
      </c>
      <c r="DX870" s="53">
        <v>437</v>
      </c>
      <c r="DY870" s="53">
        <v>42</v>
      </c>
      <c r="DZ870" s="53">
        <v>18</v>
      </c>
      <c r="EA870" s="53">
        <v>3</v>
      </c>
      <c r="EB870" s="53">
        <v>2.7</v>
      </c>
      <c r="EC870" s="53">
        <v>0.05</v>
      </c>
    </row>
    <row r="871" spans="1:133" x14ac:dyDescent="0.25">
      <c r="A871" s="291">
        <f t="shared" si="160"/>
        <v>2016</v>
      </c>
      <c r="B871" s="292" t="str">
        <f t="shared" si="160"/>
        <v>AGOSTO</v>
      </c>
      <c r="C871" s="292">
        <v>7</v>
      </c>
      <c r="D871" s="292" t="str">
        <f t="shared" si="161"/>
        <v>AGOSTO 2016 / 5</v>
      </c>
      <c r="E871" s="15">
        <v>5</v>
      </c>
      <c r="F871" s="16">
        <v>42589</v>
      </c>
      <c r="G871" s="15">
        <v>65667</v>
      </c>
      <c r="H871" s="15" t="s">
        <v>69</v>
      </c>
      <c r="I871" s="17">
        <v>0.71719999999999995</v>
      </c>
      <c r="J871" s="18">
        <v>129</v>
      </c>
      <c r="K871" s="18">
        <v>9.5</v>
      </c>
      <c r="L871" s="18">
        <v>0</v>
      </c>
      <c r="M871" s="19" t="s">
        <v>20</v>
      </c>
      <c r="N871" s="18">
        <v>0.5</v>
      </c>
      <c r="O871" s="18">
        <v>0</v>
      </c>
      <c r="P871" s="18">
        <v>85</v>
      </c>
      <c r="Q871" s="18">
        <v>79.2</v>
      </c>
      <c r="R871" s="18">
        <v>82.1</v>
      </c>
      <c r="S871" s="20" t="s">
        <v>66</v>
      </c>
      <c r="T871" s="20" t="s">
        <v>67</v>
      </c>
      <c r="U871" s="18">
        <v>20882</v>
      </c>
      <c r="V871" s="18">
        <v>121</v>
      </c>
      <c r="W871" s="18">
        <v>179</v>
      </c>
      <c r="X871" s="18">
        <v>275</v>
      </c>
      <c r="Y871" s="18">
        <v>338</v>
      </c>
      <c r="Z871" s="18">
        <v>1</v>
      </c>
      <c r="AA871" s="18">
        <v>28</v>
      </c>
      <c r="AB871" s="18">
        <v>0.4</v>
      </c>
      <c r="AC871" s="18">
        <v>1.58</v>
      </c>
      <c r="AD871" s="18">
        <v>10.199999999999999</v>
      </c>
      <c r="AE871" s="18">
        <v>0</v>
      </c>
      <c r="AF871" s="432"/>
      <c r="AG871" s="53">
        <v>124</v>
      </c>
      <c r="AH871" s="53">
        <v>7</v>
      </c>
      <c r="AI871" s="53">
        <v>11.5</v>
      </c>
      <c r="AJ871" s="53">
        <v>85</v>
      </c>
      <c r="AK871" s="53">
        <v>140</v>
      </c>
      <c r="AL871" s="53">
        <v>170</v>
      </c>
      <c r="AM871" s="53">
        <v>240</v>
      </c>
      <c r="AN871" s="53">
        <v>365</v>
      </c>
      <c r="AO871" s="53">
        <v>437</v>
      </c>
      <c r="AP871" s="53">
        <v>42</v>
      </c>
      <c r="AQ871" s="53">
        <v>18</v>
      </c>
      <c r="AR871" s="53">
        <v>3</v>
      </c>
      <c r="AS871" s="53">
        <v>2.7</v>
      </c>
      <c r="AT871" s="53">
        <v>0.05</v>
      </c>
      <c r="AU871" s="307"/>
      <c r="AV871" s="15">
        <v>5</v>
      </c>
      <c r="AW871" s="16">
        <v>42590</v>
      </c>
      <c r="AX871" s="15">
        <v>65680</v>
      </c>
      <c r="AY871" s="15" t="s">
        <v>218</v>
      </c>
      <c r="AZ871" s="17">
        <v>0.73350000000000004</v>
      </c>
      <c r="BA871" s="18">
        <v>140.9</v>
      </c>
      <c r="BB871" s="18">
        <v>8.1</v>
      </c>
      <c r="BC871" s="18">
        <v>0</v>
      </c>
      <c r="BD871" s="19" t="s">
        <v>20</v>
      </c>
      <c r="BE871" s="18">
        <v>1.2</v>
      </c>
      <c r="BF871" s="18">
        <v>0.01</v>
      </c>
      <c r="BG871" s="18">
        <v>85.2</v>
      </c>
      <c r="BH871" s="18">
        <v>79.2</v>
      </c>
      <c r="BI871" s="18">
        <f t="shared" si="162"/>
        <v>82.2</v>
      </c>
      <c r="BJ871" s="20" t="s">
        <v>66</v>
      </c>
      <c r="BK871" s="20" t="s">
        <v>67</v>
      </c>
      <c r="BL871" s="18">
        <v>20706</v>
      </c>
      <c r="BM871" s="18">
        <v>129</v>
      </c>
      <c r="BN871" s="18">
        <v>198</v>
      </c>
      <c r="BO871" s="18">
        <v>298</v>
      </c>
      <c r="BP871" s="18">
        <v>354</v>
      </c>
      <c r="BQ871" s="18">
        <v>1</v>
      </c>
      <c r="BR871" s="18">
        <v>29</v>
      </c>
      <c r="BS871" s="18">
        <v>0.4</v>
      </c>
      <c r="BT871" s="18">
        <v>2.09</v>
      </c>
      <c r="BU871" s="18">
        <v>0</v>
      </c>
      <c r="BV871" s="18">
        <v>0</v>
      </c>
      <c r="BW871" s="260"/>
      <c r="BX871" s="45">
        <v>124</v>
      </c>
      <c r="BY871" s="45">
        <v>7</v>
      </c>
      <c r="BZ871" s="45">
        <v>11.5</v>
      </c>
      <c r="CA871" s="45">
        <v>85</v>
      </c>
      <c r="CB871" s="45">
        <v>140</v>
      </c>
      <c r="CC871" s="45">
        <v>170</v>
      </c>
      <c r="CD871" s="45">
        <v>240</v>
      </c>
      <c r="CE871" s="45">
        <v>365</v>
      </c>
      <c r="CF871" s="45">
        <v>437</v>
      </c>
      <c r="CG871" s="45">
        <v>42</v>
      </c>
      <c r="CH871" s="45">
        <v>18</v>
      </c>
      <c r="CI871" s="45">
        <v>3</v>
      </c>
      <c r="CJ871" s="45">
        <v>2.7</v>
      </c>
      <c r="CK871" s="45">
        <v>0.05</v>
      </c>
      <c r="CL871" s="343"/>
      <c r="CM871" s="303"/>
      <c r="CN871" s="303"/>
      <c r="CO871" s="303"/>
      <c r="CP871" s="303"/>
      <c r="CQ871" s="303"/>
      <c r="CR871" s="303"/>
      <c r="CS871" s="303"/>
      <c r="CT871" s="303"/>
      <c r="CU871" s="303"/>
      <c r="CV871" s="303"/>
      <c r="CW871" s="303"/>
      <c r="CX871" s="303"/>
      <c r="CY871" s="303"/>
      <c r="CZ871" s="303"/>
      <c r="DA871" s="303"/>
      <c r="DB871" s="303"/>
      <c r="DC871" s="303"/>
      <c r="DD871" s="303"/>
      <c r="DE871" s="303"/>
      <c r="DF871" s="303"/>
      <c r="DG871" s="303"/>
      <c r="DH871" s="303"/>
      <c r="DI871" s="303"/>
      <c r="DJ871" s="303"/>
      <c r="DK871" s="303"/>
      <c r="DL871" s="303"/>
      <c r="DM871" s="303"/>
      <c r="DN871" s="303"/>
      <c r="DO871" s="442"/>
      <c r="DP871" s="303"/>
      <c r="DQ871" s="303"/>
      <c r="DR871" s="303"/>
      <c r="DS871" s="303"/>
      <c r="DT871" s="303"/>
      <c r="DU871" s="303"/>
      <c r="DV871" s="303"/>
      <c r="DW871" s="303"/>
      <c r="DX871" s="303"/>
      <c r="DY871" s="303"/>
      <c r="DZ871" s="303"/>
      <c r="EA871" s="303"/>
      <c r="EB871" s="303"/>
      <c r="EC871" s="303"/>
    </row>
    <row r="872" spans="1:133" x14ac:dyDescent="0.25">
      <c r="A872" s="302">
        <f t="shared" si="160"/>
        <v>2016</v>
      </c>
      <c r="B872" s="303" t="str">
        <f t="shared" si="160"/>
        <v>AGOSTO</v>
      </c>
      <c r="C872" s="303">
        <v>8</v>
      </c>
      <c r="D872" s="303" t="str">
        <f t="shared" si="161"/>
        <v>AGOSTO 2016 / 6</v>
      </c>
      <c r="E872" s="15">
        <v>6</v>
      </c>
      <c r="F872" s="16">
        <v>42590</v>
      </c>
      <c r="G872" s="15">
        <v>65679</v>
      </c>
      <c r="H872" s="15" t="s">
        <v>68</v>
      </c>
      <c r="I872" s="17">
        <v>0.71719999999999995</v>
      </c>
      <c r="J872" s="18">
        <v>129</v>
      </c>
      <c r="K872" s="18">
        <v>9.5</v>
      </c>
      <c r="L872" s="18">
        <v>0</v>
      </c>
      <c r="M872" s="19" t="s">
        <v>20</v>
      </c>
      <c r="N872" s="18">
        <v>0.5</v>
      </c>
      <c r="O872" s="18">
        <v>0</v>
      </c>
      <c r="P872" s="18">
        <v>85.2</v>
      </c>
      <c r="Q872" s="18">
        <v>79.2</v>
      </c>
      <c r="R872" s="18">
        <v>82.2</v>
      </c>
      <c r="S872" s="20" t="s">
        <v>66</v>
      </c>
      <c r="T872" s="20" t="s">
        <v>67</v>
      </c>
      <c r="U872" s="18">
        <v>20882</v>
      </c>
      <c r="V872" s="18">
        <v>120</v>
      </c>
      <c r="W872" s="18">
        <v>179</v>
      </c>
      <c r="X872" s="18">
        <v>277</v>
      </c>
      <c r="Y872" s="18">
        <v>336</v>
      </c>
      <c r="Z872" s="18">
        <v>1</v>
      </c>
      <c r="AA872" s="18">
        <v>28.2</v>
      </c>
      <c r="AB872" s="18">
        <v>0.4</v>
      </c>
      <c r="AC872" s="18">
        <v>1.76</v>
      </c>
      <c r="AD872" s="18">
        <v>10.1</v>
      </c>
      <c r="AE872" s="18">
        <v>0</v>
      </c>
      <c r="AF872" s="432"/>
      <c r="AG872" s="53">
        <v>124</v>
      </c>
      <c r="AH872" s="53">
        <v>7</v>
      </c>
      <c r="AI872" s="53">
        <v>11.5</v>
      </c>
      <c r="AJ872" s="53">
        <v>85</v>
      </c>
      <c r="AK872" s="53">
        <v>140</v>
      </c>
      <c r="AL872" s="53">
        <v>170</v>
      </c>
      <c r="AM872" s="53">
        <v>240</v>
      </c>
      <c r="AN872" s="53">
        <v>365</v>
      </c>
      <c r="AO872" s="53">
        <v>437</v>
      </c>
      <c r="AP872" s="53">
        <v>42</v>
      </c>
      <c r="AQ872" s="53">
        <v>18</v>
      </c>
      <c r="AR872" s="53">
        <v>3</v>
      </c>
      <c r="AS872" s="53">
        <v>2.7</v>
      </c>
      <c r="AT872" s="53">
        <v>0.05</v>
      </c>
      <c r="AU872" s="307"/>
      <c r="AV872" s="15">
        <v>6</v>
      </c>
      <c r="AW872" s="16">
        <v>42592</v>
      </c>
      <c r="AX872" s="15">
        <v>65712</v>
      </c>
      <c r="AY872" s="15" t="s">
        <v>149</v>
      </c>
      <c r="AZ872" s="17">
        <v>0.72819999999999996</v>
      </c>
      <c r="BA872" s="18">
        <v>136.69999999999999</v>
      </c>
      <c r="BB872" s="18">
        <v>8.5</v>
      </c>
      <c r="BC872" s="18">
        <v>0</v>
      </c>
      <c r="BD872" s="19" t="s">
        <v>20</v>
      </c>
      <c r="BE872" s="18">
        <v>1.2</v>
      </c>
      <c r="BF872" s="18">
        <v>0.01</v>
      </c>
      <c r="BG872" s="18">
        <v>85.5</v>
      </c>
      <c r="BH872" s="18">
        <v>79.3</v>
      </c>
      <c r="BI872" s="18">
        <f t="shared" si="162"/>
        <v>82.4</v>
      </c>
      <c r="BJ872" s="20" t="s">
        <v>66</v>
      </c>
      <c r="BK872" s="20" t="s">
        <v>67</v>
      </c>
      <c r="BL872" s="18">
        <v>20763</v>
      </c>
      <c r="BM872" s="18">
        <v>126</v>
      </c>
      <c r="BN872" s="18">
        <v>187</v>
      </c>
      <c r="BO872" s="18">
        <v>292</v>
      </c>
      <c r="BP872" s="18">
        <v>350</v>
      </c>
      <c r="BQ872" s="18">
        <v>1</v>
      </c>
      <c r="BR872" s="18">
        <v>29.8</v>
      </c>
      <c r="BS872" s="18">
        <v>0.4</v>
      </c>
      <c r="BT872" s="18">
        <v>2.09</v>
      </c>
      <c r="BU872" s="18">
        <v>5.6</v>
      </c>
      <c r="BV872" s="18">
        <v>0</v>
      </c>
      <c r="BW872" s="260"/>
      <c r="BX872" s="45">
        <v>124</v>
      </c>
      <c r="BY872" s="45">
        <v>7</v>
      </c>
      <c r="BZ872" s="45">
        <v>11.5</v>
      </c>
      <c r="CA872" s="45">
        <v>85</v>
      </c>
      <c r="CB872" s="45">
        <v>140</v>
      </c>
      <c r="CC872" s="45">
        <v>170</v>
      </c>
      <c r="CD872" s="45">
        <v>240</v>
      </c>
      <c r="CE872" s="45">
        <v>365</v>
      </c>
      <c r="CF872" s="45">
        <v>437</v>
      </c>
      <c r="CG872" s="45">
        <v>42</v>
      </c>
      <c r="CH872" s="45">
        <v>18</v>
      </c>
      <c r="CI872" s="45">
        <v>3</v>
      </c>
      <c r="CJ872" s="45">
        <v>2.7</v>
      </c>
      <c r="CK872" s="45">
        <v>0.05</v>
      </c>
      <c r="CL872" s="343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441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</row>
    <row r="873" spans="1:133" x14ac:dyDescent="0.25">
      <c r="A873" s="291">
        <f t="shared" si="160"/>
        <v>2016</v>
      </c>
      <c r="B873" s="292" t="str">
        <f t="shared" si="160"/>
        <v>AGOSTO</v>
      </c>
      <c r="C873" s="292">
        <v>9</v>
      </c>
      <c r="D873" s="292" t="str">
        <f t="shared" si="161"/>
        <v>AGOSTO 2016 / 7</v>
      </c>
      <c r="E873" s="15">
        <v>7</v>
      </c>
      <c r="F873" s="16">
        <v>42592</v>
      </c>
      <c r="G873" s="15">
        <v>65754</v>
      </c>
      <c r="H873" s="15" t="s">
        <v>208</v>
      </c>
      <c r="I873" s="17">
        <v>0.71499999999999997</v>
      </c>
      <c r="J873" s="18">
        <v>128</v>
      </c>
      <c r="K873" s="18">
        <v>9.6</v>
      </c>
      <c r="L873" s="18">
        <v>0</v>
      </c>
      <c r="M873" s="19" t="s">
        <v>20</v>
      </c>
      <c r="N873" s="18">
        <v>0.5</v>
      </c>
      <c r="O873" s="18">
        <v>0</v>
      </c>
      <c r="P873" s="18">
        <v>85.2</v>
      </c>
      <c r="Q873" s="18">
        <v>79.2</v>
      </c>
      <c r="R873" s="18">
        <v>82.2</v>
      </c>
      <c r="S873" s="20" t="s">
        <v>66</v>
      </c>
      <c r="T873" s="20" t="s">
        <v>67</v>
      </c>
      <c r="U873" s="18">
        <v>20906</v>
      </c>
      <c r="V873" s="18">
        <v>119</v>
      </c>
      <c r="W873" s="18">
        <v>176</v>
      </c>
      <c r="X873" s="18">
        <v>269</v>
      </c>
      <c r="Y873" s="18">
        <v>338</v>
      </c>
      <c r="Z873" s="18">
        <v>1</v>
      </c>
      <c r="AA873" s="18">
        <v>28</v>
      </c>
      <c r="AB873" s="18">
        <v>0.4</v>
      </c>
      <c r="AC873" s="18">
        <v>1.74</v>
      </c>
      <c r="AD873" s="18">
        <v>10.3</v>
      </c>
      <c r="AE873" s="18">
        <v>0</v>
      </c>
      <c r="AF873" s="432"/>
      <c r="AG873" s="53">
        <v>124</v>
      </c>
      <c r="AH873" s="53">
        <v>7</v>
      </c>
      <c r="AI873" s="53">
        <v>11.5</v>
      </c>
      <c r="AJ873" s="53">
        <v>85</v>
      </c>
      <c r="AK873" s="53">
        <v>140</v>
      </c>
      <c r="AL873" s="53">
        <v>170</v>
      </c>
      <c r="AM873" s="53">
        <v>240</v>
      </c>
      <c r="AN873" s="53">
        <v>365</v>
      </c>
      <c r="AO873" s="53">
        <v>437</v>
      </c>
      <c r="AP873" s="53">
        <v>42</v>
      </c>
      <c r="AQ873" s="53">
        <v>18</v>
      </c>
      <c r="AR873" s="53">
        <v>3</v>
      </c>
      <c r="AS873" s="53">
        <v>2.7</v>
      </c>
      <c r="AT873" s="53">
        <v>0.05</v>
      </c>
      <c r="AU873" s="307"/>
      <c r="AV873" s="15">
        <v>7</v>
      </c>
      <c r="AW873" s="16">
        <v>42594</v>
      </c>
      <c r="AX873" s="15">
        <v>65773</v>
      </c>
      <c r="AY873" s="15" t="s">
        <v>68</v>
      </c>
      <c r="AZ873" s="17">
        <v>0.72519999999999996</v>
      </c>
      <c r="BA873" s="18">
        <v>129.69999999999999</v>
      </c>
      <c r="BB873" s="18">
        <v>8.6</v>
      </c>
      <c r="BC873" s="18">
        <v>0</v>
      </c>
      <c r="BD873" s="19" t="s">
        <v>20</v>
      </c>
      <c r="BE873" s="18">
        <v>1.2</v>
      </c>
      <c r="BF873" s="18">
        <v>0.01</v>
      </c>
      <c r="BG873" s="18">
        <v>85.5</v>
      </c>
      <c r="BH873" s="18">
        <v>79.3</v>
      </c>
      <c r="BI873" s="18">
        <f t="shared" si="162"/>
        <v>82.4</v>
      </c>
      <c r="BJ873" s="20" t="s">
        <v>66</v>
      </c>
      <c r="BK873" s="20" t="s">
        <v>67</v>
      </c>
      <c r="BL873" s="18">
        <v>20795</v>
      </c>
      <c r="BM873" s="18">
        <v>125</v>
      </c>
      <c r="BN873" s="18">
        <v>183</v>
      </c>
      <c r="BO873" s="18">
        <v>292</v>
      </c>
      <c r="BP873" s="18">
        <v>352</v>
      </c>
      <c r="BQ873" s="18">
        <v>1</v>
      </c>
      <c r="BR873" s="18">
        <v>28.8</v>
      </c>
      <c r="BS873" s="18">
        <v>0.4</v>
      </c>
      <c r="BT873" s="18">
        <v>2.0099999999999998</v>
      </c>
      <c r="BU873" s="18">
        <v>6.5</v>
      </c>
      <c r="BV873" s="18">
        <v>0</v>
      </c>
      <c r="BW873" s="260"/>
      <c r="BX873" s="45">
        <v>124</v>
      </c>
      <c r="BY873" s="45">
        <v>7</v>
      </c>
      <c r="BZ873" s="45">
        <v>11.5</v>
      </c>
      <c r="CA873" s="45">
        <v>85</v>
      </c>
      <c r="CB873" s="45">
        <v>140</v>
      </c>
      <c r="CC873" s="45">
        <v>170</v>
      </c>
      <c r="CD873" s="45">
        <v>240</v>
      </c>
      <c r="CE873" s="45">
        <v>365</v>
      </c>
      <c r="CF873" s="45">
        <v>437</v>
      </c>
      <c r="CG873" s="45">
        <v>42</v>
      </c>
      <c r="CH873" s="45">
        <v>18</v>
      </c>
      <c r="CI873" s="45">
        <v>3</v>
      </c>
      <c r="CJ873" s="45">
        <v>2.7</v>
      </c>
      <c r="CK873" s="45">
        <v>0.05</v>
      </c>
      <c r="CL873" s="343"/>
      <c r="CM873" s="303"/>
      <c r="CN873" s="303"/>
      <c r="CO873" s="303"/>
      <c r="CP873" s="303"/>
      <c r="CQ873" s="303"/>
      <c r="CR873" s="303"/>
      <c r="CS873" s="303"/>
      <c r="CT873" s="303"/>
      <c r="CU873" s="303"/>
      <c r="CV873" s="303"/>
      <c r="CW873" s="303"/>
      <c r="CX873" s="303"/>
      <c r="CY873" s="303"/>
      <c r="CZ873" s="303"/>
      <c r="DA873" s="303"/>
      <c r="DB873" s="303"/>
      <c r="DC873" s="303"/>
      <c r="DD873" s="303"/>
      <c r="DE873" s="303"/>
      <c r="DF873" s="303"/>
      <c r="DG873" s="303"/>
      <c r="DH873" s="303"/>
      <c r="DI873" s="303"/>
      <c r="DJ873" s="303"/>
      <c r="DK873" s="303"/>
      <c r="DL873" s="303"/>
      <c r="DM873" s="303"/>
      <c r="DN873" s="303"/>
      <c r="DO873" s="442"/>
      <c r="DP873" s="303"/>
      <c r="DQ873" s="303"/>
      <c r="DR873" s="303"/>
      <c r="DS873" s="303"/>
      <c r="DT873" s="303"/>
      <c r="DU873" s="303"/>
      <c r="DV873" s="303"/>
      <c r="DW873" s="303"/>
      <c r="DX873" s="303"/>
      <c r="DY873" s="303"/>
      <c r="DZ873" s="303"/>
      <c r="EA873" s="303"/>
      <c r="EB873" s="303"/>
      <c r="EC873" s="303"/>
    </row>
    <row r="874" spans="1:133" x14ac:dyDescent="0.25">
      <c r="A874" s="302">
        <f t="shared" si="160"/>
        <v>2016</v>
      </c>
      <c r="B874" s="303" t="str">
        <f t="shared" si="160"/>
        <v>AGOSTO</v>
      </c>
      <c r="C874" s="303">
        <v>10</v>
      </c>
      <c r="D874" s="303" t="str">
        <f t="shared" si="161"/>
        <v>AGOSTO 2016 / 8</v>
      </c>
      <c r="E874" s="15">
        <v>8</v>
      </c>
      <c r="F874" s="16">
        <v>42594</v>
      </c>
      <c r="G874" s="15">
        <v>65817</v>
      </c>
      <c r="H874" s="15" t="s">
        <v>69</v>
      </c>
      <c r="I874" s="17">
        <v>0.71430000000000005</v>
      </c>
      <c r="J874" s="18">
        <v>127</v>
      </c>
      <c r="K874" s="18">
        <v>9.6999999999999993</v>
      </c>
      <c r="L874" s="18">
        <v>0</v>
      </c>
      <c r="M874" s="19" t="s">
        <v>20</v>
      </c>
      <c r="N874" s="18">
        <v>0.5</v>
      </c>
      <c r="O874" s="18">
        <v>0</v>
      </c>
      <c r="P874" s="18">
        <v>85.1</v>
      </c>
      <c r="Q874" s="18">
        <v>79.099999999999994</v>
      </c>
      <c r="R874" s="18">
        <v>82.1</v>
      </c>
      <c r="S874" s="20" t="s">
        <v>66</v>
      </c>
      <c r="T874" s="20" t="s">
        <v>67</v>
      </c>
      <c r="U874" s="18">
        <v>20914</v>
      </c>
      <c r="V874" s="18">
        <v>119</v>
      </c>
      <c r="W874" s="18">
        <v>175</v>
      </c>
      <c r="X874" s="18">
        <v>273</v>
      </c>
      <c r="Y874" s="18">
        <v>336</v>
      </c>
      <c r="Z874" s="18">
        <v>1</v>
      </c>
      <c r="AA874" s="18">
        <v>28</v>
      </c>
      <c r="AB874" s="18">
        <v>0.4</v>
      </c>
      <c r="AC874" s="18">
        <v>1.67</v>
      </c>
      <c r="AD874" s="18">
        <v>10.3</v>
      </c>
      <c r="AE874" s="18">
        <v>0</v>
      </c>
      <c r="AF874" s="432"/>
      <c r="AG874" s="53">
        <v>124</v>
      </c>
      <c r="AH874" s="53">
        <v>7</v>
      </c>
      <c r="AI874" s="53">
        <v>11.5</v>
      </c>
      <c r="AJ874" s="53">
        <v>85</v>
      </c>
      <c r="AK874" s="53">
        <v>140</v>
      </c>
      <c r="AL874" s="53">
        <v>170</v>
      </c>
      <c r="AM874" s="53">
        <v>240</v>
      </c>
      <c r="AN874" s="53">
        <v>365</v>
      </c>
      <c r="AO874" s="53">
        <v>437</v>
      </c>
      <c r="AP874" s="53">
        <v>42</v>
      </c>
      <c r="AQ874" s="53">
        <v>18</v>
      </c>
      <c r="AR874" s="53">
        <v>3</v>
      </c>
      <c r="AS874" s="53">
        <v>2.7</v>
      </c>
      <c r="AT874" s="53">
        <v>0.05</v>
      </c>
      <c r="AU874" s="307"/>
      <c r="AV874" s="15">
        <v>8</v>
      </c>
      <c r="AW874" s="16">
        <v>42595</v>
      </c>
      <c r="AX874" s="15">
        <v>65821</v>
      </c>
      <c r="AY874" s="15" t="s">
        <v>218</v>
      </c>
      <c r="AZ874" s="17">
        <v>0.72560000000000002</v>
      </c>
      <c r="BA874" s="18">
        <v>135.6</v>
      </c>
      <c r="BB874" s="18">
        <v>8.6999999999999993</v>
      </c>
      <c r="BC874" s="18">
        <v>0</v>
      </c>
      <c r="BD874" s="19" t="s">
        <v>20</v>
      </c>
      <c r="BE874" s="18">
        <v>1.2</v>
      </c>
      <c r="BF874" s="18">
        <v>0.01</v>
      </c>
      <c r="BG874" s="18">
        <v>85.4</v>
      </c>
      <c r="BH874" s="18">
        <v>79.3</v>
      </c>
      <c r="BI874" s="18">
        <f t="shared" si="162"/>
        <v>82.35</v>
      </c>
      <c r="BJ874" s="20" t="s">
        <v>66</v>
      </c>
      <c r="BK874" s="20" t="s">
        <v>67</v>
      </c>
      <c r="BL874" s="18">
        <v>20790</v>
      </c>
      <c r="BM874" s="18">
        <v>126</v>
      </c>
      <c r="BN874" s="18">
        <v>185</v>
      </c>
      <c r="BO874" s="18">
        <v>297</v>
      </c>
      <c r="BP874" s="18">
        <v>354</v>
      </c>
      <c r="BQ874" s="18">
        <v>1</v>
      </c>
      <c r="BR874" s="18">
        <v>29.6</v>
      </c>
      <c r="BS874" s="18">
        <v>0.4</v>
      </c>
      <c r="BT874" s="18">
        <v>2.1</v>
      </c>
      <c r="BU874" s="18">
        <v>6.8</v>
      </c>
      <c r="BV874" s="18">
        <v>0</v>
      </c>
      <c r="BW874" s="260"/>
      <c r="BX874" s="45">
        <v>124</v>
      </c>
      <c r="BY874" s="45">
        <v>7</v>
      </c>
      <c r="BZ874" s="45">
        <v>11.5</v>
      </c>
      <c r="CA874" s="45">
        <v>85</v>
      </c>
      <c r="CB874" s="45">
        <v>140</v>
      </c>
      <c r="CC874" s="45">
        <v>170</v>
      </c>
      <c r="CD874" s="45">
        <v>240</v>
      </c>
      <c r="CE874" s="45">
        <v>365</v>
      </c>
      <c r="CF874" s="45">
        <v>437</v>
      </c>
      <c r="CG874" s="45">
        <v>42</v>
      </c>
      <c r="CH874" s="45">
        <v>18</v>
      </c>
      <c r="CI874" s="45">
        <v>3</v>
      </c>
      <c r="CJ874" s="45">
        <v>2.7</v>
      </c>
      <c r="CK874" s="45">
        <v>0.05</v>
      </c>
      <c r="CL874" s="343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441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</row>
    <row r="875" spans="1:133" x14ac:dyDescent="0.25">
      <c r="A875" s="291">
        <f t="shared" si="160"/>
        <v>2016</v>
      </c>
      <c r="B875" s="292" t="str">
        <f t="shared" si="160"/>
        <v>AGOSTO</v>
      </c>
      <c r="C875" s="292">
        <v>11</v>
      </c>
      <c r="D875" s="292" t="str">
        <f t="shared" si="161"/>
        <v>AGOSTO 2016 / 9</v>
      </c>
      <c r="E875" s="15">
        <v>9</v>
      </c>
      <c r="F875" s="16">
        <v>42595</v>
      </c>
      <c r="G875" s="15">
        <v>65824</v>
      </c>
      <c r="H875" s="15" t="s">
        <v>208</v>
      </c>
      <c r="I875" s="17">
        <v>0.71430000000000005</v>
      </c>
      <c r="J875" s="18">
        <v>127</v>
      </c>
      <c r="K875" s="18">
        <v>9.8000000000000007</v>
      </c>
      <c r="L875" s="18">
        <v>0</v>
      </c>
      <c r="M875" s="19" t="s">
        <v>20</v>
      </c>
      <c r="N875" s="18">
        <v>0.5</v>
      </c>
      <c r="O875" s="18">
        <v>0</v>
      </c>
      <c r="P875" s="18">
        <v>85.1</v>
      </c>
      <c r="Q875" s="18">
        <v>79.3</v>
      </c>
      <c r="R875" s="18">
        <v>82.2</v>
      </c>
      <c r="S875" s="20" t="s">
        <v>66</v>
      </c>
      <c r="T875" s="20" t="s">
        <v>67</v>
      </c>
      <c r="U875" s="18">
        <v>20914</v>
      </c>
      <c r="V875" s="18">
        <v>119</v>
      </c>
      <c r="W875" s="18">
        <v>176</v>
      </c>
      <c r="X875" s="18">
        <v>278</v>
      </c>
      <c r="Y875" s="18">
        <v>336</v>
      </c>
      <c r="Z875" s="18">
        <v>1</v>
      </c>
      <c r="AA875" s="18">
        <v>27.2</v>
      </c>
      <c r="AB875" s="18">
        <v>0.5</v>
      </c>
      <c r="AC875" s="18">
        <v>1.74</v>
      </c>
      <c r="AD875" s="18">
        <v>10.1</v>
      </c>
      <c r="AE875" s="18">
        <v>0</v>
      </c>
      <c r="AF875" s="432"/>
      <c r="AG875" s="53">
        <v>124</v>
      </c>
      <c r="AH875" s="53">
        <v>7</v>
      </c>
      <c r="AI875" s="53">
        <v>11.5</v>
      </c>
      <c r="AJ875" s="53">
        <v>85</v>
      </c>
      <c r="AK875" s="53">
        <v>140</v>
      </c>
      <c r="AL875" s="53">
        <v>170</v>
      </c>
      <c r="AM875" s="53">
        <v>240</v>
      </c>
      <c r="AN875" s="53">
        <v>365</v>
      </c>
      <c r="AO875" s="53">
        <v>437</v>
      </c>
      <c r="AP875" s="53">
        <v>42</v>
      </c>
      <c r="AQ875" s="53">
        <v>18</v>
      </c>
      <c r="AR875" s="53">
        <v>3</v>
      </c>
      <c r="AS875" s="53">
        <v>2.7</v>
      </c>
      <c r="AT875" s="53">
        <v>0.05</v>
      </c>
      <c r="AU875" s="307"/>
      <c r="AV875" s="15">
        <v>9</v>
      </c>
      <c r="AW875" s="16">
        <v>42598</v>
      </c>
      <c r="AX875" s="15">
        <v>65868</v>
      </c>
      <c r="AY875" s="15" t="s">
        <v>149</v>
      </c>
      <c r="AZ875" s="17">
        <v>0.72829999999999995</v>
      </c>
      <c r="BA875" s="18">
        <v>139.1</v>
      </c>
      <c r="BB875" s="18">
        <v>8.3000000000000007</v>
      </c>
      <c r="BC875" s="18">
        <v>0</v>
      </c>
      <c r="BD875" s="19" t="s">
        <v>20</v>
      </c>
      <c r="BE875" s="18">
        <v>1.2</v>
      </c>
      <c r="BF875" s="18">
        <v>0.01</v>
      </c>
      <c r="BG875" s="18">
        <v>85.5</v>
      </c>
      <c r="BH875" s="18">
        <v>79.3</v>
      </c>
      <c r="BI875" s="18">
        <f t="shared" si="162"/>
        <v>82.4</v>
      </c>
      <c r="BJ875" s="20" t="s">
        <v>66</v>
      </c>
      <c r="BK875" s="20" t="s">
        <v>67</v>
      </c>
      <c r="BL875" s="18">
        <v>20762</v>
      </c>
      <c r="BM875" s="18">
        <v>131</v>
      </c>
      <c r="BN875" s="18">
        <v>190</v>
      </c>
      <c r="BO875" s="18">
        <v>300</v>
      </c>
      <c r="BP875" s="18">
        <v>352</v>
      </c>
      <c r="BQ875" s="18">
        <v>1</v>
      </c>
      <c r="BR875" s="18">
        <v>30</v>
      </c>
      <c r="BS875" s="18">
        <v>0.4</v>
      </c>
      <c r="BT875" s="18">
        <v>2.1</v>
      </c>
      <c r="BU875" s="18">
        <v>8.3000000000000007</v>
      </c>
      <c r="BV875" s="18">
        <v>0</v>
      </c>
      <c r="BW875" s="260"/>
      <c r="BX875" s="45">
        <v>124</v>
      </c>
      <c r="BY875" s="45">
        <v>7</v>
      </c>
      <c r="BZ875" s="45">
        <v>11.5</v>
      </c>
      <c r="CA875" s="45">
        <v>85</v>
      </c>
      <c r="CB875" s="45">
        <v>140</v>
      </c>
      <c r="CC875" s="45">
        <v>170</v>
      </c>
      <c r="CD875" s="45">
        <v>240</v>
      </c>
      <c r="CE875" s="45">
        <v>365</v>
      </c>
      <c r="CF875" s="45">
        <v>437</v>
      </c>
      <c r="CG875" s="45">
        <v>42</v>
      </c>
      <c r="CH875" s="45">
        <v>18</v>
      </c>
      <c r="CI875" s="45">
        <v>3</v>
      </c>
      <c r="CJ875" s="45">
        <v>2.7</v>
      </c>
      <c r="CK875" s="45">
        <v>0.05</v>
      </c>
      <c r="CL875" s="343"/>
      <c r="CM875" s="303"/>
      <c r="CN875" s="303"/>
      <c r="CO875" s="303"/>
      <c r="CP875" s="303"/>
      <c r="CQ875" s="303"/>
      <c r="CR875" s="303"/>
      <c r="CS875" s="303"/>
      <c r="CT875" s="303"/>
      <c r="CU875" s="303"/>
      <c r="CV875" s="303"/>
      <c r="CW875" s="303"/>
      <c r="CX875" s="303"/>
      <c r="CY875" s="303"/>
      <c r="CZ875" s="303"/>
      <c r="DA875" s="303"/>
      <c r="DB875" s="303"/>
      <c r="DC875" s="303"/>
      <c r="DD875" s="303"/>
      <c r="DE875" s="303"/>
      <c r="DF875" s="303"/>
      <c r="DG875" s="303"/>
      <c r="DH875" s="303"/>
      <c r="DI875" s="303"/>
      <c r="DJ875" s="303"/>
      <c r="DK875" s="303"/>
      <c r="DL875" s="303"/>
      <c r="DM875" s="303"/>
      <c r="DN875" s="303"/>
      <c r="DO875" s="442"/>
      <c r="DP875" s="303"/>
      <c r="DQ875" s="303"/>
      <c r="DR875" s="303"/>
      <c r="DS875" s="303"/>
      <c r="DT875" s="303"/>
      <c r="DU875" s="303"/>
      <c r="DV875" s="303"/>
      <c r="DW875" s="303"/>
      <c r="DX875" s="303"/>
      <c r="DY875" s="303"/>
      <c r="DZ875" s="303"/>
      <c r="EA875" s="303"/>
      <c r="EB875" s="303"/>
      <c r="EC875" s="303"/>
    </row>
    <row r="876" spans="1:133" x14ac:dyDescent="0.25">
      <c r="A876" s="302">
        <f t="shared" si="160"/>
        <v>2016</v>
      </c>
      <c r="B876" s="303" t="str">
        <f t="shared" si="160"/>
        <v>AGOSTO</v>
      </c>
      <c r="C876" s="303">
        <v>12</v>
      </c>
      <c r="D876" s="303" t="str">
        <f t="shared" si="161"/>
        <v>AGOSTO 2016 / 10</v>
      </c>
      <c r="E876" s="15">
        <v>10</v>
      </c>
      <c r="F876" s="16">
        <v>42595</v>
      </c>
      <c r="G876" s="15">
        <v>65832</v>
      </c>
      <c r="H876" s="15" t="s">
        <v>68</v>
      </c>
      <c r="I876" s="17">
        <v>0.71430000000000005</v>
      </c>
      <c r="J876" s="18">
        <v>127</v>
      </c>
      <c r="K876" s="18">
        <v>9.6999999999999993</v>
      </c>
      <c r="L876" s="18">
        <v>0</v>
      </c>
      <c r="M876" s="19" t="s">
        <v>20</v>
      </c>
      <c r="N876" s="18">
        <v>0.5</v>
      </c>
      <c r="O876" s="18">
        <v>0</v>
      </c>
      <c r="P876" s="18">
        <v>85</v>
      </c>
      <c r="Q876" s="18">
        <v>79.2</v>
      </c>
      <c r="R876" s="18">
        <v>82.1</v>
      </c>
      <c r="S876" s="20" t="s">
        <v>66</v>
      </c>
      <c r="T876" s="20" t="s">
        <v>67</v>
      </c>
      <c r="U876" s="18">
        <v>20914</v>
      </c>
      <c r="V876" s="18">
        <v>118</v>
      </c>
      <c r="W876" s="18">
        <v>177</v>
      </c>
      <c r="X876" s="18">
        <v>277</v>
      </c>
      <c r="Y876" s="18">
        <v>332</v>
      </c>
      <c r="Z876" s="18">
        <v>1</v>
      </c>
      <c r="AA876" s="18">
        <v>27.2</v>
      </c>
      <c r="AB876" s="18">
        <v>0.6</v>
      </c>
      <c r="AC876" s="18">
        <v>1.66</v>
      </c>
      <c r="AD876" s="18">
        <v>10.5</v>
      </c>
      <c r="AE876" s="18">
        <v>0</v>
      </c>
      <c r="AF876" s="432"/>
      <c r="AG876" s="53">
        <v>124</v>
      </c>
      <c r="AH876" s="53">
        <v>7</v>
      </c>
      <c r="AI876" s="53">
        <v>11.5</v>
      </c>
      <c r="AJ876" s="53">
        <v>85</v>
      </c>
      <c r="AK876" s="53">
        <v>140</v>
      </c>
      <c r="AL876" s="53">
        <v>170</v>
      </c>
      <c r="AM876" s="53">
        <v>240</v>
      </c>
      <c r="AN876" s="53">
        <v>365</v>
      </c>
      <c r="AO876" s="53">
        <v>437</v>
      </c>
      <c r="AP876" s="53">
        <v>42</v>
      </c>
      <c r="AQ876" s="53">
        <v>18</v>
      </c>
      <c r="AR876" s="53">
        <v>3</v>
      </c>
      <c r="AS876" s="53">
        <v>2.7</v>
      </c>
      <c r="AT876" s="53">
        <v>0.05</v>
      </c>
      <c r="AU876" s="307"/>
      <c r="AV876" s="15">
        <v>10</v>
      </c>
      <c r="AW876" s="16">
        <v>42600</v>
      </c>
      <c r="AX876" s="15">
        <v>65914</v>
      </c>
      <c r="AY876" s="15" t="s">
        <v>68</v>
      </c>
      <c r="AZ876" s="17">
        <v>0.72640000000000005</v>
      </c>
      <c r="BA876" s="18">
        <v>136.80000000000001</v>
      </c>
      <c r="BB876" s="18">
        <v>8.6</v>
      </c>
      <c r="BC876" s="18">
        <v>0</v>
      </c>
      <c r="BD876" s="19" t="s">
        <v>20</v>
      </c>
      <c r="BE876" s="18">
        <v>1.2</v>
      </c>
      <c r="BF876" s="18">
        <v>0.01</v>
      </c>
      <c r="BG876" s="18">
        <v>85.4</v>
      </c>
      <c r="BH876" s="18">
        <v>79.2</v>
      </c>
      <c r="BI876" s="18">
        <f t="shared" si="162"/>
        <v>82.300000000000011</v>
      </c>
      <c r="BJ876" s="20" t="s">
        <v>66</v>
      </c>
      <c r="BK876" s="20" t="s">
        <v>67</v>
      </c>
      <c r="BL876" s="18">
        <v>20782</v>
      </c>
      <c r="BM876" s="18">
        <v>129</v>
      </c>
      <c r="BN876" s="18">
        <v>189</v>
      </c>
      <c r="BO876" s="18">
        <v>297</v>
      </c>
      <c r="BP876" s="18">
        <v>352</v>
      </c>
      <c r="BQ876" s="18">
        <v>1</v>
      </c>
      <c r="BR876" s="18">
        <v>29.5</v>
      </c>
      <c r="BS876" s="18">
        <v>0.4</v>
      </c>
      <c r="BT876" s="18">
        <v>2.11</v>
      </c>
      <c r="BU876" s="18">
        <v>9.1999999999999993</v>
      </c>
      <c r="BV876" s="18">
        <v>0</v>
      </c>
      <c r="BW876" s="260"/>
      <c r="BX876" s="45">
        <v>124</v>
      </c>
      <c r="BY876" s="45">
        <v>7</v>
      </c>
      <c r="BZ876" s="45">
        <v>11.5</v>
      </c>
      <c r="CA876" s="45">
        <v>85</v>
      </c>
      <c r="CB876" s="45">
        <v>140</v>
      </c>
      <c r="CC876" s="45">
        <v>170</v>
      </c>
      <c r="CD876" s="45">
        <v>240</v>
      </c>
      <c r="CE876" s="45">
        <v>365</v>
      </c>
      <c r="CF876" s="45">
        <v>437</v>
      </c>
      <c r="CG876" s="45">
        <v>42</v>
      </c>
      <c r="CH876" s="45">
        <v>18</v>
      </c>
      <c r="CI876" s="45">
        <v>3</v>
      </c>
      <c r="CJ876" s="45">
        <v>2.7</v>
      </c>
      <c r="CK876" s="45">
        <v>0.05</v>
      </c>
      <c r="CL876" s="343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441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</row>
    <row r="877" spans="1:133" x14ac:dyDescent="0.25">
      <c r="A877" s="291">
        <f t="shared" si="160"/>
        <v>2016</v>
      </c>
      <c r="B877" s="292" t="str">
        <f t="shared" si="160"/>
        <v>AGOSTO</v>
      </c>
      <c r="C877" s="292">
        <v>13</v>
      </c>
      <c r="D877" s="292" t="str">
        <f t="shared" si="161"/>
        <v>AGOSTO 2016 / 11</v>
      </c>
      <c r="E877" s="15">
        <v>11</v>
      </c>
      <c r="F877" s="16">
        <v>42596</v>
      </c>
      <c r="G877" s="15">
        <v>65841</v>
      </c>
      <c r="H877" s="15" t="s">
        <v>69</v>
      </c>
      <c r="I877" s="17">
        <v>0.71430000000000005</v>
      </c>
      <c r="J877" s="18">
        <v>127</v>
      </c>
      <c r="K877" s="18">
        <v>9.8000000000000007</v>
      </c>
      <c r="L877" s="18">
        <v>0</v>
      </c>
      <c r="M877" s="19" t="s">
        <v>20</v>
      </c>
      <c r="N877" s="18">
        <v>0.5</v>
      </c>
      <c r="O877" s="18">
        <v>0</v>
      </c>
      <c r="P877" s="18">
        <v>85</v>
      </c>
      <c r="Q877" s="18">
        <v>79</v>
      </c>
      <c r="R877" s="18">
        <v>82</v>
      </c>
      <c r="S877" s="20" t="s">
        <v>66</v>
      </c>
      <c r="T877" s="20" t="s">
        <v>67</v>
      </c>
      <c r="U877" s="18">
        <v>20914</v>
      </c>
      <c r="V877" s="18">
        <v>118</v>
      </c>
      <c r="W877" s="18">
        <v>177</v>
      </c>
      <c r="X877" s="18">
        <v>284</v>
      </c>
      <c r="Y877" s="18">
        <v>338</v>
      </c>
      <c r="Z877" s="18">
        <v>1</v>
      </c>
      <c r="AA877" s="18">
        <v>27.4</v>
      </c>
      <c r="AB877" s="18">
        <v>0.5</v>
      </c>
      <c r="AC877" s="18">
        <v>1.64</v>
      </c>
      <c r="AD877" s="18">
        <v>9</v>
      </c>
      <c r="AE877" s="18">
        <v>0</v>
      </c>
      <c r="AF877" s="432"/>
      <c r="AG877" s="53">
        <v>124</v>
      </c>
      <c r="AH877" s="53">
        <v>7</v>
      </c>
      <c r="AI877" s="53">
        <v>11.5</v>
      </c>
      <c r="AJ877" s="53">
        <v>85</v>
      </c>
      <c r="AK877" s="53">
        <v>140</v>
      </c>
      <c r="AL877" s="53">
        <v>170</v>
      </c>
      <c r="AM877" s="53">
        <v>240</v>
      </c>
      <c r="AN877" s="53">
        <v>365</v>
      </c>
      <c r="AO877" s="53">
        <v>437</v>
      </c>
      <c r="AP877" s="53">
        <v>42</v>
      </c>
      <c r="AQ877" s="53">
        <v>18</v>
      </c>
      <c r="AR877" s="53">
        <v>3</v>
      </c>
      <c r="AS877" s="53">
        <v>2.7</v>
      </c>
      <c r="AT877" s="53">
        <v>0.05</v>
      </c>
      <c r="AU877" s="307"/>
      <c r="AV877" s="15">
        <v>11</v>
      </c>
      <c r="AW877" s="16">
        <v>42603</v>
      </c>
      <c r="AX877" s="15">
        <v>65978</v>
      </c>
      <c r="AY877" s="15" t="s">
        <v>218</v>
      </c>
      <c r="AZ877" s="17">
        <v>0.72419999999999995</v>
      </c>
      <c r="BA877" s="18">
        <v>132.69999999999999</v>
      </c>
      <c r="BB877" s="18">
        <v>9.4</v>
      </c>
      <c r="BC877" s="18">
        <v>0</v>
      </c>
      <c r="BD877" s="19" t="s">
        <v>20</v>
      </c>
      <c r="BE877" s="18">
        <v>1.2</v>
      </c>
      <c r="BF877" s="18">
        <v>0.01</v>
      </c>
      <c r="BG877" s="18">
        <v>85.8</v>
      </c>
      <c r="BH877" s="18">
        <v>79.400000000000006</v>
      </c>
      <c r="BI877" s="18">
        <f t="shared" si="162"/>
        <v>82.6</v>
      </c>
      <c r="BJ877" s="20" t="s">
        <v>66</v>
      </c>
      <c r="BK877" s="20" t="s">
        <v>67</v>
      </c>
      <c r="BL877" s="18">
        <v>20806</v>
      </c>
      <c r="BM877" s="18">
        <v>124</v>
      </c>
      <c r="BN877" s="18">
        <v>187</v>
      </c>
      <c r="BO877" s="18">
        <v>300</v>
      </c>
      <c r="BP877" s="18">
        <v>360</v>
      </c>
      <c r="BQ877" s="18">
        <v>1</v>
      </c>
      <c r="BR877" s="18">
        <v>29.1</v>
      </c>
      <c r="BS877" s="18">
        <v>0.4</v>
      </c>
      <c r="BT877" s="18">
        <v>2.02</v>
      </c>
      <c r="BU877" s="18">
        <v>0</v>
      </c>
      <c r="BV877" s="18">
        <v>0</v>
      </c>
      <c r="BW877" s="260"/>
      <c r="BX877" s="45">
        <v>124</v>
      </c>
      <c r="BY877" s="45">
        <v>7</v>
      </c>
      <c r="BZ877" s="45">
        <v>11.5</v>
      </c>
      <c r="CA877" s="45">
        <v>85</v>
      </c>
      <c r="CB877" s="45">
        <v>140</v>
      </c>
      <c r="CC877" s="45">
        <v>170</v>
      </c>
      <c r="CD877" s="45">
        <v>240</v>
      </c>
      <c r="CE877" s="45">
        <v>365</v>
      </c>
      <c r="CF877" s="45">
        <v>437</v>
      </c>
      <c r="CG877" s="45">
        <v>42</v>
      </c>
      <c r="CH877" s="45">
        <v>18</v>
      </c>
      <c r="CI877" s="45">
        <v>3</v>
      </c>
      <c r="CJ877" s="45">
        <v>2.7</v>
      </c>
      <c r="CK877" s="45">
        <v>0.05</v>
      </c>
      <c r="CL877" s="343"/>
      <c r="CM877" s="303"/>
      <c r="CN877" s="303"/>
      <c r="CO877" s="303"/>
      <c r="CP877" s="303"/>
      <c r="CQ877" s="303"/>
      <c r="CR877" s="303"/>
      <c r="CS877" s="303"/>
      <c r="CT877" s="303"/>
      <c r="CU877" s="303"/>
      <c r="CV877" s="303"/>
      <c r="CW877" s="303"/>
      <c r="CX877" s="303"/>
      <c r="CY877" s="303"/>
      <c r="CZ877" s="303"/>
      <c r="DA877" s="303"/>
      <c r="DB877" s="303"/>
      <c r="DC877" s="303"/>
      <c r="DD877" s="303"/>
      <c r="DE877" s="303"/>
      <c r="DF877" s="303"/>
      <c r="DG877" s="303"/>
      <c r="DH877" s="303"/>
      <c r="DI877" s="303"/>
      <c r="DJ877" s="303"/>
      <c r="DK877" s="303"/>
      <c r="DL877" s="303"/>
      <c r="DM877" s="303"/>
      <c r="DN877" s="303"/>
      <c r="DO877" s="442"/>
      <c r="DP877" s="303"/>
      <c r="DQ877" s="303"/>
      <c r="DR877" s="303"/>
      <c r="DS877" s="303"/>
      <c r="DT877" s="303"/>
      <c r="DU877" s="303"/>
      <c r="DV877" s="303"/>
      <c r="DW877" s="303"/>
      <c r="DX877" s="303"/>
      <c r="DY877" s="303"/>
      <c r="DZ877" s="303"/>
      <c r="EA877" s="303"/>
      <c r="EB877" s="303"/>
      <c r="EC877" s="303"/>
    </row>
    <row r="878" spans="1:133" x14ac:dyDescent="0.25">
      <c r="A878" s="302">
        <f t="shared" si="160"/>
        <v>2016</v>
      </c>
      <c r="B878" s="303" t="str">
        <f t="shared" si="160"/>
        <v>AGOSTO</v>
      </c>
      <c r="C878" s="303">
        <v>14</v>
      </c>
      <c r="D878" s="303" t="str">
        <f t="shared" si="161"/>
        <v>AGOSTO 2016 / 12</v>
      </c>
      <c r="E878" s="15">
        <v>12</v>
      </c>
      <c r="F878" s="16">
        <v>42599</v>
      </c>
      <c r="G878" s="15">
        <v>65901</v>
      </c>
      <c r="H878" s="15" t="s">
        <v>208</v>
      </c>
      <c r="I878" s="17">
        <v>0.71499999999999997</v>
      </c>
      <c r="J878" s="18">
        <v>127</v>
      </c>
      <c r="K878" s="18">
        <v>9.8000000000000007</v>
      </c>
      <c r="L878" s="18">
        <v>0</v>
      </c>
      <c r="M878" s="19" t="s">
        <v>20</v>
      </c>
      <c r="N878" s="18">
        <v>0.5</v>
      </c>
      <c r="O878" s="18">
        <v>0</v>
      </c>
      <c r="P878" s="18">
        <v>85.4</v>
      </c>
      <c r="Q878" s="18">
        <v>79.2</v>
      </c>
      <c r="R878" s="18">
        <v>82.3</v>
      </c>
      <c r="S878" s="20" t="s">
        <v>66</v>
      </c>
      <c r="T878" s="20" t="s">
        <v>67</v>
      </c>
      <c r="U878" s="18">
        <v>20906</v>
      </c>
      <c r="V878" s="18">
        <v>119</v>
      </c>
      <c r="W878" s="18">
        <v>176</v>
      </c>
      <c r="X878" s="18">
        <v>282</v>
      </c>
      <c r="Y878" s="18">
        <v>338</v>
      </c>
      <c r="Z878" s="18">
        <v>1</v>
      </c>
      <c r="AA878" s="18">
        <v>27.8</v>
      </c>
      <c r="AB878" s="18">
        <v>0.5</v>
      </c>
      <c r="AC878" s="18">
        <v>1.73</v>
      </c>
      <c r="AD878" s="18">
        <v>10.1</v>
      </c>
      <c r="AE878" s="18">
        <v>0</v>
      </c>
      <c r="AF878" s="432"/>
      <c r="AG878" s="53">
        <v>124</v>
      </c>
      <c r="AH878" s="53">
        <v>7</v>
      </c>
      <c r="AI878" s="53">
        <v>11.5</v>
      </c>
      <c r="AJ878" s="53">
        <v>85</v>
      </c>
      <c r="AK878" s="53">
        <v>140</v>
      </c>
      <c r="AL878" s="53">
        <v>170</v>
      </c>
      <c r="AM878" s="53">
        <v>240</v>
      </c>
      <c r="AN878" s="53">
        <v>365</v>
      </c>
      <c r="AO878" s="53">
        <v>437</v>
      </c>
      <c r="AP878" s="53">
        <v>42</v>
      </c>
      <c r="AQ878" s="53">
        <v>18</v>
      </c>
      <c r="AR878" s="53">
        <v>3</v>
      </c>
      <c r="AS878" s="53">
        <v>2.7</v>
      </c>
      <c r="AT878" s="53">
        <v>0.05</v>
      </c>
      <c r="AU878" s="307"/>
      <c r="AV878" s="15">
        <v>12</v>
      </c>
      <c r="AW878" s="16">
        <v>42605</v>
      </c>
      <c r="AX878" s="15">
        <v>66013</v>
      </c>
      <c r="AY878" s="15" t="s">
        <v>149</v>
      </c>
      <c r="AZ878" s="17">
        <v>0.72319999999999995</v>
      </c>
      <c r="BA878" s="18">
        <v>132.1</v>
      </c>
      <c r="BB878" s="18">
        <v>9.6</v>
      </c>
      <c r="BC878" s="18">
        <v>0</v>
      </c>
      <c r="BD878" s="19" t="s">
        <v>20</v>
      </c>
      <c r="BE878" s="18">
        <v>1.2</v>
      </c>
      <c r="BF878" s="18">
        <v>0.01</v>
      </c>
      <c r="BG878" s="18">
        <v>85.9</v>
      </c>
      <c r="BH878" s="18">
        <v>79.5</v>
      </c>
      <c r="BI878" s="18">
        <v>82.8</v>
      </c>
      <c r="BJ878" s="20" t="s">
        <v>66</v>
      </c>
      <c r="BK878" s="20" t="s">
        <v>67</v>
      </c>
      <c r="BL878" s="18">
        <v>20816</v>
      </c>
      <c r="BM878" s="18">
        <v>121</v>
      </c>
      <c r="BN878" s="18">
        <v>183</v>
      </c>
      <c r="BO878" s="18">
        <v>296</v>
      </c>
      <c r="BP878" s="18">
        <v>355</v>
      </c>
      <c r="BQ878" s="18">
        <v>1</v>
      </c>
      <c r="BR878" s="18">
        <v>24.4</v>
      </c>
      <c r="BS878" s="18">
        <v>0.4</v>
      </c>
      <c r="BT878" s="18">
        <v>2.02</v>
      </c>
      <c r="BU878" s="18">
        <v>0</v>
      </c>
      <c r="BV878" s="18">
        <v>0</v>
      </c>
      <c r="BW878" s="260"/>
      <c r="BX878" s="45">
        <v>124</v>
      </c>
      <c r="BY878" s="45">
        <v>7</v>
      </c>
      <c r="BZ878" s="45">
        <v>11.5</v>
      </c>
      <c r="CA878" s="45">
        <v>85</v>
      </c>
      <c r="CB878" s="45">
        <v>140</v>
      </c>
      <c r="CC878" s="45">
        <v>170</v>
      </c>
      <c r="CD878" s="45">
        <v>240</v>
      </c>
      <c r="CE878" s="45">
        <v>365</v>
      </c>
      <c r="CF878" s="45">
        <v>437</v>
      </c>
      <c r="CG878" s="45">
        <v>42</v>
      </c>
      <c r="CH878" s="45">
        <v>18</v>
      </c>
      <c r="CI878" s="45">
        <v>3</v>
      </c>
      <c r="CJ878" s="45">
        <v>2.7</v>
      </c>
      <c r="CK878" s="45">
        <v>0.05</v>
      </c>
      <c r="CL878" s="343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441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</row>
    <row r="879" spans="1:133" x14ac:dyDescent="0.25">
      <c r="A879" s="291">
        <f t="shared" si="160"/>
        <v>2016</v>
      </c>
      <c r="B879" s="292" t="str">
        <f t="shared" si="160"/>
        <v>AGOSTO</v>
      </c>
      <c r="C879" s="292">
        <v>15</v>
      </c>
      <c r="D879" s="292" t="str">
        <f t="shared" si="161"/>
        <v>AGOSTO 2016 / 13</v>
      </c>
      <c r="E879" s="15">
        <v>13</v>
      </c>
      <c r="F879" s="16">
        <v>42601</v>
      </c>
      <c r="G879" s="15">
        <v>65955</v>
      </c>
      <c r="H879" s="15" t="s">
        <v>69</v>
      </c>
      <c r="I879" s="17">
        <v>0.71430000000000005</v>
      </c>
      <c r="J879" s="18">
        <v>127</v>
      </c>
      <c r="K879" s="18">
        <v>9.9</v>
      </c>
      <c r="L879" s="18">
        <v>0</v>
      </c>
      <c r="M879" s="19" t="s">
        <v>20</v>
      </c>
      <c r="N879" s="18">
        <v>0.5</v>
      </c>
      <c r="O879" s="18">
        <v>0</v>
      </c>
      <c r="P879" s="18">
        <v>85.2</v>
      </c>
      <c r="Q879" s="18">
        <v>79.2</v>
      </c>
      <c r="R879" s="18">
        <v>82.2</v>
      </c>
      <c r="S879" s="20" t="s">
        <v>66</v>
      </c>
      <c r="T879" s="20" t="s">
        <v>67</v>
      </c>
      <c r="U879" s="18">
        <v>20914</v>
      </c>
      <c r="V879" s="18">
        <v>118</v>
      </c>
      <c r="W879" s="18">
        <v>176</v>
      </c>
      <c r="X879" s="18">
        <v>280</v>
      </c>
      <c r="Y879" s="18">
        <v>335</v>
      </c>
      <c r="Z879" s="18">
        <v>1</v>
      </c>
      <c r="AA879" s="18">
        <v>27.3</v>
      </c>
      <c r="AB879" s="18">
        <v>0.6</v>
      </c>
      <c r="AC879" s="18">
        <v>1.73</v>
      </c>
      <c r="AD879" s="18">
        <v>10.1</v>
      </c>
      <c r="AE879" s="18">
        <v>0</v>
      </c>
      <c r="AF879" s="432"/>
      <c r="AG879" s="53">
        <v>124</v>
      </c>
      <c r="AH879" s="53">
        <v>7</v>
      </c>
      <c r="AI879" s="53">
        <v>11.5</v>
      </c>
      <c r="AJ879" s="53">
        <v>85</v>
      </c>
      <c r="AK879" s="53">
        <v>140</v>
      </c>
      <c r="AL879" s="53">
        <v>170</v>
      </c>
      <c r="AM879" s="53">
        <v>240</v>
      </c>
      <c r="AN879" s="53">
        <v>365</v>
      </c>
      <c r="AO879" s="53">
        <v>437</v>
      </c>
      <c r="AP879" s="53">
        <v>42</v>
      </c>
      <c r="AQ879" s="53">
        <v>18</v>
      </c>
      <c r="AR879" s="53">
        <v>3</v>
      </c>
      <c r="AS879" s="53">
        <v>2.7</v>
      </c>
      <c r="AT879" s="53">
        <v>0.05</v>
      </c>
      <c r="AU879" s="307"/>
      <c r="AV879" s="15">
        <v>13</v>
      </c>
      <c r="AW879" s="16">
        <v>42607</v>
      </c>
      <c r="AX879" s="15">
        <v>66060</v>
      </c>
      <c r="AY879" s="15" t="s">
        <v>68</v>
      </c>
      <c r="AZ879" s="17">
        <v>0.73619999999999997</v>
      </c>
      <c r="BA879" s="18">
        <v>143</v>
      </c>
      <c r="BB879" s="18">
        <v>7.9</v>
      </c>
      <c r="BC879" s="18">
        <v>0</v>
      </c>
      <c r="BD879" s="19" t="s">
        <v>20</v>
      </c>
      <c r="BE879" s="18">
        <v>1.2</v>
      </c>
      <c r="BF879" s="18">
        <v>0.01</v>
      </c>
      <c r="BG879" s="18">
        <v>85.4</v>
      </c>
      <c r="BH879" s="18">
        <v>79.2</v>
      </c>
      <c r="BI879" s="18">
        <f>(BG879+BH879)/2</f>
        <v>82.300000000000011</v>
      </c>
      <c r="BJ879" s="20" t="s">
        <v>66</v>
      </c>
      <c r="BK879" s="20" t="s">
        <v>67</v>
      </c>
      <c r="BL879" s="18">
        <v>20678</v>
      </c>
      <c r="BM879" s="18">
        <v>135</v>
      </c>
      <c r="BN879" s="18">
        <v>199</v>
      </c>
      <c r="BO879" s="18">
        <v>298</v>
      </c>
      <c r="BP879" s="18">
        <v>358</v>
      </c>
      <c r="BQ879" s="18">
        <v>1</v>
      </c>
      <c r="BR879" s="18">
        <v>29.5</v>
      </c>
      <c r="BS879" s="18">
        <v>0.4</v>
      </c>
      <c r="BT879" s="18">
        <v>2.08</v>
      </c>
      <c r="BU879" s="18">
        <v>0</v>
      </c>
      <c r="BV879" s="18">
        <v>0</v>
      </c>
      <c r="BW879" s="260"/>
      <c r="BX879" s="45">
        <v>124</v>
      </c>
      <c r="BY879" s="45">
        <v>7</v>
      </c>
      <c r="BZ879" s="45">
        <v>11.5</v>
      </c>
      <c r="CA879" s="45">
        <v>85</v>
      </c>
      <c r="CB879" s="45">
        <v>140</v>
      </c>
      <c r="CC879" s="45">
        <v>170</v>
      </c>
      <c r="CD879" s="45">
        <v>240</v>
      </c>
      <c r="CE879" s="45">
        <v>365</v>
      </c>
      <c r="CF879" s="45">
        <v>437</v>
      </c>
      <c r="CG879" s="45">
        <v>42</v>
      </c>
      <c r="CH879" s="45">
        <v>18</v>
      </c>
      <c r="CI879" s="45">
        <v>3</v>
      </c>
      <c r="CJ879" s="45">
        <v>2.7</v>
      </c>
      <c r="CK879" s="45">
        <v>0.05</v>
      </c>
      <c r="CL879" s="343"/>
      <c r="CM879" s="303"/>
      <c r="CN879" s="303"/>
      <c r="CO879" s="303"/>
      <c r="CP879" s="303"/>
      <c r="CQ879" s="303"/>
      <c r="CR879" s="303"/>
      <c r="CS879" s="303"/>
      <c r="CT879" s="303"/>
      <c r="CU879" s="303"/>
      <c r="CV879" s="303"/>
      <c r="CW879" s="303"/>
      <c r="CX879" s="303"/>
      <c r="CY879" s="303"/>
      <c r="CZ879" s="303"/>
      <c r="DA879" s="303"/>
      <c r="DB879" s="303"/>
      <c r="DC879" s="303"/>
      <c r="DD879" s="303"/>
      <c r="DE879" s="303"/>
      <c r="DF879" s="303"/>
      <c r="DG879" s="303"/>
      <c r="DH879" s="303"/>
      <c r="DI879" s="303"/>
      <c r="DJ879" s="303"/>
      <c r="DK879" s="303"/>
      <c r="DL879" s="303"/>
      <c r="DM879" s="303"/>
      <c r="DN879" s="303"/>
      <c r="DO879" s="442"/>
      <c r="DP879" s="303"/>
      <c r="DQ879" s="303"/>
      <c r="DR879" s="303"/>
      <c r="DS879" s="303"/>
      <c r="DT879" s="303"/>
      <c r="DU879" s="303"/>
      <c r="DV879" s="303"/>
      <c r="DW879" s="303"/>
      <c r="DX879" s="303"/>
      <c r="DY879" s="303"/>
      <c r="DZ879" s="303"/>
      <c r="EA879" s="303"/>
      <c r="EB879" s="303"/>
      <c r="EC879" s="303"/>
    </row>
    <row r="880" spans="1:133" x14ac:dyDescent="0.25">
      <c r="A880" s="302">
        <f t="shared" si="160"/>
        <v>2016</v>
      </c>
      <c r="B880" s="303" t="str">
        <f t="shared" si="160"/>
        <v>AGOSTO</v>
      </c>
      <c r="C880" s="303">
        <v>16</v>
      </c>
      <c r="D880" s="303" t="str">
        <f t="shared" si="161"/>
        <v>AGOSTO 2016 / 14</v>
      </c>
      <c r="E880" s="15">
        <v>14</v>
      </c>
      <c r="F880" s="16">
        <v>42601</v>
      </c>
      <c r="G880" s="15">
        <v>65934</v>
      </c>
      <c r="H880" s="15" t="s">
        <v>68</v>
      </c>
      <c r="I880" s="17">
        <v>0.71430000000000005</v>
      </c>
      <c r="J880" s="18">
        <v>127</v>
      </c>
      <c r="K880" s="18">
        <v>9.6999999999999993</v>
      </c>
      <c r="L880" s="18">
        <v>0</v>
      </c>
      <c r="M880" s="19" t="s">
        <v>20</v>
      </c>
      <c r="N880" s="18">
        <v>0.5</v>
      </c>
      <c r="O880" s="18">
        <v>0</v>
      </c>
      <c r="P880" s="18">
        <v>85.1</v>
      </c>
      <c r="Q880" s="18">
        <v>79.099999999999994</v>
      </c>
      <c r="R880" s="18">
        <v>82.1</v>
      </c>
      <c r="S880" s="20" t="s">
        <v>66</v>
      </c>
      <c r="T880" s="20" t="s">
        <v>67</v>
      </c>
      <c r="U880" s="18">
        <v>20914</v>
      </c>
      <c r="V880" s="18">
        <v>117</v>
      </c>
      <c r="W880" s="18">
        <v>174</v>
      </c>
      <c r="X880" s="18">
        <v>278</v>
      </c>
      <c r="Y880" s="18">
        <v>335</v>
      </c>
      <c r="Z880" s="18">
        <v>1</v>
      </c>
      <c r="AA880" s="18">
        <v>27.1</v>
      </c>
      <c r="AB880" s="18">
        <v>0.6</v>
      </c>
      <c r="AC880" s="18">
        <v>1.65</v>
      </c>
      <c r="AD880" s="18">
        <v>9.82</v>
      </c>
      <c r="AE880" s="18">
        <v>0</v>
      </c>
      <c r="AF880" s="432"/>
      <c r="AG880" s="53">
        <v>124</v>
      </c>
      <c r="AH880" s="53">
        <v>7</v>
      </c>
      <c r="AI880" s="53">
        <v>11.5</v>
      </c>
      <c r="AJ880" s="53">
        <v>85</v>
      </c>
      <c r="AK880" s="53">
        <v>140</v>
      </c>
      <c r="AL880" s="53">
        <v>170</v>
      </c>
      <c r="AM880" s="53">
        <v>240</v>
      </c>
      <c r="AN880" s="53">
        <v>365</v>
      </c>
      <c r="AO880" s="53">
        <v>437</v>
      </c>
      <c r="AP880" s="53">
        <v>42</v>
      </c>
      <c r="AQ880" s="53">
        <v>18</v>
      </c>
      <c r="AR880" s="53">
        <v>3</v>
      </c>
      <c r="AS880" s="53">
        <v>2.7</v>
      </c>
      <c r="AT880" s="53">
        <v>0.05</v>
      </c>
      <c r="AU880" s="307"/>
      <c r="AV880" s="15">
        <v>14</v>
      </c>
      <c r="AW880" s="16">
        <v>42609</v>
      </c>
      <c r="AX880" s="15">
        <v>66103</v>
      </c>
      <c r="AY880" s="15" t="s">
        <v>218</v>
      </c>
      <c r="AZ880" s="17">
        <v>0.72750000000000004</v>
      </c>
      <c r="BA880" s="18">
        <v>134.69999999999999</v>
      </c>
      <c r="BB880" s="18">
        <v>9</v>
      </c>
      <c r="BC880" s="18">
        <v>0</v>
      </c>
      <c r="BD880" s="19" t="s">
        <v>20</v>
      </c>
      <c r="BE880" s="18">
        <v>1.2</v>
      </c>
      <c r="BF880" s="18">
        <v>0.01</v>
      </c>
      <c r="BG880" s="18">
        <v>85.9</v>
      </c>
      <c r="BH880" s="18">
        <v>79.400000000000006</v>
      </c>
      <c r="BI880" s="18">
        <v>82.6</v>
      </c>
      <c r="BJ880" s="20" t="s">
        <v>66</v>
      </c>
      <c r="BK880" s="20" t="s">
        <v>67</v>
      </c>
      <c r="BL880" s="18">
        <v>20770</v>
      </c>
      <c r="BM880" s="18">
        <v>124</v>
      </c>
      <c r="BN880" s="18">
        <v>192</v>
      </c>
      <c r="BO880" s="18">
        <v>300</v>
      </c>
      <c r="BP880" s="18">
        <v>358</v>
      </c>
      <c r="BQ880" s="18">
        <v>1</v>
      </c>
      <c r="BR880" s="18">
        <v>28.1</v>
      </c>
      <c r="BS880" s="387">
        <v>0.4</v>
      </c>
      <c r="BT880" s="18">
        <v>2.04</v>
      </c>
      <c r="BU880" s="18">
        <v>0</v>
      </c>
      <c r="BV880" s="18">
        <v>0</v>
      </c>
      <c r="BW880" s="260"/>
      <c r="BX880" s="45">
        <v>124</v>
      </c>
      <c r="BY880" s="45">
        <v>7</v>
      </c>
      <c r="BZ880" s="45">
        <v>11.5</v>
      </c>
      <c r="CA880" s="45">
        <v>85</v>
      </c>
      <c r="CB880" s="45">
        <v>140</v>
      </c>
      <c r="CC880" s="45">
        <v>170</v>
      </c>
      <c r="CD880" s="45">
        <v>240</v>
      </c>
      <c r="CE880" s="45">
        <v>365</v>
      </c>
      <c r="CF880" s="45">
        <v>437</v>
      </c>
      <c r="CG880" s="45">
        <v>42</v>
      </c>
      <c r="CH880" s="45">
        <v>18</v>
      </c>
      <c r="CI880" s="45">
        <v>3</v>
      </c>
      <c r="CJ880" s="45">
        <v>2.7</v>
      </c>
      <c r="CK880" s="45">
        <v>0.05</v>
      </c>
      <c r="CL880" s="343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441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</row>
    <row r="881" spans="1:133" x14ac:dyDescent="0.25">
      <c r="A881" s="291">
        <f t="shared" si="160"/>
        <v>2016</v>
      </c>
      <c r="B881" s="292" t="str">
        <f t="shared" si="160"/>
        <v>AGOSTO</v>
      </c>
      <c r="C881" s="292">
        <v>17</v>
      </c>
      <c r="D881" s="292" t="str">
        <f t="shared" si="161"/>
        <v>AGOSTO 2016 / 15</v>
      </c>
      <c r="E881" s="15">
        <v>15</v>
      </c>
      <c r="F881" s="16">
        <v>42604</v>
      </c>
      <c r="G881" s="15">
        <v>65991</v>
      </c>
      <c r="H881" s="15" t="s">
        <v>208</v>
      </c>
      <c r="I881" s="17">
        <v>0.71389999999999998</v>
      </c>
      <c r="J881" s="18">
        <v>127</v>
      </c>
      <c r="K881" s="18">
        <v>9.6999999999999993</v>
      </c>
      <c r="L881" s="18">
        <v>0</v>
      </c>
      <c r="M881" s="19" t="s">
        <v>20</v>
      </c>
      <c r="N881" s="18">
        <v>0.5</v>
      </c>
      <c r="O881" s="18">
        <v>0</v>
      </c>
      <c r="P881" s="18">
        <v>85.1</v>
      </c>
      <c r="Q881" s="18">
        <v>79.3</v>
      </c>
      <c r="R881" s="18">
        <v>82.2</v>
      </c>
      <c r="S881" s="20" t="s">
        <v>66</v>
      </c>
      <c r="T881" s="20" t="s">
        <v>67</v>
      </c>
      <c r="U881" s="18">
        <v>20918</v>
      </c>
      <c r="V881" s="18">
        <v>118</v>
      </c>
      <c r="W881" s="18">
        <v>176</v>
      </c>
      <c r="X881" s="18">
        <v>281</v>
      </c>
      <c r="Y881" s="18">
        <v>335</v>
      </c>
      <c r="Z881" s="18">
        <v>1</v>
      </c>
      <c r="AA881" s="18">
        <v>23</v>
      </c>
      <c r="AB881" s="18">
        <v>0</v>
      </c>
      <c r="AC881" s="18">
        <v>1.69</v>
      </c>
      <c r="AD881" s="18">
        <v>12</v>
      </c>
      <c r="AE881" s="18">
        <v>0</v>
      </c>
      <c r="AF881" s="432"/>
      <c r="AG881" s="53">
        <v>124</v>
      </c>
      <c r="AH881" s="53">
        <v>7</v>
      </c>
      <c r="AI881" s="53">
        <v>11.5</v>
      </c>
      <c r="AJ881" s="53">
        <v>85</v>
      </c>
      <c r="AK881" s="53">
        <v>140</v>
      </c>
      <c r="AL881" s="53">
        <v>170</v>
      </c>
      <c r="AM881" s="53">
        <v>240</v>
      </c>
      <c r="AN881" s="53">
        <v>365</v>
      </c>
      <c r="AO881" s="53">
        <v>437</v>
      </c>
      <c r="AP881" s="53">
        <v>42</v>
      </c>
      <c r="AQ881" s="53">
        <v>18</v>
      </c>
      <c r="AR881" s="53">
        <v>3</v>
      </c>
      <c r="AS881" s="53">
        <v>2.7</v>
      </c>
      <c r="AT881" s="53">
        <v>0.05</v>
      </c>
      <c r="AU881" s="307"/>
      <c r="AV881" s="15">
        <v>15</v>
      </c>
      <c r="AW881" s="16">
        <v>42611</v>
      </c>
      <c r="AX881" s="15">
        <v>66135</v>
      </c>
      <c r="AY881" s="15" t="s">
        <v>149</v>
      </c>
      <c r="AZ881" s="17">
        <v>0.72599999999999998</v>
      </c>
      <c r="BA881" s="18">
        <v>133.6</v>
      </c>
      <c r="BB881" s="18">
        <v>9.1999999999999993</v>
      </c>
      <c r="BC881" s="18">
        <v>0</v>
      </c>
      <c r="BD881" s="19" t="s">
        <v>20</v>
      </c>
      <c r="BE881" s="18">
        <v>1.2</v>
      </c>
      <c r="BF881" s="18">
        <v>0.01</v>
      </c>
      <c r="BG881" s="18">
        <v>85.8</v>
      </c>
      <c r="BH881" s="18">
        <v>79.400000000000006</v>
      </c>
      <c r="BI881" s="18">
        <v>82.6</v>
      </c>
      <c r="BJ881" s="20" t="s">
        <v>66</v>
      </c>
      <c r="BK881" s="20" t="s">
        <v>67</v>
      </c>
      <c r="BL881" s="18">
        <v>20786</v>
      </c>
      <c r="BM881" s="18">
        <v>124</v>
      </c>
      <c r="BN881" s="18">
        <v>188</v>
      </c>
      <c r="BO881" s="18">
        <v>297</v>
      </c>
      <c r="BP881" s="18">
        <v>360</v>
      </c>
      <c r="BQ881" s="18">
        <v>1</v>
      </c>
      <c r="BR881" s="18">
        <v>27.3</v>
      </c>
      <c r="BS881" s="387">
        <v>0.4</v>
      </c>
      <c r="BT881" s="18">
        <v>2.0099999999999998</v>
      </c>
      <c r="BU881" s="18">
        <v>0</v>
      </c>
      <c r="BV881" s="18">
        <v>0</v>
      </c>
      <c r="BW881" s="260"/>
      <c r="BX881" s="45">
        <v>124</v>
      </c>
      <c r="BY881" s="45">
        <v>7</v>
      </c>
      <c r="BZ881" s="45">
        <v>11.5</v>
      </c>
      <c r="CA881" s="45">
        <v>85</v>
      </c>
      <c r="CB881" s="45">
        <v>140</v>
      </c>
      <c r="CC881" s="45">
        <v>170</v>
      </c>
      <c r="CD881" s="45">
        <v>240</v>
      </c>
      <c r="CE881" s="45">
        <v>365</v>
      </c>
      <c r="CF881" s="45">
        <v>437</v>
      </c>
      <c r="CG881" s="45">
        <v>42</v>
      </c>
      <c r="CH881" s="45">
        <v>18</v>
      </c>
      <c r="CI881" s="45">
        <v>3</v>
      </c>
      <c r="CJ881" s="45">
        <v>2.7</v>
      </c>
      <c r="CK881" s="45">
        <v>0.05</v>
      </c>
      <c r="CL881" s="343"/>
      <c r="CM881" s="303"/>
      <c r="CN881" s="303"/>
      <c r="CO881" s="303"/>
      <c r="CP881" s="303"/>
      <c r="CQ881" s="303"/>
      <c r="CR881" s="303"/>
      <c r="CS881" s="303"/>
      <c r="CT881" s="303"/>
      <c r="CU881" s="303"/>
      <c r="CV881" s="303"/>
      <c r="CW881" s="303"/>
      <c r="CX881" s="303"/>
      <c r="CY881" s="303"/>
      <c r="CZ881" s="303"/>
      <c r="DA881" s="303"/>
      <c r="DB881" s="303"/>
      <c r="DC881" s="303"/>
      <c r="DD881" s="303"/>
      <c r="DE881" s="303"/>
      <c r="DF881" s="303"/>
      <c r="DG881" s="303"/>
      <c r="DH881" s="303"/>
      <c r="DI881" s="303"/>
      <c r="DJ881" s="303"/>
      <c r="DK881" s="303"/>
      <c r="DL881" s="303"/>
      <c r="DM881" s="303"/>
      <c r="DN881" s="303"/>
      <c r="DO881" s="442"/>
      <c r="DP881" s="303"/>
      <c r="DQ881" s="303"/>
      <c r="DR881" s="303"/>
      <c r="DS881" s="303"/>
      <c r="DT881" s="303"/>
      <c r="DU881" s="303"/>
      <c r="DV881" s="303"/>
      <c r="DW881" s="303"/>
      <c r="DX881" s="303"/>
      <c r="DY881" s="303"/>
      <c r="DZ881" s="303"/>
      <c r="EA881" s="303"/>
      <c r="EB881" s="303"/>
      <c r="EC881" s="303"/>
    </row>
    <row r="882" spans="1:133" x14ac:dyDescent="0.25">
      <c r="A882" s="302">
        <f t="shared" si="160"/>
        <v>2016</v>
      </c>
      <c r="B882" s="303" t="str">
        <f t="shared" si="160"/>
        <v>AGOSTO</v>
      </c>
      <c r="C882" s="303">
        <v>18</v>
      </c>
      <c r="D882" s="303" t="str">
        <f t="shared" si="161"/>
        <v>AGOSTO 2016 / 16</v>
      </c>
      <c r="E882" s="15">
        <v>14</v>
      </c>
      <c r="F882" s="16">
        <v>42607</v>
      </c>
      <c r="G882" s="15">
        <v>66061</v>
      </c>
      <c r="H882" s="15" t="s">
        <v>69</v>
      </c>
      <c r="I882" s="17">
        <v>0.71319999999999995</v>
      </c>
      <c r="J882" s="18">
        <v>125</v>
      </c>
      <c r="K882" s="18">
        <v>10</v>
      </c>
      <c r="L882" s="18">
        <v>0</v>
      </c>
      <c r="M882" s="19" t="s">
        <v>20</v>
      </c>
      <c r="N882" s="18">
        <v>0.5</v>
      </c>
      <c r="O882" s="18">
        <v>0</v>
      </c>
      <c r="P882" s="18">
        <v>85.1</v>
      </c>
      <c r="Q882" s="18">
        <v>79.3</v>
      </c>
      <c r="R882" s="18">
        <v>82.2</v>
      </c>
      <c r="S882" s="20" t="s">
        <v>66</v>
      </c>
      <c r="T882" s="20" t="s">
        <v>67</v>
      </c>
      <c r="U882" s="18">
        <v>20926</v>
      </c>
      <c r="V882" s="18">
        <v>117</v>
      </c>
      <c r="W882" s="18">
        <v>173</v>
      </c>
      <c r="X882" s="18">
        <v>273</v>
      </c>
      <c r="Y882" s="18">
        <v>336</v>
      </c>
      <c r="Z882" s="18">
        <v>1</v>
      </c>
      <c r="AA882" s="18">
        <v>27.4</v>
      </c>
      <c r="AB882" s="18">
        <v>0.6</v>
      </c>
      <c r="AC882" s="18">
        <v>1.7</v>
      </c>
      <c r="AD882" s="18">
        <v>10.199999999999999</v>
      </c>
      <c r="AE882" s="18">
        <v>0</v>
      </c>
      <c r="AF882" s="432"/>
      <c r="AG882" s="53">
        <v>124</v>
      </c>
      <c r="AH882" s="53">
        <v>7</v>
      </c>
      <c r="AI882" s="53">
        <v>11.5</v>
      </c>
      <c r="AJ882" s="53">
        <v>85</v>
      </c>
      <c r="AK882" s="53">
        <v>140</v>
      </c>
      <c r="AL882" s="53">
        <v>170</v>
      </c>
      <c r="AM882" s="53">
        <v>240</v>
      </c>
      <c r="AN882" s="53">
        <v>365</v>
      </c>
      <c r="AO882" s="53">
        <v>437</v>
      </c>
      <c r="AP882" s="53">
        <v>42</v>
      </c>
      <c r="AQ882" s="53">
        <v>18</v>
      </c>
      <c r="AR882" s="53">
        <v>3</v>
      </c>
      <c r="AS882" s="53">
        <v>2.7</v>
      </c>
      <c r="AT882" s="53">
        <v>0.05</v>
      </c>
      <c r="AU882" s="307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435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343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441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</row>
    <row r="883" spans="1:133" x14ac:dyDescent="0.25">
      <c r="A883" s="291">
        <f t="shared" si="160"/>
        <v>2016</v>
      </c>
      <c r="B883" s="292" t="str">
        <f t="shared" si="160"/>
        <v>AGOSTO</v>
      </c>
      <c r="C883" s="292">
        <v>19</v>
      </c>
      <c r="D883" s="292" t="str">
        <f t="shared" si="161"/>
        <v>AGOSTO 2016 / 17</v>
      </c>
      <c r="E883" s="15">
        <v>15</v>
      </c>
      <c r="F883" s="16">
        <v>42609</v>
      </c>
      <c r="G883" s="15">
        <v>66109</v>
      </c>
      <c r="H883" s="15" t="s">
        <v>208</v>
      </c>
      <c r="I883" s="17">
        <v>0.71389999999999998</v>
      </c>
      <c r="J883" s="18">
        <v>126</v>
      </c>
      <c r="K883" s="18">
        <v>9.8000000000000007</v>
      </c>
      <c r="L883" s="18">
        <v>0</v>
      </c>
      <c r="M883" s="19" t="s">
        <v>20</v>
      </c>
      <c r="N883" s="18">
        <v>0.5</v>
      </c>
      <c r="O883" s="18">
        <v>0</v>
      </c>
      <c r="P883" s="18">
        <v>85.1</v>
      </c>
      <c r="Q883" s="18">
        <v>79.3</v>
      </c>
      <c r="R883" s="18">
        <v>82.2</v>
      </c>
      <c r="S883" s="20" t="s">
        <v>66</v>
      </c>
      <c r="T883" s="20" t="s">
        <v>67</v>
      </c>
      <c r="U883" s="18">
        <v>20918</v>
      </c>
      <c r="V883" s="18">
        <v>117</v>
      </c>
      <c r="W883" s="18">
        <v>175</v>
      </c>
      <c r="X883" s="18">
        <v>279</v>
      </c>
      <c r="Y883" s="18">
        <v>336</v>
      </c>
      <c r="Z883" s="18">
        <v>1</v>
      </c>
      <c r="AA883" s="18">
        <v>26.8</v>
      </c>
      <c r="AB883" s="18">
        <v>0.6</v>
      </c>
      <c r="AC883" s="18">
        <v>1.69</v>
      </c>
      <c r="AD883" s="18">
        <v>10.1</v>
      </c>
      <c r="AE883" s="18">
        <v>0</v>
      </c>
      <c r="AF883" s="432"/>
      <c r="AG883" s="53">
        <v>124</v>
      </c>
      <c r="AH883" s="53">
        <v>7</v>
      </c>
      <c r="AI883" s="53">
        <v>11.5</v>
      </c>
      <c r="AJ883" s="53">
        <v>85</v>
      </c>
      <c r="AK883" s="53">
        <v>140</v>
      </c>
      <c r="AL883" s="53">
        <v>170</v>
      </c>
      <c r="AM883" s="53">
        <v>240</v>
      </c>
      <c r="AN883" s="53">
        <v>365</v>
      </c>
      <c r="AO883" s="53">
        <v>437</v>
      </c>
      <c r="AP883" s="53">
        <v>42</v>
      </c>
      <c r="AQ883" s="53">
        <v>18</v>
      </c>
      <c r="AR883" s="53">
        <v>3</v>
      </c>
      <c r="AS883" s="53">
        <v>2.7</v>
      </c>
      <c r="AT883" s="53">
        <v>0.05</v>
      </c>
      <c r="AU883" s="307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435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343"/>
      <c r="CM883" s="303"/>
      <c r="CN883" s="303"/>
      <c r="CO883" s="303"/>
      <c r="CP883" s="303"/>
      <c r="CQ883" s="303"/>
      <c r="CR883" s="303"/>
      <c r="CS883" s="303"/>
      <c r="CT883" s="303"/>
      <c r="CU883" s="303"/>
      <c r="CV883" s="303"/>
      <c r="CW883" s="303"/>
      <c r="CX883" s="303"/>
      <c r="CY883" s="303"/>
      <c r="CZ883" s="303"/>
      <c r="DA883" s="303"/>
      <c r="DB883" s="303"/>
      <c r="DC883" s="303"/>
      <c r="DD883" s="303"/>
      <c r="DE883" s="303"/>
      <c r="DF883" s="303"/>
      <c r="DG883" s="303"/>
      <c r="DH883" s="303"/>
      <c r="DI883" s="303"/>
      <c r="DJ883" s="303"/>
      <c r="DK883" s="303"/>
      <c r="DL883" s="303"/>
      <c r="DM883" s="303"/>
      <c r="DN883" s="303"/>
      <c r="DO883" s="442"/>
      <c r="DP883" s="303"/>
      <c r="DQ883" s="303"/>
      <c r="DR883" s="303"/>
      <c r="DS883" s="303"/>
      <c r="DT883" s="303"/>
      <c r="DU883" s="303"/>
      <c r="DV883" s="303"/>
      <c r="DW883" s="303"/>
      <c r="DX883" s="303"/>
      <c r="DY883" s="303"/>
      <c r="DZ883" s="303"/>
      <c r="EA883" s="303"/>
      <c r="EB883" s="303"/>
      <c r="EC883" s="303"/>
    </row>
    <row r="884" spans="1:133" x14ac:dyDescent="0.25">
      <c r="A884" s="302">
        <f t="shared" si="160"/>
        <v>2016</v>
      </c>
      <c r="B884" s="303" t="str">
        <f t="shared" si="160"/>
        <v>AGOSTO</v>
      </c>
      <c r="C884" s="303">
        <v>20</v>
      </c>
      <c r="D884" s="303" t="str">
        <f t="shared" si="161"/>
        <v>AGOSTO 2016 / 18</v>
      </c>
      <c r="E884" s="15">
        <v>18</v>
      </c>
      <c r="F884" s="16">
        <v>42609</v>
      </c>
      <c r="G884" s="15">
        <v>66118</v>
      </c>
      <c r="H884" s="15" t="s">
        <v>68</v>
      </c>
      <c r="I884" s="17">
        <v>0.71430000000000005</v>
      </c>
      <c r="J884" s="18">
        <v>127</v>
      </c>
      <c r="K884" s="18">
        <v>9.8000000000000007</v>
      </c>
      <c r="L884" s="18">
        <v>0</v>
      </c>
      <c r="M884" s="19" t="s">
        <v>20</v>
      </c>
      <c r="N884" s="18">
        <v>0.5</v>
      </c>
      <c r="O884" s="18">
        <v>0</v>
      </c>
      <c r="P884" s="18">
        <v>85</v>
      </c>
      <c r="Q884" s="18">
        <v>79.2</v>
      </c>
      <c r="R884" s="18">
        <v>82.1</v>
      </c>
      <c r="S884" s="20" t="s">
        <v>66</v>
      </c>
      <c r="T884" s="20" t="s">
        <v>67</v>
      </c>
      <c r="U884" s="18">
        <v>20914</v>
      </c>
      <c r="V884" s="18">
        <v>118</v>
      </c>
      <c r="W884" s="18">
        <v>175</v>
      </c>
      <c r="X884" s="18">
        <v>277</v>
      </c>
      <c r="Y884" s="18">
        <v>338</v>
      </c>
      <c r="Z884" s="18">
        <v>1</v>
      </c>
      <c r="AA884" s="18">
        <v>26.6</v>
      </c>
      <c r="AB884" s="18">
        <v>0.5</v>
      </c>
      <c r="AC884" s="18">
        <v>1.7</v>
      </c>
      <c r="AD884" s="18">
        <v>9.9</v>
      </c>
      <c r="AE884" s="18">
        <v>0</v>
      </c>
      <c r="AF884" s="432"/>
      <c r="AG884" s="53">
        <v>124</v>
      </c>
      <c r="AH884" s="53">
        <v>7</v>
      </c>
      <c r="AI884" s="53">
        <v>11.5</v>
      </c>
      <c r="AJ884" s="53">
        <v>85</v>
      </c>
      <c r="AK884" s="53">
        <v>140</v>
      </c>
      <c r="AL884" s="53">
        <v>170</v>
      </c>
      <c r="AM884" s="53">
        <v>240</v>
      </c>
      <c r="AN884" s="53">
        <v>365</v>
      </c>
      <c r="AO884" s="53">
        <v>437</v>
      </c>
      <c r="AP884" s="53">
        <v>42</v>
      </c>
      <c r="AQ884" s="53">
        <v>18</v>
      </c>
      <c r="AR884" s="53">
        <v>3</v>
      </c>
      <c r="AS884" s="53">
        <v>2.7</v>
      </c>
      <c r="AT884" s="53">
        <v>0.05</v>
      </c>
      <c r="AU884" s="307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435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343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441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</row>
    <row r="885" spans="1:133" x14ac:dyDescent="0.25">
      <c r="A885" s="291">
        <f t="shared" si="160"/>
        <v>2016</v>
      </c>
      <c r="B885" s="292" t="str">
        <f t="shared" si="160"/>
        <v>AGOSTO</v>
      </c>
      <c r="C885" s="292">
        <v>21</v>
      </c>
      <c r="D885" s="292" t="str">
        <f t="shared" si="161"/>
        <v>AGOSTO 2016 / 19</v>
      </c>
      <c r="E885" s="15">
        <v>19</v>
      </c>
      <c r="F885" s="16">
        <v>42610</v>
      </c>
      <c r="G885" s="15">
        <v>66130</v>
      </c>
      <c r="H885" s="15" t="s">
        <v>69</v>
      </c>
      <c r="I885" s="17">
        <v>0.71460000000000001</v>
      </c>
      <c r="J885" s="18">
        <v>128</v>
      </c>
      <c r="K885" s="18">
        <v>9.6</v>
      </c>
      <c r="L885" s="18">
        <v>0</v>
      </c>
      <c r="M885" s="19" t="s">
        <v>20</v>
      </c>
      <c r="N885" s="18">
        <v>0.5</v>
      </c>
      <c r="O885" s="18">
        <v>0</v>
      </c>
      <c r="P885" s="18">
        <v>85.1</v>
      </c>
      <c r="Q885" s="18">
        <v>79.099999999999994</v>
      </c>
      <c r="R885" s="18">
        <v>82.1</v>
      </c>
      <c r="S885" s="20" t="s">
        <v>66</v>
      </c>
      <c r="T885" s="20" t="s">
        <v>67</v>
      </c>
      <c r="U885" s="18">
        <v>20910</v>
      </c>
      <c r="V885" s="18">
        <v>119</v>
      </c>
      <c r="W885" s="18">
        <v>176</v>
      </c>
      <c r="X885" s="18">
        <v>277</v>
      </c>
      <c r="Y885" s="18">
        <v>336</v>
      </c>
      <c r="Z885" s="18">
        <v>1</v>
      </c>
      <c r="AA885" s="18">
        <v>27.2</v>
      </c>
      <c r="AB885" s="18">
        <v>0.5</v>
      </c>
      <c r="AC885" s="18">
        <v>1.68</v>
      </c>
      <c r="AD885" s="18">
        <v>10.1</v>
      </c>
      <c r="AE885" s="18">
        <v>0</v>
      </c>
      <c r="AF885" s="432"/>
      <c r="AG885" s="53">
        <v>124</v>
      </c>
      <c r="AH885" s="53">
        <v>7</v>
      </c>
      <c r="AI885" s="53">
        <v>11.5</v>
      </c>
      <c r="AJ885" s="53">
        <v>85</v>
      </c>
      <c r="AK885" s="53">
        <v>140</v>
      </c>
      <c r="AL885" s="53">
        <v>170</v>
      </c>
      <c r="AM885" s="53">
        <v>240</v>
      </c>
      <c r="AN885" s="53">
        <v>365</v>
      </c>
      <c r="AO885" s="53">
        <v>437</v>
      </c>
      <c r="AP885" s="53">
        <v>42</v>
      </c>
      <c r="AQ885" s="53">
        <v>18</v>
      </c>
      <c r="AR885" s="53">
        <v>3</v>
      </c>
      <c r="AS885" s="53">
        <v>2.7</v>
      </c>
      <c r="AT885" s="53">
        <v>0.05</v>
      </c>
      <c r="AU885" s="307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435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343"/>
      <c r="CM885" s="303"/>
      <c r="CN885" s="303"/>
      <c r="CO885" s="303"/>
      <c r="CP885" s="303"/>
      <c r="CQ885" s="303"/>
      <c r="CR885" s="303"/>
      <c r="CS885" s="303"/>
      <c r="CT885" s="303"/>
      <c r="CU885" s="303"/>
      <c r="CV885" s="303"/>
      <c r="CW885" s="303"/>
      <c r="CX885" s="303"/>
      <c r="CY885" s="303"/>
      <c r="CZ885" s="303"/>
      <c r="DA885" s="303"/>
      <c r="DB885" s="303"/>
      <c r="DC885" s="303"/>
      <c r="DD885" s="303"/>
      <c r="DE885" s="303"/>
      <c r="DF885" s="303"/>
      <c r="DG885" s="303"/>
      <c r="DH885" s="303"/>
      <c r="DI885" s="303"/>
      <c r="DJ885" s="303"/>
      <c r="DK885" s="303"/>
      <c r="DL885" s="303"/>
      <c r="DM885" s="303"/>
      <c r="DN885" s="303"/>
      <c r="DO885" s="442"/>
      <c r="DP885" s="303"/>
      <c r="DQ885" s="303"/>
      <c r="DR885" s="303"/>
      <c r="DS885" s="303"/>
      <c r="DT885" s="303"/>
      <c r="DU885" s="303"/>
      <c r="DV885" s="303"/>
      <c r="DW885" s="303"/>
      <c r="DX885" s="303"/>
      <c r="DY885" s="303"/>
      <c r="DZ885" s="303"/>
      <c r="EA885" s="303"/>
      <c r="EB885" s="303"/>
      <c r="EC885" s="303"/>
    </row>
    <row r="886" spans="1:133" x14ac:dyDescent="0.25">
      <c r="A886" s="302">
        <f t="shared" si="160"/>
        <v>2016</v>
      </c>
      <c r="B886" s="303" t="str">
        <f t="shared" si="160"/>
        <v>AGOSTO</v>
      </c>
      <c r="C886" s="303">
        <v>22</v>
      </c>
      <c r="D886" s="303" t="str">
        <f t="shared" si="161"/>
        <v>AGOSTO 2016 / 20</v>
      </c>
      <c r="E886" s="15">
        <v>20</v>
      </c>
      <c r="F886" s="16">
        <v>42613</v>
      </c>
      <c r="G886" s="15">
        <v>66336</v>
      </c>
      <c r="H886" s="15" t="s">
        <v>208</v>
      </c>
      <c r="I886" s="17">
        <v>0.71389999999999998</v>
      </c>
      <c r="J886" s="18">
        <v>127</v>
      </c>
      <c r="K886" s="18">
        <v>9.6999999999999993</v>
      </c>
      <c r="L886" s="18">
        <v>0</v>
      </c>
      <c r="M886" s="19" t="s">
        <v>20</v>
      </c>
      <c r="N886" s="18">
        <v>0.5</v>
      </c>
      <c r="O886" s="18">
        <v>0</v>
      </c>
      <c r="P886" s="18">
        <v>85.2</v>
      </c>
      <c r="Q886" s="18">
        <v>79</v>
      </c>
      <c r="R886" s="18">
        <v>80.099999999999994</v>
      </c>
      <c r="S886" s="20" t="s">
        <v>66</v>
      </c>
      <c r="T886" s="20" t="s">
        <v>67</v>
      </c>
      <c r="U886" s="18">
        <v>20918</v>
      </c>
      <c r="V886" s="18">
        <v>118</v>
      </c>
      <c r="W886" s="18">
        <v>176</v>
      </c>
      <c r="X886" s="18">
        <v>277</v>
      </c>
      <c r="Y886" s="18">
        <v>336</v>
      </c>
      <c r="Z886" s="18">
        <v>1</v>
      </c>
      <c r="AA886" s="18">
        <v>26.9</v>
      </c>
      <c r="AB886" s="18">
        <v>0.5</v>
      </c>
      <c r="AC886" s="18">
        <v>1.71</v>
      </c>
      <c r="AD886" s="18">
        <v>10.3</v>
      </c>
      <c r="AE886" s="18">
        <v>0</v>
      </c>
      <c r="AF886" s="432"/>
      <c r="AG886" s="53">
        <v>124</v>
      </c>
      <c r="AH886" s="53">
        <v>7</v>
      </c>
      <c r="AI886" s="53">
        <v>11.5</v>
      </c>
      <c r="AJ886" s="53">
        <v>85</v>
      </c>
      <c r="AK886" s="53">
        <v>140</v>
      </c>
      <c r="AL886" s="53">
        <v>170</v>
      </c>
      <c r="AM886" s="53">
        <v>240</v>
      </c>
      <c r="AN886" s="53">
        <v>365</v>
      </c>
      <c r="AO886" s="53">
        <v>437</v>
      </c>
      <c r="AP886" s="53">
        <v>42</v>
      </c>
      <c r="AQ886" s="53">
        <v>18</v>
      </c>
      <c r="AR886" s="53">
        <v>3</v>
      </c>
      <c r="AS886" s="53">
        <v>2.7</v>
      </c>
      <c r="AT886" s="53">
        <v>0.05</v>
      </c>
      <c r="AU886" s="307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435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343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441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</row>
    <row r="887" spans="1:133" x14ac:dyDescent="0.25">
      <c r="A887" s="291">
        <f t="shared" si="160"/>
        <v>2016</v>
      </c>
      <c r="B887" s="292" t="str">
        <f t="shared" si="160"/>
        <v>AGOSTO</v>
      </c>
      <c r="C887" s="292">
        <v>23</v>
      </c>
      <c r="D887" s="292" t="str">
        <f t="shared" si="161"/>
        <v>AGOSTO 2016 / 21</v>
      </c>
      <c r="E887" s="291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428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307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435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343"/>
      <c r="CM887" s="303"/>
      <c r="CN887" s="303"/>
      <c r="CO887" s="303"/>
      <c r="CP887" s="303"/>
      <c r="CQ887" s="303"/>
      <c r="CR887" s="303"/>
      <c r="CS887" s="303"/>
      <c r="CT887" s="303"/>
      <c r="CU887" s="303"/>
      <c r="CV887" s="303"/>
      <c r="CW887" s="303"/>
      <c r="CX887" s="303"/>
      <c r="CY887" s="303"/>
      <c r="CZ887" s="303"/>
      <c r="DA887" s="303"/>
      <c r="DB887" s="303"/>
      <c r="DC887" s="303"/>
      <c r="DD887" s="303"/>
      <c r="DE887" s="303"/>
      <c r="DF887" s="303"/>
      <c r="DG887" s="303"/>
      <c r="DH887" s="303"/>
      <c r="DI887" s="303"/>
      <c r="DJ887" s="303"/>
      <c r="DK887" s="303"/>
      <c r="DL887" s="303"/>
      <c r="DM887" s="303"/>
      <c r="DN887" s="303"/>
      <c r="DO887" s="442"/>
      <c r="DP887" s="303"/>
      <c r="DQ887" s="303"/>
      <c r="DR887" s="303"/>
      <c r="DS887" s="303"/>
      <c r="DT887" s="303"/>
      <c r="DU887" s="303"/>
      <c r="DV887" s="303"/>
      <c r="DW887" s="303"/>
      <c r="DX887" s="303"/>
      <c r="DY887" s="303"/>
      <c r="DZ887" s="303"/>
      <c r="EA887" s="303"/>
      <c r="EB887" s="303"/>
      <c r="EC887" s="303"/>
    </row>
    <row r="888" spans="1:133" x14ac:dyDescent="0.25">
      <c r="A888" s="302">
        <f t="shared" si="160"/>
        <v>2016</v>
      </c>
      <c r="B888" s="303" t="str">
        <f t="shared" si="160"/>
        <v>AGOSTO</v>
      </c>
      <c r="C888" s="303">
        <v>24</v>
      </c>
      <c r="D888" s="303" t="str">
        <f t="shared" si="161"/>
        <v>AGOSTO 2016 / 22</v>
      </c>
      <c r="E888" s="291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428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307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435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343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441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</row>
    <row r="889" spans="1:133" x14ac:dyDescent="0.25">
      <c r="A889" s="291">
        <f t="shared" si="160"/>
        <v>2016</v>
      </c>
      <c r="B889" s="292" t="str">
        <f t="shared" si="160"/>
        <v>AGOSTO</v>
      </c>
      <c r="C889" s="292">
        <v>25</v>
      </c>
      <c r="D889" s="292" t="str">
        <f t="shared" si="161"/>
        <v>AGOSTO 2016 / 23</v>
      </c>
      <c r="E889" s="291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428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307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435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343"/>
      <c r="CM889" s="303"/>
      <c r="CN889" s="303"/>
      <c r="CO889" s="303"/>
      <c r="CP889" s="303"/>
      <c r="CQ889" s="303"/>
      <c r="CR889" s="303"/>
      <c r="CS889" s="303"/>
      <c r="CT889" s="303"/>
      <c r="CU889" s="303"/>
      <c r="CV889" s="303"/>
      <c r="CW889" s="303"/>
      <c r="CX889" s="303"/>
      <c r="CY889" s="303"/>
      <c r="CZ889" s="303"/>
      <c r="DA889" s="303"/>
      <c r="DB889" s="303"/>
      <c r="DC889" s="303"/>
      <c r="DD889" s="303"/>
      <c r="DE889" s="303"/>
      <c r="DF889" s="303"/>
      <c r="DG889" s="303"/>
      <c r="DH889" s="303"/>
      <c r="DI889" s="303"/>
      <c r="DJ889" s="303"/>
      <c r="DK889" s="303"/>
      <c r="DL889" s="303"/>
      <c r="DM889" s="303"/>
      <c r="DN889" s="303"/>
      <c r="DO889" s="442"/>
      <c r="DP889" s="303"/>
      <c r="DQ889" s="303"/>
      <c r="DR889" s="303"/>
      <c r="DS889" s="303"/>
      <c r="DT889" s="303"/>
      <c r="DU889" s="303"/>
      <c r="DV889" s="303"/>
      <c r="DW889" s="303"/>
      <c r="DX889" s="303"/>
      <c r="DY889" s="303"/>
      <c r="DZ889" s="303"/>
      <c r="EA889" s="303"/>
      <c r="EB889" s="303"/>
      <c r="EC889" s="303"/>
    </row>
    <row r="890" spans="1:133" x14ac:dyDescent="0.25">
      <c r="A890" s="302">
        <f t="shared" si="160"/>
        <v>2016</v>
      </c>
      <c r="B890" s="303" t="str">
        <f t="shared" si="160"/>
        <v>AGOSTO</v>
      </c>
      <c r="C890" s="303">
        <v>26</v>
      </c>
      <c r="D890" s="303" t="str">
        <f t="shared" si="161"/>
        <v>AGOSTO 2016 / 24</v>
      </c>
      <c r="E890" s="291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428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307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435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343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441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</row>
    <row r="891" spans="1:133" x14ac:dyDescent="0.25">
      <c r="A891" s="291">
        <f t="shared" si="160"/>
        <v>2016</v>
      </c>
      <c r="B891" s="292" t="str">
        <f t="shared" si="160"/>
        <v>AGOSTO</v>
      </c>
      <c r="C891" s="292">
        <v>27</v>
      </c>
      <c r="D891" s="292" t="str">
        <f t="shared" si="161"/>
        <v>AGOSTO 2016 / 25</v>
      </c>
      <c r="E891" s="291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428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307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435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343"/>
      <c r="CM891" s="303"/>
      <c r="CN891" s="303"/>
      <c r="CO891" s="303"/>
      <c r="CP891" s="303"/>
      <c r="CQ891" s="303"/>
      <c r="CR891" s="303"/>
      <c r="CS891" s="303"/>
      <c r="CT891" s="303"/>
      <c r="CU891" s="303"/>
      <c r="CV891" s="303"/>
      <c r="CW891" s="303"/>
      <c r="CX891" s="303"/>
      <c r="CY891" s="303"/>
      <c r="CZ891" s="303"/>
      <c r="DA891" s="303"/>
      <c r="DB891" s="303"/>
      <c r="DC891" s="303"/>
      <c r="DD891" s="303"/>
      <c r="DE891" s="303"/>
      <c r="DF891" s="303"/>
      <c r="DG891" s="303"/>
      <c r="DH891" s="303"/>
      <c r="DI891" s="303"/>
      <c r="DJ891" s="303"/>
      <c r="DK891" s="303"/>
      <c r="DL891" s="303"/>
      <c r="DM891" s="303"/>
      <c r="DN891" s="303"/>
      <c r="DO891" s="442"/>
      <c r="DP891" s="303"/>
      <c r="DQ891" s="303"/>
      <c r="DR891" s="303"/>
      <c r="DS891" s="303"/>
      <c r="DT891" s="303"/>
      <c r="DU891" s="303"/>
      <c r="DV891" s="303"/>
      <c r="DW891" s="303"/>
      <c r="DX891" s="303"/>
      <c r="DY891" s="303"/>
      <c r="DZ891" s="303"/>
      <c r="EA891" s="303"/>
      <c r="EB891" s="303"/>
      <c r="EC891" s="303"/>
    </row>
    <row r="892" spans="1:133" x14ac:dyDescent="0.25">
      <c r="A892" s="302">
        <f t="shared" si="160"/>
        <v>2016</v>
      </c>
      <c r="B892" s="303" t="str">
        <f t="shared" si="160"/>
        <v>AGOSTO</v>
      </c>
      <c r="C892" s="303">
        <v>28</v>
      </c>
      <c r="D892" s="303" t="str">
        <f t="shared" si="161"/>
        <v>AGOSTO 2016 / 26</v>
      </c>
      <c r="E892" s="291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428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307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435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343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441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</row>
    <row r="893" spans="1:133" x14ac:dyDescent="0.25">
      <c r="A893" s="291">
        <f t="shared" si="160"/>
        <v>2016</v>
      </c>
      <c r="B893" s="292" t="str">
        <f t="shared" si="160"/>
        <v>AGOSTO</v>
      </c>
      <c r="C893" s="292">
        <v>29</v>
      </c>
      <c r="D893" s="292" t="str">
        <f t="shared" si="161"/>
        <v>AGOSTO 2016 / 27</v>
      </c>
      <c r="E893" s="291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428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307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435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343"/>
      <c r="CM893" s="303"/>
      <c r="CN893" s="303"/>
      <c r="CO893" s="303"/>
      <c r="CP893" s="303"/>
      <c r="CQ893" s="303"/>
      <c r="CR893" s="303"/>
      <c r="CS893" s="303"/>
      <c r="CT893" s="303"/>
      <c r="CU893" s="303"/>
      <c r="CV893" s="303"/>
      <c r="CW893" s="303"/>
      <c r="CX893" s="303"/>
      <c r="CY893" s="303"/>
      <c r="CZ893" s="303"/>
      <c r="DA893" s="303"/>
      <c r="DB893" s="303"/>
      <c r="DC893" s="303"/>
      <c r="DD893" s="303"/>
      <c r="DE893" s="303"/>
      <c r="DF893" s="303"/>
      <c r="DG893" s="303"/>
      <c r="DH893" s="303"/>
      <c r="DI893" s="303"/>
      <c r="DJ893" s="303"/>
      <c r="DK893" s="303"/>
      <c r="DL893" s="303"/>
      <c r="DM893" s="303"/>
      <c r="DN893" s="303"/>
      <c r="DO893" s="442"/>
      <c r="DP893" s="303"/>
      <c r="DQ893" s="303"/>
      <c r="DR893" s="303"/>
      <c r="DS893" s="303"/>
      <c r="DT893" s="303"/>
      <c r="DU893" s="303"/>
      <c r="DV893" s="303"/>
      <c r="DW893" s="303"/>
      <c r="DX893" s="303"/>
      <c r="DY893" s="303"/>
      <c r="DZ893" s="303"/>
      <c r="EA893" s="303"/>
      <c r="EB893" s="303"/>
      <c r="EC893" s="303"/>
    </row>
    <row r="894" spans="1:133" x14ac:dyDescent="0.25">
      <c r="A894" s="302">
        <f t="shared" si="160"/>
        <v>2016</v>
      </c>
      <c r="B894" s="303" t="str">
        <f t="shared" si="160"/>
        <v>AGOSTO</v>
      </c>
      <c r="C894" s="303">
        <v>30</v>
      </c>
      <c r="D894" s="303" t="str">
        <f t="shared" si="161"/>
        <v>AGOSTO 2016 / 28</v>
      </c>
      <c r="E894" s="291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428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307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435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343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441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</row>
    <row r="895" spans="1:133" x14ac:dyDescent="0.25">
      <c r="A895" s="291">
        <f t="shared" si="160"/>
        <v>2016</v>
      </c>
      <c r="B895" s="292" t="str">
        <f t="shared" si="160"/>
        <v>AGOSTO</v>
      </c>
      <c r="C895" s="292">
        <v>31</v>
      </c>
      <c r="D895" s="292" t="str">
        <f t="shared" si="161"/>
        <v>AGOSTO 2016 / 29</v>
      </c>
      <c r="E895" s="291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428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307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435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343"/>
      <c r="CM895" s="303"/>
      <c r="CN895" s="303"/>
      <c r="CO895" s="303"/>
      <c r="CP895" s="303"/>
      <c r="CQ895" s="303"/>
      <c r="CR895" s="303"/>
      <c r="CS895" s="303"/>
      <c r="CT895" s="303"/>
      <c r="CU895" s="303"/>
      <c r="CV895" s="303"/>
      <c r="CW895" s="303"/>
      <c r="CX895" s="303"/>
      <c r="CY895" s="303"/>
      <c r="CZ895" s="303"/>
      <c r="DA895" s="303"/>
      <c r="DB895" s="303"/>
      <c r="DC895" s="303"/>
      <c r="DD895" s="303"/>
      <c r="DE895" s="303"/>
      <c r="DF895" s="303"/>
      <c r="DG895" s="303"/>
      <c r="DH895" s="303"/>
      <c r="DI895" s="303"/>
      <c r="DJ895" s="303"/>
      <c r="DK895" s="303"/>
      <c r="DL895" s="303"/>
      <c r="DM895" s="303"/>
      <c r="DN895" s="303"/>
      <c r="DO895" s="442"/>
      <c r="DP895" s="303"/>
      <c r="DQ895" s="303"/>
      <c r="DR895" s="303"/>
      <c r="DS895" s="303"/>
      <c r="DT895" s="303"/>
      <c r="DU895" s="303"/>
      <c r="DV895" s="303"/>
      <c r="DW895" s="303"/>
      <c r="DX895" s="303"/>
      <c r="DY895" s="303"/>
      <c r="DZ895" s="303"/>
      <c r="EA895" s="303"/>
      <c r="EB895" s="303"/>
      <c r="EC895" s="303"/>
    </row>
    <row r="896" spans="1:133" s="206" customFormat="1" x14ac:dyDescent="0.25">
      <c r="A896" s="308"/>
      <c r="B896" s="309"/>
      <c r="C896" s="309"/>
      <c r="D896" s="303" t="str">
        <f t="shared" si="161"/>
        <v>AGOSTO 2016 / 30</v>
      </c>
      <c r="E896" s="291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428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307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435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343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441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</row>
    <row r="897" spans="1:133" x14ac:dyDescent="0.25">
      <c r="A897" s="291">
        <v>2016</v>
      </c>
      <c r="B897" s="292" t="s">
        <v>235</v>
      </c>
      <c r="C897" s="292">
        <v>1</v>
      </c>
      <c r="D897" s="292" t="str">
        <f t="shared" si="161"/>
        <v>AGOSTO 2016 / 31</v>
      </c>
      <c r="E897" s="291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428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307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435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343"/>
      <c r="CM897" s="303"/>
      <c r="CN897" s="303"/>
      <c r="CO897" s="303"/>
      <c r="CP897" s="303"/>
      <c r="CQ897" s="303"/>
      <c r="CR897" s="303"/>
      <c r="CS897" s="303"/>
      <c r="CT897" s="303"/>
      <c r="CU897" s="303"/>
      <c r="CV897" s="303"/>
      <c r="CW897" s="303"/>
      <c r="CX897" s="303"/>
      <c r="CY897" s="303"/>
      <c r="CZ897" s="303"/>
      <c r="DA897" s="303"/>
      <c r="DB897" s="303"/>
      <c r="DC897" s="303"/>
      <c r="DD897" s="303"/>
      <c r="DE897" s="303"/>
      <c r="DF897" s="303"/>
      <c r="DG897" s="303"/>
      <c r="DH897" s="303"/>
      <c r="DI897" s="303"/>
      <c r="DJ897" s="303"/>
      <c r="DK897" s="303"/>
      <c r="DL897" s="303"/>
      <c r="DM897" s="303"/>
      <c r="DN897" s="303"/>
      <c r="DO897" s="442"/>
      <c r="DP897" s="303"/>
      <c r="DQ897" s="303"/>
      <c r="DR897" s="303"/>
      <c r="DS897" s="303"/>
      <c r="DT897" s="303"/>
      <c r="DU897" s="303"/>
      <c r="DV897" s="303"/>
      <c r="DW897" s="303"/>
      <c r="DX897" s="303"/>
      <c r="DY897" s="303"/>
      <c r="DZ897" s="303"/>
      <c r="EA897" s="303"/>
      <c r="EB897" s="303"/>
      <c r="EC897" s="303"/>
    </row>
    <row r="898" spans="1:133" ht="15.75" x14ac:dyDescent="0.25">
      <c r="A898" s="302">
        <f>A897</f>
        <v>2016</v>
      </c>
      <c r="B898" s="303" t="str">
        <f>B897</f>
        <v>SEPTIEMBRE</v>
      </c>
      <c r="C898" s="303">
        <v>2</v>
      </c>
      <c r="D898" s="275" t="s">
        <v>228</v>
      </c>
      <c r="E898" s="344">
        <f>IFERROR(AVERAGE(E867:E897),"")</f>
        <v>10.3</v>
      </c>
      <c r="F898" s="276">
        <f>IFERROR(AVERAGE(F867:F897),"")</f>
        <v>42597.4</v>
      </c>
      <c r="G898" s="276">
        <f>IFERROR(AVERAGE(G867:G897),"")</f>
        <v>44500065866.449997</v>
      </c>
      <c r="H898" s="276" t="str">
        <f>IFERROR(AVERAGE(H867:H897),"")</f>
        <v/>
      </c>
      <c r="I898" s="276">
        <f>IFERROR(AVERAGE(I867:I897),"")</f>
        <v>0.715005</v>
      </c>
      <c r="J898" s="276">
        <f t="shared" ref="J898:BU898" si="163">IFERROR(AVERAGE(J867:J897),"")</f>
        <v>127.5</v>
      </c>
      <c r="K898" s="276">
        <f t="shared" si="163"/>
        <v>9.6699999999999982</v>
      </c>
      <c r="L898" s="276">
        <f t="shared" si="163"/>
        <v>0</v>
      </c>
      <c r="M898" s="276" t="str">
        <f t="shared" si="163"/>
        <v/>
      </c>
      <c r="N898" s="276">
        <f t="shared" si="163"/>
        <v>0.5</v>
      </c>
      <c r="O898" s="276">
        <f t="shared" si="163"/>
        <v>0</v>
      </c>
      <c r="P898" s="276">
        <f t="shared" si="163"/>
        <v>85.149999999999977</v>
      </c>
      <c r="Q898" s="276">
        <f t="shared" si="163"/>
        <v>79.164999999999992</v>
      </c>
      <c r="R898" s="276">
        <f t="shared" si="163"/>
        <v>82.049999999999983</v>
      </c>
      <c r="S898" s="276" t="str">
        <f t="shared" si="163"/>
        <v/>
      </c>
      <c r="T898" s="276" t="str">
        <f t="shared" si="163"/>
        <v/>
      </c>
      <c r="U898" s="276">
        <f t="shared" si="163"/>
        <v>20906</v>
      </c>
      <c r="V898" s="276">
        <f t="shared" si="163"/>
        <v>118.65</v>
      </c>
      <c r="W898" s="276">
        <f t="shared" si="163"/>
        <v>176.6</v>
      </c>
      <c r="X898" s="276">
        <f t="shared" si="163"/>
        <v>277.2</v>
      </c>
      <c r="Y898" s="276">
        <f t="shared" si="163"/>
        <v>335.75</v>
      </c>
      <c r="Z898" s="276">
        <f t="shared" si="163"/>
        <v>1</v>
      </c>
      <c r="AA898" s="276">
        <f t="shared" si="163"/>
        <v>27.285000000000004</v>
      </c>
      <c r="AB898" s="276">
        <f t="shared" si="163"/>
        <v>0.49499999999999994</v>
      </c>
      <c r="AC898" s="276">
        <f t="shared" si="163"/>
        <v>1.7115000000000002</v>
      </c>
      <c r="AD898" s="276">
        <f t="shared" si="163"/>
        <v>10.145999999999999</v>
      </c>
      <c r="AE898" s="276">
        <f t="shared" si="163"/>
        <v>0</v>
      </c>
      <c r="AF898" s="420" t="str">
        <f t="shared" si="163"/>
        <v/>
      </c>
      <c r="AG898" s="276">
        <f t="shared" si="163"/>
        <v>124</v>
      </c>
      <c r="AH898" s="276">
        <f t="shared" si="163"/>
        <v>7</v>
      </c>
      <c r="AI898" s="276">
        <f t="shared" si="163"/>
        <v>11.5</v>
      </c>
      <c r="AJ898" s="276">
        <f t="shared" si="163"/>
        <v>85</v>
      </c>
      <c r="AK898" s="276">
        <f t="shared" si="163"/>
        <v>140</v>
      </c>
      <c r="AL898" s="276">
        <f t="shared" si="163"/>
        <v>170</v>
      </c>
      <c r="AM898" s="276">
        <f t="shared" si="163"/>
        <v>240</v>
      </c>
      <c r="AN898" s="276">
        <f t="shared" si="163"/>
        <v>365</v>
      </c>
      <c r="AO898" s="276">
        <f t="shared" si="163"/>
        <v>437</v>
      </c>
      <c r="AP898" s="276">
        <f t="shared" si="163"/>
        <v>42</v>
      </c>
      <c r="AQ898" s="276">
        <f t="shared" si="163"/>
        <v>18</v>
      </c>
      <c r="AR898" s="276">
        <f t="shared" si="163"/>
        <v>3</v>
      </c>
      <c r="AS898" s="276">
        <f t="shared" si="163"/>
        <v>2.7000000000000011</v>
      </c>
      <c r="AT898" s="276">
        <f t="shared" si="163"/>
        <v>5.000000000000001E-2</v>
      </c>
      <c r="AU898" s="276" t="str">
        <f t="shared" si="163"/>
        <v/>
      </c>
      <c r="AV898" s="276">
        <f t="shared" si="163"/>
        <v>8</v>
      </c>
      <c r="AW898" s="276">
        <f t="shared" si="163"/>
        <v>42596.26666666667</v>
      </c>
      <c r="AX898" s="310">
        <f t="shared" si="163"/>
        <v>59333399153.73333</v>
      </c>
      <c r="AY898" s="276" t="str">
        <f t="shared" si="163"/>
        <v/>
      </c>
      <c r="AZ898" s="276">
        <f t="shared" si="163"/>
        <v>0.72675999999999996</v>
      </c>
      <c r="BA898" s="276">
        <f t="shared" si="163"/>
        <v>134.99333333333331</v>
      </c>
      <c r="BB898" s="276">
        <f t="shared" si="163"/>
        <v>8.84</v>
      </c>
      <c r="BC898" s="276">
        <f t="shared" si="163"/>
        <v>0</v>
      </c>
      <c r="BD898" s="276" t="str">
        <f t="shared" si="163"/>
        <v/>
      </c>
      <c r="BE898" s="276">
        <f t="shared" si="163"/>
        <v>1.1999999999999997</v>
      </c>
      <c r="BF898" s="276">
        <f t="shared" si="163"/>
        <v>0.01</v>
      </c>
      <c r="BG898" s="276">
        <f t="shared" si="163"/>
        <v>85.54</v>
      </c>
      <c r="BH898" s="276">
        <f t="shared" si="163"/>
        <v>79.3</v>
      </c>
      <c r="BI898" s="276">
        <f t="shared" si="163"/>
        <v>82.426666666666662</v>
      </c>
      <c r="BJ898" s="276" t="str">
        <f t="shared" si="163"/>
        <v/>
      </c>
      <c r="BK898" s="276" t="str">
        <f t="shared" si="163"/>
        <v/>
      </c>
      <c r="BL898" s="276">
        <f t="shared" si="163"/>
        <v>20778.266666666666</v>
      </c>
      <c r="BM898" s="276">
        <f t="shared" si="163"/>
        <v>125.53333333333333</v>
      </c>
      <c r="BN898" s="276">
        <f t="shared" si="163"/>
        <v>187.46666666666667</v>
      </c>
      <c r="BO898" s="276">
        <f t="shared" si="163"/>
        <v>296.73333333333335</v>
      </c>
      <c r="BP898" s="276">
        <f t="shared" si="163"/>
        <v>354.4</v>
      </c>
      <c r="BQ898" s="276">
        <f t="shared" si="163"/>
        <v>1</v>
      </c>
      <c r="BR898" s="276">
        <f t="shared" si="163"/>
        <v>28.82</v>
      </c>
      <c r="BS898" s="276">
        <f t="shared" si="163"/>
        <v>0.38666666666666677</v>
      </c>
      <c r="BT898" s="276">
        <f t="shared" si="163"/>
        <v>2.0653333333333332</v>
      </c>
      <c r="BU898" s="276">
        <f t="shared" si="163"/>
        <v>2.4266666666666667</v>
      </c>
      <c r="BV898" s="310">
        <f>IFERROR(AVERAGE(BV867:BV897),"")</f>
        <v>0</v>
      </c>
      <c r="BW898" s="436"/>
      <c r="BX898" s="309"/>
      <c r="BY898" s="309"/>
      <c r="BZ898" s="309"/>
      <c r="CA898" s="309"/>
      <c r="CB898" s="309"/>
      <c r="CC898" s="309"/>
      <c r="CD898" s="309"/>
      <c r="CE898" s="309"/>
      <c r="CF898" s="309"/>
      <c r="CG898" s="309"/>
      <c r="CH898" s="309"/>
      <c r="CI898" s="309"/>
      <c r="CJ898" s="309"/>
      <c r="CK898" s="309"/>
      <c r="CL898" s="308"/>
      <c r="CM898" s="309"/>
      <c r="CN898" s="309"/>
      <c r="CO898" s="309"/>
      <c r="CP898" s="309"/>
      <c r="CQ898" s="309"/>
      <c r="CR898" s="309"/>
      <c r="CS898" s="309"/>
      <c r="CT898" s="309"/>
      <c r="CU898" s="309"/>
      <c r="CV898" s="309"/>
      <c r="CW898" s="309"/>
      <c r="CX898" s="309"/>
      <c r="CY898" s="309"/>
      <c r="CZ898" s="309"/>
      <c r="DA898" s="309"/>
      <c r="DB898" s="309"/>
      <c r="DC898" s="309"/>
      <c r="DD898" s="309"/>
      <c r="DE898" s="309"/>
      <c r="DF898" s="309"/>
      <c r="DG898" s="309"/>
      <c r="DH898" s="309"/>
      <c r="DI898" s="309"/>
      <c r="DJ898" s="309"/>
      <c r="DK898" s="309"/>
      <c r="DL898" s="309"/>
      <c r="DM898" s="309"/>
      <c r="DN898" s="309"/>
      <c r="DO898" s="443"/>
      <c r="DP898" s="309"/>
      <c r="DQ898" s="309"/>
      <c r="DR898" s="309"/>
      <c r="DS898" s="309"/>
      <c r="DT898" s="309"/>
      <c r="DU898" s="309"/>
      <c r="DV898" s="309"/>
      <c r="DW898" s="309"/>
      <c r="DX898" s="309"/>
      <c r="DY898" s="309"/>
      <c r="DZ898" s="309"/>
      <c r="EA898" s="309"/>
      <c r="EB898" s="309"/>
      <c r="EC898" s="309"/>
    </row>
    <row r="899" spans="1:133" x14ac:dyDescent="0.25">
      <c r="A899" s="291">
        <f t="shared" ref="A899:B927" si="164">A898</f>
        <v>2016</v>
      </c>
      <c r="B899" s="292" t="str">
        <f t="shared" si="164"/>
        <v>SEPTIEMBRE</v>
      </c>
      <c r="C899" s="292">
        <v>3</v>
      </c>
      <c r="D899" s="292" t="str">
        <f t="shared" ref="D899:D929" si="165">B897&amp;" "&amp;A897&amp;" / "&amp;C897</f>
        <v>SEPTIEMBRE 2016 / 1</v>
      </c>
      <c r="E899" s="506">
        <v>1</v>
      </c>
      <c r="F899" s="511">
        <v>42615</v>
      </c>
      <c r="G899" s="506">
        <v>890000066382</v>
      </c>
      <c r="H899" s="506" t="s">
        <v>65</v>
      </c>
      <c r="I899" s="507">
        <v>0.71540000000000004</v>
      </c>
      <c r="J899" s="508">
        <v>128</v>
      </c>
      <c r="K899" s="508">
        <v>9.5</v>
      </c>
      <c r="L899" s="508">
        <v>0</v>
      </c>
      <c r="M899" s="509" t="s">
        <v>20</v>
      </c>
      <c r="N899" s="508">
        <v>0.5</v>
      </c>
      <c r="O899" s="508">
        <v>0</v>
      </c>
      <c r="P899" s="508">
        <v>85.3</v>
      </c>
      <c r="Q899" s="508">
        <v>79.099999999999994</v>
      </c>
      <c r="R899" s="508">
        <v>82.199999999999989</v>
      </c>
      <c r="S899" s="510" t="s">
        <v>66</v>
      </c>
      <c r="T899" s="510" t="s">
        <v>67</v>
      </c>
      <c r="U899" s="508">
        <v>20902</v>
      </c>
      <c r="V899" s="508">
        <v>118</v>
      </c>
      <c r="W899" s="508">
        <v>177</v>
      </c>
      <c r="X899" s="508">
        <v>276</v>
      </c>
      <c r="Y899" s="508">
        <v>336</v>
      </c>
      <c r="Z899" s="508">
        <v>1</v>
      </c>
      <c r="AA899" s="508">
        <v>28.2</v>
      </c>
      <c r="AB899" s="508">
        <v>0.5</v>
      </c>
      <c r="AC899" s="508">
        <v>1.71</v>
      </c>
      <c r="AD899" s="508">
        <v>10.1</v>
      </c>
      <c r="AE899" s="508">
        <v>0</v>
      </c>
      <c r="AF899" s="428"/>
      <c r="AG899" s="512">
        <v>124</v>
      </c>
      <c r="AH899" s="512">
        <v>7</v>
      </c>
      <c r="AI899" s="512">
        <v>11.5</v>
      </c>
      <c r="AJ899" s="512">
        <v>85</v>
      </c>
      <c r="AK899" s="512">
        <v>149</v>
      </c>
      <c r="AL899" s="512">
        <v>170</v>
      </c>
      <c r="AM899" s="512">
        <v>245</v>
      </c>
      <c r="AN899" s="512">
        <v>374</v>
      </c>
      <c r="AO899" s="512">
        <v>437</v>
      </c>
      <c r="AP899" s="512">
        <v>42</v>
      </c>
      <c r="AQ899" s="512">
        <v>18</v>
      </c>
      <c r="AR899" s="512">
        <v>3</v>
      </c>
      <c r="AS899" s="512">
        <v>2.7</v>
      </c>
      <c r="AT899" s="512">
        <v>0.05</v>
      </c>
      <c r="AU899" s="307"/>
      <c r="AV899" s="513">
        <v>1</v>
      </c>
      <c r="AW899" s="518">
        <v>42614</v>
      </c>
      <c r="AX899" s="513">
        <v>890000066357</v>
      </c>
      <c r="AY899" s="513" t="s">
        <v>68</v>
      </c>
      <c r="AZ899" s="514">
        <v>0.73770000000000002</v>
      </c>
      <c r="BA899" s="515">
        <v>143.1</v>
      </c>
      <c r="BB899" s="515">
        <v>7.9</v>
      </c>
      <c r="BC899" s="515">
        <v>0</v>
      </c>
      <c r="BD899" s="516" t="s">
        <v>20</v>
      </c>
      <c r="BE899" s="515">
        <v>1.2</v>
      </c>
      <c r="BF899" s="515">
        <v>0.01</v>
      </c>
      <c r="BG899" s="515">
        <v>85.8</v>
      </c>
      <c r="BH899" s="515">
        <v>79.3</v>
      </c>
      <c r="BI899" s="519">
        <v>82.6</v>
      </c>
      <c r="BJ899" s="517" t="s">
        <v>66</v>
      </c>
      <c r="BK899" s="517" t="s">
        <v>67</v>
      </c>
      <c r="BL899" s="515">
        <v>20662</v>
      </c>
      <c r="BM899" s="515">
        <v>132</v>
      </c>
      <c r="BN899" s="515">
        <v>203</v>
      </c>
      <c r="BO899" s="515">
        <v>300</v>
      </c>
      <c r="BP899" s="515">
        <v>352</v>
      </c>
      <c r="BQ899" s="515">
        <v>1</v>
      </c>
      <c r="BR899" s="515">
        <v>30.2</v>
      </c>
      <c r="BS899" s="515">
        <v>0.4</v>
      </c>
      <c r="BT899" s="515">
        <v>2.2000000000000002</v>
      </c>
      <c r="BU899" s="515">
        <v>0</v>
      </c>
      <c r="BV899" s="515">
        <v>0</v>
      </c>
      <c r="BW899" s="435"/>
      <c r="BX899" s="520">
        <v>124</v>
      </c>
      <c r="BY899" s="520">
        <v>7</v>
      </c>
      <c r="BZ899" s="520">
        <v>11.5</v>
      </c>
      <c r="CA899" s="520">
        <v>85</v>
      </c>
      <c r="CB899" s="520">
        <v>149</v>
      </c>
      <c r="CC899" s="520">
        <v>170</v>
      </c>
      <c r="CD899" s="520">
        <v>245</v>
      </c>
      <c r="CE899" s="520">
        <v>374</v>
      </c>
      <c r="CF899" s="520">
        <v>437</v>
      </c>
      <c r="CG899" s="520">
        <v>42</v>
      </c>
      <c r="CH899" s="520">
        <v>18</v>
      </c>
      <c r="CI899" s="520">
        <v>3</v>
      </c>
      <c r="CJ899" s="520">
        <v>2.7</v>
      </c>
      <c r="CK899" s="520">
        <v>0.05</v>
      </c>
      <c r="CL899" s="343"/>
      <c r="CM899" s="522">
        <v>1</v>
      </c>
      <c r="CN899" s="526">
        <v>42618</v>
      </c>
      <c r="CO899" s="527"/>
      <c r="CP899" s="527"/>
      <c r="CQ899" s="525">
        <v>0.72009999999999996</v>
      </c>
      <c r="CR899" s="521">
        <v>56.4</v>
      </c>
      <c r="CS899" s="521">
        <f>(CR899*(9/5))+32</f>
        <v>133.51999999999998</v>
      </c>
      <c r="CT899" s="523">
        <v>8.8000000000000007</v>
      </c>
      <c r="CU899" s="524">
        <v>1E-3</v>
      </c>
      <c r="CV899" s="523">
        <v>1</v>
      </c>
      <c r="CW899" s="523">
        <v>0.5</v>
      </c>
      <c r="CX899" s="524">
        <v>5.0000000000000001E-3</v>
      </c>
      <c r="CY899" s="523">
        <v>85.1</v>
      </c>
      <c r="CZ899" s="523">
        <v>79.400000000000006</v>
      </c>
      <c r="DA899" s="523">
        <v>82.3</v>
      </c>
      <c r="DB899" s="522" t="s">
        <v>83</v>
      </c>
      <c r="DC899" s="522" t="s">
        <v>84</v>
      </c>
      <c r="DD899" s="523">
        <v>20850</v>
      </c>
      <c r="DE899" s="523">
        <v>124.8</v>
      </c>
      <c r="DF899" s="523">
        <v>177</v>
      </c>
      <c r="DG899" s="523">
        <v>267.5</v>
      </c>
      <c r="DH899" s="523">
        <v>340</v>
      </c>
      <c r="DI899" s="523">
        <v>1</v>
      </c>
      <c r="DJ899" s="523">
        <v>27</v>
      </c>
      <c r="DK899" s="523">
        <v>0.1</v>
      </c>
      <c r="DL899" s="523">
        <v>2.1</v>
      </c>
      <c r="DM899" s="523">
        <v>16</v>
      </c>
      <c r="DN899" s="523">
        <v>0</v>
      </c>
      <c r="DO899" s="442"/>
      <c r="DP899" s="528">
        <v>124</v>
      </c>
      <c r="DQ899" s="528">
        <v>7</v>
      </c>
      <c r="DR899" s="528">
        <v>11.5</v>
      </c>
      <c r="DS899" s="528">
        <v>85</v>
      </c>
      <c r="DT899" s="528">
        <v>149</v>
      </c>
      <c r="DU899" s="528">
        <v>170</v>
      </c>
      <c r="DV899" s="528">
        <v>245</v>
      </c>
      <c r="DW899" s="528">
        <v>374</v>
      </c>
      <c r="DX899" s="528">
        <v>437</v>
      </c>
      <c r="DY899" s="528">
        <v>42</v>
      </c>
      <c r="DZ899" s="528">
        <v>18</v>
      </c>
      <c r="EA899" s="528">
        <v>3</v>
      </c>
      <c r="EB899" s="528">
        <v>2.7</v>
      </c>
      <c r="EC899" s="528">
        <v>0.05</v>
      </c>
    </row>
    <row r="900" spans="1:133" x14ac:dyDescent="0.25">
      <c r="A900" s="302">
        <f t="shared" si="164"/>
        <v>2016</v>
      </c>
      <c r="B900" s="303" t="str">
        <f t="shared" si="164"/>
        <v>SEPTIEMBRE</v>
      </c>
      <c r="C900" s="303">
        <v>4</v>
      </c>
      <c r="D900" s="303" t="str">
        <f t="shared" si="165"/>
        <v>SEPTIEMBRE 2016 / 2</v>
      </c>
      <c r="E900" s="506">
        <v>2</v>
      </c>
      <c r="F900" s="511">
        <v>42616</v>
      </c>
      <c r="G900" s="506">
        <v>66421</v>
      </c>
      <c r="H900" s="506" t="s">
        <v>492</v>
      </c>
      <c r="I900" s="507">
        <v>0.71430000000000005</v>
      </c>
      <c r="J900" s="508">
        <v>127</v>
      </c>
      <c r="K900" s="508">
        <v>9.6999999999999993</v>
      </c>
      <c r="L900" s="508">
        <v>0</v>
      </c>
      <c r="M900" s="509" t="s">
        <v>20</v>
      </c>
      <c r="N900" s="508">
        <v>0.5</v>
      </c>
      <c r="O900" s="508">
        <v>0</v>
      </c>
      <c r="P900" s="508">
        <v>85.3</v>
      </c>
      <c r="Q900" s="508">
        <v>79.099999999999994</v>
      </c>
      <c r="R900" s="508">
        <v>82.199999999999989</v>
      </c>
      <c r="S900" s="510" t="s">
        <v>66</v>
      </c>
      <c r="T900" s="510" t="s">
        <v>67</v>
      </c>
      <c r="U900" s="508">
        <v>20918</v>
      </c>
      <c r="V900" s="508">
        <v>118</v>
      </c>
      <c r="W900" s="508">
        <v>174</v>
      </c>
      <c r="X900" s="508">
        <v>280</v>
      </c>
      <c r="Y900" s="508">
        <v>338</v>
      </c>
      <c r="Z900" s="508">
        <v>1</v>
      </c>
      <c r="AA900" s="508">
        <v>24</v>
      </c>
      <c r="AB900" s="508">
        <v>0.1</v>
      </c>
      <c r="AC900" s="508">
        <v>1.67</v>
      </c>
      <c r="AD900" s="508">
        <v>12.7</v>
      </c>
      <c r="AE900" s="508">
        <v>0</v>
      </c>
      <c r="AF900" s="428"/>
      <c r="AG900" s="512">
        <v>124</v>
      </c>
      <c r="AH900" s="512">
        <v>7</v>
      </c>
      <c r="AI900" s="512">
        <v>11.5</v>
      </c>
      <c r="AJ900" s="512">
        <v>85</v>
      </c>
      <c r="AK900" s="512">
        <v>149</v>
      </c>
      <c r="AL900" s="512">
        <v>170</v>
      </c>
      <c r="AM900" s="512">
        <v>245</v>
      </c>
      <c r="AN900" s="512">
        <v>374</v>
      </c>
      <c r="AO900" s="512">
        <v>437</v>
      </c>
      <c r="AP900" s="512">
        <v>42</v>
      </c>
      <c r="AQ900" s="512">
        <v>18</v>
      </c>
      <c r="AR900" s="512">
        <v>3</v>
      </c>
      <c r="AS900" s="512">
        <v>2.7</v>
      </c>
      <c r="AT900" s="512">
        <v>0.05</v>
      </c>
      <c r="AU900" s="307"/>
      <c r="AV900" s="513">
        <v>2</v>
      </c>
      <c r="AW900" s="518">
        <v>42615</v>
      </c>
      <c r="AX900" s="513">
        <v>66392</v>
      </c>
      <c r="AY900" s="513" t="s">
        <v>218</v>
      </c>
      <c r="AZ900" s="514">
        <v>0.73280000000000001</v>
      </c>
      <c r="BA900" s="515">
        <v>138.9</v>
      </c>
      <c r="BB900" s="515">
        <v>8.4</v>
      </c>
      <c r="BC900" s="515">
        <v>0</v>
      </c>
      <c r="BD900" s="516" t="s">
        <v>20</v>
      </c>
      <c r="BE900" s="515">
        <v>1.2</v>
      </c>
      <c r="BF900" s="515">
        <v>0.01</v>
      </c>
      <c r="BG900" s="515">
        <v>85.5</v>
      </c>
      <c r="BH900" s="515">
        <v>79.3</v>
      </c>
      <c r="BI900" s="519">
        <v>82.4</v>
      </c>
      <c r="BJ900" s="517" t="s">
        <v>66</v>
      </c>
      <c r="BK900" s="517" t="s">
        <v>67</v>
      </c>
      <c r="BL900" s="515">
        <v>20714</v>
      </c>
      <c r="BM900" s="515">
        <v>129</v>
      </c>
      <c r="BN900" s="515">
        <v>194</v>
      </c>
      <c r="BO900" s="515">
        <v>300</v>
      </c>
      <c r="BP900" s="515">
        <v>352</v>
      </c>
      <c r="BQ900" s="515">
        <v>1</v>
      </c>
      <c r="BR900" s="515">
        <v>29.8</v>
      </c>
      <c r="BS900" s="515">
        <v>0.4</v>
      </c>
      <c r="BT900" s="515">
        <v>2.12</v>
      </c>
      <c r="BU900" s="515">
        <v>0</v>
      </c>
      <c r="BV900" s="515">
        <v>0</v>
      </c>
      <c r="BW900" s="435"/>
      <c r="BX900" s="520">
        <v>124</v>
      </c>
      <c r="BY900" s="520">
        <v>7</v>
      </c>
      <c r="BZ900" s="520">
        <v>11.5</v>
      </c>
      <c r="CA900" s="520">
        <v>85</v>
      </c>
      <c r="CB900" s="520">
        <v>149</v>
      </c>
      <c r="CC900" s="520">
        <v>170</v>
      </c>
      <c r="CD900" s="520">
        <v>245</v>
      </c>
      <c r="CE900" s="520">
        <v>374</v>
      </c>
      <c r="CF900" s="520">
        <v>437</v>
      </c>
      <c r="CG900" s="520">
        <v>42</v>
      </c>
      <c r="CH900" s="520">
        <v>18</v>
      </c>
      <c r="CI900" s="520">
        <v>3</v>
      </c>
      <c r="CJ900" s="520">
        <v>2.7</v>
      </c>
      <c r="CK900" s="520">
        <v>0.05</v>
      </c>
      <c r="CL900" s="343"/>
      <c r="CM900" s="522">
        <v>2</v>
      </c>
      <c r="CN900" s="526">
        <v>42625</v>
      </c>
      <c r="CO900" s="522"/>
      <c r="CP900" s="522"/>
      <c r="CQ900" s="525">
        <v>0.71860000000000002</v>
      </c>
      <c r="CR900" s="521">
        <v>56.4</v>
      </c>
      <c r="CS900" s="521">
        <f>(CR900*(9/5))+32</f>
        <v>133.51999999999998</v>
      </c>
      <c r="CT900" s="523">
        <v>8.6</v>
      </c>
      <c r="CU900" s="524">
        <v>1E-3</v>
      </c>
      <c r="CV900" s="523">
        <v>1</v>
      </c>
      <c r="CW900" s="523">
        <v>0.5</v>
      </c>
      <c r="CX900" s="524">
        <v>5.0000000000000001E-3</v>
      </c>
      <c r="CY900" s="523">
        <v>85</v>
      </c>
      <c r="CZ900" s="523">
        <v>79.8</v>
      </c>
      <c r="DA900" s="523">
        <v>82.4</v>
      </c>
      <c r="DB900" s="522" t="s">
        <v>83</v>
      </c>
      <c r="DC900" s="522" t="s">
        <v>84</v>
      </c>
      <c r="DD900" s="523">
        <v>20866</v>
      </c>
      <c r="DE900" s="523">
        <v>121.8</v>
      </c>
      <c r="DF900" s="523">
        <v>175</v>
      </c>
      <c r="DG900" s="523">
        <v>265.5</v>
      </c>
      <c r="DH900" s="523">
        <v>338</v>
      </c>
      <c r="DI900" s="523">
        <v>1</v>
      </c>
      <c r="DJ900" s="523">
        <v>27.2</v>
      </c>
      <c r="DK900" s="523">
        <v>0.1</v>
      </c>
      <c r="DL900" s="523">
        <v>2.4</v>
      </c>
      <c r="DM900" s="523">
        <v>17</v>
      </c>
      <c r="DN900" s="523">
        <v>0</v>
      </c>
      <c r="DO900" s="441"/>
      <c r="DP900" s="528">
        <v>124</v>
      </c>
      <c r="DQ900" s="528">
        <v>7</v>
      </c>
      <c r="DR900" s="528">
        <v>11.5</v>
      </c>
      <c r="DS900" s="528">
        <v>85</v>
      </c>
      <c r="DT900" s="528">
        <v>149</v>
      </c>
      <c r="DU900" s="528">
        <v>170</v>
      </c>
      <c r="DV900" s="528">
        <v>245</v>
      </c>
      <c r="DW900" s="528">
        <v>374</v>
      </c>
      <c r="DX900" s="528">
        <v>437</v>
      </c>
      <c r="DY900" s="528">
        <v>42</v>
      </c>
      <c r="DZ900" s="528">
        <v>18</v>
      </c>
      <c r="EA900" s="528">
        <v>3</v>
      </c>
      <c r="EB900" s="528">
        <v>2.7</v>
      </c>
      <c r="EC900" s="528">
        <v>0.05</v>
      </c>
    </row>
    <row r="901" spans="1:133" x14ac:dyDescent="0.25">
      <c r="A901" s="291">
        <f t="shared" si="164"/>
        <v>2016</v>
      </c>
      <c r="B901" s="292" t="str">
        <f t="shared" si="164"/>
        <v>SEPTIEMBRE</v>
      </c>
      <c r="C901" s="292">
        <v>5</v>
      </c>
      <c r="D901" s="292" t="str">
        <f t="shared" si="165"/>
        <v>SEPTIEMBRE 2016 / 3</v>
      </c>
      <c r="E901" s="506">
        <v>3</v>
      </c>
      <c r="F901" s="511">
        <v>42617</v>
      </c>
      <c r="G901" s="506">
        <v>66424</v>
      </c>
      <c r="H901" s="506" t="s">
        <v>70</v>
      </c>
      <c r="I901" s="507">
        <v>0.71970000000000001</v>
      </c>
      <c r="J901" s="508">
        <v>133</v>
      </c>
      <c r="K901" s="508">
        <v>8.9</v>
      </c>
      <c r="L901" s="508">
        <v>0</v>
      </c>
      <c r="M901" s="509" t="s">
        <v>20</v>
      </c>
      <c r="N901" s="508">
        <v>0.5</v>
      </c>
      <c r="O901" s="508">
        <v>0</v>
      </c>
      <c r="P901" s="508">
        <v>85.4</v>
      </c>
      <c r="Q901" s="508">
        <v>79</v>
      </c>
      <c r="R901" s="508">
        <v>82.2</v>
      </c>
      <c r="S901" s="510" t="s">
        <v>66</v>
      </c>
      <c r="T901" s="510" t="s">
        <v>67</v>
      </c>
      <c r="U901" s="508">
        <v>20854</v>
      </c>
      <c r="V901" s="508">
        <v>122</v>
      </c>
      <c r="W901" s="508">
        <v>184</v>
      </c>
      <c r="X901" s="508">
        <v>275</v>
      </c>
      <c r="Y901" s="508">
        <v>339</v>
      </c>
      <c r="Z901" s="508">
        <v>1</v>
      </c>
      <c r="AA901" s="508">
        <v>27.4</v>
      </c>
      <c r="AB901" s="508">
        <v>0.6</v>
      </c>
      <c r="AC901" s="508">
        <v>1.75</v>
      </c>
      <c r="AD901" s="508">
        <v>10.3</v>
      </c>
      <c r="AE901" s="508">
        <v>0</v>
      </c>
      <c r="AF901" s="428"/>
      <c r="AG901" s="512">
        <v>124</v>
      </c>
      <c r="AH901" s="512">
        <v>7</v>
      </c>
      <c r="AI901" s="512">
        <v>11.5</v>
      </c>
      <c r="AJ901" s="512">
        <v>85</v>
      </c>
      <c r="AK901" s="512">
        <v>149</v>
      </c>
      <c r="AL901" s="512">
        <v>170</v>
      </c>
      <c r="AM901" s="512">
        <v>245</v>
      </c>
      <c r="AN901" s="512">
        <v>374</v>
      </c>
      <c r="AO901" s="512">
        <v>437</v>
      </c>
      <c r="AP901" s="512">
        <v>42</v>
      </c>
      <c r="AQ901" s="512">
        <v>18</v>
      </c>
      <c r="AR901" s="512">
        <v>3</v>
      </c>
      <c r="AS901" s="512">
        <v>2.7</v>
      </c>
      <c r="AT901" s="512">
        <v>0.05</v>
      </c>
      <c r="AU901" s="307"/>
      <c r="AV901" s="513">
        <v>3</v>
      </c>
      <c r="AW901" s="518">
        <v>42618</v>
      </c>
      <c r="AX901" s="513">
        <v>66437</v>
      </c>
      <c r="AY901" s="513" t="s">
        <v>149</v>
      </c>
      <c r="AZ901" s="514">
        <v>0.73350000000000004</v>
      </c>
      <c r="BA901" s="515">
        <v>140.1</v>
      </c>
      <c r="BB901" s="515">
        <v>8.1999999999999993</v>
      </c>
      <c r="BC901" s="515">
        <v>0</v>
      </c>
      <c r="BD901" s="516" t="s">
        <v>20</v>
      </c>
      <c r="BE901" s="515">
        <v>1.2</v>
      </c>
      <c r="BF901" s="515">
        <v>0.01</v>
      </c>
      <c r="BG901" s="515">
        <v>85.3</v>
      </c>
      <c r="BH901" s="515">
        <v>79.2</v>
      </c>
      <c r="BI901" s="519">
        <v>82.3</v>
      </c>
      <c r="BJ901" s="517" t="s">
        <v>66</v>
      </c>
      <c r="BK901" s="517" t="s">
        <v>67</v>
      </c>
      <c r="BL901" s="515">
        <v>20706</v>
      </c>
      <c r="BM901" s="515">
        <v>129</v>
      </c>
      <c r="BN901" s="515">
        <v>196</v>
      </c>
      <c r="BO901" s="515">
        <v>298</v>
      </c>
      <c r="BP901" s="515">
        <v>352</v>
      </c>
      <c r="BQ901" s="515">
        <v>1</v>
      </c>
      <c r="BR901" s="515">
        <v>29.5</v>
      </c>
      <c r="BS901" s="515">
        <v>0.4</v>
      </c>
      <c r="BT901" s="515">
        <v>2.1</v>
      </c>
      <c r="BU901" s="515">
        <v>1.4</v>
      </c>
      <c r="BV901" s="515">
        <v>0</v>
      </c>
      <c r="BW901" s="435"/>
      <c r="BX901" s="520">
        <v>124</v>
      </c>
      <c r="BY901" s="520">
        <v>7</v>
      </c>
      <c r="BZ901" s="520">
        <v>11.5</v>
      </c>
      <c r="CA901" s="520">
        <v>85</v>
      </c>
      <c r="CB901" s="520">
        <v>149</v>
      </c>
      <c r="CC901" s="520">
        <v>170</v>
      </c>
      <c r="CD901" s="520">
        <v>245</v>
      </c>
      <c r="CE901" s="520">
        <v>374</v>
      </c>
      <c r="CF901" s="520">
        <v>437</v>
      </c>
      <c r="CG901" s="520">
        <v>42</v>
      </c>
      <c r="CH901" s="520">
        <v>18</v>
      </c>
      <c r="CI901" s="520">
        <v>3</v>
      </c>
      <c r="CJ901" s="520">
        <v>2.7</v>
      </c>
      <c r="CK901" s="520">
        <v>0.05</v>
      </c>
      <c r="CL901" s="343"/>
      <c r="CM901" s="522">
        <v>3</v>
      </c>
      <c r="CN901" s="526">
        <v>42632</v>
      </c>
      <c r="CO901" s="522"/>
      <c r="CP901" s="522"/>
      <c r="CQ901" s="525">
        <v>0.72009999999999996</v>
      </c>
      <c r="CR901" s="521">
        <v>56.3</v>
      </c>
      <c r="CS901" s="521">
        <f>(CR901*(9/5))+32</f>
        <v>133.34</v>
      </c>
      <c r="CT901" s="523">
        <v>8.8000000000000007</v>
      </c>
      <c r="CU901" s="524">
        <v>1E-3</v>
      </c>
      <c r="CV901" s="523">
        <v>1</v>
      </c>
      <c r="CW901" s="523">
        <v>0.5</v>
      </c>
      <c r="CX901" s="524">
        <v>5.0000000000000001E-3</v>
      </c>
      <c r="CY901" s="523">
        <v>85.1</v>
      </c>
      <c r="CZ901" s="523">
        <v>78.8</v>
      </c>
      <c r="DA901" s="523">
        <v>82</v>
      </c>
      <c r="DB901" s="522" t="s">
        <v>83</v>
      </c>
      <c r="DC901" s="522" t="s">
        <v>84</v>
      </c>
      <c r="DD901" s="523">
        <v>20850</v>
      </c>
      <c r="DE901" s="523">
        <v>123.8</v>
      </c>
      <c r="DF901" s="523">
        <v>177</v>
      </c>
      <c r="DG901" s="523">
        <v>267.5</v>
      </c>
      <c r="DH901" s="523">
        <v>340</v>
      </c>
      <c r="DI901" s="523">
        <v>1</v>
      </c>
      <c r="DJ901" s="523">
        <v>27</v>
      </c>
      <c r="DK901" s="523">
        <v>0.1</v>
      </c>
      <c r="DL901" s="523">
        <v>2.6</v>
      </c>
      <c r="DM901" s="523">
        <v>16</v>
      </c>
      <c r="DN901" s="523">
        <v>0</v>
      </c>
      <c r="DO901" s="442"/>
      <c r="DP901" s="528">
        <v>124</v>
      </c>
      <c r="DQ901" s="528">
        <v>7</v>
      </c>
      <c r="DR901" s="528">
        <v>11.5</v>
      </c>
      <c r="DS901" s="528">
        <v>85</v>
      </c>
      <c r="DT901" s="528">
        <v>149</v>
      </c>
      <c r="DU901" s="528">
        <v>170</v>
      </c>
      <c r="DV901" s="528">
        <v>245</v>
      </c>
      <c r="DW901" s="528">
        <v>374</v>
      </c>
      <c r="DX901" s="528">
        <v>437</v>
      </c>
      <c r="DY901" s="528">
        <v>42</v>
      </c>
      <c r="DZ901" s="528">
        <v>18</v>
      </c>
      <c r="EA901" s="528">
        <v>3</v>
      </c>
      <c r="EB901" s="528">
        <v>2.7</v>
      </c>
      <c r="EC901" s="528">
        <v>0.05</v>
      </c>
    </row>
    <row r="902" spans="1:133" x14ac:dyDescent="0.25">
      <c r="A902" s="302">
        <f t="shared" si="164"/>
        <v>2016</v>
      </c>
      <c r="B902" s="303" t="str">
        <f t="shared" si="164"/>
        <v>SEPTIEMBRE</v>
      </c>
      <c r="C902" s="303">
        <v>6</v>
      </c>
      <c r="D902" s="303" t="str">
        <f t="shared" si="165"/>
        <v>SEPTIEMBRE 2016 / 4</v>
      </c>
      <c r="E902" s="506">
        <v>4</v>
      </c>
      <c r="F902" s="511">
        <v>42618</v>
      </c>
      <c r="G902" s="506">
        <v>66468</v>
      </c>
      <c r="H902" s="506" t="s">
        <v>65</v>
      </c>
      <c r="I902" s="507">
        <v>0.71179999999999999</v>
      </c>
      <c r="J902" s="508">
        <v>124</v>
      </c>
      <c r="K902" s="508">
        <v>10.3</v>
      </c>
      <c r="L902" s="508">
        <v>0</v>
      </c>
      <c r="M902" s="509" t="s">
        <v>20</v>
      </c>
      <c r="N902" s="508">
        <v>0.5</v>
      </c>
      <c r="O902" s="508">
        <v>0</v>
      </c>
      <c r="P902" s="508">
        <v>85</v>
      </c>
      <c r="Q902" s="508">
        <v>79.2</v>
      </c>
      <c r="R902" s="508">
        <v>82.1</v>
      </c>
      <c r="S902" s="510" t="s">
        <v>66</v>
      </c>
      <c r="T902" s="510" t="s">
        <v>67</v>
      </c>
      <c r="U902" s="508">
        <v>20942</v>
      </c>
      <c r="V902" s="508">
        <v>117</v>
      </c>
      <c r="W902" s="508">
        <v>171</v>
      </c>
      <c r="X902" s="508">
        <v>258</v>
      </c>
      <c r="Y902" s="508">
        <v>337</v>
      </c>
      <c r="Z902" s="508">
        <v>1</v>
      </c>
      <c r="AA902" s="508">
        <v>26</v>
      </c>
      <c r="AB902" s="508">
        <v>0.1</v>
      </c>
      <c r="AC902" s="508">
        <v>1.61</v>
      </c>
      <c r="AD902" s="508">
        <v>12</v>
      </c>
      <c r="AE902" s="508">
        <v>0</v>
      </c>
      <c r="AF902" s="428"/>
      <c r="AG902" s="512">
        <v>124</v>
      </c>
      <c r="AH902" s="512">
        <v>7</v>
      </c>
      <c r="AI902" s="512">
        <v>11.5</v>
      </c>
      <c r="AJ902" s="512">
        <v>85</v>
      </c>
      <c r="AK902" s="512">
        <v>149</v>
      </c>
      <c r="AL902" s="512">
        <v>170</v>
      </c>
      <c r="AM902" s="512">
        <v>245</v>
      </c>
      <c r="AN902" s="512">
        <v>374</v>
      </c>
      <c r="AO902" s="512">
        <v>437</v>
      </c>
      <c r="AP902" s="512">
        <v>42</v>
      </c>
      <c r="AQ902" s="512">
        <v>18</v>
      </c>
      <c r="AR902" s="512">
        <v>3</v>
      </c>
      <c r="AS902" s="512">
        <v>2.7</v>
      </c>
      <c r="AT902" s="512">
        <v>0.05</v>
      </c>
      <c r="AU902" s="307"/>
      <c r="AV902" s="513">
        <v>4</v>
      </c>
      <c r="AW902" s="518">
        <v>42620</v>
      </c>
      <c r="AX902" s="513">
        <v>66492</v>
      </c>
      <c r="AY902" s="513" t="s">
        <v>68</v>
      </c>
      <c r="AZ902" s="514">
        <v>0.73740000000000006</v>
      </c>
      <c r="BA902" s="515">
        <v>143.69999999999999</v>
      </c>
      <c r="BB902" s="515">
        <v>7.8</v>
      </c>
      <c r="BC902" s="515">
        <v>0</v>
      </c>
      <c r="BD902" s="516" t="s">
        <v>20</v>
      </c>
      <c r="BE902" s="515">
        <v>1.2</v>
      </c>
      <c r="BF902" s="515">
        <v>0.01</v>
      </c>
      <c r="BG902" s="515">
        <v>85.4</v>
      </c>
      <c r="BH902" s="515">
        <v>79.2</v>
      </c>
      <c r="BI902" s="519">
        <v>82.300000000000011</v>
      </c>
      <c r="BJ902" s="517" t="s">
        <v>66</v>
      </c>
      <c r="BK902" s="517" t="s">
        <v>67</v>
      </c>
      <c r="BL902" s="515">
        <v>20666</v>
      </c>
      <c r="BM902" s="515">
        <v>133</v>
      </c>
      <c r="BN902" s="515">
        <v>203</v>
      </c>
      <c r="BO902" s="515">
        <v>302</v>
      </c>
      <c r="BP902" s="515">
        <v>352</v>
      </c>
      <c r="BQ902" s="515">
        <v>1</v>
      </c>
      <c r="BR902" s="515">
        <v>29.8</v>
      </c>
      <c r="BS902" s="515">
        <v>0.4</v>
      </c>
      <c r="BT902" s="515">
        <v>2.1</v>
      </c>
      <c r="BU902" s="515">
        <v>0.3</v>
      </c>
      <c r="BV902" s="515">
        <v>0</v>
      </c>
      <c r="BW902" s="435"/>
      <c r="BX902" s="520">
        <v>124</v>
      </c>
      <c r="BY902" s="520">
        <v>7</v>
      </c>
      <c r="BZ902" s="520">
        <v>11.5</v>
      </c>
      <c r="CA902" s="520">
        <v>85</v>
      </c>
      <c r="CB902" s="520">
        <v>149</v>
      </c>
      <c r="CC902" s="520">
        <v>170</v>
      </c>
      <c r="CD902" s="520">
        <v>245</v>
      </c>
      <c r="CE902" s="520">
        <v>374</v>
      </c>
      <c r="CF902" s="520">
        <v>437</v>
      </c>
      <c r="CG902" s="520">
        <v>42</v>
      </c>
      <c r="CH902" s="520">
        <v>18</v>
      </c>
      <c r="CI902" s="520">
        <v>3</v>
      </c>
      <c r="CJ902" s="520">
        <v>2.7</v>
      </c>
      <c r="CK902" s="520">
        <v>0.05</v>
      </c>
      <c r="CL902" s="343"/>
      <c r="CM902" s="522">
        <v>4</v>
      </c>
      <c r="CN902" s="526">
        <v>42639</v>
      </c>
      <c r="CO902" s="522"/>
      <c r="CP902" s="522"/>
      <c r="CQ902" s="525">
        <v>0.71899999999999997</v>
      </c>
      <c r="CR902" s="521">
        <v>56.8</v>
      </c>
      <c r="CS902" s="521">
        <f>(CR902*(9/5))+32</f>
        <v>134.24</v>
      </c>
      <c r="CT902" s="523">
        <v>8.4</v>
      </c>
      <c r="CU902" s="524">
        <v>1E-3</v>
      </c>
      <c r="CV902" s="523">
        <v>1</v>
      </c>
      <c r="CW902" s="523">
        <v>0.5</v>
      </c>
      <c r="CX902" s="524">
        <v>5.0000000000000001E-3</v>
      </c>
      <c r="CY902" s="523">
        <v>85.1</v>
      </c>
      <c r="CZ902" s="523">
        <v>79</v>
      </c>
      <c r="DA902" s="523">
        <v>82.1</v>
      </c>
      <c r="DB902" s="522" t="s">
        <v>83</v>
      </c>
      <c r="DC902" s="522" t="s">
        <v>84</v>
      </c>
      <c r="DD902" s="523">
        <v>20862</v>
      </c>
      <c r="DE902" s="523">
        <v>122.8</v>
      </c>
      <c r="DF902" s="523">
        <v>174</v>
      </c>
      <c r="DG902" s="523">
        <v>263.5</v>
      </c>
      <c r="DH902" s="523">
        <v>340</v>
      </c>
      <c r="DI902" s="523">
        <v>1</v>
      </c>
      <c r="DJ902" s="523">
        <v>27.3</v>
      </c>
      <c r="DK902" s="523">
        <v>0.1</v>
      </c>
      <c r="DL902" s="523">
        <v>2.2000000000000002</v>
      </c>
      <c r="DM902" s="523">
        <v>16.5</v>
      </c>
      <c r="DN902" s="523">
        <v>0</v>
      </c>
      <c r="DO902" s="441"/>
      <c r="DP902" s="528">
        <v>124</v>
      </c>
      <c r="DQ902" s="528">
        <v>7</v>
      </c>
      <c r="DR902" s="528">
        <v>11.5</v>
      </c>
      <c r="DS902" s="528">
        <v>85</v>
      </c>
      <c r="DT902" s="528">
        <v>149</v>
      </c>
      <c r="DU902" s="528">
        <v>170</v>
      </c>
      <c r="DV902" s="528">
        <v>245</v>
      </c>
      <c r="DW902" s="528">
        <v>374</v>
      </c>
      <c r="DX902" s="528">
        <v>437</v>
      </c>
      <c r="DY902" s="528">
        <v>42</v>
      </c>
      <c r="DZ902" s="528">
        <v>18</v>
      </c>
      <c r="EA902" s="528">
        <v>3</v>
      </c>
      <c r="EB902" s="528">
        <v>2.7</v>
      </c>
      <c r="EC902" s="528">
        <v>0.05</v>
      </c>
    </row>
    <row r="903" spans="1:133" x14ac:dyDescent="0.25">
      <c r="A903" s="291">
        <f t="shared" si="164"/>
        <v>2016</v>
      </c>
      <c r="B903" s="292" t="str">
        <f t="shared" si="164"/>
        <v>SEPTIEMBRE</v>
      </c>
      <c r="C903" s="292">
        <v>7</v>
      </c>
      <c r="D903" s="292" t="str">
        <f t="shared" si="165"/>
        <v>SEPTIEMBRE 2016 / 5</v>
      </c>
      <c r="E903" s="506">
        <v>5</v>
      </c>
      <c r="F903" s="511">
        <v>42620</v>
      </c>
      <c r="G903" s="506">
        <v>66411</v>
      </c>
      <c r="H903" s="506" t="s">
        <v>493</v>
      </c>
      <c r="I903" s="507">
        <v>0.71279999999999999</v>
      </c>
      <c r="J903" s="508">
        <v>126</v>
      </c>
      <c r="K903" s="508">
        <v>9.9</v>
      </c>
      <c r="L903" s="508">
        <v>0</v>
      </c>
      <c r="M903" s="509" t="s">
        <v>20</v>
      </c>
      <c r="N903" s="508">
        <v>0.5</v>
      </c>
      <c r="O903" s="508">
        <v>0</v>
      </c>
      <c r="P903" s="508">
        <v>85.1</v>
      </c>
      <c r="Q903" s="508">
        <v>79.2</v>
      </c>
      <c r="R903" s="508">
        <v>82.2</v>
      </c>
      <c r="S903" s="510" t="s">
        <v>66</v>
      </c>
      <c r="T903" s="510" t="s">
        <v>67</v>
      </c>
      <c r="U903" s="508">
        <v>20930</v>
      </c>
      <c r="V903" s="508">
        <v>118</v>
      </c>
      <c r="W903" s="508">
        <v>174</v>
      </c>
      <c r="X903" s="508">
        <v>277</v>
      </c>
      <c r="Y903" s="508">
        <v>335</v>
      </c>
      <c r="Z903" s="508">
        <v>1</v>
      </c>
      <c r="AA903" s="508">
        <v>27.1</v>
      </c>
      <c r="AB903" s="508">
        <v>0.6</v>
      </c>
      <c r="AC903" s="508">
        <v>1.68</v>
      </c>
      <c r="AD903" s="508">
        <v>10.1</v>
      </c>
      <c r="AE903" s="508">
        <v>0</v>
      </c>
      <c r="AF903" s="428"/>
      <c r="AG903" s="512">
        <v>124</v>
      </c>
      <c r="AH903" s="512">
        <v>7</v>
      </c>
      <c r="AI903" s="512">
        <v>11.5</v>
      </c>
      <c r="AJ903" s="512">
        <v>85</v>
      </c>
      <c r="AK903" s="512">
        <v>149</v>
      </c>
      <c r="AL903" s="512">
        <v>170</v>
      </c>
      <c r="AM903" s="512">
        <v>245</v>
      </c>
      <c r="AN903" s="512">
        <v>374</v>
      </c>
      <c r="AO903" s="512">
        <v>437</v>
      </c>
      <c r="AP903" s="512">
        <v>42</v>
      </c>
      <c r="AQ903" s="512">
        <v>18</v>
      </c>
      <c r="AR903" s="512">
        <v>3</v>
      </c>
      <c r="AS903" s="512">
        <v>2.7</v>
      </c>
      <c r="AT903" s="512">
        <v>0.05</v>
      </c>
      <c r="AU903" s="307"/>
      <c r="AV903" s="513">
        <v>5</v>
      </c>
      <c r="AW903" s="518">
        <v>42621</v>
      </c>
      <c r="AX903" s="513">
        <v>66527</v>
      </c>
      <c r="AY903" s="513" t="s">
        <v>218</v>
      </c>
      <c r="AZ903" s="514">
        <v>0.73350000000000004</v>
      </c>
      <c r="BA903" s="515">
        <v>140.5</v>
      </c>
      <c r="BB903" s="515">
        <v>8.1999999999999993</v>
      </c>
      <c r="BC903" s="515">
        <v>0</v>
      </c>
      <c r="BD903" s="516" t="s">
        <v>20</v>
      </c>
      <c r="BE903" s="515">
        <v>1.2</v>
      </c>
      <c r="BF903" s="515">
        <v>0.01</v>
      </c>
      <c r="BG903" s="515">
        <v>85.2</v>
      </c>
      <c r="BH903" s="515">
        <v>79.2</v>
      </c>
      <c r="BI903" s="519">
        <v>82.2</v>
      </c>
      <c r="BJ903" s="517" t="s">
        <v>66</v>
      </c>
      <c r="BK903" s="517" t="s">
        <v>67</v>
      </c>
      <c r="BL903" s="515">
        <v>20706</v>
      </c>
      <c r="BM903" s="515">
        <v>131</v>
      </c>
      <c r="BN903" s="515">
        <v>196</v>
      </c>
      <c r="BO903" s="515">
        <v>300</v>
      </c>
      <c r="BP903" s="515">
        <v>352</v>
      </c>
      <c r="BQ903" s="515">
        <v>1</v>
      </c>
      <c r="BR903" s="515">
        <v>29.9</v>
      </c>
      <c r="BS903" s="515">
        <v>0.4</v>
      </c>
      <c r="BT903" s="515">
        <v>2.2000000000000002</v>
      </c>
      <c r="BU903" s="515">
        <v>2.2999999999999998</v>
      </c>
      <c r="BV903" s="515">
        <v>0</v>
      </c>
      <c r="BW903" s="435"/>
      <c r="BX903" s="520">
        <v>124</v>
      </c>
      <c r="BY903" s="520">
        <v>7</v>
      </c>
      <c r="BZ903" s="520">
        <v>11.5</v>
      </c>
      <c r="CA903" s="520">
        <v>85</v>
      </c>
      <c r="CB903" s="520">
        <v>149</v>
      </c>
      <c r="CC903" s="520">
        <v>170</v>
      </c>
      <c r="CD903" s="520">
        <v>245</v>
      </c>
      <c r="CE903" s="520">
        <v>374</v>
      </c>
      <c r="CF903" s="520">
        <v>437</v>
      </c>
      <c r="CG903" s="520">
        <v>42</v>
      </c>
      <c r="CH903" s="520">
        <v>18</v>
      </c>
      <c r="CI903" s="520">
        <v>3</v>
      </c>
      <c r="CJ903" s="520">
        <v>2.7</v>
      </c>
      <c r="CK903" s="520">
        <v>0.05</v>
      </c>
      <c r="CL903" s="343"/>
      <c r="CM903" s="303"/>
      <c r="CN903" s="303"/>
      <c r="CO903" s="303"/>
      <c r="CP903" s="303"/>
      <c r="CQ903" s="303"/>
      <c r="CR903" s="303"/>
      <c r="CS903" s="303"/>
      <c r="CT903" s="303"/>
      <c r="CU903" s="303"/>
      <c r="CV903" s="303"/>
      <c r="CW903" s="303"/>
      <c r="CX903" s="303"/>
      <c r="CY903" s="303"/>
      <c r="CZ903" s="303"/>
      <c r="DA903" s="303"/>
      <c r="DB903" s="303"/>
      <c r="DC903" s="303"/>
      <c r="DD903" s="303"/>
      <c r="DE903" s="303"/>
      <c r="DF903" s="303"/>
      <c r="DG903" s="303"/>
      <c r="DH903" s="303"/>
      <c r="DI903" s="303"/>
      <c r="DJ903" s="303"/>
      <c r="DK903" s="303"/>
      <c r="DL903" s="303"/>
      <c r="DM903" s="303"/>
      <c r="DN903" s="303"/>
      <c r="DO903" s="442"/>
      <c r="DP903" s="303"/>
      <c r="DQ903" s="303"/>
      <c r="DR903" s="303"/>
      <c r="DS903" s="303"/>
      <c r="DT903" s="303"/>
      <c r="DU903" s="303"/>
      <c r="DV903" s="303"/>
      <c r="DW903" s="303"/>
      <c r="DX903" s="303"/>
      <c r="DY903" s="303"/>
      <c r="DZ903" s="303"/>
      <c r="EA903" s="303"/>
      <c r="EB903" s="303"/>
      <c r="EC903" s="303"/>
    </row>
    <row r="904" spans="1:133" x14ac:dyDescent="0.25">
      <c r="A904" s="302">
        <f t="shared" si="164"/>
        <v>2016</v>
      </c>
      <c r="B904" s="303" t="str">
        <f t="shared" si="164"/>
        <v>SEPTIEMBRE</v>
      </c>
      <c r="C904" s="303">
        <v>8</v>
      </c>
      <c r="D904" s="303" t="str">
        <f t="shared" si="165"/>
        <v>SEPTIEMBRE 2016 / 6</v>
      </c>
      <c r="E904" s="506">
        <v>6</v>
      </c>
      <c r="F904" s="511">
        <v>42621</v>
      </c>
      <c r="G904" s="506">
        <v>66535</v>
      </c>
      <c r="H904" s="506" t="s">
        <v>70</v>
      </c>
      <c r="I904" s="507">
        <v>0.71430000000000005</v>
      </c>
      <c r="J904" s="508">
        <v>127</v>
      </c>
      <c r="K904" s="508">
        <v>9.8000000000000007</v>
      </c>
      <c r="L904" s="508">
        <v>0</v>
      </c>
      <c r="M904" s="509" t="s">
        <v>20</v>
      </c>
      <c r="N904" s="508">
        <v>0.5</v>
      </c>
      <c r="O904" s="508">
        <v>0</v>
      </c>
      <c r="P904" s="508">
        <v>85.1</v>
      </c>
      <c r="Q904" s="508">
        <v>79.2</v>
      </c>
      <c r="R904" s="508">
        <v>82.1</v>
      </c>
      <c r="S904" s="510" t="s">
        <v>66</v>
      </c>
      <c r="T904" s="510" t="s">
        <v>67</v>
      </c>
      <c r="U904" s="508">
        <v>20914</v>
      </c>
      <c r="V904" s="508">
        <v>119</v>
      </c>
      <c r="W904" s="508">
        <v>176</v>
      </c>
      <c r="X904" s="508">
        <v>274</v>
      </c>
      <c r="Y904" s="508">
        <v>339</v>
      </c>
      <c r="Z904" s="508">
        <v>1</v>
      </c>
      <c r="AA904" s="508">
        <v>28.2</v>
      </c>
      <c r="AB904" s="508">
        <v>0.5</v>
      </c>
      <c r="AC904" s="508">
        <v>1.68</v>
      </c>
      <c r="AD904" s="508">
        <v>11.3</v>
      </c>
      <c r="AE904" s="508">
        <v>0</v>
      </c>
      <c r="AF904" s="428"/>
      <c r="AG904" s="512">
        <v>124</v>
      </c>
      <c r="AH904" s="512">
        <v>7</v>
      </c>
      <c r="AI904" s="512">
        <v>11.5</v>
      </c>
      <c r="AJ904" s="512">
        <v>85</v>
      </c>
      <c r="AK904" s="512">
        <v>149</v>
      </c>
      <c r="AL904" s="512">
        <v>170</v>
      </c>
      <c r="AM904" s="512">
        <v>245</v>
      </c>
      <c r="AN904" s="512">
        <v>374</v>
      </c>
      <c r="AO904" s="512">
        <v>437</v>
      </c>
      <c r="AP904" s="512">
        <v>42</v>
      </c>
      <c r="AQ904" s="512">
        <v>18</v>
      </c>
      <c r="AR904" s="512">
        <v>3</v>
      </c>
      <c r="AS904" s="512">
        <v>2.7</v>
      </c>
      <c r="AT904" s="512">
        <v>0.05</v>
      </c>
      <c r="AU904" s="307"/>
      <c r="AV904" s="513">
        <v>6</v>
      </c>
      <c r="AW904" s="518">
        <v>42624</v>
      </c>
      <c r="AX904" s="513">
        <v>66586</v>
      </c>
      <c r="AY904" s="513" t="s">
        <v>149</v>
      </c>
      <c r="AZ904" s="514">
        <v>0.73280000000000001</v>
      </c>
      <c r="BA904" s="515">
        <v>138.69999999999999</v>
      </c>
      <c r="BB904" s="515">
        <v>8.4</v>
      </c>
      <c r="BC904" s="515">
        <v>0</v>
      </c>
      <c r="BD904" s="516" t="s">
        <v>20</v>
      </c>
      <c r="BE904" s="515">
        <v>1.2</v>
      </c>
      <c r="BF904" s="515">
        <v>0.01</v>
      </c>
      <c r="BG904" s="515">
        <v>85.2</v>
      </c>
      <c r="BH904" s="515">
        <v>79.2</v>
      </c>
      <c r="BI904" s="519">
        <v>82.2</v>
      </c>
      <c r="BJ904" s="517" t="s">
        <v>66</v>
      </c>
      <c r="BK904" s="517" t="s">
        <v>67</v>
      </c>
      <c r="BL904" s="515">
        <v>20714</v>
      </c>
      <c r="BM904" s="515">
        <v>131</v>
      </c>
      <c r="BN904" s="515">
        <v>192</v>
      </c>
      <c r="BO904" s="515">
        <v>295</v>
      </c>
      <c r="BP904" s="515">
        <v>354</v>
      </c>
      <c r="BQ904" s="515">
        <v>1</v>
      </c>
      <c r="BR904" s="515">
        <v>29</v>
      </c>
      <c r="BS904" s="515">
        <v>0.4</v>
      </c>
      <c r="BT904" s="515">
        <v>2.09</v>
      </c>
      <c r="BU904" s="515">
        <v>1.2</v>
      </c>
      <c r="BV904" s="515">
        <v>0</v>
      </c>
      <c r="BW904" s="435"/>
      <c r="BX904" s="520">
        <v>124</v>
      </c>
      <c r="BY904" s="520">
        <v>7</v>
      </c>
      <c r="BZ904" s="520">
        <v>11.5</v>
      </c>
      <c r="CA904" s="520">
        <v>85</v>
      </c>
      <c r="CB904" s="520">
        <v>149</v>
      </c>
      <c r="CC904" s="520">
        <v>170</v>
      </c>
      <c r="CD904" s="520">
        <v>245</v>
      </c>
      <c r="CE904" s="520">
        <v>374</v>
      </c>
      <c r="CF904" s="520">
        <v>437</v>
      </c>
      <c r="CG904" s="520">
        <v>42</v>
      </c>
      <c r="CH904" s="520">
        <v>18</v>
      </c>
      <c r="CI904" s="520">
        <v>3</v>
      </c>
      <c r="CJ904" s="520">
        <v>2.7</v>
      </c>
      <c r="CK904" s="520">
        <v>0.05</v>
      </c>
      <c r="CL904" s="343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441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</row>
    <row r="905" spans="1:133" x14ac:dyDescent="0.25">
      <c r="A905" s="291">
        <f t="shared" si="164"/>
        <v>2016</v>
      </c>
      <c r="B905" s="292" t="str">
        <f t="shared" si="164"/>
        <v>SEPTIEMBRE</v>
      </c>
      <c r="C905" s="292">
        <v>9</v>
      </c>
      <c r="D905" s="292" t="str">
        <f t="shared" si="165"/>
        <v>SEPTIEMBRE 2016 / 7</v>
      </c>
      <c r="E905" s="506">
        <v>7</v>
      </c>
      <c r="F905" s="511">
        <v>42623</v>
      </c>
      <c r="G905" s="506">
        <v>66577</v>
      </c>
      <c r="H905" s="506" t="s">
        <v>69</v>
      </c>
      <c r="I905" s="507">
        <v>0.71140000000000003</v>
      </c>
      <c r="J905" s="508">
        <v>126</v>
      </c>
      <c r="K905" s="508">
        <v>9.8000000000000007</v>
      </c>
      <c r="L905" s="508">
        <v>0</v>
      </c>
      <c r="M905" s="509" t="s">
        <v>20</v>
      </c>
      <c r="N905" s="508">
        <v>0.5</v>
      </c>
      <c r="O905" s="508">
        <v>0</v>
      </c>
      <c r="P905" s="508">
        <v>85</v>
      </c>
      <c r="Q905" s="508">
        <v>79.2</v>
      </c>
      <c r="R905" s="508">
        <v>85.1</v>
      </c>
      <c r="S905" s="510" t="s">
        <v>66</v>
      </c>
      <c r="T905" s="510" t="s">
        <v>67</v>
      </c>
      <c r="U905" s="508">
        <v>20946</v>
      </c>
      <c r="V905" s="508">
        <v>118</v>
      </c>
      <c r="W905" s="508">
        <v>173</v>
      </c>
      <c r="X905" s="508">
        <v>267</v>
      </c>
      <c r="Y905" s="508">
        <v>338</v>
      </c>
      <c r="Z905" s="508">
        <v>1</v>
      </c>
      <c r="AA905" s="508">
        <v>27.4</v>
      </c>
      <c r="AB905" s="508">
        <v>0.5</v>
      </c>
      <c r="AC905" s="508">
        <v>1.62</v>
      </c>
      <c r="AD905" s="508">
        <v>10.1</v>
      </c>
      <c r="AE905" s="508">
        <v>0</v>
      </c>
      <c r="AF905" s="428"/>
      <c r="AG905" s="512">
        <v>124</v>
      </c>
      <c r="AH905" s="512">
        <v>7</v>
      </c>
      <c r="AI905" s="512">
        <v>11.5</v>
      </c>
      <c r="AJ905" s="512">
        <v>85</v>
      </c>
      <c r="AK905" s="512">
        <v>149</v>
      </c>
      <c r="AL905" s="512">
        <v>170</v>
      </c>
      <c r="AM905" s="512">
        <v>245</v>
      </c>
      <c r="AN905" s="512">
        <v>374</v>
      </c>
      <c r="AO905" s="512">
        <v>437</v>
      </c>
      <c r="AP905" s="512">
        <v>42</v>
      </c>
      <c r="AQ905" s="512">
        <v>18</v>
      </c>
      <c r="AR905" s="512">
        <v>3</v>
      </c>
      <c r="AS905" s="512">
        <v>2.7</v>
      </c>
      <c r="AT905" s="512">
        <v>0.05</v>
      </c>
      <c r="AU905" s="307"/>
      <c r="AV905" s="513">
        <v>7</v>
      </c>
      <c r="AW905" s="518">
        <v>42627</v>
      </c>
      <c r="AX905" s="513">
        <v>66634</v>
      </c>
      <c r="AY905" s="513" t="s">
        <v>218</v>
      </c>
      <c r="AZ905" s="514">
        <v>0.73009999999999997</v>
      </c>
      <c r="BA905" s="515">
        <v>137.19999999999999</v>
      </c>
      <c r="BB905" s="515">
        <v>8.6</v>
      </c>
      <c r="BC905" s="515">
        <v>0</v>
      </c>
      <c r="BD905" s="516" t="s">
        <v>20</v>
      </c>
      <c r="BE905" s="515">
        <v>1.2</v>
      </c>
      <c r="BF905" s="515">
        <v>0.01</v>
      </c>
      <c r="BG905" s="515">
        <v>85.4</v>
      </c>
      <c r="BH905" s="515">
        <v>79.3</v>
      </c>
      <c r="BI905" s="519">
        <v>82.35</v>
      </c>
      <c r="BJ905" s="517" t="s">
        <v>66</v>
      </c>
      <c r="BK905" s="517" t="s">
        <v>67</v>
      </c>
      <c r="BL905" s="515">
        <v>20714</v>
      </c>
      <c r="BM905" s="515">
        <v>126</v>
      </c>
      <c r="BN905" s="515">
        <v>192</v>
      </c>
      <c r="BO905" s="515">
        <v>300</v>
      </c>
      <c r="BP905" s="515">
        <v>349</v>
      </c>
      <c r="BQ905" s="515">
        <v>1</v>
      </c>
      <c r="BR905" s="515">
        <v>29.5</v>
      </c>
      <c r="BS905" s="515">
        <v>0.4</v>
      </c>
      <c r="BT905" s="515">
        <v>2.1</v>
      </c>
      <c r="BU905" s="515">
        <v>4</v>
      </c>
      <c r="BV905" s="515">
        <v>0</v>
      </c>
      <c r="BW905" s="435"/>
      <c r="BX905" s="520">
        <v>124</v>
      </c>
      <c r="BY905" s="520">
        <v>7</v>
      </c>
      <c r="BZ905" s="520">
        <v>11.5</v>
      </c>
      <c r="CA905" s="520">
        <v>85</v>
      </c>
      <c r="CB905" s="520">
        <v>149</v>
      </c>
      <c r="CC905" s="520">
        <v>170</v>
      </c>
      <c r="CD905" s="520">
        <v>245</v>
      </c>
      <c r="CE905" s="520">
        <v>374</v>
      </c>
      <c r="CF905" s="520">
        <v>437</v>
      </c>
      <c r="CG905" s="520">
        <v>42</v>
      </c>
      <c r="CH905" s="520">
        <v>18</v>
      </c>
      <c r="CI905" s="520">
        <v>3</v>
      </c>
      <c r="CJ905" s="520">
        <v>2.7</v>
      </c>
      <c r="CK905" s="520">
        <v>0.05</v>
      </c>
      <c r="CL905" s="343"/>
      <c r="CM905" s="303"/>
      <c r="CN905" s="303"/>
      <c r="CO905" s="303"/>
      <c r="CP905" s="303"/>
      <c r="CQ905" s="303"/>
      <c r="CR905" s="303"/>
      <c r="CS905" s="303"/>
      <c r="CT905" s="303"/>
      <c r="CU905" s="303"/>
      <c r="CV905" s="303"/>
      <c r="CW905" s="303"/>
      <c r="CX905" s="303"/>
      <c r="CY905" s="303"/>
      <c r="CZ905" s="303"/>
      <c r="DA905" s="303"/>
      <c r="DB905" s="303"/>
      <c r="DC905" s="303"/>
      <c r="DD905" s="303"/>
      <c r="DE905" s="303"/>
      <c r="DF905" s="303"/>
      <c r="DG905" s="303"/>
      <c r="DH905" s="303"/>
      <c r="DI905" s="303"/>
      <c r="DJ905" s="303"/>
      <c r="DK905" s="303"/>
      <c r="DL905" s="303"/>
      <c r="DM905" s="303"/>
      <c r="DN905" s="303"/>
      <c r="DO905" s="442"/>
      <c r="DP905" s="303"/>
      <c r="DQ905" s="303"/>
      <c r="DR905" s="303"/>
      <c r="DS905" s="303"/>
      <c r="DT905" s="303"/>
      <c r="DU905" s="303"/>
      <c r="DV905" s="303"/>
      <c r="DW905" s="303"/>
      <c r="DX905" s="303"/>
      <c r="DY905" s="303"/>
      <c r="DZ905" s="303"/>
      <c r="EA905" s="303"/>
      <c r="EB905" s="303"/>
      <c r="EC905" s="303"/>
    </row>
    <row r="906" spans="1:133" x14ac:dyDescent="0.25">
      <c r="A906" s="302">
        <f t="shared" si="164"/>
        <v>2016</v>
      </c>
      <c r="B906" s="303" t="str">
        <f t="shared" si="164"/>
        <v>SEPTIEMBRE</v>
      </c>
      <c r="C906" s="303">
        <v>10</v>
      </c>
      <c r="D906" s="303" t="str">
        <f t="shared" si="165"/>
        <v>SEPTIEMBRE 2016 / 8</v>
      </c>
      <c r="E906" s="506">
        <v>8</v>
      </c>
      <c r="F906" s="511">
        <v>42625</v>
      </c>
      <c r="G906" s="506">
        <v>66601</v>
      </c>
      <c r="H906" s="506" t="s">
        <v>493</v>
      </c>
      <c r="I906" s="507">
        <v>0.71279999999999999</v>
      </c>
      <c r="J906" s="508">
        <v>125</v>
      </c>
      <c r="K906" s="508">
        <v>9.9</v>
      </c>
      <c r="L906" s="508">
        <v>0</v>
      </c>
      <c r="M906" s="509" t="s">
        <v>20</v>
      </c>
      <c r="N906" s="508">
        <v>0.5</v>
      </c>
      <c r="O906" s="508">
        <v>0</v>
      </c>
      <c r="P906" s="508">
        <v>85</v>
      </c>
      <c r="Q906" s="508">
        <v>79.2</v>
      </c>
      <c r="R906" s="508">
        <v>82.1</v>
      </c>
      <c r="S906" s="510" t="s">
        <v>66</v>
      </c>
      <c r="T906" s="510" t="s">
        <v>67</v>
      </c>
      <c r="U906" s="508">
        <v>20930</v>
      </c>
      <c r="V906" s="508">
        <v>117</v>
      </c>
      <c r="W906" s="508">
        <v>173</v>
      </c>
      <c r="X906" s="508">
        <v>276</v>
      </c>
      <c r="Y906" s="508">
        <v>337</v>
      </c>
      <c r="Z906" s="508">
        <v>1</v>
      </c>
      <c r="AA906" s="508">
        <v>26.9</v>
      </c>
      <c r="AB906" s="508">
        <v>0.6</v>
      </c>
      <c r="AC906" s="508">
        <v>1.69</v>
      </c>
      <c r="AD906" s="508">
        <v>10.199999999999999</v>
      </c>
      <c r="AE906" s="508">
        <v>0</v>
      </c>
      <c r="AF906" s="428"/>
      <c r="AG906" s="512">
        <v>124</v>
      </c>
      <c r="AH906" s="512">
        <v>7</v>
      </c>
      <c r="AI906" s="512">
        <v>11.5</v>
      </c>
      <c r="AJ906" s="512">
        <v>85</v>
      </c>
      <c r="AK906" s="512">
        <v>149</v>
      </c>
      <c r="AL906" s="512">
        <v>170</v>
      </c>
      <c r="AM906" s="512">
        <v>245</v>
      </c>
      <c r="AN906" s="512">
        <v>374</v>
      </c>
      <c r="AO906" s="512">
        <v>437</v>
      </c>
      <c r="AP906" s="512">
        <v>42</v>
      </c>
      <c r="AQ906" s="512">
        <v>18</v>
      </c>
      <c r="AR906" s="512">
        <v>3</v>
      </c>
      <c r="AS906" s="512">
        <v>2.7</v>
      </c>
      <c r="AT906" s="512">
        <v>0.05</v>
      </c>
      <c r="AU906" s="307"/>
      <c r="AV906" s="513">
        <v>8</v>
      </c>
      <c r="AW906" s="518">
        <v>42628</v>
      </c>
      <c r="AX906" s="513">
        <v>66676</v>
      </c>
      <c r="AY906" s="513" t="s">
        <v>68</v>
      </c>
      <c r="AZ906" s="514">
        <v>0.73280000000000001</v>
      </c>
      <c r="BA906" s="515">
        <v>140.19999999999999</v>
      </c>
      <c r="BB906" s="515">
        <v>8.1999999999999993</v>
      </c>
      <c r="BC906" s="515">
        <v>0</v>
      </c>
      <c r="BD906" s="516" t="s">
        <v>20</v>
      </c>
      <c r="BE906" s="515">
        <v>1.2</v>
      </c>
      <c r="BF906" s="515">
        <v>0.01</v>
      </c>
      <c r="BG906" s="515">
        <v>85.6</v>
      </c>
      <c r="BH906" s="515">
        <v>79.3</v>
      </c>
      <c r="BI906" s="519">
        <v>82.4</v>
      </c>
      <c r="BJ906" s="517" t="s">
        <v>66</v>
      </c>
      <c r="BK906" s="517" t="s">
        <v>67</v>
      </c>
      <c r="BL906" s="515">
        <v>20714</v>
      </c>
      <c r="BM906" s="515">
        <v>131</v>
      </c>
      <c r="BN906" s="515">
        <v>194</v>
      </c>
      <c r="BO906" s="515">
        <v>295</v>
      </c>
      <c r="BP906" s="515">
        <v>356</v>
      </c>
      <c r="BQ906" s="515">
        <v>1</v>
      </c>
      <c r="BR906" s="515">
        <v>30.1</v>
      </c>
      <c r="BS906" s="515">
        <v>0.4</v>
      </c>
      <c r="BT906" s="515">
        <v>2.11</v>
      </c>
      <c r="BU906" s="515">
        <v>2</v>
      </c>
      <c r="BV906" s="515">
        <v>0</v>
      </c>
      <c r="BW906" s="435"/>
      <c r="BX906" s="520">
        <v>124</v>
      </c>
      <c r="BY906" s="520">
        <v>7</v>
      </c>
      <c r="BZ906" s="520">
        <v>11.5</v>
      </c>
      <c r="CA906" s="520">
        <v>85</v>
      </c>
      <c r="CB906" s="520">
        <v>149</v>
      </c>
      <c r="CC906" s="520">
        <v>170</v>
      </c>
      <c r="CD906" s="520">
        <v>245</v>
      </c>
      <c r="CE906" s="520">
        <v>374</v>
      </c>
      <c r="CF906" s="520">
        <v>437</v>
      </c>
      <c r="CG906" s="520">
        <v>42</v>
      </c>
      <c r="CH906" s="520">
        <v>18</v>
      </c>
      <c r="CI906" s="520">
        <v>3</v>
      </c>
      <c r="CJ906" s="520">
        <v>2.7</v>
      </c>
      <c r="CK906" s="520">
        <v>0.05</v>
      </c>
      <c r="CL906" s="343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441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</row>
    <row r="907" spans="1:133" x14ac:dyDescent="0.25">
      <c r="A907" s="291">
        <f t="shared" si="164"/>
        <v>2016</v>
      </c>
      <c r="B907" s="292" t="str">
        <f t="shared" si="164"/>
        <v>SEPTIEMBRE</v>
      </c>
      <c r="C907" s="292">
        <v>11</v>
      </c>
      <c r="D907" s="292" t="str">
        <f t="shared" si="165"/>
        <v>SEPTIEMBRE 2016 / 9</v>
      </c>
      <c r="E907" s="506">
        <v>9</v>
      </c>
      <c r="F907" s="511">
        <v>42628</v>
      </c>
      <c r="G907" s="506">
        <v>66668</v>
      </c>
      <c r="H907" s="506" t="s">
        <v>68</v>
      </c>
      <c r="I907" s="507">
        <v>0.71430000000000005</v>
      </c>
      <c r="J907" s="508">
        <v>127</v>
      </c>
      <c r="K907" s="508">
        <v>9.6</v>
      </c>
      <c r="L907" s="508">
        <v>0</v>
      </c>
      <c r="M907" s="509" t="s">
        <v>20</v>
      </c>
      <c r="N907" s="508">
        <v>0.5</v>
      </c>
      <c r="O907" s="508">
        <v>0</v>
      </c>
      <c r="P907" s="508">
        <v>85.3</v>
      </c>
      <c r="Q907" s="508">
        <v>79.099999999999994</v>
      </c>
      <c r="R907" s="508">
        <v>82.2</v>
      </c>
      <c r="S907" s="510" t="s">
        <v>66</v>
      </c>
      <c r="T907" s="510" t="s">
        <v>67</v>
      </c>
      <c r="U907" s="508">
        <v>20914</v>
      </c>
      <c r="V907" s="508">
        <v>116</v>
      </c>
      <c r="W907" s="508">
        <v>173</v>
      </c>
      <c r="X907" s="508">
        <v>276</v>
      </c>
      <c r="Y907" s="508">
        <v>334</v>
      </c>
      <c r="Z907" s="508">
        <v>1</v>
      </c>
      <c r="AA907" s="508">
        <v>26.9</v>
      </c>
      <c r="AB907" s="508">
        <v>0.6</v>
      </c>
      <c r="AC907" s="508">
        <v>1.73</v>
      </c>
      <c r="AD907" s="508">
        <v>10.1</v>
      </c>
      <c r="AE907" s="508">
        <v>0</v>
      </c>
      <c r="AF907" s="428"/>
      <c r="AG907" s="512">
        <v>124</v>
      </c>
      <c r="AH907" s="512">
        <v>7</v>
      </c>
      <c r="AI907" s="512">
        <v>11.5</v>
      </c>
      <c r="AJ907" s="512">
        <v>85</v>
      </c>
      <c r="AK907" s="512">
        <v>149</v>
      </c>
      <c r="AL907" s="512">
        <v>170</v>
      </c>
      <c r="AM907" s="512">
        <v>245</v>
      </c>
      <c r="AN907" s="512">
        <v>374</v>
      </c>
      <c r="AO907" s="512">
        <v>437</v>
      </c>
      <c r="AP907" s="512">
        <v>42</v>
      </c>
      <c r="AQ907" s="512">
        <v>18</v>
      </c>
      <c r="AR907" s="512">
        <v>3</v>
      </c>
      <c r="AS907" s="512">
        <v>2.7</v>
      </c>
      <c r="AT907" s="512">
        <v>0.05</v>
      </c>
      <c r="AU907" s="307"/>
      <c r="AV907" s="513">
        <v>9</v>
      </c>
      <c r="AW907" s="518">
        <v>42630</v>
      </c>
      <c r="AX907" s="513">
        <v>66708</v>
      </c>
      <c r="AY907" s="513" t="s">
        <v>149</v>
      </c>
      <c r="AZ907" s="514">
        <v>0.73009999999999997</v>
      </c>
      <c r="BA907" s="515">
        <v>137.1</v>
      </c>
      <c r="BB907" s="515">
        <v>8.6999999999999993</v>
      </c>
      <c r="BC907" s="515">
        <v>0</v>
      </c>
      <c r="BD907" s="516" t="s">
        <v>20</v>
      </c>
      <c r="BE907" s="515">
        <v>1.2</v>
      </c>
      <c r="BF907" s="515">
        <v>0.01</v>
      </c>
      <c r="BG907" s="515">
        <v>85.6</v>
      </c>
      <c r="BH907" s="515">
        <v>79.3</v>
      </c>
      <c r="BI907" s="519">
        <v>82.4</v>
      </c>
      <c r="BJ907" s="517" t="s">
        <v>66</v>
      </c>
      <c r="BK907" s="517" t="s">
        <v>67</v>
      </c>
      <c r="BL907" s="515">
        <v>20742</v>
      </c>
      <c r="BM907" s="515">
        <v>126</v>
      </c>
      <c r="BN907" s="515">
        <v>194</v>
      </c>
      <c r="BO907" s="515">
        <v>302</v>
      </c>
      <c r="BP907" s="515">
        <v>349</v>
      </c>
      <c r="BQ907" s="515">
        <v>1</v>
      </c>
      <c r="BR907" s="515">
        <v>29.3</v>
      </c>
      <c r="BS907" s="515">
        <v>0.4</v>
      </c>
      <c r="BT907" s="515">
        <v>2.11</v>
      </c>
      <c r="BU907" s="515">
        <v>0</v>
      </c>
      <c r="BV907" s="515">
        <v>0</v>
      </c>
      <c r="BW907" s="435"/>
      <c r="BX907" s="520">
        <v>124</v>
      </c>
      <c r="BY907" s="520">
        <v>7</v>
      </c>
      <c r="BZ907" s="520">
        <v>11.5</v>
      </c>
      <c r="CA907" s="520">
        <v>85</v>
      </c>
      <c r="CB907" s="520">
        <v>149</v>
      </c>
      <c r="CC907" s="520">
        <v>170</v>
      </c>
      <c r="CD907" s="520">
        <v>245</v>
      </c>
      <c r="CE907" s="520">
        <v>374</v>
      </c>
      <c r="CF907" s="520">
        <v>437</v>
      </c>
      <c r="CG907" s="520">
        <v>42</v>
      </c>
      <c r="CH907" s="520">
        <v>18</v>
      </c>
      <c r="CI907" s="520">
        <v>3</v>
      </c>
      <c r="CJ907" s="520">
        <v>2.7</v>
      </c>
      <c r="CK907" s="520">
        <v>0.05</v>
      </c>
      <c r="CL907" s="343"/>
      <c r="CM907" s="303"/>
      <c r="CN907" s="303"/>
      <c r="CO907" s="303"/>
      <c r="CP907" s="303"/>
      <c r="CQ907" s="303"/>
      <c r="CR907" s="303"/>
      <c r="CS907" s="303"/>
      <c r="CT907" s="303"/>
      <c r="CU907" s="303"/>
      <c r="CV907" s="303"/>
      <c r="CW907" s="303"/>
      <c r="CX907" s="303"/>
      <c r="CY907" s="303"/>
      <c r="CZ907" s="303"/>
      <c r="DA907" s="303"/>
      <c r="DB907" s="303"/>
      <c r="DC907" s="303"/>
      <c r="DD907" s="303"/>
      <c r="DE907" s="303"/>
      <c r="DF907" s="303"/>
      <c r="DG907" s="303"/>
      <c r="DH907" s="303"/>
      <c r="DI907" s="303"/>
      <c r="DJ907" s="303"/>
      <c r="DK907" s="303"/>
      <c r="DL907" s="303"/>
      <c r="DM907" s="303"/>
      <c r="DN907" s="303"/>
      <c r="DO907" s="442"/>
      <c r="DP907" s="303"/>
      <c r="DQ907" s="303"/>
      <c r="DR907" s="303"/>
      <c r="DS907" s="303"/>
      <c r="DT907" s="303"/>
      <c r="DU907" s="303"/>
      <c r="DV907" s="303"/>
      <c r="DW907" s="303"/>
      <c r="DX907" s="303"/>
      <c r="DY907" s="303"/>
      <c r="DZ907" s="303"/>
      <c r="EA907" s="303"/>
      <c r="EB907" s="303"/>
      <c r="EC907" s="303"/>
    </row>
    <row r="908" spans="1:133" x14ac:dyDescent="0.25">
      <c r="A908" s="302">
        <f t="shared" si="164"/>
        <v>2016</v>
      </c>
      <c r="B908" s="303" t="str">
        <f t="shared" si="164"/>
        <v>SEPTIEMBRE</v>
      </c>
      <c r="C908" s="303">
        <v>12</v>
      </c>
      <c r="D908" s="303" t="str">
        <f t="shared" si="165"/>
        <v>SEPTIEMBRE 2016 / 10</v>
      </c>
      <c r="E908" s="506">
        <v>10</v>
      </c>
      <c r="F908" s="511">
        <v>42629</v>
      </c>
      <c r="G908" s="506">
        <v>66681</v>
      </c>
      <c r="H908" s="506" t="s">
        <v>65</v>
      </c>
      <c r="I908" s="507">
        <v>0.71389999999999998</v>
      </c>
      <c r="J908" s="508">
        <v>128</v>
      </c>
      <c r="K908" s="508">
        <v>9.6</v>
      </c>
      <c r="L908" s="508">
        <v>0</v>
      </c>
      <c r="M908" s="509" t="s">
        <v>20</v>
      </c>
      <c r="N908" s="508">
        <v>0.5</v>
      </c>
      <c r="O908" s="508">
        <v>0</v>
      </c>
      <c r="P908" s="508">
        <v>85</v>
      </c>
      <c r="Q908" s="508">
        <v>79.2</v>
      </c>
      <c r="R908" s="508">
        <v>82.1</v>
      </c>
      <c r="S908" s="510" t="s">
        <v>66</v>
      </c>
      <c r="T908" s="510" t="s">
        <v>67</v>
      </c>
      <c r="U908" s="508">
        <v>20918</v>
      </c>
      <c r="V908" s="508">
        <v>122</v>
      </c>
      <c r="W908" s="508">
        <v>176</v>
      </c>
      <c r="X908" s="508">
        <v>275</v>
      </c>
      <c r="Y908" s="508">
        <v>337</v>
      </c>
      <c r="Z908" s="508">
        <v>1</v>
      </c>
      <c r="AA908" s="508">
        <v>26.7</v>
      </c>
      <c r="AB908" s="508">
        <v>0.4</v>
      </c>
      <c r="AC908" s="508">
        <v>1.69</v>
      </c>
      <c r="AD908" s="508">
        <v>12.1</v>
      </c>
      <c r="AE908" s="508">
        <v>0</v>
      </c>
      <c r="AF908" s="428"/>
      <c r="AG908" s="512">
        <v>124</v>
      </c>
      <c r="AH908" s="512">
        <v>7</v>
      </c>
      <c r="AI908" s="512">
        <v>11.5</v>
      </c>
      <c r="AJ908" s="512">
        <v>85</v>
      </c>
      <c r="AK908" s="512">
        <v>149</v>
      </c>
      <c r="AL908" s="512">
        <v>170</v>
      </c>
      <c r="AM908" s="512">
        <v>245</v>
      </c>
      <c r="AN908" s="512">
        <v>374</v>
      </c>
      <c r="AO908" s="512">
        <v>437</v>
      </c>
      <c r="AP908" s="512">
        <v>42</v>
      </c>
      <c r="AQ908" s="512">
        <v>18</v>
      </c>
      <c r="AR908" s="512">
        <v>3</v>
      </c>
      <c r="AS908" s="512">
        <v>2.7</v>
      </c>
      <c r="AT908" s="512">
        <v>0.05</v>
      </c>
      <c r="AU908" s="307"/>
      <c r="AV908" s="513">
        <v>10</v>
      </c>
      <c r="AW908" s="518">
        <v>42631</v>
      </c>
      <c r="AX908" s="513">
        <v>66729</v>
      </c>
      <c r="AY908" s="513" t="s">
        <v>218</v>
      </c>
      <c r="AZ908" s="514">
        <v>0.73009999999999997</v>
      </c>
      <c r="BA908" s="515">
        <v>137.9</v>
      </c>
      <c r="BB908" s="515">
        <v>8.5</v>
      </c>
      <c r="BC908" s="515">
        <v>0</v>
      </c>
      <c r="BD908" s="516" t="s">
        <v>20</v>
      </c>
      <c r="BE908" s="515">
        <v>1.2</v>
      </c>
      <c r="BF908" s="515">
        <v>0.01</v>
      </c>
      <c r="BG908" s="515">
        <v>85.2</v>
      </c>
      <c r="BH908" s="515">
        <v>79.2</v>
      </c>
      <c r="BI908" s="519">
        <v>82.2</v>
      </c>
      <c r="BJ908" s="517" t="s">
        <v>66</v>
      </c>
      <c r="BK908" s="517" t="s">
        <v>67</v>
      </c>
      <c r="BL908" s="515">
        <v>20742</v>
      </c>
      <c r="BM908" s="515">
        <v>129</v>
      </c>
      <c r="BN908" s="515">
        <v>190</v>
      </c>
      <c r="BO908" s="515">
        <v>295</v>
      </c>
      <c r="BP908" s="515">
        <v>349</v>
      </c>
      <c r="BQ908" s="515">
        <v>1</v>
      </c>
      <c r="BR908" s="515">
        <v>29</v>
      </c>
      <c r="BS908" s="515">
        <v>0.4</v>
      </c>
      <c r="BT908" s="515">
        <v>2.06</v>
      </c>
      <c r="BU908" s="515">
        <v>2.4</v>
      </c>
      <c r="BV908" s="515">
        <v>0</v>
      </c>
      <c r="BW908" s="435"/>
      <c r="BX908" s="520">
        <v>124</v>
      </c>
      <c r="BY908" s="520">
        <v>7</v>
      </c>
      <c r="BZ908" s="520">
        <v>11.5</v>
      </c>
      <c r="CA908" s="520">
        <v>85</v>
      </c>
      <c r="CB908" s="520">
        <v>149</v>
      </c>
      <c r="CC908" s="520">
        <v>170</v>
      </c>
      <c r="CD908" s="520">
        <v>245</v>
      </c>
      <c r="CE908" s="520">
        <v>374</v>
      </c>
      <c r="CF908" s="520">
        <v>437</v>
      </c>
      <c r="CG908" s="520">
        <v>42</v>
      </c>
      <c r="CH908" s="520">
        <v>18</v>
      </c>
      <c r="CI908" s="520">
        <v>3</v>
      </c>
      <c r="CJ908" s="520">
        <v>2.7</v>
      </c>
      <c r="CK908" s="520">
        <v>0.05</v>
      </c>
      <c r="CL908" s="343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441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</row>
    <row r="909" spans="1:133" x14ac:dyDescent="0.25">
      <c r="A909" s="291">
        <f t="shared" si="164"/>
        <v>2016</v>
      </c>
      <c r="B909" s="292" t="str">
        <f t="shared" si="164"/>
        <v>SEPTIEMBRE</v>
      </c>
      <c r="C909" s="292">
        <v>13</v>
      </c>
      <c r="D909" s="292" t="str">
        <f t="shared" si="165"/>
        <v>SEPTIEMBRE 2016 / 11</v>
      </c>
      <c r="E909" s="506">
        <v>11</v>
      </c>
      <c r="F909" s="511">
        <v>42630</v>
      </c>
      <c r="G909" s="506">
        <v>66714</v>
      </c>
      <c r="H909" s="506" t="s">
        <v>493</v>
      </c>
      <c r="I909" s="507">
        <v>0.71360000000000001</v>
      </c>
      <c r="J909" s="508">
        <v>128</v>
      </c>
      <c r="K909" s="508">
        <v>9.8000000000000007</v>
      </c>
      <c r="L909" s="508">
        <v>0</v>
      </c>
      <c r="M909" s="509" t="s">
        <v>20</v>
      </c>
      <c r="N909" s="508">
        <v>0.5</v>
      </c>
      <c r="O909" s="508">
        <v>0</v>
      </c>
      <c r="P909" s="508">
        <v>85.3</v>
      </c>
      <c r="Q909" s="508">
        <v>79.099999999999994</v>
      </c>
      <c r="R909" s="508">
        <v>82.2</v>
      </c>
      <c r="S909" s="510" t="s">
        <v>66</v>
      </c>
      <c r="T909" s="510" t="s">
        <v>67</v>
      </c>
      <c r="U909" s="508">
        <v>20922</v>
      </c>
      <c r="V909" s="508">
        <v>121</v>
      </c>
      <c r="W909" s="508">
        <v>177</v>
      </c>
      <c r="X909" s="508">
        <v>276</v>
      </c>
      <c r="Y909" s="508">
        <v>336</v>
      </c>
      <c r="Z909" s="508">
        <v>1</v>
      </c>
      <c r="AA909" s="508">
        <v>26.9</v>
      </c>
      <c r="AB909" s="508">
        <v>0.4</v>
      </c>
      <c r="AC909" s="508">
        <v>1.71</v>
      </c>
      <c r="AD909" s="508">
        <v>10.199999999999999</v>
      </c>
      <c r="AE909" s="508">
        <v>0</v>
      </c>
      <c r="AF909" s="428"/>
      <c r="AG909" s="512">
        <v>124</v>
      </c>
      <c r="AH909" s="512">
        <v>7</v>
      </c>
      <c r="AI909" s="512">
        <v>11.5</v>
      </c>
      <c r="AJ909" s="512">
        <v>85</v>
      </c>
      <c r="AK909" s="512">
        <v>149</v>
      </c>
      <c r="AL909" s="512">
        <v>170</v>
      </c>
      <c r="AM909" s="512">
        <v>245</v>
      </c>
      <c r="AN909" s="512">
        <v>374</v>
      </c>
      <c r="AO909" s="512">
        <v>437</v>
      </c>
      <c r="AP909" s="512">
        <v>42</v>
      </c>
      <c r="AQ909" s="512">
        <v>18</v>
      </c>
      <c r="AR909" s="512">
        <v>3</v>
      </c>
      <c r="AS909" s="512">
        <v>2.7</v>
      </c>
      <c r="AT909" s="512">
        <v>0.05</v>
      </c>
      <c r="AU909" s="307"/>
      <c r="AV909" s="513">
        <v>11</v>
      </c>
      <c r="AW909" s="518">
        <v>42634</v>
      </c>
      <c r="AX909" s="513">
        <v>66772</v>
      </c>
      <c r="AY909" s="513" t="s">
        <v>68</v>
      </c>
      <c r="AZ909" s="514">
        <v>0.72829999999999995</v>
      </c>
      <c r="BA909" s="515">
        <v>134.19999999999999</v>
      </c>
      <c r="BB909" s="515">
        <v>9.1</v>
      </c>
      <c r="BC909" s="515">
        <v>0</v>
      </c>
      <c r="BD909" s="516" t="s">
        <v>20</v>
      </c>
      <c r="BE909" s="515">
        <v>1.2</v>
      </c>
      <c r="BF909" s="515">
        <v>0.01</v>
      </c>
      <c r="BG909" s="515">
        <v>85.6</v>
      </c>
      <c r="BH909" s="515">
        <v>79.3</v>
      </c>
      <c r="BI909" s="519">
        <v>82.4</v>
      </c>
      <c r="BJ909" s="517" t="s">
        <v>66</v>
      </c>
      <c r="BK909" s="517" t="s">
        <v>67</v>
      </c>
      <c r="BL909" s="515">
        <v>20762</v>
      </c>
      <c r="BM909" s="515">
        <v>124</v>
      </c>
      <c r="BN909" s="515">
        <v>189</v>
      </c>
      <c r="BO909" s="515">
        <v>291</v>
      </c>
      <c r="BP909" s="515">
        <v>349</v>
      </c>
      <c r="BQ909" s="515">
        <v>1</v>
      </c>
      <c r="BR909" s="515">
        <v>23.2</v>
      </c>
      <c r="BS909" s="515">
        <v>0.4</v>
      </c>
      <c r="BT909" s="515">
        <v>2.0099999999999998</v>
      </c>
      <c r="BU909" s="515">
        <v>0</v>
      </c>
      <c r="BV909" s="515">
        <v>0</v>
      </c>
      <c r="BW909" s="435"/>
      <c r="BX909" s="520">
        <v>124</v>
      </c>
      <c r="BY909" s="520">
        <v>7</v>
      </c>
      <c r="BZ909" s="520">
        <v>11.5</v>
      </c>
      <c r="CA909" s="520">
        <v>85</v>
      </c>
      <c r="CB909" s="520">
        <v>149</v>
      </c>
      <c r="CC909" s="520">
        <v>170</v>
      </c>
      <c r="CD909" s="520">
        <v>245</v>
      </c>
      <c r="CE909" s="520">
        <v>374</v>
      </c>
      <c r="CF909" s="520">
        <v>437</v>
      </c>
      <c r="CG909" s="520">
        <v>42</v>
      </c>
      <c r="CH909" s="520">
        <v>18</v>
      </c>
      <c r="CI909" s="520">
        <v>3</v>
      </c>
      <c r="CJ909" s="520">
        <v>2.7</v>
      </c>
      <c r="CK909" s="520">
        <v>0.05</v>
      </c>
      <c r="CL909" s="343"/>
      <c r="CM909" s="303"/>
      <c r="CN909" s="303"/>
      <c r="CO909" s="303"/>
      <c r="CP909" s="303"/>
      <c r="CQ909" s="303"/>
      <c r="CR909" s="303"/>
      <c r="CS909" s="303"/>
      <c r="CT909" s="303"/>
      <c r="CU909" s="303"/>
      <c r="CV909" s="303"/>
      <c r="CW909" s="303"/>
      <c r="CX909" s="303"/>
      <c r="CY909" s="303"/>
      <c r="CZ909" s="303"/>
      <c r="DA909" s="303"/>
      <c r="DB909" s="303"/>
      <c r="DC909" s="303"/>
      <c r="DD909" s="303"/>
      <c r="DE909" s="303"/>
      <c r="DF909" s="303"/>
      <c r="DG909" s="303"/>
      <c r="DH909" s="303"/>
      <c r="DI909" s="303"/>
      <c r="DJ909" s="303"/>
      <c r="DK909" s="303"/>
      <c r="DL909" s="303"/>
      <c r="DM909" s="303"/>
      <c r="DN909" s="303"/>
      <c r="DO909" s="442"/>
      <c r="DP909" s="303"/>
      <c r="DQ909" s="303"/>
      <c r="DR909" s="303"/>
      <c r="DS909" s="303"/>
      <c r="DT909" s="303"/>
      <c r="DU909" s="303"/>
      <c r="DV909" s="303"/>
      <c r="DW909" s="303"/>
      <c r="DX909" s="303"/>
      <c r="DY909" s="303"/>
      <c r="DZ909" s="303"/>
      <c r="EA909" s="303"/>
      <c r="EB909" s="303"/>
      <c r="EC909" s="303"/>
    </row>
    <row r="910" spans="1:133" x14ac:dyDescent="0.25">
      <c r="A910" s="302">
        <f t="shared" si="164"/>
        <v>2016</v>
      </c>
      <c r="B910" s="303" t="str">
        <f t="shared" si="164"/>
        <v>SEPTIEMBRE</v>
      </c>
      <c r="C910" s="303">
        <v>14</v>
      </c>
      <c r="D910" s="303" t="str">
        <f t="shared" si="165"/>
        <v>SEPTIEMBRE 2016 / 12</v>
      </c>
      <c r="E910" s="506">
        <v>12</v>
      </c>
      <c r="F910" s="511">
        <v>42632</v>
      </c>
      <c r="G910" s="506">
        <v>66731</v>
      </c>
      <c r="H910" s="506" t="s">
        <v>68</v>
      </c>
      <c r="I910" s="507">
        <v>0.71360000000000001</v>
      </c>
      <c r="J910" s="508">
        <v>127</v>
      </c>
      <c r="K910" s="508">
        <v>9.6999999999999993</v>
      </c>
      <c r="L910" s="508">
        <v>0</v>
      </c>
      <c r="M910" s="509" t="s">
        <v>20</v>
      </c>
      <c r="N910" s="508">
        <v>0.5</v>
      </c>
      <c r="O910" s="508">
        <v>0</v>
      </c>
      <c r="P910" s="508">
        <v>85</v>
      </c>
      <c r="Q910" s="508">
        <v>79.2</v>
      </c>
      <c r="R910" s="508">
        <v>82.1</v>
      </c>
      <c r="S910" s="510" t="s">
        <v>66</v>
      </c>
      <c r="T910" s="510" t="s">
        <v>67</v>
      </c>
      <c r="U910" s="508">
        <v>20922</v>
      </c>
      <c r="V910" s="508">
        <v>119</v>
      </c>
      <c r="W910" s="508">
        <v>175</v>
      </c>
      <c r="X910" s="508">
        <v>277</v>
      </c>
      <c r="Y910" s="508">
        <v>334</v>
      </c>
      <c r="Z910" s="508">
        <v>1</v>
      </c>
      <c r="AA910" s="508">
        <v>26.6</v>
      </c>
      <c r="AB910" s="508">
        <v>0.5</v>
      </c>
      <c r="AC910" s="508">
        <v>1.71</v>
      </c>
      <c r="AD910" s="508">
        <v>11.1</v>
      </c>
      <c r="AE910" s="508">
        <v>0</v>
      </c>
      <c r="AF910" s="428"/>
      <c r="AG910" s="512">
        <v>124</v>
      </c>
      <c r="AH910" s="512">
        <v>7</v>
      </c>
      <c r="AI910" s="512">
        <v>11.5</v>
      </c>
      <c r="AJ910" s="512">
        <v>85</v>
      </c>
      <c r="AK910" s="512">
        <v>149</v>
      </c>
      <c r="AL910" s="512">
        <v>170</v>
      </c>
      <c r="AM910" s="512">
        <v>245</v>
      </c>
      <c r="AN910" s="512">
        <v>374</v>
      </c>
      <c r="AO910" s="512">
        <v>437</v>
      </c>
      <c r="AP910" s="512">
        <v>42</v>
      </c>
      <c r="AQ910" s="512">
        <v>18</v>
      </c>
      <c r="AR910" s="512">
        <v>3</v>
      </c>
      <c r="AS910" s="512">
        <v>2.7</v>
      </c>
      <c r="AT910" s="512">
        <v>0.05</v>
      </c>
      <c r="AU910" s="307"/>
      <c r="AV910" s="513">
        <v>12</v>
      </c>
      <c r="AW910" s="518">
        <v>42636</v>
      </c>
      <c r="AX910" s="513">
        <v>66829</v>
      </c>
      <c r="AY910" s="513" t="s">
        <v>218</v>
      </c>
      <c r="AZ910" s="514">
        <v>0.73050000000000004</v>
      </c>
      <c r="BA910" s="515">
        <v>138.30000000000001</v>
      </c>
      <c r="BB910" s="515">
        <v>8.5</v>
      </c>
      <c r="BC910" s="515">
        <v>0</v>
      </c>
      <c r="BD910" s="516" t="s">
        <v>20</v>
      </c>
      <c r="BE910" s="515">
        <v>1.2</v>
      </c>
      <c r="BF910" s="515">
        <v>0.01</v>
      </c>
      <c r="BG910" s="515">
        <v>85.4</v>
      </c>
      <c r="BH910" s="515">
        <v>79.2</v>
      </c>
      <c r="BI910" s="519">
        <v>82.300000000000011</v>
      </c>
      <c r="BJ910" s="517" t="s">
        <v>66</v>
      </c>
      <c r="BK910" s="517" t="s">
        <v>67</v>
      </c>
      <c r="BL910" s="515">
        <v>20738</v>
      </c>
      <c r="BM910" s="515">
        <v>131</v>
      </c>
      <c r="BN910" s="515">
        <v>190</v>
      </c>
      <c r="BO910" s="515">
        <v>298</v>
      </c>
      <c r="BP910" s="515">
        <v>351</v>
      </c>
      <c r="BQ910" s="515">
        <v>1</v>
      </c>
      <c r="BR910" s="515">
        <v>29.5</v>
      </c>
      <c r="BS910" s="515">
        <v>0.4</v>
      </c>
      <c r="BT910" s="515">
        <v>2.08</v>
      </c>
      <c r="BU910" s="515">
        <v>3.7</v>
      </c>
      <c r="BV910" s="515">
        <v>0</v>
      </c>
      <c r="BW910" s="435"/>
      <c r="BX910" s="520">
        <v>124</v>
      </c>
      <c r="BY910" s="520">
        <v>7</v>
      </c>
      <c r="BZ910" s="520">
        <v>11.5</v>
      </c>
      <c r="CA910" s="520">
        <v>85</v>
      </c>
      <c r="CB910" s="520">
        <v>149</v>
      </c>
      <c r="CC910" s="520">
        <v>170</v>
      </c>
      <c r="CD910" s="520">
        <v>245</v>
      </c>
      <c r="CE910" s="520">
        <v>374</v>
      </c>
      <c r="CF910" s="520">
        <v>437</v>
      </c>
      <c r="CG910" s="520">
        <v>42</v>
      </c>
      <c r="CH910" s="520">
        <v>18</v>
      </c>
      <c r="CI910" s="520">
        <v>3</v>
      </c>
      <c r="CJ910" s="520">
        <v>2.7</v>
      </c>
      <c r="CK910" s="520">
        <v>0.05</v>
      </c>
      <c r="CL910" s="343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441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</row>
    <row r="911" spans="1:133" x14ac:dyDescent="0.25">
      <c r="A911" s="291">
        <f t="shared" si="164"/>
        <v>2016</v>
      </c>
      <c r="B911" s="292" t="str">
        <f t="shared" si="164"/>
        <v>SEPTIEMBRE</v>
      </c>
      <c r="C911" s="292">
        <v>15</v>
      </c>
      <c r="D911" s="292" t="str">
        <f t="shared" si="165"/>
        <v>SEPTIEMBRE 2016 / 13</v>
      </c>
      <c r="E911" s="506">
        <v>13</v>
      </c>
      <c r="F911" s="511">
        <v>42634</v>
      </c>
      <c r="G911" s="506">
        <v>66793</v>
      </c>
      <c r="H911" s="506" t="s">
        <v>69</v>
      </c>
      <c r="I911" s="507">
        <v>0.71279999999999999</v>
      </c>
      <c r="J911" s="508">
        <v>126</v>
      </c>
      <c r="K911" s="508">
        <v>9.6</v>
      </c>
      <c r="L911" s="508">
        <v>0</v>
      </c>
      <c r="M911" s="509" t="s">
        <v>20</v>
      </c>
      <c r="N911" s="508">
        <v>0.5</v>
      </c>
      <c r="O911" s="508">
        <v>0</v>
      </c>
      <c r="P911" s="508">
        <v>85.4</v>
      </c>
      <c r="Q911" s="508">
        <v>79.2</v>
      </c>
      <c r="R911" s="508">
        <v>82.3</v>
      </c>
      <c r="S911" s="510" t="s">
        <v>66</v>
      </c>
      <c r="T911" s="510" t="s">
        <v>67</v>
      </c>
      <c r="U911" s="508">
        <v>20930</v>
      </c>
      <c r="V911" s="508">
        <v>117</v>
      </c>
      <c r="W911" s="508">
        <v>171</v>
      </c>
      <c r="X911" s="508">
        <v>278</v>
      </c>
      <c r="Y911" s="508">
        <v>331</v>
      </c>
      <c r="Z911" s="508">
        <v>1</v>
      </c>
      <c r="AA911" s="508">
        <v>26.9</v>
      </c>
      <c r="AB911" s="508">
        <v>0.6</v>
      </c>
      <c r="AC911" s="508">
        <v>1.71</v>
      </c>
      <c r="AD911" s="508">
        <v>10.7</v>
      </c>
      <c r="AE911" s="508">
        <v>0</v>
      </c>
      <c r="AF911" s="428"/>
      <c r="AG911" s="512">
        <v>124</v>
      </c>
      <c r="AH911" s="512">
        <v>7</v>
      </c>
      <c r="AI911" s="512">
        <v>11.5</v>
      </c>
      <c r="AJ911" s="512">
        <v>85</v>
      </c>
      <c r="AK911" s="512">
        <v>149</v>
      </c>
      <c r="AL911" s="512">
        <v>170</v>
      </c>
      <c r="AM911" s="512">
        <v>245</v>
      </c>
      <c r="AN911" s="512">
        <v>374</v>
      </c>
      <c r="AO911" s="512">
        <v>437</v>
      </c>
      <c r="AP911" s="512">
        <v>42</v>
      </c>
      <c r="AQ911" s="512">
        <v>18</v>
      </c>
      <c r="AR911" s="512">
        <v>3</v>
      </c>
      <c r="AS911" s="512">
        <v>2.7</v>
      </c>
      <c r="AT911" s="512">
        <v>0.05</v>
      </c>
      <c r="AU911" s="307"/>
      <c r="AV911" s="513">
        <v>13</v>
      </c>
      <c r="AW911" s="518">
        <v>42637</v>
      </c>
      <c r="AX911" s="513">
        <v>66907</v>
      </c>
      <c r="AY911" s="513" t="s">
        <v>149</v>
      </c>
      <c r="AZ911" s="514">
        <v>0.7339</v>
      </c>
      <c r="BA911" s="515">
        <v>138.9</v>
      </c>
      <c r="BB911" s="515">
        <v>8.4</v>
      </c>
      <c r="BC911" s="515">
        <v>0</v>
      </c>
      <c r="BD911" s="516" t="s">
        <v>20</v>
      </c>
      <c r="BE911" s="515">
        <v>1.2</v>
      </c>
      <c r="BF911" s="515">
        <v>0.01</v>
      </c>
      <c r="BG911" s="515">
        <v>85.5</v>
      </c>
      <c r="BH911" s="515">
        <v>72.3</v>
      </c>
      <c r="BI911" s="519">
        <v>78.900000000000006</v>
      </c>
      <c r="BJ911" s="517" t="s">
        <v>66</v>
      </c>
      <c r="BK911" s="517" t="s">
        <v>67</v>
      </c>
      <c r="BL911" s="515">
        <v>20702</v>
      </c>
      <c r="BM911" s="515">
        <v>129</v>
      </c>
      <c r="BN911" s="515">
        <v>194</v>
      </c>
      <c r="BO911" s="515">
        <v>297</v>
      </c>
      <c r="BP911" s="515">
        <v>351</v>
      </c>
      <c r="BQ911" s="515">
        <v>1</v>
      </c>
      <c r="BR911" s="515">
        <v>29.6</v>
      </c>
      <c r="BS911" s="515">
        <v>0.4</v>
      </c>
      <c r="BT911" s="515">
        <v>2.1</v>
      </c>
      <c r="BU911" s="515">
        <v>2.8</v>
      </c>
      <c r="BV911" s="515">
        <v>0</v>
      </c>
      <c r="BW911" s="435"/>
      <c r="BX911" s="520">
        <v>124</v>
      </c>
      <c r="BY911" s="520">
        <v>7</v>
      </c>
      <c r="BZ911" s="520">
        <v>11.5</v>
      </c>
      <c r="CA911" s="520">
        <v>85</v>
      </c>
      <c r="CB911" s="520">
        <v>149</v>
      </c>
      <c r="CC911" s="520">
        <v>170</v>
      </c>
      <c r="CD911" s="520">
        <v>245</v>
      </c>
      <c r="CE911" s="520">
        <v>374</v>
      </c>
      <c r="CF911" s="520">
        <v>437</v>
      </c>
      <c r="CG911" s="520">
        <v>42</v>
      </c>
      <c r="CH911" s="520">
        <v>18</v>
      </c>
      <c r="CI911" s="520">
        <v>3</v>
      </c>
      <c r="CJ911" s="520">
        <v>2.7</v>
      </c>
      <c r="CK911" s="520">
        <v>0.05</v>
      </c>
      <c r="CL911" s="343"/>
      <c r="CM911" s="303"/>
      <c r="CN911" s="303"/>
      <c r="CO911" s="303"/>
      <c r="CP911" s="303"/>
      <c r="CQ911" s="303"/>
      <c r="CR911" s="303"/>
      <c r="CS911" s="303"/>
      <c r="CT911" s="303"/>
      <c r="CU911" s="303"/>
      <c r="CV911" s="303"/>
      <c r="CW911" s="303"/>
      <c r="CX911" s="303"/>
      <c r="CY911" s="303"/>
      <c r="CZ911" s="303"/>
      <c r="DA911" s="303"/>
      <c r="DB911" s="303"/>
      <c r="DC911" s="303"/>
      <c r="DD911" s="303"/>
      <c r="DE911" s="303"/>
      <c r="DF911" s="303"/>
      <c r="DG911" s="303"/>
      <c r="DH911" s="303"/>
      <c r="DI911" s="303"/>
      <c r="DJ911" s="303"/>
      <c r="DK911" s="303"/>
      <c r="DL911" s="303"/>
      <c r="DM911" s="303"/>
      <c r="DN911" s="303"/>
      <c r="DO911" s="442"/>
      <c r="DP911" s="303"/>
      <c r="DQ911" s="303"/>
      <c r="DR911" s="303"/>
      <c r="DS911" s="303"/>
      <c r="DT911" s="303"/>
      <c r="DU911" s="303"/>
      <c r="DV911" s="303"/>
      <c r="DW911" s="303"/>
      <c r="DX911" s="303"/>
      <c r="DY911" s="303"/>
      <c r="DZ911" s="303"/>
      <c r="EA911" s="303"/>
      <c r="EB911" s="303"/>
      <c r="EC911" s="303"/>
    </row>
    <row r="912" spans="1:133" x14ac:dyDescent="0.25">
      <c r="A912" s="302">
        <f t="shared" si="164"/>
        <v>2016</v>
      </c>
      <c r="B912" s="303" t="str">
        <f t="shared" si="164"/>
        <v>SEPTIEMBRE</v>
      </c>
      <c r="C912" s="303">
        <v>16</v>
      </c>
      <c r="D912" s="303" t="str">
        <f t="shared" si="165"/>
        <v>SEPTIEMBRE 2016 / 14</v>
      </c>
      <c r="E912" s="506">
        <v>14</v>
      </c>
      <c r="F912" s="511">
        <v>42635</v>
      </c>
      <c r="G912" s="506">
        <v>66801</v>
      </c>
      <c r="H912" s="506" t="s">
        <v>493</v>
      </c>
      <c r="I912" s="507">
        <v>0.71279999999999999</v>
      </c>
      <c r="J912" s="508">
        <v>127</v>
      </c>
      <c r="K912" s="508">
        <v>9.8000000000000007</v>
      </c>
      <c r="L912" s="508">
        <v>0</v>
      </c>
      <c r="M912" s="509" t="s">
        <v>20</v>
      </c>
      <c r="N912" s="508">
        <v>0.5</v>
      </c>
      <c r="O912" s="508">
        <v>0</v>
      </c>
      <c r="P912" s="508">
        <v>85.1</v>
      </c>
      <c r="Q912" s="508">
        <v>79.099999999999994</v>
      </c>
      <c r="R912" s="508">
        <v>82.1</v>
      </c>
      <c r="S912" s="510" t="s">
        <v>66</v>
      </c>
      <c r="T912" s="510" t="s">
        <v>67</v>
      </c>
      <c r="U912" s="508">
        <v>20930</v>
      </c>
      <c r="V912" s="508">
        <v>119</v>
      </c>
      <c r="W912" s="508">
        <v>174</v>
      </c>
      <c r="X912" s="508">
        <v>276</v>
      </c>
      <c r="Y912" s="508">
        <v>333</v>
      </c>
      <c r="Z912" s="508">
        <v>1</v>
      </c>
      <c r="AA912" s="508">
        <v>26.6</v>
      </c>
      <c r="AB912" s="508">
        <v>0.6</v>
      </c>
      <c r="AC912" s="508">
        <v>1.73</v>
      </c>
      <c r="AD912" s="508">
        <v>11.7</v>
      </c>
      <c r="AE912" s="508">
        <v>0</v>
      </c>
      <c r="AF912" s="428"/>
      <c r="AG912" s="512">
        <v>124</v>
      </c>
      <c r="AH912" s="512">
        <v>7</v>
      </c>
      <c r="AI912" s="512">
        <v>11.5</v>
      </c>
      <c r="AJ912" s="512">
        <v>85</v>
      </c>
      <c r="AK912" s="512">
        <v>149</v>
      </c>
      <c r="AL912" s="512">
        <v>170</v>
      </c>
      <c r="AM912" s="512">
        <v>245</v>
      </c>
      <c r="AN912" s="512">
        <v>374</v>
      </c>
      <c r="AO912" s="512">
        <v>437</v>
      </c>
      <c r="AP912" s="512">
        <v>42</v>
      </c>
      <c r="AQ912" s="512">
        <v>18</v>
      </c>
      <c r="AR912" s="512">
        <v>3</v>
      </c>
      <c r="AS912" s="512">
        <v>2.7</v>
      </c>
      <c r="AT912" s="512">
        <v>0.05</v>
      </c>
      <c r="AU912" s="307"/>
      <c r="AV912" s="513">
        <v>14</v>
      </c>
      <c r="AW912" s="518">
        <v>42640</v>
      </c>
      <c r="AX912" s="513">
        <v>66949</v>
      </c>
      <c r="AY912" s="513" t="s">
        <v>68</v>
      </c>
      <c r="AZ912" s="514">
        <v>0.73319999999999996</v>
      </c>
      <c r="BA912" s="515">
        <v>139.30000000000001</v>
      </c>
      <c r="BB912" s="515">
        <v>8.4</v>
      </c>
      <c r="BC912" s="515">
        <v>0</v>
      </c>
      <c r="BD912" s="516" t="s">
        <v>20</v>
      </c>
      <c r="BE912" s="515">
        <v>1.2</v>
      </c>
      <c r="BF912" s="515">
        <v>0.01</v>
      </c>
      <c r="BG912" s="515">
        <v>85.5</v>
      </c>
      <c r="BH912" s="515">
        <v>79.3</v>
      </c>
      <c r="BI912" s="519">
        <v>82.4</v>
      </c>
      <c r="BJ912" s="517" t="s">
        <v>66</v>
      </c>
      <c r="BK912" s="517" t="s">
        <v>67</v>
      </c>
      <c r="BL912" s="515">
        <v>20710</v>
      </c>
      <c r="BM912" s="515">
        <v>129</v>
      </c>
      <c r="BN912" s="515">
        <v>196</v>
      </c>
      <c r="BO912" s="515">
        <v>300</v>
      </c>
      <c r="BP912" s="515">
        <v>351</v>
      </c>
      <c r="BQ912" s="515">
        <v>1</v>
      </c>
      <c r="BR912" s="515">
        <v>29.8</v>
      </c>
      <c r="BS912" s="515">
        <v>0.4</v>
      </c>
      <c r="BT912" s="515">
        <v>2.09</v>
      </c>
      <c r="BU912" s="515">
        <v>1.5</v>
      </c>
      <c r="BV912" s="515">
        <v>0</v>
      </c>
      <c r="BW912" s="435"/>
      <c r="BX912" s="520">
        <v>124</v>
      </c>
      <c r="BY912" s="520">
        <v>7</v>
      </c>
      <c r="BZ912" s="520">
        <v>11.5</v>
      </c>
      <c r="CA912" s="520">
        <v>85</v>
      </c>
      <c r="CB912" s="520">
        <v>149</v>
      </c>
      <c r="CC912" s="520">
        <v>170</v>
      </c>
      <c r="CD912" s="520">
        <v>245</v>
      </c>
      <c r="CE912" s="520">
        <v>374</v>
      </c>
      <c r="CF912" s="520">
        <v>437</v>
      </c>
      <c r="CG912" s="520">
        <v>42</v>
      </c>
      <c r="CH912" s="520">
        <v>18</v>
      </c>
      <c r="CI912" s="520">
        <v>3</v>
      </c>
      <c r="CJ912" s="520">
        <v>2.7</v>
      </c>
      <c r="CK912" s="520">
        <v>0.05</v>
      </c>
      <c r="CL912" s="343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441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</row>
    <row r="913" spans="1:133" x14ac:dyDescent="0.25">
      <c r="A913" s="291">
        <f t="shared" si="164"/>
        <v>2016</v>
      </c>
      <c r="B913" s="292" t="str">
        <f t="shared" si="164"/>
        <v>SEPTIEMBRE</v>
      </c>
      <c r="C913" s="292">
        <v>17</v>
      </c>
      <c r="D913" s="292" t="str">
        <f t="shared" si="165"/>
        <v>SEPTIEMBRE 2016 / 15</v>
      </c>
      <c r="E913" s="506">
        <v>15</v>
      </c>
      <c r="F913" s="511">
        <v>42638</v>
      </c>
      <c r="G913" s="506">
        <v>66921</v>
      </c>
      <c r="H913" s="506" t="s">
        <v>68</v>
      </c>
      <c r="I913" s="507">
        <v>0.71499999999999997</v>
      </c>
      <c r="J913" s="508">
        <v>127</v>
      </c>
      <c r="K913" s="508">
        <v>9.8000000000000007</v>
      </c>
      <c r="L913" s="508">
        <v>0</v>
      </c>
      <c r="M913" s="509" t="s">
        <v>20</v>
      </c>
      <c r="N913" s="508">
        <v>0.5</v>
      </c>
      <c r="O913" s="508">
        <v>0</v>
      </c>
      <c r="P913" s="508">
        <v>85.4</v>
      </c>
      <c r="Q913" s="508">
        <v>79.2</v>
      </c>
      <c r="R913" s="508">
        <v>82.3</v>
      </c>
      <c r="S913" s="510" t="s">
        <v>66</v>
      </c>
      <c r="T913" s="510" t="s">
        <v>67</v>
      </c>
      <c r="U913" s="508">
        <v>20906</v>
      </c>
      <c r="V913" s="508">
        <v>119</v>
      </c>
      <c r="W913" s="508">
        <v>175</v>
      </c>
      <c r="X913" s="508">
        <v>280</v>
      </c>
      <c r="Y913" s="508">
        <v>335</v>
      </c>
      <c r="Z913" s="508">
        <v>1</v>
      </c>
      <c r="AA913" s="508">
        <v>27.5</v>
      </c>
      <c r="AB913" s="508">
        <v>0.6</v>
      </c>
      <c r="AC913" s="508">
        <v>1.79</v>
      </c>
      <c r="AD913" s="508">
        <v>10.7</v>
      </c>
      <c r="AE913" s="508">
        <v>0</v>
      </c>
      <c r="AF913" s="428"/>
      <c r="AG913" s="512">
        <v>124</v>
      </c>
      <c r="AH913" s="512">
        <v>7</v>
      </c>
      <c r="AI913" s="512">
        <v>11.5</v>
      </c>
      <c r="AJ913" s="512">
        <v>85</v>
      </c>
      <c r="AK913" s="512">
        <v>149</v>
      </c>
      <c r="AL913" s="512">
        <v>170</v>
      </c>
      <c r="AM913" s="512">
        <v>245</v>
      </c>
      <c r="AN913" s="512">
        <v>374</v>
      </c>
      <c r="AO913" s="512">
        <v>437</v>
      </c>
      <c r="AP913" s="512">
        <v>42</v>
      </c>
      <c r="AQ913" s="512">
        <v>18</v>
      </c>
      <c r="AR913" s="512">
        <v>3</v>
      </c>
      <c r="AS913" s="512">
        <v>2.7</v>
      </c>
      <c r="AT913" s="512">
        <v>0.05</v>
      </c>
      <c r="AU913" s="307"/>
      <c r="AV913" s="513">
        <v>15</v>
      </c>
      <c r="AW913" s="518">
        <v>42642</v>
      </c>
      <c r="AX913" s="513">
        <v>67007</v>
      </c>
      <c r="AY913" s="513" t="s">
        <v>218</v>
      </c>
      <c r="AZ913" s="514">
        <v>0.73240000000000005</v>
      </c>
      <c r="BA913" s="515">
        <v>140.6</v>
      </c>
      <c r="BB913" s="515">
        <v>8.1</v>
      </c>
      <c r="BC913" s="515">
        <v>0</v>
      </c>
      <c r="BD913" s="516" t="s">
        <v>20</v>
      </c>
      <c r="BE913" s="515">
        <v>1.2</v>
      </c>
      <c r="BF913" s="515">
        <v>0.01</v>
      </c>
      <c r="BG913" s="515">
        <v>85</v>
      </c>
      <c r="BH913" s="515">
        <v>79.099999999999994</v>
      </c>
      <c r="BI913" s="519">
        <v>82.05</v>
      </c>
      <c r="BJ913" s="517" t="s">
        <v>66</v>
      </c>
      <c r="BK913" s="517" t="s">
        <v>67</v>
      </c>
      <c r="BL913" s="515">
        <v>20718</v>
      </c>
      <c r="BM913" s="515">
        <v>131</v>
      </c>
      <c r="BN913" s="515">
        <v>194</v>
      </c>
      <c r="BO913" s="515">
        <v>298</v>
      </c>
      <c r="BP913" s="515">
        <v>351</v>
      </c>
      <c r="BQ913" s="515">
        <v>1</v>
      </c>
      <c r="BR913" s="515">
        <v>28.5</v>
      </c>
      <c r="BS913" s="515">
        <v>0.4</v>
      </c>
      <c r="BT913" s="515">
        <v>2.06</v>
      </c>
      <c r="BU913" s="515">
        <v>3.1</v>
      </c>
      <c r="BV913" s="515">
        <v>0</v>
      </c>
      <c r="BW913" s="435"/>
      <c r="BX913" s="520">
        <v>124</v>
      </c>
      <c r="BY913" s="520">
        <v>7</v>
      </c>
      <c r="BZ913" s="520">
        <v>11.5</v>
      </c>
      <c r="CA913" s="520">
        <v>85</v>
      </c>
      <c r="CB913" s="520">
        <v>149</v>
      </c>
      <c r="CC913" s="520">
        <v>170</v>
      </c>
      <c r="CD913" s="520">
        <v>245</v>
      </c>
      <c r="CE913" s="520">
        <v>374</v>
      </c>
      <c r="CF913" s="520">
        <v>437</v>
      </c>
      <c r="CG913" s="520">
        <v>42</v>
      </c>
      <c r="CH913" s="520">
        <v>18</v>
      </c>
      <c r="CI913" s="520">
        <v>3</v>
      </c>
      <c r="CJ913" s="520">
        <v>2.7</v>
      </c>
      <c r="CK913" s="520">
        <v>0.05</v>
      </c>
      <c r="CL913" s="343"/>
      <c r="CM913" s="303"/>
      <c r="CN913" s="303"/>
      <c r="CO913" s="303"/>
      <c r="CP913" s="303"/>
      <c r="CQ913" s="303"/>
      <c r="CR913" s="303"/>
      <c r="CS913" s="303"/>
      <c r="CT913" s="303"/>
      <c r="CU913" s="303"/>
      <c r="CV913" s="303"/>
      <c r="CW913" s="303"/>
      <c r="CX913" s="303"/>
      <c r="CY913" s="303"/>
      <c r="CZ913" s="303"/>
      <c r="DA913" s="303"/>
      <c r="DB913" s="303"/>
      <c r="DC913" s="303"/>
      <c r="DD913" s="303"/>
      <c r="DE913" s="303"/>
      <c r="DF913" s="303"/>
      <c r="DG913" s="303"/>
      <c r="DH913" s="303"/>
      <c r="DI913" s="303"/>
      <c r="DJ913" s="303"/>
      <c r="DK913" s="303"/>
      <c r="DL913" s="303"/>
      <c r="DM913" s="303"/>
      <c r="DN913" s="303"/>
      <c r="DO913" s="442"/>
      <c r="DP913" s="303"/>
      <c r="DQ913" s="303"/>
      <c r="DR913" s="303"/>
      <c r="DS913" s="303"/>
      <c r="DT913" s="303"/>
      <c r="DU913" s="303"/>
      <c r="DV913" s="303"/>
      <c r="DW913" s="303"/>
      <c r="DX913" s="303"/>
      <c r="DY913" s="303"/>
      <c r="DZ913" s="303"/>
      <c r="EA913" s="303"/>
      <c r="EB913" s="303"/>
      <c r="EC913" s="303"/>
    </row>
    <row r="914" spans="1:133" x14ac:dyDescent="0.25">
      <c r="A914" s="302">
        <f t="shared" si="164"/>
        <v>2016</v>
      </c>
      <c r="B914" s="303" t="str">
        <f t="shared" si="164"/>
        <v>SEPTIEMBRE</v>
      </c>
      <c r="C914" s="303">
        <v>18</v>
      </c>
      <c r="D914" s="303" t="str">
        <f t="shared" si="165"/>
        <v>SEPTIEMBRE 2016 / 16</v>
      </c>
      <c r="E914" s="506">
        <v>16</v>
      </c>
      <c r="F914" s="511">
        <v>42639</v>
      </c>
      <c r="G914" s="506">
        <v>66927</v>
      </c>
      <c r="H914" s="506" t="s">
        <v>65</v>
      </c>
      <c r="I914" s="507">
        <v>0.71279999999999999</v>
      </c>
      <c r="J914" s="508">
        <v>126</v>
      </c>
      <c r="K914" s="508">
        <v>9.9</v>
      </c>
      <c r="L914" s="508">
        <v>0</v>
      </c>
      <c r="M914" s="509" t="s">
        <v>20</v>
      </c>
      <c r="N914" s="508">
        <v>0.5</v>
      </c>
      <c r="O914" s="508">
        <v>0</v>
      </c>
      <c r="P914" s="508">
        <v>85.1</v>
      </c>
      <c r="Q914" s="508">
        <v>79.099999999999994</v>
      </c>
      <c r="R914" s="508">
        <v>82.1</v>
      </c>
      <c r="S914" s="510" t="s">
        <v>66</v>
      </c>
      <c r="T914" s="510" t="s">
        <v>67</v>
      </c>
      <c r="U914" s="508">
        <v>29030</v>
      </c>
      <c r="V914" s="508">
        <v>118</v>
      </c>
      <c r="W914" s="508">
        <v>173</v>
      </c>
      <c r="X914" s="508">
        <v>275</v>
      </c>
      <c r="Y914" s="508">
        <v>331</v>
      </c>
      <c r="Z914" s="508">
        <v>1</v>
      </c>
      <c r="AA914" s="508">
        <v>27.4</v>
      </c>
      <c r="AB914" s="508">
        <v>0.6</v>
      </c>
      <c r="AC914" s="508">
        <v>1.73</v>
      </c>
      <c r="AD914" s="508">
        <v>9.8000000000000007</v>
      </c>
      <c r="AE914" s="508">
        <v>0</v>
      </c>
      <c r="AF914" s="428"/>
      <c r="AG914" s="512">
        <v>124</v>
      </c>
      <c r="AH914" s="512">
        <v>7</v>
      </c>
      <c r="AI914" s="512">
        <v>11.5</v>
      </c>
      <c r="AJ914" s="512">
        <v>85</v>
      </c>
      <c r="AK914" s="512">
        <v>149</v>
      </c>
      <c r="AL914" s="512">
        <v>170</v>
      </c>
      <c r="AM914" s="512">
        <v>245</v>
      </c>
      <c r="AN914" s="512">
        <v>374</v>
      </c>
      <c r="AO914" s="512">
        <v>437</v>
      </c>
      <c r="AP914" s="512">
        <v>42</v>
      </c>
      <c r="AQ914" s="512">
        <v>18</v>
      </c>
      <c r="AR914" s="512">
        <v>3</v>
      </c>
      <c r="AS914" s="512">
        <v>2.7</v>
      </c>
      <c r="AT914" s="512">
        <v>0.05</v>
      </c>
      <c r="AU914" s="307"/>
      <c r="AV914" s="513">
        <v>16</v>
      </c>
      <c r="AW914" s="518">
        <v>42643</v>
      </c>
      <c r="AX914" s="513">
        <v>67028</v>
      </c>
      <c r="AY914" s="513" t="s">
        <v>149</v>
      </c>
      <c r="AZ914" s="514">
        <v>0.73509999999999998</v>
      </c>
      <c r="BA914" s="515">
        <v>142.1</v>
      </c>
      <c r="BB914" s="515">
        <v>8</v>
      </c>
      <c r="BC914" s="515">
        <v>0</v>
      </c>
      <c r="BD914" s="516" t="s">
        <v>20</v>
      </c>
      <c r="BE914" s="515">
        <v>1.2</v>
      </c>
      <c r="BF914" s="515">
        <v>0.01</v>
      </c>
      <c r="BG914" s="515">
        <v>85.2</v>
      </c>
      <c r="BH914" s="515">
        <v>79.2</v>
      </c>
      <c r="BI914" s="519">
        <v>82.2</v>
      </c>
      <c r="BJ914" s="517" t="s">
        <v>66</v>
      </c>
      <c r="BK914" s="517" t="s">
        <v>67</v>
      </c>
      <c r="BL914" s="515">
        <v>20690</v>
      </c>
      <c r="BM914" s="515">
        <v>133</v>
      </c>
      <c r="BN914" s="515">
        <v>198</v>
      </c>
      <c r="BO914" s="515">
        <v>300</v>
      </c>
      <c r="BP914" s="515">
        <v>351</v>
      </c>
      <c r="BQ914" s="515">
        <v>1</v>
      </c>
      <c r="BR914" s="515">
        <v>29</v>
      </c>
      <c r="BS914" s="515">
        <v>0.4</v>
      </c>
      <c r="BT914" s="515">
        <v>2.06</v>
      </c>
      <c r="BU914" s="515">
        <v>0.7</v>
      </c>
      <c r="BV914" s="515">
        <v>0</v>
      </c>
      <c r="BW914" s="435"/>
      <c r="BX914" s="520">
        <v>124</v>
      </c>
      <c r="BY914" s="520">
        <v>7</v>
      </c>
      <c r="BZ914" s="520">
        <v>11.5</v>
      </c>
      <c r="CA914" s="520">
        <v>85</v>
      </c>
      <c r="CB914" s="520">
        <v>149</v>
      </c>
      <c r="CC914" s="520">
        <v>170</v>
      </c>
      <c r="CD914" s="520">
        <v>245</v>
      </c>
      <c r="CE914" s="520">
        <v>374</v>
      </c>
      <c r="CF914" s="520">
        <v>437</v>
      </c>
      <c r="CG914" s="520">
        <v>42</v>
      </c>
      <c r="CH914" s="520">
        <v>18</v>
      </c>
      <c r="CI914" s="520">
        <v>3</v>
      </c>
      <c r="CJ914" s="520">
        <v>2.7</v>
      </c>
      <c r="CK914" s="520">
        <v>0.05</v>
      </c>
      <c r="CL914" s="343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441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</row>
    <row r="915" spans="1:133" x14ac:dyDescent="0.25">
      <c r="A915" s="291">
        <f t="shared" si="164"/>
        <v>2016</v>
      </c>
      <c r="B915" s="292" t="str">
        <f t="shared" si="164"/>
        <v>SEPTIEMBRE</v>
      </c>
      <c r="C915" s="292">
        <v>19</v>
      </c>
      <c r="D915" s="292" t="str">
        <f t="shared" si="165"/>
        <v>SEPTIEMBRE 2016 / 17</v>
      </c>
      <c r="E915" s="506">
        <v>17</v>
      </c>
      <c r="F915" s="511">
        <v>42642</v>
      </c>
      <c r="G915" s="506">
        <v>67011</v>
      </c>
      <c r="H915" s="506" t="s">
        <v>70</v>
      </c>
      <c r="I915" s="507">
        <v>0.71360000000000001</v>
      </c>
      <c r="J915" s="508">
        <v>127</v>
      </c>
      <c r="K915" s="508">
        <v>9.8000000000000007</v>
      </c>
      <c r="L915" s="508">
        <v>0</v>
      </c>
      <c r="M915" s="509" t="s">
        <v>20</v>
      </c>
      <c r="N915" s="508">
        <v>0.5</v>
      </c>
      <c r="O915" s="508">
        <v>0</v>
      </c>
      <c r="P915" s="508">
        <v>85.2</v>
      </c>
      <c r="Q915" s="508">
        <v>79.2</v>
      </c>
      <c r="R915" s="508">
        <v>82.2</v>
      </c>
      <c r="S915" s="510" t="s">
        <v>66</v>
      </c>
      <c r="T915" s="510" t="s">
        <v>67</v>
      </c>
      <c r="U915" s="508">
        <v>20922</v>
      </c>
      <c r="V915" s="508">
        <v>118</v>
      </c>
      <c r="W915" s="508">
        <v>174</v>
      </c>
      <c r="X915" s="508">
        <v>282</v>
      </c>
      <c r="Y915" s="508">
        <v>331</v>
      </c>
      <c r="Z915" s="508">
        <v>1</v>
      </c>
      <c r="AA915" s="508">
        <v>27.1</v>
      </c>
      <c r="AB915" s="508">
        <v>0.6</v>
      </c>
      <c r="AC915" s="508">
        <v>1.73</v>
      </c>
      <c r="AD915" s="508">
        <v>10</v>
      </c>
      <c r="AE915" s="508">
        <v>0</v>
      </c>
      <c r="AF915" s="428"/>
      <c r="AG915" s="512">
        <v>124</v>
      </c>
      <c r="AH915" s="512">
        <v>7</v>
      </c>
      <c r="AI915" s="512">
        <v>11.5</v>
      </c>
      <c r="AJ915" s="512">
        <v>85</v>
      </c>
      <c r="AK915" s="512">
        <v>149</v>
      </c>
      <c r="AL915" s="512">
        <v>170</v>
      </c>
      <c r="AM915" s="512">
        <v>245</v>
      </c>
      <c r="AN915" s="512">
        <v>374</v>
      </c>
      <c r="AO915" s="512">
        <v>437</v>
      </c>
      <c r="AP915" s="512">
        <v>42</v>
      </c>
      <c r="AQ915" s="512">
        <v>18</v>
      </c>
      <c r="AR915" s="512">
        <v>3</v>
      </c>
      <c r="AS915" s="512">
        <v>2.7</v>
      </c>
      <c r="AT915" s="512">
        <v>0.05</v>
      </c>
      <c r="AU915" s="307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435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343"/>
      <c r="CM915" s="303"/>
      <c r="CN915" s="303"/>
      <c r="CO915" s="303"/>
      <c r="CP915" s="303"/>
      <c r="CQ915" s="303"/>
      <c r="CR915" s="303"/>
      <c r="CS915" s="303"/>
      <c r="CT915" s="303"/>
      <c r="CU915" s="303"/>
      <c r="CV915" s="303"/>
      <c r="CW915" s="303"/>
      <c r="CX915" s="303"/>
      <c r="CY915" s="303"/>
      <c r="CZ915" s="303"/>
      <c r="DA915" s="303"/>
      <c r="DB915" s="303"/>
      <c r="DC915" s="303"/>
      <c r="DD915" s="303"/>
      <c r="DE915" s="303"/>
      <c r="DF915" s="303"/>
      <c r="DG915" s="303"/>
      <c r="DH915" s="303"/>
      <c r="DI915" s="303"/>
      <c r="DJ915" s="303"/>
      <c r="DK915" s="303"/>
      <c r="DL915" s="303"/>
      <c r="DM915" s="303"/>
      <c r="DN915" s="303"/>
      <c r="DO915" s="442"/>
      <c r="DP915" s="303"/>
      <c r="DQ915" s="303"/>
      <c r="DR915" s="303"/>
      <c r="DS915" s="303"/>
      <c r="DT915" s="303"/>
      <c r="DU915" s="303"/>
      <c r="DV915" s="303"/>
      <c r="DW915" s="303"/>
      <c r="DX915" s="303"/>
      <c r="DY915" s="303"/>
      <c r="DZ915" s="303"/>
      <c r="EA915" s="303"/>
      <c r="EB915" s="303"/>
      <c r="EC915" s="303"/>
    </row>
    <row r="916" spans="1:133" x14ac:dyDescent="0.25">
      <c r="A916" s="302">
        <f t="shared" si="164"/>
        <v>2016</v>
      </c>
      <c r="B916" s="303" t="str">
        <f t="shared" si="164"/>
        <v>SEPTIEMBRE</v>
      </c>
      <c r="C916" s="303">
        <v>20</v>
      </c>
      <c r="D916" s="303" t="str">
        <f t="shared" si="165"/>
        <v>SEPTIEMBRE 2016 / 18</v>
      </c>
      <c r="E916" s="506">
        <v>18</v>
      </c>
      <c r="F916" s="511">
        <v>42643</v>
      </c>
      <c r="G916" s="506">
        <v>67032</v>
      </c>
      <c r="H916" s="506" t="s">
        <v>493</v>
      </c>
      <c r="I916" s="507">
        <v>0.71319999999999995</v>
      </c>
      <c r="J916" s="508">
        <v>128</v>
      </c>
      <c r="K916" s="508">
        <v>9.6999999999999993</v>
      </c>
      <c r="L916" s="508">
        <v>0</v>
      </c>
      <c r="M916" s="509" t="s">
        <v>20</v>
      </c>
      <c r="N916" s="508">
        <v>0.5</v>
      </c>
      <c r="O916" s="508">
        <v>0</v>
      </c>
      <c r="P916" s="508">
        <v>85</v>
      </c>
      <c r="Q916" s="508">
        <v>79.2</v>
      </c>
      <c r="R916" s="508">
        <v>82.1</v>
      </c>
      <c r="S916" s="510" t="s">
        <v>66</v>
      </c>
      <c r="T916" s="510" t="s">
        <v>67</v>
      </c>
      <c r="U916" s="508">
        <v>20926</v>
      </c>
      <c r="V916" s="508">
        <v>119</v>
      </c>
      <c r="W916" s="508">
        <v>177</v>
      </c>
      <c r="X916" s="508">
        <v>280</v>
      </c>
      <c r="Y916" s="508">
        <v>330</v>
      </c>
      <c r="Z916" s="508">
        <v>1</v>
      </c>
      <c r="AA916" s="508">
        <v>27.5</v>
      </c>
      <c r="AB916" s="508">
        <v>0.6</v>
      </c>
      <c r="AC916" s="508">
        <v>1.74</v>
      </c>
      <c r="AD916" s="508">
        <v>9.8000000000000007</v>
      </c>
      <c r="AE916" s="508">
        <v>0</v>
      </c>
      <c r="AF916" s="428"/>
      <c r="AG916" s="512">
        <v>124</v>
      </c>
      <c r="AH916" s="512">
        <v>7</v>
      </c>
      <c r="AI916" s="512">
        <v>11.5</v>
      </c>
      <c r="AJ916" s="512">
        <v>85</v>
      </c>
      <c r="AK916" s="512">
        <v>149</v>
      </c>
      <c r="AL916" s="512">
        <v>170</v>
      </c>
      <c r="AM916" s="512">
        <v>245</v>
      </c>
      <c r="AN916" s="512">
        <v>374</v>
      </c>
      <c r="AO916" s="512">
        <v>437</v>
      </c>
      <c r="AP916" s="512">
        <v>42</v>
      </c>
      <c r="AQ916" s="512">
        <v>18</v>
      </c>
      <c r="AR916" s="512">
        <v>3</v>
      </c>
      <c r="AS916" s="512">
        <v>2.7</v>
      </c>
      <c r="AT916" s="512">
        <v>0.05</v>
      </c>
      <c r="AU916" s="307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435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343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441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</row>
    <row r="917" spans="1:133" x14ac:dyDescent="0.25">
      <c r="A917" s="291">
        <f t="shared" si="164"/>
        <v>2016</v>
      </c>
      <c r="B917" s="292" t="str">
        <f t="shared" si="164"/>
        <v>SEPTIEMBRE</v>
      </c>
      <c r="C917" s="292">
        <v>21</v>
      </c>
      <c r="D917" s="292" t="str">
        <f t="shared" si="165"/>
        <v>SEPTIEMBRE 2016 / 19</v>
      </c>
      <c r="E917" s="291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428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307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435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343"/>
      <c r="CM917" s="303"/>
      <c r="CN917" s="303"/>
      <c r="CO917" s="303"/>
      <c r="CP917" s="303"/>
      <c r="CQ917" s="303"/>
      <c r="CR917" s="303"/>
      <c r="CS917" s="303"/>
      <c r="CT917" s="303"/>
      <c r="CU917" s="303"/>
      <c r="CV917" s="303"/>
      <c r="CW917" s="303"/>
      <c r="CX917" s="303"/>
      <c r="CY917" s="303"/>
      <c r="CZ917" s="303"/>
      <c r="DA917" s="303"/>
      <c r="DB917" s="303"/>
      <c r="DC917" s="303"/>
      <c r="DD917" s="303"/>
      <c r="DE917" s="303"/>
      <c r="DF917" s="303"/>
      <c r="DG917" s="303"/>
      <c r="DH917" s="303"/>
      <c r="DI917" s="303"/>
      <c r="DJ917" s="303"/>
      <c r="DK917" s="303"/>
      <c r="DL917" s="303"/>
      <c r="DM917" s="303"/>
      <c r="DN917" s="303"/>
      <c r="DO917" s="442"/>
      <c r="DP917" s="303"/>
      <c r="DQ917" s="303"/>
      <c r="DR917" s="303"/>
      <c r="DS917" s="303"/>
      <c r="DT917" s="303"/>
      <c r="DU917" s="303"/>
      <c r="DV917" s="303"/>
      <c r="DW917" s="303"/>
      <c r="DX917" s="303"/>
      <c r="DY917" s="303"/>
      <c r="DZ917" s="303"/>
      <c r="EA917" s="303"/>
      <c r="EB917" s="303"/>
      <c r="EC917" s="303"/>
    </row>
    <row r="918" spans="1:133" x14ac:dyDescent="0.25">
      <c r="A918" s="302">
        <f t="shared" si="164"/>
        <v>2016</v>
      </c>
      <c r="B918" s="303" t="str">
        <f t="shared" si="164"/>
        <v>SEPTIEMBRE</v>
      </c>
      <c r="C918" s="303">
        <v>22</v>
      </c>
      <c r="D918" s="303" t="str">
        <f t="shared" si="165"/>
        <v>SEPTIEMBRE 2016 / 20</v>
      </c>
      <c r="E918" s="291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428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307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435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343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441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</row>
    <row r="919" spans="1:133" x14ac:dyDescent="0.25">
      <c r="A919" s="291">
        <f t="shared" si="164"/>
        <v>2016</v>
      </c>
      <c r="B919" s="292" t="str">
        <f t="shared" si="164"/>
        <v>SEPTIEMBRE</v>
      </c>
      <c r="C919" s="292">
        <v>23</v>
      </c>
      <c r="D919" s="292" t="str">
        <f t="shared" si="165"/>
        <v>SEPTIEMBRE 2016 / 21</v>
      </c>
      <c r="E919" s="291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428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307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435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343"/>
      <c r="CM919" s="303"/>
      <c r="CN919" s="303"/>
      <c r="CO919" s="303"/>
      <c r="CP919" s="303"/>
      <c r="CQ919" s="303"/>
      <c r="CR919" s="303"/>
      <c r="CS919" s="303"/>
      <c r="CT919" s="303"/>
      <c r="CU919" s="303"/>
      <c r="CV919" s="303"/>
      <c r="CW919" s="303"/>
      <c r="CX919" s="303"/>
      <c r="CY919" s="303"/>
      <c r="CZ919" s="303"/>
      <c r="DA919" s="303"/>
      <c r="DB919" s="303"/>
      <c r="DC919" s="303"/>
      <c r="DD919" s="303"/>
      <c r="DE919" s="303"/>
      <c r="DF919" s="303"/>
      <c r="DG919" s="303"/>
      <c r="DH919" s="303"/>
      <c r="DI919" s="303"/>
      <c r="DJ919" s="303"/>
      <c r="DK919" s="303"/>
      <c r="DL919" s="303"/>
      <c r="DM919" s="303"/>
      <c r="DN919" s="303"/>
      <c r="DO919" s="442"/>
      <c r="DP919" s="303"/>
      <c r="DQ919" s="303"/>
      <c r="DR919" s="303"/>
      <c r="DS919" s="303"/>
      <c r="DT919" s="303"/>
      <c r="DU919" s="303"/>
      <c r="DV919" s="303"/>
      <c r="DW919" s="303"/>
      <c r="DX919" s="303"/>
      <c r="DY919" s="303"/>
      <c r="DZ919" s="303"/>
      <c r="EA919" s="303"/>
      <c r="EB919" s="303"/>
      <c r="EC919" s="303"/>
    </row>
    <row r="920" spans="1:133" x14ac:dyDescent="0.25">
      <c r="A920" s="302">
        <f t="shared" si="164"/>
        <v>2016</v>
      </c>
      <c r="B920" s="303" t="str">
        <f t="shared" si="164"/>
        <v>SEPTIEMBRE</v>
      </c>
      <c r="C920" s="303">
        <v>24</v>
      </c>
      <c r="D920" s="303" t="str">
        <f t="shared" si="165"/>
        <v>SEPTIEMBRE 2016 / 22</v>
      </c>
      <c r="E920" s="291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428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307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435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343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441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</row>
    <row r="921" spans="1:133" x14ac:dyDescent="0.25">
      <c r="A921" s="291">
        <f t="shared" si="164"/>
        <v>2016</v>
      </c>
      <c r="B921" s="292" t="str">
        <f t="shared" si="164"/>
        <v>SEPTIEMBRE</v>
      </c>
      <c r="C921" s="292">
        <v>25</v>
      </c>
      <c r="D921" s="292" t="str">
        <f t="shared" si="165"/>
        <v>SEPTIEMBRE 2016 / 23</v>
      </c>
      <c r="E921" s="291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428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307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435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343"/>
      <c r="CM921" s="303"/>
      <c r="CN921" s="303"/>
      <c r="CO921" s="303"/>
      <c r="CP921" s="303"/>
      <c r="CQ921" s="303"/>
      <c r="CR921" s="303"/>
      <c r="CS921" s="303"/>
      <c r="CT921" s="303"/>
      <c r="CU921" s="303"/>
      <c r="CV921" s="303"/>
      <c r="CW921" s="303"/>
      <c r="CX921" s="303"/>
      <c r="CY921" s="303"/>
      <c r="CZ921" s="303"/>
      <c r="DA921" s="303"/>
      <c r="DB921" s="303"/>
      <c r="DC921" s="303"/>
      <c r="DD921" s="303"/>
      <c r="DE921" s="303"/>
      <c r="DF921" s="303"/>
      <c r="DG921" s="303"/>
      <c r="DH921" s="303"/>
      <c r="DI921" s="303"/>
      <c r="DJ921" s="303"/>
      <c r="DK921" s="303"/>
      <c r="DL921" s="303"/>
      <c r="DM921" s="303"/>
      <c r="DN921" s="303"/>
      <c r="DO921" s="442"/>
      <c r="DP921" s="303"/>
      <c r="DQ921" s="303"/>
      <c r="DR921" s="303"/>
      <c r="DS921" s="303"/>
      <c r="DT921" s="303"/>
      <c r="DU921" s="303"/>
      <c r="DV921" s="303"/>
      <c r="DW921" s="303"/>
      <c r="DX921" s="303"/>
      <c r="DY921" s="303"/>
      <c r="DZ921" s="303"/>
      <c r="EA921" s="303"/>
      <c r="EB921" s="303"/>
      <c r="EC921" s="303"/>
    </row>
    <row r="922" spans="1:133" x14ac:dyDescent="0.25">
      <c r="A922" s="302">
        <f t="shared" si="164"/>
        <v>2016</v>
      </c>
      <c r="B922" s="303" t="str">
        <f t="shared" si="164"/>
        <v>SEPTIEMBRE</v>
      </c>
      <c r="C922" s="303">
        <v>26</v>
      </c>
      <c r="D922" s="303" t="str">
        <f t="shared" si="165"/>
        <v>SEPTIEMBRE 2016 / 24</v>
      </c>
      <c r="E922" s="291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428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307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435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343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441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</row>
    <row r="923" spans="1:133" x14ac:dyDescent="0.25">
      <c r="A923" s="291">
        <f t="shared" si="164"/>
        <v>2016</v>
      </c>
      <c r="B923" s="292" t="str">
        <f t="shared" si="164"/>
        <v>SEPTIEMBRE</v>
      </c>
      <c r="C923" s="292">
        <v>27</v>
      </c>
      <c r="D923" s="292" t="str">
        <f t="shared" si="165"/>
        <v>SEPTIEMBRE 2016 / 25</v>
      </c>
      <c r="E923" s="291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428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307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435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343"/>
      <c r="CM923" s="303"/>
      <c r="CN923" s="303"/>
      <c r="CO923" s="303"/>
      <c r="CP923" s="303"/>
      <c r="CQ923" s="303"/>
      <c r="CR923" s="303"/>
      <c r="CS923" s="303"/>
      <c r="CT923" s="303"/>
      <c r="CU923" s="303"/>
      <c r="CV923" s="303"/>
      <c r="CW923" s="303"/>
      <c r="CX923" s="303"/>
      <c r="CY923" s="303"/>
      <c r="CZ923" s="303"/>
      <c r="DA923" s="303"/>
      <c r="DB923" s="303"/>
      <c r="DC923" s="303"/>
      <c r="DD923" s="303"/>
      <c r="DE923" s="303"/>
      <c r="DF923" s="303"/>
      <c r="DG923" s="303"/>
      <c r="DH923" s="303"/>
      <c r="DI923" s="303"/>
      <c r="DJ923" s="303"/>
      <c r="DK923" s="303"/>
      <c r="DL923" s="303"/>
      <c r="DM923" s="303"/>
      <c r="DN923" s="303"/>
      <c r="DO923" s="442"/>
      <c r="DP923" s="303"/>
      <c r="DQ923" s="303"/>
      <c r="DR923" s="303"/>
      <c r="DS923" s="303"/>
      <c r="DT923" s="303"/>
      <c r="DU923" s="303"/>
      <c r="DV923" s="303"/>
      <c r="DW923" s="303"/>
      <c r="DX923" s="303"/>
      <c r="DY923" s="303"/>
      <c r="DZ923" s="303"/>
      <c r="EA923" s="303"/>
      <c r="EB923" s="303"/>
      <c r="EC923" s="303"/>
    </row>
    <row r="924" spans="1:133" x14ac:dyDescent="0.25">
      <c r="A924" s="302">
        <f t="shared" si="164"/>
        <v>2016</v>
      </c>
      <c r="B924" s="303" t="str">
        <f t="shared" si="164"/>
        <v>SEPTIEMBRE</v>
      </c>
      <c r="C924" s="303">
        <v>28</v>
      </c>
      <c r="D924" s="303" t="str">
        <f t="shared" si="165"/>
        <v>SEPTIEMBRE 2016 / 26</v>
      </c>
      <c r="E924" s="291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428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307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435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343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441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</row>
    <row r="925" spans="1:133" x14ac:dyDescent="0.25">
      <c r="A925" s="291">
        <f t="shared" si="164"/>
        <v>2016</v>
      </c>
      <c r="B925" s="292" t="str">
        <f t="shared" si="164"/>
        <v>SEPTIEMBRE</v>
      </c>
      <c r="C925" s="292">
        <v>29</v>
      </c>
      <c r="D925" s="292" t="str">
        <f t="shared" si="165"/>
        <v>SEPTIEMBRE 2016 / 27</v>
      </c>
      <c r="E925" s="291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428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307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435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343"/>
      <c r="CM925" s="303"/>
      <c r="CN925" s="303"/>
      <c r="CO925" s="303"/>
      <c r="CP925" s="303"/>
      <c r="CQ925" s="303"/>
      <c r="CR925" s="303"/>
      <c r="CS925" s="303"/>
      <c r="CT925" s="303"/>
      <c r="CU925" s="303"/>
      <c r="CV925" s="303"/>
      <c r="CW925" s="303"/>
      <c r="CX925" s="303"/>
      <c r="CY925" s="303"/>
      <c r="CZ925" s="303"/>
      <c r="DA925" s="303"/>
      <c r="DB925" s="303"/>
      <c r="DC925" s="303"/>
      <c r="DD925" s="303"/>
      <c r="DE925" s="303"/>
      <c r="DF925" s="303"/>
      <c r="DG925" s="303"/>
      <c r="DH925" s="303"/>
      <c r="DI925" s="303"/>
      <c r="DJ925" s="303"/>
      <c r="DK925" s="303"/>
      <c r="DL925" s="303"/>
      <c r="DM925" s="303"/>
      <c r="DN925" s="303"/>
      <c r="DO925" s="442"/>
      <c r="DP925" s="303"/>
      <c r="DQ925" s="303"/>
      <c r="DR925" s="303"/>
      <c r="DS925" s="303"/>
      <c r="DT925" s="303"/>
      <c r="DU925" s="303"/>
      <c r="DV925" s="303"/>
      <c r="DW925" s="303"/>
      <c r="DX925" s="303"/>
      <c r="DY925" s="303"/>
      <c r="DZ925" s="303"/>
      <c r="EA925" s="303"/>
      <c r="EB925" s="303"/>
      <c r="EC925" s="303"/>
    </row>
    <row r="926" spans="1:133" x14ac:dyDescent="0.25">
      <c r="A926" s="302">
        <f t="shared" si="164"/>
        <v>2016</v>
      </c>
      <c r="B926" s="303" t="str">
        <f t="shared" si="164"/>
        <v>SEPTIEMBRE</v>
      </c>
      <c r="C926" s="303">
        <v>30</v>
      </c>
      <c r="D926" s="303" t="str">
        <f t="shared" si="165"/>
        <v>SEPTIEMBRE 2016 / 28</v>
      </c>
      <c r="E926" s="291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428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307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435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343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441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</row>
    <row r="927" spans="1:133" x14ac:dyDescent="0.25">
      <c r="A927" s="291">
        <f t="shared" si="164"/>
        <v>2016</v>
      </c>
      <c r="B927" s="292" t="str">
        <f t="shared" si="164"/>
        <v>SEPTIEMBRE</v>
      </c>
      <c r="C927" s="292">
        <v>31</v>
      </c>
      <c r="D927" s="292" t="str">
        <f t="shared" si="165"/>
        <v>SEPTIEMBRE 2016 / 29</v>
      </c>
      <c r="E927" s="291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428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307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435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343"/>
      <c r="CM927" s="303"/>
      <c r="CN927" s="303"/>
      <c r="CO927" s="303"/>
      <c r="CP927" s="303"/>
      <c r="CQ927" s="303"/>
      <c r="CR927" s="303"/>
      <c r="CS927" s="303"/>
      <c r="CT927" s="303"/>
      <c r="CU927" s="303"/>
      <c r="CV927" s="303"/>
      <c r="CW927" s="303"/>
      <c r="CX927" s="303"/>
      <c r="CY927" s="303"/>
      <c r="CZ927" s="303"/>
      <c r="DA927" s="303"/>
      <c r="DB927" s="303"/>
      <c r="DC927" s="303"/>
      <c r="DD927" s="303"/>
      <c r="DE927" s="303"/>
      <c r="DF927" s="303"/>
      <c r="DG927" s="303"/>
      <c r="DH927" s="303"/>
      <c r="DI927" s="303"/>
      <c r="DJ927" s="303"/>
      <c r="DK927" s="303"/>
      <c r="DL927" s="303"/>
      <c r="DM927" s="303"/>
      <c r="DN927" s="303"/>
      <c r="DO927" s="442"/>
      <c r="DP927" s="303"/>
      <c r="DQ927" s="303"/>
      <c r="DR927" s="303"/>
      <c r="DS927" s="303"/>
      <c r="DT927" s="303"/>
      <c r="DU927" s="303"/>
      <c r="DV927" s="303"/>
      <c r="DW927" s="303"/>
      <c r="DX927" s="303"/>
      <c r="DY927" s="303"/>
      <c r="DZ927" s="303"/>
      <c r="EA927" s="303"/>
      <c r="EB927" s="303"/>
      <c r="EC927" s="303"/>
    </row>
    <row r="928" spans="1:133" s="206" customFormat="1" x14ac:dyDescent="0.25">
      <c r="A928" s="308"/>
      <c r="B928" s="309"/>
      <c r="C928" s="309"/>
      <c r="D928" s="303" t="str">
        <f t="shared" si="165"/>
        <v>SEPTIEMBRE 2016 / 30</v>
      </c>
      <c r="E928" s="291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428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307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435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343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441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</row>
    <row r="929" spans="1:133" x14ac:dyDescent="0.25">
      <c r="A929" s="291">
        <v>2016</v>
      </c>
      <c r="B929" s="292" t="s">
        <v>236</v>
      </c>
      <c r="C929" s="292">
        <v>1</v>
      </c>
      <c r="D929" s="292" t="str">
        <f t="shared" si="165"/>
        <v>SEPTIEMBRE 2016 / 31</v>
      </c>
      <c r="E929" s="291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428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307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435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343"/>
      <c r="CM929" s="303"/>
      <c r="CN929" s="303"/>
      <c r="CO929" s="303"/>
      <c r="CP929" s="303"/>
      <c r="CQ929" s="303"/>
      <c r="CR929" s="303"/>
      <c r="CS929" s="303"/>
      <c r="CT929" s="303"/>
      <c r="CU929" s="303"/>
      <c r="CV929" s="303"/>
      <c r="CW929" s="303"/>
      <c r="CX929" s="303"/>
      <c r="CY929" s="303"/>
      <c r="CZ929" s="303"/>
      <c r="DA929" s="303"/>
      <c r="DB929" s="303"/>
      <c r="DC929" s="303"/>
      <c r="DD929" s="303"/>
      <c r="DE929" s="303"/>
      <c r="DF929" s="303"/>
      <c r="DG929" s="303"/>
      <c r="DH929" s="303"/>
      <c r="DI929" s="303"/>
      <c r="DJ929" s="303"/>
      <c r="DK929" s="303"/>
      <c r="DL929" s="303"/>
      <c r="DM929" s="303"/>
      <c r="DN929" s="303"/>
      <c r="DO929" s="442"/>
      <c r="DP929" s="303"/>
      <c r="DQ929" s="303"/>
      <c r="DR929" s="303"/>
      <c r="DS929" s="303"/>
      <c r="DT929" s="303"/>
      <c r="DU929" s="303"/>
      <c r="DV929" s="303"/>
      <c r="DW929" s="303"/>
      <c r="DX929" s="303"/>
      <c r="DY929" s="303"/>
      <c r="DZ929" s="303"/>
      <c r="EA929" s="303"/>
      <c r="EB929" s="303"/>
      <c r="EC929" s="303"/>
    </row>
    <row r="930" spans="1:133" ht="15.75" x14ac:dyDescent="0.25">
      <c r="A930" s="302">
        <f>A929</f>
        <v>2016</v>
      </c>
      <c r="B930" s="303" t="str">
        <f>B929</f>
        <v>OCTUBRE</v>
      </c>
      <c r="C930" s="303">
        <v>2</v>
      </c>
      <c r="D930" s="275" t="s">
        <v>228</v>
      </c>
      <c r="E930" s="344">
        <f>IFERROR(AVERAGE(E899:E929),"")</f>
        <v>9.5</v>
      </c>
      <c r="F930" s="276">
        <f>IFERROR(AVERAGE(F899:F929),"")</f>
        <v>42628.055555555555</v>
      </c>
      <c r="G930" s="276">
        <f>IFERROR(AVERAGE(G899:G929),"")</f>
        <v>49444511116.555557</v>
      </c>
      <c r="H930" s="276" t="str">
        <f>IFERROR(AVERAGE(H899:H929),"")</f>
        <v/>
      </c>
      <c r="I930" s="276">
        <f>IFERROR(AVERAGE(I899:I929),"")</f>
        <v>0.71378333333333321</v>
      </c>
      <c r="J930" s="276">
        <f t="shared" ref="J930:BU930" si="166">IFERROR(AVERAGE(J899:J929),"")</f>
        <v>127.05555555555556</v>
      </c>
      <c r="K930" s="276">
        <f t="shared" si="166"/>
        <v>9.7277777777777796</v>
      </c>
      <c r="L930" s="276">
        <f t="shared" si="166"/>
        <v>0</v>
      </c>
      <c r="M930" s="276" t="str">
        <f t="shared" si="166"/>
        <v/>
      </c>
      <c r="N930" s="276">
        <f t="shared" si="166"/>
        <v>0.5</v>
      </c>
      <c r="O930" s="276">
        <f t="shared" si="166"/>
        <v>0</v>
      </c>
      <c r="P930" s="276">
        <f t="shared" si="166"/>
        <v>85.166666666666671</v>
      </c>
      <c r="Q930" s="276">
        <f t="shared" si="166"/>
        <v>79.155555555555566</v>
      </c>
      <c r="R930" s="276">
        <f t="shared" si="166"/>
        <v>82.327777777777769</v>
      </c>
      <c r="S930" s="276" t="str">
        <f t="shared" si="166"/>
        <v/>
      </c>
      <c r="T930" s="276" t="str">
        <f t="shared" si="166"/>
        <v/>
      </c>
      <c r="U930" s="276">
        <f t="shared" si="166"/>
        <v>21369.777777777777</v>
      </c>
      <c r="V930" s="276">
        <f t="shared" si="166"/>
        <v>118.61111111111111</v>
      </c>
      <c r="W930" s="276">
        <f t="shared" si="166"/>
        <v>174.83333333333334</v>
      </c>
      <c r="X930" s="276">
        <f t="shared" si="166"/>
        <v>275.44444444444446</v>
      </c>
      <c r="Y930" s="276">
        <f t="shared" si="166"/>
        <v>335.05555555555554</v>
      </c>
      <c r="Z930" s="276">
        <f t="shared" si="166"/>
        <v>1</v>
      </c>
      <c r="AA930" s="276">
        <f t="shared" si="166"/>
        <v>26.961111111111112</v>
      </c>
      <c r="AB930" s="276">
        <f t="shared" si="166"/>
        <v>0.49999999999999989</v>
      </c>
      <c r="AC930" s="276">
        <f t="shared" si="166"/>
        <v>1.7044444444444444</v>
      </c>
      <c r="AD930" s="276">
        <f t="shared" si="166"/>
        <v>10.722222222222221</v>
      </c>
      <c r="AE930" s="276">
        <f t="shared" si="166"/>
        <v>0</v>
      </c>
      <c r="AF930" s="420" t="str">
        <f t="shared" si="166"/>
        <v/>
      </c>
      <c r="AG930" s="276">
        <f t="shared" si="166"/>
        <v>124</v>
      </c>
      <c r="AH930" s="276">
        <f t="shared" si="166"/>
        <v>7</v>
      </c>
      <c r="AI930" s="276">
        <f t="shared" si="166"/>
        <v>11.5</v>
      </c>
      <c r="AJ930" s="276">
        <f t="shared" si="166"/>
        <v>85</v>
      </c>
      <c r="AK930" s="276">
        <f t="shared" si="166"/>
        <v>149</v>
      </c>
      <c r="AL930" s="276">
        <f t="shared" si="166"/>
        <v>170</v>
      </c>
      <c r="AM930" s="276">
        <f t="shared" si="166"/>
        <v>245</v>
      </c>
      <c r="AN930" s="276">
        <f t="shared" si="166"/>
        <v>374</v>
      </c>
      <c r="AO930" s="276">
        <f t="shared" si="166"/>
        <v>437</v>
      </c>
      <c r="AP930" s="276">
        <f t="shared" si="166"/>
        <v>42</v>
      </c>
      <c r="AQ930" s="276">
        <f t="shared" si="166"/>
        <v>18</v>
      </c>
      <c r="AR930" s="276">
        <f t="shared" si="166"/>
        <v>3</v>
      </c>
      <c r="AS930" s="276">
        <f t="shared" si="166"/>
        <v>2.7000000000000011</v>
      </c>
      <c r="AT930" s="276">
        <f t="shared" si="166"/>
        <v>5.0000000000000017E-2</v>
      </c>
      <c r="AU930" s="276" t="str">
        <f t="shared" si="166"/>
        <v/>
      </c>
      <c r="AV930" s="276">
        <f t="shared" si="166"/>
        <v>8.5</v>
      </c>
      <c r="AW930" s="276">
        <f t="shared" si="166"/>
        <v>42628.75</v>
      </c>
      <c r="AX930" s="310">
        <f t="shared" si="166"/>
        <v>55625066689.375</v>
      </c>
      <c r="AY930" s="276" t="str">
        <f t="shared" si="166"/>
        <v/>
      </c>
      <c r="AZ930" s="276">
        <f t="shared" si="166"/>
        <v>0.73276249999999998</v>
      </c>
      <c r="BA930" s="276">
        <f t="shared" si="166"/>
        <v>139.42500000000001</v>
      </c>
      <c r="BB930" s="276">
        <f t="shared" si="166"/>
        <v>8.3375000000000004</v>
      </c>
      <c r="BC930" s="276">
        <f t="shared" si="166"/>
        <v>0</v>
      </c>
      <c r="BD930" s="276" t="str">
        <f t="shared" si="166"/>
        <v/>
      </c>
      <c r="BE930" s="276">
        <f t="shared" si="166"/>
        <v>1.1999999999999997</v>
      </c>
      <c r="BF930" s="276">
        <f t="shared" si="166"/>
        <v>0.01</v>
      </c>
      <c r="BG930" s="276">
        <f t="shared" si="166"/>
        <v>85.4</v>
      </c>
      <c r="BH930" s="276">
        <f t="shared" si="166"/>
        <v>78.806249999999991</v>
      </c>
      <c r="BI930" s="276">
        <f t="shared" si="166"/>
        <v>82.100000000000009</v>
      </c>
      <c r="BJ930" s="276" t="str">
        <f t="shared" si="166"/>
        <v/>
      </c>
      <c r="BK930" s="276" t="str">
        <f t="shared" si="166"/>
        <v/>
      </c>
      <c r="BL930" s="276">
        <f t="shared" si="166"/>
        <v>20712.5</v>
      </c>
      <c r="BM930" s="276">
        <f t="shared" si="166"/>
        <v>129.625</v>
      </c>
      <c r="BN930" s="276">
        <f t="shared" si="166"/>
        <v>194.6875</v>
      </c>
      <c r="BO930" s="276">
        <f t="shared" si="166"/>
        <v>298.1875</v>
      </c>
      <c r="BP930" s="276">
        <f t="shared" si="166"/>
        <v>351.3125</v>
      </c>
      <c r="BQ930" s="276">
        <f t="shared" si="166"/>
        <v>1</v>
      </c>
      <c r="BR930" s="276">
        <f t="shared" si="166"/>
        <v>29.106249999999999</v>
      </c>
      <c r="BS930" s="276">
        <f t="shared" si="166"/>
        <v>0.40000000000000008</v>
      </c>
      <c r="BT930" s="276">
        <f t="shared" si="166"/>
        <v>2.0993749999999998</v>
      </c>
      <c r="BU930" s="276">
        <f t="shared" si="166"/>
        <v>1.5875000000000001</v>
      </c>
      <c r="BV930" s="310">
        <f>IFERROR(AVERAGE(BV899:BV929),"")</f>
        <v>0</v>
      </c>
      <c r="BW930" s="436"/>
      <c r="BX930" s="309"/>
      <c r="BY930" s="309"/>
      <c r="BZ930" s="309"/>
      <c r="CA930" s="309"/>
      <c r="CB930" s="309"/>
      <c r="CC930" s="309"/>
      <c r="CD930" s="309"/>
      <c r="CE930" s="309"/>
      <c r="CF930" s="309"/>
      <c r="CG930" s="309"/>
      <c r="CH930" s="309"/>
      <c r="CI930" s="309"/>
      <c r="CJ930" s="309"/>
      <c r="CK930" s="309"/>
      <c r="CL930" s="308"/>
      <c r="CM930" s="309"/>
      <c r="CN930" s="309"/>
      <c r="CO930" s="309"/>
      <c r="CP930" s="309"/>
      <c r="CQ930" s="309"/>
      <c r="CR930" s="309"/>
      <c r="CS930" s="309"/>
      <c r="CT930" s="309"/>
      <c r="CU930" s="309"/>
      <c r="CV930" s="309"/>
      <c r="CW930" s="309"/>
      <c r="CX930" s="309"/>
      <c r="CY930" s="309"/>
      <c r="CZ930" s="309"/>
      <c r="DA930" s="309"/>
      <c r="DB930" s="309"/>
      <c r="DC930" s="309"/>
      <c r="DD930" s="309"/>
      <c r="DE930" s="309"/>
      <c r="DF930" s="309"/>
      <c r="DG930" s="309"/>
      <c r="DH930" s="309"/>
      <c r="DI930" s="309"/>
      <c r="DJ930" s="309"/>
      <c r="DK930" s="309"/>
      <c r="DL930" s="309"/>
      <c r="DM930" s="309"/>
      <c r="DN930" s="309"/>
      <c r="DO930" s="441"/>
      <c r="DP930" s="309"/>
      <c r="DQ930" s="309"/>
      <c r="DR930" s="309"/>
      <c r="DS930" s="309"/>
      <c r="DT930" s="309"/>
      <c r="DU930" s="309"/>
      <c r="DV930" s="309"/>
      <c r="DW930" s="309"/>
      <c r="DX930" s="309"/>
      <c r="DY930" s="309"/>
      <c r="DZ930" s="309"/>
      <c r="EA930" s="309"/>
      <c r="EB930" s="309"/>
      <c r="EC930" s="309"/>
    </row>
    <row r="931" spans="1:133" x14ac:dyDescent="0.25">
      <c r="A931" s="291">
        <f t="shared" ref="A931:B959" si="167">A930</f>
        <v>2016</v>
      </c>
      <c r="B931" s="292" t="str">
        <f t="shared" si="167"/>
        <v>OCTUBRE</v>
      </c>
      <c r="C931" s="292">
        <v>3</v>
      </c>
      <c r="D931" s="292" t="str">
        <f t="shared" ref="D931:D961" si="168">B929&amp;" "&amp;A929&amp;" / "&amp;C929</f>
        <v>OCTUBRE 2016 / 1</v>
      </c>
      <c r="E931" s="513">
        <v>1</v>
      </c>
      <c r="F931" s="518">
        <v>42644</v>
      </c>
      <c r="G931" s="513">
        <v>890000067066</v>
      </c>
      <c r="H931" s="513" t="s">
        <v>69</v>
      </c>
      <c r="I931" s="514">
        <v>0.71360000000000001</v>
      </c>
      <c r="J931" s="515">
        <v>127</v>
      </c>
      <c r="K931" s="515">
        <v>9.8000000000000007</v>
      </c>
      <c r="L931" s="515">
        <v>0</v>
      </c>
      <c r="M931" s="516" t="s">
        <v>20</v>
      </c>
      <c r="N931" s="515">
        <v>0.5</v>
      </c>
      <c r="O931" s="515">
        <v>0</v>
      </c>
      <c r="P931" s="515">
        <v>85.2</v>
      </c>
      <c r="Q931" s="515">
        <v>79.2</v>
      </c>
      <c r="R931" s="515">
        <f>(P931+Q931)/2</f>
        <v>82.2</v>
      </c>
      <c r="S931" s="517" t="s">
        <v>66</v>
      </c>
      <c r="T931" s="517" t="s">
        <v>67</v>
      </c>
      <c r="U931" s="515">
        <v>20922</v>
      </c>
      <c r="V931" s="515">
        <v>119</v>
      </c>
      <c r="W931" s="515">
        <v>177</v>
      </c>
      <c r="X931" s="515">
        <v>275</v>
      </c>
      <c r="Y931" s="515">
        <v>334</v>
      </c>
      <c r="Z931" s="515">
        <v>1</v>
      </c>
      <c r="AA931" s="515">
        <v>26.8</v>
      </c>
      <c r="AB931" s="515">
        <v>0.6</v>
      </c>
      <c r="AC931" s="515">
        <v>1.66</v>
      </c>
      <c r="AD931" s="515">
        <v>9.8000000000000007</v>
      </c>
      <c r="AE931" s="515">
        <v>0</v>
      </c>
      <c r="AF931" s="428"/>
      <c r="AG931" s="587">
        <v>124</v>
      </c>
      <c r="AH931" s="587">
        <v>7</v>
      </c>
      <c r="AI931" s="587">
        <v>11.5</v>
      </c>
      <c r="AJ931" s="587">
        <v>85</v>
      </c>
      <c r="AK931" s="587">
        <v>140</v>
      </c>
      <c r="AL931" s="587">
        <v>170</v>
      </c>
      <c r="AM931" s="587">
        <v>240</v>
      </c>
      <c r="AN931" s="587">
        <v>365</v>
      </c>
      <c r="AO931" s="587">
        <v>437</v>
      </c>
      <c r="AP931" s="587">
        <v>42</v>
      </c>
      <c r="AQ931" s="587">
        <v>18</v>
      </c>
      <c r="AR931" s="587">
        <v>3</v>
      </c>
      <c r="AS931" s="587">
        <v>2.7</v>
      </c>
      <c r="AT931" s="587">
        <v>0.05</v>
      </c>
      <c r="AU931" s="307"/>
      <c r="AV931" s="513">
        <v>1</v>
      </c>
      <c r="AW931" s="518">
        <v>42644</v>
      </c>
      <c r="AX931" s="513">
        <v>67074</v>
      </c>
      <c r="AY931" s="513" t="s">
        <v>68</v>
      </c>
      <c r="AZ931" s="514">
        <v>0.73240000000000005</v>
      </c>
      <c r="BA931" s="515">
        <v>138.9</v>
      </c>
      <c r="BB931" s="515">
        <v>8.4</v>
      </c>
      <c r="BC931" s="515">
        <v>0</v>
      </c>
      <c r="BD931" s="516" t="s">
        <v>20</v>
      </c>
      <c r="BE931" s="515">
        <v>1.2</v>
      </c>
      <c r="BF931" s="515">
        <v>0.01</v>
      </c>
      <c r="BG931" s="515">
        <v>85.5</v>
      </c>
      <c r="BH931" s="515">
        <v>79.3</v>
      </c>
      <c r="BI931" s="515">
        <v>82.4</v>
      </c>
      <c r="BJ931" s="517" t="s">
        <v>66</v>
      </c>
      <c r="BK931" s="517" t="s">
        <v>67</v>
      </c>
      <c r="BL931" s="515">
        <v>20718</v>
      </c>
      <c r="BM931" s="515">
        <v>127</v>
      </c>
      <c r="BN931" s="515">
        <v>196</v>
      </c>
      <c r="BO931" s="515">
        <v>300</v>
      </c>
      <c r="BP931" s="515">
        <v>352</v>
      </c>
      <c r="BQ931" s="515">
        <v>1</v>
      </c>
      <c r="BR931" s="515">
        <v>29.8</v>
      </c>
      <c r="BS931" s="515">
        <v>0.4</v>
      </c>
      <c r="BT931" s="515">
        <v>2.09</v>
      </c>
      <c r="BU931" s="515">
        <v>3.8</v>
      </c>
      <c r="BV931" s="515">
        <v>0</v>
      </c>
      <c r="BW931" s="435"/>
      <c r="BX931" s="587">
        <v>124</v>
      </c>
      <c r="BY931" s="587">
        <v>7</v>
      </c>
      <c r="BZ931" s="587">
        <v>11.5</v>
      </c>
      <c r="CA931" s="587">
        <v>85</v>
      </c>
      <c r="CB931" s="587">
        <v>140</v>
      </c>
      <c r="CC931" s="587">
        <v>170</v>
      </c>
      <c r="CD931" s="587">
        <v>240</v>
      </c>
      <c r="CE931" s="587">
        <v>365</v>
      </c>
      <c r="CF931" s="587">
        <v>437</v>
      </c>
      <c r="CG931" s="587">
        <v>42</v>
      </c>
      <c r="CH931" s="587">
        <v>18</v>
      </c>
      <c r="CI931" s="587">
        <v>3</v>
      </c>
      <c r="CJ931" s="587">
        <v>2.7</v>
      </c>
      <c r="CK931" s="587">
        <v>0.05</v>
      </c>
      <c r="CL931" s="343"/>
      <c r="CM931" s="550">
        <v>1</v>
      </c>
      <c r="CN931" s="588">
        <v>42646</v>
      </c>
      <c r="CO931" s="550"/>
      <c r="CP931" s="550"/>
      <c r="CQ931" s="566">
        <v>0.71899999999999997</v>
      </c>
      <c r="CR931" s="564">
        <v>52</v>
      </c>
      <c r="CS931" s="521">
        <f>(CR931*(9/5))+32</f>
        <v>125.60000000000001</v>
      </c>
      <c r="CT931" s="564">
        <v>11.2</v>
      </c>
      <c r="CU931" s="565">
        <v>1E-3</v>
      </c>
      <c r="CV931" s="564">
        <v>1</v>
      </c>
      <c r="CW931" s="564">
        <v>1.1000000000000001</v>
      </c>
      <c r="CX931" s="565">
        <v>5.0000000000000001E-3</v>
      </c>
      <c r="CY931" s="564">
        <v>85.3</v>
      </c>
      <c r="CZ931" s="564">
        <v>79.3</v>
      </c>
      <c r="DA931" s="564">
        <f>(CY931+CZ931)/2</f>
        <v>82.3</v>
      </c>
      <c r="DB931" s="550" t="s">
        <v>83</v>
      </c>
      <c r="DC931" s="550" t="s">
        <v>84</v>
      </c>
      <c r="DD931" s="564">
        <v>20862</v>
      </c>
      <c r="DE931" s="564">
        <v>128.80000000000001</v>
      </c>
      <c r="DF931" s="564">
        <v>183.1</v>
      </c>
      <c r="DG931" s="564">
        <v>288.60000000000002</v>
      </c>
      <c r="DH931" s="564">
        <v>336</v>
      </c>
      <c r="DI931" s="564">
        <v>0.5</v>
      </c>
      <c r="DJ931" s="564">
        <v>28.6</v>
      </c>
      <c r="DK931" s="564">
        <v>0.2</v>
      </c>
      <c r="DL931" s="564">
        <v>2.1</v>
      </c>
      <c r="DM931" s="564">
        <v>9.1</v>
      </c>
      <c r="DN931" s="564">
        <v>0</v>
      </c>
      <c r="DO931" s="442"/>
      <c r="DP931" s="587">
        <v>124</v>
      </c>
      <c r="DQ931" s="587">
        <v>7</v>
      </c>
      <c r="DR931" s="587">
        <v>11.5</v>
      </c>
      <c r="DS931" s="587">
        <v>85</v>
      </c>
      <c r="DT931" s="587">
        <v>149</v>
      </c>
      <c r="DU931" s="587">
        <v>170</v>
      </c>
      <c r="DV931" s="587">
        <v>245</v>
      </c>
      <c r="DW931" s="587">
        <v>374</v>
      </c>
      <c r="DX931" s="587">
        <v>437</v>
      </c>
      <c r="DY931" s="587">
        <v>42</v>
      </c>
      <c r="DZ931" s="587">
        <v>18</v>
      </c>
      <c r="EA931" s="587">
        <v>3</v>
      </c>
      <c r="EB931" s="587">
        <v>2.7</v>
      </c>
      <c r="EC931" s="587">
        <v>0.05</v>
      </c>
    </row>
    <row r="932" spans="1:133" x14ac:dyDescent="0.25">
      <c r="A932" s="302">
        <f t="shared" si="167"/>
        <v>2016</v>
      </c>
      <c r="B932" s="303" t="str">
        <f t="shared" si="167"/>
        <v>OCTUBRE</v>
      </c>
      <c r="C932" s="303">
        <v>4</v>
      </c>
      <c r="D932" s="303" t="str">
        <f t="shared" si="168"/>
        <v>OCTUBRE 2016 / 2</v>
      </c>
      <c r="E932" s="513">
        <v>2</v>
      </c>
      <c r="F932" s="518">
        <v>42645</v>
      </c>
      <c r="G932" s="513">
        <v>67084</v>
      </c>
      <c r="H932" s="513" t="s">
        <v>68</v>
      </c>
      <c r="I932" s="514">
        <v>0.71609999999999996</v>
      </c>
      <c r="J932" s="515">
        <v>129</v>
      </c>
      <c r="K932" s="515">
        <v>9.6</v>
      </c>
      <c r="L932" s="515">
        <v>0</v>
      </c>
      <c r="M932" s="516" t="s">
        <v>20</v>
      </c>
      <c r="N932" s="515">
        <v>0.5</v>
      </c>
      <c r="O932" s="515">
        <v>0</v>
      </c>
      <c r="P932" s="515">
        <v>85.1</v>
      </c>
      <c r="Q932" s="515">
        <v>79.099999999999994</v>
      </c>
      <c r="R932" s="515">
        <f t="shared" ref="R932:R938" si="169">(P932+Q932)/2</f>
        <v>82.1</v>
      </c>
      <c r="S932" s="517" t="s">
        <v>66</v>
      </c>
      <c r="T932" s="517" t="s">
        <v>67</v>
      </c>
      <c r="U932" s="515">
        <v>20894</v>
      </c>
      <c r="V932" s="515">
        <v>120</v>
      </c>
      <c r="W932" s="515">
        <v>178</v>
      </c>
      <c r="X932" s="515">
        <v>277</v>
      </c>
      <c r="Y932" s="515">
        <v>333</v>
      </c>
      <c r="Z932" s="515">
        <v>1</v>
      </c>
      <c r="AA932" s="515">
        <v>27.9</v>
      </c>
      <c r="AB932" s="515">
        <v>0.6</v>
      </c>
      <c r="AC932" s="515">
        <v>1.75</v>
      </c>
      <c r="AD932" s="515">
        <v>10.199999999999999</v>
      </c>
      <c r="AE932" s="515">
        <v>0</v>
      </c>
      <c r="AF932" s="428"/>
      <c r="AG932" s="587">
        <v>124</v>
      </c>
      <c r="AH932" s="587">
        <v>7</v>
      </c>
      <c r="AI932" s="587">
        <v>11.5</v>
      </c>
      <c r="AJ932" s="587">
        <v>85</v>
      </c>
      <c r="AK932" s="587">
        <v>140</v>
      </c>
      <c r="AL932" s="587">
        <v>170</v>
      </c>
      <c r="AM932" s="587">
        <v>240</v>
      </c>
      <c r="AN932" s="587">
        <v>365</v>
      </c>
      <c r="AO932" s="587">
        <v>437</v>
      </c>
      <c r="AP932" s="587">
        <v>42</v>
      </c>
      <c r="AQ932" s="587">
        <v>18</v>
      </c>
      <c r="AR932" s="587">
        <v>3</v>
      </c>
      <c r="AS932" s="587">
        <v>2.7</v>
      </c>
      <c r="AT932" s="587">
        <v>0.05</v>
      </c>
      <c r="AU932" s="307"/>
      <c r="AV932" s="513">
        <v>2</v>
      </c>
      <c r="AW932" s="518">
        <v>42646</v>
      </c>
      <c r="AX932" s="513">
        <v>67099</v>
      </c>
      <c r="AY932" s="513" t="s">
        <v>218</v>
      </c>
      <c r="AZ932" s="514">
        <v>0.73160000000000003</v>
      </c>
      <c r="BA932" s="515">
        <v>138.1</v>
      </c>
      <c r="BB932" s="515">
        <v>8.6999999999999993</v>
      </c>
      <c r="BC932" s="515">
        <v>0</v>
      </c>
      <c r="BD932" s="516" t="s">
        <v>20</v>
      </c>
      <c r="BE932" s="515">
        <v>1.2</v>
      </c>
      <c r="BF932" s="515">
        <v>0.01</v>
      </c>
      <c r="BG932" s="515">
        <v>85.5</v>
      </c>
      <c r="BH932" s="515">
        <v>79.3</v>
      </c>
      <c r="BI932" s="515">
        <v>82.4</v>
      </c>
      <c r="BJ932" s="517" t="s">
        <v>66</v>
      </c>
      <c r="BK932" s="517" t="s">
        <v>67</v>
      </c>
      <c r="BL932" s="515">
        <v>20726</v>
      </c>
      <c r="BM932" s="515">
        <v>129</v>
      </c>
      <c r="BN932" s="515">
        <v>196</v>
      </c>
      <c r="BO932" s="515">
        <v>300</v>
      </c>
      <c r="BP932" s="515">
        <v>352</v>
      </c>
      <c r="BQ932" s="515">
        <v>1</v>
      </c>
      <c r="BR932" s="515">
        <v>23.5</v>
      </c>
      <c r="BS932" s="515">
        <v>0.4</v>
      </c>
      <c r="BT932" s="515">
        <v>2.09</v>
      </c>
      <c r="BU932" s="515">
        <v>0</v>
      </c>
      <c r="BV932" s="515">
        <v>0</v>
      </c>
      <c r="BW932" s="435"/>
      <c r="BX932" s="587">
        <v>124</v>
      </c>
      <c r="BY932" s="587">
        <v>7</v>
      </c>
      <c r="BZ932" s="587">
        <v>11.5</v>
      </c>
      <c r="CA932" s="587">
        <v>85</v>
      </c>
      <c r="CB932" s="587">
        <v>140</v>
      </c>
      <c r="CC932" s="587">
        <v>170</v>
      </c>
      <c r="CD932" s="587">
        <v>240</v>
      </c>
      <c r="CE932" s="587">
        <v>365</v>
      </c>
      <c r="CF932" s="587">
        <v>437</v>
      </c>
      <c r="CG932" s="587">
        <v>42</v>
      </c>
      <c r="CH932" s="587">
        <v>18</v>
      </c>
      <c r="CI932" s="587">
        <v>3</v>
      </c>
      <c r="CJ932" s="587">
        <v>2.7</v>
      </c>
      <c r="CK932" s="587">
        <v>0.05</v>
      </c>
      <c r="CL932" s="343"/>
      <c r="CM932" s="550">
        <v>2</v>
      </c>
      <c r="CN932" s="588">
        <v>42653</v>
      </c>
      <c r="CO932" s="550"/>
      <c r="CP932" s="550"/>
      <c r="CQ932" s="566">
        <v>0.7208</v>
      </c>
      <c r="CR932" s="564">
        <v>51</v>
      </c>
      <c r="CS932" s="521">
        <f>ROUND(CR932*(9/5)+32,0)</f>
        <v>124</v>
      </c>
      <c r="CT932" s="564">
        <v>11.3</v>
      </c>
      <c r="CU932" s="565">
        <v>1E-3</v>
      </c>
      <c r="CV932" s="564">
        <v>1</v>
      </c>
      <c r="CW932" s="564">
        <v>0.9</v>
      </c>
      <c r="CX932" s="565">
        <v>5.0000000000000001E-3</v>
      </c>
      <c r="CY932" s="564">
        <v>85.4</v>
      </c>
      <c r="CZ932" s="564">
        <v>80.2</v>
      </c>
      <c r="DA932" s="564">
        <f>(CY932+CZ932)/2</f>
        <v>82.800000000000011</v>
      </c>
      <c r="DB932" s="550" t="s">
        <v>83</v>
      </c>
      <c r="DC932" s="550" t="s">
        <v>84</v>
      </c>
      <c r="DD932" s="564">
        <v>20842</v>
      </c>
      <c r="DE932" s="564">
        <v>122.8</v>
      </c>
      <c r="DF932" s="564">
        <v>173</v>
      </c>
      <c r="DG932" s="564">
        <v>283.60000000000002</v>
      </c>
      <c r="DH932" s="564">
        <v>336</v>
      </c>
      <c r="DI932" s="564">
        <v>1</v>
      </c>
      <c r="DJ932" s="564">
        <v>31.6</v>
      </c>
      <c r="DK932" s="564">
        <v>0.4</v>
      </c>
      <c r="DL932" s="564">
        <v>2.1</v>
      </c>
      <c r="DM932" s="564">
        <v>9.4</v>
      </c>
      <c r="DN932" s="564">
        <v>0</v>
      </c>
      <c r="DO932" s="441"/>
      <c r="DP932" s="587">
        <v>124</v>
      </c>
      <c r="DQ932" s="587">
        <v>7</v>
      </c>
      <c r="DR932" s="587">
        <v>11.5</v>
      </c>
      <c r="DS932" s="587">
        <v>85</v>
      </c>
      <c r="DT932" s="587">
        <v>149</v>
      </c>
      <c r="DU932" s="587">
        <v>170</v>
      </c>
      <c r="DV932" s="587">
        <v>245</v>
      </c>
      <c r="DW932" s="587">
        <v>374</v>
      </c>
      <c r="DX932" s="587">
        <v>437</v>
      </c>
      <c r="DY932" s="587">
        <v>42</v>
      </c>
      <c r="DZ932" s="587">
        <v>18</v>
      </c>
      <c r="EA932" s="587">
        <v>3</v>
      </c>
      <c r="EB932" s="587">
        <v>2.7</v>
      </c>
      <c r="EC932" s="587">
        <v>0.05</v>
      </c>
    </row>
    <row r="933" spans="1:133" x14ac:dyDescent="0.25">
      <c r="A933" s="291">
        <f t="shared" si="167"/>
        <v>2016</v>
      </c>
      <c r="B933" s="292" t="str">
        <f t="shared" si="167"/>
        <v>OCTUBRE</v>
      </c>
      <c r="C933" s="292">
        <v>5</v>
      </c>
      <c r="D933" s="292" t="str">
        <f t="shared" si="168"/>
        <v>OCTUBRE 2016 / 3</v>
      </c>
      <c r="E933" s="513">
        <v>3</v>
      </c>
      <c r="F933" s="518">
        <v>42647</v>
      </c>
      <c r="G933" s="513">
        <v>67264</v>
      </c>
      <c r="H933" s="513" t="s">
        <v>208</v>
      </c>
      <c r="I933" s="514">
        <v>0.71630000000000005</v>
      </c>
      <c r="J933" s="515">
        <v>126</v>
      </c>
      <c r="K933" s="515">
        <v>9.8000000000000007</v>
      </c>
      <c r="L933" s="515">
        <v>0</v>
      </c>
      <c r="M933" s="516" t="s">
        <v>20</v>
      </c>
      <c r="N933" s="515">
        <v>0.5</v>
      </c>
      <c r="O933" s="515">
        <v>0</v>
      </c>
      <c r="P933" s="515">
        <v>85.3</v>
      </c>
      <c r="Q933" s="515">
        <v>79.099999999999994</v>
      </c>
      <c r="R933" s="515">
        <f t="shared" si="169"/>
        <v>82.199999999999989</v>
      </c>
      <c r="S933" s="517" t="s">
        <v>66</v>
      </c>
      <c r="T933" s="517" t="s">
        <v>67</v>
      </c>
      <c r="U933" s="515">
        <v>20922</v>
      </c>
      <c r="V933" s="515">
        <v>117</v>
      </c>
      <c r="W933" s="515">
        <v>173</v>
      </c>
      <c r="X933" s="515">
        <v>278</v>
      </c>
      <c r="Y933" s="515">
        <v>326</v>
      </c>
      <c r="Z933" s="515">
        <v>1</v>
      </c>
      <c r="AA933" s="515">
        <v>27.2</v>
      </c>
      <c r="AB933" s="515">
        <v>0.6</v>
      </c>
      <c r="AC933" s="515">
        <v>1.76</v>
      </c>
      <c r="AD933" s="515">
        <v>10</v>
      </c>
      <c r="AE933" s="515">
        <v>0</v>
      </c>
      <c r="AF933" s="428"/>
      <c r="AG933" s="587">
        <v>124</v>
      </c>
      <c r="AH933" s="587">
        <v>7</v>
      </c>
      <c r="AI933" s="587">
        <v>11.5</v>
      </c>
      <c r="AJ933" s="587">
        <v>85</v>
      </c>
      <c r="AK933" s="587">
        <v>140</v>
      </c>
      <c r="AL933" s="587">
        <v>170</v>
      </c>
      <c r="AM933" s="587">
        <v>240</v>
      </c>
      <c r="AN933" s="587">
        <v>365</v>
      </c>
      <c r="AO933" s="587">
        <v>437</v>
      </c>
      <c r="AP933" s="587">
        <v>42</v>
      </c>
      <c r="AQ933" s="587">
        <v>18</v>
      </c>
      <c r="AR933" s="587">
        <v>3</v>
      </c>
      <c r="AS933" s="587">
        <v>2.7</v>
      </c>
      <c r="AT933" s="587">
        <v>0.05</v>
      </c>
      <c r="AU933" s="307"/>
      <c r="AV933" s="513">
        <v>3</v>
      </c>
      <c r="AW933" s="518">
        <v>42648</v>
      </c>
      <c r="AX933" s="513">
        <v>67302</v>
      </c>
      <c r="AY933" s="513" t="s">
        <v>149</v>
      </c>
      <c r="AZ933" s="514">
        <v>0.73319999999999996</v>
      </c>
      <c r="BA933" s="515">
        <v>139.6</v>
      </c>
      <c r="BB933" s="515">
        <v>8.4</v>
      </c>
      <c r="BC933" s="515">
        <v>0</v>
      </c>
      <c r="BD933" s="516" t="s">
        <v>20</v>
      </c>
      <c r="BE933" s="515">
        <v>1.2</v>
      </c>
      <c r="BF933" s="515">
        <v>0.01</v>
      </c>
      <c r="BG933" s="515">
        <v>85.5</v>
      </c>
      <c r="BH933" s="515">
        <v>79.3</v>
      </c>
      <c r="BI933" s="515">
        <f t="shared" ref="BI933:BI951" si="170">(BG933+BH933)/2</f>
        <v>82.4</v>
      </c>
      <c r="BJ933" s="517" t="s">
        <v>66</v>
      </c>
      <c r="BK933" s="517" t="s">
        <v>67</v>
      </c>
      <c r="BL933" s="515">
        <v>20710</v>
      </c>
      <c r="BM933" s="515">
        <v>129</v>
      </c>
      <c r="BN933" s="515">
        <v>198</v>
      </c>
      <c r="BO933" s="515">
        <v>298</v>
      </c>
      <c r="BP933" s="515">
        <v>352</v>
      </c>
      <c r="BQ933" s="515">
        <v>1</v>
      </c>
      <c r="BR933" s="515">
        <v>29.8</v>
      </c>
      <c r="BS933" s="515">
        <v>0.4</v>
      </c>
      <c r="BT933" s="515">
        <v>2.09</v>
      </c>
      <c r="BU933" s="515">
        <v>0</v>
      </c>
      <c r="BV933" s="515">
        <v>0</v>
      </c>
      <c r="BW933" s="435"/>
      <c r="BX933" s="587">
        <v>124</v>
      </c>
      <c r="BY933" s="587">
        <v>7</v>
      </c>
      <c r="BZ933" s="587">
        <v>11.5</v>
      </c>
      <c r="CA933" s="587">
        <v>85</v>
      </c>
      <c r="CB933" s="587">
        <v>140</v>
      </c>
      <c r="CC933" s="587">
        <v>170</v>
      </c>
      <c r="CD933" s="587">
        <v>240</v>
      </c>
      <c r="CE933" s="587">
        <v>365</v>
      </c>
      <c r="CF933" s="587">
        <v>437</v>
      </c>
      <c r="CG933" s="587">
        <v>42</v>
      </c>
      <c r="CH933" s="587">
        <v>18</v>
      </c>
      <c r="CI933" s="587">
        <v>3</v>
      </c>
      <c r="CJ933" s="587">
        <v>2.7</v>
      </c>
      <c r="CK933" s="587">
        <v>0.05</v>
      </c>
      <c r="CL933" s="343"/>
      <c r="CM933" s="550">
        <v>3</v>
      </c>
      <c r="CN933" s="588">
        <v>42660</v>
      </c>
      <c r="CO933" s="550"/>
      <c r="CP933" s="550"/>
      <c r="CQ933" s="566">
        <v>0.71719999999999995</v>
      </c>
      <c r="CR933" s="564">
        <v>51</v>
      </c>
      <c r="CS933" s="521">
        <f>ROUND(CR933*(9/5)+32,0)</f>
        <v>124</v>
      </c>
      <c r="CT933" s="564">
        <v>11.2</v>
      </c>
      <c r="CU933" s="565">
        <v>1E-3</v>
      </c>
      <c r="CV933" s="564">
        <v>1</v>
      </c>
      <c r="CW933" s="564">
        <v>0.5</v>
      </c>
      <c r="CX933" s="565">
        <v>5.0000000000000001E-3</v>
      </c>
      <c r="CY933" s="564">
        <v>85</v>
      </c>
      <c r="CZ933" s="564">
        <v>78.8</v>
      </c>
      <c r="DA933" s="564">
        <f>(CY933+CZ933)/2</f>
        <v>81.900000000000006</v>
      </c>
      <c r="DB933" s="550" t="s">
        <v>83</v>
      </c>
      <c r="DC933" s="550" t="s">
        <v>84</v>
      </c>
      <c r="DD933" s="564">
        <v>20882</v>
      </c>
      <c r="DE933" s="564">
        <v>124.8</v>
      </c>
      <c r="DF933" s="564">
        <v>177</v>
      </c>
      <c r="DG933" s="564">
        <v>265.5</v>
      </c>
      <c r="DH933" s="564">
        <v>344</v>
      </c>
      <c r="DI933" s="564">
        <v>1</v>
      </c>
      <c r="DJ933" s="564">
        <v>29.2</v>
      </c>
      <c r="DK933" s="564">
        <v>0.1</v>
      </c>
      <c r="DL933" s="564">
        <v>2.1</v>
      </c>
      <c r="DM933" s="564">
        <v>12.1</v>
      </c>
      <c r="DN933" s="564">
        <v>0</v>
      </c>
      <c r="DO933" s="442"/>
      <c r="DP933" s="587">
        <v>124</v>
      </c>
      <c r="DQ933" s="587">
        <v>7</v>
      </c>
      <c r="DR933" s="587">
        <v>11.5</v>
      </c>
      <c r="DS933" s="587">
        <v>85</v>
      </c>
      <c r="DT933" s="587">
        <v>149</v>
      </c>
      <c r="DU933" s="587">
        <v>170</v>
      </c>
      <c r="DV933" s="587">
        <v>245</v>
      </c>
      <c r="DW933" s="587">
        <v>374</v>
      </c>
      <c r="DX933" s="587">
        <v>437</v>
      </c>
      <c r="DY933" s="587">
        <v>42</v>
      </c>
      <c r="DZ933" s="587">
        <v>18</v>
      </c>
      <c r="EA933" s="587">
        <v>3</v>
      </c>
      <c r="EB933" s="587">
        <v>2.7</v>
      </c>
      <c r="EC933" s="587">
        <v>0.05</v>
      </c>
    </row>
    <row r="934" spans="1:133" x14ac:dyDescent="0.25">
      <c r="A934" s="302">
        <f t="shared" si="167"/>
        <v>2016</v>
      </c>
      <c r="B934" s="303" t="str">
        <f t="shared" si="167"/>
        <v>OCTUBRE</v>
      </c>
      <c r="C934" s="303">
        <v>6</v>
      </c>
      <c r="D934" s="303" t="str">
        <f t="shared" si="168"/>
        <v>OCTUBRE 2016 / 4</v>
      </c>
      <c r="E934" s="513">
        <v>4</v>
      </c>
      <c r="F934" s="518">
        <v>42648</v>
      </c>
      <c r="G934" s="513">
        <v>67326</v>
      </c>
      <c r="H934" s="513" t="s">
        <v>69</v>
      </c>
      <c r="I934" s="514">
        <v>0.71250000000000002</v>
      </c>
      <c r="J934" s="515">
        <v>127</v>
      </c>
      <c r="K934" s="515">
        <v>9.6999999999999993</v>
      </c>
      <c r="L934" s="515">
        <v>0</v>
      </c>
      <c r="M934" s="516" t="s">
        <v>20</v>
      </c>
      <c r="N934" s="515">
        <v>0.5</v>
      </c>
      <c r="O934" s="515">
        <v>0</v>
      </c>
      <c r="P934" s="515">
        <v>85.1</v>
      </c>
      <c r="Q934" s="515">
        <v>79.099999999999994</v>
      </c>
      <c r="R934" s="515">
        <f t="shared" si="169"/>
        <v>82.1</v>
      </c>
      <c r="S934" s="517" t="s">
        <v>66</v>
      </c>
      <c r="T934" s="517" t="s">
        <v>67</v>
      </c>
      <c r="U934" s="515">
        <v>20934</v>
      </c>
      <c r="V934" s="515">
        <v>119</v>
      </c>
      <c r="W934" s="515">
        <v>175</v>
      </c>
      <c r="X934" s="515">
        <v>278</v>
      </c>
      <c r="Y934" s="515">
        <v>333</v>
      </c>
      <c r="Z934" s="515">
        <v>1</v>
      </c>
      <c r="AA934" s="515">
        <v>27.6</v>
      </c>
      <c r="AB934" s="515">
        <v>0.6</v>
      </c>
      <c r="AC934" s="515">
        <v>1.69</v>
      </c>
      <c r="AD934" s="515">
        <v>10.1</v>
      </c>
      <c r="AE934" s="515">
        <v>0</v>
      </c>
      <c r="AF934" s="428"/>
      <c r="AG934" s="587">
        <v>124</v>
      </c>
      <c r="AH934" s="587">
        <v>7</v>
      </c>
      <c r="AI934" s="587">
        <v>11.5</v>
      </c>
      <c r="AJ934" s="587">
        <v>85</v>
      </c>
      <c r="AK934" s="587">
        <v>140</v>
      </c>
      <c r="AL934" s="587">
        <v>170</v>
      </c>
      <c r="AM934" s="587">
        <v>240</v>
      </c>
      <c r="AN934" s="587">
        <v>365</v>
      </c>
      <c r="AO934" s="587">
        <v>437</v>
      </c>
      <c r="AP934" s="587">
        <v>42</v>
      </c>
      <c r="AQ934" s="587">
        <v>18</v>
      </c>
      <c r="AR934" s="587">
        <v>3</v>
      </c>
      <c r="AS934" s="587">
        <v>2.7</v>
      </c>
      <c r="AT934" s="587">
        <v>0.05</v>
      </c>
      <c r="AU934" s="307"/>
      <c r="AV934" s="513">
        <v>4</v>
      </c>
      <c r="AW934" s="518">
        <v>42650</v>
      </c>
      <c r="AX934" s="513">
        <v>67357</v>
      </c>
      <c r="AY934" s="513" t="s">
        <v>68</v>
      </c>
      <c r="AZ934" s="514">
        <v>0.73199999999999998</v>
      </c>
      <c r="BA934" s="515">
        <v>138.80000000000001</v>
      </c>
      <c r="BB934" s="515">
        <v>8.6</v>
      </c>
      <c r="BC934" s="515">
        <v>0</v>
      </c>
      <c r="BD934" s="516" t="s">
        <v>20</v>
      </c>
      <c r="BE934" s="515">
        <v>1.2</v>
      </c>
      <c r="BF934" s="515">
        <v>0.01</v>
      </c>
      <c r="BG934" s="515">
        <v>85.5</v>
      </c>
      <c r="BH934" s="515">
        <v>79.3</v>
      </c>
      <c r="BI934" s="515">
        <f t="shared" si="170"/>
        <v>82.4</v>
      </c>
      <c r="BJ934" s="517" t="s">
        <v>66</v>
      </c>
      <c r="BK934" s="517" t="s">
        <v>67</v>
      </c>
      <c r="BL934" s="515">
        <v>20722</v>
      </c>
      <c r="BM934" s="515">
        <v>129</v>
      </c>
      <c r="BN934" s="515">
        <v>198</v>
      </c>
      <c r="BO934" s="515">
        <v>300</v>
      </c>
      <c r="BP934" s="515">
        <v>356</v>
      </c>
      <c r="BQ934" s="515">
        <v>1</v>
      </c>
      <c r="BR934" s="515">
        <v>29.8</v>
      </c>
      <c r="BS934" s="515">
        <v>0.4</v>
      </c>
      <c r="BT934" s="515">
        <v>2.09</v>
      </c>
      <c r="BU934" s="515">
        <v>0</v>
      </c>
      <c r="BV934" s="515">
        <v>0</v>
      </c>
      <c r="BW934" s="435"/>
      <c r="BX934" s="587">
        <v>124</v>
      </c>
      <c r="BY934" s="587">
        <v>7</v>
      </c>
      <c r="BZ934" s="587">
        <v>11.5</v>
      </c>
      <c r="CA934" s="587">
        <v>85</v>
      </c>
      <c r="CB934" s="587">
        <v>140</v>
      </c>
      <c r="CC934" s="587">
        <v>170</v>
      </c>
      <c r="CD934" s="587">
        <v>240</v>
      </c>
      <c r="CE934" s="587">
        <v>365</v>
      </c>
      <c r="CF934" s="587">
        <v>437</v>
      </c>
      <c r="CG934" s="587">
        <v>42</v>
      </c>
      <c r="CH934" s="587">
        <v>18</v>
      </c>
      <c r="CI934" s="587">
        <v>3</v>
      </c>
      <c r="CJ934" s="587">
        <v>2.7</v>
      </c>
      <c r="CK934" s="587">
        <v>0.05</v>
      </c>
      <c r="CL934" s="343"/>
      <c r="CM934" s="550">
        <v>4</v>
      </c>
      <c r="CN934" s="588">
        <v>42667</v>
      </c>
      <c r="CO934" s="550"/>
      <c r="CP934" s="550"/>
      <c r="CQ934" s="566">
        <v>0.71830000000000005</v>
      </c>
      <c r="CR934" s="564">
        <v>52.6</v>
      </c>
      <c r="CS934" s="521">
        <f>(CR934*(9/5))+32</f>
        <v>126.68</v>
      </c>
      <c r="CT934" s="564">
        <v>10.3</v>
      </c>
      <c r="CU934" s="565">
        <v>1E-3</v>
      </c>
      <c r="CV934" s="564">
        <v>1</v>
      </c>
      <c r="CW934" s="564">
        <v>0.5</v>
      </c>
      <c r="CX934" s="565">
        <v>5.0000000000000001E-3</v>
      </c>
      <c r="CY934" s="564">
        <v>85</v>
      </c>
      <c r="CZ934" s="564">
        <v>79.099999999999994</v>
      </c>
      <c r="DA934" s="564">
        <v>82.1</v>
      </c>
      <c r="DB934" s="550" t="s">
        <v>83</v>
      </c>
      <c r="DC934" s="550" t="s">
        <v>84</v>
      </c>
      <c r="DD934" s="564">
        <v>20870</v>
      </c>
      <c r="DE934" s="564">
        <v>122.8</v>
      </c>
      <c r="DF934" s="564">
        <v>175</v>
      </c>
      <c r="DG934" s="564">
        <v>263.5</v>
      </c>
      <c r="DH934" s="564">
        <v>342</v>
      </c>
      <c r="DI934" s="564">
        <v>1</v>
      </c>
      <c r="DJ934" s="564">
        <v>27.3</v>
      </c>
      <c r="DK934" s="564">
        <v>0.1</v>
      </c>
      <c r="DL934" s="564">
        <v>1.9</v>
      </c>
      <c r="DM934" s="564">
        <v>13</v>
      </c>
      <c r="DN934" s="564">
        <v>0</v>
      </c>
      <c r="DO934" s="441"/>
      <c r="DP934" s="587">
        <v>124</v>
      </c>
      <c r="DQ934" s="587">
        <v>7</v>
      </c>
      <c r="DR934" s="587">
        <v>11.5</v>
      </c>
      <c r="DS934" s="587">
        <v>85</v>
      </c>
      <c r="DT934" s="587">
        <v>149</v>
      </c>
      <c r="DU934" s="587">
        <v>170</v>
      </c>
      <c r="DV934" s="587">
        <v>245</v>
      </c>
      <c r="DW934" s="587">
        <v>374</v>
      </c>
      <c r="DX934" s="587">
        <v>437</v>
      </c>
      <c r="DY934" s="587">
        <v>42</v>
      </c>
      <c r="DZ934" s="587">
        <v>18</v>
      </c>
      <c r="EA934" s="587">
        <v>3</v>
      </c>
      <c r="EB934" s="587">
        <v>2.7</v>
      </c>
      <c r="EC934" s="587">
        <v>0.05</v>
      </c>
    </row>
    <row r="935" spans="1:133" x14ac:dyDescent="0.25">
      <c r="A935" s="291">
        <f t="shared" si="167"/>
        <v>2016</v>
      </c>
      <c r="B935" s="292" t="str">
        <f t="shared" si="167"/>
        <v>OCTUBRE</v>
      </c>
      <c r="C935" s="292">
        <v>7</v>
      </c>
      <c r="D935" s="292" t="str">
        <f t="shared" si="168"/>
        <v>OCTUBRE 2016 / 5</v>
      </c>
      <c r="E935" s="513">
        <v>5</v>
      </c>
      <c r="F935" s="518">
        <v>42649</v>
      </c>
      <c r="G935" s="513">
        <v>67337</v>
      </c>
      <c r="H935" s="513" t="s">
        <v>68</v>
      </c>
      <c r="I935" s="514">
        <v>0.71430000000000005</v>
      </c>
      <c r="J935" s="515">
        <v>128</v>
      </c>
      <c r="K935" s="515">
        <v>9.6999999999999993</v>
      </c>
      <c r="L935" s="515">
        <v>0</v>
      </c>
      <c r="M935" s="516" t="s">
        <v>20</v>
      </c>
      <c r="N935" s="515">
        <v>0.5</v>
      </c>
      <c r="O935" s="515">
        <v>0</v>
      </c>
      <c r="P935" s="515">
        <v>85.3</v>
      </c>
      <c r="Q935" s="515">
        <v>79.099999999999994</v>
      </c>
      <c r="R935" s="515">
        <v>82.4</v>
      </c>
      <c r="S935" s="517" t="s">
        <v>66</v>
      </c>
      <c r="T935" s="517" t="s">
        <v>67</v>
      </c>
      <c r="U935" s="515">
        <v>20914</v>
      </c>
      <c r="V935" s="515">
        <v>112</v>
      </c>
      <c r="W935" s="515">
        <v>177</v>
      </c>
      <c r="X935" s="515">
        <v>309</v>
      </c>
      <c r="Y935" s="515">
        <v>339</v>
      </c>
      <c r="Z935" s="515">
        <v>1</v>
      </c>
      <c r="AA935" s="515">
        <v>27.3</v>
      </c>
      <c r="AB935" s="515">
        <v>0.6</v>
      </c>
      <c r="AC935" s="515">
        <v>1.74</v>
      </c>
      <c r="AD935" s="515">
        <v>8.6</v>
      </c>
      <c r="AE935" s="515">
        <v>0</v>
      </c>
      <c r="AF935" s="428"/>
      <c r="AG935" s="587">
        <v>124</v>
      </c>
      <c r="AH935" s="587">
        <v>7</v>
      </c>
      <c r="AI935" s="587">
        <v>11.5</v>
      </c>
      <c r="AJ935" s="587">
        <v>85</v>
      </c>
      <c r="AK935" s="587">
        <v>140</v>
      </c>
      <c r="AL935" s="587">
        <v>170</v>
      </c>
      <c r="AM935" s="587">
        <v>240</v>
      </c>
      <c r="AN935" s="587">
        <v>365</v>
      </c>
      <c r="AO935" s="587">
        <v>437</v>
      </c>
      <c r="AP935" s="587">
        <v>42</v>
      </c>
      <c r="AQ935" s="587">
        <v>18</v>
      </c>
      <c r="AR935" s="587">
        <v>3</v>
      </c>
      <c r="AS935" s="587">
        <v>2.7</v>
      </c>
      <c r="AT935" s="587">
        <v>0.05</v>
      </c>
      <c r="AU935" s="307"/>
      <c r="AV935" s="513">
        <v>5</v>
      </c>
      <c r="AW935" s="518">
        <v>42651</v>
      </c>
      <c r="AX935" s="513">
        <v>67386</v>
      </c>
      <c r="AY935" s="513" t="s">
        <v>218</v>
      </c>
      <c r="AZ935" s="514">
        <v>0.73199999999999998</v>
      </c>
      <c r="BA935" s="515">
        <v>137</v>
      </c>
      <c r="BB935" s="515">
        <v>8.8000000000000007</v>
      </c>
      <c r="BC935" s="515">
        <v>0</v>
      </c>
      <c r="BD935" s="516" t="s">
        <v>20</v>
      </c>
      <c r="BE935" s="515">
        <v>1.2</v>
      </c>
      <c r="BF935" s="515">
        <v>0.01</v>
      </c>
      <c r="BG935" s="515">
        <v>85.6</v>
      </c>
      <c r="BH935" s="515">
        <v>79.3</v>
      </c>
      <c r="BI935" s="515">
        <f t="shared" si="170"/>
        <v>82.449999999999989</v>
      </c>
      <c r="BJ935" s="517" t="s">
        <v>66</v>
      </c>
      <c r="BK935" s="517" t="s">
        <v>67</v>
      </c>
      <c r="BL935" s="515">
        <v>20722</v>
      </c>
      <c r="BM935" s="515">
        <v>126</v>
      </c>
      <c r="BN935" s="515">
        <v>196</v>
      </c>
      <c r="BO935" s="515">
        <v>297</v>
      </c>
      <c r="BP935" s="515">
        <v>352</v>
      </c>
      <c r="BQ935" s="515">
        <v>1</v>
      </c>
      <c r="BR935" s="515">
        <v>23.7</v>
      </c>
      <c r="BS935" s="515">
        <v>0.4</v>
      </c>
      <c r="BT935" s="515">
        <v>2.1</v>
      </c>
      <c r="BU935" s="515">
        <v>0</v>
      </c>
      <c r="BV935" s="515">
        <v>0</v>
      </c>
      <c r="BW935" s="435"/>
      <c r="BX935" s="587">
        <v>124</v>
      </c>
      <c r="BY935" s="587">
        <v>7</v>
      </c>
      <c r="BZ935" s="587">
        <v>11.5</v>
      </c>
      <c r="CA935" s="587">
        <v>85</v>
      </c>
      <c r="CB935" s="587">
        <v>140</v>
      </c>
      <c r="CC935" s="587">
        <v>170</v>
      </c>
      <c r="CD935" s="587">
        <v>240</v>
      </c>
      <c r="CE935" s="587">
        <v>365</v>
      </c>
      <c r="CF935" s="587">
        <v>437</v>
      </c>
      <c r="CG935" s="587">
        <v>42</v>
      </c>
      <c r="CH935" s="587">
        <v>18</v>
      </c>
      <c r="CI935" s="587">
        <v>3</v>
      </c>
      <c r="CJ935" s="587">
        <v>2.7</v>
      </c>
      <c r="CK935" s="587">
        <v>0.05</v>
      </c>
      <c r="CL935" s="343"/>
      <c r="CM935" s="303"/>
      <c r="CN935" s="303"/>
      <c r="CO935" s="303"/>
      <c r="CP935" s="303"/>
      <c r="CQ935" s="303"/>
      <c r="CR935" s="303"/>
      <c r="CS935" s="303"/>
      <c r="CT935" s="303"/>
      <c r="CU935" s="303"/>
      <c r="CV935" s="303"/>
      <c r="CW935" s="303"/>
      <c r="CX935" s="303"/>
      <c r="CY935" s="303"/>
      <c r="CZ935" s="303"/>
      <c r="DA935" s="303"/>
      <c r="DB935" s="303"/>
      <c r="DC935" s="303"/>
      <c r="DD935" s="303"/>
      <c r="DE935" s="303"/>
      <c r="DF935" s="303"/>
      <c r="DG935" s="303"/>
      <c r="DH935" s="303"/>
      <c r="DI935" s="303"/>
      <c r="DJ935" s="303"/>
      <c r="DK935" s="303"/>
      <c r="DL935" s="303"/>
      <c r="DM935" s="303"/>
      <c r="DN935" s="303"/>
      <c r="DO935" s="442"/>
      <c r="DP935" s="303"/>
      <c r="DQ935" s="303"/>
      <c r="DR935" s="303"/>
      <c r="DS935" s="303"/>
      <c r="DT935" s="303"/>
      <c r="DU935" s="303"/>
      <c r="DV935" s="303"/>
      <c r="DW935" s="303"/>
      <c r="DX935" s="303"/>
      <c r="DY935" s="303"/>
      <c r="DZ935" s="303"/>
      <c r="EA935" s="303"/>
      <c r="EB935" s="303"/>
      <c r="EC935" s="303"/>
    </row>
    <row r="936" spans="1:133" x14ac:dyDescent="0.25">
      <c r="A936" s="302">
        <f t="shared" si="167"/>
        <v>2016</v>
      </c>
      <c r="B936" s="303" t="str">
        <f t="shared" si="167"/>
        <v>OCTUBRE</v>
      </c>
      <c r="C936" s="303">
        <v>8</v>
      </c>
      <c r="D936" s="303" t="str">
        <f t="shared" si="168"/>
        <v>OCTUBRE 2016 / 6</v>
      </c>
      <c r="E936" s="513">
        <v>6</v>
      </c>
      <c r="F936" s="518">
        <v>42653</v>
      </c>
      <c r="G936" s="513">
        <v>67412</v>
      </c>
      <c r="H936" s="513" t="s">
        <v>208</v>
      </c>
      <c r="I936" s="514">
        <v>0.71360000000000001</v>
      </c>
      <c r="J936" s="515">
        <v>127</v>
      </c>
      <c r="K936" s="515">
        <v>9.6999999999999993</v>
      </c>
      <c r="L936" s="515">
        <v>0</v>
      </c>
      <c r="M936" s="516" t="s">
        <v>20</v>
      </c>
      <c r="N936" s="515">
        <v>0.5</v>
      </c>
      <c r="O936" s="515">
        <v>0</v>
      </c>
      <c r="P936" s="515">
        <v>85.2</v>
      </c>
      <c r="Q936" s="515">
        <v>79.3</v>
      </c>
      <c r="R936" s="515">
        <v>82.3</v>
      </c>
      <c r="S936" s="517" t="s">
        <v>66</v>
      </c>
      <c r="T936" s="517" t="s">
        <v>67</v>
      </c>
      <c r="U936" s="515">
        <v>20922</v>
      </c>
      <c r="V936" s="515">
        <v>119</v>
      </c>
      <c r="W936" s="515">
        <v>174</v>
      </c>
      <c r="X936" s="515">
        <v>276</v>
      </c>
      <c r="Y936" s="515">
        <v>339</v>
      </c>
      <c r="Z936" s="515">
        <v>1</v>
      </c>
      <c r="AA936" s="515">
        <v>27.7</v>
      </c>
      <c r="AB936" s="515">
        <v>0.6</v>
      </c>
      <c r="AC936" s="515">
        <v>1.68</v>
      </c>
      <c r="AD936" s="515">
        <v>9.1999999999999993</v>
      </c>
      <c r="AE936" s="515">
        <v>0</v>
      </c>
      <c r="AF936" s="428"/>
      <c r="AG936" s="587">
        <v>124</v>
      </c>
      <c r="AH936" s="587">
        <v>7</v>
      </c>
      <c r="AI936" s="587">
        <v>11.5</v>
      </c>
      <c r="AJ936" s="587">
        <v>85</v>
      </c>
      <c r="AK936" s="587">
        <v>140</v>
      </c>
      <c r="AL936" s="587">
        <v>170</v>
      </c>
      <c r="AM936" s="587">
        <v>240</v>
      </c>
      <c r="AN936" s="587">
        <v>365</v>
      </c>
      <c r="AO936" s="587">
        <v>437</v>
      </c>
      <c r="AP936" s="587">
        <v>42</v>
      </c>
      <c r="AQ936" s="587">
        <v>18</v>
      </c>
      <c r="AR936" s="587">
        <v>3</v>
      </c>
      <c r="AS936" s="587">
        <v>2.7</v>
      </c>
      <c r="AT936" s="587">
        <v>0.05</v>
      </c>
      <c r="AU936" s="307"/>
      <c r="AV936" s="513">
        <v>6</v>
      </c>
      <c r="AW936" s="518">
        <v>42652</v>
      </c>
      <c r="AX936" s="513">
        <v>67404</v>
      </c>
      <c r="AY936" s="513" t="s">
        <v>149</v>
      </c>
      <c r="AZ936" s="514">
        <v>0.72709999999999997</v>
      </c>
      <c r="BA936" s="515">
        <v>133.9</v>
      </c>
      <c r="BB936" s="515">
        <v>9.3000000000000007</v>
      </c>
      <c r="BC936" s="515">
        <v>0</v>
      </c>
      <c r="BD936" s="516" t="s">
        <v>20</v>
      </c>
      <c r="BE936" s="515">
        <v>1.2</v>
      </c>
      <c r="BF936" s="515">
        <v>0.01</v>
      </c>
      <c r="BG936" s="515">
        <v>85.7</v>
      </c>
      <c r="BH936" s="515">
        <v>79.400000000000006</v>
      </c>
      <c r="BI936" s="515">
        <f t="shared" si="170"/>
        <v>82.550000000000011</v>
      </c>
      <c r="BJ936" s="517" t="s">
        <v>66</v>
      </c>
      <c r="BK936" s="517" t="s">
        <v>67</v>
      </c>
      <c r="BL936" s="515">
        <v>20774</v>
      </c>
      <c r="BM936" s="515">
        <v>122</v>
      </c>
      <c r="BN936" s="515">
        <v>189</v>
      </c>
      <c r="BO936" s="515">
        <v>298</v>
      </c>
      <c r="BP936" s="515">
        <v>352</v>
      </c>
      <c r="BQ936" s="515">
        <v>1</v>
      </c>
      <c r="BR936" s="515">
        <v>26.1</v>
      </c>
      <c r="BS936" s="515">
        <v>0.4</v>
      </c>
      <c r="BT936" s="515">
        <v>2.0099999999999998</v>
      </c>
      <c r="BU936" s="515">
        <v>0</v>
      </c>
      <c r="BV936" s="515">
        <v>0</v>
      </c>
      <c r="BW936" s="435"/>
      <c r="BX936" s="587">
        <v>124</v>
      </c>
      <c r="BY936" s="587">
        <v>7</v>
      </c>
      <c r="BZ936" s="587">
        <v>11.5</v>
      </c>
      <c r="CA936" s="587">
        <v>85</v>
      </c>
      <c r="CB936" s="587">
        <v>140</v>
      </c>
      <c r="CC936" s="587">
        <v>170</v>
      </c>
      <c r="CD936" s="587">
        <v>240</v>
      </c>
      <c r="CE936" s="587">
        <v>365</v>
      </c>
      <c r="CF936" s="587">
        <v>437</v>
      </c>
      <c r="CG936" s="587">
        <v>42</v>
      </c>
      <c r="CH936" s="587">
        <v>18</v>
      </c>
      <c r="CI936" s="587">
        <v>3</v>
      </c>
      <c r="CJ936" s="587">
        <v>2.7</v>
      </c>
      <c r="CK936" s="587">
        <v>0.05</v>
      </c>
      <c r="CL936" s="343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441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</row>
    <row r="937" spans="1:133" x14ac:dyDescent="0.25">
      <c r="A937" s="291">
        <f t="shared" si="167"/>
        <v>2016</v>
      </c>
      <c r="B937" s="292" t="str">
        <f t="shared" si="167"/>
        <v>OCTUBRE</v>
      </c>
      <c r="C937" s="292">
        <v>9</v>
      </c>
      <c r="D937" s="292" t="str">
        <f t="shared" si="168"/>
        <v>OCTUBRE 2016 / 7</v>
      </c>
      <c r="E937" s="513">
        <v>7</v>
      </c>
      <c r="F937" s="518">
        <v>42654</v>
      </c>
      <c r="G937" s="513">
        <v>67435</v>
      </c>
      <c r="H937" s="513" t="s">
        <v>69</v>
      </c>
      <c r="I937" s="514">
        <v>0.7157</v>
      </c>
      <c r="J937" s="515">
        <v>129</v>
      </c>
      <c r="K937" s="515">
        <v>9.5</v>
      </c>
      <c r="L937" s="515">
        <v>0</v>
      </c>
      <c r="M937" s="516" t="s">
        <v>20</v>
      </c>
      <c r="N937" s="515">
        <v>0.5</v>
      </c>
      <c r="O937" s="515">
        <v>0</v>
      </c>
      <c r="P937" s="515">
        <v>85</v>
      </c>
      <c r="Q937" s="515">
        <v>79.400000000000006</v>
      </c>
      <c r="R937" s="515">
        <f t="shared" si="169"/>
        <v>82.2</v>
      </c>
      <c r="S937" s="517" t="s">
        <v>66</v>
      </c>
      <c r="T937" s="517" t="s">
        <v>67</v>
      </c>
      <c r="U937" s="515">
        <v>20898</v>
      </c>
      <c r="V937" s="515">
        <v>119</v>
      </c>
      <c r="W937" s="515">
        <v>180</v>
      </c>
      <c r="X937" s="515">
        <v>278</v>
      </c>
      <c r="Y937" s="515">
        <v>334</v>
      </c>
      <c r="Z937" s="515">
        <v>1</v>
      </c>
      <c r="AA937" s="515">
        <v>27.7</v>
      </c>
      <c r="AB937" s="515">
        <v>0.6</v>
      </c>
      <c r="AC937" s="515">
        <v>1.7</v>
      </c>
      <c r="AD937" s="515">
        <v>8.6</v>
      </c>
      <c r="AE937" s="515">
        <v>0</v>
      </c>
      <c r="AF937" s="428"/>
      <c r="AG937" s="587">
        <v>124</v>
      </c>
      <c r="AH937" s="587">
        <v>7</v>
      </c>
      <c r="AI937" s="587">
        <v>11.5</v>
      </c>
      <c r="AJ937" s="587">
        <v>85</v>
      </c>
      <c r="AK937" s="587">
        <v>140</v>
      </c>
      <c r="AL937" s="587">
        <v>170</v>
      </c>
      <c r="AM937" s="587">
        <v>240</v>
      </c>
      <c r="AN937" s="587">
        <v>365</v>
      </c>
      <c r="AO937" s="587">
        <v>437</v>
      </c>
      <c r="AP937" s="587">
        <v>42</v>
      </c>
      <c r="AQ937" s="587">
        <v>18</v>
      </c>
      <c r="AR937" s="587">
        <v>3</v>
      </c>
      <c r="AS937" s="587">
        <v>2.7</v>
      </c>
      <c r="AT937" s="587">
        <v>0.05</v>
      </c>
      <c r="AU937" s="307"/>
      <c r="AV937" s="513">
        <v>7</v>
      </c>
      <c r="AW937" s="518">
        <v>42654</v>
      </c>
      <c r="AX937" s="513">
        <v>67439</v>
      </c>
      <c r="AY937" s="513" t="s">
        <v>68</v>
      </c>
      <c r="AZ937" s="514">
        <v>0.72860000000000003</v>
      </c>
      <c r="BA937" s="515">
        <v>135.19999999999999</v>
      </c>
      <c r="BB937" s="515">
        <v>8.9</v>
      </c>
      <c r="BC937" s="515">
        <v>0</v>
      </c>
      <c r="BD937" s="516" t="s">
        <v>20</v>
      </c>
      <c r="BE937" s="515">
        <v>1.2</v>
      </c>
      <c r="BF937" s="515">
        <v>0.01</v>
      </c>
      <c r="BG937" s="515">
        <v>85.6</v>
      </c>
      <c r="BH937" s="515">
        <v>79.599999999999994</v>
      </c>
      <c r="BI937" s="515">
        <f t="shared" si="170"/>
        <v>82.6</v>
      </c>
      <c r="BJ937" s="517" t="s">
        <v>66</v>
      </c>
      <c r="BK937" s="517" t="s">
        <v>67</v>
      </c>
      <c r="BL937" s="515">
        <v>20758</v>
      </c>
      <c r="BM937" s="515">
        <v>124</v>
      </c>
      <c r="BN937" s="515">
        <v>190</v>
      </c>
      <c r="BO937" s="515">
        <v>298</v>
      </c>
      <c r="BP937" s="515">
        <v>349</v>
      </c>
      <c r="BQ937" s="515">
        <v>1</v>
      </c>
      <c r="BR937" s="515">
        <v>25.8</v>
      </c>
      <c r="BS937" s="515">
        <v>0.4</v>
      </c>
      <c r="BT937" s="515">
        <v>2.11</v>
      </c>
      <c r="BU937" s="515">
        <v>0</v>
      </c>
      <c r="BV937" s="515">
        <v>0</v>
      </c>
      <c r="BW937" s="435"/>
      <c r="BX937" s="587">
        <v>124</v>
      </c>
      <c r="BY937" s="587">
        <v>7</v>
      </c>
      <c r="BZ937" s="587">
        <v>11.5</v>
      </c>
      <c r="CA937" s="587">
        <v>85</v>
      </c>
      <c r="CB937" s="587">
        <v>140</v>
      </c>
      <c r="CC937" s="587">
        <v>170</v>
      </c>
      <c r="CD937" s="587">
        <v>240</v>
      </c>
      <c r="CE937" s="587">
        <v>365</v>
      </c>
      <c r="CF937" s="587">
        <v>437</v>
      </c>
      <c r="CG937" s="587">
        <v>42</v>
      </c>
      <c r="CH937" s="587">
        <v>18</v>
      </c>
      <c r="CI937" s="587">
        <v>3</v>
      </c>
      <c r="CJ937" s="587">
        <v>2.7</v>
      </c>
      <c r="CK937" s="587">
        <v>0.05</v>
      </c>
      <c r="CL937" s="343"/>
      <c r="CM937" s="303"/>
      <c r="CN937" s="303"/>
      <c r="CO937" s="303"/>
      <c r="CP937" s="303"/>
      <c r="CQ937" s="303"/>
      <c r="CR937" s="303"/>
      <c r="CS937" s="303"/>
      <c r="CT937" s="303"/>
      <c r="CU937" s="303"/>
      <c r="CV937" s="303"/>
      <c r="CW937" s="303"/>
      <c r="CX937" s="303"/>
      <c r="CY937" s="303"/>
      <c r="CZ937" s="303"/>
      <c r="DA937" s="303"/>
      <c r="DB937" s="303"/>
      <c r="DC937" s="303"/>
      <c r="DD937" s="303"/>
      <c r="DE937" s="303"/>
      <c r="DF937" s="303"/>
      <c r="DG937" s="303"/>
      <c r="DH937" s="303"/>
      <c r="DI937" s="303"/>
      <c r="DJ937" s="303"/>
      <c r="DK937" s="303"/>
      <c r="DL937" s="303"/>
      <c r="DM937" s="303"/>
      <c r="DN937" s="303"/>
      <c r="DO937" s="442"/>
      <c r="DP937" s="303"/>
      <c r="DQ937" s="303"/>
      <c r="DR937" s="303"/>
      <c r="DS937" s="303"/>
      <c r="DT937" s="303"/>
      <c r="DU937" s="303"/>
      <c r="DV937" s="303"/>
      <c r="DW937" s="303"/>
      <c r="DX937" s="303"/>
      <c r="DY937" s="303"/>
      <c r="DZ937" s="303"/>
      <c r="EA937" s="303"/>
      <c r="EB937" s="303"/>
      <c r="EC937" s="303"/>
    </row>
    <row r="938" spans="1:133" x14ac:dyDescent="0.25">
      <c r="A938" s="302">
        <f t="shared" si="167"/>
        <v>2016</v>
      </c>
      <c r="B938" s="303" t="str">
        <f t="shared" si="167"/>
        <v>OCTUBRE</v>
      </c>
      <c r="C938" s="303">
        <v>10</v>
      </c>
      <c r="D938" s="303" t="str">
        <f t="shared" si="168"/>
        <v>OCTUBRE 2016 / 8</v>
      </c>
      <c r="E938" s="513">
        <v>8</v>
      </c>
      <c r="F938" s="518">
        <v>42656</v>
      </c>
      <c r="G938" s="513">
        <v>67497</v>
      </c>
      <c r="H938" s="513" t="s">
        <v>68</v>
      </c>
      <c r="I938" s="514">
        <v>0.71460000000000001</v>
      </c>
      <c r="J938" s="515">
        <v>129</v>
      </c>
      <c r="K938" s="515">
        <v>9.5</v>
      </c>
      <c r="L938" s="515">
        <v>0</v>
      </c>
      <c r="M938" s="516" t="s">
        <v>20</v>
      </c>
      <c r="N938" s="515">
        <v>0.5</v>
      </c>
      <c r="O938" s="515">
        <v>0</v>
      </c>
      <c r="P938" s="515">
        <v>85</v>
      </c>
      <c r="Q938" s="515">
        <v>79.400000000000006</v>
      </c>
      <c r="R938" s="515">
        <f t="shared" si="169"/>
        <v>82.2</v>
      </c>
      <c r="S938" s="517" t="s">
        <v>66</v>
      </c>
      <c r="T938" s="517" t="s">
        <v>67</v>
      </c>
      <c r="U938" s="515">
        <v>20910</v>
      </c>
      <c r="V938" s="515">
        <v>119</v>
      </c>
      <c r="W938" s="515">
        <v>179</v>
      </c>
      <c r="X938" s="515">
        <v>279</v>
      </c>
      <c r="Y938" s="515">
        <v>335</v>
      </c>
      <c r="Z938" s="515">
        <v>1</v>
      </c>
      <c r="AA938" s="515">
        <v>26.7</v>
      </c>
      <c r="AB938" s="515">
        <v>0.6</v>
      </c>
      <c r="AC938" s="515">
        <v>1.68</v>
      </c>
      <c r="AD938" s="515">
        <v>8</v>
      </c>
      <c r="AE938" s="515">
        <v>0</v>
      </c>
      <c r="AF938" s="428"/>
      <c r="AG938" s="587">
        <v>124</v>
      </c>
      <c r="AH938" s="587">
        <v>7</v>
      </c>
      <c r="AI938" s="587">
        <v>11.5</v>
      </c>
      <c r="AJ938" s="587">
        <v>85</v>
      </c>
      <c r="AK938" s="587">
        <v>140</v>
      </c>
      <c r="AL938" s="587">
        <v>170</v>
      </c>
      <c r="AM938" s="587">
        <v>240</v>
      </c>
      <c r="AN938" s="587">
        <v>365</v>
      </c>
      <c r="AO938" s="587">
        <v>437</v>
      </c>
      <c r="AP938" s="587">
        <v>42</v>
      </c>
      <c r="AQ938" s="587">
        <v>18</v>
      </c>
      <c r="AR938" s="587">
        <v>3</v>
      </c>
      <c r="AS938" s="587">
        <v>2.7</v>
      </c>
      <c r="AT938" s="587">
        <v>0.05</v>
      </c>
      <c r="AU938" s="307"/>
      <c r="AV938" s="513">
        <v>8</v>
      </c>
      <c r="AW938" s="518">
        <v>42656</v>
      </c>
      <c r="AX938" s="513">
        <v>67489</v>
      </c>
      <c r="AY938" s="513" t="s">
        <v>218</v>
      </c>
      <c r="AZ938" s="514">
        <v>0.72899999999999998</v>
      </c>
      <c r="BA938" s="515">
        <v>137.1</v>
      </c>
      <c r="BB938" s="515">
        <v>8.6999999999999993</v>
      </c>
      <c r="BC938" s="515">
        <v>0</v>
      </c>
      <c r="BD938" s="516" t="s">
        <v>20</v>
      </c>
      <c r="BE938" s="515">
        <v>1.2</v>
      </c>
      <c r="BF938" s="515">
        <v>0.01</v>
      </c>
      <c r="BG938" s="515">
        <v>85.3</v>
      </c>
      <c r="BH938" s="515">
        <v>79.2</v>
      </c>
      <c r="BI938" s="515">
        <f t="shared" si="170"/>
        <v>82.25</v>
      </c>
      <c r="BJ938" s="517" t="s">
        <v>66</v>
      </c>
      <c r="BK938" s="517" t="s">
        <v>67</v>
      </c>
      <c r="BL938" s="515">
        <v>20754</v>
      </c>
      <c r="BM938" s="515">
        <v>126</v>
      </c>
      <c r="BN938" s="515">
        <v>190</v>
      </c>
      <c r="BO938" s="515">
        <v>298</v>
      </c>
      <c r="BP938" s="515">
        <v>347</v>
      </c>
      <c r="BQ938" s="515">
        <v>1</v>
      </c>
      <c r="BR938" s="515">
        <v>28.1</v>
      </c>
      <c r="BS938" s="515">
        <v>0.4</v>
      </c>
      <c r="BT938" s="515">
        <v>2.0299999999999998</v>
      </c>
      <c r="BU938" s="515">
        <v>2.6</v>
      </c>
      <c r="BV938" s="515">
        <v>0</v>
      </c>
      <c r="BW938" s="435"/>
      <c r="BX938" s="587">
        <v>124</v>
      </c>
      <c r="BY938" s="587">
        <v>7</v>
      </c>
      <c r="BZ938" s="587">
        <v>11.5</v>
      </c>
      <c r="CA938" s="587">
        <v>85</v>
      </c>
      <c r="CB938" s="587">
        <v>140</v>
      </c>
      <c r="CC938" s="587">
        <v>170</v>
      </c>
      <c r="CD938" s="587">
        <v>240</v>
      </c>
      <c r="CE938" s="587">
        <v>365</v>
      </c>
      <c r="CF938" s="587">
        <v>437</v>
      </c>
      <c r="CG938" s="587">
        <v>42</v>
      </c>
      <c r="CH938" s="587">
        <v>18</v>
      </c>
      <c r="CI938" s="587">
        <v>3</v>
      </c>
      <c r="CJ938" s="587">
        <v>2.7</v>
      </c>
      <c r="CK938" s="587">
        <v>0.05</v>
      </c>
      <c r="CL938" s="343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441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</row>
    <row r="939" spans="1:133" x14ac:dyDescent="0.25">
      <c r="A939" s="291">
        <f t="shared" si="167"/>
        <v>2016</v>
      </c>
      <c r="B939" s="292" t="str">
        <f t="shared" si="167"/>
        <v>OCTUBRE</v>
      </c>
      <c r="C939" s="292">
        <v>11</v>
      </c>
      <c r="D939" s="292" t="str">
        <f t="shared" si="168"/>
        <v>OCTUBRE 2016 / 9</v>
      </c>
      <c r="E939" s="513">
        <v>9</v>
      </c>
      <c r="F939" s="518">
        <v>42658</v>
      </c>
      <c r="G939" s="513">
        <v>67537</v>
      </c>
      <c r="H939" s="513" t="s">
        <v>208</v>
      </c>
      <c r="I939" s="514">
        <v>0.71319999999999995</v>
      </c>
      <c r="J939" s="515">
        <v>126</v>
      </c>
      <c r="K939" s="515">
        <v>9.9</v>
      </c>
      <c r="L939" s="515">
        <v>0</v>
      </c>
      <c r="M939" s="516" t="s">
        <v>20</v>
      </c>
      <c r="N939" s="515">
        <v>0.5</v>
      </c>
      <c r="O939" s="515">
        <v>0</v>
      </c>
      <c r="P939" s="515">
        <v>85.4</v>
      </c>
      <c r="Q939" s="515">
        <v>79.400000000000006</v>
      </c>
      <c r="R939" s="515">
        <v>82.3</v>
      </c>
      <c r="S939" s="517" t="s">
        <v>66</v>
      </c>
      <c r="T939" s="517" t="s">
        <v>67</v>
      </c>
      <c r="U939" s="515">
        <v>20926</v>
      </c>
      <c r="V939" s="515">
        <v>119</v>
      </c>
      <c r="W939" s="515">
        <v>174</v>
      </c>
      <c r="X939" s="515">
        <v>275</v>
      </c>
      <c r="Y939" s="515">
        <v>337</v>
      </c>
      <c r="Z939" s="515">
        <v>1</v>
      </c>
      <c r="AA939" s="515">
        <v>27.1</v>
      </c>
      <c r="AB939" s="515">
        <v>0.6</v>
      </c>
      <c r="AC939" s="515">
        <v>1.7</v>
      </c>
      <c r="AD939" s="515">
        <v>8.6</v>
      </c>
      <c r="AE939" s="515">
        <v>0</v>
      </c>
      <c r="AF939" s="428"/>
      <c r="AG939" s="587">
        <v>124</v>
      </c>
      <c r="AH939" s="587">
        <v>7</v>
      </c>
      <c r="AI939" s="587">
        <v>11.5</v>
      </c>
      <c r="AJ939" s="587">
        <v>85</v>
      </c>
      <c r="AK939" s="587">
        <v>140</v>
      </c>
      <c r="AL939" s="587">
        <v>170</v>
      </c>
      <c r="AM939" s="587">
        <v>240</v>
      </c>
      <c r="AN939" s="587">
        <v>365</v>
      </c>
      <c r="AO939" s="587">
        <v>437</v>
      </c>
      <c r="AP939" s="587">
        <v>42</v>
      </c>
      <c r="AQ939" s="587">
        <v>18</v>
      </c>
      <c r="AR939" s="587">
        <v>3</v>
      </c>
      <c r="AS939" s="587">
        <v>2.7</v>
      </c>
      <c r="AT939" s="587">
        <v>0.05</v>
      </c>
      <c r="AU939" s="307"/>
      <c r="AV939" s="513">
        <v>9</v>
      </c>
      <c r="AW939" s="518">
        <v>42657</v>
      </c>
      <c r="AX939" s="513">
        <v>67527</v>
      </c>
      <c r="AY939" s="513" t="s">
        <v>149</v>
      </c>
      <c r="AZ939" s="514">
        <v>0.72709999999999997</v>
      </c>
      <c r="BA939" s="515">
        <v>133.6</v>
      </c>
      <c r="BB939" s="515">
        <v>9.3000000000000007</v>
      </c>
      <c r="BC939" s="515">
        <v>0</v>
      </c>
      <c r="BD939" s="516" t="s">
        <v>20</v>
      </c>
      <c r="BE939" s="515">
        <v>1.2</v>
      </c>
      <c r="BF939" s="515">
        <v>0.01</v>
      </c>
      <c r="BG939" s="515">
        <v>85.7</v>
      </c>
      <c r="BH939" s="515">
        <v>79.400000000000006</v>
      </c>
      <c r="BI939" s="515">
        <f t="shared" si="170"/>
        <v>82.550000000000011</v>
      </c>
      <c r="BJ939" s="517" t="s">
        <v>66</v>
      </c>
      <c r="BK939" s="517" t="s">
        <v>67</v>
      </c>
      <c r="BL939" s="515">
        <v>20774</v>
      </c>
      <c r="BM939" s="515">
        <v>124</v>
      </c>
      <c r="BN939" s="515">
        <v>190</v>
      </c>
      <c r="BO939" s="515">
        <v>300</v>
      </c>
      <c r="BP939" s="515">
        <v>354</v>
      </c>
      <c r="BQ939" s="515">
        <v>1</v>
      </c>
      <c r="BR939" s="515">
        <v>28.7</v>
      </c>
      <c r="BS939" s="515">
        <v>0.4</v>
      </c>
      <c r="BT939" s="515">
        <v>2.0499999999999998</v>
      </c>
      <c r="BU939" s="515">
        <v>0</v>
      </c>
      <c r="BV939" s="515">
        <v>0</v>
      </c>
      <c r="BW939" s="435"/>
      <c r="BX939" s="587">
        <v>124</v>
      </c>
      <c r="BY939" s="587">
        <v>7</v>
      </c>
      <c r="BZ939" s="587">
        <v>11.5</v>
      </c>
      <c r="CA939" s="587">
        <v>85</v>
      </c>
      <c r="CB939" s="587">
        <v>140</v>
      </c>
      <c r="CC939" s="587">
        <v>170</v>
      </c>
      <c r="CD939" s="587">
        <v>240</v>
      </c>
      <c r="CE939" s="587">
        <v>365</v>
      </c>
      <c r="CF939" s="587">
        <v>437</v>
      </c>
      <c r="CG939" s="587">
        <v>42</v>
      </c>
      <c r="CH939" s="587">
        <v>18</v>
      </c>
      <c r="CI939" s="587">
        <v>3</v>
      </c>
      <c r="CJ939" s="587">
        <v>2.7</v>
      </c>
      <c r="CK939" s="587">
        <v>0.05</v>
      </c>
      <c r="CL939" s="343"/>
      <c r="CM939" s="303"/>
      <c r="CN939" s="303"/>
      <c r="CO939" s="303"/>
      <c r="CP939" s="303"/>
      <c r="CQ939" s="303"/>
      <c r="CR939" s="303"/>
      <c r="CS939" s="303"/>
      <c r="CT939" s="303"/>
      <c r="CU939" s="303"/>
      <c r="CV939" s="303"/>
      <c r="CW939" s="303"/>
      <c r="CX939" s="303"/>
      <c r="CY939" s="303"/>
      <c r="CZ939" s="303"/>
      <c r="DA939" s="303"/>
      <c r="DB939" s="303"/>
      <c r="DC939" s="303"/>
      <c r="DD939" s="303"/>
      <c r="DE939" s="303"/>
      <c r="DF939" s="303"/>
      <c r="DG939" s="303"/>
      <c r="DH939" s="303"/>
      <c r="DI939" s="303"/>
      <c r="DJ939" s="303"/>
      <c r="DK939" s="303"/>
      <c r="DL939" s="303"/>
      <c r="DM939" s="303"/>
      <c r="DN939" s="303"/>
      <c r="DO939" s="442"/>
      <c r="DP939" s="303"/>
      <c r="DQ939" s="303"/>
      <c r="DR939" s="303"/>
      <c r="DS939" s="303"/>
      <c r="DT939" s="303"/>
      <c r="DU939" s="303"/>
      <c r="DV939" s="303"/>
      <c r="DW939" s="303"/>
      <c r="DX939" s="303"/>
      <c r="DY939" s="303"/>
      <c r="DZ939" s="303"/>
      <c r="EA939" s="303"/>
      <c r="EB939" s="303"/>
      <c r="EC939" s="303"/>
    </row>
    <row r="940" spans="1:133" x14ac:dyDescent="0.25">
      <c r="A940" s="302">
        <f t="shared" si="167"/>
        <v>2016</v>
      </c>
      <c r="B940" s="303" t="str">
        <f t="shared" si="167"/>
        <v>OCTUBRE</v>
      </c>
      <c r="C940" s="303">
        <v>12</v>
      </c>
      <c r="D940" s="303" t="str">
        <f t="shared" si="168"/>
        <v>OCTUBRE 2016 / 10</v>
      </c>
      <c r="E940" s="513">
        <v>10</v>
      </c>
      <c r="F940" s="518">
        <v>42661</v>
      </c>
      <c r="G940" s="513">
        <v>67587</v>
      </c>
      <c r="H940" s="513" t="s">
        <v>68</v>
      </c>
      <c r="I940" s="514">
        <v>0.71209999999999996</v>
      </c>
      <c r="J940" s="515">
        <v>126</v>
      </c>
      <c r="K940" s="515">
        <v>10</v>
      </c>
      <c r="L940" s="515">
        <v>0</v>
      </c>
      <c r="M940" s="516" t="s">
        <v>20</v>
      </c>
      <c r="N940" s="515">
        <v>0.5</v>
      </c>
      <c r="O940" s="515">
        <v>0</v>
      </c>
      <c r="P940" s="515">
        <v>85</v>
      </c>
      <c r="Q940" s="515">
        <v>79.400000000000006</v>
      </c>
      <c r="R940" s="515">
        <v>82.3</v>
      </c>
      <c r="S940" s="517" t="s">
        <v>66</v>
      </c>
      <c r="T940" s="517" t="s">
        <v>67</v>
      </c>
      <c r="U940" s="515">
        <v>20938</v>
      </c>
      <c r="V940" s="515">
        <v>118</v>
      </c>
      <c r="W940" s="515">
        <v>175</v>
      </c>
      <c r="X940" s="515">
        <v>275</v>
      </c>
      <c r="Y940" s="515">
        <v>339</v>
      </c>
      <c r="Z940" s="515">
        <v>1</v>
      </c>
      <c r="AA940" s="515">
        <v>26.2</v>
      </c>
      <c r="AB940" s="515">
        <v>0.5</v>
      </c>
      <c r="AC940" s="515">
        <v>1.56</v>
      </c>
      <c r="AD940" s="515">
        <v>8</v>
      </c>
      <c r="AE940" s="515">
        <v>0</v>
      </c>
      <c r="AF940" s="428"/>
      <c r="AG940" s="587">
        <v>124</v>
      </c>
      <c r="AH940" s="587">
        <v>7</v>
      </c>
      <c r="AI940" s="587">
        <v>11.5</v>
      </c>
      <c r="AJ940" s="587">
        <v>85</v>
      </c>
      <c r="AK940" s="587">
        <v>140</v>
      </c>
      <c r="AL940" s="587">
        <v>170</v>
      </c>
      <c r="AM940" s="587">
        <v>240</v>
      </c>
      <c r="AN940" s="587">
        <v>365</v>
      </c>
      <c r="AO940" s="587">
        <v>437</v>
      </c>
      <c r="AP940" s="587">
        <v>42</v>
      </c>
      <c r="AQ940" s="587">
        <v>18</v>
      </c>
      <c r="AR940" s="587">
        <v>3</v>
      </c>
      <c r="AS940" s="587">
        <v>2.7</v>
      </c>
      <c r="AT940" s="587">
        <v>0.05</v>
      </c>
      <c r="AU940" s="307"/>
      <c r="AV940" s="513">
        <v>10</v>
      </c>
      <c r="AW940" s="518">
        <v>42659</v>
      </c>
      <c r="AX940" s="513">
        <v>67555</v>
      </c>
      <c r="AY940" s="513" t="s">
        <v>218</v>
      </c>
      <c r="AZ940" s="514">
        <v>0.72750000000000004</v>
      </c>
      <c r="BA940" s="515">
        <v>134.80000000000001</v>
      </c>
      <c r="BB940" s="515">
        <v>9</v>
      </c>
      <c r="BC940" s="515">
        <v>0</v>
      </c>
      <c r="BD940" s="516" t="s">
        <v>20</v>
      </c>
      <c r="BE940" s="515">
        <v>1.2</v>
      </c>
      <c r="BF940" s="515">
        <v>0.01</v>
      </c>
      <c r="BG940" s="515">
        <v>85.7</v>
      </c>
      <c r="BH940" s="515">
        <v>79.400000000000006</v>
      </c>
      <c r="BI940" s="515">
        <f t="shared" si="170"/>
        <v>82.550000000000011</v>
      </c>
      <c r="BJ940" s="517" t="s">
        <v>66</v>
      </c>
      <c r="BK940" s="517" t="s">
        <v>67</v>
      </c>
      <c r="BL940" s="515">
        <v>20770</v>
      </c>
      <c r="BM940" s="515">
        <v>124</v>
      </c>
      <c r="BN940" s="515">
        <v>190</v>
      </c>
      <c r="BO940" s="515">
        <v>298</v>
      </c>
      <c r="BP940" s="515">
        <v>352</v>
      </c>
      <c r="BQ940" s="515">
        <v>1</v>
      </c>
      <c r="BR940" s="515">
        <v>29.3</v>
      </c>
      <c r="BS940" s="515">
        <v>0.4</v>
      </c>
      <c r="BT940" s="515">
        <v>2.0299999999999998</v>
      </c>
      <c r="BU940" s="515">
        <v>0</v>
      </c>
      <c r="BV940" s="515">
        <v>0</v>
      </c>
      <c r="BW940" s="435"/>
      <c r="BX940" s="587">
        <v>124</v>
      </c>
      <c r="BY940" s="587">
        <v>7</v>
      </c>
      <c r="BZ940" s="587">
        <v>11.5</v>
      </c>
      <c r="CA940" s="587">
        <v>85</v>
      </c>
      <c r="CB940" s="587">
        <v>140</v>
      </c>
      <c r="CC940" s="587">
        <v>170</v>
      </c>
      <c r="CD940" s="587">
        <v>240</v>
      </c>
      <c r="CE940" s="587">
        <v>365</v>
      </c>
      <c r="CF940" s="587">
        <v>437</v>
      </c>
      <c r="CG940" s="587">
        <v>42</v>
      </c>
      <c r="CH940" s="587">
        <v>18</v>
      </c>
      <c r="CI940" s="587">
        <v>3</v>
      </c>
      <c r="CJ940" s="587">
        <v>2.7</v>
      </c>
      <c r="CK940" s="587">
        <v>0.05</v>
      </c>
      <c r="CL940" s="343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441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</row>
    <row r="941" spans="1:133" x14ac:dyDescent="0.25">
      <c r="A941" s="291">
        <f t="shared" si="167"/>
        <v>2016</v>
      </c>
      <c r="B941" s="292" t="str">
        <f t="shared" si="167"/>
        <v>OCTUBRE</v>
      </c>
      <c r="C941" s="292">
        <v>13</v>
      </c>
      <c r="D941" s="292" t="str">
        <f t="shared" si="168"/>
        <v>OCTUBRE 2016 / 11</v>
      </c>
      <c r="E941" s="513">
        <v>11</v>
      </c>
      <c r="F941" s="518">
        <v>42664</v>
      </c>
      <c r="G941" s="513">
        <v>67836</v>
      </c>
      <c r="H941" s="513" t="s">
        <v>69</v>
      </c>
      <c r="I941" s="514">
        <v>0.71030000000000004</v>
      </c>
      <c r="J941" s="515">
        <v>124</v>
      </c>
      <c r="K941" s="515">
        <v>10.3</v>
      </c>
      <c r="L941" s="515">
        <v>0</v>
      </c>
      <c r="M941" s="516" t="s">
        <v>20</v>
      </c>
      <c r="N941" s="515">
        <v>0.5</v>
      </c>
      <c r="O941" s="515">
        <v>0</v>
      </c>
      <c r="P941" s="515">
        <v>85.4</v>
      </c>
      <c r="Q941" s="515">
        <v>79.2</v>
      </c>
      <c r="R941" s="515">
        <v>82.1</v>
      </c>
      <c r="S941" s="517" t="s">
        <v>66</v>
      </c>
      <c r="T941" s="517" t="s">
        <v>67</v>
      </c>
      <c r="U941" s="515">
        <v>20958</v>
      </c>
      <c r="V941" s="515">
        <v>117</v>
      </c>
      <c r="W941" s="515">
        <v>171</v>
      </c>
      <c r="X941" s="515">
        <v>274</v>
      </c>
      <c r="Y941" s="515">
        <v>328</v>
      </c>
      <c r="Z941" s="515">
        <v>1</v>
      </c>
      <c r="AA941" s="515">
        <v>26.2</v>
      </c>
      <c r="AB941" s="515">
        <v>0.6</v>
      </c>
      <c r="AC941" s="515">
        <v>1.77</v>
      </c>
      <c r="AD941" s="515">
        <v>8.5</v>
      </c>
      <c r="AE941" s="515">
        <v>0</v>
      </c>
      <c r="AF941" s="428"/>
      <c r="AG941" s="587">
        <v>124</v>
      </c>
      <c r="AH941" s="587">
        <v>7</v>
      </c>
      <c r="AI941" s="587">
        <v>11.5</v>
      </c>
      <c r="AJ941" s="587">
        <v>85</v>
      </c>
      <c r="AK941" s="587">
        <v>140</v>
      </c>
      <c r="AL941" s="587">
        <v>170</v>
      </c>
      <c r="AM941" s="587">
        <v>240</v>
      </c>
      <c r="AN941" s="587">
        <v>365</v>
      </c>
      <c r="AO941" s="587">
        <v>437</v>
      </c>
      <c r="AP941" s="587">
        <v>42</v>
      </c>
      <c r="AQ941" s="587">
        <v>18</v>
      </c>
      <c r="AR941" s="587">
        <v>3</v>
      </c>
      <c r="AS941" s="587">
        <v>2.7</v>
      </c>
      <c r="AT941" s="587">
        <v>0.05</v>
      </c>
      <c r="AU941" s="307"/>
      <c r="AV941" s="513">
        <v>11</v>
      </c>
      <c r="AW941" s="518">
        <v>42661</v>
      </c>
      <c r="AX941" s="513">
        <v>67590</v>
      </c>
      <c r="AY941" s="513" t="s">
        <v>149</v>
      </c>
      <c r="AZ941" s="514">
        <v>0.72709999999999997</v>
      </c>
      <c r="BA941" s="515">
        <v>133.9</v>
      </c>
      <c r="BB941" s="515">
        <v>9.1999999999999993</v>
      </c>
      <c r="BC941" s="515">
        <v>0</v>
      </c>
      <c r="BD941" s="516" t="s">
        <v>20</v>
      </c>
      <c r="BE941" s="515">
        <v>1.2</v>
      </c>
      <c r="BF941" s="515">
        <v>0.01</v>
      </c>
      <c r="BG941" s="515">
        <v>85.5</v>
      </c>
      <c r="BH941" s="515">
        <v>79.3</v>
      </c>
      <c r="BI941" s="515">
        <f t="shared" si="170"/>
        <v>82.4</v>
      </c>
      <c r="BJ941" s="517" t="s">
        <v>66</v>
      </c>
      <c r="BK941" s="517" t="s">
        <v>67</v>
      </c>
      <c r="BL941" s="515">
        <v>20774</v>
      </c>
      <c r="BM941" s="515">
        <v>124</v>
      </c>
      <c r="BN941" s="515">
        <v>190</v>
      </c>
      <c r="BO941" s="515">
        <v>300</v>
      </c>
      <c r="BP941" s="515">
        <v>352</v>
      </c>
      <c r="BQ941" s="515">
        <v>1</v>
      </c>
      <c r="BR941" s="515">
        <v>29.8</v>
      </c>
      <c r="BS941" s="515">
        <v>0.4</v>
      </c>
      <c r="BT941" s="515">
        <v>2.06</v>
      </c>
      <c r="BU941" s="515">
        <v>0</v>
      </c>
      <c r="BV941" s="515">
        <v>0</v>
      </c>
      <c r="BW941" s="435"/>
      <c r="BX941" s="587">
        <v>124</v>
      </c>
      <c r="BY941" s="587">
        <v>7</v>
      </c>
      <c r="BZ941" s="587">
        <v>11.5</v>
      </c>
      <c r="CA941" s="587">
        <v>85</v>
      </c>
      <c r="CB941" s="587">
        <v>140</v>
      </c>
      <c r="CC941" s="587">
        <v>170</v>
      </c>
      <c r="CD941" s="587">
        <v>240</v>
      </c>
      <c r="CE941" s="587">
        <v>365</v>
      </c>
      <c r="CF941" s="587">
        <v>437</v>
      </c>
      <c r="CG941" s="587">
        <v>42</v>
      </c>
      <c r="CH941" s="587">
        <v>18</v>
      </c>
      <c r="CI941" s="587">
        <v>3</v>
      </c>
      <c r="CJ941" s="587">
        <v>2.7</v>
      </c>
      <c r="CK941" s="587">
        <v>0.05</v>
      </c>
      <c r="CL941" s="343"/>
      <c r="CM941" s="303"/>
      <c r="CN941" s="303"/>
      <c r="CO941" s="303"/>
      <c r="CP941" s="303"/>
      <c r="CQ941" s="303"/>
      <c r="CR941" s="303"/>
      <c r="CS941" s="303"/>
      <c r="CT941" s="303"/>
      <c r="CU941" s="303"/>
      <c r="CV941" s="303"/>
      <c r="CW941" s="303"/>
      <c r="CX941" s="303"/>
      <c r="CY941" s="303"/>
      <c r="CZ941" s="303"/>
      <c r="DA941" s="303"/>
      <c r="DB941" s="303"/>
      <c r="DC941" s="303"/>
      <c r="DD941" s="303"/>
      <c r="DE941" s="303"/>
      <c r="DF941" s="303"/>
      <c r="DG941" s="303"/>
      <c r="DH941" s="303"/>
      <c r="DI941" s="303"/>
      <c r="DJ941" s="303"/>
      <c r="DK941" s="303"/>
      <c r="DL941" s="303"/>
      <c r="DM941" s="303"/>
      <c r="DN941" s="303"/>
      <c r="DO941" s="442"/>
      <c r="DP941" s="303"/>
      <c r="DQ941" s="303"/>
      <c r="DR941" s="303"/>
      <c r="DS941" s="303"/>
      <c r="DT941" s="303"/>
      <c r="DU941" s="303"/>
      <c r="DV941" s="303"/>
      <c r="DW941" s="303"/>
      <c r="DX941" s="303"/>
      <c r="DY941" s="303"/>
      <c r="DZ941" s="303"/>
      <c r="EA941" s="303"/>
      <c r="EB941" s="303"/>
      <c r="EC941" s="303"/>
    </row>
    <row r="942" spans="1:133" x14ac:dyDescent="0.25">
      <c r="A942" s="302">
        <f t="shared" si="167"/>
        <v>2016</v>
      </c>
      <c r="B942" s="303" t="str">
        <f t="shared" si="167"/>
        <v>OCTUBRE</v>
      </c>
      <c r="C942" s="303">
        <v>14</v>
      </c>
      <c r="D942" s="303" t="str">
        <f t="shared" si="168"/>
        <v>OCTUBRE 2016 / 12</v>
      </c>
      <c r="E942" s="513">
        <v>12</v>
      </c>
      <c r="F942" s="518">
        <v>42665</v>
      </c>
      <c r="G942" s="513">
        <v>67840</v>
      </c>
      <c r="H942" s="513" t="s">
        <v>68</v>
      </c>
      <c r="I942" s="514">
        <v>0.71179999999999999</v>
      </c>
      <c r="J942" s="515">
        <v>125</v>
      </c>
      <c r="K942" s="515">
        <v>10</v>
      </c>
      <c r="L942" s="515">
        <v>0</v>
      </c>
      <c r="M942" s="516" t="s">
        <v>20</v>
      </c>
      <c r="N942" s="515">
        <v>0.5</v>
      </c>
      <c r="O942" s="515">
        <v>0</v>
      </c>
      <c r="P942" s="515">
        <v>85</v>
      </c>
      <c r="Q942" s="515">
        <v>79.400000000000006</v>
      </c>
      <c r="R942" s="515">
        <v>82.5</v>
      </c>
      <c r="S942" s="517" t="s">
        <v>66</v>
      </c>
      <c r="T942" s="517" t="s">
        <v>67</v>
      </c>
      <c r="U942" s="515">
        <v>20938</v>
      </c>
      <c r="V942" s="515">
        <v>118</v>
      </c>
      <c r="W942" s="515">
        <v>173</v>
      </c>
      <c r="X942" s="515">
        <v>269</v>
      </c>
      <c r="Y942" s="515">
        <v>332</v>
      </c>
      <c r="Z942" s="515">
        <v>1</v>
      </c>
      <c r="AA942" s="515">
        <v>26.4</v>
      </c>
      <c r="AB942" s="515">
        <v>0.6</v>
      </c>
      <c r="AC942" s="515">
        <v>1.66</v>
      </c>
      <c r="AD942" s="515">
        <v>8.9</v>
      </c>
      <c r="AE942" s="515">
        <v>0</v>
      </c>
      <c r="AF942" s="428"/>
      <c r="AG942" s="587">
        <v>124</v>
      </c>
      <c r="AH942" s="587">
        <v>7</v>
      </c>
      <c r="AI942" s="587">
        <v>11.5</v>
      </c>
      <c r="AJ942" s="587">
        <v>85</v>
      </c>
      <c r="AK942" s="587">
        <v>140</v>
      </c>
      <c r="AL942" s="587">
        <v>170</v>
      </c>
      <c r="AM942" s="587">
        <v>240</v>
      </c>
      <c r="AN942" s="587">
        <v>365</v>
      </c>
      <c r="AO942" s="587">
        <v>437</v>
      </c>
      <c r="AP942" s="587">
        <v>42</v>
      </c>
      <c r="AQ942" s="587">
        <v>18</v>
      </c>
      <c r="AR942" s="587">
        <v>3</v>
      </c>
      <c r="AS942" s="587">
        <v>2.7</v>
      </c>
      <c r="AT942" s="587">
        <v>0.05</v>
      </c>
      <c r="AU942" s="307"/>
      <c r="AV942" s="513">
        <v>12</v>
      </c>
      <c r="AW942" s="518">
        <v>42662</v>
      </c>
      <c r="AX942" s="513">
        <v>67763</v>
      </c>
      <c r="AY942" s="513" t="s">
        <v>218</v>
      </c>
      <c r="AZ942" s="514">
        <v>0.72829999999999995</v>
      </c>
      <c r="BA942" s="515">
        <v>135.69999999999999</v>
      </c>
      <c r="BB942" s="515">
        <v>9.1</v>
      </c>
      <c r="BC942" s="515">
        <v>0</v>
      </c>
      <c r="BD942" s="516" t="s">
        <v>20</v>
      </c>
      <c r="BE942" s="515">
        <v>1.2</v>
      </c>
      <c r="BF942" s="515">
        <v>0.01</v>
      </c>
      <c r="BG942" s="515">
        <v>85.5</v>
      </c>
      <c r="BH942" s="515">
        <v>79.3</v>
      </c>
      <c r="BI942" s="515">
        <f t="shared" si="170"/>
        <v>82.4</v>
      </c>
      <c r="BJ942" s="517" t="s">
        <v>66</v>
      </c>
      <c r="BK942" s="517" t="s">
        <v>67</v>
      </c>
      <c r="BL942" s="515">
        <v>20762</v>
      </c>
      <c r="BM942" s="515">
        <v>127</v>
      </c>
      <c r="BN942" s="515">
        <v>194</v>
      </c>
      <c r="BO942" s="515">
        <v>304</v>
      </c>
      <c r="BP942" s="515">
        <v>352</v>
      </c>
      <c r="BQ942" s="515">
        <v>1</v>
      </c>
      <c r="BR942" s="515">
        <v>26.8</v>
      </c>
      <c r="BS942" s="515">
        <v>0.4</v>
      </c>
      <c r="BT942" s="515">
        <v>2.12</v>
      </c>
      <c r="BU942" s="515">
        <v>0</v>
      </c>
      <c r="BV942" s="515">
        <v>0</v>
      </c>
      <c r="BW942" s="435"/>
      <c r="BX942" s="587">
        <v>124</v>
      </c>
      <c r="BY942" s="587">
        <v>7</v>
      </c>
      <c r="BZ942" s="587">
        <v>11.5</v>
      </c>
      <c r="CA942" s="587">
        <v>85</v>
      </c>
      <c r="CB942" s="587">
        <v>140</v>
      </c>
      <c r="CC942" s="587">
        <v>170</v>
      </c>
      <c r="CD942" s="587">
        <v>240</v>
      </c>
      <c r="CE942" s="587">
        <v>365</v>
      </c>
      <c r="CF942" s="587">
        <v>437</v>
      </c>
      <c r="CG942" s="587">
        <v>42</v>
      </c>
      <c r="CH942" s="587">
        <v>18</v>
      </c>
      <c r="CI942" s="587">
        <v>3</v>
      </c>
      <c r="CJ942" s="587">
        <v>2.7</v>
      </c>
      <c r="CK942" s="587">
        <v>0.05</v>
      </c>
      <c r="CL942" s="343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441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</row>
    <row r="943" spans="1:133" x14ac:dyDescent="0.25">
      <c r="A943" s="291">
        <f t="shared" si="167"/>
        <v>2016</v>
      </c>
      <c r="B943" s="292" t="str">
        <f t="shared" si="167"/>
        <v>OCTUBRE</v>
      </c>
      <c r="C943" s="292">
        <v>15</v>
      </c>
      <c r="D943" s="292" t="str">
        <f t="shared" si="168"/>
        <v>OCTUBRE 2016 / 13</v>
      </c>
      <c r="E943" s="513">
        <v>13</v>
      </c>
      <c r="F943" s="518">
        <v>42667</v>
      </c>
      <c r="G943" s="513">
        <v>67869</v>
      </c>
      <c r="H943" s="513" t="s">
        <v>208</v>
      </c>
      <c r="I943" s="514">
        <v>0.7157</v>
      </c>
      <c r="J943" s="515">
        <v>129</v>
      </c>
      <c r="K943" s="515">
        <v>9.4</v>
      </c>
      <c r="L943" s="515">
        <v>0</v>
      </c>
      <c r="M943" s="516" t="s">
        <v>20</v>
      </c>
      <c r="N943" s="515">
        <v>0.5</v>
      </c>
      <c r="O943" s="515">
        <v>0</v>
      </c>
      <c r="P943" s="515">
        <v>85.3</v>
      </c>
      <c r="Q943" s="515">
        <v>79.099999999999994</v>
      </c>
      <c r="R943" s="515">
        <v>82.2</v>
      </c>
      <c r="S943" s="517" t="s">
        <v>66</v>
      </c>
      <c r="T943" s="517" t="s">
        <v>67</v>
      </c>
      <c r="U943" s="515">
        <v>20898</v>
      </c>
      <c r="V943" s="515">
        <v>119</v>
      </c>
      <c r="W943" s="515">
        <v>177</v>
      </c>
      <c r="X943" s="515">
        <v>273</v>
      </c>
      <c r="Y943" s="515">
        <v>328</v>
      </c>
      <c r="Z943" s="515">
        <v>1</v>
      </c>
      <c r="AA943" s="515">
        <v>26.1</v>
      </c>
      <c r="AB943" s="515">
        <v>0.6</v>
      </c>
      <c r="AC943" s="515">
        <v>1.95</v>
      </c>
      <c r="AD943" s="515">
        <v>9.1</v>
      </c>
      <c r="AE943" s="515">
        <v>0</v>
      </c>
      <c r="AF943" s="428"/>
      <c r="AG943" s="587">
        <v>124</v>
      </c>
      <c r="AH943" s="587">
        <v>7</v>
      </c>
      <c r="AI943" s="587">
        <v>11.5</v>
      </c>
      <c r="AJ943" s="587">
        <v>85</v>
      </c>
      <c r="AK943" s="587">
        <v>140</v>
      </c>
      <c r="AL943" s="587">
        <v>170</v>
      </c>
      <c r="AM943" s="587">
        <v>240</v>
      </c>
      <c r="AN943" s="587">
        <v>365</v>
      </c>
      <c r="AO943" s="587">
        <v>437</v>
      </c>
      <c r="AP943" s="587">
        <v>42</v>
      </c>
      <c r="AQ943" s="587">
        <v>18</v>
      </c>
      <c r="AR943" s="587">
        <v>3</v>
      </c>
      <c r="AS943" s="587">
        <v>2.7</v>
      </c>
      <c r="AT943" s="587">
        <v>0.05</v>
      </c>
      <c r="AU943" s="307"/>
      <c r="AV943" s="513">
        <v>13</v>
      </c>
      <c r="AW943" s="518">
        <v>42663</v>
      </c>
      <c r="AX943" s="513">
        <v>67794</v>
      </c>
      <c r="AY943" s="513" t="s">
        <v>73</v>
      </c>
      <c r="AZ943" s="514">
        <v>0.72419999999999995</v>
      </c>
      <c r="BA943" s="515">
        <v>132.1</v>
      </c>
      <c r="BB943" s="515">
        <v>9.4</v>
      </c>
      <c r="BC943" s="515">
        <v>0</v>
      </c>
      <c r="BD943" s="516" t="s">
        <v>20</v>
      </c>
      <c r="BE943" s="515">
        <v>1.2</v>
      </c>
      <c r="BF943" s="515">
        <v>0.01</v>
      </c>
      <c r="BG943" s="515">
        <v>85.4</v>
      </c>
      <c r="BH943" s="515">
        <v>79.2</v>
      </c>
      <c r="BI943" s="515">
        <f t="shared" si="170"/>
        <v>82.300000000000011</v>
      </c>
      <c r="BJ943" s="517" t="s">
        <v>66</v>
      </c>
      <c r="BK943" s="517" t="s">
        <v>67</v>
      </c>
      <c r="BL943" s="515">
        <v>20806</v>
      </c>
      <c r="BM943" s="515">
        <v>122</v>
      </c>
      <c r="BN943" s="515">
        <v>185</v>
      </c>
      <c r="BO943" s="515">
        <v>297</v>
      </c>
      <c r="BP943" s="515">
        <v>351</v>
      </c>
      <c r="BQ943" s="515">
        <v>1</v>
      </c>
      <c r="BR943" s="515">
        <v>23.8</v>
      </c>
      <c r="BS943" s="515">
        <v>0.4</v>
      </c>
      <c r="BT943" s="515">
        <v>1.81</v>
      </c>
      <c r="BU943" s="515">
        <v>0</v>
      </c>
      <c r="BV943" s="515">
        <v>0</v>
      </c>
      <c r="BW943" s="435"/>
      <c r="BX943" s="587">
        <v>124</v>
      </c>
      <c r="BY943" s="587">
        <v>7</v>
      </c>
      <c r="BZ943" s="587">
        <v>11.5</v>
      </c>
      <c r="CA943" s="587">
        <v>85</v>
      </c>
      <c r="CB943" s="587">
        <v>140</v>
      </c>
      <c r="CC943" s="587">
        <v>170</v>
      </c>
      <c r="CD943" s="587">
        <v>240</v>
      </c>
      <c r="CE943" s="587">
        <v>365</v>
      </c>
      <c r="CF943" s="587">
        <v>437</v>
      </c>
      <c r="CG943" s="587">
        <v>42</v>
      </c>
      <c r="CH943" s="587">
        <v>18</v>
      </c>
      <c r="CI943" s="587">
        <v>3</v>
      </c>
      <c r="CJ943" s="587">
        <v>2.7</v>
      </c>
      <c r="CK943" s="587">
        <v>0.05</v>
      </c>
      <c r="CL943" s="343"/>
      <c r="CM943" s="303"/>
      <c r="CN943" s="303"/>
      <c r="CO943" s="303"/>
      <c r="CP943" s="303"/>
      <c r="CQ943" s="303"/>
      <c r="CR943" s="303"/>
      <c r="CS943" s="303"/>
      <c r="CT943" s="303"/>
      <c r="CU943" s="303"/>
      <c r="CV943" s="303"/>
      <c r="CW943" s="303"/>
      <c r="CX943" s="303"/>
      <c r="CY943" s="303"/>
      <c r="CZ943" s="303"/>
      <c r="DA943" s="303"/>
      <c r="DB943" s="303"/>
      <c r="DC943" s="303"/>
      <c r="DD943" s="303"/>
      <c r="DE943" s="303"/>
      <c r="DF943" s="303"/>
      <c r="DG943" s="303"/>
      <c r="DH943" s="303"/>
      <c r="DI943" s="303"/>
      <c r="DJ943" s="303"/>
      <c r="DK943" s="303"/>
      <c r="DL943" s="303"/>
      <c r="DM943" s="303"/>
      <c r="DN943" s="303"/>
      <c r="DO943" s="442"/>
      <c r="DP943" s="303"/>
      <c r="DQ943" s="303"/>
      <c r="DR943" s="303"/>
      <c r="DS943" s="303"/>
      <c r="DT943" s="303"/>
      <c r="DU943" s="303"/>
      <c r="DV943" s="303"/>
      <c r="DW943" s="303"/>
      <c r="DX943" s="303"/>
      <c r="DY943" s="303"/>
      <c r="DZ943" s="303"/>
      <c r="EA943" s="303"/>
      <c r="EB943" s="303"/>
      <c r="EC943" s="303"/>
    </row>
    <row r="944" spans="1:133" x14ac:dyDescent="0.25">
      <c r="A944" s="302">
        <f t="shared" si="167"/>
        <v>2016</v>
      </c>
      <c r="B944" s="303" t="str">
        <f t="shared" si="167"/>
        <v>OCTUBRE</v>
      </c>
      <c r="C944" s="303">
        <v>16</v>
      </c>
      <c r="D944" s="303" t="str">
        <f t="shared" si="168"/>
        <v>OCTUBRE 2016 / 14</v>
      </c>
      <c r="E944" s="513">
        <v>14</v>
      </c>
      <c r="F944" s="518">
        <v>42671</v>
      </c>
      <c r="G944" s="513">
        <v>67959</v>
      </c>
      <c r="H944" s="513" t="s">
        <v>68</v>
      </c>
      <c r="I944" s="514">
        <v>0.7157</v>
      </c>
      <c r="J944" s="515">
        <v>125</v>
      </c>
      <c r="K944" s="515">
        <v>10</v>
      </c>
      <c r="L944" s="515">
        <v>0</v>
      </c>
      <c r="M944" s="516" t="s">
        <v>20</v>
      </c>
      <c r="N944" s="515">
        <v>0.5</v>
      </c>
      <c r="O944" s="515">
        <v>0</v>
      </c>
      <c r="P944" s="515">
        <v>85.3</v>
      </c>
      <c r="Q944" s="515">
        <v>79.099999999999994</v>
      </c>
      <c r="R944" s="515">
        <v>82.4</v>
      </c>
      <c r="S944" s="517" t="s">
        <v>66</v>
      </c>
      <c r="T944" s="517" t="s">
        <v>67</v>
      </c>
      <c r="U944" s="515">
        <v>20898</v>
      </c>
      <c r="V944" s="515">
        <v>119</v>
      </c>
      <c r="W944" s="515">
        <v>170</v>
      </c>
      <c r="X944" s="515">
        <v>287</v>
      </c>
      <c r="Y944" s="515">
        <v>331</v>
      </c>
      <c r="Z944" s="515">
        <v>1</v>
      </c>
      <c r="AA944" s="515">
        <v>26.1</v>
      </c>
      <c r="AB944" s="515">
        <v>0.6</v>
      </c>
      <c r="AC944" s="515">
        <v>2.19</v>
      </c>
      <c r="AD944" s="515">
        <v>8.9</v>
      </c>
      <c r="AE944" s="515">
        <v>0</v>
      </c>
      <c r="AF944" s="428"/>
      <c r="AG944" s="587">
        <v>124</v>
      </c>
      <c r="AH944" s="587">
        <v>7</v>
      </c>
      <c r="AI944" s="587">
        <v>11.5</v>
      </c>
      <c r="AJ944" s="587">
        <v>85</v>
      </c>
      <c r="AK944" s="587">
        <v>140</v>
      </c>
      <c r="AL944" s="587">
        <v>170</v>
      </c>
      <c r="AM944" s="587">
        <v>240</v>
      </c>
      <c r="AN944" s="587">
        <v>365</v>
      </c>
      <c r="AO944" s="587">
        <v>437</v>
      </c>
      <c r="AP944" s="587">
        <v>42</v>
      </c>
      <c r="AQ944" s="587">
        <v>18</v>
      </c>
      <c r="AR944" s="587">
        <v>3</v>
      </c>
      <c r="AS944" s="587">
        <v>2.7</v>
      </c>
      <c r="AT944" s="587">
        <v>0.05</v>
      </c>
      <c r="AU944" s="307"/>
      <c r="AV944" s="513">
        <v>14</v>
      </c>
      <c r="AW944" s="518">
        <v>42665</v>
      </c>
      <c r="AX944" s="513">
        <v>67834</v>
      </c>
      <c r="AY944" s="513" t="s">
        <v>149</v>
      </c>
      <c r="AZ944" s="514">
        <v>0.73050000000000004</v>
      </c>
      <c r="BA944" s="515">
        <v>137.5</v>
      </c>
      <c r="BB944" s="515">
        <v>8.6</v>
      </c>
      <c r="BC944" s="515">
        <v>0</v>
      </c>
      <c r="BD944" s="516" t="s">
        <v>20</v>
      </c>
      <c r="BE944" s="515">
        <v>1.2</v>
      </c>
      <c r="BF944" s="515">
        <v>0.01</v>
      </c>
      <c r="BG944" s="515">
        <v>85.4</v>
      </c>
      <c r="BH944" s="515">
        <v>79.3</v>
      </c>
      <c r="BI944" s="515">
        <f t="shared" si="170"/>
        <v>82.35</v>
      </c>
      <c r="BJ944" s="517" t="s">
        <v>66</v>
      </c>
      <c r="BK944" s="517" t="s">
        <v>67</v>
      </c>
      <c r="BL944" s="515">
        <v>20738</v>
      </c>
      <c r="BM944" s="515">
        <v>126</v>
      </c>
      <c r="BN944" s="515">
        <v>194</v>
      </c>
      <c r="BO944" s="515">
        <v>300</v>
      </c>
      <c r="BP944" s="515">
        <v>351</v>
      </c>
      <c r="BQ944" s="515">
        <v>1</v>
      </c>
      <c r="BR944" s="515">
        <v>29.5</v>
      </c>
      <c r="BS944" s="515">
        <v>0.4</v>
      </c>
      <c r="BT944" s="515">
        <v>2.08</v>
      </c>
      <c r="BU944" s="515">
        <v>0.8</v>
      </c>
      <c r="BV944" s="515">
        <v>0</v>
      </c>
      <c r="BW944" s="435"/>
      <c r="BX944" s="587">
        <v>124</v>
      </c>
      <c r="BY944" s="587">
        <v>7</v>
      </c>
      <c r="BZ944" s="587">
        <v>11.5</v>
      </c>
      <c r="CA944" s="587">
        <v>85</v>
      </c>
      <c r="CB944" s="587">
        <v>140</v>
      </c>
      <c r="CC944" s="587">
        <v>170</v>
      </c>
      <c r="CD944" s="587">
        <v>240</v>
      </c>
      <c r="CE944" s="587">
        <v>365</v>
      </c>
      <c r="CF944" s="587">
        <v>437</v>
      </c>
      <c r="CG944" s="587">
        <v>42</v>
      </c>
      <c r="CH944" s="587">
        <v>18</v>
      </c>
      <c r="CI944" s="587">
        <v>3</v>
      </c>
      <c r="CJ944" s="587">
        <v>2.7</v>
      </c>
      <c r="CK944" s="587">
        <v>0.05</v>
      </c>
      <c r="CL944" s="343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441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</row>
    <row r="945" spans="1:133" x14ac:dyDescent="0.25">
      <c r="A945" s="291">
        <f t="shared" si="167"/>
        <v>2016</v>
      </c>
      <c r="B945" s="292" t="str">
        <f t="shared" si="167"/>
        <v>OCTUBRE</v>
      </c>
      <c r="C945" s="292">
        <v>17</v>
      </c>
      <c r="D945" s="292" t="str">
        <f t="shared" si="168"/>
        <v>OCTUBRE 2016 / 15</v>
      </c>
      <c r="E945" s="513">
        <v>15</v>
      </c>
      <c r="F945" s="518">
        <v>42672</v>
      </c>
      <c r="G945" s="513">
        <v>67983</v>
      </c>
      <c r="H945" s="513" t="s">
        <v>69</v>
      </c>
      <c r="I945" s="514">
        <v>0.71319999999999995</v>
      </c>
      <c r="J945" s="515">
        <v>125</v>
      </c>
      <c r="K945" s="515">
        <v>10</v>
      </c>
      <c r="L945" s="515">
        <v>0</v>
      </c>
      <c r="M945" s="516" t="s">
        <v>20</v>
      </c>
      <c r="N945" s="515">
        <v>0.5</v>
      </c>
      <c r="O945" s="515">
        <v>0</v>
      </c>
      <c r="P945" s="515">
        <v>85.2</v>
      </c>
      <c r="Q945" s="515">
        <v>79.2</v>
      </c>
      <c r="R945" s="515">
        <v>82.1</v>
      </c>
      <c r="S945" s="517" t="s">
        <v>66</v>
      </c>
      <c r="T945" s="517" t="s">
        <v>67</v>
      </c>
      <c r="U945" s="515">
        <v>20926</v>
      </c>
      <c r="V945" s="515">
        <v>116</v>
      </c>
      <c r="W945" s="515">
        <v>172</v>
      </c>
      <c r="X945" s="515">
        <v>277</v>
      </c>
      <c r="Y945" s="515">
        <v>332</v>
      </c>
      <c r="Z945" s="515">
        <v>1</v>
      </c>
      <c r="AA945" s="515">
        <v>26.3</v>
      </c>
      <c r="AB945" s="515">
        <v>0.6</v>
      </c>
      <c r="AC945" s="515">
        <v>1.81</v>
      </c>
      <c r="AD945" s="515">
        <v>6.3</v>
      </c>
      <c r="AE945" s="515">
        <v>0</v>
      </c>
      <c r="AF945" s="428"/>
      <c r="AG945" s="587">
        <v>124</v>
      </c>
      <c r="AH945" s="587">
        <v>7</v>
      </c>
      <c r="AI945" s="587">
        <v>11.5</v>
      </c>
      <c r="AJ945" s="587">
        <v>85</v>
      </c>
      <c r="AK945" s="587">
        <v>140</v>
      </c>
      <c r="AL945" s="587">
        <v>170</v>
      </c>
      <c r="AM945" s="587">
        <v>240</v>
      </c>
      <c r="AN945" s="587">
        <v>365</v>
      </c>
      <c r="AO945" s="587">
        <v>437</v>
      </c>
      <c r="AP945" s="587">
        <v>42</v>
      </c>
      <c r="AQ945" s="587">
        <v>18</v>
      </c>
      <c r="AR945" s="587">
        <v>3</v>
      </c>
      <c r="AS945" s="587">
        <v>2.7</v>
      </c>
      <c r="AT945" s="587">
        <v>0.05</v>
      </c>
      <c r="AU945" s="307"/>
      <c r="AV945" s="513">
        <v>15</v>
      </c>
      <c r="AW945" s="518">
        <v>42666</v>
      </c>
      <c r="AX945" s="513">
        <v>67865</v>
      </c>
      <c r="AY945" s="513" t="s">
        <v>218</v>
      </c>
      <c r="AZ945" s="514">
        <v>0.72940000000000005</v>
      </c>
      <c r="BA945" s="515">
        <v>139.4</v>
      </c>
      <c r="BB945" s="515">
        <v>8.3000000000000007</v>
      </c>
      <c r="BC945" s="515">
        <v>0</v>
      </c>
      <c r="BD945" s="516" t="s">
        <v>20</v>
      </c>
      <c r="BE945" s="515">
        <v>1.2</v>
      </c>
      <c r="BF945" s="515">
        <v>0.01</v>
      </c>
      <c r="BG945" s="515">
        <v>85.3</v>
      </c>
      <c r="BH945" s="515">
        <v>79.2</v>
      </c>
      <c r="BI945" s="515">
        <f t="shared" si="170"/>
        <v>82.25</v>
      </c>
      <c r="BJ945" s="517" t="s">
        <v>66</v>
      </c>
      <c r="BK945" s="517" t="s">
        <v>67</v>
      </c>
      <c r="BL945" s="515">
        <v>20850</v>
      </c>
      <c r="BM945" s="515">
        <v>129</v>
      </c>
      <c r="BN945" s="515">
        <v>194</v>
      </c>
      <c r="BO945" s="515">
        <v>298</v>
      </c>
      <c r="BP945" s="515">
        <v>349</v>
      </c>
      <c r="BQ945" s="515">
        <v>1</v>
      </c>
      <c r="BR945" s="515">
        <v>29.3</v>
      </c>
      <c r="BS945" s="515">
        <v>0.4</v>
      </c>
      <c r="BT945" s="515">
        <v>2.06</v>
      </c>
      <c r="BU945" s="515">
        <v>1.8</v>
      </c>
      <c r="BV945" s="515">
        <v>0</v>
      </c>
      <c r="BW945" s="435"/>
      <c r="BX945" s="587">
        <v>124</v>
      </c>
      <c r="BY945" s="587">
        <v>7</v>
      </c>
      <c r="BZ945" s="587">
        <v>11.5</v>
      </c>
      <c r="CA945" s="587">
        <v>85</v>
      </c>
      <c r="CB945" s="587">
        <v>140</v>
      </c>
      <c r="CC945" s="587">
        <v>170</v>
      </c>
      <c r="CD945" s="587">
        <v>240</v>
      </c>
      <c r="CE945" s="587">
        <v>365</v>
      </c>
      <c r="CF945" s="587">
        <v>437</v>
      </c>
      <c r="CG945" s="587">
        <v>42</v>
      </c>
      <c r="CH945" s="587">
        <v>18</v>
      </c>
      <c r="CI945" s="587">
        <v>3</v>
      </c>
      <c r="CJ945" s="587">
        <v>2.7</v>
      </c>
      <c r="CK945" s="587">
        <v>0.05</v>
      </c>
      <c r="CL945" s="343"/>
      <c r="CM945" s="303"/>
      <c r="CN945" s="303"/>
      <c r="CO945" s="303"/>
      <c r="CP945" s="303"/>
      <c r="CQ945" s="303"/>
      <c r="CR945" s="303"/>
      <c r="CS945" s="303"/>
      <c r="CT945" s="303"/>
      <c r="CU945" s="303"/>
      <c r="CV945" s="303"/>
      <c r="CW945" s="303"/>
      <c r="CX945" s="303"/>
      <c r="CY945" s="303"/>
      <c r="CZ945" s="303"/>
      <c r="DA945" s="303"/>
      <c r="DB945" s="303"/>
      <c r="DC945" s="303"/>
      <c r="DD945" s="303"/>
      <c r="DE945" s="303"/>
      <c r="DF945" s="303"/>
      <c r="DG945" s="303"/>
      <c r="DH945" s="303"/>
      <c r="DI945" s="303"/>
      <c r="DJ945" s="303"/>
      <c r="DK945" s="303"/>
      <c r="DL945" s="303"/>
      <c r="DM945" s="303"/>
      <c r="DN945" s="303"/>
      <c r="DO945" s="442"/>
      <c r="DP945" s="303"/>
      <c r="DQ945" s="303"/>
      <c r="DR945" s="303"/>
      <c r="DS945" s="303"/>
      <c r="DT945" s="303"/>
      <c r="DU945" s="303"/>
      <c r="DV945" s="303"/>
      <c r="DW945" s="303"/>
      <c r="DX945" s="303"/>
      <c r="DY945" s="303"/>
      <c r="DZ945" s="303"/>
      <c r="EA945" s="303"/>
      <c r="EB945" s="303"/>
      <c r="EC945" s="303"/>
    </row>
    <row r="946" spans="1:133" x14ac:dyDescent="0.25">
      <c r="A946" s="302">
        <f t="shared" si="167"/>
        <v>2016</v>
      </c>
      <c r="B946" s="303" t="str">
        <f t="shared" si="167"/>
        <v>OCTUBRE</v>
      </c>
      <c r="C946" s="303">
        <v>18</v>
      </c>
      <c r="D946" s="303" t="str">
        <f t="shared" si="168"/>
        <v>OCTUBRE 2016 / 16</v>
      </c>
      <c r="E946" s="513">
        <v>16</v>
      </c>
      <c r="F946" s="518">
        <v>42674</v>
      </c>
      <c r="G946" s="513">
        <v>68025</v>
      </c>
      <c r="H946" s="513" t="s">
        <v>208</v>
      </c>
      <c r="I946" s="514">
        <v>0.71030000000000004</v>
      </c>
      <c r="J946" s="515">
        <v>124</v>
      </c>
      <c r="K946" s="515">
        <v>10.3</v>
      </c>
      <c r="L946" s="515">
        <v>0</v>
      </c>
      <c r="M946" s="516" t="s">
        <v>20</v>
      </c>
      <c r="N946" s="515">
        <v>0.5</v>
      </c>
      <c r="O946" s="515">
        <v>0</v>
      </c>
      <c r="P946" s="515">
        <v>85.3</v>
      </c>
      <c r="Q946" s="515">
        <v>79.099999999999994</v>
      </c>
      <c r="R946" s="515">
        <v>82.3</v>
      </c>
      <c r="S946" s="517" t="s">
        <v>66</v>
      </c>
      <c r="T946" s="517" t="s">
        <v>67</v>
      </c>
      <c r="U946" s="515">
        <v>20958</v>
      </c>
      <c r="V946" s="515">
        <v>117</v>
      </c>
      <c r="W946" s="515">
        <v>171</v>
      </c>
      <c r="X946" s="515">
        <v>269</v>
      </c>
      <c r="Y946" s="515">
        <v>332</v>
      </c>
      <c r="Z946" s="515">
        <v>1</v>
      </c>
      <c r="AA946" s="515">
        <v>25.9</v>
      </c>
      <c r="AB946" s="515">
        <v>0.6</v>
      </c>
      <c r="AC946" s="515">
        <v>1.75</v>
      </c>
      <c r="AD946" s="515">
        <v>6.8</v>
      </c>
      <c r="AE946" s="515">
        <v>0</v>
      </c>
      <c r="AF946" s="428"/>
      <c r="AG946" s="587">
        <v>124</v>
      </c>
      <c r="AH946" s="587">
        <v>7</v>
      </c>
      <c r="AI946" s="587">
        <v>11.5</v>
      </c>
      <c r="AJ946" s="587">
        <v>85</v>
      </c>
      <c r="AK946" s="587">
        <v>140</v>
      </c>
      <c r="AL946" s="587">
        <v>170</v>
      </c>
      <c r="AM946" s="587">
        <v>240</v>
      </c>
      <c r="AN946" s="587">
        <v>365</v>
      </c>
      <c r="AO946" s="587">
        <v>437</v>
      </c>
      <c r="AP946" s="587">
        <v>42</v>
      </c>
      <c r="AQ946" s="587">
        <v>18</v>
      </c>
      <c r="AR946" s="587">
        <v>3</v>
      </c>
      <c r="AS946" s="587">
        <v>2.7</v>
      </c>
      <c r="AT946" s="587">
        <v>0.05</v>
      </c>
      <c r="AU946" s="307"/>
      <c r="AV946" s="513">
        <v>16</v>
      </c>
      <c r="AW946" s="518">
        <v>42668</v>
      </c>
      <c r="AX946" s="513">
        <v>67887</v>
      </c>
      <c r="AY946" s="513" t="s">
        <v>149</v>
      </c>
      <c r="AZ946" s="514">
        <v>0.72450000000000003</v>
      </c>
      <c r="BA946" s="515">
        <v>130.5</v>
      </c>
      <c r="BB946" s="515">
        <v>9.6</v>
      </c>
      <c r="BC946" s="515">
        <v>0</v>
      </c>
      <c r="BD946" s="516" t="s">
        <v>20</v>
      </c>
      <c r="BE946" s="515">
        <v>1.2</v>
      </c>
      <c r="BF946" s="515">
        <v>0.01</v>
      </c>
      <c r="BG946" s="515">
        <v>85.7</v>
      </c>
      <c r="BH946" s="515">
        <v>79.400000000000006</v>
      </c>
      <c r="BI946" s="515">
        <f t="shared" si="170"/>
        <v>82.550000000000011</v>
      </c>
      <c r="BJ946" s="517" t="s">
        <v>66</v>
      </c>
      <c r="BK946" s="517" t="s">
        <v>67</v>
      </c>
      <c r="BL946" s="515">
        <v>20802</v>
      </c>
      <c r="BM946" s="515">
        <v>120</v>
      </c>
      <c r="BN946" s="515">
        <v>185</v>
      </c>
      <c r="BO946" s="515">
        <v>298</v>
      </c>
      <c r="BP946" s="515">
        <v>349</v>
      </c>
      <c r="BQ946" s="515">
        <v>1</v>
      </c>
      <c r="BR946" s="515">
        <v>26.1</v>
      </c>
      <c r="BS946" s="515">
        <v>0.4</v>
      </c>
      <c r="BT946" s="515">
        <v>1.82</v>
      </c>
      <c r="BU946" s="515">
        <v>0</v>
      </c>
      <c r="BV946" s="515">
        <v>0</v>
      </c>
      <c r="BW946" s="435"/>
      <c r="BX946" s="587">
        <v>124</v>
      </c>
      <c r="BY946" s="587">
        <v>7</v>
      </c>
      <c r="BZ946" s="587">
        <v>11.5</v>
      </c>
      <c r="CA946" s="587">
        <v>85</v>
      </c>
      <c r="CB946" s="587">
        <v>140</v>
      </c>
      <c r="CC946" s="587">
        <v>170</v>
      </c>
      <c r="CD946" s="587">
        <v>240</v>
      </c>
      <c r="CE946" s="587">
        <v>365</v>
      </c>
      <c r="CF946" s="587">
        <v>437</v>
      </c>
      <c r="CG946" s="587">
        <v>42</v>
      </c>
      <c r="CH946" s="587">
        <v>18</v>
      </c>
      <c r="CI946" s="587">
        <v>3</v>
      </c>
      <c r="CJ946" s="587">
        <v>2.7</v>
      </c>
      <c r="CK946" s="587">
        <v>0.05</v>
      </c>
      <c r="CL946" s="343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441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</row>
    <row r="947" spans="1:133" x14ac:dyDescent="0.25">
      <c r="A947" s="291">
        <f t="shared" si="167"/>
        <v>2016</v>
      </c>
      <c r="B947" s="292" t="str">
        <f t="shared" si="167"/>
        <v>OCTUBRE</v>
      </c>
      <c r="C947" s="292">
        <v>19</v>
      </c>
      <c r="D947" s="292" t="str">
        <f t="shared" si="168"/>
        <v>OCTUBRE 2016 / 17</v>
      </c>
      <c r="E947" s="291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428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307"/>
      <c r="AV947" s="513">
        <v>17</v>
      </c>
      <c r="AW947" s="518">
        <v>42669</v>
      </c>
      <c r="AX947" s="513">
        <v>67916</v>
      </c>
      <c r="AY947" s="513" t="s">
        <v>73</v>
      </c>
      <c r="AZ947" s="514">
        <v>0.7298</v>
      </c>
      <c r="BA947" s="515">
        <v>138.6</v>
      </c>
      <c r="BB947" s="515">
        <v>8.4</v>
      </c>
      <c r="BC947" s="515">
        <v>0</v>
      </c>
      <c r="BD947" s="516" t="s">
        <v>20</v>
      </c>
      <c r="BE947" s="515">
        <v>1.2</v>
      </c>
      <c r="BF947" s="515">
        <v>0.01</v>
      </c>
      <c r="BG947" s="515">
        <v>85.4</v>
      </c>
      <c r="BH947" s="515">
        <v>79.3</v>
      </c>
      <c r="BI947" s="515">
        <f t="shared" si="170"/>
        <v>82.35</v>
      </c>
      <c r="BJ947" s="517" t="s">
        <v>66</v>
      </c>
      <c r="BK947" s="517" t="s">
        <v>67</v>
      </c>
      <c r="BL947" s="515">
        <v>20746</v>
      </c>
      <c r="BM947" s="515">
        <v>129</v>
      </c>
      <c r="BN947" s="515">
        <v>192</v>
      </c>
      <c r="BO947" s="515">
        <v>297</v>
      </c>
      <c r="BP947" s="515">
        <v>351</v>
      </c>
      <c r="BQ947" s="515">
        <v>1</v>
      </c>
      <c r="BR947" s="515">
        <v>29.5</v>
      </c>
      <c r="BS947" s="515">
        <v>0.4</v>
      </c>
      <c r="BT947" s="515">
        <v>2.08</v>
      </c>
      <c r="BU947" s="515">
        <v>0.6</v>
      </c>
      <c r="BV947" s="515">
        <v>0</v>
      </c>
      <c r="BW947" s="435"/>
      <c r="BX947" s="587">
        <v>124</v>
      </c>
      <c r="BY947" s="587">
        <v>7</v>
      </c>
      <c r="BZ947" s="587">
        <v>11.5</v>
      </c>
      <c r="CA947" s="587">
        <v>85</v>
      </c>
      <c r="CB947" s="587">
        <v>140</v>
      </c>
      <c r="CC947" s="587">
        <v>170</v>
      </c>
      <c r="CD947" s="587">
        <v>240</v>
      </c>
      <c r="CE947" s="587">
        <v>365</v>
      </c>
      <c r="CF947" s="587">
        <v>437</v>
      </c>
      <c r="CG947" s="587">
        <v>42</v>
      </c>
      <c r="CH947" s="587">
        <v>18</v>
      </c>
      <c r="CI947" s="587">
        <v>3</v>
      </c>
      <c r="CJ947" s="587">
        <v>2.7</v>
      </c>
      <c r="CK947" s="587">
        <v>0.05</v>
      </c>
      <c r="CL947" s="343"/>
      <c r="CM947" s="303"/>
      <c r="CN947" s="303"/>
      <c r="CO947" s="303"/>
      <c r="CP947" s="303"/>
      <c r="CQ947" s="303"/>
      <c r="CR947" s="303"/>
      <c r="CS947" s="303"/>
      <c r="CT947" s="303"/>
      <c r="CU947" s="303"/>
      <c r="CV947" s="303"/>
      <c r="CW947" s="303"/>
      <c r="CX947" s="303"/>
      <c r="CY947" s="303"/>
      <c r="CZ947" s="303"/>
      <c r="DA947" s="303"/>
      <c r="DB947" s="303"/>
      <c r="DC947" s="303"/>
      <c r="DD947" s="303"/>
      <c r="DE947" s="303"/>
      <c r="DF947" s="303"/>
      <c r="DG947" s="303"/>
      <c r="DH947" s="303"/>
      <c r="DI947" s="303"/>
      <c r="DJ947" s="303"/>
      <c r="DK947" s="303"/>
      <c r="DL947" s="303"/>
      <c r="DM947" s="303"/>
      <c r="DN947" s="303"/>
      <c r="DO947" s="442"/>
      <c r="DP947" s="303"/>
      <c r="DQ947" s="303"/>
      <c r="DR947" s="303"/>
      <c r="DS947" s="303"/>
      <c r="DT947" s="303"/>
      <c r="DU947" s="303"/>
      <c r="DV947" s="303"/>
      <c r="DW947" s="303"/>
      <c r="DX947" s="303"/>
      <c r="DY947" s="303"/>
      <c r="DZ947" s="303"/>
      <c r="EA947" s="303"/>
      <c r="EB947" s="303"/>
      <c r="EC947" s="303"/>
    </row>
    <row r="948" spans="1:133" x14ac:dyDescent="0.25">
      <c r="A948" s="302">
        <f t="shared" si="167"/>
        <v>2016</v>
      </c>
      <c r="B948" s="303" t="str">
        <f t="shared" si="167"/>
        <v>OCTUBRE</v>
      </c>
      <c r="C948" s="303">
        <v>20</v>
      </c>
      <c r="D948" s="303" t="str">
        <f t="shared" si="168"/>
        <v>OCTUBRE 2016 / 18</v>
      </c>
      <c r="E948" s="291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428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307"/>
      <c r="AV948" s="513">
        <v>18</v>
      </c>
      <c r="AW948" s="518">
        <v>42670</v>
      </c>
      <c r="AX948" s="513">
        <v>67940</v>
      </c>
      <c r="AY948" s="513" t="s">
        <v>218</v>
      </c>
      <c r="AZ948" s="514">
        <v>0.73089999999999999</v>
      </c>
      <c r="BA948" s="515">
        <v>137.69999999999999</v>
      </c>
      <c r="BB948" s="515">
        <v>8.6999999999999993</v>
      </c>
      <c r="BC948" s="515">
        <v>0</v>
      </c>
      <c r="BD948" s="516" t="s">
        <v>20</v>
      </c>
      <c r="BE948" s="515">
        <v>1.2</v>
      </c>
      <c r="BF948" s="515">
        <v>0.01</v>
      </c>
      <c r="BG948" s="515">
        <v>85.5</v>
      </c>
      <c r="BH948" s="515">
        <v>79.3</v>
      </c>
      <c r="BI948" s="515">
        <f t="shared" si="170"/>
        <v>82.4</v>
      </c>
      <c r="BJ948" s="517" t="s">
        <v>66</v>
      </c>
      <c r="BK948" s="517" t="s">
        <v>67</v>
      </c>
      <c r="BL948" s="515">
        <v>20734</v>
      </c>
      <c r="BM948" s="515">
        <v>127</v>
      </c>
      <c r="BN948" s="515">
        <v>196</v>
      </c>
      <c r="BO948" s="515">
        <v>300</v>
      </c>
      <c r="BP948" s="515">
        <v>354</v>
      </c>
      <c r="BQ948" s="515">
        <v>1</v>
      </c>
      <c r="BR948" s="515">
        <v>26.2</v>
      </c>
      <c r="BS948" s="515">
        <v>0.4</v>
      </c>
      <c r="BT948" s="515">
        <v>1.84</v>
      </c>
      <c r="BU948" s="515">
        <v>0</v>
      </c>
      <c r="BV948" s="515">
        <v>0</v>
      </c>
      <c r="BW948" s="435"/>
      <c r="BX948" s="587">
        <v>124</v>
      </c>
      <c r="BY948" s="587">
        <v>7</v>
      </c>
      <c r="BZ948" s="587">
        <v>11.5</v>
      </c>
      <c r="CA948" s="587">
        <v>85</v>
      </c>
      <c r="CB948" s="587">
        <v>140</v>
      </c>
      <c r="CC948" s="587">
        <v>170</v>
      </c>
      <c r="CD948" s="587">
        <v>240</v>
      </c>
      <c r="CE948" s="587">
        <v>365</v>
      </c>
      <c r="CF948" s="587">
        <v>437</v>
      </c>
      <c r="CG948" s="587">
        <v>42</v>
      </c>
      <c r="CH948" s="587">
        <v>18</v>
      </c>
      <c r="CI948" s="587">
        <v>3</v>
      </c>
      <c r="CJ948" s="587">
        <v>2.7</v>
      </c>
      <c r="CK948" s="587">
        <v>0.05</v>
      </c>
      <c r="CL948" s="343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441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</row>
    <row r="949" spans="1:133" x14ac:dyDescent="0.25">
      <c r="A949" s="291">
        <f t="shared" si="167"/>
        <v>2016</v>
      </c>
      <c r="B949" s="292" t="str">
        <f t="shared" si="167"/>
        <v>OCTUBRE</v>
      </c>
      <c r="C949" s="292">
        <v>21</v>
      </c>
      <c r="D949" s="292" t="str">
        <f t="shared" si="168"/>
        <v>OCTUBRE 2016 / 19</v>
      </c>
      <c r="E949" s="291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428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307"/>
      <c r="AV949" s="513">
        <v>19</v>
      </c>
      <c r="AW949" s="518">
        <v>42671</v>
      </c>
      <c r="AX949" s="513">
        <v>67955</v>
      </c>
      <c r="AY949" s="513" t="s">
        <v>73</v>
      </c>
      <c r="AZ949" s="514">
        <v>0.72899999999999998</v>
      </c>
      <c r="BA949" s="515">
        <v>136.9</v>
      </c>
      <c r="BB949" s="515">
        <v>8.6999999999999993</v>
      </c>
      <c r="BC949" s="515">
        <v>0</v>
      </c>
      <c r="BD949" s="516" t="s">
        <v>20</v>
      </c>
      <c r="BE949" s="515">
        <v>1.2</v>
      </c>
      <c r="BF949" s="515">
        <v>0.01</v>
      </c>
      <c r="BG949" s="515">
        <v>85.2</v>
      </c>
      <c r="BH949" s="515">
        <v>79.2</v>
      </c>
      <c r="BI949" s="515">
        <f t="shared" si="170"/>
        <v>82.2</v>
      </c>
      <c r="BJ949" s="517" t="s">
        <v>66</v>
      </c>
      <c r="BK949" s="517" t="s">
        <v>67</v>
      </c>
      <c r="BL949" s="515">
        <v>20754</v>
      </c>
      <c r="BM949" s="515">
        <v>127</v>
      </c>
      <c r="BN949" s="515">
        <v>192</v>
      </c>
      <c r="BO949" s="515">
        <v>300</v>
      </c>
      <c r="BP949" s="515">
        <v>351</v>
      </c>
      <c r="BQ949" s="515">
        <v>1</v>
      </c>
      <c r="BR949" s="515">
        <v>28.8</v>
      </c>
      <c r="BS949" s="515">
        <v>0.4</v>
      </c>
      <c r="BT949" s="515">
        <v>2.0499999999999998</v>
      </c>
      <c r="BU949" s="515">
        <v>3.6</v>
      </c>
      <c r="BV949" s="515">
        <v>0</v>
      </c>
      <c r="BW949" s="435"/>
      <c r="BX949" s="587">
        <v>124</v>
      </c>
      <c r="BY949" s="587">
        <v>7</v>
      </c>
      <c r="BZ949" s="587">
        <v>11.5</v>
      </c>
      <c r="CA949" s="587">
        <v>85</v>
      </c>
      <c r="CB949" s="587">
        <v>140</v>
      </c>
      <c r="CC949" s="587">
        <v>170</v>
      </c>
      <c r="CD949" s="587">
        <v>240</v>
      </c>
      <c r="CE949" s="587">
        <v>365</v>
      </c>
      <c r="CF949" s="587">
        <v>437</v>
      </c>
      <c r="CG949" s="587">
        <v>42</v>
      </c>
      <c r="CH949" s="587">
        <v>18</v>
      </c>
      <c r="CI949" s="587">
        <v>3</v>
      </c>
      <c r="CJ949" s="587">
        <v>2.7</v>
      </c>
      <c r="CK949" s="587">
        <v>0.05</v>
      </c>
      <c r="CL949" s="343"/>
      <c r="CM949" s="303"/>
      <c r="CN949" s="303"/>
      <c r="CO949" s="303"/>
      <c r="CP949" s="303"/>
      <c r="CQ949" s="303"/>
      <c r="CR949" s="303"/>
      <c r="CS949" s="303"/>
      <c r="CT949" s="303"/>
      <c r="CU949" s="303"/>
      <c r="CV949" s="303"/>
      <c r="CW949" s="303"/>
      <c r="CX949" s="303"/>
      <c r="CY949" s="303"/>
      <c r="CZ949" s="303"/>
      <c r="DA949" s="303"/>
      <c r="DB949" s="303"/>
      <c r="DC949" s="303"/>
      <c r="DD949" s="303"/>
      <c r="DE949" s="303"/>
      <c r="DF949" s="303"/>
      <c r="DG949" s="303"/>
      <c r="DH949" s="303"/>
      <c r="DI949" s="303"/>
      <c r="DJ949" s="303"/>
      <c r="DK949" s="303"/>
      <c r="DL949" s="303"/>
      <c r="DM949" s="303"/>
      <c r="DN949" s="303"/>
      <c r="DO949" s="442"/>
      <c r="DP949" s="303"/>
      <c r="DQ949" s="303"/>
      <c r="DR949" s="303"/>
      <c r="DS949" s="303"/>
      <c r="DT949" s="303"/>
      <c r="DU949" s="303"/>
      <c r="DV949" s="303"/>
      <c r="DW949" s="303"/>
      <c r="DX949" s="303"/>
      <c r="DY949" s="303"/>
      <c r="DZ949" s="303"/>
      <c r="EA949" s="303"/>
      <c r="EB949" s="303"/>
      <c r="EC949" s="303"/>
    </row>
    <row r="950" spans="1:133" x14ac:dyDescent="0.25">
      <c r="A950" s="302">
        <f t="shared" si="167"/>
        <v>2016</v>
      </c>
      <c r="B950" s="303" t="str">
        <f t="shared" si="167"/>
        <v>OCTUBRE</v>
      </c>
      <c r="C950" s="303">
        <v>22</v>
      </c>
      <c r="D950" s="303" t="str">
        <f t="shared" si="168"/>
        <v>OCTUBRE 2016 / 20</v>
      </c>
      <c r="E950" s="291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428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307"/>
      <c r="AV950" s="513">
        <v>20</v>
      </c>
      <c r="AW950" s="518">
        <v>42673</v>
      </c>
      <c r="AX950" s="513">
        <v>68001</v>
      </c>
      <c r="AY950" s="513" t="s">
        <v>149</v>
      </c>
      <c r="AZ950" s="514">
        <v>0.73199999999999998</v>
      </c>
      <c r="BA950" s="515">
        <v>139.30000000000001</v>
      </c>
      <c r="BB950" s="515">
        <v>8.4</v>
      </c>
      <c r="BC950" s="515">
        <v>0</v>
      </c>
      <c r="BD950" s="516" t="s">
        <v>20</v>
      </c>
      <c r="BE950" s="515">
        <v>1.2</v>
      </c>
      <c r="BF950" s="515">
        <v>0.01</v>
      </c>
      <c r="BG950" s="515">
        <v>85.5</v>
      </c>
      <c r="BH950" s="515">
        <v>79.3</v>
      </c>
      <c r="BI950" s="515">
        <f t="shared" si="170"/>
        <v>82.4</v>
      </c>
      <c r="BJ950" s="517" t="s">
        <v>66</v>
      </c>
      <c r="BK950" s="517" t="s">
        <v>67</v>
      </c>
      <c r="BL950" s="515">
        <v>20722</v>
      </c>
      <c r="BM950" s="515">
        <v>129</v>
      </c>
      <c r="BN950" s="515">
        <v>196</v>
      </c>
      <c r="BO950" s="515">
        <v>298</v>
      </c>
      <c r="BP950" s="515">
        <v>352</v>
      </c>
      <c r="BQ950" s="515">
        <v>1</v>
      </c>
      <c r="BR950" s="515">
        <v>29.8</v>
      </c>
      <c r="BS950" s="515">
        <v>0.4</v>
      </c>
      <c r="BT950" s="515">
        <v>2.12</v>
      </c>
      <c r="BU950" s="515">
        <v>3</v>
      </c>
      <c r="BV950" s="515">
        <v>0</v>
      </c>
      <c r="BW950" s="435"/>
      <c r="BX950" s="587">
        <v>124</v>
      </c>
      <c r="BY950" s="587">
        <v>7</v>
      </c>
      <c r="BZ950" s="587">
        <v>11.5</v>
      </c>
      <c r="CA950" s="587">
        <v>85</v>
      </c>
      <c r="CB950" s="587">
        <v>140</v>
      </c>
      <c r="CC950" s="587">
        <v>170</v>
      </c>
      <c r="CD950" s="587">
        <v>240</v>
      </c>
      <c r="CE950" s="587">
        <v>365</v>
      </c>
      <c r="CF950" s="587">
        <v>437</v>
      </c>
      <c r="CG950" s="587">
        <v>42</v>
      </c>
      <c r="CH950" s="587">
        <v>18</v>
      </c>
      <c r="CI950" s="587">
        <v>3</v>
      </c>
      <c r="CJ950" s="587">
        <v>2.7</v>
      </c>
      <c r="CK950" s="587">
        <v>0.05</v>
      </c>
      <c r="CL950" s="343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441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</row>
    <row r="951" spans="1:133" x14ac:dyDescent="0.25">
      <c r="A951" s="291">
        <f t="shared" si="167"/>
        <v>2016</v>
      </c>
      <c r="B951" s="292" t="str">
        <f t="shared" si="167"/>
        <v>OCTUBRE</v>
      </c>
      <c r="C951" s="292">
        <v>23</v>
      </c>
      <c r="D951" s="292" t="str">
        <f t="shared" si="168"/>
        <v>OCTUBRE 2016 / 21</v>
      </c>
      <c r="E951" s="291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428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307"/>
      <c r="AV951" s="513">
        <v>21</v>
      </c>
      <c r="AW951" s="518">
        <v>42674</v>
      </c>
      <c r="AX951" s="513">
        <v>68032</v>
      </c>
      <c r="AY951" s="513" t="s">
        <v>218</v>
      </c>
      <c r="AZ951" s="514">
        <v>0.73199999999999998</v>
      </c>
      <c r="BA951" s="515">
        <v>140.80000000000001</v>
      </c>
      <c r="BB951" s="515">
        <v>8.1999999999999993</v>
      </c>
      <c r="BC951" s="515">
        <v>0</v>
      </c>
      <c r="BD951" s="516" t="s">
        <v>20</v>
      </c>
      <c r="BE951" s="515">
        <v>1.2</v>
      </c>
      <c r="BF951" s="515">
        <v>0.01</v>
      </c>
      <c r="BG951" s="515">
        <v>85</v>
      </c>
      <c r="BH951" s="515">
        <v>79.099999999999994</v>
      </c>
      <c r="BI951" s="515">
        <f t="shared" si="170"/>
        <v>82.05</v>
      </c>
      <c r="BJ951" s="517" t="s">
        <v>66</v>
      </c>
      <c r="BK951" s="517" t="s">
        <v>67</v>
      </c>
      <c r="BL951" s="515">
        <v>20722</v>
      </c>
      <c r="BM951" s="515">
        <v>131</v>
      </c>
      <c r="BN951" s="515">
        <v>198</v>
      </c>
      <c r="BO951" s="515">
        <v>306</v>
      </c>
      <c r="BP951" s="515">
        <v>352</v>
      </c>
      <c r="BQ951" s="515">
        <v>1</v>
      </c>
      <c r="BR951" s="515">
        <v>28.2</v>
      </c>
      <c r="BS951" s="480">
        <v>0.4</v>
      </c>
      <c r="BT951" s="515">
        <v>2.0099999999999998</v>
      </c>
      <c r="BU951" s="515">
        <v>2.6</v>
      </c>
      <c r="BV951" s="515">
        <v>0</v>
      </c>
      <c r="BW951" s="435"/>
      <c r="BX951" s="587">
        <v>124</v>
      </c>
      <c r="BY951" s="587">
        <v>7</v>
      </c>
      <c r="BZ951" s="587">
        <v>11.5</v>
      </c>
      <c r="CA951" s="587">
        <v>85</v>
      </c>
      <c r="CB951" s="587">
        <v>140</v>
      </c>
      <c r="CC951" s="587">
        <v>170</v>
      </c>
      <c r="CD951" s="587">
        <v>240</v>
      </c>
      <c r="CE951" s="587">
        <v>365</v>
      </c>
      <c r="CF951" s="587">
        <v>437</v>
      </c>
      <c r="CG951" s="587">
        <v>42</v>
      </c>
      <c r="CH951" s="587">
        <v>18</v>
      </c>
      <c r="CI951" s="587">
        <v>3</v>
      </c>
      <c r="CJ951" s="587">
        <v>2.7</v>
      </c>
      <c r="CK951" s="587">
        <v>0.05</v>
      </c>
      <c r="CL951" s="343"/>
      <c r="CM951" s="303"/>
      <c r="CN951" s="303"/>
      <c r="CO951" s="303"/>
      <c r="CP951" s="303"/>
      <c r="CQ951" s="303"/>
      <c r="CR951" s="303"/>
      <c r="CS951" s="303"/>
      <c r="CT951" s="303"/>
      <c r="CU951" s="303"/>
      <c r="CV951" s="303"/>
      <c r="CW951" s="303"/>
      <c r="CX951" s="303"/>
      <c r="CY951" s="303"/>
      <c r="CZ951" s="303"/>
      <c r="DA951" s="303"/>
      <c r="DB951" s="303"/>
      <c r="DC951" s="303"/>
      <c r="DD951" s="303"/>
      <c r="DE951" s="303"/>
      <c r="DF951" s="303"/>
      <c r="DG951" s="303"/>
      <c r="DH951" s="303"/>
      <c r="DI951" s="303"/>
      <c r="DJ951" s="303"/>
      <c r="DK951" s="303"/>
      <c r="DL951" s="303"/>
      <c r="DM951" s="303"/>
      <c r="DN951" s="303"/>
      <c r="DO951" s="442"/>
      <c r="DP951" s="303"/>
      <c r="DQ951" s="303"/>
      <c r="DR951" s="303"/>
      <c r="DS951" s="303"/>
      <c r="DT951" s="303"/>
      <c r="DU951" s="303"/>
      <c r="DV951" s="303"/>
      <c r="DW951" s="303"/>
      <c r="DX951" s="303"/>
      <c r="DY951" s="303"/>
      <c r="DZ951" s="303"/>
      <c r="EA951" s="303"/>
      <c r="EB951" s="303"/>
      <c r="EC951" s="303"/>
    </row>
    <row r="952" spans="1:133" x14ac:dyDescent="0.25">
      <c r="A952" s="302">
        <f t="shared" si="167"/>
        <v>2016</v>
      </c>
      <c r="B952" s="303" t="str">
        <f t="shared" si="167"/>
        <v>OCTUBRE</v>
      </c>
      <c r="C952" s="303">
        <v>24</v>
      </c>
      <c r="D952" s="303" t="str">
        <f t="shared" si="168"/>
        <v>OCTUBRE 2016 / 22</v>
      </c>
      <c r="E952" s="291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428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307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435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343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441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</row>
    <row r="953" spans="1:133" x14ac:dyDescent="0.25">
      <c r="A953" s="291">
        <f t="shared" si="167"/>
        <v>2016</v>
      </c>
      <c r="B953" s="292" t="str">
        <f t="shared" si="167"/>
        <v>OCTUBRE</v>
      </c>
      <c r="C953" s="292">
        <v>25</v>
      </c>
      <c r="D953" s="292" t="str">
        <f t="shared" si="168"/>
        <v>OCTUBRE 2016 / 23</v>
      </c>
      <c r="E953" s="291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428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307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435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343"/>
      <c r="CM953" s="303"/>
      <c r="CN953" s="303"/>
      <c r="CO953" s="303"/>
      <c r="CP953" s="303"/>
      <c r="CQ953" s="303"/>
      <c r="CR953" s="303"/>
      <c r="CS953" s="303"/>
      <c r="CT953" s="303"/>
      <c r="CU953" s="303"/>
      <c r="CV953" s="303"/>
      <c r="CW953" s="303"/>
      <c r="CX953" s="303"/>
      <c r="CY953" s="303"/>
      <c r="CZ953" s="303"/>
      <c r="DA953" s="303"/>
      <c r="DB953" s="303"/>
      <c r="DC953" s="303"/>
      <c r="DD953" s="303"/>
      <c r="DE953" s="303"/>
      <c r="DF953" s="303"/>
      <c r="DG953" s="303"/>
      <c r="DH953" s="303"/>
      <c r="DI953" s="303"/>
      <c r="DJ953" s="303"/>
      <c r="DK953" s="303"/>
      <c r="DL953" s="303"/>
      <c r="DM953" s="303"/>
      <c r="DN953" s="303"/>
      <c r="DO953" s="442"/>
      <c r="DP953" s="303"/>
      <c r="DQ953" s="303"/>
      <c r="DR953" s="303"/>
      <c r="DS953" s="303"/>
      <c r="DT953" s="303"/>
      <c r="DU953" s="303"/>
      <c r="DV953" s="303"/>
      <c r="DW953" s="303"/>
      <c r="DX953" s="303"/>
      <c r="DY953" s="303"/>
      <c r="DZ953" s="303"/>
      <c r="EA953" s="303"/>
      <c r="EB953" s="303"/>
      <c r="EC953" s="303"/>
    </row>
    <row r="954" spans="1:133" x14ac:dyDescent="0.25">
      <c r="A954" s="302">
        <f t="shared" si="167"/>
        <v>2016</v>
      </c>
      <c r="B954" s="303" t="str">
        <f t="shared" si="167"/>
        <v>OCTUBRE</v>
      </c>
      <c r="C954" s="303">
        <v>26</v>
      </c>
      <c r="D954" s="303" t="str">
        <f t="shared" si="168"/>
        <v>OCTUBRE 2016 / 24</v>
      </c>
      <c r="E954" s="291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428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307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435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343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441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</row>
    <row r="955" spans="1:133" x14ac:dyDescent="0.25">
      <c r="A955" s="291">
        <f t="shared" si="167"/>
        <v>2016</v>
      </c>
      <c r="B955" s="292" t="str">
        <f t="shared" si="167"/>
        <v>OCTUBRE</v>
      </c>
      <c r="C955" s="292">
        <v>27</v>
      </c>
      <c r="D955" s="292" t="str">
        <f t="shared" si="168"/>
        <v>OCTUBRE 2016 / 25</v>
      </c>
      <c r="E955" s="291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428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307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435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343"/>
      <c r="CM955" s="303"/>
      <c r="CN955" s="303"/>
      <c r="CO955" s="303"/>
      <c r="CP955" s="303"/>
      <c r="CQ955" s="303"/>
      <c r="CR955" s="303"/>
      <c r="CS955" s="303"/>
      <c r="CT955" s="303"/>
      <c r="CU955" s="303"/>
      <c r="CV955" s="303"/>
      <c r="CW955" s="303"/>
      <c r="CX955" s="303"/>
      <c r="CY955" s="303"/>
      <c r="CZ955" s="303"/>
      <c r="DA955" s="303"/>
      <c r="DB955" s="303"/>
      <c r="DC955" s="303"/>
      <c r="DD955" s="303"/>
      <c r="DE955" s="303"/>
      <c r="DF955" s="303"/>
      <c r="DG955" s="303"/>
      <c r="DH955" s="303"/>
      <c r="DI955" s="303"/>
      <c r="DJ955" s="303"/>
      <c r="DK955" s="303"/>
      <c r="DL955" s="303"/>
      <c r="DM955" s="303"/>
      <c r="DN955" s="303"/>
      <c r="DO955" s="442"/>
      <c r="DP955" s="303"/>
      <c r="DQ955" s="303"/>
      <c r="DR955" s="303"/>
      <c r="DS955" s="303"/>
      <c r="DT955" s="303"/>
      <c r="DU955" s="303"/>
      <c r="DV955" s="303"/>
      <c r="DW955" s="303"/>
      <c r="DX955" s="303"/>
      <c r="DY955" s="303"/>
      <c r="DZ955" s="303"/>
      <c r="EA955" s="303"/>
      <c r="EB955" s="303"/>
      <c r="EC955" s="303"/>
    </row>
    <row r="956" spans="1:133" x14ac:dyDescent="0.25">
      <c r="A956" s="302">
        <f t="shared" si="167"/>
        <v>2016</v>
      </c>
      <c r="B956" s="303" t="str">
        <f t="shared" si="167"/>
        <v>OCTUBRE</v>
      </c>
      <c r="C956" s="303">
        <v>28</v>
      </c>
      <c r="D956" s="303" t="str">
        <f t="shared" si="168"/>
        <v>OCTUBRE 2016 / 26</v>
      </c>
      <c r="E956" s="291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428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307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435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343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441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</row>
    <row r="957" spans="1:133" x14ac:dyDescent="0.25">
      <c r="A957" s="291">
        <f t="shared" si="167"/>
        <v>2016</v>
      </c>
      <c r="B957" s="292" t="str">
        <f t="shared" si="167"/>
        <v>OCTUBRE</v>
      </c>
      <c r="C957" s="292">
        <v>29</v>
      </c>
      <c r="D957" s="292" t="str">
        <f t="shared" si="168"/>
        <v>OCTUBRE 2016 / 27</v>
      </c>
      <c r="E957" s="291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428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307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435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343"/>
      <c r="CM957" s="303"/>
      <c r="CN957" s="303"/>
      <c r="CO957" s="303"/>
      <c r="CP957" s="303"/>
      <c r="CQ957" s="303"/>
      <c r="CR957" s="303"/>
      <c r="CS957" s="303"/>
      <c r="CT957" s="303"/>
      <c r="CU957" s="303"/>
      <c r="CV957" s="303"/>
      <c r="CW957" s="303"/>
      <c r="CX957" s="303"/>
      <c r="CY957" s="303"/>
      <c r="CZ957" s="303"/>
      <c r="DA957" s="303"/>
      <c r="DB957" s="303"/>
      <c r="DC957" s="303"/>
      <c r="DD957" s="303"/>
      <c r="DE957" s="303"/>
      <c r="DF957" s="303"/>
      <c r="DG957" s="303"/>
      <c r="DH957" s="303"/>
      <c r="DI957" s="303"/>
      <c r="DJ957" s="303"/>
      <c r="DK957" s="303"/>
      <c r="DL957" s="303"/>
      <c r="DM957" s="303"/>
      <c r="DN957" s="303"/>
      <c r="DO957" s="442"/>
      <c r="DP957" s="303"/>
      <c r="DQ957" s="303"/>
      <c r="DR957" s="303"/>
      <c r="DS957" s="303"/>
      <c r="DT957" s="303"/>
      <c r="DU957" s="303"/>
      <c r="DV957" s="303"/>
      <c r="DW957" s="303"/>
      <c r="DX957" s="303"/>
      <c r="DY957" s="303"/>
      <c r="DZ957" s="303"/>
      <c r="EA957" s="303"/>
      <c r="EB957" s="303"/>
      <c r="EC957" s="303"/>
    </row>
    <row r="958" spans="1:133" x14ac:dyDescent="0.25">
      <c r="A958" s="302">
        <f t="shared" si="167"/>
        <v>2016</v>
      </c>
      <c r="B958" s="303" t="str">
        <f t="shared" si="167"/>
        <v>OCTUBRE</v>
      </c>
      <c r="C958" s="303">
        <v>30</v>
      </c>
      <c r="D958" s="303" t="str">
        <f t="shared" si="168"/>
        <v>OCTUBRE 2016 / 28</v>
      </c>
      <c r="E958" s="291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428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307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435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343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441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</row>
    <row r="959" spans="1:133" x14ac:dyDescent="0.25">
      <c r="A959" s="291">
        <f t="shared" si="167"/>
        <v>2016</v>
      </c>
      <c r="B959" s="292" t="str">
        <f t="shared" si="167"/>
        <v>OCTUBRE</v>
      </c>
      <c r="C959" s="292">
        <v>31</v>
      </c>
      <c r="D959" s="292" t="str">
        <f t="shared" si="168"/>
        <v>OCTUBRE 2016 / 29</v>
      </c>
      <c r="E959" s="291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428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307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435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343"/>
      <c r="CM959" s="303"/>
      <c r="CN959" s="303"/>
      <c r="CO959" s="303"/>
      <c r="CP959" s="303"/>
      <c r="CQ959" s="303"/>
      <c r="CR959" s="303"/>
      <c r="CS959" s="303"/>
      <c r="CT959" s="303"/>
      <c r="CU959" s="303"/>
      <c r="CV959" s="303"/>
      <c r="CW959" s="303"/>
      <c r="CX959" s="303"/>
      <c r="CY959" s="303"/>
      <c r="CZ959" s="303"/>
      <c r="DA959" s="303"/>
      <c r="DB959" s="303"/>
      <c r="DC959" s="303"/>
      <c r="DD959" s="303"/>
      <c r="DE959" s="303"/>
      <c r="DF959" s="303"/>
      <c r="DG959" s="303"/>
      <c r="DH959" s="303"/>
      <c r="DI959" s="303"/>
      <c r="DJ959" s="303"/>
      <c r="DK959" s="303"/>
      <c r="DL959" s="303"/>
      <c r="DM959" s="303"/>
      <c r="DN959" s="303"/>
      <c r="DO959" s="442"/>
      <c r="DP959" s="303"/>
      <c r="DQ959" s="303"/>
      <c r="DR959" s="303"/>
      <c r="DS959" s="303"/>
      <c r="DT959" s="303"/>
      <c r="DU959" s="303"/>
      <c r="DV959" s="303"/>
      <c r="DW959" s="303"/>
      <c r="DX959" s="303"/>
      <c r="DY959" s="303"/>
      <c r="DZ959" s="303"/>
      <c r="EA959" s="303"/>
      <c r="EB959" s="303"/>
      <c r="EC959" s="303"/>
    </row>
    <row r="960" spans="1:133" s="206" customFormat="1" x14ac:dyDescent="0.25">
      <c r="A960" s="308"/>
      <c r="B960" s="309"/>
      <c r="C960" s="309"/>
      <c r="D960" s="303" t="str">
        <f t="shared" si="168"/>
        <v>OCTUBRE 2016 / 30</v>
      </c>
      <c r="E960" s="291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428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307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435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343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441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</row>
    <row r="961" spans="1:133" x14ac:dyDescent="0.25">
      <c r="A961" s="291">
        <v>2016</v>
      </c>
      <c r="B961" s="292" t="s">
        <v>237</v>
      </c>
      <c r="C961" s="292">
        <v>1</v>
      </c>
      <c r="D961" s="292" t="str">
        <f t="shared" si="168"/>
        <v>OCTUBRE 2016 / 31</v>
      </c>
      <c r="E961" s="291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428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307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435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343"/>
      <c r="CM961" s="303"/>
      <c r="CN961" s="303"/>
      <c r="CO961" s="303"/>
      <c r="CP961" s="303"/>
      <c r="CQ961" s="303"/>
      <c r="CR961" s="303"/>
      <c r="CS961" s="303"/>
      <c r="CT961" s="303"/>
      <c r="CU961" s="303"/>
      <c r="CV961" s="303"/>
      <c r="CW961" s="303"/>
      <c r="CX961" s="303"/>
      <c r="CY961" s="303"/>
      <c r="CZ961" s="303"/>
      <c r="DA961" s="303"/>
      <c r="DB961" s="303"/>
      <c r="DC961" s="303"/>
      <c r="DD961" s="303"/>
      <c r="DE961" s="303"/>
      <c r="DF961" s="303"/>
      <c r="DG961" s="303"/>
      <c r="DH961" s="303"/>
      <c r="DI961" s="303"/>
      <c r="DJ961" s="303"/>
      <c r="DK961" s="303"/>
      <c r="DL961" s="303"/>
      <c r="DM961" s="303"/>
      <c r="DN961" s="303"/>
      <c r="DO961" s="442"/>
      <c r="DP961" s="303"/>
      <c r="DQ961" s="303"/>
      <c r="DR961" s="303"/>
      <c r="DS961" s="303"/>
      <c r="DT961" s="303"/>
      <c r="DU961" s="303"/>
      <c r="DV961" s="303"/>
      <c r="DW961" s="303"/>
      <c r="DX961" s="303"/>
      <c r="DY961" s="303"/>
      <c r="DZ961" s="303"/>
      <c r="EA961" s="303"/>
      <c r="EB961" s="303"/>
      <c r="EC961" s="303"/>
    </row>
    <row r="962" spans="1:133" ht="15.75" x14ac:dyDescent="0.25">
      <c r="A962" s="302">
        <f>A961</f>
        <v>2016</v>
      </c>
      <c r="B962" s="303" t="str">
        <f>B961</f>
        <v>NOVIEMBRE</v>
      </c>
      <c r="C962" s="303">
        <v>2</v>
      </c>
      <c r="D962" s="275" t="s">
        <v>228</v>
      </c>
      <c r="E962" s="344">
        <f>IFERROR(AVERAGE(E931:E961),"")</f>
        <v>8.5</v>
      </c>
      <c r="F962" s="276">
        <f>IFERROR(AVERAGE(F931:F961),"")</f>
        <v>42658</v>
      </c>
      <c r="G962" s="276">
        <f>IFERROR(AVERAGE(G931:G961),"")</f>
        <v>55625067566.0625</v>
      </c>
      <c r="H962" s="276" t="str">
        <f>IFERROR(AVERAGE(H931:H961),"")</f>
        <v/>
      </c>
      <c r="I962" s="276">
        <f>IFERROR(AVERAGE(I931:I961),"")</f>
        <v>0.71368750000000003</v>
      </c>
      <c r="J962" s="276">
        <f t="shared" ref="J962:BU962" si="171">IFERROR(AVERAGE(J931:J961),"")</f>
        <v>126.625</v>
      </c>
      <c r="K962" s="276">
        <f t="shared" si="171"/>
        <v>9.8250000000000011</v>
      </c>
      <c r="L962" s="276">
        <f t="shared" si="171"/>
        <v>0</v>
      </c>
      <c r="M962" s="276" t="str">
        <f t="shared" si="171"/>
        <v/>
      </c>
      <c r="N962" s="276">
        <f t="shared" si="171"/>
        <v>0.5</v>
      </c>
      <c r="O962" s="276">
        <f t="shared" si="171"/>
        <v>0</v>
      </c>
      <c r="P962" s="276">
        <f t="shared" si="171"/>
        <v>85.193749999999994</v>
      </c>
      <c r="Q962" s="276">
        <f t="shared" si="171"/>
        <v>79.224999999999994</v>
      </c>
      <c r="R962" s="276">
        <f t="shared" si="171"/>
        <v>82.243749999999991</v>
      </c>
      <c r="S962" s="276" t="str">
        <f t="shared" si="171"/>
        <v/>
      </c>
      <c r="T962" s="276" t="str">
        <f t="shared" si="171"/>
        <v/>
      </c>
      <c r="U962" s="276">
        <f t="shared" si="171"/>
        <v>20922.25</v>
      </c>
      <c r="V962" s="276">
        <f t="shared" si="171"/>
        <v>117.9375</v>
      </c>
      <c r="W962" s="276">
        <f t="shared" si="171"/>
        <v>174.75</v>
      </c>
      <c r="X962" s="276">
        <f t="shared" si="171"/>
        <v>278.0625</v>
      </c>
      <c r="Y962" s="276">
        <f t="shared" si="171"/>
        <v>333.25</v>
      </c>
      <c r="Z962" s="276">
        <f t="shared" si="171"/>
        <v>1</v>
      </c>
      <c r="AA962" s="276">
        <f t="shared" si="171"/>
        <v>26.824999999999999</v>
      </c>
      <c r="AB962" s="276">
        <f t="shared" si="171"/>
        <v>0.59374999999999989</v>
      </c>
      <c r="AC962" s="276">
        <f t="shared" si="171"/>
        <v>1.7531249999999998</v>
      </c>
      <c r="AD962" s="276">
        <f t="shared" si="171"/>
        <v>8.7250000000000014</v>
      </c>
      <c r="AE962" s="276">
        <f t="shared" si="171"/>
        <v>0</v>
      </c>
      <c r="AF962" s="420" t="str">
        <f t="shared" si="171"/>
        <v/>
      </c>
      <c r="AG962" s="276">
        <f t="shared" si="171"/>
        <v>124</v>
      </c>
      <c r="AH962" s="276">
        <f t="shared" si="171"/>
        <v>7</v>
      </c>
      <c r="AI962" s="276">
        <f t="shared" si="171"/>
        <v>11.5</v>
      </c>
      <c r="AJ962" s="276">
        <f t="shared" si="171"/>
        <v>85</v>
      </c>
      <c r="AK962" s="276">
        <f t="shared" si="171"/>
        <v>140</v>
      </c>
      <c r="AL962" s="276">
        <f t="shared" si="171"/>
        <v>170</v>
      </c>
      <c r="AM962" s="276">
        <f t="shared" si="171"/>
        <v>240</v>
      </c>
      <c r="AN962" s="276">
        <f t="shared" si="171"/>
        <v>365</v>
      </c>
      <c r="AO962" s="276">
        <f t="shared" si="171"/>
        <v>437</v>
      </c>
      <c r="AP962" s="276">
        <f t="shared" si="171"/>
        <v>42</v>
      </c>
      <c r="AQ962" s="276">
        <f t="shared" si="171"/>
        <v>18</v>
      </c>
      <c r="AR962" s="276">
        <f t="shared" si="171"/>
        <v>3</v>
      </c>
      <c r="AS962" s="276">
        <f t="shared" si="171"/>
        <v>2.7000000000000006</v>
      </c>
      <c r="AT962" s="276">
        <f t="shared" si="171"/>
        <v>5.000000000000001E-2</v>
      </c>
      <c r="AU962" s="276" t="str">
        <f t="shared" si="171"/>
        <v/>
      </c>
      <c r="AV962" s="276">
        <f t="shared" si="171"/>
        <v>11</v>
      </c>
      <c r="AW962" s="276">
        <f t="shared" si="171"/>
        <v>42659.952380952382</v>
      </c>
      <c r="AX962" s="310">
        <f t="shared" si="171"/>
        <v>67629</v>
      </c>
      <c r="AY962" s="276" t="str">
        <f t="shared" si="171"/>
        <v/>
      </c>
      <c r="AZ962" s="276">
        <f t="shared" si="171"/>
        <v>0.72943809523809522</v>
      </c>
      <c r="BA962" s="276">
        <f t="shared" si="171"/>
        <v>136.63809523809525</v>
      </c>
      <c r="BB962" s="276">
        <f t="shared" si="171"/>
        <v>8.7952380952380942</v>
      </c>
      <c r="BC962" s="276">
        <f t="shared" si="171"/>
        <v>0</v>
      </c>
      <c r="BD962" s="276" t="str">
        <f t="shared" si="171"/>
        <v/>
      </c>
      <c r="BE962" s="276">
        <f t="shared" si="171"/>
        <v>1.1999999999999997</v>
      </c>
      <c r="BF962" s="276">
        <f t="shared" si="171"/>
        <v>1.0000000000000002E-2</v>
      </c>
      <c r="BG962" s="276">
        <f t="shared" si="171"/>
        <v>85.476190476190496</v>
      </c>
      <c r="BH962" s="276">
        <f t="shared" si="171"/>
        <v>79.304761904761904</v>
      </c>
      <c r="BI962" s="276">
        <f t="shared" si="171"/>
        <v>82.390476190476178</v>
      </c>
      <c r="BJ962" s="276" t="str">
        <f t="shared" si="171"/>
        <v/>
      </c>
      <c r="BK962" s="276" t="str">
        <f t="shared" si="171"/>
        <v/>
      </c>
      <c r="BL962" s="276">
        <f t="shared" si="171"/>
        <v>20754.190476190477</v>
      </c>
      <c r="BM962" s="276">
        <f t="shared" si="171"/>
        <v>126.23809523809524</v>
      </c>
      <c r="BN962" s="276">
        <f t="shared" si="171"/>
        <v>192.8095238095238</v>
      </c>
      <c r="BO962" s="276">
        <f t="shared" si="171"/>
        <v>299.28571428571428</v>
      </c>
      <c r="BP962" s="276">
        <f t="shared" si="171"/>
        <v>351.52380952380952</v>
      </c>
      <c r="BQ962" s="276">
        <f t="shared" si="171"/>
        <v>1</v>
      </c>
      <c r="BR962" s="276">
        <f t="shared" si="171"/>
        <v>27.733333333333331</v>
      </c>
      <c r="BS962" s="276">
        <f t="shared" si="171"/>
        <v>0.40000000000000008</v>
      </c>
      <c r="BT962" s="276">
        <f t="shared" si="171"/>
        <v>2.0352380952380948</v>
      </c>
      <c r="BU962" s="276">
        <f t="shared" si="171"/>
        <v>0.89523809523809528</v>
      </c>
      <c r="BV962" s="310">
        <f>IFERROR(AVERAGE(BV931:BV961),"")</f>
        <v>0</v>
      </c>
      <c r="BW962" s="436"/>
      <c r="BX962" s="309"/>
      <c r="BY962" s="309"/>
      <c r="BZ962" s="309"/>
      <c r="CA962" s="309"/>
      <c r="CB962" s="309"/>
      <c r="CC962" s="309"/>
      <c r="CD962" s="309"/>
      <c r="CE962" s="309"/>
      <c r="CF962" s="309"/>
      <c r="CG962" s="309"/>
      <c r="CH962" s="309"/>
      <c r="CI962" s="309"/>
      <c r="CJ962" s="309"/>
      <c r="CK962" s="309"/>
      <c r="CL962" s="308"/>
      <c r="CM962" s="309"/>
      <c r="CN962" s="309"/>
      <c r="CO962" s="309"/>
      <c r="CP962" s="309"/>
      <c r="CQ962" s="309"/>
      <c r="CR962" s="309"/>
      <c r="CS962" s="309"/>
      <c r="CT962" s="309"/>
      <c r="CU962" s="309"/>
      <c r="CV962" s="309"/>
      <c r="CW962" s="309"/>
      <c r="CX962" s="309"/>
      <c r="CY962" s="309"/>
      <c r="CZ962" s="309"/>
      <c r="DA962" s="309"/>
      <c r="DB962" s="309"/>
      <c r="DC962" s="309"/>
      <c r="DD962" s="309"/>
      <c r="DE962" s="309"/>
      <c r="DF962" s="309"/>
      <c r="DG962" s="309"/>
      <c r="DH962" s="309"/>
      <c r="DI962" s="309"/>
      <c r="DJ962" s="309"/>
      <c r="DK962" s="309"/>
      <c r="DL962" s="309"/>
      <c r="DM962" s="309"/>
      <c r="DN962" s="309"/>
      <c r="DO962" s="443"/>
      <c r="DP962" s="309"/>
      <c r="DQ962" s="309"/>
      <c r="DR962" s="309"/>
      <c r="DS962" s="309"/>
      <c r="DT962" s="309"/>
      <c r="DU962" s="309"/>
      <c r="DV962" s="309"/>
      <c r="DW962" s="309"/>
      <c r="DX962" s="309"/>
      <c r="DY962" s="309"/>
      <c r="DZ962" s="309"/>
      <c r="EA962" s="309"/>
      <c r="EB962" s="309"/>
      <c r="EC962" s="309"/>
    </row>
    <row r="963" spans="1:133" x14ac:dyDescent="0.25">
      <c r="A963" s="291">
        <f t="shared" ref="A963:B991" si="172">A962</f>
        <v>2016</v>
      </c>
      <c r="B963" s="292" t="str">
        <f t="shared" si="172"/>
        <v>NOVIEMBRE</v>
      </c>
      <c r="C963" s="292">
        <v>3</v>
      </c>
      <c r="D963" s="292" t="str">
        <f t="shared" ref="D963:D993" si="173">B961&amp;" "&amp;A961&amp;" / "&amp;C961</f>
        <v>NOVIEMBRE 2016 / 1</v>
      </c>
      <c r="E963" s="513">
        <v>1</v>
      </c>
      <c r="F963" s="518">
        <v>42677</v>
      </c>
      <c r="G963" s="513">
        <v>68074</v>
      </c>
      <c r="H963" s="513" t="s">
        <v>69</v>
      </c>
      <c r="I963" s="514">
        <v>0.71179999999999999</v>
      </c>
      <c r="J963" s="515">
        <v>124</v>
      </c>
      <c r="K963" s="515">
        <v>10.3</v>
      </c>
      <c r="L963" s="515">
        <v>0</v>
      </c>
      <c r="M963" s="516" t="s">
        <v>20</v>
      </c>
      <c r="N963" s="515">
        <v>0.5</v>
      </c>
      <c r="O963" s="515">
        <v>0</v>
      </c>
      <c r="P963" s="515">
        <v>85</v>
      </c>
      <c r="Q963" s="515">
        <v>79.2</v>
      </c>
      <c r="R963" s="515">
        <f>(P963+Q963)/2</f>
        <v>82.1</v>
      </c>
      <c r="S963" s="517" t="s">
        <v>66</v>
      </c>
      <c r="T963" s="517" t="s">
        <v>67</v>
      </c>
      <c r="U963" s="515">
        <v>20942</v>
      </c>
      <c r="V963" s="515">
        <v>116</v>
      </c>
      <c r="W963" s="515">
        <v>175</v>
      </c>
      <c r="X963" s="515">
        <v>277</v>
      </c>
      <c r="Y963" s="515">
        <v>334</v>
      </c>
      <c r="Z963" s="515">
        <v>1</v>
      </c>
      <c r="AA963" s="515">
        <v>26.7</v>
      </c>
      <c r="AB963" s="515">
        <v>0.6</v>
      </c>
      <c r="AC963" s="515">
        <v>1.72</v>
      </c>
      <c r="AD963" s="515">
        <v>8.9</v>
      </c>
      <c r="AE963" s="515">
        <v>0</v>
      </c>
      <c r="AF963" s="260"/>
      <c r="AG963" s="587">
        <v>124</v>
      </c>
      <c r="AH963" s="587">
        <v>7</v>
      </c>
      <c r="AI963" s="587">
        <v>11.5</v>
      </c>
      <c r="AJ963" s="587">
        <v>85</v>
      </c>
      <c r="AK963" s="587">
        <v>140</v>
      </c>
      <c r="AL963" s="587">
        <v>170</v>
      </c>
      <c r="AM963" s="587">
        <v>240</v>
      </c>
      <c r="AN963" s="587">
        <v>365</v>
      </c>
      <c r="AO963" s="587">
        <v>437</v>
      </c>
      <c r="AP963" s="587">
        <v>42</v>
      </c>
      <c r="AQ963" s="587">
        <v>18</v>
      </c>
      <c r="AR963" s="587">
        <v>3</v>
      </c>
      <c r="AS963" s="587">
        <v>2.7</v>
      </c>
      <c r="AT963" s="587">
        <v>0.05</v>
      </c>
      <c r="AU963" s="307"/>
      <c r="AV963" s="513">
        <v>1</v>
      </c>
      <c r="AW963" s="518">
        <v>42675</v>
      </c>
      <c r="AX963" s="513">
        <v>68041</v>
      </c>
      <c r="AY963" s="513" t="s">
        <v>73</v>
      </c>
      <c r="AZ963" s="514">
        <v>0.73199999999999998</v>
      </c>
      <c r="BA963" s="515">
        <v>139.30000000000001</v>
      </c>
      <c r="BB963" s="515">
        <v>8.4</v>
      </c>
      <c r="BC963" s="515">
        <v>0</v>
      </c>
      <c r="BD963" s="516" t="s">
        <v>20</v>
      </c>
      <c r="BE963" s="515">
        <v>1.2</v>
      </c>
      <c r="BF963" s="515">
        <v>0.01</v>
      </c>
      <c r="BG963" s="515">
        <v>85.6</v>
      </c>
      <c r="BH963" s="515">
        <v>79.3</v>
      </c>
      <c r="BI963" s="515">
        <v>82.5</v>
      </c>
      <c r="BJ963" s="517" t="s">
        <v>66</v>
      </c>
      <c r="BK963" s="517" t="s">
        <v>67</v>
      </c>
      <c r="BL963" s="515">
        <v>20722</v>
      </c>
      <c r="BM963" s="515">
        <v>129</v>
      </c>
      <c r="BN963" s="515">
        <v>196</v>
      </c>
      <c r="BO963" s="515">
        <v>298</v>
      </c>
      <c r="BP963" s="515">
        <v>351</v>
      </c>
      <c r="BQ963" s="515">
        <v>1</v>
      </c>
      <c r="BR963" s="515">
        <v>30.1</v>
      </c>
      <c r="BS963" s="515">
        <v>0.4</v>
      </c>
      <c r="BT963" s="515">
        <v>2.13</v>
      </c>
      <c r="BU963" s="515">
        <v>4.3</v>
      </c>
      <c r="BV963" s="515">
        <v>0</v>
      </c>
      <c r="BW963" s="587"/>
      <c r="BX963" s="587">
        <v>124</v>
      </c>
      <c r="BY963" s="587">
        <v>7</v>
      </c>
      <c r="BZ963" s="587">
        <v>11.5</v>
      </c>
      <c r="CA963" s="587">
        <v>85</v>
      </c>
      <c r="CB963" s="587">
        <v>140</v>
      </c>
      <c r="CC963" s="587">
        <v>170</v>
      </c>
      <c r="CD963" s="587">
        <v>240</v>
      </c>
      <c r="CE963" s="587">
        <v>365</v>
      </c>
      <c r="CF963" s="587">
        <v>437</v>
      </c>
      <c r="CG963" s="587">
        <v>42</v>
      </c>
      <c r="CH963" s="587">
        <v>18</v>
      </c>
      <c r="CI963" s="587">
        <v>3</v>
      </c>
      <c r="CJ963" s="587">
        <v>2.7</v>
      </c>
      <c r="CK963" s="587">
        <v>0.05</v>
      </c>
      <c r="CL963" s="343"/>
      <c r="CM963" s="550">
        <v>1</v>
      </c>
      <c r="CN963" s="588">
        <v>42682</v>
      </c>
      <c r="CO963" s="527"/>
      <c r="CP963" s="527"/>
      <c r="CQ963" s="566">
        <v>0.71460000000000001</v>
      </c>
      <c r="CR963" s="564">
        <v>52.7</v>
      </c>
      <c r="CS963" s="521">
        <f>(CR963*(9/5))+32</f>
        <v>126.86000000000001</v>
      </c>
      <c r="CT963" s="564">
        <v>10.3</v>
      </c>
      <c r="CU963" s="565">
        <v>1E-3</v>
      </c>
      <c r="CV963" s="564">
        <v>1</v>
      </c>
      <c r="CW963" s="564">
        <v>0.5</v>
      </c>
      <c r="CX963" s="565">
        <v>5.0000000000000001E-3</v>
      </c>
      <c r="CY963" s="564">
        <v>85</v>
      </c>
      <c r="CZ963" s="564">
        <v>78.900000000000006</v>
      </c>
      <c r="DA963" s="564">
        <v>82</v>
      </c>
      <c r="DB963" s="550" t="s">
        <v>83</v>
      </c>
      <c r="DC963" s="550" t="s">
        <v>84</v>
      </c>
      <c r="DD963" s="564">
        <v>20910</v>
      </c>
      <c r="DE963" s="564">
        <v>125.8</v>
      </c>
      <c r="DF963" s="564">
        <v>177</v>
      </c>
      <c r="DG963" s="564">
        <v>265.5</v>
      </c>
      <c r="DH963" s="564">
        <v>344</v>
      </c>
      <c r="DI963" s="564">
        <v>1</v>
      </c>
      <c r="DJ963" s="564">
        <v>27.3</v>
      </c>
      <c r="DK963" s="564">
        <v>0.1</v>
      </c>
      <c r="DL963" s="564">
        <v>2.1</v>
      </c>
      <c r="DM963" s="564">
        <v>12.9</v>
      </c>
      <c r="DN963" s="564">
        <v>0</v>
      </c>
      <c r="DO963" s="694"/>
      <c r="DP963" s="587">
        <v>124</v>
      </c>
      <c r="DQ963" s="587">
        <v>7</v>
      </c>
      <c r="DR963" s="587">
        <v>11.5</v>
      </c>
      <c r="DS963" s="587">
        <v>85</v>
      </c>
      <c r="DT963" s="587">
        <v>149</v>
      </c>
      <c r="DU963" s="587">
        <v>170</v>
      </c>
      <c r="DV963" s="587">
        <v>245</v>
      </c>
      <c r="DW963" s="587">
        <v>374</v>
      </c>
      <c r="DX963" s="587">
        <v>437</v>
      </c>
      <c r="DY963" s="587">
        <v>42</v>
      </c>
      <c r="DZ963" s="587">
        <v>18</v>
      </c>
      <c r="EA963" s="587">
        <v>3</v>
      </c>
      <c r="EB963" s="587">
        <v>2.7</v>
      </c>
      <c r="EC963" s="587">
        <v>0.05</v>
      </c>
    </row>
    <row r="964" spans="1:133" x14ac:dyDescent="0.25">
      <c r="A964" s="302">
        <f t="shared" si="172"/>
        <v>2016</v>
      </c>
      <c r="B964" s="303" t="str">
        <f t="shared" si="172"/>
        <v>NOVIEMBRE</v>
      </c>
      <c r="C964" s="303">
        <v>4</v>
      </c>
      <c r="D964" s="303" t="str">
        <f t="shared" si="173"/>
        <v>NOVIEMBRE 2016 / 2</v>
      </c>
      <c r="E964" s="513">
        <v>2</v>
      </c>
      <c r="F964" s="518">
        <v>42679</v>
      </c>
      <c r="G964" s="513">
        <v>68131</v>
      </c>
      <c r="H964" s="513" t="s">
        <v>208</v>
      </c>
      <c r="I964" s="514">
        <v>0.71360000000000001</v>
      </c>
      <c r="J964" s="515">
        <v>125</v>
      </c>
      <c r="K964" s="515">
        <v>10.199999999999999</v>
      </c>
      <c r="L964" s="515">
        <v>0</v>
      </c>
      <c r="M964" s="516" t="s">
        <v>20</v>
      </c>
      <c r="N964" s="515">
        <v>0.5</v>
      </c>
      <c r="O964" s="515">
        <v>0</v>
      </c>
      <c r="P964" s="515">
        <v>85.3</v>
      </c>
      <c r="Q964" s="515">
        <v>79.099999999999994</v>
      </c>
      <c r="R964" s="515">
        <f t="shared" ref="R964:R966" si="174">(P964+Q964)/2</f>
        <v>82.199999999999989</v>
      </c>
      <c r="S964" s="517" t="s">
        <v>66</v>
      </c>
      <c r="T964" s="517" t="s">
        <v>67</v>
      </c>
      <c r="U964" s="515">
        <v>20922</v>
      </c>
      <c r="V964" s="515">
        <v>116</v>
      </c>
      <c r="W964" s="515">
        <v>176</v>
      </c>
      <c r="X964" s="515">
        <v>281</v>
      </c>
      <c r="Y964" s="515">
        <v>334</v>
      </c>
      <c r="Z964" s="515">
        <v>1</v>
      </c>
      <c r="AA964" s="515">
        <v>26.8</v>
      </c>
      <c r="AB964" s="515">
        <v>0.6</v>
      </c>
      <c r="AC964" s="515">
        <v>1.81</v>
      </c>
      <c r="AD964" s="515">
        <v>9</v>
      </c>
      <c r="AE964" s="515">
        <v>0</v>
      </c>
      <c r="AF964" s="260"/>
      <c r="AG964" s="587">
        <v>124</v>
      </c>
      <c r="AH964" s="587">
        <v>7</v>
      </c>
      <c r="AI964" s="587">
        <v>11.5</v>
      </c>
      <c r="AJ964" s="587">
        <v>85</v>
      </c>
      <c r="AK964" s="587">
        <v>140</v>
      </c>
      <c r="AL964" s="587">
        <v>170</v>
      </c>
      <c r="AM964" s="587">
        <v>240</v>
      </c>
      <c r="AN964" s="587">
        <v>365</v>
      </c>
      <c r="AO964" s="587">
        <v>437</v>
      </c>
      <c r="AP964" s="587">
        <v>42</v>
      </c>
      <c r="AQ964" s="587">
        <v>18</v>
      </c>
      <c r="AR964" s="587">
        <v>3</v>
      </c>
      <c r="AS964" s="587">
        <v>2.7</v>
      </c>
      <c r="AT964" s="587">
        <v>0.05</v>
      </c>
      <c r="AU964" s="307"/>
      <c r="AV964" s="513">
        <v>2</v>
      </c>
      <c r="AW964" s="518">
        <v>42677</v>
      </c>
      <c r="AX964" s="513">
        <v>68071</v>
      </c>
      <c r="AY964" s="513" t="s">
        <v>73</v>
      </c>
      <c r="AZ964" s="514">
        <v>0.73009999999999997</v>
      </c>
      <c r="BA964" s="515">
        <v>139.6</v>
      </c>
      <c r="BB964" s="515">
        <v>8.6999999999999993</v>
      </c>
      <c r="BC964" s="515">
        <v>0</v>
      </c>
      <c r="BD964" s="516" t="s">
        <v>20</v>
      </c>
      <c r="BE964" s="515">
        <v>1.2</v>
      </c>
      <c r="BF964" s="515">
        <v>0.01</v>
      </c>
      <c r="BG964" s="515">
        <v>85.3</v>
      </c>
      <c r="BH964" s="515">
        <v>79.2</v>
      </c>
      <c r="BI964" s="515">
        <v>82.2</v>
      </c>
      <c r="BJ964" s="517" t="s">
        <v>66</v>
      </c>
      <c r="BK964" s="517" t="s">
        <v>67</v>
      </c>
      <c r="BL964" s="515">
        <v>20742</v>
      </c>
      <c r="BM964" s="515">
        <v>129</v>
      </c>
      <c r="BN964" s="515">
        <v>194</v>
      </c>
      <c r="BO964" s="515">
        <v>298</v>
      </c>
      <c r="BP964" s="515">
        <v>356</v>
      </c>
      <c r="BQ964" s="515">
        <v>1</v>
      </c>
      <c r="BR964" s="515">
        <v>29.3</v>
      </c>
      <c r="BS964" s="515">
        <v>0.4</v>
      </c>
      <c r="BT964" s="515">
        <v>2.09</v>
      </c>
      <c r="BU964" s="515">
        <v>4.4000000000000004</v>
      </c>
      <c r="BV964" s="515">
        <v>0</v>
      </c>
      <c r="BW964" s="587"/>
      <c r="BX964" s="587">
        <v>124</v>
      </c>
      <c r="BY964" s="587">
        <v>7</v>
      </c>
      <c r="BZ964" s="587">
        <v>11.5</v>
      </c>
      <c r="CA964" s="587">
        <v>85</v>
      </c>
      <c r="CB964" s="587">
        <v>140</v>
      </c>
      <c r="CC964" s="587">
        <v>170</v>
      </c>
      <c r="CD964" s="587">
        <v>240</v>
      </c>
      <c r="CE964" s="587">
        <v>365</v>
      </c>
      <c r="CF964" s="587">
        <v>437</v>
      </c>
      <c r="CG964" s="587">
        <v>42</v>
      </c>
      <c r="CH964" s="587">
        <v>18</v>
      </c>
      <c r="CI964" s="587">
        <v>3</v>
      </c>
      <c r="CJ964" s="587">
        <v>2.7</v>
      </c>
      <c r="CK964" s="587">
        <v>0.05</v>
      </c>
      <c r="CL964" s="343"/>
      <c r="CM964" s="550">
        <v>2</v>
      </c>
      <c r="CN964" s="588">
        <v>42688</v>
      </c>
      <c r="CO964" s="550"/>
      <c r="CP964" s="550"/>
      <c r="CQ964" s="566">
        <v>0.71719999999999995</v>
      </c>
      <c r="CR964" s="564">
        <v>52</v>
      </c>
      <c r="CS964" s="521">
        <f t="shared" ref="CS964:CS966" si="175">(CR964*(9/5))+32</f>
        <v>125.60000000000001</v>
      </c>
      <c r="CT964" s="564">
        <v>10.7</v>
      </c>
      <c r="CU964" s="565">
        <v>1E-3</v>
      </c>
      <c r="CV964" s="564">
        <v>1</v>
      </c>
      <c r="CW964" s="564">
        <v>0.5</v>
      </c>
      <c r="CX964" s="565">
        <v>5.0000000000000001E-3</v>
      </c>
      <c r="CY964" s="564">
        <v>85</v>
      </c>
      <c r="CZ964" s="564">
        <v>78.8</v>
      </c>
      <c r="DA964" s="564">
        <v>82</v>
      </c>
      <c r="DB964" s="550" t="s">
        <v>83</v>
      </c>
      <c r="DC964" s="550" t="s">
        <v>84</v>
      </c>
      <c r="DD964" s="564">
        <v>20882</v>
      </c>
      <c r="DE964" s="564">
        <v>122.8</v>
      </c>
      <c r="DF964" s="564">
        <v>173</v>
      </c>
      <c r="DG964" s="564">
        <v>263.5</v>
      </c>
      <c r="DH964" s="564">
        <v>342</v>
      </c>
      <c r="DI964" s="564">
        <v>1</v>
      </c>
      <c r="DJ964" s="564">
        <v>27.1</v>
      </c>
      <c r="DK964" s="564">
        <v>0.1</v>
      </c>
      <c r="DL964" s="564">
        <v>2</v>
      </c>
      <c r="DM964" s="564">
        <v>12.8</v>
      </c>
      <c r="DN964" s="564">
        <v>0</v>
      </c>
      <c r="DO964" s="694"/>
      <c r="DP964" s="587">
        <v>124</v>
      </c>
      <c r="DQ964" s="587">
        <v>7</v>
      </c>
      <c r="DR964" s="587">
        <v>11.5</v>
      </c>
      <c r="DS964" s="587">
        <v>85</v>
      </c>
      <c r="DT964" s="587">
        <v>149</v>
      </c>
      <c r="DU964" s="587">
        <v>170</v>
      </c>
      <c r="DV964" s="587">
        <v>245</v>
      </c>
      <c r="DW964" s="587">
        <v>374</v>
      </c>
      <c r="DX964" s="587">
        <v>437</v>
      </c>
      <c r="DY964" s="587">
        <v>42</v>
      </c>
      <c r="DZ964" s="587">
        <v>18</v>
      </c>
      <c r="EA964" s="587">
        <v>3</v>
      </c>
      <c r="EB964" s="587">
        <v>2.7</v>
      </c>
      <c r="EC964" s="587">
        <v>0.05</v>
      </c>
    </row>
    <row r="965" spans="1:133" x14ac:dyDescent="0.25">
      <c r="A965" s="291">
        <f t="shared" si="172"/>
        <v>2016</v>
      </c>
      <c r="B965" s="292" t="str">
        <f t="shared" si="172"/>
        <v>NOVIEMBRE</v>
      </c>
      <c r="C965" s="292">
        <v>5</v>
      </c>
      <c r="D965" s="292" t="str">
        <f t="shared" si="173"/>
        <v>NOVIEMBRE 2016 / 3</v>
      </c>
      <c r="E965" s="513">
        <v>3</v>
      </c>
      <c r="F965" s="518">
        <v>42680</v>
      </c>
      <c r="G965" s="513">
        <v>68146</v>
      </c>
      <c r="H965" s="513" t="s">
        <v>69</v>
      </c>
      <c r="I965" s="514">
        <v>0.71360000000000001</v>
      </c>
      <c r="J965" s="515">
        <v>124</v>
      </c>
      <c r="K965" s="515">
        <v>10.3</v>
      </c>
      <c r="L965" s="515">
        <v>0</v>
      </c>
      <c r="M965" s="516" t="s">
        <v>20</v>
      </c>
      <c r="N965" s="515">
        <v>0.5</v>
      </c>
      <c r="O965" s="515">
        <v>0</v>
      </c>
      <c r="P965" s="515">
        <v>85.1</v>
      </c>
      <c r="Q965" s="515">
        <v>79.099999999999994</v>
      </c>
      <c r="R965" s="515">
        <f t="shared" si="174"/>
        <v>82.1</v>
      </c>
      <c r="S965" s="517" t="s">
        <v>66</v>
      </c>
      <c r="T965" s="517" t="s">
        <v>67</v>
      </c>
      <c r="U965" s="515">
        <v>20922</v>
      </c>
      <c r="V965" s="515">
        <v>115</v>
      </c>
      <c r="W965" s="515">
        <v>175</v>
      </c>
      <c r="X965" s="515">
        <v>279</v>
      </c>
      <c r="Y965" s="515">
        <v>339</v>
      </c>
      <c r="Z965" s="515">
        <v>1</v>
      </c>
      <c r="AA965" s="515">
        <v>26.9</v>
      </c>
      <c r="AB965" s="515">
        <v>0.6</v>
      </c>
      <c r="AC965" s="515">
        <v>1.8</v>
      </c>
      <c r="AD965" s="515">
        <v>8.9</v>
      </c>
      <c r="AE965" s="515">
        <v>0</v>
      </c>
      <c r="AF965" s="260"/>
      <c r="AG965" s="587">
        <v>124</v>
      </c>
      <c r="AH965" s="587">
        <v>7</v>
      </c>
      <c r="AI965" s="587">
        <v>11.5</v>
      </c>
      <c r="AJ965" s="587">
        <v>85</v>
      </c>
      <c r="AK965" s="587">
        <v>140</v>
      </c>
      <c r="AL965" s="587">
        <v>170</v>
      </c>
      <c r="AM965" s="587">
        <v>240</v>
      </c>
      <c r="AN965" s="587">
        <v>365</v>
      </c>
      <c r="AO965" s="587">
        <v>437</v>
      </c>
      <c r="AP965" s="587">
        <v>42</v>
      </c>
      <c r="AQ965" s="587">
        <v>18</v>
      </c>
      <c r="AR965" s="587">
        <v>3</v>
      </c>
      <c r="AS965" s="587">
        <v>2.7</v>
      </c>
      <c r="AT965" s="587">
        <v>0.05</v>
      </c>
      <c r="AU965" s="307"/>
      <c r="AV965" s="513">
        <v>3</v>
      </c>
      <c r="AW965" s="518">
        <v>42677</v>
      </c>
      <c r="AX965" s="513">
        <v>68075</v>
      </c>
      <c r="AY965" s="513" t="s">
        <v>149</v>
      </c>
      <c r="AZ965" s="514">
        <v>0.7339</v>
      </c>
      <c r="BA965" s="515">
        <v>142.6</v>
      </c>
      <c r="BB965" s="515">
        <v>8</v>
      </c>
      <c r="BC965" s="515">
        <v>0</v>
      </c>
      <c r="BD965" s="516" t="s">
        <v>20</v>
      </c>
      <c r="BE965" s="515">
        <v>1.2</v>
      </c>
      <c r="BF965" s="515">
        <v>0.01</v>
      </c>
      <c r="BG965" s="515">
        <v>85.6</v>
      </c>
      <c r="BH965" s="515">
        <v>79.3</v>
      </c>
      <c r="BI965" s="515">
        <f t="shared" ref="BI965:BI991" si="176">(BG965+BH965)/2</f>
        <v>82.449999999999989</v>
      </c>
      <c r="BJ965" s="517" t="s">
        <v>66</v>
      </c>
      <c r="BK965" s="517" t="s">
        <v>67</v>
      </c>
      <c r="BL965" s="515">
        <v>20702</v>
      </c>
      <c r="BM965" s="515">
        <v>133</v>
      </c>
      <c r="BN965" s="515">
        <v>201</v>
      </c>
      <c r="BO965" s="515">
        <v>302</v>
      </c>
      <c r="BP965" s="515">
        <v>352</v>
      </c>
      <c r="BQ965" s="515">
        <v>1</v>
      </c>
      <c r="BR965" s="515">
        <v>30.1</v>
      </c>
      <c r="BS965" s="515">
        <v>0.4</v>
      </c>
      <c r="BT965" s="515">
        <v>2.13</v>
      </c>
      <c r="BU965" s="515">
        <v>4.0999999999999996</v>
      </c>
      <c r="BV965" s="515">
        <v>0</v>
      </c>
      <c r="BW965" s="587"/>
      <c r="BX965" s="587">
        <v>124</v>
      </c>
      <c r="BY965" s="587">
        <v>7</v>
      </c>
      <c r="BZ965" s="587">
        <v>11.5</v>
      </c>
      <c r="CA965" s="587">
        <v>85</v>
      </c>
      <c r="CB965" s="587">
        <v>140</v>
      </c>
      <c r="CC965" s="587">
        <v>170</v>
      </c>
      <c r="CD965" s="587">
        <v>240</v>
      </c>
      <c r="CE965" s="587">
        <v>365</v>
      </c>
      <c r="CF965" s="587">
        <v>437</v>
      </c>
      <c r="CG965" s="587">
        <v>42</v>
      </c>
      <c r="CH965" s="587">
        <v>18</v>
      </c>
      <c r="CI965" s="587">
        <v>3</v>
      </c>
      <c r="CJ965" s="587">
        <v>2.7</v>
      </c>
      <c r="CK965" s="587">
        <v>0.05</v>
      </c>
      <c r="CL965" s="343"/>
      <c r="CM965" s="550">
        <v>3</v>
      </c>
      <c r="CN965" s="588">
        <v>42695</v>
      </c>
      <c r="CO965" s="550"/>
      <c r="CP965" s="550"/>
      <c r="CQ965" s="566">
        <v>0.71750000000000003</v>
      </c>
      <c r="CR965" s="564">
        <v>52.6</v>
      </c>
      <c r="CS965" s="521">
        <f t="shared" si="175"/>
        <v>126.68</v>
      </c>
      <c r="CT965" s="564">
        <v>10.3</v>
      </c>
      <c r="CU965" s="565">
        <v>1E-3</v>
      </c>
      <c r="CV965" s="564">
        <v>1</v>
      </c>
      <c r="CW965" s="564">
        <v>0.5</v>
      </c>
      <c r="CX965" s="565">
        <v>5.0000000000000001E-3</v>
      </c>
      <c r="CY965" s="564">
        <v>85</v>
      </c>
      <c r="CZ965" s="564">
        <v>78.5</v>
      </c>
      <c r="DA965" s="564">
        <v>81.8</v>
      </c>
      <c r="DB965" s="550" t="s">
        <v>83</v>
      </c>
      <c r="DC965" s="550" t="s">
        <v>84</v>
      </c>
      <c r="DD965" s="564">
        <v>20878</v>
      </c>
      <c r="DE965" s="564">
        <v>122.8</v>
      </c>
      <c r="DF965" s="564">
        <v>175</v>
      </c>
      <c r="DG965" s="564">
        <v>265.5</v>
      </c>
      <c r="DH965" s="564">
        <v>344</v>
      </c>
      <c r="DI965" s="564">
        <v>1</v>
      </c>
      <c r="DJ965" s="564">
        <v>27</v>
      </c>
      <c r="DK965" s="564">
        <v>0.1</v>
      </c>
      <c r="DL965" s="564">
        <v>2.2000000000000002</v>
      </c>
      <c r="DM965" s="564">
        <v>13</v>
      </c>
      <c r="DN965" s="564">
        <v>0</v>
      </c>
      <c r="DO965" s="694"/>
      <c r="DP965" s="587">
        <v>124</v>
      </c>
      <c r="DQ965" s="587">
        <v>7</v>
      </c>
      <c r="DR965" s="587">
        <v>11.5</v>
      </c>
      <c r="DS965" s="587">
        <v>85</v>
      </c>
      <c r="DT965" s="587">
        <v>149</v>
      </c>
      <c r="DU965" s="587">
        <v>170</v>
      </c>
      <c r="DV965" s="587">
        <v>245</v>
      </c>
      <c r="DW965" s="587">
        <v>374</v>
      </c>
      <c r="DX965" s="587">
        <v>437</v>
      </c>
      <c r="DY965" s="587">
        <v>42</v>
      </c>
      <c r="DZ965" s="587">
        <v>18</v>
      </c>
      <c r="EA965" s="587">
        <v>3</v>
      </c>
      <c r="EB965" s="587">
        <v>2.7</v>
      </c>
      <c r="EC965" s="587">
        <v>0.05</v>
      </c>
    </row>
    <row r="966" spans="1:133" x14ac:dyDescent="0.25">
      <c r="A966" s="302">
        <f t="shared" si="172"/>
        <v>2016</v>
      </c>
      <c r="B966" s="303" t="str">
        <f t="shared" si="172"/>
        <v>NOVIEMBRE</v>
      </c>
      <c r="C966" s="303">
        <v>6</v>
      </c>
      <c r="D966" s="303" t="str">
        <f t="shared" si="173"/>
        <v>NOVIEMBRE 2016 / 4</v>
      </c>
      <c r="E966" s="513">
        <v>4</v>
      </c>
      <c r="F966" s="518">
        <v>42683</v>
      </c>
      <c r="G966" s="513">
        <v>68215</v>
      </c>
      <c r="H966" s="513" t="s">
        <v>208</v>
      </c>
      <c r="I966" s="514">
        <v>0.71279999999999999</v>
      </c>
      <c r="J966" s="515">
        <v>126</v>
      </c>
      <c r="K966" s="515">
        <v>10.199999999999999</v>
      </c>
      <c r="L966" s="515">
        <v>0</v>
      </c>
      <c r="M966" s="516" t="s">
        <v>20</v>
      </c>
      <c r="N966" s="515">
        <v>0.5</v>
      </c>
      <c r="O966" s="515">
        <v>0</v>
      </c>
      <c r="P966" s="515">
        <v>85.1</v>
      </c>
      <c r="Q966" s="515">
        <v>79.3</v>
      </c>
      <c r="R966" s="515">
        <f t="shared" si="174"/>
        <v>82.199999999999989</v>
      </c>
      <c r="S966" s="517" t="s">
        <v>66</v>
      </c>
      <c r="T966" s="517" t="s">
        <v>67</v>
      </c>
      <c r="U966" s="515">
        <v>20930</v>
      </c>
      <c r="V966" s="515">
        <v>119</v>
      </c>
      <c r="W966" s="515">
        <v>177</v>
      </c>
      <c r="X966" s="515">
        <v>279</v>
      </c>
      <c r="Y966" s="515">
        <v>337</v>
      </c>
      <c r="Z966" s="515">
        <v>1</v>
      </c>
      <c r="AA966" s="515">
        <v>26.8</v>
      </c>
      <c r="AB966" s="515">
        <v>0.6</v>
      </c>
      <c r="AC966" s="515">
        <v>1.78</v>
      </c>
      <c r="AD966" s="515">
        <v>8</v>
      </c>
      <c r="AE966" s="515">
        <v>0</v>
      </c>
      <c r="AF966" s="260"/>
      <c r="AG966" s="587">
        <v>124</v>
      </c>
      <c r="AH966" s="587">
        <v>7</v>
      </c>
      <c r="AI966" s="587">
        <v>11.5</v>
      </c>
      <c r="AJ966" s="587">
        <v>85</v>
      </c>
      <c r="AK966" s="587">
        <v>140</v>
      </c>
      <c r="AL966" s="587">
        <v>170</v>
      </c>
      <c r="AM966" s="587">
        <v>240</v>
      </c>
      <c r="AN966" s="587">
        <v>365</v>
      </c>
      <c r="AO966" s="587">
        <v>437</v>
      </c>
      <c r="AP966" s="587">
        <v>42</v>
      </c>
      <c r="AQ966" s="587">
        <v>18</v>
      </c>
      <c r="AR966" s="587">
        <v>3</v>
      </c>
      <c r="AS966" s="587">
        <v>2.7</v>
      </c>
      <c r="AT966" s="587">
        <v>0.05</v>
      </c>
      <c r="AU966" s="307"/>
      <c r="AV966" s="513">
        <v>4</v>
      </c>
      <c r="AW966" s="518">
        <v>42679</v>
      </c>
      <c r="AX966" s="513">
        <v>68125</v>
      </c>
      <c r="AY966" s="513" t="s">
        <v>218</v>
      </c>
      <c r="AZ966" s="514">
        <v>0.73540000000000005</v>
      </c>
      <c r="BA966" s="515">
        <v>143.30000000000001</v>
      </c>
      <c r="BB966" s="515">
        <v>8</v>
      </c>
      <c r="BC966" s="515">
        <v>0</v>
      </c>
      <c r="BD966" s="516" t="s">
        <v>20</v>
      </c>
      <c r="BE966" s="515">
        <v>1.2</v>
      </c>
      <c r="BF966" s="515">
        <v>0.01</v>
      </c>
      <c r="BG966" s="515">
        <v>85.6</v>
      </c>
      <c r="BH966" s="515">
        <v>79.3</v>
      </c>
      <c r="BI966" s="515">
        <f t="shared" si="176"/>
        <v>82.449999999999989</v>
      </c>
      <c r="BJ966" s="517" t="s">
        <v>66</v>
      </c>
      <c r="BK966" s="517" t="s">
        <v>67</v>
      </c>
      <c r="BL966" s="515">
        <v>20686</v>
      </c>
      <c r="BM966" s="515">
        <v>135</v>
      </c>
      <c r="BN966" s="515">
        <v>203</v>
      </c>
      <c r="BO966" s="515">
        <v>300</v>
      </c>
      <c r="BP966" s="515">
        <v>352</v>
      </c>
      <c r="BQ966" s="515">
        <v>1</v>
      </c>
      <c r="BR966" s="515">
        <v>30.1</v>
      </c>
      <c r="BS966" s="515">
        <v>0.4</v>
      </c>
      <c r="BT966" s="515">
        <v>2.15</v>
      </c>
      <c r="BU966" s="515">
        <v>3.9</v>
      </c>
      <c r="BV966" s="515">
        <v>0</v>
      </c>
      <c r="BW966" s="587"/>
      <c r="BX966" s="587">
        <v>124</v>
      </c>
      <c r="BY966" s="587">
        <v>7</v>
      </c>
      <c r="BZ966" s="587">
        <v>11.5</v>
      </c>
      <c r="CA966" s="587">
        <v>85</v>
      </c>
      <c r="CB966" s="587">
        <v>140</v>
      </c>
      <c r="CC966" s="587">
        <v>170</v>
      </c>
      <c r="CD966" s="587">
        <v>240</v>
      </c>
      <c r="CE966" s="587">
        <v>365</v>
      </c>
      <c r="CF966" s="587">
        <v>437</v>
      </c>
      <c r="CG966" s="587">
        <v>42</v>
      </c>
      <c r="CH966" s="587">
        <v>18</v>
      </c>
      <c r="CI966" s="587">
        <v>3</v>
      </c>
      <c r="CJ966" s="587">
        <v>2.7</v>
      </c>
      <c r="CK966" s="587">
        <v>0.05</v>
      </c>
      <c r="CL966" s="343"/>
      <c r="CM966" s="550">
        <v>4</v>
      </c>
      <c r="CN966" s="588">
        <v>42702</v>
      </c>
      <c r="CO966" s="550"/>
      <c r="CP966" s="550"/>
      <c r="CQ966" s="566">
        <v>0.71389999999999998</v>
      </c>
      <c r="CR966" s="564">
        <v>52.7</v>
      </c>
      <c r="CS966" s="521">
        <f t="shared" si="175"/>
        <v>126.86000000000001</v>
      </c>
      <c r="CT966" s="564">
        <v>9.9</v>
      </c>
      <c r="CU966" s="565">
        <v>1E-3</v>
      </c>
      <c r="CV966" s="564">
        <v>1</v>
      </c>
      <c r="CW966" s="564">
        <v>2.1</v>
      </c>
      <c r="CX966" s="565">
        <v>5.0000000000000001E-3</v>
      </c>
      <c r="CY966" s="564">
        <v>85</v>
      </c>
      <c r="CZ966" s="564">
        <v>79.099999999999994</v>
      </c>
      <c r="DA966" s="564">
        <v>82.1</v>
      </c>
      <c r="DB966" s="550" t="s">
        <v>83</v>
      </c>
      <c r="DC966" s="550" t="s">
        <v>84</v>
      </c>
      <c r="DD966" s="564">
        <v>20918</v>
      </c>
      <c r="DE966" s="564">
        <v>122.4</v>
      </c>
      <c r="DF966" s="564">
        <v>173.3</v>
      </c>
      <c r="DG966" s="564">
        <v>280.7</v>
      </c>
      <c r="DH966" s="564">
        <v>355.9</v>
      </c>
      <c r="DI966" s="564">
        <v>1</v>
      </c>
      <c r="DJ966" s="564">
        <v>25.1</v>
      </c>
      <c r="DK966" s="564">
        <v>0.8</v>
      </c>
      <c r="DL966" s="564">
        <v>2.2000000000000002</v>
      </c>
      <c r="DM966" s="564">
        <v>12.8</v>
      </c>
      <c r="DN966" s="564">
        <v>0</v>
      </c>
      <c r="DO966" s="694"/>
      <c r="DP966" s="587">
        <v>124</v>
      </c>
      <c r="DQ966" s="587">
        <v>7</v>
      </c>
      <c r="DR966" s="587">
        <v>11.5</v>
      </c>
      <c r="DS966" s="587">
        <v>85</v>
      </c>
      <c r="DT966" s="587">
        <v>149</v>
      </c>
      <c r="DU966" s="587">
        <v>170</v>
      </c>
      <c r="DV966" s="587">
        <v>245</v>
      </c>
      <c r="DW966" s="587">
        <v>374</v>
      </c>
      <c r="DX966" s="587">
        <v>437</v>
      </c>
      <c r="DY966" s="587">
        <v>42</v>
      </c>
      <c r="DZ966" s="587">
        <v>18</v>
      </c>
      <c r="EA966" s="587">
        <v>3</v>
      </c>
      <c r="EB966" s="587">
        <v>2.7</v>
      </c>
      <c r="EC966" s="587">
        <v>0.05</v>
      </c>
    </row>
    <row r="967" spans="1:133" x14ac:dyDescent="0.25">
      <c r="A967" s="291">
        <f t="shared" si="172"/>
        <v>2016</v>
      </c>
      <c r="B967" s="292" t="str">
        <f t="shared" si="172"/>
        <v>NOVIEMBRE</v>
      </c>
      <c r="C967" s="292">
        <v>7</v>
      </c>
      <c r="D967" s="292" t="str">
        <f t="shared" si="173"/>
        <v>NOVIEMBRE 2016 / 5</v>
      </c>
      <c r="E967" s="513">
        <v>5</v>
      </c>
      <c r="F967" s="518">
        <v>42683</v>
      </c>
      <c r="G967" s="513">
        <v>68207</v>
      </c>
      <c r="H967" s="513" t="s">
        <v>68</v>
      </c>
      <c r="I967" s="514">
        <v>0.71430000000000005</v>
      </c>
      <c r="J967" s="515">
        <v>125</v>
      </c>
      <c r="K967" s="515">
        <v>10.3</v>
      </c>
      <c r="L967" s="515">
        <v>0</v>
      </c>
      <c r="M967" s="516" t="s">
        <v>20</v>
      </c>
      <c r="N967" s="515">
        <v>0.5</v>
      </c>
      <c r="O967" s="515">
        <v>0</v>
      </c>
      <c r="P967" s="515">
        <v>85.2</v>
      </c>
      <c r="Q967" s="515">
        <v>79.099999999999994</v>
      </c>
      <c r="R967" s="515">
        <v>82.2</v>
      </c>
      <c r="S967" s="517" t="s">
        <v>66</v>
      </c>
      <c r="T967" s="517" t="s">
        <v>67</v>
      </c>
      <c r="U967" s="515">
        <v>20914</v>
      </c>
      <c r="V967" s="515">
        <v>115</v>
      </c>
      <c r="W967" s="515">
        <v>177</v>
      </c>
      <c r="X967" s="515">
        <v>277</v>
      </c>
      <c r="Y967" s="515">
        <v>343</v>
      </c>
      <c r="Z967" s="515">
        <v>1</v>
      </c>
      <c r="AA967" s="515">
        <v>26.8</v>
      </c>
      <c r="AB967" s="515">
        <v>0.6</v>
      </c>
      <c r="AC967" s="515">
        <v>1.9</v>
      </c>
      <c r="AD967" s="515">
        <v>8.8000000000000007</v>
      </c>
      <c r="AE967" s="515">
        <v>0</v>
      </c>
      <c r="AF967" s="260"/>
      <c r="AG967" s="587">
        <v>124</v>
      </c>
      <c r="AH967" s="587">
        <v>7</v>
      </c>
      <c r="AI967" s="587">
        <v>11.5</v>
      </c>
      <c r="AJ967" s="587">
        <v>85</v>
      </c>
      <c r="AK967" s="587">
        <v>140</v>
      </c>
      <c r="AL967" s="587">
        <v>170</v>
      </c>
      <c r="AM967" s="587">
        <v>240</v>
      </c>
      <c r="AN967" s="587">
        <v>365</v>
      </c>
      <c r="AO967" s="587">
        <v>437</v>
      </c>
      <c r="AP967" s="587">
        <v>42</v>
      </c>
      <c r="AQ967" s="587">
        <v>18</v>
      </c>
      <c r="AR967" s="587">
        <v>3</v>
      </c>
      <c r="AS967" s="587">
        <v>2.7</v>
      </c>
      <c r="AT967" s="587">
        <v>0.05</v>
      </c>
      <c r="AU967" s="307"/>
      <c r="AV967" s="513">
        <v>5</v>
      </c>
      <c r="AW967" s="518">
        <v>42680</v>
      </c>
      <c r="AX967" s="513">
        <v>68147</v>
      </c>
      <c r="AY967" s="513" t="s">
        <v>73</v>
      </c>
      <c r="AZ967" s="514">
        <v>0.73770000000000002</v>
      </c>
      <c r="BA967" s="515">
        <v>143.19999999999999</v>
      </c>
      <c r="BB967" s="515">
        <v>8.1</v>
      </c>
      <c r="BC967" s="515">
        <v>0</v>
      </c>
      <c r="BD967" s="516" t="s">
        <v>20</v>
      </c>
      <c r="BE967" s="515">
        <v>1.2</v>
      </c>
      <c r="BF967" s="515">
        <v>0.01</v>
      </c>
      <c r="BG967" s="515">
        <v>85.5</v>
      </c>
      <c r="BH967" s="515">
        <v>79.36</v>
      </c>
      <c r="BI967" s="515">
        <f t="shared" si="176"/>
        <v>82.43</v>
      </c>
      <c r="BJ967" s="517" t="s">
        <v>66</v>
      </c>
      <c r="BK967" s="517" t="s">
        <v>67</v>
      </c>
      <c r="BL967" s="515">
        <v>20662</v>
      </c>
      <c r="BM967" s="515">
        <v>135</v>
      </c>
      <c r="BN967" s="515">
        <v>205</v>
      </c>
      <c r="BO967" s="515">
        <v>304</v>
      </c>
      <c r="BP967" s="515">
        <v>352</v>
      </c>
      <c r="BQ967" s="515">
        <v>1</v>
      </c>
      <c r="BR967" s="515">
        <v>29.9</v>
      </c>
      <c r="BS967" s="515">
        <v>0.4</v>
      </c>
      <c r="BT967" s="515">
        <v>2.2000000000000002</v>
      </c>
      <c r="BU967" s="515">
        <v>0</v>
      </c>
      <c r="BV967" s="515">
        <v>0</v>
      </c>
      <c r="BW967" s="587"/>
      <c r="BX967" s="587">
        <v>124</v>
      </c>
      <c r="BY967" s="587">
        <v>7</v>
      </c>
      <c r="BZ967" s="587">
        <v>11.5</v>
      </c>
      <c r="CA967" s="587">
        <v>85</v>
      </c>
      <c r="CB967" s="587">
        <v>140</v>
      </c>
      <c r="CC967" s="587">
        <v>170</v>
      </c>
      <c r="CD967" s="587">
        <v>240</v>
      </c>
      <c r="CE967" s="587">
        <v>365</v>
      </c>
      <c r="CF967" s="587">
        <v>437</v>
      </c>
      <c r="CG967" s="587">
        <v>42</v>
      </c>
      <c r="CH967" s="587">
        <v>18</v>
      </c>
      <c r="CI967" s="587">
        <v>3</v>
      </c>
      <c r="CJ967" s="587">
        <v>2.7</v>
      </c>
      <c r="CK967" s="587">
        <v>0.05</v>
      </c>
      <c r="CL967" s="343"/>
      <c r="CM967" s="303"/>
      <c r="CN967" s="303"/>
      <c r="CO967" s="303"/>
      <c r="CP967" s="303"/>
      <c r="CQ967" s="303"/>
      <c r="CR967" s="303"/>
      <c r="CS967" s="303"/>
      <c r="CT967" s="303"/>
      <c r="CU967" s="303"/>
      <c r="CV967" s="303"/>
      <c r="CW967" s="303"/>
      <c r="CX967" s="303"/>
      <c r="CY967" s="303"/>
      <c r="CZ967" s="303"/>
      <c r="DA967" s="303"/>
      <c r="DB967" s="303"/>
      <c r="DC967" s="303"/>
      <c r="DD967" s="303"/>
      <c r="DE967" s="303"/>
      <c r="DF967" s="303"/>
      <c r="DG967" s="303"/>
      <c r="DH967" s="303"/>
      <c r="DI967" s="303"/>
      <c r="DJ967" s="303"/>
      <c r="DK967" s="303"/>
      <c r="DL967" s="303"/>
      <c r="DM967" s="303"/>
      <c r="DN967" s="303"/>
      <c r="DO967" s="442"/>
      <c r="DP967" s="303"/>
      <c r="DQ967" s="303"/>
      <c r="DR967" s="303"/>
      <c r="DS967" s="303"/>
      <c r="DT967" s="303"/>
      <c r="DU967" s="303"/>
      <c r="DV967" s="303"/>
      <c r="DW967" s="303"/>
      <c r="DX967" s="303"/>
      <c r="DY967" s="303"/>
      <c r="DZ967" s="303"/>
      <c r="EA967" s="303"/>
      <c r="EB967" s="303"/>
      <c r="EC967" s="303"/>
    </row>
    <row r="968" spans="1:133" x14ac:dyDescent="0.25">
      <c r="A968" s="302">
        <f t="shared" si="172"/>
        <v>2016</v>
      </c>
      <c r="B968" s="303" t="str">
        <f t="shared" si="172"/>
        <v>NOVIEMBRE</v>
      </c>
      <c r="C968" s="303">
        <v>8</v>
      </c>
      <c r="D968" s="303" t="str">
        <f t="shared" si="173"/>
        <v>NOVIEMBRE 2016 / 6</v>
      </c>
      <c r="E968" s="513">
        <v>6</v>
      </c>
      <c r="F968" s="518">
        <v>42686</v>
      </c>
      <c r="G968" s="513">
        <v>68298</v>
      </c>
      <c r="H968" s="513" t="s">
        <v>68</v>
      </c>
      <c r="I968" s="514">
        <v>0.71360000000000001</v>
      </c>
      <c r="J968" s="515">
        <v>125</v>
      </c>
      <c r="K968" s="515">
        <v>10.1</v>
      </c>
      <c r="L968" s="515">
        <v>0</v>
      </c>
      <c r="M968" s="516" t="s">
        <v>20</v>
      </c>
      <c r="N968" s="515">
        <v>0.5</v>
      </c>
      <c r="O968" s="515">
        <v>0</v>
      </c>
      <c r="P968" s="515">
        <v>85.2</v>
      </c>
      <c r="Q968" s="515">
        <v>79.2</v>
      </c>
      <c r="R968" s="515">
        <v>82.2</v>
      </c>
      <c r="S968" s="517" t="s">
        <v>66</v>
      </c>
      <c r="T968" s="517" t="s">
        <v>67</v>
      </c>
      <c r="U968" s="515">
        <v>20922</v>
      </c>
      <c r="V968" s="515">
        <v>117</v>
      </c>
      <c r="W968" s="515">
        <v>175</v>
      </c>
      <c r="X968" s="515">
        <v>274</v>
      </c>
      <c r="Y968" s="515">
        <v>333</v>
      </c>
      <c r="Z968" s="515">
        <v>1</v>
      </c>
      <c r="AA968" s="515">
        <v>25.3</v>
      </c>
      <c r="AB968" s="515">
        <v>0.4</v>
      </c>
      <c r="AC968" s="515">
        <v>1.41</v>
      </c>
      <c r="AD968" s="515">
        <v>8</v>
      </c>
      <c r="AE968" s="515">
        <v>0</v>
      </c>
      <c r="AF968" s="260"/>
      <c r="AG968" s="587">
        <v>124</v>
      </c>
      <c r="AH968" s="587">
        <v>7</v>
      </c>
      <c r="AI968" s="587">
        <v>11.5</v>
      </c>
      <c r="AJ968" s="587">
        <v>85</v>
      </c>
      <c r="AK968" s="587">
        <v>140</v>
      </c>
      <c r="AL968" s="587">
        <v>170</v>
      </c>
      <c r="AM968" s="587">
        <v>240</v>
      </c>
      <c r="AN968" s="587">
        <v>365</v>
      </c>
      <c r="AO968" s="587">
        <v>437</v>
      </c>
      <c r="AP968" s="587">
        <v>42</v>
      </c>
      <c r="AQ968" s="587">
        <v>18</v>
      </c>
      <c r="AR968" s="587">
        <v>3</v>
      </c>
      <c r="AS968" s="587">
        <v>2.7</v>
      </c>
      <c r="AT968" s="587">
        <v>0.05</v>
      </c>
      <c r="AU968" s="307"/>
      <c r="AV968" s="513">
        <v>6</v>
      </c>
      <c r="AW968" s="518">
        <v>42681</v>
      </c>
      <c r="AX968" s="513">
        <v>68158</v>
      </c>
      <c r="AY968" s="513" t="s">
        <v>149</v>
      </c>
      <c r="AZ968" s="514">
        <v>0.73929999999999996</v>
      </c>
      <c r="BA968" s="515">
        <v>144.19999999999999</v>
      </c>
      <c r="BB968" s="515">
        <v>8</v>
      </c>
      <c r="BC968" s="515">
        <v>0</v>
      </c>
      <c r="BD968" s="516" t="s">
        <v>20</v>
      </c>
      <c r="BE968" s="515">
        <v>1.2</v>
      </c>
      <c r="BF968" s="515">
        <v>0.01</v>
      </c>
      <c r="BG968" s="515">
        <v>85.4</v>
      </c>
      <c r="BH968" s="515">
        <v>79.2</v>
      </c>
      <c r="BI968" s="515">
        <f t="shared" si="176"/>
        <v>82.300000000000011</v>
      </c>
      <c r="BJ968" s="517" t="s">
        <v>66</v>
      </c>
      <c r="BK968" s="517" t="s">
        <v>67</v>
      </c>
      <c r="BL968" s="515">
        <v>20646</v>
      </c>
      <c r="BM968" s="515">
        <v>135</v>
      </c>
      <c r="BN968" s="515">
        <v>208</v>
      </c>
      <c r="BO968" s="515">
        <v>307</v>
      </c>
      <c r="BP968" s="515">
        <v>352</v>
      </c>
      <c r="BQ968" s="515">
        <v>1</v>
      </c>
      <c r="BR968" s="515">
        <v>29.5</v>
      </c>
      <c r="BS968" s="515">
        <v>0.4</v>
      </c>
      <c r="BT968" s="515">
        <v>2.1</v>
      </c>
      <c r="BU968" s="515">
        <v>0</v>
      </c>
      <c r="BV968" s="515">
        <v>0</v>
      </c>
      <c r="BW968" s="587"/>
      <c r="BX968" s="587">
        <v>124</v>
      </c>
      <c r="BY968" s="587">
        <v>7</v>
      </c>
      <c r="BZ968" s="587">
        <v>11.5</v>
      </c>
      <c r="CA968" s="587">
        <v>85</v>
      </c>
      <c r="CB968" s="587">
        <v>140</v>
      </c>
      <c r="CC968" s="587">
        <v>170</v>
      </c>
      <c r="CD968" s="587">
        <v>240</v>
      </c>
      <c r="CE968" s="587">
        <v>365</v>
      </c>
      <c r="CF968" s="587">
        <v>437</v>
      </c>
      <c r="CG968" s="587">
        <v>42</v>
      </c>
      <c r="CH968" s="587">
        <v>18</v>
      </c>
      <c r="CI968" s="587">
        <v>3</v>
      </c>
      <c r="CJ968" s="587">
        <v>2.7</v>
      </c>
      <c r="CK968" s="587">
        <v>0.05</v>
      </c>
      <c r="CL968" s="343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441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</row>
    <row r="969" spans="1:133" x14ac:dyDescent="0.25">
      <c r="A969" s="291">
        <f t="shared" si="172"/>
        <v>2016</v>
      </c>
      <c r="B969" s="292" t="str">
        <f t="shared" si="172"/>
        <v>NOVIEMBRE</v>
      </c>
      <c r="C969" s="292">
        <v>9</v>
      </c>
      <c r="D969" s="292" t="str">
        <f t="shared" si="173"/>
        <v>NOVIEMBRE 2016 / 7</v>
      </c>
      <c r="E969" s="513">
        <v>7</v>
      </c>
      <c r="F969" s="518">
        <v>42687</v>
      </c>
      <c r="G969" s="513">
        <v>68299</v>
      </c>
      <c r="H969" s="513" t="s">
        <v>69</v>
      </c>
      <c r="I969" s="514">
        <v>0.71209999999999996</v>
      </c>
      <c r="J969" s="515">
        <v>124</v>
      </c>
      <c r="K969" s="515">
        <v>10.3</v>
      </c>
      <c r="L969" s="515">
        <v>0</v>
      </c>
      <c r="M969" s="516" t="s">
        <v>20</v>
      </c>
      <c r="N969" s="515">
        <v>0.5</v>
      </c>
      <c r="O969" s="515">
        <v>0</v>
      </c>
      <c r="P969" s="515">
        <v>85.1</v>
      </c>
      <c r="Q969" s="515">
        <v>79.3</v>
      </c>
      <c r="R969" s="515">
        <v>82.2</v>
      </c>
      <c r="S969" s="517" t="s">
        <v>66</v>
      </c>
      <c r="T969" s="517" t="s">
        <v>67</v>
      </c>
      <c r="U969" s="515">
        <v>20938</v>
      </c>
      <c r="V969" s="515">
        <v>115</v>
      </c>
      <c r="W969" s="515">
        <v>172</v>
      </c>
      <c r="X969" s="515">
        <v>275</v>
      </c>
      <c r="Y969" s="515">
        <v>331</v>
      </c>
      <c r="Z969" s="515">
        <v>1</v>
      </c>
      <c r="AA969" s="515">
        <v>26.1</v>
      </c>
      <c r="AB969" s="515">
        <v>0.6</v>
      </c>
      <c r="AC969" s="515">
        <v>1.75</v>
      </c>
      <c r="AD969" s="515">
        <v>11</v>
      </c>
      <c r="AE969" s="515">
        <v>0</v>
      </c>
      <c r="AF969" s="260"/>
      <c r="AG969" s="587">
        <v>124</v>
      </c>
      <c r="AH969" s="587">
        <v>7</v>
      </c>
      <c r="AI969" s="587">
        <v>11.5</v>
      </c>
      <c r="AJ969" s="587">
        <v>85</v>
      </c>
      <c r="AK969" s="587">
        <v>140</v>
      </c>
      <c r="AL969" s="587">
        <v>170</v>
      </c>
      <c r="AM969" s="587">
        <v>240</v>
      </c>
      <c r="AN969" s="587">
        <v>365</v>
      </c>
      <c r="AO969" s="587">
        <v>437</v>
      </c>
      <c r="AP969" s="587">
        <v>42</v>
      </c>
      <c r="AQ969" s="587">
        <v>18</v>
      </c>
      <c r="AR969" s="587">
        <v>3</v>
      </c>
      <c r="AS969" s="587">
        <v>2.7</v>
      </c>
      <c r="AT969" s="587">
        <v>0.05</v>
      </c>
      <c r="AU969" s="307"/>
      <c r="AV969" s="513">
        <v>7</v>
      </c>
      <c r="AW969" s="518">
        <v>42683</v>
      </c>
      <c r="AX969" s="513">
        <v>68220</v>
      </c>
      <c r="AY969" s="513" t="s">
        <v>73</v>
      </c>
      <c r="AZ969" s="514">
        <v>0.74119999999999997</v>
      </c>
      <c r="BA969" s="515">
        <v>144.80000000000001</v>
      </c>
      <c r="BB969" s="515">
        <v>7.9</v>
      </c>
      <c r="BC969" s="515">
        <v>0</v>
      </c>
      <c r="BD969" s="516" t="s">
        <v>20</v>
      </c>
      <c r="BE969" s="515">
        <v>1.2</v>
      </c>
      <c r="BF969" s="515">
        <v>0.01</v>
      </c>
      <c r="BG969" s="515">
        <v>85.6</v>
      </c>
      <c r="BH969" s="515">
        <v>79.3</v>
      </c>
      <c r="BI969" s="515">
        <f t="shared" si="176"/>
        <v>82.449999999999989</v>
      </c>
      <c r="BJ969" s="517" t="s">
        <v>66</v>
      </c>
      <c r="BK969" s="517" t="s">
        <v>67</v>
      </c>
      <c r="BL969" s="515">
        <v>20626</v>
      </c>
      <c r="BM969" s="515">
        <v>136</v>
      </c>
      <c r="BN969" s="515">
        <v>208</v>
      </c>
      <c r="BO969" s="515">
        <v>304</v>
      </c>
      <c r="BP969" s="515">
        <v>354</v>
      </c>
      <c r="BQ969" s="515">
        <v>1</v>
      </c>
      <c r="BR969" s="515">
        <v>30.1</v>
      </c>
      <c r="BS969" s="515">
        <v>0.4</v>
      </c>
      <c r="BT969" s="515">
        <v>2.11</v>
      </c>
      <c r="BU969" s="515">
        <v>0</v>
      </c>
      <c r="BV969" s="515">
        <v>0</v>
      </c>
      <c r="BW969" s="587"/>
      <c r="BX969" s="587">
        <v>124</v>
      </c>
      <c r="BY969" s="587">
        <v>7</v>
      </c>
      <c r="BZ969" s="587">
        <v>11.5</v>
      </c>
      <c r="CA969" s="587">
        <v>85</v>
      </c>
      <c r="CB969" s="587">
        <v>140</v>
      </c>
      <c r="CC969" s="587">
        <v>170</v>
      </c>
      <c r="CD969" s="587">
        <v>240</v>
      </c>
      <c r="CE969" s="587">
        <v>365</v>
      </c>
      <c r="CF969" s="587">
        <v>437</v>
      </c>
      <c r="CG969" s="587">
        <v>42</v>
      </c>
      <c r="CH969" s="587">
        <v>18</v>
      </c>
      <c r="CI969" s="587">
        <v>3</v>
      </c>
      <c r="CJ969" s="587">
        <v>2.7</v>
      </c>
      <c r="CK969" s="587">
        <v>0.05</v>
      </c>
      <c r="CL969" s="343"/>
      <c r="CM969" s="303"/>
      <c r="CN969" s="303"/>
      <c r="CO969" s="303"/>
      <c r="CP969" s="303"/>
      <c r="CQ969" s="303"/>
      <c r="CR969" s="303"/>
      <c r="CS969" s="303"/>
      <c r="CT969" s="303"/>
      <c r="CU969" s="303"/>
      <c r="CV969" s="303"/>
      <c r="CW969" s="303"/>
      <c r="CX969" s="303"/>
      <c r="CY969" s="303"/>
      <c r="CZ969" s="303"/>
      <c r="DA969" s="303"/>
      <c r="DB969" s="303"/>
      <c r="DC969" s="303"/>
      <c r="DD969" s="303"/>
      <c r="DE969" s="303"/>
      <c r="DF969" s="303"/>
      <c r="DG969" s="303"/>
      <c r="DH969" s="303"/>
      <c r="DI969" s="303"/>
      <c r="DJ969" s="303"/>
      <c r="DK969" s="303"/>
      <c r="DL969" s="303"/>
      <c r="DM969" s="303"/>
      <c r="DN969" s="303"/>
      <c r="DO969" s="442"/>
      <c r="DP969" s="303"/>
      <c r="DQ969" s="303"/>
      <c r="DR969" s="303"/>
      <c r="DS969" s="303"/>
      <c r="DT969" s="303"/>
      <c r="DU969" s="303"/>
      <c r="DV969" s="303"/>
      <c r="DW969" s="303"/>
      <c r="DX969" s="303"/>
      <c r="DY969" s="303"/>
      <c r="DZ969" s="303"/>
      <c r="EA969" s="303"/>
      <c r="EB969" s="303"/>
      <c r="EC969" s="303"/>
    </row>
    <row r="970" spans="1:133" x14ac:dyDescent="0.25">
      <c r="A970" s="302">
        <f t="shared" si="172"/>
        <v>2016</v>
      </c>
      <c r="B970" s="303" t="str">
        <f t="shared" si="172"/>
        <v>NOVIEMBRE</v>
      </c>
      <c r="C970" s="303">
        <v>10</v>
      </c>
      <c r="D970" s="303" t="str">
        <f t="shared" si="173"/>
        <v>NOVIEMBRE 2016 / 8</v>
      </c>
      <c r="E970" s="513">
        <v>8</v>
      </c>
      <c r="F970" s="518">
        <v>42688</v>
      </c>
      <c r="G970" s="513">
        <v>68324</v>
      </c>
      <c r="H970" s="513" t="s">
        <v>208</v>
      </c>
      <c r="I970" s="514">
        <v>0.71319999999999995</v>
      </c>
      <c r="J970" s="515">
        <v>125</v>
      </c>
      <c r="K970" s="515">
        <v>10.1</v>
      </c>
      <c r="L970" s="515">
        <v>0</v>
      </c>
      <c r="M970" s="516" t="s">
        <v>20</v>
      </c>
      <c r="N970" s="515">
        <v>0.5</v>
      </c>
      <c r="O970" s="515">
        <v>0</v>
      </c>
      <c r="P970" s="515">
        <v>85.1</v>
      </c>
      <c r="Q970" s="515">
        <v>79.099999999999994</v>
      </c>
      <c r="R970" s="515">
        <v>82.1</v>
      </c>
      <c r="S970" s="517" t="s">
        <v>66</v>
      </c>
      <c r="T970" s="517" t="s">
        <v>67</v>
      </c>
      <c r="U970" s="515">
        <v>20926</v>
      </c>
      <c r="V970" s="515">
        <v>118</v>
      </c>
      <c r="W970" s="515">
        <v>175</v>
      </c>
      <c r="X970" s="515">
        <v>275</v>
      </c>
      <c r="Y970" s="515">
        <v>334</v>
      </c>
      <c r="Z970" s="515">
        <v>1</v>
      </c>
      <c r="AA970" s="515">
        <v>26.2</v>
      </c>
      <c r="AB970" s="515">
        <v>0.5</v>
      </c>
      <c r="AC970" s="515">
        <v>1.76</v>
      </c>
      <c r="AD970" s="515">
        <v>9.4</v>
      </c>
      <c r="AE970" s="515">
        <v>0</v>
      </c>
      <c r="AF970" s="260"/>
      <c r="AG970" s="587">
        <v>124</v>
      </c>
      <c r="AH970" s="587">
        <v>7</v>
      </c>
      <c r="AI970" s="587">
        <v>11.5</v>
      </c>
      <c r="AJ970" s="587">
        <v>85</v>
      </c>
      <c r="AK970" s="587">
        <v>140</v>
      </c>
      <c r="AL970" s="587">
        <v>170</v>
      </c>
      <c r="AM970" s="587">
        <v>240</v>
      </c>
      <c r="AN970" s="587">
        <v>365</v>
      </c>
      <c r="AO970" s="587">
        <v>437</v>
      </c>
      <c r="AP970" s="587">
        <v>42</v>
      </c>
      <c r="AQ970" s="587">
        <v>18</v>
      </c>
      <c r="AR970" s="587">
        <v>3</v>
      </c>
      <c r="AS970" s="587">
        <v>2.7</v>
      </c>
      <c r="AT970" s="587">
        <v>0.05</v>
      </c>
      <c r="AU970" s="307"/>
      <c r="AV970" s="513">
        <v>8</v>
      </c>
      <c r="AW970" s="518">
        <v>42683</v>
      </c>
      <c r="AX970" s="513">
        <v>68209</v>
      </c>
      <c r="AY970" s="513" t="s">
        <v>218</v>
      </c>
      <c r="AZ970" s="514">
        <v>0.73970000000000002</v>
      </c>
      <c r="BA970" s="515">
        <v>144.69999999999999</v>
      </c>
      <c r="BB970" s="515">
        <v>7.9</v>
      </c>
      <c r="BC970" s="515">
        <v>0</v>
      </c>
      <c r="BD970" s="516" t="s">
        <v>20</v>
      </c>
      <c r="BE970" s="515">
        <v>1.2</v>
      </c>
      <c r="BF970" s="515">
        <v>0.01</v>
      </c>
      <c r="BG970" s="515">
        <v>85.6</v>
      </c>
      <c r="BH970" s="515">
        <v>79.3</v>
      </c>
      <c r="BI970" s="515">
        <f t="shared" si="176"/>
        <v>82.449999999999989</v>
      </c>
      <c r="BJ970" s="517" t="s">
        <v>66</v>
      </c>
      <c r="BK970" s="517" t="s">
        <v>67</v>
      </c>
      <c r="BL970" s="515">
        <v>20642</v>
      </c>
      <c r="BM970" s="515">
        <v>136</v>
      </c>
      <c r="BN970" s="515">
        <v>208</v>
      </c>
      <c r="BO970" s="515">
        <v>304</v>
      </c>
      <c r="BP970" s="515">
        <v>354</v>
      </c>
      <c r="BQ970" s="515">
        <v>1</v>
      </c>
      <c r="BR970" s="515">
        <v>30.1</v>
      </c>
      <c r="BS970" s="515">
        <v>0.4</v>
      </c>
      <c r="BT970" s="515">
        <v>2.2000000000000002</v>
      </c>
      <c r="BU970" s="515">
        <v>0</v>
      </c>
      <c r="BV970" s="515">
        <v>0</v>
      </c>
      <c r="BW970" s="587"/>
      <c r="BX970" s="587">
        <v>124</v>
      </c>
      <c r="BY970" s="587">
        <v>7</v>
      </c>
      <c r="BZ970" s="587">
        <v>11.5</v>
      </c>
      <c r="CA970" s="587">
        <v>85</v>
      </c>
      <c r="CB970" s="587">
        <v>140</v>
      </c>
      <c r="CC970" s="587">
        <v>170</v>
      </c>
      <c r="CD970" s="587">
        <v>240</v>
      </c>
      <c r="CE970" s="587">
        <v>365</v>
      </c>
      <c r="CF970" s="587">
        <v>437</v>
      </c>
      <c r="CG970" s="587">
        <v>42</v>
      </c>
      <c r="CH970" s="587">
        <v>18</v>
      </c>
      <c r="CI970" s="587">
        <v>3</v>
      </c>
      <c r="CJ970" s="587">
        <v>2.7</v>
      </c>
      <c r="CK970" s="587">
        <v>0.05</v>
      </c>
      <c r="CL970" s="343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441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</row>
    <row r="971" spans="1:133" x14ac:dyDescent="0.25">
      <c r="A971" s="291">
        <f t="shared" si="172"/>
        <v>2016</v>
      </c>
      <c r="B971" s="292" t="str">
        <f t="shared" si="172"/>
        <v>NOVIEMBRE</v>
      </c>
      <c r="C971" s="292">
        <v>11</v>
      </c>
      <c r="D971" s="292" t="str">
        <f t="shared" si="173"/>
        <v>NOVIEMBRE 2016 / 9</v>
      </c>
      <c r="E971" s="513">
        <v>9</v>
      </c>
      <c r="F971" s="518">
        <v>42690</v>
      </c>
      <c r="G971" s="513">
        <v>68364</v>
      </c>
      <c r="H971" s="513" t="s">
        <v>68</v>
      </c>
      <c r="I971" s="514">
        <v>0.71360000000000001</v>
      </c>
      <c r="J971" s="515">
        <v>127</v>
      </c>
      <c r="K971" s="515">
        <v>9.9</v>
      </c>
      <c r="L971" s="515">
        <v>0</v>
      </c>
      <c r="M971" s="516" t="s">
        <v>20</v>
      </c>
      <c r="N971" s="515">
        <v>0.5</v>
      </c>
      <c r="O971" s="515">
        <v>0</v>
      </c>
      <c r="P971" s="515">
        <v>85.4</v>
      </c>
      <c r="Q971" s="515">
        <v>79.2</v>
      </c>
      <c r="R971" s="515">
        <v>82.3</v>
      </c>
      <c r="S971" s="517" t="s">
        <v>66</v>
      </c>
      <c r="T971" s="517" t="s">
        <v>67</v>
      </c>
      <c r="U971" s="515">
        <v>20922</v>
      </c>
      <c r="V971" s="515">
        <v>118</v>
      </c>
      <c r="W971" s="515">
        <v>177</v>
      </c>
      <c r="X971" s="515">
        <v>277</v>
      </c>
      <c r="Y971" s="515">
        <v>335</v>
      </c>
      <c r="Z971" s="515">
        <v>1</v>
      </c>
      <c r="AA971" s="515">
        <v>26.6</v>
      </c>
      <c r="AB971" s="515">
        <v>0.6</v>
      </c>
      <c r="AC971" s="515">
        <v>1.74</v>
      </c>
      <c r="AD971" s="515">
        <v>10.5</v>
      </c>
      <c r="AE971" s="515">
        <v>0</v>
      </c>
      <c r="AF971" s="260"/>
      <c r="AG971" s="587">
        <v>124</v>
      </c>
      <c r="AH971" s="587">
        <v>7</v>
      </c>
      <c r="AI971" s="587">
        <v>11.5</v>
      </c>
      <c r="AJ971" s="587">
        <v>85</v>
      </c>
      <c r="AK971" s="587">
        <v>140</v>
      </c>
      <c r="AL971" s="587">
        <v>170</v>
      </c>
      <c r="AM971" s="587">
        <v>240</v>
      </c>
      <c r="AN971" s="587">
        <v>365</v>
      </c>
      <c r="AO971" s="587">
        <v>437</v>
      </c>
      <c r="AP971" s="587">
        <v>42</v>
      </c>
      <c r="AQ971" s="587">
        <v>18</v>
      </c>
      <c r="AR971" s="587">
        <v>3</v>
      </c>
      <c r="AS971" s="587">
        <v>2.7</v>
      </c>
      <c r="AT971" s="587">
        <v>0.05</v>
      </c>
      <c r="AU971" s="307"/>
      <c r="AV971" s="513">
        <v>9</v>
      </c>
      <c r="AW971" s="518">
        <v>42684</v>
      </c>
      <c r="AX971" s="513">
        <v>68255</v>
      </c>
      <c r="AY971" s="513" t="s">
        <v>149</v>
      </c>
      <c r="AZ971" s="514">
        <v>0.74050000000000005</v>
      </c>
      <c r="BA971" s="515">
        <v>145.19999999999999</v>
      </c>
      <c r="BB971" s="515">
        <v>7.8</v>
      </c>
      <c r="BC971" s="515">
        <v>0</v>
      </c>
      <c r="BD971" s="516" t="s">
        <v>20</v>
      </c>
      <c r="BE971" s="515">
        <v>1.2</v>
      </c>
      <c r="BF971" s="515">
        <v>0.01</v>
      </c>
      <c r="BG971" s="515">
        <v>85.5</v>
      </c>
      <c r="BH971" s="515">
        <v>79.3</v>
      </c>
      <c r="BI971" s="515">
        <f t="shared" si="176"/>
        <v>82.4</v>
      </c>
      <c r="BJ971" s="517" t="s">
        <v>66</v>
      </c>
      <c r="BK971" s="517" t="s">
        <v>67</v>
      </c>
      <c r="BL971" s="515">
        <v>20634</v>
      </c>
      <c r="BM971" s="515">
        <v>136</v>
      </c>
      <c r="BN971" s="515">
        <v>208</v>
      </c>
      <c r="BO971" s="515">
        <v>306</v>
      </c>
      <c r="BP971" s="515">
        <v>354</v>
      </c>
      <c r="BQ971" s="515">
        <v>1</v>
      </c>
      <c r="BR971" s="515">
        <v>29.8</v>
      </c>
      <c r="BS971" s="515">
        <v>0.4</v>
      </c>
      <c r="BT971" s="515">
        <v>2.09</v>
      </c>
      <c r="BU971" s="515">
        <v>0</v>
      </c>
      <c r="BV971" s="515">
        <v>0</v>
      </c>
      <c r="BW971" s="587"/>
      <c r="BX971" s="587">
        <v>124</v>
      </c>
      <c r="BY971" s="587">
        <v>7</v>
      </c>
      <c r="BZ971" s="587">
        <v>11.5</v>
      </c>
      <c r="CA971" s="587">
        <v>85</v>
      </c>
      <c r="CB971" s="587">
        <v>140</v>
      </c>
      <c r="CC971" s="587">
        <v>170</v>
      </c>
      <c r="CD971" s="587">
        <v>240</v>
      </c>
      <c r="CE971" s="587">
        <v>365</v>
      </c>
      <c r="CF971" s="587">
        <v>437</v>
      </c>
      <c r="CG971" s="587">
        <v>42</v>
      </c>
      <c r="CH971" s="587">
        <v>18</v>
      </c>
      <c r="CI971" s="587">
        <v>3</v>
      </c>
      <c r="CJ971" s="587">
        <v>2.7</v>
      </c>
      <c r="CK971" s="587">
        <v>0.05</v>
      </c>
      <c r="CL971" s="343"/>
      <c r="CM971" s="303"/>
      <c r="CN971" s="303"/>
      <c r="CO971" s="303"/>
      <c r="CP971" s="303"/>
      <c r="CQ971" s="303"/>
      <c r="CR971" s="303"/>
      <c r="CS971" s="303"/>
      <c r="CT971" s="303"/>
      <c r="CU971" s="303"/>
      <c r="CV971" s="303"/>
      <c r="CW971" s="303"/>
      <c r="CX971" s="303"/>
      <c r="CY971" s="303"/>
      <c r="CZ971" s="303"/>
      <c r="DA971" s="303"/>
      <c r="DB971" s="303"/>
      <c r="DC971" s="303"/>
      <c r="DD971" s="303"/>
      <c r="DE971" s="303"/>
      <c r="DF971" s="303"/>
      <c r="DG971" s="303"/>
      <c r="DH971" s="303"/>
      <c r="DI971" s="303"/>
      <c r="DJ971" s="303"/>
      <c r="DK971" s="303"/>
      <c r="DL971" s="303"/>
      <c r="DM971" s="303"/>
      <c r="DN971" s="303"/>
      <c r="DO971" s="442"/>
      <c r="DP971" s="303"/>
      <c r="DQ971" s="303"/>
      <c r="DR971" s="303"/>
      <c r="DS971" s="303"/>
      <c r="DT971" s="303"/>
      <c r="DU971" s="303"/>
      <c r="DV971" s="303"/>
      <c r="DW971" s="303"/>
      <c r="DX971" s="303"/>
      <c r="DY971" s="303"/>
      <c r="DZ971" s="303"/>
      <c r="EA971" s="303"/>
      <c r="EB971" s="303"/>
      <c r="EC971" s="303"/>
    </row>
    <row r="972" spans="1:133" x14ac:dyDescent="0.25">
      <c r="A972" s="302">
        <f t="shared" si="172"/>
        <v>2016</v>
      </c>
      <c r="B972" s="303" t="str">
        <f t="shared" si="172"/>
        <v>NOVIEMBRE</v>
      </c>
      <c r="C972" s="303">
        <v>12</v>
      </c>
      <c r="D972" s="303" t="str">
        <f t="shared" si="173"/>
        <v>NOVIEMBRE 2016 / 10</v>
      </c>
      <c r="E972" s="513">
        <v>10</v>
      </c>
      <c r="F972" s="518">
        <v>42691</v>
      </c>
      <c r="G972" s="513">
        <v>68383</v>
      </c>
      <c r="H972" s="513" t="s">
        <v>69</v>
      </c>
      <c r="I972" s="514">
        <v>0.71140000000000003</v>
      </c>
      <c r="J972" s="515">
        <v>125</v>
      </c>
      <c r="K972" s="515">
        <v>10</v>
      </c>
      <c r="L972" s="515">
        <v>0</v>
      </c>
      <c r="M972" s="516" t="s">
        <v>20</v>
      </c>
      <c r="N972" s="515">
        <v>0.5</v>
      </c>
      <c r="O972" s="515">
        <v>0</v>
      </c>
      <c r="P972" s="515">
        <v>85.1</v>
      </c>
      <c r="Q972" s="515">
        <v>79.400000000000006</v>
      </c>
      <c r="R972" s="515">
        <v>82.2</v>
      </c>
      <c r="S972" s="517" t="s">
        <v>66</v>
      </c>
      <c r="T972" s="517" t="s">
        <v>67</v>
      </c>
      <c r="U972" s="515">
        <v>20946</v>
      </c>
      <c r="V972" s="515">
        <v>117</v>
      </c>
      <c r="W972" s="515">
        <v>171</v>
      </c>
      <c r="X972" s="515">
        <v>277</v>
      </c>
      <c r="Y972" s="515">
        <v>333</v>
      </c>
      <c r="Z972" s="515">
        <v>1</v>
      </c>
      <c r="AA972" s="515">
        <v>26.4</v>
      </c>
      <c r="AB972" s="515">
        <v>0.6</v>
      </c>
      <c r="AC972" s="515">
        <v>1.9</v>
      </c>
      <c r="AD972" s="515">
        <v>10.1</v>
      </c>
      <c r="AE972" s="515">
        <v>0</v>
      </c>
      <c r="AF972" s="260"/>
      <c r="AG972" s="587">
        <v>124</v>
      </c>
      <c r="AH972" s="587">
        <v>7</v>
      </c>
      <c r="AI972" s="587">
        <v>11.5</v>
      </c>
      <c r="AJ972" s="587">
        <v>85</v>
      </c>
      <c r="AK972" s="587">
        <v>140</v>
      </c>
      <c r="AL972" s="587">
        <v>170</v>
      </c>
      <c r="AM972" s="587">
        <v>240</v>
      </c>
      <c r="AN972" s="587">
        <v>365</v>
      </c>
      <c r="AO972" s="587">
        <v>437</v>
      </c>
      <c r="AP972" s="587">
        <v>42</v>
      </c>
      <c r="AQ972" s="587">
        <v>18</v>
      </c>
      <c r="AR972" s="587">
        <v>3</v>
      </c>
      <c r="AS972" s="587">
        <v>2.7</v>
      </c>
      <c r="AT972" s="587">
        <v>0.05</v>
      </c>
      <c r="AU972" s="307"/>
      <c r="AV972" s="513">
        <v>10</v>
      </c>
      <c r="AW972" s="518">
        <v>42685</v>
      </c>
      <c r="AX972" s="513">
        <v>68268</v>
      </c>
      <c r="AY972" s="513" t="s">
        <v>73</v>
      </c>
      <c r="AZ972" s="514">
        <v>0.74119999999999997</v>
      </c>
      <c r="BA972" s="515">
        <v>145.1</v>
      </c>
      <c r="BB972" s="515">
        <v>7.9</v>
      </c>
      <c r="BC972" s="515">
        <v>0</v>
      </c>
      <c r="BD972" s="516" t="s">
        <v>20</v>
      </c>
      <c r="BE972" s="515">
        <v>1.2</v>
      </c>
      <c r="BF972" s="515">
        <v>0.01</v>
      </c>
      <c r="BG972" s="515">
        <v>85.4</v>
      </c>
      <c r="BH972" s="515">
        <v>79.3</v>
      </c>
      <c r="BI972" s="515">
        <f t="shared" si="176"/>
        <v>82.35</v>
      </c>
      <c r="BJ972" s="517" t="s">
        <v>66</v>
      </c>
      <c r="BK972" s="517" t="s">
        <v>67</v>
      </c>
      <c r="BL972" s="515">
        <v>20626</v>
      </c>
      <c r="BM972" s="515">
        <v>137</v>
      </c>
      <c r="BN972" s="515">
        <v>209</v>
      </c>
      <c r="BO972" s="515">
        <v>306</v>
      </c>
      <c r="BP972" s="515">
        <v>353</v>
      </c>
      <c r="BQ972" s="515">
        <v>1</v>
      </c>
      <c r="BR972" s="515">
        <v>29.5</v>
      </c>
      <c r="BS972" s="515">
        <v>0.4</v>
      </c>
      <c r="BT972" s="515">
        <v>2.08</v>
      </c>
      <c r="BU972" s="515">
        <v>0</v>
      </c>
      <c r="BV972" s="515">
        <v>0</v>
      </c>
      <c r="BW972" s="587"/>
      <c r="BX972" s="587">
        <v>124</v>
      </c>
      <c r="BY972" s="587">
        <v>7</v>
      </c>
      <c r="BZ972" s="587">
        <v>11.5</v>
      </c>
      <c r="CA972" s="587">
        <v>85</v>
      </c>
      <c r="CB972" s="587">
        <v>140</v>
      </c>
      <c r="CC972" s="587">
        <v>170</v>
      </c>
      <c r="CD972" s="587">
        <v>240</v>
      </c>
      <c r="CE972" s="587">
        <v>365</v>
      </c>
      <c r="CF972" s="587">
        <v>437</v>
      </c>
      <c r="CG972" s="587">
        <v>42</v>
      </c>
      <c r="CH972" s="587">
        <v>18</v>
      </c>
      <c r="CI972" s="587">
        <v>3</v>
      </c>
      <c r="CJ972" s="587">
        <v>2.7</v>
      </c>
      <c r="CK972" s="587">
        <v>0.05</v>
      </c>
      <c r="CL972" s="343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441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</row>
    <row r="973" spans="1:133" x14ac:dyDescent="0.25">
      <c r="A973" s="291">
        <f t="shared" si="172"/>
        <v>2016</v>
      </c>
      <c r="B973" s="292" t="str">
        <f t="shared" si="172"/>
        <v>NOVIEMBRE</v>
      </c>
      <c r="C973" s="292">
        <v>13</v>
      </c>
      <c r="D973" s="292" t="str">
        <f t="shared" si="173"/>
        <v>NOVIEMBRE 2016 / 11</v>
      </c>
      <c r="E973" s="513">
        <v>11</v>
      </c>
      <c r="F973" s="518">
        <v>42694</v>
      </c>
      <c r="G973" s="513">
        <v>68452</v>
      </c>
      <c r="H973" s="513" t="s">
        <v>208</v>
      </c>
      <c r="I973" s="514">
        <v>0.71209999999999996</v>
      </c>
      <c r="J973" s="515">
        <v>125</v>
      </c>
      <c r="K973" s="515">
        <v>10.3</v>
      </c>
      <c r="L973" s="515">
        <v>0</v>
      </c>
      <c r="M973" s="516" t="s">
        <v>20</v>
      </c>
      <c r="N973" s="515">
        <v>0.5</v>
      </c>
      <c r="O973" s="515">
        <v>0</v>
      </c>
      <c r="P973" s="515">
        <v>85</v>
      </c>
      <c r="Q973" s="515">
        <v>79.099999999999994</v>
      </c>
      <c r="R973" s="515">
        <v>82.1</v>
      </c>
      <c r="S973" s="517" t="s">
        <v>66</v>
      </c>
      <c r="T973" s="517" t="s">
        <v>67</v>
      </c>
      <c r="U973" s="515">
        <v>20938</v>
      </c>
      <c r="V973" s="515">
        <v>118</v>
      </c>
      <c r="W973" s="515">
        <v>175</v>
      </c>
      <c r="X973" s="515">
        <v>282</v>
      </c>
      <c r="Y973" s="515">
        <v>332</v>
      </c>
      <c r="Z973" s="515">
        <v>1</v>
      </c>
      <c r="AA973" s="515">
        <v>26.6</v>
      </c>
      <c r="AB973" s="515">
        <v>0.6</v>
      </c>
      <c r="AC973" s="515">
        <v>1.81</v>
      </c>
      <c r="AD973" s="515">
        <v>7.5</v>
      </c>
      <c r="AE973" s="515">
        <v>0</v>
      </c>
      <c r="AF973" s="260"/>
      <c r="AG973" s="587">
        <v>124</v>
      </c>
      <c r="AH973" s="587">
        <v>7</v>
      </c>
      <c r="AI973" s="587">
        <v>11.5</v>
      </c>
      <c r="AJ973" s="587">
        <v>85</v>
      </c>
      <c r="AK973" s="587">
        <v>140</v>
      </c>
      <c r="AL973" s="587">
        <v>170</v>
      </c>
      <c r="AM973" s="587">
        <v>240</v>
      </c>
      <c r="AN973" s="587">
        <v>365</v>
      </c>
      <c r="AO973" s="587">
        <v>437</v>
      </c>
      <c r="AP973" s="587">
        <v>42</v>
      </c>
      <c r="AQ973" s="587">
        <v>18</v>
      </c>
      <c r="AR973" s="587">
        <v>3</v>
      </c>
      <c r="AS973" s="587">
        <v>2.7</v>
      </c>
      <c r="AT973" s="587">
        <v>0.05</v>
      </c>
      <c r="AU973" s="307"/>
      <c r="AV973" s="513">
        <v>11</v>
      </c>
      <c r="AW973" s="518">
        <v>42686</v>
      </c>
      <c r="AX973" s="513">
        <v>68302</v>
      </c>
      <c r="AY973" s="513" t="s">
        <v>218</v>
      </c>
      <c r="AZ973" s="514">
        <v>0.74009999999999998</v>
      </c>
      <c r="BA973" s="515">
        <v>144.80000000000001</v>
      </c>
      <c r="BB973" s="515">
        <v>7.9</v>
      </c>
      <c r="BC973" s="515">
        <v>0</v>
      </c>
      <c r="BD973" s="516" t="s">
        <v>20</v>
      </c>
      <c r="BE973" s="515">
        <v>1.2</v>
      </c>
      <c r="BF973" s="515">
        <v>0.01</v>
      </c>
      <c r="BG973" s="515">
        <v>85.3</v>
      </c>
      <c r="BH973" s="515">
        <v>79.2</v>
      </c>
      <c r="BI973" s="515">
        <f t="shared" si="176"/>
        <v>82.25</v>
      </c>
      <c r="BJ973" s="517" t="s">
        <v>66</v>
      </c>
      <c r="BK973" s="517" t="s">
        <v>67</v>
      </c>
      <c r="BL973" s="515">
        <v>20638</v>
      </c>
      <c r="BM973" s="515">
        <v>136</v>
      </c>
      <c r="BN973" s="515">
        <v>208</v>
      </c>
      <c r="BO973" s="515">
        <v>304</v>
      </c>
      <c r="BP973" s="515">
        <v>354</v>
      </c>
      <c r="BQ973" s="515">
        <v>1</v>
      </c>
      <c r="BR973" s="515">
        <v>29.3</v>
      </c>
      <c r="BS973" s="515">
        <v>0.4</v>
      </c>
      <c r="BT973" s="515">
        <v>2.0699999999999998</v>
      </c>
      <c r="BU973" s="515">
        <v>0</v>
      </c>
      <c r="BV973" s="515">
        <v>0</v>
      </c>
      <c r="BW973" s="587"/>
      <c r="BX973" s="587">
        <v>124</v>
      </c>
      <c r="BY973" s="587">
        <v>7</v>
      </c>
      <c r="BZ973" s="587">
        <v>11.5</v>
      </c>
      <c r="CA973" s="587">
        <v>85</v>
      </c>
      <c r="CB973" s="587">
        <v>140</v>
      </c>
      <c r="CC973" s="587">
        <v>170</v>
      </c>
      <c r="CD973" s="587">
        <v>240</v>
      </c>
      <c r="CE973" s="587">
        <v>365</v>
      </c>
      <c r="CF973" s="587">
        <v>437</v>
      </c>
      <c r="CG973" s="587">
        <v>42</v>
      </c>
      <c r="CH973" s="587">
        <v>18</v>
      </c>
      <c r="CI973" s="587">
        <v>3</v>
      </c>
      <c r="CJ973" s="587">
        <v>2.7</v>
      </c>
      <c r="CK973" s="587">
        <v>0.05</v>
      </c>
      <c r="CL973" s="343"/>
      <c r="CM973" s="303"/>
      <c r="CN973" s="303"/>
      <c r="CO973" s="303"/>
      <c r="CP973" s="303"/>
      <c r="CQ973" s="303"/>
      <c r="CR973" s="303"/>
      <c r="CS973" s="303"/>
      <c r="CT973" s="303"/>
      <c r="CU973" s="303"/>
      <c r="CV973" s="303"/>
      <c r="CW973" s="303"/>
      <c r="CX973" s="303"/>
      <c r="CY973" s="303"/>
      <c r="CZ973" s="303"/>
      <c r="DA973" s="303"/>
      <c r="DB973" s="303"/>
      <c r="DC973" s="303"/>
      <c r="DD973" s="303"/>
      <c r="DE973" s="303"/>
      <c r="DF973" s="303"/>
      <c r="DG973" s="303"/>
      <c r="DH973" s="303"/>
      <c r="DI973" s="303"/>
      <c r="DJ973" s="303"/>
      <c r="DK973" s="303"/>
      <c r="DL973" s="303"/>
      <c r="DM973" s="303"/>
      <c r="DN973" s="303"/>
      <c r="DO973" s="442"/>
      <c r="DP973" s="303"/>
      <c r="DQ973" s="303"/>
      <c r="DR973" s="303"/>
      <c r="DS973" s="303"/>
      <c r="DT973" s="303"/>
      <c r="DU973" s="303"/>
      <c r="DV973" s="303"/>
      <c r="DW973" s="303"/>
      <c r="DX973" s="303"/>
      <c r="DY973" s="303"/>
      <c r="DZ973" s="303"/>
      <c r="EA973" s="303"/>
      <c r="EB973" s="303"/>
      <c r="EC973" s="303"/>
    </row>
    <row r="974" spans="1:133" x14ac:dyDescent="0.25">
      <c r="A974" s="302">
        <f t="shared" si="172"/>
        <v>2016</v>
      </c>
      <c r="B974" s="303" t="str">
        <f t="shared" si="172"/>
        <v>NOVIEMBRE</v>
      </c>
      <c r="C974" s="303">
        <v>14</v>
      </c>
      <c r="D974" s="303" t="str">
        <f t="shared" si="173"/>
        <v>NOVIEMBRE 2016 / 12</v>
      </c>
      <c r="E974" s="513">
        <v>12</v>
      </c>
      <c r="F974" s="518">
        <v>42695</v>
      </c>
      <c r="G974" s="513">
        <v>68469</v>
      </c>
      <c r="H974" s="513" t="s">
        <v>69</v>
      </c>
      <c r="I974" s="514">
        <v>0.71209999999999996</v>
      </c>
      <c r="J974" s="515">
        <v>126</v>
      </c>
      <c r="K974" s="515">
        <v>10.1</v>
      </c>
      <c r="L974" s="515">
        <v>0</v>
      </c>
      <c r="M974" s="516" t="s">
        <v>20</v>
      </c>
      <c r="N974" s="515">
        <v>0.5</v>
      </c>
      <c r="O974" s="515">
        <v>0</v>
      </c>
      <c r="P974" s="515">
        <v>85</v>
      </c>
      <c r="Q974" s="515">
        <v>79.099999999999994</v>
      </c>
      <c r="R974" s="515">
        <v>82.1</v>
      </c>
      <c r="S974" s="517" t="s">
        <v>66</v>
      </c>
      <c r="T974" s="517" t="s">
        <v>67</v>
      </c>
      <c r="U974" s="515">
        <v>20938</v>
      </c>
      <c r="V974" s="515">
        <v>118</v>
      </c>
      <c r="W974" s="515">
        <v>175</v>
      </c>
      <c r="X974" s="515">
        <v>283</v>
      </c>
      <c r="Y974" s="515">
        <v>333</v>
      </c>
      <c r="Z974" s="515">
        <v>1</v>
      </c>
      <c r="AA974" s="515">
        <v>25.5</v>
      </c>
      <c r="AB974" s="515">
        <v>0.6</v>
      </c>
      <c r="AC974" s="515">
        <v>1.7</v>
      </c>
      <c r="AD974" s="515">
        <v>8</v>
      </c>
      <c r="AE974" s="515">
        <v>0</v>
      </c>
      <c r="AF974" s="260"/>
      <c r="AG974" s="587">
        <v>124</v>
      </c>
      <c r="AH974" s="587">
        <v>7</v>
      </c>
      <c r="AI974" s="587">
        <v>11.5</v>
      </c>
      <c r="AJ974" s="587">
        <v>85</v>
      </c>
      <c r="AK974" s="587">
        <v>140</v>
      </c>
      <c r="AL974" s="587">
        <v>170</v>
      </c>
      <c r="AM974" s="587">
        <v>240</v>
      </c>
      <c r="AN974" s="587">
        <v>365</v>
      </c>
      <c r="AO974" s="587">
        <v>437</v>
      </c>
      <c r="AP974" s="587">
        <v>42</v>
      </c>
      <c r="AQ974" s="587">
        <v>18</v>
      </c>
      <c r="AR974" s="587">
        <v>3</v>
      </c>
      <c r="AS974" s="587">
        <v>2.7</v>
      </c>
      <c r="AT974" s="587">
        <v>0.05</v>
      </c>
      <c r="AU974" s="307"/>
      <c r="AV974" s="513">
        <v>12</v>
      </c>
      <c r="AW974" s="518">
        <v>42687</v>
      </c>
      <c r="AX974" s="513">
        <v>68313</v>
      </c>
      <c r="AY974" s="513" t="s">
        <v>73</v>
      </c>
      <c r="AZ974" s="514">
        <v>0.74199999999999999</v>
      </c>
      <c r="BA974" s="515">
        <v>145.1</v>
      </c>
      <c r="BB974" s="515">
        <v>7.9</v>
      </c>
      <c r="BC974" s="515">
        <v>0</v>
      </c>
      <c r="BD974" s="516" t="s">
        <v>20</v>
      </c>
      <c r="BE974" s="515">
        <v>1.2</v>
      </c>
      <c r="BF974" s="515">
        <v>0.01</v>
      </c>
      <c r="BG974" s="515">
        <v>85.5</v>
      </c>
      <c r="BH974" s="515">
        <v>79.3</v>
      </c>
      <c r="BI974" s="515">
        <f t="shared" si="176"/>
        <v>82.4</v>
      </c>
      <c r="BJ974" s="517" t="s">
        <v>66</v>
      </c>
      <c r="BK974" s="517" t="s">
        <v>67</v>
      </c>
      <c r="BL974" s="515">
        <v>20618</v>
      </c>
      <c r="BM974" s="515">
        <v>136</v>
      </c>
      <c r="BN974" s="515">
        <v>210</v>
      </c>
      <c r="BO974" s="515">
        <v>304</v>
      </c>
      <c r="BP974" s="515">
        <v>352</v>
      </c>
      <c r="BQ974" s="515">
        <v>1</v>
      </c>
      <c r="BR974" s="515">
        <v>29.8</v>
      </c>
      <c r="BS974" s="515">
        <v>0.4</v>
      </c>
      <c r="BT974" s="515">
        <v>2.09</v>
      </c>
      <c r="BU974" s="515">
        <v>0</v>
      </c>
      <c r="BV974" s="515">
        <v>0</v>
      </c>
      <c r="BW974" s="587"/>
      <c r="BX974" s="587">
        <v>124</v>
      </c>
      <c r="BY974" s="587">
        <v>7</v>
      </c>
      <c r="BZ974" s="587">
        <v>11.5</v>
      </c>
      <c r="CA974" s="587">
        <v>85</v>
      </c>
      <c r="CB974" s="587">
        <v>140</v>
      </c>
      <c r="CC974" s="587">
        <v>170</v>
      </c>
      <c r="CD974" s="587">
        <v>240</v>
      </c>
      <c r="CE974" s="587">
        <v>365</v>
      </c>
      <c r="CF974" s="587">
        <v>437</v>
      </c>
      <c r="CG974" s="587">
        <v>42</v>
      </c>
      <c r="CH974" s="587">
        <v>18</v>
      </c>
      <c r="CI974" s="587">
        <v>3</v>
      </c>
      <c r="CJ974" s="587">
        <v>2.7</v>
      </c>
      <c r="CK974" s="587">
        <v>0.05</v>
      </c>
      <c r="CL974" s="343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441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</row>
    <row r="975" spans="1:133" x14ac:dyDescent="0.25">
      <c r="A975" s="291">
        <f t="shared" si="172"/>
        <v>2016</v>
      </c>
      <c r="B975" s="292" t="str">
        <f t="shared" si="172"/>
        <v>NOVIEMBRE</v>
      </c>
      <c r="C975" s="292">
        <v>15</v>
      </c>
      <c r="D975" s="292" t="str">
        <f t="shared" si="173"/>
        <v>NOVIEMBRE 2016 / 13</v>
      </c>
      <c r="E975" s="513">
        <v>13</v>
      </c>
      <c r="F975" s="518">
        <v>42696</v>
      </c>
      <c r="G975" s="513">
        <v>68497</v>
      </c>
      <c r="H975" s="513" t="s">
        <v>68</v>
      </c>
      <c r="I975" s="514">
        <v>0.71109999999999995</v>
      </c>
      <c r="J975" s="515">
        <v>124</v>
      </c>
      <c r="K975" s="515">
        <v>10.199999999999999</v>
      </c>
      <c r="L975" s="515">
        <v>0</v>
      </c>
      <c r="M975" s="516" t="s">
        <v>20</v>
      </c>
      <c r="N975" s="515">
        <v>0.5</v>
      </c>
      <c r="O975" s="515">
        <v>0</v>
      </c>
      <c r="P975" s="515">
        <v>85</v>
      </c>
      <c r="Q975" s="515">
        <v>79.099999999999994</v>
      </c>
      <c r="R975" s="515">
        <v>82.1</v>
      </c>
      <c r="S975" s="517" t="s">
        <v>66</v>
      </c>
      <c r="T975" s="517" t="s">
        <v>67</v>
      </c>
      <c r="U975" s="515">
        <v>90950</v>
      </c>
      <c r="V975" s="515">
        <v>117</v>
      </c>
      <c r="W975" s="515">
        <v>172</v>
      </c>
      <c r="X975" s="515">
        <v>281</v>
      </c>
      <c r="Y975" s="515">
        <v>332</v>
      </c>
      <c r="Z975" s="515">
        <v>1</v>
      </c>
      <c r="AA975" s="515">
        <v>25.7</v>
      </c>
      <c r="AB975" s="515">
        <v>0.6</v>
      </c>
      <c r="AC975" s="515">
        <v>1.73</v>
      </c>
      <c r="AD975" s="515">
        <v>11.3</v>
      </c>
      <c r="AE975" s="515">
        <v>0</v>
      </c>
      <c r="AF975" s="260"/>
      <c r="AG975" s="587">
        <v>124</v>
      </c>
      <c r="AH975" s="587">
        <v>7</v>
      </c>
      <c r="AI975" s="587">
        <v>11.5</v>
      </c>
      <c r="AJ975" s="587">
        <v>85</v>
      </c>
      <c r="AK975" s="587">
        <v>140</v>
      </c>
      <c r="AL975" s="587">
        <v>170</v>
      </c>
      <c r="AM975" s="587">
        <v>240</v>
      </c>
      <c r="AN975" s="587">
        <v>365</v>
      </c>
      <c r="AO975" s="587">
        <v>437</v>
      </c>
      <c r="AP975" s="587">
        <v>42</v>
      </c>
      <c r="AQ975" s="587">
        <v>18</v>
      </c>
      <c r="AR975" s="587">
        <v>3</v>
      </c>
      <c r="AS975" s="587">
        <v>2.7</v>
      </c>
      <c r="AT975" s="587">
        <v>0.05</v>
      </c>
      <c r="AU975" s="307"/>
      <c r="AV975" s="513">
        <v>13</v>
      </c>
      <c r="AW975" s="518">
        <v>42689</v>
      </c>
      <c r="AX975" s="513">
        <v>68346</v>
      </c>
      <c r="AY975" s="513" t="s">
        <v>73</v>
      </c>
      <c r="AZ975" s="514">
        <v>0.74360000000000004</v>
      </c>
      <c r="BA975" s="515">
        <v>146.30000000000001</v>
      </c>
      <c r="BB975" s="515">
        <v>7.7</v>
      </c>
      <c r="BC975" s="515">
        <v>0</v>
      </c>
      <c r="BD975" s="516" t="s">
        <v>20</v>
      </c>
      <c r="BE975" s="515">
        <v>1.2</v>
      </c>
      <c r="BF975" s="515">
        <v>0.01</v>
      </c>
      <c r="BG975" s="515">
        <v>85.4</v>
      </c>
      <c r="BH975" s="515">
        <v>79.3</v>
      </c>
      <c r="BI975" s="515">
        <v>82.4</v>
      </c>
      <c r="BJ975" s="517" t="s">
        <v>66</v>
      </c>
      <c r="BK975" s="517" t="s">
        <v>67</v>
      </c>
      <c r="BL975" s="515">
        <v>20602</v>
      </c>
      <c r="BM975" s="515">
        <v>136</v>
      </c>
      <c r="BN975" s="515">
        <v>212</v>
      </c>
      <c r="BO975" s="515">
        <v>302</v>
      </c>
      <c r="BP975" s="515">
        <v>354</v>
      </c>
      <c r="BQ975" s="515">
        <v>1</v>
      </c>
      <c r="BR975" s="515">
        <v>29.5</v>
      </c>
      <c r="BS975" s="515">
        <v>0.4</v>
      </c>
      <c r="BT975" s="515">
        <v>2.08</v>
      </c>
      <c r="BU975" s="515">
        <v>0</v>
      </c>
      <c r="BV975" s="515">
        <v>0</v>
      </c>
      <c r="BW975" s="587"/>
      <c r="BX975" s="587">
        <v>124</v>
      </c>
      <c r="BY975" s="587">
        <v>7</v>
      </c>
      <c r="BZ975" s="587">
        <v>11.5</v>
      </c>
      <c r="CA975" s="587">
        <v>85</v>
      </c>
      <c r="CB975" s="587">
        <v>140</v>
      </c>
      <c r="CC975" s="587">
        <v>170</v>
      </c>
      <c r="CD975" s="587">
        <v>240</v>
      </c>
      <c r="CE975" s="587">
        <v>365</v>
      </c>
      <c r="CF975" s="587">
        <v>437</v>
      </c>
      <c r="CG975" s="587">
        <v>42</v>
      </c>
      <c r="CH975" s="587">
        <v>18</v>
      </c>
      <c r="CI975" s="587">
        <v>3</v>
      </c>
      <c r="CJ975" s="587">
        <v>2.7</v>
      </c>
      <c r="CK975" s="587">
        <v>0.05</v>
      </c>
      <c r="CL975" s="343"/>
      <c r="CM975" s="303"/>
      <c r="CN975" s="303"/>
      <c r="CO975" s="303"/>
      <c r="CP975" s="303"/>
      <c r="CQ975" s="303"/>
      <c r="CR975" s="303"/>
      <c r="CS975" s="303"/>
      <c r="CT975" s="303"/>
      <c r="CU975" s="303"/>
      <c r="CV975" s="303"/>
      <c r="CW975" s="303"/>
      <c r="CX975" s="303"/>
      <c r="CY975" s="303"/>
      <c r="CZ975" s="303"/>
      <c r="DA975" s="303"/>
      <c r="DB975" s="303"/>
      <c r="DC975" s="303"/>
      <c r="DD975" s="303"/>
      <c r="DE975" s="303"/>
      <c r="DF975" s="303"/>
      <c r="DG975" s="303"/>
      <c r="DH975" s="303"/>
      <c r="DI975" s="303"/>
      <c r="DJ975" s="303"/>
      <c r="DK975" s="303"/>
      <c r="DL975" s="303"/>
      <c r="DM975" s="303"/>
      <c r="DN975" s="303"/>
      <c r="DO975" s="442"/>
      <c r="DP975" s="303"/>
      <c r="DQ975" s="303"/>
      <c r="DR975" s="303"/>
      <c r="DS975" s="303"/>
      <c r="DT975" s="303"/>
      <c r="DU975" s="303"/>
      <c r="DV975" s="303"/>
      <c r="DW975" s="303"/>
      <c r="DX975" s="303"/>
      <c r="DY975" s="303"/>
      <c r="DZ975" s="303"/>
      <c r="EA975" s="303"/>
      <c r="EB975" s="303"/>
      <c r="EC975" s="303"/>
    </row>
    <row r="976" spans="1:133" x14ac:dyDescent="0.25">
      <c r="A976" s="302">
        <f t="shared" si="172"/>
        <v>2016</v>
      </c>
      <c r="B976" s="303" t="str">
        <f t="shared" si="172"/>
        <v>NOVIEMBRE</v>
      </c>
      <c r="C976" s="303">
        <v>16</v>
      </c>
      <c r="D976" s="303" t="str">
        <f t="shared" si="173"/>
        <v>NOVIEMBRE 2016 / 14</v>
      </c>
      <c r="E976" s="513">
        <v>14</v>
      </c>
      <c r="F976" s="518">
        <v>42697</v>
      </c>
      <c r="G976" s="513">
        <v>68680</v>
      </c>
      <c r="H976" s="513" t="s">
        <v>208</v>
      </c>
      <c r="I976" s="514">
        <v>0.71389999999999998</v>
      </c>
      <c r="J976" s="515">
        <v>126</v>
      </c>
      <c r="K976" s="515">
        <v>10.1</v>
      </c>
      <c r="L976" s="515">
        <v>0</v>
      </c>
      <c r="M976" s="516" t="s">
        <v>20</v>
      </c>
      <c r="N976" s="515">
        <v>0.5</v>
      </c>
      <c r="O976" s="515">
        <v>0</v>
      </c>
      <c r="P976" s="515">
        <v>85.3</v>
      </c>
      <c r="Q976" s="515">
        <v>79.099999999999994</v>
      </c>
      <c r="R976" s="515">
        <v>82.2</v>
      </c>
      <c r="S976" s="517" t="s">
        <v>66</v>
      </c>
      <c r="T976" s="517" t="s">
        <v>67</v>
      </c>
      <c r="U976" s="515">
        <v>20918</v>
      </c>
      <c r="V976" s="515">
        <v>119</v>
      </c>
      <c r="W976" s="515">
        <v>176</v>
      </c>
      <c r="X976" s="515">
        <v>281</v>
      </c>
      <c r="Y976" s="515">
        <v>335</v>
      </c>
      <c r="Z976" s="515">
        <v>1</v>
      </c>
      <c r="AA976" s="515">
        <v>25.5</v>
      </c>
      <c r="AB976" s="515">
        <v>0.6</v>
      </c>
      <c r="AC976" s="515">
        <v>1.84</v>
      </c>
      <c r="AD976" s="515">
        <v>10.1</v>
      </c>
      <c r="AE976" s="515">
        <v>0</v>
      </c>
      <c r="AF976" s="260"/>
      <c r="AG976" s="587">
        <v>124</v>
      </c>
      <c r="AH976" s="587">
        <v>7</v>
      </c>
      <c r="AI976" s="587">
        <v>11.5</v>
      </c>
      <c r="AJ976" s="587">
        <v>85</v>
      </c>
      <c r="AK976" s="587">
        <v>140</v>
      </c>
      <c r="AL976" s="587">
        <v>170</v>
      </c>
      <c r="AM976" s="587">
        <v>240</v>
      </c>
      <c r="AN976" s="587">
        <v>365</v>
      </c>
      <c r="AO976" s="587">
        <v>437</v>
      </c>
      <c r="AP976" s="587">
        <v>42</v>
      </c>
      <c r="AQ976" s="587">
        <v>18</v>
      </c>
      <c r="AR976" s="587">
        <v>3</v>
      </c>
      <c r="AS976" s="587">
        <v>2.7</v>
      </c>
      <c r="AT976" s="587">
        <v>0.05</v>
      </c>
      <c r="AU976" s="307"/>
      <c r="AV976" s="513">
        <v>14</v>
      </c>
      <c r="AW976" s="518">
        <v>42689</v>
      </c>
      <c r="AX976" s="513">
        <v>68334</v>
      </c>
      <c r="AY976" s="513" t="s">
        <v>149</v>
      </c>
      <c r="AZ976" s="514">
        <v>0.74080000000000001</v>
      </c>
      <c r="BA976" s="515">
        <v>144.6</v>
      </c>
      <c r="BB976" s="515">
        <v>7.9</v>
      </c>
      <c r="BC976" s="515">
        <v>0</v>
      </c>
      <c r="BD976" s="516" t="s">
        <v>20</v>
      </c>
      <c r="BE976" s="515">
        <v>1.2</v>
      </c>
      <c r="BF976" s="515">
        <v>0.01</v>
      </c>
      <c r="BG976" s="515">
        <v>85.6</v>
      </c>
      <c r="BH976" s="515">
        <v>79.3</v>
      </c>
      <c r="BI976" s="515">
        <f t="shared" si="176"/>
        <v>82.449999999999989</v>
      </c>
      <c r="BJ976" s="517" t="s">
        <v>66</v>
      </c>
      <c r="BK976" s="517" t="s">
        <v>67</v>
      </c>
      <c r="BL976" s="515">
        <v>20630</v>
      </c>
      <c r="BM976" s="515">
        <v>135</v>
      </c>
      <c r="BN976" s="515">
        <v>208</v>
      </c>
      <c r="BO976" s="515">
        <v>306</v>
      </c>
      <c r="BP976" s="515">
        <v>354</v>
      </c>
      <c r="BQ976" s="515">
        <v>1</v>
      </c>
      <c r="BR976" s="515">
        <v>30.1</v>
      </c>
      <c r="BS976" s="515">
        <v>0.4</v>
      </c>
      <c r="BT976" s="515">
        <v>2.13</v>
      </c>
      <c r="BU976" s="515">
        <v>0</v>
      </c>
      <c r="BV976" s="515">
        <v>0</v>
      </c>
      <c r="BW976" s="587"/>
      <c r="BX976" s="587">
        <v>124</v>
      </c>
      <c r="BY976" s="587">
        <v>7</v>
      </c>
      <c r="BZ976" s="587">
        <v>11.5</v>
      </c>
      <c r="CA976" s="587">
        <v>85</v>
      </c>
      <c r="CB976" s="587">
        <v>140</v>
      </c>
      <c r="CC976" s="587">
        <v>170</v>
      </c>
      <c r="CD976" s="587">
        <v>240</v>
      </c>
      <c r="CE976" s="587">
        <v>365</v>
      </c>
      <c r="CF976" s="587">
        <v>437</v>
      </c>
      <c r="CG976" s="587">
        <v>42</v>
      </c>
      <c r="CH976" s="587">
        <v>18</v>
      </c>
      <c r="CI976" s="587">
        <v>3</v>
      </c>
      <c r="CJ976" s="587">
        <v>2.7</v>
      </c>
      <c r="CK976" s="587">
        <v>0.05</v>
      </c>
      <c r="CL976" s="343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441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</row>
    <row r="977" spans="1:133" x14ac:dyDescent="0.25">
      <c r="A977" s="291">
        <f t="shared" si="172"/>
        <v>2016</v>
      </c>
      <c r="B977" s="292" t="str">
        <f t="shared" si="172"/>
        <v>NOVIEMBRE</v>
      </c>
      <c r="C977" s="292">
        <v>17</v>
      </c>
      <c r="D977" s="292" t="str">
        <f t="shared" si="173"/>
        <v>NOVIEMBRE 2016 / 15</v>
      </c>
      <c r="E977" s="513">
        <v>15</v>
      </c>
      <c r="F977" s="518">
        <v>42699</v>
      </c>
      <c r="G977" s="513">
        <v>68725</v>
      </c>
      <c r="H977" s="513" t="s">
        <v>69</v>
      </c>
      <c r="I977" s="514">
        <v>0.71179999999999999</v>
      </c>
      <c r="J977" s="515">
        <v>124</v>
      </c>
      <c r="K977" s="515">
        <v>10.199999999999999</v>
      </c>
      <c r="L977" s="515">
        <v>0</v>
      </c>
      <c r="M977" s="516" t="s">
        <v>20</v>
      </c>
      <c r="N977" s="515">
        <v>0.5</v>
      </c>
      <c r="O977" s="515">
        <v>0</v>
      </c>
      <c r="P977" s="515">
        <v>85.2</v>
      </c>
      <c r="Q977" s="515">
        <v>79.2</v>
      </c>
      <c r="R977" s="515">
        <v>82.2</v>
      </c>
      <c r="S977" s="517" t="s">
        <v>66</v>
      </c>
      <c r="T977" s="517" t="s">
        <v>67</v>
      </c>
      <c r="U977" s="515">
        <v>20942</v>
      </c>
      <c r="V977" s="515">
        <v>117</v>
      </c>
      <c r="W977" s="515">
        <v>172</v>
      </c>
      <c r="X977" s="515">
        <v>273</v>
      </c>
      <c r="Y977" s="515">
        <v>337</v>
      </c>
      <c r="Z977" s="515">
        <v>1</v>
      </c>
      <c r="AA977" s="515">
        <v>25.1</v>
      </c>
      <c r="AB977" s="515">
        <v>0.6</v>
      </c>
      <c r="AC977" s="515">
        <v>1.74</v>
      </c>
      <c r="AD977" s="515">
        <v>8.6</v>
      </c>
      <c r="AE977" s="515">
        <v>0</v>
      </c>
      <c r="AF977" s="260"/>
      <c r="AG977" s="587">
        <v>124</v>
      </c>
      <c r="AH977" s="587">
        <v>7</v>
      </c>
      <c r="AI977" s="587">
        <v>11.5</v>
      </c>
      <c r="AJ977" s="587">
        <v>85</v>
      </c>
      <c r="AK977" s="587">
        <v>140</v>
      </c>
      <c r="AL977" s="587">
        <v>170</v>
      </c>
      <c r="AM977" s="587">
        <v>240</v>
      </c>
      <c r="AN977" s="587">
        <v>365</v>
      </c>
      <c r="AO977" s="587">
        <v>437</v>
      </c>
      <c r="AP977" s="587">
        <v>42</v>
      </c>
      <c r="AQ977" s="587">
        <v>18</v>
      </c>
      <c r="AR977" s="587">
        <v>3</v>
      </c>
      <c r="AS977" s="587">
        <v>2.7</v>
      </c>
      <c r="AT977" s="587">
        <v>0.05</v>
      </c>
      <c r="AU977" s="307"/>
      <c r="AV977" s="513">
        <v>15</v>
      </c>
      <c r="AW977" s="518">
        <v>42691</v>
      </c>
      <c r="AX977" s="513">
        <v>68384</v>
      </c>
      <c r="AY977" s="513" t="s">
        <v>218</v>
      </c>
      <c r="AZ977" s="514">
        <v>0.74160000000000004</v>
      </c>
      <c r="BA977" s="515">
        <v>145.5</v>
      </c>
      <c r="BB977" s="515">
        <v>7.8</v>
      </c>
      <c r="BC977" s="515">
        <v>0</v>
      </c>
      <c r="BD977" s="516" t="s">
        <v>20</v>
      </c>
      <c r="BE977" s="515">
        <v>1.2</v>
      </c>
      <c r="BF977" s="515">
        <v>0.01</v>
      </c>
      <c r="BG977" s="515">
        <v>85.4</v>
      </c>
      <c r="BH977" s="515">
        <v>79.3</v>
      </c>
      <c r="BI977" s="515">
        <f t="shared" si="176"/>
        <v>82.35</v>
      </c>
      <c r="BJ977" s="517" t="s">
        <v>66</v>
      </c>
      <c r="BK977" s="517" t="s">
        <v>67</v>
      </c>
      <c r="BL977" s="515">
        <v>20622</v>
      </c>
      <c r="BM977" s="515">
        <v>136</v>
      </c>
      <c r="BN977" s="515">
        <v>210</v>
      </c>
      <c r="BO977" s="515">
        <v>306</v>
      </c>
      <c r="BP977" s="515">
        <v>352</v>
      </c>
      <c r="BQ977" s="515">
        <v>1</v>
      </c>
      <c r="BR977" s="515">
        <v>29.5</v>
      </c>
      <c r="BS977" s="515">
        <v>0.4</v>
      </c>
      <c r="BT977" s="515">
        <v>2.11</v>
      </c>
      <c r="BU977" s="515">
        <v>0</v>
      </c>
      <c r="BV977" s="515">
        <v>0</v>
      </c>
      <c r="BW977" s="587"/>
      <c r="BX977" s="587">
        <v>124</v>
      </c>
      <c r="BY977" s="587">
        <v>7</v>
      </c>
      <c r="BZ977" s="587">
        <v>11.5</v>
      </c>
      <c r="CA977" s="587">
        <v>85</v>
      </c>
      <c r="CB977" s="587">
        <v>140</v>
      </c>
      <c r="CC977" s="587">
        <v>170</v>
      </c>
      <c r="CD977" s="587">
        <v>240</v>
      </c>
      <c r="CE977" s="587">
        <v>365</v>
      </c>
      <c r="CF977" s="587">
        <v>437</v>
      </c>
      <c r="CG977" s="587">
        <v>42</v>
      </c>
      <c r="CH977" s="587">
        <v>18</v>
      </c>
      <c r="CI977" s="587">
        <v>3</v>
      </c>
      <c r="CJ977" s="587">
        <v>2.7</v>
      </c>
      <c r="CK977" s="587">
        <v>0.05</v>
      </c>
      <c r="CL977" s="343"/>
      <c r="CM977" s="303"/>
      <c r="CN977" s="303"/>
      <c r="CO977" s="303"/>
      <c r="CP977" s="303"/>
      <c r="CQ977" s="303"/>
      <c r="CR977" s="303"/>
      <c r="CS977" s="303"/>
      <c r="CT977" s="303"/>
      <c r="CU977" s="303"/>
      <c r="CV977" s="303"/>
      <c r="CW977" s="303"/>
      <c r="CX977" s="303"/>
      <c r="CY977" s="303"/>
      <c r="CZ977" s="303"/>
      <c r="DA977" s="303"/>
      <c r="DB977" s="303"/>
      <c r="DC977" s="303"/>
      <c r="DD977" s="303"/>
      <c r="DE977" s="303"/>
      <c r="DF977" s="303"/>
      <c r="DG977" s="303"/>
      <c r="DH977" s="303"/>
      <c r="DI977" s="303"/>
      <c r="DJ977" s="303"/>
      <c r="DK977" s="303"/>
      <c r="DL977" s="303"/>
      <c r="DM977" s="303"/>
      <c r="DN977" s="303"/>
      <c r="DO977" s="442"/>
      <c r="DP977" s="303"/>
      <c r="DQ977" s="303"/>
      <c r="DR977" s="303"/>
      <c r="DS977" s="303"/>
      <c r="DT977" s="303"/>
      <c r="DU977" s="303"/>
      <c r="DV977" s="303"/>
      <c r="DW977" s="303"/>
      <c r="DX977" s="303"/>
      <c r="DY977" s="303"/>
      <c r="DZ977" s="303"/>
      <c r="EA977" s="303"/>
      <c r="EB977" s="303"/>
      <c r="EC977" s="303"/>
    </row>
    <row r="978" spans="1:133" x14ac:dyDescent="0.25">
      <c r="A978" s="302">
        <f t="shared" si="172"/>
        <v>2016</v>
      </c>
      <c r="B978" s="303" t="str">
        <f t="shared" si="172"/>
        <v>NOVIEMBRE</v>
      </c>
      <c r="C978" s="303">
        <v>18</v>
      </c>
      <c r="D978" s="303" t="str">
        <f t="shared" si="173"/>
        <v>NOVIEMBRE 2016 / 16</v>
      </c>
      <c r="E978" s="513">
        <v>16</v>
      </c>
      <c r="F978" s="518">
        <v>42700</v>
      </c>
      <c r="G978" s="513">
        <v>68761</v>
      </c>
      <c r="H978" s="513" t="s">
        <v>68</v>
      </c>
      <c r="I978" s="514">
        <v>0.71389999999999998</v>
      </c>
      <c r="J978" s="515">
        <v>126</v>
      </c>
      <c r="K978" s="515">
        <v>10.1</v>
      </c>
      <c r="L978" s="515">
        <v>0</v>
      </c>
      <c r="M978" s="516" t="s">
        <v>20</v>
      </c>
      <c r="N978" s="515">
        <v>0.5</v>
      </c>
      <c r="O978" s="515">
        <v>0</v>
      </c>
      <c r="P978" s="515">
        <v>85</v>
      </c>
      <c r="Q978" s="515">
        <v>79.099999999999994</v>
      </c>
      <c r="R978" s="515">
        <v>82.1</v>
      </c>
      <c r="S978" s="517" t="s">
        <v>66</v>
      </c>
      <c r="T978" s="517" t="s">
        <v>67</v>
      </c>
      <c r="U978" s="515">
        <v>20918</v>
      </c>
      <c r="V978" s="515">
        <v>118</v>
      </c>
      <c r="W978" s="515">
        <v>177</v>
      </c>
      <c r="X978" s="515">
        <v>279</v>
      </c>
      <c r="Y978" s="515">
        <v>322</v>
      </c>
      <c r="Z978" s="515">
        <v>1</v>
      </c>
      <c r="AA978" s="515">
        <v>27.2</v>
      </c>
      <c r="AB978" s="515">
        <v>0.6</v>
      </c>
      <c r="AC978" s="515">
        <v>1.72</v>
      </c>
      <c r="AD978" s="515">
        <v>9</v>
      </c>
      <c r="AE978" s="515">
        <v>0</v>
      </c>
      <c r="AF978" s="260"/>
      <c r="AG978" s="587">
        <v>124</v>
      </c>
      <c r="AH978" s="587">
        <v>7</v>
      </c>
      <c r="AI978" s="587">
        <v>11.5</v>
      </c>
      <c r="AJ978" s="587">
        <v>85</v>
      </c>
      <c r="AK978" s="587">
        <v>140</v>
      </c>
      <c r="AL978" s="587">
        <v>170</v>
      </c>
      <c r="AM978" s="587">
        <v>240</v>
      </c>
      <c r="AN978" s="587">
        <v>365</v>
      </c>
      <c r="AO978" s="587">
        <v>437</v>
      </c>
      <c r="AP978" s="587">
        <v>42</v>
      </c>
      <c r="AQ978" s="587">
        <v>18</v>
      </c>
      <c r="AR978" s="587">
        <v>3</v>
      </c>
      <c r="AS978" s="587">
        <v>2.7</v>
      </c>
      <c r="AT978" s="587">
        <v>0.05</v>
      </c>
      <c r="AU978" s="307"/>
      <c r="AV978" s="513">
        <v>16</v>
      </c>
      <c r="AW978" s="518">
        <v>42692</v>
      </c>
      <c r="AX978" s="513">
        <v>68413</v>
      </c>
      <c r="AY978" s="513" t="s">
        <v>73</v>
      </c>
      <c r="AZ978" s="514">
        <v>0.7339</v>
      </c>
      <c r="BA978" s="515">
        <v>139.19999999999999</v>
      </c>
      <c r="BB978" s="515">
        <v>8.6999999999999993</v>
      </c>
      <c r="BC978" s="515">
        <v>0</v>
      </c>
      <c r="BD978" s="516" t="s">
        <v>20</v>
      </c>
      <c r="BE978" s="515">
        <v>1.2</v>
      </c>
      <c r="BF978" s="515">
        <v>0.01</v>
      </c>
      <c r="BG978" s="515">
        <v>85.6</v>
      </c>
      <c r="BH978" s="515">
        <v>79.3</v>
      </c>
      <c r="BI978" s="515">
        <f t="shared" si="176"/>
        <v>82.449999999999989</v>
      </c>
      <c r="BJ978" s="517" t="s">
        <v>66</v>
      </c>
      <c r="BK978" s="517" t="s">
        <v>67</v>
      </c>
      <c r="BL978" s="515">
        <v>20702</v>
      </c>
      <c r="BM978" s="515">
        <v>129</v>
      </c>
      <c r="BN978" s="515">
        <v>203</v>
      </c>
      <c r="BO978" s="515">
        <v>306</v>
      </c>
      <c r="BP978" s="515">
        <v>356</v>
      </c>
      <c r="BQ978" s="515">
        <v>1</v>
      </c>
      <c r="BR978" s="515">
        <v>25.7</v>
      </c>
      <c r="BS978" s="515">
        <v>0.4</v>
      </c>
      <c r="BT978" s="515">
        <v>1.8</v>
      </c>
      <c r="BU978" s="515">
        <v>0</v>
      </c>
      <c r="BV978" s="515">
        <v>0</v>
      </c>
      <c r="BW978" s="587"/>
      <c r="BX978" s="587">
        <v>124</v>
      </c>
      <c r="BY978" s="587">
        <v>7</v>
      </c>
      <c r="BZ978" s="587">
        <v>11.5</v>
      </c>
      <c r="CA978" s="587">
        <v>85</v>
      </c>
      <c r="CB978" s="587">
        <v>140</v>
      </c>
      <c r="CC978" s="587">
        <v>170</v>
      </c>
      <c r="CD978" s="587">
        <v>240</v>
      </c>
      <c r="CE978" s="587">
        <v>365</v>
      </c>
      <c r="CF978" s="587">
        <v>437</v>
      </c>
      <c r="CG978" s="587">
        <v>42</v>
      </c>
      <c r="CH978" s="587">
        <v>18</v>
      </c>
      <c r="CI978" s="587">
        <v>3</v>
      </c>
      <c r="CJ978" s="587">
        <v>2.7</v>
      </c>
      <c r="CK978" s="587">
        <v>0.05</v>
      </c>
      <c r="CL978" s="343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441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</row>
    <row r="979" spans="1:133" x14ac:dyDescent="0.25">
      <c r="A979" s="291">
        <f t="shared" si="172"/>
        <v>2016</v>
      </c>
      <c r="B979" s="292" t="str">
        <f t="shared" si="172"/>
        <v>NOVIEMBRE</v>
      </c>
      <c r="C979" s="292">
        <v>19</v>
      </c>
      <c r="D979" s="292" t="str">
        <f t="shared" si="173"/>
        <v>NOVIEMBRE 2016 / 17</v>
      </c>
      <c r="E979" s="513">
        <v>17</v>
      </c>
      <c r="F979" s="518">
        <v>42701</v>
      </c>
      <c r="G979" s="513">
        <v>68779</v>
      </c>
      <c r="H979" s="513" t="s">
        <v>208</v>
      </c>
      <c r="I979" s="514">
        <v>0.71319999999999995</v>
      </c>
      <c r="J979" s="515">
        <v>125</v>
      </c>
      <c r="K979" s="515">
        <v>10.1</v>
      </c>
      <c r="L979" s="515">
        <v>0</v>
      </c>
      <c r="M979" s="516" t="s">
        <v>20</v>
      </c>
      <c r="N979" s="515">
        <v>0.5</v>
      </c>
      <c r="O979" s="515">
        <v>0</v>
      </c>
      <c r="P979" s="515">
        <v>85</v>
      </c>
      <c r="Q979" s="515">
        <v>79.2</v>
      </c>
      <c r="R979" s="515">
        <v>82.1</v>
      </c>
      <c r="S979" s="517" t="s">
        <v>66</v>
      </c>
      <c r="T979" s="517" t="s">
        <v>67</v>
      </c>
      <c r="U979" s="515">
        <v>20926</v>
      </c>
      <c r="V979" s="515">
        <v>117</v>
      </c>
      <c r="W979" s="515">
        <v>174</v>
      </c>
      <c r="X979" s="515">
        <v>276</v>
      </c>
      <c r="Y979" s="515">
        <v>338</v>
      </c>
      <c r="Z979" s="515">
        <v>1</v>
      </c>
      <c r="AA979" s="515">
        <v>27</v>
      </c>
      <c r="AB979" s="515">
        <v>0.6</v>
      </c>
      <c r="AC979" s="515">
        <v>1.8</v>
      </c>
      <c r="AD979" s="515">
        <v>8</v>
      </c>
      <c r="AE979" s="515">
        <v>0</v>
      </c>
      <c r="AF979" s="260"/>
      <c r="AG979" s="587">
        <v>124</v>
      </c>
      <c r="AH979" s="587">
        <v>7</v>
      </c>
      <c r="AI979" s="587">
        <v>11.5</v>
      </c>
      <c r="AJ979" s="587">
        <v>85</v>
      </c>
      <c r="AK979" s="587">
        <v>140</v>
      </c>
      <c r="AL979" s="587">
        <v>170</v>
      </c>
      <c r="AM979" s="587">
        <v>240</v>
      </c>
      <c r="AN979" s="587">
        <v>365</v>
      </c>
      <c r="AO979" s="587">
        <v>437</v>
      </c>
      <c r="AP979" s="587">
        <v>42</v>
      </c>
      <c r="AQ979" s="587">
        <v>18</v>
      </c>
      <c r="AR979" s="587">
        <v>3</v>
      </c>
      <c r="AS979" s="587">
        <v>2.7</v>
      </c>
      <c r="AT979" s="587">
        <v>0.05</v>
      </c>
      <c r="AU979" s="307"/>
      <c r="AV979" s="513">
        <v>17</v>
      </c>
      <c r="AW979" s="518">
        <v>42693</v>
      </c>
      <c r="AX979" s="513">
        <v>68447</v>
      </c>
      <c r="AY979" s="513" t="s">
        <v>73</v>
      </c>
      <c r="AZ979" s="514">
        <v>0.73160000000000003</v>
      </c>
      <c r="BA979" s="515">
        <v>136.69999999999999</v>
      </c>
      <c r="BB979" s="515">
        <v>9</v>
      </c>
      <c r="BC979" s="515">
        <v>0</v>
      </c>
      <c r="BD979" s="516" t="s">
        <v>20</v>
      </c>
      <c r="BE979" s="515">
        <v>1.2</v>
      </c>
      <c r="BF979" s="515">
        <v>0.01</v>
      </c>
      <c r="BG979" s="515">
        <v>85.8</v>
      </c>
      <c r="BH979" s="515">
        <v>79.099999999999994</v>
      </c>
      <c r="BI979" s="515">
        <f t="shared" si="176"/>
        <v>82.449999999999989</v>
      </c>
      <c r="BJ979" s="517" t="s">
        <v>66</v>
      </c>
      <c r="BK979" s="517" t="s">
        <v>67</v>
      </c>
      <c r="BL979" s="515">
        <v>20726</v>
      </c>
      <c r="BM979" s="515">
        <v>126</v>
      </c>
      <c r="BN979" s="515">
        <v>199</v>
      </c>
      <c r="BO979" s="515">
        <v>309</v>
      </c>
      <c r="BP979" s="515">
        <v>354</v>
      </c>
      <c r="BQ979" s="515">
        <v>1</v>
      </c>
      <c r="BR979" s="515">
        <v>27.8</v>
      </c>
      <c r="BS979" s="515">
        <v>0.4</v>
      </c>
      <c r="BT979" s="515">
        <v>1.9</v>
      </c>
      <c r="BU979" s="515">
        <v>0</v>
      </c>
      <c r="BV979" s="515">
        <v>0</v>
      </c>
      <c r="BW979" s="587"/>
      <c r="BX979" s="587">
        <v>124</v>
      </c>
      <c r="BY979" s="587">
        <v>7</v>
      </c>
      <c r="BZ979" s="587">
        <v>11.5</v>
      </c>
      <c r="CA979" s="587">
        <v>85</v>
      </c>
      <c r="CB979" s="587">
        <v>140</v>
      </c>
      <c r="CC979" s="587">
        <v>170</v>
      </c>
      <c r="CD979" s="587">
        <v>240</v>
      </c>
      <c r="CE979" s="587">
        <v>365</v>
      </c>
      <c r="CF979" s="587">
        <v>437</v>
      </c>
      <c r="CG979" s="587">
        <v>42</v>
      </c>
      <c r="CH979" s="587">
        <v>18</v>
      </c>
      <c r="CI979" s="587">
        <v>3</v>
      </c>
      <c r="CJ979" s="587">
        <v>2.7</v>
      </c>
      <c r="CK979" s="587">
        <v>0.05</v>
      </c>
      <c r="CL979" s="343"/>
      <c r="CM979" s="303"/>
      <c r="CN979" s="303"/>
      <c r="CO979" s="303"/>
      <c r="CP979" s="303"/>
      <c r="CQ979" s="303"/>
      <c r="CR979" s="303"/>
      <c r="CS979" s="303"/>
      <c r="CT979" s="303"/>
      <c r="CU979" s="303"/>
      <c r="CV979" s="303"/>
      <c r="CW979" s="303"/>
      <c r="CX979" s="303"/>
      <c r="CY979" s="303"/>
      <c r="CZ979" s="303"/>
      <c r="DA979" s="303"/>
      <c r="DB979" s="303"/>
      <c r="DC979" s="303"/>
      <c r="DD979" s="303"/>
      <c r="DE979" s="303"/>
      <c r="DF979" s="303"/>
      <c r="DG979" s="303"/>
      <c r="DH979" s="303"/>
      <c r="DI979" s="303"/>
      <c r="DJ979" s="303"/>
      <c r="DK979" s="303"/>
      <c r="DL979" s="303"/>
      <c r="DM979" s="303"/>
      <c r="DN979" s="303"/>
      <c r="DO979" s="442"/>
      <c r="DP979" s="303"/>
      <c r="DQ979" s="303"/>
      <c r="DR979" s="303"/>
      <c r="DS979" s="303"/>
      <c r="DT979" s="303"/>
      <c r="DU979" s="303"/>
      <c r="DV979" s="303"/>
      <c r="DW979" s="303"/>
      <c r="DX979" s="303"/>
      <c r="DY979" s="303"/>
      <c r="DZ979" s="303"/>
      <c r="EA979" s="303"/>
      <c r="EB979" s="303"/>
      <c r="EC979" s="303"/>
    </row>
    <row r="980" spans="1:133" x14ac:dyDescent="0.25">
      <c r="A980" s="302">
        <f t="shared" si="172"/>
        <v>2016</v>
      </c>
      <c r="B980" s="303" t="str">
        <f t="shared" si="172"/>
        <v>NOVIEMBRE</v>
      </c>
      <c r="C980" s="303">
        <v>20</v>
      </c>
      <c r="D980" s="303" t="str">
        <f t="shared" si="173"/>
        <v>NOVIEMBRE 2016 / 18</v>
      </c>
      <c r="E980" s="513">
        <v>18</v>
      </c>
      <c r="F980" s="518">
        <v>42702</v>
      </c>
      <c r="G980" s="513">
        <v>68785</v>
      </c>
      <c r="H980" s="513" t="s">
        <v>69</v>
      </c>
      <c r="I980" s="514">
        <v>0.71319999999999995</v>
      </c>
      <c r="J980" s="515">
        <v>126</v>
      </c>
      <c r="K980" s="515">
        <v>10</v>
      </c>
      <c r="L980" s="515">
        <v>0</v>
      </c>
      <c r="M980" s="516" t="s">
        <v>20</v>
      </c>
      <c r="N980" s="515">
        <v>0.5</v>
      </c>
      <c r="O980" s="515">
        <v>0</v>
      </c>
      <c r="P980" s="515">
        <v>85.3</v>
      </c>
      <c r="Q980" s="515">
        <v>79.2</v>
      </c>
      <c r="R980" s="515">
        <v>82.3</v>
      </c>
      <c r="S980" s="517" t="s">
        <v>66</v>
      </c>
      <c r="T980" s="517" t="s">
        <v>67</v>
      </c>
      <c r="U980" s="515">
        <v>20926</v>
      </c>
      <c r="V980" s="515">
        <v>118</v>
      </c>
      <c r="W980" s="515">
        <v>175</v>
      </c>
      <c r="X980" s="515">
        <v>279</v>
      </c>
      <c r="Y980" s="515">
        <v>334</v>
      </c>
      <c r="Z980" s="515">
        <v>1</v>
      </c>
      <c r="AA980" s="515">
        <v>26.8</v>
      </c>
      <c r="AB980" s="515">
        <v>0.6</v>
      </c>
      <c r="AC980" s="515">
        <v>1.76</v>
      </c>
      <c r="AD980" s="515">
        <v>9.5</v>
      </c>
      <c r="AE980" s="515">
        <v>0</v>
      </c>
      <c r="AF980" s="260"/>
      <c r="AG980" s="587">
        <v>124</v>
      </c>
      <c r="AH980" s="587">
        <v>7</v>
      </c>
      <c r="AI980" s="587">
        <v>11.5</v>
      </c>
      <c r="AJ980" s="587">
        <v>85</v>
      </c>
      <c r="AK980" s="587">
        <v>140</v>
      </c>
      <c r="AL980" s="587">
        <v>170</v>
      </c>
      <c r="AM980" s="587">
        <v>240</v>
      </c>
      <c r="AN980" s="587">
        <v>365</v>
      </c>
      <c r="AO980" s="587">
        <v>437</v>
      </c>
      <c r="AP980" s="587">
        <v>42</v>
      </c>
      <c r="AQ980" s="587">
        <v>18</v>
      </c>
      <c r="AR980" s="587">
        <v>3</v>
      </c>
      <c r="AS980" s="587">
        <v>2.7</v>
      </c>
      <c r="AT980" s="587">
        <v>0.05</v>
      </c>
      <c r="AU980" s="307"/>
      <c r="AV980" s="513">
        <v>18</v>
      </c>
      <c r="AW980" s="518">
        <v>42693</v>
      </c>
      <c r="AX980" s="513">
        <v>68435</v>
      </c>
      <c r="AY980" s="513" t="s">
        <v>149</v>
      </c>
      <c r="AZ980" s="514">
        <v>0.72750000000000004</v>
      </c>
      <c r="BA980" s="515">
        <v>133</v>
      </c>
      <c r="BB980" s="515">
        <v>9.5</v>
      </c>
      <c r="BC980" s="515">
        <v>0</v>
      </c>
      <c r="BD980" s="516" t="s">
        <v>20</v>
      </c>
      <c r="BE980" s="515">
        <v>1.2</v>
      </c>
      <c r="BF980" s="515">
        <v>0.01</v>
      </c>
      <c r="BG980" s="515">
        <v>85.5</v>
      </c>
      <c r="BH980" s="515">
        <v>79.3</v>
      </c>
      <c r="BI980" s="515">
        <f t="shared" si="176"/>
        <v>82.4</v>
      </c>
      <c r="BJ980" s="517" t="s">
        <v>66</v>
      </c>
      <c r="BK980" s="517" t="s">
        <v>67</v>
      </c>
      <c r="BL980" s="515">
        <v>20770</v>
      </c>
      <c r="BM980" s="515">
        <v>122</v>
      </c>
      <c r="BN980" s="515">
        <v>194</v>
      </c>
      <c r="BO980" s="515">
        <v>304</v>
      </c>
      <c r="BP980" s="515">
        <v>352</v>
      </c>
      <c r="BQ980" s="515">
        <v>1</v>
      </c>
      <c r="BR980" s="515">
        <v>25.4</v>
      </c>
      <c r="BS980" s="515">
        <v>0.3</v>
      </c>
      <c r="BT980" s="515">
        <v>1.81</v>
      </c>
      <c r="BU980" s="515">
        <v>0</v>
      </c>
      <c r="BV980" s="515">
        <v>0</v>
      </c>
      <c r="BW980" s="587"/>
      <c r="BX980" s="587">
        <v>124</v>
      </c>
      <c r="BY980" s="587">
        <v>7</v>
      </c>
      <c r="BZ980" s="587">
        <v>11.5</v>
      </c>
      <c r="CA980" s="587">
        <v>85</v>
      </c>
      <c r="CB980" s="587">
        <v>140</v>
      </c>
      <c r="CC980" s="587">
        <v>170</v>
      </c>
      <c r="CD980" s="587">
        <v>240</v>
      </c>
      <c r="CE980" s="587">
        <v>365</v>
      </c>
      <c r="CF980" s="587">
        <v>437</v>
      </c>
      <c r="CG980" s="587">
        <v>42</v>
      </c>
      <c r="CH980" s="587">
        <v>18</v>
      </c>
      <c r="CI980" s="587">
        <v>3</v>
      </c>
      <c r="CJ980" s="587">
        <v>2.7</v>
      </c>
      <c r="CK980" s="587">
        <v>0.05</v>
      </c>
      <c r="CL980" s="343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441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</row>
    <row r="981" spans="1:133" x14ac:dyDescent="0.25">
      <c r="A981" s="291">
        <f t="shared" si="172"/>
        <v>2016</v>
      </c>
      <c r="B981" s="292" t="str">
        <f t="shared" si="172"/>
        <v>NOVIEMBRE</v>
      </c>
      <c r="C981" s="292">
        <v>21</v>
      </c>
      <c r="D981" s="292" t="str">
        <f t="shared" si="173"/>
        <v>NOVIEMBRE 2016 / 19</v>
      </c>
      <c r="E981" s="291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428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307"/>
      <c r="AV981" s="513">
        <v>19</v>
      </c>
      <c r="AW981" s="518">
        <v>42694</v>
      </c>
      <c r="AX981" s="513">
        <v>68461</v>
      </c>
      <c r="AY981" s="513" t="s">
        <v>73</v>
      </c>
      <c r="AZ981" s="514">
        <v>0.72829999999999995</v>
      </c>
      <c r="BA981" s="515">
        <v>134.9</v>
      </c>
      <c r="BB981" s="515">
        <v>9.3000000000000007</v>
      </c>
      <c r="BC981" s="515">
        <v>0</v>
      </c>
      <c r="BD981" s="516" t="s">
        <v>20</v>
      </c>
      <c r="BE981" s="515">
        <v>1.2</v>
      </c>
      <c r="BF981" s="515">
        <v>0.01</v>
      </c>
      <c r="BG981" s="515">
        <v>85.6</v>
      </c>
      <c r="BH981" s="515">
        <v>79.3</v>
      </c>
      <c r="BI981" s="515">
        <f t="shared" si="176"/>
        <v>82.449999999999989</v>
      </c>
      <c r="BJ981" s="517" t="s">
        <v>66</v>
      </c>
      <c r="BK981" s="517" t="s">
        <v>67</v>
      </c>
      <c r="BL981" s="515">
        <v>20762</v>
      </c>
      <c r="BM981" s="515">
        <v>126</v>
      </c>
      <c r="BN981" s="515">
        <v>196</v>
      </c>
      <c r="BO981" s="515">
        <v>307</v>
      </c>
      <c r="BP981" s="515">
        <v>351</v>
      </c>
      <c r="BQ981" s="515">
        <v>1</v>
      </c>
      <c r="BR981" s="515">
        <v>25.8</v>
      </c>
      <c r="BS981" s="515">
        <v>0.6</v>
      </c>
      <c r="BT981" s="515">
        <v>1.86</v>
      </c>
      <c r="BU981" s="515">
        <v>0</v>
      </c>
      <c r="BV981" s="515">
        <v>0</v>
      </c>
      <c r="BW981" s="587"/>
      <c r="BX981" s="587">
        <v>124</v>
      </c>
      <c r="BY981" s="587">
        <v>7</v>
      </c>
      <c r="BZ981" s="587">
        <v>11.5</v>
      </c>
      <c r="CA981" s="587">
        <v>85</v>
      </c>
      <c r="CB981" s="587">
        <v>140</v>
      </c>
      <c r="CC981" s="587">
        <v>170</v>
      </c>
      <c r="CD981" s="587">
        <v>240</v>
      </c>
      <c r="CE981" s="587">
        <v>365</v>
      </c>
      <c r="CF981" s="587">
        <v>437</v>
      </c>
      <c r="CG981" s="587">
        <v>42</v>
      </c>
      <c r="CH981" s="587">
        <v>18</v>
      </c>
      <c r="CI981" s="587">
        <v>3</v>
      </c>
      <c r="CJ981" s="587">
        <v>2.7</v>
      </c>
      <c r="CK981" s="587">
        <v>0.05</v>
      </c>
      <c r="CL981" s="343"/>
      <c r="CM981" s="303"/>
      <c r="CN981" s="303"/>
      <c r="CO981" s="303"/>
      <c r="CP981" s="303"/>
      <c r="CQ981" s="303"/>
      <c r="CR981" s="303"/>
      <c r="CS981" s="303"/>
      <c r="CT981" s="303"/>
      <c r="CU981" s="303"/>
      <c r="CV981" s="303"/>
      <c r="CW981" s="303"/>
      <c r="CX981" s="303"/>
      <c r="CY981" s="303"/>
      <c r="CZ981" s="303"/>
      <c r="DA981" s="303"/>
      <c r="DB981" s="303"/>
      <c r="DC981" s="303"/>
      <c r="DD981" s="303"/>
      <c r="DE981" s="303"/>
      <c r="DF981" s="303"/>
      <c r="DG981" s="303"/>
      <c r="DH981" s="303"/>
      <c r="DI981" s="303"/>
      <c r="DJ981" s="303"/>
      <c r="DK981" s="303"/>
      <c r="DL981" s="303"/>
      <c r="DM981" s="303"/>
      <c r="DN981" s="303"/>
      <c r="DO981" s="442"/>
      <c r="DP981" s="303"/>
      <c r="DQ981" s="303"/>
      <c r="DR981" s="303"/>
      <c r="DS981" s="303"/>
      <c r="DT981" s="303"/>
      <c r="DU981" s="303"/>
      <c r="DV981" s="303"/>
      <c r="DW981" s="303"/>
      <c r="DX981" s="303"/>
      <c r="DY981" s="303"/>
      <c r="DZ981" s="303"/>
      <c r="EA981" s="303"/>
      <c r="EB981" s="303"/>
      <c r="EC981" s="303"/>
    </row>
    <row r="982" spans="1:133" x14ac:dyDescent="0.25">
      <c r="A982" s="302">
        <f t="shared" si="172"/>
        <v>2016</v>
      </c>
      <c r="B982" s="303" t="str">
        <f t="shared" si="172"/>
        <v>NOVIEMBRE</v>
      </c>
      <c r="C982" s="303">
        <v>22</v>
      </c>
      <c r="D982" s="303" t="str">
        <f t="shared" si="173"/>
        <v>NOVIEMBRE 2016 / 20</v>
      </c>
      <c r="E982" s="291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428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307"/>
      <c r="AV982" s="513">
        <v>20</v>
      </c>
      <c r="AW982" s="518">
        <v>42695</v>
      </c>
      <c r="AX982" s="513">
        <v>68488</v>
      </c>
      <c r="AY982" s="513" t="s">
        <v>73</v>
      </c>
      <c r="AZ982" s="514">
        <v>0.73050000000000004</v>
      </c>
      <c r="BA982" s="515">
        <v>135.30000000000001</v>
      </c>
      <c r="BB982" s="515">
        <v>9.3000000000000007</v>
      </c>
      <c r="BC982" s="515">
        <v>0</v>
      </c>
      <c r="BD982" s="516" t="s">
        <v>20</v>
      </c>
      <c r="BE982" s="515">
        <v>1.2</v>
      </c>
      <c r="BF982" s="515">
        <v>0.01</v>
      </c>
      <c r="BG982" s="515">
        <v>85.8</v>
      </c>
      <c r="BH982" s="515">
        <v>79.400000000000006</v>
      </c>
      <c r="BI982" s="515">
        <f t="shared" si="176"/>
        <v>82.6</v>
      </c>
      <c r="BJ982" s="517" t="s">
        <v>66</v>
      </c>
      <c r="BK982" s="517" t="s">
        <v>67</v>
      </c>
      <c r="BL982" s="515">
        <v>20738</v>
      </c>
      <c r="BM982" s="515">
        <v>126</v>
      </c>
      <c r="BN982" s="515">
        <v>198</v>
      </c>
      <c r="BO982" s="515">
        <v>306</v>
      </c>
      <c r="BP982" s="515">
        <v>352</v>
      </c>
      <c r="BQ982" s="515">
        <v>1</v>
      </c>
      <c r="BR982" s="515">
        <v>26</v>
      </c>
      <c r="BS982" s="515">
        <v>0.5</v>
      </c>
      <c r="BT982" s="515">
        <v>1.88</v>
      </c>
      <c r="BU982" s="515">
        <v>0</v>
      </c>
      <c r="BV982" s="515">
        <v>0</v>
      </c>
      <c r="BW982" s="587"/>
      <c r="BX982" s="587">
        <v>124</v>
      </c>
      <c r="BY982" s="587">
        <v>7</v>
      </c>
      <c r="BZ982" s="587">
        <v>11.5</v>
      </c>
      <c r="CA982" s="587">
        <v>85</v>
      </c>
      <c r="CB982" s="587">
        <v>140</v>
      </c>
      <c r="CC982" s="587">
        <v>170</v>
      </c>
      <c r="CD982" s="587">
        <v>240</v>
      </c>
      <c r="CE982" s="587">
        <v>365</v>
      </c>
      <c r="CF982" s="587">
        <v>437</v>
      </c>
      <c r="CG982" s="587">
        <v>42</v>
      </c>
      <c r="CH982" s="587">
        <v>18</v>
      </c>
      <c r="CI982" s="587">
        <v>3</v>
      </c>
      <c r="CJ982" s="587">
        <v>2.7</v>
      </c>
      <c r="CK982" s="587">
        <v>0.05</v>
      </c>
      <c r="CL982" s="343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441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</row>
    <row r="983" spans="1:133" x14ac:dyDescent="0.25">
      <c r="A983" s="291">
        <f t="shared" si="172"/>
        <v>2016</v>
      </c>
      <c r="B983" s="292" t="str">
        <f t="shared" si="172"/>
        <v>NOVIEMBRE</v>
      </c>
      <c r="C983" s="292">
        <v>23</v>
      </c>
      <c r="D983" s="292" t="str">
        <f t="shared" si="173"/>
        <v>NOVIEMBRE 2016 / 21</v>
      </c>
      <c r="E983" s="291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428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307"/>
      <c r="AV983" s="513">
        <v>21</v>
      </c>
      <c r="AW983" s="518">
        <v>42695</v>
      </c>
      <c r="AX983" s="513">
        <v>68471</v>
      </c>
      <c r="AY983" s="513" t="s">
        <v>218</v>
      </c>
      <c r="AZ983" s="514">
        <v>0.73050000000000004</v>
      </c>
      <c r="BA983" s="515">
        <v>135.5</v>
      </c>
      <c r="BB983" s="515">
        <v>9.1</v>
      </c>
      <c r="BC983" s="515">
        <v>0</v>
      </c>
      <c r="BD983" s="516" t="s">
        <v>20</v>
      </c>
      <c r="BE983" s="515">
        <v>1.2</v>
      </c>
      <c r="BF983" s="515">
        <v>0.01</v>
      </c>
      <c r="BG983" s="515">
        <v>85.8</v>
      </c>
      <c r="BH983" s="515">
        <v>79.400000000000006</v>
      </c>
      <c r="BI983" s="515">
        <f t="shared" si="176"/>
        <v>82.6</v>
      </c>
      <c r="BJ983" s="517" t="s">
        <v>66</v>
      </c>
      <c r="BK983" s="517" t="s">
        <v>67</v>
      </c>
      <c r="BL983" s="515">
        <v>20738</v>
      </c>
      <c r="BM983" s="515">
        <v>124</v>
      </c>
      <c r="BN983" s="515">
        <v>196</v>
      </c>
      <c r="BO983" s="515">
        <v>298</v>
      </c>
      <c r="BP983" s="515">
        <v>351</v>
      </c>
      <c r="BQ983" s="515">
        <v>1</v>
      </c>
      <c r="BR983" s="515">
        <v>26</v>
      </c>
      <c r="BS983" s="515">
        <v>0.5</v>
      </c>
      <c r="BT983" s="515">
        <v>1.84</v>
      </c>
      <c r="BU983" s="515">
        <v>0</v>
      </c>
      <c r="BV983" s="515">
        <v>0</v>
      </c>
      <c r="BW983" s="587"/>
      <c r="BX983" s="587">
        <v>124</v>
      </c>
      <c r="BY983" s="587">
        <v>7</v>
      </c>
      <c r="BZ983" s="587">
        <v>11.5</v>
      </c>
      <c r="CA983" s="587">
        <v>85</v>
      </c>
      <c r="CB983" s="587">
        <v>140</v>
      </c>
      <c r="CC983" s="587">
        <v>170</v>
      </c>
      <c r="CD983" s="587">
        <v>240</v>
      </c>
      <c r="CE983" s="587">
        <v>365</v>
      </c>
      <c r="CF983" s="587">
        <v>437</v>
      </c>
      <c r="CG983" s="587">
        <v>42</v>
      </c>
      <c r="CH983" s="587">
        <v>18</v>
      </c>
      <c r="CI983" s="587">
        <v>3</v>
      </c>
      <c r="CJ983" s="587">
        <v>2.7</v>
      </c>
      <c r="CK983" s="587">
        <v>0.05</v>
      </c>
      <c r="CL983" s="343"/>
      <c r="CM983" s="303"/>
      <c r="CN983" s="303"/>
      <c r="CO983" s="303"/>
      <c r="CP983" s="303"/>
      <c r="CQ983" s="303"/>
      <c r="CR983" s="303"/>
      <c r="CS983" s="303"/>
      <c r="CT983" s="303"/>
      <c r="CU983" s="303"/>
      <c r="CV983" s="303"/>
      <c r="CW983" s="303"/>
      <c r="CX983" s="303"/>
      <c r="CY983" s="303"/>
      <c r="CZ983" s="303"/>
      <c r="DA983" s="303"/>
      <c r="DB983" s="303"/>
      <c r="DC983" s="303"/>
      <c r="DD983" s="303"/>
      <c r="DE983" s="303"/>
      <c r="DF983" s="303"/>
      <c r="DG983" s="303"/>
      <c r="DH983" s="303"/>
      <c r="DI983" s="303"/>
      <c r="DJ983" s="303"/>
      <c r="DK983" s="303"/>
      <c r="DL983" s="303"/>
      <c r="DM983" s="303"/>
      <c r="DN983" s="303"/>
      <c r="DO983" s="442"/>
      <c r="DP983" s="303"/>
      <c r="DQ983" s="303"/>
      <c r="DR983" s="303"/>
      <c r="DS983" s="303"/>
      <c r="DT983" s="303"/>
      <c r="DU983" s="303"/>
      <c r="DV983" s="303"/>
      <c r="DW983" s="303"/>
      <c r="DX983" s="303"/>
      <c r="DY983" s="303"/>
      <c r="DZ983" s="303"/>
      <c r="EA983" s="303"/>
      <c r="EB983" s="303"/>
      <c r="EC983" s="303"/>
    </row>
    <row r="984" spans="1:133" x14ac:dyDescent="0.25">
      <c r="A984" s="302">
        <f t="shared" si="172"/>
        <v>2016</v>
      </c>
      <c r="B984" s="303" t="str">
        <f t="shared" si="172"/>
        <v>NOVIEMBRE</v>
      </c>
      <c r="C984" s="303">
        <v>24</v>
      </c>
      <c r="D984" s="303" t="str">
        <f t="shared" si="173"/>
        <v>NOVIEMBRE 2016 / 22</v>
      </c>
      <c r="E984" s="291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428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307"/>
      <c r="AV984" s="513">
        <v>22</v>
      </c>
      <c r="AW984" s="518">
        <v>42697</v>
      </c>
      <c r="AX984" s="513">
        <v>68668</v>
      </c>
      <c r="AY984" s="513" t="s">
        <v>149</v>
      </c>
      <c r="AZ984" s="514">
        <v>0.72709999999999997</v>
      </c>
      <c r="BA984" s="515">
        <v>133.1</v>
      </c>
      <c r="BB984" s="515">
        <v>9.4</v>
      </c>
      <c r="BC984" s="515">
        <v>0</v>
      </c>
      <c r="BD984" s="516" t="s">
        <v>20</v>
      </c>
      <c r="BE984" s="515">
        <v>1.2</v>
      </c>
      <c r="BF984" s="515">
        <v>0.01</v>
      </c>
      <c r="BG984" s="515">
        <v>85.4</v>
      </c>
      <c r="BH984" s="515">
        <v>79.3</v>
      </c>
      <c r="BI984" s="515">
        <f t="shared" si="176"/>
        <v>82.35</v>
      </c>
      <c r="BJ984" s="517" t="s">
        <v>66</v>
      </c>
      <c r="BK984" s="517" t="s">
        <v>67</v>
      </c>
      <c r="BL984" s="515">
        <v>20774</v>
      </c>
      <c r="BM984" s="515">
        <v>122</v>
      </c>
      <c r="BN984" s="515">
        <v>192</v>
      </c>
      <c r="BO984" s="515">
        <v>298</v>
      </c>
      <c r="BP984" s="515">
        <v>350</v>
      </c>
      <c r="BQ984" s="515">
        <v>1</v>
      </c>
      <c r="BR984" s="515">
        <v>28</v>
      </c>
      <c r="BS984" s="515">
        <v>0.4</v>
      </c>
      <c r="BT984" s="515">
        <v>1.9</v>
      </c>
      <c r="BU984" s="515">
        <v>0</v>
      </c>
      <c r="BV984" s="515">
        <v>0</v>
      </c>
      <c r="BW984" s="587"/>
      <c r="BX984" s="587">
        <v>124</v>
      </c>
      <c r="BY984" s="587">
        <v>7</v>
      </c>
      <c r="BZ984" s="587">
        <v>11.5</v>
      </c>
      <c r="CA984" s="587">
        <v>85</v>
      </c>
      <c r="CB984" s="587">
        <v>140</v>
      </c>
      <c r="CC984" s="587">
        <v>170</v>
      </c>
      <c r="CD984" s="587">
        <v>240</v>
      </c>
      <c r="CE984" s="587">
        <v>365</v>
      </c>
      <c r="CF984" s="587">
        <v>437</v>
      </c>
      <c r="CG984" s="587">
        <v>42</v>
      </c>
      <c r="CH984" s="587">
        <v>18</v>
      </c>
      <c r="CI984" s="587">
        <v>3</v>
      </c>
      <c r="CJ984" s="587">
        <v>2.7</v>
      </c>
      <c r="CK984" s="587">
        <v>0.05</v>
      </c>
      <c r="CL984" s="343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441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</row>
    <row r="985" spans="1:133" x14ac:dyDescent="0.25">
      <c r="A985" s="291">
        <f t="shared" si="172"/>
        <v>2016</v>
      </c>
      <c r="B985" s="292" t="str">
        <f t="shared" si="172"/>
        <v>NOVIEMBRE</v>
      </c>
      <c r="C985" s="292">
        <v>25</v>
      </c>
      <c r="D985" s="292" t="str">
        <f t="shared" si="173"/>
        <v>NOVIEMBRE 2016 / 23</v>
      </c>
      <c r="E985" s="291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428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307"/>
      <c r="AV985" s="513">
        <v>23</v>
      </c>
      <c r="AW985" s="518">
        <v>42698</v>
      </c>
      <c r="AX985" s="513">
        <v>68720</v>
      </c>
      <c r="AY985" s="513" t="s">
        <v>218</v>
      </c>
      <c r="AZ985" s="514">
        <v>0.73809999999999998</v>
      </c>
      <c r="BA985" s="515">
        <v>143.4</v>
      </c>
      <c r="BB985" s="515">
        <v>8.1</v>
      </c>
      <c r="BC985" s="515">
        <v>0</v>
      </c>
      <c r="BD985" s="516" t="s">
        <v>20</v>
      </c>
      <c r="BE985" s="515">
        <v>1.2</v>
      </c>
      <c r="BF985" s="515">
        <v>0.01</v>
      </c>
      <c r="BG985" s="515">
        <v>85.3</v>
      </c>
      <c r="BH985" s="515">
        <v>79.2</v>
      </c>
      <c r="BI985" s="515">
        <f t="shared" si="176"/>
        <v>82.25</v>
      </c>
      <c r="BJ985" s="517" t="s">
        <v>66</v>
      </c>
      <c r="BK985" s="517" t="s">
        <v>67</v>
      </c>
      <c r="BL985" s="515">
        <v>20658</v>
      </c>
      <c r="BM985" s="515">
        <v>133</v>
      </c>
      <c r="BN985" s="515">
        <v>208</v>
      </c>
      <c r="BO985" s="515">
        <v>300</v>
      </c>
      <c r="BP985" s="515">
        <v>352</v>
      </c>
      <c r="BQ985" s="515">
        <v>1</v>
      </c>
      <c r="BR985" s="515">
        <v>29.3</v>
      </c>
      <c r="BS985" s="515">
        <v>0.4</v>
      </c>
      <c r="BT985" s="515">
        <v>2.1</v>
      </c>
      <c r="BU985" s="515">
        <v>0</v>
      </c>
      <c r="BV985" s="515">
        <v>0</v>
      </c>
      <c r="BW985" s="587"/>
      <c r="BX985" s="587">
        <v>124</v>
      </c>
      <c r="BY985" s="587">
        <v>7</v>
      </c>
      <c r="BZ985" s="587">
        <v>11.5</v>
      </c>
      <c r="CA985" s="587">
        <v>85</v>
      </c>
      <c r="CB985" s="587">
        <v>140</v>
      </c>
      <c r="CC985" s="587">
        <v>170</v>
      </c>
      <c r="CD985" s="587">
        <v>240</v>
      </c>
      <c r="CE985" s="587">
        <v>365</v>
      </c>
      <c r="CF985" s="587">
        <v>437</v>
      </c>
      <c r="CG985" s="587">
        <v>42</v>
      </c>
      <c r="CH985" s="587">
        <v>18</v>
      </c>
      <c r="CI985" s="587">
        <v>3</v>
      </c>
      <c r="CJ985" s="587">
        <v>2.7</v>
      </c>
      <c r="CK985" s="587">
        <v>0.05</v>
      </c>
      <c r="CL985" s="343"/>
      <c r="CM985" s="303"/>
      <c r="CN985" s="303"/>
      <c r="CO985" s="303"/>
      <c r="CP985" s="303"/>
      <c r="CQ985" s="303"/>
      <c r="CR985" s="303"/>
      <c r="CS985" s="303"/>
      <c r="CT985" s="303"/>
      <c r="CU985" s="303"/>
      <c r="CV985" s="303"/>
      <c r="CW985" s="303"/>
      <c r="CX985" s="303"/>
      <c r="CY985" s="303"/>
      <c r="CZ985" s="303"/>
      <c r="DA985" s="303"/>
      <c r="DB985" s="303"/>
      <c r="DC985" s="303"/>
      <c r="DD985" s="303"/>
      <c r="DE985" s="303"/>
      <c r="DF985" s="303"/>
      <c r="DG985" s="303"/>
      <c r="DH985" s="303"/>
      <c r="DI985" s="303"/>
      <c r="DJ985" s="303"/>
      <c r="DK985" s="303"/>
      <c r="DL985" s="303"/>
      <c r="DM985" s="303"/>
      <c r="DN985" s="303"/>
      <c r="DO985" s="442"/>
      <c r="DP985" s="303"/>
      <c r="DQ985" s="303"/>
      <c r="DR985" s="303"/>
      <c r="DS985" s="303"/>
      <c r="DT985" s="303"/>
      <c r="DU985" s="303"/>
      <c r="DV985" s="303"/>
      <c r="DW985" s="303"/>
      <c r="DX985" s="303"/>
      <c r="DY985" s="303"/>
      <c r="DZ985" s="303"/>
      <c r="EA985" s="303"/>
      <c r="EB985" s="303"/>
      <c r="EC985" s="303"/>
    </row>
    <row r="986" spans="1:133" x14ac:dyDescent="0.25">
      <c r="A986" s="302">
        <f t="shared" si="172"/>
        <v>2016</v>
      </c>
      <c r="B986" s="303" t="str">
        <f t="shared" si="172"/>
        <v>NOVIEMBRE</v>
      </c>
      <c r="C986" s="303">
        <v>26</v>
      </c>
      <c r="D986" s="303" t="str">
        <f t="shared" si="173"/>
        <v>NOVIEMBRE 2016 / 24</v>
      </c>
      <c r="E986" s="291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428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307"/>
      <c r="AV986" s="513">
        <v>24</v>
      </c>
      <c r="AW986" s="518">
        <v>42699</v>
      </c>
      <c r="AX986" s="513">
        <v>68750</v>
      </c>
      <c r="AY986" s="513" t="s">
        <v>218</v>
      </c>
      <c r="AZ986" s="514">
        <v>0.73089999999999999</v>
      </c>
      <c r="BA986" s="515">
        <v>137.9</v>
      </c>
      <c r="BB986" s="515">
        <v>8.8000000000000007</v>
      </c>
      <c r="BC986" s="515">
        <v>0</v>
      </c>
      <c r="BD986" s="516" t="s">
        <v>20</v>
      </c>
      <c r="BE986" s="515">
        <v>1.2</v>
      </c>
      <c r="BF986" s="515">
        <v>0.01</v>
      </c>
      <c r="BG986" s="515">
        <v>85.1</v>
      </c>
      <c r="BH986" s="515">
        <v>79.099999999999994</v>
      </c>
      <c r="BI986" s="515">
        <f t="shared" si="176"/>
        <v>82.1</v>
      </c>
      <c r="BJ986" s="517" t="s">
        <v>66</v>
      </c>
      <c r="BK986" s="517" t="s">
        <v>67</v>
      </c>
      <c r="BL986" s="515">
        <v>20734</v>
      </c>
      <c r="BM986" s="515">
        <v>126</v>
      </c>
      <c r="BN986" s="515">
        <v>201</v>
      </c>
      <c r="BO986" s="515">
        <v>298</v>
      </c>
      <c r="BP986" s="515">
        <v>352</v>
      </c>
      <c r="BQ986" s="515">
        <v>1</v>
      </c>
      <c r="BR986" s="515">
        <v>28.2</v>
      </c>
      <c r="BS986" s="515">
        <v>0.4</v>
      </c>
      <c r="BT986" s="515">
        <v>2.02</v>
      </c>
      <c r="BU986" s="515">
        <v>0</v>
      </c>
      <c r="BV986" s="515">
        <v>0</v>
      </c>
      <c r="BW986" s="587"/>
      <c r="BX986" s="587">
        <v>124</v>
      </c>
      <c r="BY986" s="587">
        <v>7</v>
      </c>
      <c r="BZ986" s="587">
        <v>11.5</v>
      </c>
      <c r="CA986" s="587">
        <v>85</v>
      </c>
      <c r="CB986" s="587">
        <v>140</v>
      </c>
      <c r="CC986" s="587">
        <v>170</v>
      </c>
      <c r="CD986" s="587">
        <v>240</v>
      </c>
      <c r="CE986" s="587">
        <v>365</v>
      </c>
      <c r="CF986" s="587">
        <v>437</v>
      </c>
      <c r="CG986" s="587">
        <v>42</v>
      </c>
      <c r="CH986" s="587">
        <v>18</v>
      </c>
      <c r="CI986" s="587">
        <v>3</v>
      </c>
      <c r="CJ986" s="587">
        <v>2.7</v>
      </c>
      <c r="CK986" s="587">
        <v>0.05</v>
      </c>
      <c r="CL986" s="343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441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</row>
    <row r="987" spans="1:133" x14ac:dyDescent="0.25">
      <c r="A987" s="291">
        <f t="shared" si="172"/>
        <v>2016</v>
      </c>
      <c r="B987" s="292" t="str">
        <f t="shared" si="172"/>
        <v>NOVIEMBRE</v>
      </c>
      <c r="C987" s="292">
        <v>27</v>
      </c>
      <c r="D987" s="292" t="str">
        <f t="shared" si="173"/>
        <v>NOVIEMBRE 2016 / 25</v>
      </c>
      <c r="E987" s="291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428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307"/>
      <c r="AV987" s="513">
        <v>25</v>
      </c>
      <c r="AW987" s="518">
        <v>42700</v>
      </c>
      <c r="AX987" s="513">
        <v>68758</v>
      </c>
      <c r="AY987" s="513" t="s">
        <v>73</v>
      </c>
      <c r="AZ987" s="514">
        <v>0.74429999999999996</v>
      </c>
      <c r="BA987" s="515">
        <v>148.9</v>
      </c>
      <c r="BB987" s="515">
        <v>7.7</v>
      </c>
      <c r="BC987" s="515">
        <v>0</v>
      </c>
      <c r="BD987" s="516" t="s">
        <v>20</v>
      </c>
      <c r="BE987" s="515">
        <v>1.2</v>
      </c>
      <c r="BF987" s="515">
        <v>0.01</v>
      </c>
      <c r="BG987" s="515">
        <v>85.3</v>
      </c>
      <c r="BH987" s="515">
        <v>79.2</v>
      </c>
      <c r="BI987" s="515">
        <f t="shared" si="176"/>
        <v>82.25</v>
      </c>
      <c r="BJ987" s="517" t="s">
        <v>66</v>
      </c>
      <c r="BK987" s="517" t="s">
        <v>67</v>
      </c>
      <c r="BL987" s="515">
        <v>20594</v>
      </c>
      <c r="BM987" s="515">
        <v>140</v>
      </c>
      <c r="BN987" s="515">
        <v>223</v>
      </c>
      <c r="BO987" s="515">
        <v>306</v>
      </c>
      <c r="BP987" s="515">
        <v>360</v>
      </c>
      <c r="BQ987" s="515">
        <v>1</v>
      </c>
      <c r="BR987" s="515">
        <v>29.3</v>
      </c>
      <c r="BS987" s="515">
        <v>0.5</v>
      </c>
      <c r="BT987" s="515">
        <v>2.1</v>
      </c>
      <c r="BU987" s="515">
        <v>0</v>
      </c>
      <c r="BV987" s="515">
        <v>0</v>
      </c>
      <c r="BW987" s="587"/>
      <c r="BX987" s="587">
        <v>124</v>
      </c>
      <c r="BY987" s="587">
        <v>7</v>
      </c>
      <c r="BZ987" s="587">
        <v>11.5</v>
      </c>
      <c r="CA987" s="587">
        <v>85</v>
      </c>
      <c r="CB987" s="587">
        <v>140</v>
      </c>
      <c r="CC987" s="587">
        <v>170</v>
      </c>
      <c r="CD987" s="587">
        <v>240</v>
      </c>
      <c r="CE987" s="587">
        <v>365</v>
      </c>
      <c r="CF987" s="587">
        <v>437</v>
      </c>
      <c r="CG987" s="587">
        <v>42</v>
      </c>
      <c r="CH987" s="587">
        <v>18</v>
      </c>
      <c r="CI987" s="587">
        <v>3</v>
      </c>
      <c r="CJ987" s="587">
        <v>2.7</v>
      </c>
      <c r="CK987" s="587">
        <v>0.05</v>
      </c>
      <c r="CL987" s="343"/>
      <c r="CM987" s="303"/>
      <c r="CN987" s="303"/>
      <c r="CO987" s="303"/>
      <c r="CP987" s="303"/>
      <c r="CQ987" s="303"/>
      <c r="CR987" s="303"/>
      <c r="CS987" s="303"/>
      <c r="CT987" s="303"/>
      <c r="CU987" s="303"/>
      <c r="CV987" s="303"/>
      <c r="CW987" s="303"/>
      <c r="CX987" s="303"/>
      <c r="CY987" s="303"/>
      <c r="CZ987" s="303"/>
      <c r="DA987" s="303"/>
      <c r="DB987" s="303"/>
      <c r="DC987" s="303"/>
      <c r="DD987" s="303"/>
      <c r="DE987" s="303"/>
      <c r="DF987" s="303"/>
      <c r="DG987" s="303"/>
      <c r="DH987" s="303"/>
      <c r="DI987" s="303"/>
      <c r="DJ987" s="303"/>
      <c r="DK987" s="303"/>
      <c r="DL987" s="303"/>
      <c r="DM987" s="303"/>
      <c r="DN987" s="303"/>
      <c r="DO987" s="442"/>
      <c r="DP987" s="303"/>
      <c r="DQ987" s="303"/>
      <c r="DR987" s="303"/>
      <c r="DS987" s="303"/>
      <c r="DT987" s="303"/>
      <c r="DU987" s="303"/>
      <c r="DV987" s="303"/>
      <c r="DW987" s="303"/>
      <c r="DX987" s="303"/>
      <c r="DY987" s="303"/>
      <c r="DZ987" s="303"/>
      <c r="EA987" s="303"/>
      <c r="EB987" s="303"/>
      <c r="EC987" s="303"/>
    </row>
    <row r="988" spans="1:133" x14ac:dyDescent="0.25">
      <c r="A988" s="302">
        <f t="shared" si="172"/>
        <v>2016</v>
      </c>
      <c r="B988" s="303" t="str">
        <f t="shared" si="172"/>
        <v>NOVIEMBRE</v>
      </c>
      <c r="C988" s="303">
        <v>28</v>
      </c>
      <c r="D988" s="303" t="str">
        <f t="shared" si="173"/>
        <v>NOVIEMBRE 2016 / 26</v>
      </c>
      <c r="E988" s="291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428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307"/>
      <c r="AV988" s="513">
        <v>26</v>
      </c>
      <c r="AW988" s="518">
        <v>42701</v>
      </c>
      <c r="AX988" s="513">
        <v>68775</v>
      </c>
      <c r="AY988" s="513" t="s">
        <v>73</v>
      </c>
      <c r="AZ988" s="514">
        <v>0.74319999999999997</v>
      </c>
      <c r="BA988" s="515">
        <v>147.1</v>
      </c>
      <c r="BB988" s="515">
        <v>7.8</v>
      </c>
      <c r="BC988" s="515">
        <v>0</v>
      </c>
      <c r="BD988" s="516" t="s">
        <v>20</v>
      </c>
      <c r="BE988" s="515">
        <v>1.2</v>
      </c>
      <c r="BF988" s="515">
        <v>0.01</v>
      </c>
      <c r="BG988" s="515">
        <v>85.4</v>
      </c>
      <c r="BH988" s="515">
        <v>79.3</v>
      </c>
      <c r="BI988" s="515">
        <f t="shared" si="176"/>
        <v>82.35</v>
      </c>
      <c r="BJ988" s="517" t="s">
        <v>66</v>
      </c>
      <c r="BK988" s="517" t="s">
        <v>67</v>
      </c>
      <c r="BL988" s="515">
        <v>20606</v>
      </c>
      <c r="BM988" s="515">
        <v>138</v>
      </c>
      <c r="BN988" s="515">
        <v>217</v>
      </c>
      <c r="BO988" s="515">
        <v>309</v>
      </c>
      <c r="BP988" s="515">
        <v>354</v>
      </c>
      <c r="BQ988" s="515">
        <v>1</v>
      </c>
      <c r="BR988" s="515">
        <v>29.5</v>
      </c>
      <c r="BS988" s="515">
        <v>0.4</v>
      </c>
      <c r="BT988" s="515">
        <v>2.08</v>
      </c>
      <c r="BU988" s="515">
        <v>0</v>
      </c>
      <c r="BV988" s="515">
        <v>0</v>
      </c>
      <c r="BW988" s="587"/>
      <c r="BX988" s="587">
        <v>124</v>
      </c>
      <c r="BY988" s="587">
        <v>7</v>
      </c>
      <c r="BZ988" s="587">
        <v>11.5</v>
      </c>
      <c r="CA988" s="587">
        <v>85</v>
      </c>
      <c r="CB988" s="587">
        <v>140</v>
      </c>
      <c r="CC988" s="587">
        <v>170</v>
      </c>
      <c r="CD988" s="587">
        <v>240</v>
      </c>
      <c r="CE988" s="587">
        <v>365</v>
      </c>
      <c r="CF988" s="587">
        <v>437</v>
      </c>
      <c r="CG988" s="587">
        <v>42</v>
      </c>
      <c r="CH988" s="587">
        <v>18</v>
      </c>
      <c r="CI988" s="587">
        <v>3</v>
      </c>
      <c r="CJ988" s="587">
        <v>2.7</v>
      </c>
      <c r="CK988" s="587">
        <v>0.05</v>
      </c>
      <c r="CL988" s="343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441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</row>
    <row r="989" spans="1:133" x14ac:dyDescent="0.25">
      <c r="A989" s="291">
        <f t="shared" si="172"/>
        <v>2016</v>
      </c>
      <c r="B989" s="292" t="str">
        <f t="shared" si="172"/>
        <v>NOVIEMBRE</v>
      </c>
      <c r="C989" s="292">
        <v>29</v>
      </c>
      <c r="D989" s="292" t="str">
        <f t="shared" si="173"/>
        <v>NOVIEMBRE 2016 / 27</v>
      </c>
      <c r="E989" s="291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428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307"/>
      <c r="AV989" s="513">
        <v>27</v>
      </c>
      <c r="AW989" s="518">
        <v>42701</v>
      </c>
      <c r="AX989" s="513">
        <v>68771</v>
      </c>
      <c r="AY989" s="513" t="s">
        <v>149</v>
      </c>
      <c r="AZ989" s="514">
        <v>0.72860000000000003</v>
      </c>
      <c r="BA989" s="515">
        <v>136.19999999999999</v>
      </c>
      <c r="BB989" s="515">
        <v>9.1</v>
      </c>
      <c r="BC989" s="515">
        <v>0</v>
      </c>
      <c r="BD989" s="516" t="s">
        <v>20</v>
      </c>
      <c r="BE989" s="515">
        <v>1.2</v>
      </c>
      <c r="BF989" s="515">
        <v>0.01</v>
      </c>
      <c r="BG989" s="515">
        <v>85.1</v>
      </c>
      <c r="BH989" s="515">
        <v>79.099999999999994</v>
      </c>
      <c r="BI989" s="515">
        <f t="shared" si="176"/>
        <v>82.1</v>
      </c>
      <c r="BJ989" s="517" t="s">
        <v>66</v>
      </c>
      <c r="BK989" s="517" t="s">
        <v>67</v>
      </c>
      <c r="BL989" s="515">
        <v>20758</v>
      </c>
      <c r="BM989" s="515">
        <v>126</v>
      </c>
      <c r="BN989" s="515">
        <v>198</v>
      </c>
      <c r="BO989" s="515">
        <v>302</v>
      </c>
      <c r="BP989" s="515">
        <v>360</v>
      </c>
      <c r="BQ989" s="515">
        <v>1</v>
      </c>
      <c r="BR989" s="515">
        <v>28.7</v>
      </c>
      <c r="BS989" s="515">
        <v>0.5</v>
      </c>
      <c r="BT989" s="515">
        <v>2.08</v>
      </c>
      <c r="BU989" s="515">
        <v>0</v>
      </c>
      <c r="BV989" s="515">
        <v>0</v>
      </c>
      <c r="BW989" s="587"/>
      <c r="BX989" s="587">
        <v>124</v>
      </c>
      <c r="BY989" s="587">
        <v>7</v>
      </c>
      <c r="BZ989" s="587">
        <v>11.5</v>
      </c>
      <c r="CA989" s="587">
        <v>85</v>
      </c>
      <c r="CB989" s="587">
        <v>140</v>
      </c>
      <c r="CC989" s="587">
        <v>170</v>
      </c>
      <c r="CD989" s="587">
        <v>240</v>
      </c>
      <c r="CE989" s="587">
        <v>365</v>
      </c>
      <c r="CF989" s="587">
        <v>437</v>
      </c>
      <c r="CG989" s="587">
        <v>42</v>
      </c>
      <c r="CH989" s="587">
        <v>18</v>
      </c>
      <c r="CI989" s="587">
        <v>3</v>
      </c>
      <c r="CJ989" s="587">
        <v>2.7</v>
      </c>
      <c r="CK989" s="587">
        <v>0.05</v>
      </c>
      <c r="CL989" s="343"/>
      <c r="CM989" s="303"/>
      <c r="CN989" s="303"/>
      <c r="CO989" s="303"/>
      <c r="CP989" s="303"/>
      <c r="CQ989" s="303"/>
      <c r="CR989" s="303"/>
      <c r="CS989" s="303"/>
      <c r="CT989" s="303"/>
      <c r="CU989" s="303"/>
      <c r="CV989" s="303"/>
      <c r="CW989" s="303"/>
      <c r="CX989" s="303"/>
      <c r="CY989" s="303"/>
      <c r="CZ989" s="303"/>
      <c r="DA989" s="303"/>
      <c r="DB989" s="303"/>
      <c r="DC989" s="303"/>
      <c r="DD989" s="303"/>
      <c r="DE989" s="303"/>
      <c r="DF989" s="303"/>
      <c r="DG989" s="303"/>
      <c r="DH989" s="303"/>
      <c r="DI989" s="303"/>
      <c r="DJ989" s="303"/>
      <c r="DK989" s="303"/>
      <c r="DL989" s="303"/>
      <c r="DM989" s="303"/>
      <c r="DN989" s="303"/>
      <c r="DO989" s="442"/>
      <c r="DP989" s="303"/>
      <c r="DQ989" s="303"/>
      <c r="DR989" s="303"/>
      <c r="DS989" s="303"/>
      <c r="DT989" s="303"/>
      <c r="DU989" s="303"/>
      <c r="DV989" s="303"/>
      <c r="DW989" s="303"/>
      <c r="DX989" s="303"/>
      <c r="DY989" s="303"/>
      <c r="DZ989" s="303"/>
      <c r="EA989" s="303"/>
      <c r="EB989" s="303"/>
      <c r="EC989" s="303"/>
    </row>
    <row r="990" spans="1:133" x14ac:dyDescent="0.25">
      <c r="A990" s="302">
        <f t="shared" si="172"/>
        <v>2016</v>
      </c>
      <c r="B990" s="303" t="str">
        <f t="shared" si="172"/>
        <v>NOVIEMBRE</v>
      </c>
      <c r="C990" s="303">
        <v>30</v>
      </c>
      <c r="D990" s="303" t="str">
        <f t="shared" si="173"/>
        <v>NOVIEMBRE 2016 / 28</v>
      </c>
      <c r="E990" s="291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428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307"/>
      <c r="AV990" s="513">
        <v>28</v>
      </c>
      <c r="AW990" s="518">
        <v>42703</v>
      </c>
      <c r="AX990" s="513">
        <v>68826</v>
      </c>
      <c r="AY990" s="513" t="s">
        <v>73</v>
      </c>
      <c r="AZ990" s="514">
        <v>0.73160000000000003</v>
      </c>
      <c r="BA990" s="515">
        <v>137.1</v>
      </c>
      <c r="BB990" s="515">
        <v>9</v>
      </c>
      <c r="BC990" s="515">
        <v>0</v>
      </c>
      <c r="BD990" s="516" t="s">
        <v>20</v>
      </c>
      <c r="BE990" s="515">
        <v>1.2</v>
      </c>
      <c r="BF990" s="515">
        <v>0.01</v>
      </c>
      <c r="BG990" s="515">
        <v>85.5</v>
      </c>
      <c r="BH990" s="515">
        <v>79.3</v>
      </c>
      <c r="BI990" s="515">
        <f t="shared" si="176"/>
        <v>82.4</v>
      </c>
      <c r="BJ990" s="517" t="s">
        <v>66</v>
      </c>
      <c r="BK990" s="517" t="s">
        <v>67</v>
      </c>
      <c r="BL990" s="515">
        <v>20726</v>
      </c>
      <c r="BM990" s="515">
        <v>126</v>
      </c>
      <c r="BN990" s="515">
        <v>201</v>
      </c>
      <c r="BO990" s="515">
        <v>302</v>
      </c>
      <c r="BP990" s="515">
        <v>352</v>
      </c>
      <c r="BQ990" s="515">
        <v>1</v>
      </c>
      <c r="BR990" s="515">
        <v>28.9</v>
      </c>
      <c r="BS990" s="515">
        <v>0.4</v>
      </c>
      <c r="BT990" s="515">
        <v>2.06</v>
      </c>
      <c r="BU990" s="515">
        <v>0</v>
      </c>
      <c r="BV990" s="515">
        <v>0</v>
      </c>
      <c r="BW990" s="587"/>
      <c r="BX990" s="587">
        <v>124</v>
      </c>
      <c r="BY990" s="587">
        <v>7</v>
      </c>
      <c r="BZ990" s="587">
        <v>11.5</v>
      </c>
      <c r="CA990" s="587">
        <v>85</v>
      </c>
      <c r="CB990" s="587">
        <v>140</v>
      </c>
      <c r="CC990" s="587">
        <v>170</v>
      </c>
      <c r="CD990" s="587">
        <v>240</v>
      </c>
      <c r="CE990" s="587">
        <v>365</v>
      </c>
      <c r="CF990" s="587">
        <v>437</v>
      </c>
      <c r="CG990" s="587">
        <v>42</v>
      </c>
      <c r="CH990" s="587">
        <v>18</v>
      </c>
      <c r="CI990" s="587">
        <v>3</v>
      </c>
      <c r="CJ990" s="587">
        <v>2.7</v>
      </c>
      <c r="CK990" s="587">
        <v>0.05</v>
      </c>
      <c r="CL990" s="343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441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</row>
    <row r="991" spans="1:133" x14ac:dyDescent="0.25">
      <c r="A991" s="291">
        <f t="shared" si="172"/>
        <v>2016</v>
      </c>
      <c r="B991" s="292" t="str">
        <f t="shared" si="172"/>
        <v>NOVIEMBRE</v>
      </c>
      <c r="C991" s="292">
        <v>31</v>
      </c>
      <c r="D991" s="292" t="str">
        <f t="shared" si="173"/>
        <v>NOVIEMBRE 2016 / 29</v>
      </c>
      <c r="E991" s="291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428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307"/>
      <c r="AV991" s="513">
        <v>29</v>
      </c>
      <c r="AW991" s="518">
        <v>42703</v>
      </c>
      <c r="AX991" s="513">
        <v>68813</v>
      </c>
      <c r="AY991" s="513" t="s">
        <v>218</v>
      </c>
      <c r="AZ991" s="514">
        <v>0.73970000000000002</v>
      </c>
      <c r="BA991" s="515">
        <v>145.30000000000001</v>
      </c>
      <c r="BB991" s="515">
        <v>7.8</v>
      </c>
      <c r="BC991" s="515">
        <v>0</v>
      </c>
      <c r="BD991" s="516" t="s">
        <v>20</v>
      </c>
      <c r="BE991" s="515">
        <v>1.2</v>
      </c>
      <c r="BF991" s="515">
        <v>0.01</v>
      </c>
      <c r="BG991" s="515">
        <v>85.1</v>
      </c>
      <c r="BH991" s="515">
        <v>79.099999999999994</v>
      </c>
      <c r="BI991" s="515">
        <f t="shared" si="176"/>
        <v>82.1</v>
      </c>
      <c r="BJ991" s="517" t="s">
        <v>66</v>
      </c>
      <c r="BK991" s="517" t="s">
        <v>67</v>
      </c>
      <c r="BL991" s="515">
        <v>20642</v>
      </c>
      <c r="BM991" s="515">
        <v>135</v>
      </c>
      <c r="BN991" s="515">
        <v>210</v>
      </c>
      <c r="BO991" s="515">
        <v>306</v>
      </c>
      <c r="BP991" s="515">
        <v>365</v>
      </c>
      <c r="BQ991" s="515">
        <v>1</v>
      </c>
      <c r="BR991" s="515">
        <v>28.7</v>
      </c>
      <c r="BS991" s="515">
        <v>0.5</v>
      </c>
      <c r="BT991" s="515">
        <v>2.09</v>
      </c>
      <c r="BU991" s="515">
        <v>0</v>
      </c>
      <c r="BV991" s="515">
        <v>0</v>
      </c>
      <c r="BW991" s="587"/>
      <c r="BX991" s="587">
        <v>124</v>
      </c>
      <c r="BY991" s="587">
        <v>7</v>
      </c>
      <c r="BZ991" s="587">
        <v>11.5</v>
      </c>
      <c r="CA991" s="587">
        <v>85</v>
      </c>
      <c r="CB991" s="587">
        <v>140</v>
      </c>
      <c r="CC991" s="587">
        <v>170</v>
      </c>
      <c r="CD991" s="587">
        <v>240</v>
      </c>
      <c r="CE991" s="587">
        <v>365</v>
      </c>
      <c r="CF991" s="587">
        <v>437</v>
      </c>
      <c r="CG991" s="587">
        <v>42</v>
      </c>
      <c r="CH991" s="587">
        <v>18</v>
      </c>
      <c r="CI991" s="587">
        <v>3</v>
      </c>
      <c r="CJ991" s="587">
        <v>2.7</v>
      </c>
      <c r="CK991" s="587">
        <v>0.05</v>
      </c>
      <c r="CL991" s="343"/>
      <c r="CM991" s="303"/>
      <c r="CN991" s="303"/>
      <c r="CO991" s="303"/>
      <c r="CP991" s="303"/>
      <c r="CQ991" s="303"/>
      <c r="CR991" s="303"/>
      <c r="CS991" s="303"/>
      <c r="CT991" s="303"/>
      <c r="CU991" s="303"/>
      <c r="CV991" s="303"/>
      <c r="CW991" s="303"/>
      <c r="CX991" s="303"/>
      <c r="CY991" s="303"/>
      <c r="CZ991" s="303"/>
      <c r="DA991" s="303"/>
      <c r="DB991" s="303"/>
      <c r="DC991" s="303"/>
      <c r="DD991" s="303"/>
      <c r="DE991" s="303"/>
      <c r="DF991" s="303"/>
      <c r="DG991" s="303"/>
      <c r="DH991" s="303"/>
      <c r="DI991" s="303"/>
      <c r="DJ991" s="303"/>
      <c r="DK991" s="303"/>
      <c r="DL991" s="303"/>
      <c r="DM991" s="303"/>
      <c r="DN991" s="303"/>
      <c r="DO991" s="442"/>
      <c r="DP991" s="303"/>
      <c r="DQ991" s="303"/>
      <c r="DR991" s="303"/>
      <c r="DS991" s="303"/>
      <c r="DT991" s="303"/>
      <c r="DU991" s="303"/>
      <c r="DV991" s="303"/>
      <c r="DW991" s="303"/>
      <c r="DX991" s="303"/>
      <c r="DY991" s="303"/>
      <c r="DZ991" s="303"/>
      <c r="EA991" s="303"/>
      <c r="EB991" s="303"/>
      <c r="EC991" s="303"/>
    </row>
    <row r="992" spans="1:133" s="206" customFormat="1" x14ac:dyDescent="0.25">
      <c r="A992" s="308"/>
      <c r="B992" s="309"/>
      <c r="C992" s="309"/>
      <c r="D992" s="303" t="str">
        <f t="shared" si="173"/>
        <v>NOVIEMBRE 2016 / 30</v>
      </c>
      <c r="E992" s="291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428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307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435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343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441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</row>
    <row r="993" spans="1:133" x14ac:dyDescent="0.25">
      <c r="A993" s="291">
        <v>2016</v>
      </c>
      <c r="B993" s="292" t="s">
        <v>238</v>
      </c>
      <c r="C993" s="292">
        <v>1</v>
      </c>
      <c r="D993" s="292" t="str">
        <f t="shared" si="173"/>
        <v>NOVIEMBRE 2016 / 31</v>
      </c>
      <c r="E993" s="291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428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307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435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343"/>
      <c r="CM993" s="303"/>
      <c r="CN993" s="303"/>
      <c r="CO993" s="303"/>
      <c r="CP993" s="303"/>
      <c r="CQ993" s="303"/>
      <c r="CR993" s="303"/>
      <c r="CS993" s="303"/>
      <c r="CT993" s="303"/>
      <c r="CU993" s="303"/>
      <c r="CV993" s="303"/>
      <c r="CW993" s="303"/>
      <c r="CX993" s="303"/>
      <c r="CY993" s="303"/>
      <c r="CZ993" s="303"/>
      <c r="DA993" s="303"/>
      <c r="DB993" s="303"/>
      <c r="DC993" s="303"/>
      <c r="DD993" s="303"/>
      <c r="DE993" s="303"/>
      <c r="DF993" s="303"/>
      <c r="DG993" s="303"/>
      <c r="DH993" s="303"/>
      <c r="DI993" s="303"/>
      <c r="DJ993" s="303"/>
      <c r="DK993" s="303"/>
      <c r="DL993" s="303"/>
      <c r="DM993" s="303"/>
      <c r="DN993" s="303"/>
      <c r="DO993" s="442"/>
      <c r="DP993" s="303"/>
      <c r="DQ993" s="303"/>
      <c r="DR993" s="303"/>
      <c r="DS993" s="303"/>
      <c r="DT993" s="303"/>
      <c r="DU993" s="303"/>
      <c r="DV993" s="303"/>
      <c r="DW993" s="303"/>
      <c r="DX993" s="303"/>
      <c r="DY993" s="303"/>
      <c r="DZ993" s="303"/>
      <c r="EA993" s="303"/>
      <c r="EB993" s="303"/>
      <c r="EC993" s="303"/>
    </row>
    <row r="994" spans="1:133" ht="15.75" x14ac:dyDescent="0.25">
      <c r="A994" s="302">
        <f>A993</f>
        <v>2016</v>
      </c>
      <c r="B994" s="303" t="str">
        <f>B993</f>
        <v>DICIEMBRE</v>
      </c>
      <c r="C994" s="303">
        <v>2</v>
      </c>
      <c r="D994" s="275" t="s">
        <v>228</v>
      </c>
      <c r="E994" s="344">
        <f>IFERROR(AVERAGE(E963:E993),"")</f>
        <v>9.5</v>
      </c>
      <c r="F994" s="276">
        <f>IFERROR(AVERAGE(F963:F993),"")</f>
        <v>42690.444444444445</v>
      </c>
      <c r="G994" s="276">
        <f>IFERROR(AVERAGE(G963:G993),"")</f>
        <v>68421.611111111109</v>
      </c>
      <c r="H994" s="276" t="str">
        <f>IFERROR(AVERAGE(H963:H993),"")</f>
        <v/>
      </c>
      <c r="I994" s="276">
        <f>IFERROR(AVERAGE(I963:I993),"")</f>
        <v>0.71285000000000009</v>
      </c>
      <c r="J994" s="276">
        <f t="shared" ref="J994:BU994" si="177">IFERROR(AVERAGE(J963:J993),"")</f>
        <v>125.11111111111111</v>
      </c>
      <c r="K994" s="276">
        <f t="shared" si="177"/>
        <v>10.155555555555553</v>
      </c>
      <c r="L994" s="276">
        <f t="shared" si="177"/>
        <v>0</v>
      </c>
      <c r="M994" s="276" t="str">
        <f t="shared" si="177"/>
        <v/>
      </c>
      <c r="N994" s="276">
        <f t="shared" si="177"/>
        <v>0.5</v>
      </c>
      <c r="O994" s="276">
        <f t="shared" si="177"/>
        <v>0</v>
      </c>
      <c r="P994" s="276">
        <f t="shared" si="177"/>
        <v>85.133333333333326</v>
      </c>
      <c r="Q994" s="276">
        <f t="shared" si="177"/>
        <v>79.172222222222217</v>
      </c>
      <c r="R994" s="276">
        <f t="shared" si="177"/>
        <v>82.166666666666657</v>
      </c>
      <c r="S994" s="276" t="str">
        <f t="shared" si="177"/>
        <v/>
      </c>
      <c r="T994" s="276" t="str">
        <f t="shared" si="177"/>
        <v/>
      </c>
      <c r="U994" s="276">
        <f t="shared" si="177"/>
        <v>24818.888888888891</v>
      </c>
      <c r="V994" s="276">
        <f t="shared" si="177"/>
        <v>117.11111111111111</v>
      </c>
      <c r="W994" s="276">
        <f t="shared" si="177"/>
        <v>174.77777777777777</v>
      </c>
      <c r="X994" s="276">
        <f t="shared" si="177"/>
        <v>278.05555555555554</v>
      </c>
      <c r="Y994" s="276">
        <f t="shared" si="177"/>
        <v>334.22222222222223</v>
      </c>
      <c r="Z994" s="276">
        <f t="shared" si="177"/>
        <v>1</v>
      </c>
      <c r="AA994" s="276">
        <f t="shared" si="177"/>
        <v>26.333333333333332</v>
      </c>
      <c r="AB994" s="276">
        <f t="shared" si="177"/>
        <v>0.58333333333333315</v>
      </c>
      <c r="AC994" s="276">
        <f t="shared" si="177"/>
        <v>1.7594444444444444</v>
      </c>
      <c r="AD994" s="276">
        <f t="shared" si="177"/>
        <v>9.1444444444444439</v>
      </c>
      <c r="AE994" s="276">
        <f t="shared" si="177"/>
        <v>0</v>
      </c>
      <c r="AF994" s="420" t="str">
        <f t="shared" si="177"/>
        <v/>
      </c>
      <c r="AG994" s="276">
        <f t="shared" si="177"/>
        <v>124</v>
      </c>
      <c r="AH994" s="276">
        <f t="shared" si="177"/>
        <v>7</v>
      </c>
      <c r="AI994" s="276">
        <f t="shared" si="177"/>
        <v>11.5</v>
      </c>
      <c r="AJ994" s="276">
        <f t="shared" si="177"/>
        <v>85</v>
      </c>
      <c r="AK994" s="276">
        <f t="shared" si="177"/>
        <v>140</v>
      </c>
      <c r="AL994" s="276">
        <f t="shared" si="177"/>
        <v>170</v>
      </c>
      <c r="AM994" s="276">
        <f t="shared" si="177"/>
        <v>240</v>
      </c>
      <c r="AN994" s="276">
        <f t="shared" si="177"/>
        <v>365</v>
      </c>
      <c r="AO994" s="276">
        <f t="shared" si="177"/>
        <v>437</v>
      </c>
      <c r="AP994" s="276">
        <f t="shared" si="177"/>
        <v>42</v>
      </c>
      <c r="AQ994" s="276">
        <f t="shared" si="177"/>
        <v>18</v>
      </c>
      <c r="AR994" s="276">
        <f t="shared" si="177"/>
        <v>3</v>
      </c>
      <c r="AS994" s="276">
        <f t="shared" si="177"/>
        <v>2.7000000000000011</v>
      </c>
      <c r="AT994" s="276">
        <f t="shared" si="177"/>
        <v>5.0000000000000017E-2</v>
      </c>
      <c r="AU994" s="276" t="str">
        <f t="shared" si="177"/>
        <v/>
      </c>
      <c r="AV994" s="276">
        <f t="shared" si="177"/>
        <v>15</v>
      </c>
      <c r="AW994" s="276">
        <f t="shared" si="177"/>
        <v>42690</v>
      </c>
      <c r="AX994" s="310">
        <f t="shared" si="177"/>
        <v>68415.31034482758</v>
      </c>
      <c r="AY994" s="276" t="str">
        <f t="shared" si="177"/>
        <v/>
      </c>
      <c r="AZ994" s="276">
        <f t="shared" si="177"/>
        <v>0.73603103448275864</v>
      </c>
      <c r="BA994" s="276">
        <f t="shared" si="177"/>
        <v>141.44482758620688</v>
      </c>
      <c r="BB994" s="276">
        <f t="shared" si="177"/>
        <v>8.3620689655172438</v>
      </c>
      <c r="BC994" s="276">
        <f t="shared" si="177"/>
        <v>0</v>
      </c>
      <c r="BD994" s="276" t="str">
        <f t="shared" si="177"/>
        <v/>
      </c>
      <c r="BE994" s="276">
        <f t="shared" si="177"/>
        <v>1.2</v>
      </c>
      <c r="BF994" s="276">
        <f t="shared" si="177"/>
        <v>1.0000000000000004E-2</v>
      </c>
      <c r="BG994" s="276">
        <f t="shared" si="177"/>
        <v>85.468965517241372</v>
      </c>
      <c r="BH994" s="276">
        <f t="shared" si="177"/>
        <v>79.264137931034483</v>
      </c>
      <c r="BI994" s="276">
        <f t="shared" si="177"/>
        <v>82.368275862068941</v>
      </c>
      <c r="BJ994" s="276" t="str">
        <f t="shared" si="177"/>
        <v/>
      </c>
      <c r="BK994" s="276" t="str">
        <f t="shared" si="177"/>
        <v/>
      </c>
      <c r="BL994" s="276">
        <f t="shared" si="177"/>
        <v>20680.206896551725</v>
      </c>
      <c r="BM994" s="276">
        <f t="shared" si="177"/>
        <v>131.68965517241378</v>
      </c>
      <c r="BN994" s="276">
        <f t="shared" si="177"/>
        <v>204.27586206896552</v>
      </c>
      <c r="BO994" s="276">
        <f t="shared" si="177"/>
        <v>303.51724137931035</v>
      </c>
      <c r="BP994" s="276">
        <f t="shared" si="177"/>
        <v>353.68965517241378</v>
      </c>
      <c r="BQ994" s="276">
        <f t="shared" si="177"/>
        <v>1</v>
      </c>
      <c r="BR994" s="276">
        <f t="shared" si="177"/>
        <v>28.758620689655171</v>
      </c>
      <c r="BS994" s="276">
        <f t="shared" si="177"/>
        <v>0.42068965517241391</v>
      </c>
      <c r="BT994" s="276">
        <f t="shared" si="177"/>
        <v>2.0441379310344834</v>
      </c>
      <c r="BU994" s="276">
        <f t="shared" si="177"/>
        <v>0.57586206896551717</v>
      </c>
      <c r="BV994" s="310">
        <f>IFERROR(AVERAGE(BV963:BV993),"")</f>
        <v>0</v>
      </c>
      <c r="BW994" s="436"/>
      <c r="BX994" s="309"/>
      <c r="BY994" s="309"/>
      <c r="BZ994" s="309"/>
      <c r="CA994" s="309"/>
      <c r="CB994" s="309"/>
      <c r="CC994" s="309"/>
      <c r="CD994" s="309"/>
      <c r="CE994" s="309"/>
      <c r="CF994" s="309"/>
      <c r="CG994" s="309"/>
      <c r="CH994" s="309"/>
      <c r="CI994" s="309"/>
      <c r="CJ994" s="309"/>
      <c r="CK994" s="309"/>
      <c r="CL994" s="308"/>
      <c r="CM994" s="309"/>
      <c r="CN994" s="309"/>
      <c r="CO994" s="309"/>
      <c r="CP994" s="309"/>
      <c r="CQ994" s="309"/>
      <c r="CR994" s="309"/>
      <c r="CS994" s="309"/>
      <c r="CT994" s="309"/>
      <c r="CU994" s="309"/>
      <c r="CV994" s="309"/>
      <c r="CW994" s="309"/>
      <c r="CX994" s="309"/>
      <c r="CY994" s="309"/>
      <c r="CZ994" s="309"/>
      <c r="DA994" s="309"/>
      <c r="DB994" s="309"/>
      <c r="DC994" s="309"/>
      <c r="DD994" s="309"/>
      <c r="DE994" s="309"/>
      <c r="DF994" s="309"/>
      <c r="DG994" s="309"/>
      <c r="DH994" s="309"/>
      <c r="DI994" s="309"/>
      <c r="DJ994" s="309"/>
      <c r="DK994" s="309"/>
      <c r="DL994" s="309"/>
      <c r="DM994" s="309"/>
      <c r="DN994" s="309"/>
      <c r="DO994" s="443"/>
      <c r="DP994" s="309"/>
      <c r="DQ994" s="309"/>
      <c r="DR994" s="309"/>
      <c r="DS994" s="309"/>
      <c r="DT994" s="309"/>
      <c r="DU994" s="309"/>
      <c r="DV994" s="309"/>
      <c r="DW994" s="309"/>
      <c r="DX994" s="309"/>
      <c r="DY994" s="309"/>
      <c r="DZ994" s="309"/>
      <c r="EA994" s="309"/>
      <c r="EB994" s="309"/>
      <c r="EC994" s="309"/>
    </row>
    <row r="995" spans="1:133" x14ac:dyDescent="0.25">
      <c r="A995" s="291">
        <f t="shared" ref="A995:B1023" si="178">A994</f>
        <v>2016</v>
      </c>
      <c r="B995" s="292" t="str">
        <f t="shared" si="178"/>
        <v>DICIEMBRE</v>
      </c>
      <c r="C995" s="292">
        <v>3</v>
      </c>
      <c r="D995" s="292" t="str">
        <f t="shared" ref="D995:D1057" si="179">B993&amp;" "&amp;A993&amp;" / "&amp;C993</f>
        <v>DICIEMBRE 2016 / 1</v>
      </c>
      <c r="E995" s="513">
        <v>1</v>
      </c>
      <c r="F995" s="518">
        <v>42705</v>
      </c>
      <c r="G995" s="513">
        <v>890000068868</v>
      </c>
      <c r="H995" s="513" t="s">
        <v>65</v>
      </c>
      <c r="I995" s="514">
        <v>0.71209999999999996</v>
      </c>
      <c r="J995" s="515">
        <v>126</v>
      </c>
      <c r="K995" s="515">
        <v>9.9</v>
      </c>
      <c r="L995" s="515">
        <v>0</v>
      </c>
      <c r="M995" s="516" t="s">
        <v>20</v>
      </c>
      <c r="N995" s="515">
        <v>0.5</v>
      </c>
      <c r="O995" s="515">
        <v>0</v>
      </c>
      <c r="P995" s="515">
        <v>85</v>
      </c>
      <c r="Q995" s="515">
        <v>79.2</v>
      </c>
      <c r="R995" s="515">
        <f>(P995+Q995)/2</f>
        <v>82.1</v>
      </c>
      <c r="S995" s="517" t="s">
        <v>66</v>
      </c>
      <c r="T995" s="517" t="s">
        <v>67</v>
      </c>
      <c r="U995" s="515">
        <v>20938</v>
      </c>
      <c r="V995" s="515">
        <v>119</v>
      </c>
      <c r="W995" s="515">
        <v>173</v>
      </c>
      <c r="X995" s="515">
        <v>274</v>
      </c>
      <c r="Y995" s="515">
        <v>333</v>
      </c>
      <c r="Z995" s="515">
        <v>1</v>
      </c>
      <c r="AA995" s="515">
        <v>27.1</v>
      </c>
      <c r="AB995" s="515">
        <v>0.6</v>
      </c>
      <c r="AC995" s="515">
        <v>1.73</v>
      </c>
      <c r="AD995" s="515">
        <v>8.9</v>
      </c>
      <c r="AE995" s="515">
        <v>0</v>
      </c>
      <c r="AF995" s="428"/>
      <c r="AG995" s="587">
        <v>124</v>
      </c>
      <c r="AH995" s="587">
        <v>7</v>
      </c>
      <c r="AI995" s="587">
        <v>11.5</v>
      </c>
      <c r="AJ995" s="587">
        <v>85</v>
      </c>
      <c r="AK995" s="587">
        <v>149</v>
      </c>
      <c r="AL995" s="587">
        <v>170</v>
      </c>
      <c r="AM995" s="587">
        <v>245</v>
      </c>
      <c r="AN995" s="587">
        <v>374</v>
      </c>
      <c r="AO995" s="587">
        <v>437</v>
      </c>
      <c r="AP995" s="587">
        <v>42</v>
      </c>
      <c r="AQ995" s="587">
        <v>18</v>
      </c>
      <c r="AR995" s="587">
        <v>3</v>
      </c>
      <c r="AS995" s="587">
        <v>2.7</v>
      </c>
      <c r="AT995" s="587">
        <v>0.05</v>
      </c>
      <c r="AU995" s="307"/>
      <c r="AV995" s="513">
        <v>1</v>
      </c>
      <c r="AW995" s="518">
        <v>42705</v>
      </c>
      <c r="AX995" s="513">
        <v>890000068859</v>
      </c>
      <c r="AY995" s="513" t="s">
        <v>222</v>
      </c>
      <c r="AZ995" s="514">
        <v>0.72709999999999997</v>
      </c>
      <c r="BA995" s="515">
        <v>133</v>
      </c>
      <c r="BB995" s="515">
        <v>9.5</v>
      </c>
      <c r="BC995" s="515">
        <v>0</v>
      </c>
      <c r="BD995" s="516" t="s">
        <v>20</v>
      </c>
      <c r="BE995" s="515">
        <v>1.2</v>
      </c>
      <c r="BF995" s="515">
        <v>0.01</v>
      </c>
      <c r="BG995" s="515">
        <v>85.5</v>
      </c>
      <c r="BH995" s="515">
        <v>79.3</v>
      </c>
      <c r="BI995" s="515">
        <f t="shared" ref="BI995:BI1025" si="180">(BG995+BH995)/2</f>
        <v>82.4</v>
      </c>
      <c r="BJ995" s="517" t="s">
        <v>66</v>
      </c>
      <c r="BK995" s="517" t="s">
        <v>67</v>
      </c>
      <c r="BL995" s="515">
        <v>20774</v>
      </c>
      <c r="BM995" s="515">
        <v>122</v>
      </c>
      <c r="BN995" s="515">
        <v>194</v>
      </c>
      <c r="BO995" s="515">
        <v>302</v>
      </c>
      <c r="BP995" s="515">
        <v>351</v>
      </c>
      <c r="BQ995" s="515">
        <v>1</v>
      </c>
      <c r="BR995" s="515">
        <v>27</v>
      </c>
      <c r="BS995" s="515">
        <v>0.4</v>
      </c>
      <c r="BT995" s="515">
        <v>1.9</v>
      </c>
      <c r="BU995" s="515">
        <v>0</v>
      </c>
      <c r="BV995" s="515">
        <v>0</v>
      </c>
      <c r="BW995" s="435"/>
      <c r="BX995" s="587">
        <v>124</v>
      </c>
      <c r="BY995" s="587">
        <v>7</v>
      </c>
      <c r="BZ995" s="587">
        <v>11.5</v>
      </c>
      <c r="CA995" s="587">
        <v>85</v>
      </c>
      <c r="CB995" s="587">
        <v>149</v>
      </c>
      <c r="CC995" s="587">
        <v>170</v>
      </c>
      <c r="CD995" s="587">
        <v>245</v>
      </c>
      <c r="CE995" s="587">
        <v>374</v>
      </c>
      <c r="CF995" s="587">
        <v>437</v>
      </c>
      <c r="CG995" s="587">
        <v>42</v>
      </c>
      <c r="CH995" s="587">
        <v>18</v>
      </c>
      <c r="CI995" s="587">
        <v>3</v>
      </c>
      <c r="CJ995" s="587">
        <v>2.7</v>
      </c>
      <c r="CK995" s="587">
        <v>0.05</v>
      </c>
      <c r="CL995" s="343"/>
      <c r="CM995" s="550">
        <v>1</v>
      </c>
      <c r="CN995" s="588">
        <v>42709</v>
      </c>
      <c r="CO995" s="527"/>
      <c r="CP995" s="527"/>
      <c r="CQ995" s="566">
        <v>0.71540000000000004</v>
      </c>
      <c r="CR995" s="564">
        <v>53.6</v>
      </c>
      <c r="CS995" s="564">
        <v>53.6</v>
      </c>
      <c r="CT995" s="564">
        <v>128.48000000000002</v>
      </c>
      <c r="CU995" s="565">
        <v>1E-3</v>
      </c>
      <c r="CV995" s="564">
        <v>1</v>
      </c>
      <c r="CW995" s="564">
        <v>2</v>
      </c>
      <c r="CX995" s="565">
        <v>1E-3</v>
      </c>
      <c r="CY995" s="564">
        <v>85</v>
      </c>
      <c r="CZ995" s="564">
        <v>79.099999999999994</v>
      </c>
      <c r="DA995" s="564">
        <v>82.1</v>
      </c>
      <c r="DB995" s="550" t="s">
        <v>83</v>
      </c>
      <c r="DC995" s="550" t="s">
        <v>84</v>
      </c>
      <c r="DD995" s="564">
        <v>20902</v>
      </c>
      <c r="DE995" s="564">
        <v>123.9</v>
      </c>
      <c r="DF995" s="564">
        <v>174.7</v>
      </c>
      <c r="DG995" s="564">
        <v>280.7</v>
      </c>
      <c r="DH995" s="564">
        <v>353.2</v>
      </c>
      <c r="DI995" s="564">
        <v>1</v>
      </c>
      <c r="DJ995" s="564">
        <v>24.5</v>
      </c>
      <c r="DK995" s="564">
        <v>0.9</v>
      </c>
      <c r="DL995" s="564">
        <v>2.2000000000000002</v>
      </c>
      <c r="DM995" s="564">
        <v>12.8</v>
      </c>
      <c r="DN995" s="564">
        <v>0</v>
      </c>
      <c r="DO995" s="694"/>
      <c r="DP995" s="587">
        <v>124</v>
      </c>
      <c r="DQ995" s="587">
        <v>7</v>
      </c>
      <c r="DR995" s="587">
        <v>11.5</v>
      </c>
      <c r="DS995" s="587">
        <v>85</v>
      </c>
      <c r="DT995" s="587">
        <v>149</v>
      </c>
      <c r="DU995" s="587">
        <v>170</v>
      </c>
      <c r="DV995" s="587">
        <v>245</v>
      </c>
      <c r="DW995" s="587">
        <v>374</v>
      </c>
      <c r="DX995" s="587">
        <v>437</v>
      </c>
      <c r="DY995" s="587">
        <v>42</v>
      </c>
      <c r="DZ995" s="587">
        <v>18</v>
      </c>
      <c r="EA995" s="587">
        <v>3</v>
      </c>
      <c r="EB995" s="587">
        <v>2.7</v>
      </c>
      <c r="EC995" s="587">
        <v>0.05</v>
      </c>
    </row>
    <row r="996" spans="1:133" x14ac:dyDescent="0.25">
      <c r="A996" s="302">
        <f t="shared" si="178"/>
        <v>2016</v>
      </c>
      <c r="B996" s="303" t="str">
        <f t="shared" si="178"/>
        <v>DICIEMBRE</v>
      </c>
      <c r="C996" s="303">
        <v>4</v>
      </c>
      <c r="D996" s="303" t="str">
        <f t="shared" si="179"/>
        <v>DICIEMBRE 2016 / 2</v>
      </c>
      <c r="E996" s="513">
        <v>2</v>
      </c>
      <c r="F996" s="518">
        <v>42707</v>
      </c>
      <c r="G996" s="513">
        <v>68915</v>
      </c>
      <c r="H996" s="513" t="s">
        <v>70</v>
      </c>
      <c r="I996" s="514">
        <v>0.71109999999999995</v>
      </c>
      <c r="J996" s="515">
        <v>125</v>
      </c>
      <c r="K996" s="515">
        <v>10.1</v>
      </c>
      <c r="L996" s="515">
        <v>0</v>
      </c>
      <c r="M996" s="516" t="s">
        <v>20</v>
      </c>
      <c r="N996" s="515">
        <v>0.5</v>
      </c>
      <c r="O996" s="515">
        <v>0</v>
      </c>
      <c r="P996" s="515">
        <v>85.1</v>
      </c>
      <c r="Q996" s="515">
        <v>79.3</v>
      </c>
      <c r="R996" s="515">
        <f t="shared" ref="R996:R1002" si="181">(P996+Q996)/2</f>
        <v>82.199999999999989</v>
      </c>
      <c r="S996" s="517" t="s">
        <v>66</v>
      </c>
      <c r="T996" s="517" t="s">
        <v>67</v>
      </c>
      <c r="U996" s="515">
        <v>20950</v>
      </c>
      <c r="V996" s="515">
        <v>117</v>
      </c>
      <c r="W996" s="515">
        <v>171</v>
      </c>
      <c r="X996" s="515">
        <v>276</v>
      </c>
      <c r="Y996" s="515">
        <v>334</v>
      </c>
      <c r="Z996" s="515">
        <v>1</v>
      </c>
      <c r="AA996" s="515">
        <v>25.8</v>
      </c>
      <c r="AB996" s="515">
        <v>0.6</v>
      </c>
      <c r="AC996" s="515">
        <v>1.69</v>
      </c>
      <c r="AD996" s="515">
        <v>9.1</v>
      </c>
      <c r="AE996" s="515">
        <v>0</v>
      </c>
      <c r="AF996" s="428"/>
      <c r="AG996" s="587">
        <v>124</v>
      </c>
      <c r="AH996" s="587">
        <v>7</v>
      </c>
      <c r="AI996" s="587">
        <v>11.5</v>
      </c>
      <c r="AJ996" s="587">
        <v>85</v>
      </c>
      <c r="AK996" s="587">
        <v>149</v>
      </c>
      <c r="AL996" s="587">
        <v>170</v>
      </c>
      <c r="AM996" s="587">
        <v>245</v>
      </c>
      <c r="AN996" s="587">
        <v>374</v>
      </c>
      <c r="AO996" s="587">
        <v>437</v>
      </c>
      <c r="AP996" s="587">
        <v>42</v>
      </c>
      <c r="AQ996" s="587">
        <v>18</v>
      </c>
      <c r="AR996" s="587">
        <v>3</v>
      </c>
      <c r="AS996" s="587">
        <v>2.7</v>
      </c>
      <c r="AT996" s="587">
        <v>0.05</v>
      </c>
      <c r="AU996" s="307"/>
      <c r="AV996" s="513">
        <v>2</v>
      </c>
      <c r="AW996" s="518">
        <v>42706</v>
      </c>
      <c r="AX996" s="513">
        <v>68891</v>
      </c>
      <c r="AY996" s="513" t="s">
        <v>222</v>
      </c>
      <c r="AZ996" s="514">
        <v>0.74590000000000001</v>
      </c>
      <c r="BA996" s="515">
        <v>149.1</v>
      </c>
      <c r="BB996" s="515">
        <v>7.5</v>
      </c>
      <c r="BC996" s="515">
        <v>0</v>
      </c>
      <c r="BD996" s="516" t="s">
        <v>20</v>
      </c>
      <c r="BE996" s="515">
        <v>1.2</v>
      </c>
      <c r="BF996" s="515">
        <v>0.01</v>
      </c>
      <c r="BG996" s="515">
        <v>85.5</v>
      </c>
      <c r="BH996" s="515">
        <v>79.3</v>
      </c>
      <c r="BI996" s="515">
        <f t="shared" si="180"/>
        <v>82.4</v>
      </c>
      <c r="BJ996" s="517" t="s">
        <v>66</v>
      </c>
      <c r="BK996" s="517" t="s">
        <v>67</v>
      </c>
      <c r="BL996" s="515">
        <v>20578</v>
      </c>
      <c r="BM996" s="515">
        <v>141</v>
      </c>
      <c r="BN996" s="515">
        <v>219</v>
      </c>
      <c r="BO996" s="515">
        <v>313</v>
      </c>
      <c r="BP996" s="515">
        <v>361</v>
      </c>
      <c r="BQ996" s="515">
        <v>1</v>
      </c>
      <c r="BR996" s="515">
        <v>30</v>
      </c>
      <c r="BS996" s="515">
        <v>0.4</v>
      </c>
      <c r="BT996" s="515">
        <v>2.1</v>
      </c>
      <c r="BU996" s="515">
        <v>0</v>
      </c>
      <c r="BV996" s="515">
        <v>0</v>
      </c>
      <c r="BW996" s="435"/>
      <c r="BX996" s="587">
        <v>124</v>
      </c>
      <c r="BY996" s="587">
        <v>7</v>
      </c>
      <c r="BZ996" s="587">
        <v>11.5</v>
      </c>
      <c r="CA996" s="587">
        <v>85</v>
      </c>
      <c r="CB996" s="587">
        <v>149</v>
      </c>
      <c r="CC996" s="587">
        <v>170</v>
      </c>
      <c r="CD996" s="587">
        <v>245</v>
      </c>
      <c r="CE996" s="587">
        <v>374</v>
      </c>
      <c r="CF996" s="587">
        <v>437</v>
      </c>
      <c r="CG996" s="587">
        <v>42</v>
      </c>
      <c r="CH996" s="587">
        <v>18</v>
      </c>
      <c r="CI996" s="587">
        <v>3</v>
      </c>
      <c r="CJ996" s="587">
        <v>2.7</v>
      </c>
      <c r="CK996" s="587">
        <v>0.05</v>
      </c>
      <c r="CL996" s="343"/>
      <c r="CM996" s="550">
        <v>2</v>
      </c>
      <c r="CN996" s="588">
        <v>42716</v>
      </c>
      <c r="CO996" s="550"/>
      <c r="CP996" s="550"/>
      <c r="CQ996" s="566">
        <v>0.71360000000000001</v>
      </c>
      <c r="CR996" s="564">
        <v>52.77</v>
      </c>
      <c r="CS996" s="564">
        <v>52.77</v>
      </c>
      <c r="CT996" s="564">
        <v>126.986</v>
      </c>
      <c r="CU996" s="565">
        <v>1E-3</v>
      </c>
      <c r="CV996" s="564">
        <v>1</v>
      </c>
      <c r="CW996" s="564">
        <v>2</v>
      </c>
      <c r="CX996" s="565">
        <v>1E-3</v>
      </c>
      <c r="CY996" s="564">
        <v>85</v>
      </c>
      <c r="CZ996" s="564">
        <v>79.099999999999994</v>
      </c>
      <c r="DA996" s="564">
        <v>82.1</v>
      </c>
      <c r="DB996" s="550" t="s">
        <v>83</v>
      </c>
      <c r="DC996" s="550" t="s">
        <v>84</v>
      </c>
      <c r="DD996" s="564">
        <v>20922</v>
      </c>
      <c r="DE996" s="564">
        <v>121.6</v>
      </c>
      <c r="DF996" s="564">
        <v>172.9</v>
      </c>
      <c r="DG996" s="564">
        <v>275.89999999999998</v>
      </c>
      <c r="DH996" s="564">
        <v>349.4</v>
      </c>
      <c r="DI996" s="564">
        <v>1</v>
      </c>
      <c r="DJ996" s="564">
        <v>23.23</v>
      </c>
      <c r="DK996" s="564">
        <v>0.9</v>
      </c>
      <c r="DL996" s="564">
        <v>2.1</v>
      </c>
      <c r="DM996" s="564">
        <v>12.8</v>
      </c>
      <c r="DN996" s="564">
        <v>0</v>
      </c>
      <c r="DO996" s="694"/>
      <c r="DP996" s="587">
        <v>124</v>
      </c>
      <c r="DQ996" s="587">
        <v>7</v>
      </c>
      <c r="DR996" s="587">
        <v>11.5</v>
      </c>
      <c r="DS996" s="587">
        <v>85</v>
      </c>
      <c r="DT996" s="587">
        <v>149</v>
      </c>
      <c r="DU996" s="587">
        <v>170</v>
      </c>
      <c r="DV996" s="587">
        <v>245</v>
      </c>
      <c r="DW996" s="587">
        <v>374</v>
      </c>
      <c r="DX996" s="587">
        <v>437</v>
      </c>
      <c r="DY996" s="587">
        <v>42</v>
      </c>
      <c r="DZ996" s="587">
        <v>18</v>
      </c>
      <c r="EA996" s="587">
        <v>3</v>
      </c>
      <c r="EB996" s="587">
        <v>2.7</v>
      </c>
      <c r="EC996" s="587">
        <v>0.05</v>
      </c>
    </row>
    <row r="997" spans="1:133" x14ac:dyDescent="0.25">
      <c r="A997" s="291">
        <f t="shared" si="178"/>
        <v>2016</v>
      </c>
      <c r="B997" s="292" t="str">
        <f t="shared" si="178"/>
        <v>DICIEMBRE</v>
      </c>
      <c r="C997" s="292">
        <v>5</v>
      </c>
      <c r="D997" s="292" t="str">
        <f t="shared" si="179"/>
        <v>DICIEMBRE 2016 / 3</v>
      </c>
      <c r="E997" s="513">
        <v>3</v>
      </c>
      <c r="F997" s="518">
        <v>42708</v>
      </c>
      <c r="G997" s="513">
        <v>68932</v>
      </c>
      <c r="H997" s="513" t="s">
        <v>208</v>
      </c>
      <c r="I997" s="514">
        <v>0.71109999999999995</v>
      </c>
      <c r="J997" s="515">
        <v>125</v>
      </c>
      <c r="K997" s="515">
        <v>10.1</v>
      </c>
      <c r="L997" s="515">
        <v>0</v>
      </c>
      <c r="M997" s="516" t="s">
        <v>20</v>
      </c>
      <c r="N997" s="515">
        <v>0.5</v>
      </c>
      <c r="O997" s="515">
        <v>0</v>
      </c>
      <c r="P997" s="515">
        <v>85.1</v>
      </c>
      <c r="Q997" s="515">
        <v>79.3</v>
      </c>
      <c r="R997" s="515">
        <f t="shared" si="181"/>
        <v>82.199999999999989</v>
      </c>
      <c r="S997" s="517" t="s">
        <v>66</v>
      </c>
      <c r="T997" s="517" t="s">
        <v>67</v>
      </c>
      <c r="U997" s="515">
        <v>20950</v>
      </c>
      <c r="V997" s="515">
        <v>117</v>
      </c>
      <c r="W997" s="515">
        <v>173</v>
      </c>
      <c r="X997" s="515">
        <v>280</v>
      </c>
      <c r="Y997" s="515">
        <v>332</v>
      </c>
      <c r="Z997" s="515">
        <v>1</v>
      </c>
      <c r="AA997" s="515">
        <v>25.9</v>
      </c>
      <c r="AB997" s="515">
        <v>0.6</v>
      </c>
      <c r="AC997" s="515">
        <v>1.7</v>
      </c>
      <c r="AD997" s="515">
        <v>8.3000000000000007</v>
      </c>
      <c r="AE997" s="515">
        <v>0</v>
      </c>
      <c r="AF997" s="428"/>
      <c r="AG997" s="587">
        <v>124</v>
      </c>
      <c r="AH997" s="587">
        <v>7</v>
      </c>
      <c r="AI997" s="587">
        <v>11.5</v>
      </c>
      <c r="AJ997" s="587">
        <v>85</v>
      </c>
      <c r="AK997" s="587">
        <v>149</v>
      </c>
      <c r="AL997" s="587">
        <v>170</v>
      </c>
      <c r="AM997" s="587">
        <v>245</v>
      </c>
      <c r="AN997" s="587">
        <v>374</v>
      </c>
      <c r="AO997" s="587">
        <v>437</v>
      </c>
      <c r="AP997" s="587">
        <v>42</v>
      </c>
      <c r="AQ997" s="587">
        <v>18</v>
      </c>
      <c r="AR997" s="587">
        <v>3</v>
      </c>
      <c r="AS997" s="587">
        <v>2.7</v>
      </c>
      <c r="AT997" s="587">
        <v>0.05</v>
      </c>
      <c r="AU997" s="307"/>
      <c r="AV997" s="513">
        <v>3</v>
      </c>
      <c r="AW997" s="518">
        <v>42707</v>
      </c>
      <c r="AX997" s="513">
        <v>68904</v>
      </c>
      <c r="AY997" s="513" t="s">
        <v>222</v>
      </c>
      <c r="AZ997" s="514">
        <v>0.73809999999999998</v>
      </c>
      <c r="BA997" s="515">
        <v>143.19999999999999</v>
      </c>
      <c r="BB997" s="515">
        <v>8</v>
      </c>
      <c r="BC997" s="515">
        <v>0</v>
      </c>
      <c r="BD997" s="516" t="s">
        <v>20</v>
      </c>
      <c r="BE997" s="515">
        <v>1.2</v>
      </c>
      <c r="BF997" s="515">
        <v>0.01</v>
      </c>
      <c r="BG997" s="515">
        <v>85.5</v>
      </c>
      <c r="BH997" s="515">
        <v>79.3</v>
      </c>
      <c r="BI997" s="515">
        <f t="shared" si="180"/>
        <v>82.4</v>
      </c>
      <c r="BJ997" s="517" t="s">
        <v>66</v>
      </c>
      <c r="BK997" s="517" t="s">
        <v>67</v>
      </c>
      <c r="BL997" s="515">
        <v>20658</v>
      </c>
      <c r="BM997" s="515">
        <v>131</v>
      </c>
      <c r="BN997" s="515">
        <v>207</v>
      </c>
      <c r="BO997" s="515">
        <v>304</v>
      </c>
      <c r="BP997" s="515">
        <v>352</v>
      </c>
      <c r="BQ997" s="515">
        <v>1</v>
      </c>
      <c r="BR997" s="515">
        <v>29.7</v>
      </c>
      <c r="BS997" s="515">
        <v>0.4</v>
      </c>
      <c r="BT997" s="515">
        <v>2.1</v>
      </c>
      <c r="BU997" s="515">
        <v>2.1</v>
      </c>
      <c r="BV997" s="515">
        <v>0</v>
      </c>
      <c r="BW997" s="435"/>
      <c r="BX997" s="587">
        <v>124</v>
      </c>
      <c r="BY997" s="587">
        <v>7</v>
      </c>
      <c r="BZ997" s="587">
        <v>11.5</v>
      </c>
      <c r="CA997" s="587">
        <v>85</v>
      </c>
      <c r="CB997" s="587">
        <v>149</v>
      </c>
      <c r="CC997" s="587">
        <v>170</v>
      </c>
      <c r="CD997" s="587">
        <v>245</v>
      </c>
      <c r="CE997" s="587">
        <v>374</v>
      </c>
      <c r="CF997" s="587">
        <v>437</v>
      </c>
      <c r="CG997" s="587">
        <v>42</v>
      </c>
      <c r="CH997" s="587">
        <v>18</v>
      </c>
      <c r="CI997" s="587">
        <v>3</v>
      </c>
      <c r="CJ997" s="587">
        <v>2.7</v>
      </c>
      <c r="CK997" s="587">
        <v>0.05</v>
      </c>
      <c r="CL997" s="343"/>
      <c r="CM997" s="550">
        <v>3</v>
      </c>
      <c r="CN997" s="588">
        <v>42723</v>
      </c>
      <c r="CO997" s="550"/>
      <c r="CP997" s="550"/>
      <c r="CQ997" s="566">
        <v>0.71540000000000004</v>
      </c>
      <c r="CR997" s="564">
        <v>52.7</v>
      </c>
      <c r="CS997" s="564">
        <v>52.7</v>
      </c>
      <c r="CT997" s="564">
        <v>126.86000000000001</v>
      </c>
      <c r="CU997" s="565">
        <v>1E-3</v>
      </c>
      <c r="CV997" s="564">
        <v>1</v>
      </c>
      <c r="CW997" s="564">
        <v>1.9</v>
      </c>
      <c r="CX997" s="565">
        <v>1E-3</v>
      </c>
      <c r="CY997" s="564">
        <v>85</v>
      </c>
      <c r="CZ997" s="564">
        <v>79.099999999999994</v>
      </c>
      <c r="DA997" s="564">
        <v>82.1</v>
      </c>
      <c r="DB997" s="550" t="s">
        <v>83</v>
      </c>
      <c r="DC997" s="550" t="s">
        <v>84</v>
      </c>
      <c r="DD997" s="564">
        <v>20902</v>
      </c>
      <c r="DE997" s="564">
        <v>122.5</v>
      </c>
      <c r="DF997" s="564">
        <v>175.8</v>
      </c>
      <c r="DG997" s="564">
        <v>282.7</v>
      </c>
      <c r="DH997" s="564">
        <v>353.2</v>
      </c>
      <c r="DI997" s="564">
        <v>1</v>
      </c>
      <c r="DJ997" s="564">
        <v>24.47</v>
      </c>
      <c r="DK997" s="564">
        <v>1</v>
      </c>
      <c r="DL997" s="564">
        <v>2.1</v>
      </c>
      <c r="DM997" s="564">
        <v>12.8</v>
      </c>
      <c r="DN997" s="564">
        <v>0</v>
      </c>
      <c r="DO997" s="694"/>
      <c r="DP997" s="587">
        <v>124</v>
      </c>
      <c r="DQ997" s="587">
        <v>7</v>
      </c>
      <c r="DR997" s="587">
        <v>11.5</v>
      </c>
      <c r="DS997" s="587">
        <v>85</v>
      </c>
      <c r="DT997" s="587">
        <v>149</v>
      </c>
      <c r="DU997" s="587">
        <v>170</v>
      </c>
      <c r="DV997" s="587">
        <v>245</v>
      </c>
      <c r="DW997" s="587">
        <v>374</v>
      </c>
      <c r="DX997" s="587">
        <v>437</v>
      </c>
      <c r="DY997" s="587">
        <v>42</v>
      </c>
      <c r="DZ997" s="587">
        <v>18</v>
      </c>
      <c r="EA997" s="587">
        <v>3</v>
      </c>
      <c r="EB997" s="587">
        <v>2.7</v>
      </c>
      <c r="EC997" s="587">
        <v>0.05</v>
      </c>
    </row>
    <row r="998" spans="1:133" x14ac:dyDescent="0.25">
      <c r="A998" s="302">
        <f t="shared" si="178"/>
        <v>2016</v>
      </c>
      <c r="B998" s="303" t="str">
        <f t="shared" si="178"/>
        <v>DICIEMBRE</v>
      </c>
      <c r="C998" s="303">
        <v>6</v>
      </c>
      <c r="D998" s="303" t="str">
        <f t="shared" si="179"/>
        <v>DICIEMBRE 2016 / 4</v>
      </c>
      <c r="E998" s="513">
        <v>4</v>
      </c>
      <c r="F998" s="518">
        <v>42710</v>
      </c>
      <c r="G998" s="513">
        <v>68969</v>
      </c>
      <c r="H998" s="513" t="s">
        <v>65</v>
      </c>
      <c r="I998" s="514">
        <v>0.71209999999999996</v>
      </c>
      <c r="J998" s="515">
        <v>125</v>
      </c>
      <c r="K998" s="515">
        <v>10</v>
      </c>
      <c r="L998" s="515">
        <v>0</v>
      </c>
      <c r="M998" s="516" t="s">
        <v>20</v>
      </c>
      <c r="N998" s="515">
        <v>0.5</v>
      </c>
      <c r="O998" s="515">
        <v>0</v>
      </c>
      <c r="P998" s="515">
        <v>85</v>
      </c>
      <c r="Q998" s="515">
        <v>79.2</v>
      </c>
      <c r="R998" s="515">
        <f t="shared" si="181"/>
        <v>82.1</v>
      </c>
      <c r="S998" s="517" t="s">
        <v>66</v>
      </c>
      <c r="T998" s="517" t="s">
        <v>67</v>
      </c>
      <c r="U998" s="515">
        <v>20938</v>
      </c>
      <c r="V998" s="515">
        <v>118</v>
      </c>
      <c r="W998" s="515">
        <v>172</v>
      </c>
      <c r="X998" s="515">
        <v>271</v>
      </c>
      <c r="Y998" s="515">
        <v>332</v>
      </c>
      <c r="Z998" s="515">
        <v>1</v>
      </c>
      <c r="AA998" s="515">
        <v>26.1</v>
      </c>
      <c r="AB998" s="515">
        <v>0.6</v>
      </c>
      <c r="AC998" s="515">
        <v>1.74</v>
      </c>
      <c r="AD998" s="515">
        <v>8.8000000000000007</v>
      </c>
      <c r="AE998" s="515">
        <v>0</v>
      </c>
      <c r="AF998" s="428"/>
      <c r="AG998" s="587">
        <v>124</v>
      </c>
      <c r="AH998" s="587">
        <v>7</v>
      </c>
      <c r="AI998" s="587">
        <v>11.5</v>
      </c>
      <c r="AJ998" s="587">
        <v>85</v>
      </c>
      <c r="AK998" s="587">
        <v>149</v>
      </c>
      <c r="AL998" s="587">
        <v>170</v>
      </c>
      <c r="AM998" s="587">
        <v>245</v>
      </c>
      <c r="AN998" s="587">
        <v>374</v>
      </c>
      <c r="AO998" s="587">
        <v>437</v>
      </c>
      <c r="AP998" s="587">
        <v>42</v>
      </c>
      <c r="AQ998" s="587">
        <v>18</v>
      </c>
      <c r="AR998" s="587">
        <v>3</v>
      </c>
      <c r="AS998" s="587">
        <v>2.7</v>
      </c>
      <c r="AT998" s="587">
        <v>0.05</v>
      </c>
      <c r="AU998" s="307"/>
      <c r="AV998" s="513">
        <v>4</v>
      </c>
      <c r="AW998" s="518">
        <v>42707</v>
      </c>
      <c r="AX998" s="513">
        <v>68912</v>
      </c>
      <c r="AY998" s="513" t="s">
        <v>149</v>
      </c>
      <c r="AZ998" s="514">
        <v>0.73280000000000001</v>
      </c>
      <c r="BA998" s="515">
        <v>139.30000000000001</v>
      </c>
      <c r="BB998" s="515">
        <v>8.6</v>
      </c>
      <c r="BC998" s="515">
        <v>0</v>
      </c>
      <c r="BD998" s="516" t="s">
        <v>20</v>
      </c>
      <c r="BE998" s="515">
        <v>1.2</v>
      </c>
      <c r="BF998" s="515">
        <v>0.01</v>
      </c>
      <c r="BG998" s="515">
        <v>85.1</v>
      </c>
      <c r="BH998" s="515">
        <v>79.099999999999994</v>
      </c>
      <c r="BI998" s="515">
        <f t="shared" si="180"/>
        <v>82.1</v>
      </c>
      <c r="BJ998" s="517" t="s">
        <v>66</v>
      </c>
      <c r="BK998" s="517" t="s">
        <v>67</v>
      </c>
      <c r="BL998" s="515">
        <v>20714</v>
      </c>
      <c r="BM998" s="515">
        <v>129</v>
      </c>
      <c r="BN998" s="515">
        <v>201</v>
      </c>
      <c r="BO998" s="515">
        <v>306</v>
      </c>
      <c r="BP998" s="515">
        <v>352</v>
      </c>
      <c r="BQ998" s="515">
        <v>1</v>
      </c>
      <c r="BR998" s="515">
        <v>29.1</v>
      </c>
      <c r="BS998" s="515">
        <v>0.4</v>
      </c>
      <c r="BT998" s="515">
        <v>2.1</v>
      </c>
      <c r="BU998" s="515">
        <v>1.2</v>
      </c>
      <c r="BV998" s="515">
        <v>0</v>
      </c>
      <c r="BW998" s="435"/>
      <c r="BX998" s="587">
        <v>124</v>
      </c>
      <c r="BY998" s="587">
        <v>7</v>
      </c>
      <c r="BZ998" s="587">
        <v>11.5</v>
      </c>
      <c r="CA998" s="587">
        <v>85</v>
      </c>
      <c r="CB998" s="587">
        <v>149</v>
      </c>
      <c r="CC998" s="587">
        <v>170</v>
      </c>
      <c r="CD998" s="587">
        <v>245</v>
      </c>
      <c r="CE998" s="587">
        <v>374</v>
      </c>
      <c r="CF998" s="587">
        <v>437</v>
      </c>
      <c r="CG998" s="587">
        <v>42</v>
      </c>
      <c r="CH998" s="587">
        <v>18</v>
      </c>
      <c r="CI998" s="587">
        <v>3</v>
      </c>
      <c r="CJ998" s="587">
        <v>2.7</v>
      </c>
      <c r="CK998" s="587">
        <v>0.05</v>
      </c>
      <c r="CL998" s="343"/>
      <c r="CM998" s="550">
        <v>4</v>
      </c>
      <c r="CN998" s="588">
        <v>42730</v>
      </c>
      <c r="CO998" s="550"/>
      <c r="CP998" s="550"/>
      <c r="CQ998" s="566">
        <v>0.7157</v>
      </c>
      <c r="CR998" s="564">
        <v>52.1</v>
      </c>
      <c r="CS998" s="564">
        <v>52.1</v>
      </c>
      <c r="CT998" s="564">
        <v>125.78</v>
      </c>
      <c r="CU998" s="565">
        <v>1E-3</v>
      </c>
      <c r="CV998" s="564">
        <v>1</v>
      </c>
      <c r="CW998" s="564">
        <v>2.1</v>
      </c>
      <c r="CX998" s="565">
        <v>1E-3</v>
      </c>
      <c r="CY998" s="564">
        <v>85</v>
      </c>
      <c r="CZ998" s="564">
        <v>79.099999999999994</v>
      </c>
      <c r="DA998" s="564">
        <v>82.1</v>
      </c>
      <c r="DB998" s="550" t="s">
        <v>83</v>
      </c>
      <c r="DC998" s="550" t="s">
        <v>84</v>
      </c>
      <c r="DD998" s="564">
        <v>20898</v>
      </c>
      <c r="DE998" s="564">
        <v>122.4</v>
      </c>
      <c r="DF998" s="564">
        <v>175.7</v>
      </c>
      <c r="DG998" s="564">
        <v>283.39999999999998</v>
      </c>
      <c r="DH998" s="564">
        <v>352.8</v>
      </c>
      <c r="DI998" s="564">
        <v>1</v>
      </c>
      <c r="DJ998" s="564">
        <v>24.2</v>
      </c>
      <c r="DK998" s="564">
        <v>0.9</v>
      </c>
      <c r="DL998" s="564">
        <v>2.1</v>
      </c>
      <c r="DM998" s="564">
        <v>12.7</v>
      </c>
      <c r="DN998" s="564">
        <v>0</v>
      </c>
      <c r="DO998" s="694"/>
      <c r="DP998" s="587">
        <v>124</v>
      </c>
      <c r="DQ998" s="587">
        <v>7</v>
      </c>
      <c r="DR998" s="587">
        <v>11.5</v>
      </c>
      <c r="DS998" s="587">
        <v>85</v>
      </c>
      <c r="DT998" s="587">
        <v>149</v>
      </c>
      <c r="DU998" s="587">
        <v>170</v>
      </c>
      <c r="DV998" s="587">
        <v>245</v>
      </c>
      <c r="DW998" s="587">
        <v>374</v>
      </c>
      <c r="DX998" s="587">
        <v>437</v>
      </c>
      <c r="DY998" s="587">
        <v>42</v>
      </c>
      <c r="DZ998" s="587">
        <v>18</v>
      </c>
      <c r="EA998" s="587">
        <v>3</v>
      </c>
      <c r="EB998" s="587">
        <v>2.7</v>
      </c>
      <c r="EC998" s="587">
        <v>0.05</v>
      </c>
    </row>
    <row r="999" spans="1:133" x14ac:dyDescent="0.25">
      <c r="A999" s="291">
        <f t="shared" si="178"/>
        <v>2016</v>
      </c>
      <c r="B999" s="292" t="str">
        <f t="shared" si="178"/>
        <v>DICIEMBRE</v>
      </c>
      <c r="C999" s="292">
        <v>7</v>
      </c>
      <c r="D999" s="292" t="str">
        <f t="shared" si="179"/>
        <v>DICIEMBRE 2016 / 5</v>
      </c>
      <c r="E999" s="513">
        <v>5</v>
      </c>
      <c r="F999" s="518">
        <v>42712</v>
      </c>
      <c r="G999" s="513">
        <v>69025</v>
      </c>
      <c r="H999" s="513" t="s">
        <v>208</v>
      </c>
      <c r="I999" s="514">
        <v>0.71140000000000003</v>
      </c>
      <c r="J999" s="515">
        <v>125</v>
      </c>
      <c r="K999" s="515">
        <v>10</v>
      </c>
      <c r="L999" s="515">
        <v>0</v>
      </c>
      <c r="M999" s="516" t="s">
        <v>20</v>
      </c>
      <c r="N999" s="515">
        <v>0.5</v>
      </c>
      <c r="O999" s="515">
        <v>0</v>
      </c>
      <c r="P999" s="515">
        <v>85</v>
      </c>
      <c r="Q999" s="515">
        <v>79.400000000000006</v>
      </c>
      <c r="R999" s="515">
        <v>82.4</v>
      </c>
      <c r="S999" s="517" t="s">
        <v>66</v>
      </c>
      <c r="T999" s="517" t="s">
        <v>67</v>
      </c>
      <c r="U999" s="515">
        <v>20946</v>
      </c>
      <c r="V999" s="515">
        <v>117</v>
      </c>
      <c r="W999" s="515">
        <v>172</v>
      </c>
      <c r="X999" s="515">
        <v>268</v>
      </c>
      <c r="Y999" s="515">
        <v>333</v>
      </c>
      <c r="Z999" s="515">
        <v>1</v>
      </c>
      <c r="AA999" s="515">
        <v>26.1</v>
      </c>
      <c r="AB999" s="515">
        <v>0.6</v>
      </c>
      <c r="AC999" s="515">
        <v>1.71</v>
      </c>
      <c r="AD999" s="515">
        <v>8</v>
      </c>
      <c r="AE999" s="515">
        <v>0</v>
      </c>
      <c r="AF999" s="428"/>
      <c r="AG999" s="587">
        <v>124</v>
      </c>
      <c r="AH999" s="587">
        <v>7</v>
      </c>
      <c r="AI999" s="587">
        <v>11.5</v>
      </c>
      <c r="AJ999" s="587">
        <v>85</v>
      </c>
      <c r="AK999" s="587">
        <v>149</v>
      </c>
      <c r="AL999" s="587">
        <v>170</v>
      </c>
      <c r="AM999" s="587">
        <v>245</v>
      </c>
      <c r="AN999" s="587">
        <v>374</v>
      </c>
      <c r="AO999" s="587">
        <v>437</v>
      </c>
      <c r="AP999" s="587">
        <v>42</v>
      </c>
      <c r="AQ999" s="587">
        <v>18</v>
      </c>
      <c r="AR999" s="587">
        <v>3</v>
      </c>
      <c r="AS999" s="587">
        <v>2.7</v>
      </c>
      <c r="AT999" s="587">
        <v>0.05</v>
      </c>
      <c r="AU999" s="307"/>
      <c r="AV999" s="513">
        <v>5</v>
      </c>
      <c r="AW999" s="518">
        <v>42708</v>
      </c>
      <c r="AX999" s="513">
        <v>68927</v>
      </c>
      <c r="AY999" s="513" t="s">
        <v>218</v>
      </c>
      <c r="AZ999" s="514">
        <v>0.74050000000000005</v>
      </c>
      <c r="BA999" s="515">
        <v>144.80000000000001</v>
      </c>
      <c r="BB999" s="515">
        <v>7.9</v>
      </c>
      <c r="BC999" s="515">
        <v>0</v>
      </c>
      <c r="BD999" s="516" t="s">
        <v>20</v>
      </c>
      <c r="BE999" s="515">
        <v>12</v>
      </c>
      <c r="BF999" s="515">
        <v>0.01</v>
      </c>
      <c r="BG999" s="515">
        <v>85.3</v>
      </c>
      <c r="BH999" s="515">
        <v>79.2</v>
      </c>
      <c r="BI999" s="515">
        <f t="shared" si="180"/>
        <v>82.25</v>
      </c>
      <c r="BJ999" s="517" t="s">
        <v>66</v>
      </c>
      <c r="BK999" s="517" t="s">
        <v>67</v>
      </c>
      <c r="BL999" s="515">
        <v>20634</v>
      </c>
      <c r="BM999" s="515">
        <v>136</v>
      </c>
      <c r="BN999" s="515">
        <v>208</v>
      </c>
      <c r="BO999" s="515">
        <v>306</v>
      </c>
      <c r="BP999" s="515">
        <v>358</v>
      </c>
      <c r="BQ999" s="515">
        <v>1</v>
      </c>
      <c r="BR999" s="515">
        <v>29.3</v>
      </c>
      <c r="BS999" s="515">
        <v>0.4</v>
      </c>
      <c r="BT999" s="515">
        <v>2.06</v>
      </c>
      <c r="BU999" s="515">
        <v>1.3</v>
      </c>
      <c r="BV999" s="515">
        <v>0</v>
      </c>
      <c r="BW999" s="435"/>
      <c r="BX999" s="587">
        <v>124</v>
      </c>
      <c r="BY999" s="587">
        <v>7</v>
      </c>
      <c r="BZ999" s="587">
        <v>11.5</v>
      </c>
      <c r="CA999" s="587">
        <v>85</v>
      </c>
      <c r="CB999" s="587">
        <v>149</v>
      </c>
      <c r="CC999" s="587">
        <v>170</v>
      </c>
      <c r="CD999" s="587">
        <v>245</v>
      </c>
      <c r="CE999" s="587">
        <v>374</v>
      </c>
      <c r="CF999" s="587">
        <v>437</v>
      </c>
      <c r="CG999" s="587">
        <v>42</v>
      </c>
      <c r="CH999" s="587">
        <v>18</v>
      </c>
      <c r="CI999" s="587">
        <v>3</v>
      </c>
      <c r="CJ999" s="587">
        <v>2.7</v>
      </c>
      <c r="CK999" s="587">
        <v>0.05</v>
      </c>
      <c r="CL999" s="343"/>
      <c r="CM999" s="303"/>
      <c r="CN999" s="303"/>
      <c r="CO999" s="303"/>
      <c r="CP999" s="303"/>
      <c r="CQ999" s="303"/>
      <c r="CR999" s="303"/>
      <c r="CS999" s="303"/>
      <c r="CT999" s="303"/>
      <c r="CU999" s="303"/>
      <c r="CV999" s="303"/>
      <c r="CW999" s="303"/>
      <c r="CX999" s="303"/>
      <c r="CY999" s="303"/>
      <c r="CZ999" s="303"/>
      <c r="DA999" s="303"/>
      <c r="DB999" s="303"/>
      <c r="DC999" s="303"/>
      <c r="DD999" s="303"/>
      <c r="DE999" s="303"/>
      <c r="DF999" s="303"/>
      <c r="DG999" s="303"/>
      <c r="DH999" s="303"/>
      <c r="DI999" s="303"/>
      <c r="DJ999" s="303"/>
      <c r="DK999" s="303"/>
      <c r="DL999" s="303"/>
      <c r="DM999" s="303"/>
      <c r="DN999" s="303"/>
      <c r="DO999" s="442"/>
      <c r="DP999" s="303"/>
      <c r="DQ999" s="303"/>
      <c r="DR999" s="303"/>
      <c r="DS999" s="303"/>
      <c r="DT999" s="303"/>
      <c r="DU999" s="303"/>
      <c r="DV999" s="303"/>
      <c r="DW999" s="303"/>
      <c r="DX999" s="303"/>
      <c r="DY999" s="303"/>
      <c r="DZ999" s="303"/>
      <c r="EA999" s="303"/>
      <c r="EB999" s="303"/>
      <c r="EC999" s="303"/>
    </row>
    <row r="1000" spans="1:133" x14ac:dyDescent="0.25">
      <c r="A1000" s="302">
        <f t="shared" si="178"/>
        <v>2016</v>
      </c>
      <c r="B1000" s="303" t="str">
        <f t="shared" si="178"/>
        <v>DICIEMBRE</v>
      </c>
      <c r="C1000" s="303">
        <v>8</v>
      </c>
      <c r="D1000" s="303" t="str">
        <f t="shared" si="179"/>
        <v>DICIEMBRE 2016 / 6</v>
      </c>
      <c r="E1000" s="513">
        <v>6</v>
      </c>
      <c r="F1000" s="518">
        <v>42714</v>
      </c>
      <c r="G1000" s="513">
        <v>69092</v>
      </c>
      <c r="H1000" s="513" t="s">
        <v>70</v>
      </c>
      <c r="I1000" s="514">
        <v>0.71140000000000003</v>
      </c>
      <c r="J1000" s="515">
        <v>125</v>
      </c>
      <c r="K1000" s="515">
        <v>9.9</v>
      </c>
      <c r="L1000" s="515">
        <v>0</v>
      </c>
      <c r="M1000" s="516" t="s">
        <v>20</v>
      </c>
      <c r="N1000" s="515">
        <v>0.5</v>
      </c>
      <c r="O1000" s="515">
        <v>0</v>
      </c>
      <c r="P1000" s="515">
        <v>85</v>
      </c>
      <c r="Q1000" s="515">
        <v>79.2</v>
      </c>
      <c r="R1000" s="515">
        <v>82.3</v>
      </c>
      <c r="S1000" s="517" t="s">
        <v>66</v>
      </c>
      <c r="T1000" s="517" t="s">
        <v>67</v>
      </c>
      <c r="U1000" s="515">
        <v>20946</v>
      </c>
      <c r="V1000" s="515">
        <v>117</v>
      </c>
      <c r="W1000" s="515">
        <v>171</v>
      </c>
      <c r="X1000" s="515">
        <v>276</v>
      </c>
      <c r="Y1000" s="515">
        <v>336</v>
      </c>
      <c r="Z1000" s="515">
        <v>1</v>
      </c>
      <c r="AA1000" s="515">
        <v>26</v>
      </c>
      <c r="AB1000" s="515">
        <v>0.5</v>
      </c>
      <c r="AC1000" s="515">
        <v>1.68</v>
      </c>
      <c r="AD1000" s="515">
        <v>8</v>
      </c>
      <c r="AE1000" s="515">
        <v>0</v>
      </c>
      <c r="AF1000" s="428"/>
      <c r="AG1000" s="587">
        <v>124</v>
      </c>
      <c r="AH1000" s="587">
        <v>7</v>
      </c>
      <c r="AI1000" s="587">
        <v>11.5</v>
      </c>
      <c r="AJ1000" s="587">
        <v>85</v>
      </c>
      <c r="AK1000" s="587">
        <v>149</v>
      </c>
      <c r="AL1000" s="587">
        <v>170</v>
      </c>
      <c r="AM1000" s="587">
        <v>245</v>
      </c>
      <c r="AN1000" s="587">
        <v>374</v>
      </c>
      <c r="AO1000" s="587">
        <v>437</v>
      </c>
      <c r="AP1000" s="587">
        <v>42</v>
      </c>
      <c r="AQ1000" s="587">
        <v>18</v>
      </c>
      <c r="AR1000" s="587">
        <v>3</v>
      </c>
      <c r="AS1000" s="587">
        <v>2.7</v>
      </c>
      <c r="AT1000" s="587">
        <v>0.05</v>
      </c>
      <c r="AU1000" s="307"/>
      <c r="AV1000" s="513">
        <v>6</v>
      </c>
      <c r="AW1000" s="518">
        <v>42709</v>
      </c>
      <c r="AX1000" s="513">
        <v>68945</v>
      </c>
      <c r="AY1000" s="513" t="s">
        <v>73</v>
      </c>
      <c r="AZ1000" s="514">
        <v>0.74050000000000005</v>
      </c>
      <c r="BA1000" s="515">
        <v>145.1</v>
      </c>
      <c r="BB1000" s="515">
        <v>7.7</v>
      </c>
      <c r="BC1000" s="515">
        <v>0</v>
      </c>
      <c r="BD1000" s="516" t="s">
        <v>20</v>
      </c>
      <c r="BE1000" s="515">
        <v>1.2</v>
      </c>
      <c r="BF1000" s="515">
        <v>0.01</v>
      </c>
      <c r="BG1000" s="515">
        <v>85.8</v>
      </c>
      <c r="BH1000" s="515">
        <v>79.400000000000006</v>
      </c>
      <c r="BI1000" s="515">
        <f t="shared" si="180"/>
        <v>82.6</v>
      </c>
      <c r="BJ1000" s="517" t="s">
        <v>66</v>
      </c>
      <c r="BK1000" s="517" t="s">
        <v>67</v>
      </c>
      <c r="BL1000" s="515">
        <v>20634</v>
      </c>
      <c r="BM1000" s="515">
        <v>136</v>
      </c>
      <c r="BN1000" s="515">
        <v>205</v>
      </c>
      <c r="BO1000" s="515">
        <v>298</v>
      </c>
      <c r="BP1000" s="515">
        <v>352</v>
      </c>
      <c r="BQ1000" s="515">
        <v>1</v>
      </c>
      <c r="BR1000" s="515">
        <v>30.6</v>
      </c>
      <c r="BS1000" s="515">
        <v>0.5</v>
      </c>
      <c r="BT1000" s="515">
        <v>2.15</v>
      </c>
      <c r="BU1000" s="515">
        <v>1.1000000000000001</v>
      </c>
      <c r="BV1000" s="515">
        <v>0</v>
      </c>
      <c r="BW1000" s="435"/>
      <c r="BX1000" s="587">
        <v>124</v>
      </c>
      <c r="BY1000" s="587">
        <v>7</v>
      </c>
      <c r="BZ1000" s="587">
        <v>11.5</v>
      </c>
      <c r="CA1000" s="587">
        <v>85</v>
      </c>
      <c r="CB1000" s="587">
        <v>149</v>
      </c>
      <c r="CC1000" s="587">
        <v>170</v>
      </c>
      <c r="CD1000" s="587">
        <v>245</v>
      </c>
      <c r="CE1000" s="587">
        <v>374</v>
      </c>
      <c r="CF1000" s="587">
        <v>437</v>
      </c>
      <c r="CG1000" s="587">
        <v>42</v>
      </c>
      <c r="CH1000" s="587">
        <v>18</v>
      </c>
      <c r="CI1000" s="587">
        <v>3</v>
      </c>
      <c r="CJ1000" s="587">
        <v>2.7</v>
      </c>
      <c r="CK1000" s="587">
        <v>0.05</v>
      </c>
      <c r="CL1000" s="343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441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</row>
    <row r="1001" spans="1:133" x14ac:dyDescent="0.25">
      <c r="A1001" s="291">
        <f t="shared" si="178"/>
        <v>2016</v>
      </c>
      <c r="B1001" s="292" t="str">
        <f t="shared" si="178"/>
        <v>DICIEMBRE</v>
      </c>
      <c r="C1001" s="292">
        <v>9</v>
      </c>
      <c r="D1001" s="292" t="str">
        <f t="shared" si="179"/>
        <v>DICIEMBRE 2016 / 7</v>
      </c>
      <c r="E1001" s="513">
        <v>7</v>
      </c>
      <c r="F1001" s="518">
        <v>42715</v>
      </c>
      <c r="G1001" s="513">
        <v>69103</v>
      </c>
      <c r="H1001" s="513" t="s">
        <v>69</v>
      </c>
      <c r="I1001" s="514">
        <v>0.71179999999999999</v>
      </c>
      <c r="J1001" s="515">
        <v>126</v>
      </c>
      <c r="K1001" s="515">
        <v>9.9</v>
      </c>
      <c r="L1001" s="515">
        <v>0</v>
      </c>
      <c r="M1001" s="516" t="s">
        <v>20</v>
      </c>
      <c r="N1001" s="515">
        <v>0.5</v>
      </c>
      <c r="O1001" s="515">
        <v>0</v>
      </c>
      <c r="P1001" s="515">
        <v>85</v>
      </c>
      <c r="Q1001" s="515">
        <v>79.400000000000006</v>
      </c>
      <c r="R1001" s="515">
        <f t="shared" si="181"/>
        <v>82.2</v>
      </c>
      <c r="S1001" s="517" t="s">
        <v>66</v>
      </c>
      <c r="T1001" s="517" t="s">
        <v>67</v>
      </c>
      <c r="U1001" s="515">
        <v>20942</v>
      </c>
      <c r="V1001" s="515">
        <v>117</v>
      </c>
      <c r="W1001" s="515">
        <v>172</v>
      </c>
      <c r="X1001" s="515">
        <v>275</v>
      </c>
      <c r="Y1001" s="515">
        <v>331</v>
      </c>
      <c r="Z1001" s="515">
        <v>1</v>
      </c>
      <c r="AA1001" s="515">
        <v>25.7</v>
      </c>
      <c r="AB1001" s="515">
        <v>0.5</v>
      </c>
      <c r="AC1001" s="515">
        <v>1.66</v>
      </c>
      <c r="AD1001" s="515">
        <v>9.6999999999999993</v>
      </c>
      <c r="AE1001" s="515">
        <v>0</v>
      </c>
      <c r="AF1001" s="428"/>
      <c r="AG1001" s="587">
        <v>124</v>
      </c>
      <c r="AH1001" s="587">
        <v>7</v>
      </c>
      <c r="AI1001" s="587">
        <v>11.5</v>
      </c>
      <c r="AJ1001" s="587">
        <v>85</v>
      </c>
      <c r="AK1001" s="587">
        <v>149</v>
      </c>
      <c r="AL1001" s="587">
        <v>170</v>
      </c>
      <c r="AM1001" s="587">
        <v>245</v>
      </c>
      <c r="AN1001" s="587">
        <v>374</v>
      </c>
      <c r="AO1001" s="587">
        <v>437</v>
      </c>
      <c r="AP1001" s="587">
        <v>42</v>
      </c>
      <c r="AQ1001" s="587">
        <v>18</v>
      </c>
      <c r="AR1001" s="587">
        <v>3</v>
      </c>
      <c r="AS1001" s="587">
        <v>2.7</v>
      </c>
      <c r="AT1001" s="587">
        <v>0.05</v>
      </c>
      <c r="AU1001" s="307"/>
      <c r="AV1001" s="513">
        <v>7</v>
      </c>
      <c r="AW1001" s="518">
        <v>42710</v>
      </c>
      <c r="AX1001" s="513">
        <v>68973</v>
      </c>
      <c r="AY1001" s="513" t="s">
        <v>149</v>
      </c>
      <c r="AZ1001" s="514">
        <v>0.74050000000000005</v>
      </c>
      <c r="BA1001" s="515">
        <v>144.80000000000001</v>
      </c>
      <c r="BB1001" s="515">
        <v>7.8</v>
      </c>
      <c r="BC1001" s="515">
        <v>0</v>
      </c>
      <c r="BD1001" s="516" t="s">
        <v>20</v>
      </c>
      <c r="BE1001" s="515">
        <v>1.2</v>
      </c>
      <c r="BF1001" s="515">
        <v>0.01</v>
      </c>
      <c r="BG1001" s="515">
        <v>85.8</v>
      </c>
      <c r="BH1001" s="515">
        <v>79.5</v>
      </c>
      <c r="BI1001" s="515">
        <f t="shared" si="180"/>
        <v>82.65</v>
      </c>
      <c r="BJ1001" s="517" t="s">
        <v>66</v>
      </c>
      <c r="BK1001" s="517" t="s">
        <v>67</v>
      </c>
      <c r="BL1001" s="515">
        <v>20634</v>
      </c>
      <c r="BM1001" s="515">
        <v>135</v>
      </c>
      <c r="BN1001" s="515">
        <v>207</v>
      </c>
      <c r="BO1001" s="515">
        <v>298</v>
      </c>
      <c r="BP1001" s="515">
        <v>351</v>
      </c>
      <c r="BQ1001" s="515">
        <v>1</v>
      </c>
      <c r="BR1001" s="515">
        <v>30.6</v>
      </c>
      <c r="BS1001" s="515">
        <v>0.4</v>
      </c>
      <c r="BT1001" s="515">
        <v>2.16</v>
      </c>
      <c r="BU1001" s="515">
        <v>3.9</v>
      </c>
      <c r="BV1001" s="515">
        <v>0</v>
      </c>
      <c r="BW1001" s="435"/>
      <c r="BX1001" s="587">
        <v>124</v>
      </c>
      <c r="BY1001" s="587">
        <v>7</v>
      </c>
      <c r="BZ1001" s="587">
        <v>11.5</v>
      </c>
      <c r="CA1001" s="587">
        <v>85</v>
      </c>
      <c r="CB1001" s="587">
        <v>149</v>
      </c>
      <c r="CC1001" s="587">
        <v>170</v>
      </c>
      <c r="CD1001" s="587">
        <v>245</v>
      </c>
      <c r="CE1001" s="587">
        <v>374</v>
      </c>
      <c r="CF1001" s="587">
        <v>437</v>
      </c>
      <c r="CG1001" s="587">
        <v>42</v>
      </c>
      <c r="CH1001" s="587">
        <v>18</v>
      </c>
      <c r="CI1001" s="587">
        <v>3</v>
      </c>
      <c r="CJ1001" s="587">
        <v>2.7</v>
      </c>
      <c r="CK1001" s="587">
        <v>0.05</v>
      </c>
      <c r="CL1001" s="343"/>
      <c r="CM1001" s="303"/>
      <c r="CN1001" s="303"/>
      <c r="CO1001" s="303"/>
      <c r="CP1001" s="303"/>
      <c r="CQ1001" s="303"/>
      <c r="CR1001" s="303"/>
      <c r="CS1001" s="303"/>
      <c r="CT1001" s="303"/>
      <c r="CU1001" s="303"/>
      <c r="CV1001" s="303"/>
      <c r="CW1001" s="303"/>
      <c r="CX1001" s="303"/>
      <c r="CY1001" s="303"/>
      <c r="CZ1001" s="303"/>
      <c r="DA1001" s="303"/>
      <c r="DB1001" s="303"/>
      <c r="DC1001" s="303"/>
      <c r="DD1001" s="303"/>
      <c r="DE1001" s="303"/>
      <c r="DF1001" s="303"/>
      <c r="DG1001" s="303"/>
      <c r="DH1001" s="303"/>
      <c r="DI1001" s="303"/>
      <c r="DJ1001" s="303"/>
      <c r="DK1001" s="303"/>
      <c r="DL1001" s="303"/>
      <c r="DM1001" s="303"/>
      <c r="DN1001" s="303"/>
      <c r="DO1001" s="442"/>
      <c r="DP1001" s="303"/>
      <c r="DQ1001" s="303"/>
      <c r="DR1001" s="303"/>
      <c r="DS1001" s="303"/>
      <c r="DT1001" s="303"/>
      <c r="DU1001" s="303"/>
      <c r="DV1001" s="303"/>
      <c r="DW1001" s="303"/>
      <c r="DX1001" s="303"/>
      <c r="DY1001" s="303"/>
      <c r="DZ1001" s="303"/>
      <c r="EA1001" s="303"/>
      <c r="EB1001" s="303"/>
      <c r="EC1001" s="303"/>
    </row>
    <row r="1002" spans="1:133" x14ac:dyDescent="0.25">
      <c r="A1002" s="302">
        <f t="shared" si="178"/>
        <v>2016</v>
      </c>
      <c r="B1002" s="303" t="str">
        <f t="shared" si="178"/>
        <v>DICIEMBRE</v>
      </c>
      <c r="C1002" s="303">
        <v>10</v>
      </c>
      <c r="D1002" s="303" t="str">
        <f t="shared" si="179"/>
        <v>DICIEMBRE 2016 / 8</v>
      </c>
      <c r="E1002" s="513">
        <v>8</v>
      </c>
      <c r="F1002" s="518">
        <v>42717</v>
      </c>
      <c r="G1002" s="513">
        <v>69150</v>
      </c>
      <c r="H1002" s="513" t="s">
        <v>493</v>
      </c>
      <c r="I1002" s="514">
        <v>0.71109999999999995</v>
      </c>
      <c r="J1002" s="515">
        <v>124</v>
      </c>
      <c r="K1002" s="515">
        <v>10.3</v>
      </c>
      <c r="L1002" s="515">
        <v>0</v>
      </c>
      <c r="M1002" s="516" t="s">
        <v>20</v>
      </c>
      <c r="N1002" s="515">
        <v>0.5</v>
      </c>
      <c r="O1002" s="515">
        <v>0</v>
      </c>
      <c r="P1002" s="515">
        <v>85.3</v>
      </c>
      <c r="Q1002" s="515">
        <v>79.099999999999994</v>
      </c>
      <c r="R1002" s="515">
        <f t="shared" si="181"/>
        <v>82.199999999999989</v>
      </c>
      <c r="S1002" s="517" t="s">
        <v>66</v>
      </c>
      <c r="T1002" s="517" t="s">
        <v>67</v>
      </c>
      <c r="U1002" s="515">
        <v>20950</v>
      </c>
      <c r="V1002" s="515">
        <v>117</v>
      </c>
      <c r="W1002" s="515">
        <v>171</v>
      </c>
      <c r="X1002" s="515">
        <v>307</v>
      </c>
      <c r="Y1002" s="515">
        <v>337</v>
      </c>
      <c r="Z1002" s="515">
        <v>1</v>
      </c>
      <c r="AA1002" s="515">
        <v>26.6</v>
      </c>
      <c r="AB1002" s="515">
        <v>0.5</v>
      </c>
      <c r="AC1002" s="515">
        <v>1.75</v>
      </c>
      <c r="AD1002" s="515">
        <v>9.5</v>
      </c>
      <c r="AE1002" s="515">
        <v>0</v>
      </c>
      <c r="AF1002" s="428"/>
      <c r="AG1002" s="587">
        <v>124</v>
      </c>
      <c r="AH1002" s="587">
        <v>7</v>
      </c>
      <c r="AI1002" s="587">
        <v>11.5</v>
      </c>
      <c r="AJ1002" s="587">
        <v>85</v>
      </c>
      <c r="AK1002" s="587">
        <v>149</v>
      </c>
      <c r="AL1002" s="587">
        <v>170</v>
      </c>
      <c r="AM1002" s="587">
        <v>245</v>
      </c>
      <c r="AN1002" s="587">
        <v>374</v>
      </c>
      <c r="AO1002" s="587">
        <v>437</v>
      </c>
      <c r="AP1002" s="587">
        <v>42</v>
      </c>
      <c r="AQ1002" s="587">
        <v>18</v>
      </c>
      <c r="AR1002" s="587">
        <v>3</v>
      </c>
      <c r="AS1002" s="587">
        <v>2.7</v>
      </c>
      <c r="AT1002" s="587">
        <v>0.05</v>
      </c>
      <c r="AU1002" s="307"/>
      <c r="AV1002" s="513">
        <v>8</v>
      </c>
      <c r="AW1002" s="518">
        <v>42711</v>
      </c>
      <c r="AX1002" s="513">
        <v>69008</v>
      </c>
      <c r="AY1002" s="513" t="s">
        <v>73</v>
      </c>
      <c r="AZ1002" s="514">
        <v>0.73580000000000001</v>
      </c>
      <c r="BA1002" s="515">
        <v>142.5</v>
      </c>
      <c r="BB1002" s="515">
        <v>8.1</v>
      </c>
      <c r="BC1002" s="515">
        <v>0</v>
      </c>
      <c r="BD1002" s="516" t="s">
        <v>20</v>
      </c>
      <c r="BE1002" s="515">
        <v>1.2</v>
      </c>
      <c r="BF1002" s="515">
        <v>0.01</v>
      </c>
      <c r="BG1002" s="515">
        <v>85.4</v>
      </c>
      <c r="BH1002" s="515">
        <v>79.3</v>
      </c>
      <c r="BI1002" s="515">
        <f t="shared" si="180"/>
        <v>82.35</v>
      </c>
      <c r="BJ1002" s="517" t="s">
        <v>66</v>
      </c>
      <c r="BK1002" s="517" t="s">
        <v>67</v>
      </c>
      <c r="BL1002" s="515">
        <v>20682</v>
      </c>
      <c r="BM1002" s="515">
        <v>133</v>
      </c>
      <c r="BN1002" s="515">
        <v>203</v>
      </c>
      <c r="BO1002" s="515">
        <v>302</v>
      </c>
      <c r="BP1002" s="515">
        <v>351</v>
      </c>
      <c r="BQ1002" s="515">
        <v>1</v>
      </c>
      <c r="BR1002" s="515">
        <v>29.1</v>
      </c>
      <c r="BS1002" s="515">
        <v>0.4</v>
      </c>
      <c r="BT1002" s="515">
        <v>2.04</v>
      </c>
      <c r="BU1002" s="515">
        <v>0.5</v>
      </c>
      <c r="BV1002" s="515">
        <v>0</v>
      </c>
      <c r="BW1002" s="435"/>
      <c r="BX1002" s="587">
        <v>124</v>
      </c>
      <c r="BY1002" s="587">
        <v>7</v>
      </c>
      <c r="BZ1002" s="587">
        <v>11.5</v>
      </c>
      <c r="CA1002" s="587">
        <v>85</v>
      </c>
      <c r="CB1002" s="587">
        <v>149</v>
      </c>
      <c r="CC1002" s="587">
        <v>170</v>
      </c>
      <c r="CD1002" s="587">
        <v>245</v>
      </c>
      <c r="CE1002" s="587">
        <v>374</v>
      </c>
      <c r="CF1002" s="587">
        <v>437</v>
      </c>
      <c r="CG1002" s="587">
        <v>42</v>
      </c>
      <c r="CH1002" s="587">
        <v>18</v>
      </c>
      <c r="CI1002" s="587">
        <v>3</v>
      </c>
      <c r="CJ1002" s="587">
        <v>2.7</v>
      </c>
      <c r="CK1002" s="587">
        <v>0.05</v>
      </c>
      <c r="CL1002" s="343"/>
      <c r="CM1002" s="292"/>
      <c r="CN1002" s="292"/>
      <c r="CO1002" s="292"/>
      <c r="CP1002" s="292"/>
      <c r="CQ1002" s="292"/>
      <c r="CR1002" s="292"/>
      <c r="CS1002" s="292"/>
      <c r="CT1002" s="292"/>
      <c r="CU1002" s="292"/>
      <c r="CV1002" s="292"/>
      <c r="CW1002" s="292"/>
      <c r="CX1002" s="292"/>
      <c r="CY1002" s="292"/>
      <c r="CZ1002" s="292"/>
      <c r="DA1002" s="292"/>
      <c r="DB1002" s="292"/>
      <c r="DC1002" s="292"/>
      <c r="DD1002" s="292"/>
      <c r="DE1002" s="292"/>
      <c r="DF1002" s="292"/>
      <c r="DG1002" s="292"/>
      <c r="DH1002" s="292"/>
      <c r="DI1002" s="292"/>
      <c r="DJ1002" s="292"/>
      <c r="DK1002" s="292"/>
      <c r="DL1002" s="292"/>
      <c r="DM1002" s="292"/>
      <c r="DN1002" s="292"/>
      <c r="DO1002" s="441"/>
      <c r="DP1002" s="292"/>
      <c r="DQ1002" s="292"/>
      <c r="DR1002" s="292"/>
      <c r="DS1002" s="292"/>
      <c r="DT1002" s="292"/>
      <c r="DU1002" s="292"/>
      <c r="DV1002" s="292"/>
      <c r="DW1002" s="292"/>
      <c r="DX1002" s="292"/>
      <c r="DY1002" s="292"/>
      <c r="DZ1002" s="292"/>
      <c r="EA1002" s="292"/>
      <c r="EB1002" s="292"/>
      <c r="EC1002" s="292"/>
    </row>
    <row r="1003" spans="1:133" x14ac:dyDescent="0.25">
      <c r="A1003" s="291">
        <f t="shared" si="178"/>
        <v>2016</v>
      </c>
      <c r="B1003" s="292" t="str">
        <f t="shared" si="178"/>
        <v>DICIEMBRE</v>
      </c>
      <c r="C1003" s="292">
        <v>11</v>
      </c>
      <c r="D1003" s="292" t="str">
        <f t="shared" si="179"/>
        <v>DICIEMBRE 2016 / 9</v>
      </c>
      <c r="E1003" s="513">
        <v>9</v>
      </c>
      <c r="F1003" s="518">
        <v>42719</v>
      </c>
      <c r="G1003" s="513">
        <v>69200</v>
      </c>
      <c r="H1003" s="513" t="s">
        <v>70</v>
      </c>
      <c r="I1003" s="514">
        <v>0.71250000000000002</v>
      </c>
      <c r="J1003" s="515">
        <v>126</v>
      </c>
      <c r="K1003" s="515">
        <v>9.9</v>
      </c>
      <c r="L1003" s="515">
        <v>0</v>
      </c>
      <c r="M1003" s="516" t="s">
        <v>20</v>
      </c>
      <c r="N1003" s="515">
        <v>0.5</v>
      </c>
      <c r="O1003" s="515">
        <v>0</v>
      </c>
      <c r="P1003" s="515">
        <v>85.1</v>
      </c>
      <c r="Q1003" s="515">
        <v>79.2</v>
      </c>
      <c r="R1003" s="515">
        <v>82.3</v>
      </c>
      <c r="S1003" s="517" t="s">
        <v>66</v>
      </c>
      <c r="T1003" s="517" t="s">
        <v>67</v>
      </c>
      <c r="U1003" s="515">
        <v>20934</v>
      </c>
      <c r="V1003" s="515">
        <v>118</v>
      </c>
      <c r="W1003" s="515">
        <v>174</v>
      </c>
      <c r="X1003" s="515">
        <v>276</v>
      </c>
      <c r="Y1003" s="515">
        <v>336</v>
      </c>
      <c r="Z1003" s="515">
        <v>1</v>
      </c>
      <c r="AA1003" s="515">
        <v>26.8</v>
      </c>
      <c r="AB1003" s="515">
        <v>0.6</v>
      </c>
      <c r="AC1003" s="515">
        <v>1.73</v>
      </c>
      <c r="AD1003" s="515">
        <v>9.9</v>
      </c>
      <c r="AE1003" s="515">
        <v>0</v>
      </c>
      <c r="AF1003" s="428"/>
      <c r="AG1003" s="587">
        <v>124</v>
      </c>
      <c r="AH1003" s="587">
        <v>7</v>
      </c>
      <c r="AI1003" s="587">
        <v>11.5</v>
      </c>
      <c r="AJ1003" s="587">
        <v>85</v>
      </c>
      <c r="AK1003" s="587">
        <v>149</v>
      </c>
      <c r="AL1003" s="587">
        <v>170</v>
      </c>
      <c r="AM1003" s="587">
        <v>245</v>
      </c>
      <c r="AN1003" s="587">
        <v>374</v>
      </c>
      <c r="AO1003" s="587">
        <v>437</v>
      </c>
      <c r="AP1003" s="587">
        <v>42</v>
      </c>
      <c r="AQ1003" s="587">
        <v>18</v>
      </c>
      <c r="AR1003" s="587">
        <v>3</v>
      </c>
      <c r="AS1003" s="587">
        <v>2.7</v>
      </c>
      <c r="AT1003" s="587">
        <v>0.05</v>
      </c>
      <c r="AU1003" s="307"/>
      <c r="AV1003" s="513">
        <v>9</v>
      </c>
      <c r="AW1003" s="518">
        <v>42712</v>
      </c>
      <c r="AX1003" s="513">
        <v>69042</v>
      </c>
      <c r="AY1003" s="513" t="s">
        <v>73</v>
      </c>
      <c r="AZ1003" s="514">
        <v>0.73770000000000002</v>
      </c>
      <c r="BA1003" s="515">
        <v>143.9</v>
      </c>
      <c r="BB1003" s="515">
        <v>8</v>
      </c>
      <c r="BC1003" s="515">
        <v>0</v>
      </c>
      <c r="BD1003" s="516" t="s">
        <v>20</v>
      </c>
      <c r="BE1003" s="515">
        <v>1.4</v>
      </c>
      <c r="BF1003" s="515">
        <v>0.01</v>
      </c>
      <c r="BG1003" s="515">
        <v>85.2</v>
      </c>
      <c r="BH1003" s="515">
        <v>79.2</v>
      </c>
      <c r="BI1003" s="515">
        <f t="shared" si="180"/>
        <v>82.2</v>
      </c>
      <c r="BJ1003" s="517" t="s">
        <v>66</v>
      </c>
      <c r="BK1003" s="517" t="s">
        <v>67</v>
      </c>
      <c r="BL1003" s="515">
        <v>20662</v>
      </c>
      <c r="BM1003" s="515">
        <v>135</v>
      </c>
      <c r="BN1003" s="515">
        <v>207</v>
      </c>
      <c r="BO1003" s="515">
        <v>304</v>
      </c>
      <c r="BP1003" s="515">
        <v>352</v>
      </c>
      <c r="BQ1003" s="515">
        <v>1</v>
      </c>
      <c r="BR1003" s="515">
        <v>28.8</v>
      </c>
      <c r="BS1003" s="515">
        <v>0.4</v>
      </c>
      <c r="BT1003" s="515">
        <v>2.04</v>
      </c>
      <c r="BU1003" s="515">
        <v>2.6</v>
      </c>
      <c r="BV1003" s="515">
        <v>0</v>
      </c>
      <c r="BW1003" s="435"/>
      <c r="BX1003" s="587">
        <v>124</v>
      </c>
      <c r="BY1003" s="587">
        <v>7</v>
      </c>
      <c r="BZ1003" s="587">
        <v>11.5</v>
      </c>
      <c r="CA1003" s="587">
        <v>85</v>
      </c>
      <c r="CB1003" s="587">
        <v>149</v>
      </c>
      <c r="CC1003" s="587">
        <v>170</v>
      </c>
      <c r="CD1003" s="587">
        <v>245</v>
      </c>
      <c r="CE1003" s="587">
        <v>374</v>
      </c>
      <c r="CF1003" s="587">
        <v>437</v>
      </c>
      <c r="CG1003" s="587">
        <v>42</v>
      </c>
      <c r="CH1003" s="587">
        <v>18</v>
      </c>
      <c r="CI1003" s="587">
        <v>3</v>
      </c>
      <c r="CJ1003" s="587">
        <v>2.7</v>
      </c>
      <c r="CK1003" s="587">
        <v>0.05</v>
      </c>
      <c r="CL1003" s="343"/>
      <c r="CM1003" s="303"/>
      <c r="CN1003" s="303"/>
      <c r="CO1003" s="303"/>
      <c r="CP1003" s="303"/>
      <c r="CQ1003" s="303"/>
      <c r="CR1003" s="303"/>
      <c r="CS1003" s="303"/>
      <c r="CT1003" s="303"/>
      <c r="CU1003" s="303"/>
      <c r="CV1003" s="303"/>
      <c r="CW1003" s="303"/>
      <c r="CX1003" s="303"/>
      <c r="CY1003" s="303"/>
      <c r="CZ1003" s="303"/>
      <c r="DA1003" s="303"/>
      <c r="DB1003" s="303"/>
      <c r="DC1003" s="303"/>
      <c r="DD1003" s="303"/>
      <c r="DE1003" s="303"/>
      <c r="DF1003" s="303"/>
      <c r="DG1003" s="303"/>
      <c r="DH1003" s="303"/>
      <c r="DI1003" s="303"/>
      <c r="DJ1003" s="303"/>
      <c r="DK1003" s="303"/>
      <c r="DL1003" s="303"/>
      <c r="DM1003" s="303"/>
      <c r="DN1003" s="303"/>
      <c r="DO1003" s="442"/>
      <c r="DP1003" s="303"/>
      <c r="DQ1003" s="303"/>
      <c r="DR1003" s="303"/>
      <c r="DS1003" s="303"/>
      <c r="DT1003" s="303"/>
      <c r="DU1003" s="303"/>
      <c r="DV1003" s="303"/>
      <c r="DW1003" s="303"/>
      <c r="DX1003" s="303"/>
      <c r="DY1003" s="303"/>
      <c r="DZ1003" s="303"/>
      <c r="EA1003" s="303"/>
      <c r="EB1003" s="303"/>
      <c r="EC1003" s="303"/>
    </row>
    <row r="1004" spans="1:133" x14ac:dyDescent="0.25">
      <c r="A1004" s="302">
        <f t="shared" si="178"/>
        <v>2016</v>
      </c>
      <c r="B1004" s="303" t="str">
        <f t="shared" si="178"/>
        <v>DICIEMBRE</v>
      </c>
      <c r="C1004" s="303">
        <v>12</v>
      </c>
      <c r="D1004" s="303" t="str">
        <f t="shared" si="179"/>
        <v>DICIEMBRE 2016 / 10</v>
      </c>
      <c r="E1004" s="513">
        <v>10</v>
      </c>
      <c r="F1004" s="518">
        <v>42723</v>
      </c>
      <c r="G1004" s="513">
        <v>69285</v>
      </c>
      <c r="H1004" s="513" t="s">
        <v>65</v>
      </c>
      <c r="I1004" s="514">
        <v>0.71209999999999996</v>
      </c>
      <c r="J1004" s="515">
        <v>124</v>
      </c>
      <c r="K1004" s="515">
        <v>10.4</v>
      </c>
      <c r="L1004" s="515">
        <v>0</v>
      </c>
      <c r="M1004" s="516" t="s">
        <v>20</v>
      </c>
      <c r="N1004" s="515">
        <v>0.5</v>
      </c>
      <c r="O1004" s="515">
        <v>0</v>
      </c>
      <c r="P1004" s="515">
        <v>85.4</v>
      </c>
      <c r="Q1004" s="515">
        <v>79.2</v>
      </c>
      <c r="R1004" s="515">
        <v>82.3</v>
      </c>
      <c r="S1004" s="517" t="s">
        <v>66</v>
      </c>
      <c r="T1004" s="517" t="s">
        <v>67</v>
      </c>
      <c r="U1004" s="515">
        <v>20938</v>
      </c>
      <c r="V1004" s="515">
        <v>118</v>
      </c>
      <c r="W1004" s="515">
        <v>175</v>
      </c>
      <c r="X1004" s="515">
        <v>280</v>
      </c>
      <c r="Y1004" s="515">
        <v>334</v>
      </c>
      <c r="Z1004" s="515">
        <v>1</v>
      </c>
      <c r="AA1004" s="515">
        <v>26.7</v>
      </c>
      <c r="AB1004" s="515">
        <v>0.6</v>
      </c>
      <c r="AC1004" s="515">
        <v>1.7</v>
      </c>
      <c r="AD1004" s="515">
        <v>9.8000000000000007</v>
      </c>
      <c r="AE1004" s="515">
        <v>0</v>
      </c>
      <c r="AF1004" s="428"/>
      <c r="AG1004" s="587">
        <v>124</v>
      </c>
      <c r="AH1004" s="587">
        <v>7</v>
      </c>
      <c r="AI1004" s="587">
        <v>11.5</v>
      </c>
      <c r="AJ1004" s="587">
        <v>85</v>
      </c>
      <c r="AK1004" s="587">
        <v>149</v>
      </c>
      <c r="AL1004" s="587">
        <v>170</v>
      </c>
      <c r="AM1004" s="587">
        <v>245</v>
      </c>
      <c r="AN1004" s="587">
        <v>374</v>
      </c>
      <c r="AO1004" s="587">
        <v>437</v>
      </c>
      <c r="AP1004" s="587">
        <v>42</v>
      </c>
      <c r="AQ1004" s="587">
        <v>18</v>
      </c>
      <c r="AR1004" s="587">
        <v>3</v>
      </c>
      <c r="AS1004" s="587">
        <v>2.7</v>
      </c>
      <c r="AT1004" s="587">
        <v>0.05</v>
      </c>
      <c r="AU1004" s="307"/>
      <c r="AV1004" s="513">
        <v>10</v>
      </c>
      <c r="AW1004" s="518">
        <v>42713</v>
      </c>
      <c r="AX1004" s="513">
        <v>69082</v>
      </c>
      <c r="AY1004" s="513" t="s">
        <v>73</v>
      </c>
      <c r="AZ1004" s="514">
        <v>0.73580000000000001</v>
      </c>
      <c r="BA1004" s="515">
        <v>143.30000000000001</v>
      </c>
      <c r="BB1004" s="515">
        <v>8</v>
      </c>
      <c r="BC1004" s="515">
        <v>0</v>
      </c>
      <c r="BD1004" s="516" t="s">
        <v>20</v>
      </c>
      <c r="BE1004" s="515">
        <v>1.4</v>
      </c>
      <c r="BF1004" s="515">
        <v>0.01</v>
      </c>
      <c r="BG1004" s="515">
        <v>85.2</v>
      </c>
      <c r="BH1004" s="515">
        <v>79.2</v>
      </c>
      <c r="BI1004" s="515">
        <f t="shared" si="180"/>
        <v>82.2</v>
      </c>
      <c r="BJ1004" s="517" t="s">
        <v>66</v>
      </c>
      <c r="BK1004" s="517" t="s">
        <v>67</v>
      </c>
      <c r="BL1004" s="515">
        <v>20682</v>
      </c>
      <c r="BM1004" s="515">
        <v>135</v>
      </c>
      <c r="BN1004" s="515">
        <v>205</v>
      </c>
      <c r="BO1004" s="515">
        <v>306</v>
      </c>
      <c r="BP1004" s="515">
        <v>354</v>
      </c>
      <c r="BQ1004" s="515">
        <v>1</v>
      </c>
      <c r="BR1004" s="515">
        <v>29.1</v>
      </c>
      <c r="BS1004" s="515">
        <v>0.4</v>
      </c>
      <c r="BT1004" s="515">
        <v>2.1</v>
      </c>
      <c r="BU1004" s="515">
        <v>4.3</v>
      </c>
      <c r="BV1004" s="515">
        <v>0</v>
      </c>
      <c r="BW1004" s="435"/>
      <c r="BX1004" s="587">
        <v>124</v>
      </c>
      <c r="BY1004" s="587">
        <v>7</v>
      </c>
      <c r="BZ1004" s="587">
        <v>11.5</v>
      </c>
      <c r="CA1004" s="587">
        <v>85</v>
      </c>
      <c r="CB1004" s="587">
        <v>149</v>
      </c>
      <c r="CC1004" s="587">
        <v>170</v>
      </c>
      <c r="CD1004" s="587">
        <v>245</v>
      </c>
      <c r="CE1004" s="587">
        <v>374</v>
      </c>
      <c r="CF1004" s="587">
        <v>437</v>
      </c>
      <c r="CG1004" s="587">
        <v>42</v>
      </c>
      <c r="CH1004" s="587">
        <v>18</v>
      </c>
      <c r="CI1004" s="587">
        <v>3</v>
      </c>
      <c r="CJ1004" s="587">
        <v>2.7</v>
      </c>
      <c r="CK1004" s="587">
        <v>0.05</v>
      </c>
      <c r="CL1004" s="343"/>
      <c r="CM1004" s="292"/>
      <c r="CN1004" s="292"/>
      <c r="CO1004" s="292"/>
      <c r="CP1004" s="292"/>
      <c r="CQ1004" s="292"/>
      <c r="CR1004" s="292"/>
      <c r="CS1004" s="292"/>
      <c r="CT1004" s="292"/>
      <c r="CU1004" s="292"/>
      <c r="CV1004" s="292"/>
      <c r="CW1004" s="292"/>
      <c r="CX1004" s="292"/>
      <c r="CY1004" s="292"/>
      <c r="CZ1004" s="292"/>
      <c r="DA1004" s="292"/>
      <c r="DB1004" s="292"/>
      <c r="DC1004" s="292"/>
      <c r="DD1004" s="292"/>
      <c r="DE1004" s="292"/>
      <c r="DF1004" s="292"/>
      <c r="DG1004" s="292"/>
      <c r="DH1004" s="292"/>
      <c r="DI1004" s="292"/>
      <c r="DJ1004" s="292"/>
      <c r="DK1004" s="292"/>
      <c r="DL1004" s="292"/>
      <c r="DM1004" s="292"/>
      <c r="DN1004" s="292"/>
      <c r="DO1004" s="441"/>
      <c r="DP1004" s="292"/>
      <c r="DQ1004" s="292"/>
      <c r="DR1004" s="292"/>
      <c r="DS1004" s="292"/>
      <c r="DT1004" s="292"/>
      <c r="DU1004" s="292"/>
      <c r="DV1004" s="292"/>
      <c r="DW1004" s="292"/>
      <c r="DX1004" s="292"/>
      <c r="DY1004" s="292"/>
      <c r="DZ1004" s="292"/>
      <c r="EA1004" s="292"/>
      <c r="EB1004" s="292"/>
      <c r="EC1004" s="292"/>
    </row>
    <row r="1005" spans="1:133" x14ac:dyDescent="0.25">
      <c r="A1005" s="291">
        <f t="shared" si="178"/>
        <v>2016</v>
      </c>
      <c r="B1005" s="292" t="str">
        <f t="shared" si="178"/>
        <v>DICIEMBRE</v>
      </c>
      <c r="C1005" s="292">
        <v>13</v>
      </c>
      <c r="D1005" s="292" t="str">
        <f t="shared" si="179"/>
        <v>DICIEMBRE 2016 / 11</v>
      </c>
      <c r="E1005" s="513">
        <v>11</v>
      </c>
      <c r="F1005" s="518">
        <v>42723</v>
      </c>
      <c r="G1005" s="513">
        <v>69289</v>
      </c>
      <c r="H1005" s="513" t="s">
        <v>68</v>
      </c>
      <c r="I1005" s="514">
        <v>0.71430000000000005</v>
      </c>
      <c r="J1005" s="515">
        <v>125</v>
      </c>
      <c r="K1005" s="515">
        <v>10.4</v>
      </c>
      <c r="L1005" s="515">
        <v>0</v>
      </c>
      <c r="M1005" s="516" t="s">
        <v>20</v>
      </c>
      <c r="N1005" s="515">
        <v>0.5</v>
      </c>
      <c r="O1005" s="515">
        <v>0</v>
      </c>
      <c r="P1005" s="515">
        <v>85.4</v>
      </c>
      <c r="Q1005" s="515">
        <v>79.2</v>
      </c>
      <c r="R1005" s="515">
        <v>82.1</v>
      </c>
      <c r="S1005" s="517" t="s">
        <v>66</v>
      </c>
      <c r="T1005" s="517" t="s">
        <v>67</v>
      </c>
      <c r="U1005" s="515">
        <v>20914</v>
      </c>
      <c r="V1005" s="515">
        <v>117</v>
      </c>
      <c r="W1005" s="515">
        <v>177</v>
      </c>
      <c r="X1005" s="515">
        <v>275</v>
      </c>
      <c r="Y1005" s="515">
        <v>334</v>
      </c>
      <c r="Z1005" s="515">
        <v>1</v>
      </c>
      <c r="AA1005" s="515">
        <v>27.7</v>
      </c>
      <c r="AB1005" s="515">
        <v>0.6</v>
      </c>
      <c r="AC1005" s="515">
        <v>1.79</v>
      </c>
      <c r="AD1005" s="515">
        <v>9.6</v>
      </c>
      <c r="AE1005" s="515">
        <v>0</v>
      </c>
      <c r="AF1005" s="428"/>
      <c r="AG1005" s="587">
        <v>124</v>
      </c>
      <c r="AH1005" s="587">
        <v>7</v>
      </c>
      <c r="AI1005" s="587">
        <v>11.5</v>
      </c>
      <c r="AJ1005" s="587">
        <v>85</v>
      </c>
      <c r="AK1005" s="587">
        <v>149</v>
      </c>
      <c r="AL1005" s="587">
        <v>170</v>
      </c>
      <c r="AM1005" s="587">
        <v>245</v>
      </c>
      <c r="AN1005" s="587">
        <v>374</v>
      </c>
      <c r="AO1005" s="587">
        <v>437</v>
      </c>
      <c r="AP1005" s="587">
        <v>42</v>
      </c>
      <c r="AQ1005" s="587">
        <v>18</v>
      </c>
      <c r="AR1005" s="587">
        <v>3</v>
      </c>
      <c r="AS1005" s="587">
        <v>2.7</v>
      </c>
      <c r="AT1005" s="587">
        <v>0.05</v>
      </c>
      <c r="AU1005" s="307"/>
      <c r="AV1005" s="513">
        <v>11</v>
      </c>
      <c r="AW1005" s="518">
        <v>42716</v>
      </c>
      <c r="AX1005" s="513">
        <v>69113</v>
      </c>
      <c r="AY1005" s="513" t="s">
        <v>68</v>
      </c>
      <c r="AZ1005" s="514">
        <v>0.73240000000000005</v>
      </c>
      <c r="BA1005" s="515">
        <v>139.69999999999999</v>
      </c>
      <c r="BB1005" s="515">
        <v>8.5</v>
      </c>
      <c r="BC1005" s="515">
        <v>0</v>
      </c>
      <c r="BD1005" s="516" t="s">
        <v>20</v>
      </c>
      <c r="BE1005" s="515">
        <v>1.2</v>
      </c>
      <c r="BF1005" s="515">
        <v>0.01</v>
      </c>
      <c r="BG1005" s="515">
        <v>85.5</v>
      </c>
      <c r="BH1005" s="515">
        <v>79.3</v>
      </c>
      <c r="BI1005" s="515">
        <f t="shared" si="180"/>
        <v>82.4</v>
      </c>
      <c r="BJ1005" s="517" t="s">
        <v>66</v>
      </c>
      <c r="BK1005" s="517" t="s">
        <v>67</v>
      </c>
      <c r="BL1005" s="515">
        <v>20718</v>
      </c>
      <c r="BM1005" s="515">
        <v>129</v>
      </c>
      <c r="BN1005" s="515">
        <v>201</v>
      </c>
      <c r="BO1005" s="515">
        <v>304</v>
      </c>
      <c r="BP1005" s="515">
        <v>354</v>
      </c>
      <c r="BQ1005" s="515">
        <v>1</v>
      </c>
      <c r="BR1005" s="515">
        <v>28.8</v>
      </c>
      <c r="BS1005" s="515">
        <v>0.5</v>
      </c>
      <c r="BT1005" s="515">
        <v>2.09</v>
      </c>
      <c r="BU1005" s="515">
        <v>0</v>
      </c>
      <c r="BV1005" s="515">
        <v>0</v>
      </c>
      <c r="BW1005" s="435"/>
      <c r="BX1005" s="587">
        <v>124</v>
      </c>
      <c r="BY1005" s="587">
        <v>7</v>
      </c>
      <c r="BZ1005" s="587">
        <v>11.5</v>
      </c>
      <c r="CA1005" s="587">
        <v>85</v>
      </c>
      <c r="CB1005" s="587">
        <v>149</v>
      </c>
      <c r="CC1005" s="587">
        <v>170</v>
      </c>
      <c r="CD1005" s="587">
        <v>245</v>
      </c>
      <c r="CE1005" s="587">
        <v>374</v>
      </c>
      <c r="CF1005" s="587">
        <v>437</v>
      </c>
      <c r="CG1005" s="587">
        <v>42</v>
      </c>
      <c r="CH1005" s="587">
        <v>18</v>
      </c>
      <c r="CI1005" s="587">
        <v>3</v>
      </c>
      <c r="CJ1005" s="587">
        <v>2.7</v>
      </c>
      <c r="CK1005" s="587">
        <v>0.05</v>
      </c>
      <c r="CL1005" s="343"/>
      <c r="CM1005" s="303"/>
      <c r="CN1005" s="303"/>
      <c r="CO1005" s="303"/>
      <c r="CP1005" s="303"/>
      <c r="CQ1005" s="303"/>
      <c r="CR1005" s="303"/>
      <c r="CS1005" s="303"/>
      <c r="CT1005" s="303"/>
      <c r="CU1005" s="303"/>
      <c r="CV1005" s="303"/>
      <c r="CW1005" s="303"/>
      <c r="CX1005" s="303"/>
      <c r="CY1005" s="303"/>
      <c r="CZ1005" s="303"/>
      <c r="DA1005" s="303"/>
      <c r="DB1005" s="303"/>
      <c r="DC1005" s="303"/>
      <c r="DD1005" s="303"/>
      <c r="DE1005" s="303"/>
      <c r="DF1005" s="303"/>
      <c r="DG1005" s="303"/>
      <c r="DH1005" s="303"/>
      <c r="DI1005" s="303"/>
      <c r="DJ1005" s="303"/>
      <c r="DK1005" s="303"/>
      <c r="DL1005" s="303"/>
      <c r="DM1005" s="303"/>
      <c r="DN1005" s="303"/>
      <c r="DO1005" s="442"/>
      <c r="DP1005" s="303"/>
      <c r="DQ1005" s="303"/>
      <c r="DR1005" s="303"/>
      <c r="DS1005" s="303"/>
      <c r="DT1005" s="303"/>
      <c r="DU1005" s="303"/>
      <c r="DV1005" s="303"/>
      <c r="DW1005" s="303"/>
      <c r="DX1005" s="303"/>
      <c r="DY1005" s="303"/>
      <c r="DZ1005" s="303"/>
      <c r="EA1005" s="303"/>
      <c r="EB1005" s="303"/>
      <c r="EC1005" s="303"/>
    </row>
    <row r="1006" spans="1:133" x14ac:dyDescent="0.25">
      <c r="A1006" s="302">
        <f t="shared" si="178"/>
        <v>2016</v>
      </c>
      <c r="B1006" s="303" t="str">
        <f t="shared" si="178"/>
        <v>DICIEMBRE</v>
      </c>
      <c r="C1006" s="303">
        <v>14</v>
      </c>
      <c r="D1006" s="303" t="str">
        <f t="shared" si="179"/>
        <v>DICIEMBRE 2016 / 12</v>
      </c>
      <c r="E1006" s="513">
        <v>12</v>
      </c>
      <c r="F1006" s="518">
        <v>42726</v>
      </c>
      <c r="G1006" s="513">
        <v>69366</v>
      </c>
      <c r="H1006" s="513" t="s">
        <v>493</v>
      </c>
      <c r="I1006" s="514">
        <v>0.71279999999999999</v>
      </c>
      <c r="J1006" s="515">
        <v>126</v>
      </c>
      <c r="K1006" s="515">
        <v>10</v>
      </c>
      <c r="L1006" s="515">
        <v>0</v>
      </c>
      <c r="M1006" s="516" t="s">
        <v>20</v>
      </c>
      <c r="N1006" s="515">
        <v>0.5</v>
      </c>
      <c r="O1006" s="515">
        <v>0</v>
      </c>
      <c r="P1006" s="515">
        <v>85</v>
      </c>
      <c r="Q1006" s="515">
        <v>79.2</v>
      </c>
      <c r="R1006" s="515">
        <v>82.5</v>
      </c>
      <c r="S1006" s="517" t="s">
        <v>66</v>
      </c>
      <c r="T1006" s="517" t="s">
        <v>67</v>
      </c>
      <c r="U1006" s="515">
        <v>20930</v>
      </c>
      <c r="V1006" s="515">
        <v>118</v>
      </c>
      <c r="W1006" s="515">
        <v>175</v>
      </c>
      <c r="X1006" s="515">
        <v>275</v>
      </c>
      <c r="Y1006" s="515">
        <v>336</v>
      </c>
      <c r="Z1006" s="515">
        <v>1</v>
      </c>
      <c r="AA1006" s="515">
        <v>26.9</v>
      </c>
      <c r="AB1006" s="515">
        <v>0.6</v>
      </c>
      <c r="AC1006" s="515">
        <v>1.69</v>
      </c>
      <c r="AD1006" s="515">
        <v>9.8000000000000007</v>
      </c>
      <c r="AE1006" s="515">
        <v>0</v>
      </c>
      <c r="AF1006" s="428"/>
      <c r="AG1006" s="587">
        <v>124</v>
      </c>
      <c r="AH1006" s="587">
        <v>7</v>
      </c>
      <c r="AI1006" s="587">
        <v>11.5</v>
      </c>
      <c r="AJ1006" s="587">
        <v>85</v>
      </c>
      <c r="AK1006" s="587">
        <v>149</v>
      </c>
      <c r="AL1006" s="587">
        <v>170</v>
      </c>
      <c r="AM1006" s="587">
        <v>245</v>
      </c>
      <c r="AN1006" s="587">
        <v>374</v>
      </c>
      <c r="AO1006" s="587">
        <v>437</v>
      </c>
      <c r="AP1006" s="587">
        <v>42</v>
      </c>
      <c r="AQ1006" s="587">
        <v>18</v>
      </c>
      <c r="AR1006" s="587">
        <v>3</v>
      </c>
      <c r="AS1006" s="587">
        <v>2.7</v>
      </c>
      <c r="AT1006" s="587">
        <v>0.05</v>
      </c>
      <c r="AU1006" s="307"/>
      <c r="AV1006" s="513">
        <v>12</v>
      </c>
      <c r="AW1006" s="518">
        <v>42717</v>
      </c>
      <c r="AX1006" s="513">
        <v>69145</v>
      </c>
      <c r="AY1006" s="513" t="s">
        <v>218</v>
      </c>
      <c r="AZ1006" s="514">
        <v>0.73660000000000003</v>
      </c>
      <c r="BA1006" s="515">
        <v>143.80000000000001</v>
      </c>
      <c r="BB1006" s="515">
        <v>8</v>
      </c>
      <c r="BC1006" s="515">
        <v>0</v>
      </c>
      <c r="BD1006" s="516" t="s">
        <v>20</v>
      </c>
      <c r="BE1006" s="515">
        <v>1.3</v>
      </c>
      <c r="BF1006" s="515">
        <v>0.01</v>
      </c>
      <c r="BG1006" s="515">
        <v>85.3</v>
      </c>
      <c r="BH1006" s="515">
        <v>79.2</v>
      </c>
      <c r="BI1006" s="515">
        <f t="shared" si="180"/>
        <v>82.25</v>
      </c>
      <c r="BJ1006" s="517" t="s">
        <v>66</v>
      </c>
      <c r="BK1006" s="517" t="s">
        <v>67</v>
      </c>
      <c r="BL1006" s="515">
        <v>20674</v>
      </c>
      <c r="BM1006" s="515">
        <v>136</v>
      </c>
      <c r="BN1006" s="515">
        <v>205</v>
      </c>
      <c r="BO1006" s="515">
        <v>300</v>
      </c>
      <c r="BP1006" s="515">
        <v>356</v>
      </c>
      <c r="BQ1006" s="515">
        <v>1</v>
      </c>
      <c r="BR1006" s="515">
        <v>29.3</v>
      </c>
      <c r="BS1006" s="515">
        <v>0.5</v>
      </c>
      <c r="BT1006" s="515">
        <v>2.09</v>
      </c>
      <c r="BU1006" s="515">
        <v>4.5999999999999996</v>
      </c>
      <c r="BV1006" s="515">
        <v>0</v>
      </c>
      <c r="BW1006" s="435"/>
      <c r="BX1006" s="587">
        <v>124</v>
      </c>
      <c r="BY1006" s="587">
        <v>7</v>
      </c>
      <c r="BZ1006" s="587">
        <v>11.5</v>
      </c>
      <c r="CA1006" s="587">
        <v>85</v>
      </c>
      <c r="CB1006" s="587">
        <v>149</v>
      </c>
      <c r="CC1006" s="587">
        <v>170</v>
      </c>
      <c r="CD1006" s="587">
        <v>245</v>
      </c>
      <c r="CE1006" s="587">
        <v>374</v>
      </c>
      <c r="CF1006" s="587">
        <v>437</v>
      </c>
      <c r="CG1006" s="587">
        <v>42</v>
      </c>
      <c r="CH1006" s="587">
        <v>18</v>
      </c>
      <c r="CI1006" s="587">
        <v>3</v>
      </c>
      <c r="CJ1006" s="587">
        <v>2.7</v>
      </c>
      <c r="CK1006" s="587">
        <v>0.05</v>
      </c>
      <c r="CL1006" s="343"/>
      <c r="CM1006" s="292"/>
      <c r="CN1006" s="292"/>
      <c r="CO1006" s="292"/>
      <c r="CP1006" s="292"/>
      <c r="CQ1006" s="292"/>
      <c r="CR1006" s="292"/>
      <c r="CS1006" s="292"/>
      <c r="CT1006" s="292"/>
      <c r="CU1006" s="292"/>
      <c r="CV1006" s="292"/>
      <c r="CW1006" s="292"/>
      <c r="CX1006" s="292"/>
      <c r="CY1006" s="292"/>
      <c r="CZ1006" s="292"/>
      <c r="DA1006" s="292"/>
      <c r="DB1006" s="292"/>
      <c r="DC1006" s="292"/>
      <c r="DD1006" s="292"/>
      <c r="DE1006" s="292"/>
      <c r="DF1006" s="292"/>
      <c r="DG1006" s="292"/>
      <c r="DH1006" s="292"/>
      <c r="DI1006" s="292"/>
      <c r="DJ1006" s="292"/>
      <c r="DK1006" s="292"/>
      <c r="DL1006" s="292"/>
      <c r="DM1006" s="292"/>
      <c r="DN1006" s="292"/>
      <c r="DO1006" s="441"/>
      <c r="DP1006" s="292"/>
      <c r="DQ1006" s="292"/>
      <c r="DR1006" s="292"/>
      <c r="DS1006" s="292"/>
      <c r="DT1006" s="292"/>
      <c r="DU1006" s="292"/>
      <c r="DV1006" s="292"/>
      <c r="DW1006" s="292"/>
      <c r="DX1006" s="292"/>
      <c r="DY1006" s="292"/>
      <c r="DZ1006" s="292"/>
      <c r="EA1006" s="292"/>
      <c r="EB1006" s="292"/>
      <c r="EC1006" s="292"/>
    </row>
    <row r="1007" spans="1:133" x14ac:dyDescent="0.25">
      <c r="A1007" s="291">
        <f t="shared" si="178"/>
        <v>2016</v>
      </c>
      <c r="B1007" s="292" t="str">
        <f t="shared" si="178"/>
        <v>DICIEMBRE</v>
      </c>
      <c r="C1007" s="292">
        <v>15</v>
      </c>
      <c r="D1007" s="292" t="str">
        <f t="shared" si="179"/>
        <v>DICIEMBRE 2016 / 13</v>
      </c>
      <c r="E1007" s="513">
        <v>13</v>
      </c>
      <c r="F1007" s="518">
        <v>42727</v>
      </c>
      <c r="G1007" s="513">
        <v>69384</v>
      </c>
      <c r="H1007" s="513" t="s">
        <v>68</v>
      </c>
      <c r="I1007" s="514">
        <v>0.71279999999999999</v>
      </c>
      <c r="J1007" s="515">
        <v>126</v>
      </c>
      <c r="K1007" s="515">
        <v>10</v>
      </c>
      <c r="L1007" s="515">
        <v>0</v>
      </c>
      <c r="M1007" s="516" t="s">
        <v>20</v>
      </c>
      <c r="N1007" s="515">
        <v>0.5</v>
      </c>
      <c r="O1007" s="515">
        <v>0</v>
      </c>
      <c r="P1007" s="515">
        <v>85.4</v>
      </c>
      <c r="Q1007" s="515">
        <v>79.099999999999994</v>
      </c>
      <c r="R1007" s="515">
        <v>82.2</v>
      </c>
      <c r="S1007" s="517" t="s">
        <v>66</v>
      </c>
      <c r="T1007" s="517" t="s">
        <v>67</v>
      </c>
      <c r="U1007" s="515">
        <v>20930</v>
      </c>
      <c r="V1007" s="515">
        <v>118</v>
      </c>
      <c r="W1007" s="515">
        <v>173</v>
      </c>
      <c r="X1007" s="515">
        <v>273</v>
      </c>
      <c r="Y1007" s="515">
        <v>334</v>
      </c>
      <c r="Z1007" s="515">
        <v>1</v>
      </c>
      <c r="AA1007" s="515">
        <v>26.8</v>
      </c>
      <c r="AB1007" s="515">
        <v>0.6</v>
      </c>
      <c r="AC1007" s="515">
        <v>1.72</v>
      </c>
      <c r="AD1007" s="515">
        <v>9</v>
      </c>
      <c r="AE1007" s="515">
        <v>0</v>
      </c>
      <c r="AF1007" s="428"/>
      <c r="AG1007" s="587">
        <v>124</v>
      </c>
      <c r="AH1007" s="587">
        <v>7</v>
      </c>
      <c r="AI1007" s="587">
        <v>11.5</v>
      </c>
      <c r="AJ1007" s="587">
        <v>85</v>
      </c>
      <c r="AK1007" s="587">
        <v>149</v>
      </c>
      <c r="AL1007" s="587">
        <v>170</v>
      </c>
      <c r="AM1007" s="587">
        <v>245</v>
      </c>
      <c r="AN1007" s="587">
        <v>374</v>
      </c>
      <c r="AO1007" s="587">
        <v>437</v>
      </c>
      <c r="AP1007" s="587">
        <v>42</v>
      </c>
      <c r="AQ1007" s="587">
        <v>18</v>
      </c>
      <c r="AR1007" s="587">
        <v>3</v>
      </c>
      <c r="AS1007" s="587">
        <v>2.7</v>
      </c>
      <c r="AT1007" s="587">
        <v>0.05</v>
      </c>
      <c r="AU1007" s="307"/>
      <c r="AV1007" s="513">
        <v>13</v>
      </c>
      <c r="AW1007" s="518">
        <v>42717</v>
      </c>
      <c r="AX1007" s="513">
        <v>69163</v>
      </c>
      <c r="AY1007" s="513" t="s">
        <v>68</v>
      </c>
      <c r="AZ1007" s="514">
        <v>0.73009999999999997</v>
      </c>
      <c r="BA1007" s="515">
        <v>138.5</v>
      </c>
      <c r="BB1007" s="515">
        <v>8.8000000000000007</v>
      </c>
      <c r="BC1007" s="515">
        <v>0</v>
      </c>
      <c r="BD1007" s="516" t="s">
        <v>20</v>
      </c>
      <c r="BE1007" s="515">
        <v>1.2</v>
      </c>
      <c r="BF1007" s="515">
        <v>0.01</v>
      </c>
      <c r="BG1007" s="515">
        <v>85.6</v>
      </c>
      <c r="BH1007" s="515">
        <v>79.3</v>
      </c>
      <c r="BI1007" s="515">
        <f t="shared" si="180"/>
        <v>82.449999999999989</v>
      </c>
      <c r="BJ1007" s="517" t="s">
        <v>66</v>
      </c>
      <c r="BK1007" s="517" t="s">
        <v>67</v>
      </c>
      <c r="BL1007" s="515">
        <v>20742</v>
      </c>
      <c r="BM1007" s="515">
        <v>129</v>
      </c>
      <c r="BN1007" s="515">
        <v>201</v>
      </c>
      <c r="BO1007" s="515">
        <v>309</v>
      </c>
      <c r="BP1007" s="515">
        <v>354</v>
      </c>
      <c r="BQ1007" s="515">
        <v>1</v>
      </c>
      <c r="BR1007" s="515">
        <v>28.5</v>
      </c>
      <c r="BS1007" s="515">
        <v>0.4</v>
      </c>
      <c r="BT1007" s="515">
        <v>2.0699999999999998</v>
      </c>
      <c r="BU1007" s="515">
        <v>2.5</v>
      </c>
      <c r="BV1007" s="515">
        <v>0</v>
      </c>
      <c r="BW1007" s="435"/>
      <c r="BX1007" s="587">
        <v>124</v>
      </c>
      <c r="BY1007" s="587">
        <v>7</v>
      </c>
      <c r="BZ1007" s="587">
        <v>11.5</v>
      </c>
      <c r="CA1007" s="587">
        <v>85</v>
      </c>
      <c r="CB1007" s="587">
        <v>149</v>
      </c>
      <c r="CC1007" s="587">
        <v>170</v>
      </c>
      <c r="CD1007" s="587">
        <v>245</v>
      </c>
      <c r="CE1007" s="587">
        <v>374</v>
      </c>
      <c r="CF1007" s="587">
        <v>437</v>
      </c>
      <c r="CG1007" s="587">
        <v>42</v>
      </c>
      <c r="CH1007" s="587">
        <v>18</v>
      </c>
      <c r="CI1007" s="587">
        <v>3</v>
      </c>
      <c r="CJ1007" s="587">
        <v>2.7</v>
      </c>
      <c r="CK1007" s="587">
        <v>0.05</v>
      </c>
      <c r="CL1007" s="343"/>
      <c r="CM1007" s="303"/>
      <c r="CN1007" s="303"/>
      <c r="CO1007" s="303"/>
      <c r="CP1007" s="303"/>
      <c r="CQ1007" s="303"/>
      <c r="CR1007" s="303"/>
      <c r="CS1007" s="303"/>
      <c r="CT1007" s="303"/>
      <c r="CU1007" s="303"/>
      <c r="CV1007" s="303"/>
      <c r="CW1007" s="303"/>
      <c r="CX1007" s="303"/>
      <c r="CY1007" s="303"/>
      <c r="CZ1007" s="303"/>
      <c r="DA1007" s="303"/>
      <c r="DB1007" s="303"/>
      <c r="DC1007" s="303"/>
      <c r="DD1007" s="303"/>
      <c r="DE1007" s="303"/>
      <c r="DF1007" s="303"/>
      <c r="DG1007" s="303"/>
      <c r="DH1007" s="303"/>
      <c r="DI1007" s="303"/>
      <c r="DJ1007" s="303"/>
      <c r="DK1007" s="303"/>
      <c r="DL1007" s="303"/>
      <c r="DM1007" s="303"/>
      <c r="DN1007" s="303"/>
      <c r="DO1007" s="442"/>
      <c r="DP1007" s="303"/>
      <c r="DQ1007" s="303"/>
      <c r="DR1007" s="303"/>
      <c r="DS1007" s="303"/>
      <c r="DT1007" s="303"/>
      <c r="DU1007" s="303"/>
      <c r="DV1007" s="303"/>
      <c r="DW1007" s="303"/>
      <c r="DX1007" s="303"/>
      <c r="DY1007" s="303"/>
      <c r="DZ1007" s="303"/>
      <c r="EA1007" s="303"/>
      <c r="EB1007" s="303"/>
      <c r="EC1007" s="303"/>
    </row>
    <row r="1008" spans="1:133" x14ac:dyDescent="0.25">
      <c r="A1008" s="302">
        <f t="shared" si="178"/>
        <v>2016</v>
      </c>
      <c r="B1008" s="303" t="str">
        <f t="shared" si="178"/>
        <v>DICIEMBRE</v>
      </c>
      <c r="C1008" s="303">
        <v>16</v>
      </c>
      <c r="D1008" s="303" t="str">
        <f t="shared" si="179"/>
        <v>DICIEMBRE 2016 / 14</v>
      </c>
      <c r="E1008" s="513">
        <v>14</v>
      </c>
      <c r="F1008" s="518">
        <v>42728</v>
      </c>
      <c r="G1008" s="513">
        <v>69427</v>
      </c>
      <c r="H1008" s="513" t="s">
        <v>65</v>
      </c>
      <c r="I1008" s="514">
        <v>0.71250000000000002</v>
      </c>
      <c r="J1008" s="515">
        <v>125</v>
      </c>
      <c r="K1008" s="515">
        <v>10.1</v>
      </c>
      <c r="L1008" s="515">
        <v>0</v>
      </c>
      <c r="M1008" s="516" t="s">
        <v>20</v>
      </c>
      <c r="N1008" s="515">
        <v>0.5</v>
      </c>
      <c r="O1008" s="515">
        <v>0</v>
      </c>
      <c r="P1008" s="515">
        <v>85.4</v>
      </c>
      <c r="Q1008" s="515">
        <v>79.2</v>
      </c>
      <c r="R1008" s="515">
        <v>82.4</v>
      </c>
      <c r="S1008" s="517" t="s">
        <v>66</v>
      </c>
      <c r="T1008" s="517" t="s">
        <v>67</v>
      </c>
      <c r="U1008" s="515">
        <v>20934</v>
      </c>
      <c r="V1008" s="515">
        <v>117</v>
      </c>
      <c r="W1008" s="515">
        <v>174</v>
      </c>
      <c r="X1008" s="515">
        <v>277</v>
      </c>
      <c r="Y1008" s="515">
        <v>334</v>
      </c>
      <c r="Z1008" s="515">
        <v>1</v>
      </c>
      <c r="AA1008" s="515">
        <v>26.8</v>
      </c>
      <c r="AB1008" s="515">
        <v>0.6</v>
      </c>
      <c r="AC1008" s="515">
        <v>1.7</v>
      </c>
      <c r="AD1008" s="515">
        <v>8.5</v>
      </c>
      <c r="AE1008" s="515">
        <v>0</v>
      </c>
      <c r="AF1008" s="428"/>
      <c r="AG1008" s="587">
        <v>124</v>
      </c>
      <c r="AH1008" s="587">
        <v>7</v>
      </c>
      <c r="AI1008" s="587">
        <v>11.5</v>
      </c>
      <c r="AJ1008" s="587">
        <v>85</v>
      </c>
      <c r="AK1008" s="587">
        <v>149</v>
      </c>
      <c r="AL1008" s="587">
        <v>170</v>
      </c>
      <c r="AM1008" s="587">
        <v>245</v>
      </c>
      <c r="AN1008" s="587">
        <v>374</v>
      </c>
      <c r="AO1008" s="587">
        <v>437</v>
      </c>
      <c r="AP1008" s="587">
        <v>42</v>
      </c>
      <c r="AQ1008" s="587">
        <v>18</v>
      </c>
      <c r="AR1008" s="587">
        <v>3</v>
      </c>
      <c r="AS1008" s="587">
        <v>2.7</v>
      </c>
      <c r="AT1008" s="587">
        <v>0.05</v>
      </c>
      <c r="AU1008" s="307"/>
      <c r="AV1008" s="513">
        <v>14</v>
      </c>
      <c r="AW1008" s="518">
        <v>42719</v>
      </c>
      <c r="AX1008" s="513">
        <v>69208</v>
      </c>
      <c r="AY1008" s="513" t="s">
        <v>218</v>
      </c>
      <c r="AZ1008" s="514">
        <v>0.72529999999999994</v>
      </c>
      <c r="BA1008" s="515">
        <v>133.6</v>
      </c>
      <c r="BB1008" s="515">
        <v>9.3000000000000007</v>
      </c>
      <c r="BC1008" s="515">
        <v>0</v>
      </c>
      <c r="BD1008" s="516" t="s">
        <v>20</v>
      </c>
      <c r="BE1008" s="515">
        <v>1.2</v>
      </c>
      <c r="BF1008" s="515">
        <v>0.01</v>
      </c>
      <c r="BG1008" s="515">
        <v>85.6</v>
      </c>
      <c r="BH1008" s="515">
        <v>79.3</v>
      </c>
      <c r="BI1008" s="515">
        <f t="shared" si="180"/>
        <v>82.449999999999989</v>
      </c>
      <c r="BJ1008" s="517" t="s">
        <v>66</v>
      </c>
      <c r="BK1008" s="517" t="s">
        <v>67</v>
      </c>
      <c r="BL1008" s="515">
        <v>20794</v>
      </c>
      <c r="BM1008" s="515">
        <v>124</v>
      </c>
      <c r="BN1008" s="515">
        <v>190</v>
      </c>
      <c r="BO1008" s="515">
        <v>297</v>
      </c>
      <c r="BP1008" s="515">
        <v>352</v>
      </c>
      <c r="BQ1008" s="515">
        <v>1</v>
      </c>
      <c r="BR1008" s="515">
        <v>25.4</v>
      </c>
      <c r="BS1008" s="480">
        <v>0.4</v>
      </c>
      <c r="BT1008" s="515">
        <v>1.75</v>
      </c>
      <c r="BU1008" s="515">
        <v>0</v>
      </c>
      <c r="BV1008" s="515">
        <v>0</v>
      </c>
      <c r="BW1008" s="435"/>
      <c r="BX1008" s="587">
        <v>124</v>
      </c>
      <c r="BY1008" s="587">
        <v>7</v>
      </c>
      <c r="BZ1008" s="587">
        <v>11.5</v>
      </c>
      <c r="CA1008" s="587">
        <v>85</v>
      </c>
      <c r="CB1008" s="587">
        <v>149</v>
      </c>
      <c r="CC1008" s="587">
        <v>170</v>
      </c>
      <c r="CD1008" s="587">
        <v>245</v>
      </c>
      <c r="CE1008" s="587">
        <v>374</v>
      </c>
      <c r="CF1008" s="587">
        <v>437</v>
      </c>
      <c r="CG1008" s="587">
        <v>42</v>
      </c>
      <c r="CH1008" s="587">
        <v>18</v>
      </c>
      <c r="CI1008" s="587">
        <v>3</v>
      </c>
      <c r="CJ1008" s="587">
        <v>2.7</v>
      </c>
      <c r="CK1008" s="587">
        <v>0.05</v>
      </c>
      <c r="CL1008" s="343"/>
      <c r="CM1008" s="292"/>
      <c r="CN1008" s="292"/>
      <c r="CO1008" s="292"/>
      <c r="CP1008" s="292"/>
      <c r="CQ1008" s="292"/>
      <c r="CR1008" s="292"/>
      <c r="CS1008" s="292"/>
      <c r="CT1008" s="292"/>
      <c r="CU1008" s="292"/>
      <c r="CV1008" s="292"/>
      <c r="CW1008" s="292"/>
      <c r="CX1008" s="292"/>
      <c r="CY1008" s="292"/>
      <c r="CZ1008" s="292"/>
      <c r="DA1008" s="292"/>
      <c r="DB1008" s="292"/>
      <c r="DC1008" s="292"/>
      <c r="DD1008" s="292"/>
      <c r="DE1008" s="292"/>
      <c r="DF1008" s="292"/>
      <c r="DG1008" s="292"/>
      <c r="DH1008" s="292"/>
      <c r="DI1008" s="292"/>
      <c r="DJ1008" s="292"/>
      <c r="DK1008" s="292"/>
      <c r="DL1008" s="292"/>
      <c r="DM1008" s="292"/>
      <c r="DN1008" s="292"/>
      <c r="DO1008" s="441"/>
      <c r="DP1008" s="292"/>
      <c r="DQ1008" s="292"/>
      <c r="DR1008" s="292"/>
      <c r="DS1008" s="292"/>
      <c r="DT1008" s="292"/>
      <c r="DU1008" s="292"/>
      <c r="DV1008" s="292"/>
      <c r="DW1008" s="292"/>
      <c r="DX1008" s="292"/>
      <c r="DY1008" s="292"/>
      <c r="DZ1008" s="292"/>
      <c r="EA1008" s="292"/>
      <c r="EB1008" s="292"/>
      <c r="EC1008" s="292"/>
    </row>
    <row r="1009" spans="1:133" x14ac:dyDescent="0.25">
      <c r="A1009" s="291">
        <f t="shared" si="178"/>
        <v>2016</v>
      </c>
      <c r="B1009" s="292" t="str">
        <f t="shared" si="178"/>
        <v>DICIEMBRE</v>
      </c>
      <c r="C1009" s="292">
        <v>17</v>
      </c>
      <c r="D1009" s="292" t="str">
        <f t="shared" si="179"/>
        <v>DICIEMBRE 2016 / 15</v>
      </c>
      <c r="E1009" s="513">
        <v>15</v>
      </c>
      <c r="F1009" s="518">
        <v>42731</v>
      </c>
      <c r="G1009" s="513">
        <v>69462</v>
      </c>
      <c r="H1009" s="513" t="s">
        <v>70</v>
      </c>
      <c r="I1009" s="514">
        <v>0.71319999999999995</v>
      </c>
      <c r="J1009" s="515">
        <v>128</v>
      </c>
      <c r="K1009" s="515">
        <v>9.9</v>
      </c>
      <c r="L1009" s="515">
        <v>0</v>
      </c>
      <c r="M1009" s="516" t="s">
        <v>20</v>
      </c>
      <c r="N1009" s="515">
        <v>0.5</v>
      </c>
      <c r="O1009" s="515">
        <v>0</v>
      </c>
      <c r="P1009" s="515">
        <v>85</v>
      </c>
      <c r="Q1009" s="515">
        <v>79.2</v>
      </c>
      <c r="R1009" s="515">
        <v>82.1</v>
      </c>
      <c r="S1009" s="517" t="s">
        <v>66</v>
      </c>
      <c r="T1009" s="517" t="s">
        <v>67</v>
      </c>
      <c r="U1009" s="515">
        <v>20926</v>
      </c>
      <c r="V1009" s="515">
        <v>117</v>
      </c>
      <c r="W1009" s="515">
        <v>175</v>
      </c>
      <c r="X1009" s="515">
        <v>276</v>
      </c>
      <c r="Y1009" s="515">
        <v>334</v>
      </c>
      <c r="Z1009" s="515">
        <v>1</v>
      </c>
      <c r="AA1009" s="515">
        <v>26.7</v>
      </c>
      <c r="AB1009" s="515">
        <v>0.6</v>
      </c>
      <c r="AC1009" s="515">
        <v>1.7</v>
      </c>
      <c r="AD1009" s="515">
        <v>9.1</v>
      </c>
      <c r="AE1009" s="515">
        <v>0</v>
      </c>
      <c r="AF1009" s="428"/>
      <c r="AG1009" s="587">
        <v>124</v>
      </c>
      <c r="AH1009" s="587">
        <v>7</v>
      </c>
      <c r="AI1009" s="587">
        <v>11.5</v>
      </c>
      <c r="AJ1009" s="587">
        <v>85</v>
      </c>
      <c r="AK1009" s="587">
        <v>149</v>
      </c>
      <c r="AL1009" s="587">
        <v>170</v>
      </c>
      <c r="AM1009" s="587">
        <v>245</v>
      </c>
      <c r="AN1009" s="587">
        <v>374</v>
      </c>
      <c r="AO1009" s="587">
        <v>437</v>
      </c>
      <c r="AP1009" s="587">
        <v>42</v>
      </c>
      <c r="AQ1009" s="587">
        <v>18</v>
      </c>
      <c r="AR1009" s="587">
        <v>3</v>
      </c>
      <c r="AS1009" s="587">
        <v>2.7</v>
      </c>
      <c r="AT1009" s="587">
        <v>0.05</v>
      </c>
      <c r="AU1009" s="307"/>
      <c r="AV1009" s="513">
        <v>15</v>
      </c>
      <c r="AW1009" s="518">
        <v>42719</v>
      </c>
      <c r="AX1009" s="513">
        <v>69196</v>
      </c>
      <c r="AY1009" s="513" t="s">
        <v>68</v>
      </c>
      <c r="AZ1009" s="514">
        <v>0.72489999999999999</v>
      </c>
      <c r="BA1009" s="515">
        <v>134</v>
      </c>
      <c r="BB1009" s="515">
        <v>9.1</v>
      </c>
      <c r="BC1009" s="515">
        <v>0</v>
      </c>
      <c r="BD1009" s="516" t="s">
        <v>20</v>
      </c>
      <c r="BE1009" s="515">
        <v>1.3</v>
      </c>
      <c r="BF1009" s="515">
        <v>0.01</v>
      </c>
      <c r="BG1009" s="515">
        <v>85.7</v>
      </c>
      <c r="BH1009" s="515">
        <v>79.400000000000006</v>
      </c>
      <c r="BI1009" s="515">
        <f t="shared" si="180"/>
        <v>82.550000000000011</v>
      </c>
      <c r="BJ1009" s="517" t="s">
        <v>66</v>
      </c>
      <c r="BK1009" s="517" t="s">
        <v>67</v>
      </c>
      <c r="BL1009" s="515">
        <v>20798</v>
      </c>
      <c r="BM1009" s="515">
        <v>122</v>
      </c>
      <c r="BN1009" s="515">
        <v>190</v>
      </c>
      <c r="BO1009" s="515">
        <v>300</v>
      </c>
      <c r="BP1009" s="515">
        <v>352</v>
      </c>
      <c r="BQ1009" s="515">
        <v>1</v>
      </c>
      <c r="BR1009" s="515">
        <v>28.4</v>
      </c>
      <c r="BS1009" s="515">
        <v>0.5</v>
      </c>
      <c r="BT1009" s="515">
        <v>2.1</v>
      </c>
      <c r="BU1009" s="515">
        <v>7.8</v>
      </c>
      <c r="BV1009" s="515">
        <v>0</v>
      </c>
      <c r="BW1009" s="435"/>
      <c r="BX1009" s="587">
        <v>124</v>
      </c>
      <c r="BY1009" s="587">
        <v>7</v>
      </c>
      <c r="BZ1009" s="587">
        <v>11.5</v>
      </c>
      <c r="CA1009" s="587">
        <v>85</v>
      </c>
      <c r="CB1009" s="587">
        <v>149</v>
      </c>
      <c r="CC1009" s="587">
        <v>170</v>
      </c>
      <c r="CD1009" s="587">
        <v>245</v>
      </c>
      <c r="CE1009" s="587">
        <v>374</v>
      </c>
      <c r="CF1009" s="587">
        <v>437</v>
      </c>
      <c r="CG1009" s="587">
        <v>42</v>
      </c>
      <c r="CH1009" s="587">
        <v>18</v>
      </c>
      <c r="CI1009" s="587">
        <v>3</v>
      </c>
      <c r="CJ1009" s="587">
        <v>2.7</v>
      </c>
      <c r="CK1009" s="587">
        <v>0.05</v>
      </c>
      <c r="CL1009" s="343"/>
      <c r="CM1009" s="303"/>
      <c r="CN1009" s="303"/>
      <c r="CO1009" s="303"/>
      <c r="CP1009" s="303"/>
      <c r="CQ1009" s="303"/>
      <c r="CR1009" s="303"/>
      <c r="CS1009" s="303"/>
      <c r="CT1009" s="303"/>
      <c r="CU1009" s="303"/>
      <c r="CV1009" s="303"/>
      <c r="CW1009" s="303"/>
      <c r="CX1009" s="303"/>
      <c r="CY1009" s="303"/>
      <c r="CZ1009" s="303"/>
      <c r="DA1009" s="303"/>
      <c r="DB1009" s="303"/>
      <c r="DC1009" s="303"/>
      <c r="DD1009" s="303"/>
      <c r="DE1009" s="303"/>
      <c r="DF1009" s="303"/>
      <c r="DG1009" s="303"/>
      <c r="DH1009" s="303"/>
      <c r="DI1009" s="303"/>
      <c r="DJ1009" s="303"/>
      <c r="DK1009" s="303"/>
      <c r="DL1009" s="303"/>
      <c r="DM1009" s="303"/>
      <c r="DN1009" s="303"/>
      <c r="DO1009" s="442"/>
      <c r="DP1009" s="303"/>
      <c r="DQ1009" s="303"/>
      <c r="DR1009" s="303"/>
      <c r="DS1009" s="303"/>
      <c r="DT1009" s="303"/>
      <c r="DU1009" s="303"/>
      <c r="DV1009" s="303"/>
      <c r="DW1009" s="303"/>
      <c r="DX1009" s="303"/>
      <c r="DY1009" s="303"/>
      <c r="DZ1009" s="303"/>
      <c r="EA1009" s="303"/>
      <c r="EB1009" s="303"/>
      <c r="EC1009" s="303"/>
    </row>
    <row r="1010" spans="1:133" x14ac:dyDescent="0.25">
      <c r="A1010" s="302">
        <f t="shared" si="178"/>
        <v>2016</v>
      </c>
      <c r="B1010" s="303" t="str">
        <f t="shared" si="178"/>
        <v>DICIEMBRE</v>
      </c>
      <c r="C1010" s="303">
        <v>18</v>
      </c>
      <c r="D1010" s="303" t="str">
        <f t="shared" si="179"/>
        <v>DICIEMBRE 2016 / 16</v>
      </c>
      <c r="E1010" s="513">
        <v>16</v>
      </c>
      <c r="F1010" s="518">
        <v>42731</v>
      </c>
      <c r="G1010" s="513">
        <v>69468</v>
      </c>
      <c r="H1010" s="513" t="s">
        <v>68</v>
      </c>
      <c r="I1010" s="514">
        <v>0.71250000000000002</v>
      </c>
      <c r="J1010" s="515">
        <v>127</v>
      </c>
      <c r="K1010" s="515">
        <v>9.9</v>
      </c>
      <c r="L1010" s="515">
        <v>0</v>
      </c>
      <c r="M1010" s="516" t="s">
        <v>20</v>
      </c>
      <c r="N1010" s="515">
        <v>0.5</v>
      </c>
      <c r="O1010" s="515">
        <v>0</v>
      </c>
      <c r="P1010" s="515">
        <v>85</v>
      </c>
      <c r="Q1010" s="515">
        <v>79.2</v>
      </c>
      <c r="R1010" s="515">
        <v>82.3</v>
      </c>
      <c r="S1010" s="517" t="s">
        <v>66</v>
      </c>
      <c r="T1010" s="517" t="s">
        <v>67</v>
      </c>
      <c r="U1010" s="515">
        <v>20934</v>
      </c>
      <c r="V1010" s="515">
        <v>119</v>
      </c>
      <c r="W1010" s="515">
        <v>176</v>
      </c>
      <c r="X1010" s="515">
        <v>279</v>
      </c>
      <c r="Y1010" s="515">
        <v>338</v>
      </c>
      <c r="Z1010" s="515">
        <v>1</v>
      </c>
      <c r="AA1010" s="515">
        <v>26.5</v>
      </c>
      <c r="AB1010" s="515">
        <v>0.6</v>
      </c>
      <c r="AC1010" s="515">
        <v>1.64</v>
      </c>
      <c r="AD1010" s="515">
        <v>3.3</v>
      </c>
      <c r="AE1010" s="515">
        <v>0</v>
      </c>
      <c r="AF1010" s="428"/>
      <c r="AG1010" s="587">
        <v>124</v>
      </c>
      <c r="AH1010" s="587">
        <v>7</v>
      </c>
      <c r="AI1010" s="587">
        <v>11.5</v>
      </c>
      <c r="AJ1010" s="587">
        <v>85</v>
      </c>
      <c r="AK1010" s="587">
        <v>149</v>
      </c>
      <c r="AL1010" s="587">
        <v>170</v>
      </c>
      <c r="AM1010" s="587">
        <v>245</v>
      </c>
      <c r="AN1010" s="587">
        <v>374</v>
      </c>
      <c r="AO1010" s="587">
        <v>437</v>
      </c>
      <c r="AP1010" s="587">
        <v>42</v>
      </c>
      <c r="AQ1010" s="587">
        <v>18</v>
      </c>
      <c r="AR1010" s="587">
        <v>3</v>
      </c>
      <c r="AS1010" s="587">
        <v>2.7</v>
      </c>
      <c r="AT1010" s="587">
        <v>0.05</v>
      </c>
      <c r="AU1010" s="307"/>
      <c r="AV1010" s="513">
        <v>16</v>
      </c>
      <c r="AW1010" s="518">
        <v>42719</v>
      </c>
      <c r="AX1010" s="513">
        <v>69197</v>
      </c>
      <c r="AY1010" s="513" t="s">
        <v>218</v>
      </c>
      <c r="AZ1010" s="514">
        <v>0.72940000000000005</v>
      </c>
      <c r="BA1010" s="515">
        <v>136.5</v>
      </c>
      <c r="BB1010" s="515">
        <v>9</v>
      </c>
      <c r="BC1010" s="515">
        <v>0</v>
      </c>
      <c r="BD1010" s="516" t="s">
        <v>20</v>
      </c>
      <c r="BE1010" s="515">
        <v>1.2</v>
      </c>
      <c r="BF1010" s="515">
        <v>0.01</v>
      </c>
      <c r="BG1010" s="515">
        <v>85.5</v>
      </c>
      <c r="BH1010" s="515">
        <v>79.3</v>
      </c>
      <c r="BI1010" s="515">
        <f t="shared" si="180"/>
        <v>82.4</v>
      </c>
      <c r="BJ1010" s="517" t="s">
        <v>66</v>
      </c>
      <c r="BK1010" s="517" t="s">
        <v>67</v>
      </c>
      <c r="BL1010" s="515">
        <v>20750</v>
      </c>
      <c r="BM1010" s="515">
        <v>126</v>
      </c>
      <c r="BN1010" s="515">
        <v>198</v>
      </c>
      <c r="BO1010" s="515">
        <v>304</v>
      </c>
      <c r="BP1010" s="515">
        <v>352</v>
      </c>
      <c r="BQ1010" s="515">
        <v>1</v>
      </c>
      <c r="BR1010" s="515">
        <v>28.1</v>
      </c>
      <c r="BS1010" s="515">
        <v>0.4</v>
      </c>
      <c r="BT1010" s="515">
        <v>2</v>
      </c>
      <c r="BU1010" s="515">
        <v>1.3</v>
      </c>
      <c r="BV1010" s="515">
        <v>0</v>
      </c>
      <c r="BW1010" s="435"/>
      <c r="BX1010" s="587">
        <v>124</v>
      </c>
      <c r="BY1010" s="587">
        <v>7</v>
      </c>
      <c r="BZ1010" s="587">
        <v>11.5</v>
      </c>
      <c r="CA1010" s="587">
        <v>85</v>
      </c>
      <c r="CB1010" s="587">
        <v>149</v>
      </c>
      <c r="CC1010" s="587">
        <v>170</v>
      </c>
      <c r="CD1010" s="587">
        <v>245</v>
      </c>
      <c r="CE1010" s="587">
        <v>374</v>
      </c>
      <c r="CF1010" s="587">
        <v>437</v>
      </c>
      <c r="CG1010" s="587">
        <v>42</v>
      </c>
      <c r="CH1010" s="587">
        <v>18</v>
      </c>
      <c r="CI1010" s="587">
        <v>3</v>
      </c>
      <c r="CJ1010" s="587">
        <v>2.7</v>
      </c>
      <c r="CK1010" s="587">
        <v>0.05</v>
      </c>
      <c r="CL1010" s="343"/>
      <c r="CM1010" s="292"/>
      <c r="CN1010" s="292"/>
      <c r="CO1010" s="292"/>
      <c r="CP1010" s="292"/>
      <c r="CQ1010" s="292"/>
      <c r="CR1010" s="292"/>
      <c r="CS1010" s="292"/>
      <c r="CT1010" s="292"/>
      <c r="CU1010" s="292"/>
      <c r="CV1010" s="292"/>
      <c r="CW1010" s="292"/>
      <c r="CX1010" s="292"/>
      <c r="CY1010" s="292"/>
      <c r="CZ1010" s="292"/>
      <c r="DA1010" s="292"/>
      <c r="DB1010" s="292"/>
      <c r="DC1010" s="292"/>
      <c r="DD1010" s="292"/>
      <c r="DE1010" s="292"/>
      <c r="DF1010" s="292"/>
      <c r="DG1010" s="292"/>
      <c r="DH1010" s="292"/>
      <c r="DI1010" s="292"/>
      <c r="DJ1010" s="292"/>
      <c r="DK1010" s="292"/>
      <c r="DL1010" s="292"/>
      <c r="DM1010" s="292"/>
      <c r="DN1010" s="292"/>
      <c r="DO1010" s="441"/>
      <c r="DP1010" s="292"/>
      <c r="DQ1010" s="292"/>
      <c r="DR1010" s="292"/>
      <c r="DS1010" s="292"/>
      <c r="DT1010" s="292"/>
      <c r="DU1010" s="292"/>
      <c r="DV1010" s="292"/>
      <c r="DW1010" s="292"/>
      <c r="DX1010" s="292"/>
      <c r="DY1010" s="292"/>
      <c r="DZ1010" s="292"/>
      <c r="EA1010" s="292"/>
      <c r="EB1010" s="292"/>
      <c r="EC1010" s="292"/>
    </row>
    <row r="1011" spans="1:133" x14ac:dyDescent="0.25">
      <c r="A1011" s="291">
        <f t="shared" si="178"/>
        <v>2016</v>
      </c>
      <c r="B1011" s="292" t="str">
        <f t="shared" si="178"/>
        <v>DICIEMBRE</v>
      </c>
      <c r="C1011" s="292">
        <v>19</v>
      </c>
      <c r="D1011" s="292" t="str">
        <f t="shared" si="179"/>
        <v>DICIEMBRE 2016 / 17</v>
      </c>
      <c r="E1011" s="513">
        <v>17</v>
      </c>
      <c r="F1011" s="518">
        <v>42733</v>
      </c>
      <c r="G1011" s="513">
        <v>69508</v>
      </c>
      <c r="H1011" s="513" t="s">
        <v>65</v>
      </c>
      <c r="I1011" s="514">
        <v>0.71209999999999996</v>
      </c>
      <c r="J1011" s="515">
        <v>125</v>
      </c>
      <c r="K1011" s="515">
        <v>10</v>
      </c>
      <c r="L1011" s="515">
        <v>0</v>
      </c>
      <c r="M1011" s="516" t="s">
        <v>20</v>
      </c>
      <c r="N1011" s="515">
        <v>0.5</v>
      </c>
      <c r="O1011" s="515">
        <v>0</v>
      </c>
      <c r="P1011" s="515">
        <v>85.2</v>
      </c>
      <c r="Q1011" s="515">
        <v>79.2</v>
      </c>
      <c r="R1011" s="515">
        <v>82.1</v>
      </c>
      <c r="S1011" s="517" t="s">
        <v>66</v>
      </c>
      <c r="T1011" s="517" t="s">
        <v>67</v>
      </c>
      <c r="U1011" s="515">
        <v>20938</v>
      </c>
      <c r="V1011" s="515">
        <v>117</v>
      </c>
      <c r="W1011" s="515">
        <v>173</v>
      </c>
      <c r="X1011" s="515">
        <v>275</v>
      </c>
      <c r="Y1011" s="515">
        <v>334</v>
      </c>
      <c r="Z1011" s="515">
        <v>1</v>
      </c>
      <c r="AA1011" s="515">
        <v>26.2</v>
      </c>
      <c r="AB1011" s="515">
        <v>0.6</v>
      </c>
      <c r="AC1011" s="515">
        <v>1.65</v>
      </c>
      <c r="AD1011" s="515">
        <v>8.5</v>
      </c>
      <c r="AE1011" s="515">
        <v>0</v>
      </c>
      <c r="AF1011" s="428"/>
      <c r="AG1011" s="587">
        <v>124</v>
      </c>
      <c r="AH1011" s="587">
        <v>7</v>
      </c>
      <c r="AI1011" s="587">
        <v>11.5</v>
      </c>
      <c r="AJ1011" s="587">
        <v>85</v>
      </c>
      <c r="AK1011" s="587">
        <v>149</v>
      </c>
      <c r="AL1011" s="587">
        <v>170</v>
      </c>
      <c r="AM1011" s="587">
        <v>245</v>
      </c>
      <c r="AN1011" s="587">
        <v>374</v>
      </c>
      <c r="AO1011" s="587">
        <v>437</v>
      </c>
      <c r="AP1011" s="587">
        <v>42</v>
      </c>
      <c r="AQ1011" s="587">
        <v>18</v>
      </c>
      <c r="AR1011" s="587">
        <v>3</v>
      </c>
      <c r="AS1011" s="587">
        <v>2.7</v>
      </c>
      <c r="AT1011" s="587">
        <v>0.05</v>
      </c>
      <c r="AU1011" s="307"/>
      <c r="AV1011" s="513">
        <v>17</v>
      </c>
      <c r="AW1011" s="518">
        <v>42720</v>
      </c>
      <c r="AX1011" s="513">
        <v>69232</v>
      </c>
      <c r="AY1011" s="513" t="s">
        <v>73</v>
      </c>
      <c r="AZ1011" s="514">
        <v>0.72529999999999994</v>
      </c>
      <c r="BA1011" s="515">
        <v>132.6</v>
      </c>
      <c r="BB1011" s="515">
        <v>9.4</v>
      </c>
      <c r="BC1011" s="515">
        <v>0</v>
      </c>
      <c r="BD1011" s="516" t="s">
        <v>20</v>
      </c>
      <c r="BE1011" s="515">
        <v>1.3</v>
      </c>
      <c r="BF1011" s="515">
        <v>0.01</v>
      </c>
      <c r="BG1011" s="515">
        <v>85.8</v>
      </c>
      <c r="BH1011" s="515">
        <v>79.400000000000006</v>
      </c>
      <c r="BI1011" s="515">
        <f t="shared" si="180"/>
        <v>82.6</v>
      </c>
      <c r="BJ1011" s="517" t="s">
        <v>66</v>
      </c>
      <c r="BK1011" s="517" t="s">
        <v>67</v>
      </c>
      <c r="BL1011" s="515">
        <v>20794</v>
      </c>
      <c r="BM1011" s="515">
        <v>122</v>
      </c>
      <c r="BN1011" s="515">
        <v>189</v>
      </c>
      <c r="BO1011" s="515">
        <v>295</v>
      </c>
      <c r="BP1011" s="515">
        <v>351</v>
      </c>
      <c r="BQ1011" s="515">
        <v>1</v>
      </c>
      <c r="BR1011" s="515">
        <v>30.1</v>
      </c>
      <c r="BS1011" s="515">
        <v>0.5</v>
      </c>
      <c r="BT1011" s="515">
        <v>2.13</v>
      </c>
      <c r="BU1011" s="515">
        <v>1.5</v>
      </c>
      <c r="BV1011" s="515">
        <v>0</v>
      </c>
      <c r="BW1011" s="435"/>
      <c r="BX1011" s="587">
        <v>124</v>
      </c>
      <c r="BY1011" s="587">
        <v>7</v>
      </c>
      <c r="BZ1011" s="587">
        <v>11.5</v>
      </c>
      <c r="CA1011" s="587">
        <v>85</v>
      </c>
      <c r="CB1011" s="587">
        <v>149</v>
      </c>
      <c r="CC1011" s="587">
        <v>170</v>
      </c>
      <c r="CD1011" s="587">
        <v>245</v>
      </c>
      <c r="CE1011" s="587">
        <v>374</v>
      </c>
      <c r="CF1011" s="587">
        <v>437</v>
      </c>
      <c r="CG1011" s="587">
        <v>42</v>
      </c>
      <c r="CH1011" s="587">
        <v>18</v>
      </c>
      <c r="CI1011" s="587">
        <v>3</v>
      </c>
      <c r="CJ1011" s="587">
        <v>2.7</v>
      </c>
      <c r="CK1011" s="587">
        <v>0.05</v>
      </c>
      <c r="CL1011" s="343"/>
      <c r="CM1011" s="303"/>
      <c r="CN1011" s="303"/>
      <c r="CO1011" s="303"/>
      <c r="CP1011" s="303"/>
      <c r="CQ1011" s="303"/>
      <c r="CR1011" s="303"/>
      <c r="CS1011" s="303"/>
      <c r="CT1011" s="303"/>
      <c r="CU1011" s="303"/>
      <c r="CV1011" s="303"/>
      <c r="CW1011" s="303"/>
      <c r="CX1011" s="303"/>
      <c r="CY1011" s="303"/>
      <c r="CZ1011" s="303"/>
      <c r="DA1011" s="303"/>
      <c r="DB1011" s="303"/>
      <c r="DC1011" s="303"/>
      <c r="DD1011" s="303"/>
      <c r="DE1011" s="303"/>
      <c r="DF1011" s="303"/>
      <c r="DG1011" s="303"/>
      <c r="DH1011" s="303"/>
      <c r="DI1011" s="303"/>
      <c r="DJ1011" s="303"/>
      <c r="DK1011" s="303"/>
      <c r="DL1011" s="303"/>
      <c r="DM1011" s="303"/>
      <c r="DN1011" s="303"/>
      <c r="DO1011" s="442"/>
      <c r="DP1011" s="303"/>
      <c r="DQ1011" s="303"/>
      <c r="DR1011" s="303"/>
      <c r="DS1011" s="303"/>
      <c r="DT1011" s="303"/>
      <c r="DU1011" s="303"/>
      <c r="DV1011" s="303"/>
      <c r="DW1011" s="303"/>
      <c r="DX1011" s="303"/>
      <c r="DY1011" s="303"/>
      <c r="DZ1011" s="303"/>
      <c r="EA1011" s="303"/>
      <c r="EB1011" s="303"/>
      <c r="EC1011" s="303"/>
    </row>
    <row r="1012" spans="1:133" x14ac:dyDescent="0.25">
      <c r="A1012" s="302">
        <f t="shared" si="178"/>
        <v>2016</v>
      </c>
      <c r="B1012" s="303" t="str">
        <f t="shared" si="178"/>
        <v>DICIEMBRE</v>
      </c>
      <c r="C1012" s="303">
        <v>20</v>
      </c>
      <c r="D1012" s="303" t="str">
        <f t="shared" si="179"/>
        <v>DICIEMBRE 2016 / 18</v>
      </c>
      <c r="E1012" s="513">
        <v>18</v>
      </c>
      <c r="F1012" s="518">
        <v>42735</v>
      </c>
      <c r="G1012" s="513">
        <v>69713</v>
      </c>
      <c r="H1012" s="513" t="s">
        <v>493</v>
      </c>
      <c r="I1012" s="514">
        <v>0.71360000000000001</v>
      </c>
      <c r="J1012" s="515">
        <v>126</v>
      </c>
      <c r="K1012" s="515">
        <v>9.9</v>
      </c>
      <c r="L1012" s="515">
        <v>0</v>
      </c>
      <c r="M1012" s="516" t="s">
        <v>20</v>
      </c>
      <c r="N1012" s="515">
        <v>0.5</v>
      </c>
      <c r="O1012" s="515">
        <v>0</v>
      </c>
      <c r="P1012" s="515">
        <v>85</v>
      </c>
      <c r="Q1012" s="515">
        <v>79.2</v>
      </c>
      <c r="R1012" s="515">
        <v>82.3</v>
      </c>
      <c r="S1012" s="517" t="s">
        <v>66</v>
      </c>
      <c r="T1012" s="517" t="s">
        <v>67</v>
      </c>
      <c r="U1012" s="515">
        <v>20922</v>
      </c>
      <c r="V1012" s="515">
        <v>117</v>
      </c>
      <c r="W1012" s="515">
        <v>175</v>
      </c>
      <c r="X1012" s="515">
        <v>277</v>
      </c>
      <c r="Y1012" s="587">
        <v>338</v>
      </c>
      <c r="Z1012" s="515">
        <v>1</v>
      </c>
      <c r="AA1012" s="515">
        <v>26.6</v>
      </c>
      <c r="AB1012" s="515">
        <v>0.6</v>
      </c>
      <c r="AC1012" s="515">
        <v>1.67</v>
      </c>
      <c r="AD1012" s="515">
        <v>8.1</v>
      </c>
      <c r="AE1012" s="515">
        <v>0</v>
      </c>
      <c r="AF1012" s="428"/>
      <c r="AG1012" s="587">
        <v>124</v>
      </c>
      <c r="AH1012" s="587">
        <v>7</v>
      </c>
      <c r="AI1012" s="587">
        <v>11.5</v>
      </c>
      <c r="AJ1012" s="587">
        <v>85</v>
      </c>
      <c r="AK1012" s="587">
        <v>149</v>
      </c>
      <c r="AL1012" s="587">
        <v>170</v>
      </c>
      <c r="AM1012" s="587">
        <v>245</v>
      </c>
      <c r="AN1012" s="587">
        <v>374</v>
      </c>
      <c r="AO1012" s="587">
        <v>437</v>
      </c>
      <c r="AP1012" s="587">
        <v>42</v>
      </c>
      <c r="AQ1012" s="587">
        <v>18</v>
      </c>
      <c r="AR1012" s="587">
        <v>3</v>
      </c>
      <c r="AS1012" s="587">
        <v>2.7</v>
      </c>
      <c r="AT1012" s="587">
        <v>0.05</v>
      </c>
      <c r="AU1012" s="307"/>
      <c r="AV1012" s="513">
        <v>18</v>
      </c>
      <c r="AW1012" s="518">
        <v>42720</v>
      </c>
      <c r="AX1012" s="513">
        <v>69221</v>
      </c>
      <c r="AY1012" s="513" t="s">
        <v>73</v>
      </c>
      <c r="AZ1012" s="514">
        <v>0.72599999999999998</v>
      </c>
      <c r="BA1012" s="515">
        <v>133.1</v>
      </c>
      <c r="BB1012" s="515">
        <v>9.4</v>
      </c>
      <c r="BC1012" s="515">
        <v>0</v>
      </c>
      <c r="BD1012" s="516" t="s">
        <v>20</v>
      </c>
      <c r="BE1012" s="515">
        <v>1.3</v>
      </c>
      <c r="BF1012" s="515">
        <v>0.01</v>
      </c>
      <c r="BG1012" s="515">
        <v>85.4</v>
      </c>
      <c r="BH1012" s="515">
        <v>79.2</v>
      </c>
      <c r="BI1012" s="515">
        <f t="shared" si="180"/>
        <v>82.300000000000011</v>
      </c>
      <c r="BJ1012" s="517" t="s">
        <v>66</v>
      </c>
      <c r="BK1012" s="517" t="s">
        <v>67</v>
      </c>
      <c r="BL1012" s="515">
        <v>20786</v>
      </c>
      <c r="BM1012" s="515">
        <v>122</v>
      </c>
      <c r="BN1012" s="515">
        <v>192</v>
      </c>
      <c r="BO1012" s="515">
        <v>300</v>
      </c>
      <c r="BP1012" s="515">
        <v>351</v>
      </c>
      <c r="BQ1012" s="515">
        <v>1</v>
      </c>
      <c r="BR1012" s="515">
        <v>26.2</v>
      </c>
      <c r="BS1012" s="515">
        <v>0.5</v>
      </c>
      <c r="BT1012" s="515">
        <v>1.79</v>
      </c>
      <c r="BU1012" s="515">
        <v>1.2</v>
      </c>
      <c r="BV1012" s="515">
        <v>0</v>
      </c>
      <c r="BW1012" s="435"/>
      <c r="BX1012" s="587">
        <v>124</v>
      </c>
      <c r="BY1012" s="587">
        <v>7</v>
      </c>
      <c r="BZ1012" s="587">
        <v>11.5</v>
      </c>
      <c r="CA1012" s="587">
        <v>85</v>
      </c>
      <c r="CB1012" s="587">
        <v>149</v>
      </c>
      <c r="CC1012" s="587">
        <v>170</v>
      </c>
      <c r="CD1012" s="587">
        <v>245</v>
      </c>
      <c r="CE1012" s="587">
        <v>374</v>
      </c>
      <c r="CF1012" s="587">
        <v>437</v>
      </c>
      <c r="CG1012" s="587">
        <v>42</v>
      </c>
      <c r="CH1012" s="587">
        <v>18</v>
      </c>
      <c r="CI1012" s="587">
        <v>3</v>
      </c>
      <c r="CJ1012" s="587">
        <v>2.7</v>
      </c>
      <c r="CK1012" s="587">
        <v>0.05</v>
      </c>
      <c r="CL1012" s="343"/>
      <c r="CM1012" s="292"/>
      <c r="CN1012" s="292"/>
      <c r="CO1012" s="292"/>
      <c r="CP1012" s="292"/>
      <c r="CQ1012" s="292"/>
      <c r="CR1012" s="292"/>
      <c r="CS1012" s="292"/>
      <c r="CT1012" s="292"/>
      <c r="CU1012" s="292"/>
      <c r="CV1012" s="292"/>
      <c r="CW1012" s="292"/>
      <c r="CX1012" s="292"/>
      <c r="CY1012" s="292"/>
      <c r="CZ1012" s="292"/>
      <c r="DA1012" s="292"/>
      <c r="DB1012" s="292"/>
      <c r="DC1012" s="292"/>
      <c r="DD1012" s="292"/>
      <c r="DE1012" s="292"/>
      <c r="DF1012" s="292"/>
      <c r="DG1012" s="292"/>
      <c r="DH1012" s="292"/>
      <c r="DI1012" s="292"/>
      <c r="DJ1012" s="292"/>
      <c r="DK1012" s="292"/>
      <c r="DL1012" s="292"/>
      <c r="DM1012" s="292"/>
      <c r="DN1012" s="292"/>
      <c r="DO1012" s="441"/>
      <c r="DP1012" s="292"/>
      <c r="DQ1012" s="292"/>
      <c r="DR1012" s="292"/>
      <c r="DS1012" s="292"/>
      <c r="DT1012" s="292"/>
      <c r="DU1012" s="292"/>
      <c r="DV1012" s="292"/>
      <c r="DW1012" s="292"/>
      <c r="DX1012" s="292"/>
      <c r="DY1012" s="292"/>
      <c r="DZ1012" s="292"/>
      <c r="EA1012" s="292"/>
      <c r="EB1012" s="292"/>
      <c r="EC1012" s="292"/>
    </row>
    <row r="1013" spans="1:133" x14ac:dyDescent="0.25">
      <c r="A1013" s="291">
        <f t="shared" si="178"/>
        <v>2016</v>
      </c>
      <c r="B1013" s="292" t="str">
        <f t="shared" si="178"/>
        <v>DICIEMBRE</v>
      </c>
      <c r="C1013" s="292">
        <v>21</v>
      </c>
      <c r="D1013" s="292" t="str">
        <f t="shared" si="179"/>
        <v>DICIEMBRE 2016 / 19</v>
      </c>
      <c r="E1013" s="291"/>
      <c r="F1013" s="292"/>
      <c r="G1013" s="292"/>
      <c r="H1013" s="292"/>
      <c r="I1013" s="292"/>
      <c r="J1013" s="292"/>
      <c r="K1013" s="292"/>
      <c r="L1013" s="292"/>
      <c r="M1013" s="292"/>
      <c r="N1013" s="292"/>
      <c r="O1013" s="292"/>
      <c r="P1013" s="292"/>
      <c r="Q1013" s="292"/>
      <c r="R1013" s="292"/>
      <c r="S1013" s="292"/>
      <c r="T1013" s="292"/>
      <c r="U1013" s="292"/>
      <c r="V1013" s="292"/>
      <c r="W1013" s="292"/>
      <c r="X1013" s="292"/>
      <c r="Y1013" s="292"/>
      <c r="Z1013" s="292"/>
      <c r="AA1013" s="292"/>
      <c r="AB1013" s="292"/>
      <c r="AC1013" s="292"/>
      <c r="AD1013" s="292"/>
      <c r="AE1013" s="292"/>
      <c r="AF1013" s="428"/>
      <c r="AG1013" s="292"/>
      <c r="AH1013" s="292"/>
      <c r="AI1013" s="292"/>
      <c r="AJ1013" s="292"/>
      <c r="AK1013" s="292"/>
      <c r="AL1013" s="292"/>
      <c r="AM1013" s="292"/>
      <c r="AN1013" s="292"/>
      <c r="AO1013" s="292"/>
      <c r="AP1013" s="292"/>
      <c r="AQ1013" s="292"/>
      <c r="AR1013" s="292"/>
      <c r="AS1013" s="292"/>
      <c r="AT1013" s="292"/>
      <c r="AU1013" s="307"/>
      <c r="AV1013" s="513">
        <v>19</v>
      </c>
      <c r="AW1013" s="518">
        <v>42721</v>
      </c>
      <c r="AX1013" s="513">
        <v>69258</v>
      </c>
      <c r="AY1013" s="513" t="s">
        <v>68</v>
      </c>
      <c r="AZ1013" s="514">
        <v>0.71830000000000005</v>
      </c>
      <c r="BA1013" s="515">
        <v>129.6</v>
      </c>
      <c r="BB1013" s="515">
        <v>9.6999999999999993</v>
      </c>
      <c r="BC1013" s="515">
        <v>0</v>
      </c>
      <c r="BD1013" s="516" t="s">
        <v>20</v>
      </c>
      <c r="BE1013" s="515">
        <v>1.3</v>
      </c>
      <c r="BF1013" s="515">
        <v>0.01</v>
      </c>
      <c r="BG1013" s="515">
        <v>86.5</v>
      </c>
      <c r="BH1013" s="515">
        <v>79.5</v>
      </c>
      <c r="BI1013" s="515">
        <f t="shared" si="180"/>
        <v>83</v>
      </c>
      <c r="BJ1013" s="517" t="s">
        <v>66</v>
      </c>
      <c r="BK1013" s="517" t="s">
        <v>67</v>
      </c>
      <c r="BL1013" s="515">
        <v>20870</v>
      </c>
      <c r="BM1013" s="515">
        <v>120</v>
      </c>
      <c r="BN1013" s="515">
        <v>191</v>
      </c>
      <c r="BO1013" s="515">
        <v>288</v>
      </c>
      <c r="BP1013" s="515">
        <v>343</v>
      </c>
      <c r="BQ1013" s="515">
        <v>1</v>
      </c>
      <c r="BR1013" s="515">
        <v>23.1</v>
      </c>
      <c r="BS1013" s="515">
        <v>5.2</v>
      </c>
      <c r="BT1013" s="515">
        <v>2.5</v>
      </c>
      <c r="BU1013" s="515">
        <v>8.9</v>
      </c>
      <c r="BV1013" s="515">
        <v>0</v>
      </c>
      <c r="BW1013" s="435"/>
      <c r="BX1013" s="587">
        <v>124</v>
      </c>
      <c r="BY1013" s="587">
        <v>7</v>
      </c>
      <c r="BZ1013" s="587">
        <v>11.5</v>
      </c>
      <c r="CA1013" s="587">
        <v>85</v>
      </c>
      <c r="CB1013" s="587">
        <v>149</v>
      </c>
      <c r="CC1013" s="587">
        <v>170</v>
      </c>
      <c r="CD1013" s="587">
        <v>245</v>
      </c>
      <c r="CE1013" s="587">
        <v>374</v>
      </c>
      <c r="CF1013" s="587">
        <v>437</v>
      </c>
      <c r="CG1013" s="587">
        <v>42</v>
      </c>
      <c r="CH1013" s="587">
        <v>18</v>
      </c>
      <c r="CI1013" s="587">
        <v>3</v>
      </c>
      <c r="CJ1013" s="587">
        <v>2.7</v>
      </c>
      <c r="CK1013" s="587">
        <v>0.05</v>
      </c>
      <c r="CL1013" s="343"/>
      <c r="CM1013" s="303"/>
      <c r="CN1013" s="303"/>
      <c r="CO1013" s="303"/>
      <c r="CP1013" s="303"/>
      <c r="CQ1013" s="303"/>
      <c r="CR1013" s="303"/>
      <c r="CS1013" s="303"/>
      <c r="CT1013" s="303"/>
      <c r="CU1013" s="303"/>
      <c r="CV1013" s="303"/>
      <c r="CW1013" s="303"/>
      <c r="CX1013" s="303"/>
      <c r="CY1013" s="303"/>
      <c r="CZ1013" s="303"/>
      <c r="DA1013" s="303"/>
      <c r="DB1013" s="303"/>
      <c r="DC1013" s="303"/>
      <c r="DD1013" s="303"/>
      <c r="DE1013" s="303"/>
      <c r="DF1013" s="303"/>
      <c r="DG1013" s="303"/>
      <c r="DH1013" s="303"/>
      <c r="DI1013" s="303"/>
      <c r="DJ1013" s="303"/>
      <c r="DK1013" s="303"/>
      <c r="DL1013" s="303"/>
      <c r="DM1013" s="303"/>
      <c r="DN1013" s="303"/>
      <c r="DO1013" s="442"/>
      <c r="DP1013" s="303"/>
      <c r="DQ1013" s="303"/>
      <c r="DR1013" s="303"/>
      <c r="DS1013" s="303"/>
      <c r="DT1013" s="303"/>
      <c r="DU1013" s="303"/>
      <c r="DV1013" s="303"/>
      <c r="DW1013" s="303"/>
      <c r="DX1013" s="303"/>
      <c r="DY1013" s="303"/>
      <c r="DZ1013" s="303"/>
      <c r="EA1013" s="303"/>
      <c r="EB1013" s="303"/>
      <c r="EC1013" s="303"/>
    </row>
    <row r="1014" spans="1:133" x14ac:dyDescent="0.25">
      <c r="A1014" s="302">
        <f t="shared" si="178"/>
        <v>2016</v>
      </c>
      <c r="B1014" s="303" t="str">
        <f t="shared" si="178"/>
        <v>DICIEMBRE</v>
      </c>
      <c r="C1014" s="303">
        <v>22</v>
      </c>
      <c r="D1014" s="303" t="str">
        <f t="shared" si="179"/>
        <v>DICIEMBRE 2016 / 20</v>
      </c>
      <c r="E1014" s="291"/>
      <c r="F1014" s="292"/>
      <c r="G1014" s="292"/>
      <c r="H1014" s="292"/>
      <c r="I1014" s="292"/>
      <c r="J1014" s="292"/>
      <c r="K1014" s="292"/>
      <c r="L1014" s="292"/>
      <c r="M1014" s="292"/>
      <c r="N1014" s="292"/>
      <c r="O1014" s="292"/>
      <c r="P1014" s="292"/>
      <c r="Q1014" s="292"/>
      <c r="R1014" s="292"/>
      <c r="S1014" s="292"/>
      <c r="T1014" s="292"/>
      <c r="U1014" s="292"/>
      <c r="V1014" s="292"/>
      <c r="W1014" s="292"/>
      <c r="X1014" s="292"/>
      <c r="Y1014" s="292"/>
      <c r="Z1014" s="292"/>
      <c r="AA1014" s="292"/>
      <c r="AB1014" s="292"/>
      <c r="AC1014" s="292"/>
      <c r="AD1014" s="292"/>
      <c r="AE1014" s="292"/>
      <c r="AF1014" s="428"/>
      <c r="AG1014" s="292"/>
      <c r="AH1014" s="292"/>
      <c r="AI1014" s="292"/>
      <c r="AJ1014" s="292"/>
      <c r="AK1014" s="292"/>
      <c r="AL1014" s="292"/>
      <c r="AM1014" s="292"/>
      <c r="AN1014" s="292"/>
      <c r="AO1014" s="292"/>
      <c r="AP1014" s="292"/>
      <c r="AQ1014" s="292"/>
      <c r="AR1014" s="292"/>
      <c r="AS1014" s="292"/>
      <c r="AT1014" s="292"/>
      <c r="AU1014" s="307"/>
      <c r="AV1014" s="513">
        <v>20</v>
      </c>
      <c r="AW1014" s="518">
        <v>42722</v>
      </c>
      <c r="AX1014" s="513">
        <v>69271</v>
      </c>
      <c r="AY1014" s="513" t="s">
        <v>73</v>
      </c>
      <c r="AZ1014" s="514">
        <v>0.72529999999999994</v>
      </c>
      <c r="BA1014" s="515">
        <v>133.80000000000001</v>
      </c>
      <c r="BB1014" s="515">
        <v>9.4</v>
      </c>
      <c r="BC1014" s="515">
        <v>0</v>
      </c>
      <c r="BD1014" s="516" t="s">
        <v>20</v>
      </c>
      <c r="BE1014" s="515">
        <v>1.2</v>
      </c>
      <c r="BF1014" s="515">
        <v>0.01</v>
      </c>
      <c r="BG1014" s="515">
        <v>85.6</v>
      </c>
      <c r="BH1014" s="515">
        <v>79.3</v>
      </c>
      <c r="BI1014" s="515">
        <f t="shared" si="180"/>
        <v>82.449999999999989</v>
      </c>
      <c r="BJ1014" s="517" t="s">
        <v>66</v>
      </c>
      <c r="BK1014" s="517" t="s">
        <v>67</v>
      </c>
      <c r="BL1014" s="515">
        <v>20794</v>
      </c>
      <c r="BM1014" s="515">
        <v>124</v>
      </c>
      <c r="BN1014" s="515">
        <v>194</v>
      </c>
      <c r="BO1014" s="515">
        <v>304</v>
      </c>
      <c r="BP1014" s="515">
        <v>352</v>
      </c>
      <c r="BQ1014" s="515">
        <v>1</v>
      </c>
      <c r="BR1014" s="515">
        <v>26</v>
      </c>
      <c r="BS1014" s="515">
        <v>0.4</v>
      </c>
      <c r="BT1014" s="515">
        <v>1.82</v>
      </c>
      <c r="BU1014" s="515">
        <v>0</v>
      </c>
      <c r="BV1014" s="515">
        <v>0</v>
      </c>
      <c r="BW1014" s="435"/>
      <c r="BX1014" s="587">
        <v>124</v>
      </c>
      <c r="BY1014" s="587">
        <v>7</v>
      </c>
      <c r="BZ1014" s="587">
        <v>11.5</v>
      </c>
      <c r="CA1014" s="587">
        <v>85</v>
      </c>
      <c r="CB1014" s="587">
        <v>149</v>
      </c>
      <c r="CC1014" s="587">
        <v>170</v>
      </c>
      <c r="CD1014" s="587">
        <v>245</v>
      </c>
      <c r="CE1014" s="587">
        <v>374</v>
      </c>
      <c r="CF1014" s="587">
        <v>437</v>
      </c>
      <c r="CG1014" s="587">
        <v>42</v>
      </c>
      <c r="CH1014" s="587">
        <v>18</v>
      </c>
      <c r="CI1014" s="587">
        <v>3</v>
      </c>
      <c r="CJ1014" s="587">
        <v>2.7</v>
      </c>
      <c r="CK1014" s="587">
        <v>0.05</v>
      </c>
      <c r="CL1014" s="343"/>
      <c r="CM1014" s="292"/>
      <c r="CN1014" s="292"/>
      <c r="CO1014" s="292"/>
      <c r="CP1014" s="292"/>
      <c r="CQ1014" s="292"/>
      <c r="CR1014" s="292"/>
      <c r="CS1014" s="292"/>
      <c r="CT1014" s="292"/>
      <c r="CU1014" s="292"/>
      <c r="CV1014" s="292"/>
      <c r="CW1014" s="292"/>
      <c r="CX1014" s="292"/>
      <c r="CY1014" s="292"/>
      <c r="CZ1014" s="292"/>
      <c r="DA1014" s="292"/>
      <c r="DB1014" s="292"/>
      <c r="DC1014" s="292"/>
      <c r="DD1014" s="292"/>
      <c r="DE1014" s="292"/>
      <c r="DF1014" s="292"/>
      <c r="DG1014" s="292"/>
      <c r="DH1014" s="292"/>
      <c r="DI1014" s="292"/>
      <c r="DJ1014" s="292"/>
      <c r="DK1014" s="292"/>
      <c r="DL1014" s="292"/>
      <c r="DM1014" s="292"/>
      <c r="DN1014" s="292"/>
      <c r="DO1014" s="441"/>
      <c r="DP1014" s="292"/>
      <c r="DQ1014" s="292"/>
      <c r="DR1014" s="292"/>
      <c r="DS1014" s="292"/>
      <c r="DT1014" s="292"/>
      <c r="DU1014" s="292"/>
      <c r="DV1014" s="292"/>
      <c r="DW1014" s="292"/>
      <c r="DX1014" s="292"/>
      <c r="DY1014" s="292"/>
      <c r="DZ1014" s="292"/>
      <c r="EA1014" s="292"/>
      <c r="EB1014" s="292"/>
      <c r="EC1014" s="292"/>
    </row>
    <row r="1015" spans="1:133" x14ac:dyDescent="0.25">
      <c r="A1015" s="291">
        <f t="shared" si="178"/>
        <v>2016</v>
      </c>
      <c r="B1015" s="292" t="str">
        <f t="shared" si="178"/>
        <v>DICIEMBRE</v>
      </c>
      <c r="C1015" s="292">
        <v>23</v>
      </c>
      <c r="D1015" s="292" t="str">
        <f t="shared" si="179"/>
        <v>DICIEMBRE 2016 / 21</v>
      </c>
      <c r="E1015" s="291"/>
      <c r="F1015" s="292"/>
      <c r="G1015" s="292"/>
      <c r="H1015" s="292"/>
      <c r="I1015" s="292"/>
      <c r="J1015" s="292"/>
      <c r="K1015" s="292"/>
      <c r="L1015" s="292"/>
      <c r="M1015" s="292"/>
      <c r="N1015" s="292"/>
      <c r="O1015" s="292"/>
      <c r="P1015" s="292"/>
      <c r="Q1015" s="292"/>
      <c r="R1015" s="292"/>
      <c r="S1015" s="292"/>
      <c r="T1015" s="292"/>
      <c r="U1015" s="292"/>
      <c r="V1015" s="292"/>
      <c r="W1015" s="292"/>
      <c r="X1015" s="292"/>
      <c r="Y1015" s="292"/>
      <c r="Z1015" s="292"/>
      <c r="AA1015" s="292"/>
      <c r="AB1015" s="292"/>
      <c r="AC1015" s="292"/>
      <c r="AD1015" s="292"/>
      <c r="AE1015" s="292"/>
      <c r="AF1015" s="428"/>
      <c r="AG1015" s="292"/>
      <c r="AH1015" s="292"/>
      <c r="AI1015" s="292"/>
      <c r="AJ1015" s="292"/>
      <c r="AK1015" s="292"/>
      <c r="AL1015" s="292"/>
      <c r="AM1015" s="292"/>
      <c r="AN1015" s="292"/>
      <c r="AO1015" s="292"/>
      <c r="AP1015" s="292"/>
      <c r="AQ1015" s="292"/>
      <c r="AR1015" s="292"/>
      <c r="AS1015" s="292"/>
      <c r="AT1015" s="292"/>
      <c r="AU1015" s="307"/>
      <c r="AV1015" s="513">
        <v>21</v>
      </c>
      <c r="AW1015" s="518">
        <v>42723</v>
      </c>
      <c r="AX1015" s="513">
        <v>69274</v>
      </c>
      <c r="AY1015" s="513" t="s">
        <v>218</v>
      </c>
      <c r="AZ1015" s="514">
        <v>0.72599999999999998</v>
      </c>
      <c r="BA1015" s="515">
        <v>133.30000000000001</v>
      </c>
      <c r="BB1015" s="515">
        <v>9.4</v>
      </c>
      <c r="BC1015" s="515">
        <v>0</v>
      </c>
      <c r="BD1015" s="516" t="s">
        <v>20</v>
      </c>
      <c r="BE1015" s="515">
        <v>1</v>
      </c>
      <c r="BF1015" s="515">
        <v>0.01</v>
      </c>
      <c r="BG1015" s="515">
        <v>85.2</v>
      </c>
      <c r="BH1015" s="515">
        <v>79.2</v>
      </c>
      <c r="BI1015" s="515">
        <f t="shared" si="180"/>
        <v>82.2</v>
      </c>
      <c r="BJ1015" s="517" t="s">
        <v>66</v>
      </c>
      <c r="BK1015" s="517" t="s">
        <v>67</v>
      </c>
      <c r="BL1015" s="515">
        <v>20786</v>
      </c>
      <c r="BM1015" s="515">
        <v>123</v>
      </c>
      <c r="BN1015" s="515">
        <v>192</v>
      </c>
      <c r="BO1015" s="515">
        <v>300</v>
      </c>
      <c r="BP1015" s="515">
        <v>354</v>
      </c>
      <c r="BQ1015" s="515">
        <v>1</v>
      </c>
      <c r="BR1015" s="515">
        <v>26.2</v>
      </c>
      <c r="BS1015" s="515">
        <v>0.6</v>
      </c>
      <c r="BT1015" s="515">
        <v>1.8</v>
      </c>
      <c r="BU1015" s="515">
        <v>0</v>
      </c>
      <c r="BV1015" s="515">
        <v>0</v>
      </c>
      <c r="BW1015" s="435"/>
      <c r="BX1015" s="587">
        <v>124</v>
      </c>
      <c r="BY1015" s="587">
        <v>7</v>
      </c>
      <c r="BZ1015" s="587">
        <v>11.5</v>
      </c>
      <c r="CA1015" s="587">
        <v>85</v>
      </c>
      <c r="CB1015" s="587">
        <v>149</v>
      </c>
      <c r="CC1015" s="587">
        <v>170</v>
      </c>
      <c r="CD1015" s="587">
        <v>245</v>
      </c>
      <c r="CE1015" s="587">
        <v>374</v>
      </c>
      <c r="CF1015" s="587">
        <v>437</v>
      </c>
      <c r="CG1015" s="587">
        <v>42</v>
      </c>
      <c r="CH1015" s="587">
        <v>18</v>
      </c>
      <c r="CI1015" s="587">
        <v>3</v>
      </c>
      <c r="CJ1015" s="587">
        <v>2.7</v>
      </c>
      <c r="CK1015" s="587">
        <v>0.05</v>
      </c>
      <c r="CL1015" s="343"/>
      <c r="CM1015" s="303"/>
      <c r="CN1015" s="303"/>
      <c r="CO1015" s="303"/>
      <c r="CP1015" s="303"/>
      <c r="CQ1015" s="303"/>
      <c r="CR1015" s="303"/>
      <c r="CS1015" s="303"/>
      <c r="CT1015" s="303"/>
      <c r="CU1015" s="303"/>
      <c r="CV1015" s="303"/>
      <c r="CW1015" s="303"/>
      <c r="CX1015" s="303"/>
      <c r="CY1015" s="303"/>
      <c r="CZ1015" s="303"/>
      <c r="DA1015" s="303"/>
      <c r="DB1015" s="303"/>
      <c r="DC1015" s="303"/>
      <c r="DD1015" s="303"/>
      <c r="DE1015" s="303"/>
      <c r="DF1015" s="303"/>
      <c r="DG1015" s="303"/>
      <c r="DH1015" s="303"/>
      <c r="DI1015" s="303"/>
      <c r="DJ1015" s="303"/>
      <c r="DK1015" s="303"/>
      <c r="DL1015" s="303"/>
      <c r="DM1015" s="303"/>
      <c r="DN1015" s="303"/>
      <c r="DO1015" s="442"/>
      <c r="DP1015" s="303"/>
      <c r="DQ1015" s="303"/>
      <c r="DR1015" s="303"/>
      <c r="DS1015" s="303"/>
      <c r="DT1015" s="303"/>
      <c r="DU1015" s="303"/>
      <c r="DV1015" s="303"/>
      <c r="DW1015" s="303"/>
      <c r="DX1015" s="303"/>
      <c r="DY1015" s="303"/>
      <c r="DZ1015" s="303"/>
      <c r="EA1015" s="303"/>
      <c r="EB1015" s="303"/>
      <c r="EC1015" s="303"/>
    </row>
    <row r="1016" spans="1:133" x14ac:dyDescent="0.25">
      <c r="A1016" s="302">
        <f t="shared" si="178"/>
        <v>2016</v>
      </c>
      <c r="B1016" s="303" t="str">
        <f t="shared" si="178"/>
        <v>DICIEMBRE</v>
      </c>
      <c r="C1016" s="303">
        <v>24</v>
      </c>
      <c r="D1016" s="303" t="str">
        <f t="shared" si="179"/>
        <v>DICIEMBRE 2016 / 22</v>
      </c>
      <c r="E1016" s="291"/>
      <c r="F1016" s="292"/>
      <c r="G1016" s="292"/>
      <c r="H1016" s="292"/>
      <c r="I1016" s="292"/>
      <c r="J1016" s="292"/>
      <c r="K1016" s="292"/>
      <c r="L1016" s="292"/>
      <c r="M1016" s="292"/>
      <c r="N1016" s="292"/>
      <c r="O1016" s="292"/>
      <c r="P1016" s="292"/>
      <c r="Q1016" s="292"/>
      <c r="R1016" s="292"/>
      <c r="S1016" s="292"/>
      <c r="T1016" s="292"/>
      <c r="U1016" s="292"/>
      <c r="V1016" s="292"/>
      <c r="W1016" s="292"/>
      <c r="X1016" s="292"/>
      <c r="Y1016" s="292"/>
      <c r="Z1016" s="292"/>
      <c r="AA1016" s="292"/>
      <c r="AB1016" s="292"/>
      <c r="AC1016" s="292"/>
      <c r="AD1016" s="292"/>
      <c r="AE1016" s="292"/>
      <c r="AF1016" s="428"/>
      <c r="AG1016" s="292"/>
      <c r="AH1016" s="292"/>
      <c r="AI1016" s="292"/>
      <c r="AJ1016" s="292"/>
      <c r="AK1016" s="292"/>
      <c r="AL1016" s="292"/>
      <c r="AM1016" s="292"/>
      <c r="AN1016" s="292"/>
      <c r="AO1016" s="292"/>
      <c r="AP1016" s="292"/>
      <c r="AQ1016" s="292"/>
      <c r="AR1016" s="292"/>
      <c r="AS1016" s="292"/>
      <c r="AT1016" s="292"/>
      <c r="AU1016" s="307"/>
      <c r="AV1016" s="513">
        <v>22</v>
      </c>
      <c r="AW1016" s="518">
        <v>42724</v>
      </c>
      <c r="AX1016" s="513">
        <v>69313</v>
      </c>
      <c r="AY1016" s="513" t="s">
        <v>68</v>
      </c>
      <c r="AZ1016" s="514">
        <v>0.72709999999999997</v>
      </c>
      <c r="BA1016" s="515">
        <v>135.4</v>
      </c>
      <c r="BB1016" s="515">
        <v>9.1999999999999993</v>
      </c>
      <c r="BC1016" s="515">
        <v>0</v>
      </c>
      <c r="BD1016" s="516" t="s">
        <v>20</v>
      </c>
      <c r="BE1016" s="515">
        <v>1.1000000000000001</v>
      </c>
      <c r="BF1016" s="515">
        <v>0.01</v>
      </c>
      <c r="BG1016" s="515">
        <v>85.8</v>
      </c>
      <c r="BH1016" s="515">
        <v>79.400000000000006</v>
      </c>
      <c r="BI1016" s="515">
        <f t="shared" si="180"/>
        <v>82.6</v>
      </c>
      <c r="BJ1016" s="517" t="s">
        <v>66</v>
      </c>
      <c r="BK1016" s="517" t="s">
        <v>67</v>
      </c>
      <c r="BL1016" s="515">
        <v>20774</v>
      </c>
      <c r="BM1016" s="515">
        <v>126</v>
      </c>
      <c r="BN1016" s="515">
        <v>196</v>
      </c>
      <c r="BO1016" s="515">
        <v>306</v>
      </c>
      <c r="BP1016" s="515">
        <v>354</v>
      </c>
      <c r="BQ1016" s="515">
        <v>1</v>
      </c>
      <c r="BR1016" s="515">
        <v>27.2</v>
      </c>
      <c r="BS1016" s="515">
        <v>0.5</v>
      </c>
      <c r="BT1016" s="515">
        <v>1.81</v>
      </c>
      <c r="BU1016" s="515">
        <v>0</v>
      </c>
      <c r="BV1016" s="515">
        <v>0</v>
      </c>
      <c r="BW1016" s="435"/>
      <c r="BX1016" s="587">
        <v>124</v>
      </c>
      <c r="BY1016" s="587">
        <v>7</v>
      </c>
      <c r="BZ1016" s="587">
        <v>11.5</v>
      </c>
      <c r="CA1016" s="587">
        <v>85</v>
      </c>
      <c r="CB1016" s="587">
        <v>149</v>
      </c>
      <c r="CC1016" s="587">
        <v>170</v>
      </c>
      <c r="CD1016" s="587">
        <v>245</v>
      </c>
      <c r="CE1016" s="587">
        <v>374</v>
      </c>
      <c r="CF1016" s="587">
        <v>437</v>
      </c>
      <c r="CG1016" s="587">
        <v>42</v>
      </c>
      <c r="CH1016" s="587">
        <v>18</v>
      </c>
      <c r="CI1016" s="587">
        <v>3</v>
      </c>
      <c r="CJ1016" s="587">
        <v>2.7</v>
      </c>
      <c r="CK1016" s="587">
        <v>0.05</v>
      </c>
      <c r="CL1016" s="343"/>
      <c r="CM1016" s="292"/>
      <c r="CN1016" s="292"/>
      <c r="CO1016" s="292"/>
      <c r="CP1016" s="292"/>
      <c r="CQ1016" s="292"/>
      <c r="CR1016" s="292"/>
      <c r="CS1016" s="292"/>
      <c r="CT1016" s="292"/>
      <c r="CU1016" s="292"/>
      <c r="CV1016" s="292"/>
      <c r="CW1016" s="292"/>
      <c r="CX1016" s="292"/>
      <c r="CY1016" s="292"/>
      <c r="CZ1016" s="292"/>
      <c r="DA1016" s="292"/>
      <c r="DB1016" s="292"/>
      <c r="DC1016" s="292"/>
      <c r="DD1016" s="292"/>
      <c r="DE1016" s="292"/>
      <c r="DF1016" s="292"/>
      <c r="DG1016" s="292"/>
      <c r="DH1016" s="292"/>
      <c r="DI1016" s="292"/>
      <c r="DJ1016" s="292"/>
      <c r="DK1016" s="292"/>
      <c r="DL1016" s="292"/>
      <c r="DM1016" s="292"/>
      <c r="DN1016" s="292"/>
      <c r="DO1016" s="441"/>
      <c r="DP1016" s="292"/>
      <c r="DQ1016" s="292"/>
      <c r="DR1016" s="292"/>
      <c r="DS1016" s="292"/>
      <c r="DT1016" s="292"/>
      <c r="DU1016" s="292"/>
      <c r="DV1016" s="292"/>
      <c r="DW1016" s="292"/>
      <c r="DX1016" s="292"/>
      <c r="DY1016" s="292"/>
      <c r="DZ1016" s="292"/>
      <c r="EA1016" s="292"/>
      <c r="EB1016" s="292"/>
      <c r="EC1016" s="292"/>
    </row>
    <row r="1017" spans="1:133" x14ac:dyDescent="0.25">
      <c r="A1017" s="291">
        <f t="shared" si="178"/>
        <v>2016</v>
      </c>
      <c r="B1017" s="292" t="str">
        <f t="shared" si="178"/>
        <v>DICIEMBRE</v>
      </c>
      <c r="C1017" s="292">
        <v>25</v>
      </c>
      <c r="D1017" s="292" t="str">
        <f t="shared" si="179"/>
        <v>DICIEMBRE 2016 / 23</v>
      </c>
      <c r="E1017" s="291"/>
      <c r="F1017" s="292"/>
      <c r="G1017" s="292"/>
      <c r="H1017" s="292"/>
      <c r="I1017" s="292"/>
      <c r="J1017" s="292"/>
      <c r="K1017" s="292"/>
      <c r="L1017" s="292"/>
      <c r="M1017" s="292"/>
      <c r="N1017" s="292"/>
      <c r="O1017" s="292"/>
      <c r="P1017" s="292"/>
      <c r="Q1017" s="292"/>
      <c r="R1017" s="292"/>
      <c r="S1017" s="292"/>
      <c r="T1017" s="292"/>
      <c r="U1017" s="292"/>
      <c r="V1017" s="292"/>
      <c r="W1017" s="292"/>
      <c r="X1017" s="292"/>
      <c r="Y1017" s="292"/>
      <c r="Z1017" s="292"/>
      <c r="AA1017" s="292"/>
      <c r="AB1017" s="292"/>
      <c r="AC1017" s="292"/>
      <c r="AD1017" s="292"/>
      <c r="AE1017" s="292"/>
      <c r="AF1017" s="428"/>
      <c r="AG1017" s="292"/>
      <c r="AH1017" s="292"/>
      <c r="AI1017" s="292"/>
      <c r="AJ1017" s="292"/>
      <c r="AK1017" s="292"/>
      <c r="AL1017" s="292"/>
      <c r="AM1017" s="292"/>
      <c r="AN1017" s="292"/>
      <c r="AO1017" s="292"/>
      <c r="AP1017" s="292"/>
      <c r="AQ1017" s="292"/>
      <c r="AR1017" s="292"/>
      <c r="AS1017" s="292"/>
      <c r="AT1017" s="292"/>
      <c r="AU1017" s="307"/>
      <c r="AV1017" s="513">
        <v>23</v>
      </c>
      <c r="AW1017" s="518">
        <v>42725</v>
      </c>
      <c r="AX1017" s="513">
        <v>69341</v>
      </c>
      <c r="AY1017" s="513" t="s">
        <v>73</v>
      </c>
      <c r="AZ1017" s="514">
        <v>0.73050000000000004</v>
      </c>
      <c r="BA1017" s="515">
        <v>138.5</v>
      </c>
      <c r="BB1017" s="515">
        <v>8.6</v>
      </c>
      <c r="BC1017" s="515">
        <v>0</v>
      </c>
      <c r="BD1017" s="516" t="s">
        <v>20</v>
      </c>
      <c r="BE1017" s="515">
        <v>1.2</v>
      </c>
      <c r="BF1017" s="515">
        <v>0.01</v>
      </c>
      <c r="BG1017" s="515">
        <v>85.4</v>
      </c>
      <c r="BH1017" s="515">
        <v>79.3</v>
      </c>
      <c r="BI1017" s="515">
        <f t="shared" si="180"/>
        <v>82.35</v>
      </c>
      <c r="BJ1017" s="517" t="s">
        <v>66</v>
      </c>
      <c r="BK1017" s="517" t="s">
        <v>67</v>
      </c>
      <c r="BL1017" s="515">
        <v>20738</v>
      </c>
      <c r="BM1017" s="515">
        <v>129</v>
      </c>
      <c r="BN1017" s="515">
        <v>196</v>
      </c>
      <c r="BO1017" s="515">
        <v>298</v>
      </c>
      <c r="BP1017" s="515">
        <v>352</v>
      </c>
      <c r="BQ1017" s="515">
        <v>1</v>
      </c>
      <c r="BR1017" s="515">
        <v>27.6</v>
      </c>
      <c r="BS1017" s="515">
        <v>0.4</v>
      </c>
      <c r="BT1017" s="515">
        <v>1.79</v>
      </c>
      <c r="BU1017" s="515">
        <v>1.2</v>
      </c>
      <c r="BV1017" s="515">
        <v>0</v>
      </c>
      <c r="BW1017" s="435"/>
      <c r="BX1017" s="587">
        <v>124</v>
      </c>
      <c r="BY1017" s="587">
        <v>7</v>
      </c>
      <c r="BZ1017" s="587">
        <v>11.5</v>
      </c>
      <c r="CA1017" s="587">
        <v>85</v>
      </c>
      <c r="CB1017" s="587">
        <v>149</v>
      </c>
      <c r="CC1017" s="587">
        <v>170</v>
      </c>
      <c r="CD1017" s="587">
        <v>245</v>
      </c>
      <c r="CE1017" s="587">
        <v>374</v>
      </c>
      <c r="CF1017" s="587">
        <v>437</v>
      </c>
      <c r="CG1017" s="587">
        <v>42</v>
      </c>
      <c r="CH1017" s="587">
        <v>18</v>
      </c>
      <c r="CI1017" s="587">
        <v>3</v>
      </c>
      <c r="CJ1017" s="587">
        <v>2.7</v>
      </c>
      <c r="CK1017" s="587">
        <v>0.05</v>
      </c>
      <c r="CL1017" s="343"/>
      <c r="CM1017" s="303"/>
      <c r="CN1017" s="303"/>
      <c r="CO1017" s="303"/>
      <c r="CP1017" s="303"/>
      <c r="CQ1017" s="303"/>
      <c r="CR1017" s="303"/>
      <c r="CS1017" s="303"/>
      <c r="CT1017" s="303"/>
      <c r="CU1017" s="303"/>
      <c r="CV1017" s="303"/>
      <c r="CW1017" s="303"/>
      <c r="CX1017" s="303"/>
      <c r="CY1017" s="303"/>
      <c r="CZ1017" s="303"/>
      <c r="DA1017" s="303"/>
      <c r="DB1017" s="303"/>
      <c r="DC1017" s="303"/>
      <c r="DD1017" s="303"/>
      <c r="DE1017" s="303"/>
      <c r="DF1017" s="303"/>
      <c r="DG1017" s="303"/>
      <c r="DH1017" s="303"/>
      <c r="DI1017" s="303"/>
      <c r="DJ1017" s="303"/>
      <c r="DK1017" s="303"/>
      <c r="DL1017" s="303"/>
      <c r="DM1017" s="303"/>
      <c r="DN1017" s="303"/>
      <c r="DO1017" s="442"/>
      <c r="DP1017" s="303"/>
      <c r="DQ1017" s="303"/>
      <c r="DR1017" s="303"/>
      <c r="DS1017" s="303"/>
      <c r="DT1017" s="303"/>
      <c r="DU1017" s="303"/>
      <c r="DV1017" s="303"/>
      <c r="DW1017" s="303"/>
      <c r="DX1017" s="303"/>
      <c r="DY1017" s="303"/>
      <c r="DZ1017" s="303"/>
      <c r="EA1017" s="303"/>
      <c r="EB1017" s="303"/>
      <c r="EC1017" s="303"/>
    </row>
    <row r="1018" spans="1:133" x14ac:dyDescent="0.25">
      <c r="A1018" s="302">
        <f t="shared" si="178"/>
        <v>2016</v>
      </c>
      <c r="B1018" s="303" t="str">
        <f t="shared" si="178"/>
        <v>DICIEMBRE</v>
      </c>
      <c r="C1018" s="303">
        <v>26</v>
      </c>
      <c r="D1018" s="303" t="str">
        <f t="shared" si="179"/>
        <v>DICIEMBRE 2016 / 24</v>
      </c>
      <c r="E1018" s="291"/>
      <c r="F1018" s="292"/>
      <c r="G1018" s="292"/>
      <c r="H1018" s="292"/>
      <c r="I1018" s="292"/>
      <c r="J1018" s="292"/>
      <c r="K1018" s="292"/>
      <c r="L1018" s="292"/>
      <c r="M1018" s="292"/>
      <c r="N1018" s="292"/>
      <c r="O1018" s="292"/>
      <c r="P1018" s="292"/>
      <c r="Q1018" s="292"/>
      <c r="R1018" s="292"/>
      <c r="S1018" s="292"/>
      <c r="T1018" s="292"/>
      <c r="U1018" s="292"/>
      <c r="V1018" s="292"/>
      <c r="W1018" s="292"/>
      <c r="X1018" s="292"/>
      <c r="Y1018" s="292"/>
      <c r="Z1018" s="292"/>
      <c r="AA1018" s="292"/>
      <c r="AB1018" s="292"/>
      <c r="AC1018" s="292"/>
      <c r="AD1018" s="292"/>
      <c r="AE1018" s="292"/>
      <c r="AF1018" s="428"/>
      <c r="AG1018" s="292"/>
      <c r="AH1018" s="292"/>
      <c r="AI1018" s="292"/>
      <c r="AJ1018" s="292"/>
      <c r="AK1018" s="292"/>
      <c r="AL1018" s="292"/>
      <c r="AM1018" s="292"/>
      <c r="AN1018" s="292"/>
      <c r="AO1018" s="292"/>
      <c r="AP1018" s="292"/>
      <c r="AQ1018" s="292"/>
      <c r="AR1018" s="292"/>
      <c r="AS1018" s="292"/>
      <c r="AT1018" s="292"/>
      <c r="AU1018" s="307"/>
      <c r="AV1018" s="513">
        <v>24</v>
      </c>
      <c r="AW1018" s="518">
        <v>42726</v>
      </c>
      <c r="AX1018" s="513">
        <v>69367</v>
      </c>
      <c r="AY1018" s="513" t="s">
        <v>218</v>
      </c>
      <c r="AZ1018" s="514">
        <v>0.73429999999999995</v>
      </c>
      <c r="BA1018" s="515">
        <v>140.5</v>
      </c>
      <c r="BB1018" s="515">
        <v>8.4</v>
      </c>
      <c r="BC1018" s="515">
        <v>0</v>
      </c>
      <c r="BD1018" s="516" t="s">
        <v>20</v>
      </c>
      <c r="BE1018" s="515">
        <v>1.1000000000000001</v>
      </c>
      <c r="BF1018" s="515">
        <v>0.01</v>
      </c>
      <c r="BG1018" s="515">
        <v>85.3</v>
      </c>
      <c r="BH1018" s="515">
        <v>79.2</v>
      </c>
      <c r="BI1018" s="515">
        <f t="shared" si="180"/>
        <v>82.25</v>
      </c>
      <c r="BJ1018" s="517" t="s">
        <v>66</v>
      </c>
      <c r="BK1018" s="517" t="s">
        <v>67</v>
      </c>
      <c r="BL1018" s="515">
        <v>20698</v>
      </c>
      <c r="BM1018" s="515">
        <v>131</v>
      </c>
      <c r="BN1018" s="515">
        <v>199</v>
      </c>
      <c r="BO1018" s="515">
        <v>300</v>
      </c>
      <c r="BP1018" s="515">
        <v>354</v>
      </c>
      <c r="BQ1018" s="515">
        <v>1</v>
      </c>
      <c r="BR1018" s="515">
        <v>27</v>
      </c>
      <c r="BS1018" s="515">
        <v>0.4</v>
      </c>
      <c r="BT1018" s="515">
        <v>1.8</v>
      </c>
      <c r="BU1018" s="515">
        <v>0.5</v>
      </c>
      <c r="BV1018" s="515">
        <v>0</v>
      </c>
      <c r="BW1018" s="435"/>
      <c r="BX1018" s="587">
        <v>124</v>
      </c>
      <c r="BY1018" s="587">
        <v>7</v>
      </c>
      <c r="BZ1018" s="587">
        <v>11.5</v>
      </c>
      <c r="CA1018" s="587">
        <v>85</v>
      </c>
      <c r="CB1018" s="587">
        <v>149</v>
      </c>
      <c r="CC1018" s="587">
        <v>170</v>
      </c>
      <c r="CD1018" s="587">
        <v>245</v>
      </c>
      <c r="CE1018" s="587">
        <v>374</v>
      </c>
      <c r="CF1018" s="587">
        <v>437</v>
      </c>
      <c r="CG1018" s="587">
        <v>42</v>
      </c>
      <c r="CH1018" s="587">
        <v>18</v>
      </c>
      <c r="CI1018" s="587">
        <v>3</v>
      </c>
      <c r="CJ1018" s="587">
        <v>2.7</v>
      </c>
      <c r="CK1018" s="587">
        <v>0.05</v>
      </c>
      <c r="CL1018" s="343"/>
      <c r="CM1018" s="292"/>
      <c r="CN1018" s="292"/>
      <c r="CO1018" s="292"/>
      <c r="CP1018" s="292"/>
      <c r="CQ1018" s="292"/>
      <c r="CR1018" s="292"/>
      <c r="CS1018" s="292"/>
      <c r="CT1018" s="292"/>
      <c r="CU1018" s="292"/>
      <c r="CV1018" s="292"/>
      <c r="CW1018" s="292"/>
      <c r="CX1018" s="292"/>
      <c r="CY1018" s="292"/>
      <c r="CZ1018" s="292"/>
      <c r="DA1018" s="292"/>
      <c r="DB1018" s="292"/>
      <c r="DC1018" s="292"/>
      <c r="DD1018" s="292"/>
      <c r="DE1018" s="292"/>
      <c r="DF1018" s="292"/>
      <c r="DG1018" s="292"/>
      <c r="DH1018" s="292"/>
      <c r="DI1018" s="292"/>
      <c r="DJ1018" s="292"/>
      <c r="DK1018" s="292"/>
      <c r="DL1018" s="292"/>
      <c r="DM1018" s="292"/>
      <c r="DN1018" s="292"/>
      <c r="DO1018" s="441"/>
      <c r="DP1018" s="292"/>
      <c r="DQ1018" s="292"/>
      <c r="DR1018" s="292"/>
      <c r="DS1018" s="292"/>
      <c r="DT1018" s="292"/>
      <c r="DU1018" s="292"/>
      <c r="DV1018" s="292"/>
      <c r="DW1018" s="292"/>
      <c r="DX1018" s="292"/>
      <c r="DY1018" s="292"/>
      <c r="DZ1018" s="292"/>
      <c r="EA1018" s="292"/>
      <c r="EB1018" s="292"/>
      <c r="EC1018" s="292"/>
    </row>
    <row r="1019" spans="1:133" x14ac:dyDescent="0.25">
      <c r="A1019" s="291">
        <f t="shared" si="178"/>
        <v>2016</v>
      </c>
      <c r="B1019" s="292" t="str">
        <f t="shared" si="178"/>
        <v>DICIEMBRE</v>
      </c>
      <c r="C1019" s="292">
        <v>27</v>
      </c>
      <c r="D1019" s="292" t="str">
        <f t="shared" si="179"/>
        <v>DICIEMBRE 2016 / 25</v>
      </c>
      <c r="E1019" s="291"/>
      <c r="F1019" s="292"/>
      <c r="G1019" s="292"/>
      <c r="H1019" s="292"/>
      <c r="I1019" s="292"/>
      <c r="J1019" s="292"/>
      <c r="K1019" s="292"/>
      <c r="L1019" s="292"/>
      <c r="M1019" s="292"/>
      <c r="N1019" s="292"/>
      <c r="O1019" s="292"/>
      <c r="P1019" s="292"/>
      <c r="Q1019" s="292"/>
      <c r="R1019" s="292"/>
      <c r="S1019" s="292"/>
      <c r="T1019" s="292"/>
      <c r="U1019" s="292"/>
      <c r="V1019" s="292"/>
      <c r="W1019" s="292"/>
      <c r="X1019" s="292"/>
      <c r="Y1019" s="292"/>
      <c r="Z1019" s="292"/>
      <c r="AA1019" s="292"/>
      <c r="AB1019" s="292"/>
      <c r="AC1019" s="292"/>
      <c r="AD1019" s="292"/>
      <c r="AE1019" s="292"/>
      <c r="AF1019" s="428"/>
      <c r="AG1019" s="292"/>
      <c r="AH1019" s="292"/>
      <c r="AI1019" s="292"/>
      <c r="AJ1019" s="292"/>
      <c r="AK1019" s="292"/>
      <c r="AL1019" s="292"/>
      <c r="AM1019" s="292"/>
      <c r="AN1019" s="292"/>
      <c r="AO1019" s="292"/>
      <c r="AP1019" s="292"/>
      <c r="AQ1019" s="292"/>
      <c r="AR1019" s="292"/>
      <c r="AS1019" s="292"/>
      <c r="AT1019" s="292"/>
      <c r="AU1019" s="307"/>
      <c r="AV1019" s="513">
        <v>25</v>
      </c>
      <c r="AW1019" s="518">
        <v>42728</v>
      </c>
      <c r="AX1019" s="513">
        <v>69424</v>
      </c>
      <c r="AY1019" s="513" t="s">
        <v>73</v>
      </c>
      <c r="AZ1019" s="514">
        <v>0.73740000000000006</v>
      </c>
      <c r="BA1019" s="515">
        <v>143.19999999999999</v>
      </c>
      <c r="BB1019" s="515">
        <v>8.1</v>
      </c>
      <c r="BC1019" s="515">
        <v>0</v>
      </c>
      <c r="BD1019" s="516" t="s">
        <v>20</v>
      </c>
      <c r="BE1019" s="515">
        <v>1</v>
      </c>
      <c r="BF1019" s="515">
        <v>0.01</v>
      </c>
      <c r="BG1019" s="515">
        <v>85.1</v>
      </c>
      <c r="BH1019" s="515">
        <v>79.099999999999994</v>
      </c>
      <c r="BI1019" s="515">
        <f t="shared" si="180"/>
        <v>82.1</v>
      </c>
      <c r="BJ1019" s="517" t="s">
        <v>66</v>
      </c>
      <c r="BK1019" s="517" t="s">
        <v>67</v>
      </c>
      <c r="BL1019" s="515">
        <v>20666</v>
      </c>
      <c r="BM1019" s="515">
        <v>133</v>
      </c>
      <c r="BN1019" s="515">
        <v>207</v>
      </c>
      <c r="BO1019" s="515">
        <v>304</v>
      </c>
      <c r="BP1019" s="515">
        <v>352</v>
      </c>
      <c r="BQ1019" s="515">
        <v>1</v>
      </c>
      <c r="BR1019" s="515">
        <v>28.7</v>
      </c>
      <c r="BS1019" s="515">
        <v>0.4</v>
      </c>
      <c r="BT1019" s="515">
        <v>2.0499999999999998</v>
      </c>
      <c r="BU1019" s="515">
        <v>0.8</v>
      </c>
      <c r="BV1019" s="515">
        <v>0</v>
      </c>
      <c r="BW1019" s="435"/>
      <c r="BX1019" s="587">
        <v>124</v>
      </c>
      <c r="BY1019" s="587">
        <v>7</v>
      </c>
      <c r="BZ1019" s="587">
        <v>11.5</v>
      </c>
      <c r="CA1019" s="587">
        <v>85</v>
      </c>
      <c r="CB1019" s="587">
        <v>149</v>
      </c>
      <c r="CC1019" s="587">
        <v>170</v>
      </c>
      <c r="CD1019" s="587">
        <v>245</v>
      </c>
      <c r="CE1019" s="587">
        <v>374</v>
      </c>
      <c r="CF1019" s="587">
        <v>437</v>
      </c>
      <c r="CG1019" s="587">
        <v>42</v>
      </c>
      <c r="CH1019" s="587">
        <v>18</v>
      </c>
      <c r="CI1019" s="587">
        <v>3</v>
      </c>
      <c r="CJ1019" s="587">
        <v>2.7</v>
      </c>
      <c r="CK1019" s="587">
        <v>0.05</v>
      </c>
      <c r="CL1019" s="343"/>
      <c r="CM1019" s="303"/>
      <c r="CN1019" s="303"/>
      <c r="CO1019" s="303"/>
      <c r="CP1019" s="303"/>
      <c r="CQ1019" s="303"/>
      <c r="CR1019" s="303"/>
      <c r="CS1019" s="303"/>
      <c r="CT1019" s="303"/>
      <c r="CU1019" s="303"/>
      <c r="CV1019" s="303"/>
      <c r="CW1019" s="303"/>
      <c r="CX1019" s="303"/>
      <c r="CY1019" s="303"/>
      <c r="CZ1019" s="303"/>
      <c r="DA1019" s="303"/>
      <c r="DB1019" s="303"/>
      <c r="DC1019" s="303"/>
      <c r="DD1019" s="303"/>
      <c r="DE1019" s="303"/>
      <c r="DF1019" s="303"/>
      <c r="DG1019" s="303"/>
      <c r="DH1019" s="303"/>
      <c r="DI1019" s="303"/>
      <c r="DJ1019" s="303"/>
      <c r="DK1019" s="303"/>
      <c r="DL1019" s="303"/>
      <c r="DM1019" s="303"/>
      <c r="DN1019" s="303"/>
      <c r="DO1019" s="442"/>
      <c r="DP1019" s="303"/>
      <c r="DQ1019" s="303"/>
      <c r="DR1019" s="303"/>
      <c r="DS1019" s="303"/>
      <c r="DT1019" s="303"/>
      <c r="DU1019" s="303"/>
      <c r="DV1019" s="303"/>
      <c r="DW1019" s="303"/>
      <c r="DX1019" s="303"/>
      <c r="DY1019" s="303"/>
      <c r="DZ1019" s="303"/>
      <c r="EA1019" s="303"/>
      <c r="EB1019" s="303"/>
      <c r="EC1019" s="303"/>
    </row>
    <row r="1020" spans="1:133" x14ac:dyDescent="0.25">
      <c r="A1020" s="302">
        <f t="shared" si="178"/>
        <v>2016</v>
      </c>
      <c r="B1020" s="303" t="str">
        <f t="shared" si="178"/>
        <v>DICIEMBRE</v>
      </c>
      <c r="C1020" s="303">
        <v>28</v>
      </c>
      <c r="D1020" s="303" t="str">
        <f t="shared" si="179"/>
        <v>DICIEMBRE 2016 / 26</v>
      </c>
      <c r="E1020" s="291"/>
      <c r="F1020" s="292"/>
      <c r="G1020" s="292"/>
      <c r="H1020" s="292"/>
      <c r="I1020" s="292"/>
      <c r="J1020" s="292"/>
      <c r="K1020" s="292"/>
      <c r="L1020" s="292"/>
      <c r="M1020" s="292"/>
      <c r="N1020" s="292"/>
      <c r="O1020" s="292"/>
      <c r="P1020" s="292"/>
      <c r="Q1020" s="292"/>
      <c r="R1020" s="292"/>
      <c r="S1020" s="292"/>
      <c r="T1020" s="292"/>
      <c r="U1020" s="292"/>
      <c r="V1020" s="292"/>
      <c r="W1020" s="292"/>
      <c r="X1020" s="292"/>
      <c r="Y1020" s="292"/>
      <c r="Z1020" s="292"/>
      <c r="AA1020" s="292"/>
      <c r="AB1020" s="292"/>
      <c r="AC1020" s="292"/>
      <c r="AD1020" s="292"/>
      <c r="AE1020" s="292"/>
      <c r="AF1020" s="428"/>
      <c r="AG1020" s="292"/>
      <c r="AH1020" s="292"/>
      <c r="AI1020" s="292"/>
      <c r="AJ1020" s="292"/>
      <c r="AK1020" s="292"/>
      <c r="AL1020" s="292"/>
      <c r="AM1020" s="292"/>
      <c r="AN1020" s="292"/>
      <c r="AO1020" s="292"/>
      <c r="AP1020" s="292"/>
      <c r="AQ1020" s="292"/>
      <c r="AR1020" s="292"/>
      <c r="AS1020" s="292"/>
      <c r="AT1020" s="292"/>
      <c r="AU1020" s="307"/>
      <c r="AV1020" s="513">
        <v>26</v>
      </c>
      <c r="AW1020" s="518">
        <v>42729</v>
      </c>
      <c r="AX1020" s="513">
        <v>69440</v>
      </c>
      <c r="AY1020" s="513" t="s">
        <v>68</v>
      </c>
      <c r="AZ1020" s="514">
        <v>0.73809999999999998</v>
      </c>
      <c r="BA1020" s="515">
        <v>144</v>
      </c>
      <c r="BB1020" s="515">
        <v>8</v>
      </c>
      <c r="BC1020" s="515">
        <v>0</v>
      </c>
      <c r="BD1020" s="516" t="s">
        <v>20</v>
      </c>
      <c r="BE1020" s="515">
        <v>1</v>
      </c>
      <c r="BF1020" s="515">
        <v>0.01</v>
      </c>
      <c r="BG1020" s="515">
        <v>85.2</v>
      </c>
      <c r="BH1020" s="515">
        <v>79.2</v>
      </c>
      <c r="BI1020" s="515">
        <f t="shared" si="180"/>
        <v>82.2</v>
      </c>
      <c r="BJ1020" s="517" t="s">
        <v>66</v>
      </c>
      <c r="BK1020" s="517" t="s">
        <v>67</v>
      </c>
      <c r="BL1020" s="515">
        <v>20658</v>
      </c>
      <c r="BM1020" s="515">
        <v>135</v>
      </c>
      <c r="BN1020" s="515">
        <v>207</v>
      </c>
      <c r="BO1020" s="515">
        <v>300</v>
      </c>
      <c r="BP1020" s="515">
        <v>356</v>
      </c>
      <c r="BQ1020" s="515">
        <v>1</v>
      </c>
      <c r="BR1020" s="515">
        <v>28.6</v>
      </c>
      <c r="BS1020" s="480">
        <v>0.5</v>
      </c>
      <c r="BT1020" s="515">
        <v>2.02</v>
      </c>
      <c r="BU1020" s="515">
        <v>1.2</v>
      </c>
      <c r="BV1020" s="515">
        <v>0</v>
      </c>
      <c r="BW1020" s="435"/>
      <c r="BX1020" s="587">
        <v>124</v>
      </c>
      <c r="BY1020" s="587">
        <v>7</v>
      </c>
      <c r="BZ1020" s="587">
        <v>11.5</v>
      </c>
      <c r="CA1020" s="587">
        <v>85</v>
      </c>
      <c r="CB1020" s="587">
        <v>149</v>
      </c>
      <c r="CC1020" s="587">
        <v>170</v>
      </c>
      <c r="CD1020" s="587">
        <v>245</v>
      </c>
      <c r="CE1020" s="587">
        <v>374</v>
      </c>
      <c r="CF1020" s="587">
        <v>437</v>
      </c>
      <c r="CG1020" s="587">
        <v>42</v>
      </c>
      <c r="CH1020" s="587">
        <v>18</v>
      </c>
      <c r="CI1020" s="587">
        <v>3</v>
      </c>
      <c r="CJ1020" s="587">
        <v>2.7</v>
      </c>
      <c r="CK1020" s="587">
        <v>0.05</v>
      </c>
      <c r="CL1020" s="343"/>
      <c r="CM1020" s="292"/>
      <c r="CN1020" s="292"/>
      <c r="CO1020" s="292"/>
      <c r="CP1020" s="292"/>
      <c r="CQ1020" s="292"/>
      <c r="CR1020" s="292"/>
      <c r="CS1020" s="292"/>
      <c r="CT1020" s="292"/>
      <c r="CU1020" s="292"/>
      <c r="CV1020" s="292"/>
      <c r="CW1020" s="292"/>
      <c r="CX1020" s="292"/>
      <c r="CY1020" s="292"/>
      <c r="CZ1020" s="292"/>
      <c r="DA1020" s="292"/>
      <c r="DB1020" s="292"/>
      <c r="DC1020" s="292"/>
      <c r="DD1020" s="292"/>
      <c r="DE1020" s="292"/>
      <c r="DF1020" s="292"/>
      <c r="DG1020" s="292"/>
      <c r="DH1020" s="292"/>
      <c r="DI1020" s="292"/>
      <c r="DJ1020" s="292"/>
      <c r="DK1020" s="292"/>
      <c r="DL1020" s="292"/>
      <c r="DM1020" s="292"/>
      <c r="DN1020" s="292"/>
      <c r="DO1020" s="441"/>
      <c r="DP1020" s="292"/>
      <c r="DQ1020" s="292"/>
      <c r="DR1020" s="292"/>
      <c r="DS1020" s="292"/>
      <c r="DT1020" s="292"/>
      <c r="DU1020" s="292"/>
      <c r="DV1020" s="292"/>
      <c r="DW1020" s="292"/>
      <c r="DX1020" s="292"/>
      <c r="DY1020" s="292"/>
      <c r="DZ1020" s="292"/>
      <c r="EA1020" s="292"/>
      <c r="EB1020" s="292"/>
      <c r="EC1020" s="292"/>
    </row>
    <row r="1021" spans="1:133" x14ac:dyDescent="0.25">
      <c r="A1021" s="291">
        <f t="shared" si="178"/>
        <v>2016</v>
      </c>
      <c r="B1021" s="292" t="str">
        <f t="shared" si="178"/>
        <v>DICIEMBRE</v>
      </c>
      <c r="C1021" s="292">
        <v>29</v>
      </c>
      <c r="D1021" s="292" t="str">
        <f t="shared" si="179"/>
        <v>DICIEMBRE 2016 / 27</v>
      </c>
      <c r="E1021" s="291"/>
      <c r="F1021" s="292"/>
      <c r="G1021" s="292"/>
      <c r="H1021" s="292"/>
      <c r="I1021" s="292"/>
      <c r="J1021" s="292"/>
      <c r="K1021" s="292"/>
      <c r="L1021" s="292"/>
      <c r="M1021" s="292"/>
      <c r="N1021" s="292"/>
      <c r="O1021" s="292"/>
      <c r="P1021" s="292"/>
      <c r="Q1021" s="292"/>
      <c r="R1021" s="292"/>
      <c r="S1021" s="292"/>
      <c r="T1021" s="292"/>
      <c r="U1021" s="292"/>
      <c r="V1021" s="292"/>
      <c r="W1021" s="292"/>
      <c r="X1021" s="292"/>
      <c r="Y1021" s="292"/>
      <c r="Z1021" s="292"/>
      <c r="AA1021" s="292"/>
      <c r="AB1021" s="292"/>
      <c r="AC1021" s="292"/>
      <c r="AD1021" s="292"/>
      <c r="AE1021" s="292"/>
      <c r="AF1021" s="428"/>
      <c r="AG1021" s="292"/>
      <c r="AH1021" s="292"/>
      <c r="AI1021" s="292"/>
      <c r="AJ1021" s="292"/>
      <c r="AK1021" s="292"/>
      <c r="AL1021" s="292"/>
      <c r="AM1021" s="292"/>
      <c r="AN1021" s="292"/>
      <c r="AO1021" s="292"/>
      <c r="AP1021" s="292"/>
      <c r="AQ1021" s="292"/>
      <c r="AR1021" s="292"/>
      <c r="AS1021" s="292"/>
      <c r="AT1021" s="292"/>
      <c r="AU1021" s="307"/>
      <c r="AV1021" s="513">
        <v>27</v>
      </c>
      <c r="AW1021" s="518">
        <v>42730</v>
      </c>
      <c r="AX1021" s="513">
        <v>69456</v>
      </c>
      <c r="AY1021" s="513" t="s">
        <v>73</v>
      </c>
      <c r="AZ1021" s="514">
        <v>0.73280000000000001</v>
      </c>
      <c r="BA1021" s="515">
        <v>139.4</v>
      </c>
      <c r="BB1021" s="515">
        <v>8.5</v>
      </c>
      <c r="BC1021" s="515">
        <v>0</v>
      </c>
      <c r="BD1021" s="516" t="s">
        <v>20</v>
      </c>
      <c r="BE1021" s="515">
        <v>1</v>
      </c>
      <c r="BF1021" s="515">
        <v>0.01</v>
      </c>
      <c r="BG1021" s="515">
        <v>85.5</v>
      </c>
      <c r="BH1021" s="515">
        <v>79.3</v>
      </c>
      <c r="BI1021" s="515">
        <f t="shared" si="180"/>
        <v>82.4</v>
      </c>
      <c r="BJ1021" s="517" t="s">
        <v>66</v>
      </c>
      <c r="BK1021" s="517" t="s">
        <v>67</v>
      </c>
      <c r="BL1021" s="515">
        <v>20714</v>
      </c>
      <c r="BM1021" s="515">
        <v>129</v>
      </c>
      <c r="BN1021" s="515">
        <v>199</v>
      </c>
      <c r="BO1021" s="515">
        <v>305</v>
      </c>
      <c r="BP1021" s="480">
        <v>347</v>
      </c>
      <c r="BQ1021" s="515">
        <v>1</v>
      </c>
      <c r="BR1021" s="515">
        <v>29.8</v>
      </c>
      <c r="BS1021" s="515">
        <v>0.4</v>
      </c>
      <c r="BT1021" s="515">
        <v>2.08</v>
      </c>
      <c r="BU1021" s="515">
        <v>0</v>
      </c>
      <c r="BV1021" s="515">
        <v>0</v>
      </c>
      <c r="BW1021" s="435"/>
      <c r="BX1021" s="587">
        <v>124</v>
      </c>
      <c r="BY1021" s="587">
        <v>7</v>
      </c>
      <c r="BZ1021" s="587">
        <v>11.5</v>
      </c>
      <c r="CA1021" s="587">
        <v>85</v>
      </c>
      <c r="CB1021" s="587">
        <v>149</v>
      </c>
      <c r="CC1021" s="587">
        <v>170</v>
      </c>
      <c r="CD1021" s="587">
        <v>245</v>
      </c>
      <c r="CE1021" s="587">
        <v>374</v>
      </c>
      <c r="CF1021" s="587">
        <v>437</v>
      </c>
      <c r="CG1021" s="587">
        <v>42</v>
      </c>
      <c r="CH1021" s="587">
        <v>18</v>
      </c>
      <c r="CI1021" s="587">
        <v>3</v>
      </c>
      <c r="CJ1021" s="587">
        <v>2.7</v>
      </c>
      <c r="CK1021" s="587">
        <v>0.05</v>
      </c>
      <c r="CL1021" s="343"/>
      <c r="CM1021" s="303"/>
      <c r="CN1021" s="303"/>
      <c r="CO1021" s="303"/>
      <c r="CP1021" s="303"/>
      <c r="CQ1021" s="303"/>
      <c r="CR1021" s="303"/>
      <c r="CS1021" s="303"/>
      <c r="CT1021" s="303"/>
      <c r="CU1021" s="303"/>
      <c r="CV1021" s="303"/>
      <c r="CW1021" s="303"/>
      <c r="CX1021" s="303"/>
      <c r="CY1021" s="303"/>
      <c r="CZ1021" s="303"/>
      <c r="DA1021" s="303"/>
      <c r="DB1021" s="303"/>
      <c r="DC1021" s="303"/>
      <c r="DD1021" s="303"/>
      <c r="DE1021" s="303"/>
      <c r="DF1021" s="303"/>
      <c r="DG1021" s="303"/>
      <c r="DH1021" s="303"/>
      <c r="DI1021" s="303"/>
      <c r="DJ1021" s="303"/>
      <c r="DK1021" s="303"/>
      <c r="DL1021" s="303"/>
      <c r="DM1021" s="303"/>
      <c r="DN1021" s="303"/>
      <c r="DO1021" s="442"/>
      <c r="DP1021" s="303"/>
      <c r="DQ1021" s="303"/>
      <c r="DR1021" s="303"/>
      <c r="DS1021" s="303"/>
      <c r="DT1021" s="303"/>
      <c r="DU1021" s="303"/>
      <c r="DV1021" s="303"/>
      <c r="DW1021" s="303"/>
      <c r="DX1021" s="303"/>
      <c r="DY1021" s="303"/>
      <c r="DZ1021" s="303"/>
      <c r="EA1021" s="303"/>
      <c r="EB1021" s="303"/>
      <c r="EC1021" s="303"/>
    </row>
    <row r="1022" spans="1:133" x14ac:dyDescent="0.25">
      <c r="A1022" s="302">
        <f t="shared" si="178"/>
        <v>2016</v>
      </c>
      <c r="B1022" s="303" t="str">
        <f t="shared" si="178"/>
        <v>DICIEMBRE</v>
      </c>
      <c r="C1022" s="303">
        <v>30</v>
      </c>
      <c r="D1022" s="303" t="str">
        <f t="shared" si="179"/>
        <v>DICIEMBRE 2016 / 28</v>
      </c>
      <c r="E1022" s="291"/>
      <c r="F1022" s="292"/>
      <c r="G1022" s="292"/>
      <c r="H1022" s="292"/>
      <c r="I1022" s="292"/>
      <c r="J1022" s="292"/>
      <c r="K1022" s="292"/>
      <c r="L1022" s="292"/>
      <c r="M1022" s="292"/>
      <c r="N1022" s="292"/>
      <c r="O1022" s="292"/>
      <c r="P1022" s="292"/>
      <c r="Q1022" s="292"/>
      <c r="R1022" s="292"/>
      <c r="S1022" s="292"/>
      <c r="T1022" s="292"/>
      <c r="U1022" s="292"/>
      <c r="V1022" s="292"/>
      <c r="W1022" s="292"/>
      <c r="X1022" s="292"/>
      <c r="Y1022" s="292"/>
      <c r="Z1022" s="292"/>
      <c r="AA1022" s="292"/>
      <c r="AB1022" s="292"/>
      <c r="AC1022" s="292"/>
      <c r="AD1022" s="292"/>
      <c r="AE1022" s="292"/>
      <c r="AF1022" s="428"/>
      <c r="AG1022" s="292"/>
      <c r="AH1022" s="292"/>
      <c r="AI1022" s="292"/>
      <c r="AJ1022" s="292"/>
      <c r="AK1022" s="292"/>
      <c r="AL1022" s="292"/>
      <c r="AM1022" s="292"/>
      <c r="AN1022" s="292"/>
      <c r="AO1022" s="292"/>
      <c r="AP1022" s="292"/>
      <c r="AQ1022" s="292"/>
      <c r="AR1022" s="292"/>
      <c r="AS1022" s="292"/>
      <c r="AT1022" s="292"/>
      <c r="AU1022" s="307"/>
      <c r="AV1022" s="513">
        <v>28</v>
      </c>
      <c r="AW1022" s="518">
        <v>42731</v>
      </c>
      <c r="AX1022" s="513">
        <v>69469</v>
      </c>
      <c r="AY1022" s="513" t="s">
        <v>218</v>
      </c>
      <c r="AZ1022" s="514">
        <v>0.74199999999999999</v>
      </c>
      <c r="BA1022" s="515">
        <v>146.1</v>
      </c>
      <c r="BB1022" s="515">
        <v>7.7</v>
      </c>
      <c r="BC1022" s="515">
        <v>0</v>
      </c>
      <c r="BD1022" s="516" t="s">
        <v>20</v>
      </c>
      <c r="BE1022" s="515">
        <v>1</v>
      </c>
      <c r="BF1022" s="515">
        <v>0.01</v>
      </c>
      <c r="BG1022" s="515">
        <v>85.3</v>
      </c>
      <c r="BH1022" s="515">
        <v>79.2</v>
      </c>
      <c r="BI1022" s="515">
        <f t="shared" si="180"/>
        <v>82.25</v>
      </c>
      <c r="BJ1022" s="517" t="s">
        <v>66</v>
      </c>
      <c r="BK1022" s="517" t="s">
        <v>67</v>
      </c>
      <c r="BL1022" s="515">
        <v>20618</v>
      </c>
      <c r="BM1022" s="515">
        <v>137</v>
      </c>
      <c r="BN1022" s="515">
        <v>210</v>
      </c>
      <c r="BO1022" s="515">
        <v>306</v>
      </c>
      <c r="BP1022" s="480">
        <v>358</v>
      </c>
      <c r="BQ1022" s="515">
        <v>1</v>
      </c>
      <c r="BR1022" s="515">
        <v>29.1</v>
      </c>
      <c r="BS1022" s="515">
        <v>0.4</v>
      </c>
      <c r="BT1022" s="515">
        <v>2.0699999999999998</v>
      </c>
      <c r="BU1022" s="515">
        <v>0.3</v>
      </c>
      <c r="BV1022" s="515">
        <v>0</v>
      </c>
      <c r="BW1022" s="435"/>
      <c r="BX1022" s="587">
        <v>124</v>
      </c>
      <c r="BY1022" s="587">
        <v>7</v>
      </c>
      <c r="BZ1022" s="587">
        <v>11.5</v>
      </c>
      <c r="CA1022" s="587">
        <v>85</v>
      </c>
      <c r="CB1022" s="587">
        <v>149</v>
      </c>
      <c r="CC1022" s="587">
        <v>170</v>
      </c>
      <c r="CD1022" s="587">
        <v>245</v>
      </c>
      <c r="CE1022" s="587">
        <v>374</v>
      </c>
      <c r="CF1022" s="587">
        <v>437</v>
      </c>
      <c r="CG1022" s="587">
        <v>42</v>
      </c>
      <c r="CH1022" s="587">
        <v>18</v>
      </c>
      <c r="CI1022" s="587">
        <v>3</v>
      </c>
      <c r="CJ1022" s="587">
        <v>2.7</v>
      </c>
      <c r="CK1022" s="587">
        <v>0.05</v>
      </c>
      <c r="CL1022" s="343"/>
      <c r="CM1022" s="292"/>
      <c r="CN1022" s="292"/>
      <c r="CO1022" s="292"/>
      <c r="CP1022" s="292"/>
      <c r="CQ1022" s="292"/>
      <c r="CR1022" s="292"/>
      <c r="CS1022" s="292"/>
      <c r="CT1022" s="292"/>
      <c r="CU1022" s="292"/>
      <c r="CV1022" s="292"/>
      <c r="CW1022" s="292"/>
      <c r="CX1022" s="292"/>
      <c r="CY1022" s="292"/>
      <c r="CZ1022" s="292"/>
      <c r="DA1022" s="292"/>
      <c r="DB1022" s="292"/>
      <c r="DC1022" s="292"/>
      <c r="DD1022" s="292"/>
      <c r="DE1022" s="292"/>
      <c r="DF1022" s="292"/>
      <c r="DG1022" s="292"/>
      <c r="DH1022" s="292"/>
      <c r="DI1022" s="292"/>
      <c r="DJ1022" s="292"/>
      <c r="DK1022" s="292"/>
      <c r="DL1022" s="292"/>
      <c r="DM1022" s="292"/>
      <c r="DN1022" s="292"/>
      <c r="DO1022" s="441"/>
      <c r="DP1022" s="292"/>
      <c r="DQ1022" s="292"/>
      <c r="DR1022" s="292"/>
      <c r="DS1022" s="292"/>
      <c r="DT1022" s="292"/>
      <c r="DU1022" s="292"/>
      <c r="DV1022" s="292"/>
      <c r="DW1022" s="292"/>
      <c r="DX1022" s="292"/>
      <c r="DY1022" s="292"/>
      <c r="DZ1022" s="292"/>
      <c r="EA1022" s="292"/>
      <c r="EB1022" s="292"/>
      <c r="EC1022" s="292"/>
    </row>
    <row r="1023" spans="1:133" x14ac:dyDescent="0.25">
      <c r="A1023" s="291">
        <f t="shared" si="178"/>
        <v>2016</v>
      </c>
      <c r="B1023" s="292" t="str">
        <f t="shared" si="178"/>
        <v>DICIEMBRE</v>
      </c>
      <c r="C1023" s="292">
        <v>31</v>
      </c>
      <c r="D1023" s="292" t="str">
        <f t="shared" si="179"/>
        <v>DICIEMBRE 2016 / 29</v>
      </c>
      <c r="E1023" s="291"/>
      <c r="F1023" s="292"/>
      <c r="G1023" s="292"/>
      <c r="H1023" s="292"/>
      <c r="I1023" s="292"/>
      <c r="J1023" s="292"/>
      <c r="K1023" s="292"/>
      <c r="L1023" s="292"/>
      <c r="M1023" s="292"/>
      <c r="N1023" s="292"/>
      <c r="O1023" s="292"/>
      <c r="P1023" s="292"/>
      <c r="Q1023" s="292"/>
      <c r="R1023" s="292"/>
      <c r="S1023" s="292"/>
      <c r="T1023" s="292"/>
      <c r="U1023" s="292"/>
      <c r="V1023" s="292"/>
      <c r="W1023" s="292"/>
      <c r="X1023" s="292"/>
      <c r="Y1023" s="292"/>
      <c r="Z1023" s="292"/>
      <c r="AA1023" s="292"/>
      <c r="AB1023" s="292"/>
      <c r="AC1023" s="292"/>
      <c r="AD1023" s="292"/>
      <c r="AE1023" s="292"/>
      <c r="AF1023" s="428"/>
      <c r="AG1023" s="292"/>
      <c r="AH1023" s="292"/>
      <c r="AI1023" s="292"/>
      <c r="AJ1023" s="292"/>
      <c r="AK1023" s="292"/>
      <c r="AL1023" s="292"/>
      <c r="AM1023" s="292"/>
      <c r="AN1023" s="292"/>
      <c r="AO1023" s="292"/>
      <c r="AP1023" s="292"/>
      <c r="AQ1023" s="292"/>
      <c r="AR1023" s="292"/>
      <c r="AS1023" s="292"/>
      <c r="AT1023" s="292"/>
      <c r="AU1023" s="307"/>
      <c r="AV1023" s="513">
        <v>29</v>
      </c>
      <c r="AW1023" s="518">
        <v>42733</v>
      </c>
      <c r="AX1023" s="513">
        <v>69510</v>
      </c>
      <c r="AY1023" s="513" t="s">
        <v>73</v>
      </c>
      <c r="AZ1023" s="514">
        <v>0.73660000000000003</v>
      </c>
      <c r="BA1023" s="515">
        <v>142.4</v>
      </c>
      <c r="BB1023" s="515">
        <v>8.1999999999999993</v>
      </c>
      <c r="BC1023" s="515">
        <v>0</v>
      </c>
      <c r="BD1023" s="516" t="s">
        <v>20</v>
      </c>
      <c r="BE1023" s="515">
        <v>1</v>
      </c>
      <c r="BF1023" s="515">
        <v>0.01</v>
      </c>
      <c r="BG1023" s="515">
        <v>85.8</v>
      </c>
      <c r="BH1023" s="515">
        <v>79.400000000000006</v>
      </c>
      <c r="BI1023" s="515">
        <f t="shared" si="180"/>
        <v>82.6</v>
      </c>
      <c r="BJ1023" s="517" t="s">
        <v>66</v>
      </c>
      <c r="BK1023" s="517" t="s">
        <v>67</v>
      </c>
      <c r="BL1023" s="515">
        <v>20647</v>
      </c>
      <c r="BM1023" s="515">
        <v>133</v>
      </c>
      <c r="BN1023" s="515">
        <v>205</v>
      </c>
      <c r="BO1023" s="515">
        <v>298</v>
      </c>
      <c r="BP1023" s="587">
        <v>360</v>
      </c>
      <c r="BQ1023" s="515">
        <v>1</v>
      </c>
      <c r="BR1023" s="515">
        <v>30.1</v>
      </c>
      <c r="BS1023" s="515">
        <v>0.6</v>
      </c>
      <c r="BT1023" s="515">
        <v>2.11</v>
      </c>
      <c r="BU1023" s="515">
        <v>3.2</v>
      </c>
      <c r="BV1023" s="515">
        <v>0</v>
      </c>
      <c r="BW1023" s="435"/>
      <c r="BX1023" s="587">
        <v>124</v>
      </c>
      <c r="BY1023" s="587">
        <v>7</v>
      </c>
      <c r="BZ1023" s="587">
        <v>11.5</v>
      </c>
      <c r="CA1023" s="587">
        <v>85</v>
      </c>
      <c r="CB1023" s="587">
        <v>149</v>
      </c>
      <c r="CC1023" s="587">
        <v>170</v>
      </c>
      <c r="CD1023" s="587">
        <v>245</v>
      </c>
      <c r="CE1023" s="587">
        <v>374</v>
      </c>
      <c r="CF1023" s="587">
        <v>437</v>
      </c>
      <c r="CG1023" s="587">
        <v>42</v>
      </c>
      <c r="CH1023" s="587">
        <v>18</v>
      </c>
      <c r="CI1023" s="587">
        <v>3</v>
      </c>
      <c r="CJ1023" s="587">
        <v>2.7</v>
      </c>
      <c r="CK1023" s="587">
        <v>0.05</v>
      </c>
      <c r="CL1023" s="343"/>
      <c r="CM1023" s="303"/>
      <c r="CN1023" s="303"/>
      <c r="CO1023" s="303"/>
      <c r="CP1023" s="303"/>
      <c r="CQ1023" s="303"/>
      <c r="CR1023" s="303"/>
      <c r="CS1023" s="303"/>
      <c r="CT1023" s="303"/>
      <c r="CU1023" s="303"/>
      <c r="CV1023" s="303"/>
      <c r="CW1023" s="303"/>
      <c r="CX1023" s="303"/>
      <c r="CY1023" s="303"/>
      <c r="CZ1023" s="303"/>
      <c r="DA1023" s="303"/>
      <c r="DB1023" s="303"/>
      <c r="DC1023" s="303"/>
      <c r="DD1023" s="303"/>
      <c r="DE1023" s="303"/>
      <c r="DF1023" s="303"/>
      <c r="DG1023" s="303"/>
      <c r="DH1023" s="303"/>
      <c r="DI1023" s="303"/>
      <c r="DJ1023" s="303"/>
      <c r="DK1023" s="303"/>
      <c r="DL1023" s="303"/>
      <c r="DM1023" s="303"/>
      <c r="DN1023" s="303"/>
      <c r="DO1023" s="442"/>
      <c r="DP1023" s="303"/>
      <c r="DQ1023" s="303"/>
      <c r="DR1023" s="303"/>
      <c r="DS1023" s="303"/>
      <c r="DT1023" s="303"/>
      <c r="DU1023" s="303"/>
      <c r="DV1023" s="303"/>
      <c r="DW1023" s="303"/>
      <c r="DX1023" s="303"/>
      <c r="DY1023" s="303"/>
      <c r="DZ1023" s="303"/>
      <c r="EA1023" s="303"/>
      <c r="EB1023" s="303"/>
      <c r="EC1023" s="303"/>
    </row>
    <row r="1024" spans="1:133" s="206" customFormat="1" x14ac:dyDescent="0.25">
      <c r="A1024" s="289"/>
      <c r="B1024" s="290"/>
      <c r="C1024" s="290"/>
      <c r="D1024" s="303" t="str">
        <f t="shared" si="179"/>
        <v>DICIEMBRE 2016 / 30</v>
      </c>
      <c r="E1024" s="291"/>
      <c r="F1024" s="292"/>
      <c r="G1024" s="292"/>
      <c r="H1024" s="292"/>
      <c r="I1024" s="292"/>
      <c r="J1024" s="292"/>
      <c r="K1024" s="292"/>
      <c r="L1024" s="292"/>
      <c r="M1024" s="292"/>
      <c r="N1024" s="292"/>
      <c r="O1024" s="292"/>
      <c r="P1024" s="292"/>
      <c r="Q1024" s="292"/>
      <c r="R1024" s="292"/>
      <c r="S1024" s="292"/>
      <c r="T1024" s="292"/>
      <c r="U1024" s="292"/>
      <c r="V1024" s="292"/>
      <c r="W1024" s="292"/>
      <c r="X1024" s="292"/>
      <c r="Y1024" s="292"/>
      <c r="Z1024" s="292"/>
      <c r="AA1024" s="292"/>
      <c r="AB1024" s="292"/>
      <c r="AC1024" s="292"/>
      <c r="AD1024" s="292"/>
      <c r="AE1024" s="292"/>
      <c r="AF1024" s="428"/>
      <c r="AG1024" s="292"/>
      <c r="AH1024" s="292"/>
      <c r="AI1024" s="292"/>
      <c r="AJ1024" s="292"/>
      <c r="AK1024" s="292"/>
      <c r="AL1024" s="292"/>
      <c r="AM1024" s="292"/>
      <c r="AN1024" s="292"/>
      <c r="AO1024" s="292"/>
      <c r="AP1024" s="292"/>
      <c r="AQ1024" s="292"/>
      <c r="AR1024" s="292"/>
      <c r="AS1024" s="292"/>
      <c r="AT1024" s="292"/>
      <c r="AU1024" s="307"/>
      <c r="AV1024" s="513">
        <v>30</v>
      </c>
      <c r="AW1024" s="518">
        <v>42735</v>
      </c>
      <c r="AX1024" s="513">
        <v>69714</v>
      </c>
      <c r="AY1024" s="513" t="s">
        <v>554</v>
      </c>
      <c r="AZ1024" s="514">
        <v>0.72899999999999998</v>
      </c>
      <c r="BA1024" s="515">
        <v>136.69999999999999</v>
      </c>
      <c r="BB1024" s="515">
        <v>8.8000000000000007</v>
      </c>
      <c r="BC1024" s="515">
        <v>0</v>
      </c>
      <c r="BD1024" s="516" t="s">
        <v>20</v>
      </c>
      <c r="BE1024" s="515">
        <v>1</v>
      </c>
      <c r="BF1024" s="515">
        <v>0.01</v>
      </c>
      <c r="BG1024" s="515">
        <v>85.4</v>
      </c>
      <c r="BH1024" s="515">
        <v>79.2</v>
      </c>
      <c r="BI1024" s="515">
        <f t="shared" si="180"/>
        <v>82.300000000000011</v>
      </c>
      <c r="BJ1024" s="517" t="s">
        <v>66</v>
      </c>
      <c r="BK1024" s="517" t="s">
        <v>67</v>
      </c>
      <c r="BL1024" s="515">
        <v>20754</v>
      </c>
      <c r="BM1024" s="515">
        <v>126</v>
      </c>
      <c r="BN1024" s="515">
        <v>194</v>
      </c>
      <c r="BO1024" s="515">
        <v>302</v>
      </c>
      <c r="BP1024" s="587">
        <v>358</v>
      </c>
      <c r="BQ1024" s="515">
        <v>1</v>
      </c>
      <c r="BR1024" s="515">
        <v>26.7</v>
      </c>
      <c r="BS1024" s="480">
        <v>0.5</v>
      </c>
      <c r="BT1024" s="480">
        <v>1.94</v>
      </c>
      <c r="BU1024" s="515">
        <v>3.9</v>
      </c>
      <c r="BV1024" s="515">
        <v>0</v>
      </c>
      <c r="BW1024" s="435"/>
      <c r="BX1024" s="587">
        <v>124</v>
      </c>
      <c r="BY1024" s="587">
        <v>7</v>
      </c>
      <c r="BZ1024" s="587">
        <v>11.5</v>
      </c>
      <c r="CA1024" s="587">
        <v>85</v>
      </c>
      <c r="CB1024" s="587">
        <v>149</v>
      </c>
      <c r="CC1024" s="587">
        <v>170</v>
      </c>
      <c r="CD1024" s="587">
        <v>245</v>
      </c>
      <c r="CE1024" s="587">
        <v>374</v>
      </c>
      <c r="CF1024" s="587">
        <v>437</v>
      </c>
      <c r="CG1024" s="587">
        <v>42</v>
      </c>
      <c r="CH1024" s="587">
        <v>18</v>
      </c>
      <c r="CI1024" s="587">
        <v>3</v>
      </c>
      <c r="CJ1024" s="587">
        <v>2.7</v>
      </c>
      <c r="CK1024" s="587">
        <v>0.05</v>
      </c>
      <c r="CL1024" s="343"/>
      <c r="CM1024" s="292"/>
      <c r="CN1024" s="292"/>
      <c r="CO1024" s="292"/>
      <c r="CP1024" s="292"/>
      <c r="CQ1024" s="292"/>
      <c r="CR1024" s="292"/>
      <c r="CS1024" s="292"/>
      <c r="CT1024" s="292"/>
      <c r="CU1024" s="292"/>
      <c r="CV1024" s="292"/>
      <c r="CW1024" s="292"/>
      <c r="CX1024" s="292"/>
      <c r="CY1024" s="292"/>
      <c r="CZ1024" s="292"/>
      <c r="DA1024" s="292"/>
      <c r="DB1024" s="292"/>
      <c r="DC1024" s="292"/>
      <c r="DD1024" s="292"/>
      <c r="DE1024" s="292"/>
      <c r="DF1024" s="292"/>
      <c r="DG1024" s="292"/>
      <c r="DH1024" s="292"/>
      <c r="DI1024" s="292"/>
      <c r="DJ1024" s="292"/>
      <c r="DK1024" s="292"/>
      <c r="DL1024" s="292"/>
      <c r="DM1024" s="292"/>
      <c r="DN1024" s="292"/>
      <c r="DO1024" s="441"/>
      <c r="DP1024" s="292"/>
      <c r="DQ1024" s="292"/>
      <c r="DR1024" s="292"/>
      <c r="DS1024" s="292"/>
      <c r="DT1024" s="292"/>
      <c r="DU1024" s="292"/>
      <c r="DV1024" s="292"/>
      <c r="DW1024" s="292"/>
      <c r="DX1024" s="292"/>
      <c r="DY1024" s="292"/>
      <c r="DZ1024" s="292"/>
      <c r="EA1024" s="292"/>
      <c r="EB1024" s="292"/>
      <c r="EC1024" s="292"/>
    </row>
    <row r="1025" spans="1:133" x14ac:dyDescent="0.25">
      <c r="A1025" s="586">
        <v>2017</v>
      </c>
      <c r="B1025" s="586" t="s">
        <v>239</v>
      </c>
      <c r="C1025" s="586">
        <v>1</v>
      </c>
      <c r="D1025" s="292" t="str">
        <f t="shared" si="179"/>
        <v>DICIEMBRE 2016 / 31</v>
      </c>
      <c r="E1025" s="291"/>
      <c r="F1025" s="292"/>
      <c r="G1025" s="292"/>
      <c r="H1025" s="292"/>
      <c r="I1025" s="292"/>
      <c r="J1025" s="292"/>
      <c r="K1025" s="292"/>
      <c r="L1025" s="292"/>
      <c r="M1025" s="292"/>
      <c r="N1025" s="292"/>
      <c r="O1025" s="292"/>
      <c r="P1025" s="292"/>
      <c r="Q1025" s="292"/>
      <c r="R1025" s="292"/>
      <c r="S1025" s="292"/>
      <c r="T1025" s="292"/>
      <c r="U1025" s="292"/>
      <c r="V1025" s="292"/>
      <c r="W1025" s="292"/>
      <c r="X1025" s="292"/>
      <c r="Y1025" s="292"/>
      <c r="Z1025" s="292"/>
      <c r="AA1025" s="292"/>
      <c r="AB1025" s="292"/>
      <c r="AC1025" s="292"/>
      <c r="AD1025" s="292"/>
      <c r="AE1025" s="292"/>
      <c r="AF1025" s="428"/>
      <c r="AG1025" s="292"/>
      <c r="AH1025" s="292"/>
      <c r="AI1025" s="292"/>
      <c r="AJ1025" s="292"/>
      <c r="AK1025" s="292"/>
      <c r="AL1025" s="292"/>
      <c r="AM1025" s="292"/>
      <c r="AN1025" s="292"/>
      <c r="AO1025" s="292"/>
      <c r="AP1025" s="292"/>
      <c r="AQ1025" s="292"/>
      <c r="AR1025" s="292"/>
      <c r="AS1025" s="292"/>
      <c r="AT1025" s="292"/>
      <c r="AU1025" s="307"/>
      <c r="AV1025" s="513">
        <v>31</v>
      </c>
      <c r="AW1025" s="518">
        <v>42735</v>
      </c>
      <c r="AX1025" s="513">
        <v>69720</v>
      </c>
      <c r="AY1025" s="513" t="s">
        <v>68</v>
      </c>
      <c r="AZ1025" s="514">
        <v>0.72829999999999995</v>
      </c>
      <c r="BA1025" s="515">
        <v>136.30000000000001</v>
      </c>
      <c r="BB1025" s="515">
        <v>8.9</v>
      </c>
      <c r="BC1025" s="515">
        <v>0</v>
      </c>
      <c r="BD1025" s="516" t="s">
        <v>20</v>
      </c>
      <c r="BE1025" s="515">
        <v>1.2</v>
      </c>
      <c r="BF1025" s="515">
        <v>0.01</v>
      </c>
      <c r="BG1025" s="515">
        <v>85.7</v>
      </c>
      <c r="BH1025" s="515">
        <v>79.400000000000006</v>
      </c>
      <c r="BI1025" s="515">
        <f t="shared" si="180"/>
        <v>82.550000000000011</v>
      </c>
      <c r="BJ1025" s="517" t="s">
        <v>66</v>
      </c>
      <c r="BK1025" s="517" t="s">
        <v>67</v>
      </c>
      <c r="BL1025" s="515">
        <v>20762</v>
      </c>
      <c r="BM1025" s="515">
        <v>126</v>
      </c>
      <c r="BN1025" s="515">
        <v>194</v>
      </c>
      <c r="BO1025" s="515">
        <v>298</v>
      </c>
      <c r="BP1025" s="587">
        <v>352</v>
      </c>
      <c r="BQ1025" s="515">
        <v>1</v>
      </c>
      <c r="BR1025" s="515">
        <v>26.7</v>
      </c>
      <c r="BS1025" s="587">
        <v>0.5</v>
      </c>
      <c r="BT1025" s="480">
        <v>1.89</v>
      </c>
      <c r="BU1025" s="515">
        <v>4</v>
      </c>
      <c r="BV1025" s="515">
        <v>0</v>
      </c>
      <c r="BW1025" s="435"/>
      <c r="BX1025" s="292"/>
      <c r="BY1025" s="292"/>
      <c r="BZ1025" s="292"/>
      <c r="CA1025" s="292"/>
      <c r="CB1025" s="292"/>
      <c r="CC1025" s="292"/>
      <c r="CD1025" s="292"/>
      <c r="CE1025" s="292"/>
      <c r="CF1025" s="292"/>
      <c r="CG1025" s="292"/>
      <c r="CH1025" s="292"/>
      <c r="CI1025" s="292"/>
      <c r="CJ1025" s="292"/>
      <c r="CK1025" s="292"/>
      <c r="CL1025" s="343"/>
      <c r="CM1025" s="303"/>
      <c r="CN1025" s="303"/>
      <c r="CO1025" s="303"/>
      <c r="CP1025" s="303"/>
      <c r="CQ1025" s="303"/>
      <c r="CR1025" s="303"/>
      <c r="CS1025" s="303"/>
      <c r="CT1025" s="303"/>
      <c r="CU1025" s="303"/>
      <c r="CV1025" s="303"/>
      <c r="CW1025" s="303"/>
      <c r="CX1025" s="303"/>
      <c r="CY1025" s="303"/>
      <c r="CZ1025" s="303"/>
      <c r="DA1025" s="303"/>
      <c r="DB1025" s="303"/>
      <c r="DC1025" s="303"/>
      <c r="DD1025" s="303"/>
      <c r="DE1025" s="303"/>
      <c r="DF1025" s="303"/>
      <c r="DG1025" s="303"/>
      <c r="DH1025" s="303"/>
      <c r="DI1025" s="303"/>
      <c r="DJ1025" s="303"/>
      <c r="DK1025" s="303"/>
      <c r="DL1025" s="303"/>
      <c r="DM1025" s="303"/>
      <c r="DN1025" s="303"/>
      <c r="DO1025" s="442"/>
      <c r="DP1025" s="303"/>
      <c r="DQ1025" s="303"/>
      <c r="DR1025" s="303"/>
      <c r="DS1025" s="303"/>
      <c r="DT1025" s="303"/>
      <c r="DU1025" s="303"/>
      <c r="DV1025" s="303"/>
      <c r="DW1025" s="303"/>
      <c r="DX1025" s="303"/>
      <c r="DY1025" s="303"/>
      <c r="DZ1025" s="303"/>
      <c r="EA1025" s="303"/>
      <c r="EB1025" s="303"/>
      <c r="EC1025" s="303"/>
    </row>
    <row r="1026" spans="1:133" ht="15.75" x14ac:dyDescent="0.25">
      <c r="A1026" s="586">
        <f>A1025</f>
        <v>2017</v>
      </c>
      <c r="B1026" s="586" t="str">
        <f>B1025</f>
        <v>ENERO</v>
      </c>
      <c r="C1026" s="586">
        <v>2</v>
      </c>
      <c r="D1026" s="275" t="s">
        <v>228</v>
      </c>
      <c r="E1026" s="344">
        <f>IFERROR(AVERAGE(E995:E1025),"")</f>
        <v>9.5</v>
      </c>
      <c r="F1026" s="276">
        <f>IFERROR(AVERAGE(F995:F1025),"")</f>
        <v>42720.222222222219</v>
      </c>
      <c r="G1026" s="276">
        <f>IFERROR(AVERAGE(G995:G1025),"")</f>
        <v>49444513675.333336</v>
      </c>
      <c r="H1026" s="276" t="str">
        <f>IFERROR(AVERAGE(H995:H1025),"")</f>
        <v/>
      </c>
      <c r="I1026" s="276">
        <f>IFERROR(AVERAGE(I995:I1025),"")</f>
        <v>0.71225000000000005</v>
      </c>
      <c r="J1026" s="276">
        <f t="shared" ref="J1026:BU1026" si="182">IFERROR(AVERAGE(J995:J1025),"")</f>
        <v>125.5</v>
      </c>
      <c r="K1026" s="276">
        <f t="shared" si="182"/>
        <v>10.038888888888891</v>
      </c>
      <c r="L1026" s="276">
        <f t="shared" si="182"/>
        <v>0</v>
      </c>
      <c r="M1026" s="276" t="str">
        <f t="shared" si="182"/>
        <v/>
      </c>
      <c r="N1026" s="276">
        <f t="shared" si="182"/>
        <v>0.5</v>
      </c>
      <c r="O1026" s="276">
        <f t="shared" si="182"/>
        <v>0</v>
      </c>
      <c r="P1026" s="276">
        <f t="shared" si="182"/>
        <v>85.13333333333334</v>
      </c>
      <c r="Q1026" s="276">
        <f t="shared" si="182"/>
        <v>79.222222222222243</v>
      </c>
      <c r="R1026" s="276">
        <f t="shared" si="182"/>
        <v>82.23888888888888</v>
      </c>
      <c r="S1026" s="276" t="str">
        <f t="shared" si="182"/>
        <v/>
      </c>
      <c r="T1026" s="276" t="str">
        <f t="shared" si="182"/>
        <v/>
      </c>
      <c r="U1026" s="276">
        <f t="shared" si="182"/>
        <v>20936.666666666668</v>
      </c>
      <c r="V1026" s="276">
        <f t="shared" si="182"/>
        <v>117.5</v>
      </c>
      <c r="W1026" s="276">
        <f t="shared" si="182"/>
        <v>173.44444444444446</v>
      </c>
      <c r="X1026" s="276">
        <f t="shared" si="182"/>
        <v>277.22222222222223</v>
      </c>
      <c r="Y1026" s="276">
        <f t="shared" si="182"/>
        <v>334.44444444444446</v>
      </c>
      <c r="Z1026" s="276">
        <f t="shared" si="182"/>
        <v>1</v>
      </c>
      <c r="AA1026" s="276">
        <f t="shared" si="182"/>
        <v>26.5</v>
      </c>
      <c r="AB1026" s="276">
        <f t="shared" si="182"/>
        <v>0.58333333333333315</v>
      </c>
      <c r="AC1026" s="276">
        <f t="shared" si="182"/>
        <v>1.7027777777777777</v>
      </c>
      <c r="AD1026" s="276">
        <f t="shared" si="182"/>
        <v>8.6611111111111114</v>
      </c>
      <c r="AE1026" s="276">
        <f t="shared" si="182"/>
        <v>0</v>
      </c>
      <c r="AF1026" s="420" t="str">
        <f t="shared" si="182"/>
        <v/>
      </c>
      <c r="AG1026" s="276">
        <f t="shared" si="182"/>
        <v>124</v>
      </c>
      <c r="AH1026" s="276">
        <f t="shared" si="182"/>
        <v>7</v>
      </c>
      <c r="AI1026" s="276">
        <f t="shared" si="182"/>
        <v>11.5</v>
      </c>
      <c r="AJ1026" s="276">
        <f t="shared" si="182"/>
        <v>85</v>
      </c>
      <c r="AK1026" s="276">
        <f t="shared" si="182"/>
        <v>149</v>
      </c>
      <c r="AL1026" s="276">
        <f t="shared" si="182"/>
        <v>170</v>
      </c>
      <c r="AM1026" s="276">
        <f t="shared" si="182"/>
        <v>245</v>
      </c>
      <c r="AN1026" s="276">
        <f t="shared" si="182"/>
        <v>374</v>
      </c>
      <c r="AO1026" s="276">
        <f t="shared" si="182"/>
        <v>437</v>
      </c>
      <c r="AP1026" s="276">
        <f t="shared" si="182"/>
        <v>42</v>
      </c>
      <c r="AQ1026" s="276">
        <f t="shared" si="182"/>
        <v>18</v>
      </c>
      <c r="AR1026" s="276">
        <f t="shared" si="182"/>
        <v>3</v>
      </c>
      <c r="AS1026" s="276">
        <f t="shared" si="182"/>
        <v>2.7000000000000011</v>
      </c>
      <c r="AT1026" s="276">
        <f t="shared" si="182"/>
        <v>5.0000000000000017E-2</v>
      </c>
      <c r="AU1026" s="276" t="str">
        <f t="shared" si="182"/>
        <v/>
      </c>
      <c r="AV1026" s="276">
        <f t="shared" si="182"/>
        <v>16</v>
      </c>
      <c r="AW1026" s="276">
        <f t="shared" si="182"/>
        <v>42719.258064516129</v>
      </c>
      <c r="AX1026" s="310">
        <f t="shared" si="182"/>
        <v>28709746631.451614</v>
      </c>
      <c r="AY1026" s="276" t="str">
        <f t="shared" si="182"/>
        <v/>
      </c>
      <c r="AZ1026" s="276">
        <f t="shared" si="182"/>
        <v>0.73259354838709689</v>
      </c>
      <c r="BA1026" s="276">
        <f t="shared" si="182"/>
        <v>139.35483870967744</v>
      </c>
      <c r="BB1026" s="276">
        <f t="shared" si="182"/>
        <v>8.5645161290322562</v>
      </c>
      <c r="BC1026" s="276">
        <f t="shared" si="182"/>
        <v>0</v>
      </c>
      <c r="BD1026" s="276" t="str">
        <f t="shared" si="182"/>
        <v/>
      </c>
      <c r="BE1026" s="276">
        <f t="shared" si="182"/>
        <v>1.5258064516129033</v>
      </c>
      <c r="BF1026" s="276">
        <f t="shared" si="182"/>
        <v>1.0000000000000004E-2</v>
      </c>
      <c r="BG1026" s="276">
        <f t="shared" si="182"/>
        <v>85.5</v>
      </c>
      <c r="BH1026" s="276">
        <f t="shared" si="182"/>
        <v>79.287096774193557</v>
      </c>
      <c r="BI1026" s="276">
        <f t="shared" si="182"/>
        <v>82.393548387096786</v>
      </c>
      <c r="BJ1026" s="276" t="str">
        <f t="shared" si="182"/>
        <v/>
      </c>
      <c r="BK1026" s="276" t="str">
        <f t="shared" si="182"/>
        <v/>
      </c>
      <c r="BL1026" s="276">
        <f t="shared" si="182"/>
        <v>20715.709677419356</v>
      </c>
      <c r="BM1026" s="276">
        <f t="shared" si="182"/>
        <v>129.51612903225808</v>
      </c>
      <c r="BN1026" s="276">
        <f t="shared" si="182"/>
        <v>200.19354838709677</v>
      </c>
      <c r="BO1026" s="276">
        <f t="shared" si="182"/>
        <v>301.83870967741933</v>
      </c>
      <c r="BP1026" s="276">
        <f t="shared" si="182"/>
        <v>353.16129032258067</v>
      </c>
      <c r="BQ1026" s="276">
        <f t="shared" si="182"/>
        <v>1</v>
      </c>
      <c r="BR1026" s="276">
        <f t="shared" si="182"/>
        <v>28.222580645161301</v>
      </c>
      <c r="BS1026" s="276">
        <f t="shared" si="182"/>
        <v>0.60000000000000009</v>
      </c>
      <c r="BT1026" s="276">
        <f t="shared" si="182"/>
        <v>2.0145161290322577</v>
      </c>
      <c r="BU1026" s="276">
        <f t="shared" si="182"/>
        <v>1.9322580645161291</v>
      </c>
      <c r="BV1026" s="310">
        <f>IFERROR(AVERAGE(BV995:BV1025),"")</f>
        <v>0</v>
      </c>
      <c r="BW1026" s="436"/>
      <c r="BX1026" s="309"/>
      <c r="BY1026" s="309"/>
      <c r="BZ1026" s="309"/>
      <c r="CA1026" s="309"/>
      <c r="CB1026" s="309"/>
      <c r="CC1026" s="309"/>
      <c r="CD1026" s="309"/>
      <c r="CE1026" s="309"/>
      <c r="CF1026" s="309"/>
      <c r="CG1026" s="309"/>
      <c r="CH1026" s="309"/>
      <c r="CI1026" s="309"/>
      <c r="CJ1026" s="309"/>
      <c r="CK1026" s="309"/>
      <c r="CL1026" s="308"/>
      <c r="CM1026" s="309"/>
      <c r="CN1026" s="309"/>
      <c r="CO1026" s="309"/>
      <c r="CP1026" s="309"/>
      <c r="CQ1026" s="309"/>
      <c r="CR1026" s="309"/>
      <c r="CS1026" s="309"/>
      <c r="CT1026" s="309"/>
      <c r="CU1026" s="309"/>
      <c r="CV1026" s="309"/>
      <c r="CW1026" s="309"/>
      <c r="CX1026" s="309"/>
      <c r="CY1026" s="309"/>
      <c r="CZ1026" s="309"/>
      <c r="DA1026" s="309"/>
      <c r="DB1026" s="309"/>
      <c r="DC1026" s="309"/>
      <c r="DD1026" s="309"/>
      <c r="DE1026" s="309"/>
      <c r="DF1026" s="309"/>
      <c r="DG1026" s="309"/>
      <c r="DH1026" s="309"/>
      <c r="DI1026" s="309"/>
      <c r="DJ1026" s="309"/>
      <c r="DK1026" s="309"/>
      <c r="DL1026" s="309"/>
      <c r="DM1026" s="309"/>
      <c r="DN1026" s="309"/>
      <c r="DO1026" s="443"/>
      <c r="DP1026" s="309"/>
      <c r="DQ1026" s="309"/>
      <c r="DR1026" s="309"/>
      <c r="DS1026" s="309"/>
      <c r="DT1026" s="309"/>
      <c r="DU1026" s="309"/>
      <c r="DV1026" s="309"/>
      <c r="DW1026" s="309"/>
      <c r="DX1026" s="309"/>
      <c r="DY1026" s="309"/>
      <c r="DZ1026" s="309"/>
      <c r="EA1026" s="309"/>
      <c r="EB1026" s="309"/>
      <c r="EC1026" s="309"/>
    </row>
    <row r="1027" spans="1:133" x14ac:dyDescent="0.25">
      <c r="A1027" s="586">
        <f t="shared" ref="A1027:B1042" si="183">A1026</f>
        <v>2017</v>
      </c>
      <c r="B1027" s="586" t="str">
        <f t="shared" si="183"/>
        <v>ENERO</v>
      </c>
      <c r="C1027" s="586">
        <v>3</v>
      </c>
      <c r="D1027" s="292" t="str">
        <f t="shared" si="179"/>
        <v>ENERO 2017 / 1</v>
      </c>
      <c r="E1027" s="513">
        <v>1</v>
      </c>
      <c r="F1027" s="518">
        <v>42737</v>
      </c>
      <c r="G1027" s="513">
        <v>69738</v>
      </c>
      <c r="H1027" s="513" t="s">
        <v>70</v>
      </c>
      <c r="I1027" s="514">
        <v>0.71319999999999995</v>
      </c>
      <c r="J1027" s="515">
        <v>126</v>
      </c>
      <c r="K1027" s="515">
        <v>9.8000000000000007</v>
      </c>
      <c r="L1027" s="515">
        <v>0</v>
      </c>
      <c r="M1027" s="516" t="s">
        <v>20</v>
      </c>
      <c r="N1027" s="515">
        <v>0.5</v>
      </c>
      <c r="O1027" s="515">
        <v>0</v>
      </c>
      <c r="P1027" s="515">
        <v>85.2</v>
      </c>
      <c r="Q1027" s="515">
        <v>79.2</v>
      </c>
      <c r="R1027" s="515">
        <f>(P1027+Q1027)/2</f>
        <v>82.2</v>
      </c>
      <c r="S1027" s="517" t="s">
        <v>66</v>
      </c>
      <c r="T1027" s="517" t="s">
        <v>67</v>
      </c>
      <c r="U1027" s="515">
        <v>20926</v>
      </c>
      <c r="V1027" s="515">
        <v>118</v>
      </c>
      <c r="W1027" s="515">
        <v>174</v>
      </c>
      <c r="X1027" s="515">
        <v>274</v>
      </c>
      <c r="Y1027" s="515">
        <v>336</v>
      </c>
      <c r="Z1027" s="515">
        <v>1</v>
      </c>
      <c r="AA1027" s="515">
        <v>26.8</v>
      </c>
      <c r="AB1027" s="515">
        <v>0.6</v>
      </c>
      <c r="AC1027" s="515">
        <v>1.66</v>
      </c>
      <c r="AD1027" s="515">
        <v>8.5</v>
      </c>
      <c r="AE1027" s="515">
        <v>0</v>
      </c>
      <c r="AF1027" s="260"/>
      <c r="AG1027" s="587">
        <v>124</v>
      </c>
      <c r="AH1027" s="587">
        <v>7</v>
      </c>
      <c r="AI1027" s="587">
        <v>11.5</v>
      </c>
      <c r="AJ1027" s="587">
        <v>85</v>
      </c>
      <c r="AK1027" s="587">
        <v>140</v>
      </c>
      <c r="AL1027" s="587">
        <v>170</v>
      </c>
      <c r="AM1027" s="587">
        <v>240</v>
      </c>
      <c r="AN1027" s="587">
        <v>365</v>
      </c>
      <c r="AO1027" s="587">
        <v>437</v>
      </c>
      <c r="AP1027" s="587">
        <v>42</v>
      </c>
      <c r="AQ1027" s="587">
        <v>18</v>
      </c>
      <c r="AR1027" s="587">
        <v>3</v>
      </c>
      <c r="AS1027" s="587">
        <v>2.7</v>
      </c>
      <c r="AT1027" s="587">
        <v>0.05</v>
      </c>
      <c r="AU1027" s="300"/>
      <c r="AV1027" s="513">
        <v>1</v>
      </c>
      <c r="AW1027" s="518">
        <v>42737</v>
      </c>
      <c r="AX1027" s="513">
        <v>69737</v>
      </c>
      <c r="AY1027" s="513" t="s">
        <v>222</v>
      </c>
      <c r="AZ1027" s="514">
        <v>0.72230000000000005</v>
      </c>
      <c r="BA1027" s="515">
        <v>131.5</v>
      </c>
      <c r="BB1027" s="515">
        <v>9.4</v>
      </c>
      <c r="BC1027" s="515">
        <v>0</v>
      </c>
      <c r="BD1027" s="516" t="s">
        <v>20</v>
      </c>
      <c r="BE1027" s="515">
        <v>1.2</v>
      </c>
      <c r="BF1027" s="515">
        <v>0.01</v>
      </c>
      <c r="BG1027" s="515">
        <v>85.7</v>
      </c>
      <c r="BH1027" s="515">
        <v>79.400000000000006</v>
      </c>
      <c r="BI1027" s="515">
        <f t="shared" ref="BI1027:BI1057" si="184">(BG1027+BH1027)/2</f>
        <v>82.550000000000011</v>
      </c>
      <c r="BJ1027" s="517" t="s">
        <v>66</v>
      </c>
      <c r="BK1027" s="517" t="s">
        <v>67</v>
      </c>
      <c r="BL1027" s="515">
        <v>20826</v>
      </c>
      <c r="BM1027" s="515">
        <v>120</v>
      </c>
      <c r="BN1027" s="515">
        <v>185</v>
      </c>
      <c r="BO1027" s="515">
        <v>302</v>
      </c>
      <c r="BP1027" s="515">
        <v>354</v>
      </c>
      <c r="BQ1027" s="515">
        <v>1</v>
      </c>
      <c r="BR1027" s="515">
        <v>26</v>
      </c>
      <c r="BS1027" s="515">
        <v>0.3</v>
      </c>
      <c r="BT1027" s="515">
        <v>1.84</v>
      </c>
      <c r="BU1027" s="515">
        <v>5.8</v>
      </c>
      <c r="BV1027" s="515">
        <v>0</v>
      </c>
      <c r="BW1027" s="587"/>
      <c r="BX1027" s="587">
        <v>124</v>
      </c>
      <c r="BY1027" s="587">
        <v>7</v>
      </c>
      <c r="BZ1027" s="587">
        <v>11.5</v>
      </c>
      <c r="CA1027" s="587">
        <v>85</v>
      </c>
      <c r="CB1027" s="587">
        <v>140</v>
      </c>
      <c r="CC1027" s="587">
        <v>170</v>
      </c>
      <c r="CD1027" s="587">
        <v>240</v>
      </c>
      <c r="CE1027" s="587">
        <v>365</v>
      </c>
      <c r="CF1027" s="587">
        <v>437</v>
      </c>
      <c r="CG1027" s="587">
        <v>42</v>
      </c>
      <c r="CH1027" s="587">
        <v>18</v>
      </c>
      <c r="CI1027" s="587">
        <v>3</v>
      </c>
      <c r="CJ1027" s="587">
        <v>2.7</v>
      </c>
      <c r="CK1027" s="587">
        <v>0.05</v>
      </c>
      <c r="CL1027" s="329"/>
      <c r="CM1027" s="550">
        <v>1</v>
      </c>
      <c r="CN1027" s="588">
        <v>42737</v>
      </c>
      <c r="CO1027" s="527"/>
      <c r="CP1027" s="527"/>
      <c r="CQ1027" s="566">
        <v>0.71319999999999995</v>
      </c>
      <c r="CR1027" s="564">
        <v>51.8</v>
      </c>
      <c r="CS1027" s="521">
        <f>(CR1027*(9/5))+32</f>
        <v>125.24</v>
      </c>
      <c r="CT1027" s="564">
        <v>10</v>
      </c>
      <c r="CU1027" s="565">
        <v>1E-3</v>
      </c>
      <c r="CV1027" s="564">
        <v>1</v>
      </c>
      <c r="CW1027" s="564">
        <v>2.2000000000000002</v>
      </c>
      <c r="CX1027" s="565">
        <v>1E-3</v>
      </c>
      <c r="CY1027" s="564">
        <v>85</v>
      </c>
      <c r="CZ1027" s="564">
        <v>79.099999999999994</v>
      </c>
      <c r="DA1027" s="564">
        <f>(CY1027+CZ1027)/2</f>
        <v>82.05</v>
      </c>
      <c r="DB1027" s="550" t="s">
        <v>83</v>
      </c>
      <c r="DC1027" s="550" t="s">
        <v>84</v>
      </c>
      <c r="DD1027" s="564">
        <v>20926</v>
      </c>
      <c r="DE1027" s="564">
        <v>122.6</v>
      </c>
      <c r="DF1027" s="564">
        <v>175.7</v>
      </c>
      <c r="DG1027" s="564">
        <v>289</v>
      </c>
      <c r="DH1027" s="564">
        <v>352.4</v>
      </c>
      <c r="DI1027" s="564">
        <v>1</v>
      </c>
      <c r="DJ1027" s="564">
        <v>24.5</v>
      </c>
      <c r="DK1027" s="564">
        <v>1</v>
      </c>
      <c r="DL1027" s="564">
        <v>2.1</v>
      </c>
      <c r="DM1027" s="564">
        <v>12.5</v>
      </c>
      <c r="DN1027" s="564">
        <v>0</v>
      </c>
      <c r="DO1027" s="694"/>
      <c r="DP1027" s="587">
        <v>124</v>
      </c>
      <c r="DQ1027" s="587">
        <v>7</v>
      </c>
      <c r="DR1027" s="587">
        <v>11.5</v>
      </c>
      <c r="DS1027" s="587">
        <v>85</v>
      </c>
      <c r="DT1027" s="587">
        <v>140</v>
      </c>
      <c r="DU1027" s="587">
        <v>170</v>
      </c>
      <c r="DV1027" s="587">
        <v>240</v>
      </c>
      <c r="DW1027" s="587">
        <v>365</v>
      </c>
      <c r="DX1027" s="587">
        <v>437</v>
      </c>
      <c r="DY1027" s="587">
        <v>42</v>
      </c>
      <c r="DZ1027" s="587">
        <v>18</v>
      </c>
      <c r="EA1027" s="587">
        <v>3</v>
      </c>
      <c r="EB1027" s="587">
        <v>2.7</v>
      </c>
      <c r="EC1027" s="587">
        <v>0.05</v>
      </c>
    </row>
    <row r="1028" spans="1:133" x14ac:dyDescent="0.25">
      <c r="A1028" s="586">
        <f t="shared" si="183"/>
        <v>2017</v>
      </c>
      <c r="B1028" s="586" t="str">
        <f t="shared" si="183"/>
        <v>ENERO</v>
      </c>
      <c r="C1028" s="586">
        <v>4</v>
      </c>
      <c r="D1028" s="292" t="str">
        <f t="shared" si="179"/>
        <v>ENERO 2017 / 2</v>
      </c>
      <c r="E1028" s="513">
        <v>2</v>
      </c>
      <c r="F1028" s="518">
        <v>42740</v>
      </c>
      <c r="G1028" s="513">
        <v>69790</v>
      </c>
      <c r="H1028" s="513" t="s">
        <v>493</v>
      </c>
      <c r="I1028" s="514">
        <v>0.71250000000000002</v>
      </c>
      <c r="J1028" s="515">
        <v>126</v>
      </c>
      <c r="K1028" s="515">
        <v>9.9</v>
      </c>
      <c r="L1028" s="515">
        <v>0</v>
      </c>
      <c r="M1028" s="516" t="s">
        <v>20</v>
      </c>
      <c r="N1028" s="515">
        <v>0.5</v>
      </c>
      <c r="O1028" s="515">
        <v>0</v>
      </c>
      <c r="P1028" s="515">
        <v>85</v>
      </c>
      <c r="Q1028" s="515">
        <v>79.099999999999994</v>
      </c>
      <c r="R1028" s="515">
        <f t="shared" ref="R1028:R1034" si="185">(P1028+Q1028)/2</f>
        <v>82.05</v>
      </c>
      <c r="S1028" s="517" t="s">
        <v>66</v>
      </c>
      <c r="T1028" s="517" t="s">
        <v>67</v>
      </c>
      <c r="U1028" s="515">
        <v>20934</v>
      </c>
      <c r="V1028" s="515">
        <v>118</v>
      </c>
      <c r="W1028" s="515">
        <v>172</v>
      </c>
      <c r="X1028" s="515">
        <v>273</v>
      </c>
      <c r="Y1028" s="515">
        <v>333</v>
      </c>
      <c r="Z1028" s="515">
        <v>1</v>
      </c>
      <c r="AA1028" s="515">
        <v>26.1</v>
      </c>
      <c r="AB1028" s="515">
        <v>0.6</v>
      </c>
      <c r="AC1028" s="515">
        <v>1.73</v>
      </c>
      <c r="AD1028" s="515">
        <v>8</v>
      </c>
      <c r="AE1028" s="515">
        <v>0</v>
      </c>
      <c r="AF1028" s="260"/>
      <c r="AG1028" s="587">
        <v>124</v>
      </c>
      <c r="AH1028" s="587">
        <v>7</v>
      </c>
      <c r="AI1028" s="587">
        <v>11.5</v>
      </c>
      <c r="AJ1028" s="587">
        <v>85</v>
      </c>
      <c r="AK1028" s="587">
        <v>140</v>
      </c>
      <c r="AL1028" s="587">
        <v>170</v>
      </c>
      <c r="AM1028" s="587">
        <v>240</v>
      </c>
      <c r="AN1028" s="587">
        <v>365</v>
      </c>
      <c r="AO1028" s="587">
        <v>437</v>
      </c>
      <c r="AP1028" s="587">
        <v>42</v>
      </c>
      <c r="AQ1028" s="587">
        <v>18</v>
      </c>
      <c r="AR1028" s="587">
        <v>3</v>
      </c>
      <c r="AS1028" s="587">
        <v>2.7</v>
      </c>
      <c r="AT1028" s="587">
        <v>0.05</v>
      </c>
      <c r="AU1028" s="727"/>
      <c r="AV1028" s="513">
        <v>2</v>
      </c>
      <c r="AW1028" s="518">
        <v>42738</v>
      </c>
      <c r="AX1028" s="513">
        <v>69747</v>
      </c>
      <c r="AY1028" s="513" t="s">
        <v>222</v>
      </c>
      <c r="AZ1028" s="514">
        <v>0.72189999999999999</v>
      </c>
      <c r="BA1028" s="515">
        <v>131.6</v>
      </c>
      <c r="BB1028" s="515">
        <v>9.4</v>
      </c>
      <c r="BC1028" s="515">
        <v>0</v>
      </c>
      <c r="BD1028" s="516" t="s">
        <v>20</v>
      </c>
      <c r="BE1028" s="515">
        <v>1.2</v>
      </c>
      <c r="BF1028" s="515">
        <v>0.01</v>
      </c>
      <c r="BG1028" s="515">
        <v>85.7</v>
      </c>
      <c r="BH1028" s="515">
        <v>79.400000000000006</v>
      </c>
      <c r="BI1028" s="515">
        <f t="shared" si="184"/>
        <v>82.550000000000011</v>
      </c>
      <c r="BJ1028" s="517" t="s">
        <v>66</v>
      </c>
      <c r="BK1028" s="517" t="s">
        <v>67</v>
      </c>
      <c r="BL1028" s="515">
        <v>20830</v>
      </c>
      <c r="BM1028" s="515">
        <v>122</v>
      </c>
      <c r="BN1028" s="515">
        <v>183</v>
      </c>
      <c r="BO1028" s="515">
        <v>302</v>
      </c>
      <c r="BP1028" s="515">
        <v>352</v>
      </c>
      <c r="BQ1028" s="515">
        <v>1</v>
      </c>
      <c r="BR1028" s="515">
        <v>26.8</v>
      </c>
      <c r="BS1028" s="515">
        <v>0.4</v>
      </c>
      <c r="BT1028" s="515">
        <v>1.81</v>
      </c>
      <c r="BU1028" s="515">
        <v>3.8</v>
      </c>
      <c r="BV1028" s="515">
        <v>0</v>
      </c>
      <c r="BW1028" s="587"/>
      <c r="BX1028" s="587">
        <v>124</v>
      </c>
      <c r="BY1028" s="587">
        <v>7</v>
      </c>
      <c r="BZ1028" s="587">
        <v>11.5</v>
      </c>
      <c r="CA1028" s="587">
        <v>85</v>
      </c>
      <c r="CB1028" s="587">
        <v>140</v>
      </c>
      <c r="CC1028" s="587">
        <v>170</v>
      </c>
      <c r="CD1028" s="587">
        <v>240</v>
      </c>
      <c r="CE1028" s="587">
        <v>365</v>
      </c>
      <c r="CF1028" s="587">
        <v>437</v>
      </c>
      <c r="CG1028" s="587">
        <v>42</v>
      </c>
      <c r="CH1028" s="587">
        <v>18</v>
      </c>
      <c r="CI1028" s="587">
        <v>3</v>
      </c>
      <c r="CJ1028" s="587">
        <v>2.7</v>
      </c>
      <c r="CK1028" s="587">
        <v>0.05</v>
      </c>
      <c r="CL1028" s="728"/>
      <c r="CM1028" s="550">
        <v>2</v>
      </c>
      <c r="CN1028" s="588">
        <v>42744</v>
      </c>
      <c r="CO1028" s="550"/>
      <c r="CP1028" s="550"/>
      <c r="CQ1028" s="566">
        <v>0.71319999999999995</v>
      </c>
      <c r="CR1028" s="564">
        <v>51.15</v>
      </c>
      <c r="CS1028" s="521">
        <f t="shared" ref="CS1028:CS1029" si="186">(CR1028*(9/5))+32</f>
        <v>124.07</v>
      </c>
      <c r="CT1028" s="564">
        <v>10.1</v>
      </c>
      <c r="CU1028" s="565">
        <v>1E-3</v>
      </c>
      <c r="CV1028" s="564">
        <v>1</v>
      </c>
      <c r="CW1028" s="564">
        <v>2</v>
      </c>
      <c r="CX1028" s="565">
        <v>1E-3</v>
      </c>
      <c r="CY1028" s="564">
        <v>85</v>
      </c>
      <c r="CZ1028" s="564">
        <v>79.099999999999994</v>
      </c>
      <c r="DA1028" s="564">
        <f t="shared" ref="DA1028:DA1029" si="187">(CY1028+CZ1028)/2</f>
        <v>82.05</v>
      </c>
      <c r="DB1028" s="550" t="s">
        <v>83</v>
      </c>
      <c r="DC1028" s="550" t="s">
        <v>84</v>
      </c>
      <c r="DD1028" s="564">
        <v>20926</v>
      </c>
      <c r="DE1028" s="564">
        <v>121.2</v>
      </c>
      <c r="DF1028" s="564">
        <v>172.4</v>
      </c>
      <c r="DG1028" s="564">
        <v>279.39999999999998</v>
      </c>
      <c r="DH1028" s="564">
        <v>356.3</v>
      </c>
      <c r="DI1028" s="564">
        <v>1</v>
      </c>
      <c r="DJ1028" s="564">
        <v>24.1</v>
      </c>
      <c r="DK1028" s="564">
        <v>0.9</v>
      </c>
      <c r="DL1028" s="564">
        <v>2.1</v>
      </c>
      <c r="DM1028" s="564">
        <v>12.5</v>
      </c>
      <c r="DN1028" s="564">
        <v>0</v>
      </c>
      <c r="DO1028" s="694"/>
      <c r="DP1028" s="587">
        <v>124</v>
      </c>
      <c r="DQ1028" s="587">
        <v>7</v>
      </c>
      <c r="DR1028" s="587">
        <v>11.5</v>
      </c>
      <c r="DS1028" s="587">
        <v>85</v>
      </c>
      <c r="DT1028" s="587">
        <v>140</v>
      </c>
      <c r="DU1028" s="587">
        <v>170</v>
      </c>
      <c r="DV1028" s="587">
        <v>240</v>
      </c>
      <c r="DW1028" s="587">
        <v>365</v>
      </c>
      <c r="DX1028" s="587">
        <v>437</v>
      </c>
      <c r="DY1028" s="587">
        <v>42</v>
      </c>
      <c r="DZ1028" s="587">
        <v>18</v>
      </c>
      <c r="EA1028" s="587">
        <v>3</v>
      </c>
      <c r="EB1028" s="587">
        <v>2.7</v>
      </c>
      <c r="EC1028" s="587">
        <v>0.05</v>
      </c>
    </row>
    <row r="1029" spans="1:133" x14ac:dyDescent="0.25">
      <c r="A1029" s="586">
        <f t="shared" si="183"/>
        <v>2017</v>
      </c>
      <c r="B1029" s="586" t="str">
        <f t="shared" si="183"/>
        <v>ENERO</v>
      </c>
      <c r="C1029" s="586">
        <v>5</v>
      </c>
      <c r="D1029" s="292" t="str">
        <f t="shared" si="179"/>
        <v>ENERO 2017 / 3</v>
      </c>
      <c r="E1029" s="513">
        <v>3</v>
      </c>
      <c r="F1029" s="518">
        <v>42741</v>
      </c>
      <c r="G1029" s="513">
        <v>69818</v>
      </c>
      <c r="H1029" s="513" t="s">
        <v>69</v>
      </c>
      <c r="I1029" s="514">
        <v>0.71179999999999999</v>
      </c>
      <c r="J1029" s="515">
        <v>126</v>
      </c>
      <c r="K1029" s="515">
        <v>9.8000000000000007</v>
      </c>
      <c r="L1029" s="515">
        <v>0</v>
      </c>
      <c r="M1029" s="516" t="s">
        <v>20</v>
      </c>
      <c r="N1029" s="515">
        <v>0.5</v>
      </c>
      <c r="O1029" s="515">
        <v>0</v>
      </c>
      <c r="P1029" s="515">
        <v>85.1</v>
      </c>
      <c r="Q1029" s="515">
        <v>79.3</v>
      </c>
      <c r="R1029" s="515">
        <f t="shared" si="185"/>
        <v>82.199999999999989</v>
      </c>
      <c r="S1029" s="517" t="s">
        <v>66</v>
      </c>
      <c r="T1029" s="517" t="s">
        <v>67</v>
      </c>
      <c r="U1029" s="515">
        <v>20942</v>
      </c>
      <c r="V1029" s="515">
        <v>118</v>
      </c>
      <c r="W1029" s="515">
        <v>173</v>
      </c>
      <c r="X1029" s="515">
        <v>277</v>
      </c>
      <c r="Y1029" s="515">
        <v>336</v>
      </c>
      <c r="Z1029" s="515">
        <v>1</v>
      </c>
      <c r="AA1029" s="515">
        <v>26.1</v>
      </c>
      <c r="AB1029" s="515">
        <v>0.6</v>
      </c>
      <c r="AC1029" s="515">
        <v>1.7</v>
      </c>
      <c r="AD1029" s="515">
        <v>8.3000000000000007</v>
      </c>
      <c r="AE1029" s="515">
        <v>0</v>
      </c>
      <c r="AF1029" s="260"/>
      <c r="AG1029" s="587">
        <v>124</v>
      </c>
      <c r="AH1029" s="587">
        <v>7</v>
      </c>
      <c r="AI1029" s="587">
        <v>11.5</v>
      </c>
      <c r="AJ1029" s="587">
        <v>85</v>
      </c>
      <c r="AK1029" s="587">
        <v>140</v>
      </c>
      <c r="AL1029" s="587">
        <v>170</v>
      </c>
      <c r="AM1029" s="587">
        <v>240</v>
      </c>
      <c r="AN1029" s="587">
        <v>365</v>
      </c>
      <c r="AO1029" s="587">
        <v>437</v>
      </c>
      <c r="AP1029" s="587">
        <v>42</v>
      </c>
      <c r="AQ1029" s="587">
        <v>18</v>
      </c>
      <c r="AR1029" s="587">
        <v>3</v>
      </c>
      <c r="AS1029" s="587">
        <v>2.7</v>
      </c>
      <c r="AT1029" s="587">
        <v>0.05</v>
      </c>
      <c r="AU1029" s="727"/>
      <c r="AV1029" s="513">
        <v>3</v>
      </c>
      <c r="AW1029" s="518">
        <v>42739</v>
      </c>
      <c r="AX1029" s="513">
        <v>69766</v>
      </c>
      <c r="AY1029" s="513" t="s">
        <v>222</v>
      </c>
      <c r="AZ1029" s="514">
        <v>0.71650000000000003</v>
      </c>
      <c r="BA1029" s="515">
        <v>127.9</v>
      </c>
      <c r="BB1029" s="515">
        <v>9.8000000000000007</v>
      </c>
      <c r="BC1029" s="515">
        <v>0</v>
      </c>
      <c r="BD1029" s="516" t="s">
        <v>20</v>
      </c>
      <c r="BE1029" s="515">
        <v>1.2</v>
      </c>
      <c r="BF1029" s="515">
        <v>0.01</v>
      </c>
      <c r="BG1029" s="515">
        <v>85.1</v>
      </c>
      <c r="BH1029" s="515">
        <v>79.099999999999994</v>
      </c>
      <c r="BI1029" s="515">
        <f t="shared" si="184"/>
        <v>82.1</v>
      </c>
      <c r="BJ1029" s="517" t="s">
        <v>66</v>
      </c>
      <c r="BK1029" s="517" t="s">
        <v>67</v>
      </c>
      <c r="BL1029" s="515">
        <v>20890</v>
      </c>
      <c r="BM1029" s="515">
        <v>118</v>
      </c>
      <c r="BN1029" s="515">
        <v>172</v>
      </c>
      <c r="BO1029" s="515">
        <v>289</v>
      </c>
      <c r="BP1029" s="515">
        <v>347</v>
      </c>
      <c r="BQ1029" s="515">
        <v>1</v>
      </c>
      <c r="BR1029" s="515">
        <v>25.8</v>
      </c>
      <c r="BS1029" s="515">
        <v>0.5</v>
      </c>
      <c r="BT1029" s="515">
        <v>1.87</v>
      </c>
      <c r="BU1029" s="515">
        <v>4.5</v>
      </c>
      <c r="BV1029" s="515">
        <v>0</v>
      </c>
      <c r="BW1029" s="587"/>
      <c r="BX1029" s="587">
        <v>124</v>
      </c>
      <c r="BY1029" s="587">
        <v>7</v>
      </c>
      <c r="BZ1029" s="587">
        <v>11.5</v>
      </c>
      <c r="CA1029" s="587">
        <v>85</v>
      </c>
      <c r="CB1029" s="587">
        <v>140</v>
      </c>
      <c r="CC1029" s="587">
        <v>170</v>
      </c>
      <c r="CD1029" s="587">
        <v>240</v>
      </c>
      <c r="CE1029" s="587">
        <v>365</v>
      </c>
      <c r="CF1029" s="587">
        <v>437</v>
      </c>
      <c r="CG1029" s="587">
        <v>42</v>
      </c>
      <c r="CH1029" s="587">
        <v>18</v>
      </c>
      <c r="CI1029" s="587">
        <v>3</v>
      </c>
      <c r="CJ1029" s="587">
        <v>2.7</v>
      </c>
      <c r="CK1029" s="587">
        <v>0.05</v>
      </c>
      <c r="CL1029" s="728"/>
      <c r="CM1029" s="550">
        <v>3</v>
      </c>
      <c r="CN1029" s="588">
        <v>42751</v>
      </c>
      <c r="CO1029" s="550"/>
      <c r="CP1029" s="550"/>
      <c r="CQ1029" s="566">
        <v>0.71279999999999999</v>
      </c>
      <c r="CR1029" s="564">
        <v>51.15</v>
      </c>
      <c r="CS1029" s="521">
        <f t="shared" si="186"/>
        <v>124.07</v>
      </c>
      <c r="CT1029" s="564">
        <v>10.4</v>
      </c>
      <c r="CU1029" s="565">
        <v>1E-3</v>
      </c>
      <c r="CV1029" s="564">
        <v>1</v>
      </c>
      <c r="CW1029" s="564">
        <v>2.1</v>
      </c>
      <c r="CX1029" s="565">
        <v>1E-3</v>
      </c>
      <c r="CY1029" s="564">
        <v>85</v>
      </c>
      <c r="CZ1029" s="564">
        <v>79.099999999999994</v>
      </c>
      <c r="DA1029" s="564">
        <f t="shared" si="187"/>
        <v>82.05</v>
      </c>
      <c r="DB1029" s="550" t="s">
        <v>83</v>
      </c>
      <c r="DC1029" s="550" t="s">
        <v>84</v>
      </c>
      <c r="DD1029" s="564">
        <v>20930</v>
      </c>
      <c r="DE1029" s="564">
        <v>121.1</v>
      </c>
      <c r="DF1029" s="564">
        <v>175</v>
      </c>
      <c r="DG1029" s="564">
        <v>285.60000000000002</v>
      </c>
      <c r="DH1029" s="564">
        <v>354.7</v>
      </c>
      <c r="DI1029" s="564">
        <v>1</v>
      </c>
      <c r="DJ1029" s="564">
        <v>24.4</v>
      </c>
      <c r="DK1029" s="564">
        <v>1</v>
      </c>
      <c r="DL1029" s="564">
        <v>2.1</v>
      </c>
      <c r="DM1029" s="564">
        <v>12</v>
      </c>
      <c r="DN1029" s="564">
        <v>0</v>
      </c>
      <c r="DO1029" s="694"/>
      <c r="DP1029" s="587">
        <v>124</v>
      </c>
      <c r="DQ1029" s="587">
        <v>7</v>
      </c>
      <c r="DR1029" s="587">
        <v>11.5</v>
      </c>
      <c r="DS1029" s="587">
        <v>85</v>
      </c>
      <c r="DT1029" s="587">
        <v>140</v>
      </c>
      <c r="DU1029" s="587">
        <v>170</v>
      </c>
      <c r="DV1029" s="587">
        <v>240</v>
      </c>
      <c r="DW1029" s="587">
        <v>365</v>
      </c>
      <c r="DX1029" s="587">
        <v>437</v>
      </c>
      <c r="DY1029" s="587">
        <v>42</v>
      </c>
      <c r="DZ1029" s="587">
        <v>18</v>
      </c>
      <c r="EA1029" s="587">
        <v>3</v>
      </c>
      <c r="EB1029" s="587">
        <v>2.7</v>
      </c>
      <c r="EC1029" s="587">
        <v>0.05</v>
      </c>
    </row>
    <row r="1030" spans="1:133" x14ac:dyDescent="0.25">
      <c r="A1030" s="586">
        <f t="shared" si="183"/>
        <v>2017</v>
      </c>
      <c r="B1030" s="586" t="str">
        <f t="shared" si="183"/>
        <v>ENERO</v>
      </c>
      <c r="C1030" s="586">
        <v>6</v>
      </c>
      <c r="D1030" s="292" t="str">
        <f t="shared" si="179"/>
        <v>ENERO 2017 / 4</v>
      </c>
      <c r="E1030" s="513">
        <v>4</v>
      </c>
      <c r="F1030" s="518">
        <v>42742</v>
      </c>
      <c r="G1030" s="513">
        <v>69849</v>
      </c>
      <c r="H1030" s="513" t="s">
        <v>70</v>
      </c>
      <c r="I1030" s="514">
        <v>0.71140000000000003</v>
      </c>
      <c r="J1030" s="515">
        <v>126</v>
      </c>
      <c r="K1030" s="515">
        <v>9.9</v>
      </c>
      <c r="L1030" s="515">
        <v>0</v>
      </c>
      <c r="M1030" s="516" t="s">
        <v>20</v>
      </c>
      <c r="N1030" s="515">
        <v>0.5</v>
      </c>
      <c r="O1030" s="515">
        <v>0</v>
      </c>
      <c r="P1030" s="515">
        <v>85.4</v>
      </c>
      <c r="Q1030" s="515">
        <v>79.2</v>
      </c>
      <c r="R1030" s="515">
        <f t="shared" si="185"/>
        <v>82.300000000000011</v>
      </c>
      <c r="S1030" s="517" t="s">
        <v>66</v>
      </c>
      <c r="T1030" s="517" t="s">
        <v>67</v>
      </c>
      <c r="U1030" s="515">
        <v>20946</v>
      </c>
      <c r="V1030" s="515">
        <v>117</v>
      </c>
      <c r="W1030" s="515">
        <v>173</v>
      </c>
      <c r="X1030" s="515">
        <v>289</v>
      </c>
      <c r="Y1030" s="515">
        <v>337</v>
      </c>
      <c r="Z1030" s="515">
        <v>1</v>
      </c>
      <c r="AA1030" s="515">
        <v>26.1</v>
      </c>
      <c r="AB1030" s="515">
        <v>0.6</v>
      </c>
      <c r="AC1030" s="515">
        <v>1.68</v>
      </c>
      <c r="AD1030" s="515">
        <v>8.1999999999999993</v>
      </c>
      <c r="AE1030" s="515">
        <v>0</v>
      </c>
      <c r="AF1030" s="260"/>
      <c r="AG1030" s="587">
        <v>124</v>
      </c>
      <c r="AH1030" s="587">
        <v>7</v>
      </c>
      <c r="AI1030" s="587">
        <v>11.5</v>
      </c>
      <c r="AJ1030" s="587">
        <v>85</v>
      </c>
      <c r="AK1030" s="587">
        <v>140</v>
      </c>
      <c r="AL1030" s="587">
        <v>170</v>
      </c>
      <c r="AM1030" s="587">
        <v>240</v>
      </c>
      <c r="AN1030" s="587">
        <v>365</v>
      </c>
      <c r="AO1030" s="587">
        <v>437</v>
      </c>
      <c r="AP1030" s="587">
        <v>42</v>
      </c>
      <c r="AQ1030" s="587">
        <v>18</v>
      </c>
      <c r="AR1030" s="587">
        <v>3</v>
      </c>
      <c r="AS1030" s="587">
        <v>2.7</v>
      </c>
      <c r="AT1030" s="587">
        <v>0.05</v>
      </c>
      <c r="AU1030" s="727"/>
      <c r="AV1030" s="513">
        <v>4</v>
      </c>
      <c r="AW1030" s="518">
        <v>42740</v>
      </c>
      <c r="AX1030" s="513">
        <v>69791</v>
      </c>
      <c r="AY1030" s="513" t="s">
        <v>222</v>
      </c>
      <c r="AZ1030" s="514">
        <v>0.71430000000000005</v>
      </c>
      <c r="BA1030" s="515">
        <v>126.7</v>
      </c>
      <c r="BB1030" s="515">
        <v>9.9</v>
      </c>
      <c r="BC1030" s="515">
        <v>0</v>
      </c>
      <c r="BD1030" s="516" t="s">
        <v>20</v>
      </c>
      <c r="BE1030" s="515">
        <v>1.2</v>
      </c>
      <c r="BF1030" s="515">
        <v>0.01</v>
      </c>
      <c r="BG1030" s="515">
        <v>85</v>
      </c>
      <c r="BH1030" s="515">
        <v>79.099999999999994</v>
      </c>
      <c r="BI1030" s="515">
        <f t="shared" si="184"/>
        <v>82.05</v>
      </c>
      <c r="BJ1030" s="517" t="s">
        <v>66</v>
      </c>
      <c r="BK1030" s="517" t="s">
        <v>67</v>
      </c>
      <c r="BL1030" s="515">
        <v>20914</v>
      </c>
      <c r="BM1030" s="515">
        <v>118</v>
      </c>
      <c r="BN1030" s="515">
        <v>171</v>
      </c>
      <c r="BO1030" s="515">
        <v>288</v>
      </c>
      <c r="BP1030" s="515">
        <v>345</v>
      </c>
      <c r="BQ1030" s="515">
        <v>1</v>
      </c>
      <c r="BR1030" s="515">
        <v>25</v>
      </c>
      <c r="BS1030" s="515">
        <v>0.4</v>
      </c>
      <c r="BT1030" s="515">
        <v>1.76</v>
      </c>
      <c r="BU1030" s="515">
        <v>8.8000000000000007</v>
      </c>
      <c r="BV1030" s="515">
        <v>0</v>
      </c>
      <c r="BW1030" s="587"/>
      <c r="BX1030" s="587">
        <v>124</v>
      </c>
      <c r="BY1030" s="587">
        <v>7</v>
      </c>
      <c r="BZ1030" s="587">
        <v>11.5</v>
      </c>
      <c r="CA1030" s="587">
        <v>85</v>
      </c>
      <c r="CB1030" s="587">
        <v>140</v>
      </c>
      <c r="CC1030" s="587">
        <v>170</v>
      </c>
      <c r="CD1030" s="587">
        <v>240</v>
      </c>
      <c r="CE1030" s="587">
        <v>365</v>
      </c>
      <c r="CF1030" s="587">
        <v>437</v>
      </c>
      <c r="CG1030" s="587">
        <v>42</v>
      </c>
      <c r="CH1030" s="587">
        <v>18</v>
      </c>
      <c r="CI1030" s="587">
        <v>3</v>
      </c>
      <c r="CJ1030" s="587">
        <v>2.7</v>
      </c>
      <c r="CK1030" s="587">
        <v>0.05</v>
      </c>
      <c r="CL1030" s="728"/>
    </row>
    <row r="1031" spans="1:133" x14ac:dyDescent="0.25">
      <c r="A1031" s="586">
        <f t="shared" si="183"/>
        <v>2017</v>
      </c>
      <c r="B1031" s="586" t="str">
        <f t="shared" si="183"/>
        <v>ENERO</v>
      </c>
      <c r="C1031" s="586">
        <v>7</v>
      </c>
      <c r="D1031" s="292" t="str">
        <f t="shared" si="179"/>
        <v>ENERO 2017 / 5</v>
      </c>
      <c r="E1031" s="513">
        <v>5</v>
      </c>
      <c r="F1031" s="518">
        <v>42743</v>
      </c>
      <c r="G1031" s="513">
        <v>69862</v>
      </c>
      <c r="H1031" s="513" t="s">
        <v>493</v>
      </c>
      <c r="I1031" s="514">
        <v>0.71179999999999999</v>
      </c>
      <c r="J1031" s="515">
        <v>126</v>
      </c>
      <c r="K1031" s="515">
        <v>10</v>
      </c>
      <c r="L1031" s="515">
        <v>0</v>
      </c>
      <c r="M1031" s="516" t="s">
        <v>20</v>
      </c>
      <c r="N1031" s="515">
        <v>0.5</v>
      </c>
      <c r="O1031" s="515">
        <v>0</v>
      </c>
      <c r="P1031" s="515">
        <v>85.2</v>
      </c>
      <c r="Q1031" s="515">
        <v>79.2</v>
      </c>
      <c r="R1031" s="515">
        <v>82.4</v>
      </c>
      <c r="S1031" s="517" t="s">
        <v>66</v>
      </c>
      <c r="T1031" s="517" t="s">
        <v>67</v>
      </c>
      <c r="U1031" s="515">
        <v>20942</v>
      </c>
      <c r="V1031" s="515">
        <v>118</v>
      </c>
      <c r="W1031" s="515">
        <v>173</v>
      </c>
      <c r="X1031" s="515">
        <v>281</v>
      </c>
      <c r="Y1031" s="515">
        <v>337</v>
      </c>
      <c r="Z1031" s="515">
        <v>1</v>
      </c>
      <c r="AA1031" s="515">
        <v>26.2</v>
      </c>
      <c r="AB1031" s="515">
        <v>0.6</v>
      </c>
      <c r="AC1031" s="515">
        <v>1.7</v>
      </c>
      <c r="AD1031" s="515">
        <v>11.6</v>
      </c>
      <c r="AE1031" s="515">
        <v>0</v>
      </c>
      <c r="AF1031" s="260"/>
      <c r="AG1031" s="587">
        <v>124</v>
      </c>
      <c r="AH1031" s="587">
        <v>7</v>
      </c>
      <c r="AI1031" s="587">
        <v>11.5</v>
      </c>
      <c r="AJ1031" s="587">
        <v>85</v>
      </c>
      <c r="AK1031" s="587">
        <v>140</v>
      </c>
      <c r="AL1031" s="587">
        <v>170</v>
      </c>
      <c r="AM1031" s="587">
        <v>240</v>
      </c>
      <c r="AN1031" s="587">
        <v>365</v>
      </c>
      <c r="AO1031" s="587">
        <v>437</v>
      </c>
      <c r="AP1031" s="587">
        <v>42</v>
      </c>
      <c r="AQ1031" s="587">
        <v>18</v>
      </c>
      <c r="AR1031" s="587">
        <v>3</v>
      </c>
      <c r="AS1031" s="587">
        <v>2.7</v>
      </c>
      <c r="AT1031" s="587">
        <v>0.05</v>
      </c>
      <c r="AU1031" s="727"/>
      <c r="AV1031" s="513">
        <v>5</v>
      </c>
      <c r="AW1031" s="518">
        <v>42741</v>
      </c>
      <c r="AX1031" s="513">
        <v>69813</v>
      </c>
      <c r="AY1031" s="513" t="s">
        <v>222</v>
      </c>
      <c r="AZ1031" s="514">
        <v>0.71860000000000002</v>
      </c>
      <c r="BA1031" s="515">
        <v>130.69999999999999</v>
      </c>
      <c r="BB1031" s="515">
        <v>9.4</v>
      </c>
      <c r="BC1031" s="515">
        <v>0</v>
      </c>
      <c r="BD1031" s="516" t="s">
        <v>20</v>
      </c>
      <c r="BE1031" s="515">
        <v>1.2</v>
      </c>
      <c r="BF1031" s="515">
        <v>0.01</v>
      </c>
      <c r="BG1031" s="515">
        <v>85.1</v>
      </c>
      <c r="BH1031" s="515">
        <v>79.099999999999994</v>
      </c>
      <c r="BI1031" s="515">
        <f t="shared" si="184"/>
        <v>82.1</v>
      </c>
      <c r="BJ1031" s="517" t="s">
        <v>66</v>
      </c>
      <c r="BK1031" s="517" t="s">
        <v>67</v>
      </c>
      <c r="BL1031" s="515">
        <v>20866</v>
      </c>
      <c r="BM1031" s="515">
        <v>120</v>
      </c>
      <c r="BN1031" s="515">
        <v>180</v>
      </c>
      <c r="BO1031" s="515">
        <v>297</v>
      </c>
      <c r="BP1031" s="515">
        <v>354</v>
      </c>
      <c r="BQ1031" s="515">
        <v>1</v>
      </c>
      <c r="BR1031" s="515">
        <v>25.6</v>
      </c>
      <c r="BS1031" s="515">
        <v>0.4</v>
      </c>
      <c r="BT1031" s="515">
        <v>1.85</v>
      </c>
      <c r="BU1031" s="515">
        <v>7.3</v>
      </c>
      <c r="BV1031" s="515">
        <v>0</v>
      </c>
      <c r="BW1031" s="587"/>
      <c r="BX1031" s="587">
        <v>124</v>
      </c>
      <c r="BY1031" s="587">
        <v>7</v>
      </c>
      <c r="BZ1031" s="587">
        <v>11.5</v>
      </c>
      <c r="CA1031" s="587">
        <v>85</v>
      </c>
      <c r="CB1031" s="587">
        <v>140</v>
      </c>
      <c r="CC1031" s="587">
        <v>170</v>
      </c>
      <c r="CD1031" s="587">
        <v>240</v>
      </c>
      <c r="CE1031" s="587">
        <v>365</v>
      </c>
      <c r="CF1031" s="587">
        <v>437</v>
      </c>
      <c r="CG1031" s="587">
        <v>42</v>
      </c>
      <c r="CH1031" s="587">
        <v>18</v>
      </c>
      <c r="CI1031" s="587">
        <v>3</v>
      </c>
      <c r="CJ1031" s="587">
        <v>2.7</v>
      </c>
      <c r="CK1031" s="587">
        <v>0.05</v>
      </c>
      <c r="CL1031" s="728"/>
    </row>
    <row r="1032" spans="1:133" x14ac:dyDescent="0.25">
      <c r="A1032" s="586">
        <f t="shared" si="183"/>
        <v>2017</v>
      </c>
      <c r="B1032" s="586" t="str">
        <f t="shared" si="183"/>
        <v>ENERO</v>
      </c>
      <c r="C1032" s="586">
        <v>8</v>
      </c>
      <c r="D1032" s="292" t="str">
        <f t="shared" si="179"/>
        <v>ENERO 2017 / 6</v>
      </c>
      <c r="E1032" s="513">
        <v>6</v>
      </c>
      <c r="F1032" s="518">
        <v>42745</v>
      </c>
      <c r="G1032" s="513">
        <v>69906</v>
      </c>
      <c r="H1032" s="513" t="s">
        <v>65</v>
      </c>
      <c r="I1032" s="514">
        <v>0.71319999999999995</v>
      </c>
      <c r="J1032" s="515">
        <v>125</v>
      </c>
      <c r="K1032" s="515">
        <v>10</v>
      </c>
      <c r="L1032" s="515">
        <v>0</v>
      </c>
      <c r="M1032" s="516" t="s">
        <v>20</v>
      </c>
      <c r="N1032" s="515">
        <v>0.5</v>
      </c>
      <c r="O1032" s="515">
        <v>0</v>
      </c>
      <c r="P1032" s="515">
        <v>85.2</v>
      </c>
      <c r="Q1032" s="515">
        <v>79.2</v>
      </c>
      <c r="R1032" s="515">
        <v>82.3</v>
      </c>
      <c r="S1032" s="517" t="s">
        <v>66</v>
      </c>
      <c r="T1032" s="517" t="s">
        <v>67</v>
      </c>
      <c r="U1032" s="515">
        <v>20926</v>
      </c>
      <c r="V1032" s="515">
        <v>117</v>
      </c>
      <c r="W1032" s="515">
        <v>171</v>
      </c>
      <c r="X1032" s="515">
        <v>279</v>
      </c>
      <c r="Y1032" s="515">
        <v>337</v>
      </c>
      <c r="Z1032" s="515">
        <v>1</v>
      </c>
      <c r="AA1032" s="515">
        <v>26.1</v>
      </c>
      <c r="AB1032" s="515">
        <v>0.6</v>
      </c>
      <c r="AC1032" s="515">
        <v>1.68</v>
      </c>
      <c r="AD1032" s="515">
        <v>13.7</v>
      </c>
      <c r="AE1032" s="515">
        <v>0</v>
      </c>
      <c r="AF1032" s="260"/>
      <c r="AG1032" s="587">
        <v>124</v>
      </c>
      <c r="AH1032" s="587">
        <v>7</v>
      </c>
      <c r="AI1032" s="587">
        <v>11.5</v>
      </c>
      <c r="AJ1032" s="587">
        <v>85</v>
      </c>
      <c r="AK1032" s="587">
        <v>140</v>
      </c>
      <c r="AL1032" s="587">
        <v>170</v>
      </c>
      <c r="AM1032" s="587">
        <v>240</v>
      </c>
      <c r="AN1032" s="587">
        <v>365</v>
      </c>
      <c r="AO1032" s="587">
        <v>437</v>
      </c>
      <c r="AP1032" s="587">
        <v>42</v>
      </c>
      <c r="AQ1032" s="587">
        <v>18</v>
      </c>
      <c r="AR1032" s="587">
        <v>3</v>
      </c>
      <c r="AS1032" s="587">
        <v>2.7</v>
      </c>
      <c r="AT1032" s="587">
        <v>0.05</v>
      </c>
      <c r="AU1032" s="727"/>
      <c r="AV1032" s="513">
        <v>6</v>
      </c>
      <c r="AW1032" s="518">
        <v>42741</v>
      </c>
      <c r="AX1032" s="513">
        <v>69823</v>
      </c>
      <c r="AY1032" s="513" t="s">
        <v>222</v>
      </c>
      <c r="AZ1032" s="514">
        <v>0.71430000000000005</v>
      </c>
      <c r="BA1032" s="515">
        <v>127.7</v>
      </c>
      <c r="BB1032" s="515">
        <v>9.6999999999999993</v>
      </c>
      <c r="BC1032" s="515">
        <v>0</v>
      </c>
      <c r="BD1032" s="516" t="s">
        <v>20</v>
      </c>
      <c r="BE1032" s="515">
        <v>1.2</v>
      </c>
      <c r="BF1032" s="515">
        <v>0.01</v>
      </c>
      <c r="BG1032" s="515">
        <v>85.5</v>
      </c>
      <c r="BH1032" s="515">
        <v>79.5</v>
      </c>
      <c r="BI1032" s="515">
        <f t="shared" si="184"/>
        <v>82.5</v>
      </c>
      <c r="BJ1032" s="517" t="s">
        <v>66</v>
      </c>
      <c r="BK1032" s="517" t="s">
        <v>67</v>
      </c>
      <c r="BL1032" s="515">
        <v>20914</v>
      </c>
      <c r="BM1032" s="515">
        <v>118</v>
      </c>
      <c r="BN1032" s="515">
        <v>172</v>
      </c>
      <c r="BO1032" s="515">
        <v>293</v>
      </c>
      <c r="BP1032" s="515">
        <v>347</v>
      </c>
      <c r="BQ1032" s="515">
        <v>1</v>
      </c>
      <c r="BR1032" s="515">
        <v>26</v>
      </c>
      <c r="BS1032" s="515">
        <v>0.4</v>
      </c>
      <c r="BT1032" s="515">
        <v>1.83</v>
      </c>
      <c r="BU1032" s="515">
        <v>8.1</v>
      </c>
      <c r="BV1032" s="515">
        <v>0</v>
      </c>
      <c r="BW1032" s="587"/>
      <c r="BX1032" s="587">
        <v>124</v>
      </c>
      <c r="BY1032" s="587">
        <v>7</v>
      </c>
      <c r="BZ1032" s="587">
        <v>11.5</v>
      </c>
      <c r="CA1032" s="587">
        <v>85</v>
      </c>
      <c r="CB1032" s="587">
        <v>140</v>
      </c>
      <c r="CC1032" s="587">
        <v>170</v>
      </c>
      <c r="CD1032" s="587">
        <v>240</v>
      </c>
      <c r="CE1032" s="587">
        <v>365</v>
      </c>
      <c r="CF1032" s="587">
        <v>437</v>
      </c>
      <c r="CG1032" s="587">
        <v>42</v>
      </c>
      <c r="CH1032" s="587">
        <v>18</v>
      </c>
      <c r="CI1032" s="587">
        <v>3</v>
      </c>
      <c r="CJ1032" s="587">
        <v>2.7</v>
      </c>
      <c r="CK1032" s="587">
        <v>0.05</v>
      </c>
      <c r="CL1032" s="728"/>
    </row>
    <row r="1033" spans="1:133" x14ac:dyDescent="0.25">
      <c r="A1033" s="586">
        <f t="shared" si="183"/>
        <v>2017</v>
      </c>
      <c r="B1033" s="586" t="str">
        <f t="shared" si="183"/>
        <v>ENERO</v>
      </c>
      <c r="C1033" s="586">
        <v>9</v>
      </c>
      <c r="D1033" s="292" t="str">
        <f t="shared" si="179"/>
        <v>ENERO 2017 / 7</v>
      </c>
      <c r="E1033" s="513">
        <v>7</v>
      </c>
      <c r="F1033" s="518">
        <v>42748</v>
      </c>
      <c r="G1033" s="513">
        <v>69983</v>
      </c>
      <c r="H1033" s="513" t="s">
        <v>68</v>
      </c>
      <c r="I1033" s="514">
        <v>0.71319999999999995</v>
      </c>
      <c r="J1033" s="515">
        <v>126</v>
      </c>
      <c r="K1033" s="515">
        <v>9.9</v>
      </c>
      <c r="L1033" s="515">
        <v>0</v>
      </c>
      <c r="M1033" s="516" t="s">
        <v>20</v>
      </c>
      <c r="N1033" s="515">
        <v>0.5</v>
      </c>
      <c r="O1033" s="515">
        <v>0</v>
      </c>
      <c r="P1033" s="515">
        <v>85.4</v>
      </c>
      <c r="Q1033" s="515">
        <v>79</v>
      </c>
      <c r="R1033" s="515">
        <f t="shared" si="185"/>
        <v>82.2</v>
      </c>
      <c r="S1033" s="517" t="s">
        <v>66</v>
      </c>
      <c r="T1033" s="517" t="s">
        <v>67</v>
      </c>
      <c r="U1033" s="515">
        <v>20926</v>
      </c>
      <c r="V1033" s="515">
        <v>118</v>
      </c>
      <c r="W1033" s="515">
        <v>175</v>
      </c>
      <c r="X1033" s="515">
        <v>286</v>
      </c>
      <c r="Y1033" s="515">
        <v>339</v>
      </c>
      <c r="Z1033" s="515">
        <v>1</v>
      </c>
      <c r="AA1033" s="515">
        <v>26.8</v>
      </c>
      <c r="AB1033" s="515">
        <v>0.6</v>
      </c>
      <c r="AC1033" s="515">
        <v>1.68</v>
      </c>
      <c r="AD1033" s="515">
        <v>7.5</v>
      </c>
      <c r="AE1033" s="515">
        <v>0</v>
      </c>
      <c r="AF1033" s="260"/>
      <c r="AG1033" s="587">
        <v>124</v>
      </c>
      <c r="AH1033" s="587">
        <v>7</v>
      </c>
      <c r="AI1033" s="587">
        <v>11.5</v>
      </c>
      <c r="AJ1033" s="587">
        <v>85</v>
      </c>
      <c r="AK1033" s="587">
        <v>140</v>
      </c>
      <c r="AL1033" s="587">
        <v>170</v>
      </c>
      <c r="AM1033" s="587">
        <v>240</v>
      </c>
      <c r="AN1033" s="587">
        <v>365</v>
      </c>
      <c r="AO1033" s="587">
        <v>437</v>
      </c>
      <c r="AP1033" s="587">
        <v>42</v>
      </c>
      <c r="AQ1033" s="587">
        <v>18</v>
      </c>
      <c r="AR1033" s="587">
        <v>3</v>
      </c>
      <c r="AS1033" s="587">
        <v>2.7</v>
      </c>
      <c r="AT1033" s="587">
        <v>0.05</v>
      </c>
      <c r="AU1033" s="727"/>
      <c r="AV1033" s="513">
        <v>7</v>
      </c>
      <c r="AW1033" s="518">
        <v>42742</v>
      </c>
      <c r="AX1033" s="513">
        <v>69851</v>
      </c>
      <c r="AY1033" s="513" t="s">
        <v>222</v>
      </c>
      <c r="AZ1033" s="514">
        <v>0.71250000000000002</v>
      </c>
      <c r="BA1033" s="515">
        <v>126.3</v>
      </c>
      <c r="BB1033" s="515">
        <v>9.9</v>
      </c>
      <c r="BC1033" s="515">
        <v>0</v>
      </c>
      <c r="BD1033" s="516" t="s">
        <v>20</v>
      </c>
      <c r="BE1033" s="515">
        <v>1.2</v>
      </c>
      <c r="BF1033" s="515">
        <v>0.01</v>
      </c>
      <c r="BG1033" s="515">
        <v>85.5</v>
      </c>
      <c r="BH1033" s="515">
        <v>79.3</v>
      </c>
      <c r="BI1033" s="515">
        <f t="shared" si="184"/>
        <v>82.4</v>
      </c>
      <c r="BJ1033" s="517" t="s">
        <v>66</v>
      </c>
      <c r="BK1033" s="517" t="s">
        <v>67</v>
      </c>
      <c r="BL1033" s="515">
        <v>20934</v>
      </c>
      <c r="BM1033" s="515">
        <v>118</v>
      </c>
      <c r="BN1033" s="515">
        <v>171</v>
      </c>
      <c r="BO1033" s="515">
        <v>288</v>
      </c>
      <c r="BP1033" s="515">
        <v>347</v>
      </c>
      <c r="BQ1033" s="515">
        <v>1</v>
      </c>
      <c r="BR1033" s="515">
        <v>25.7</v>
      </c>
      <c r="BS1033" s="515">
        <v>0.4</v>
      </c>
      <c r="BT1033" s="515">
        <v>1.81</v>
      </c>
      <c r="BU1033" s="515">
        <v>10.8</v>
      </c>
      <c r="BV1033" s="515">
        <v>0</v>
      </c>
      <c r="BW1033" s="587"/>
      <c r="BX1033" s="587">
        <v>124</v>
      </c>
      <c r="BY1033" s="587">
        <v>7</v>
      </c>
      <c r="BZ1033" s="587">
        <v>11.5</v>
      </c>
      <c r="CA1033" s="587">
        <v>85</v>
      </c>
      <c r="CB1033" s="587">
        <v>140</v>
      </c>
      <c r="CC1033" s="587">
        <v>170</v>
      </c>
      <c r="CD1033" s="587">
        <v>240</v>
      </c>
      <c r="CE1033" s="587">
        <v>365</v>
      </c>
      <c r="CF1033" s="587">
        <v>437</v>
      </c>
      <c r="CG1033" s="587">
        <v>42</v>
      </c>
      <c r="CH1033" s="587">
        <v>18</v>
      </c>
      <c r="CI1033" s="587">
        <v>3</v>
      </c>
      <c r="CJ1033" s="587">
        <v>2.7</v>
      </c>
      <c r="CK1033" s="587">
        <v>0.05</v>
      </c>
      <c r="CL1033" s="728"/>
    </row>
    <row r="1034" spans="1:133" x14ac:dyDescent="0.25">
      <c r="A1034" s="586">
        <f t="shared" si="183"/>
        <v>2017</v>
      </c>
      <c r="B1034" s="586" t="str">
        <f t="shared" si="183"/>
        <v>ENERO</v>
      </c>
      <c r="C1034" s="586">
        <v>10</v>
      </c>
      <c r="D1034" s="292" t="str">
        <f t="shared" si="179"/>
        <v>ENERO 2017 / 8</v>
      </c>
      <c r="E1034" s="513">
        <v>8</v>
      </c>
      <c r="F1034" s="518">
        <v>42750</v>
      </c>
      <c r="G1034" s="513">
        <v>70029</v>
      </c>
      <c r="H1034" s="513" t="s">
        <v>560</v>
      </c>
      <c r="I1034" s="514">
        <v>0.71360000000000001</v>
      </c>
      <c r="J1034" s="515">
        <v>126</v>
      </c>
      <c r="K1034" s="515">
        <v>9.8000000000000007</v>
      </c>
      <c r="L1034" s="515">
        <v>0</v>
      </c>
      <c r="M1034" s="516" t="s">
        <v>20</v>
      </c>
      <c r="N1034" s="515">
        <v>0.5</v>
      </c>
      <c r="O1034" s="515">
        <v>0</v>
      </c>
      <c r="P1034" s="515">
        <v>85.1</v>
      </c>
      <c r="Q1034" s="515">
        <v>79.099999999999994</v>
      </c>
      <c r="R1034" s="515">
        <f t="shared" si="185"/>
        <v>82.1</v>
      </c>
      <c r="S1034" s="517" t="s">
        <v>66</v>
      </c>
      <c r="T1034" s="517" t="s">
        <v>67</v>
      </c>
      <c r="U1034" s="515">
        <v>20922</v>
      </c>
      <c r="V1034" s="515">
        <v>116</v>
      </c>
      <c r="W1034" s="515">
        <v>174</v>
      </c>
      <c r="X1034" s="515">
        <v>284</v>
      </c>
      <c r="Y1034" s="515">
        <v>338</v>
      </c>
      <c r="Z1034" s="515">
        <v>1</v>
      </c>
      <c r="AA1034" s="515">
        <v>26.6</v>
      </c>
      <c r="AB1034" s="515">
        <v>0.6</v>
      </c>
      <c r="AC1034" s="515">
        <v>1.67</v>
      </c>
      <c r="AD1034" s="515">
        <v>8.6</v>
      </c>
      <c r="AE1034" s="515">
        <v>0</v>
      </c>
      <c r="AF1034" s="260"/>
      <c r="AG1034" s="587">
        <v>124</v>
      </c>
      <c r="AH1034" s="587">
        <v>7</v>
      </c>
      <c r="AI1034" s="587">
        <v>11.5</v>
      </c>
      <c r="AJ1034" s="587">
        <v>85</v>
      </c>
      <c r="AK1034" s="587">
        <v>140</v>
      </c>
      <c r="AL1034" s="587">
        <v>170</v>
      </c>
      <c r="AM1034" s="587">
        <v>240</v>
      </c>
      <c r="AN1034" s="587">
        <v>365</v>
      </c>
      <c r="AO1034" s="587">
        <v>437</v>
      </c>
      <c r="AP1034" s="587">
        <v>42</v>
      </c>
      <c r="AQ1034" s="587">
        <v>18</v>
      </c>
      <c r="AR1034" s="587">
        <v>3</v>
      </c>
      <c r="AS1034" s="587">
        <v>2.7</v>
      </c>
      <c r="AT1034" s="587">
        <v>0.05</v>
      </c>
      <c r="AU1034" s="727"/>
      <c r="AV1034" s="513">
        <v>8</v>
      </c>
      <c r="AW1034" s="518">
        <v>42743</v>
      </c>
      <c r="AX1034" s="513">
        <v>69858</v>
      </c>
      <c r="AY1034" s="513" t="s">
        <v>222</v>
      </c>
      <c r="AZ1034" s="514">
        <v>0.71209999999999996</v>
      </c>
      <c r="BA1034" s="515">
        <v>126.7</v>
      </c>
      <c r="BB1034" s="515">
        <v>9.9</v>
      </c>
      <c r="BC1034" s="515">
        <v>0</v>
      </c>
      <c r="BD1034" s="516" t="s">
        <v>20</v>
      </c>
      <c r="BE1034" s="515">
        <v>1.2</v>
      </c>
      <c r="BF1034" s="515">
        <v>0.01</v>
      </c>
      <c r="BG1034" s="515">
        <v>85.4</v>
      </c>
      <c r="BH1034" s="515">
        <v>79.3</v>
      </c>
      <c r="BI1034" s="515">
        <f t="shared" si="184"/>
        <v>82.35</v>
      </c>
      <c r="BJ1034" s="517" t="s">
        <v>66</v>
      </c>
      <c r="BK1034" s="517" t="s">
        <v>67</v>
      </c>
      <c r="BL1034" s="515">
        <v>20938</v>
      </c>
      <c r="BM1034" s="515">
        <v>118</v>
      </c>
      <c r="BN1034" s="515">
        <v>171</v>
      </c>
      <c r="BO1034" s="515">
        <v>295</v>
      </c>
      <c r="BP1034" s="515">
        <v>349</v>
      </c>
      <c r="BQ1034" s="515">
        <v>1</v>
      </c>
      <c r="BR1034" s="515">
        <v>26.1</v>
      </c>
      <c r="BS1034" s="515">
        <v>0.4</v>
      </c>
      <c r="BT1034" s="515">
        <v>1.85</v>
      </c>
      <c r="BU1034" s="515">
        <v>12.1</v>
      </c>
      <c r="BV1034" s="515">
        <v>0</v>
      </c>
      <c r="BW1034" s="587"/>
      <c r="BX1034" s="587">
        <v>124</v>
      </c>
      <c r="BY1034" s="587">
        <v>7</v>
      </c>
      <c r="BZ1034" s="587">
        <v>11.5</v>
      </c>
      <c r="CA1034" s="587">
        <v>85</v>
      </c>
      <c r="CB1034" s="587">
        <v>140</v>
      </c>
      <c r="CC1034" s="587">
        <v>170</v>
      </c>
      <c r="CD1034" s="587">
        <v>240</v>
      </c>
      <c r="CE1034" s="587">
        <v>365</v>
      </c>
      <c r="CF1034" s="587">
        <v>437</v>
      </c>
      <c r="CG1034" s="587">
        <v>42</v>
      </c>
      <c r="CH1034" s="587">
        <v>18</v>
      </c>
      <c r="CI1034" s="587">
        <v>3</v>
      </c>
      <c r="CJ1034" s="587">
        <v>2.7</v>
      </c>
      <c r="CK1034" s="587">
        <v>0.05</v>
      </c>
      <c r="CL1034" s="728"/>
    </row>
    <row r="1035" spans="1:133" x14ac:dyDescent="0.25">
      <c r="A1035" s="586">
        <f t="shared" si="183"/>
        <v>2017</v>
      </c>
      <c r="B1035" s="586" t="str">
        <f t="shared" si="183"/>
        <v>ENERO</v>
      </c>
      <c r="C1035" s="586">
        <v>11</v>
      </c>
      <c r="D1035" s="292" t="str">
        <f t="shared" si="179"/>
        <v>ENERO 2017 / 9</v>
      </c>
      <c r="E1035" s="513">
        <v>9</v>
      </c>
      <c r="F1035" s="518">
        <v>42751</v>
      </c>
      <c r="G1035" s="513">
        <v>70038</v>
      </c>
      <c r="H1035" s="513" t="s">
        <v>493</v>
      </c>
      <c r="I1035" s="514">
        <v>0.71250000000000002</v>
      </c>
      <c r="J1035" s="515">
        <v>125</v>
      </c>
      <c r="K1035" s="515">
        <v>10</v>
      </c>
      <c r="L1035" s="515">
        <v>0</v>
      </c>
      <c r="M1035" s="516" t="s">
        <v>20</v>
      </c>
      <c r="N1035" s="515">
        <v>0.5</v>
      </c>
      <c r="O1035" s="515">
        <v>0</v>
      </c>
      <c r="P1035" s="515">
        <v>85.3</v>
      </c>
      <c r="Q1035" s="515">
        <v>79.099999999999994</v>
      </c>
      <c r="R1035" s="515">
        <v>82.3</v>
      </c>
      <c r="S1035" s="517" t="s">
        <v>66</v>
      </c>
      <c r="T1035" s="517" t="s">
        <v>67</v>
      </c>
      <c r="U1035" s="515">
        <v>20934</v>
      </c>
      <c r="V1035" s="515">
        <v>117</v>
      </c>
      <c r="W1035" s="515">
        <v>173</v>
      </c>
      <c r="X1035" s="515">
        <v>282</v>
      </c>
      <c r="Y1035" s="515">
        <v>336</v>
      </c>
      <c r="Z1035" s="515">
        <v>1</v>
      </c>
      <c r="AA1035" s="515">
        <v>26.4</v>
      </c>
      <c r="AB1035" s="515">
        <v>0.6</v>
      </c>
      <c r="AC1035" s="515">
        <v>1.65</v>
      </c>
      <c r="AD1035" s="515">
        <v>9.1</v>
      </c>
      <c r="AE1035" s="515">
        <v>0</v>
      </c>
      <c r="AF1035" s="260"/>
      <c r="AG1035" s="587">
        <v>124</v>
      </c>
      <c r="AH1035" s="587">
        <v>7</v>
      </c>
      <c r="AI1035" s="587">
        <v>11.5</v>
      </c>
      <c r="AJ1035" s="587">
        <v>85</v>
      </c>
      <c r="AK1035" s="587">
        <v>140</v>
      </c>
      <c r="AL1035" s="587">
        <v>170</v>
      </c>
      <c r="AM1035" s="587">
        <v>240</v>
      </c>
      <c r="AN1035" s="587">
        <v>365</v>
      </c>
      <c r="AO1035" s="587">
        <v>437</v>
      </c>
      <c r="AP1035" s="587">
        <v>42</v>
      </c>
      <c r="AQ1035" s="587">
        <v>18</v>
      </c>
      <c r="AR1035" s="587">
        <v>3</v>
      </c>
      <c r="AS1035" s="587">
        <v>2.7</v>
      </c>
      <c r="AT1035" s="587">
        <v>0.05</v>
      </c>
      <c r="AU1035" s="727"/>
      <c r="AV1035" s="513">
        <v>9</v>
      </c>
      <c r="AW1035" s="518">
        <v>42744</v>
      </c>
      <c r="AX1035" s="513">
        <v>69860</v>
      </c>
      <c r="AY1035" s="513" t="s">
        <v>222</v>
      </c>
      <c r="AZ1035" s="514">
        <v>0.71679999999999999</v>
      </c>
      <c r="BA1035" s="515">
        <v>126.6</v>
      </c>
      <c r="BB1035" s="515">
        <v>9.4</v>
      </c>
      <c r="BC1035" s="515">
        <v>0</v>
      </c>
      <c r="BD1035" s="516" t="s">
        <v>20</v>
      </c>
      <c r="BE1035" s="515">
        <v>1.2</v>
      </c>
      <c r="BF1035" s="515">
        <v>0.01</v>
      </c>
      <c r="BG1035" s="515">
        <v>85.1</v>
      </c>
      <c r="BH1035" s="515">
        <v>79.099999999999994</v>
      </c>
      <c r="BI1035" s="515">
        <f t="shared" si="184"/>
        <v>82.1</v>
      </c>
      <c r="BJ1035" s="517" t="s">
        <v>66</v>
      </c>
      <c r="BK1035" s="517" t="s">
        <v>67</v>
      </c>
      <c r="BL1035" s="515">
        <v>20866</v>
      </c>
      <c r="BM1035" s="515">
        <v>120</v>
      </c>
      <c r="BN1035" s="515">
        <v>174</v>
      </c>
      <c r="BO1035" s="515">
        <v>289</v>
      </c>
      <c r="BP1035" s="515">
        <v>345</v>
      </c>
      <c r="BQ1035" s="515">
        <v>1</v>
      </c>
      <c r="BR1035" s="515">
        <v>25.3</v>
      </c>
      <c r="BS1035" s="515">
        <v>0.4</v>
      </c>
      <c r="BT1035" s="515">
        <v>1.83</v>
      </c>
      <c r="BU1035" s="515">
        <v>12.4</v>
      </c>
      <c r="BV1035" s="515">
        <v>0</v>
      </c>
      <c r="BW1035" s="587"/>
      <c r="BX1035" s="587">
        <v>124</v>
      </c>
      <c r="BY1035" s="587">
        <v>7</v>
      </c>
      <c r="BZ1035" s="587">
        <v>11.5</v>
      </c>
      <c r="CA1035" s="587">
        <v>85</v>
      </c>
      <c r="CB1035" s="587">
        <v>140</v>
      </c>
      <c r="CC1035" s="587">
        <v>170</v>
      </c>
      <c r="CD1035" s="587">
        <v>240</v>
      </c>
      <c r="CE1035" s="587">
        <v>365</v>
      </c>
      <c r="CF1035" s="587">
        <v>437</v>
      </c>
      <c r="CG1035" s="587">
        <v>42</v>
      </c>
      <c r="CH1035" s="587">
        <v>18</v>
      </c>
      <c r="CI1035" s="587">
        <v>3</v>
      </c>
      <c r="CJ1035" s="587">
        <v>2.7</v>
      </c>
      <c r="CK1035" s="587">
        <v>0.05</v>
      </c>
      <c r="CL1035" s="728"/>
    </row>
    <row r="1036" spans="1:133" x14ac:dyDescent="0.25">
      <c r="A1036" s="586">
        <f t="shared" si="183"/>
        <v>2017</v>
      </c>
      <c r="B1036" s="586" t="str">
        <f t="shared" si="183"/>
        <v>ENERO</v>
      </c>
      <c r="C1036" s="586">
        <v>12</v>
      </c>
      <c r="D1036" s="292" t="str">
        <f t="shared" si="179"/>
        <v>ENERO 2017 / 10</v>
      </c>
      <c r="E1036" s="513">
        <v>10</v>
      </c>
      <c r="F1036" s="518">
        <v>42756</v>
      </c>
      <c r="G1036" s="513">
        <v>70167</v>
      </c>
      <c r="H1036" s="513" t="s">
        <v>208</v>
      </c>
      <c r="I1036" s="514">
        <v>0.7157</v>
      </c>
      <c r="J1036" s="515">
        <v>129</v>
      </c>
      <c r="K1036" s="515">
        <v>9.6</v>
      </c>
      <c r="L1036" s="515">
        <v>0</v>
      </c>
      <c r="M1036" s="516" t="s">
        <v>20</v>
      </c>
      <c r="N1036" s="515">
        <v>0.5</v>
      </c>
      <c r="O1036" s="515">
        <v>0</v>
      </c>
      <c r="P1036" s="515">
        <v>85.5</v>
      </c>
      <c r="Q1036" s="515">
        <v>79.2</v>
      </c>
      <c r="R1036" s="515">
        <v>82.3</v>
      </c>
      <c r="S1036" s="517" t="s">
        <v>66</v>
      </c>
      <c r="T1036" s="517" t="s">
        <v>67</v>
      </c>
      <c r="U1036" s="515">
        <v>20898</v>
      </c>
      <c r="V1036" s="515">
        <v>120</v>
      </c>
      <c r="W1036" s="515">
        <v>179</v>
      </c>
      <c r="X1036" s="515">
        <v>284</v>
      </c>
      <c r="Y1036" s="515">
        <v>337</v>
      </c>
      <c r="Z1036" s="515">
        <v>1</v>
      </c>
      <c r="AA1036" s="515">
        <v>27.5</v>
      </c>
      <c r="AB1036" s="515">
        <v>0.5</v>
      </c>
      <c r="AC1036" s="515">
        <v>1.6</v>
      </c>
      <c r="AD1036" s="515">
        <v>13</v>
      </c>
      <c r="AE1036" s="515">
        <v>0</v>
      </c>
      <c r="AF1036" s="260"/>
      <c r="AG1036" s="587">
        <v>124</v>
      </c>
      <c r="AH1036" s="587">
        <v>7</v>
      </c>
      <c r="AI1036" s="587">
        <v>11.5</v>
      </c>
      <c r="AJ1036" s="587">
        <v>85</v>
      </c>
      <c r="AK1036" s="587">
        <v>140</v>
      </c>
      <c r="AL1036" s="587">
        <v>170</v>
      </c>
      <c r="AM1036" s="587">
        <v>240</v>
      </c>
      <c r="AN1036" s="587">
        <v>365</v>
      </c>
      <c r="AO1036" s="587">
        <v>437</v>
      </c>
      <c r="AP1036" s="587">
        <v>42</v>
      </c>
      <c r="AQ1036" s="587">
        <v>18</v>
      </c>
      <c r="AR1036" s="587">
        <v>3</v>
      </c>
      <c r="AS1036" s="587">
        <v>2.7</v>
      </c>
      <c r="AT1036" s="587">
        <v>0.05</v>
      </c>
      <c r="AU1036" s="727"/>
      <c r="AV1036" s="513">
        <v>10</v>
      </c>
      <c r="AW1036" s="518">
        <v>42744</v>
      </c>
      <c r="AX1036" s="513">
        <v>69872</v>
      </c>
      <c r="AY1036" s="513" t="s">
        <v>222</v>
      </c>
      <c r="AZ1036" s="514">
        <v>0.71830000000000005</v>
      </c>
      <c r="BA1036" s="515">
        <v>132</v>
      </c>
      <c r="BB1036" s="515">
        <v>9.3000000000000007</v>
      </c>
      <c r="BC1036" s="515">
        <v>0</v>
      </c>
      <c r="BD1036" s="516" t="s">
        <v>20</v>
      </c>
      <c r="BE1036" s="515">
        <v>1.1000000000000001</v>
      </c>
      <c r="BF1036" s="515">
        <v>0.01</v>
      </c>
      <c r="BG1036" s="515">
        <v>85.5</v>
      </c>
      <c r="BH1036" s="515">
        <v>79.2</v>
      </c>
      <c r="BI1036" s="515">
        <f t="shared" si="184"/>
        <v>82.35</v>
      </c>
      <c r="BJ1036" s="517" t="s">
        <v>66</v>
      </c>
      <c r="BK1036" s="517" t="s">
        <v>67</v>
      </c>
      <c r="BL1036" s="515">
        <v>20870</v>
      </c>
      <c r="BM1036" s="515">
        <v>124</v>
      </c>
      <c r="BN1036" s="515">
        <v>181</v>
      </c>
      <c r="BO1036" s="515">
        <v>298</v>
      </c>
      <c r="BP1036" s="515">
        <v>349</v>
      </c>
      <c r="BQ1036" s="515">
        <v>1</v>
      </c>
      <c r="BR1036" s="515">
        <v>26.1</v>
      </c>
      <c r="BS1036" s="515">
        <v>0.4</v>
      </c>
      <c r="BT1036" s="515">
        <v>1.82</v>
      </c>
      <c r="BU1036" s="515">
        <v>13.9</v>
      </c>
      <c r="BV1036" s="515">
        <v>0</v>
      </c>
      <c r="BW1036" s="587"/>
      <c r="BX1036" s="587">
        <v>124</v>
      </c>
      <c r="BY1036" s="587">
        <v>7</v>
      </c>
      <c r="BZ1036" s="587">
        <v>11.5</v>
      </c>
      <c r="CA1036" s="587">
        <v>85</v>
      </c>
      <c r="CB1036" s="587">
        <v>140</v>
      </c>
      <c r="CC1036" s="587">
        <v>170</v>
      </c>
      <c r="CD1036" s="587">
        <v>240</v>
      </c>
      <c r="CE1036" s="587">
        <v>365</v>
      </c>
      <c r="CF1036" s="587">
        <v>437</v>
      </c>
      <c r="CG1036" s="587">
        <v>42</v>
      </c>
      <c r="CH1036" s="587">
        <v>18</v>
      </c>
      <c r="CI1036" s="587">
        <v>3</v>
      </c>
      <c r="CJ1036" s="587">
        <v>2.7</v>
      </c>
      <c r="CK1036" s="587">
        <v>0.05</v>
      </c>
      <c r="CL1036" s="728"/>
    </row>
    <row r="1037" spans="1:133" x14ac:dyDescent="0.25">
      <c r="A1037" s="586">
        <f t="shared" si="183"/>
        <v>2017</v>
      </c>
      <c r="B1037" s="586" t="str">
        <f t="shared" si="183"/>
        <v>ENERO</v>
      </c>
      <c r="C1037" s="586">
        <v>13</v>
      </c>
      <c r="D1037" s="292" t="str">
        <f t="shared" si="179"/>
        <v>ENERO 2017 / 11</v>
      </c>
      <c r="E1037" s="513">
        <v>11</v>
      </c>
      <c r="F1037" s="518">
        <v>42757</v>
      </c>
      <c r="G1037" s="513">
        <v>70182</v>
      </c>
      <c r="H1037" s="513" t="s">
        <v>70</v>
      </c>
      <c r="I1037" s="514">
        <v>0.71499999999999997</v>
      </c>
      <c r="J1037" s="515">
        <v>127</v>
      </c>
      <c r="K1037" s="515">
        <v>9.9</v>
      </c>
      <c r="L1037" s="515">
        <v>0</v>
      </c>
      <c r="M1037" s="516" t="s">
        <v>20</v>
      </c>
      <c r="N1037" s="515">
        <v>0.5</v>
      </c>
      <c r="O1037" s="515">
        <v>0</v>
      </c>
      <c r="P1037" s="515">
        <v>85.7</v>
      </c>
      <c r="Q1037" s="515">
        <v>79.5</v>
      </c>
      <c r="R1037" s="515">
        <v>82.1</v>
      </c>
      <c r="S1037" s="517" t="s">
        <v>66</v>
      </c>
      <c r="T1037" s="517" t="s">
        <v>67</v>
      </c>
      <c r="U1037" s="515">
        <v>20906</v>
      </c>
      <c r="V1037" s="515">
        <v>118</v>
      </c>
      <c r="W1037" s="515">
        <v>178</v>
      </c>
      <c r="X1037" s="515">
        <v>281</v>
      </c>
      <c r="Y1037" s="515">
        <v>339</v>
      </c>
      <c r="Z1037" s="515">
        <v>1</v>
      </c>
      <c r="AA1037" s="515">
        <v>27.1</v>
      </c>
      <c r="AB1037" s="515">
        <v>0.5</v>
      </c>
      <c r="AC1037" s="515">
        <v>1.58</v>
      </c>
      <c r="AD1037" s="515">
        <v>11.8</v>
      </c>
      <c r="AE1037" s="515">
        <v>0</v>
      </c>
      <c r="AF1037" s="260"/>
      <c r="AG1037" s="587">
        <v>124</v>
      </c>
      <c r="AH1037" s="587">
        <v>7</v>
      </c>
      <c r="AI1037" s="587">
        <v>11.5</v>
      </c>
      <c r="AJ1037" s="587">
        <v>85</v>
      </c>
      <c r="AK1037" s="587">
        <v>140</v>
      </c>
      <c r="AL1037" s="587">
        <v>170</v>
      </c>
      <c r="AM1037" s="587">
        <v>240</v>
      </c>
      <c r="AN1037" s="587">
        <v>365</v>
      </c>
      <c r="AO1037" s="587">
        <v>437</v>
      </c>
      <c r="AP1037" s="587">
        <v>42</v>
      </c>
      <c r="AQ1037" s="587">
        <v>18</v>
      </c>
      <c r="AR1037" s="587">
        <v>3</v>
      </c>
      <c r="AS1037" s="587">
        <v>2.7</v>
      </c>
      <c r="AT1037" s="587">
        <v>0.05</v>
      </c>
      <c r="AU1037" s="727"/>
      <c r="AV1037" s="513">
        <v>11</v>
      </c>
      <c r="AW1037" s="518">
        <v>42745</v>
      </c>
      <c r="AX1037" s="513">
        <v>69903</v>
      </c>
      <c r="AY1037" s="513" t="s">
        <v>222</v>
      </c>
      <c r="AZ1037" s="514">
        <v>0.72050000000000003</v>
      </c>
      <c r="BA1037" s="515">
        <v>133.30000000000001</v>
      </c>
      <c r="BB1037" s="515">
        <v>9.1</v>
      </c>
      <c r="BC1037" s="515">
        <v>0</v>
      </c>
      <c r="BD1037" s="516" t="s">
        <v>20</v>
      </c>
      <c r="BE1037" s="515">
        <v>1.1000000000000001</v>
      </c>
      <c r="BF1037" s="515">
        <v>0.01</v>
      </c>
      <c r="BG1037" s="515">
        <v>85.4</v>
      </c>
      <c r="BH1037" s="515">
        <v>79.3</v>
      </c>
      <c r="BI1037" s="515">
        <f t="shared" si="184"/>
        <v>82.35</v>
      </c>
      <c r="BJ1037" s="517" t="s">
        <v>66</v>
      </c>
      <c r="BK1037" s="517" t="s">
        <v>67</v>
      </c>
      <c r="BL1037" s="515">
        <v>20846</v>
      </c>
      <c r="BM1037" s="515">
        <v>126</v>
      </c>
      <c r="BN1037" s="515">
        <v>181</v>
      </c>
      <c r="BO1037" s="515">
        <v>293</v>
      </c>
      <c r="BP1037" s="515">
        <v>345</v>
      </c>
      <c r="BQ1037" s="515">
        <v>1</v>
      </c>
      <c r="BR1037" s="515">
        <v>26</v>
      </c>
      <c r="BS1037" s="515">
        <v>0.4</v>
      </c>
      <c r="BT1037" s="515">
        <v>1.85</v>
      </c>
      <c r="BU1037" s="515">
        <v>15</v>
      </c>
      <c r="BV1037" s="515">
        <v>0</v>
      </c>
      <c r="BW1037" s="587"/>
      <c r="BX1037" s="587">
        <v>124</v>
      </c>
      <c r="BY1037" s="587">
        <v>7</v>
      </c>
      <c r="BZ1037" s="587">
        <v>11.5</v>
      </c>
      <c r="CA1037" s="587">
        <v>85</v>
      </c>
      <c r="CB1037" s="587">
        <v>140</v>
      </c>
      <c r="CC1037" s="587">
        <v>170</v>
      </c>
      <c r="CD1037" s="587">
        <v>240</v>
      </c>
      <c r="CE1037" s="587">
        <v>365</v>
      </c>
      <c r="CF1037" s="587">
        <v>437</v>
      </c>
      <c r="CG1037" s="587">
        <v>42</v>
      </c>
      <c r="CH1037" s="587">
        <v>18</v>
      </c>
      <c r="CI1037" s="587">
        <v>3</v>
      </c>
      <c r="CJ1037" s="587">
        <v>2.7</v>
      </c>
      <c r="CK1037" s="587">
        <v>0.05</v>
      </c>
      <c r="CL1037" s="728"/>
    </row>
    <row r="1038" spans="1:133" x14ac:dyDescent="0.25">
      <c r="A1038" s="586">
        <f t="shared" si="183"/>
        <v>2017</v>
      </c>
      <c r="B1038" s="586" t="str">
        <f t="shared" si="183"/>
        <v>ENERO</v>
      </c>
      <c r="C1038" s="586">
        <v>14</v>
      </c>
      <c r="D1038" s="292" t="str">
        <f t="shared" si="179"/>
        <v>ENERO 2017 / 12</v>
      </c>
      <c r="E1038" s="513">
        <v>12</v>
      </c>
      <c r="F1038" s="518">
        <v>42758</v>
      </c>
      <c r="G1038" s="513">
        <v>70199</v>
      </c>
      <c r="H1038" s="513" t="s">
        <v>493</v>
      </c>
      <c r="I1038" s="514">
        <v>0.71679999999999999</v>
      </c>
      <c r="J1038" s="515">
        <v>128</v>
      </c>
      <c r="K1038" s="515">
        <v>9.6</v>
      </c>
      <c r="L1038" s="515">
        <v>0</v>
      </c>
      <c r="M1038" s="516" t="s">
        <v>20</v>
      </c>
      <c r="N1038" s="515">
        <v>0.5</v>
      </c>
      <c r="O1038" s="515">
        <v>0</v>
      </c>
      <c r="P1038" s="515">
        <v>85.4</v>
      </c>
      <c r="Q1038" s="515">
        <v>79</v>
      </c>
      <c r="R1038" s="515">
        <v>82.5</v>
      </c>
      <c r="S1038" s="517" t="s">
        <v>66</v>
      </c>
      <c r="T1038" s="517" t="s">
        <v>67</v>
      </c>
      <c r="U1038" s="515">
        <v>20886</v>
      </c>
      <c r="V1038" s="515">
        <v>119</v>
      </c>
      <c r="W1038" s="515">
        <v>180</v>
      </c>
      <c r="X1038" s="515">
        <v>282</v>
      </c>
      <c r="Y1038" s="515">
        <v>339</v>
      </c>
      <c r="Z1038" s="515">
        <v>1</v>
      </c>
      <c r="AA1038" s="515">
        <v>27.8</v>
      </c>
      <c r="AB1038" s="515">
        <v>0.5</v>
      </c>
      <c r="AC1038" s="515">
        <v>1.6</v>
      </c>
      <c r="AD1038" s="515">
        <v>11.8</v>
      </c>
      <c r="AE1038" s="515">
        <v>0</v>
      </c>
      <c r="AF1038" s="260"/>
      <c r="AG1038" s="587">
        <v>124</v>
      </c>
      <c r="AH1038" s="587">
        <v>7</v>
      </c>
      <c r="AI1038" s="587">
        <v>11.5</v>
      </c>
      <c r="AJ1038" s="587">
        <v>85</v>
      </c>
      <c r="AK1038" s="587">
        <v>140</v>
      </c>
      <c r="AL1038" s="587">
        <v>170</v>
      </c>
      <c r="AM1038" s="587">
        <v>240</v>
      </c>
      <c r="AN1038" s="587">
        <v>365</v>
      </c>
      <c r="AO1038" s="587">
        <v>437</v>
      </c>
      <c r="AP1038" s="587">
        <v>42</v>
      </c>
      <c r="AQ1038" s="587">
        <v>18</v>
      </c>
      <c r="AR1038" s="587">
        <v>3</v>
      </c>
      <c r="AS1038" s="587">
        <v>2.7</v>
      </c>
      <c r="AT1038" s="587">
        <v>0.05</v>
      </c>
      <c r="AU1038" s="727"/>
      <c r="AV1038" s="513">
        <v>12</v>
      </c>
      <c r="AW1038" s="518">
        <v>42746</v>
      </c>
      <c r="AX1038" s="513">
        <v>69927</v>
      </c>
      <c r="AY1038" s="513" t="s">
        <v>222</v>
      </c>
      <c r="AZ1038" s="514">
        <v>0.72529999999999994</v>
      </c>
      <c r="BA1038" s="515">
        <v>135.4</v>
      </c>
      <c r="BB1038" s="515">
        <v>8.9</v>
      </c>
      <c r="BC1038" s="515">
        <v>0</v>
      </c>
      <c r="BD1038" s="516" t="s">
        <v>20</v>
      </c>
      <c r="BE1038" s="515">
        <v>1.1000000000000001</v>
      </c>
      <c r="BF1038" s="515">
        <v>0.01</v>
      </c>
      <c r="BG1038" s="515">
        <v>85.5</v>
      </c>
      <c r="BH1038" s="515">
        <v>79.3</v>
      </c>
      <c r="BI1038" s="515">
        <f t="shared" si="184"/>
        <v>82.4</v>
      </c>
      <c r="BJ1038" s="517" t="s">
        <v>66</v>
      </c>
      <c r="BK1038" s="517" t="s">
        <v>67</v>
      </c>
      <c r="BL1038" s="515">
        <v>20794</v>
      </c>
      <c r="BM1038" s="515">
        <v>126</v>
      </c>
      <c r="BN1038" s="515">
        <v>189</v>
      </c>
      <c r="BO1038" s="515">
        <v>295</v>
      </c>
      <c r="BP1038" s="515">
        <v>349</v>
      </c>
      <c r="BQ1038" s="515">
        <v>1</v>
      </c>
      <c r="BR1038" s="515">
        <v>26.2</v>
      </c>
      <c r="BS1038" s="515">
        <v>0.5</v>
      </c>
      <c r="BT1038" s="515">
        <v>1.84</v>
      </c>
      <c r="BU1038" s="515">
        <v>14.6</v>
      </c>
      <c r="BV1038" s="515">
        <v>0</v>
      </c>
      <c r="BW1038" s="587"/>
      <c r="BX1038" s="587">
        <v>124</v>
      </c>
      <c r="BY1038" s="587">
        <v>7</v>
      </c>
      <c r="BZ1038" s="587">
        <v>11.5</v>
      </c>
      <c r="CA1038" s="587">
        <v>85</v>
      </c>
      <c r="CB1038" s="587">
        <v>140</v>
      </c>
      <c r="CC1038" s="587">
        <v>170</v>
      </c>
      <c r="CD1038" s="587">
        <v>240</v>
      </c>
      <c r="CE1038" s="587">
        <v>365</v>
      </c>
      <c r="CF1038" s="587">
        <v>437</v>
      </c>
      <c r="CG1038" s="587">
        <v>42</v>
      </c>
      <c r="CH1038" s="587">
        <v>18</v>
      </c>
      <c r="CI1038" s="587">
        <v>3</v>
      </c>
      <c r="CJ1038" s="587">
        <v>2.7</v>
      </c>
      <c r="CK1038" s="587">
        <v>0.05</v>
      </c>
      <c r="CL1038" s="728"/>
    </row>
    <row r="1039" spans="1:133" x14ac:dyDescent="0.25">
      <c r="A1039" s="586">
        <f t="shared" si="183"/>
        <v>2017</v>
      </c>
      <c r="B1039" s="586" t="str">
        <f t="shared" si="183"/>
        <v>ENERO</v>
      </c>
      <c r="C1039" s="586">
        <v>15</v>
      </c>
      <c r="D1039" s="292" t="str">
        <f t="shared" si="179"/>
        <v>ENERO 2017 / 13</v>
      </c>
      <c r="E1039" s="513">
        <v>13</v>
      </c>
      <c r="F1039" s="518">
        <v>42758</v>
      </c>
      <c r="G1039" s="513">
        <v>70191</v>
      </c>
      <c r="H1039" s="513" t="s">
        <v>65</v>
      </c>
      <c r="I1039" s="514">
        <v>0.71899999999999997</v>
      </c>
      <c r="J1039" s="515">
        <v>131</v>
      </c>
      <c r="K1039" s="515">
        <v>9.3000000000000007</v>
      </c>
      <c r="L1039" s="515">
        <v>0</v>
      </c>
      <c r="M1039" s="516" t="s">
        <v>20</v>
      </c>
      <c r="N1039" s="515">
        <v>0.5</v>
      </c>
      <c r="O1039" s="515">
        <v>0</v>
      </c>
      <c r="P1039" s="515">
        <v>85.2</v>
      </c>
      <c r="Q1039" s="515">
        <v>79.2</v>
      </c>
      <c r="R1039" s="515">
        <v>82.2</v>
      </c>
      <c r="S1039" s="517" t="s">
        <v>66</v>
      </c>
      <c r="T1039" s="517" t="s">
        <v>67</v>
      </c>
      <c r="U1039" s="515">
        <v>20862</v>
      </c>
      <c r="V1039" s="515">
        <v>121</v>
      </c>
      <c r="W1039" s="515">
        <v>185</v>
      </c>
      <c r="X1039" s="515">
        <v>287</v>
      </c>
      <c r="Y1039" s="515">
        <v>339</v>
      </c>
      <c r="Z1039" s="515">
        <v>1</v>
      </c>
      <c r="AA1039" s="515">
        <v>28.4</v>
      </c>
      <c r="AB1039" s="515">
        <v>0.6</v>
      </c>
      <c r="AC1039" s="515">
        <v>1.65</v>
      </c>
      <c r="AD1039" s="515">
        <v>13.4</v>
      </c>
      <c r="AE1039" s="515">
        <v>0</v>
      </c>
      <c r="AF1039" s="260"/>
      <c r="AG1039" s="587">
        <v>124</v>
      </c>
      <c r="AH1039" s="587">
        <v>7</v>
      </c>
      <c r="AI1039" s="587">
        <v>11.5</v>
      </c>
      <c r="AJ1039" s="587">
        <v>85</v>
      </c>
      <c r="AK1039" s="587">
        <v>140</v>
      </c>
      <c r="AL1039" s="587">
        <v>170</v>
      </c>
      <c r="AM1039" s="587">
        <v>240</v>
      </c>
      <c r="AN1039" s="587">
        <v>365</v>
      </c>
      <c r="AO1039" s="587">
        <v>437</v>
      </c>
      <c r="AP1039" s="587">
        <v>42</v>
      </c>
      <c r="AQ1039" s="587">
        <v>18</v>
      </c>
      <c r="AR1039" s="587">
        <v>3</v>
      </c>
      <c r="AS1039" s="587">
        <v>2.7</v>
      </c>
      <c r="AT1039" s="587">
        <v>0.05</v>
      </c>
      <c r="AU1039" s="727"/>
      <c r="AV1039" s="513">
        <v>13</v>
      </c>
      <c r="AW1039" s="518">
        <v>42747</v>
      </c>
      <c r="AX1039" s="513">
        <v>69960</v>
      </c>
      <c r="AY1039" s="513" t="s">
        <v>222</v>
      </c>
      <c r="AZ1039" s="514">
        <v>0.72299999999999998</v>
      </c>
      <c r="BA1039" s="515">
        <v>135.5</v>
      </c>
      <c r="BB1039" s="515">
        <v>8.8000000000000007</v>
      </c>
      <c r="BC1039" s="515">
        <v>0</v>
      </c>
      <c r="BD1039" s="516" t="s">
        <v>20</v>
      </c>
      <c r="BE1039" s="515">
        <v>1.1000000000000001</v>
      </c>
      <c r="BF1039" s="515">
        <v>0.01</v>
      </c>
      <c r="BG1039" s="515">
        <v>85.1</v>
      </c>
      <c r="BH1039" s="515">
        <v>79.099999999999994</v>
      </c>
      <c r="BI1039" s="515">
        <f t="shared" si="184"/>
        <v>82.1</v>
      </c>
      <c r="BJ1039" s="517" t="s">
        <v>66</v>
      </c>
      <c r="BK1039" s="517" t="s">
        <v>67</v>
      </c>
      <c r="BL1039" s="515">
        <v>20818</v>
      </c>
      <c r="BM1039" s="515">
        <v>126</v>
      </c>
      <c r="BN1039" s="515">
        <v>187</v>
      </c>
      <c r="BO1039" s="515">
        <v>300</v>
      </c>
      <c r="BP1039" s="515">
        <v>349</v>
      </c>
      <c r="BQ1039" s="515">
        <v>1</v>
      </c>
      <c r="BR1039" s="515">
        <v>28</v>
      </c>
      <c r="BS1039" s="515">
        <v>0.5</v>
      </c>
      <c r="BT1039" s="515">
        <v>2.1</v>
      </c>
      <c r="BU1039" s="515">
        <v>12.1</v>
      </c>
      <c r="BV1039" s="515">
        <v>0</v>
      </c>
      <c r="BW1039" s="587"/>
      <c r="BX1039" s="587">
        <v>124</v>
      </c>
      <c r="BY1039" s="587">
        <v>7</v>
      </c>
      <c r="BZ1039" s="587">
        <v>11.5</v>
      </c>
      <c r="CA1039" s="587">
        <v>85</v>
      </c>
      <c r="CB1039" s="587">
        <v>140</v>
      </c>
      <c r="CC1039" s="587">
        <v>170</v>
      </c>
      <c r="CD1039" s="587">
        <v>240</v>
      </c>
      <c r="CE1039" s="587">
        <v>365</v>
      </c>
      <c r="CF1039" s="587">
        <v>437</v>
      </c>
      <c r="CG1039" s="587">
        <v>42</v>
      </c>
      <c r="CH1039" s="587">
        <v>18</v>
      </c>
      <c r="CI1039" s="587">
        <v>3</v>
      </c>
      <c r="CJ1039" s="587">
        <v>2.7</v>
      </c>
      <c r="CK1039" s="587">
        <v>0.05</v>
      </c>
      <c r="CL1039" s="728"/>
    </row>
    <row r="1040" spans="1:133" x14ac:dyDescent="0.25">
      <c r="A1040" s="586">
        <f t="shared" si="183"/>
        <v>2017</v>
      </c>
      <c r="B1040" s="586" t="str">
        <f t="shared" si="183"/>
        <v>ENERO</v>
      </c>
      <c r="C1040" s="586">
        <v>16</v>
      </c>
      <c r="D1040" s="292" t="str">
        <f t="shared" si="179"/>
        <v>ENERO 2017 / 14</v>
      </c>
      <c r="E1040" s="513">
        <v>14</v>
      </c>
      <c r="F1040" s="518">
        <v>42760</v>
      </c>
      <c r="G1040" s="513">
        <v>70257</v>
      </c>
      <c r="H1040" s="513" t="s">
        <v>65</v>
      </c>
      <c r="I1040" s="514">
        <v>0.71789999999999998</v>
      </c>
      <c r="J1040" s="515">
        <v>129</v>
      </c>
      <c r="K1040" s="515">
        <v>9.6</v>
      </c>
      <c r="L1040" s="515">
        <v>0</v>
      </c>
      <c r="M1040" s="516" t="s">
        <v>20</v>
      </c>
      <c r="N1040" s="515">
        <v>0.5</v>
      </c>
      <c r="O1040" s="515">
        <v>0</v>
      </c>
      <c r="P1040" s="515">
        <v>85.1</v>
      </c>
      <c r="Q1040" s="515">
        <v>79.099999999999994</v>
      </c>
      <c r="R1040" s="515">
        <v>82.4</v>
      </c>
      <c r="S1040" s="517" t="s">
        <v>66</v>
      </c>
      <c r="T1040" s="517" t="s">
        <v>67</v>
      </c>
      <c r="U1040" s="515">
        <v>20874</v>
      </c>
      <c r="V1040" s="515">
        <v>120</v>
      </c>
      <c r="W1040" s="515">
        <v>183</v>
      </c>
      <c r="X1040" s="515">
        <v>282</v>
      </c>
      <c r="Y1040" s="515">
        <v>338</v>
      </c>
      <c r="Z1040" s="515">
        <v>1</v>
      </c>
      <c r="AA1040" s="515">
        <v>28</v>
      </c>
      <c r="AB1040" s="515">
        <v>0.6</v>
      </c>
      <c r="AC1040" s="515">
        <v>1.6</v>
      </c>
      <c r="AD1040" s="515">
        <v>10.7</v>
      </c>
      <c r="AE1040" s="515">
        <v>0</v>
      </c>
      <c r="AF1040" s="260"/>
      <c r="AG1040" s="587">
        <v>124</v>
      </c>
      <c r="AH1040" s="587">
        <v>7</v>
      </c>
      <c r="AI1040" s="587">
        <v>11.5</v>
      </c>
      <c r="AJ1040" s="587">
        <v>85</v>
      </c>
      <c r="AK1040" s="587">
        <v>140</v>
      </c>
      <c r="AL1040" s="587">
        <v>170</v>
      </c>
      <c r="AM1040" s="587">
        <v>240</v>
      </c>
      <c r="AN1040" s="587">
        <v>365</v>
      </c>
      <c r="AO1040" s="587">
        <v>437</v>
      </c>
      <c r="AP1040" s="587">
        <v>42</v>
      </c>
      <c r="AQ1040" s="587">
        <v>18</v>
      </c>
      <c r="AR1040" s="587">
        <v>3</v>
      </c>
      <c r="AS1040" s="587">
        <v>2.7</v>
      </c>
      <c r="AT1040" s="587">
        <v>0.05</v>
      </c>
      <c r="AU1040" s="727"/>
      <c r="AV1040" s="513">
        <v>14</v>
      </c>
      <c r="AW1040" s="518">
        <v>42747</v>
      </c>
      <c r="AX1040" s="513">
        <v>69952</v>
      </c>
      <c r="AY1040" s="513" t="s">
        <v>222</v>
      </c>
      <c r="AZ1040" s="514">
        <v>0.72270000000000001</v>
      </c>
      <c r="BA1040" s="515">
        <v>137.19999999999999</v>
      </c>
      <c r="BB1040" s="515">
        <v>8.8000000000000007</v>
      </c>
      <c r="BC1040" s="515">
        <v>0</v>
      </c>
      <c r="BD1040" s="516" t="s">
        <v>20</v>
      </c>
      <c r="BE1040" s="515">
        <v>1.1000000000000001</v>
      </c>
      <c r="BF1040" s="515">
        <v>0.01</v>
      </c>
      <c r="BG1040" s="515">
        <v>85.5</v>
      </c>
      <c r="BH1040" s="515">
        <v>79.3</v>
      </c>
      <c r="BI1040" s="515">
        <f t="shared" si="184"/>
        <v>82.4</v>
      </c>
      <c r="BJ1040" s="517" t="s">
        <v>66</v>
      </c>
      <c r="BK1040" s="517" t="s">
        <v>67</v>
      </c>
      <c r="BL1040" s="515">
        <v>20822</v>
      </c>
      <c r="BM1040" s="515">
        <v>126</v>
      </c>
      <c r="BN1040" s="515">
        <v>185</v>
      </c>
      <c r="BO1040" s="515">
        <v>297</v>
      </c>
      <c r="BP1040" s="515">
        <v>349</v>
      </c>
      <c r="BQ1040" s="515">
        <v>1</v>
      </c>
      <c r="BR1040" s="515">
        <v>26.2</v>
      </c>
      <c r="BS1040" s="480">
        <v>0.4</v>
      </c>
      <c r="BT1040" s="515">
        <v>1.86</v>
      </c>
      <c r="BU1040" s="515">
        <v>14</v>
      </c>
      <c r="BV1040" s="515">
        <v>0</v>
      </c>
      <c r="BW1040" s="587"/>
      <c r="BX1040" s="587">
        <v>124</v>
      </c>
      <c r="BY1040" s="587">
        <v>7</v>
      </c>
      <c r="BZ1040" s="587">
        <v>11.5</v>
      </c>
      <c r="CA1040" s="587">
        <v>85</v>
      </c>
      <c r="CB1040" s="587">
        <v>140</v>
      </c>
      <c r="CC1040" s="587">
        <v>170</v>
      </c>
      <c r="CD1040" s="587">
        <v>240</v>
      </c>
      <c r="CE1040" s="587">
        <v>365</v>
      </c>
      <c r="CF1040" s="587">
        <v>437</v>
      </c>
      <c r="CG1040" s="587">
        <v>42</v>
      </c>
      <c r="CH1040" s="587">
        <v>18</v>
      </c>
      <c r="CI1040" s="587">
        <v>3</v>
      </c>
      <c r="CJ1040" s="587">
        <v>2.7</v>
      </c>
      <c r="CK1040" s="587">
        <v>0.05</v>
      </c>
      <c r="CL1040" s="728"/>
    </row>
    <row r="1041" spans="1:90" x14ac:dyDescent="0.25">
      <c r="A1041" s="586">
        <f t="shared" si="183"/>
        <v>2017</v>
      </c>
      <c r="B1041" s="586" t="str">
        <f t="shared" si="183"/>
        <v>ENERO</v>
      </c>
      <c r="C1041" s="586">
        <v>17</v>
      </c>
      <c r="D1041" s="292" t="str">
        <f t="shared" si="179"/>
        <v>ENERO 2017 / 15</v>
      </c>
      <c r="E1041" s="513">
        <v>15</v>
      </c>
      <c r="F1041" s="518">
        <v>42761</v>
      </c>
      <c r="G1041" s="513">
        <v>70269</v>
      </c>
      <c r="H1041" s="513" t="s">
        <v>68</v>
      </c>
      <c r="I1041" s="514">
        <v>0.71870000000000001</v>
      </c>
      <c r="J1041" s="515">
        <v>130</v>
      </c>
      <c r="K1041" s="515">
        <v>9.4</v>
      </c>
      <c r="L1041" s="515">
        <v>0</v>
      </c>
      <c r="M1041" s="516" t="s">
        <v>20</v>
      </c>
      <c r="N1041" s="515">
        <v>0.5</v>
      </c>
      <c r="O1041" s="515">
        <v>0</v>
      </c>
      <c r="P1041" s="515">
        <v>85.1</v>
      </c>
      <c r="Q1041" s="515">
        <v>79.099999999999994</v>
      </c>
      <c r="R1041" s="515">
        <v>82.1</v>
      </c>
      <c r="S1041" s="517" t="s">
        <v>66</v>
      </c>
      <c r="T1041" s="517" t="s">
        <v>67</v>
      </c>
      <c r="U1041" s="515">
        <v>20898</v>
      </c>
      <c r="V1041" s="515">
        <v>89</v>
      </c>
      <c r="W1041" s="515">
        <v>183</v>
      </c>
      <c r="X1041" s="515">
        <v>285</v>
      </c>
      <c r="Y1041" s="515">
        <v>342</v>
      </c>
      <c r="Z1041" s="515">
        <v>1</v>
      </c>
      <c r="AA1041" s="515">
        <v>28</v>
      </c>
      <c r="AB1041" s="515">
        <v>0.5</v>
      </c>
      <c r="AC1041" s="515">
        <v>1.53</v>
      </c>
      <c r="AD1041" s="515">
        <v>10.6</v>
      </c>
      <c r="AE1041" s="515">
        <v>0</v>
      </c>
      <c r="AF1041" s="260"/>
      <c r="AG1041" s="587">
        <v>124</v>
      </c>
      <c r="AH1041" s="587">
        <v>7</v>
      </c>
      <c r="AI1041" s="587">
        <v>11.5</v>
      </c>
      <c r="AJ1041" s="587">
        <v>85</v>
      </c>
      <c r="AK1041" s="587">
        <v>140</v>
      </c>
      <c r="AL1041" s="587">
        <v>170</v>
      </c>
      <c r="AM1041" s="587">
        <v>240</v>
      </c>
      <c r="AN1041" s="587">
        <v>365</v>
      </c>
      <c r="AO1041" s="587">
        <v>437</v>
      </c>
      <c r="AP1041" s="587">
        <v>42</v>
      </c>
      <c r="AQ1041" s="587">
        <v>18</v>
      </c>
      <c r="AR1041" s="587">
        <v>3</v>
      </c>
      <c r="AS1041" s="587">
        <v>2.7</v>
      </c>
      <c r="AT1041" s="587">
        <v>0.05</v>
      </c>
      <c r="AU1041" s="727"/>
      <c r="AV1041" s="513">
        <v>15</v>
      </c>
      <c r="AW1041" s="518">
        <v>42748</v>
      </c>
      <c r="AX1041" s="513">
        <v>69977</v>
      </c>
      <c r="AY1041" s="513" t="s">
        <v>222</v>
      </c>
      <c r="AZ1041" s="514">
        <v>0.72750000000000004</v>
      </c>
      <c r="BA1041" s="515">
        <v>137.4</v>
      </c>
      <c r="BB1041" s="515">
        <v>8.6999999999999993</v>
      </c>
      <c r="BC1041" s="515">
        <v>0</v>
      </c>
      <c r="BD1041" s="516" t="s">
        <v>20</v>
      </c>
      <c r="BE1041" s="515">
        <v>1.2</v>
      </c>
      <c r="BF1041" s="515">
        <v>0.01</v>
      </c>
      <c r="BG1041" s="515">
        <v>85.4</v>
      </c>
      <c r="BH1041" s="515">
        <v>79.2</v>
      </c>
      <c r="BI1041" s="515">
        <f t="shared" si="184"/>
        <v>82.300000000000011</v>
      </c>
      <c r="BJ1041" s="517" t="s">
        <v>66</v>
      </c>
      <c r="BK1041" s="517" t="s">
        <v>67</v>
      </c>
      <c r="BL1041" s="515">
        <v>20770</v>
      </c>
      <c r="BM1041" s="515">
        <v>129</v>
      </c>
      <c r="BN1041" s="515">
        <v>192</v>
      </c>
      <c r="BO1041" s="515">
        <v>298</v>
      </c>
      <c r="BP1041" s="515">
        <v>349</v>
      </c>
      <c r="BQ1041" s="515">
        <v>1</v>
      </c>
      <c r="BR1041" s="515">
        <v>28.9</v>
      </c>
      <c r="BS1041" s="515">
        <v>0.4</v>
      </c>
      <c r="BT1041" s="515">
        <v>1.99</v>
      </c>
      <c r="BU1041" s="515">
        <v>17.2</v>
      </c>
      <c r="BV1041" s="515">
        <v>0</v>
      </c>
      <c r="BW1041" s="587"/>
      <c r="BX1041" s="587">
        <v>124</v>
      </c>
      <c r="BY1041" s="587">
        <v>7</v>
      </c>
      <c r="BZ1041" s="587">
        <v>11.5</v>
      </c>
      <c r="CA1041" s="587">
        <v>85</v>
      </c>
      <c r="CB1041" s="587">
        <v>140</v>
      </c>
      <c r="CC1041" s="587">
        <v>170</v>
      </c>
      <c r="CD1041" s="587">
        <v>240</v>
      </c>
      <c r="CE1041" s="587">
        <v>365</v>
      </c>
      <c r="CF1041" s="587">
        <v>437</v>
      </c>
      <c r="CG1041" s="587">
        <v>42</v>
      </c>
      <c r="CH1041" s="587">
        <v>18</v>
      </c>
      <c r="CI1041" s="587">
        <v>3</v>
      </c>
      <c r="CJ1041" s="587">
        <v>2.7</v>
      </c>
      <c r="CK1041" s="587">
        <v>0.05</v>
      </c>
      <c r="CL1041" s="728"/>
    </row>
    <row r="1042" spans="1:90" x14ac:dyDescent="0.25">
      <c r="A1042" s="586">
        <f t="shared" si="183"/>
        <v>2017</v>
      </c>
      <c r="B1042" s="586" t="str">
        <f t="shared" si="183"/>
        <v>ENERO</v>
      </c>
      <c r="C1042" s="586">
        <v>18</v>
      </c>
      <c r="D1042" s="292" t="str">
        <f t="shared" si="179"/>
        <v>ENERO 2017 / 16</v>
      </c>
      <c r="E1042" s="513">
        <v>16</v>
      </c>
      <c r="F1042" s="518">
        <v>42762</v>
      </c>
      <c r="G1042" s="513">
        <v>70436</v>
      </c>
      <c r="H1042" s="513" t="s">
        <v>208</v>
      </c>
      <c r="I1042" s="514">
        <v>0.71679999999999999</v>
      </c>
      <c r="J1042" s="515">
        <v>133</v>
      </c>
      <c r="K1042" s="515">
        <v>9.4</v>
      </c>
      <c r="L1042" s="515">
        <v>0</v>
      </c>
      <c r="M1042" s="516" t="s">
        <v>20</v>
      </c>
      <c r="N1042" s="515">
        <v>0.5</v>
      </c>
      <c r="O1042" s="515">
        <v>0</v>
      </c>
      <c r="P1042" s="515">
        <v>85.4</v>
      </c>
      <c r="Q1042" s="515">
        <v>79.099999999999994</v>
      </c>
      <c r="R1042" s="515">
        <v>82.3</v>
      </c>
      <c r="S1042" s="517" t="s">
        <v>66</v>
      </c>
      <c r="T1042" s="517" t="s">
        <v>67</v>
      </c>
      <c r="U1042" s="515">
        <v>20886</v>
      </c>
      <c r="V1042" s="515">
        <v>113</v>
      </c>
      <c r="W1042" s="515">
        <v>178</v>
      </c>
      <c r="X1042" s="515">
        <v>279</v>
      </c>
      <c r="Y1042" s="515">
        <v>344</v>
      </c>
      <c r="Z1042" s="515">
        <v>1</v>
      </c>
      <c r="AA1042" s="515">
        <v>27.4</v>
      </c>
      <c r="AB1042" s="515">
        <v>0.5</v>
      </c>
      <c r="AC1042" s="515">
        <v>1.56</v>
      </c>
      <c r="AD1042" s="515">
        <v>10.3</v>
      </c>
      <c r="AE1042" s="515">
        <v>0</v>
      </c>
      <c r="AF1042" s="260"/>
      <c r="AG1042" s="587">
        <v>124</v>
      </c>
      <c r="AH1042" s="587">
        <v>7</v>
      </c>
      <c r="AI1042" s="587">
        <v>11.5</v>
      </c>
      <c r="AJ1042" s="587">
        <v>85</v>
      </c>
      <c r="AK1042" s="587">
        <v>140</v>
      </c>
      <c r="AL1042" s="587">
        <v>170</v>
      </c>
      <c r="AM1042" s="587">
        <v>240</v>
      </c>
      <c r="AN1042" s="587">
        <v>365</v>
      </c>
      <c r="AO1042" s="587">
        <v>437</v>
      </c>
      <c r="AP1042" s="587">
        <v>42</v>
      </c>
      <c r="AQ1042" s="587">
        <v>18</v>
      </c>
      <c r="AR1042" s="587">
        <v>3</v>
      </c>
      <c r="AS1042" s="587">
        <v>2.7</v>
      </c>
      <c r="AT1042" s="587">
        <v>0.05</v>
      </c>
      <c r="AU1042" s="727"/>
      <c r="AV1042" s="513">
        <v>16</v>
      </c>
      <c r="AW1042" s="518">
        <v>42748</v>
      </c>
      <c r="AX1042" s="513">
        <v>69999</v>
      </c>
      <c r="AY1042" s="513" t="s">
        <v>222</v>
      </c>
      <c r="AZ1042" s="514">
        <v>0.72450000000000003</v>
      </c>
      <c r="BA1042" s="515">
        <v>136.5</v>
      </c>
      <c r="BB1042" s="515">
        <v>8.6999999999999993</v>
      </c>
      <c r="BC1042" s="515">
        <v>0</v>
      </c>
      <c r="BD1042" s="516" t="s">
        <v>20</v>
      </c>
      <c r="BE1042" s="515">
        <v>1.1000000000000001</v>
      </c>
      <c r="BF1042" s="515">
        <v>0.01</v>
      </c>
      <c r="BG1042" s="515">
        <v>85</v>
      </c>
      <c r="BH1042" s="515">
        <v>79</v>
      </c>
      <c r="BI1042" s="515">
        <f t="shared" si="184"/>
        <v>82</v>
      </c>
      <c r="BJ1042" s="517" t="s">
        <v>66</v>
      </c>
      <c r="BK1042" s="517" t="s">
        <v>67</v>
      </c>
      <c r="BL1042" s="515">
        <v>20802</v>
      </c>
      <c r="BM1042" s="515">
        <v>127</v>
      </c>
      <c r="BN1042" s="515">
        <v>189</v>
      </c>
      <c r="BO1042" s="515">
        <v>298</v>
      </c>
      <c r="BP1042" s="515">
        <v>349</v>
      </c>
      <c r="BQ1042" s="515">
        <v>1</v>
      </c>
      <c r="BR1042" s="515">
        <v>27.6</v>
      </c>
      <c r="BS1042" s="515">
        <v>0.5</v>
      </c>
      <c r="BT1042" s="515">
        <v>2.0099999999999998</v>
      </c>
      <c r="BU1042" s="515">
        <v>11.7</v>
      </c>
      <c r="BV1042" s="515">
        <v>0</v>
      </c>
      <c r="BW1042" s="587"/>
      <c r="BX1042" s="587">
        <v>124</v>
      </c>
      <c r="BY1042" s="587">
        <v>7</v>
      </c>
      <c r="BZ1042" s="587">
        <v>11.5</v>
      </c>
      <c r="CA1042" s="587">
        <v>85</v>
      </c>
      <c r="CB1042" s="587">
        <v>140</v>
      </c>
      <c r="CC1042" s="587">
        <v>170</v>
      </c>
      <c r="CD1042" s="587">
        <v>240</v>
      </c>
      <c r="CE1042" s="587">
        <v>365</v>
      </c>
      <c r="CF1042" s="587">
        <v>437</v>
      </c>
      <c r="CG1042" s="587">
        <v>42</v>
      </c>
      <c r="CH1042" s="587">
        <v>18</v>
      </c>
      <c r="CI1042" s="587">
        <v>3</v>
      </c>
      <c r="CJ1042" s="587">
        <v>2.7</v>
      </c>
      <c r="CK1042" s="587">
        <v>0.05</v>
      </c>
      <c r="CL1042" s="728"/>
    </row>
    <row r="1043" spans="1:90" x14ac:dyDescent="0.25">
      <c r="A1043" s="586">
        <f t="shared" ref="A1043:B1055" si="188">A1042</f>
        <v>2017</v>
      </c>
      <c r="B1043" s="586" t="str">
        <f t="shared" si="188"/>
        <v>ENERO</v>
      </c>
      <c r="C1043" s="586">
        <v>19</v>
      </c>
      <c r="D1043" s="292" t="str">
        <f t="shared" si="179"/>
        <v>ENERO 2017 / 17</v>
      </c>
      <c r="E1043" s="513">
        <v>17</v>
      </c>
      <c r="F1043" s="518">
        <v>42764</v>
      </c>
      <c r="G1043" s="513">
        <v>70490</v>
      </c>
      <c r="H1043" s="513" t="s">
        <v>65</v>
      </c>
      <c r="I1043" s="514">
        <v>0.71109999999999995</v>
      </c>
      <c r="J1043" s="515">
        <v>125</v>
      </c>
      <c r="K1043" s="515">
        <v>9.9</v>
      </c>
      <c r="L1043" s="515">
        <v>0</v>
      </c>
      <c r="M1043" s="516" t="s">
        <v>20</v>
      </c>
      <c r="N1043" s="515">
        <v>0.5</v>
      </c>
      <c r="O1043" s="515">
        <v>0</v>
      </c>
      <c r="P1043" s="515">
        <v>85.1</v>
      </c>
      <c r="Q1043" s="515">
        <v>79.099999999999994</v>
      </c>
      <c r="R1043" s="515">
        <v>82.1</v>
      </c>
      <c r="S1043" s="517" t="s">
        <v>66</v>
      </c>
      <c r="T1043" s="517" t="s">
        <v>67</v>
      </c>
      <c r="U1043" s="515">
        <v>20950</v>
      </c>
      <c r="V1043" s="515">
        <v>91</v>
      </c>
      <c r="W1043" s="515">
        <v>175</v>
      </c>
      <c r="X1043" s="515">
        <v>278</v>
      </c>
      <c r="Y1043" s="515">
        <v>342</v>
      </c>
      <c r="Z1043" s="515">
        <v>1</v>
      </c>
      <c r="AA1043" s="515">
        <v>23.2</v>
      </c>
      <c r="AB1043" s="515">
        <v>0.4</v>
      </c>
      <c r="AC1043" s="515">
        <v>1.52</v>
      </c>
      <c r="AD1043" s="515">
        <v>9</v>
      </c>
      <c r="AE1043" s="515">
        <v>0</v>
      </c>
      <c r="AF1043" s="260"/>
      <c r="AG1043" s="587">
        <v>124</v>
      </c>
      <c r="AH1043" s="587">
        <v>7</v>
      </c>
      <c r="AI1043" s="587">
        <v>11.5</v>
      </c>
      <c r="AJ1043" s="587">
        <v>85</v>
      </c>
      <c r="AK1043" s="587">
        <v>140</v>
      </c>
      <c r="AL1043" s="587">
        <v>170</v>
      </c>
      <c r="AM1043" s="587">
        <v>240</v>
      </c>
      <c r="AN1043" s="587">
        <v>365</v>
      </c>
      <c r="AO1043" s="587">
        <v>437</v>
      </c>
      <c r="AP1043" s="587">
        <v>42</v>
      </c>
      <c r="AQ1043" s="587">
        <v>18</v>
      </c>
      <c r="AR1043" s="587">
        <v>3</v>
      </c>
      <c r="AS1043" s="587">
        <v>2.7</v>
      </c>
      <c r="AT1043" s="587">
        <v>0.05</v>
      </c>
      <c r="AU1043" s="727"/>
      <c r="AV1043" s="513">
        <v>17</v>
      </c>
      <c r="AW1043" s="518">
        <v>42752</v>
      </c>
      <c r="AX1043" s="513">
        <v>70042</v>
      </c>
      <c r="AY1043" s="513" t="s">
        <v>222</v>
      </c>
      <c r="AZ1043" s="514">
        <v>0.72450000000000003</v>
      </c>
      <c r="BA1043" s="515">
        <v>136.69999999999999</v>
      </c>
      <c r="BB1043" s="515">
        <v>8.6</v>
      </c>
      <c r="BC1043" s="515">
        <v>0</v>
      </c>
      <c r="BD1043" s="516" t="s">
        <v>20</v>
      </c>
      <c r="BE1043" s="515">
        <v>1.2</v>
      </c>
      <c r="BF1043" s="515">
        <v>0.01</v>
      </c>
      <c r="BG1043" s="515">
        <v>85.5</v>
      </c>
      <c r="BH1043" s="515">
        <v>79.3</v>
      </c>
      <c r="BI1043" s="515">
        <f t="shared" si="184"/>
        <v>82.4</v>
      </c>
      <c r="BJ1043" s="517" t="s">
        <v>66</v>
      </c>
      <c r="BK1043" s="517" t="s">
        <v>67</v>
      </c>
      <c r="BL1043" s="515">
        <v>20802</v>
      </c>
      <c r="BM1043" s="515">
        <v>126</v>
      </c>
      <c r="BN1043" s="515">
        <v>189</v>
      </c>
      <c r="BO1043" s="515">
        <v>298</v>
      </c>
      <c r="BP1043" s="515">
        <v>354</v>
      </c>
      <c r="BQ1043" s="515">
        <v>1</v>
      </c>
      <c r="BR1043" s="515">
        <v>29.8</v>
      </c>
      <c r="BS1043" s="515">
        <v>0.4</v>
      </c>
      <c r="BT1043" s="515">
        <v>1.99</v>
      </c>
      <c r="BU1043" s="515">
        <v>12.8</v>
      </c>
      <c r="BV1043" s="515">
        <v>0</v>
      </c>
      <c r="BW1043" s="587"/>
      <c r="BX1043" s="587">
        <v>124</v>
      </c>
      <c r="BY1043" s="587">
        <v>7</v>
      </c>
      <c r="BZ1043" s="587">
        <v>11.5</v>
      </c>
      <c r="CA1043" s="587">
        <v>85</v>
      </c>
      <c r="CB1043" s="587">
        <v>140</v>
      </c>
      <c r="CC1043" s="587">
        <v>170</v>
      </c>
      <c r="CD1043" s="587">
        <v>240</v>
      </c>
      <c r="CE1043" s="587">
        <v>365</v>
      </c>
      <c r="CF1043" s="587">
        <v>437</v>
      </c>
      <c r="CG1043" s="587">
        <v>42</v>
      </c>
      <c r="CH1043" s="587">
        <v>18</v>
      </c>
      <c r="CI1043" s="587">
        <v>3</v>
      </c>
      <c r="CJ1043" s="587">
        <v>2.7</v>
      </c>
      <c r="CK1043" s="587">
        <v>0.05</v>
      </c>
      <c r="CL1043" s="728"/>
    </row>
    <row r="1044" spans="1:90" x14ac:dyDescent="0.25">
      <c r="A1044" s="586">
        <f t="shared" si="188"/>
        <v>2017</v>
      </c>
      <c r="B1044" s="586" t="str">
        <f t="shared" si="188"/>
        <v>ENERO</v>
      </c>
      <c r="C1044" s="586">
        <v>20</v>
      </c>
      <c r="D1044" s="292" t="str">
        <f t="shared" si="179"/>
        <v>ENERO 2017 / 18</v>
      </c>
      <c r="E1044" s="513">
        <v>18</v>
      </c>
      <c r="F1044" s="518">
        <v>42764</v>
      </c>
      <c r="G1044" s="513">
        <v>70479</v>
      </c>
      <c r="H1044" s="513" t="s">
        <v>68</v>
      </c>
      <c r="I1044" s="514">
        <v>0.70960000000000001</v>
      </c>
      <c r="J1044" s="515">
        <v>130</v>
      </c>
      <c r="K1044" s="515">
        <v>9.5</v>
      </c>
      <c r="L1044" s="515">
        <v>0</v>
      </c>
      <c r="M1044" s="516" t="s">
        <v>20</v>
      </c>
      <c r="N1044" s="515">
        <v>0.5</v>
      </c>
      <c r="O1044" s="515">
        <v>0</v>
      </c>
      <c r="P1044" s="515">
        <v>85.3</v>
      </c>
      <c r="Q1044" s="515">
        <v>79.099999999999994</v>
      </c>
      <c r="R1044" s="515">
        <v>82.3</v>
      </c>
      <c r="S1044" s="517" t="s">
        <v>66</v>
      </c>
      <c r="T1044" s="517" t="s">
        <v>67</v>
      </c>
      <c r="U1044" s="515">
        <v>20966</v>
      </c>
      <c r="V1044" s="515">
        <v>112</v>
      </c>
      <c r="W1044" s="515">
        <v>181</v>
      </c>
      <c r="X1044" s="515">
        <v>279</v>
      </c>
      <c r="Y1044" s="515">
        <v>340</v>
      </c>
      <c r="Z1044" s="515">
        <v>1</v>
      </c>
      <c r="AA1044" s="515">
        <v>23.3</v>
      </c>
      <c r="AB1044" s="515">
        <v>0.4</v>
      </c>
      <c r="AC1044" s="515">
        <v>1.63</v>
      </c>
      <c r="AD1044" s="515">
        <v>8</v>
      </c>
      <c r="AE1044" s="515">
        <v>0</v>
      </c>
      <c r="AF1044" s="260"/>
      <c r="AG1044" s="587">
        <v>124</v>
      </c>
      <c r="AH1044" s="587">
        <v>7</v>
      </c>
      <c r="AI1044" s="587">
        <v>11.5</v>
      </c>
      <c r="AJ1044" s="587">
        <v>85</v>
      </c>
      <c r="AK1044" s="587">
        <v>140</v>
      </c>
      <c r="AL1044" s="587">
        <v>170</v>
      </c>
      <c r="AM1044" s="587">
        <v>240</v>
      </c>
      <c r="AN1044" s="587">
        <v>365</v>
      </c>
      <c r="AO1044" s="587">
        <v>437</v>
      </c>
      <c r="AP1044" s="587">
        <v>42</v>
      </c>
      <c r="AQ1044" s="587">
        <v>18</v>
      </c>
      <c r="AR1044" s="587">
        <v>3</v>
      </c>
      <c r="AS1044" s="587">
        <v>2.7</v>
      </c>
      <c r="AT1044" s="587">
        <v>0.05</v>
      </c>
      <c r="AU1044" s="727"/>
      <c r="AV1044" s="513">
        <v>18</v>
      </c>
      <c r="AW1044" s="518">
        <v>42753</v>
      </c>
      <c r="AX1044" s="513">
        <v>70080</v>
      </c>
      <c r="AY1044" s="513" t="s">
        <v>222</v>
      </c>
      <c r="AZ1044" s="514">
        <v>0.72050000000000003</v>
      </c>
      <c r="BA1044" s="515">
        <v>132.5</v>
      </c>
      <c r="BB1044" s="515">
        <v>9.1</v>
      </c>
      <c r="BC1044" s="515">
        <v>0</v>
      </c>
      <c r="BD1044" s="516" t="s">
        <v>20</v>
      </c>
      <c r="BE1044" s="515">
        <v>1.2</v>
      </c>
      <c r="BF1044" s="515">
        <v>0.01</v>
      </c>
      <c r="BG1044" s="515">
        <v>85.7</v>
      </c>
      <c r="BH1044" s="515">
        <v>79.400000000000006</v>
      </c>
      <c r="BI1044" s="515">
        <f t="shared" si="184"/>
        <v>82.550000000000011</v>
      </c>
      <c r="BJ1044" s="517" t="s">
        <v>66</v>
      </c>
      <c r="BK1044" s="517" t="s">
        <v>67</v>
      </c>
      <c r="BL1044" s="515">
        <v>20846</v>
      </c>
      <c r="BM1044" s="515">
        <v>122</v>
      </c>
      <c r="BN1044" s="515">
        <v>181</v>
      </c>
      <c r="BO1044" s="515">
        <v>293</v>
      </c>
      <c r="BP1044" s="515">
        <v>351</v>
      </c>
      <c r="BQ1044" s="515">
        <v>1</v>
      </c>
      <c r="BR1044" s="515">
        <v>26.4</v>
      </c>
      <c r="BS1044" s="515">
        <v>0.5</v>
      </c>
      <c r="BT1044" s="515">
        <v>1.87</v>
      </c>
      <c r="BU1044" s="515">
        <v>16.3</v>
      </c>
      <c r="BV1044" s="515">
        <v>0</v>
      </c>
      <c r="BW1044" s="587"/>
      <c r="BX1044" s="587">
        <v>124</v>
      </c>
      <c r="BY1044" s="587">
        <v>7</v>
      </c>
      <c r="BZ1044" s="587">
        <v>11.5</v>
      </c>
      <c r="CA1044" s="587">
        <v>85</v>
      </c>
      <c r="CB1044" s="587">
        <v>140</v>
      </c>
      <c r="CC1044" s="587">
        <v>170</v>
      </c>
      <c r="CD1044" s="587">
        <v>240</v>
      </c>
      <c r="CE1044" s="587">
        <v>365</v>
      </c>
      <c r="CF1044" s="587">
        <v>437</v>
      </c>
      <c r="CG1044" s="587">
        <v>42</v>
      </c>
      <c r="CH1044" s="587">
        <v>18</v>
      </c>
      <c r="CI1044" s="587">
        <v>3</v>
      </c>
      <c r="CJ1044" s="587">
        <v>2.7</v>
      </c>
      <c r="CK1044" s="587">
        <v>0.05</v>
      </c>
      <c r="CL1044" s="728"/>
    </row>
    <row r="1045" spans="1:90" x14ac:dyDescent="0.25">
      <c r="A1045" s="586">
        <f t="shared" si="188"/>
        <v>2017</v>
      </c>
      <c r="B1045" s="586" t="str">
        <f t="shared" si="188"/>
        <v>ENERO</v>
      </c>
      <c r="C1045" s="586">
        <v>21</v>
      </c>
      <c r="D1045" s="292" t="str">
        <f t="shared" si="179"/>
        <v>ENERO 2017 / 19</v>
      </c>
      <c r="E1045" s="725"/>
      <c r="F1045" s="726"/>
      <c r="G1045" s="726"/>
      <c r="H1045" s="726"/>
      <c r="I1045" s="726"/>
      <c r="J1045" s="726"/>
      <c r="K1045" s="726"/>
      <c r="L1045" s="726"/>
      <c r="M1045" s="726"/>
      <c r="N1045" s="726"/>
      <c r="O1045" s="726"/>
      <c r="P1045" s="726"/>
      <c r="Q1045" s="726"/>
      <c r="R1045" s="726"/>
      <c r="S1045" s="726"/>
      <c r="T1045" s="726"/>
      <c r="U1045" s="726"/>
      <c r="V1045" s="726"/>
      <c r="W1045" s="726"/>
      <c r="X1045" s="726"/>
      <c r="Y1045" s="726"/>
      <c r="Z1045" s="726"/>
      <c r="AA1045" s="726"/>
      <c r="AB1045" s="726"/>
      <c r="AC1045" s="726"/>
      <c r="AD1045" s="726"/>
      <c r="AE1045" s="292"/>
      <c r="AF1045" s="428"/>
      <c r="AG1045" s="292"/>
      <c r="AH1045" s="726"/>
      <c r="AI1045" s="726"/>
      <c r="AJ1045" s="726"/>
      <c r="AK1045" s="726"/>
      <c r="AL1045" s="726"/>
      <c r="AM1045" s="726"/>
      <c r="AN1045" s="726"/>
      <c r="AO1045" s="726"/>
      <c r="AP1045" s="726"/>
      <c r="AQ1045" s="726"/>
      <c r="AR1045" s="726"/>
      <c r="AS1045" s="726"/>
      <c r="AT1045" s="726"/>
      <c r="AU1045" s="727"/>
      <c r="AV1045" s="513">
        <v>19</v>
      </c>
      <c r="AW1045" s="518">
        <v>42753</v>
      </c>
      <c r="AX1045" s="513">
        <v>70072</v>
      </c>
      <c r="AY1045" s="513" t="s">
        <v>222</v>
      </c>
      <c r="AZ1045" s="514">
        <v>0.72599999999999998</v>
      </c>
      <c r="BA1045" s="515">
        <v>137.9</v>
      </c>
      <c r="BB1045" s="515">
        <v>8.5</v>
      </c>
      <c r="BC1045" s="515">
        <v>0</v>
      </c>
      <c r="BD1045" s="516" t="s">
        <v>20</v>
      </c>
      <c r="BE1045" s="515">
        <v>1.2</v>
      </c>
      <c r="BF1045" s="515">
        <v>0.01</v>
      </c>
      <c r="BG1045" s="515">
        <v>85.6</v>
      </c>
      <c r="BH1045" s="515">
        <v>79.3</v>
      </c>
      <c r="BI1045" s="515">
        <f t="shared" si="184"/>
        <v>82.449999999999989</v>
      </c>
      <c r="BJ1045" s="517" t="s">
        <v>66</v>
      </c>
      <c r="BK1045" s="517" t="s">
        <v>67</v>
      </c>
      <c r="BL1045" s="515">
        <v>20786</v>
      </c>
      <c r="BM1045" s="515">
        <v>129</v>
      </c>
      <c r="BN1045" s="515">
        <v>190</v>
      </c>
      <c r="BO1045" s="515">
        <v>298</v>
      </c>
      <c r="BP1045" s="515">
        <v>354</v>
      </c>
      <c r="BQ1045" s="515">
        <v>1</v>
      </c>
      <c r="BR1045" s="515">
        <v>29.3</v>
      </c>
      <c r="BS1045" s="515">
        <v>0.4</v>
      </c>
      <c r="BT1045" s="515">
        <v>2.0099999999999998</v>
      </c>
      <c r="BU1045" s="515">
        <v>15</v>
      </c>
      <c r="BV1045" s="515">
        <v>0</v>
      </c>
      <c r="BW1045" s="587"/>
      <c r="BX1045" s="587">
        <v>124</v>
      </c>
      <c r="BY1045" s="587">
        <v>7</v>
      </c>
      <c r="BZ1045" s="587">
        <v>11.5</v>
      </c>
      <c r="CA1045" s="587">
        <v>85</v>
      </c>
      <c r="CB1045" s="587">
        <v>140</v>
      </c>
      <c r="CC1045" s="587">
        <v>170</v>
      </c>
      <c r="CD1045" s="587">
        <v>240</v>
      </c>
      <c r="CE1045" s="587">
        <v>365</v>
      </c>
      <c r="CF1045" s="587">
        <v>437</v>
      </c>
      <c r="CG1045" s="587">
        <v>42</v>
      </c>
      <c r="CH1045" s="587">
        <v>18</v>
      </c>
      <c r="CI1045" s="587">
        <v>3</v>
      </c>
      <c r="CJ1045" s="587">
        <v>2.7</v>
      </c>
      <c r="CK1045" s="587">
        <v>0.05</v>
      </c>
      <c r="CL1045" s="728"/>
    </row>
    <row r="1046" spans="1:90" x14ac:dyDescent="0.25">
      <c r="A1046" s="586">
        <f t="shared" si="188"/>
        <v>2017</v>
      </c>
      <c r="B1046" s="586" t="str">
        <f t="shared" si="188"/>
        <v>ENERO</v>
      </c>
      <c r="C1046" s="586">
        <v>22</v>
      </c>
      <c r="D1046" s="292" t="str">
        <f t="shared" si="179"/>
        <v>ENERO 2017 / 20</v>
      </c>
      <c r="E1046" s="725"/>
      <c r="F1046" s="726"/>
      <c r="G1046" s="726"/>
      <c r="H1046" s="726"/>
      <c r="I1046" s="726"/>
      <c r="J1046" s="726"/>
      <c r="K1046" s="726"/>
      <c r="L1046" s="726"/>
      <c r="M1046" s="726"/>
      <c r="N1046" s="726"/>
      <c r="O1046" s="726"/>
      <c r="P1046" s="726"/>
      <c r="Q1046" s="726"/>
      <c r="R1046" s="726"/>
      <c r="S1046" s="726"/>
      <c r="T1046" s="726"/>
      <c r="U1046" s="726"/>
      <c r="V1046" s="726"/>
      <c r="W1046" s="726"/>
      <c r="X1046" s="726"/>
      <c r="Y1046" s="726"/>
      <c r="Z1046" s="726"/>
      <c r="AA1046" s="726"/>
      <c r="AB1046" s="726"/>
      <c r="AC1046" s="726"/>
      <c r="AD1046" s="726"/>
      <c r="AE1046" s="292"/>
      <c r="AF1046" s="428"/>
      <c r="AG1046" s="292"/>
      <c r="AH1046" s="726"/>
      <c r="AI1046" s="726"/>
      <c r="AJ1046" s="726"/>
      <c r="AK1046" s="726"/>
      <c r="AL1046" s="726"/>
      <c r="AM1046" s="726"/>
      <c r="AN1046" s="726"/>
      <c r="AO1046" s="726"/>
      <c r="AP1046" s="726"/>
      <c r="AQ1046" s="726"/>
      <c r="AR1046" s="726"/>
      <c r="AS1046" s="726"/>
      <c r="AT1046" s="726"/>
      <c r="AU1046" s="727"/>
      <c r="AV1046" s="513">
        <v>20</v>
      </c>
      <c r="AW1046" s="518">
        <v>42753</v>
      </c>
      <c r="AX1046" s="513">
        <v>70095</v>
      </c>
      <c r="AY1046" s="513" t="s">
        <v>222</v>
      </c>
      <c r="AZ1046" s="514">
        <v>0.72050000000000003</v>
      </c>
      <c r="BA1046" s="515">
        <v>133.9</v>
      </c>
      <c r="BB1046" s="515">
        <v>9.1</v>
      </c>
      <c r="BC1046" s="515">
        <v>0</v>
      </c>
      <c r="BD1046" s="516" t="s">
        <v>20</v>
      </c>
      <c r="BE1046" s="515">
        <v>1.2</v>
      </c>
      <c r="BF1046" s="515">
        <v>0.01</v>
      </c>
      <c r="BG1046" s="515">
        <v>85.2</v>
      </c>
      <c r="BH1046" s="515">
        <v>79.2</v>
      </c>
      <c r="BI1046" s="515">
        <f t="shared" si="184"/>
        <v>82.2</v>
      </c>
      <c r="BJ1046" s="517" t="s">
        <v>66</v>
      </c>
      <c r="BK1046" s="517" t="s">
        <v>67</v>
      </c>
      <c r="BL1046" s="515">
        <v>20846</v>
      </c>
      <c r="BM1046" s="515">
        <v>126</v>
      </c>
      <c r="BN1046" s="515">
        <v>185</v>
      </c>
      <c r="BO1046" s="515">
        <v>297</v>
      </c>
      <c r="BP1046" s="515">
        <v>352</v>
      </c>
      <c r="BQ1046" s="515">
        <v>1</v>
      </c>
      <c r="BR1046" s="515">
        <v>25.9</v>
      </c>
      <c r="BS1046" s="515">
        <v>0.5</v>
      </c>
      <c r="BT1046" s="515">
        <v>1.84</v>
      </c>
      <c r="BU1046" s="515">
        <v>15.2</v>
      </c>
      <c r="BV1046" s="515">
        <v>0</v>
      </c>
      <c r="BW1046" s="587"/>
      <c r="BX1046" s="587">
        <v>124</v>
      </c>
      <c r="BY1046" s="587">
        <v>7</v>
      </c>
      <c r="BZ1046" s="587">
        <v>11.5</v>
      </c>
      <c r="CA1046" s="587">
        <v>85</v>
      </c>
      <c r="CB1046" s="587">
        <v>140</v>
      </c>
      <c r="CC1046" s="587">
        <v>170</v>
      </c>
      <c r="CD1046" s="587">
        <v>240</v>
      </c>
      <c r="CE1046" s="587">
        <v>365</v>
      </c>
      <c r="CF1046" s="587">
        <v>437</v>
      </c>
      <c r="CG1046" s="587">
        <v>42</v>
      </c>
      <c r="CH1046" s="587">
        <v>18</v>
      </c>
      <c r="CI1046" s="587">
        <v>3</v>
      </c>
      <c r="CJ1046" s="587">
        <v>2.7</v>
      </c>
      <c r="CK1046" s="587">
        <v>0.05</v>
      </c>
      <c r="CL1046" s="728"/>
    </row>
    <row r="1047" spans="1:90" x14ac:dyDescent="0.25">
      <c r="A1047" s="586">
        <f t="shared" si="188"/>
        <v>2017</v>
      </c>
      <c r="B1047" s="586" t="str">
        <f t="shared" si="188"/>
        <v>ENERO</v>
      </c>
      <c r="C1047" s="586">
        <v>23</v>
      </c>
      <c r="D1047" s="292" t="str">
        <f t="shared" si="179"/>
        <v>ENERO 2017 / 21</v>
      </c>
      <c r="E1047" s="725"/>
      <c r="F1047" s="726"/>
      <c r="G1047" s="726"/>
      <c r="H1047" s="726"/>
      <c r="I1047" s="726"/>
      <c r="J1047" s="726"/>
      <c r="K1047" s="726"/>
      <c r="L1047" s="726"/>
      <c r="M1047" s="726"/>
      <c r="N1047" s="726"/>
      <c r="O1047" s="726"/>
      <c r="P1047" s="726"/>
      <c r="Q1047" s="726"/>
      <c r="R1047" s="726"/>
      <c r="S1047" s="726"/>
      <c r="T1047" s="726"/>
      <c r="U1047" s="726"/>
      <c r="V1047" s="726"/>
      <c r="W1047" s="726"/>
      <c r="X1047" s="726"/>
      <c r="Y1047" s="726"/>
      <c r="Z1047" s="726"/>
      <c r="AA1047" s="726"/>
      <c r="AB1047" s="726"/>
      <c r="AC1047" s="726"/>
      <c r="AD1047" s="726"/>
      <c r="AE1047" s="292"/>
      <c r="AF1047" s="428"/>
      <c r="AG1047" s="292"/>
      <c r="AH1047" s="726"/>
      <c r="AI1047" s="726"/>
      <c r="AJ1047" s="726"/>
      <c r="AK1047" s="726"/>
      <c r="AL1047" s="726"/>
      <c r="AM1047" s="726"/>
      <c r="AN1047" s="726"/>
      <c r="AO1047" s="726"/>
      <c r="AP1047" s="726"/>
      <c r="AQ1047" s="726"/>
      <c r="AR1047" s="726"/>
      <c r="AS1047" s="726"/>
      <c r="AT1047" s="726"/>
      <c r="AU1047" s="727"/>
      <c r="AV1047" s="513">
        <v>21</v>
      </c>
      <c r="AW1047" s="518">
        <v>42754</v>
      </c>
      <c r="AX1047" s="513">
        <v>70121</v>
      </c>
      <c r="AY1047" s="513" t="s">
        <v>222</v>
      </c>
      <c r="AZ1047" s="514">
        <v>0.71940000000000004</v>
      </c>
      <c r="BA1047" s="515">
        <v>134.4</v>
      </c>
      <c r="BB1047" s="515">
        <v>9</v>
      </c>
      <c r="BC1047" s="515">
        <v>0</v>
      </c>
      <c r="BD1047" s="516" t="s">
        <v>20</v>
      </c>
      <c r="BE1047" s="515">
        <v>1.2</v>
      </c>
      <c r="BF1047" s="515">
        <v>0.01</v>
      </c>
      <c r="BG1047" s="515">
        <v>85.4</v>
      </c>
      <c r="BH1047" s="515">
        <v>79.2</v>
      </c>
      <c r="BI1047" s="515">
        <f t="shared" si="184"/>
        <v>82.300000000000011</v>
      </c>
      <c r="BJ1047" s="517" t="s">
        <v>66</v>
      </c>
      <c r="BK1047" s="517" t="s">
        <v>67</v>
      </c>
      <c r="BL1047" s="515">
        <v>20858</v>
      </c>
      <c r="BM1047" s="515">
        <v>126</v>
      </c>
      <c r="BN1047" s="515">
        <v>185</v>
      </c>
      <c r="BO1047" s="587">
        <v>300</v>
      </c>
      <c r="BP1047" s="515">
        <v>349</v>
      </c>
      <c r="BQ1047" s="515">
        <v>1</v>
      </c>
      <c r="BR1047" s="515">
        <v>25.9</v>
      </c>
      <c r="BS1047" s="515">
        <v>0.5</v>
      </c>
      <c r="BT1047" s="515">
        <v>1.85</v>
      </c>
      <c r="BU1047" s="515">
        <v>15.6</v>
      </c>
      <c r="BV1047" s="515">
        <v>0</v>
      </c>
      <c r="BW1047" s="587"/>
      <c r="BX1047" s="587">
        <v>124</v>
      </c>
      <c r="BY1047" s="587">
        <v>7</v>
      </c>
      <c r="BZ1047" s="587">
        <v>11.5</v>
      </c>
      <c r="CA1047" s="587">
        <v>85</v>
      </c>
      <c r="CB1047" s="587">
        <v>140</v>
      </c>
      <c r="CC1047" s="587">
        <v>170</v>
      </c>
      <c r="CD1047" s="587">
        <v>240</v>
      </c>
      <c r="CE1047" s="587">
        <v>365</v>
      </c>
      <c r="CF1047" s="587">
        <v>437</v>
      </c>
      <c r="CG1047" s="587">
        <v>42</v>
      </c>
      <c r="CH1047" s="587">
        <v>18</v>
      </c>
      <c r="CI1047" s="587">
        <v>3</v>
      </c>
      <c r="CJ1047" s="587">
        <v>2.7</v>
      </c>
      <c r="CK1047" s="587">
        <v>0.05</v>
      </c>
      <c r="CL1047" s="728"/>
    </row>
    <row r="1048" spans="1:90" x14ac:dyDescent="0.25">
      <c r="A1048" s="586">
        <f t="shared" si="188"/>
        <v>2017</v>
      </c>
      <c r="B1048" s="586" t="str">
        <f t="shared" si="188"/>
        <v>ENERO</v>
      </c>
      <c r="C1048" s="586">
        <v>24</v>
      </c>
      <c r="D1048" s="292" t="str">
        <f t="shared" si="179"/>
        <v>ENERO 2017 / 22</v>
      </c>
      <c r="E1048" s="725"/>
      <c r="F1048" s="726"/>
      <c r="G1048" s="726"/>
      <c r="H1048" s="726"/>
      <c r="I1048" s="726"/>
      <c r="J1048" s="726"/>
      <c r="K1048" s="726"/>
      <c r="L1048" s="726"/>
      <c r="M1048" s="726"/>
      <c r="N1048" s="726"/>
      <c r="O1048" s="726"/>
      <c r="P1048" s="726"/>
      <c r="Q1048" s="726"/>
      <c r="R1048" s="726"/>
      <c r="S1048" s="726"/>
      <c r="T1048" s="726"/>
      <c r="U1048" s="726"/>
      <c r="V1048" s="726"/>
      <c r="W1048" s="726"/>
      <c r="X1048" s="726"/>
      <c r="Y1048" s="726"/>
      <c r="Z1048" s="726"/>
      <c r="AA1048" s="726"/>
      <c r="AB1048" s="726"/>
      <c r="AC1048" s="726"/>
      <c r="AD1048" s="726"/>
      <c r="AE1048" s="292"/>
      <c r="AF1048" s="428"/>
      <c r="AG1048" s="292"/>
      <c r="AH1048" s="726"/>
      <c r="AI1048" s="726"/>
      <c r="AJ1048" s="726"/>
      <c r="AK1048" s="726"/>
      <c r="AL1048" s="726"/>
      <c r="AM1048" s="726"/>
      <c r="AN1048" s="726"/>
      <c r="AO1048" s="726"/>
      <c r="AP1048" s="726"/>
      <c r="AQ1048" s="726"/>
      <c r="AR1048" s="726"/>
      <c r="AS1048" s="726"/>
      <c r="AT1048" s="726"/>
      <c r="AU1048" s="727"/>
      <c r="AV1048" s="513">
        <v>22</v>
      </c>
      <c r="AW1048" s="518">
        <v>42754</v>
      </c>
      <c r="AX1048" s="513">
        <v>70115</v>
      </c>
      <c r="AY1048" s="513" t="s">
        <v>222</v>
      </c>
      <c r="AZ1048" s="514">
        <v>0.71940000000000004</v>
      </c>
      <c r="BA1048" s="515">
        <v>132</v>
      </c>
      <c r="BB1048" s="515">
        <v>9.3000000000000007</v>
      </c>
      <c r="BC1048" s="515">
        <v>0</v>
      </c>
      <c r="BD1048" s="516" t="s">
        <v>20</v>
      </c>
      <c r="BE1048" s="515">
        <v>1.2</v>
      </c>
      <c r="BF1048" s="515">
        <v>0.01</v>
      </c>
      <c r="BG1048" s="515">
        <v>85.5</v>
      </c>
      <c r="BH1048" s="515">
        <v>79.3</v>
      </c>
      <c r="BI1048" s="515">
        <f t="shared" si="184"/>
        <v>82.4</v>
      </c>
      <c r="BJ1048" s="517" t="s">
        <v>66</v>
      </c>
      <c r="BK1048" s="517" t="s">
        <v>67</v>
      </c>
      <c r="BL1048" s="515">
        <v>20858</v>
      </c>
      <c r="BM1048" s="515">
        <v>122</v>
      </c>
      <c r="BN1048" s="515">
        <v>183</v>
      </c>
      <c r="BO1048" s="515">
        <v>295</v>
      </c>
      <c r="BP1048" s="515">
        <v>351</v>
      </c>
      <c r="BQ1048" s="515">
        <v>1</v>
      </c>
      <c r="BR1048" s="515">
        <v>26.1</v>
      </c>
      <c r="BS1048" s="515">
        <v>0.4</v>
      </c>
      <c r="BT1048" s="515">
        <v>1.85</v>
      </c>
      <c r="BU1048" s="515">
        <v>14.6</v>
      </c>
      <c r="BV1048" s="515">
        <v>0</v>
      </c>
      <c r="BW1048" s="587"/>
      <c r="BX1048" s="587">
        <v>124</v>
      </c>
      <c r="BY1048" s="587">
        <v>7</v>
      </c>
      <c r="BZ1048" s="587">
        <v>11.5</v>
      </c>
      <c r="CA1048" s="587">
        <v>85</v>
      </c>
      <c r="CB1048" s="587">
        <v>140</v>
      </c>
      <c r="CC1048" s="587">
        <v>170</v>
      </c>
      <c r="CD1048" s="587">
        <v>240</v>
      </c>
      <c r="CE1048" s="587">
        <v>365</v>
      </c>
      <c r="CF1048" s="587">
        <v>437</v>
      </c>
      <c r="CG1048" s="587">
        <v>42</v>
      </c>
      <c r="CH1048" s="587">
        <v>18</v>
      </c>
      <c r="CI1048" s="587">
        <v>3</v>
      </c>
      <c r="CJ1048" s="587">
        <v>2.7</v>
      </c>
      <c r="CK1048" s="587">
        <v>0.05</v>
      </c>
      <c r="CL1048" s="728"/>
    </row>
    <row r="1049" spans="1:90" x14ac:dyDescent="0.25">
      <c r="A1049" s="586">
        <f t="shared" si="188"/>
        <v>2017</v>
      </c>
      <c r="B1049" s="586" t="str">
        <f t="shared" si="188"/>
        <v>ENERO</v>
      </c>
      <c r="C1049" s="586">
        <v>25</v>
      </c>
      <c r="D1049" s="292" t="str">
        <f t="shared" si="179"/>
        <v>ENERO 2017 / 23</v>
      </c>
      <c r="E1049" s="725"/>
      <c r="F1049" s="726"/>
      <c r="G1049" s="726"/>
      <c r="H1049" s="726"/>
      <c r="I1049" s="726"/>
      <c r="J1049" s="726"/>
      <c r="K1049" s="726"/>
      <c r="L1049" s="726"/>
      <c r="M1049" s="726"/>
      <c r="N1049" s="726"/>
      <c r="O1049" s="726"/>
      <c r="P1049" s="726"/>
      <c r="Q1049" s="726"/>
      <c r="R1049" s="726"/>
      <c r="S1049" s="726"/>
      <c r="T1049" s="726"/>
      <c r="U1049" s="726"/>
      <c r="V1049" s="726"/>
      <c r="W1049" s="726"/>
      <c r="X1049" s="726"/>
      <c r="Y1049" s="726"/>
      <c r="Z1049" s="726"/>
      <c r="AA1049" s="726"/>
      <c r="AB1049" s="726"/>
      <c r="AC1049" s="726"/>
      <c r="AD1049" s="726"/>
      <c r="AE1049" s="292"/>
      <c r="AF1049" s="428"/>
      <c r="AG1049" s="292"/>
      <c r="AH1049" s="726"/>
      <c r="AI1049" s="726"/>
      <c r="AJ1049" s="726"/>
      <c r="AK1049" s="726"/>
      <c r="AL1049" s="726"/>
      <c r="AM1049" s="726"/>
      <c r="AN1049" s="726"/>
      <c r="AO1049" s="726"/>
      <c r="AP1049" s="726"/>
      <c r="AQ1049" s="726"/>
      <c r="AR1049" s="726"/>
      <c r="AS1049" s="726"/>
      <c r="AT1049" s="726"/>
      <c r="AU1049" s="727"/>
      <c r="AV1049" s="513">
        <v>23</v>
      </c>
      <c r="AW1049" s="518">
        <v>42755</v>
      </c>
      <c r="AX1049" s="513">
        <v>70142</v>
      </c>
      <c r="AY1049" s="513" t="s">
        <v>222</v>
      </c>
      <c r="AZ1049" s="514">
        <v>0.71789999999999998</v>
      </c>
      <c r="BA1049" s="515">
        <v>133.1</v>
      </c>
      <c r="BB1049" s="515">
        <v>9.3000000000000007</v>
      </c>
      <c r="BC1049" s="515">
        <v>0</v>
      </c>
      <c r="BD1049" s="516" t="s">
        <v>20</v>
      </c>
      <c r="BE1049" s="515">
        <v>1.2</v>
      </c>
      <c r="BF1049" s="515">
        <v>0.01</v>
      </c>
      <c r="BG1049" s="515">
        <v>85.1</v>
      </c>
      <c r="BH1049" s="515">
        <v>79.099999999999994</v>
      </c>
      <c r="BI1049" s="515">
        <f t="shared" si="184"/>
        <v>82.1</v>
      </c>
      <c r="BJ1049" s="517" t="s">
        <v>66</v>
      </c>
      <c r="BK1049" s="517" t="s">
        <v>67</v>
      </c>
      <c r="BL1049" s="515">
        <v>20874</v>
      </c>
      <c r="BM1049" s="515">
        <v>126</v>
      </c>
      <c r="BN1049" s="515">
        <v>185</v>
      </c>
      <c r="BO1049" s="515">
        <v>300</v>
      </c>
      <c r="BP1049" s="515">
        <v>351</v>
      </c>
      <c r="BQ1049" s="515">
        <v>1</v>
      </c>
      <c r="BR1049" s="515">
        <v>25.3</v>
      </c>
      <c r="BS1049" s="515">
        <v>0.5</v>
      </c>
      <c r="BT1049" s="515">
        <v>1.83</v>
      </c>
      <c r="BU1049" s="515">
        <v>14.2</v>
      </c>
      <c r="BV1049" s="515">
        <v>0</v>
      </c>
      <c r="BW1049" s="587"/>
      <c r="BX1049" s="587">
        <v>124</v>
      </c>
      <c r="BY1049" s="587">
        <v>7</v>
      </c>
      <c r="BZ1049" s="587">
        <v>11.5</v>
      </c>
      <c r="CA1049" s="587">
        <v>85</v>
      </c>
      <c r="CB1049" s="587">
        <v>140</v>
      </c>
      <c r="CC1049" s="587">
        <v>170</v>
      </c>
      <c r="CD1049" s="587">
        <v>240</v>
      </c>
      <c r="CE1049" s="587">
        <v>365</v>
      </c>
      <c r="CF1049" s="587">
        <v>437</v>
      </c>
      <c r="CG1049" s="587">
        <v>42</v>
      </c>
      <c r="CH1049" s="587">
        <v>18</v>
      </c>
      <c r="CI1049" s="587">
        <v>3</v>
      </c>
      <c r="CJ1049" s="587">
        <v>2.7</v>
      </c>
      <c r="CK1049" s="587">
        <v>0.05</v>
      </c>
      <c r="CL1049" s="728"/>
    </row>
    <row r="1050" spans="1:90" x14ac:dyDescent="0.25">
      <c r="A1050" s="586">
        <f t="shared" si="188"/>
        <v>2017</v>
      </c>
      <c r="B1050" s="586" t="str">
        <f t="shared" si="188"/>
        <v>ENERO</v>
      </c>
      <c r="C1050" s="586">
        <v>26</v>
      </c>
      <c r="D1050" s="292" t="str">
        <f t="shared" si="179"/>
        <v>ENERO 2017 / 24</v>
      </c>
      <c r="E1050" s="725"/>
      <c r="F1050" s="726"/>
      <c r="G1050" s="726"/>
      <c r="H1050" s="726"/>
      <c r="I1050" s="726"/>
      <c r="J1050" s="726"/>
      <c r="K1050" s="726"/>
      <c r="L1050" s="726"/>
      <c r="M1050" s="726"/>
      <c r="N1050" s="726"/>
      <c r="O1050" s="726"/>
      <c r="P1050" s="726"/>
      <c r="Q1050" s="726"/>
      <c r="R1050" s="726"/>
      <c r="S1050" s="726"/>
      <c r="T1050" s="726"/>
      <c r="U1050" s="726"/>
      <c r="V1050" s="726"/>
      <c r="W1050" s="726"/>
      <c r="X1050" s="726"/>
      <c r="Y1050" s="726"/>
      <c r="Z1050" s="726"/>
      <c r="AA1050" s="726"/>
      <c r="AB1050" s="726"/>
      <c r="AC1050" s="726"/>
      <c r="AD1050" s="726"/>
      <c r="AE1050" s="292"/>
      <c r="AF1050" s="428"/>
      <c r="AG1050" s="292"/>
      <c r="AH1050" s="726"/>
      <c r="AI1050" s="726"/>
      <c r="AJ1050" s="726"/>
      <c r="AK1050" s="726"/>
      <c r="AL1050" s="726"/>
      <c r="AM1050" s="726"/>
      <c r="AN1050" s="726"/>
      <c r="AO1050" s="726"/>
      <c r="AP1050" s="726"/>
      <c r="AQ1050" s="726"/>
      <c r="AR1050" s="726"/>
      <c r="AS1050" s="726"/>
      <c r="AT1050" s="726"/>
      <c r="AU1050" s="727"/>
      <c r="AV1050" s="513">
        <v>24</v>
      </c>
      <c r="AW1050" s="518">
        <v>42755</v>
      </c>
      <c r="AX1050" s="513">
        <v>70137</v>
      </c>
      <c r="AY1050" s="513" t="s">
        <v>222</v>
      </c>
      <c r="AZ1050" s="514">
        <v>0.71750000000000003</v>
      </c>
      <c r="BA1050" s="515">
        <v>131.5</v>
      </c>
      <c r="BB1050" s="515">
        <v>9.3000000000000007</v>
      </c>
      <c r="BC1050" s="515">
        <v>0</v>
      </c>
      <c r="BD1050" s="516" t="s">
        <v>20</v>
      </c>
      <c r="BE1050" s="515">
        <v>1.2</v>
      </c>
      <c r="BF1050" s="515">
        <v>0.01</v>
      </c>
      <c r="BG1050" s="515">
        <v>85.1</v>
      </c>
      <c r="BH1050" s="515">
        <v>79.2</v>
      </c>
      <c r="BI1050" s="515">
        <f t="shared" si="184"/>
        <v>82.15</v>
      </c>
      <c r="BJ1050" s="517" t="s">
        <v>66</v>
      </c>
      <c r="BK1050" s="517" t="s">
        <v>67</v>
      </c>
      <c r="BL1050" s="515">
        <v>20878</v>
      </c>
      <c r="BM1050" s="515">
        <v>122</v>
      </c>
      <c r="BN1050" s="515">
        <v>180</v>
      </c>
      <c r="BO1050" s="515">
        <v>295</v>
      </c>
      <c r="BP1050" s="515">
        <v>351</v>
      </c>
      <c r="BQ1050" s="515">
        <v>1</v>
      </c>
      <c r="BR1050" s="515">
        <v>25.9</v>
      </c>
      <c r="BS1050" s="515">
        <v>0.5</v>
      </c>
      <c r="BT1050" s="515">
        <v>1.85</v>
      </c>
      <c r="BU1050" s="515">
        <v>17.3</v>
      </c>
      <c r="BV1050" s="515">
        <v>0</v>
      </c>
      <c r="BW1050" s="587"/>
      <c r="BX1050" s="587">
        <v>124</v>
      </c>
      <c r="BY1050" s="587">
        <v>7</v>
      </c>
      <c r="BZ1050" s="587">
        <v>11.5</v>
      </c>
      <c r="CA1050" s="587">
        <v>85</v>
      </c>
      <c r="CB1050" s="587">
        <v>140</v>
      </c>
      <c r="CC1050" s="587">
        <v>170</v>
      </c>
      <c r="CD1050" s="587">
        <v>240</v>
      </c>
      <c r="CE1050" s="587">
        <v>365</v>
      </c>
      <c r="CF1050" s="587">
        <v>437</v>
      </c>
      <c r="CG1050" s="587">
        <v>42</v>
      </c>
      <c r="CH1050" s="587">
        <v>18</v>
      </c>
      <c r="CI1050" s="587">
        <v>3</v>
      </c>
      <c r="CJ1050" s="587">
        <v>2.7</v>
      </c>
      <c r="CK1050" s="587">
        <v>0.05</v>
      </c>
      <c r="CL1050" s="728"/>
    </row>
    <row r="1051" spans="1:90" x14ac:dyDescent="0.25">
      <c r="A1051" s="586">
        <f t="shared" si="188"/>
        <v>2017</v>
      </c>
      <c r="B1051" s="586" t="str">
        <f t="shared" si="188"/>
        <v>ENERO</v>
      </c>
      <c r="C1051" s="586">
        <v>27</v>
      </c>
      <c r="D1051" s="292" t="str">
        <f t="shared" si="179"/>
        <v>ENERO 2017 / 25</v>
      </c>
      <c r="E1051" s="725"/>
      <c r="F1051" s="726"/>
      <c r="G1051" s="726"/>
      <c r="H1051" s="726"/>
      <c r="I1051" s="726"/>
      <c r="J1051" s="726"/>
      <c r="K1051" s="726"/>
      <c r="L1051" s="726"/>
      <c r="M1051" s="726"/>
      <c r="N1051" s="726"/>
      <c r="O1051" s="726"/>
      <c r="P1051" s="726"/>
      <c r="Q1051" s="726"/>
      <c r="R1051" s="726"/>
      <c r="S1051" s="726"/>
      <c r="T1051" s="726"/>
      <c r="U1051" s="726"/>
      <c r="V1051" s="726"/>
      <c r="W1051" s="726"/>
      <c r="X1051" s="726"/>
      <c r="Y1051" s="726"/>
      <c r="Z1051" s="726"/>
      <c r="AA1051" s="726"/>
      <c r="AB1051" s="726"/>
      <c r="AC1051" s="726"/>
      <c r="AD1051" s="726"/>
      <c r="AE1051" s="292"/>
      <c r="AF1051" s="428"/>
      <c r="AG1051" s="292"/>
      <c r="AH1051" s="726"/>
      <c r="AI1051" s="726"/>
      <c r="AJ1051" s="726"/>
      <c r="AK1051" s="726"/>
      <c r="AL1051" s="726"/>
      <c r="AM1051" s="726"/>
      <c r="AN1051" s="726"/>
      <c r="AO1051" s="726"/>
      <c r="AP1051" s="726"/>
      <c r="AQ1051" s="726"/>
      <c r="AR1051" s="726"/>
      <c r="AS1051" s="726"/>
      <c r="AT1051" s="726"/>
      <c r="AU1051" s="727"/>
      <c r="AV1051" s="513">
        <v>25</v>
      </c>
      <c r="AW1051" s="518">
        <v>42756</v>
      </c>
      <c r="AX1051" s="513">
        <v>70164</v>
      </c>
      <c r="AY1051" s="513" t="s">
        <v>222</v>
      </c>
      <c r="AZ1051" s="514">
        <v>0.71430000000000005</v>
      </c>
      <c r="BA1051" s="515">
        <v>128.30000000000001</v>
      </c>
      <c r="BB1051" s="515">
        <v>9.8000000000000007</v>
      </c>
      <c r="BC1051" s="515">
        <v>0</v>
      </c>
      <c r="BD1051" s="516" t="s">
        <v>20</v>
      </c>
      <c r="BE1051" s="515">
        <v>1.2</v>
      </c>
      <c r="BF1051" s="515">
        <v>0.01</v>
      </c>
      <c r="BG1051" s="515">
        <v>85.1</v>
      </c>
      <c r="BH1051" s="515">
        <v>79.099999999999994</v>
      </c>
      <c r="BI1051" s="515">
        <f t="shared" si="184"/>
        <v>82.1</v>
      </c>
      <c r="BJ1051" s="517" t="s">
        <v>66</v>
      </c>
      <c r="BK1051" s="517" t="s">
        <v>67</v>
      </c>
      <c r="BL1051" s="515">
        <v>20914</v>
      </c>
      <c r="BM1051" s="515">
        <v>120</v>
      </c>
      <c r="BN1051" s="515">
        <v>176</v>
      </c>
      <c r="BO1051" s="515">
        <v>289</v>
      </c>
      <c r="BP1051" s="515">
        <v>347</v>
      </c>
      <c r="BQ1051" s="515">
        <v>1</v>
      </c>
      <c r="BR1051" s="515">
        <v>25.2</v>
      </c>
      <c r="BS1051" s="515">
        <v>0.5</v>
      </c>
      <c r="BT1051" s="515">
        <v>1.82</v>
      </c>
      <c r="BU1051" s="515">
        <v>15.2</v>
      </c>
      <c r="BV1051" s="515">
        <v>0</v>
      </c>
      <c r="BW1051" s="587"/>
      <c r="BX1051" s="587">
        <v>124</v>
      </c>
      <c r="BY1051" s="587">
        <v>7</v>
      </c>
      <c r="BZ1051" s="587">
        <v>11.5</v>
      </c>
      <c r="CA1051" s="587">
        <v>85</v>
      </c>
      <c r="CB1051" s="587">
        <v>140</v>
      </c>
      <c r="CC1051" s="587">
        <v>170</v>
      </c>
      <c r="CD1051" s="587">
        <v>240</v>
      </c>
      <c r="CE1051" s="587">
        <v>365</v>
      </c>
      <c r="CF1051" s="587">
        <v>437</v>
      </c>
      <c r="CG1051" s="587">
        <v>42</v>
      </c>
      <c r="CH1051" s="587">
        <v>18</v>
      </c>
      <c r="CI1051" s="587">
        <v>3</v>
      </c>
      <c r="CJ1051" s="587">
        <v>2.7</v>
      </c>
      <c r="CK1051" s="587">
        <v>0.05</v>
      </c>
      <c r="CL1051" s="728"/>
    </row>
    <row r="1052" spans="1:90" x14ac:dyDescent="0.25">
      <c r="A1052" s="586">
        <f t="shared" si="188"/>
        <v>2017</v>
      </c>
      <c r="B1052" s="586" t="str">
        <f t="shared" si="188"/>
        <v>ENERO</v>
      </c>
      <c r="C1052" s="586">
        <v>28</v>
      </c>
      <c r="D1052" s="292" t="str">
        <f t="shared" si="179"/>
        <v>ENERO 2017 / 26</v>
      </c>
      <c r="E1052" s="725"/>
      <c r="F1052" s="726"/>
      <c r="G1052" s="726"/>
      <c r="H1052" s="726"/>
      <c r="I1052" s="726"/>
      <c r="J1052" s="726"/>
      <c r="K1052" s="726"/>
      <c r="L1052" s="726"/>
      <c r="M1052" s="726"/>
      <c r="N1052" s="726"/>
      <c r="O1052" s="726"/>
      <c r="P1052" s="726"/>
      <c r="Q1052" s="726"/>
      <c r="R1052" s="726"/>
      <c r="S1052" s="726"/>
      <c r="T1052" s="726"/>
      <c r="U1052" s="726"/>
      <c r="V1052" s="726"/>
      <c r="W1052" s="726"/>
      <c r="X1052" s="726"/>
      <c r="Y1052" s="726"/>
      <c r="Z1052" s="726"/>
      <c r="AA1052" s="726"/>
      <c r="AB1052" s="726"/>
      <c r="AC1052" s="726"/>
      <c r="AD1052" s="726"/>
      <c r="AE1052" s="292"/>
      <c r="AF1052" s="428"/>
      <c r="AG1052" s="292"/>
      <c r="AH1052" s="726"/>
      <c r="AI1052" s="726"/>
      <c r="AJ1052" s="726"/>
      <c r="AK1052" s="726"/>
      <c r="AL1052" s="726"/>
      <c r="AM1052" s="726"/>
      <c r="AN1052" s="726"/>
      <c r="AO1052" s="726"/>
      <c r="AP1052" s="726"/>
      <c r="AQ1052" s="726"/>
      <c r="AR1052" s="726"/>
      <c r="AS1052" s="726"/>
      <c r="AT1052" s="726"/>
      <c r="AU1052" s="727"/>
      <c r="AV1052" s="513">
        <v>26</v>
      </c>
      <c r="AW1052" s="518">
        <v>42757</v>
      </c>
      <c r="AX1052" s="513">
        <v>70171</v>
      </c>
      <c r="AY1052" s="513" t="s">
        <v>222</v>
      </c>
      <c r="AZ1052" s="514">
        <v>0.71830000000000005</v>
      </c>
      <c r="BA1052" s="515">
        <v>131.6</v>
      </c>
      <c r="BB1052" s="515">
        <v>9.4</v>
      </c>
      <c r="BC1052" s="515">
        <v>0</v>
      </c>
      <c r="BD1052" s="516" t="s">
        <v>20</v>
      </c>
      <c r="BE1052" s="515">
        <v>1.2</v>
      </c>
      <c r="BF1052" s="515">
        <v>0.01</v>
      </c>
      <c r="BG1052" s="515">
        <v>85.6</v>
      </c>
      <c r="BH1052" s="515">
        <v>79.3</v>
      </c>
      <c r="BI1052" s="515">
        <f t="shared" si="184"/>
        <v>82.449999999999989</v>
      </c>
      <c r="BJ1052" s="517" t="s">
        <v>66</v>
      </c>
      <c r="BK1052" s="517" t="s">
        <v>67</v>
      </c>
      <c r="BL1052" s="515">
        <v>20870</v>
      </c>
      <c r="BM1052" s="515">
        <v>122</v>
      </c>
      <c r="BN1052" s="515">
        <v>183</v>
      </c>
      <c r="BO1052" s="515">
        <v>297</v>
      </c>
      <c r="BP1052" s="515">
        <v>354</v>
      </c>
      <c r="BQ1052" s="515">
        <v>1</v>
      </c>
      <c r="BR1052" s="515">
        <v>25.9</v>
      </c>
      <c r="BS1052" s="515">
        <v>0.5</v>
      </c>
      <c r="BT1052" s="515">
        <v>1.84</v>
      </c>
      <c r="BU1052" s="515">
        <v>17.7</v>
      </c>
      <c r="BV1052" s="515">
        <v>0</v>
      </c>
      <c r="BW1052" s="587"/>
      <c r="BX1052" s="587">
        <v>124</v>
      </c>
      <c r="BY1052" s="587">
        <v>7</v>
      </c>
      <c r="BZ1052" s="587">
        <v>11.5</v>
      </c>
      <c r="CA1052" s="587">
        <v>85</v>
      </c>
      <c r="CB1052" s="587">
        <v>140</v>
      </c>
      <c r="CC1052" s="587">
        <v>170</v>
      </c>
      <c r="CD1052" s="587">
        <v>240</v>
      </c>
      <c r="CE1052" s="587">
        <v>365</v>
      </c>
      <c r="CF1052" s="587">
        <v>437</v>
      </c>
      <c r="CG1052" s="587">
        <v>42</v>
      </c>
      <c r="CH1052" s="587">
        <v>18</v>
      </c>
      <c r="CI1052" s="587">
        <v>3</v>
      </c>
      <c r="CJ1052" s="587">
        <v>2.7</v>
      </c>
      <c r="CK1052" s="587">
        <v>0.05</v>
      </c>
      <c r="CL1052" s="728"/>
    </row>
    <row r="1053" spans="1:90" x14ac:dyDescent="0.25">
      <c r="A1053" s="586">
        <f t="shared" si="188"/>
        <v>2017</v>
      </c>
      <c r="B1053" s="586" t="str">
        <f t="shared" si="188"/>
        <v>ENERO</v>
      </c>
      <c r="C1053" s="586">
        <v>29</v>
      </c>
      <c r="D1053" s="292" t="str">
        <f t="shared" si="179"/>
        <v>ENERO 2017 / 27</v>
      </c>
      <c r="E1053" s="725"/>
      <c r="F1053" s="726"/>
      <c r="G1053" s="726"/>
      <c r="H1053" s="726"/>
      <c r="I1053" s="726"/>
      <c r="J1053" s="726"/>
      <c r="K1053" s="726"/>
      <c r="L1053" s="726"/>
      <c r="M1053" s="726"/>
      <c r="N1053" s="726"/>
      <c r="O1053" s="726"/>
      <c r="P1053" s="726"/>
      <c r="Q1053" s="726"/>
      <c r="R1053" s="726"/>
      <c r="S1053" s="726"/>
      <c r="T1053" s="726"/>
      <c r="U1053" s="726"/>
      <c r="V1053" s="726"/>
      <c r="W1053" s="726"/>
      <c r="X1053" s="726"/>
      <c r="Y1053" s="726"/>
      <c r="Z1053" s="726"/>
      <c r="AA1053" s="726"/>
      <c r="AB1053" s="726"/>
      <c r="AC1053" s="726"/>
      <c r="AD1053" s="726"/>
      <c r="AE1053" s="292"/>
      <c r="AF1053" s="428"/>
      <c r="AG1053" s="292"/>
      <c r="AH1053" s="726"/>
      <c r="AI1053" s="726"/>
      <c r="AJ1053" s="726"/>
      <c r="AK1053" s="726"/>
      <c r="AL1053" s="726"/>
      <c r="AM1053" s="726"/>
      <c r="AN1053" s="726"/>
      <c r="AO1053" s="726"/>
      <c r="AP1053" s="726"/>
      <c r="AQ1053" s="726"/>
      <c r="AR1053" s="726"/>
      <c r="AS1053" s="726"/>
      <c r="AT1053" s="726"/>
      <c r="AU1053" s="727"/>
      <c r="AV1053" s="513">
        <v>27</v>
      </c>
      <c r="AW1053" s="518">
        <v>42758</v>
      </c>
      <c r="AX1053" s="513">
        <v>70180</v>
      </c>
      <c r="AY1053" s="513" t="s">
        <v>222</v>
      </c>
      <c r="AZ1053" s="514">
        <v>0.71719999999999995</v>
      </c>
      <c r="BA1053" s="515">
        <v>131.6</v>
      </c>
      <c r="BB1053" s="515">
        <v>9.3000000000000007</v>
      </c>
      <c r="BC1053" s="515">
        <v>0</v>
      </c>
      <c r="BD1053" s="516" t="s">
        <v>20</v>
      </c>
      <c r="BE1053" s="515">
        <v>1.2</v>
      </c>
      <c r="BF1053" s="515">
        <v>0.01</v>
      </c>
      <c r="BG1053" s="515">
        <v>85.2</v>
      </c>
      <c r="BH1053" s="515">
        <v>79.2</v>
      </c>
      <c r="BI1053" s="515">
        <f t="shared" si="184"/>
        <v>82.2</v>
      </c>
      <c r="BJ1053" s="517" t="s">
        <v>66</v>
      </c>
      <c r="BK1053" s="517" t="s">
        <v>67</v>
      </c>
      <c r="BL1053" s="515">
        <v>20882</v>
      </c>
      <c r="BM1053" s="515">
        <v>122</v>
      </c>
      <c r="BN1053" s="515">
        <v>181</v>
      </c>
      <c r="BO1053" s="515">
        <v>297</v>
      </c>
      <c r="BP1053" s="515">
        <v>356</v>
      </c>
      <c r="BQ1053" s="515">
        <v>1</v>
      </c>
      <c r="BR1053" s="515">
        <v>25.2</v>
      </c>
      <c r="BS1053" s="515">
        <v>0.4</v>
      </c>
      <c r="BT1053" s="515">
        <v>1.8</v>
      </c>
      <c r="BU1053" s="515">
        <v>15.4</v>
      </c>
      <c r="BV1053" s="515">
        <v>0</v>
      </c>
      <c r="BW1053" s="587"/>
      <c r="BX1053" s="587">
        <v>124</v>
      </c>
      <c r="BY1053" s="587">
        <v>7</v>
      </c>
      <c r="BZ1053" s="587">
        <v>11.5</v>
      </c>
      <c r="CA1053" s="587">
        <v>85</v>
      </c>
      <c r="CB1053" s="587">
        <v>140</v>
      </c>
      <c r="CC1053" s="587">
        <v>170</v>
      </c>
      <c r="CD1053" s="587">
        <v>240</v>
      </c>
      <c r="CE1053" s="587">
        <v>365</v>
      </c>
      <c r="CF1053" s="587">
        <v>437</v>
      </c>
      <c r="CG1053" s="587">
        <v>42</v>
      </c>
      <c r="CH1053" s="587">
        <v>18</v>
      </c>
      <c r="CI1053" s="587">
        <v>3</v>
      </c>
      <c r="CJ1053" s="587">
        <v>2.7</v>
      </c>
      <c r="CK1053" s="587">
        <v>0.05</v>
      </c>
      <c r="CL1053" s="728"/>
    </row>
    <row r="1054" spans="1:90" x14ac:dyDescent="0.25">
      <c r="A1054" s="586">
        <f t="shared" si="188"/>
        <v>2017</v>
      </c>
      <c r="B1054" s="586" t="str">
        <f t="shared" si="188"/>
        <v>ENERO</v>
      </c>
      <c r="C1054" s="586">
        <v>30</v>
      </c>
      <c r="D1054" s="292" t="str">
        <f t="shared" si="179"/>
        <v>ENERO 2017 / 28</v>
      </c>
      <c r="E1054" s="725"/>
      <c r="F1054" s="726"/>
      <c r="G1054" s="726"/>
      <c r="H1054" s="726"/>
      <c r="I1054" s="726"/>
      <c r="J1054" s="726"/>
      <c r="K1054" s="726"/>
      <c r="L1054" s="726"/>
      <c r="M1054" s="726"/>
      <c r="N1054" s="726"/>
      <c r="O1054" s="726"/>
      <c r="P1054" s="726"/>
      <c r="Q1054" s="726"/>
      <c r="R1054" s="726"/>
      <c r="S1054" s="726"/>
      <c r="T1054" s="726"/>
      <c r="U1054" s="726"/>
      <c r="V1054" s="726"/>
      <c r="W1054" s="726"/>
      <c r="X1054" s="726"/>
      <c r="Y1054" s="726"/>
      <c r="Z1054" s="726"/>
      <c r="AA1054" s="726"/>
      <c r="AB1054" s="726"/>
      <c r="AC1054" s="726"/>
      <c r="AD1054" s="726"/>
      <c r="AE1054" s="292"/>
      <c r="AF1054" s="428"/>
      <c r="AG1054" s="292"/>
      <c r="AH1054" s="726"/>
      <c r="AI1054" s="726"/>
      <c r="AJ1054" s="726"/>
      <c r="AK1054" s="726"/>
      <c r="AL1054" s="726"/>
      <c r="AM1054" s="726"/>
      <c r="AN1054" s="726"/>
      <c r="AO1054" s="726"/>
      <c r="AP1054" s="726"/>
      <c r="AQ1054" s="726"/>
      <c r="AR1054" s="726"/>
      <c r="AS1054" s="726"/>
      <c r="AT1054" s="726"/>
      <c r="AU1054" s="727"/>
      <c r="AV1054" s="513">
        <v>28</v>
      </c>
      <c r="AW1054" s="518">
        <v>42758</v>
      </c>
      <c r="AX1054" s="513">
        <v>70197</v>
      </c>
      <c r="AY1054" s="513" t="s">
        <v>222</v>
      </c>
      <c r="AZ1054" s="514">
        <v>0.71460000000000001</v>
      </c>
      <c r="BA1054" s="515">
        <v>129.5</v>
      </c>
      <c r="BB1054" s="515">
        <v>9.6</v>
      </c>
      <c r="BC1054" s="515">
        <v>0</v>
      </c>
      <c r="BD1054" s="516" t="s">
        <v>20</v>
      </c>
      <c r="BE1054" s="515">
        <v>1.2</v>
      </c>
      <c r="BF1054" s="515">
        <v>0.01</v>
      </c>
      <c r="BG1054" s="515">
        <v>85.7</v>
      </c>
      <c r="BH1054" s="515">
        <v>79.400000000000006</v>
      </c>
      <c r="BI1054" s="515">
        <f t="shared" si="184"/>
        <v>82.550000000000011</v>
      </c>
      <c r="BJ1054" s="517" t="s">
        <v>66</v>
      </c>
      <c r="BK1054" s="517" t="s">
        <v>67</v>
      </c>
      <c r="BL1054" s="515">
        <v>20910</v>
      </c>
      <c r="BM1054" s="515">
        <v>120</v>
      </c>
      <c r="BN1054" s="515">
        <v>178</v>
      </c>
      <c r="BO1054" s="515">
        <v>291</v>
      </c>
      <c r="BP1054" s="515">
        <v>349</v>
      </c>
      <c r="BQ1054" s="515">
        <v>1</v>
      </c>
      <c r="BR1054" s="515">
        <v>26.3</v>
      </c>
      <c r="BS1054" s="515">
        <v>0.4</v>
      </c>
      <c r="BT1054" s="515">
        <v>1.9</v>
      </c>
      <c r="BU1054" s="515">
        <v>14.5</v>
      </c>
      <c r="BV1054" s="515">
        <v>0</v>
      </c>
      <c r="BW1054" s="587"/>
      <c r="BX1054" s="587">
        <v>124</v>
      </c>
      <c r="BY1054" s="587">
        <v>7</v>
      </c>
      <c r="BZ1054" s="587">
        <v>11.5</v>
      </c>
      <c r="CA1054" s="587">
        <v>85</v>
      </c>
      <c r="CB1054" s="587">
        <v>140</v>
      </c>
      <c r="CC1054" s="587">
        <v>170</v>
      </c>
      <c r="CD1054" s="587">
        <v>240</v>
      </c>
      <c r="CE1054" s="587">
        <v>365</v>
      </c>
      <c r="CF1054" s="587">
        <v>437</v>
      </c>
      <c r="CG1054" s="587">
        <v>42</v>
      </c>
      <c r="CH1054" s="587">
        <v>18</v>
      </c>
      <c r="CI1054" s="587">
        <v>3</v>
      </c>
      <c r="CJ1054" s="587">
        <v>2.7</v>
      </c>
      <c r="CK1054" s="587">
        <v>0.05</v>
      </c>
      <c r="CL1054" s="728"/>
    </row>
    <row r="1055" spans="1:90" x14ac:dyDescent="0.25">
      <c r="A1055" s="586">
        <f t="shared" si="188"/>
        <v>2017</v>
      </c>
      <c r="B1055" s="586" t="str">
        <f t="shared" si="188"/>
        <v>ENERO</v>
      </c>
      <c r="C1055" s="586">
        <v>31</v>
      </c>
      <c r="D1055" s="292" t="str">
        <f t="shared" si="179"/>
        <v>ENERO 2017 / 29</v>
      </c>
      <c r="E1055" s="725"/>
      <c r="F1055" s="726"/>
      <c r="G1055" s="726"/>
      <c r="H1055" s="726"/>
      <c r="I1055" s="726"/>
      <c r="J1055" s="726"/>
      <c r="K1055" s="726"/>
      <c r="L1055" s="726"/>
      <c r="M1055" s="726"/>
      <c r="N1055" s="726"/>
      <c r="O1055" s="726"/>
      <c r="P1055" s="726"/>
      <c r="Q1055" s="726"/>
      <c r="R1055" s="726"/>
      <c r="S1055" s="726"/>
      <c r="T1055" s="726"/>
      <c r="U1055" s="726"/>
      <c r="V1055" s="726"/>
      <c r="W1055" s="726"/>
      <c r="X1055" s="726"/>
      <c r="Y1055" s="726"/>
      <c r="Z1055" s="726"/>
      <c r="AA1055" s="726"/>
      <c r="AB1055" s="726"/>
      <c r="AC1055" s="726"/>
      <c r="AD1055" s="726"/>
      <c r="AE1055" s="292"/>
      <c r="AF1055" s="428"/>
      <c r="AG1055" s="292"/>
      <c r="AH1055" s="726"/>
      <c r="AI1055" s="726"/>
      <c r="AJ1055" s="726"/>
      <c r="AK1055" s="726"/>
      <c r="AL1055" s="726"/>
      <c r="AM1055" s="726"/>
      <c r="AN1055" s="726"/>
      <c r="AO1055" s="726"/>
      <c r="AP1055" s="726"/>
      <c r="AQ1055" s="726"/>
      <c r="AR1055" s="726"/>
      <c r="AS1055" s="726"/>
      <c r="AT1055" s="726"/>
      <c r="AU1055" s="727"/>
      <c r="AV1055" s="513">
        <v>29</v>
      </c>
      <c r="AW1055" s="518">
        <v>42760</v>
      </c>
      <c r="AX1055" s="513">
        <v>70238</v>
      </c>
      <c r="AY1055" s="513" t="s">
        <v>222</v>
      </c>
      <c r="AZ1055" s="514">
        <v>0.71540000000000004</v>
      </c>
      <c r="BA1055" s="515">
        <v>129.80000000000001</v>
      </c>
      <c r="BB1055" s="515">
        <v>9.6</v>
      </c>
      <c r="BC1055" s="515">
        <v>0</v>
      </c>
      <c r="BD1055" s="516" t="s">
        <v>20</v>
      </c>
      <c r="BE1055" s="515">
        <v>1.2</v>
      </c>
      <c r="BF1055" s="515">
        <v>0.01</v>
      </c>
      <c r="BG1055" s="515">
        <v>85.5</v>
      </c>
      <c r="BH1055" s="515">
        <v>79.3</v>
      </c>
      <c r="BI1055" s="515">
        <f t="shared" si="184"/>
        <v>82.4</v>
      </c>
      <c r="BJ1055" s="517" t="s">
        <v>66</v>
      </c>
      <c r="BK1055" s="517" t="s">
        <v>67</v>
      </c>
      <c r="BL1055" s="515">
        <v>20902</v>
      </c>
      <c r="BM1055" s="515">
        <v>120</v>
      </c>
      <c r="BN1055" s="515">
        <v>180</v>
      </c>
      <c r="BO1055" s="515">
        <v>294</v>
      </c>
      <c r="BP1055" s="515">
        <v>351</v>
      </c>
      <c r="BQ1055" s="515">
        <v>1</v>
      </c>
      <c r="BR1055" s="515">
        <v>26.9</v>
      </c>
      <c r="BS1055" s="515">
        <v>0.4</v>
      </c>
      <c r="BT1055" s="515">
        <v>1.91</v>
      </c>
      <c r="BU1055" s="515">
        <v>10.1</v>
      </c>
      <c r="BV1055" s="515">
        <v>0</v>
      </c>
      <c r="BW1055" s="587"/>
      <c r="BX1055" s="587">
        <v>124</v>
      </c>
      <c r="BY1055" s="587">
        <v>7</v>
      </c>
      <c r="BZ1055" s="587">
        <v>11.5</v>
      </c>
      <c r="CA1055" s="587">
        <v>85</v>
      </c>
      <c r="CB1055" s="587">
        <v>140</v>
      </c>
      <c r="CC1055" s="587">
        <v>170</v>
      </c>
      <c r="CD1055" s="587">
        <v>240</v>
      </c>
      <c r="CE1055" s="587">
        <v>365</v>
      </c>
      <c r="CF1055" s="587">
        <v>437</v>
      </c>
      <c r="CG1055" s="587">
        <v>42</v>
      </c>
      <c r="CH1055" s="587">
        <v>18</v>
      </c>
      <c r="CI1055" s="587">
        <v>3</v>
      </c>
      <c r="CJ1055" s="587">
        <v>2.7</v>
      </c>
      <c r="CK1055" s="587">
        <v>0.05</v>
      </c>
      <c r="CL1055" s="728"/>
    </row>
    <row r="1056" spans="1:90" x14ac:dyDescent="0.25">
      <c r="A1056" s="206"/>
      <c r="B1056" s="206"/>
      <c r="C1056" s="206"/>
      <c r="D1056" s="292" t="str">
        <f t="shared" si="179"/>
        <v>ENERO 2017 / 30</v>
      </c>
      <c r="E1056" s="725"/>
      <c r="F1056" s="726"/>
      <c r="G1056" s="726"/>
      <c r="H1056" s="726"/>
      <c r="I1056" s="726"/>
      <c r="J1056" s="726"/>
      <c r="K1056" s="726"/>
      <c r="L1056" s="726"/>
      <c r="M1056" s="726"/>
      <c r="N1056" s="726"/>
      <c r="O1056" s="726"/>
      <c r="P1056" s="726"/>
      <c r="Q1056" s="726"/>
      <c r="R1056" s="726"/>
      <c r="S1056" s="726"/>
      <c r="T1056" s="726"/>
      <c r="U1056" s="726"/>
      <c r="V1056" s="726"/>
      <c r="W1056" s="726"/>
      <c r="X1056" s="726"/>
      <c r="Y1056" s="726"/>
      <c r="Z1056" s="726"/>
      <c r="AA1056" s="726"/>
      <c r="AB1056" s="726"/>
      <c r="AC1056" s="726"/>
      <c r="AD1056" s="726"/>
      <c r="AE1056" s="292"/>
      <c r="AF1056" s="428"/>
      <c r="AG1056" s="292"/>
      <c r="AH1056" s="726"/>
      <c r="AI1056" s="726"/>
      <c r="AJ1056" s="726"/>
      <c r="AK1056" s="726"/>
      <c r="AL1056" s="726"/>
      <c r="AM1056" s="726"/>
      <c r="AN1056" s="726"/>
      <c r="AO1056" s="726"/>
      <c r="AP1056" s="726"/>
      <c r="AQ1056" s="726"/>
      <c r="AR1056" s="726"/>
      <c r="AS1056" s="726"/>
      <c r="AT1056" s="726"/>
      <c r="AU1056" s="727"/>
      <c r="AV1056" s="513">
        <v>30</v>
      </c>
      <c r="AW1056" s="518">
        <v>42761</v>
      </c>
      <c r="AX1056" s="513">
        <v>70261</v>
      </c>
      <c r="AY1056" s="513" t="s">
        <v>222</v>
      </c>
      <c r="AZ1056" s="514">
        <v>0.71750000000000003</v>
      </c>
      <c r="BA1056" s="515">
        <v>129.5</v>
      </c>
      <c r="BB1056" s="515">
        <v>9.8000000000000007</v>
      </c>
      <c r="BC1056" s="515">
        <v>0</v>
      </c>
      <c r="BD1056" s="516" t="s">
        <v>20</v>
      </c>
      <c r="BE1056" s="515">
        <v>1.2</v>
      </c>
      <c r="BF1056" s="515">
        <v>0.01</v>
      </c>
      <c r="BG1056" s="515">
        <v>85.4</v>
      </c>
      <c r="BH1056" s="515">
        <v>79.2</v>
      </c>
      <c r="BI1056" s="515">
        <f t="shared" si="184"/>
        <v>82.300000000000011</v>
      </c>
      <c r="BJ1056" s="517" t="s">
        <v>66</v>
      </c>
      <c r="BK1056" s="517" t="s">
        <v>67</v>
      </c>
      <c r="BL1056" s="515">
        <v>20878</v>
      </c>
      <c r="BM1056" s="515">
        <v>120</v>
      </c>
      <c r="BN1056" s="515">
        <v>183</v>
      </c>
      <c r="BO1056" s="515">
        <v>295</v>
      </c>
      <c r="BP1056" s="515">
        <v>352</v>
      </c>
      <c r="BQ1056" s="515">
        <v>1</v>
      </c>
      <c r="BR1056" s="515">
        <v>26</v>
      </c>
      <c r="BS1056" s="515">
        <v>0.5</v>
      </c>
      <c r="BT1056" s="515">
        <v>1.86</v>
      </c>
      <c r="BU1056" s="515">
        <v>13.8</v>
      </c>
      <c r="BV1056" s="515">
        <v>0</v>
      </c>
      <c r="BW1056" s="587"/>
      <c r="BX1056" s="587">
        <v>124</v>
      </c>
      <c r="BY1056" s="587">
        <v>7</v>
      </c>
      <c r="BZ1056" s="587">
        <v>11.5</v>
      </c>
      <c r="CA1056" s="587">
        <v>85</v>
      </c>
      <c r="CB1056" s="587">
        <v>140</v>
      </c>
      <c r="CC1056" s="587">
        <v>170</v>
      </c>
      <c r="CD1056" s="587">
        <v>240</v>
      </c>
      <c r="CE1056" s="587">
        <v>365</v>
      </c>
      <c r="CF1056" s="587">
        <v>437</v>
      </c>
      <c r="CG1056" s="587">
        <v>42</v>
      </c>
      <c r="CH1056" s="587">
        <v>18</v>
      </c>
      <c r="CI1056" s="587">
        <v>3</v>
      </c>
      <c r="CJ1056" s="587">
        <v>2.7</v>
      </c>
      <c r="CK1056" s="587">
        <v>0.05</v>
      </c>
      <c r="CL1056" s="728"/>
    </row>
    <row r="1057" spans="1:133" x14ac:dyDescent="0.25">
      <c r="A1057" s="586">
        <v>2017</v>
      </c>
      <c r="B1057" s="586" t="s">
        <v>240</v>
      </c>
      <c r="C1057" s="586">
        <v>1</v>
      </c>
      <c r="D1057" s="292" t="str">
        <f t="shared" si="179"/>
        <v>ENERO 2017 / 31</v>
      </c>
      <c r="E1057" s="725"/>
      <c r="F1057" s="726"/>
      <c r="G1057" s="726"/>
      <c r="H1057" s="726"/>
      <c r="I1057" s="726"/>
      <c r="J1057" s="726"/>
      <c r="K1057" s="726"/>
      <c r="L1057" s="726"/>
      <c r="M1057" s="726"/>
      <c r="N1057" s="726"/>
      <c r="O1057" s="726"/>
      <c r="P1057" s="726"/>
      <c r="Q1057" s="726"/>
      <c r="R1057" s="726"/>
      <c r="S1057" s="726"/>
      <c r="T1057" s="726"/>
      <c r="U1057" s="726"/>
      <c r="V1057" s="726"/>
      <c r="W1057" s="726"/>
      <c r="X1057" s="726"/>
      <c r="Y1057" s="726"/>
      <c r="Z1057" s="726"/>
      <c r="AA1057" s="726"/>
      <c r="AB1057" s="726"/>
      <c r="AC1057" s="726"/>
      <c r="AD1057" s="726"/>
      <c r="AE1057" s="292"/>
      <c r="AF1057" s="428"/>
      <c r="AG1057" s="292"/>
      <c r="AH1057" s="726"/>
      <c r="AI1057" s="726"/>
      <c r="AJ1057" s="726"/>
      <c r="AK1057" s="726"/>
      <c r="AL1057" s="726"/>
      <c r="AM1057" s="726"/>
      <c r="AN1057" s="726"/>
      <c r="AO1057" s="726"/>
      <c r="AP1057" s="726"/>
      <c r="AQ1057" s="726"/>
      <c r="AR1057" s="726"/>
      <c r="AS1057" s="726"/>
      <c r="AT1057" s="726"/>
      <c r="AU1057" s="727"/>
      <c r="AV1057" s="513">
        <v>31</v>
      </c>
      <c r="AW1057" s="518">
        <v>42762</v>
      </c>
      <c r="AX1057" s="513">
        <v>70418</v>
      </c>
      <c r="AY1057" s="513" t="s">
        <v>222</v>
      </c>
      <c r="AZ1057" s="514">
        <v>0.71609999999999996</v>
      </c>
      <c r="BA1057" s="515">
        <v>129.6</v>
      </c>
      <c r="BB1057" s="515">
        <v>9.6999999999999993</v>
      </c>
      <c r="BC1057" s="515">
        <v>0</v>
      </c>
      <c r="BD1057" s="516" t="s">
        <v>20</v>
      </c>
      <c r="BE1057" s="515">
        <v>1.2</v>
      </c>
      <c r="BF1057" s="515">
        <v>0.01</v>
      </c>
      <c r="BG1057" s="515">
        <v>85.6</v>
      </c>
      <c r="BH1057" s="515">
        <v>79.3</v>
      </c>
      <c r="BI1057" s="515">
        <f t="shared" si="184"/>
        <v>82.449999999999989</v>
      </c>
      <c r="BJ1057" s="517" t="s">
        <v>66</v>
      </c>
      <c r="BK1057" s="517" t="s">
        <v>67</v>
      </c>
      <c r="BL1057" s="515">
        <v>20894</v>
      </c>
      <c r="BM1057" s="515">
        <v>120</v>
      </c>
      <c r="BN1057" s="515">
        <v>181</v>
      </c>
      <c r="BO1057" s="515">
        <v>298</v>
      </c>
      <c r="BP1057" s="515">
        <v>352</v>
      </c>
      <c r="BQ1057" s="515">
        <v>1</v>
      </c>
      <c r="BR1057" s="515">
        <v>26.8</v>
      </c>
      <c r="BS1057" s="515">
        <v>0.5</v>
      </c>
      <c r="BT1057" s="515">
        <v>1.93</v>
      </c>
      <c r="BU1057" s="515">
        <v>16.2</v>
      </c>
      <c r="BV1057" s="515">
        <v>0</v>
      </c>
      <c r="BW1057" s="587"/>
      <c r="BX1057" s="587">
        <v>124</v>
      </c>
      <c r="BY1057" s="587">
        <v>7</v>
      </c>
      <c r="BZ1057" s="587">
        <v>11.5</v>
      </c>
      <c r="CA1057" s="587">
        <v>85</v>
      </c>
      <c r="CB1057" s="587">
        <v>140</v>
      </c>
      <c r="CC1057" s="587">
        <v>170</v>
      </c>
      <c r="CD1057" s="587">
        <v>240</v>
      </c>
      <c r="CE1057" s="587">
        <v>365</v>
      </c>
      <c r="CF1057" s="587">
        <v>437</v>
      </c>
      <c r="CG1057" s="587">
        <v>42</v>
      </c>
      <c r="CH1057" s="587">
        <v>18</v>
      </c>
      <c r="CI1057" s="587">
        <v>3</v>
      </c>
      <c r="CJ1057" s="587">
        <v>2.7</v>
      </c>
      <c r="CK1057" s="587">
        <v>0.05</v>
      </c>
      <c r="CL1057" s="728"/>
    </row>
    <row r="1058" spans="1:133" ht="15.75" x14ac:dyDescent="0.25">
      <c r="A1058" s="586">
        <f>A1057</f>
        <v>2017</v>
      </c>
      <c r="B1058" s="586" t="str">
        <f>B1057</f>
        <v>FEBRERO</v>
      </c>
      <c r="C1058" s="586">
        <v>2</v>
      </c>
      <c r="D1058" s="275" t="s">
        <v>228</v>
      </c>
      <c r="E1058" s="344">
        <f>IFERROR(AVERAGE(E1027:E1057),"")</f>
        <v>9.5</v>
      </c>
      <c r="F1058" s="276">
        <f>IFERROR(AVERAGE(F1027:F1057),"")</f>
        <v>42752.055555555555</v>
      </c>
      <c r="G1058" s="276">
        <f>IFERROR(AVERAGE(G1027:G1057),"")</f>
        <v>70093.5</v>
      </c>
      <c r="H1058" s="276" t="str">
        <f>IFERROR(AVERAGE(H1027:H1057),"")</f>
        <v/>
      </c>
      <c r="I1058" s="276">
        <f>IFERROR(AVERAGE(I1027:I1057),"")</f>
        <v>0.71409999999999985</v>
      </c>
      <c r="J1058" s="276">
        <f t="shared" ref="J1058:BU1058" si="189">IFERROR(AVERAGE(J1027:J1057),"")</f>
        <v>127.44444444444444</v>
      </c>
      <c r="K1058" s="276">
        <f t="shared" si="189"/>
        <v>9.7388888888888889</v>
      </c>
      <c r="L1058" s="276">
        <f t="shared" si="189"/>
        <v>0</v>
      </c>
      <c r="M1058" s="276" t="str">
        <f t="shared" si="189"/>
        <v/>
      </c>
      <c r="N1058" s="276">
        <f t="shared" si="189"/>
        <v>0.5</v>
      </c>
      <c r="O1058" s="276">
        <f t="shared" si="189"/>
        <v>0</v>
      </c>
      <c r="P1058" s="276">
        <f t="shared" si="189"/>
        <v>85.261111111111106</v>
      </c>
      <c r="Q1058" s="276">
        <f t="shared" si="189"/>
        <v>79.155555555555537</v>
      </c>
      <c r="R1058" s="276">
        <f t="shared" si="189"/>
        <v>82.241666666666646</v>
      </c>
      <c r="S1058" s="276" t="str">
        <f t="shared" si="189"/>
        <v/>
      </c>
      <c r="T1058" s="276" t="str">
        <f t="shared" si="189"/>
        <v/>
      </c>
      <c r="U1058" s="276">
        <f t="shared" si="189"/>
        <v>20918</v>
      </c>
      <c r="V1058" s="276">
        <f t="shared" si="189"/>
        <v>114.44444444444444</v>
      </c>
      <c r="W1058" s="276">
        <f t="shared" si="189"/>
        <v>176.66666666666666</v>
      </c>
      <c r="X1058" s="276">
        <f t="shared" si="189"/>
        <v>281.22222222222223</v>
      </c>
      <c r="Y1058" s="276">
        <f t="shared" si="189"/>
        <v>338.27777777777777</v>
      </c>
      <c r="Z1058" s="276">
        <f t="shared" si="189"/>
        <v>1</v>
      </c>
      <c r="AA1058" s="276">
        <f t="shared" si="189"/>
        <v>26.549999999999997</v>
      </c>
      <c r="AB1058" s="276">
        <f t="shared" si="189"/>
        <v>0.55000000000000004</v>
      </c>
      <c r="AC1058" s="276">
        <f t="shared" si="189"/>
        <v>1.6344444444444444</v>
      </c>
      <c r="AD1058" s="276">
        <f t="shared" si="189"/>
        <v>10.116666666666665</v>
      </c>
      <c r="AE1058" s="276">
        <f t="shared" si="189"/>
        <v>0</v>
      </c>
      <c r="AF1058" s="420" t="str">
        <f t="shared" si="189"/>
        <v/>
      </c>
      <c r="AG1058" s="276">
        <f t="shared" si="189"/>
        <v>124</v>
      </c>
      <c r="AH1058" s="276">
        <f t="shared" si="189"/>
        <v>7</v>
      </c>
      <c r="AI1058" s="276">
        <f t="shared" si="189"/>
        <v>11.5</v>
      </c>
      <c r="AJ1058" s="276">
        <f t="shared" si="189"/>
        <v>85</v>
      </c>
      <c r="AK1058" s="276">
        <f t="shared" si="189"/>
        <v>140</v>
      </c>
      <c r="AL1058" s="276">
        <f t="shared" si="189"/>
        <v>170</v>
      </c>
      <c r="AM1058" s="276">
        <f t="shared" si="189"/>
        <v>240</v>
      </c>
      <c r="AN1058" s="276">
        <f t="shared" si="189"/>
        <v>365</v>
      </c>
      <c r="AO1058" s="276">
        <f t="shared" si="189"/>
        <v>437</v>
      </c>
      <c r="AP1058" s="276">
        <f t="shared" si="189"/>
        <v>42</v>
      </c>
      <c r="AQ1058" s="276">
        <f t="shared" si="189"/>
        <v>18</v>
      </c>
      <c r="AR1058" s="276">
        <f t="shared" si="189"/>
        <v>3</v>
      </c>
      <c r="AS1058" s="276">
        <f t="shared" si="189"/>
        <v>2.7000000000000011</v>
      </c>
      <c r="AT1058" s="276">
        <f t="shared" si="189"/>
        <v>5.0000000000000017E-2</v>
      </c>
      <c r="AU1058" s="276" t="str">
        <f t="shared" si="189"/>
        <v/>
      </c>
      <c r="AV1058" s="276">
        <f t="shared" si="189"/>
        <v>16</v>
      </c>
      <c r="AW1058" s="276">
        <f t="shared" si="189"/>
        <v>42749.387096774197</v>
      </c>
      <c r="AX1058" s="310">
        <f t="shared" si="189"/>
        <v>70008.677419354834</v>
      </c>
      <c r="AY1058" s="276" t="str">
        <f t="shared" si="189"/>
        <v/>
      </c>
      <c r="AZ1058" s="276">
        <f t="shared" si="189"/>
        <v>0.71903870967741945</v>
      </c>
      <c r="BA1058" s="276">
        <f t="shared" si="189"/>
        <v>131.77096774193549</v>
      </c>
      <c r="BB1058" s="276">
        <f t="shared" si="189"/>
        <v>9.3064516129032278</v>
      </c>
      <c r="BC1058" s="276">
        <f t="shared" si="189"/>
        <v>0</v>
      </c>
      <c r="BD1058" s="276" t="str">
        <f t="shared" si="189"/>
        <v/>
      </c>
      <c r="BE1058" s="276">
        <f t="shared" si="189"/>
        <v>1.1806451612903226</v>
      </c>
      <c r="BF1058" s="276">
        <f t="shared" si="189"/>
        <v>1.0000000000000004E-2</v>
      </c>
      <c r="BG1058" s="276">
        <f t="shared" si="189"/>
        <v>85.377419354838693</v>
      </c>
      <c r="BH1058" s="276">
        <f t="shared" si="189"/>
        <v>79.241935483870961</v>
      </c>
      <c r="BI1058" s="276">
        <f t="shared" si="189"/>
        <v>82.309677419354855</v>
      </c>
      <c r="BJ1058" s="276" t="str">
        <f t="shared" si="189"/>
        <v/>
      </c>
      <c r="BK1058" s="276" t="str">
        <f t="shared" si="189"/>
        <v/>
      </c>
      <c r="BL1058" s="276">
        <f t="shared" si="189"/>
        <v>20861.225806451614</v>
      </c>
      <c r="BM1058" s="276">
        <f t="shared" si="189"/>
        <v>122.54838709677419</v>
      </c>
      <c r="BN1058" s="276">
        <f t="shared" si="189"/>
        <v>181.38709677419354</v>
      </c>
      <c r="BO1058" s="276">
        <f t="shared" si="189"/>
        <v>295.45161290322579</v>
      </c>
      <c r="BP1058" s="276">
        <f t="shared" si="189"/>
        <v>350.09677419354841</v>
      </c>
      <c r="BQ1058" s="276">
        <f t="shared" si="189"/>
        <v>1</v>
      </c>
      <c r="BR1058" s="276">
        <f t="shared" si="189"/>
        <v>26.393548387096768</v>
      </c>
      <c r="BS1058" s="276">
        <f t="shared" si="189"/>
        <v>0.4387096774193549</v>
      </c>
      <c r="BT1058" s="276">
        <f t="shared" si="189"/>
        <v>1.873225806451613</v>
      </c>
      <c r="BU1058" s="276">
        <f t="shared" si="189"/>
        <v>12.774193548387094</v>
      </c>
      <c r="BV1058" s="310">
        <f>IFERROR(AVERAGE(BV1027:BV1057),"")</f>
        <v>0</v>
      </c>
      <c r="BW1058" s="436"/>
      <c r="BX1058" s="309"/>
      <c r="BY1058" s="309"/>
      <c r="BZ1058" s="309"/>
      <c r="CA1058" s="309"/>
      <c r="CB1058" s="309"/>
      <c r="CC1058" s="309"/>
      <c r="CD1058" s="309"/>
      <c r="CE1058" s="309"/>
      <c r="CF1058" s="309"/>
      <c r="CG1058" s="309"/>
      <c r="CH1058" s="309"/>
      <c r="CI1058" s="309"/>
      <c r="CJ1058" s="309"/>
      <c r="CK1058" s="309"/>
      <c r="CL1058" s="308"/>
      <c r="CM1058" s="309"/>
      <c r="CN1058" s="309"/>
      <c r="CO1058" s="309"/>
      <c r="CP1058" s="309"/>
      <c r="CQ1058" s="309"/>
      <c r="CR1058" s="309"/>
      <c r="CS1058" s="309"/>
      <c r="CT1058" s="309"/>
      <c r="CU1058" s="309"/>
      <c r="CV1058" s="309"/>
      <c r="CW1058" s="309"/>
      <c r="CX1058" s="309"/>
      <c r="CY1058" s="309"/>
      <c r="CZ1058" s="309"/>
      <c r="DA1058" s="309"/>
      <c r="DB1058" s="309"/>
      <c r="DC1058" s="309"/>
      <c r="DD1058" s="309"/>
      <c r="DE1058" s="309"/>
      <c r="DF1058" s="309"/>
      <c r="DG1058" s="309"/>
      <c r="DH1058" s="309"/>
      <c r="DI1058" s="309"/>
      <c r="DJ1058" s="309"/>
      <c r="DK1058" s="309"/>
      <c r="DL1058" s="309"/>
      <c r="DM1058" s="309"/>
      <c r="DN1058" s="309"/>
      <c r="DO1058" s="443"/>
      <c r="DP1058" s="309"/>
      <c r="DQ1058" s="309"/>
      <c r="DR1058" s="309"/>
      <c r="DS1058" s="309"/>
      <c r="DT1058" s="309"/>
      <c r="DU1058" s="309"/>
      <c r="DV1058" s="309"/>
      <c r="DW1058" s="309"/>
      <c r="DX1058" s="309"/>
      <c r="DY1058" s="309"/>
      <c r="DZ1058" s="309"/>
      <c r="EA1058" s="309"/>
      <c r="EB1058" s="309"/>
      <c r="EC1058" s="309"/>
    </row>
    <row r="1059" spans="1:133" x14ac:dyDescent="0.25">
      <c r="A1059" s="586">
        <f t="shared" ref="A1059:B1074" si="190">A1058</f>
        <v>2017</v>
      </c>
      <c r="B1059" s="586" t="str">
        <f t="shared" si="190"/>
        <v>FEBRERO</v>
      </c>
      <c r="C1059" s="586">
        <v>3</v>
      </c>
      <c r="D1059" s="292" t="str">
        <f t="shared" ref="D1059:D1121" si="191">B1057&amp;" "&amp;A1057&amp;" / "&amp;C1057</f>
        <v>FEBRERO 2017 / 1</v>
      </c>
      <c r="E1059" s="725">
        <v>1</v>
      </c>
      <c r="F1059" s="726">
        <v>42768</v>
      </c>
      <c r="G1059" s="726">
        <v>70566</v>
      </c>
      <c r="H1059" s="726" t="s">
        <v>68</v>
      </c>
      <c r="I1059" s="726">
        <v>0.71389999999999998</v>
      </c>
      <c r="J1059" s="726">
        <v>127</v>
      </c>
      <c r="K1059" s="726">
        <v>9.9</v>
      </c>
      <c r="L1059" s="726">
        <v>0</v>
      </c>
      <c r="M1059" s="726" t="s">
        <v>20</v>
      </c>
      <c r="N1059" s="726">
        <v>0.5</v>
      </c>
      <c r="O1059" s="726">
        <v>0</v>
      </c>
      <c r="P1059" s="726">
        <v>85.3</v>
      </c>
      <c r="Q1059" s="726">
        <v>79.099999999999994</v>
      </c>
      <c r="R1059" s="726">
        <v>82.199999999999989</v>
      </c>
      <c r="S1059" s="726" t="s">
        <v>66</v>
      </c>
      <c r="T1059" s="726" t="s">
        <v>67</v>
      </c>
      <c r="U1059" s="726">
        <v>20918</v>
      </c>
      <c r="V1059" s="726">
        <v>90</v>
      </c>
      <c r="W1059" s="726">
        <v>178</v>
      </c>
      <c r="X1059" s="726">
        <v>285</v>
      </c>
      <c r="Y1059" s="726">
        <v>339</v>
      </c>
      <c r="Z1059" s="726">
        <v>1</v>
      </c>
      <c r="AA1059" s="726">
        <v>26.6</v>
      </c>
      <c r="AB1059" s="726">
        <v>0.5</v>
      </c>
      <c r="AC1059" s="726">
        <v>1.58</v>
      </c>
      <c r="AD1059" s="726">
        <v>11.2</v>
      </c>
      <c r="AE1059" s="292">
        <v>0</v>
      </c>
      <c r="AF1059" s="428"/>
      <c r="AG1059" s="292">
        <v>124</v>
      </c>
      <c r="AH1059" s="726">
        <v>7</v>
      </c>
      <c r="AI1059" s="726">
        <v>11.5</v>
      </c>
      <c r="AJ1059" s="726">
        <v>85</v>
      </c>
      <c r="AK1059" s="726">
        <v>140</v>
      </c>
      <c r="AL1059" s="726">
        <v>170</v>
      </c>
      <c r="AM1059" s="726">
        <v>240</v>
      </c>
      <c r="AN1059" s="726">
        <v>365</v>
      </c>
      <c r="AO1059" s="726">
        <v>437</v>
      </c>
      <c r="AP1059" s="726">
        <v>42</v>
      </c>
      <c r="AQ1059" s="726">
        <v>18</v>
      </c>
      <c r="AR1059" s="726">
        <v>3</v>
      </c>
      <c r="AS1059" s="726">
        <v>2.7</v>
      </c>
      <c r="AT1059" s="726">
        <v>0.05</v>
      </c>
      <c r="AU1059" s="727"/>
      <c r="AV1059" s="726">
        <v>1</v>
      </c>
      <c r="AW1059" s="726">
        <v>42767</v>
      </c>
      <c r="AX1059" s="726">
        <v>70537</v>
      </c>
      <c r="AY1059" s="726" t="s">
        <v>149</v>
      </c>
      <c r="AZ1059" s="726">
        <v>0.71970000000000001</v>
      </c>
      <c r="BA1059" s="726">
        <v>133.9</v>
      </c>
      <c r="BB1059" s="726">
        <v>9</v>
      </c>
      <c r="BC1059" s="726">
        <v>0</v>
      </c>
      <c r="BD1059" s="726" t="s">
        <v>20</v>
      </c>
      <c r="BE1059" s="726">
        <v>1.5</v>
      </c>
      <c r="BF1059" s="726">
        <v>0.01</v>
      </c>
      <c r="BG1059" s="726">
        <v>85.3</v>
      </c>
      <c r="BH1059" s="726">
        <v>79.2</v>
      </c>
      <c r="BI1059" s="726">
        <v>82.25</v>
      </c>
      <c r="BJ1059" s="726" t="s">
        <v>66</v>
      </c>
      <c r="BK1059" s="726" t="s">
        <v>67</v>
      </c>
      <c r="BL1059" s="726">
        <v>20854</v>
      </c>
      <c r="BM1059" s="726">
        <v>124</v>
      </c>
      <c r="BN1059" s="726">
        <v>185</v>
      </c>
      <c r="BO1059" s="726">
        <v>297</v>
      </c>
      <c r="BP1059" s="726">
        <v>354</v>
      </c>
      <c r="BQ1059" s="726">
        <v>1</v>
      </c>
      <c r="BR1059" s="726">
        <v>26.2</v>
      </c>
      <c r="BS1059" s="726">
        <v>0.4</v>
      </c>
      <c r="BT1059" s="726">
        <v>1.85</v>
      </c>
      <c r="BU1059" s="726">
        <v>14.1</v>
      </c>
      <c r="BV1059" s="292">
        <v>0</v>
      </c>
      <c r="BW1059" s="435"/>
      <c r="BX1059" s="292">
        <v>124</v>
      </c>
      <c r="BY1059" s="726">
        <v>7</v>
      </c>
      <c r="BZ1059" s="726">
        <v>11.5</v>
      </c>
      <c r="CA1059" s="726">
        <v>85</v>
      </c>
      <c r="CB1059" s="726">
        <v>140</v>
      </c>
      <c r="CC1059" s="726">
        <v>170</v>
      </c>
      <c r="CD1059" s="726">
        <v>240</v>
      </c>
      <c r="CE1059" s="726">
        <v>365</v>
      </c>
      <c r="CF1059" s="726">
        <v>437</v>
      </c>
      <c r="CG1059" s="726">
        <v>42</v>
      </c>
      <c r="CH1059" s="726">
        <v>18</v>
      </c>
      <c r="CI1059" s="726">
        <v>3</v>
      </c>
      <c r="CJ1059" s="726">
        <v>2.7</v>
      </c>
      <c r="CK1059" s="726">
        <v>0.05</v>
      </c>
      <c r="CL1059" s="728"/>
      <c r="CM1059" s="44">
        <v>1</v>
      </c>
      <c r="CN1059" s="44">
        <v>42737</v>
      </c>
      <c r="CQ1059" s="44">
        <v>0.71319999999999995</v>
      </c>
      <c r="CR1059" s="44">
        <v>51.8</v>
      </c>
      <c r="CS1059" s="44">
        <v>125.24</v>
      </c>
      <c r="CT1059" s="44">
        <v>10</v>
      </c>
      <c r="CU1059" s="44">
        <v>1E-3</v>
      </c>
      <c r="CV1059" s="44">
        <v>1</v>
      </c>
      <c r="CW1059" s="44">
        <v>2.2000000000000002</v>
      </c>
      <c r="CX1059" s="44">
        <v>1E-3</v>
      </c>
      <c r="CY1059" s="44">
        <v>85</v>
      </c>
      <c r="CZ1059" s="44">
        <v>79.099999999999994</v>
      </c>
      <c r="DA1059" s="44">
        <v>82.05</v>
      </c>
      <c r="DB1059" s="44" t="s">
        <v>83</v>
      </c>
      <c r="DC1059" s="44" t="s">
        <v>84</v>
      </c>
      <c r="DD1059" s="44">
        <v>20926</v>
      </c>
      <c r="DE1059" s="44">
        <v>122.6</v>
      </c>
      <c r="DF1059" s="44">
        <v>175.7</v>
      </c>
      <c r="DG1059" s="44">
        <v>289</v>
      </c>
      <c r="DH1059" s="44">
        <v>352.4</v>
      </c>
      <c r="DI1059" s="44">
        <v>1</v>
      </c>
      <c r="DJ1059" s="44">
        <v>24.5</v>
      </c>
      <c r="DK1059" s="44">
        <v>1</v>
      </c>
      <c r="DL1059" s="44">
        <v>2.1</v>
      </c>
      <c r="DM1059" s="44">
        <v>12.5</v>
      </c>
      <c r="DN1059" s="44">
        <v>0</v>
      </c>
      <c r="DP1059" s="44">
        <v>124</v>
      </c>
      <c r="DQ1059" s="44">
        <v>7</v>
      </c>
      <c r="DR1059" s="44">
        <v>11.5</v>
      </c>
      <c r="DS1059" s="44">
        <v>85</v>
      </c>
      <c r="DT1059" s="44">
        <v>140</v>
      </c>
      <c r="DU1059" s="44">
        <v>170</v>
      </c>
      <c r="DV1059" s="44">
        <v>240</v>
      </c>
      <c r="DW1059" s="44">
        <v>365</v>
      </c>
      <c r="DX1059" s="44">
        <v>437</v>
      </c>
      <c r="DY1059" s="44">
        <v>42</v>
      </c>
      <c r="DZ1059" s="44">
        <v>18</v>
      </c>
      <c r="EA1059" s="44">
        <v>3</v>
      </c>
      <c r="EB1059" s="44">
        <v>2.7</v>
      </c>
      <c r="EC1059" s="44">
        <v>0.05</v>
      </c>
    </row>
    <row r="1060" spans="1:133" x14ac:dyDescent="0.25">
      <c r="A1060" s="586">
        <f t="shared" si="190"/>
        <v>2017</v>
      </c>
      <c r="B1060" s="586" t="str">
        <f t="shared" si="190"/>
        <v>FEBRERO</v>
      </c>
      <c r="C1060" s="586">
        <v>4</v>
      </c>
      <c r="D1060" s="292" t="str">
        <f t="shared" si="191"/>
        <v>FEBRERO 2017 / 2</v>
      </c>
      <c r="E1060" s="725">
        <v>2</v>
      </c>
      <c r="F1060" s="726">
        <v>42769</v>
      </c>
      <c r="G1060" s="726">
        <v>70587</v>
      </c>
      <c r="H1060" s="726" t="s">
        <v>69</v>
      </c>
      <c r="I1060" s="726">
        <v>0.71319999999999995</v>
      </c>
      <c r="J1060" s="726">
        <v>126</v>
      </c>
      <c r="K1060" s="726">
        <v>10.1</v>
      </c>
      <c r="L1060" s="726">
        <v>0</v>
      </c>
      <c r="M1060" s="726" t="s">
        <v>20</v>
      </c>
      <c r="N1060" s="726">
        <v>0.5</v>
      </c>
      <c r="O1060" s="726">
        <v>0</v>
      </c>
      <c r="P1060" s="726">
        <v>85.3</v>
      </c>
      <c r="Q1060" s="726">
        <v>79.099999999999994</v>
      </c>
      <c r="R1060" s="726">
        <v>82.199999999999989</v>
      </c>
      <c r="S1060" s="726" t="s">
        <v>66</v>
      </c>
      <c r="T1060" s="726" t="s">
        <v>67</v>
      </c>
      <c r="U1060" s="726">
        <v>20926</v>
      </c>
      <c r="V1060" s="726">
        <v>117</v>
      </c>
      <c r="W1060" s="726">
        <v>176</v>
      </c>
      <c r="X1060" s="726">
        <v>288</v>
      </c>
      <c r="Y1060" s="726">
        <v>342</v>
      </c>
      <c r="Z1060" s="726">
        <v>1</v>
      </c>
      <c r="AA1060" s="726">
        <v>26.2</v>
      </c>
      <c r="AB1060" s="726">
        <v>0.5</v>
      </c>
      <c r="AC1060" s="726">
        <v>1.55</v>
      </c>
      <c r="AD1060" s="726">
        <v>9.3000000000000007</v>
      </c>
      <c r="AE1060" s="292">
        <v>0</v>
      </c>
      <c r="AF1060" s="428"/>
      <c r="AG1060" s="292">
        <v>124</v>
      </c>
      <c r="AH1060" s="726">
        <v>7</v>
      </c>
      <c r="AI1060" s="726">
        <v>11.5</v>
      </c>
      <c r="AJ1060" s="726">
        <v>85</v>
      </c>
      <c r="AK1060" s="726">
        <v>140</v>
      </c>
      <c r="AL1060" s="726">
        <v>170</v>
      </c>
      <c r="AM1060" s="726">
        <v>240</v>
      </c>
      <c r="AN1060" s="726">
        <v>365</v>
      </c>
      <c r="AO1060" s="726">
        <v>437</v>
      </c>
      <c r="AP1060" s="726">
        <v>42</v>
      </c>
      <c r="AQ1060" s="726">
        <v>18</v>
      </c>
      <c r="AR1060" s="726">
        <v>3</v>
      </c>
      <c r="AS1060" s="726">
        <v>2.7</v>
      </c>
      <c r="AT1060" s="726">
        <v>0.05</v>
      </c>
      <c r="AU1060" s="727"/>
      <c r="AV1060" s="726">
        <v>2</v>
      </c>
      <c r="AW1060" s="726">
        <v>42768</v>
      </c>
      <c r="AX1060" s="726">
        <v>70561</v>
      </c>
      <c r="AY1060" s="726" t="s">
        <v>73</v>
      </c>
      <c r="AZ1060" s="726">
        <v>0.71679999999999999</v>
      </c>
      <c r="BA1060" s="726">
        <v>131.19999999999999</v>
      </c>
      <c r="BB1060" s="726">
        <v>9.3000000000000007</v>
      </c>
      <c r="BC1060" s="726">
        <v>0</v>
      </c>
      <c r="BD1060" s="726" t="s">
        <v>20</v>
      </c>
      <c r="BE1060" s="726">
        <v>1.7</v>
      </c>
      <c r="BF1060" s="726">
        <v>0.01</v>
      </c>
      <c r="BG1060" s="726">
        <v>85.1</v>
      </c>
      <c r="BH1060" s="726">
        <v>79.099999999999994</v>
      </c>
      <c r="BI1060" s="726">
        <v>82.1</v>
      </c>
      <c r="BJ1060" s="726" t="s">
        <v>66</v>
      </c>
      <c r="BK1060" s="726" t="s">
        <v>67</v>
      </c>
      <c r="BL1060" s="726">
        <v>20886</v>
      </c>
      <c r="BM1060" s="726">
        <v>120</v>
      </c>
      <c r="BN1060" s="726">
        <v>181</v>
      </c>
      <c r="BO1060" s="726">
        <v>295</v>
      </c>
      <c r="BP1060" s="726">
        <v>351</v>
      </c>
      <c r="BQ1060" s="726">
        <v>1</v>
      </c>
      <c r="BR1060" s="726">
        <v>26.9</v>
      </c>
      <c r="BS1060" s="726">
        <v>0.5</v>
      </c>
      <c r="BT1060" s="726">
        <v>1.92</v>
      </c>
      <c r="BU1060" s="726">
        <v>10.5</v>
      </c>
      <c r="BV1060" s="292">
        <v>0</v>
      </c>
      <c r="BW1060" s="435"/>
      <c r="BX1060" s="292">
        <v>124</v>
      </c>
      <c r="BY1060" s="726">
        <v>7</v>
      </c>
      <c r="BZ1060" s="726">
        <v>11.5</v>
      </c>
      <c r="CA1060" s="726">
        <v>85</v>
      </c>
      <c r="CB1060" s="726">
        <v>140</v>
      </c>
      <c r="CC1060" s="726">
        <v>170</v>
      </c>
      <c r="CD1060" s="726">
        <v>240</v>
      </c>
      <c r="CE1060" s="726">
        <v>365</v>
      </c>
      <c r="CF1060" s="726">
        <v>437</v>
      </c>
      <c r="CG1060" s="726">
        <v>42</v>
      </c>
      <c r="CH1060" s="726">
        <v>18</v>
      </c>
      <c r="CI1060" s="726">
        <v>3</v>
      </c>
      <c r="CJ1060" s="726">
        <v>2.7</v>
      </c>
      <c r="CK1060" s="726">
        <v>0.05</v>
      </c>
      <c r="CL1060" s="728"/>
      <c r="CM1060" s="44">
        <v>2</v>
      </c>
      <c r="CN1060" s="44">
        <v>42744</v>
      </c>
      <c r="CQ1060" s="44">
        <v>0.71319999999999995</v>
      </c>
      <c r="CR1060" s="44">
        <v>51.1</v>
      </c>
      <c r="CS1060" s="44">
        <v>124</v>
      </c>
      <c r="CT1060" s="44">
        <v>10.1</v>
      </c>
      <c r="CU1060" s="44">
        <v>1E-3</v>
      </c>
      <c r="CV1060" s="44">
        <v>1</v>
      </c>
      <c r="CW1060" s="44">
        <v>2</v>
      </c>
      <c r="CX1060" s="44">
        <v>1E-3</v>
      </c>
      <c r="CY1060" s="44">
        <v>85</v>
      </c>
      <c r="CZ1060" s="44">
        <v>79.099999999999994</v>
      </c>
      <c r="DA1060" s="44">
        <v>82.05</v>
      </c>
      <c r="DB1060" s="44" t="s">
        <v>83</v>
      </c>
      <c r="DC1060" s="44" t="s">
        <v>84</v>
      </c>
      <c r="DD1060" s="44">
        <v>20926</v>
      </c>
      <c r="DE1060" s="44">
        <v>121.2</v>
      </c>
      <c r="DF1060" s="44">
        <v>172.4</v>
      </c>
      <c r="DG1060" s="44">
        <v>279.39999999999998</v>
      </c>
      <c r="DH1060" s="44">
        <v>356.3</v>
      </c>
      <c r="DI1060" s="44">
        <v>1</v>
      </c>
      <c r="DJ1060" s="44">
        <v>24.1</v>
      </c>
      <c r="DK1060" s="44">
        <v>0.9</v>
      </c>
      <c r="DL1060" s="44">
        <v>2.1</v>
      </c>
      <c r="DM1060" s="44">
        <v>12.5</v>
      </c>
      <c r="DN1060" s="44">
        <v>0</v>
      </c>
      <c r="DP1060" s="44">
        <v>124</v>
      </c>
      <c r="DQ1060" s="44">
        <v>7</v>
      </c>
      <c r="DR1060" s="44">
        <v>11.5</v>
      </c>
      <c r="DS1060" s="44">
        <v>85</v>
      </c>
      <c r="DT1060" s="44">
        <v>140</v>
      </c>
      <c r="DU1060" s="44">
        <v>170</v>
      </c>
      <c r="DV1060" s="44">
        <v>240</v>
      </c>
      <c r="DW1060" s="44">
        <v>365</v>
      </c>
      <c r="DX1060" s="44">
        <v>437</v>
      </c>
      <c r="DY1060" s="44">
        <v>42</v>
      </c>
      <c r="DZ1060" s="44">
        <v>18</v>
      </c>
      <c r="EA1060" s="44">
        <v>3</v>
      </c>
      <c r="EB1060" s="44">
        <v>2.7</v>
      </c>
      <c r="EC1060" s="44">
        <v>0.05</v>
      </c>
    </row>
    <row r="1061" spans="1:133" x14ac:dyDescent="0.25">
      <c r="A1061" s="586">
        <f t="shared" si="190"/>
        <v>2017</v>
      </c>
      <c r="B1061" s="586" t="str">
        <f t="shared" si="190"/>
        <v>FEBRERO</v>
      </c>
      <c r="C1061" s="586">
        <v>5</v>
      </c>
      <c r="D1061" s="292" t="str">
        <f t="shared" si="191"/>
        <v>FEBRERO 2017 / 3</v>
      </c>
      <c r="E1061" s="725">
        <v>3</v>
      </c>
      <c r="F1061" s="726">
        <v>42770</v>
      </c>
      <c r="G1061" s="726">
        <v>70634</v>
      </c>
      <c r="H1061" s="726" t="s">
        <v>69</v>
      </c>
      <c r="I1061" s="726">
        <v>0.71389999999999998</v>
      </c>
      <c r="J1061" s="726">
        <v>126</v>
      </c>
      <c r="K1061" s="726">
        <v>10</v>
      </c>
      <c r="L1061" s="726">
        <v>0</v>
      </c>
      <c r="M1061" s="726" t="s">
        <v>20</v>
      </c>
      <c r="N1061" s="726">
        <v>0.5</v>
      </c>
      <c r="O1061" s="726">
        <v>0</v>
      </c>
      <c r="P1061" s="726">
        <v>85.4</v>
      </c>
      <c r="Q1061" s="726">
        <v>79.2</v>
      </c>
      <c r="R1061" s="726">
        <v>82.300000000000011</v>
      </c>
      <c r="S1061" s="726" t="s">
        <v>66</v>
      </c>
      <c r="T1061" s="726" t="s">
        <v>67</v>
      </c>
      <c r="U1061" s="726">
        <v>20918</v>
      </c>
      <c r="V1061" s="726">
        <v>117</v>
      </c>
      <c r="W1061" s="726">
        <v>176</v>
      </c>
      <c r="X1061" s="726">
        <v>284</v>
      </c>
      <c r="Y1061" s="726">
        <v>243</v>
      </c>
      <c r="Z1061" s="726">
        <v>1</v>
      </c>
      <c r="AA1061" s="726">
        <v>26.8</v>
      </c>
      <c r="AB1061" s="726">
        <v>0.5</v>
      </c>
      <c r="AC1061" s="726">
        <v>1.55</v>
      </c>
      <c r="AD1061" s="726">
        <v>8.8000000000000007</v>
      </c>
      <c r="AE1061" s="292">
        <v>0</v>
      </c>
      <c r="AF1061" s="428"/>
      <c r="AG1061" s="292">
        <v>124</v>
      </c>
      <c r="AH1061" s="726">
        <v>7</v>
      </c>
      <c r="AI1061" s="726">
        <v>11.5</v>
      </c>
      <c r="AJ1061" s="726">
        <v>85</v>
      </c>
      <c r="AK1061" s="726">
        <v>140</v>
      </c>
      <c r="AL1061" s="726">
        <v>170</v>
      </c>
      <c r="AM1061" s="726">
        <v>240</v>
      </c>
      <c r="AN1061" s="726">
        <v>365</v>
      </c>
      <c r="AO1061" s="726">
        <v>437</v>
      </c>
      <c r="AP1061" s="726">
        <v>42</v>
      </c>
      <c r="AQ1061" s="726">
        <v>18</v>
      </c>
      <c r="AR1061" s="726">
        <v>3</v>
      </c>
      <c r="AS1061" s="726">
        <v>2.7</v>
      </c>
      <c r="AT1061" s="726">
        <v>0.05</v>
      </c>
      <c r="AU1061" s="727"/>
      <c r="AV1061" s="726">
        <v>3</v>
      </c>
      <c r="AW1061" s="726">
        <v>42769</v>
      </c>
      <c r="AX1061" s="726">
        <v>70588</v>
      </c>
      <c r="AY1061" s="726" t="s">
        <v>149</v>
      </c>
      <c r="AZ1061" s="726">
        <v>0.72119999999999995</v>
      </c>
      <c r="BA1061" s="726">
        <v>134.4</v>
      </c>
      <c r="BB1061" s="726">
        <v>9.1</v>
      </c>
      <c r="BC1061" s="726">
        <v>0</v>
      </c>
      <c r="BD1061" s="726" t="s">
        <v>20</v>
      </c>
      <c r="BE1061" s="726">
        <v>1.7</v>
      </c>
      <c r="BF1061" s="726">
        <v>0.01</v>
      </c>
      <c r="BG1061" s="726">
        <v>85.1</v>
      </c>
      <c r="BH1061" s="726">
        <v>79.099999999999994</v>
      </c>
      <c r="BI1061" s="726">
        <v>82.1</v>
      </c>
      <c r="BJ1061" s="726" t="s">
        <v>66</v>
      </c>
      <c r="BK1061" s="726" t="s">
        <v>67</v>
      </c>
      <c r="BL1061" s="726">
        <v>20838</v>
      </c>
      <c r="BM1061" s="726">
        <v>124</v>
      </c>
      <c r="BN1061" s="726">
        <v>190</v>
      </c>
      <c r="BO1061" s="726">
        <v>300</v>
      </c>
      <c r="BP1061" s="726">
        <v>352</v>
      </c>
      <c r="BQ1061" s="726">
        <v>1</v>
      </c>
      <c r="BR1061" s="726">
        <v>26.7</v>
      </c>
      <c r="BS1061" s="726">
        <v>0.5</v>
      </c>
      <c r="BT1061" s="726">
        <v>1.9</v>
      </c>
      <c r="BU1061" s="726">
        <v>15.6</v>
      </c>
      <c r="BV1061" s="292">
        <v>0</v>
      </c>
      <c r="BW1061" s="435"/>
      <c r="BX1061" s="292">
        <v>124</v>
      </c>
      <c r="BY1061" s="726">
        <v>7</v>
      </c>
      <c r="BZ1061" s="726">
        <v>11.5</v>
      </c>
      <c r="CA1061" s="726">
        <v>85</v>
      </c>
      <c r="CB1061" s="726">
        <v>140</v>
      </c>
      <c r="CC1061" s="726">
        <v>170</v>
      </c>
      <c r="CD1061" s="726">
        <v>240</v>
      </c>
      <c r="CE1061" s="726">
        <v>365</v>
      </c>
      <c r="CF1061" s="726">
        <v>437</v>
      </c>
      <c r="CG1061" s="726">
        <v>42</v>
      </c>
      <c r="CH1061" s="726">
        <v>18</v>
      </c>
      <c r="CI1061" s="726">
        <v>3</v>
      </c>
      <c r="CJ1061" s="726">
        <v>2.7</v>
      </c>
      <c r="CK1061" s="726">
        <v>0.05</v>
      </c>
      <c r="CL1061" s="728"/>
      <c r="CM1061" s="44">
        <v>3</v>
      </c>
      <c r="CN1061" s="44">
        <v>42751</v>
      </c>
      <c r="CQ1061" s="44">
        <v>0.71279999999999999</v>
      </c>
      <c r="CR1061" s="44">
        <v>51</v>
      </c>
      <c r="CS1061" s="44">
        <v>124</v>
      </c>
      <c r="CT1061" s="44">
        <v>10.4</v>
      </c>
      <c r="CU1061" s="44">
        <v>1E-3</v>
      </c>
      <c r="CV1061" s="44">
        <v>1</v>
      </c>
      <c r="CW1061" s="44">
        <v>2.1</v>
      </c>
      <c r="CX1061" s="44">
        <v>1E-3</v>
      </c>
      <c r="CY1061" s="44">
        <v>85</v>
      </c>
      <c r="CZ1061" s="44">
        <v>79.099999999999994</v>
      </c>
      <c r="DA1061" s="44">
        <v>82.05</v>
      </c>
      <c r="DB1061" s="44" t="s">
        <v>83</v>
      </c>
      <c r="DC1061" s="44" t="s">
        <v>84</v>
      </c>
      <c r="DD1061" s="44">
        <v>20930</v>
      </c>
      <c r="DE1061" s="44">
        <v>121.1</v>
      </c>
      <c r="DF1061" s="44">
        <v>175</v>
      </c>
      <c r="DG1061" s="44">
        <v>285.60000000000002</v>
      </c>
      <c r="DH1061" s="44">
        <v>354.7</v>
      </c>
      <c r="DI1061" s="44">
        <v>1</v>
      </c>
      <c r="DJ1061" s="44">
        <v>24.4</v>
      </c>
      <c r="DK1061" s="44">
        <v>1</v>
      </c>
      <c r="DL1061" s="44">
        <v>2.1</v>
      </c>
      <c r="DM1061" s="44">
        <v>12</v>
      </c>
      <c r="DN1061" s="44">
        <v>0</v>
      </c>
      <c r="DP1061" s="44">
        <v>124</v>
      </c>
      <c r="DQ1061" s="44">
        <v>7</v>
      </c>
      <c r="DR1061" s="44">
        <v>11.5</v>
      </c>
      <c r="DS1061" s="44">
        <v>85</v>
      </c>
      <c r="DT1061" s="44">
        <v>140</v>
      </c>
      <c r="DU1061" s="44">
        <v>170</v>
      </c>
      <c r="DV1061" s="44">
        <v>240</v>
      </c>
      <c r="DW1061" s="44">
        <v>365</v>
      </c>
      <c r="DX1061" s="44">
        <v>437</v>
      </c>
      <c r="DY1061" s="44">
        <v>42</v>
      </c>
      <c r="DZ1061" s="44">
        <v>18</v>
      </c>
      <c r="EA1061" s="44">
        <v>3</v>
      </c>
      <c r="EB1061" s="44">
        <v>2.7</v>
      </c>
      <c r="EC1061" s="44">
        <v>0.05</v>
      </c>
    </row>
    <row r="1062" spans="1:133" x14ac:dyDescent="0.25">
      <c r="A1062" s="586">
        <f t="shared" si="190"/>
        <v>2017</v>
      </c>
      <c r="B1062" s="586" t="str">
        <f t="shared" si="190"/>
        <v>FEBRERO</v>
      </c>
      <c r="C1062" s="586">
        <v>6</v>
      </c>
      <c r="D1062" s="292" t="str">
        <f t="shared" si="191"/>
        <v>FEBRERO 2017 / 4</v>
      </c>
      <c r="E1062" s="725">
        <v>4</v>
      </c>
      <c r="F1062" s="726">
        <v>42772</v>
      </c>
      <c r="G1062" s="726">
        <v>70665</v>
      </c>
      <c r="H1062" s="726" t="s">
        <v>70</v>
      </c>
      <c r="I1062" s="726">
        <v>0.71430000000000005</v>
      </c>
      <c r="J1062" s="726">
        <v>126</v>
      </c>
      <c r="K1062" s="726">
        <v>10</v>
      </c>
      <c r="L1062" s="726">
        <v>0</v>
      </c>
      <c r="M1062" s="726" t="s">
        <v>20</v>
      </c>
      <c r="N1062" s="726">
        <v>0.5</v>
      </c>
      <c r="O1062" s="726">
        <v>0</v>
      </c>
      <c r="P1062" s="726">
        <v>85.4</v>
      </c>
      <c r="Q1062" s="726">
        <v>79.2</v>
      </c>
      <c r="R1062" s="726">
        <v>82.300000000000011</v>
      </c>
      <c r="S1062" s="726" t="s">
        <v>66</v>
      </c>
      <c r="T1062" s="726" t="s">
        <v>67</v>
      </c>
      <c r="U1062" s="726">
        <v>20914</v>
      </c>
      <c r="V1062" s="726">
        <v>117</v>
      </c>
      <c r="W1062" s="726">
        <v>176</v>
      </c>
      <c r="X1062" s="726">
        <v>285</v>
      </c>
      <c r="Y1062" s="726">
        <v>343</v>
      </c>
      <c r="Z1062" s="726">
        <v>1</v>
      </c>
      <c r="AA1062" s="726">
        <v>26.8</v>
      </c>
      <c r="AB1062" s="726">
        <v>0.4</v>
      </c>
      <c r="AC1062" s="726">
        <v>1.47</v>
      </c>
      <c r="AD1062" s="726">
        <v>8.9</v>
      </c>
      <c r="AE1062" s="292">
        <v>0</v>
      </c>
      <c r="AF1062" s="428"/>
      <c r="AG1062" s="292">
        <v>124</v>
      </c>
      <c r="AH1062" s="726">
        <v>7</v>
      </c>
      <c r="AI1062" s="726">
        <v>11.5</v>
      </c>
      <c r="AJ1062" s="726">
        <v>85</v>
      </c>
      <c r="AK1062" s="726">
        <v>140</v>
      </c>
      <c r="AL1062" s="726">
        <v>170</v>
      </c>
      <c r="AM1062" s="726">
        <v>240</v>
      </c>
      <c r="AN1062" s="726">
        <v>365</v>
      </c>
      <c r="AO1062" s="726">
        <v>437</v>
      </c>
      <c r="AP1062" s="726">
        <v>42</v>
      </c>
      <c r="AQ1062" s="726">
        <v>18</v>
      </c>
      <c r="AR1062" s="726">
        <v>3</v>
      </c>
      <c r="AS1062" s="726">
        <v>2.7</v>
      </c>
      <c r="AT1062" s="726">
        <v>0.05</v>
      </c>
      <c r="AU1062" s="727"/>
      <c r="AV1062" s="726">
        <v>4</v>
      </c>
      <c r="AW1062" s="726">
        <v>42770</v>
      </c>
      <c r="AX1062" s="726">
        <v>70624</v>
      </c>
      <c r="AY1062" s="726" t="s">
        <v>68</v>
      </c>
      <c r="AZ1062" s="726">
        <v>0.72709999999999997</v>
      </c>
      <c r="BA1062" s="726">
        <v>139.69999999999999</v>
      </c>
      <c r="BB1062" s="726">
        <v>8.6</v>
      </c>
      <c r="BC1062" s="726">
        <v>0</v>
      </c>
      <c r="BD1062" s="726" t="s">
        <v>20</v>
      </c>
      <c r="BE1062" s="726">
        <v>1.7</v>
      </c>
      <c r="BF1062" s="726">
        <v>0.01</v>
      </c>
      <c r="BG1062" s="726">
        <v>85.5</v>
      </c>
      <c r="BH1062" s="726">
        <v>79.3</v>
      </c>
      <c r="BI1062" s="726">
        <v>82.4</v>
      </c>
      <c r="BJ1062" s="726" t="s">
        <v>66</v>
      </c>
      <c r="BK1062" s="726" t="s">
        <v>67</v>
      </c>
      <c r="BL1062" s="726">
        <v>20774</v>
      </c>
      <c r="BM1062" s="726">
        <v>131</v>
      </c>
      <c r="BN1062" s="726">
        <v>201</v>
      </c>
      <c r="BO1062" s="726">
        <v>307</v>
      </c>
      <c r="BP1062" s="726">
        <v>354</v>
      </c>
      <c r="BQ1062" s="726">
        <v>1</v>
      </c>
      <c r="BR1062" s="726">
        <v>29.8</v>
      </c>
      <c r="BS1062" s="726">
        <v>0.5</v>
      </c>
      <c r="BT1062" s="726">
        <v>2.08</v>
      </c>
      <c r="BU1062" s="726">
        <v>10.7</v>
      </c>
      <c r="BV1062" s="292">
        <v>0</v>
      </c>
      <c r="BW1062" s="435"/>
      <c r="BX1062" s="292">
        <v>124</v>
      </c>
      <c r="BY1062" s="726">
        <v>7</v>
      </c>
      <c r="BZ1062" s="726">
        <v>11.5</v>
      </c>
      <c r="CA1062" s="726">
        <v>85</v>
      </c>
      <c r="CB1062" s="726">
        <v>140</v>
      </c>
      <c r="CC1062" s="726">
        <v>170</v>
      </c>
      <c r="CD1062" s="726">
        <v>240</v>
      </c>
      <c r="CE1062" s="726">
        <v>365</v>
      </c>
      <c r="CF1062" s="726">
        <v>437</v>
      </c>
      <c r="CG1062" s="726">
        <v>42</v>
      </c>
      <c r="CH1062" s="726">
        <v>18</v>
      </c>
      <c r="CI1062" s="726">
        <v>3</v>
      </c>
      <c r="CJ1062" s="726">
        <v>2.7</v>
      </c>
      <c r="CK1062" s="726">
        <v>0.05</v>
      </c>
      <c r="CL1062" s="728"/>
    </row>
    <row r="1063" spans="1:133" x14ac:dyDescent="0.25">
      <c r="A1063" s="586">
        <f t="shared" si="190"/>
        <v>2017</v>
      </c>
      <c r="B1063" s="586" t="str">
        <f t="shared" si="190"/>
        <v>FEBRERO</v>
      </c>
      <c r="C1063" s="586">
        <v>7</v>
      </c>
      <c r="D1063" s="292" t="str">
        <f t="shared" si="191"/>
        <v>FEBRERO 2017 / 5</v>
      </c>
      <c r="E1063" s="725">
        <v>5</v>
      </c>
      <c r="F1063" s="726">
        <v>42773</v>
      </c>
      <c r="G1063" s="726">
        <v>70677</v>
      </c>
      <c r="H1063" s="726" t="s">
        <v>65</v>
      </c>
      <c r="I1063" s="726">
        <v>0.71430000000000005</v>
      </c>
      <c r="J1063" s="726">
        <v>125</v>
      </c>
      <c r="K1063" s="726">
        <v>10.199999999999999</v>
      </c>
      <c r="L1063" s="726">
        <v>0</v>
      </c>
      <c r="M1063" s="726" t="s">
        <v>20</v>
      </c>
      <c r="N1063" s="726">
        <v>0.5</v>
      </c>
      <c r="O1063" s="726">
        <v>0</v>
      </c>
      <c r="P1063" s="726">
        <v>85.4</v>
      </c>
      <c r="Q1063" s="726">
        <v>79.2</v>
      </c>
      <c r="R1063" s="726">
        <v>82.4</v>
      </c>
      <c r="S1063" s="726" t="s">
        <v>66</v>
      </c>
      <c r="T1063" s="726" t="s">
        <v>67</v>
      </c>
      <c r="U1063" s="726">
        <v>20914</v>
      </c>
      <c r="V1063" s="726">
        <v>117</v>
      </c>
      <c r="W1063" s="726">
        <v>175</v>
      </c>
      <c r="X1063" s="726">
        <v>286</v>
      </c>
      <c r="Y1063" s="726">
        <v>341</v>
      </c>
      <c r="Z1063" s="726">
        <v>1</v>
      </c>
      <c r="AA1063" s="726">
        <v>26.8</v>
      </c>
      <c r="AB1063" s="726">
        <v>0.4</v>
      </c>
      <c r="AC1063" s="726">
        <v>1.48</v>
      </c>
      <c r="AD1063" s="726">
        <v>8.8000000000000007</v>
      </c>
      <c r="AE1063" s="292">
        <v>0</v>
      </c>
      <c r="AF1063" s="428"/>
      <c r="AG1063" s="292">
        <v>124</v>
      </c>
      <c r="AH1063" s="726">
        <v>7</v>
      </c>
      <c r="AI1063" s="726">
        <v>11.5</v>
      </c>
      <c r="AJ1063" s="726">
        <v>85</v>
      </c>
      <c r="AK1063" s="726">
        <v>140</v>
      </c>
      <c r="AL1063" s="726">
        <v>170</v>
      </c>
      <c r="AM1063" s="726">
        <v>240</v>
      </c>
      <c r="AN1063" s="726">
        <v>365</v>
      </c>
      <c r="AO1063" s="726">
        <v>437</v>
      </c>
      <c r="AP1063" s="726">
        <v>42</v>
      </c>
      <c r="AQ1063" s="726">
        <v>18</v>
      </c>
      <c r="AR1063" s="726">
        <v>3</v>
      </c>
      <c r="AS1063" s="726">
        <v>2.7</v>
      </c>
      <c r="AT1063" s="726">
        <v>0.05</v>
      </c>
      <c r="AU1063" s="727"/>
      <c r="AV1063" s="726">
        <v>5</v>
      </c>
      <c r="AW1063" s="726">
        <v>42772</v>
      </c>
      <c r="AX1063" s="726">
        <v>70645</v>
      </c>
      <c r="AY1063" s="726" t="s">
        <v>149</v>
      </c>
      <c r="AZ1063" s="726">
        <v>0.7298</v>
      </c>
      <c r="BA1063" s="726">
        <v>141.1</v>
      </c>
      <c r="BB1063" s="726">
        <v>8.4</v>
      </c>
      <c r="BC1063" s="726">
        <v>0</v>
      </c>
      <c r="BD1063" s="726" t="s">
        <v>20</v>
      </c>
      <c r="BE1063" s="726">
        <v>1.4</v>
      </c>
      <c r="BF1063" s="726">
        <v>0.01</v>
      </c>
      <c r="BG1063" s="726">
        <v>85.4</v>
      </c>
      <c r="BH1063" s="726">
        <v>79.3</v>
      </c>
      <c r="BI1063" s="726">
        <v>82.35</v>
      </c>
      <c r="BJ1063" s="726" t="s">
        <v>66</v>
      </c>
      <c r="BK1063" s="726" t="s">
        <v>67</v>
      </c>
      <c r="BL1063" s="726">
        <v>20746</v>
      </c>
      <c r="BM1063" s="726">
        <v>131</v>
      </c>
      <c r="BN1063" s="726">
        <v>201</v>
      </c>
      <c r="BO1063" s="726">
        <v>307</v>
      </c>
      <c r="BP1063" s="726">
        <v>356</v>
      </c>
      <c r="BQ1063" s="726">
        <v>1</v>
      </c>
      <c r="BR1063" s="726">
        <v>29.8</v>
      </c>
      <c r="BS1063" s="726">
        <v>0.4</v>
      </c>
      <c r="BT1063" s="726">
        <v>1.98</v>
      </c>
      <c r="BU1063" s="726">
        <v>12.6</v>
      </c>
      <c r="BV1063" s="292">
        <v>0</v>
      </c>
      <c r="BW1063" s="435"/>
      <c r="BX1063" s="292">
        <v>124</v>
      </c>
      <c r="BY1063" s="726">
        <v>7</v>
      </c>
      <c r="BZ1063" s="726">
        <v>11.5</v>
      </c>
      <c r="CA1063" s="726">
        <v>85</v>
      </c>
      <c r="CB1063" s="726">
        <v>140</v>
      </c>
      <c r="CC1063" s="726">
        <v>170</v>
      </c>
      <c r="CD1063" s="726">
        <v>240</v>
      </c>
      <c r="CE1063" s="726">
        <v>365</v>
      </c>
      <c r="CF1063" s="726">
        <v>437</v>
      </c>
      <c r="CG1063" s="726">
        <v>42</v>
      </c>
      <c r="CH1063" s="726">
        <v>18</v>
      </c>
      <c r="CI1063" s="726">
        <v>3</v>
      </c>
      <c r="CJ1063" s="726">
        <v>2.7</v>
      </c>
      <c r="CK1063" s="726">
        <v>0.05</v>
      </c>
      <c r="CL1063" s="728"/>
    </row>
    <row r="1064" spans="1:133" x14ac:dyDescent="0.25">
      <c r="A1064" s="586">
        <f t="shared" si="190"/>
        <v>2017</v>
      </c>
      <c r="B1064" s="586" t="str">
        <f t="shared" si="190"/>
        <v>FEBRERO</v>
      </c>
      <c r="C1064" s="586">
        <v>8</v>
      </c>
      <c r="D1064" s="292" t="str">
        <f t="shared" si="191"/>
        <v>FEBRERO 2017 / 6</v>
      </c>
      <c r="E1064" s="725">
        <v>6</v>
      </c>
      <c r="F1064" s="726">
        <v>42775</v>
      </c>
      <c r="G1064" s="726">
        <v>70721</v>
      </c>
      <c r="H1064" s="726" t="s">
        <v>493</v>
      </c>
      <c r="I1064" s="726">
        <v>0.71430000000000005</v>
      </c>
      <c r="J1064" s="726">
        <v>126</v>
      </c>
      <c r="K1064" s="726">
        <v>9.9</v>
      </c>
      <c r="L1064" s="726">
        <v>0</v>
      </c>
      <c r="M1064" s="726" t="s">
        <v>20</v>
      </c>
      <c r="N1064" s="726">
        <v>0.5</v>
      </c>
      <c r="O1064" s="726">
        <v>0</v>
      </c>
      <c r="P1064" s="726">
        <v>85.4</v>
      </c>
      <c r="Q1064" s="726">
        <v>79.2</v>
      </c>
      <c r="R1064" s="726">
        <v>82.3</v>
      </c>
      <c r="S1064" s="726" t="s">
        <v>66</v>
      </c>
      <c r="T1064" s="726" t="s">
        <v>67</v>
      </c>
      <c r="U1064" s="726">
        <v>20914</v>
      </c>
      <c r="V1064" s="726">
        <v>116</v>
      </c>
      <c r="W1064" s="726">
        <v>175</v>
      </c>
      <c r="X1064" s="726">
        <v>285</v>
      </c>
      <c r="Y1064" s="726">
        <v>343</v>
      </c>
      <c r="Z1064" s="726">
        <v>1</v>
      </c>
      <c r="AA1064" s="726">
        <v>26.6</v>
      </c>
      <c r="AB1064" s="726">
        <v>0.5</v>
      </c>
      <c r="AC1064" s="726">
        <v>1.46</v>
      </c>
      <c r="AD1064" s="726">
        <v>9.1999999999999993</v>
      </c>
      <c r="AE1064" s="292">
        <v>0</v>
      </c>
      <c r="AF1064" s="428"/>
      <c r="AG1064" s="292">
        <v>124</v>
      </c>
      <c r="AH1064" s="726">
        <v>7</v>
      </c>
      <c r="AI1064" s="726">
        <v>11.5</v>
      </c>
      <c r="AJ1064" s="726">
        <v>85</v>
      </c>
      <c r="AK1064" s="726">
        <v>140</v>
      </c>
      <c r="AL1064" s="726">
        <v>170</v>
      </c>
      <c r="AM1064" s="726">
        <v>240</v>
      </c>
      <c r="AN1064" s="726">
        <v>365</v>
      </c>
      <c r="AO1064" s="726">
        <v>437</v>
      </c>
      <c r="AP1064" s="726">
        <v>42</v>
      </c>
      <c r="AQ1064" s="726">
        <v>18</v>
      </c>
      <c r="AR1064" s="726">
        <v>3</v>
      </c>
      <c r="AS1064" s="726">
        <v>2.7</v>
      </c>
      <c r="AT1064" s="726">
        <v>0.05</v>
      </c>
      <c r="AU1064" s="727"/>
      <c r="AV1064" s="726">
        <v>6</v>
      </c>
      <c r="AW1064" s="726">
        <v>42773</v>
      </c>
      <c r="AX1064" s="726">
        <v>70671</v>
      </c>
      <c r="AY1064" s="726" t="s">
        <v>73</v>
      </c>
      <c r="AZ1064" s="726">
        <v>0.73050000000000004</v>
      </c>
      <c r="BA1064" s="726">
        <v>140.6</v>
      </c>
      <c r="BB1064" s="726">
        <v>8.1999999999999993</v>
      </c>
      <c r="BC1064" s="726">
        <v>0</v>
      </c>
      <c r="BD1064" s="726" t="s">
        <v>20</v>
      </c>
      <c r="BE1064" s="726">
        <v>1.4</v>
      </c>
      <c r="BF1064" s="726">
        <v>0.01</v>
      </c>
      <c r="BG1064" s="726">
        <v>85.4</v>
      </c>
      <c r="BH1064" s="726">
        <v>79.3</v>
      </c>
      <c r="BI1064" s="726">
        <v>82.35</v>
      </c>
      <c r="BJ1064" s="726" t="s">
        <v>66</v>
      </c>
      <c r="BK1064" s="726" t="s">
        <v>67</v>
      </c>
      <c r="BL1064" s="726">
        <v>20738</v>
      </c>
      <c r="BM1064" s="726">
        <v>129</v>
      </c>
      <c r="BN1064" s="726">
        <v>199</v>
      </c>
      <c r="BO1064" s="726">
        <v>298</v>
      </c>
      <c r="BP1064" s="726">
        <v>360</v>
      </c>
      <c r="BQ1064" s="726">
        <v>1</v>
      </c>
      <c r="BR1064" s="726">
        <v>28.9</v>
      </c>
      <c r="BS1064" s="726">
        <v>0.4</v>
      </c>
      <c r="BT1064" s="726">
        <v>2.02</v>
      </c>
      <c r="BU1064" s="726">
        <v>11.2</v>
      </c>
      <c r="BV1064" s="292">
        <v>0</v>
      </c>
      <c r="BW1064" s="435"/>
      <c r="BX1064" s="292">
        <v>124</v>
      </c>
      <c r="BY1064" s="726">
        <v>7</v>
      </c>
      <c r="BZ1064" s="726">
        <v>11.5</v>
      </c>
      <c r="CA1064" s="726">
        <v>85</v>
      </c>
      <c r="CB1064" s="726">
        <v>140</v>
      </c>
      <c r="CC1064" s="726">
        <v>170</v>
      </c>
      <c r="CD1064" s="726">
        <v>240</v>
      </c>
      <c r="CE1064" s="726">
        <v>365</v>
      </c>
      <c r="CF1064" s="726">
        <v>437</v>
      </c>
      <c r="CG1064" s="726">
        <v>42</v>
      </c>
      <c r="CH1064" s="726">
        <v>18</v>
      </c>
      <c r="CI1064" s="726">
        <v>3</v>
      </c>
      <c r="CJ1064" s="726">
        <v>2.7</v>
      </c>
      <c r="CK1064" s="726">
        <v>0.05</v>
      </c>
      <c r="CL1064" s="728"/>
    </row>
    <row r="1065" spans="1:133" x14ac:dyDescent="0.25">
      <c r="A1065" s="586">
        <f t="shared" si="190"/>
        <v>2017</v>
      </c>
      <c r="B1065" s="586" t="str">
        <f t="shared" si="190"/>
        <v>FEBRERO</v>
      </c>
      <c r="C1065" s="586">
        <v>9</v>
      </c>
      <c r="D1065" s="292" t="str">
        <f t="shared" si="191"/>
        <v>FEBRERO 2017 / 7</v>
      </c>
      <c r="E1065" s="725">
        <v>7</v>
      </c>
      <c r="F1065" s="726">
        <v>42777</v>
      </c>
      <c r="G1065" s="726">
        <v>70781</v>
      </c>
      <c r="H1065" s="726" t="s">
        <v>65</v>
      </c>
      <c r="I1065" s="726">
        <v>0.71430000000000005</v>
      </c>
      <c r="J1065" s="726">
        <v>127</v>
      </c>
      <c r="K1065" s="726">
        <v>9.6</v>
      </c>
      <c r="L1065" s="726">
        <v>0</v>
      </c>
      <c r="M1065" s="726" t="s">
        <v>20</v>
      </c>
      <c r="N1065" s="726">
        <v>0.5</v>
      </c>
      <c r="O1065" s="726">
        <v>0</v>
      </c>
      <c r="P1065" s="726">
        <v>85.3</v>
      </c>
      <c r="Q1065" s="726">
        <v>79.099999999999994</v>
      </c>
      <c r="R1065" s="726">
        <v>82.199999999999989</v>
      </c>
      <c r="S1065" s="726" t="s">
        <v>66</v>
      </c>
      <c r="T1065" s="726" t="s">
        <v>67</v>
      </c>
      <c r="U1065" s="726">
        <v>20914</v>
      </c>
      <c r="V1065" s="726">
        <v>117</v>
      </c>
      <c r="W1065" s="726">
        <v>175</v>
      </c>
      <c r="X1065" s="726">
        <v>288</v>
      </c>
      <c r="Y1065" s="726">
        <v>344</v>
      </c>
      <c r="Z1065" s="726">
        <v>1</v>
      </c>
      <c r="AA1065" s="726">
        <v>26.4</v>
      </c>
      <c r="AB1065" s="726">
        <v>0.5</v>
      </c>
      <c r="AC1065" s="726">
        <v>1.68</v>
      </c>
      <c r="AD1065" s="726">
        <v>8.2100000000000009</v>
      </c>
      <c r="AE1065" s="292">
        <v>0</v>
      </c>
      <c r="AF1065" s="428"/>
      <c r="AG1065" s="292">
        <v>124</v>
      </c>
      <c r="AH1065" s="726">
        <v>7</v>
      </c>
      <c r="AI1065" s="726">
        <v>11.5</v>
      </c>
      <c r="AJ1065" s="726">
        <v>85</v>
      </c>
      <c r="AK1065" s="726">
        <v>140</v>
      </c>
      <c r="AL1065" s="726">
        <v>170</v>
      </c>
      <c r="AM1065" s="726">
        <v>240</v>
      </c>
      <c r="AN1065" s="726">
        <v>365</v>
      </c>
      <c r="AO1065" s="726">
        <v>437</v>
      </c>
      <c r="AP1065" s="726">
        <v>42</v>
      </c>
      <c r="AQ1065" s="726">
        <v>18</v>
      </c>
      <c r="AR1065" s="726">
        <v>3</v>
      </c>
      <c r="AS1065" s="726">
        <v>2.7</v>
      </c>
      <c r="AT1065" s="726">
        <v>0.05</v>
      </c>
      <c r="AU1065" s="727"/>
      <c r="AV1065" s="726">
        <v>7</v>
      </c>
      <c r="AW1065" s="726">
        <v>42774</v>
      </c>
      <c r="AX1065" s="726">
        <v>70693</v>
      </c>
      <c r="AY1065" s="726" t="s">
        <v>149</v>
      </c>
      <c r="AZ1065" s="726">
        <v>0.73240000000000005</v>
      </c>
      <c r="BA1065" s="726">
        <v>142.80000000000001</v>
      </c>
      <c r="BB1065" s="726">
        <v>8.1</v>
      </c>
      <c r="BC1065" s="726">
        <v>0</v>
      </c>
      <c r="BD1065" s="726" t="s">
        <v>20</v>
      </c>
      <c r="BE1065" s="726">
        <v>1.5</v>
      </c>
      <c r="BF1065" s="726">
        <v>0.01</v>
      </c>
      <c r="BG1065" s="726">
        <v>85.6</v>
      </c>
      <c r="BH1065" s="726">
        <v>79.3</v>
      </c>
      <c r="BI1065" s="726">
        <v>82.449999999999989</v>
      </c>
      <c r="BJ1065" s="726" t="s">
        <v>66</v>
      </c>
      <c r="BK1065" s="726" t="s">
        <v>67</v>
      </c>
      <c r="BL1065" s="726">
        <v>20718</v>
      </c>
      <c r="BM1065" s="726">
        <v>133</v>
      </c>
      <c r="BN1065" s="726">
        <v>205</v>
      </c>
      <c r="BO1065" s="726">
        <v>304</v>
      </c>
      <c r="BP1065" s="726">
        <v>361</v>
      </c>
      <c r="BQ1065" s="726">
        <v>1</v>
      </c>
      <c r="BR1065" s="726">
        <v>29.5</v>
      </c>
      <c r="BS1065" s="726">
        <v>0.5</v>
      </c>
      <c r="BT1065" s="726">
        <v>2.09</v>
      </c>
      <c r="BU1065" s="726">
        <v>13.4</v>
      </c>
      <c r="BV1065" s="292">
        <v>0</v>
      </c>
      <c r="BW1065" s="435"/>
      <c r="BX1065" s="292">
        <v>124</v>
      </c>
      <c r="BY1065" s="726">
        <v>7</v>
      </c>
      <c r="BZ1065" s="726">
        <v>11.5</v>
      </c>
      <c r="CA1065" s="726">
        <v>85</v>
      </c>
      <c r="CB1065" s="726">
        <v>140</v>
      </c>
      <c r="CC1065" s="726">
        <v>170</v>
      </c>
      <c r="CD1065" s="726">
        <v>240</v>
      </c>
      <c r="CE1065" s="726">
        <v>365</v>
      </c>
      <c r="CF1065" s="726">
        <v>437</v>
      </c>
      <c r="CG1065" s="726">
        <v>42</v>
      </c>
      <c r="CH1065" s="726">
        <v>18</v>
      </c>
      <c r="CI1065" s="726">
        <v>3</v>
      </c>
      <c r="CJ1065" s="726">
        <v>2.7</v>
      </c>
      <c r="CK1065" s="726">
        <v>0.05</v>
      </c>
      <c r="CL1065" s="728"/>
    </row>
    <row r="1066" spans="1:133" x14ac:dyDescent="0.25">
      <c r="A1066" s="586">
        <f t="shared" si="190"/>
        <v>2017</v>
      </c>
      <c r="B1066" s="586" t="str">
        <f t="shared" si="190"/>
        <v>FEBRERO</v>
      </c>
      <c r="C1066" s="586">
        <v>10</v>
      </c>
      <c r="D1066" s="292" t="str">
        <f t="shared" si="191"/>
        <v>FEBRERO 2017 / 8</v>
      </c>
      <c r="E1066" s="725">
        <v>8</v>
      </c>
      <c r="F1066" s="726">
        <v>42777</v>
      </c>
      <c r="G1066" s="726">
        <v>70774</v>
      </c>
      <c r="H1066" s="726" t="s">
        <v>70</v>
      </c>
      <c r="I1066" s="726">
        <v>0.71430000000000005</v>
      </c>
      <c r="J1066" s="726">
        <v>126</v>
      </c>
      <c r="K1066" s="726">
        <v>9.6999999999999993</v>
      </c>
      <c r="L1066" s="726">
        <v>0</v>
      </c>
      <c r="M1066" s="726" t="s">
        <v>20</v>
      </c>
      <c r="N1066" s="726">
        <v>0.5</v>
      </c>
      <c r="O1066" s="726">
        <v>0</v>
      </c>
      <c r="P1066" s="726">
        <v>85.1</v>
      </c>
      <c r="Q1066" s="726">
        <v>79.099999999999994</v>
      </c>
      <c r="R1066" s="726">
        <v>82.1</v>
      </c>
      <c r="S1066" s="726" t="s">
        <v>66</v>
      </c>
      <c r="T1066" s="726" t="s">
        <v>67</v>
      </c>
      <c r="U1066" s="726">
        <v>20914</v>
      </c>
      <c r="V1066" s="726">
        <v>116</v>
      </c>
      <c r="W1066" s="726">
        <v>174</v>
      </c>
      <c r="X1066" s="726">
        <v>286</v>
      </c>
      <c r="Y1066" s="726">
        <v>344</v>
      </c>
      <c r="Z1066" s="726">
        <v>1</v>
      </c>
      <c r="AA1066" s="726">
        <v>26.8</v>
      </c>
      <c r="AB1066" s="726">
        <v>0.5</v>
      </c>
      <c r="AC1066" s="726">
        <v>1.67</v>
      </c>
      <c r="AD1066" s="726">
        <v>7.71</v>
      </c>
      <c r="AE1066" s="292">
        <v>0</v>
      </c>
      <c r="AF1066" s="428"/>
      <c r="AG1066" s="292">
        <v>124</v>
      </c>
      <c r="AH1066" s="726">
        <v>7</v>
      </c>
      <c r="AI1066" s="726">
        <v>11.5</v>
      </c>
      <c r="AJ1066" s="726">
        <v>85</v>
      </c>
      <c r="AK1066" s="726">
        <v>140</v>
      </c>
      <c r="AL1066" s="726">
        <v>170</v>
      </c>
      <c r="AM1066" s="726">
        <v>240</v>
      </c>
      <c r="AN1066" s="726">
        <v>365</v>
      </c>
      <c r="AO1066" s="726">
        <v>437</v>
      </c>
      <c r="AP1066" s="726">
        <v>42</v>
      </c>
      <c r="AQ1066" s="726">
        <v>18</v>
      </c>
      <c r="AR1066" s="726">
        <v>3</v>
      </c>
      <c r="AS1066" s="726">
        <v>2.7</v>
      </c>
      <c r="AT1066" s="726">
        <v>0.05</v>
      </c>
      <c r="AU1066" s="727"/>
      <c r="AV1066" s="726">
        <v>8</v>
      </c>
      <c r="AW1066" s="726">
        <v>42775</v>
      </c>
      <c r="AX1066" s="726">
        <v>70720</v>
      </c>
      <c r="AY1066" s="726" t="s">
        <v>73</v>
      </c>
      <c r="AZ1066" s="726">
        <v>0.73280000000000001</v>
      </c>
      <c r="BA1066" s="726">
        <v>142.9</v>
      </c>
      <c r="BB1066" s="726">
        <v>8</v>
      </c>
      <c r="BC1066" s="726">
        <v>0</v>
      </c>
      <c r="BD1066" s="726" t="s">
        <v>20</v>
      </c>
      <c r="BE1066" s="726">
        <v>1.5</v>
      </c>
      <c r="BF1066" s="726">
        <v>0.01</v>
      </c>
      <c r="BG1066" s="726">
        <v>85.7</v>
      </c>
      <c r="BH1066" s="726">
        <v>79.400000000000006</v>
      </c>
      <c r="BI1066" s="726">
        <v>82.550000000000011</v>
      </c>
      <c r="BJ1066" s="726" t="s">
        <v>66</v>
      </c>
      <c r="BK1066" s="726" t="s">
        <v>67</v>
      </c>
      <c r="BL1066" s="726">
        <v>20714</v>
      </c>
      <c r="BM1066" s="726">
        <v>133</v>
      </c>
      <c r="BN1066" s="726">
        <v>203</v>
      </c>
      <c r="BO1066" s="726">
        <v>304</v>
      </c>
      <c r="BP1066" s="726">
        <v>360</v>
      </c>
      <c r="BQ1066" s="726">
        <v>1</v>
      </c>
      <c r="BR1066" s="726">
        <v>29.9</v>
      </c>
      <c r="BS1066" s="726">
        <v>0.5</v>
      </c>
      <c r="BT1066" s="726">
        <v>2.12</v>
      </c>
      <c r="BU1066" s="726">
        <v>11.2</v>
      </c>
      <c r="BV1066" s="292">
        <v>0</v>
      </c>
      <c r="BW1066" s="435"/>
      <c r="BX1066" s="292">
        <v>124</v>
      </c>
      <c r="BY1066" s="726">
        <v>7</v>
      </c>
      <c r="BZ1066" s="726">
        <v>11.5</v>
      </c>
      <c r="CA1066" s="726">
        <v>85</v>
      </c>
      <c r="CB1066" s="726">
        <v>140</v>
      </c>
      <c r="CC1066" s="726">
        <v>170</v>
      </c>
      <c r="CD1066" s="726">
        <v>240</v>
      </c>
      <c r="CE1066" s="726">
        <v>365</v>
      </c>
      <c r="CF1066" s="726">
        <v>437</v>
      </c>
      <c r="CG1066" s="726">
        <v>42</v>
      </c>
      <c r="CH1066" s="726">
        <v>18</v>
      </c>
      <c r="CI1066" s="726">
        <v>3</v>
      </c>
      <c r="CJ1066" s="726">
        <v>2.7</v>
      </c>
      <c r="CK1066" s="726">
        <v>0.05</v>
      </c>
      <c r="CL1066" s="728"/>
    </row>
    <row r="1067" spans="1:133" x14ac:dyDescent="0.25">
      <c r="A1067" s="586">
        <f t="shared" si="190"/>
        <v>2017</v>
      </c>
      <c r="B1067" s="586" t="str">
        <f t="shared" si="190"/>
        <v>FEBRERO</v>
      </c>
      <c r="C1067" s="586">
        <v>11</v>
      </c>
      <c r="D1067" s="292" t="str">
        <f t="shared" si="191"/>
        <v>FEBRERO 2017 / 9</v>
      </c>
      <c r="E1067" s="725">
        <v>9</v>
      </c>
      <c r="F1067" s="726">
        <v>42780</v>
      </c>
      <c r="G1067" s="726">
        <v>70844</v>
      </c>
      <c r="H1067" s="726" t="s">
        <v>70</v>
      </c>
      <c r="I1067" s="726">
        <v>0.71389999999999998</v>
      </c>
      <c r="J1067" s="726">
        <v>126</v>
      </c>
      <c r="K1067" s="726">
        <v>9.6999999999999993</v>
      </c>
      <c r="L1067" s="726">
        <v>0</v>
      </c>
      <c r="M1067" s="726" t="s">
        <v>20</v>
      </c>
      <c r="N1067" s="726">
        <v>0.5</v>
      </c>
      <c r="O1067" s="726">
        <v>0</v>
      </c>
      <c r="P1067" s="726">
        <v>85.3</v>
      </c>
      <c r="Q1067" s="726">
        <v>79.2</v>
      </c>
      <c r="R1067" s="726">
        <v>82.3</v>
      </c>
      <c r="S1067" s="726" t="s">
        <v>66</v>
      </c>
      <c r="T1067" s="726" t="s">
        <v>67</v>
      </c>
      <c r="U1067" s="726">
        <v>20918</v>
      </c>
      <c r="V1067" s="726">
        <v>117</v>
      </c>
      <c r="W1067" s="726">
        <v>171</v>
      </c>
      <c r="X1067" s="726">
        <v>279</v>
      </c>
      <c r="Y1067" s="726">
        <v>342</v>
      </c>
      <c r="Z1067" s="726">
        <v>1</v>
      </c>
      <c r="AA1067" s="726">
        <v>26.8</v>
      </c>
      <c r="AB1067" s="726">
        <v>0.5</v>
      </c>
      <c r="AC1067" s="726">
        <v>1.65</v>
      </c>
      <c r="AD1067" s="726">
        <v>8.1</v>
      </c>
      <c r="AE1067" s="292">
        <v>0</v>
      </c>
      <c r="AF1067" s="428"/>
      <c r="AG1067" s="292">
        <v>124</v>
      </c>
      <c r="AH1067" s="726">
        <v>7</v>
      </c>
      <c r="AI1067" s="726">
        <v>11.5</v>
      </c>
      <c r="AJ1067" s="726">
        <v>85</v>
      </c>
      <c r="AK1067" s="726">
        <v>140</v>
      </c>
      <c r="AL1067" s="726">
        <v>170</v>
      </c>
      <c r="AM1067" s="726">
        <v>240</v>
      </c>
      <c r="AN1067" s="726">
        <v>365</v>
      </c>
      <c r="AO1067" s="726">
        <v>437</v>
      </c>
      <c r="AP1067" s="726">
        <v>42</v>
      </c>
      <c r="AQ1067" s="726">
        <v>18</v>
      </c>
      <c r="AR1067" s="726">
        <v>3</v>
      </c>
      <c r="AS1067" s="726">
        <v>2.7</v>
      </c>
      <c r="AT1067" s="726">
        <v>0.05</v>
      </c>
      <c r="AU1067" s="727"/>
      <c r="AV1067" s="726">
        <v>9</v>
      </c>
      <c r="AW1067" s="726">
        <v>42776</v>
      </c>
      <c r="AX1067" s="726">
        <v>70742</v>
      </c>
      <c r="AY1067" s="726" t="s">
        <v>68</v>
      </c>
      <c r="AZ1067" s="726">
        <v>0.73129999999999995</v>
      </c>
      <c r="BA1067" s="726">
        <v>142.1</v>
      </c>
      <c r="BB1067" s="726">
        <v>8.1999999999999993</v>
      </c>
      <c r="BC1067" s="726">
        <v>0</v>
      </c>
      <c r="BD1067" s="726" t="s">
        <v>20</v>
      </c>
      <c r="BE1067" s="726">
        <v>1.5</v>
      </c>
      <c r="BF1067" s="726">
        <v>0.01</v>
      </c>
      <c r="BG1067" s="726">
        <v>85.6</v>
      </c>
      <c r="BH1067" s="726">
        <v>79.3</v>
      </c>
      <c r="BI1067" s="726">
        <v>82.449999999999989</v>
      </c>
      <c r="BJ1067" s="726" t="s">
        <v>66</v>
      </c>
      <c r="BK1067" s="726" t="s">
        <v>67</v>
      </c>
      <c r="BL1067" s="726">
        <v>20730</v>
      </c>
      <c r="BM1067" s="726">
        <v>133</v>
      </c>
      <c r="BN1067" s="726">
        <v>203</v>
      </c>
      <c r="BO1067" s="726">
        <v>304</v>
      </c>
      <c r="BP1067" s="726">
        <v>361</v>
      </c>
      <c r="BQ1067" s="726">
        <v>1</v>
      </c>
      <c r="BR1067" s="726">
        <v>29.9</v>
      </c>
      <c r="BS1067" s="726">
        <v>0.5</v>
      </c>
      <c r="BT1067" s="726">
        <v>2.1</v>
      </c>
      <c r="BU1067" s="726">
        <v>13.5</v>
      </c>
      <c r="BV1067" s="292">
        <v>0</v>
      </c>
      <c r="BW1067" s="435"/>
      <c r="BX1067" s="292">
        <v>124</v>
      </c>
      <c r="BY1067" s="726">
        <v>7</v>
      </c>
      <c r="BZ1067" s="726">
        <v>11.5</v>
      </c>
      <c r="CA1067" s="726">
        <v>85</v>
      </c>
      <c r="CB1067" s="726">
        <v>140</v>
      </c>
      <c r="CC1067" s="726">
        <v>170</v>
      </c>
      <c r="CD1067" s="726">
        <v>240</v>
      </c>
      <c r="CE1067" s="726">
        <v>365</v>
      </c>
      <c r="CF1067" s="726">
        <v>437</v>
      </c>
      <c r="CG1067" s="726">
        <v>42</v>
      </c>
      <c r="CH1067" s="726">
        <v>18</v>
      </c>
      <c r="CI1067" s="726">
        <v>3</v>
      </c>
      <c r="CJ1067" s="726">
        <v>2.7</v>
      </c>
      <c r="CK1067" s="726">
        <v>0.05</v>
      </c>
      <c r="CL1067" s="728"/>
    </row>
    <row r="1068" spans="1:133" x14ac:dyDescent="0.25">
      <c r="A1068" s="586">
        <f t="shared" si="190"/>
        <v>2017</v>
      </c>
      <c r="B1068" s="586" t="str">
        <f t="shared" si="190"/>
        <v>FEBRERO</v>
      </c>
      <c r="C1068" s="586">
        <v>12</v>
      </c>
      <c r="D1068" s="292" t="str">
        <f t="shared" si="191"/>
        <v>FEBRERO 2017 / 10</v>
      </c>
      <c r="E1068" s="725">
        <v>10</v>
      </c>
      <c r="F1068" s="726">
        <v>42780</v>
      </c>
      <c r="G1068" s="726">
        <v>70825</v>
      </c>
      <c r="H1068" s="726" t="s">
        <v>208</v>
      </c>
      <c r="I1068" s="726">
        <v>0.71389999999999998</v>
      </c>
      <c r="J1068" s="726">
        <v>127</v>
      </c>
      <c r="K1068" s="726">
        <v>9.6</v>
      </c>
      <c r="L1068" s="726">
        <v>0</v>
      </c>
      <c r="M1068" s="726" t="s">
        <v>20</v>
      </c>
      <c r="N1068" s="726">
        <v>0.5</v>
      </c>
      <c r="O1068" s="726">
        <v>0</v>
      </c>
      <c r="P1068" s="726">
        <v>85.2</v>
      </c>
      <c r="Q1068" s="726">
        <v>79.3</v>
      </c>
      <c r="R1068" s="726">
        <v>82.3</v>
      </c>
      <c r="S1068" s="726" t="s">
        <v>66</v>
      </c>
      <c r="T1068" s="726" t="s">
        <v>67</v>
      </c>
      <c r="U1068" s="726">
        <v>20918</v>
      </c>
      <c r="V1068" s="726">
        <v>118</v>
      </c>
      <c r="W1068" s="726">
        <v>173</v>
      </c>
      <c r="X1068" s="726">
        <v>285</v>
      </c>
      <c r="Y1068" s="726">
        <v>340</v>
      </c>
      <c r="Z1068" s="726">
        <v>1</v>
      </c>
      <c r="AA1068" s="726">
        <v>26.6</v>
      </c>
      <c r="AB1068" s="726">
        <v>0.5</v>
      </c>
      <c r="AC1068" s="726">
        <v>1.6</v>
      </c>
      <c r="AD1068" s="726">
        <v>7.4</v>
      </c>
      <c r="AE1068" s="292">
        <v>0</v>
      </c>
      <c r="AF1068" s="428"/>
      <c r="AG1068" s="292">
        <v>124</v>
      </c>
      <c r="AH1068" s="726">
        <v>7</v>
      </c>
      <c r="AI1068" s="726">
        <v>11.5</v>
      </c>
      <c r="AJ1068" s="726">
        <v>85</v>
      </c>
      <c r="AK1068" s="726">
        <v>140</v>
      </c>
      <c r="AL1068" s="726">
        <v>170</v>
      </c>
      <c r="AM1068" s="726">
        <v>240</v>
      </c>
      <c r="AN1068" s="726">
        <v>365</v>
      </c>
      <c r="AO1068" s="726">
        <v>437</v>
      </c>
      <c r="AP1068" s="726">
        <v>42</v>
      </c>
      <c r="AQ1068" s="726">
        <v>18</v>
      </c>
      <c r="AR1068" s="726">
        <v>3</v>
      </c>
      <c r="AS1068" s="726">
        <v>2.7</v>
      </c>
      <c r="AT1068" s="726">
        <v>0.05</v>
      </c>
      <c r="AU1068" s="727"/>
      <c r="AV1068" s="726">
        <v>10</v>
      </c>
      <c r="AW1068" s="726">
        <v>42777</v>
      </c>
      <c r="AX1068" s="726">
        <v>70775</v>
      </c>
      <c r="AY1068" s="726" t="s">
        <v>73</v>
      </c>
      <c r="AZ1068" s="726">
        <v>0.73240000000000005</v>
      </c>
      <c r="BA1068" s="726">
        <v>143.5</v>
      </c>
      <c r="BB1068" s="726">
        <v>8</v>
      </c>
      <c r="BC1068" s="726">
        <v>0</v>
      </c>
      <c r="BD1068" s="726" t="s">
        <v>20</v>
      </c>
      <c r="BE1068" s="726">
        <v>1.6</v>
      </c>
      <c r="BF1068" s="726">
        <v>0.01</v>
      </c>
      <c r="BG1068" s="726">
        <v>85.2</v>
      </c>
      <c r="BH1068" s="726">
        <v>79.2</v>
      </c>
      <c r="BI1068" s="726">
        <v>82.2</v>
      </c>
      <c r="BJ1068" s="726" t="s">
        <v>66</v>
      </c>
      <c r="BK1068" s="726" t="s">
        <v>67</v>
      </c>
      <c r="BL1068" s="726">
        <v>20718</v>
      </c>
      <c r="BM1068" s="726">
        <v>135</v>
      </c>
      <c r="BN1068" s="726">
        <v>205</v>
      </c>
      <c r="BO1068" s="726">
        <v>306</v>
      </c>
      <c r="BP1068" s="726">
        <v>361</v>
      </c>
      <c r="BQ1068" s="726">
        <v>1</v>
      </c>
      <c r="BR1068" s="726">
        <v>28.9</v>
      </c>
      <c r="BS1068" s="726">
        <v>0.4</v>
      </c>
      <c r="BT1068" s="726">
        <v>2.08</v>
      </c>
      <c r="BU1068" s="726">
        <v>11.8</v>
      </c>
      <c r="BV1068" s="292">
        <v>0</v>
      </c>
      <c r="BW1068" s="435"/>
      <c r="BX1068" s="292">
        <v>124</v>
      </c>
      <c r="BY1068" s="726">
        <v>7</v>
      </c>
      <c r="BZ1068" s="726">
        <v>11.5</v>
      </c>
      <c r="CA1068" s="726">
        <v>85</v>
      </c>
      <c r="CB1068" s="726">
        <v>140</v>
      </c>
      <c r="CC1068" s="726">
        <v>170</v>
      </c>
      <c r="CD1068" s="726">
        <v>240</v>
      </c>
      <c r="CE1068" s="726">
        <v>365</v>
      </c>
      <c r="CF1068" s="726">
        <v>437</v>
      </c>
      <c r="CG1068" s="726">
        <v>42</v>
      </c>
      <c r="CH1068" s="726">
        <v>18</v>
      </c>
      <c r="CI1068" s="726">
        <v>3</v>
      </c>
      <c r="CJ1068" s="726">
        <v>2.7</v>
      </c>
      <c r="CK1068" s="726">
        <v>0.05</v>
      </c>
      <c r="CL1068" s="728"/>
    </row>
    <row r="1069" spans="1:133" x14ac:dyDescent="0.25">
      <c r="A1069" s="586">
        <f t="shared" si="190"/>
        <v>2017</v>
      </c>
      <c r="B1069" s="586" t="str">
        <f t="shared" si="190"/>
        <v>FEBRERO</v>
      </c>
      <c r="C1069" s="586">
        <v>13</v>
      </c>
      <c r="D1069" s="292" t="str">
        <f t="shared" si="191"/>
        <v>FEBRERO 2017 / 11</v>
      </c>
      <c r="E1069" s="725">
        <v>11</v>
      </c>
      <c r="F1069" s="726">
        <v>42782</v>
      </c>
      <c r="G1069" s="726">
        <v>70901</v>
      </c>
      <c r="H1069" s="726" t="s">
        <v>208</v>
      </c>
      <c r="I1069" s="726">
        <v>0.71679999999999999</v>
      </c>
      <c r="J1069" s="726">
        <v>129</v>
      </c>
      <c r="K1069" s="726">
        <v>9.5</v>
      </c>
      <c r="L1069" s="726">
        <v>0</v>
      </c>
      <c r="M1069" s="726" t="s">
        <v>20</v>
      </c>
      <c r="N1069" s="726">
        <v>0.5</v>
      </c>
      <c r="O1069" s="726">
        <v>0</v>
      </c>
      <c r="P1069" s="726">
        <v>85.6</v>
      </c>
      <c r="Q1069" s="726">
        <v>79.2</v>
      </c>
      <c r="R1069" s="726">
        <v>82.1</v>
      </c>
      <c r="S1069" s="726" t="s">
        <v>66</v>
      </c>
      <c r="T1069" s="726" t="s">
        <v>67</v>
      </c>
      <c r="U1069" s="726">
        <v>20886</v>
      </c>
      <c r="V1069" s="726">
        <v>120</v>
      </c>
      <c r="W1069" s="726">
        <v>179</v>
      </c>
      <c r="X1069" s="726">
        <v>288</v>
      </c>
      <c r="Y1069" s="726">
        <v>345</v>
      </c>
      <c r="Z1069" s="726">
        <v>1</v>
      </c>
      <c r="AA1069" s="726">
        <v>27.8</v>
      </c>
      <c r="AB1069" s="726">
        <v>0.5</v>
      </c>
      <c r="AC1069" s="726">
        <v>1.58</v>
      </c>
      <c r="AD1069" s="726">
        <v>9.1999999999999993</v>
      </c>
      <c r="AE1069" s="292">
        <v>0</v>
      </c>
      <c r="AF1069" s="428"/>
      <c r="AG1069" s="292">
        <v>124</v>
      </c>
      <c r="AH1069" s="726">
        <v>7</v>
      </c>
      <c r="AI1069" s="726">
        <v>11.5</v>
      </c>
      <c r="AJ1069" s="726">
        <v>85</v>
      </c>
      <c r="AK1069" s="726">
        <v>140</v>
      </c>
      <c r="AL1069" s="726">
        <v>170</v>
      </c>
      <c r="AM1069" s="726">
        <v>240</v>
      </c>
      <c r="AN1069" s="726">
        <v>365</v>
      </c>
      <c r="AO1069" s="726">
        <v>437</v>
      </c>
      <c r="AP1069" s="726">
        <v>42</v>
      </c>
      <c r="AQ1069" s="726">
        <v>18</v>
      </c>
      <c r="AR1069" s="726">
        <v>3</v>
      </c>
      <c r="AS1069" s="726">
        <v>2.7</v>
      </c>
      <c r="AT1069" s="726">
        <v>0.05</v>
      </c>
      <c r="AU1069" s="727"/>
      <c r="AV1069" s="726">
        <v>11</v>
      </c>
      <c r="AW1069" s="726">
        <v>42778</v>
      </c>
      <c r="AX1069" s="726">
        <v>70788</v>
      </c>
      <c r="AY1069" s="726" t="s">
        <v>149</v>
      </c>
      <c r="AZ1069" s="726">
        <v>0.73280000000000001</v>
      </c>
      <c r="BA1069" s="726">
        <v>143.30000000000001</v>
      </c>
      <c r="BB1069" s="726">
        <v>8</v>
      </c>
      <c r="BC1069" s="726">
        <v>0</v>
      </c>
      <c r="BD1069" s="726" t="s">
        <v>20</v>
      </c>
      <c r="BE1069" s="726">
        <v>1.5</v>
      </c>
      <c r="BF1069" s="726">
        <v>0.01</v>
      </c>
      <c r="BG1069" s="726">
        <v>85.2</v>
      </c>
      <c r="BH1069" s="726">
        <v>79.2</v>
      </c>
      <c r="BI1069" s="726">
        <v>82.2</v>
      </c>
      <c r="BJ1069" s="726" t="s">
        <v>66</v>
      </c>
      <c r="BK1069" s="726" t="s">
        <v>67</v>
      </c>
      <c r="BL1069" s="726">
        <v>20714</v>
      </c>
      <c r="BM1069" s="726">
        <v>133</v>
      </c>
      <c r="BN1069" s="726">
        <v>205</v>
      </c>
      <c r="BO1069" s="726">
        <v>306</v>
      </c>
      <c r="BP1069" s="726">
        <v>356</v>
      </c>
      <c r="BQ1069" s="726">
        <v>1</v>
      </c>
      <c r="BR1069" s="726">
        <v>29</v>
      </c>
      <c r="BS1069" s="726">
        <v>0.5</v>
      </c>
      <c r="BT1069" s="726">
        <v>2.02</v>
      </c>
      <c r="BU1069" s="726">
        <v>11.8</v>
      </c>
      <c r="BV1069" s="292">
        <v>0</v>
      </c>
      <c r="BW1069" s="435"/>
      <c r="BX1069" s="292">
        <v>124</v>
      </c>
      <c r="BY1069" s="726">
        <v>7</v>
      </c>
      <c r="BZ1069" s="726">
        <v>11.5</v>
      </c>
      <c r="CA1069" s="726">
        <v>85</v>
      </c>
      <c r="CB1069" s="726">
        <v>140</v>
      </c>
      <c r="CC1069" s="726">
        <v>170</v>
      </c>
      <c r="CD1069" s="726">
        <v>240</v>
      </c>
      <c r="CE1069" s="726">
        <v>365</v>
      </c>
      <c r="CF1069" s="726">
        <v>437</v>
      </c>
      <c r="CG1069" s="726">
        <v>42</v>
      </c>
      <c r="CH1069" s="726">
        <v>18</v>
      </c>
      <c r="CI1069" s="726">
        <v>3</v>
      </c>
      <c r="CJ1069" s="726">
        <v>2.7</v>
      </c>
      <c r="CK1069" s="726">
        <v>0.05</v>
      </c>
      <c r="CL1069" s="728"/>
    </row>
    <row r="1070" spans="1:133" x14ac:dyDescent="0.25">
      <c r="A1070" s="586">
        <f t="shared" si="190"/>
        <v>2017</v>
      </c>
      <c r="B1070" s="586" t="str">
        <f t="shared" si="190"/>
        <v>FEBRERO</v>
      </c>
      <c r="C1070" s="586">
        <v>14</v>
      </c>
      <c r="D1070" s="292" t="str">
        <f t="shared" si="191"/>
        <v>FEBRERO 2017 / 12</v>
      </c>
      <c r="E1070" s="725">
        <v>12</v>
      </c>
      <c r="F1070" s="726">
        <v>42787</v>
      </c>
      <c r="G1070" s="726">
        <v>71001</v>
      </c>
      <c r="H1070" s="726" t="s">
        <v>68</v>
      </c>
      <c r="I1070" s="726">
        <v>0.72009999999999996</v>
      </c>
      <c r="J1070" s="726">
        <v>132</v>
      </c>
      <c r="K1070" s="726">
        <v>9.1</v>
      </c>
      <c r="L1070" s="726">
        <v>0</v>
      </c>
      <c r="M1070" s="726" t="s">
        <v>20</v>
      </c>
      <c r="N1070" s="726">
        <v>0.5</v>
      </c>
      <c r="O1070" s="726">
        <v>0</v>
      </c>
      <c r="P1070" s="726">
        <v>85.4</v>
      </c>
      <c r="Q1070" s="726">
        <v>79.099999999999994</v>
      </c>
      <c r="R1070" s="726">
        <v>82.5</v>
      </c>
      <c r="S1070" s="726" t="s">
        <v>66</v>
      </c>
      <c r="T1070" s="726" t="s">
        <v>67</v>
      </c>
      <c r="U1070" s="726">
        <v>20850</v>
      </c>
      <c r="V1070" s="726">
        <v>122</v>
      </c>
      <c r="W1070" s="726">
        <v>184</v>
      </c>
      <c r="X1070" s="726">
        <v>289</v>
      </c>
      <c r="Y1070" s="726">
        <v>345</v>
      </c>
      <c r="Z1070" s="726">
        <v>1</v>
      </c>
      <c r="AA1070" s="726">
        <v>28.8</v>
      </c>
      <c r="AB1070" s="726">
        <v>0.5</v>
      </c>
      <c r="AC1070" s="726">
        <v>1.6</v>
      </c>
      <c r="AD1070" s="726">
        <v>14.6</v>
      </c>
      <c r="AE1070" s="292">
        <v>0</v>
      </c>
      <c r="AF1070" s="428"/>
      <c r="AG1070" s="292">
        <v>124</v>
      </c>
      <c r="AH1070" s="726">
        <v>7</v>
      </c>
      <c r="AI1070" s="726">
        <v>11.5</v>
      </c>
      <c r="AJ1070" s="726">
        <v>85</v>
      </c>
      <c r="AK1070" s="726">
        <v>140</v>
      </c>
      <c r="AL1070" s="726">
        <v>170</v>
      </c>
      <c r="AM1070" s="726">
        <v>240</v>
      </c>
      <c r="AN1070" s="726">
        <v>365</v>
      </c>
      <c r="AO1070" s="726">
        <v>437</v>
      </c>
      <c r="AP1070" s="726">
        <v>42</v>
      </c>
      <c r="AQ1070" s="726">
        <v>18</v>
      </c>
      <c r="AR1070" s="726">
        <v>3</v>
      </c>
      <c r="AS1070" s="726">
        <v>2.7</v>
      </c>
      <c r="AT1070" s="726">
        <v>0.05</v>
      </c>
      <c r="AU1070" s="727"/>
      <c r="AV1070" s="726">
        <v>12</v>
      </c>
      <c r="AW1070" s="726">
        <v>42780</v>
      </c>
      <c r="AX1070" s="726">
        <v>70819</v>
      </c>
      <c r="AY1070" s="726" t="s">
        <v>218</v>
      </c>
      <c r="AZ1070" s="726">
        <v>0.72789999999999999</v>
      </c>
      <c r="BA1070" s="726">
        <v>138.5</v>
      </c>
      <c r="BB1070" s="726">
        <v>8.9</v>
      </c>
      <c r="BC1070" s="726">
        <v>0</v>
      </c>
      <c r="BD1070" s="726" t="s">
        <v>20</v>
      </c>
      <c r="BE1070" s="726">
        <v>1.5</v>
      </c>
      <c r="BF1070" s="726">
        <v>0.01</v>
      </c>
      <c r="BG1070" s="726">
        <v>85.5</v>
      </c>
      <c r="BH1070" s="726">
        <v>79.3</v>
      </c>
      <c r="BI1070" s="726">
        <v>82.4</v>
      </c>
      <c r="BJ1070" s="726" t="s">
        <v>66</v>
      </c>
      <c r="BK1070" s="726" t="s">
        <v>67</v>
      </c>
      <c r="BL1070" s="726">
        <v>20766</v>
      </c>
      <c r="BM1070" s="726">
        <v>131</v>
      </c>
      <c r="BN1070" s="726">
        <v>201</v>
      </c>
      <c r="BO1070" s="726">
        <v>302</v>
      </c>
      <c r="BP1070" s="726">
        <v>358</v>
      </c>
      <c r="BQ1070" s="726">
        <v>1</v>
      </c>
      <c r="BR1070" s="726">
        <v>29.8</v>
      </c>
      <c r="BS1070" s="726">
        <v>0.5</v>
      </c>
      <c r="BT1070" s="726">
        <v>2.09</v>
      </c>
      <c r="BU1070" s="726">
        <v>11.3</v>
      </c>
      <c r="BV1070" s="292">
        <v>0</v>
      </c>
      <c r="BW1070" s="435"/>
      <c r="BX1070" s="292">
        <v>124</v>
      </c>
      <c r="BY1070" s="726">
        <v>7</v>
      </c>
      <c r="BZ1070" s="726">
        <v>11.5</v>
      </c>
      <c r="CA1070" s="726">
        <v>85</v>
      </c>
      <c r="CB1070" s="726">
        <v>140</v>
      </c>
      <c r="CC1070" s="726">
        <v>170</v>
      </c>
      <c r="CD1070" s="726">
        <v>240</v>
      </c>
      <c r="CE1070" s="726">
        <v>365</v>
      </c>
      <c r="CF1070" s="726">
        <v>437</v>
      </c>
      <c r="CG1070" s="726">
        <v>42</v>
      </c>
      <c r="CH1070" s="726">
        <v>18</v>
      </c>
      <c r="CI1070" s="726">
        <v>3</v>
      </c>
      <c r="CJ1070" s="726">
        <v>2.7</v>
      </c>
      <c r="CK1070" s="726">
        <v>0.05</v>
      </c>
      <c r="CL1070" s="728"/>
    </row>
    <row r="1071" spans="1:133" x14ac:dyDescent="0.25">
      <c r="A1071" s="586">
        <f t="shared" si="190"/>
        <v>2017</v>
      </c>
      <c r="B1071" s="586" t="str">
        <f t="shared" si="190"/>
        <v>FEBRERO</v>
      </c>
      <c r="C1071" s="586">
        <v>15</v>
      </c>
      <c r="D1071" s="292" t="str">
        <f t="shared" si="191"/>
        <v>FEBRERO 2017 / 13</v>
      </c>
      <c r="E1071" s="725">
        <v>13</v>
      </c>
      <c r="F1071" s="726">
        <v>42788</v>
      </c>
      <c r="G1071" s="726">
        <v>71195</v>
      </c>
      <c r="H1071" s="726" t="s">
        <v>493</v>
      </c>
      <c r="I1071" s="726">
        <v>0.71789999999999998</v>
      </c>
      <c r="J1071" s="726">
        <v>129</v>
      </c>
      <c r="K1071" s="726">
        <v>9.3000000000000007</v>
      </c>
      <c r="L1071" s="726">
        <v>0</v>
      </c>
      <c r="M1071" s="726" t="s">
        <v>20</v>
      </c>
      <c r="N1071" s="726">
        <v>0.5</v>
      </c>
      <c r="O1071" s="726">
        <v>0</v>
      </c>
      <c r="P1071" s="726">
        <v>85.2</v>
      </c>
      <c r="Q1071" s="726">
        <v>79.2</v>
      </c>
      <c r="R1071" s="726">
        <v>82.2</v>
      </c>
      <c r="S1071" s="726" t="s">
        <v>66</v>
      </c>
      <c r="T1071" s="726" t="s">
        <v>67</v>
      </c>
      <c r="U1071" s="726">
        <v>20874</v>
      </c>
      <c r="V1071" s="726">
        <v>119</v>
      </c>
      <c r="W1071" s="726">
        <v>177</v>
      </c>
      <c r="X1071" s="726">
        <v>283</v>
      </c>
      <c r="Y1071" s="726">
        <v>344</v>
      </c>
      <c r="Z1071" s="726">
        <v>1</v>
      </c>
      <c r="AA1071" s="726">
        <v>28.6</v>
      </c>
      <c r="AB1071" s="726">
        <v>0.5</v>
      </c>
      <c r="AC1071" s="726">
        <v>1.65</v>
      </c>
      <c r="AD1071" s="726">
        <v>10.1</v>
      </c>
      <c r="AE1071" s="292">
        <v>0</v>
      </c>
      <c r="AF1071" s="428"/>
      <c r="AG1071" s="292">
        <v>124</v>
      </c>
      <c r="AH1071" s="726">
        <v>7</v>
      </c>
      <c r="AI1071" s="726">
        <v>11.5</v>
      </c>
      <c r="AJ1071" s="726">
        <v>85</v>
      </c>
      <c r="AK1071" s="726">
        <v>140</v>
      </c>
      <c r="AL1071" s="726">
        <v>170</v>
      </c>
      <c r="AM1071" s="726">
        <v>240</v>
      </c>
      <c r="AN1071" s="726">
        <v>365</v>
      </c>
      <c r="AO1071" s="726">
        <v>437</v>
      </c>
      <c r="AP1071" s="726">
        <v>42</v>
      </c>
      <c r="AQ1071" s="726">
        <v>18</v>
      </c>
      <c r="AR1071" s="726">
        <v>3</v>
      </c>
      <c r="AS1071" s="726">
        <v>2.7</v>
      </c>
      <c r="AT1071" s="726">
        <v>0.05</v>
      </c>
      <c r="AU1071" s="727"/>
      <c r="AV1071" s="726">
        <v>13</v>
      </c>
      <c r="AW1071" s="726">
        <v>42780</v>
      </c>
      <c r="AX1071" s="726">
        <v>70827</v>
      </c>
      <c r="AY1071" s="726" t="s">
        <v>68</v>
      </c>
      <c r="AZ1071" s="726">
        <v>0.73240000000000005</v>
      </c>
      <c r="BA1071" s="726">
        <v>142.1</v>
      </c>
      <c r="BB1071" s="726">
        <v>8.1999999999999993</v>
      </c>
      <c r="BC1071" s="726">
        <v>0</v>
      </c>
      <c r="BD1071" s="726" t="s">
        <v>20</v>
      </c>
      <c r="BE1071" s="726">
        <v>1.6</v>
      </c>
      <c r="BF1071" s="726">
        <v>0.01</v>
      </c>
      <c r="BG1071" s="726">
        <v>85.6</v>
      </c>
      <c r="BH1071" s="726">
        <v>79.3</v>
      </c>
      <c r="BI1071" s="726">
        <v>82.449999999999989</v>
      </c>
      <c r="BJ1071" s="726" t="s">
        <v>66</v>
      </c>
      <c r="BK1071" s="726" t="s">
        <v>67</v>
      </c>
      <c r="BL1071" s="726">
        <v>20718</v>
      </c>
      <c r="BM1071" s="726">
        <v>133</v>
      </c>
      <c r="BN1071" s="726">
        <v>203</v>
      </c>
      <c r="BO1071" s="726">
        <v>302</v>
      </c>
      <c r="BP1071" s="726">
        <v>356</v>
      </c>
      <c r="BQ1071" s="726">
        <v>1</v>
      </c>
      <c r="BR1071" s="726">
        <v>30</v>
      </c>
      <c r="BS1071" s="726">
        <v>0.5</v>
      </c>
      <c r="BT1071" s="726">
        <v>2.13</v>
      </c>
      <c r="BU1071" s="726">
        <v>14.1</v>
      </c>
      <c r="BV1071" s="292">
        <v>0</v>
      </c>
      <c r="BW1071" s="435"/>
      <c r="BX1071" s="292">
        <v>124</v>
      </c>
      <c r="BY1071" s="726">
        <v>7</v>
      </c>
      <c r="BZ1071" s="726">
        <v>11.5</v>
      </c>
      <c r="CA1071" s="726">
        <v>85</v>
      </c>
      <c r="CB1071" s="726">
        <v>140</v>
      </c>
      <c r="CC1071" s="726">
        <v>170</v>
      </c>
      <c r="CD1071" s="726">
        <v>240</v>
      </c>
      <c r="CE1071" s="726">
        <v>365</v>
      </c>
      <c r="CF1071" s="726">
        <v>437</v>
      </c>
      <c r="CG1071" s="726">
        <v>42</v>
      </c>
      <c r="CH1071" s="726">
        <v>18</v>
      </c>
      <c r="CI1071" s="726">
        <v>3</v>
      </c>
      <c r="CJ1071" s="726">
        <v>2.7</v>
      </c>
      <c r="CK1071" s="726">
        <v>0.05</v>
      </c>
      <c r="CL1071" s="728"/>
    </row>
    <row r="1072" spans="1:133" x14ac:dyDescent="0.25">
      <c r="A1072" s="586">
        <f t="shared" si="190"/>
        <v>2017</v>
      </c>
      <c r="B1072" s="586" t="str">
        <f t="shared" si="190"/>
        <v>FEBRERO</v>
      </c>
      <c r="C1072" s="586">
        <v>16</v>
      </c>
      <c r="D1072" s="292" t="str">
        <f t="shared" si="191"/>
        <v>FEBRERO 2017 / 14</v>
      </c>
      <c r="E1072" s="725">
        <v>14</v>
      </c>
      <c r="F1072" s="726">
        <v>42789</v>
      </c>
      <c r="G1072" s="726">
        <v>71213</v>
      </c>
      <c r="H1072" s="726" t="s">
        <v>65</v>
      </c>
      <c r="I1072" s="726">
        <v>0.71750000000000003</v>
      </c>
      <c r="J1072" s="726">
        <v>128</v>
      </c>
      <c r="K1072" s="726">
        <v>9.4</v>
      </c>
      <c r="L1072" s="726">
        <v>0</v>
      </c>
      <c r="M1072" s="726" t="s">
        <v>20</v>
      </c>
      <c r="N1072" s="726">
        <v>0.5</v>
      </c>
      <c r="O1072" s="726">
        <v>0</v>
      </c>
      <c r="P1072" s="726">
        <v>85.4</v>
      </c>
      <c r="Q1072" s="726">
        <v>79</v>
      </c>
      <c r="R1072" s="726">
        <v>82.4</v>
      </c>
      <c r="S1072" s="726" t="s">
        <v>66</v>
      </c>
      <c r="T1072" s="726" t="s">
        <v>67</v>
      </c>
      <c r="U1072" s="726">
        <v>20878</v>
      </c>
      <c r="V1072" s="726">
        <v>119</v>
      </c>
      <c r="W1072" s="726">
        <v>177</v>
      </c>
      <c r="X1072" s="726">
        <v>282</v>
      </c>
      <c r="Y1072" s="726">
        <v>345</v>
      </c>
      <c r="Z1072" s="726">
        <v>1</v>
      </c>
      <c r="AA1072" s="726">
        <v>28.1</v>
      </c>
      <c r="AB1072" s="726">
        <v>0.5</v>
      </c>
      <c r="AC1072" s="726">
        <v>1.6</v>
      </c>
      <c r="AD1072" s="726">
        <v>11.2</v>
      </c>
      <c r="AE1072" s="292">
        <v>0</v>
      </c>
      <c r="AF1072" s="428"/>
      <c r="AG1072" s="292">
        <v>124</v>
      </c>
      <c r="AH1072" s="726">
        <v>7</v>
      </c>
      <c r="AI1072" s="726">
        <v>11.5</v>
      </c>
      <c r="AJ1072" s="726">
        <v>85</v>
      </c>
      <c r="AK1072" s="726">
        <v>140</v>
      </c>
      <c r="AL1072" s="726">
        <v>170</v>
      </c>
      <c r="AM1072" s="726">
        <v>240</v>
      </c>
      <c r="AN1072" s="726">
        <v>365</v>
      </c>
      <c r="AO1072" s="726">
        <v>437</v>
      </c>
      <c r="AP1072" s="726">
        <v>42</v>
      </c>
      <c r="AQ1072" s="726">
        <v>18</v>
      </c>
      <c r="AR1072" s="726">
        <v>3</v>
      </c>
      <c r="AS1072" s="726">
        <v>2.7</v>
      </c>
      <c r="AT1072" s="726">
        <v>0.05</v>
      </c>
      <c r="AU1072" s="727"/>
      <c r="AV1072" s="726">
        <v>14</v>
      </c>
      <c r="AW1072" s="726">
        <v>42781</v>
      </c>
      <c r="AX1072" s="726">
        <v>70854</v>
      </c>
      <c r="AY1072" s="726" t="s">
        <v>149</v>
      </c>
      <c r="AZ1072" s="726">
        <v>0.73350000000000004</v>
      </c>
      <c r="BA1072" s="726">
        <v>144.19999999999999</v>
      </c>
      <c r="BB1072" s="726">
        <v>8</v>
      </c>
      <c r="BC1072" s="726">
        <v>0</v>
      </c>
      <c r="BD1072" s="726" t="s">
        <v>20</v>
      </c>
      <c r="BE1072" s="726">
        <v>1.6</v>
      </c>
      <c r="BF1072" s="726">
        <v>0.01</v>
      </c>
      <c r="BG1072" s="726">
        <v>85.1</v>
      </c>
      <c r="BH1072" s="726">
        <v>79.099999999999994</v>
      </c>
      <c r="BI1072" s="726">
        <v>82.1</v>
      </c>
      <c r="BJ1072" s="726" t="s">
        <v>66</v>
      </c>
      <c r="BK1072" s="726" t="s">
        <v>67</v>
      </c>
      <c r="BL1072" s="726">
        <v>20706</v>
      </c>
      <c r="BM1072" s="726">
        <v>135</v>
      </c>
      <c r="BN1072" s="726">
        <v>208</v>
      </c>
      <c r="BO1072" s="726">
        <v>309</v>
      </c>
      <c r="BP1072" s="726">
        <v>358</v>
      </c>
      <c r="BQ1072" s="726">
        <v>1</v>
      </c>
      <c r="BR1072" s="726">
        <v>29.8</v>
      </c>
      <c r="BS1072" s="726">
        <v>0.5</v>
      </c>
      <c r="BT1072" s="726">
        <v>2.1</v>
      </c>
      <c r="BU1072" s="726">
        <v>14.2</v>
      </c>
      <c r="BV1072" s="292">
        <v>0</v>
      </c>
      <c r="BW1072" s="435"/>
      <c r="BX1072" s="292">
        <v>124</v>
      </c>
      <c r="BY1072" s="726">
        <v>7</v>
      </c>
      <c r="BZ1072" s="726">
        <v>11.5</v>
      </c>
      <c r="CA1072" s="726">
        <v>85</v>
      </c>
      <c r="CB1072" s="726">
        <v>140</v>
      </c>
      <c r="CC1072" s="726">
        <v>170</v>
      </c>
      <c r="CD1072" s="726">
        <v>240</v>
      </c>
      <c r="CE1072" s="726">
        <v>365</v>
      </c>
      <c r="CF1072" s="726">
        <v>437</v>
      </c>
      <c r="CG1072" s="726">
        <v>42</v>
      </c>
      <c r="CH1072" s="726">
        <v>18</v>
      </c>
      <c r="CI1072" s="726">
        <v>3</v>
      </c>
      <c r="CJ1072" s="726">
        <v>2.7</v>
      </c>
      <c r="CK1072" s="726">
        <v>0.05</v>
      </c>
      <c r="CL1072" s="728"/>
    </row>
    <row r="1073" spans="1:90" x14ac:dyDescent="0.25">
      <c r="A1073" s="586">
        <f t="shared" si="190"/>
        <v>2017</v>
      </c>
      <c r="B1073" s="586" t="str">
        <f t="shared" si="190"/>
        <v>FEBRERO</v>
      </c>
      <c r="C1073" s="586">
        <v>17</v>
      </c>
      <c r="D1073" s="292" t="str">
        <f t="shared" si="191"/>
        <v>FEBRERO 2017 / 15</v>
      </c>
      <c r="E1073" s="725">
        <v>15</v>
      </c>
      <c r="F1073" s="726">
        <v>42790</v>
      </c>
      <c r="G1073" s="726">
        <v>71218</v>
      </c>
      <c r="H1073" s="726" t="s">
        <v>68</v>
      </c>
      <c r="I1073" s="726">
        <v>0.71750000000000003</v>
      </c>
      <c r="J1073" s="726">
        <v>129</v>
      </c>
      <c r="K1073" s="726">
        <v>9.3000000000000007</v>
      </c>
      <c r="L1073" s="726">
        <v>0</v>
      </c>
      <c r="M1073" s="726" t="s">
        <v>20</v>
      </c>
      <c r="N1073" s="726">
        <v>0.5</v>
      </c>
      <c r="O1073" s="726">
        <v>0</v>
      </c>
      <c r="P1073" s="726">
        <v>85.4</v>
      </c>
      <c r="Q1073" s="726">
        <v>79</v>
      </c>
      <c r="R1073" s="726">
        <v>82.1</v>
      </c>
      <c r="S1073" s="726" t="s">
        <v>66</v>
      </c>
      <c r="T1073" s="726" t="s">
        <v>67</v>
      </c>
      <c r="U1073" s="726">
        <v>20878</v>
      </c>
      <c r="V1073" s="726">
        <v>119</v>
      </c>
      <c r="W1073" s="726">
        <v>177</v>
      </c>
      <c r="X1073" s="726">
        <v>283</v>
      </c>
      <c r="Y1073" s="726">
        <v>344</v>
      </c>
      <c r="Z1073" s="726">
        <v>1</v>
      </c>
      <c r="AA1073" s="726">
        <v>23.9</v>
      </c>
      <c r="AB1073" s="726">
        <v>0.5</v>
      </c>
      <c r="AC1073" s="726">
        <v>1.53</v>
      </c>
      <c r="AD1073" s="726">
        <v>11.3</v>
      </c>
      <c r="AE1073" s="292">
        <v>0</v>
      </c>
      <c r="AF1073" s="428"/>
      <c r="AG1073" s="292">
        <v>124</v>
      </c>
      <c r="AH1073" s="726">
        <v>7</v>
      </c>
      <c r="AI1073" s="726">
        <v>11.5</v>
      </c>
      <c r="AJ1073" s="726">
        <v>85</v>
      </c>
      <c r="AK1073" s="726">
        <v>140</v>
      </c>
      <c r="AL1073" s="726">
        <v>170</v>
      </c>
      <c r="AM1073" s="726">
        <v>240</v>
      </c>
      <c r="AN1073" s="726">
        <v>365</v>
      </c>
      <c r="AO1073" s="726">
        <v>437</v>
      </c>
      <c r="AP1073" s="726">
        <v>42</v>
      </c>
      <c r="AQ1073" s="726">
        <v>18</v>
      </c>
      <c r="AR1073" s="726">
        <v>3</v>
      </c>
      <c r="AS1073" s="726">
        <v>2.7</v>
      </c>
      <c r="AT1073" s="726">
        <v>0.05</v>
      </c>
      <c r="AU1073" s="727"/>
      <c r="AV1073" s="726">
        <v>15</v>
      </c>
      <c r="AW1073" s="726">
        <v>42782</v>
      </c>
      <c r="AX1073" s="726">
        <v>70878</v>
      </c>
      <c r="AY1073" s="726" t="s">
        <v>218</v>
      </c>
      <c r="AZ1073" s="726">
        <v>0.72829999999999995</v>
      </c>
      <c r="BA1073" s="726">
        <v>140.4</v>
      </c>
      <c r="BB1073" s="726">
        <v>8.3000000000000007</v>
      </c>
      <c r="BC1073" s="726">
        <v>0</v>
      </c>
      <c r="BD1073" s="726" t="s">
        <v>20</v>
      </c>
      <c r="BE1073" s="726">
        <v>1.5</v>
      </c>
      <c r="BF1073" s="726">
        <v>0.01</v>
      </c>
      <c r="BG1073" s="726">
        <v>85.2</v>
      </c>
      <c r="BH1073" s="726">
        <v>79.2</v>
      </c>
      <c r="BI1073" s="726">
        <v>82.2</v>
      </c>
      <c r="BJ1073" s="726" t="s">
        <v>66</v>
      </c>
      <c r="BK1073" s="726" t="s">
        <v>67</v>
      </c>
      <c r="BL1073" s="726">
        <v>20762</v>
      </c>
      <c r="BM1073" s="726">
        <v>131</v>
      </c>
      <c r="BN1073" s="726">
        <v>198</v>
      </c>
      <c r="BO1073" s="726">
        <v>302</v>
      </c>
      <c r="BP1073" s="726">
        <v>356</v>
      </c>
      <c r="BQ1073" s="726">
        <v>1</v>
      </c>
      <c r="BR1073" s="726">
        <v>30</v>
      </c>
      <c r="BS1073" s="726">
        <v>0.4</v>
      </c>
      <c r="BT1073" s="726">
        <v>2</v>
      </c>
      <c r="BU1073" s="726">
        <v>12.8</v>
      </c>
      <c r="BV1073" s="292">
        <v>0</v>
      </c>
      <c r="BW1073" s="435"/>
      <c r="BX1073" s="292">
        <v>124</v>
      </c>
      <c r="BY1073" s="726">
        <v>7</v>
      </c>
      <c r="BZ1073" s="726">
        <v>11.5</v>
      </c>
      <c r="CA1073" s="726">
        <v>85</v>
      </c>
      <c r="CB1073" s="726">
        <v>140</v>
      </c>
      <c r="CC1073" s="726">
        <v>170</v>
      </c>
      <c r="CD1073" s="726">
        <v>240</v>
      </c>
      <c r="CE1073" s="726">
        <v>365</v>
      </c>
      <c r="CF1073" s="726">
        <v>437</v>
      </c>
      <c r="CG1073" s="726">
        <v>42</v>
      </c>
      <c r="CH1073" s="726">
        <v>18</v>
      </c>
      <c r="CI1073" s="726">
        <v>3</v>
      </c>
      <c r="CJ1073" s="726">
        <v>2.7</v>
      </c>
      <c r="CK1073" s="726">
        <v>0.05</v>
      </c>
      <c r="CL1073" s="728"/>
    </row>
    <row r="1074" spans="1:90" x14ac:dyDescent="0.25">
      <c r="A1074" s="586">
        <f t="shared" si="190"/>
        <v>2017</v>
      </c>
      <c r="B1074" s="586" t="str">
        <f t="shared" si="190"/>
        <v>FEBRERO</v>
      </c>
      <c r="C1074" s="586">
        <v>18</v>
      </c>
      <c r="D1074" s="292" t="str">
        <f t="shared" si="191"/>
        <v>FEBRERO 2017 / 16</v>
      </c>
      <c r="E1074" s="725">
        <v>16</v>
      </c>
      <c r="F1074" s="726">
        <v>42791</v>
      </c>
      <c r="G1074" s="726">
        <v>71248</v>
      </c>
      <c r="H1074" s="726" t="s">
        <v>493</v>
      </c>
      <c r="I1074" s="726">
        <v>0.71750000000000003</v>
      </c>
      <c r="J1074" s="726">
        <v>130</v>
      </c>
      <c r="K1074" s="726">
        <v>9.3000000000000007</v>
      </c>
      <c r="L1074" s="726">
        <v>0</v>
      </c>
      <c r="M1074" s="726" t="s">
        <v>20</v>
      </c>
      <c r="N1074" s="726">
        <v>0.5</v>
      </c>
      <c r="O1074" s="726">
        <v>0</v>
      </c>
      <c r="P1074" s="726">
        <v>85.1</v>
      </c>
      <c r="Q1074" s="726">
        <v>79.3</v>
      </c>
      <c r="R1074" s="726">
        <v>82.3</v>
      </c>
      <c r="S1074" s="726" t="s">
        <v>66</v>
      </c>
      <c r="T1074" s="726" t="s">
        <v>67</v>
      </c>
      <c r="U1074" s="726">
        <v>20878</v>
      </c>
      <c r="V1074" s="726">
        <v>119</v>
      </c>
      <c r="W1074" s="726">
        <v>179</v>
      </c>
      <c r="X1074" s="726">
        <v>286</v>
      </c>
      <c r="Y1074" s="726">
        <v>344</v>
      </c>
      <c r="Z1074" s="726">
        <v>1</v>
      </c>
      <c r="AA1074" s="726">
        <v>23.7</v>
      </c>
      <c r="AB1074" s="726">
        <v>0.5</v>
      </c>
      <c r="AC1074" s="726">
        <v>1.56</v>
      </c>
      <c r="AD1074" s="726">
        <v>14.9</v>
      </c>
      <c r="AE1074" s="292">
        <v>0</v>
      </c>
      <c r="AF1074" s="428"/>
      <c r="AG1074" s="292">
        <v>124</v>
      </c>
      <c r="AH1074" s="726">
        <v>7</v>
      </c>
      <c r="AI1074" s="726">
        <v>11.5</v>
      </c>
      <c r="AJ1074" s="726">
        <v>85</v>
      </c>
      <c r="AK1074" s="726">
        <v>140</v>
      </c>
      <c r="AL1074" s="726">
        <v>170</v>
      </c>
      <c r="AM1074" s="726">
        <v>240</v>
      </c>
      <c r="AN1074" s="726">
        <v>365</v>
      </c>
      <c r="AO1074" s="726">
        <v>437</v>
      </c>
      <c r="AP1074" s="726">
        <v>42</v>
      </c>
      <c r="AQ1074" s="726">
        <v>18</v>
      </c>
      <c r="AR1074" s="726">
        <v>3</v>
      </c>
      <c r="AS1074" s="726">
        <v>2.7</v>
      </c>
      <c r="AT1074" s="726">
        <v>0.05</v>
      </c>
      <c r="AU1074" s="727"/>
      <c r="AV1074" s="726">
        <v>16</v>
      </c>
      <c r="AW1074" s="726">
        <v>42783</v>
      </c>
      <c r="AX1074" s="726">
        <v>70900</v>
      </c>
      <c r="AY1074" s="726" t="s">
        <v>68</v>
      </c>
      <c r="AZ1074" s="726">
        <v>0.73429999999999995</v>
      </c>
      <c r="BA1074" s="726">
        <v>142.9</v>
      </c>
      <c r="BB1074" s="726">
        <v>8</v>
      </c>
      <c r="BC1074" s="726">
        <v>0</v>
      </c>
      <c r="BD1074" s="726" t="s">
        <v>20</v>
      </c>
      <c r="BE1074" s="726">
        <v>1.6</v>
      </c>
      <c r="BF1074" s="726">
        <v>0.01</v>
      </c>
      <c r="BG1074" s="726">
        <v>85.2</v>
      </c>
      <c r="BH1074" s="726">
        <v>79.099999999999994</v>
      </c>
      <c r="BI1074" s="726">
        <v>82.15</v>
      </c>
      <c r="BJ1074" s="726" t="s">
        <v>66</v>
      </c>
      <c r="BK1074" s="726" t="s">
        <v>67</v>
      </c>
      <c r="BL1074" s="726">
        <v>20698</v>
      </c>
      <c r="BM1074" s="726">
        <v>133</v>
      </c>
      <c r="BN1074" s="726">
        <v>203</v>
      </c>
      <c r="BO1074" s="726">
        <v>300</v>
      </c>
      <c r="BP1074" s="726">
        <v>356</v>
      </c>
      <c r="BQ1074" s="726">
        <v>1</v>
      </c>
      <c r="BR1074" s="726">
        <v>29.8</v>
      </c>
      <c r="BS1074" s="726">
        <v>0.5</v>
      </c>
      <c r="BT1074" s="726">
        <v>2.11</v>
      </c>
      <c r="BU1074" s="726">
        <v>12</v>
      </c>
      <c r="BV1074" s="292">
        <v>0</v>
      </c>
      <c r="BW1074" s="435"/>
      <c r="BX1074" s="292">
        <v>124</v>
      </c>
      <c r="BY1074" s="726">
        <v>7</v>
      </c>
      <c r="BZ1074" s="726">
        <v>11.5</v>
      </c>
      <c r="CA1074" s="726">
        <v>85</v>
      </c>
      <c r="CB1074" s="726">
        <v>140</v>
      </c>
      <c r="CC1074" s="726">
        <v>170</v>
      </c>
      <c r="CD1074" s="726">
        <v>240</v>
      </c>
      <c r="CE1074" s="726">
        <v>365</v>
      </c>
      <c r="CF1074" s="726">
        <v>437</v>
      </c>
      <c r="CG1074" s="726">
        <v>42</v>
      </c>
      <c r="CH1074" s="726">
        <v>18</v>
      </c>
      <c r="CI1074" s="726">
        <v>3</v>
      </c>
      <c r="CJ1074" s="726">
        <v>2.7</v>
      </c>
      <c r="CK1074" s="726">
        <v>0.05</v>
      </c>
      <c r="CL1074" s="728"/>
    </row>
    <row r="1075" spans="1:90" x14ac:dyDescent="0.25">
      <c r="A1075" s="586">
        <f t="shared" ref="A1075:B1087" si="192">A1074</f>
        <v>2017</v>
      </c>
      <c r="B1075" s="586" t="str">
        <f t="shared" si="192"/>
        <v>FEBRERO</v>
      </c>
      <c r="C1075" s="586">
        <v>19</v>
      </c>
      <c r="D1075" s="292" t="str">
        <f t="shared" si="191"/>
        <v>FEBRERO 2017 / 17</v>
      </c>
      <c r="E1075" s="725">
        <v>17</v>
      </c>
      <c r="F1075" s="726">
        <v>42793</v>
      </c>
      <c r="G1075" s="726">
        <v>712674</v>
      </c>
      <c r="H1075" s="726" t="s">
        <v>65</v>
      </c>
      <c r="I1075" s="726">
        <v>0.71650000000000003</v>
      </c>
      <c r="J1075" s="726">
        <v>139</v>
      </c>
      <c r="K1075" s="726">
        <v>9.3000000000000007</v>
      </c>
      <c r="L1075" s="726">
        <v>0</v>
      </c>
      <c r="M1075" s="726" t="s">
        <v>20</v>
      </c>
      <c r="N1075" s="726">
        <v>0.5</v>
      </c>
      <c r="O1075" s="726">
        <v>0</v>
      </c>
      <c r="P1075" s="726">
        <v>85.1</v>
      </c>
      <c r="Q1075" s="726">
        <v>79.3</v>
      </c>
      <c r="R1075" s="726">
        <v>82.1</v>
      </c>
      <c r="S1075" s="726" t="s">
        <v>66</v>
      </c>
      <c r="T1075" s="726" t="s">
        <v>67</v>
      </c>
      <c r="U1075" s="726">
        <v>20890</v>
      </c>
      <c r="V1075" s="726">
        <v>119</v>
      </c>
      <c r="W1075" s="726">
        <v>179</v>
      </c>
      <c r="X1075" s="726">
        <v>287</v>
      </c>
      <c r="Y1075" s="726">
        <v>346</v>
      </c>
      <c r="Z1075" s="726">
        <v>1</v>
      </c>
      <c r="AA1075" s="726">
        <v>26.3</v>
      </c>
      <c r="AB1075" s="726">
        <v>0.5</v>
      </c>
      <c r="AC1075" s="726">
        <v>1.52</v>
      </c>
      <c r="AD1075" s="726">
        <v>10.199999999999999</v>
      </c>
      <c r="AE1075" s="292">
        <v>0</v>
      </c>
      <c r="AF1075" s="428"/>
      <c r="AG1075" s="292">
        <v>124</v>
      </c>
      <c r="AH1075" s="726">
        <v>7</v>
      </c>
      <c r="AI1075" s="726">
        <v>11.5</v>
      </c>
      <c r="AJ1075" s="726">
        <v>85</v>
      </c>
      <c r="AK1075" s="726">
        <v>140</v>
      </c>
      <c r="AL1075" s="726">
        <v>170</v>
      </c>
      <c r="AM1075" s="726">
        <v>240</v>
      </c>
      <c r="AN1075" s="726">
        <v>365</v>
      </c>
      <c r="AO1075" s="726">
        <v>437</v>
      </c>
      <c r="AP1075" s="726">
        <v>42</v>
      </c>
      <c r="AQ1075" s="726">
        <v>18</v>
      </c>
      <c r="AR1075" s="726">
        <v>3</v>
      </c>
      <c r="AS1075" s="726">
        <v>2.7</v>
      </c>
      <c r="AT1075" s="726">
        <v>0.05</v>
      </c>
      <c r="AU1075" s="727"/>
      <c r="AV1075" s="726">
        <v>17</v>
      </c>
      <c r="AW1075" s="726">
        <v>42785</v>
      </c>
      <c r="AX1075" s="726">
        <v>70957</v>
      </c>
      <c r="AY1075" s="726" t="s">
        <v>73</v>
      </c>
      <c r="AZ1075" s="726">
        <v>0.72489999999999999</v>
      </c>
      <c r="BA1075" s="726">
        <v>136.4</v>
      </c>
      <c r="BB1075" s="726">
        <v>8.6999999999999993</v>
      </c>
      <c r="BC1075" s="726">
        <v>0</v>
      </c>
      <c r="BD1075" s="726" t="s">
        <v>20</v>
      </c>
      <c r="BE1075" s="726">
        <v>1.4</v>
      </c>
      <c r="BF1075" s="726">
        <v>0.01</v>
      </c>
      <c r="BG1075" s="726">
        <v>85.6</v>
      </c>
      <c r="BH1075" s="726">
        <v>79.3</v>
      </c>
      <c r="BI1075" s="726">
        <v>82.449999999999989</v>
      </c>
      <c r="BJ1075" s="726" t="s">
        <v>66</v>
      </c>
      <c r="BK1075" s="726" t="s">
        <v>67</v>
      </c>
      <c r="BL1075" s="726">
        <v>20798</v>
      </c>
      <c r="BM1075" s="726">
        <v>126</v>
      </c>
      <c r="BN1075" s="726">
        <v>190</v>
      </c>
      <c r="BO1075" s="726">
        <v>297</v>
      </c>
      <c r="BP1075" s="726">
        <v>356</v>
      </c>
      <c r="BQ1075" s="726">
        <v>1</v>
      </c>
      <c r="BR1075" s="726">
        <v>28.9</v>
      </c>
      <c r="BS1075" s="726">
        <v>0.4</v>
      </c>
      <c r="BT1075" s="726">
        <v>2.0299999999999998</v>
      </c>
      <c r="BU1075" s="726">
        <v>10.4</v>
      </c>
      <c r="BV1075" s="292">
        <v>0</v>
      </c>
      <c r="BW1075" s="435"/>
      <c r="BX1075" s="292">
        <v>124</v>
      </c>
      <c r="BY1075" s="726">
        <v>7</v>
      </c>
      <c r="BZ1075" s="726">
        <v>11.5</v>
      </c>
      <c r="CA1075" s="726">
        <v>85</v>
      </c>
      <c r="CB1075" s="726">
        <v>140</v>
      </c>
      <c r="CC1075" s="726">
        <v>170</v>
      </c>
      <c r="CD1075" s="726">
        <v>240</v>
      </c>
      <c r="CE1075" s="726">
        <v>365</v>
      </c>
      <c r="CF1075" s="726">
        <v>437</v>
      </c>
      <c r="CG1075" s="726">
        <v>42</v>
      </c>
      <c r="CH1075" s="726">
        <v>18</v>
      </c>
      <c r="CI1075" s="726">
        <v>3</v>
      </c>
      <c r="CJ1075" s="726">
        <v>2.7</v>
      </c>
      <c r="CK1075" s="726">
        <v>0.05</v>
      </c>
      <c r="CL1075" s="728"/>
    </row>
    <row r="1076" spans="1:90" x14ac:dyDescent="0.25">
      <c r="A1076" s="586">
        <f t="shared" si="192"/>
        <v>2017</v>
      </c>
      <c r="B1076" s="586" t="str">
        <f t="shared" si="192"/>
        <v>FEBRERO</v>
      </c>
      <c r="C1076" s="586">
        <v>20</v>
      </c>
      <c r="D1076" s="292" t="str">
        <f t="shared" si="191"/>
        <v>FEBRERO 2017 / 18</v>
      </c>
      <c r="E1076" s="725">
        <v>18</v>
      </c>
      <c r="F1076" s="726">
        <v>42794</v>
      </c>
      <c r="G1076" s="726">
        <v>71272</v>
      </c>
      <c r="H1076" s="726" t="s">
        <v>70</v>
      </c>
      <c r="I1076" s="726">
        <v>0.71609999999999996</v>
      </c>
      <c r="J1076" s="726">
        <v>128</v>
      </c>
      <c r="K1076" s="726">
        <v>9.5</v>
      </c>
      <c r="L1076" s="726">
        <v>0</v>
      </c>
      <c r="M1076" s="726" t="s">
        <v>20</v>
      </c>
      <c r="N1076" s="726">
        <v>0.5</v>
      </c>
      <c r="O1076" s="726">
        <v>0</v>
      </c>
      <c r="P1076" s="726">
        <v>85.4</v>
      </c>
      <c r="Q1076" s="726">
        <v>79.2</v>
      </c>
      <c r="R1076" s="726">
        <v>82.3</v>
      </c>
      <c r="S1076" s="726" t="s">
        <v>66</v>
      </c>
      <c r="T1076" s="726" t="s">
        <v>67</v>
      </c>
      <c r="U1076" s="726">
        <v>20894</v>
      </c>
      <c r="V1076" s="726">
        <v>119</v>
      </c>
      <c r="W1076" s="726">
        <v>177</v>
      </c>
      <c r="X1076" s="726">
        <v>284</v>
      </c>
      <c r="Y1076" s="726">
        <v>346</v>
      </c>
      <c r="Z1076" s="726">
        <v>1</v>
      </c>
      <c r="AA1076" s="726">
        <v>26</v>
      </c>
      <c r="AB1076" s="726">
        <v>0.5</v>
      </c>
      <c r="AC1076" s="726">
        <v>1.63</v>
      </c>
      <c r="AD1076" s="726">
        <v>10.5</v>
      </c>
      <c r="AE1076" s="292">
        <v>0</v>
      </c>
      <c r="AF1076" s="428"/>
      <c r="AG1076" s="292">
        <v>124</v>
      </c>
      <c r="AH1076" s="726">
        <v>7</v>
      </c>
      <c r="AI1076" s="726">
        <v>11.5</v>
      </c>
      <c r="AJ1076" s="726">
        <v>85</v>
      </c>
      <c r="AK1076" s="726">
        <v>140</v>
      </c>
      <c r="AL1076" s="726">
        <v>170</v>
      </c>
      <c r="AM1076" s="726">
        <v>240</v>
      </c>
      <c r="AN1076" s="726">
        <v>365</v>
      </c>
      <c r="AO1076" s="726">
        <v>437</v>
      </c>
      <c r="AP1076" s="726">
        <v>42</v>
      </c>
      <c r="AQ1076" s="726">
        <v>18</v>
      </c>
      <c r="AR1076" s="726">
        <v>3</v>
      </c>
      <c r="AS1076" s="726">
        <v>2.7</v>
      </c>
      <c r="AT1076" s="726">
        <v>0.05</v>
      </c>
      <c r="AU1076" s="727"/>
      <c r="AV1076" s="726">
        <v>18</v>
      </c>
      <c r="AW1076" s="726">
        <v>42785</v>
      </c>
      <c r="AX1076" s="726">
        <v>70948</v>
      </c>
      <c r="AY1076" s="726" t="s">
        <v>68</v>
      </c>
      <c r="AZ1076" s="726">
        <v>0.73129999999999995</v>
      </c>
      <c r="BA1076" s="726">
        <v>141</v>
      </c>
      <c r="BB1076" s="726">
        <v>8.1999999999999993</v>
      </c>
      <c r="BC1076" s="726">
        <v>0</v>
      </c>
      <c r="BD1076" s="726" t="s">
        <v>20</v>
      </c>
      <c r="BE1076" s="726">
        <v>1.5</v>
      </c>
      <c r="BF1076" s="726">
        <v>0.01</v>
      </c>
      <c r="BG1076" s="726">
        <v>85.6</v>
      </c>
      <c r="BH1076" s="726">
        <v>79.3</v>
      </c>
      <c r="BI1076" s="726">
        <v>82.449999999999989</v>
      </c>
      <c r="BJ1076" s="726" t="s">
        <v>66</v>
      </c>
      <c r="BK1076" s="726" t="s">
        <v>67</v>
      </c>
      <c r="BL1076" s="726">
        <v>20730</v>
      </c>
      <c r="BM1076" s="726">
        <v>131</v>
      </c>
      <c r="BN1076" s="726">
        <v>199</v>
      </c>
      <c r="BO1076" s="726">
        <v>306</v>
      </c>
      <c r="BP1076" s="726">
        <v>356</v>
      </c>
      <c r="BQ1076" s="726">
        <v>1</v>
      </c>
      <c r="BR1076" s="726">
        <v>30.1</v>
      </c>
      <c r="BS1076" s="726">
        <v>0.5</v>
      </c>
      <c r="BT1076" s="726">
        <v>2.1</v>
      </c>
      <c r="BU1076" s="726">
        <v>10.7</v>
      </c>
      <c r="BV1076" s="292">
        <v>0</v>
      </c>
      <c r="BW1076" s="435"/>
      <c r="BX1076" s="292">
        <v>124</v>
      </c>
      <c r="BY1076" s="726">
        <v>7</v>
      </c>
      <c r="BZ1076" s="726">
        <v>11.5</v>
      </c>
      <c r="CA1076" s="726">
        <v>85</v>
      </c>
      <c r="CB1076" s="726">
        <v>140</v>
      </c>
      <c r="CC1076" s="726">
        <v>170</v>
      </c>
      <c r="CD1076" s="726">
        <v>240</v>
      </c>
      <c r="CE1076" s="726">
        <v>365</v>
      </c>
      <c r="CF1076" s="726">
        <v>437</v>
      </c>
      <c r="CG1076" s="726">
        <v>42</v>
      </c>
      <c r="CH1076" s="726">
        <v>18</v>
      </c>
      <c r="CI1076" s="726">
        <v>3</v>
      </c>
      <c r="CJ1076" s="726">
        <v>2.7</v>
      </c>
      <c r="CK1076" s="726">
        <v>0.05</v>
      </c>
      <c r="CL1076" s="728"/>
    </row>
    <row r="1077" spans="1:90" x14ac:dyDescent="0.25">
      <c r="A1077" s="586">
        <f t="shared" si="192"/>
        <v>2017</v>
      </c>
      <c r="B1077" s="586" t="str">
        <f t="shared" si="192"/>
        <v>FEBRERO</v>
      </c>
      <c r="C1077" s="586">
        <v>21</v>
      </c>
      <c r="D1077" s="292" t="str">
        <f t="shared" si="191"/>
        <v>FEBRERO 2017 / 19</v>
      </c>
      <c r="E1077" s="725"/>
      <c r="F1077" s="726"/>
      <c r="G1077" s="726"/>
      <c r="H1077" s="726"/>
      <c r="I1077" s="726"/>
      <c r="J1077" s="726"/>
      <c r="K1077" s="726"/>
      <c r="L1077" s="726"/>
      <c r="M1077" s="726"/>
      <c r="N1077" s="726"/>
      <c r="O1077" s="726"/>
      <c r="P1077" s="726"/>
      <c r="Q1077" s="726"/>
      <c r="R1077" s="726"/>
      <c r="S1077" s="726"/>
      <c r="T1077" s="726"/>
      <c r="U1077" s="726"/>
      <c r="V1077" s="726"/>
      <c r="W1077" s="726"/>
      <c r="X1077" s="726"/>
      <c r="Y1077" s="726"/>
      <c r="Z1077" s="726"/>
      <c r="AA1077" s="726"/>
      <c r="AB1077" s="726"/>
      <c r="AC1077" s="726"/>
      <c r="AD1077" s="726"/>
      <c r="AE1077" s="292"/>
      <c r="AF1077" s="428"/>
      <c r="AG1077" s="292"/>
      <c r="AH1077" s="726"/>
      <c r="AI1077" s="726"/>
      <c r="AJ1077" s="726"/>
      <c r="AK1077" s="726"/>
      <c r="AL1077" s="726"/>
      <c r="AM1077" s="726"/>
      <c r="AN1077" s="726"/>
      <c r="AO1077" s="726"/>
      <c r="AP1077" s="726"/>
      <c r="AQ1077" s="726"/>
      <c r="AR1077" s="726"/>
      <c r="AS1077" s="726"/>
      <c r="AT1077" s="726"/>
      <c r="AU1077" s="727"/>
      <c r="AV1077" s="726">
        <v>19</v>
      </c>
      <c r="AW1077" s="726">
        <v>42786</v>
      </c>
      <c r="AX1077" s="726">
        <v>70958</v>
      </c>
      <c r="AY1077" s="726" t="s">
        <v>218</v>
      </c>
      <c r="AZ1077" s="726">
        <v>0.72709999999999997</v>
      </c>
      <c r="BA1077" s="726">
        <v>138.9</v>
      </c>
      <c r="BB1077" s="726">
        <v>8.5</v>
      </c>
      <c r="BC1077" s="726">
        <v>0</v>
      </c>
      <c r="BD1077" s="726" t="s">
        <v>20</v>
      </c>
      <c r="BE1077" s="726">
        <v>1.5</v>
      </c>
      <c r="BF1077" s="726">
        <v>0.01</v>
      </c>
      <c r="BG1077" s="726">
        <v>85.2</v>
      </c>
      <c r="BH1077" s="726">
        <v>79.2</v>
      </c>
      <c r="BI1077" s="726">
        <v>82.2</v>
      </c>
      <c r="BJ1077" s="726" t="s">
        <v>66</v>
      </c>
      <c r="BK1077" s="726" t="s">
        <v>67</v>
      </c>
      <c r="BL1077" s="726">
        <v>20774</v>
      </c>
      <c r="BM1077" s="726">
        <v>129</v>
      </c>
      <c r="BN1077" s="726">
        <v>196</v>
      </c>
      <c r="BO1077" s="726">
        <v>306</v>
      </c>
      <c r="BP1077" s="726">
        <v>356</v>
      </c>
      <c r="BQ1077" s="726">
        <v>1</v>
      </c>
      <c r="BR1077" s="726">
        <v>29.6</v>
      </c>
      <c r="BS1077" s="726">
        <v>0.5</v>
      </c>
      <c r="BT1077" s="726">
        <v>2.08</v>
      </c>
      <c r="BU1077" s="726">
        <v>10</v>
      </c>
      <c r="BV1077" s="292">
        <v>0</v>
      </c>
      <c r="BW1077" s="435"/>
      <c r="BX1077" s="292">
        <v>124</v>
      </c>
      <c r="BY1077" s="726">
        <v>7</v>
      </c>
      <c r="BZ1077" s="726">
        <v>11.5</v>
      </c>
      <c r="CA1077" s="726">
        <v>85</v>
      </c>
      <c r="CB1077" s="726">
        <v>140</v>
      </c>
      <c r="CC1077" s="726">
        <v>170</v>
      </c>
      <c r="CD1077" s="726">
        <v>240</v>
      </c>
      <c r="CE1077" s="726">
        <v>365</v>
      </c>
      <c r="CF1077" s="726">
        <v>437</v>
      </c>
      <c r="CG1077" s="726">
        <v>42</v>
      </c>
      <c r="CH1077" s="726">
        <v>18</v>
      </c>
      <c r="CI1077" s="726">
        <v>3</v>
      </c>
      <c r="CJ1077" s="726">
        <v>2.7</v>
      </c>
      <c r="CK1077" s="726">
        <v>0.05</v>
      </c>
      <c r="CL1077" s="728"/>
    </row>
    <row r="1078" spans="1:90" x14ac:dyDescent="0.25">
      <c r="A1078" s="586">
        <f t="shared" si="192"/>
        <v>2017</v>
      </c>
      <c r="B1078" s="586" t="str">
        <f t="shared" si="192"/>
        <v>FEBRERO</v>
      </c>
      <c r="C1078" s="586">
        <v>22</v>
      </c>
      <c r="D1078" s="292" t="str">
        <f t="shared" si="191"/>
        <v>FEBRERO 2017 / 20</v>
      </c>
      <c r="E1078" s="725"/>
      <c r="F1078" s="726"/>
      <c r="G1078" s="726"/>
      <c r="H1078" s="726"/>
      <c r="I1078" s="726"/>
      <c r="J1078" s="726"/>
      <c r="K1078" s="726"/>
      <c r="L1078" s="726"/>
      <c r="M1078" s="726"/>
      <c r="N1078" s="726"/>
      <c r="O1078" s="726"/>
      <c r="P1078" s="726"/>
      <c r="Q1078" s="726"/>
      <c r="R1078" s="726"/>
      <c r="S1078" s="726"/>
      <c r="T1078" s="726"/>
      <c r="U1078" s="726"/>
      <c r="V1078" s="726"/>
      <c r="W1078" s="726"/>
      <c r="X1078" s="726"/>
      <c r="Y1078" s="726"/>
      <c r="Z1078" s="726"/>
      <c r="AA1078" s="726"/>
      <c r="AB1078" s="726"/>
      <c r="AC1078" s="726"/>
      <c r="AD1078" s="726"/>
      <c r="AE1078" s="292"/>
      <c r="AF1078" s="428"/>
      <c r="AG1078" s="292"/>
      <c r="AH1078" s="726"/>
      <c r="AI1078" s="726"/>
      <c r="AJ1078" s="726"/>
      <c r="AK1078" s="726"/>
      <c r="AL1078" s="726"/>
      <c r="AM1078" s="726"/>
      <c r="AN1078" s="726"/>
      <c r="AO1078" s="726"/>
      <c r="AP1078" s="726"/>
      <c r="AQ1078" s="726"/>
      <c r="AR1078" s="726"/>
      <c r="AS1078" s="726"/>
      <c r="AT1078" s="726"/>
      <c r="AU1078" s="727"/>
      <c r="AV1078" s="726">
        <v>20</v>
      </c>
      <c r="AW1078" s="726">
        <v>42787</v>
      </c>
      <c r="AX1078" s="726">
        <v>70986</v>
      </c>
      <c r="AY1078" s="726" t="s">
        <v>149</v>
      </c>
      <c r="AZ1078" s="726">
        <v>0.72860000000000003</v>
      </c>
      <c r="BA1078" s="726">
        <v>138.5</v>
      </c>
      <c r="BB1078" s="726">
        <v>8.5</v>
      </c>
      <c r="BC1078" s="726">
        <v>0</v>
      </c>
      <c r="BD1078" s="726" t="s">
        <v>20</v>
      </c>
      <c r="BE1078" s="726">
        <v>1.4</v>
      </c>
      <c r="BF1078" s="726">
        <v>0.01</v>
      </c>
      <c r="BG1078" s="726">
        <v>85.3</v>
      </c>
      <c r="BH1078" s="726">
        <v>79.2</v>
      </c>
      <c r="BI1078" s="726">
        <v>82.25</v>
      </c>
      <c r="BJ1078" s="726" t="s">
        <v>66</v>
      </c>
      <c r="BK1078" s="726" t="s">
        <v>67</v>
      </c>
      <c r="BL1078" s="726">
        <v>20758</v>
      </c>
      <c r="BM1078" s="726">
        <v>129</v>
      </c>
      <c r="BN1078" s="726">
        <v>194</v>
      </c>
      <c r="BO1078" s="726">
        <v>306</v>
      </c>
      <c r="BP1078" s="726">
        <v>358</v>
      </c>
      <c r="BQ1078" s="726">
        <v>1</v>
      </c>
      <c r="BR1078" s="726">
        <v>30.1</v>
      </c>
      <c r="BS1078" s="726">
        <v>0.4</v>
      </c>
      <c r="BT1078" s="726">
        <v>2.1</v>
      </c>
      <c r="BU1078" s="726">
        <v>10.7</v>
      </c>
      <c r="BV1078" s="292">
        <v>0</v>
      </c>
      <c r="BW1078" s="435"/>
      <c r="BX1078" s="292">
        <v>124</v>
      </c>
      <c r="BY1078" s="726">
        <v>7</v>
      </c>
      <c r="BZ1078" s="726">
        <v>11.5</v>
      </c>
      <c r="CA1078" s="726">
        <v>85</v>
      </c>
      <c r="CB1078" s="726">
        <v>140</v>
      </c>
      <c r="CC1078" s="726">
        <v>170</v>
      </c>
      <c r="CD1078" s="726">
        <v>240</v>
      </c>
      <c r="CE1078" s="726">
        <v>365</v>
      </c>
      <c r="CF1078" s="726">
        <v>437</v>
      </c>
      <c r="CG1078" s="726">
        <v>42</v>
      </c>
      <c r="CH1078" s="726">
        <v>18</v>
      </c>
      <c r="CI1078" s="726">
        <v>3</v>
      </c>
      <c r="CJ1078" s="726">
        <v>2.7</v>
      </c>
      <c r="CK1078" s="726">
        <v>0.05</v>
      </c>
      <c r="CL1078" s="728"/>
    </row>
    <row r="1079" spans="1:90" x14ac:dyDescent="0.25">
      <c r="A1079" s="586">
        <f t="shared" si="192"/>
        <v>2017</v>
      </c>
      <c r="B1079" s="586" t="str">
        <f t="shared" si="192"/>
        <v>FEBRERO</v>
      </c>
      <c r="C1079" s="586">
        <v>23</v>
      </c>
      <c r="D1079" s="292" t="str">
        <f t="shared" si="191"/>
        <v>FEBRERO 2017 / 21</v>
      </c>
      <c r="E1079" s="725"/>
      <c r="F1079" s="726"/>
      <c r="G1079" s="726"/>
      <c r="H1079" s="726"/>
      <c r="I1079" s="726"/>
      <c r="J1079" s="726"/>
      <c r="K1079" s="726"/>
      <c r="L1079" s="726"/>
      <c r="M1079" s="726"/>
      <c r="N1079" s="726"/>
      <c r="O1079" s="726"/>
      <c r="P1079" s="726"/>
      <c r="Q1079" s="726"/>
      <c r="R1079" s="726"/>
      <c r="S1079" s="726"/>
      <c r="T1079" s="726"/>
      <c r="U1079" s="726"/>
      <c r="V1079" s="726"/>
      <c r="W1079" s="726"/>
      <c r="X1079" s="726"/>
      <c r="Y1079" s="726"/>
      <c r="Z1079" s="726"/>
      <c r="AA1079" s="726"/>
      <c r="AB1079" s="726"/>
      <c r="AC1079" s="726"/>
      <c r="AD1079" s="726"/>
      <c r="AE1079" s="292"/>
      <c r="AF1079" s="428"/>
      <c r="AG1079" s="292"/>
      <c r="AH1079" s="726"/>
      <c r="AI1079" s="726"/>
      <c r="AJ1079" s="726"/>
      <c r="AK1079" s="726"/>
      <c r="AL1079" s="726"/>
      <c r="AM1079" s="726"/>
      <c r="AN1079" s="726"/>
      <c r="AO1079" s="726"/>
      <c r="AP1079" s="726"/>
      <c r="AQ1079" s="726"/>
      <c r="AR1079" s="726"/>
      <c r="AS1079" s="726"/>
      <c r="AT1079" s="726"/>
      <c r="AU1079" s="727"/>
      <c r="AV1079" s="726">
        <v>21</v>
      </c>
      <c r="AW1079" s="726">
        <v>42787</v>
      </c>
      <c r="AX1079" s="726">
        <v>70006</v>
      </c>
      <c r="AY1079" s="726" t="s">
        <v>68</v>
      </c>
      <c r="AZ1079" s="726">
        <v>0.72750000000000004</v>
      </c>
      <c r="BA1079" s="726">
        <v>135.30000000000001</v>
      </c>
      <c r="BB1079" s="726">
        <v>9.1</v>
      </c>
      <c r="BC1079" s="726">
        <v>0</v>
      </c>
      <c r="BD1079" s="726" t="s">
        <v>20</v>
      </c>
      <c r="BE1079" s="726">
        <v>1.4</v>
      </c>
      <c r="BF1079" s="726">
        <v>0.01</v>
      </c>
      <c r="BG1079" s="726">
        <v>85.1</v>
      </c>
      <c r="BH1079" s="726">
        <v>79.099999999999994</v>
      </c>
      <c r="BI1079" s="726">
        <v>82.1</v>
      </c>
      <c r="BJ1079" s="726" t="s">
        <v>66</v>
      </c>
      <c r="BK1079" s="726" t="s">
        <v>67</v>
      </c>
      <c r="BL1079" s="726">
        <v>20770</v>
      </c>
      <c r="BM1079" s="726">
        <v>127</v>
      </c>
      <c r="BN1079" s="726">
        <v>192</v>
      </c>
      <c r="BO1079" s="726">
        <v>302</v>
      </c>
      <c r="BP1079" s="726">
        <v>352</v>
      </c>
      <c r="BQ1079" s="726">
        <v>1</v>
      </c>
      <c r="BR1079" s="726">
        <v>28.2</v>
      </c>
      <c r="BS1079" s="726">
        <v>0.4</v>
      </c>
      <c r="BT1079" s="726">
        <v>2.0099999999999998</v>
      </c>
      <c r="BU1079" s="726">
        <v>9.8000000000000007</v>
      </c>
      <c r="BV1079" s="292">
        <v>0</v>
      </c>
      <c r="BW1079" s="435"/>
      <c r="BX1079" s="292">
        <v>124</v>
      </c>
      <c r="BY1079" s="726">
        <v>7</v>
      </c>
      <c r="BZ1079" s="726">
        <v>11.5</v>
      </c>
      <c r="CA1079" s="726">
        <v>85</v>
      </c>
      <c r="CB1079" s="726">
        <v>140</v>
      </c>
      <c r="CC1079" s="726">
        <v>170</v>
      </c>
      <c r="CD1079" s="726">
        <v>240</v>
      </c>
      <c r="CE1079" s="726">
        <v>365</v>
      </c>
      <c r="CF1079" s="726">
        <v>437</v>
      </c>
      <c r="CG1079" s="726">
        <v>42</v>
      </c>
      <c r="CH1079" s="726">
        <v>18</v>
      </c>
      <c r="CI1079" s="726">
        <v>3</v>
      </c>
      <c r="CJ1079" s="726">
        <v>2.7</v>
      </c>
      <c r="CK1079" s="726">
        <v>0.05</v>
      </c>
      <c r="CL1079" s="728"/>
    </row>
    <row r="1080" spans="1:90" x14ac:dyDescent="0.25">
      <c r="A1080" s="586">
        <f t="shared" si="192"/>
        <v>2017</v>
      </c>
      <c r="B1080" s="586" t="str">
        <f t="shared" si="192"/>
        <v>FEBRERO</v>
      </c>
      <c r="C1080" s="586">
        <v>24</v>
      </c>
      <c r="D1080" s="292" t="str">
        <f t="shared" si="191"/>
        <v>FEBRERO 2017 / 22</v>
      </c>
      <c r="E1080" s="725"/>
      <c r="F1080" s="726"/>
      <c r="G1080" s="726"/>
      <c r="H1080" s="726"/>
      <c r="I1080" s="726"/>
      <c r="J1080" s="726"/>
      <c r="K1080" s="726"/>
      <c r="L1080" s="726"/>
      <c r="M1080" s="726"/>
      <c r="N1080" s="726"/>
      <c r="O1080" s="726"/>
      <c r="P1080" s="726"/>
      <c r="Q1080" s="726"/>
      <c r="R1080" s="726"/>
      <c r="S1080" s="726"/>
      <c r="T1080" s="726"/>
      <c r="U1080" s="726"/>
      <c r="V1080" s="726"/>
      <c r="W1080" s="726"/>
      <c r="X1080" s="726"/>
      <c r="Y1080" s="726"/>
      <c r="Z1080" s="726"/>
      <c r="AA1080" s="726"/>
      <c r="AB1080" s="726"/>
      <c r="AC1080" s="726"/>
      <c r="AD1080" s="726"/>
      <c r="AE1080" s="292"/>
      <c r="AF1080" s="428"/>
      <c r="AG1080" s="292"/>
      <c r="AH1080" s="726"/>
      <c r="AI1080" s="726"/>
      <c r="AJ1080" s="726"/>
      <c r="AK1080" s="726"/>
      <c r="AL1080" s="726"/>
      <c r="AM1080" s="726"/>
      <c r="AN1080" s="726"/>
      <c r="AO1080" s="726"/>
      <c r="AP1080" s="726"/>
      <c r="AQ1080" s="726"/>
      <c r="AR1080" s="726"/>
      <c r="AS1080" s="726"/>
      <c r="AT1080" s="726"/>
      <c r="AU1080" s="727"/>
      <c r="AV1080" s="726">
        <v>22</v>
      </c>
      <c r="AW1080" s="726">
        <v>42788</v>
      </c>
      <c r="AX1080" s="726">
        <v>71186</v>
      </c>
      <c r="AY1080" s="726" t="s">
        <v>218</v>
      </c>
      <c r="AZ1080" s="726">
        <v>0.72750000000000004</v>
      </c>
      <c r="BA1080" s="726">
        <v>138.6</v>
      </c>
      <c r="BB1080" s="726">
        <v>8.4</v>
      </c>
      <c r="BC1080" s="726">
        <v>0</v>
      </c>
      <c r="BD1080" s="726" t="s">
        <v>20</v>
      </c>
      <c r="BE1080" s="726">
        <v>1.4</v>
      </c>
      <c r="BF1080" s="726">
        <v>0.01</v>
      </c>
      <c r="BG1080" s="726">
        <v>85.2</v>
      </c>
      <c r="BH1080" s="726">
        <v>79.2</v>
      </c>
      <c r="BI1080" s="726">
        <v>82.2</v>
      </c>
      <c r="BJ1080" s="726" t="s">
        <v>66</v>
      </c>
      <c r="BK1080" s="726" t="s">
        <v>67</v>
      </c>
      <c r="BL1080" s="726">
        <v>20770</v>
      </c>
      <c r="BM1080" s="726">
        <v>129</v>
      </c>
      <c r="BN1080" s="726">
        <v>192</v>
      </c>
      <c r="BO1080" s="726">
        <v>300</v>
      </c>
      <c r="BP1080" s="726">
        <v>356</v>
      </c>
      <c r="BQ1080" s="726">
        <v>1</v>
      </c>
      <c r="BR1080" s="726">
        <v>29.2</v>
      </c>
      <c r="BS1080" s="726">
        <v>0.4</v>
      </c>
      <c r="BT1080" s="726">
        <v>1.99</v>
      </c>
      <c r="BU1080" s="726">
        <v>9.5</v>
      </c>
      <c r="BV1080" s="292">
        <v>0</v>
      </c>
      <c r="BW1080" s="435"/>
      <c r="BX1080" s="292">
        <v>124</v>
      </c>
      <c r="BY1080" s="726">
        <v>7</v>
      </c>
      <c r="BZ1080" s="726">
        <v>11.5</v>
      </c>
      <c r="CA1080" s="726">
        <v>85</v>
      </c>
      <c r="CB1080" s="726">
        <v>140</v>
      </c>
      <c r="CC1080" s="726">
        <v>170</v>
      </c>
      <c r="CD1080" s="726">
        <v>240</v>
      </c>
      <c r="CE1080" s="726">
        <v>365</v>
      </c>
      <c r="CF1080" s="726">
        <v>437</v>
      </c>
      <c r="CG1080" s="726">
        <v>42</v>
      </c>
      <c r="CH1080" s="726">
        <v>18</v>
      </c>
      <c r="CI1080" s="726">
        <v>3</v>
      </c>
      <c r="CJ1080" s="726">
        <v>2.7</v>
      </c>
      <c r="CK1080" s="726">
        <v>0.05</v>
      </c>
      <c r="CL1080" s="728"/>
    </row>
    <row r="1081" spans="1:90" x14ac:dyDescent="0.25">
      <c r="A1081" s="586">
        <f t="shared" si="192"/>
        <v>2017</v>
      </c>
      <c r="B1081" s="586" t="str">
        <f t="shared" si="192"/>
        <v>FEBRERO</v>
      </c>
      <c r="C1081" s="586">
        <v>25</v>
      </c>
      <c r="D1081" s="292" t="str">
        <f t="shared" si="191"/>
        <v>FEBRERO 2017 / 23</v>
      </c>
      <c r="E1081" s="725"/>
      <c r="F1081" s="726"/>
      <c r="G1081" s="726"/>
      <c r="H1081" s="726"/>
      <c r="I1081" s="726"/>
      <c r="J1081" s="726"/>
      <c r="K1081" s="726"/>
      <c r="L1081" s="726"/>
      <c r="M1081" s="726"/>
      <c r="N1081" s="726"/>
      <c r="O1081" s="726"/>
      <c r="P1081" s="726"/>
      <c r="Q1081" s="726"/>
      <c r="R1081" s="726"/>
      <c r="S1081" s="726"/>
      <c r="T1081" s="726"/>
      <c r="U1081" s="726"/>
      <c r="V1081" s="726"/>
      <c r="W1081" s="726"/>
      <c r="X1081" s="726"/>
      <c r="Y1081" s="726"/>
      <c r="Z1081" s="726"/>
      <c r="AA1081" s="726"/>
      <c r="AB1081" s="726"/>
      <c r="AC1081" s="726"/>
      <c r="AD1081" s="726"/>
      <c r="AE1081" s="292"/>
      <c r="AF1081" s="428"/>
      <c r="AG1081" s="292"/>
      <c r="AH1081" s="726"/>
      <c r="AI1081" s="726"/>
      <c r="AJ1081" s="726"/>
      <c r="AK1081" s="726"/>
      <c r="AL1081" s="726"/>
      <c r="AM1081" s="726"/>
      <c r="AN1081" s="726"/>
      <c r="AO1081" s="726"/>
      <c r="AP1081" s="726"/>
      <c r="AQ1081" s="726"/>
      <c r="AR1081" s="726"/>
      <c r="AS1081" s="726"/>
      <c r="AT1081" s="726"/>
      <c r="AU1081" s="727"/>
      <c r="AV1081" s="726">
        <v>23</v>
      </c>
      <c r="AW1081" s="726">
        <v>42789</v>
      </c>
      <c r="AX1081" s="726">
        <v>71204</v>
      </c>
      <c r="AY1081" s="726" t="s">
        <v>73</v>
      </c>
      <c r="AZ1081" s="726">
        <v>0.72709999999999997</v>
      </c>
      <c r="BA1081" s="726">
        <v>138.9</v>
      </c>
      <c r="BB1081" s="726">
        <v>8.4</v>
      </c>
      <c r="BC1081" s="726">
        <v>0</v>
      </c>
      <c r="BD1081" s="726" t="s">
        <v>20</v>
      </c>
      <c r="BE1081" s="726">
        <v>1.5</v>
      </c>
      <c r="BF1081" s="726">
        <v>0.01</v>
      </c>
      <c r="BG1081" s="726">
        <v>85.3</v>
      </c>
      <c r="BH1081" s="726">
        <v>79.2</v>
      </c>
      <c r="BI1081" s="726">
        <v>82.25</v>
      </c>
      <c r="BJ1081" s="726" t="s">
        <v>66</v>
      </c>
      <c r="BK1081" s="726" t="s">
        <v>67</v>
      </c>
      <c r="BL1081" s="726">
        <v>20774</v>
      </c>
      <c r="BM1081" s="726">
        <v>129</v>
      </c>
      <c r="BN1081" s="726">
        <v>194</v>
      </c>
      <c r="BO1081" s="726">
        <v>304</v>
      </c>
      <c r="BP1081" s="726">
        <v>352</v>
      </c>
      <c r="BQ1081" s="726">
        <v>1</v>
      </c>
      <c r="BR1081" s="726">
        <v>28.8</v>
      </c>
      <c r="BS1081" s="726">
        <v>0.5</v>
      </c>
      <c r="BT1081" s="726">
        <v>4.96</v>
      </c>
      <c r="BU1081" s="726">
        <v>12.6</v>
      </c>
      <c r="BV1081" s="292">
        <v>0</v>
      </c>
      <c r="BW1081" s="435"/>
      <c r="BX1081" s="292">
        <v>124</v>
      </c>
      <c r="BY1081" s="726">
        <v>7</v>
      </c>
      <c r="BZ1081" s="726">
        <v>11.5</v>
      </c>
      <c r="CA1081" s="726">
        <v>85</v>
      </c>
      <c r="CB1081" s="726">
        <v>140</v>
      </c>
      <c r="CC1081" s="726">
        <v>170</v>
      </c>
      <c r="CD1081" s="726">
        <v>240</v>
      </c>
      <c r="CE1081" s="726">
        <v>365</v>
      </c>
      <c r="CF1081" s="726">
        <v>437</v>
      </c>
      <c r="CG1081" s="726">
        <v>42</v>
      </c>
      <c r="CH1081" s="726">
        <v>18</v>
      </c>
      <c r="CI1081" s="726">
        <v>3</v>
      </c>
      <c r="CJ1081" s="726">
        <v>2.7</v>
      </c>
      <c r="CK1081" s="726">
        <v>0.05</v>
      </c>
      <c r="CL1081" s="728"/>
    </row>
    <row r="1082" spans="1:90" x14ac:dyDescent="0.25">
      <c r="A1082" s="586">
        <f t="shared" si="192"/>
        <v>2017</v>
      </c>
      <c r="B1082" s="586" t="str">
        <f t="shared" si="192"/>
        <v>FEBRERO</v>
      </c>
      <c r="C1082" s="586">
        <v>26</v>
      </c>
      <c r="D1082" s="292" t="str">
        <f t="shared" si="191"/>
        <v>FEBRERO 2017 / 24</v>
      </c>
      <c r="E1082" s="725"/>
      <c r="F1082" s="726"/>
      <c r="G1082" s="726"/>
      <c r="H1082" s="726"/>
      <c r="I1082" s="726"/>
      <c r="J1082" s="726"/>
      <c r="K1082" s="726"/>
      <c r="L1082" s="726"/>
      <c r="M1082" s="726"/>
      <c r="N1082" s="726"/>
      <c r="O1082" s="726"/>
      <c r="P1082" s="726"/>
      <c r="Q1082" s="726"/>
      <c r="R1082" s="726"/>
      <c r="S1082" s="726"/>
      <c r="T1082" s="726"/>
      <c r="U1082" s="726"/>
      <c r="V1082" s="726"/>
      <c r="W1082" s="726"/>
      <c r="X1082" s="726"/>
      <c r="Y1082" s="726"/>
      <c r="Z1082" s="726"/>
      <c r="AA1082" s="726"/>
      <c r="AB1082" s="726"/>
      <c r="AC1082" s="726"/>
      <c r="AD1082" s="726"/>
      <c r="AE1082" s="292"/>
      <c r="AF1082" s="428"/>
      <c r="AG1082" s="292"/>
      <c r="AH1082" s="726"/>
      <c r="AI1082" s="726"/>
      <c r="AJ1082" s="726"/>
      <c r="AK1082" s="726"/>
      <c r="AL1082" s="726"/>
      <c r="AM1082" s="726"/>
      <c r="AN1082" s="726"/>
      <c r="AO1082" s="726"/>
      <c r="AP1082" s="726"/>
      <c r="AQ1082" s="726"/>
      <c r="AR1082" s="726"/>
      <c r="AS1082" s="726"/>
      <c r="AT1082" s="726"/>
      <c r="AU1082" s="727"/>
      <c r="AV1082" s="726">
        <v>24</v>
      </c>
      <c r="AW1082" s="726">
        <v>42790</v>
      </c>
      <c r="AX1082" s="726">
        <v>71223</v>
      </c>
      <c r="AY1082" s="726" t="s">
        <v>68</v>
      </c>
      <c r="AZ1082" s="726">
        <v>0.72829999999999995</v>
      </c>
      <c r="BA1082" s="726">
        <v>139.69999999999999</v>
      </c>
      <c r="BB1082" s="726">
        <v>8.3000000000000007</v>
      </c>
      <c r="BC1082" s="726">
        <v>0</v>
      </c>
      <c r="BD1082" s="726" t="s">
        <v>20</v>
      </c>
      <c r="BE1082" s="726">
        <v>1.4</v>
      </c>
      <c r="BF1082" s="726">
        <v>0.01</v>
      </c>
      <c r="BG1082" s="726">
        <v>85.2</v>
      </c>
      <c r="BH1082" s="726">
        <v>79.2</v>
      </c>
      <c r="BI1082" s="726">
        <v>82.2</v>
      </c>
      <c r="BJ1082" s="726" t="s">
        <v>66</v>
      </c>
      <c r="BK1082" s="726" t="s">
        <v>67</v>
      </c>
      <c r="BL1082" s="726">
        <v>20762</v>
      </c>
      <c r="BM1082" s="726">
        <v>129</v>
      </c>
      <c r="BN1082" s="726">
        <v>196</v>
      </c>
      <c r="BO1082" s="726">
        <v>302</v>
      </c>
      <c r="BP1082" s="726">
        <v>354</v>
      </c>
      <c r="BQ1082" s="726">
        <v>1</v>
      </c>
      <c r="BR1082" s="726">
        <v>29.1</v>
      </c>
      <c r="BS1082" s="726">
        <v>0.4</v>
      </c>
      <c r="BT1082" s="726">
        <v>1.98</v>
      </c>
      <c r="BU1082" s="726">
        <v>14.1</v>
      </c>
      <c r="BV1082" s="292">
        <v>0</v>
      </c>
      <c r="BW1082" s="435"/>
      <c r="BX1082" s="292">
        <v>124</v>
      </c>
      <c r="BY1082" s="726">
        <v>7</v>
      </c>
      <c r="BZ1082" s="726">
        <v>11.5</v>
      </c>
      <c r="CA1082" s="726">
        <v>85</v>
      </c>
      <c r="CB1082" s="726">
        <v>140</v>
      </c>
      <c r="CC1082" s="726">
        <v>170</v>
      </c>
      <c r="CD1082" s="726">
        <v>240</v>
      </c>
      <c r="CE1082" s="726">
        <v>365</v>
      </c>
      <c r="CF1082" s="726">
        <v>437</v>
      </c>
      <c r="CG1082" s="726">
        <v>42</v>
      </c>
      <c r="CH1082" s="726">
        <v>18</v>
      </c>
      <c r="CI1082" s="726">
        <v>3</v>
      </c>
      <c r="CJ1082" s="726">
        <v>2.7</v>
      </c>
      <c r="CK1082" s="726">
        <v>0.05</v>
      </c>
      <c r="CL1082" s="728"/>
    </row>
    <row r="1083" spans="1:90" x14ac:dyDescent="0.25">
      <c r="A1083" s="586">
        <f t="shared" si="192"/>
        <v>2017</v>
      </c>
      <c r="B1083" s="586" t="str">
        <f t="shared" si="192"/>
        <v>FEBRERO</v>
      </c>
      <c r="C1083" s="586">
        <v>27</v>
      </c>
      <c r="D1083" s="292" t="str">
        <f t="shared" si="191"/>
        <v>FEBRERO 2017 / 25</v>
      </c>
      <c r="E1083" s="725"/>
      <c r="F1083" s="726"/>
      <c r="G1083" s="726"/>
      <c r="H1083" s="726"/>
      <c r="I1083" s="726"/>
      <c r="J1083" s="726"/>
      <c r="K1083" s="726"/>
      <c r="L1083" s="726"/>
      <c r="M1083" s="726"/>
      <c r="N1083" s="726"/>
      <c r="O1083" s="726"/>
      <c r="P1083" s="726"/>
      <c r="Q1083" s="726"/>
      <c r="R1083" s="726"/>
      <c r="S1083" s="726"/>
      <c r="T1083" s="726"/>
      <c r="U1083" s="726"/>
      <c r="V1083" s="726"/>
      <c r="W1083" s="726"/>
      <c r="X1083" s="726"/>
      <c r="Y1083" s="726"/>
      <c r="Z1083" s="726"/>
      <c r="AA1083" s="726"/>
      <c r="AB1083" s="726"/>
      <c r="AC1083" s="726"/>
      <c r="AD1083" s="726"/>
      <c r="AE1083" s="292"/>
      <c r="AF1083" s="428"/>
      <c r="AG1083" s="292"/>
      <c r="AH1083" s="726"/>
      <c r="AI1083" s="726"/>
      <c r="AJ1083" s="726"/>
      <c r="AK1083" s="726"/>
      <c r="AL1083" s="726"/>
      <c r="AM1083" s="726"/>
      <c r="AN1083" s="726"/>
      <c r="AO1083" s="726"/>
      <c r="AP1083" s="726"/>
      <c r="AQ1083" s="726"/>
      <c r="AR1083" s="726"/>
      <c r="AS1083" s="726"/>
      <c r="AT1083" s="726"/>
      <c r="AU1083" s="727"/>
      <c r="AV1083" s="726">
        <v>25</v>
      </c>
      <c r="AW1083" s="726">
        <v>42791</v>
      </c>
      <c r="AX1083" s="726">
        <v>71244</v>
      </c>
      <c r="AY1083" s="726" t="s">
        <v>149</v>
      </c>
      <c r="AZ1083" s="726">
        <v>0.72299999999999998</v>
      </c>
      <c r="BA1083" s="726">
        <v>134.6</v>
      </c>
      <c r="BB1083" s="726">
        <v>9</v>
      </c>
      <c r="BC1083" s="726">
        <v>0</v>
      </c>
      <c r="BD1083" s="726" t="s">
        <v>20</v>
      </c>
      <c r="BE1083" s="726">
        <v>1.6</v>
      </c>
      <c r="BF1083" s="726">
        <v>0.01</v>
      </c>
      <c r="BG1083" s="726">
        <v>85.4</v>
      </c>
      <c r="BH1083" s="726">
        <v>79.3</v>
      </c>
      <c r="BI1083" s="726">
        <v>82.35</v>
      </c>
      <c r="BJ1083" s="726" t="s">
        <v>66</v>
      </c>
      <c r="BK1083" s="726" t="s">
        <v>67</v>
      </c>
      <c r="BL1083" s="726">
        <v>20818</v>
      </c>
      <c r="BM1083" s="726">
        <v>124</v>
      </c>
      <c r="BN1083" s="726">
        <v>189</v>
      </c>
      <c r="BO1083" s="726">
        <v>304</v>
      </c>
      <c r="BP1083" s="726">
        <v>356</v>
      </c>
      <c r="BQ1083" s="726">
        <v>1</v>
      </c>
      <c r="BR1083" s="726">
        <v>26.8</v>
      </c>
      <c r="BS1083" s="726">
        <v>0.6</v>
      </c>
      <c r="BT1083" s="726">
        <v>1.86</v>
      </c>
      <c r="BU1083" s="726">
        <v>9.9</v>
      </c>
      <c r="BV1083" s="292">
        <v>0</v>
      </c>
      <c r="BW1083" s="435"/>
      <c r="BX1083" s="292">
        <v>124</v>
      </c>
      <c r="BY1083" s="726">
        <v>7</v>
      </c>
      <c r="BZ1083" s="726">
        <v>11.5</v>
      </c>
      <c r="CA1083" s="726">
        <v>85</v>
      </c>
      <c r="CB1083" s="726">
        <v>140</v>
      </c>
      <c r="CC1083" s="726">
        <v>170</v>
      </c>
      <c r="CD1083" s="726">
        <v>240</v>
      </c>
      <c r="CE1083" s="726">
        <v>365</v>
      </c>
      <c r="CF1083" s="726">
        <v>437</v>
      </c>
      <c r="CG1083" s="726">
        <v>42</v>
      </c>
      <c r="CH1083" s="726">
        <v>18</v>
      </c>
      <c r="CI1083" s="726">
        <v>3</v>
      </c>
      <c r="CJ1083" s="726">
        <v>2.7</v>
      </c>
      <c r="CK1083" s="726">
        <v>0.05</v>
      </c>
      <c r="CL1083" s="728"/>
    </row>
    <row r="1084" spans="1:90" x14ac:dyDescent="0.25">
      <c r="A1084" s="586">
        <f t="shared" si="192"/>
        <v>2017</v>
      </c>
      <c r="B1084" s="586" t="str">
        <f t="shared" si="192"/>
        <v>FEBRERO</v>
      </c>
      <c r="C1084" s="586">
        <v>28</v>
      </c>
      <c r="D1084" s="292" t="str">
        <f t="shared" si="191"/>
        <v>FEBRERO 2017 / 26</v>
      </c>
      <c r="E1084" s="725"/>
      <c r="F1084" s="726"/>
      <c r="G1084" s="726"/>
      <c r="H1084" s="726"/>
      <c r="I1084" s="726"/>
      <c r="J1084" s="726"/>
      <c r="K1084" s="726"/>
      <c r="L1084" s="726"/>
      <c r="M1084" s="726"/>
      <c r="N1084" s="726"/>
      <c r="O1084" s="726"/>
      <c r="P1084" s="726"/>
      <c r="Q1084" s="726"/>
      <c r="R1084" s="726"/>
      <c r="S1084" s="726"/>
      <c r="T1084" s="726"/>
      <c r="U1084" s="726"/>
      <c r="V1084" s="726"/>
      <c r="W1084" s="726"/>
      <c r="X1084" s="726"/>
      <c r="Y1084" s="726"/>
      <c r="Z1084" s="726"/>
      <c r="AA1084" s="726"/>
      <c r="AB1084" s="726"/>
      <c r="AC1084" s="726"/>
      <c r="AD1084" s="726"/>
      <c r="AE1084" s="292"/>
      <c r="AF1084" s="428"/>
      <c r="AG1084" s="292"/>
      <c r="AH1084" s="726"/>
      <c r="AI1084" s="726"/>
      <c r="AJ1084" s="726"/>
      <c r="AK1084" s="726"/>
      <c r="AL1084" s="726"/>
      <c r="AM1084" s="726"/>
      <c r="AN1084" s="726"/>
      <c r="AO1084" s="726"/>
      <c r="AP1084" s="726"/>
      <c r="AQ1084" s="726"/>
      <c r="AR1084" s="726"/>
      <c r="AS1084" s="726"/>
      <c r="AT1084" s="726"/>
      <c r="AU1084" s="727"/>
      <c r="AV1084" s="726">
        <v>26</v>
      </c>
      <c r="AW1084" s="726">
        <v>42792</v>
      </c>
      <c r="AX1084" s="726">
        <v>71250</v>
      </c>
      <c r="AY1084" s="726" t="s">
        <v>218</v>
      </c>
      <c r="AZ1084" s="726">
        <v>0.7208</v>
      </c>
      <c r="BA1084" s="726">
        <v>132.80000000000001</v>
      </c>
      <c r="BB1084" s="726">
        <v>9.1</v>
      </c>
      <c r="BC1084" s="726">
        <v>0</v>
      </c>
      <c r="BD1084" s="726" t="s">
        <v>20</v>
      </c>
      <c r="BE1084" s="726">
        <v>1.5</v>
      </c>
      <c r="BF1084" s="726">
        <v>0.01</v>
      </c>
      <c r="BG1084" s="726">
        <v>85.5</v>
      </c>
      <c r="BH1084" s="726">
        <v>79.2</v>
      </c>
      <c r="BI1084" s="726">
        <v>82.35</v>
      </c>
      <c r="BJ1084" s="726" t="s">
        <v>66</v>
      </c>
      <c r="BK1084" s="726" t="s">
        <v>67</v>
      </c>
      <c r="BL1084" s="726">
        <v>20842</v>
      </c>
      <c r="BM1084" s="726">
        <v>122</v>
      </c>
      <c r="BN1084" s="726">
        <v>183</v>
      </c>
      <c r="BO1084" s="726">
        <v>297</v>
      </c>
      <c r="BP1084" s="726">
        <v>356</v>
      </c>
      <c r="BQ1084" s="726">
        <v>1</v>
      </c>
      <c r="BR1084" s="726">
        <v>26</v>
      </c>
      <c r="BS1084" s="726">
        <v>0.5</v>
      </c>
      <c r="BT1084" s="726">
        <v>1.84</v>
      </c>
      <c r="BU1084" s="726">
        <v>10.7</v>
      </c>
      <c r="BV1084" s="292">
        <v>0</v>
      </c>
      <c r="BW1084" s="435"/>
      <c r="BX1084" s="292">
        <v>124</v>
      </c>
      <c r="BY1084" s="726">
        <v>7</v>
      </c>
      <c r="BZ1084" s="726">
        <v>11.5</v>
      </c>
      <c r="CA1084" s="726">
        <v>85</v>
      </c>
      <c r="CB1084" s="726">
        <v>140</v>
      </c>
      <c r="CC1084" s="726">
        <v>170</v>
      </c>
      <c r="CD1084" s="726">
        <v>240</v>
      </c>
      <c r="CE1084" s="726">
        <v>365</v>
      </c>
      <c r="CF1084" s="726">
        <v>437</v>
      </c>
      <c r="CG1084" s="726">
        <v>42</v>
      </c>
      <c r="CH1084" s="726">
        <v>18</v>
      </c>
      <c r="CI1084" s="726">
        <v>3</v>
      </c>
      <c r="CJ1084" s="726">
        <v>2.7</v>
      </c>
      <c r="CK1084" s="726">
        <v>0.05</v>
      </c>
      <c r="CL1084" s="728"/>
    </row>
    <row r="1085" spans="1:90" x14ac:dyDescent="0.25">
      <c r="A1085" s="586">
        <f t="shared" si="192"/>
        <v>2017</v>
      </c>
      <c r="B1085" s="586" t="str">
        <f t="shared" si="192"/>
        <v>FEBRERO</v>
      </c>
      <c r="C1085" s="586">
        <v>29</v>
      </c>
      <c r="D1085" s="292" t="str">
        <f t="shared" si="191"/>
        <v>FEBRERO 2017 / 27</v>
      </c>
      <c r="E1085" s="725"/>
      <c r="F1085" s="726"/>
      <c r="G1085" s="726"/>
      <c r="H1085" s="726"/>
      <c r="I1085" s="726"/>
      <c r="J1085" s="726"/>
      <c r="K1085" s="726"/>
      <c r="L1085" s="726"/>
      <c r="M1085" s="726"/>
      <c r="N1085" s="726"/>
      <c r="O1085" s="726"/>
      <c r="P1085" s="726"/>
      <c r="Q1085" s="726"/>
      <c r="R1085" s="726"/>
      <c r="S1085" s="726"/>
      <c r="T1085" s="726"/>
      <c r="U1085" s="726"/>
      <c r="V1085" s="726"/>
      <c r="W1085" s="726"/>
      <c r="X1085" s="726"/>
      <c r="Y1085" s="726"/>
      <c r="Z1085" s="726"/>
      <c r="AA1085" s="726"/>
      <c r="AB1085" s="726"/>
      <c r="AC1085" s="726"/>
      <c r="AD1085" s="726"/>
      <c r="AE1085" s="292"/>
      <c r="AF1085" s="428"/>
      <c r="AG1085" s="292"/>
      <c r="AH1085" s="726"/>
      <c r="AI1085" s="726"/>
      <c r="AJ1085" s="726"/>
      <c r="AK1085" s="726"/>
      <c r="AL1085" s="726"/>
      <c r="AM1085" s="726"/>
      <c r="AN1085" s="726"/>
      <c r="AO1085" s="726"/>
      <c r="AP1085" s="726"/>
      <c r="AQ1085" s="726"/>
      <c r="AR1085" s="726"/>
      <c r="AS1085" s="726"/>
      <c r="AT1085" s="726"/>
      <c r="AU1085" s="727"/>
      <c r="AV1085" s="726">
        <v>27</v>
      </c>
      <c r="AW1085" s="726">
        <v>42793</v>
      </c>
      <c r="AX1085" s="726">
        <v>71265</v>
      </c>
      <c r="AY1085" s="726" t="s">
        <v>68</v>
      </c>
      <c r="AZ1085" s="726">
        <v>0.72230000000000005</v>
      </c>
      <c r="BA1085" s="726">
        <v>134.30000000000001</v>
      </c>
      <c r="BB1085" s="726">
        <v>9</v>
      </c>
      <c r="BC1085" s="726">
        <v>0</v>
      </c>
      <c r="BD1085" s="726" t="s">
        <v>20</v>
      </c>
      <c r="BE1085" s="726">
        <v>1.4</v>
      </c>
      <c r="BF1085" s="726">
        <v>0.01</v>
      </c>
      <c r="BG1085" s="726">
        <v>85.3</v>
      </c>
      <c r="BH1085" s="726">
        <v>79.2</v>
      </c>
      <c r="BI1085" s="726">
        <v>82.25</v>
      </c>
      <c r="BJ1085" s="726" t="s">
        <v>66</v>
      </c>
      <c r="BK1085" s="726" t="s">
        <v>67</v>
      </c>
      <c r="BL1085" s="726">
        <v>20826</v>
      </c>
      <c r="BM1085" s="726">
        <v>124</v>
      </c>
      <c r="BN1085" s="726">
        <v>187</v>
      </c>
      <c r="BO1085" s="726">
        <v>298</v>
      </c>
      <c r="BP1085" s="726">
        <v>352</v>
      </c>
      <c r="BQ1085" s="726">
        <v>1</v>
      </c>
      <c r="BR1085" s="726">
        <v>29.3</v>
      </c>
      <c r="BS1085" s="726">
        <v>0.6</v>
      </c>
      <c r="BT1085" s="726">
        <v>2.1</v>
      </c>
      <c r="BU1085" s="726">
        <v>12</v>
      </c>
      <c r="BV1085" s="292">
        <v>0</v>
      </c>
      <c r="BW1085" s="435"/>
      <c r="BX1085" s="292">
        <v>124</v>
      </c>
      <c r="BY1085" s="726">
        <v>7</v>
      </c>
      <c r="BZ1085" s="726">
        <v>11.5</v>
      </c>
      <c r="CA1085" s="726">
        <v>85</v>
      </c>
      <c r="CB1085" s="726">
        <v>140</v>
      </c>
      <c r="CC1085" s="726">
        <v>170</v>
      </c>
      <c r="CD1085" s="726">
        <v>240</v>
      </c>
      <c r="CE1085" s="726">
        <v>365</v>
      </c>
      <c r="CF1085" s="726">
        <v>437</v>
      </c>
      <c r="CG1085" s="726">
        <v>42</v>
      </c>
      <c r="CH1085" s="726">
        <v>18</v>
      </c>
      <c r="CI1085" s="726">
        <v>3</v>
      </c>
      <c r="CJ1085" s="726">
        <v>2.7</v>
      </c>
      <c r="CK1085" s="726">
        <v>0.05</v>
      </c>
      <c r="CL1085" s="728"/>
    </row>
    <row r="1086" spans="1:90" x14ac:dyDescent="0.25">
      <c r="A1086" s="586">
        <f t="shared" si="192"/>
        <v>2017</v>
      </c>
      <c r="B1086" s="586" t="str">
        <f t="shared" si="192"/>
        <v>FEBRERO</v>
      </c>
      <c r="C1086" s="586">
        <v>30</v>
      </c>
      <c r="D1086" s="292" t="str">
        <f t="shared" si="191"/>
        <v>FEBRERO 2017 / 28</v>
      </c>
      <c r="E1086" s="725"/>
      <c r="F1086" s="726"/>
      <c r="G1086" s="726"/>
      <c r="H1086" s="726"/>
      <c r="I1086" s="726"/>
      <c r="J1086" s="726"/>
      <c r="K1086" s="726"/>
      <c r="L1086" s="726"/>
      <c r="M1086" s="726"/>
      <c r="N1086" s="726"/>
      <c r="O1086" s="726"/>
      <c r="P1086" s="726"/>
      <c r="Q1086" s="726"/>
      <c r="R1086" s="726"/>
      <c r="S1086" s="726"/>
      <c r="T1086" s="726"/>
      <c r="U1086" s="726"/>
      <c r="V1086" s="726"/>
      <c r="W1086" s="726"/>
      <c r="X1086" s="726"/>
      <c r="Y1086" s="726"/>
      <c r="Z1086" s="726"/>
      <c r="AA1086" s="726"/>
      <c r="AB1086" s="726"/>
      <c r="AC1086" s="726"/>
      <c r="AD1086" s="726"/>
      <c r="AE1086" s="292"/>
      <c r="AF1086" s="428"/>
      <c r="AG1086" s="292"/>
      <c r="AH1086" s="726"/>
      <c r="AI1086" s="726"/>
      <c r="AJ1086" s="726"/>
      <c r="AK1086" s="726"/>
      <c r="AL1086" s="726"/>
      <c r="AM1086" s="726"/>
      <c r="AN1086" s="726"/>
      <c r="AO1086" s="726"/>
      <c r="AP1086" s="726"/>
      <c r="AQ1086" s="726"/>
      <c r="AR1086" s="726"/>
      <c r="AS1086" s="726"/>
      <c r="AT1086" s="726"/>
      <c r="AU1086" s="727"/>
      <c r="AV1086" s="726">
        <v>28</v>
      </c>
      <c r="AW1086" s="726">
        <v>42794</v>
      </c>
      <c r="AX1086" s="726">
        <v>71275</v>
      </c>
      <c r="AY1086" s="726" t="s">
        <v>149</v>
      </c>
      <c r="AZ1086" s="726">
        <v>0.71970000000000001</v>
      </c>
      <c r="BA1086" s="726">
        <v>131.19999999999999</v>
      </c>
      <c r="BB1086" s="726">
        <v>9.3000000000000007</v>
      </c>
      <c r="BC1086" s="726">
        <v>0</v>
      </c>
      <c r="BD1086" s="726" t="s">
        <v>20</v>
      </c>
      <c r="BE1086" s="726">
        <v>1.5</v>
      </c>
      <c r="BF1086" s="726">
        <v>0.01</v>
      </c>
      <c r="BG1086" s="726">
        <v>85.5</v>
      </c>
      <c r="BH1086" s="726">
        <v>79.2</v>
      </c>
      <c r="BI1086" s="726">
        <v>82.35</v>
      </c>
      <c r="BJ1086" s="726" t="s">
        <v>66</v>
      </c>
      <c r="BK1086" s="726" t="s">
        <v>67</v>
      </c>
      <c r="BL1086" s="726">
        <v>20854</v>
      </c>
      <c r="BM1086" s="726">
        <v>120</v>
      </c>
      <c r="BN1086" s="726">
        <v>181</v>
      </c>
      <c r="BO1086" s="726">
        <v>293</v>
      </c>
      <c r="BP1086" s="726">
        <v>351</v>
      </c>
      <c r="BQ1086" s="726">
        <v>1</v>
      </c>
      <c r="BR1086" s="726">
        <v>26.8</v>
      </c>
      <c r="BS1086" s="726">
        <v>0.6</v>
      </c>
      <c r="BT1086" s="726">
        <v>1.9</v>
      </c>
      <c r="BU1086" s="726">
        <v>11.3</v>
      </c>
      <c r="BV1086" s="292">
        <v>0</v>
      </c>
      <c r="BW1086" s="435"/>
      <c r="BX1086" s="292">
        <v>124</v>
      </c>
      <c r="BY1086" s="726">
        <v>7</v>
      </c>
      <c r="BZ1086" s="726">
        <v>11.5</v>
      </c>
      <c r="CA1086" s="726">
        <v>85</v>
      </c>
      <c r="CB1086" s="726">
        <v>140</v>
      </c>
      <c r="CC1086" s="726">
        <v>170</v>
      </c>
      <c r="CD1086" s="726">
        <v>240</v>
      </c>
      <c r="CE1086" s="726">
        <v>365</v>
      </c>
      <c r="CF1086" s="726">
        <v>437</v>
      </c>
      <c r="CG1086" s="726">
        <v>42</v>
      </c>
      <c r="CH1086" s="726">
        <v>18</v>
      </c>
      <c r="CI1086" s="726">
        <v>3</v>
      </c>
      <c r="CJ1086" s="726">
        <v>2.7</v>
      </c>
      <c r="CK1086" s="726">
        <v>0.05</v>
      </c>
      <c r="CL1086" s="728"/>
    </row>
    <row r="1087" spans="1:90" x14ac:dyDescent="0.25">
      <c r="A1087" s="586">
        <f t="shared" si="192"/>
        <v>2017</v>
      </c>
      <c r="B1087" s="586" t="str">
        <f t="shared" si="192"/>
        <v>FEBRERO</v>
      </c>
      <c r="C1087" s="586">
        <v>31</v>
      </c>
      <c r="D1087" s="292" t="str">
        <f t="shared" si="191"/>
        <v>FEBRERO 2017 / 29</v>
      </c>
      <c r="E1087" s="725"/>
      <c r="F1087" s="726"/>
      <c r="G1087" s="726"/>
      <c r="H1087" s="726"/>
      <c r="I1087" s="726"/>
      <c r="J1087" s="726"/>
      <c r="K1087" s="726"/>
      <c r="L1087" s="726"/>
      <c r="M1087" s="726"/>
      <c r="N1087" s="726"/>
      <c r="O1087" s="726"/>
      <c r="P1087" s="726"/>
      <c r="Q1087" s="726"/>
      <c r="R1087" s="726"/>
      <c r="S1087" s="726"/>
      <c r="T1087" s="726"/>
      <c r="U1087" s="726"/>
      <c r="V1087" s="726"/>
      <c r="W1087" s="726"/>
      <c r="X1087" s="726"/>
      <c r="Y1087" s="726"/>
      <c r="Z1087" s="726"/>
      <c r="AA1087" s="726"/>
      <c r="AB1087" s="726"/>
      <c r="AC1087" s="726"/>
      <c r="AD1087" s="726"/>
      <c r="AE1087" s="292"/>
      <c r="AF1087" s="428"/>
      <c r="AG1087" s="292"/>
      <c r="AH1087" s="726"/>
      <c r="AI1087" s="726"/>
      <c r="AJ1087" s="726"/>
      <c r="AK1087" s="726"/>
      <c r="AL1087" s="726"/>
      <c r="AM1087" s="726"/>
      <c r="AN1087" s="726"/>
      <c r="AO1087" s="726"/>
      <c r="AP1087" s="726"/>
      <c r="AQ1087" s="726"/>
      <c r="AR1087" s="726"/>
      <c r="AS1087" s="726"/>
      <c r="AT1087" s="726"/>
      <c r="AU1087" s="727"/>
      <c r="AV1087" s="726"/>
      <c r="AW1087" s="726"/>
      <c r="AX1087" s="726"/>
      <c r="AY1087" s="726"/>
      <c r="AZ1087" s="726"/>
      <c r="BA1087" s="726"/>
      <c r="BB1087" s="726"/>
      <c r="BC1087" s="726"/>
      <c r="BD1087" s="726"/>
      <c r="BE1087" s="726"/>
      <c r="BF1087" s="726"/>
      <c r="BG1087" s="726"/>
      <c r="BH1087" s="726"/>
      <c r="BI1087" s="726"/>
      <c r="BJ1087" s="726"/>
      <c r="BK1087" s="726"/>
      <c r="BL1087" s="726"/>
      <c r="BM1087" s="726"/>
      <c r="BN1087" s="726"/>
      <c r="BO1087" s="726"/>
      <c r="BP1087" s="726"/>
      <c r="BQ1087" s="726"/>
      <c r="BR1087" s="726"/>
      <c r="BS1087" s="726"/>
      <c r="BT1087" s="726"/>
      <c r="BU1087" s="726"/>
      <c r="BV1087" s="292"/>
      <c r="BW1087" s="435"/>
      <c r="BX1087" s="292"/>
      <c r="BY1087" s="726"/>
      <c r="BZ1087" s="726"/>
      <c r="CA1087" s="726"/>
      <c r="CB1087" s="726"/>
      <c r="CC1087" s="726"/>
      <c r="CD1087" s="726"/>
      <c r="CE1087" s="726"/>
      <c r="CF1087" s="726"/>
      <c r="CG1087" s="726"/>
      <c r="CH1087" s="726"/>
      <c r="CI1087" s="726"/>
      <c r="CJ1087" s="726"/>
      <c r="CK1087" s="726"/>
      <c r="CL1087" s="728"/>
    </row>
    <row r="1088" spans="1:90" x14ac:dyDescent="0.25">
      <c r="A1088" s="206"/>
      <c r="B1088" s="206"/>
      <c r="C1088" s="206"/>
      <c r="D1088" s="292" t="str">
        <f t="shared" si="191"/>
        <v>FEBRERO 2017 / 30</v>
      </c>
      <c r="E1088" s="725"/>
      <c r="F1088" s="726"/>
      <c r="G1088" s="726"/>
      <c r="H1088" s="726"/>
      <c r="I1088" s="726"/>
      <c r="J1088" s="726"/>
      <c r="K1088" s="726"/>
      <c r="L1088" s="726"/>
      <c r="M1088" s="726"/>
      <c r="N1088" s="726"/>
      <c r="O1088" s="726"/>
      <c r="P1088" s="726"/>
      <c r="Q1088" s="726"/>
      <c r="R1088" s="726"/>
      <c r="S1088" s="726"/>
      <c r="T1088" s="726"/>
      <c r="U1088" s="726"/>
      <c r="V1088" s="726"/>
      <c r="W1088" s="726"/>
      <c r="X1088" s="726"/>
      <c r="Y1088" s="726"/>
      <c r="Z1088" s="726"/>
      <c r="AA1088" s="726"/>
      <c r="AB1088" s="726"/>
      <c r="AC1088" s="726"/>
      <c r="AD1088" s="726"/>
      <c r="AE1088" s="292"/>
      <c r="AF1088" s="428"/>
      <c r="AG1088" s="292"/>
      <c r="AH1088" s="726"/>
      <c r="AI1088" s="726"/>
      <c r="AJ1088" s="726"/>
      <c r="AK1088" s="726"/>
      <c r="AL1088" s="726"/>
      <c r="AM1088" s="726"/>
      <c r="AN1088" s="726"/>
      <c r="AO1088" s="726"/>
      <c r="AP1088" s="726"/>
      <c r="AQ1088" s="726"/>
      <c r="AR1088" s="726"/>
      <c r="AS1088" s="726"/>
      <c r="AT1088" s="726"/>
      <c r="AU1088" s="727"/>
      <c r="AV1088" s="726"/>
      <c r="AW1088" s="726"/>
      <c r="AX1088" s="726"/>
      <c r="AY1088" s="726"/>
      <c r="AZ1088" s="726"/>
      <c r="BA1088" s="726"/>
      <c r="BB1088" s="726"/>
      <c r="BC1088" s="726"/>
      <c r="BD1088" s="726"/>
      <c r="BE1088" s="726"/>
      <c r="BF1088" s="726"/>
      <c r="BG1088" s="726"/>
      <c r="BH1088" s="726"/>
      <c r="BI1088" s="726"/>
      <c r="BJ1088" s="726"/>
      <c r="BK1088" s="726"/>
      <c r="BL1088" s="726"/>
      <c r="BM1088" s="726"/>
      <c r="BN1088" s="726"/>
      <c r="BO1088" s="726"/>
      <c r="BP1088" s="726"/>
      <c r="BQ1088" s="726"/>
      <c r="BR1088" s="726"/>
      <c r="BS1088" s="726"/>
      <c r="BT1088" s="726"/>
      <c r="BU1088" s="726"/>
      <c r="BV1088" s="292"/>
      <c r="BW1088" s="435"/>
      <c r="BX1088" s="292"/>
      <c r="BY1088" s="726"/>
      <c r="BZ1088" s="726"/>
      <c r="CA1088" s="726"/>
      <c r="CB1088" s="726"/>
      <c r="CC1088" s="726"/>
      <c r="CD1088" s="726"/>
      <c r="CE1088" s="726"/>
      <c r="CF1088" s="726"/>
      <c r="CG1088" s="726"/>
      <c r="CH1088" s="726"/>
      <c r="CI1088" s="726"/>
      <c r="CJ1088" s="726"/>
      <c r="CK1088" s="726"/>
      <c r="CL1088" s="728"/>
    </row>
    <row r="1089" spans="1:133" x14ac:dyDescent="0.25">
      <c r="A1089" s="586">
        <v>2017</v>
      </c>
      <c r="B1089" s="586" t="s">
        <v>241</v>
      </c>
      <c r="C1089" s="586">
        <v>1</v>
      </c>
      <c r="D1089" s="292" t="str">
        <f t="shared" si="191"/>
        <v>FEBRERO 2017 / 31</v>
      </c>
      <c r="E1089" s="725"/>
      <c r="F1089" s="726"/>
      <c r="G1089" s="726"/>
      <c r="H1089" s="726"/>
      <c r="I1089" s="726"/>
      <c r="J1089" s="726"/>
      <c r="K1089" s="726"/>
      <c r="L1089" s="726"/>
      <c r="M1089" s="726"/>
      <c r="N1089" s="726"/>
      <c r="O1089" s="726"/>
      <c r="P1089" s="726"/>
      <c r="Q1089" s="726"/>
      <c r="R1089" s="726"/>
      <c r="S1089" s="726"/>
      <c r="T1089" s="726"/>
      <c r="U1089" s="726"/>
      <c r="V1089" s="726"/>
      <c r="W1089" s="726"/>
      <c r="X1089" s="726"/>
      <c r="Y1089" s="726"/>
      <c r="Z1089" s="726"/>
      <c r="AA1089" s="726"/>
      <c r="AB1089" s="726"/>
      <c r="AC1089" s="726"/>
      <c r="AD1089" s="726"/>
      <c r="AE1089" s="292"/>
      <c r="AF1089" s="428"/>
      <c r="AG1089" s="292"/>
      <c r="AH1089" s="726"/>
      <c r="AI1089" s="726"/>
      <c r="AJ1089" s="726"/>
      <c r="AK1089" s="726"/>
      <c r="AL1089" s="726"/>
      <c r="AM1089" s="726"/>
      <c r="AN1089" s="726"/>
      <c r="AO1089" s="726"/>
      <c r="AP1089" s="726"/>
      <c r="AQ1089" s="726"/>
      <c r="AR1089" s="726"/>
      <c r="AS1089" s="726"/>
      <c r="AT1089" s="726"/>
      <c r="AU1089" s="727"/>
      <c r="AV1089" s="726"/>
      <c r="AW1089" s="726"/>
      <c r="AX1089" s="726"/>
      <c r="AY1089" s="726"/>
      <c r="AZ1089" s="726"/>
      <c r="BA1089" s="726"/>
      <c r="BB1089" s="726"/>
      <c r="BC1089" s="726"/>
      <c r="BD1089" s="726"/>
      <c r="BE1089" s="726"/>
      <c r="BF1089" s="726"/>
      <c r="BG1089" s="726"/>
      <c r="BH1089" s="726"/>
      <c r="BI1089" s="726"/>
      <c r="BJ1089" s="726"/>
      <c r="BK1089" s="726"/>
      <c r="BL1089" s="726"/>
      <c r="BM1089" s="726"/>
      <c r="BN1089" s="726"/>
      <c r="BO1089" s="726"/>
      <c r="BP1089" s="726"/>
      <c r="BQ1089" s="726"/>
      <c r="BR1089" s="726"/>
      <c r="BS1089" s="726"/>
      <c r="BT1089" s="726"/>
      <c r="BU1089" s="726"/>
      <c r="BV1089" s="292"/>
      <c r="BW1089" s="435"/>
      <c r="BX1089" s="292"/>
      <c r="BY1089" s="726"/>
      <c r="BZ1089" s="726"/>
      <c r="CA1089" s="726"/>
      <c r="CB1089" s="726"/>
      <c r="CC1089" s="726"/>
      <c r="CD1089" s="726"/>
      <c r="CE1089" s="726"/>
      <c r="CF1089" s="726"/>
      <c r="CG1089" s="726"/>
      <c r="CH1089" s="726"/>
      <c r="CI1089" s="726"/>
      <c r="CJ1089" s="726"/>
      <c r="CK1089" s="726"/>
      <c r="CL1089" s="728"/>
    </row>
    <row r="1090" spans="1:133" ht="15.75" x14ac:dyDescent="0.25">
      <c r="A1090" s="586">
        <f>A1089</f>
        <v>2017</v>
      </c>
      <c r="B1090" s="586" t="str">
        <f>B1089</f>
        <v>MARZO</v>
      </c>
      <c r="C1090" s="586">
        <v>2</v>
      </c>
      <c r="D1090" s="275" t="s">
        <v>228</v>
      </c>
      <c r="E1090" s="344">
        <f>IFERROR(AVERAGE(E1059:E1089),"")</f>
        <v>9.5</v>
      </c>
      <c r="F1090" s="276">
        <f>IFERROR(AVERAGE(F1059:F1089),"")</f>
        <v>42780.833333333336</v>
      </c>
      <c r="G1090" s="276">
        <f>IFERROR(AVERAGE(G1059:G1089),"")</f>
        <v>106544.22222222222</v>
      </c>
      <c r="H1090" s="276" t="str">
        <f>IFERROR(AVERAGE(H1059:H1089),"")</f>
        <v/>
      </c>
      <c r="I1090" s="276">
        <f>IFERROR(AVERAGE(I1059:I1089),"")</f>
        <v>0.71556666666666657</v>
      </c>
      <c r="J1090" s="276">
        <f t="shared" ref="J1090:BU1090" si="193">IFERROR(AVERAGE(J1059:J1089),"")</f>
        <v>128.11111111111111</v>
      </c>
      <c r="K1090" s="276">
        <f t="shared" si="193"/>
        <v>9.6333333333333346</v>
      </c>
      <c r="L1090" s="276">
        <f t="shared" si="193"/>
        <v>0</v>
      </c>
      <c r="M1090" s="276" t="str">
        <f t="shared" si="193"/>
        <v/>
      </c>
      <c r="N1090" s="276">
        <f t="shared" si="193"/>
        <v>0.5</v>
      </c>
      <c r="O1090" s="276">
        <f t="shared" si="193"/>
        <v>0</v>
      </c>
      <c r="P1090" s="276">
        <f t="shared" si="193"/>
        <v>85.316666666666663</v>
      </c>
      <c r="Q1090" s="276">
        <f t="shared" si="193"/>
        <v>79.166666666666671</v>
      </c>
      <c r="R1090" s="276">
        <f t="shared" si="193"/>
        <v>82.255555555555532</v>
      </c>
      <c r="S1090" s="276" t="str">
        <f t="shared" si="193"/>
        <v/>
      </c>
      <c r="T1090" s="276" t="str">
        <f t="shared" si="193"/>
        <v/>
      </c>
      <c r="U1090" s="276">
        <f t="shared" si="193"/>
        <v>20899.777777777777</v>
      </c>
      <c r="V1090" s="276">
        <f t="shared" si="193"/>
        <v>116.55555555555556</v>
      </c>
      <c r="W1090" s="276">
        <f t="shared" si="193"/>
        <v>176.55555555555554</v>
      </c>
      <c r="X1090" s="276">
        <f t="shared" si="193"/>
        <v>285.16666666666669</v>
      </c>
      <c r="Y1090" s="276">
        <f t="shared" si="193"/>
        <v>337.77777777777777</v>
      </c>
      <c r="Z1090" s="276">
        <f t="shared" si="193"/>
        <v>1</v>
      </c>
      <c r="AA1090" s="276">
        <f t="shared" si="193"/>
        <v>26.644444444444449</v>
      </c>
      <c r="AB1090" s="276">
        <f t="shared" si="193"/>
        <v>0.48888888888888893</v>
      </c>
      <c r="AC1090" s="276">
        <f t="shared" si="193"/>
        <v>1.5755555555555556</v>
      </c>
      <c r="AD1090" s="276">
        <f t="shared" si="193"/>
        <v>9.9788888888888874</v>
      </c>
      <c r="AE1090" s="276">
        <f t="shared" si="193"/>
        <v>0</v>
      </c>
      <c r="AF1090" s="420" t="str">
        <f t="shared" si="193"/>
        <v/>
      </c>
      <c r="AG1090" s="276">
        <f t="shared" si="193"/>
        <v>124</v>
      </c>
      <c r="AH1090" s="276">
        <f t="shared" si="193"/>
        <v>7</v>
      </c>
      <c r="AI1090" s="276">
        <f t="shared" si="193"/>
        <v>11.5</v>
      </c>
      <c r="AJ1090" s="276">
        <f t="shared" si="193"/>
        <v>85</v>
      </c>
      <c r="AK1090" s="276">
        <f t="shared" si="193"/>
        <v>140</v>
      </c>
      <c r="AL1090" s="276">
        <f t="shared" si="193"/>
        <v>170</v>
      </c>
      <c r="AM1090" s="276">
        <f t="shared" si="193"/>
        <v>240</v>
      </c>
      <c r="AN1090" s="276">
        <f t="shared" si="193"/>
        <v>365</v>
      </c>
      <c r="AO1090" s="276">
        <f t="shared" si="193"/>
        <v>437</v>
      </c>
      <c r="AP1090" s="276">
        <f t="shared" si="193"/>
        <v>42</v>
      </c>
      <c r="AQ1090" s="276">
        <f t="shared" si="193"/>
        <v>18</v>
      </c>
      <c r="AR1090" s="276">
        <f t="shared" si="193"/>
        <v>3</v>
      </c>
      <c r="AS1090" s="276">
        <f t="shared" si="193"/>
        <v>2.7000000000000011</v>
      </c>
      <c r="AT1090" s="276">
        <f t="shared" si="193"/>
        <v>5.0000000000000017E-2</v>
      </c>
      <c r="AU1090" s="276" t="str">
        <f t="shared" si="193"/>
        <v/>
      </c>
      <c r="AV1090" s="276">
        <f t="shared" si="193"/>
        <v>14.5</v>
      </c>
      <c r="AW1090" s="276">
        <f t="shared" si="193"/>
        <v>42781.142857142855</v>
      </c>
      <c r="AX1090" s="310">
        <f t="shared" si="193"/>
        <v>70861.571428571435</v>
      </c>
      <c r="AY1090" s="276" t="str">
        <f t="shared" si="193"/>
        <v/>
      </c>
      <c r="AZ1090" s="276">
        <f t="shared" si="193"/>
        <v>0.72754642857142848</v>
      </c>
      <c r="BA1090" s="276">
        <f t="shared" si="193"/>
        <v>138.70714285714286</v>
      </c>
      <c r="BB1090" s="276">
        <f t="shared" si="193"/>
        <v>8.5285714285714285</v>
      </c>
      <c r="BC1090" s="276">
        <f t="shared" si="193"/>
        <v>0</v>
      </c>
      <c r="BD1090" s="276" t="str">
        <f t="shared" si="193"/>
        <v/>
      </c>
      <c r="BE1090" s="276">
        <f t="shared" si="193"/>
        <v>1.5107142857142857</v>
      </c>
      <c r="BF1090" s="276">
        <f t="shared" si="193"/>
        <v>1.0000000000000004E-2</v>
      </c>
      <c r="BG1090" s="276">
        <f t="shared" si="193"/>
        <v>85.353571428571428</v>
      </c>
      <c r="BH1090" s="276">
        <f t="shared" si="193"/>
        <v>79.22499999999998</v>
      </c>
      <c r="BI1090" s="276">
        <f t="shared" si="193"/>
        <v>82.289285714285711</v>
      </c>
      <c r="BJ1090" s="276" t="str">
        <f t="shared" si="193"/>
        <v/>
      </c>
      <c r="BK1090" s="276" t="str">
        <f t="shared" si="193"/>
        <v/>
      </c>
      <c r="BL1090" s="276">
        <f t="shared" si="193"/>
        <v>20769.857142857141</v>
      </c>
      <c r="BM1090" s="276">
        <f t="shared" si="193"/>
        <v>128.85714285714286</v>
      </c>
      <c r="BN1090" s="276">
        <f t="shared" si="193"/>
        <v>195.85714285714286</v>
      </c>
      <c r="BO1090" s="276">
        <f t="shared" si="193"/>
        <v>302.07142857142856</v>
      </c>
      <c r="BP1090" s="276">
        <f t="shared" si="193"/>
        <v>355.89285714285717</v>
      </c>
      <c r="BQ1090" s="276">
        <f t="shared" si="193"/>
        <v>1</v>
      </c>
      <c r="BR1090" s="276">
        <f t="shared" si="193"/>
        <v>28.849999999999998</v>
      </c>
      <c r="BS1090" s="276">
        <f t="shared" si="193"/>
        <v>0.47500000000000003</v>
      </c>
      <c r="BT1090" s="276">
        <f t="shared" si="193"/>
        <v>2.1264285714285718</v>
      </c>
      <c r="BU1090" s="276">
        <f t="shared" si="193"/>
        <v>11.875</v>
      </c>
      <c r="BV1090" s="310">
        <f>IFERROR(AVERAGE(BV1059:BV1089),"")</f>
        <v>0</v>
      </c>
      <c r="BW1090" s="436"/>
      <c r="BX1090" s="309"/>
      <c r="BY1090" s="309"/>
      <c r="BZ1090" s="309"/>
      <c r="CA1090" s="309"/>
      <c r="CB1090" s="309"/>
      <c r="CC1090" s="309"/>
      <c r="CD1090" s="309"/>
      <c r="CE1090" s="309"/>
      <c r="CF1090" s="309"/>
      <c r="CG1090" s="309"/>
      <c r="CH1090" s="309"/>
      <c r="CI1090" s="309"/>
      <c r="CJ1090" s="309"/>
      <c r="CK1090" s="309"/>
      <c r="CL1090" s="308"/>
      <c r="CM1090" s="309"/>
      <c r="CN1090" s="309"/>
      <c r="CO1090" s="309"/>
      <c r="CP1090" s="309"/>
      <c r="CQ1090" s="309"/>
      <c r="CR1090" s="309"/>
      <c r="CS1090" s="309"/>
      <c r="CT1090" s="309"/>
      <c r="CU1090" s="309"/>
      <c r="CV1090" s="309"/>
      <c r="CW1090" s="309"/>
      <c r="CX1090" s="309"/>
      <c r="CY1090" s="309"/>
      <c r="CZ1090" s="309"/>
      <c r="DA1090" s="309"/>
      <c r="DB1090" s="309"/>
      <c r="DC1090" s="309"/>
      <c r="DD1090" s="309"/>
      <c r="DE1090" s="309"/>
      <c r="DF1090" s="309"/>
      <c r="DG1090" s="309"/>
      <c r="DH1090" s="309"/>
      <c r="DI1090" s="309"/>
      <c r="DJ1090" s="309"/>
      <c r="DK1090" s="309"/>
      <c r="DL1090" s="309"/>
      <c r="DM1090" s="309"/>
      <c r="DN1090" s="309"/>
      <c r="DO1090" s="443"/>
      <c r="DP1090" s="309"/>
      <c r="DQ1090" s="309"/>
      <c r="DR1090" s="309"/>
      <c r="DS1090" s="309"/>
      <c r="DT1090" s="309"/>
      <c r="DU1090" s="309"/>
      <c r="DV1090" s="309"/>
      <c r="DW1090" s="309"/>
      <c r="DX1090" s="309"/>
      <c r="DY1090" s="309"/>
      <c r="DZ1090" s="309"/>
      <c r="EA1090" s="309"/>
      <c r="EB1090" s="309"/>
      <c r="EC1090" s="309"/>
    </row>
    <row r="1091" spans="1:133" x14ac:dyDescent="0.25">
      <c r="A1091" s="586">
        <f t="shared" ref="A1091:B1106" si="194">A1090</f>
        <v>2017</v>
      </c>
      <c r="B1091" s="586" t="str">
        <f t="shared" si="194"/>
        <v>MARZO</v>
      </c>
      <c r="C1091" s="586">
        <v>3</v>
      </c>
      <c r="D1091" s="292" t="str">
        <f t="shared" si="191"/>
        <v>MARZO 2017 / 1</v>
      </c>
      <c r="E1091" s="725">
        <v>1</v>
      </c>
      <c r="F1091" s="726">
        <v>42796</v>
      </c>
      <c r="G1091" s="726">
        <v>890000071313</v>
      </c>
      <c r="H1091" s="726" t="s">
        <v>208</v>
      </c>
      <c r="I1091" s="726">
        <v>0.71499999999999997</v>
      </c>
      <c r="J1091" s="726">
        <v>128</v>
      </c>
      <c r="K1091" s="726">
        <v>9.6</v>
      </c>
      <c r="L1091" s="726">
        <v>0</v>
      </c>
      <c r="M1091" s="726" t="s">
        <v>20</v>
      </c>
      <c r="N1091" s="726">
        <v>0.5</v>
      </c>
      <c r="O1091" s="726">
        <v>0</v>
      </c>
      <c r="P1091" s="726">
        <v>85.1</v>
      </c>
      <c r="Q1091" s="726">
        <v>79.3</v>
      </c>
      <c r="R1091" s="726">
        <v>82.2</v>
      </c>
      <c r="S1091" s="726" t="s">
        <v>572</v>
      </c>
      <c r="T1091" s="726" t="s">
        <v>103</v>
      </c>
      <c r="U1091" s="726">
        <v>20906</v>
      </c>
      <c r="V1091" s="726">
        <v>119</v>
      </c>
      <c r="W1091" s="726">
        <v>177</v>
      </c>
      <c r="X1091" s="726">
        <v>286</v>
      </c>
      <c r="Y1091" s="726">
        <v>338</v>
      </c>
      <c r="Z1091" s="726">
        <v>1</v>
      </c>
      <c r="AA1091" s="726">
        <v>26.1</v>
      </c>
      <c r="AB1091" s="726">
        <v>0.5</v>
      </c>
      <c r="AC1091" s="726">
        <v>1.46</v>
      </c>
      <c r="AD1091" s="726">
        <v>10.199999999999999</v>
      </c>
      <c r="AE1091" s="292">
        <v>0</v>
      </c>
      <c r="AF1091" s="428"/>
      <c r="AG1091" s="292">
        <v>124</v>
      </c>
      <c r="AH1091" s="726">
        <v>7</v>
      </c>
      <c r="AI1091" s="726">
        <v>11.5</v>
      </c>
      <c r="AJ1091" s="726">
        <v>85</v>
      </c>
      <c r="AK1091" s="726">
        <v>140</v>
      </c>
      <c r="AL1091" s="726">
        <v>170</v>
      </c>
      <c r="AM1091" s="726">
        <v>240</v>
      </c>
      <c r="AN1091" s="726">
        <v>365</v>
      </c>
      <c r="AO1091" s="726">
        <v>437</v>
      </c>
      <c r="AP1091" s="726">
        <v>42</v>
      </c>
      <c r="AQ1091" s="726">
        <v>18</v>
      </c>
      <c r="AR1091" s="726">
        <v>3</v>
      </c>
      <c r="AS1091" s="726">
        <v>2.7</v>
      </c>
      <c r="AT1091" s="726">
        <v>0.05</v>
      </c>
      <c r="AU1091" s="727"/>
      <c r="AV1091" s="726">
        <v>1</v>
      </c>
      <c r="AW1091" s="726" t="s">
        <v>575</v>
      </c>
      <c r="AX1091" s="726">
        <v>42795</v>
      </c>
      <c r="AY1091" s="726">
        <v>890000071291</v>
      </c>
      <c r="AZ1091" s="726">
        <v>0.72160000000000002</v>
      </c>
      <c r="BA1091" s="726">
        <v>135.1</v>
      </c>
      <c r="BB1091" s="726">
        <v>8.8000000000000007</v>
      </c>
      <c r="BC1091" s="726">
        <v>0</v>
      </c>
      <c r="BD1091" s="726" t="s">
        <v>20</v>
      </c>
      <c r="BE1091" s="726">
        <v>1.6</v>
      </c>
      <c r="BF1091" s="726">
        <v>0</v>
      </c>
      <c r="BG1091" s="726">
        <v>85.1</v>
      </c>
      <c r="BH1091" s="726">
        <v>79.099999999999994</v>
      </c>
      <c r="BI1091" s="726">
        <v>82.1</v>
      </c>
      <c r="BJ1091" s="726" t="s">
        <v>572</v>
      </c>
      <c r="BK1091" s="726" t="s">
        <v>103</v>
      </c>
      <c r="BL1091" s="726">
        <v>20834</v>
      </c>
      <c r="BM1091" s="726">
        <v>124</v>
      </c>
      <c r="BN1091" s="726">
        <v>187</v>
      </c>
      <c r="BO1091" s="726">
        <v>302</v>
      </c>
      <c r="BP1091" s="726">
        <v>356</v>
      </c>
      <c r="BQ1091" s="726">
        <v>1</v>
      </c>
      <c r="BR1091" s="726">
        <v>26.6</v>
      </c>
      <c r="BS1091" s="726">
        <v>0.5</v>
      </c>
      <c r="BT1091" s="726">
        <v>2</v>
      </c>
      <c r="BU1091" s="726">
        <v>12.4</v>
      </c>
      <c r="BV1091" s="292">
        <v>0</v>
      </c>
      <c r="BW1091" s="435"/>
      <c r="BX1091" s="292">
        <v>124</v>
      </c>
      <c r="BY1091" s="726">
        <v>7</v>
      </c>
      <c r="BZ1091" s="726">
        <v>11.5</v>
      </c>
      <c r="CA1091" s="726">
        <v>85</v>
      </c>
      <c r="CB1091" s="726">
        <v>140</v>
      </c>
      <c r="CC1091" s="726">
        <v>170</v>
      </c>
      <c r="CD1091" s="726">
        <v>240</v>
      </c>
      <c r="CE1091" s="726">
        <v>365</v>
      </c>
      <c r="CF1091" s="726">
        <v>437</v>
      </c>
      <c r="CG1091" s="726">
        <v>42</v>
      </c>
      <c r="CH1091" s="726">
        <v>18</v>
      </c>
      <c r="CI1091" s="726">
        <v>3</v>
      </c>
      <c r="CJ1091" s="726">
        <v>2.7</v>
      </c>
      <c r="CK1091" s="726">
        <v>0.05</v>
      </c>
      <c r="CL1091" s="728"/>
      <c r="CM1091" s="44">
        <v>1</v>
      </c>
      <c r="CN1091" s="44">
        <v>42800</v>
      </c>
      <c r="CQ1091" s="44">
        <v>0.71460000000000001</v>
      </c>
      <c r="CR1091" s="44">
        <v>57.6</v>
      </c>
      <c r="CS1091" s="44">
        <v>135.68</v>
      </c>
      <c r="CT1091" s="44">
        <v>8.6</v>
      </c>
      <c r="CU1091" s="44">
        <v>1E-3</v>
      </c>
      <c r="CV1091" s="44">
        <v>1</v>
      </c>
      <c r="CW1091" s="44">
        <v>2</v>
      </c>
      <c r="CX1091" s="44">
        <v>1E-3</v>
      </c>
      <c r="CY1091" s="44">
        <v>85</v>
      </c>
      <c r="CZ1091" s="44">
        <v>79.099999999999994</v>
      </c>
      <c r="DA1091" s="44">
        <v>82.1</v>
      </c>
      <c r="DB1091" s="44" t="s">
        <v>83</v>
      </c>
      <c r="DC1091" s="44" t="s">
        <v>84</v>
      </c>
      <c r="DD1091" s="44">
        <v>20914</v>
      </c>
      <c r="DE1091" s="44">
        <v>132</v>
      </c>
      <c r="DF1091" s="44">
        <v>179.2</v>
      </c>
      <c r="DG1091" s="44">
        <v>265.8</v>
      </c>
      <c r="DH1091" s="44">
        <v>349.5</v>
      </c>
      <c r="DI1091" s="44">
        <v>1</v>
      </c>
      <c r="DJ1091" s="44">
        <v>21.93</v>
      </c>
      <c r="DK1091" s="44">
        <v>0.95</v>
      </c>
      <c r="DL1091" s="44">
        <v>0.61</v>
      </c>
      <c r="DM1091" s="44">
        <v>11.2</v>
      </c>
      <c r="DN1091" s="44">
        <v>0</v>
      </c>
      <c r="DP1091" s="44">
        <v>124</v>
      </c>
      <c r="DQ1091" s="44">
        <v>7</v>
      </c>
      <c r="DR1091" s="44">
        <v>11.5</v>
      </c>
      <c r="DS1091" s="44">
        <v>85</v>
      </c>
      <c r="DT1091" s="44">
        <v>149</v>
      </c>
      <c r="DU1091" s="44">
        <v>170</v>
      </c>
      <c r="DV1091" s="44">
        <v>245</v>
      </c>
      <c r="DW1091" s="44">
        <v>374</v>
      </c>
      <c r="DX1091" s="44">
        <v>437</v>
      </c>
      <c r="DY1091" s="44">
        <v>42</v>
      </c>
      <c r="DZ1091" s="44">
        <v>18</v>
      </c>
      <c r="EA1091" s="44">
        <v>3</v>
      </c>
      <c r="EB1091" s="44">
        <v>2.7</v>
      </c>
      <c r="EC1091" s="44">
        <v>0.05</v>
      </c>
    </row>
    <row r="1092" spans="1:133" x14ac:dyDescent="0.25">
      <c r="A1092" s="586">
        <f t="shared" si="194"/>
        <v>2017</v>
      </c>
      <c r="B1092" s="586" t="str">
        <f t="shared" si="194"/>
        <v>MARZO</v>
      </c>
      <c r="C1092" s="586">
        <v>4</v>
      </c>
      <c r="D1092" s="292" t="str">
        <f t="shared" si="191"/>
        <v>MARZO 2017 / 2</v>
      </c>
      <c r="E1092" s="725">
        <v>2</v>
      </c>
      <c r="F1092" s="726">
        <v>42797</v>
      </c>
      <c r="G1092" s="726">
        <v>890000071338</v>
      </c>
      <c r="H1092" s="726" t="s">
        <v>69</v>
      </c>
      <c r="I1092" s="726">
        <v>0.71540000000000004</v>
      </c>
      <c r="J1092" s="726">
        <v>129</v>
      </c>
      <c r="K1092" s="726">
        <v>9.5</v>
      </c>
      <c r="L1092" s="726">
        <v>0</v>
      </c>
      <c r="M1092" s="726" t="s">
        <v>20</v>
      </c>
      <c r="N1092" s="726">
        <v>0.5</v>
      </c>
      <c r="O1092" s="726">
        <v>0</v>
      </c>
      <c r="P1092" s="726">
        <v>85.2</v>
      </c>
      <c r="Q1092" s="726">
        <v>79.099999999999994</v>
      </c>
      <c r="R1092" s="726">
        <v>82.2</v>
      </c>
      <c r="S1092" s="726" t="s">
        <v>572</v>
      </c>
      <c r="T1092" s="726" t="s">
        <v>103</v>
      </c>
      <c r="U1092" s="726">
        <v>20902</v>
      </c>
      <c r="V1092" s="726">
        <v>119</v>
      </c>
      <c r="W1092" s="726">
        <v>177</v>
      </c>
      <c r="X1092" s="726">
        <v>285</v>
      </c>
      <c r="Y1092" s="726">
        <v>346</v>
      </c>
      <c r="Z1092" s="726">
        <v>1</v>
      </c>
      <c r="AA1092" s="726">
        <v>23.4</v>
      </c>
      <c r="AB1092" s="726">
        <v>0.4</v>
      </c>
      <c r="AC1092" s="726">
        <v>1.48</v>
      </c>
      <c r="AD1092" s="726">
        <v>9.9</v>
      </c>
      <c r="AE1092" s="292">
        <v>0</v>
      </c>
      <c r="AF1092" s="428"/>
      <c r="AG1092" s="292">
        <v>124</v>
      </c>
      <c r="AH1092" s="726">
        <v>7</v>
      </c>
      <c r="AI1092" s="726">
        <v>11.5</v>
      </c>
      <c r="AJ1092" s="726">
        <v>85</v>
      </c>
      <c r="AK1092" s="726">
        <v>140</v>
      </c>
      <c r="AL1092" s="726">
        <v>170</v>
      </c>
      <c r="AM1092" s="726">
        <v>240</v>
      </c>
      <c r="AN1092" s="726">
        <v>365</v>
      </c>
      <c r="AO1092" s="726">
        <v>437</v>
      </c>
      <c r="AP1092" s="726">
        <v>42</v>
      </c>
      <c r="AQ1092" s="726">
        <v>18</v>
      </c>
      <c r="AR1092" s="726">
        <v>3</v>
      </c>
      <c r="AS1092" s="726">
        <v>2.7</v>
      </c>
      <c r="AT1092" s="726">
        <v>0.05</v>
      </c>
      <c r="AU1092" s="727"/>
      <c r="AV1092" s="726">
        <v>2</v>
      </c>
      <c r="AW1092" s="726" t="s">
        <v>576</v>
      </c>
      <c r="AX1092" s="726">
        <v>42796</v>
      </c>
      <c r="AY1092" s="726">
        <v>890000071320</v>
      </c>
      <c r="AZ1092" s="726">
        <v>0.71940000000000004</v>
      </c>
      <c r="BA1092" s="726">
        <v>132.69999999999999</v>
      </c>
      <c r="BB1092" s="726">
        <v>9.3000000000000007</v>
      </c>
      <c r="BC1092" s="726">
        <v>0</v>
      </c>
      <c r="BD1092" s="726" t="s">
        <v>20</v>
      </c>
      <c r="BE1092" s="726">
        <v>1.5</v>
      </c>
      <c r="BF1092" s="726">
        <v>0</v>
      </c>
      <c r="BG1092" s="726">
        <v>85.2</v>
      </c>
      <c r="BH1092" s="726">
        <v>79.2</v>
      </c>
      <c r="BI1092" s="726">
        <v>82.2</v>
      </c>
      <c r="BJ1092" s="726" t="s">
        <v>572</v>
      </c>
      <c r="BK1092" s="726" t="s">
        <v>103</v>
      </c>
      <c r="BL1092" s="726">
        <v>20858</v>
      </c>
      <c r="BM1092" s="726">
        <v>124</v>
      </c>
      <c r="BN1092" s="726">
        <v>185</v>
      </c>
      <c r="BO1092" s="726">
        <v>300</v>
      </c>
      <c r="BP1092" s="726">
        <v>354</v>
      </c>
      <c r="BQ1092" s="726">
        <v>1</v>
      </c>
      <c r="BR1092" s="726">
        <v>26.7</v>
      </c>
      <c r="BS1092" s="726">
        <v>0.6</v>
      </c>
      <c r="BT1092" s="726">
        <v>1.92</v>
      </c>
      <c r="BU1092" s="726">
        <v>10.8</v>
      </c>
      <c r="BV1092" s="292">
        <v>0</v>
      </c>
      <c r="BW1092" s="435"/>
      <c r="BX1092" s="292">
        <v>124</v>
      </c>
      <c r="BY1092" s="726">
        <v>7</v>
      </c>
      <c r="BZ1092" s="726">
        <v>11.5</v>
      </c>
      <c r="CA1092" s="726">
        <v>85</v>
      </c>
      <c r="CB1092" s="726">
        <v>140</v>
      </c>
      <c r="CC1092" s="726">
        <v>170</v>
      </c>
      <c r="CD1092" s="726">
        <v>240</v>
      </c>
      <c r="CE1092" s="726">
        <v>365</v>
      </c>
      <c r="CF1092" s="726">
        <v>437</v>
      </c>
      <c r="CG1092" s="726">
        <v>42</v>
      </c>
      <c r="CH1092" s="726">
        <v>18</v>
      </c>
      <c r="CI1092" s="726">
        <v>3</v>
      </c>
      <c r="CJ1092" s="726">
        <v>2.7</v>
      </c>
      <c r="CK1092" s="726">
        <v>0.05</v>
      </c>
      <c r="CL1092" s="728"/>
      <c r="CM1092" s="44">
        <v>2</v>
      </c>
      <c r="CN1092" s="44">
        <v>42810</v>
      </c>
      <c r="CQ1092" s="44">
        <v>0.71609999999999996</v>
      </c>
      <c r="CR1092" s="44">
        <v>52.8</v>
      </c>
      <c r="CS1092" s="44">
        <v>127.03999999999999</v>
      </c>
      <c r="CT1092" s="44">
        <v>9.3000000000000007</v>
      </c>
      <c r="CU1092" s="44">
        <v>1E-3</v>
      </c>
      <c r="CV1092" s="44">
        <v>1</v>
      </c>
      <c r="CW1092" s="44">
        <v>2</v>
      </c>
      <c r="CX1092" s="44">
        <v>1E-3</v>
      </c>
      <c r="CY1092" s="44">
        <v>85</v>
      </c>
      <c r="CZ1092" s="44">
        <v>79.099999999999994</v>
      </c>
      <c r="DA1092" s="44">
        <v>82.1</v>
      </c>
      <c r="DB1092" s="44" t="s">
        <v>83</v>
      </c>
      <c r="DC1092" s="44" t="s">
        <v>84</v>
      </c>
      <c r="DD1092" s="44">
        <v>20922</v>
      </c>
      <c r="DE1092" s="44">
        <v>134</v>
      </c>
      <c r="DF1092" s="44">
        <v>182</v>
      </c>
      <c r="DG1092" s="44">
        <v>263</v>
      </c>
      <c r="DH1092" s="44">
        <v>341</v>
      </c>
      <c r="DI1092" s="44">
        <v>0.5</v>
      </c>
      <c r="DJ1092" s="44">
        <v>23.2</v>
      </c>
      <c r="DK1092" s="44">
        <v>0.9</v>
      </c>
      <c r="DL1092" s="44">
        <v>2.1</v>
      </c>
      <c r="DM1092" s="44">
        <v>12.8</v>
      </c>
      <c r="DN1092" s="44">
        <v>0</v>
      </c>
      <c r="DP1092" s="44">
        <v>124</v>
      </c>
      <c r="DQ1092" s="44">
        <v>7</v>
      </c>
      <c r="DR1092" s="44">
        <v>11.5</v>
      </c>
      <c r="DS1092" s="44">
        <v>85</v>
      </c>
      <c r="DT1092" s="44">
        <v>149</v>
      </c>
      <c r="DU1092" s="44">
        <v>170</v>
      </c>
      <c r="DV1092" s="44">
        <v>245</v>
      </c>
      <c r="DW1092" s="44">
        <v>374</v>
      </c>
      <c r="DX1092" s="44">
        <v>437</v>
      </c>
      <c r="DY1092" s="44">
        <v>42</v>
      </c>
      <c r="DZ1092" s="44">
        <v>18</v>
      </c>
      <c r="EA1092" s="44">
        <v>3</v>
      </c>
      <c r="EB1092" s="44">
        <v>2.7</v>
      </c>
      <c r="EC1092" s="44">
        <v>0.05</v>
      </c>
    </row>
    <row r="1093" spans="1:133" x14ac:dyDescent="0.25">
      <c r="A1093" s="586">
        <f t="shared" si="194"/>
        <v>2017</v>
      </c>
      <c r="B1093" s="586" t="str">
        <f t="shared" si="194"/>
        <v>MARZO</v>
      </c>
      <c r="C1093" s="586">
        <v>5</v>
      </c>
      <c r="D1093" s="292" t="str">
        <f t="shared" si="191"/>
        <v>MARZO 2017 / 3</v>
      </c>
      <c r="E1093" s="725">
        <v>3</v>
      </c>
      <c r="F1093" s="726">
        <v>42798</v>
      </c>
      <c r="G1093" s="726">
        <v>890000071365</v>
      </c>
      <c r="H1093" s="726" t="s">
        <v>70</v>
      </c>
      <c r="I1093" s="726">
        <v>0.71540000000000004</v>
      </c>
      <c r="J1093" s="726">
        <v>129</v>
      </c>
      <c r="K1093" s="726">
        <v>9.5</v>
      </c>
      <c r="L1093" s="726">
        <v>0</v>
      </c>
      <c r="M1093" s="726" t="s">
        <v>20</v>
      </c>
      <c r="N1093" s="726">
        <v>0.5</v>
      </c>
      <c r="O1093" s="726">
        <v>0</v>
      </c>
      <c r="P1093" s="726">
        <v>85.3</v>
      </c>
      <c r="Q1093" s="726">
        <v>79.099999999999994</v>
      </c>
      <c r="R1093" s="726">
        <v>82.2</v>
      </c>
      <c r="S1093" s="726" t="s">
        <v>572</v>
      </c>
      <c r="T1093" s="726" t="s">
        <v>103</v>
      </c>
      <c r="U1093" s="726">
        <v>20902</v>
      </c>
      <c r="V1093" s="726">
        <v>120</v>
      </c>
      <c r="W1093" s="726">
        <v>179</v>
      </c>
      <c r="X1093" s="726">
        <v>287</v>
      </c>
      <c r="Y1093" s="726">
        <v>342</v>
      </c>
      <c r="Z1093" s="726">
        <v>1</v>
      </c>
      <c r="AA1093" s="726">
        <v>27.2</v>
      </c>
      <c r="AB1093" s="726">
        <v>0.5</v>
      </c>
      <c r="AC1093" s="726">
        <v>1.5</v>
      </c>
      <c r="AD1093" s="726">
        <v>10.6</v>
      </c>
      <c r="AE1093" s="292">
        <v>0</v>
      </c>
      <c r="AF1093" s="428"/>
      <c r="AG1093" s="292">
        <v>124</v>
      </c>
      <c r="AH1093" s="726">
        <v>7</v>
      </c>
      <c r="AI1093" s="726">
        <v>11.5</v>
      </c>
      <c r="AJ1093" s="726">
        <v>85</v>
      </c>
      <c r="AK1093" s="726">
        <v>140</v>
      </c>
      <c r="AL1093" s="726">
        <v>170</v>
      </c>
      <c r="AM1093" s="726">
        <v>240</v>
      </c>
      <c r="AN1093" s="726">
        <v>365</v>
      </c>
      <c r="AO1093" s="726">
        <v>437</v>
      </c>
      <c r="AP1093" s="726">
        <v>42</v>
      </c>
      <c r="AQ1093" s="726">
        <v>18</v>
      </c>
      <c r="AR1093" s="726">
        <v>3</v>
      </c>
      <c r="AS1093" s="726">
        <v>2.7</v>
      </c>
      <c r="AT1093" s="726">
        <v>0.05</v>
      </c>
      <c r="AU1093" s="727"/>
      <c r="AV1093" s="726">
        <v>3</v>
      </c>
      <c r="AW1093" s="726" t="s">
        <v>577</v>
      </c>
      <c r="AX1093" s="726">
        <v>42798</v>
      </c>
      <c r="AY1093" s="726">
        <v>890000071346</v>
      </c>
      <c r="AZ1093" s="726">
        <v>0.71750000000000003</v>
      </c>
      <c r="BA1093" s="726">
        <v>131.1</v>
      </c>
      <c r="BB1093" s="726">
        <v>9.3000000000000007</v>
      </c>
      <c r="BC1093" s="726">
        <v>0</v>
      </c>
      <c r="BD1093" s="726" t="s">
        <v>20</v>
      </c>
      <c r="BE1093" s="726">
        <v>1.6</v>
      </c>
      <c r="BF1093" s="726">
        <v>0</v>
      </c>
      <c r="BG1093" s="726">
        <v>85.2</v>
      </c>
      <c r="BH1093" s="726">
        <v>79.2</v>
      </c>
      <c r="BI1093" s="726">
        <v>82.2</v>
      </c>
      <c r="BJ1093" s="726" t="s">
        <v>572</v>
      </c>
      <c r="BK1093" s="726" t="s">
        <v>103</v>
      </c>
      <c r="BL1093" s="726">
        <v>20878</v>
      </c>
      <c r="BM1093" s="726">
        <v>120</v>
      </c>
      <c r="BN1093" s="726">
        <v>180</v>
      </c>
      <c r="BO1093" s="726">
        <v>297</v>
      </c>
      <c r="BP1093" s="726">
        <v>349</v>
      </c>
      <c r="BQ1093" s="726">
        <v>1</v>
      </c>
      <c r="BR1093" s="726">
        <v>27.3</v>
      </c>
      <c r="BS1093" s="726">
        <v>0.5</v>
      </c>
      <c r="BT1093" s="726">
        <v>2</v>
      </c>
      <c r="BU1093" s="726">
        <v>10.199999999999999</v>
      </c>
      <c r="BV1093" s="292">
        <v>0</v>
      </c>
      <c r="BW1093" s="435"/>
      <c r="BX1093" s="292">
        <v>124</v>
      </c>
      <c r="BY1093" s="726">
        <v>7</v>
      </c>
      <c r="BZ1093" s="726">
        <v>11.5</v>
      </c>
      <c r="CA1093" s="726">
        <v>85</v>
      </c>
      <c r="CB1093" s="726">
        <v>140</v>
      </c>
      <c r="CC1093" s="726">
        <v>170</v>
      </c>
      <c r="CD1093" s="726">
        <v>240</v>
      </c>
      <c r="CE1093" s="726">
        <v>365</v>
      </c>
      <c r="CF1093" s="726">
        <v>437</v>
      </c>
      <c r="CG1093" s="726">
        <v>42</v>
      </c>
      <c r="CH1093" s="726">
        <v>18</v>
      </c>
      <c r="CI1093" s="726">
        <v>3</v>
      </c>
      <c r="CJ1093" s="726">
        <v>2.7</v>
      </c>
      <c r="CK1093" s="726">
        <v>0.05</v>
      </c>
      <c r="CL1093" s="728"/>
      <c r="CM1093" s="44">
        <v>3</v>
      </c>
      <c r="CN1093" s="44">
        <v>42814</v>
      </c>
      <c r="CQ1093" s="44">
        <v>0.7157</v>
      </c>
      <c r="CR1093" s="44">
        <v>55.5</v>
      </c>
      <c r="CS1093" s="44">
        <v>131.9</v>
      </c>
      <c r="CT1093" s="44">
        <v>9.18</v>
      </c>
      <c r="CU1093" s="44">
        <v>1E-3</v>
      </c>
      <c r="CV1093" s="44">
        <v>1</v>
      </c>
      <c r="CW1093" s="44">
        <v>2</v>
      </c>
      <c r="CX1093" s="44">
        <v>1E-3</v>
      </c>
      <c r="CY1093" s="44">
        <v>85</v>
      </c>
      <c r="CZ1093" s="44">
        <v>79.099999999999994</v>
      </c>
      <c r="DA1093" s="44">
        <v>82.1</v>
      </c>
      <c r="DB1093" s="44" t="s">
        <v>83</v>
      </c>
      <c r="DC1093" s="44" t="s">
        <v>84</v>
      </c>
      <c r="DD1093" s="44">
        <v>20898</v>
      </c>
      <c r="DE1093" s="44">
        <v>129.1</v>
      </c>
      <c r="DF1093" s="44">
        <v>181.9</v>
      </c>
      <c r="DG1093" s="44">
        <v>271.89999999999998</v>
      </c>
      <c r="DH1093" s="44">
        <v>354.9</v>
      </c>
      <c r="DI1093" s="44">
        <v>1</v>
      </c>
      <c r="DJ1093" s="44">
        <v>23.52</v>
      </c>
      <c r="DK1093" s="44">
        <v>1</v>
      </c>
      <c r="DL1093" s="44">
        <v>0.82</v>
      </c>
      <c r="DM1093" s="44">
        <v>11.2</v>
      </c>
      <c r="DN1093" s="44">
        <v>0</v>
      </c>
      <c r="DP1093" s="44">
        <v>124</v>
      </c>
      <c r="DQ1093" s="44">
        <v>7</v>
      </c>
      <c r="DR1093" s="44">
        <v>11.5</v>
      </c>
      <c r="DS1093" s="44">
        <v>85</v>
      </c>
      <c r="DT1093" s="44">
        <v>149</v>
      </c>
      <c r="DU1093" s="44">
        <v>170</v>
      </c>
      <c r="DV1093" s="44">
        <v>245</v>
      </c>
      <c r="DW1093" s="44">
        <v>374</v>
      </c>
      <c r="DX1093" s="44">
        <v>437</v>
      </c>
      <c r="DY1093" s="44">
        <v>42</v>
      </c>
      <c r="DZ1093" s="44">
        <v>18</v>
      </c>
      <c r="EA1093" s="44">
        <v>3</v>
      </c>
      <c r="EB1093" s="44">
        <v>2.7</v>
      </c>
      <c r="EC1093" s="44">
        <v>0.05</v>
      </c>
    </row>
    <row r="1094" spans="1:133" x14ac:dyDescent="0.25">
      <c r="A1094" s="586">
        <f t="shared" si="194"/>
        <v>2017</v>
      </c>
      <c r="B1094" s="586" t="str">
        <f t="shared" si="194"/>
        <v>MARZO</v>
      </c>
      <c r="C1094" s="586">
        <v>6</v>
      </c>
      <c r="D1094" s="292" t="str">
        <f t="shared" si="191"/>
        <v>MARZO 2017 / 4</v>
      </c>
      <c r="E1094" s="725">
        <v>4</v>
      </c>
      <c r="F1094" s="726">
        <v>42801</v>
      </c>
      <c r="G1094" s="726">
        <v>890000071419</v>
      </c>
      <c r="H1094" s="726" t="s">
        <v>493</v>
      </c>
      <c r="I1094" s="726">
        <v>0.71389999999999998</v>
      </c>
      <c r="J1094" s="726">
        <v>126</v>
      </c>
      <c r="K1094" s="726">
        <v>10</v>
      </c>
      <c r="L1094" s="726">
        <v>0</v>
      </c>
      <c r="M1094" s="726" t="s">
        <v>20</v>
      </c>
      <c r="N1094" s="726">
        <v>0.5</v>
      </c>
      <c r="O1094" s="726">
        <v>0</v>
      </c>
      <c r="P1094" s="726">
        <v>85.2</v>
      </c>
      <c r="Q1094" s="726">
        <v>79.099999999999994</v>
      </c>
      <c r="R1094" s="726">
        <v>82.2</v>
      </c>
      <c r="S1094" s="726" t="s">
        <v>572</v>
      </c>
      <c r="T1094" s="726" t="s">
        <v>103</v>
      </c>
      <c r="U1094" s="726">
        <v>20918</v>
      </c>
      <c r="V1094" s="726">
        <v>117</v>
      </c>
      <c r="W1094" s="726">
        <v>177</v>
      </c>
      <c r="X1094" s="726">
        <v>288</v>
      </c>
      <c r="Y1094" s="726">
        <v>345</v>
      </c>
      <c r="Z1094" s="726">
        <v>1</v>
      </c>
      <c r="AA1094" s="726">
        <v>26.4</v>
      </c>
      <c r="AB1094" s="726">
        <v>0.5</v>
      </c>
      <c r="AC1094" s="726">
        <v>1.44</v>
      </c>
      <c r="AD1094" s="726">
        <v>10.199999999999999</v>
      </c>
      <c r="AE1094" s="292">
        <v>0</v>
      </c>
      <c r="AF1094" s="428"/>
      <c r="AG1094" s="292">
        <v>124</v>
      </c>
      <c r="AH1094" s="726">
        <v>7</v>
      </c>
      <c r="AI1094" s="726">
        <v>11.5</v>
      </c>
      <c r="AJ1094" s="726">
        <v>85</v>
      </c>
      <c r="AK1094" s="726">
        <v>140</v>
      </c>
      <c r="AL1094" s="726">
        <v>170</v>
      </c>
      <c r="AM1094" s="726">
        <v>240</v>
      </c>
      <c r="AN1094" s="726">
        <v>365</v>
      </c>
      <c r="AO1094" s="726">
        <v>437</v>
      </c>
      <c r="AP1094" s="726">
        <v>42</v>
      </c>
      <c r="AQ1094" s="726">
        <v>18</v>
      </c>
      <c r="AR1094" s="726">
        <v>3</v>
      </c>
      <c r="AS1094" s="726">
        <v>2.7</v>
      </c>
      <c r="AT1094" s="726">
        <v>0.05</v>
      </c>
      <c r="AU1094" s="727"/>
      <c r="AV1094" s="726">
        <v>4</v>
      </c>
      <c r="AW1094" s="726" t="s">
        <v>73</v>
      </c>
      <c r="AX1094" s="726">
        <v>42799</v>
      </c>
      <c r="AY1094" s="726">
        <v>890000071375</v>
      </c>
      <c r="AZ1094" s="726">
        <v>0.7268</v>
      </c>
      <c r="BA1094" s="726">
        <v>137</v>
      </c>
      <c r="BB1094" s="726">
        <v>8.8000000000000007</v>
      </c>
      <c r="BC1094" s="726">
        <v>0</v>
      </c>
      <c r="BD1094" s="726" t="s">
        <v>20</v>
      </c>
      <c r="BE1094" s="726">
        <v>1.5</v>
      </c>
      <c r="BF1094" s="726">
        <v>0</v>
      </c>
      <c r="BG1094" s="726">
        <v>85.5</v>
      </c>
      <c r="BH1094" s="726">
        <v>79.3</v>
      </c>
      <c r="BI1094" s="726">
        <v>82.4</v>
      </c>
      <c r="BJ1094" s="726" t="s">
        <v>572</v>
      </c>
      <c r="BK1094" s="726" t="s">
        <v>103</v>
      </c>
      <c r="BL1094" s="726">
        <v>20778</v>
      </c>
      <c r="BM1094" s="726">
        <v>126</v>
      </c>
      <c r="BN1094" s="726">
        <v>196</v>
      </c>
      <c r="BO1094" s="726">
        <v>300</v>
      </c>
      <c r="BP1094" s="726">
        <v>360</v>
      </c>
      <c r="BQ1094" s="726">
        <v>1</v>
      </c>
      <c r="BR1094" s="726">
        <v>28.8</v>
      </c>
      <c r="BS1094" s="726">
        <v>0.4</v>
      </c>
      <c r="BT1094" s="726">
        <v>2.0099999999999998</v>
      </c>
      <c r="BU1094" s="726">
        <v>7.7</v>
      </c>
      <c r="BV1094" s="292">
        <v>0</v>
      </c>
      <c r="BW1094" s="435"/>
      <c r="BX1094" s="292">
        <v>124</v>
      </c>
      <c r="BY1094" s="726">
        <v>7</v>
      </c>
      <c r="BZ1094" s="726">
        <v>11.5</v>
      </c>
      <c r="CA1094" s="726">
        <v>85</v>
      </c>
      <c r="CB1094" s="726">
        <v>140</v>
      </c>
      <c r="CC1094" s="726">
        <v>170</v>
      </c>
      <c r="CD1094" s="726">
        <v>240</v>
      </c>
      <c r="CE1094" s="726">
        <v>365</v>
      </c>
      <c r="CF1094" s="726">
        <v>437</v>
      </c>
      <c r="CG1094" s="726">
        <v>42</v>
      </c>
      <c r="CH1094" s="726">
        <v>18</v>
      </c>
      <c r="CI1094" s="726">
        <v>3</v>
      </c>
      <c r="CJ1094" s="726">
        <v>2.7</v>
      </c>
      <c r="CK1094" s="726">
        <v>0.05</v>
      </c>
      <c r="CL1094" s="728"/>
      <c r="CM1094" s="44">
        <v>4</v>
      </c>
      <c r="CN1094" s="44">
        <v>42821</v>
      </c>
      <c r="CQ1094" s="44">
        <v>0.70889999999999997</v>
      </c>
      <c r="CR1094" s="44">
        <v>52</v>
      </c>
      <c r="CS1094" s="44">
        <v>125.60000000000001</v>
      </c>
      <c r="CT1094" s="44">
        <v>10.3</v>
      </c>
      <c r="CU1094" s="44">
        <v>1E-3</v>
      </c>
      <c r="CV1094" s="44">
        <v>1</v>
      </c>
      <c r="CW1094" s="44">
        <v>1.8</v>
      </c>
      <c r="CX1094" s="44">
        <v>1E-3</v>
      </c>
      <c r="CY1094" s="44">
        <v>85</v>
      </c>
      <c r="CZ1094" s="44">
        <v>79.099999999999994</v>
      </c>
      <c r="DA1094" s="44">
        <v>82.1</v>
      </c>
      <c r="DB1094" s="44" t="s">
        <v>83</v>
      </c>
      <c r="DC1094" s="44" t="s">
        <v>84</v>
      </c>
      <c r="DD1094" s="44">
        <v>20974</v>
      </c>
      <c r="DE1094" s="44">
        <v>121.4</v>
      </c>
      <c r="DF1094" s="44">
        <v>179.3</v>
      </c>
      <c r="DG1094" s="44">
        <v>275.60000000000002</v>
      </c>
      <c r="DH1094" s="44">
        <v>353.4</v>
      </c>
      <c r="DI1094" s="44">
        <v>1</v>
      </c>
      <c r="DJ1094" s="44">
        <v>21.49</v>
      </c>
      <c r="DK1094" s="44">
        <v>1</v>
      </c>
      <c r="DL1094" s="44">
        <v>1.2</v>
      </c>
      <c r="DM1094" s="44">
        <v>11.6</v>
      </c>
      <c r="DN1094" s="44">
        <v>0</v>
      </c>
      <c r="DP1094" s="44">
        <v>124</v>
      </c>
      <c r="DQ1094" s="44">
        <v>7</v>
      </c>
      <c r="DR1094" s="44">
        <v>11.5</v>
      </c>
      <c r="DS1094" s="44">
        <v>85</v>
      </c>
      <c r="DT1094" s="44">
        <v>149</v>
      </c>
      <c r="DU1094" s="44">
        <v>170</v>
      </c>
      <c r="DV1094" s="44">
        <v>245</v>
      </c>
      <c r="DW1094" s="44">
        <v>374</v>
      </c>
      <c r="DX1094" s="44">
        <v>437</v>
      </c>
      <c r="DY1094" s="44">
        <v>42</v>
      </c>
      <c r="DZ1094" s="44">
        <v>18</v>
      </c>
      <c r="EA1094" s="44">
        <v>3</v>
      </c>
      <c r="EB1094" s="44">
        <v>2.7</v>
      </c>
      <c r="EC1094" s="44">
        <v>0.05</v>
      </c>
    </row>
    <row r="1095" spans="1:133" x14ac:dyDescent="0.25">
      <c r="A1095" s="586">
        <f t="shared" si="194"/>
        <v>2017</v>
      </c>
      <c r="B1095" s="586" t="str">
        <f t="shared" si="194"/>
        <v>MARZO</v>
      </c>
      <c r="C1095" s="586">
        <v>7</v>
      </c>
      <c r="D1095" s="292" t="str">
        <f t="shared" si="191"/>
        <v>MARZO 2017 / 5</v>
      </c>
      <c r="E1095" s="725">
        <v>5</v>
      </c>
      <c r="F1095" s="726">
        <v>42802</v>
      </c>
      <c r="G1095" s="726">
        <v>890000071444</v>
      </c>
      <c r="H1095" s="726" t="s">
        <v>69</v>
      </c>
      <c r="I1095" s="726">
        <v>0.71499999999999997</v>
      </c>
      <c r="J1095" s="726">
        <v>127</v>
      </c>
      <c r="K1095" s="726">
        <v>9.8000000000000007</v>
      </c>
      <c r="L1095" s="726">
        <v>0</v>
      </c>
      <c r="M1095" s="726" t="s">
        <v>20</v>
      </c>
      <c r="N1095" s="726">
        <v>0.5</v>
      </c>
      <c r="O1095" s="726">
        <v>0</v>
      </c>
      <c r="P1095" s="726">
        <v>85.1</v>
      </c>
      <c r="Q1095" s="726">
        <v>79.3</v>
      </c>
      <c r="R1095" s="726">
        <v>82.2</v>
      </c>
      <c r="S1095" s="726" t="s">
        <v>572</v>
      </c>
      <c r="T1095" s="726" t="s">
        <v>103</v>
      </c>
      <c r="U1095" s="726">
        <v>20906</v>
      </c>
      <c r="V1095" s="726">
        <v>118</v>
      </c>
      <c r="W1095" s="726">
        <v>176</v>
      </c>
      <c r="X1095" s="726">
        <v>286</v>
      </c>
      <c r="Y1095" s="726">
        <v>338</v>
      </c>
      <c r="Z1095" s="726">
        <v>1</v>
      </c>
      <c r="AA1095" s="726">
        <v>22.9</v>
      </c>
      <c r="AB1095" s="726">
        <v>0.4</v>
      </c>
      <c r="AC1095" s="726">
        <v>1.5</v>
      </c>
      <c r="AD1095" s="726">
        <v>9.3000000000000007</v>
      </c>
      <c r="AE1095" s="292">
        <v>0</v>
      </c>
      <c r="AF1095" s="428"/>
      <c r="AG1095" s="292">
        <v>124</v>
      </c>
      <c r="AH1095" s="726">
        <v>7</v>
      </c>
      <c r="AI1095" s="726">
        <v>11.5</v>
      </c>
      <c r="AJ1095" s="726">
        <v>85</v>
      </c>
      <c r="AK1095" s="726">
        <v>140</v>
      </c>
      <c r="AL1095" s="726">
        <v>170</v>
      </c>
      <c r="AM1095" s="726">
        <v>240</v>
      </c>
      <c r="AN1095" s="726">
        <v>365</v>
      </c>
      <c r="AO1095" s="726">
        <v>437</v>
      </c>
      <c r="AP1095" s="726">
        <v>42</v>
      </c>
      <c r="AQ1095" s="726">
        <v>18</v>
      </c>
      <c r="AR1095" s="726">
        <v>3</v>
      </c>
      <c r="AS1095" s="726">
        <v>2.7</v>
      </c>
      <c r="AT1095" s="726">
        <v>0.05</v>
      </c>
      <c r="AU1095" s="727"/>
      <c r="AV1095" s="726">
        <v>5</v>
      </c>
      <c r="AW1095" s="726" t="s">
        <v>578</v>
      </c>
      <c r="AX1095" s="726">
        <v>42801</v>
      </c>
      <c r="AY1095" s="726">
        <v>890000071401</v>
      </c>
      <c r="AZ1095" s="726">
        <v>0.71899999999999997</v>
      </c>
      <c r="BA1095" s="726">
        <v>132</v>
      </c>
      <c r="BB1095" s="726">
        <v>9.3000000000000007</v>
      </c>
      <c r="BC1095" s="726">
        <v>0</v>
      </c>
      <c r="BD1095" s="726" t="s">
        <v>20</v>
      </c>
      <c r="BE1095" s="726">
        <v>1.5</v>
      </c>
      <c r="BF1095" s="726">
        <v>0</v>
      </c>
      <c r="BG1095" s="726">
        <v>85.5</v>
      </c>
      <c r="BH1095" s="726">
        <v>79.2</v>
      </c>
      <c r="BI1095" s="726">
        <v>82.4</v>
      </c>
      <c r="BJ1095" s="726" t="s">
        <v>572</v>
      </c>
      <c r="BK1095" s="726" t="s">
        <v>103</v>
      </c>
      <c r="BL1095" s="726">
        <v>20862</v>
      </c>
      <c r="BM1095" s="726">
        <v>122</v>
      </c>
      <c r="BN1095" s="726">
        <v>183</v>
      </c>
      <c r="BO1095" s="726">
        <v>295</v>
      </c>
      <c r="BP1095" s="726">
        <v>356</v>
      </c>
      <c r="BQ1095" s="726">
        <v>1</v>
      </c>
      <c r="BR1095" s="726">
        <v>26</v>
      </c>
      <c r="BS1095" s="726">
        <v>0.5</v>
      </c>
      <c r="BT1095" s="726">
        <v>1.84</v>
      </c>
      <c r="BU1095" s="726">
        <v>10.5</v>
      </c>
      <c r="BV1095" s="292">
        <v>0</v>
      </c>
      <c r="BW1095" s="435"/>
      <c r="BX1095" s="292">
        <v>124</v>
      </c>
      <c r="BY1095" s="726">
        <v>7</v>
      </c>
      <c r="BZ1095" s="726">
        <v>11.5</v>
      </c>
      <c r="CA1095" s="726">
        <v>85</v>
      </c>
      <c r="CB1095" s="726">
        <v>140</v>
      </c>
      <c r="CC1095" s="726">
        <v>170</v>
      </c>
      <c r="CD1095" s="726">
        <v>240</v>
      </c>
      <c r="CE1095" s="726">
        <v>365</v>
      </c>
      <c r="CF1095" s="726">
        <v>437</v>
      </c>
      <c r="CG1095" s="726">
        <v>42</v>
      </c>
      <c r="CH1095" s="726">
        <v>18</v>
      </c>
      <c r="CI1095" s="726">
        <v>3</v>
      </c>
      <c r="CJ1095" s="726">
        <v>2.7</v>
      </c>
      <c r="CK1095" s="726">
        <v>0.05</v>
      </c>
      <c r="CL1095" s="728"/>
    </row>
    <row r="1096" spans="1:133" x14ac:dyDescent="0.25">
      <c r="A1096" s="586">
        <f t="shared" si="194"/>
        <v>2017</v>
      </c>
      <c r="B1096" s="586" t="str">
        <f t="shared" si="194"/>
        <v>MARZO</v>
      </c>
      <c r="C1096" s="586">
        <v>8</v>
      </c>
      <c r="D1096" s="292" t="str">
        <f t="shared" si="191"/>
        <v>MARZO 2017 / 6</v>
      </c>
      <c r="E1096" s="725">
        <v>6</v>
      </c>
      <c r="F1096" s="726">
        <v>42805</v>
      </c>
      <c r="G1096" s="726">
        <v>890000071530</v>
      </c>
      <c r="H1096" s="726" t="s">
        <v>68</v>
      </c>
      <c r="I1096" s="726">
        <v>0.71460000000000001</v>
      </c>
      <c r="J1096" s="726">
        <v>126</v>
      </c>
      <c r="K1096" s="726">
        <v>10</v>
      </c>
      <c r="L1096" s="726">
        <v>0</v>
      </c>
      <c r="M1096" s="726" t="s">
        <v>20</v>
      </c>
      <c r="N1096" s="726">
        <v>0.5</v>
      </c>
      <c r="O1096" s="726">
        <v>0</v>
      </c>
      <c r="P1096" s="726">
        <v>85.1</v>
      </c>
      <c r="Q1096" s="726">
        <v>79.3</v>
      </c>
      <c r="R1096" s="726">
        <v>82.2</v>
      </c>
      <c r="S1096" s="726" t="s">
        <v>572</v>
      </c>
      <c r="T1096" s="726" t="s">
        <v>103</v>
      </c>
      <c r="U1096" s="726">
        <v>20910</v>
      </c>
      <c r="V1096" s="726">
        <v>117</v>
      </c>
      <c r="W1096" s="726">
        <v>178</v>
      </c>
      <c r="X1096" s="726">
        <v>285</v>
      </c>
      <c r="Y1096" s="726">
        <v>346</v>
      </c>
      <c r="Z1096" s="726">
        <v>1</v>
      </c>
      <c r="AA1096" s="726">
        <v>23.3</v>
      </c>
      <c r="AB1096" s="726">
        <v>0.5</v>
      </c>
      <c r="AC1096" s="726">
        <v>1.46</v>
      </c>
      <c r="AD1096" s="726">
        <v>10.1</v>
      </c>
      <c r="AE1096" s="292">
        <v>0</v>
      </c>
      <c r="AF1096" s="428"/>
      <c r="AG1096" s="292">
        <v>124</v>
      </c>
      <c r="AH1096" s="726">
        <v>7</v>
      </c>
      <c r="AI1096" s="726">
        <v>11.5</v>
      </c>
      <c r="AJ1096" s="726">
        <v>85</v>
      </c>
      <c r="AK1096" s="726">
        <v>140</v>
      </c>
      <c r="AL1096" s="726">
        <v>170</v>
      </c>
      <c r="AM1096" s="726">
        <v>240</v>
      </c>
      <c r="AN1096" s="726">
        <v>365</v>
      </c>
      <c r="AO1096" s="726">
        <v>437</v>
      </c>
      <c r="AP1096" s="726">
        <v>42</v>
      </c>
      <c r="AQ1096" s="726">
        <v>18</v>
      </c>
      <c r="AR1096" s="726">
        <v>3</v>
      </c>
      <c r="AS1096" s="726">
        <v>2.7</v>
      </c>
      <c r="AT1096" s="726">
        <v>0.05</v>
      </c>
      <c r="AU1096" s="727"/>
      <c r="AV1096" s="726">
        <v>6</v>
      </c>
      <c r="AW1096" s="726" t="s">
        <v>579</v>
      </c>
      <c r="AX1096" s="726">
        <v>42802</v>
      </c>
      <c r="AY1096" s="726">
        <v>890000071420</v>
      </c>
      <c r="AZ1096" s="726">
        <v>0.71750000000000003</v>
      </c>
      <c r="BA1096" s="726">
        <v>131.19999999999999</v>
      </c>
      <c r="BB1096" s="726">
        <v>9.5</v>
      </c>
      <c r="BC1096" s="726">
        <v>0</v>
      </c>
      <c r="BD1096" s="726" t="s">
        <v>20</v>
      </c>
      <c r="BE1096" s="726">
        <v>1.5</v>
      </c>
      <c r="BF1096" s="726">
        <v>0</v>
      </c>
      <c r="BG1096" s="726">
        <v>85.3</v>
      </c>
      <c r="BH1096" s="726">
        <v>79.2</v>
      </c>
      <c r="BI1096" s="726">
        <v>82.2</v>
      </c>
      <c r="BJ1096" s="726" t="s">
        <v>572</v>
      </c>
      <c r="BK1096" s="726" t="s">
        <v>103</v>
      </c>
      <c r="BL1096" s="726">
        <v>20878</v>
      </c>
      <c r="BM1096" s="726">
        <v>124</v>
      </c>
      <c r="BN1096" s="726">
        <v>181</v>
      </c>
      <c r="BO1096" s="726">
        <v>295</v>
      </c>
      <c r="BP1096" s="726">
        <v>354</v>
      </c>
      <c r="BQ1096" s="726">
        <v>1</v>
      </c>
      <c r="BR1096" s="726">
        <v>26.2</v>
      </c>
      <c r="BS1096" s="726">
        <v>0.5</v>
      </c>
      <c r="BT1096" s="726">
        <v>1.86</v>
      </c>
      <c r="BU1096" s="726">
        <v>14</v>
      </c>
      <c r="BV1096" s="292">
        <v>0</v>
      </c>
      <c r="BW1096" s="435"/>
      <c r="BX1096" s="292">
        <v>124</v>
      </c>
      <c r="BY1096" s="726">
        <v>7</v>
      </c>
      <c r="BZ1096" s="726">
        <v>11.5</v>
      </c>
      <c r="CA1096" s="726">
        <v>85</v>
      </c>
      <c r="CB1096" s="726">
        <v>140</v>
      </c>
      <c r="CC1096" s="726">
        <v>170</v>
      </c>
      <c r="CD1096" s="726">
        <v>240</v>
      </c>
      <c r="CE1096" s="726">
        <v>365</v>
      </c>
      <c r="CF1096" s="726">
        <v>437</v>
      </c>
      <c r="CG1096" s="726">
        <v>42</v>
      </c>
      <c r="CH1096" s="726">
        <v>18</v>
      </c>
      <c r="CI1096" s="726">
        <v>3</v>
      </c>
      <c r="CJ1096" s="726">
        <v>2.7</v>
      </c>
      <c r="CK1096" s="726">
        <v>0.05</v>
      </c>
      <c r="CL1096" s="728"/>
    </row>
    <row r="1097" spans="1:133" x14ac:dyDescent="0.25">
      <c r="A1097" s="586">
        <f t="shared" si="194"/>
        <v>2017</v>
      </c>
      <c r="B1097" s="586" t="str">
        <f t="shared" si="194"/>
        <v>MARZO</v>
      </c>
      <c r="C1097" s="586">
        <v>9</v>
      </c>
      <c r="D1097" s="292" t="str">
        <f t="shared" si="191"/>
        <v>MARZO 2017 / 7</v>
      </c>
      <c r="E1097" s="725">
        <v>7</v>
      </c>
      <c r="F1097" s="726">
        <v>42806</v>
      </c>
      <c r="G1097" s="726">
        <v>890000071546</v>
      </c>
      <c r="H1097" s="726" t="s">
        <v>573</v>
      </c>
      <c r="I1097" s="726">
        <v>0.71430000000000005</v>
      </c>
      <c r="J1097" s="726">
        <v>127</v>
      </c>
      <c r="K1097" s="726">
        <v>9.8000000000000007</v>
      </c>
      <c r="L1097" s="726">
        <v>0</v>
      </c>
      <c r="M1097" s="726" t="s">
        <v>20</v>
      </c>
      <c r="N1097" s="726">
        <v>0.5</v>
      </c>
      <c r="O1097" s="726">
        <v>0</v>
      </c>
      <c r="P1097" s="726">
        <v>85</v>
      </c>
      <c r="Q1097" s="726">
        <v>79.2</v>
      </c>
      <c r="R1097" s="726">
        <v>82.1</v>
      </c>
      <c r="S1097" s="726" t="s">
        <v>572</v>
      </c>
      <c r="T1097" s="726" t="s">
        <v>103</v>
      </c>
      <c r="U1097" s="726">
        <v>20914</v>
      </c>
      <c r="V1097" s="726">
        <v>117</v>
      </c>
      <c r="W1097" s="726">
        <v>176</v>
      </c>
      <c r="X1097" s="726">
        <v>284</v>
      </c>
      <c r="Y1097" s="726">
        <v>344</v>
      </c>
      <c r="Z1097" s="726">
        <v>1</v>
      </c>
      <c r="AA1097" s="726">
        <v>26.4</v>
      </c>
      <c r="AB1097" s="726">
        <v>0.5</v>
      </c>
      <c r="AC1097" s="726">
        <v>1.48</v>
      </c>
      <c r="AD1097" s="726">
        <v>13.5</v>
      </c>
      <c r="AE1097" s="292">
        <v>0</v>
      </c>
      <c r="AF1097" s="428"/>
      <c r="AG1097" s="292">
        <v>124</v>
      </c>
      <c r="AH1097" s="726">
        <v>7</v>
      </c>
      <c r="AI1097" s="726">
        <v>11.5</v>
      </c>
      <c r="AJ1097" s="726">
        <v>85</v>
      </c>
      <c r="AK1097" s="726">
        <v>140</v>
      </c>
      <c r="AL1097" s="726">
        <v>170</v>
      </c>
      <c r="AM1097" s="726">
        <v>240</v>
      </c>
      <c r="AN1097" s="726">
        <v>365</v>
      </c>
      <c r="AO1097" s="726">
        <v>437</v>
      </c>
      <c r="AP1097" s="726">
        <v>42</v>
      </c>
      <c r="AQ1097" s="726">
        <v>18</v>
      </c>
      <c r="AR1097" s="726">
        <v>3</v>
      </c>
      <c r="AS1097" s="726">
        <v>2.7</v>
      </c>
      <c r="AT1097" s="726">
        <v>0.05</v>
      </c>
      <c r="AU1097" s="727"/>
      <c r="AV1097" s="726">
        <v>7</v>
      </c>
      <c r="AW1097" s="726" t="s">
        <v>580</v>
      </c>
      <c r="AX1097" s="726">
        <v>42803</v>
      </c>
      <c r="AY1097" s="726">
        <v>890000071472</v>
      </c>
      <c r="AZ1097" s="726">
        <v>0.72119999999999995</v>
      </c>
      <c r="BA1097" s="726">
        <v>133.1</v>
      </c>
      <c r="BB1097" s="726">
        <v>9.1</v>
      </c>
      <c r="BC1097" s="726">
        <v>0</v>
      </c>
      <c r="BD1097" s="726" t="s">
        <v>20</v>
      </c>
      <c r="BE1097" s="726">
        <v>1.5</v>
      </c>
      <c r="BF1097" s="726">
        <v>0</v>
      </c>
      <c r="BG1097" s="726">
        <v>85.1</v>
      </c>
      <c r="BH1097" s="726">
        <v>79.099999999999994</v>
      </c>
      <c r="BI1097" s="726">
        <v>82.1</v>
      </c>
      <c r="BJ1097" s="726" t="s">
        <v>572</v>
      </c>
      <c r="BK1097" s="726" t="s">
        <v>103</v>
      </c>
      <c r="BL1097" s="726">
        <v>20838</v>
      </c>
      <c r="BM1097" s="726">
        <v>122</v>
      </c>
      <c r="BN1097" s="726">
        <v>185</v>
      </c>
      <c r="BO1097" s="726">
        <v>297</v>
      </c>
      <c r="BP1097" s="726">
        <v>352</v>
      </c>
      <c r="BQ1097" s="726">
        <v>1</v>
      </c>
      <c r="BR1097" s="726">
        <v>26.7</v>
      </c>
      <c r="BS1097" s="726">
        <v>0.6</v>
      </c>
      <c r="BT1097" s="726">
        <v>1.88</v>
      </c>
      <c r="BU1097" s="726">
        <v>10.199999999999999</v>
      </c>
      <c r="BV1097" s="292">
        <v>0</v>
      </c>
      <c r="BW1097" s="435"/>
      <c r="BX1097" s="292">
        <v>124</v>
      </c>
      <c r="BY1097" s="726">
        <v>7</v>
      </c>
      <c r="BZ1097" s="726">
        <v>11.5</v>
      </c>
      <c r="CA1097" s="726">
        <v>85</v>
      </c>
      <c r="CB1097" s="726">
        <v>140</v>
      </c>
      <c r="CC1097" s="726">
        <v>170</v>
      </c>
      <c r="CD1097" s="726">
        <v>240</v>
      </c>
      <c r="CE1097" s="726">
        <v>365</v>
      </c>
      <c r="CF1097" s="726">
        <v>437</v>
      </c>
      <c r="CG1097" s="726">
        <v>42</v>
      </c>
      <c r="CH1097" s="726">
        <v>18</v>
      </c>
      <c r="CI1097" s="726">
        <v>3</v>
      </c>
      <c r="CJ1097" s="726">
        <v>2.7</v>
      </c>
      <c r="CK1097" s="726">
        <v>0.05</v>
      </c>
      <c r="CL1097" s="728"/>
    </row>
    <row r="1098" spans="1:133" x14ac:dyDescent="0.25">
      <c r="A1098" s="586">
        <f t="shared" si="194"/>
        <v>2017</v>
      </c>
      <c r="B1098" s="586" t="str">
        <f t="shared" si="194"/>
        <v>MARZO</v>
      </c>
      <c r="C1098" s="586">
        <v>10</v>
      </c>
      <c r="D1098" s="292" t="str">
        <f t="shared" si="191"/>
        <v>MARZO 2017 / 8</v>
      </c>
      <c r="E1098" s="725">
        <v>8</v>
      </c>
      <c r="F1098" s="726">
        <v>42807</v>
      </c>
      <c r="G1098" s="726">
        <v>890000071564</v>
      </c>
      <c r="H1098" s="726" t="s">
        <v>69</v>
      </c>
      <c r="I1098" s="726">
        <v>0.71499999999999997</v>
      </c>
      <c r="J1098" s="726">
        <v>128</v>
      </c>
      <c r="K1098" s="726">
        <v>9.5</v>
      </c>
      <c r="L1098" s="726">
        <v>0</v>
      </c>
      <c r="M1098" s="726" t="s">
        <v>20</v>
      </c>
      <c r="N1098" s="726">
        <v>0.5</v>
      </c>
      <c r="O1098" s="726">
        <v>0</v>
      </c>
      <c r="P1098" s="726">
        <v>85.1</v>
      </c>
      <c r="Q1098" s="726">
        <v>79.3</v>
      </c>
      <c r="R1098" s="726">
        <v>82.2</v>
      </c>
      <c r="S1098" s="726" t="s">
        <v>572</v>
      </c>
      <c r="T1098" s="726" t="s">
        <v>103</v>
      </c>
      <c r="U1098" s="726">
        <v>20906</v>
      </c>
      <c r="V1098" s="726">
        <v>119</v>
      </c>
      <c r="W1098" s="726">
        <v>177</v>
      </c>
      <c r="X1098" s="726">
        <v>283</v>
      </c>
      <c r="Y1098" s="726">
        <v>342</v>
      </c>
      <c r="Z1098" s="726">
        <v>1</v>
      </c>
      <c r="AA1098" s="726">
        <v>26.1</v>
      </c>
      <c r="AB1098" s="726">
        <v>0.5</v>
      </c>
      <c r="AC1098" s="726">
        <v>1.64</v>
      </c>
      <c r="AD1098" s="726">
        <v>10.1</v>
      </c>
      <c r="AE1098" s="292">
        <v>0</v>
      </c>
      <c r="AF1098" s="428"/>
      <c r="AG1098" s="292">
        <v>124</v>
      </c>
      <c r="AH1098" s="726">
        <v>7</v>
      </c>
      <c r="AI1098" s="726">
        <v>11.5</v>
      </c>
      <c r="AJ1098" s="726">
        <v>85</v>
      </c>
      <c r="AK1098" s="726">
        <v>140</v>
      </c>
      <c r="AL1098" s="726">
        <v>170</v>
      </c>
      <c r="AM1098" s="726">
        <v>240</v>
      </c>
      <c r="AN1098" s="726">
        <v>365</v>
      </c>
      <c r="AO1098" s="726">
        <v>437</v>
      </c>
      <c r="AP1098" s="726">
        <v>42</v>
      </c>
      <c r="AQ1098" s="726">
        <v>18</v>
      </c>
      <c r="AR1098" s="726">
        <v>3</v>
      </c>
      <c r="AS1098" s="726">
        <v>2.7</v>
      </c>
      <c r="AT1098" s="726">
        <v>0.05</v>
      </c>
      <c r="AU1098" s="727"/>
      <c r="AV1098" s="726">
        <v>8</v>
      </c>
      <c r="AW1098" s="726" t="s">
        <v>575</v>
      </c>
      <c r="AX1098" s="726">
        <v>42804</v>
      </c>
      <c r="AY1098" s="726">
        <v>890000071508</v>
      </c>
      <c r="AZ1098" s="726">
        <v>0.73089999999999999</v>
      </c>
      <c r="BA1098" s="726">
        <v>138.5</v>
      </c>
      <c r="BB1098" s="726">
        <v>8.6</v>
      </c>
      <c r="BC1098" s="726">
        <v>0</v>
      </c>
      <c r="BD1098" s="726" t="s">
        <v>20</v>
      </c>
      <c r="BE1098" s="726">
        <v>1.5</v>
      </c>
      <c r="BF1098" s="726">
        <v>0</v>
      </c>
      <c r="BG1098" s="726">
        <v>85.7</v>
      </c>
      <c r="BH1098" s="726">
        <v>79.400000000000006</v>
      </c>
      <c r="BI1098" s="726">
        <v>82.6</v>
      </c>
      <c r="BJ1098" s="726" t="s">
        <v>572</v>
      </c>
      <c r="BK1098" s="726" t="s">
        <v>103</v>
      </c>
      <c r="BL1098" s="726">
        <v>20734</v>
      </c>
      <c r="BM1098" s="726">
        <v>129</v>
      </c>
      <c r="BN1098" s="726">
        <v>196</v>
      </c>
      <c r="BO1098" s="726">
        <v>300</v>
      </c>
      <c r="BP1098" s="726">
        <v>356</v>
      </c>
      <c r="BQ1098" s="726">
        <v>1</v>
      </c>
      <c r="BR1098" s="726">
        <v>30.4</v>
      </c>
      <c r="BS1098" s="726">
        <v>0.6</v>
      </c>
      <c r="BT1098" s="726">
        <v>2.14</v>
      </c>
      <c r="BU1098" s="726">
        <v>8.8000000000000007</v>
      </c>
      <c r="BV1098" s="292">
        <v>0</v>
      </c>
      <c r="BW1098" s="435"/>
      <c r="BX1098" s="292">
        <v>124</v>
      </c>
      <c r="BY1098" s="726">
        <v>7</v>
      </c>
      <c r="BZ1098" s="726">
        <v>11.5</v>
      </c>
      <c r="CA1098" s="726">
        <v>85</v>
      </c>
      <c r="CB1098" s="726">
        <v>140</v>
      </c>
      <c r="CC1098" s="726">
        <v>170</v>
      </c>
      <c r="CD1098" s="726">
        <v>240</v>
      </c>
      <c r="CE1098" s="726">
        <v>365</v>
      </c>
      <c r="CF1098" s="726">
        <v>437</v>
      </c>
      <c r="CG1098" s="726">
        <v>42</v>
      </c>
      <c r="CH1098" s="726">
        <v>18</v>
      </c>
      <c r="CI1098" s="726">
        <v>3</v>
      </c>
      <c r="CJ1098" s="726">
        <v>2.7</v>
      </c>
      <c r="CK1098" s="726">
        <v>0.05</v>
      </c>
      <c r="CL1098" s="728"/>
    </row>
    <row r="1099" spans="1:133" x14ac:dyDescent="0.25">
      <c r="A1099" s="586">
        <f t="shared" si="194"/>
        <v>2017</v>
      </c>
      <c r="B1099" s="586" t="str">
        <f t="shared" si="194"/>
        <v>MARZO</v>
      </c>
      <c r="C1099" s="586">
        <v>11</v>
      </c>
      <c r="D1099" s="292" t="str">
        <f t="shared" si="191"/>
        <v>MARZO 2017 / 9</v>
      </c>
      <c r="E1099" s="725">
        <v>9</v>
      </c>
      <c r="F1099" s="726">
        <v>42808</v>
      </c>
      <c r="G1099" s="726">
        <v>890000071587</v>
      </c>
      <c r="H1099" s="726" t="s">
        <v>68</v>
      </c>
      <c r="I1099" s="726">
        <v>0.71389999999999998</v>
      </c>
      <c r="J1099" s="726">
        <v>128</v>
      </c>
      <c r="K1099" s="726">
        <v>9.8000000000000007</v>
      </c>
      <c r="L1099" s="726">
        <v>0</v>
      </c>
      <c r="M1099" s="726" t="s">
        <v>20</v>
      </c>
      <c r="N1099" s="726">
        <v>0.5</v>
      </c>
      <c r="O1099" s="726">
        <v>0</v>
      </c>
      <c r="P1099" s="726">
        <v>85</v>
      </c>
      <c r="Q1099" s="726">
        <v>79.3</v>
      </c>
      <c r="R1099" s="726">
        <v>82.2</v>
      </c>
      <c r="S1099" s="726" t="s">
        <v>572</v>
      </c>
      <c r="T1099" s="726" t="s">
        <v>103</v>
      </c>
      <c r="U1099" s="726">
        <v>20918</v>
      </c>
      <c r="V1099" s="726">
        <v>117</v>
      </c>
      <c r="W1099" s="726">
        <v>177</v>
      </c>
      <c r="X1099" s="726">
        <v>287</v>
      </c>
      <c r="Y1099" s="726">
        <v>340</v>
      </c>
      <c r="Z1099" s="726">
        <v>1</v>
      </c>
      <c r="AA1099" s="726">
        <v>26.3</v>
      </c>
      <c r="AB1099" s="726">
        <v>0.5</v>
      </c>
      <c r="AC1099" s="726">
        <v>1.47</v>
      </c>
      <c r="AD1099" s="726">
        <v>10</v>
      </c>
      <c r="AE1099" s="292">
        <v>0</v>
      </c>
      <c r="AF1099" s="428"/>
      <c r="AG1099" s="292">
        <v>124</v>
      </c>
      <c r="AH1099" s="726">
        <v>7</v>
      </c>
      <c r="AI1099" s="726">
        <v>11.5</v>
      </c>
      <c r="AJ1099" s="726">
        <v>85</v>
      </c>
      <c r="AK1099" s="726">
        <v>140</v>
      </c>
      <c r="AL1099" s="726">
        <v>170</v>
      </c>
      <c r="AM1099" s="726">
        <v>240</v>
      </c>
      <c r="AN1099" s="726">
        <v>365</v>
      </c>
      <c r="AO1099" s="726">
        <v>437</v>
      </c>
      <c r="AP1099" s="726">
        <v>42</v>
      </c>
      <c r="AQ1099" s="726">
        <v>18</v>
      </c>
      <c r="AR1099" s="726">
        <v>3</v>
      </c>
      <c r="AS1099" s="726">
        <v>2.7</v>
      </c>
      <c r="AT1099" s="726">
        <v>0.05</v>
      </c>
      <c r="AU1099" s="727"/>
      <c r="AV1099" s="726">
        <v>9</v>
      </c>
      <c r="AW1099" s="726" t="s">
        <v>581</v>
      </c>
      <c r="AX1099" s="726">
        <v>42804</v>
      </c>
      <c r="AY1099" s="726">
        <v>890000071504</v>
      </c>
      <c r="AZ1099" s="726">
        <v>0.7208</v>
      </c>
      <c r="BA1099" s="726">
        <v>133.9</v>
      </c>
      <c r="BB1099" s="726">
        <v>9.1</v>
      </c>
      <c r="BC1099" s="726">
        <v>0</v>
      </c>
      <c r="BD1099" s="726" t="s">
        <v>20</v>
      </c>
      <c r="BE1099" s="726">
        <v>1.5</v>
      </c>
      <c r="BF1099" s="726">
        <v>0</v>
      </c>
      <c r="BG1099" s="726">
        <v>85.4</v>
      </c>
      <c r="BH1099" s="726">
        <v>79.2</v>
      </c>
      <c r="BI1099" s="726">
        <v>82.3</v>
      </c>
      <c r="BJ1099" s="726" t="s">
        <v>572</v>
      </c>
      <c r="BK1099" s="726" t="s">
        <v>103</v>
      </c>
      <c r="BL1099" s="726">
        <v>20842</v>
      </c>
      <c r="BM1099" s="726">
        <v>124</v>
      </c>
      <c r="BN1099" s="726">
        <v>187</v>
      </c>
      <c r="BO1099" s="726">
        <v>298</v>
      </c>
      <c r="BP1099" s="726">
        <v>352</v>
      </c>
      <c r="BQ1099" s="726">
        <v>1</v>
      </c>
      <c r="BR1099" s="726">
        <v>26.4</v>
      </c>
      <c r="BS1099" s="726">
        <v>0.6</v>
      </c>
      <c r="BT1099" s="726">
        <v>1.85</v>
      </c>
      <c r="BU1099" s="726">
        <v>9.1999999999999993</v>
      </c>
      <c r="BV1099" s="292">
        <v>0</v>
      </c>
      <c r="BW1099" s="435"/>
      <c r="BX1099" s="292">
        <v>124</v>
      </c>
      <c r="BY1099" s="726">
        <v>7</v>
      </c>
      <c r="BZ1099" s="726">
        <v>11.5</v>
      </c>
      <c r="CA1099" s="726">
        <v>85</v>
      </c>
      <c r="CB1099" s="726">
        <v>140</v>
      </c>
      <c r="CC1099" s="726">
        <v>170</v>
      </c>
      <c r="CD1099" s="726">
        <v>240</v>
      </c>
      <c r="CE1099" s="726">
        <v>365</v>
      </c>
      <c r="CF1099" s="726">
        <v>437</v>
      </c>
      <c r="CG1099" s="726">
        <v>42</v>
      </c>
      <c r="CH1099" s="726">
        <v>18</v>
      </c>
      <c r="CI1099" s="726">
        <v>3</v>
      </c>
      <c r="CJ1099" s="726">
        <v>2.7</v>
      </c>
      <c r="CK1099" s="726">
        <v>0.05</v>
      </c>
      <c r="CL1099" s="728"/>
    </row>
    <row r="1100" spans="1:133" x14ac:dyDescent="0.25">
      <c r="A1100" s="586">
        <f t="shared" si="194"/>
        <v>2017</v>
      </c>
      <c r="B1100" s="586" t="str">
        <f t="shared" si="194"/>
        <v>MARZO</v>
      </c>
      <c r="C1100" s="586">
        <v>12</v>
      </c>
      <c r="D1100" s="292" t="str">
        <f t="shared" si="191"/>
        <v>MARZO 2017 / 10</v>
      </c>
      <c r="E1100" s="725">
        <v>10</v>
      </c>
      <c r="F1100" s="726">
        <v>42810</v>
      </c>
      <c r="G1100" s="726">
        <v>890000071634</v>
      </c>
      <c r="H1100" s="726" t="s">
        <v>208</v>
      </c>
      <c r="I1100" s="726">
        <v>0.71499999999999997</v>
      </c>
      <c r="J1100" s="726">
        <v>128</v>
      </c>
      <c r="K1100" s="726">
        <v>9.6999999999999993</v>
      </c>
      <c r="L1100" s="726">
        <v>0</v>
      </c>
      <c r="M1100" s="726" t="s">
        <v>20</v>
      </c>
      <c r="N1100" s="726">
        <v>0.5</v>
      </c>
      <c r="O1100" s="726">
        <v>0</v>
      </c>
      <c r="P1100" s="726">
        <v>85.2</v>
      </c>
      <c r="Q1100" s="726">
        <v>79.2</v>
      </c>
      <c r="R1100" s="726">
        <v>82.2</v>
      </c>
      <c r="S1100" s="726" t="s">
        <v>572</v>
      </c>
      <c r="T1100" s="726" t="s">
        <v>103</v>
      </c>
      <c r="U1100" s="726">
        <v>20906</v>
      </c>
      <c r="V1100" s="726">
        <v>118</v>
      </c>
      <c r="W1100" s="726">
        <v>178</v>
      </c>
      <c r="X1100" s="726">
        <v>291</v>
      </c>
      <c r="Y1100" s="726">
        <v>348</v>
      </c>
      <c r="Z1100" s="726">
        <v>1</v>
      </c>
      <c r="AA1100" s="726">
        <v>26.7</v>
      </c>
      <c r="AB1100" s="726">
        <v>0.5</v>
      </c>
      <c r="AC1100" s="726">
        <v>1.48</v>
      </c>
      <c r="AD1100" s="726">
        <v>10</v>
      </c>
      <c r="AE1100" s="292">
        <v>0</v>
      </c>
      <c r="AF1100" s="428"/>
      <c r="AG1100" s="292">
        <v>124</v>
      </c>
      <c r="AH1100" s="726">
        <v>7</v>
      </c>
      <c r="AI1100" s="726">
        <v>11.5</v>
      </c>
      <c r="AJ1100" s="726">
        <v>85</v>
      </c>
      <c r="AK1100" s="726">
        <v>140</v>
      </c>
      <c r="AL1100" s="726">
        <v>170</v>
      </c>
      <c r="AM1100" s="726">
        <v>240</v>
      </c>
      <c r="AN1100" s="726">
        <v>365</v>
      </c>
      <c r="AO1100" s="726">
        <v>437</v>
      </c>
      <c r="AP1100" s="726">
        <v>42</v>
      </c>
      <c r="AQ1100" s="726">
        <v>18</v>
      </c>
      <c r="AR1100" s="726">
        <v>3</v>
      </c>
      <c r="AS1100" s="726">
        <v>2.7</v>
      </c>
      <c r="AT1100" s="726">
        <v>0.05</v>
      </c>
      <c r="AU1100" s="727"/>
      <c r="AV1100" s="726">
        <v>10</v>
      </c>
      <c r="AW1100" s="726" t="s">
        <v>579</v>
      </c>
      <c r="AX1100" s="726">
        <v>42806</v>
      </c>
      <c r="AY1100" s="726">
        <v>890000071545</v>
      </c>
      <c r="AZ1100" s="726">
        <v>0.72419999999999995</v>
      </c>
      <c r="BA1100" s="726">
        <v>136.4</v>
      </c>
      <c r="BB1100" s="726">
        <v>8.8000000000000007</v>
      </c>
      <c r="BC1100" s="726">
        <v>0</v>
      </c>
      <c r="BD1100" s="726" t="s">
        <v>20</v>
      </c>
      <c r="BE1100" s="726">
        <v>1.5</v>
      </c>
      <c r="BF1100" s="726">
        <v>0</v>
      </c>
      <c r="BG1100" s="726">
        <v>85.1</v>
      </c>
      <c r="BH1100" s="726">
        <v>79.099999999999994</v>
      </c>
      <c r="BI1100" s="726">
        <v>82.1</v>
      </c>
      <c r="BJ1100" s="726" t="s">
        <v>572</v>
      </c>
      <c r="BK1100" s="726" t="s">
        <v>103</v>
      </c>
      <c r="BL1100" s="726">
        <v>20806</v>
      </c>
      <c r="BM1100" s="726">
        <v>126</v>
      </c>
      <c r="BN1100" s="726">
        <v>192</v>
      </c>
      <c r="BO1100" s="726">
        <v>302</v>
      </c>
      <c r="BP1100" s="726">
        <v>354</v>
      </c>
      <c r="BQ1100" s="726">
        <v>1</v>
      </c>
      <c r="BR1100" s="726">
        <v>28.7</v>
      </c>
      <c r="BS1100" s="726">
        <v>0.6</v>
      </c>
      <c r="BT1100" s="726">
        <v>2.0699999999999998</v>
      </c>
      <c r="BU1100" s="726">
        <v>15</v>
      </c>
      <c r="BV1100" s="292">
        <v>0</v>
      </c>
      <c r="BW1100" s="435"/>
      <c r="BX1100" s="292">
        <v>124</v>
      </c>
      <c r="BY1100" s="726">
        <v>7</v>
      </c>
      <c r="BZ1100" s="726">
        <v>11.5</v>
      </c>
      <c r="CA1100" s="726">
        <v>85</v>
      </c>
      <c r="CB1100" s="726">
        <v>140</v>
      </c>
      <c r="CC1100" s="726">
        <v>170</v>
      </c>
      <c r="CD1100" s="726">
        <v>240</v>
      </c>
      <c r="CE1100" s="726">
        <v>365</v>
      </c>
      <c r="CF1100" s="726">
        <v>437</v>
      </c>
      <c r="CG1100" s="726">
        <v>42</v>
      </c>
      <c r="CH1100" s="726">
        <v>18</v>
      </c>
      <c r="CI1100" s="726">
        <v>3</v>
      </c>
      <c r="CJ1100" s="726">
        <v>2.7</v>
      </c>
      <c r="CK1100" s="726">
        <v>0.05</v>
      </c>
      <c r="CL1100" s="728"/>
    </row>
    <row r="1101" spans="1:133" x14ac:dyDescent="0.25">
      <c r="A1101" s="586">
        <f t="shared" si="194"/>
        <v>2017</v>
      </c>
      <c r="B1101" s="586" t="str">
        <f t="shared" si="194"/>
        <v>MARZO</v>
      </c>
      <c r="C1101" s="586">
        <v>13</v>
      </c>
      <c r="D1101" s="292" t="str">
        <f t="shared" si="191"/>
        <v>MARZO 2017 / 11</v>
      </c>
      <c r="E1101" s="725">
        <v>11</v>
      </c>
      <c r="F1101" s="726">
        <v>42813</v>
      </c>
      <c r="G1101" s="726">
        <v>890000071691</v>
      </c>
      <c r="H1101" s="726" t="s">
        <v>70</v>
      </c>
      <c r="I1101" s="726">
        <v>0.71319999999999995</v>
      </c>
      <c r="J1101" s="726">
        <v>126</v>
      </c>
      <c r="K1101" s="726">
        <v>9.9</v>
      </c>
      <c r="L1101" s="726">
        <v>0</v>
      </c>
      <c r="M1101" s="726" t="s">
        <v>20</v>
      </c>
      <c r="N1101" s="726">
        <v>0.5</v>
      </c>
      <c r="O1101" s="726">
        <v>0</v>
      </c>
      <c r="P1101" s="726">
        <v>85</v>
      </c>
      <c r="Q1101" s="726">
        <v>79.2</v>
      </c>
      <c r="R1101" s="726">
        <v>82.1</v>
      </c>
      <c r="S1101" s="726" t="s">
        <v>572</v>
      </c>
      <c r="T1101" s="726" t="s">
        <v>103</v>
      </c>
      <c r="U1101" s="726">
        <v>20926</v>
      </c>
      <c r="V1101" s="726">
        <v>116</v>
      </c>
      <c r="W1101" s="726">
        <v>175</v>
      </c>
      <c r="X1101" s="726">
        <v>286</v>
      </c>
      <c r="Y1101" s="726">
        <v>342</v>
      </c>
      <c r="Z1101" s="726">
        <v>1</v>
      </c>
      <c r="AA1101" s="726">
        <v>26.2</v>
      </c>
      <c r="AB1101" s="726">
        <v>0.5</v>
      </c>
      <c r="AC1101" s="726">
        <v>1.45</v>
      </c>
      <c r="AD1101" s="726">
        <v>9.8000000000000007</v>
      </c>
      <c r="AE1101" s="292">
        <v>0</v>
      </c>
      <c r="AF1101" s="428"/>
      <c r="AG1101" s="292">
        <v>124</v>
      </c>
      <c r="AH1101" s="726">
        <v>7</v>
      </c>
      <c r="AI1101" s="726">
        <v>11.5</v>
      </c>
      <c r="AJ1101" s="726">
        <v>85</v>
      </c>
      <c r="AK1101" s="726">
        <v>140</v>
      </c>
      <c r="AL1101" s="726">
        <v>170</v>
      </c>
      <c r="AM1101" s="726">
        <v>240</v>
      </c>
      <c r="AN1101" s="726">
        <v>365</v>
      </c>
      <c r="AO1101" s="726">
        <v>437</v>
      </c>
      <c r="AP1101" s="726">
        <v>42</v>
      </c>
      <c r="AQ1101" s="726">
        <v>18</v>
      </c>
      <c r="AR1101" s="726">
        <v>3</v>
      </c>
      <c r="AS1101" s="726">
        <v>2.7</v>
      </c>
      <c r="AT1101" s="726">
        <v>0.05</v>
      </c>
      <c r="AU1101" s="727"/>
      <c r="AV1101" s="726">
        <v>11</v>
      </c>
      <c r="AW1101" s="726" t="s">
        <v>577</v>
      </c>
      <c r="AX1101" s="726">
        <v>42807</v>
      </c>
      <c r="AY1101" s="726">
        <v>890000071572</v>
      </c>
      <c r="AZ1101" s="726">
        <v>0.72709999999999997</v>
      </c>
      <c r="BA1101" s="726">
        <v>138.5</v>
      </c>
      <c r="BB1101" s="726">
        <v>8.6</v>
      </c>
      <c r="BC1101" s="726">
        <v>0</v>
      </c>
      <c r="BD1101" s="726" t="s">
        <v>20</v>
      </c>
      <c r="BE1101" s="726">
        <v>1.5</v>
      </c>
      <c r="BF1101" s="726">
        <v>0</v>
      </c>
      <c r="BG1101" s="726">
        <v>85.6</v>
      </c>
      <c r="BH1101" s="726">
        <v>79.3</v>
      </c>
      <c r="BI1101" s="726">
        <v>82.5</v>
      </c>
      <c r="BJ1101" s="726" t="s">
        <v>572</v>
      </c>
      <c r="BK1101" s="726" t="s">
        <v>103</v>
      </c>
      <c r="BL1101" s="726">
        <v>20774</v>
      </c>
      <c r="BM1101" s="726">
        <v>129</v>
      </c>
      <c r="BN1101" s="726">
        <v>196</v>
      </c>
      <c r="BO1101" s="726">
        <v>302</v>
      </c>
      <c r="BP1101" s="726">
        <v>354</v>
      </c>
      <c r="BQ1101" s="726">
        <v>1</v>
      </c>
      <c r="BR1101" s="726">
        <v>29.9</v>
      </c>
      <c r="BS1101" s="726">
        <v>0.4</v>
      </c>
      <c r="BT1101" s="726">
        <v>2.0499999999999998</v>
      </c>
      <c r="BU1101" s="726">
        <v>10</v>
      </c>
      <c r="BV1101" s="292">
        <v>0</v>
      </c>
      <c r="BW1101" s="435"/>
      <c r="BX1101" s="292">
        <v>124</v>
      </c>
      <c r="BY1101" s="726">
        <v>7</v>
      </c>
      <c r="BZ1101" s="726">
        <v>11.5</v>
      </c>
      <c r="CA1101" s="726">
        <v>85</v>
      </c>
      <c r="CB1101" s="726">
        <v>140</v>
      </c>
      <c r="CC1101" s="726">
        <v>170</v>
      </c>
      <c r="CD1101" s="726">
        <v>240</v>
      </c>
      <c r="CE1101" s="726">
        <v>365</v>
      </c>
      <c r="CF1101" s="726">
        <v>437</v>
      </c>
      <c r="CG1101" s="726">
        <v>42</v>
      </c>
      <c r="CH1101" s="726">
        <v>18</v>
      </c>
      <c r="CI1101" s="726">
        <v>3</v>
      </c>
      <c r="CJ1101" s="726">
        <v>2.7</v>
      </c>
      <c r="CK1101" s="726">
        <v>0.05</v>
      </c>
      <c r="CL1101" s="728"/>
    </row>
    <row r="1102" spans="1:133" x14ac:dyDescent="0.25">
      <c r="A1102" s="586">
        <f t="shared" si="194"/>
        <v>2017</v>
      </c>
      <c r="B1102" s="586" t="str">
        <f t="shared" si="194"/>
        <v>MARZO</v>
      </c>
      <c r="C1102" s="586">
        <v>14</v>
      </c>
      <c r="D1102" s="292" t="str">
        <f t="shared" si="191"/>
        <v>MARZO 2017 / 12</v>
      </c>
      <c r="E1102" s="725">
        <v>12</v>
      </c>
      <c r="F1102" s="726">
        <v>42815</v>
      </c>
      <c r="G1102" s="726">
        <v>890000071729</v>
      </c>
      <c r="H1102" s="726" t="s">
        <v>493</v>
      </c>
      <c r="I1102" s="726">
        <v>0.71319999999999995</v>
      </c>
      <c r="J1102" s="726">
        <v>125</v>
      </c>
      <c r="K1102" s="726">
        <v>10</v>
      </c>
      <c r="L1102" s="726">
        <v>0</v>
      </c>
      <c r="M1102" s="726" t="s">
        <v>20</v>
      </c>
      <c r="N1102" s="726">
        <v>0.5</v>
      </c>
      <c r="O1102" s="726">
        <v>0</v>
      </c>
      <c r="P1102" s="726">
        <v>85.3</v>
      </c>
      <c r="Q1102" s="726">
        <v>79</v>
      </c>
      <c r="R1102" s="726">
        <v>82.2</v>
      </c>
      <c r="S1102" s="726" t="s">
        <v>572</v>
      </c>
      <c r="T1102" s="726" t="s">
        <v>103</v>
      </c>
      <c r="U1102" s="726">
        <v>20926</v>
      </c>
      <c r="V1102" s="726">
        <v>116</v>
      </c>
      <c r="W1102" s="726">
        <v>172</v>
      </c>
      <c r="X1102" s="726">
        <v>283</v>
      </c>
      <c r="Y1102" s="726">
        <v>343</v>
      </c>
      <c r="Z1102" s="726">
        <v>1</v>
      </c>
      <c r="AA1102" s="726">
        <v>26.6</v>
      </c>
      <c r="AB1102" s="726">
        <v>0.5</v>
      </c>
      <c r="AC1102" s="726">
        <v>1.44</v>
      </c>
      <c r="AD1102" s="726">
        <v>10.1</v>
      </c>
      <c r="AE1102" s="292">
        <v>0</v>
      </c>
      <c r="AF1102" s="428"/>
      <c r="AG1102" s="292">
        <v>124</v>
      </c>
      <c r="AH1102" s="726">
        <v>7</v>
      </c>
      <c r="AI1102" s="726">
        <v>11.5</v>
      </c>
      <c r="AJ1102" s="726">
        <v>85</v>
      </c>
      <c r="AK1102" s="726">
        <v>140</v>
      </c>
      <c r="AL1102" s="726">
        <v>170</v>
      </c>
      <c r="AM1102" s="726">
        <v>240</v>
      </c>
      <c r="AN1102" s="726">
        <v>365</v>
      </c>
      <c r="AO1102" s="726">
        <v>437</v>
      </c>
      <c r="AP1102" s="726">
        <v>42</v>
      </c>
      <c r="AQ1102" s="726">
        <v>18</v>
      </c>
      <c r="AR1102" s="726">
        <v>3</v>
      </c>
      <c r="AS1102" s="726">
        <v>2.7</v>
      </c>
      <c r="AT1102" s="726">
        <v>0.05</v>
      </c>
      <c r="AU1102" s="727"/>
      <c r="AV1102" s="726">
        <v>12</v>
      </c>
      <c r="AW1102" s="726" t="s">
        <v>575</v>
      </c>
      <c r="AX1102" s="726">
        <v>42809</v>
      </c>
      <c r="AY1102" s="726">
        <v>890000071616</v>
      </c>
      <c r="AZ1102" s="726">
        <v>0.72050000000000003</v>
      </c>
      <c r="BA1102" s="726">
        <v>132.30000000000001</v>
      </c>
      <c r="BB1102" s="726">
        <v>9.4</v>
      </c>
      <c r="BC1102" s="726">
        <v>0</v>
      </c>
      <c r="BD1102" s="726" t="s">
        <v>20</v>
      </c>
      <c r="BE1102" s="726">
        <v>1.6</v>
      </c>
      <c r="BF1102" s="726">
        <v>0</v>
      </c>
      <c r="BG1102" s="726">
        <v>85.3</v>
      </c>
      <c r="BH1102" s="726">
        <v>79.2</v>
      </c>
      <c r="BI1102" s="726">
        <v>82.2</v>
      </c>
      <c r="BJ1102" s="726" t="s">
        <v>572</v>
      </c>
      <c r="BK1102" s="726" t="s">
        <v>103</v>
      </c>
      <c r="BL1102" s="726">
        <v>20846</v>
      </c>
      <c r="BM1102" s="726">
        <v>122</v>
      </c>
      <c r="BN1102" s="726">
        <v>187</v>
      </c>
      <c r="BO1102" s="726">
        <v>298</v>
      </c>
      <c r="BP1102" s="726">
        <v>356</v>
      </c>
      <c r="BQ1102" s="726">
        <v>1</v>
      </c>
      <c r="BR1102" s="726">
        <v>27.6</v>
      </c>
      <c r="BS1102" s="726">
        <v>0.6</v>
      </c>
      <c r="BT1102" s="726">
        <v>1.89</v>
      </c>
      <c r="BU1102" s="726">
        <v>13.5</v>
      </c>
      <c r="BV1102" s="292">
        <v>0</v>
      </c>
      <c r="BW1102" s="435"/>
      <c r="BX1102" s="292">
        <v>124</v>
      </c>
      <c r="BY1102" s="726">
        <v>7</v>
      </c>
      <c r="BZ1102" s="726">
        <v>11.5</v>
      </c>
      <c r="CA1102" s="726">
        <v>85</v>
      </c>
      <c r="CB1102" s="726">
        <v>140</v>
      </c>
      <c r="CC1102" s="726">
        <v>170</v>
      </c>
      <c r="CD1102" s="726">
        <v>240</v>
      </c>
      <c r="CE1102" s="726">
        <v>365</v>
      </c>
      <c r="CF1102" s="726">
        <v>437</v>
      </c>
      <c r="CG1102" s="726">
        <v>42</v>
      </c>
      <c r="CH1102" s="726">
        <v>18</v>
      </c>
      <c r="CI1102" s="726">
        <v>3</v>
      </c>
      <c r="CJ1102" s="726">
        <v>2.7</v>
      </c>
      <c r="CK1102" s="726">
        <v>0.05</v>
      </c>
      <c r="CL1102" s="728"/>
    </row>
    <row r="1103" spans="1:133" x14ac:dyDescent="0.25">
      <c r="A1103" s="586">
        <f t="shared" si="194"/>
        <v>2017</v>
      </c>
      <c r="B1103" s="586" t="str">
        <f t="shared" si="194"/>
        <v>MARZO</v>
      </c>
      <c r="C1103" s="586">
        <v>15</v>
      </c>
      <c r="D1103" s="292" t="str">
        <f t="shared" si="191"/>
        <v>MARZO 2017 / 13</v>
      </c>
      <c r="E1103" s="725">
        <v>13</v>
      </c>
      <c r="F1103" s="726">
        <v>42816</v>
      </c>
      <c r="G1103" s="726">
        <v>890000071764</v>
      </c>
      <c r="H1103" s="726" t="s">
        <v>68</v>
      </c>
      <c r="I1103" s="726">
        <v>0.71389999999999998</v>
      </c>
      <c r="J1103" s="726">
        <v>126</v>
      </c>
      <c r="K1103" s="726">
        <v>10</v>
      </c>
      <c r="L1103" s="726">
        <v>0</v>
      </c>
      <c r="M1103" s="726" t="s">
        <v>20</v>
      </c>
      <c r="N1103" s="726">
        <v>0.5</v>
      </c>
      <c r="O1103" s="726">
        <v>0</v>
      </c>
      <c r="P1103" s="726">
        <v>85</v>
      </c>
      <c r="Q1103" s="726">
        <v>79.400000000000006</v>
      </c>
      <c r="R1103" s="726">
        <v>82.2</v>
      </c>
      <c r="S1103" s="726" t="s">
        <v>572</v>
      </c>
      <c r="T1103" s="726" t="s">
        <v>103</v>
      </c>
      <c r="U1103" s="726">
        <v>20918</v>
      </c>
      <c r="V1103" s="726">
        <v>117</v>
      </c>
      <c r="W1103" s="726">
        <v>177</v>
      </c>
      <c r="X1103" s="726">
        <v>281</v>
      </c>
      <c r="Y1103" s="726">
        <v>342</v>
      </c>
      <c r="Z1103" s="726">
        <v>1</v>
      </c>
      <c r="AA1103" s="726">
        <v>26.2</v>
      </c>
      <c r="AB1103" s="726">
        <v>0.5</v>
      </c>
      <c r="AC1103" s="726">
        <v>1.45</v>
      </c>
      <c r="AD1103" s="726">
        <v>10.4</v>
      </c>
      <c r="AE1103" s="292">
        <v>0</v>
      </c>
      <c r="AF1103" s="428"/>
      <c r="AG1103" s="292">
        <v>124</v>
      </c>
      <c r="AH1103" s="726">
        <v>7</v>
      </c>
      <c r="AI1103" s="726">
        <v>11.5</v>
      </c>
      <c r="AJ1103" s="726">
        <v>85</v>
      </c>
      <c r="AK1103" s="726">
        <v>140</v>
      </c>
      <c r="AL1103" s="726">
        <v>170</v>
      </c>
      <c r="AM1103" s="726">
        <v>240</v>
      </c>
      <c r="AN1103" s="726">
        <v>365</v>
      </c>
      <c r="AO1103" s="726">
        <v>437</v>
      </c>
      <c r="AP1103" s="726">
        <v>42</v>
      </c>
      <c r="AQ1103" s="726">
        <v>18</v>
      </c>
      <c r="AR1103" s="726">
        <v>3</v>
      </c>
      <c r="AS1103" s="726">
        <v>2.7</v>
      </c>
      <c r="AT1103" s="726">
        <v>0.05</v>
      </c>
      <c r="AU1103" s="727"/>
      <c r="AV1103" s="726">
        <v>13</v>
      </c>
      <c r="AW1103" s="726" t="s">
        <v>578</v>
      </c>
      <c r="AX1103" s="726">
        <v>42809</v>
      </c>
      <c r="AY1103" s="726">
        <v>890000071590</v>
      </c>
      <c r="AZ1103" s="726">
        <v>0.72009999999999996</v>
      </c>
      <c r="BA1103" s="726">
        <v>132.30000000000001</v>
      </c>
      <c r="BB1103" s="726">
        <v>9.3000000000000007</v>
      </c>
      <c r="BC1103" s="726">
        <v>0</v>
      </c>
      <c r="BD1103" s="726" t="s">
        <v>20</v>
      </c>
      <c r="BE1103" s="726">
        <v>1.6</v>
      </c>
      <c r="BF1103" s="726">
        <v>0</v>
      </c>
      <c r="BG1103" s="726">
        <v>85.6</v>
      </c>
      <c r="BH1103" s="726">
        <v>79.3</v>
      </c>
      <c r="BI1103" s="726">
        <v>82.5</v>
      </c>
      <c r="BJ1103" s="726" t="s">
        <v>572</v>
      </c>
      <c r="BK1103" s="726" t="s">
        <v>103</v>
      </c>
      <c r="BL1103" s="726">
        <v>20850</v>
      </c>
      <c r="BM1103" s="726">
        <v>122</v>
      </c>
      <c r="BN1103" s="726">
        <v>185</v>
      </c>
      <c r="BO1103" s="726">
        <v>300</v>
      </c>
      <c r="BP1103" s="726">
        <v>356</v>
      </c>
      <c r="BQ1103" s="726">
        <v>1</v>
      </c>
      <c r="BR1103" s="726">
        <v>26.8</v>
      </c>
      <c r="BS1103" s="726">
        <v>0.6</v>
      </c>
      <c r="BT1103" s="726">
        <v>1.89</v>
      </c>
      <c r="BU1103" s="726">
        <v>14.3</v>
      </c>
      <c r="BV1103" s="292">
        <v>0</v>
      </c>
      <c r="BW1103" s="435"/>
      <c r="BX1103" s="292">
        <v>124</v>
      </c>
      <c r="BY1103" s="726">
        <v>7</v>
      </c>
      <c r="BZ1103" s="726">
        <v>11.5</v>
      </c>
      <c r="CA1103" s="726">
        <v>85</v>
      </c>
      <c r="CB1103" s="726">
        <v>140</v>
      </c>
      <c r="CC1103" s="726">
        <v>170</v>
      </c>
      <c r="CD1103" s="726">
        <v>240</v>
      </c>
      <c r="CE1103" s="726">
        <v>365</v>
      </c>
      <c r="CF1103" s="726">
        <v>437</v>
      </c>
      <c r="CG1103" s="726">
        <v>42</v>
      </c>
      <c r="CH1103" s="726">
        <v>18</v>
      </c>
      <c r="CI1103" s="726">
        <v>3</v>
      </c>
      <c r="CJ1103" s="726">
        <v>2.7</v>
      </c>
      <c r="CK1103" s="726">
        <v>0.05</v>
      </c>
      <c r="CL1103" s="728"/>
    </row>
    <row r="1104" spans="1:133" x14ac:dyDescent="0.25">
      <c r="A1104" s="586">
        <f t="shared" si="194"/>
        <v>2017</v>
      </c>
      <c r="B1104" s="586" t="str">
        <f t="shared" si="194"/>
        <v>MARZO</v>
      </c>
      <c r="C1104" s="586">
        <v>16</v>
      </c>
      <c r="D1104" s="292" t="str">
        <f t="shared" si="191"/>
        <v>MARZO 2017 / 14</v>
      </c>
      <c r="E1104" s="725">
        <v>14</v>
      </c>
      <c r="F1104" s="726">
        <v>42818</v>
      </c>
      <c r="G1104" s="726">
        <v>890000071847</v>
      </c>
      <c r="H1104" s="726" t="s">
        <v>573</v>
      </c>
      <c r="I1104" s="726">
        <v>0.72860000000000003</v>
      </c>
      <c r="J1104" s="726">
        <v>138</v>
      </c>
      <c r="K1104" s="726">
        <v>8.5</v>
      </c>
      <c r="L1104" s="726">
        <v>0</v>
      </c>
      <c r="M1104" s="726" t="s">
        <v>20</v>
      </c>
      <c r="N1104" s="726">
        <v>0.5</v>
      </c>
      <c r="O1104" s="726">
        <v>0</v>
      </c>
      <c r="P1104" s="726">
        <v>85.3</v>
      </c>
      <c r="Q1104" s="726">
        <v>79.099999999999994</v>
      </c>
      <c r="R1104" s="726">
        <v>82.2</v>
      </c>
      <c r="S1104" s="726" t="s">
        <v>572</v>
      </c>
      <c r="T1104" s="726" t="s">
        <v>103</v>
      </c>
      <c r="U1104" s="726">
        <v>20758</v>
      </c>
      <c r="V1104" s="726">
        <v>125</v>
      </c>
      <c r="W1104" s="726">
        <v>197</v>
      </c>
      <c r="X1104" s="726">
        <v>296</v>
      </c>
      <c r="Y1104" s="726">
        <v>352</v>
      </c>
      <c r="Z1104" s="726">
        <v>1</v>
      </c>
      <c r="AA1104" s="726">
        <v>26.9</v>
      </c>
      <c r="AB1104" s="726">
        <v>0.6</v>
      </c>
      <c r="AC1104" s="726">
        <v>1.81</v>
      </c>
      <c r="AD1104" s="726">
        <v>10.4</v>
      </c>
      <c r="AE1104" s="292">
        <v>0</v>
      </c>
      <c r="AF1104" s="428"/>
      <c r="AG1104" s="292">
        <v>124</v>
      </c>
      <c r="AH1104" s="726">
        <v>7</v>
      </c>
      <c r="AI1104" s="726">
        <v>11.5</v>
      </c>
      <c r="AJ1104" s="726">
        <v>85</v>
      </c>
      <c r="AK1104" s="726">
        <v>140</v>
      </c>
      <c r="AL1104" s="726">
        <v>170</v>
      </c>
      <c r="AM1104" s="726">
        <v>240</v>
      </c>
      <c r="AN1104" s="726">
        <v>365</v>
      </c>
      <c r="AO1104" s="726">
        <v>437</v>
      </c>
      <c r="AP1104" s="726">
        <v>42</v>
      </c>
      <c r="AQ1104" s="726">
        <v>18</v>
      </c>
      <c r="AR1104" s="726">
        <v>3</v>
      </c>
      <c r="AS1104" s="726">
        <v>2.7</v>
      </c>
      <c r="AT1104" s="726">
        <v>0.05</v>
      </c>
      <c r="AU1104" s="727"/>
      <c r="AV1104" s="726">
        <v>14</v>
      </c>
      <c r="AW1104" s="726" t="s">
        <v>576</v>
      </c>
      <c r="AX1104" s="726">
        <v>42810</v>
      </c>
      <c r="AY1104" s="726">
        <v>890000071644</v>
      </c>
      <c r="AZ1104" s="726">
        <v>0.71940000000000004</v>
      </c>
      <c r="BA1104" s="726">
        <v>131.80000000000001</v>
      </c>
      <c r="BB1104" s="726">
        <v>9.5</v>
      </c>
      <c r="BC1104" s="726">
        <v>0</v>
      </c>
      <c r="BD1104" s="726" t="s">
        <v>20</v>
      </c>
      <c r="BE1104" s="726">
        <v>1.6</v>
      </c>
      <c r="BF1104" s="726">
        <v>0</v>
      </c>
      <c r="BG1104" s="726">
        <v>85.1</v>
      </c>
      <c r="BH1104" s="726">
        <v>79.099999999999994</v>
      </c>
      <c r="BI1104" s="726">
        <v>82.1</v>
      </c>
      <c r="BJ1104" s="726" t="s">
        <v>572</v>
      </c>
      <c r="BK1104" s="726" t="s">
        <v>103</v>
      </c>
      <c r="BL1104" s="726">
        <v>20858</v>
      </c>
      <c r="BM1104" s="726">
        <v>122</v>
      </c>
      <c r="BN1104" s="726">
        <v>187</v>
      </c>
      <c r="BO1104" s="726">
        <v>302</v>
      </c>
      <c r="BP1104" s="726">
        <v>352</v>
      </c>
      <c r="BQ1104" s="726">
        <v>1</v>
      </c>
      <c r="BR1104" s="726">
        <v>27.4</v>
      </c>
      <c r="BS1104" s="726">
        <v>0.5</v>
      </c>
      <c r="BT1104" s="726">
        <v>1.91</v>
      </c>
      <c r="BU1104" s="726">
        <v>15.2</v>
      </c>
      <c r="BV1104" s="292">
        <v>0</v>
      </c>
      <c r="BW1104" s="435"/>
      <c r="BX1104" s="292">
        <v>124</v>
      </c>
      <c r="BY1104" s="726">
        <v>7</v>
      </c>
      <c r="BZ1104" s="726">
        <v>11.5</v>
      </c>
      <c r="CA1104" s="726">
        <v>85</v>
      </c>
      <c r="CB1104" s="726">
        <v>140</v>
      </c>
      <c r="CC1104" s="726">
        <v>170</v>
      </c>
      <c r="CD1104" s="726">
        <v>240</v>
      </c>
      <c r="CE1104" s="726">
        <v>365</v>
      </c>
      <c r="CF1104" s="726">
        <v>437</v>
      </c>
      <c r="CG1104" s="726">
        <v>42</v>
      </c>
      <c r="CH1104" s="726">
        <v>18</v>
      </c>
      <c r="CI1104" s="726">
        <v>3</v>
      </c>
      <c r="CJ1104" s="726">
        <v>2.7</v>
      </c>
      <c r="CK1104" s="726">
        <v>0.05</v>
      </c>
      <c r="CL1104" s="728"/>
    </row>
    <row r="1105" spans="1:90" x14ac:dyDescent="0.25">
      <c r="A1105" s="586">
        <f t="shared" si="194"/>
        <v>2017</v>
      </c>
      <c r="B1105" s="586" t="str">
        <f t="shared" si="194"/>
        <v>MARZO</v>
      </c>
      <c r="C1105" s="586">
        <v>17</v>
      </c>
      <c r="D1105" s="292" t="str">
        <f t="shared" si="191"/>
        <v>MARZO 2017 / 15</v>
      </c>
      <c r="E1105" s="725">
        <v>15</v>
      </c>
      <c r="F1105" s="726">
        <v>42818</v>
      </c>
      <c r="G1105" s="726">
        <v>890000071807</v>
      </c>
      <c r="H1105" s="726" t="s">
        <v>574</v>
      </c>
      <c r="I1105" s="726">
        <v>0.71499999999999997</v>
      </c>
      <c r="J1105" s="726">
        <v>128</v>
      </c>
      <c r="K1105" s="726">
        <v>9.6</v>
      </c>
      <c r="L1105" s="726">
        <v>0</v>
      </c>
      <c r="M1105" s="726" t="s">
        <v>20</v>
      </c>
      <c r="N1105" s="726">
        <v>0.5</v>
      </c>
      <c r="O1105" s="726">
        <v>0</v>
      </c>
      <c r="P1105" s="726">
        <v>85.4</v>
      </c>
      <c r="Q1105" s="726">
        <v>79</v>
      </c>
      <c r="R1105" s="726">
        <v>82.2</v>
      </c>
      <c r="S1105" s="726" t="s">
        <v>572</v>
      </c>
      <c r="T1105" s="726" t="s">
        <v>103</v>
      </c>
      <c r="U1105" s="726">
        <v>20906</v>
      </c>
      <c r="V1105" s="726">
        <v>118</v>
      </c>
      <c r="W1105" s="726">
        <v>178</v>
      </c>
      <c r="X1105" s="726">
        <v>287</v>
      </c>
      <c r="Y1105" s="726">
        <v>348</v>
      </c>
      <c r="Z1105" s="726">
        <v>1</v>
      </c>
      <c r="AA1105" s="726">
        <v>26.8</v>
      </c>
      <c r="AB1105" s="726">
        <v>0.5</v>
      </c>
      <c r="AC1105" s="726">
        <v>1.49</v>
      </c>
      <c r="AD1105" s="726">
        <v>10.6</v>
      </c>
      <c r="AE1105" s="292">
        <v>0</v>
      </c>
      <c r="AF1105" s="428"/>
      <c r="AG1105" s="292">
        <v>124</v>
      </c>
      <c r="AH1105" s="726">
        <v>7</v>
      </c>
      <c r="AI1105" s="726">
        <v>11.5</v>
      </c>
      <c r="AJ1105" s="726">
        <v>85</v>
      </c>
      <c r="AK1105" s="726">
        <v>140</v>
      </c>
      <c r="AL1105" s="726">
        <v>170</v>
      </c>
      <c r="AM1105" s="726">
        <v>240</v>
      </c>
      <c r="AN1105" s="726">
        <v>365</v>
      </c>
      <c r="AO1105" s="726">
        <v>437</v>
      </c>
      <c r="AP1105" s="726">
        <v>42</v>
      </c>
      <c r="AQ1105" s="726">
        <v>18</v>
      </c>
      <c r="AR1105" s="726">
        <v>3</v>
      </c>
      <c r="AS1105" s="726">
        <v>2.7</v>
      </c>
      <c r="AT1105" s="726">
        <v>0.05</v>
      </c>
      <c r="AU1105" s="727"/>
      <c r="AV1105" s="726">
        <v>15</v>
      </c>
      <c r="AW1105" s="726" t="s">
        <v>578</v>
      </c>
      <c r="AX1105" s="726">
        <v>42812</v>
      </c>
      <c r="AY1105" s="726">
        <v>890000071673</v>
      </c>
      <c r="AZ1105" s="726">
        <v>0.71719999999999995</v>
      </c>
      <c r="BA1105" s="726">
        <v>129.19999999999999</v>
      </c>
      <c r="BB1105" s="726">
        <v>9.6999999999999993</v>
      </c>
      <c r="BC1105" s="726">
        <v>0</v>
      </c>
      <c r="BD1105" s="726" t="s">
        <v>20</v>
      </c>
      <c r="BE1105" s="726">
        <v>1.6</v>
      </c>
      <c r="BF1105" s="726">
        <v>0</v>
      </c>
      <c r="BG1105" s="726">
        <v>85.1</v>
      </c>
      <c r="BH1105" s="726">
        <v>79.099999999999994</v>
      </c>
      <c r="BI1105" s="726">
        <v>82.1</v>
      </c>
      <c r="BJ1105" s="726" t="s">
        <v>572</v>
      </c>
      <c r="BK1105" s="726" t="s">
        <v>103</v>
      </c>
      <c r="BL1105" s="726">
        <v>20882</v>
      </c>
      <c r="BM1105" s="726">
        <v>118</v>
      </c>
      <c r="BN1105" s="726">
        <v>181</v>
      </c>
      <c r="BO1105" s="726">
        <v>288</v>
      </c>
      <c r="BP1105" s="726">
        <v>349</v>
      </c>
      <c r="BQ1105" s="726">
        <v>1</v>
      </c>
      <c r="BR1105" s="726">
        <v>27.1</v>
      </c>
      <c r="BS1105" s="726">
        <v>0.4</v>
      </c>
      <c r="BT1105" s="726">
        <v>2</v>
      </c>
      <c r="BU1105" s="726">
        <v>15.2</v>
      </c>
      <c r="BV1105" s="292">
        <v>0</v>
      </c>
      <c r="BW1105" s="435"/>
      <c r="BX1105" s="292">
        <v>124</v>
      </c>
      <c r="BY1105" s="726">
        <v>7</v>
      </c>
      <c r="BZ1105" s="726">
        <v>11.5</v>
      </c>
      <c r="CA1105" s="726">
        <v>85</v>
      </c>
      <c r="CB1105" s="726">
        <v>140</v>
      </c>
      <c r="CC1105" s="726">
        <v>170</v>
      </c>
      <c r="CD1105" s="726">
        <v>240</v>
      </c>
      <c r="CE1105" s="726">
        <v>365</v>
      </c>
      <c r="CF1105" s="726">
        <v>437</v>
      </c>
      <c r="CG1105" s="726">
        <v>42</v>
      </c>
      <c r="CH1105" s="726">
        <v>18</v>
      </c>
      <c r="CI1105" s="726">
        <v>3</v>
      </c>
      <c r="CJ1105" s="726">
        <v>2.7</v>
      </c>
      <c r="CK1105" s="726">
        <v>0.05</v>
      </c>
      <c r="CL1105" s="728"/>
    </row>
    <row r="1106" spans="1:90" x14ac:dyDescent="0.25">
      <c r="A1106" s="586">
        <f t="shared" si="194"/>
        <v>2017</v>
      </c>
      <c r="B1106" s="586" t="str">
        <f t="shared" si="194"/>
        <v>MARZO</v>
      </c>
      <c r="C1106" s="586">
        <v>18</v>
      </c>
      <c r="D1106" s="292" t="str">
        <f t="shared" si="191"/>
        <v>MARZO 2017 / 16</v>
      </c>
      <c r="E1106" s="725">
        <v>16</v>
      </c>
      <c r="F1106" s="726">
        <v>42821</v>
      </c>
      <c r="G1106" s="726">
        <v>890000071883</v>
      </c>
      <c r="H1106" s="726" t="s">
        <v>68</v>
      </c>
      <c r="I1106" s="726">
        <v>0.71679999999999999</v>
      </c>
      <c r="J1106" s="726">
        <v>129</v>
      </c>
      <c r="K1106" s="726">
        <v>9.6</v>
      </c>
      <c r="L1106" s="726">
        <v>0</v>
      </c>
      <c r="M1106" s="726" t="s">
        <v>20</v>
      </c>
      <c r="N1106" s="726">
        <v>0.5</v>
      </c>
      <c r="O1106" s="726">
        <v>0</v>
      </c>
      <c r="P1106" s="726">
        <v>85</v>
      </c>
      <c r="Q1106" s="726">
        <v>79.2</v>
      </c>
      <c r="R1106" s="726">
        <v>82.1</v>
      </c>
      <c r="S1106" s="726" t="s">
        <v>572</v>
      </c>
      <c r="T1106" s="726" t="s">
        <v>103</v>
      </c>
      <c r="U1106" s="726">
        <v>20886</v>
      </c>
      <c r="V1106" s="726">
        <v>119</v>
      </c>
      <c r="W1106" s="726">
        <v>181</v>
      </c>
      <c r="X1106" s="726">
        <v>280</v>
      </c>
      <c r="Y1106" s="726">
        <v>346</v>
      </c>
      <c r="Z1106" s="726">
        <v>1</v>
      </c>
      <c r="AA1106" s="726">
        <v>27</v>
      </c>
      <c r="AB1106" s="726">
        <v>0.5</v>
      </c>
      <c r="AC1106" s="726">
        <v>1.54</v>
      </c>
      <c r="AD1106" s="726">
        <v>10.199999999999999</v>
      </c>
      <c r="AE1106" s="292">
        <v>0</v>
      </c>
      <c r="AF1106" s="428"/>
      <c r="AG1106" s="292">
        <v>124</v>
      </c>
      <c r="AH1106" s="726">
        <v>7</v>
      </c>
      <c r="AI1106" s="726">
        <v>11.5</v>
      </c>
      <c r="AJ1106" s="726">
        <v>85</v>
      </c>
      <c r="AK1106" s="726">
        <v>140</v>
      </c>
      <c r="AL1106" s="726">
        <v>170</v>
      </c>
      <c r="AM1106" s="726">
        <v>240</v>
      </c>
      <c r="AN1106" s="726">
        <v>365</v>
      </c>
      <c r="AO1106" s="726">
        <v>437</v>
      </c>
      <c r="AP1106" s="726">
        <v>42</v>
      </c>
      <c r="AQ1106" s="726">
        <v>18</v>
      </c>
      <c r="AR1106" s="726">
        <v>3</v>
      </c>
      <c r="AS1106" s="726">
        <v>2.7</v>
      </c>
      <c r="AT1106" s="726">
        <v>0.05</v>
      </c>
      <c r="AU1106" s="727"/>
      <c r="AV1106" s="726">
        <v>16</v>
      </c>
      <c r="AW1106" s="726" t="s">
        <v>582</v>
      </c>
      <c r="AX1106" s="726">
        <v>42813</v>
      </c>
      <c r="AY1106" s="726">
        <v>890000071696</v>
      </c>
      <c r="AZ1106" s="726">
        <v>0.72160000000000002</v>
      </c>
      <c r="BA1106" s="726">
        <v>133.5</v>
      </c>
      <c r="BB1106" s="726">
        <v>9.4</v>
      </c>
      <c r="BC1106" s="726">
        <v>0</v>
      </c>
      <c r="BD1106" s="726" t="s">
        <v>20</v>
      </c>
      <c r="BE1106" s="726">
        <v>1.6</v>
      </c>
      <c r="BF1106" s="726">
        <v>0</v>
      </c>
      <c r="BG1106" s="726">
        <v>85.3</v>
      </c>
      <c r="BH1106" s="726">
        <v>79.2</v>
      </c>
      <c r="BI1106" s="726">
        <v>82.2</v>
      </c>
      <c r="BJ1106" s="726" t="s">
        <v>572</v>
      </c>
      <c r="BK1106" s="726" t="s">
        <v>103</v>
      </c>
      <c r="BL1106" s="726">
        <v>20834</v>
      </c>
      <c r="BM1106" s="726">
        <v>124</v>
      </c>
      <c r="BN1106" s="726">
        <v>192</v>
      </c>
      <c r="BO1106" s="726">
        <v>300</v>
      </c>
      <c r="BP1106" s="726">
        <v>356</v>
      </c>
      <c r="BQ1106" s="726">
        <v>1</v>
      </c>
      <c r="BR1106" s="726">
        <v>26.8</v>
      </c>
      <c r="BS1106" s="726">
        <v>0.6</v>
      </c>
      <c r="BT1106" s="726">
        <v>1.87</v>
      </c>
      <c r="BU1106" s="726">
        <v>12.7</v>
      </c>
      <c r="BV1106" s="292">
        <v>0</v>
      </c>
      <c r="BW1106" s="435"/>
      <c r="BX1106" s="292">
        <v>124</v>
      </c>
      <c r="BY1106" s="726">
        <v>7</v>
      </c>
      <c r="BZ1106" s="726">
        <v>11.5</v>
      </c>
      <c r="CA1106" s="726">
        <v>85</v>
      </c>
      <c r="CB1106" s="726">
        <v>140</v>
      </c>
      <c r="CC1106" s="726">
        <v>170</v>
      </c>
      <c r="CD1106" s="726">
        <v>240</v>
      </c>
      <c r="CE1106" s="726">
        <v>365</v>
      </c>
      <c r="CF1106" s="726">
        <v>437</v>
      </c>
      <c r="CG1106" s="726">
        <v>42</v>
      </c>
      <c r="CH1106" s="726">
        <v>18</v>
      </c>
      <c r="CI1106" s="726">
        <v>3</v>
      </c>
      <c r="CJ1106" s="726">
        <v>2.7</v>
      </c>
      <c r="CK1106" s="726">
        <v>0.05</v>
      </c>
      <c r="CL1106" s="728"/>
    </row>
    <row r="1107" spans="1:90" x14ac:dyDescent="0.25">
      <c r="A1107" s="586">
        <f t="shared" ref="A1107:B1119" si="195">A1106</f>
        <v>2017</v>
      </c>
      <c r="B1107" s="586" t="str">
        <f t="shared" si="195"/>
        <v>MARZO</v>
      </c>
      <c r="C1107" s="586">
        <v>19</v>
      </c>
      <c r="D1107" s="292" t="str">
        <f t="shared" si="191"/>
        <v>MARZO 2017 / 17</v>
      </c>
      <c r="E1107" s="725">
        <v>17</v>
      </c>
      <c r="F1107" s="726">
        <v>42822</v>
      </c>
      <c r="G1107" s="726">
        <v>890000072069</v>
      </c>
      <c r="H1107" s="726" t="s">
        <v>573</v>
      </c>
      <c r="I1107" s="726">
        <v>0.71719999999999995</v>
      </c>
      <c r="J1107" s="726">
        <v>129</v>
      </c>
      <c r="K1107" s="726">
        <v>9.5</v>
      </c>
      <c r="L1107" s="726">
        <v>0</v>
      </c>
      <c r="M1107" s="726" t="s">
        <v>20</v>
      </c>
      <c r="N1107" s="726">
        <v>0.5</v>
      </c>
      <c r="O1107" s="726">
        <v>0</v>
      </c>
      <c r="P1107" s="726">
        <v>85.1</v>
      </c>
      <c r="Q1107" s="726">
        <v>79.5</v>
      </c>
      <c r="R1107" s="726">
        <v>82.3</v>
      </c>
      <c r="S1107" s="726" t="s">
        <v>572</v>
      </c>
      <c r="T1107" s="726" t="s">
        <v>103</v>
      </c>
      <c r="U1107" s="726">
        <v>20882</v>
      </c>
      <c r="V1107" s="726">
        <v>119</v>
      </c>
      <c r="W1107" s="726">
        <v>181</v>
      </c>
      <c r="X1107" s="726">
        <v>286</v>
      </c>
      <c r="Y1107" s="726">
        <v>340</v>
      </c>
      <c r="Z1107" s="726">
        <v>1</v>
      </c>
      <c r="AA1107" s="726">
        <v>23.4</v>
      </c>
      <c r="AB1107" s="726">
        <v>0.5</v>
      </c>
      <c r="AC1107" s="726">
        <v>1.52</v>
      </c>
      <c r="AD1107" s="726">
        <v>8.8000000000000007</v>
      </c>
      <c r="AE1107" s="292">
        <v>0</v>
      </c>
      <c r="AF1107" s="428"/>
      <c r="AG1107" s="292">
        <v>124</v>
      </c>
      <c r="AH1107" s="726">
        <v>7</v>
      </c>
      <c r="AI1107" s="726">
        <v>11.5</v>
      </c>
      <c r="AJ1107" s="726">
        <v>85</v>
      </c>
      <c r="AK1107" s="726">
        <v>140</v>
      </c>
      <c r="AL1107" s="726">
        <v>170</v>
      </c>
      <c r="AM1107" s="726">
        <v>240</v>
      </c>
      <c r="AN1107" s="726">
        <v>365</v>
      </c>
      <c r="AO1107" s="726">
        <v>437</v>
      </c>
      <c r="AP1107" s="726">
        <v>42</v>
      </c>
      <c r="AQ1107" s="726">
        <v>18</v>
      </c>
      <c r="AR1107" s="726">
        <v>3</v>
      </c>
      <c r="AS1107" s="726">
        <v>2.7</v>
      </c>
      <c r="AT1107" s="726">
        <v>0.05</v>
      </c>
      <c r="AU1107" s="727"/>
      <c r="AV1107" s="726">
        <v>17</v>
      </c>
      <c r="AW1107" s="726" t="s">
        <v>575</v>
      </c>
      <c r="AX1107" s="726">
        <v>42815</v>
      </c>
      <c r="AY1107" s="726">
        <v>890000071744</v>
      </c>
      <c r="AZ1107" s="726">
        <v>0.71899999999999997</v>
      </c>
      <c r="BA1107" s="726">
        <v>132.19999999999999</v>
      </c>
      <c r="BB1107" s="726">
        <v>9.4</v>
      </c>
      <c r="BC1107" s="726">
        <v>0</v>
      </c>
      <c r="BD1107" s="726" t="s">
        <v>20</v>
      </c>
      <c r="BE1107" s="726">
        <v>1.6</v>
      </c>
      <c r="BF1107" s="726">
        <v>0</v>
      </c>
      <c r="BG1107" s="726">
        <v>85</v>
      </c>
      <c r="BH1107" s="726">
        <v>79.099999999999994</v>
      </c>
      <c r="BI1107" s="726">
        <v>82</v>
      </c>
      <c r="BJ1107" s="726" t="s">
        <v>572</v>
      </c>
      <c r="BK1107" s="726" t="s">
        <v>103</v>
      </c>
      <c r="BL1107" s="726">
        <v>20862</v>
      </c>
      <c r="BM1107" s="726">
        <v>122</v>
      </c>
      <c r="BN1107" s="726">
        <v>187</v>
      </c>
      <c r="BO1107" s="726">
        <v>297</v>
      </c>
      <c r="BP1107" s="726">
        <v>351</v>
      </c>
      <c r="BQ1107" s="726">
        <v>1</v>
      </c>
      <c r="BR1107" s="726">
        <v>27.1</v>
      </c>
      <c r="BS1107" s="726">
        <v>0.4</v>
      </c>
      <c r="BT1107" s="726">
        <v>1.99</v>
      </c>
      <c r="BU1107" s="726">
        <v>14.7</v>
      </c>
      <c r="BV1107" s="292">
        <v>0</v>
      </c>
      <c r="BW1107" s="435"/>
      <c r="BX1107" s="292">
        <v>124</v>
      </c>
      <c r="BY1107" s="726">
        <v>7</v>
      </c>
      <c r="BZ1107" s="726">
        <v>11.5</v>
      </c>
      <c r="CA1107" s="726">
        <v>85</v>
      </c>
      <c r="CB1107" s="726">
        <v>140</v>
      </c>
      <c r="CC1107" s="726">
        <v>170</v>
      </c>
      <c r="CD1107" s="726">
        <v>240</v>
      </c>
      <c r="CE1107" s="726">
        <v>365</v>
      </c>
      <c r="CF1107" s="726">
        <v>437</v>
      </c>
      <c r="CG1107" s="726">
        <v>42</v>
      </c>
      <c r="CH1107" s="726">
        <v>18</v>
      </c>
      <c r="CI1107" s="726">
        <v>3</v>
      </c>
      <c r="CJ1107" s="726">
        <v>2.7</v>
      </c>
      <c r="CK1107" s="726">
        <v>0.05</v>
      </c>
      <c r="CL1107" s="728"/>
    </row>
    <row r="1108" spans="1:90" x14ac:dyDescent="0.25">
      <c r="A1108" s="586">
        <f t="shared" si="195"/>
        <v>2017</v>
      </c>
      <c r="B1108" s="586" t="str">
        <f t="shared" si="195"/>
        <v>MARZO</v>
      </c>
      <c r="C1108" s="586">
        <v>20</v>
      </c>
      <c r="D1108" s="292" t="str">
        <f t="shared" si="191"/>
        <v>MARZO 2017 / 18</v>
      </c>
      <c r="E1108" s="725">
        <v>18</v>
      </c>
      <c r="F1108" s="726">
        <v>42824</v>
      </c>
      <c r="G1108" s="726">
        <v>890000072117</v>
      </c>
      <c r="H1108" s="726" t="s">
        <v>65</v>
      </c>
      <c r="I1108" s="726">
        <v>0.7157</v>
      </c>
      <c r="J1108" s="726">
        <v>128</v>
      </c>
      <c r="K1108" s="726">
        <v>9.8000000000000007</v>
      </c>
      <c r="L1108" s="726">
        <v>0</v>
      </c>
      <c r="M1108" s="726" t="s">
        <v>20</v>
      </c>
      <c r="N1108" s="726">
        <v>0.5</v>
      </c>
      <c r="O1108" s="726">
        <v>0</v>
      </c>
      <c r="P1108" s="726">
        <v>85.3</v>
      </c>
      <c r="Q1108" s="726">
        <v>79.2</v>
      </c>
      <c r="R1108" s="726">
        <v>82.3</v>
      </c>
      <c r="S1108" s="726" t="s">
        <v>572</v>
      </c>
      <c r="T1108" s="726" t="s">
        <v>103</v>
      </c>
      <c r="U1108" s="726">
        <v>20898</v>
      </c>
      <c r="V1108" s="726">
        <v>118</v>
      </c>
      <c r="W1108" s="726">
        <v>180</v>
      </c>
      <c r="X1108" s="726">
        <v>284</v>
      </c>
      <c r="Y1108" s="726">
        <v>343</v>
      </c>
      <c r="Z1108" s="726">
        <v>1</v>
      </c>
      <c r="AA1108" s="726">
        <v>27.3</v>
      </c>
      <c r="AB1108" s="726">
        <v>0.6</v>
      </c>
      <c r="AC1108" s="726">
        <v>1.57</v>
      </c>
      <c r="AD1108" s="726">
        <v>9.6</v>
      </c>
      <c r="AE1108" s="292">
        <v>0</v>
      </c>
      <c r="AF1108" s="428"/>
      <c r="AG1108" s="292">
        <v>124</v>
      </c>
      <c r="AH1108" s="726">
        <v>7</v>
      </c>
      <c r="AI1108" s="726">
        <v>11.5</v>
      </c>
      <c r="AJ1108" s="726">
        <v>85</v>
      </c>
      <c r="AK1108" s="726">
        <v>140</v>
      </c>
      <c r="AL1108" s="726">
        <v>170</v>
      </c>
      <c r="AM1108" s="726">
        <v>240</v>
      </c>
      <c r="AN1108" s="726">
        <v>365</v>
      </c>
      <c r="AO1108" s="726">
        <v>437</v>
      </c>
      <c r="AP1108" s="726">
        <v>42</v>
      </c>
      <c r="AQ1108" s="726">
        <v>18</v>
      </c>
      <c r="AR1108" s="726">
        <v>3</v>
      </c>
      <c r="AS1108" s="726">
        <v>2.7</v>
      </c>
      <c r="AT1108" s="726">
        <v>0.05</v>
      </c>
      <c r="AU1108" s="727"/>
      <c r="AV1108" s="726">
        <v>18</v>
      </c>
      <c r="AW1108" s="726" t="s">
        <v>583</v>
      </c>
      <c r="AX1108" s="726">
        <v>42815</v>
      </c>
      <c r="AY1108" s="726">
        <v>890000071731</v>
      </c>
      <c r="AZ1108" s="726">
        <v>0.71940000000000004</v>
      </c>
      <c r="BA1108" s="726">
        <v>131</v>
      </c>
      <c r="BB1108" s="726">
        <v>9.6</v>
      </c>
      <c r="BC1108" s="726">
        <v>0</v>
      </c>
      <c r="BD1108" s="726" t="s">
        <v>20</v>
      </c>
      <c r="BE1108" s="726">
        <v>1.6</v>
      </c>
      <c r="BF1108" s="726">
        <v>0</v>
      </c>
      <c r="BG1108" s="726">
        <v>85.3</v>
      </c>
      <c r="BH1108" s="726">
        <v>79.2</v>
      </c>
      <c r="BI1108" s="726">
        <v>82.3</v>
      </c>
      <c r="BJ1108" s="726" t="s">
        <v>572</v>
      </c>
      <c r="BK1108" s="726" t="s">
        <v>103</v>
      </c>
      <c r="BL1108" s="726">
        <v>20858</v>
      </c>
      <c r="BM1108" s="726">
        <v>120</v>
      </c>
      <c r="BN1108" s="726">
        <v>187</v>
      </c>
      <c r="BO1108" s="726">
        <v>297</v>
      </c>
      <c r="BP1108" s="726">
        <v>349</v>
      </c>
      <c r="BQ1108" s="726">
        <v>1</v>
      </c>
      <c r="BR1108" s="726">
        <v>27.1</v>
      </c>
      <c r="BS1108" s="726">
        <v>0.5</v>
      </c>
      <c r="BT1108" s="726">
        <v>1.89</v>
      </c>
      <c r="BU1108" s="726">
        <v>13.5</v>
      </c>
      <c r="BV1108" s="292">
        <v>0</v>
      </c>
      <c r="BW1108" s="435"/>
      <c r="BX1108" s="292">
        <v>124</v>
      </c>
      <c r="BY1108" s="726">
        <v>7</v>
      </c>
      <c r="BZ1108" s="726">
        <v>11.5</v>
      </c>
      <c r="CA1108" s="726">
        <v>85</v>
      </c>
      <c r="CB1108" s="726">
        <v>140</v>
      </c>
      <c r="CC1108" s="726">
        <v>170</v>
      </c>
      <c r="CD1108" s="726">
        <v>240</v>
      </c>
      <c r="CE1108" s="726">
        <v>365</v>
      </c>
      <c r="CF1108" s="726">
        <v>437</v>
      </c>
      <c r="CG1108" s="726">
        <v>42</v>
      </c>
      <c r="CH1108" s="726">
        <v>18</v>
      </c>
      <c r="CI1108" s="726">
        <v>3</v>
      </c>
      <c r="CJ1108" s="726">
        <v>2.7</v>
      </c>
      <c r="CK1108" s="726">
        <v>0.05</v>
      </c>
      <c r="CL1108" s="728"/>
    </row>
    <row r="1109" spans="1:90" x14ac:dyDescent="0.25">
      <c r="A1109" s="586">
        <f t="shared" si="195"/>
        <v>2017</v>
      </c>
      <c r="B1109" s="586" t="str">
        <f t="shared" si="195"/>
        <v>MARZO</v>
      </c>
      <c r="C1109" s="586">
        <v>21</v>
      </c>
      <c r="D1109" s="292" t="str">
        <f t="shared" si="191"/>
        <v>MARZO 2017 / 19</v>
      </c>
      <c r="E1109" s="725">
        <v>19</v>
      </c>
      <c r="F1109" s="726">
        <v>42824</v>
      </c>
      <c r="G1109" s="726">
        <v>890000072129</v>
      </c>
      <c r="H1109" s="726" t="s">
        <v>68</v>
      </c>
      <c r="I1109" s="726">
        <v>0.71650000000000003</v>
      </c>
      <c r="J1109" s="726">
        <v>128</v>
      </c>
      <c r="K1109" s="726">
        <v>9.6999999999999993</v>
      </c>
      <c r="L1109" s="726">
        <v>0</v>
      </c>
      <c r="M1109" s="726" t="s">
        <v>20</v>
      </c>
      <c r="N1109" s="726">
        <v>0.5</v>
      </c>
      <c r="O1109" s="726">
        <v>0</v>
      </c>
      <c r="P1109" s="726">
        <v>85.2</v>
      </c>
      <c r="Q1109" s="726">
        <v>79.400000000000006</v>
      </c>
      <c r="R1109" s="726">
        <v>82.3</v>
      </c>
      <c r="S1109" s="726" t="s">
        <v>572</v>
      </c>
      <c r="T1109" s="726" t="s">
        <v>103</v>
      </c>
      <c r="U1109" s="726">
        <v>20890</v>
      </c>
      <c r="V1109" s="726">
        <v>111</v>
      </c>
      <c r="W1109" s="726">
        <v>179</v>
      </c>
      <c r="X1109" s="726">
        <v>281</v>
      </c>
      <c r="Y1109" s="726">
        <v>345</v>
      </c>
      <c r="Z1109" s="726">
        <v>0.5</v>
      </c>
      <c r="AA1109" s="726">
        <v>26.9</v>
      </c>
      <c r="AB1109" s="726">
        <v>0.5</v>
      </c>
      <c r="AC1109" s="726">
        <v>1.51</v>
      </c>
      <c r="AD1109" s="726">
        <v>10.5</v>
      </c>
      <c r="AE1109" s="292">
        <v>0</v>
      </c>
      <c r="AF1109" s="428"/>
      <c r="AG1109" s="292">
        <v>124</v>
      </c>
      <c r="AH1109" s="726">
        <v>7</v>
      </c>
      <c r="AI1109" s="726">
        <v>11.5</v>
      </c>
      <c r="AJ1109" s="726">
        <v>85</v>
      </c>
      <c r="AK1109" s="726">
        <v>140</v>
      </c>
      <c r="AL1109" s="726">
        <v>170</v>
      </c>
      <c r="AM1109" s="726">
        <v>240</v>
      </c>
      <c r="AN1109" s="726">
        <v>365</v>
      </c>
      <c r="AO1109" s="726">
        <v>437</v>
      </c>
      <c r="AP1109" s="726">
        <v>42</v>
      </c>
      <c r="AQ1109" s="726">
        <v>18</v>
      </c>
      <c r="AR1109" s="726">
        <v>3</v>
      </c>
      <c r="AS1109" s="726">
        <v>2.7</v>
      </c>
      <c r="AT1109" s="726">
        <v>0.05</v>
      </c>
      <c r="AU1109" s="727"/>
      <c r="AV1109" s="726">
        <v>19</v>
      </c>
      <c r="AW1109" s="726" t="s">
        <v>575</v>
      </c>
      <c r="AX1109" s="726">
        <v>42817</v>
      </c>
      <c r="AY1109" s="726">
        <v>890000071795</v>
      </c>
      <c r="AZ1109" s="726">
        <v>0.72829999999999995</v>
      </c>
      <c r="BA1109" s="726">
        <v>139.80000000000001</v>
      </c>
      <c r="BB1109" s="726">
        <v>8.5</v>
      </c>
      <c r="BC1109" s="726">
        <v>0</v>
      </c>
      <c r="BD1109" s="726" t="s">
        <v>20</v>
      </c>
      <c r="BE1109" s="726">
        <v>1.5</v>
      </c>
      <c r="BF1109" s="726">
        <v>0</v>
      </c>
      <c r="BG1109" s="726">
        <v>85.4</v>
      </c>
      <c r="BH1109" s="726">
        <v>79.3</v>
      </c>
      <c r="BI1109" s="726">
        <v>82.4</v>
      </c>
      <c r="BJ1109" s="726" t="s">
        <v>572</v>
      </c>
      <c r="BK1109" s="726" t="s">
        <v>103</v>
      </c>
      <c r="BL1109" s="726">
        <v>20762</v>
      </c>
      <c r="BM1109" s="726">
        <v>131</v>
      </c>
      <c r="BN1109" s="726">
        <v>199</v>
      </c>
      <c r="BO1109" s="726">
        <v>302</v>
      </c>
      <c r="BP1109" s="726">
        <v>349</v>
      </c>
      <c r="BQ1109" s="726">
        <v>1</v>
      </c>
      <c r="BR1109" s="726">
        <v>29.1</v>
      </c>
      <c r="BS1109" s="726">
        <v>0.4</v>
      </c>
      <c r="BT1109" s="726">
        <v>2.0499999999999998</v>
      </c>
      <c r="BU1109" s="726">
        <v>4.5999999999999996</v>
      </c>
      <c r="BV1109" s="292">
        <v>0</v>
      </c>
      <c r="BW1109" s="435"/>
      <c r="BX1109" s="292">
        <v>124</v>
      </c>
      <c r="BY1109" s="726">
        <v>7</v>
      </c>
      <c r="BZ1109" s="726">
        <v>11.5</v>
      </c>
      <c r="CA1109" s="726">
        <v>85</v>
      </c>
      <c r="CB1109" s="726">
        <v>140</v>
      </c>
      <c r="CC1109" s="726">
        <v>170</v>
      </c>
      <c r="CD1109" s="726">
        <v>240</v>
      </c>
      <c r="CE1109" s="726">
        <v>365</v>
      </c>
      <c r="CF1109" s="726">
        <v>437</v>
      </c>
      <c r="CG1109" s="726">
        <v>42</v>
      </c>
      <c r="CH1109" s="726">
        <v>18</v>
      </c>
      <c r="CI1109" s="726">
        <v>3</v>
      </c>
      <c r="CJ1109" s="726">
        <v>2.7</v>
      </c>
      <c r="CK1109" s="726">
        <v>0.05</v>
      </c>
      <c r="CL1109" s="728"/>
    </row>
    <row r="1110" spans="1:90" x14ac:dyDescent="0.25">
      <c r="A1110" s="586">
        <f t="shared" si="195"/>
        <v>2017</v>
      </c>
      <c r="B1110" s="586" t="str">
        <f t="shared" si="195"/>
        <v>MARZO</v>
      </c>
      <c r="C1110" s="586">
        <v>22</v>
      </c>
      <c r="D1110" s="292" t="str">
        <f t="shared" si="191"/>
        <v>MARZO 2017 / 20</v>
      </c>
      <c r="E1110" s="725">
        <v>20</v>
      </c>
      <c r="F1110" s="726">
        <v>42825</v>
      </c>
      <c r="G1110" s="726">
        <v>890000072157</v>
      </c>
      <c r="H1110" s="726" t="s">
        <v>208</v>
      </c>
      <c r="I1110" s="726">
        <v>0.71679999999999999</v>
      </c>
      <c r="J1110" s="726">
        <v>128</v>
      </c>
      <c r="K1110" s="726">
        <v>9.8000000000000007</v>
      </c>
      <c r="L1110" s="726">
        <v>0</v>
      </c>
      <c r="M1110" s="726" t="s">
        <v>20</v>
      </c>
      <c r="N1110" s="726">
        <v>0.5</v>
      </c>
      <c r="O1110" s="726">
        <v>0</v>
      </c>
      <c r="P1110" s="726">
        <v>85.1</v>
      </c>
      <c r="Q1110" s="726">
        <v>79.2</v>
      </c>
      <c r="R1110" s="726">
        <v>82.2</v>
      </c>
      <c r="S1110" s="726" t="s">
        <v>572</v>
      </c>
      <c r="T1110" s="726" t="s">
        <v>103</v>
      </c>
      <c r="U1110" s="726">
        <v>20886</v>
      </c>
      <c r="V1110" s="726">
        <v>119</v>
      </c>
      <c r="W1110" s="726">
        <v>180</v>
      </c>
      <c r="X1110" s="726">
        <v>277</v>
      </c>
      <c r="Y1110" s="726">
        <v>345</v>
      </c>
      <c r="Z1110" s="726">
        <v>1</v>
      </c>
      <c r="AA1110" s="726">
        <v>27.4</v>
      </c>
      <c r="AB1110" s="726">
        <v>0.6</v>
      </c>
      <c r="AC1110" s="726">
        <v>1.53</v>
      </c>
      <c r="AD1110" s="726">
        <v>10.199999999999999</v>
      </c>
      <c r="AE1110" s="292">
        <v>0</v>
      </c>
      <c r="AF1110" s="428"/>
      <c r="AG1110" s="292">
        <v>124</v>
      </c>
      <c r="AH1110" s="726">
        <v>7</v>
      </c>
      <c r="AI1110" s="726">
        <v>11.5</v>
      </c>
      <c r="AJ1110" s="726">
        <v>85</v>
      </c>
      <c r="AK1110" s="726">
        <v>140</v>
      </c>
      <c r="AL1110" s="726">
        <v>170</v>
      </c>
      <c r="AM1110" s="726">
        <v>240</v>
      </c>
      <c r="AN1110" s="726">
        <v>365</v>
      </c>
      <c r="AO1110" s="726">
        <v>437</v>
      </c>
      <c r="AP1110" s="726">
        <v>42</v>
      </c>
      <c r="AQ1110" s="726">
        <v>18</v>
      </c>
      <c r="AR1110" s="726">
        <v>3</v>
      </c>
      <c r="AS1110" s="726">
        <v>2.7</v>
      </c>
      <c r="AT1110" s="726">
        <v>0.05</v>
      </c>
      <c r="AU1110" s="727"/>
      <c r="AV1110" s="726">
        <v>20</v>
      </c>
      <c r="AW1110" s="726" t="s">
        <v>577</v>
      </c>
      <c r="AX1110" s="726">
        <v>42817</v>
      </c>
      <c r="AY1110" s="726">
        <v>890000071780</v>
      </c>
      <c r="AZ1110" s="726">
        <v>0.73050000000000004</v>
      </c>
      <c r="BA1110" s="726">
        <v>141.19999999999999</v>
      </c>
      <c r="BB1110" s="726">
        <v>8.5</v>
      </c>
      <c r="BC1110" s="726">
        <v>0</v>
      </c>
      <c r="BD1110" s="726" t="s">
        <v>20</v>
      </c>
      <c r="BE1110" s="726">
        <v>1.6</v>
      </c>
      <c r="BF1110" s="726">
        <v>0</v>
      </c>
      <c r="BG1110" s="726">
        <v>85.2</v>
      </c>
      <c r="BH1110" s="726">
        <v>79.099999999999994</v>
      </c>
      <c r="BI1110" s="726">
        <v>82.2</v>
      </c>
      <c r="BJ1110" s="726" t="s">
        <v>572</v>
      </c>
      <c r="BK1110" s="726" t="s">
        <v>103</v>
      </c>
      <c r="BL1110" s="726">
        <v>20738</v>
      </c>
      <c r="BM1110" s="726">
        <v>133</v>
      </c>
      <c r="BN1110" s="726">
        <v>205</v>
      </c>
      <c r="BO1110" s="726">
        <v>300</v>
      </c>
      <c r="BP1110" s="726">
        <v>360</v>
      </c>
      <c r="BQ1110" s="726">
        <v>1</v>
      </c>
      <c r="BR1110" s="726">
        <v>28.9</v>
      </c>
      <c r="BS1110" s="726">
        <v>0.5</v>
      </c>
      <c r="BT1110" s="726">
        <v>2.0699999999999998</v>
      </c>
      <c r="BU1110" s="726">
        <v>13.1</v>
      </c>
      <c r="BV1110" s="292">
        <v>0</v>
      </c>
      <c r="BW1110" s="435"/>
      <c r="BX1110" s="292">
        <v>124</v>
      </c>
      <c r="BY1110" s="726">
        <v>7</v>
      </c>
      <c r="BZ1110" s="726">
        <v>11.5</v>
      </c>
      <c r="CA1110" s="726">
        <v>85</v>
      </c>
      <c r="CB1110" s="726">
        <v>140</v>
      </c>
      <c r="CC1110" s="726">
        <v>170</v>
      </c>
      <c r="CD1110" s="726">
        <v>240</v>
      </c>
      <c r="CE1110" s="726">
        <v>365</v>
      </c>
      <c r="CF1110" s="726">
        <v>437</v>
      </c>
      <c r="CG1110" s="726">
        <v>42</v>
      </c>
      <c r="CH1110" s="726">
        <v>18</v>
      </c>
      <c r="CI1110" s="726">
        <v>3</v>
      </c>
      <c r="CJ1110" s="726">
        <v>2.7</v>
      </c>
      <c r="CK1110" s="726">
        <v>0.05</v>
      </c>
      <c r="CL1110" s="728"/>
    </row>
    <row r="1111" spans="1:90" x14ac:dyDescent="0.25">
      <c r="A1111" s="586">
        <f t="shared" si="195"/>
        <v>2017</v>
      </c>
      <c r="B1111" s="586" t="str">
        <f t="shared" si="195"/>
        <v>MARZO</v>
      </c>
      <c r="C1111" s="586">
        <v>23</v>
      </c>
      <c r="D1111" s="292" t="str">
        <f t="shared" si="191"/>
        <v>MARZO 2017 / 21</v>
      </c>
      <c r="E1111" s="725"/>
      <c r="F1111" s="726"/>
      <c r="G1111" s="726"/>
      <c r="H1111" s="726"/>
      <c r="I1111" s="726"/>
      <c r="J1111" s="726"/>
      <c r="K1111" s="726"/>
      <c r="L1111" s="726"/>
      <c r="M1111" s="726"/>
      <c r="N1111" s="726"/>
      <c r="O1111" s="726"/>
      <c r="P1111" s="726"/>
      <c r="Q1111" s="726"/>
      <c r="R1111" s="726"/>
      <c r="S1111" s="726"/>
      <c r="T1111" s="726"/>
      <c r="U1111" s="726"/>
      <c r="V1111" s="726"/>
      <c r="W1111" s="726"/>
      <c r="X1111" s="726"/>
      <c r="Y1111" s="726"/>
      <c r="Z1111" s="726"/>
      <c r="AA1111" s="726"/>
      <c r="AB1111" s="726"/>
      <c r="AC1111" s="726"/>
      <c r="AD1111" s="726"/>
      <c r="AE1111" s="292"/>
      <c r="AF1111" s="428"/>
      <c r="AG1111" s="292"/>
      <c r="AH1111" s="726"/>
      <c r="AI1111" s="726"/>
      <c r="AJ1111" s="726"/>
      <c r="AK1111" s="726"/>
      <c r="AL1111" s="726"/>
      <c r="AM1111" s="726"/>
      <c r="AN1111" s="726"/>
      <c r="AO1111" s="726"/>
      <c r="AP1111" s="726"/>
      <c r="AQ1111" s="726"/>
      <c r="AR1111" s="726"/>
      <c r="AS1111" s="726"/>
      <c r="AT1111" s="726"/>
      <c r="AU1111" s="727"/>
      <c r="AV1111" s="726">
        <v>21</v>
      </c>
      <c r="AW1111" s="726" t="s">
        <v>578</v>
      </c>
      <c r="AX1111" s="726">
        <v>42819</v>
      </c>
      <c r="AY1111" s="726">
        <v>890000071845</v>
      </c>
      <c r="AZ1111" s="726">
        <v>0.72789999999999999</v>
      </c>
      <c r="BA1111" s="726">
        <v>137.30000000000001</v>
      </c>
      <c r="BB1111" s="726">
        <v>8.9</v>
      </c>
      <c r="BC1111" s="726">
        <v>0</v>
      </c>
      <c r="BD1111" s="726" t="s">
        <v>20</v>
      </c>
      <c r="BE1111" s="726">
        <v>1.6</v>
      </c>
      <c r="BF1111" s="726">
        <v>0</v>
      </c>
      <c r="BG1111" s="726">
        <v>85.2</v>
      </c>
      <c r="BH1111" s="726">
        <v>79.2</v>
      </c>
      <c r="BI1111" s="726">
        <v>82.2</v>
      </c>
      <c r="BJ1111" s="726" t="s">
        <v>572</v>
      </c>
      <c r="BK1111" s="726" t="s">
        <v>103</v>
      </c>
      <c r="BL1111" s="726">
        <v>20766</v>
      </c>
      <c r="BM1111" s="726">
        <v>127</v>
      </c>
      <c r="BN1111" s="726">
        <v>199</v>
      </c>
      <c r="BO1111" s="726">
        <v>302</v>
      </c>
      <c r="BP1111" s="726">
        <v>351</v>
      </c>
      <c r="BQ1111" s="726">
        <v>1</v>
      </c>
      <c r="BR1111" s="726">
        <v>28.9</v>
      </c>
      <c r="BS1111" s="726">
        <v>0.5</v>
      </c>
      <c r="BT1111" s="726">
        <v>2.06</v>
      </c>
      <c r="BU1111" s="726">
        <v>9.9</v>
      </c>
      <c r="BV1111" s="292">
        <v>0</v>
      </c>
      <c r="BW1111" s="435"/>
      <c r="BX1111" s="292">
        <v>124</v>
      </c>
      <c r="BY1111" s="726">
        <v>7</v>
      </c>
      <c r="BZ1111" s="726">
        <v>11.5</v>
      </c>
      <c r="CA1111" s="726">
        <v>85</v>
      </c>
      <c r="CB1111" s="726">
        <v>140</v>
      </c>
      <c r="CC1111" s="726">
        <v>170</v>
      </c>
      <c r="CD1111" s="726">
        <v>240</v>
      </c>
      <c r="CE1111" s="726">
        <v>365</v>
      </c>
      <c r="CF1111" s="726">
        <v>437</v>
      </c>
      <c r="CG1111" s="726">
        <v>42</v>
      </c>
      <c r="CH1111" s="726">
        <v>18</v>
      </c>
      <c r="CI1111" s="726">
        <v>3</v>
      </c>
      <c r="CJ1111" s="726">
        <v>2.7</v>
      </c>
      <c r="CK1111" s="726">
        <v>0.05</v>
      </c>
      <c r="CL1111" s="728"/>
    </row>
    <row r="1112" spans="1:90" x14ac:dyDescent="0.25">
      <c r="A1112" s="586">
        <f t="shared" si="195"/>
        <v>2017</v>
      </c>
      <c r="B1112" s="586" t="str">
        <f t="shared" si="195"/>
        <v>MARZO</v>
      </c>
      <c r="C1112" s="586">
        <v>24</v>
      </c>
      <c r="D1112" s="292" t="str">
        <f t="shared" si="191"/>
        <v>MARZO 2017 / 22</v>
      </c>
      <c r="E1112" s="725"/>
      <c r="F1112" s="726"/>
      <c r="G1112" s="726"/>
      <c r="H1112" s="726"/>
      <c r="I1112" s="726"/>
      <c r="J1112" s="726"/>
      <c r="K1112" s="726"/>
      <c r="L1112" s="726"/>
      <c r="M1112" s="726"/>
      <c r="N1112" s="726"/>
      <c r="O1112" s="726"/>
      <c r="P1112" s="726"/>
      <c r="Q1112" s="726"/>
      <c r="R1112" s="726"/>
      <c r="S1112" s="726"/>
      <c r="T1112" s="726"/>
      <c r="U1112" s="726"/>
      <c r="V1112" s="726"/>
      <c r="W1112" s="726"/>
      <c r="X1112" s="726"/>
      <c r="Y1112" s="726"/>
      <c r="Z1112" s="726"/>
      <c r="AA1112" s="726"/>
      <c r="AB1112" s="726"/>
      <c r="AC1112" s="726"/>
      <c r="AD1112" s="726"/>
      <c r="AE1112" s="292"/>
      <c r="AF1112" s="428"/>
      <c r="AG1112" s="292"/>
      <c r="AH1112" s="726"/>
      <c r="AI1112" s="726"/>
      <c r="AJ1112" s="726"/>
      <c r="AK1112" s="726"/>
      <c r="AL1112" s="726"/>
      <c r="AM1112" s="726"/>
      <c r="AN1112" s="726"/>
      <c r="AO1112" s="726"/>
      <c r="AP1112" s="726"/>
      <c r="AQ1112" s="726"/>
      <c r="AR1112" s="726"/>
      <c r="AS1112" s="726"/>
      <c r="AT1112" s="726"/>
      <c r="AU1112" s="727"/>
      <c r="AV1112" s="726">
        <v>22</v>
      </c>
      <c r="AW1112" s="726" t="s">
        <v>579</v>
      </c>
      <c r="AX1112" s="726">
        <v>42820</v>
      </c>
      <c r="AY1112" s="726">
        <v>890000071875</v>
      </c>
      <c r="AZ1112" s="726">
        <v>0.73350000000000004</v>
      </c>
      <c r="BA1112" s="726">
        <v>140.5</v>
      </c>
      <c r="BB1112" s="726">
        <v>8.5</v>
      </c>
      <c r="BC1112" s="726">
        <v>0</v>
      </c>
      <c r="BD1112" s="726" t="s">
        <v>20</v>
      </c>
      <c r="BE1112" s="726">
        <v>1.6</v>
      </c>
      <c r="BF1112" s="726">
        <v>0</v>
      </c>
      <c r="BG1112" s="726">
        <v>85.5</v>
      </c>
      <c r="BH1112" s="726">
        <v>79.3</v>
      </c>
      <c r="BI1112" s="726">
        <v>82.4</v>
      </c>
      <c r="BJ1112" s="726" t="s">
        <v>572</v>
      </c>
      <c r="BK1112" s="726" t="s">
        <v>103</v>
      </c>
      <c r="BL1112" s="726">
        <v>20706</v>
      </c>
      <c r="BM1112" s="726">
        <v>133</v>
      </c>
      <c r="BN1112" s="726">
        <v>201</v>
      </c>
      <c r="BO1112" s="726">
        <v>302</v>
      </c>
      <c r="BP1112" s="726">
        <v>354</v>
      </c>
      <c r="BQ1112" s="726">
        <v>1</v>
      </c>
      <c r="BR1112" s="726">
        <v>29.1</v>
      </c>
      <c r="BS1112" s="726">
        <v>0.5</v>
      </c>
      <c r="BT1112" s="726">
        <v>2.08</v>
      </c>
      <c r="BU1112" s="726">
        <v>9.3000000000000007</v>
      </c>
      <c r="BV1112" s="292">
        <v>0</v>
      </c>
      <c r="BW1112" s="435"/>
      <c r="BX1112" s="292">
        <v>124</v>
      </c>
      <c r="BY1112" s="726">
        <v>7</v>
      </c>
      <c r="BZ1112" s="726">
        <v>11.5</v>
      </c>
      <c r="CA1112" s="726">
        <v>85</v>
      </c>
      <c r="CB1112" s="726">
        <v>140</v>
      </c>
      <c r="CC1112" s="726">
        <v>170</v>
      </c>
      <c r="CD1112" s="726">
        <v>240</v>
      </c>
      <c r="CE1112" s="726">
        <v>365</v>
      </c>
      <c r="CF1112" s="726">
        <v>437</v>
      </c>
      <c r="CG1112" s="726">
        <v>42</v>
      </c>
      <c r="CH1112" s="726">
        <v>18</v>
      </c>
      <c r="CI1112" s="726">
        <v>3</v>
      </c>
      <c r="CJ1112" s="726">
        <v>2.7</v>
      </c>
      <c r="CK1112" s="726">
        <v>0.05</v>
      </c>
      <c r="CL1112" s="728"/>
    </row>
    <row r="1113" spans="1:90" x14ac:dyDescent="0.25">
      <c r="A1113" s="586">
        <f t="shared" si="195"/>
        <v>2017</v>
      </c>
      <c r="B1113" s="586" t="str">
        <f t="shared" si="195"/>
        <v>MARZO</v>
      </c>
      <c r="C1113" s="586">
        <v>25</v>
      </c>
      <c r="D1113" s="292" t="str">
        <f t="shared" si="191"/>
        <v>MARZO 2017 / 23</v>
      </c>
      <c r="E1113" s="725"/>
      <c r="F1113" s="726"/>
      <c r="G1113" s="726"/>
      <c r="H1113" s="726"/>
      <c r="I1113" s="726"/>
      <c r="J1113" s="726"/>
      <c r="K1113" s="726"/>
      <c r="L1113" s="726"/>
      <c r="M1113" s="726"/>
      <c r="N1113" s="726"/>
      <c r="O1113" s="726"/>
      <c r="P1113" s="726"/>
      <c r="Q1113" s="726"/>
      <c r="R1113" s="726"/>
      <c r="S1113" s="726"/>
      <c r="T1113" s="726"/>
      <c r="U1113" s="726"/>
      <c r="V1113" s="726"/>
      <c r="W1113" s="726"/>
      <c r="X1113" s="726"/>
      <c r="Y1113" s="726"/>
      <c r="Z1113" s="726"/>
      <c r="AA1113" s="726"/>
      <c r="AB1113" s="726"/>
      <c r="AC1113" s="726"/>
      <c r="AD1113" s="726"/>
      <c r="AE1113" s="292"/>
      <c r="AF1113" s="428"/>
      <c r="AG1113" s="292"/>
      <c r="AH1113" s="726"/>
      <c r="AI1113" s="726"/>
      <c r="AJ1113" s="726"/>
      <c r="AK1113" s="726"/>
      <c r="AL1113" s="726"/>
      <c r="AM1113" s="726"/>
      <c r="AN1113" s="726"/>
      <c r="AO1113" s="726"/>
      <c r="AP1113" s="726"/>
      <c r="AQ1113" s="726"/>
      <c r="AR1113" s="726"/>
      <c r="AS1113" s="726"/>
      <c r="AT1113" s="726"/>
      <c r="AU1113" s="727"/>
      <c r="AV1113" s="726">
        <v>23</v>
      </c>
      <c r="AW1113" s="726" t="s">
        <v>73</v>
      </c>
      <c r="AX1113" s="726">
        <v>42821</v>
      </c>
      <c r="AY1113" s="726">
        <v>890000071890</v>
      </c>
      <c r="AZ1113" s="726">
        <v>0.73160000000000003</v>
      </c>
      <c r="BA1113" s="726">
        <v>141.69999999999999</v>
      </c>
      <c r="BB1113" s="726">
        <v>8.1999999999999993</v>
      </c>
      <c r="BC1113" s="726">
        <v>0</v>
      </c>
      <c r="BD1113" s="726" t="s">
        <v>20</v>
      </c>
      <c r="BE1113" s="726">
        <v>1.5</v>
      </c>
      <c r="BF1113" s="726">
        <v>0</v>
      </c>
      <c r="BG1113" s="726">
        <v>85</v>
      </c>
      <c r="BH1113" s="726">
        <v>79.099999999999994</v>
      </c>
      <c r="BI1113" s="726">
        <v>82.1</v>
      </c>
      <c r="BJ1113" s="726" t="s">
        <v>572</v>
      </c>
      <c r="BK1113" s="726" t="s">
        <v>103</v>
      </c>
      <c r="BL1113" s="726">
        <v>20726</v>
      </c>
      <c r="BM1113" s="726">
        <v>131</v>
      </c>
      <c r="BN1113" s="726">
        <v>203</v>
      </c>
      <c r="BO1113" s="726">
        <v>302</v>
      </c>
      <c r="BP1113" s="726">
        <v>352</v>
      </c>
      <c r="BQ1113" s="726">
        <v>1</v>
      </c>
      <c r="BR1113" s="726">
        <v>28.8</v>
      </c>
      <c r="BS1113" s="726">
        <v>0.5</v>
      </c>
      <c r="BT1113" s="726">
        <v>2.0099999999999998</v>
      </c>
      <c r="BU1113" s="726">
        <v>17.399999999999999</v>
      </c>
      <c r="BV1113" s="292">
        <v>0</v>
      </c>
      <c r="BW1113" s="435"/>
      <c r="BX1113" s="292">
        <v>124</v>
      </c>
      <c r="BY1113" s="726">
        <v>7</v>
      </c>
      <c r="BZ1113" s="726">
        <v>11.5</v>
      </c>
      <c r="CA1113" s="726">
        <v>85</v>
      </c>
      <c r="CB1113" s="726">
        <v>140</v>
      </c>
      <c r="CC1113" s="726">
        <v>170</v>
      </c>
      <c r="CD1113" s="726">
        <v>240</v>
      </c>
      <c r="CE1113" s="726">
        <v>365</v>
      </c>
      <c r="CF1113" s="726">
        <v>437</v>
      </c>
      <c r="CG1113" s="726">
        <v>42</v>
      </c>
      <c r="CH1113" s="726">
        <v>18</v>
      </c>
      <c r="CI1113" s="726">
        <v>3</v>
      </c>
      <c r="CJ1113" s="726">
        <v>2.7</v>
      </c>
      <c r="CK1113" s="726">
        <v>0.05</v>
      </c>
      <c r="CL1113" s="728"/>
    </row>
    <row r="1114" spans="1:90" x14ac:dyDescent="0.25">
      <c r="A1114" s="586">
        <f t="shared" si="195"/>
        <v>2017</v>
      </c>
      <c r="B1114" s="586" t="str">
        <f t="shared" si="195"/>
        <v>MARZO</v>
      </c>
      <c r="C1114" s="586">
        <v>26</v>
      </c>
      <c r="D1114" s="292" t="str">
        <f t="shared" si="191"/>
        <v>MARZO 2017 / 24</v>
      </c>
      <c r="E1114" s="725"/>
      <c r="F1114" s="726"/>
      <c r="G1114" s="726"/>
      <c r="H1114" s="726"/>
      <c r="I1114" s="726"/>
      <c r="J1114" s="726"/>
      <c r="K1114" s="726"/>
      <c r="L1114" s="726"/>
      <c r="M1114" s="726"/>
      <c r="N1114" s="726"/>
      <c r="O1114" s="726"/>
      <c r="P1114" s="726"/>
      <c r="Q1114" s="726"/>
      <c r="R1114" s="726"/>
      <c r="S1114" s="726"/>
      <c r="T1114" s="726"/>
      <c r="U1114" s="726"/>
      <c r="V1114" s="726"/>
      <c r="W1114" s="726"/>
      <c r="X1114" s="726"/>
      <c r="Y1114" s="726"/>
      <c r="Z1114" s="726"/>
      <c r="AA1114" s="726"/>
      <c r="AB1114" s="726"/>
      <c r="AC1114" s="726"/>
      <c r="AD1114" s="726"/>
      <c r="AE1114" s="292"/>
      <c r="AF1114" s="428"/>
      <c r="AG1114" s="292"/>
      <c r="AH1114" s="726"/>
      <c r="AI1114" s="726"/>
      <c r="AJ1114" s="726"/>
      <c r="AK1114" s="726"/>
      <c r="AL1114" s="726"/>
      <c r="AM1114" s="726"/>
      <c r="AN1114" s="726"/>
      <c r="AO1114" s="726"/>
      <c r="AP1114" s="726"/>
      <c r="AQ1114" s="726"/>
      <c r="AR1114" s="726"/>
      <c r="AS1114" s="726"/>
      <c r="AT1114" s="726"/>
      <c r="AU1114" s="727"/>
      <c r="AV1114" s="726">
        <v>24</v>
      </c>
      <c r="AW1114" s="726" t="s">
        <v>580</v>
      </c>
      <c r="AX1114" s="726">
        <v>42822</v>
      </c>
      <c r="AY1114" s="726">
        <v>890000072063</v>
      </c>
      <c r="AZ1114" s="726">
        <v>0.7339</v>
      </c>
      <c r="BA1114" s="726">
        <v>142.5</v>
      </c>
      <c r="BB1114" s="726">
        <v>8.1</v>
      </c>
      <c r="BC1114" s="726">
        <v>0</v>
      </c>
      <c r="BD1114" s="726" t="s">
        <v>20</v>
      </c>
      <c r="BE1114" s="726">
        <v>1.6</v>
      </c>
      <c r="BF1114" s="726">
        <v>0</v>
      </c>
      <c r="BG1114" s="726">
        <v>85.3</v>
      </c>
      <c r="BH1114" s="726">
        <v>79.2</v>
      </c>
      <c r="BI1114" s="726">
        <v>82.3</v>
      </c>
      <c r="BJ1114" s="726" t="s">
        <v>572</v>
      </c>
      <c r="BK1114" s="726" t="s">
        <v>103</v>
      </c>
      <c r="BL1114" s="726">
        <v>20702</v>
      </c>
      <c r="BM1114" s="726">
        <v>133</v>
      </c>
      <c r="BN1114" s="726">
        <v>203</v>
      </c>
      <c r="BO1114" s="726">
        <v>304</v>
      </c>
      <c r="BP1114" s="726">
        <v>352</v>
      </c>
      <c r="BQ1114" s="726">
        <v>1</v>
      </c>
      <c r="BR1114" s="726">
        <v>29.3</v>
      </c>
      <c r="BS1114" s="726">
        <v>0.5</v>
      </c>
      <c r="BT1114" s="726">
        <v>2.0099999999999998</v>
      </c>
      <c r="BU1114" s="726">
        <v>7.8</v>
      </c>
      <c r="BV1114" s="292">
        <v>0</v>
      </c>
      <c r="BW1114" s="435"/>
      <c r="BX1114" s="292">
        <v>124</v>
      </c>
      <c r="BY1114" s="726">
        <v>7</v>
      </c>
      <c r="BZ1114" s="726">
        <v>11.5</v>
      </c>
      <c r="CA1114" s="726">
        <v>85</v>
      </c>
      <c r="CB1114" s="726">
        <v>140</v>
      </c>
      <c r="CC1114" s="726">
        <v>170</v>
      </c>
      <c r="CD1114" s="726">
        <v>240</v>
      </c>
      <c r="CE1114" s="726">
        <v>365</v>
      </c>
      <c r="CF1114" s="726">
        <v>437</v>
      </c>
      <c r="CG1114" s="726">
        <v>42</v>
      </c>
      <c r="CH1114" s="726">
        <v>18</v>
      </c>
      <c r="CI1114" s="726">
        <v>3</v>
      </c>
      <c r="CJ1114" s="726">
        <v>2.7</v>
      </c>
      <c r="CK1114" s="726">
        <v>0.05</v>
      </c>
      <c r="CL1114" s="728"/>
    </row>
    <row r="1115" spans="1:90" x14ac:dyDescent="0.25">
      <c r="A1115" s="586">
        <f t="shared" si="195"/>
        <v>2017</v>
      </c>
      <c r="B1115" s="586" t="str">
        <f t="shared" si="195"/>
        <v>MARZO</v>
      </c>
      <c r="C1115" s="586">
        <v>27</v>
      </c>
      <c r="D1115" s="292" t="str">
        <f t="shared" si="191"/>
        <v>MARZO 2017 / 25</v>
      </c>
      <c r="E1115" s="725"/>
      <c r="F1115" s="726"/>
      <c r="G1115" s="726"/>
      <c r="H1115" s="726"/>
      <c r="I1115" s="726"/>
      <c r="J1115" s="726"/>
      <c r="K1115" s="726"/>
      <c r="L1115" s="726"/>
      <c r="M1115" s="726"/>
      <c r="N1115" s="726"/>
      <c r="O1115" s="726"/>
      <c r="P1115" s="726"/>
      <c r="Q1115" s="726"/>
      <c r="R1115" s="726"/>
      <c r="S1115" s="726"/>
      <c r="T1115" s="726"/>
      <c r="U1115" s="726"/>
      <c r="V1115" s="726"/>
      <c r="W1115" s="726"/>
      <c r="X1115" s="726"/>
      <c r="Y1115" s="726"/>
      <c r="Z1115" s="726"/>
      <c r="AA1115" s="726"/>
      <c r="AB1115" s="726"/>
      <c r="AC1115" s="726"/>
      <c r="AD1115" s="726"/>
      <c r="AE1115" s="292"/>
      <c r="AF1115" s="428"/>
      <c r="AG1115" s="292"/>
      <c r="AH1115" s="726"/>
      <c r="AI1115" s="726"/>
      <c r="AJ1115" s="726"/>
      <c r="AK1115" s="726"/>
      <c r="AL1115" s="726"/>
      <c r="AM1115" s="726"/>
      <c r="AN1115" s="726"/>
      <c r="AO1115" s="726"/>
      <c r="AP1115" s="726"/>
      <c r="AQ1115" s="726"/>
      <c r="AR1115" s="726"/>
      <c r="AS1115" s="726"/>
      <c r="AT1115" s="726"/>
      <c r="AU1115" s="727"/>
      <c r="AV1115" s="726">
        <v>25</v>
      </c>
      <c r="AW1115" s="726" t="s">
        <v>575</v>
      </c>
      <c r="AX1115" s="726">
        <v>42823</v>
      </c>
      <c r="AY1115" s="726">
        <v>890000072102</v>
      </c>
      <c r="AZ1115" s="726">
        <v>0.73160000000000003</v>
      </c>
      <c r="BA1115" s="726">
        <v>142.1</v>
      </c>
      <c r="BB1115" s="726">
        <v>8.1</v>
      </c>
      <c r="BC1115" s="726">
        <v>0</v>
      </c>
      <c r="BD1115" s="726" t="s">
        <v>20</v>
      </c>
      <c r="BE1115" s="726">
        <v>1.6</v>
      </c>
      <c r="BF1115" s="726">
        <v>0</v>
      </c>
      <c r="BG1115" s="726">
        <v>85.1</v>
      </c>
      <c r="BH1115" s="726">
        <v>79.099999999999994</v>
      </c>
      <c r="BI1115" s="726">
        <v>82.1</v>
      </c>
      <c r="BJ1115" s="726" t="s">
        <v>572</v>
      </c>
      <c r="BK1115" s="726" t="s">
        <v>103</v>
      </c>
      <c r="BL1115" s="726">
        <v>20726</v>
      </c>
      <c r="BM1115" s="726">
        <v>131</v>
      </c>
      <c r="BN1115" s="726">
        <v>203</v>
      </c>
      <c r="BO1115" s="726">
        <v>300</v>
      </c>
      <c r="BP1115" s="726">
        <v>351</v>
      </c>
      <c r="BQ1115" s="726">
        <v>1</v>
      </c>
      <c r="BR1115" s="726">
        <v>28</v>
      </c>
      <c r="BS1115" s="726">
        <v>0.4</v>
      </c>
      <c r="BT1115" s="726">
        <v>2.0099999999999998</v>
      </c>
      <c r="BU1115" s="726">
        <v>12.5</v>
      </c>
      <c r="BV1115" s="292">
        <v>0</v>
      </c>
      <c r="BW1115" s="435"/>
      <c r="BX1115" s="292">
        <v>124</v>
      </c>
      <c r="BY1115" s="726">
        <v>7</v>
      </c>
      <c r="BZ1115" s="726">
        <v>11.5</v>
      </c>
      <c r="CA1115" s="726">
        <v>85</v>
      </c>
      <c r="CB1115" s="726">
        <v>140</v>
      </c>
      <c r="CC1115" s="726">
        <v>170</v>
      </c>
      <c r="CD1115" s="726">
        <v>240</v>
      </c>
      <c r="CE1115" s="726">
        <v>365</v>
      </c>
      <c r="CF1115" s="726">
        <v>437</v>
      </c>
      <c r="CG1115" s="726">
        <v>42</v>
      </c>
      <c r="CH1115" s="726">
        <v>18</v>
      </c>
      <c r="CI1115" s="726">
        <v>3</v>
      </c>
      <c r="CJ1115" s="726">
        <v>2.7</v>
      </c>
      <c r="CK1115" s="726">
        <v>0.05</v>
      </c>
      <c r="CL1115" s="728"/>
    </row>
    <row r="1116" spans="1:90" x14ac:dyDescent="0.25">
      <c r="A1116" s="586">
        <f t="shared" si="195"/>
        <v>2017</v>
      </c>
      <c r="B1116" s="586" t="str">
        <f t="shared" si="195"/>
        <v>MARZO</v>
      </c>
      <c r="C1116" s="586">
        <v>28</v>
      </c>
      <c r="D1116" s="292" t="str">
        <f t="shared" si="191"/>
        <v>MARZO 2017 / 26</v>
      </c>
      <c r="E1116" s="725"/>
      <c r="F1116" s="726"/>
      <c r="G1116" s="726"/>
      <c r="H1116" s="726"/>
      <c r="I1116" s="726"/>
      <c r="J1116" s="726"/>
      <c r="K1116" s="726"/>
      <c r="L1116" s="726"/>
      <c r="M1116" s="726"/>
      <c r="N1116" s="726"/>
      <c r="O1116" s="726"/>
      <c r="P1116" s="726"/>
      <c r="Q1116" s="726"/>
      <c r="R1116" s="726"/>
      <c r="S1116" s="726"/>
      <c r="T1116" s="726"/>
      <c r="U1116" s="726"/>
      <c r="V1116" s="726"/>
      <c r="W1116" s="726"/>
      <c r="X1116" s="726"/>
      <c r="Y1116" s="726"/>
      <c r="Z1116" s="726"/>
      <c r="AA1116" s="726"/>
      <c r="AB1116" s="726"/>
      <c r="AC1116" s="726"/>
      <c r="AD1116" s="726"/>
      <c r="AE1116" s="292"/>
      <c r="AF1116" s="428"/>
      <c r="AG1116" s="292"/>
      <c r="AH1116" s="726"/>
      <c r="AI1116" s="726"/>
      <c r="AJ1116" s="726"/>
      <c r="AK1116" s="726"/>
      <c r="AL1116" s="726"/>
      <c r="AM1116" s="726"/>
      <c r="AN1116" s="726"/>
      <c r="AO1116" s="726"/>
      <c r="AP1116" s="726"/>
      <c r="AQ1116" s="726"/>
      <c r="AR1116" s="726"/>
      <c r="AS1116" s="726"/>
      <c r="AT1116" s="726"/>
      <c r="AU1116" s="727"/>
      <c r="AV1116" s="726"/>
      <c r="AW1116" s="726"/>
      <c r="AX1116" s="726"/>
      <c r="AY1116" s="726"/>
      <c r="AZ1116" s="726"/>
      <c r="BA1116" s="726"/>
      <c r="BB1116" s="726"/>
      <c r="BC1116" s="726"/>
      <c r="BD1116" s="726"/>
      <c r="BE1116" s="726"/>
      <c r="BF1116" s="726"/>
      <c r="BG1116" s="726"/>
      <c r="BH1116" s="726"/>
      <c r="BI1116" s="726"/>
      <c r="BJ1116" s="726"/>
      <c r="BK1116" s="726"/>
      <c r="BL1116" s="726"/>
      <c r="BM1116" s="726"/>
      <c r="BN1116" s="726"/>
      <c r="BO1116" s="726"/>
      <c r="BP1116" s="726"/>
      <c r="BQ1116" s="726"/>
      <c r="BR1116" s="726"/>
      <c r="BS1116" s="726"/>
      <c r="BT1116" s="726"/>
      <c r="BU1116" s="726"/>
      <c r="BV1116" s="292"/>
      <c r="BW1116" s="435"/>
      <c r="BX1116" s="292"/>
      <c r="BY1116" s="726"/>
      <c r="BZ1116" s="726"/>
      <c r="CA1116" s="726"/>
      <c r="CB1116" s="726"/>
      <c r="CC1116" s="726"/>
      <c r="CD1116" s="726"/>
      <c r="CE1116" s="726"/>
      <c r="CF1116" s="726"/>
      <c r="CG1116" s="726"/>
      <c r="CH1116" s="726"/>
      <c r="CI1116" s="726"/>
      <c r="CJ1116" s="726"/>
      <c r="CK1116" s="726"/>
      <c r="CL1116" s="728"/>
    </row>
    <row r="1117" spans="1:90" x14ac:dyDescent="0.25">
      <c r="A1117" s="586">
        <f t="shared" si="195"/>
        <v>2017</v>
      </c>
      <c r="B1117" s="586" t="str">
        <f t="shared" si="195"/>
        <v>MARZO</v>
      </c>
      <c r="C1117" s="586">
        <v>29</v>
      </c>
      <c r="D1117" s="292" t="str">
        <f t="shared" si="191"/>
        <v>MARZO 2017 / 27</v>
      </c>
      <c r="E1117" s="725"/>
      <c r="F1117" s="726"/>
      <c r="G1117" s="726"/>
      <c r="H1117" s="726"/>
      <c r="I1117" s="726"/>
      <c r="J1117" s="726"/>
      <c r="K1117" s="726"/>
      <c r="L1117" s="726"/>
      <c r="M1117" s="726"/>
      <c r="N1117" s="726"/>
      <c r="O1117" s="726"/>
      <c r="P1117" s="726"/>
      <c r="Q1117" s="726"/>
      <c r="R1117" s="726"/>
      <c r="S1117" s="726"/>
      <c r="T1117" s="726"/>
      <c r="U1117" s="726"/>
      <c r="V1117" s="726"/>
      <c r="W1117" s="726"/>
      <c r="X1117" s="726"/>
      <c r="Y1117" s="726"/>
      <c r="Z1117" s="726"/>
      <c r="AA1117" s="726"/>
      <c r="AB1117" s="726"/>
      <c r="AC1117" s="726"/>
      <c r="AD1117" s="726"/>
      <c r="AE1117" s="292"/>
      <c r="AF1117" s="428"/>
      <c r="AG1117" s="292"/>
      <c r="AH1117" s="726"/>
      <c r="AI1117" s="726"/>
      <c r="AJ1117" s="726"/>
      <c r="AK1117" s="726"/>
      <c r="AL1117" s="726"/>
      <c r="AM1117" s="726"/>
      <c r="AN1117" s="726"/>
      <c r="AO1117" s="726"/>
      <c r="AP1117" s="726"/>
      <c r="AQ1117" s="726"/>
      <c r="AR1117" s="726"/>
      <c r="AS1117" s="726"/>
      <c r="AT1117" s="726"/>
      <c r="AU1117" s="727"/>
      <c r="AV1117" s="726"/>
      <c r="AW1117" s="726"/>
      <c r="AX1117" s="726"/>
      <c r="AY1117" s="726"/>
      <c r="AZ1117" s="726"/>
      <c r="BA1117" s="726"/>
      <c r="BB1117" s="726"/>
      <c r="BC1117" s="726"/>
      <c r="BD1117" s="726"/>
      <c r="BE1117" s="726"/>
      <c r="BF1117" s="726"/>
      <c r="BG1117" s="726"/>
      <c r="BH1117" s="726"/>
      <c r="BI1117" s="726"/>
      <c r="BJ1117" s="726"/>
      <c r="BK1117" s="726"/>
      <c r="BL1117" s="726"/>
      <c r="BM1117" s="726"/>
      <c r="BN1117" s="726"/>
      <c r="BO1117" s="726"/>
      <c r="BP1117" s="726"/>
      <c r="BQ1117" s="726"/>
      <c r="BR1117" s="726"/>
      <c r="BS1117" s="726"/>
      <c r="BT1117" s="726"/>
      <c r="BU1117" s="726"/>
      <c r="BV1117" s="292"/>
      <c r="BW1117" s="435"/>
      <c r="BX1117" s="292"/>
      <c r="BY1117" s="726"/>
      <c r="BZ1117" s="726"/>
      <c r="CA1117" s="726"/>
      <c r="CB1117" s="726"/>
      <c r="CC1117" s="726"/>
      <c r="CD1117" s="726"/>
      <c r="CE1117" s="726"/>
      <c r="CF1117" s="726"/>
      <c r="CG1117" s="726"/>
      <c r="CH1117" s="726"/>
      <c r="CI1117" s="726"/>
      <c r="CJ1117" s="726"/>
      <c r="CK1117" s="726"/>
      <c r="CL1117" s="728"/>
    </row>
    <row r="1118" spans="1:90" x14ac:dyDescent="0.25">
      <c r="A1118" s="586">
        <f t="shared" si="195"/>
        <v>2017</v>
      </c>
      <c r="B1118" s="586" t="str">
        <f t="shared" si="195"/>
        <v>MARZO</v>
      </c>
      <c r="C1118" s="586">
        <v>30</v>
      </c>
      <c r="D1118" s="292" t="str">
        <f t="shared" si="191"/>
        <v>MARZO 2017 / 28</v>
      </c>
      <c r="E1118" s="725"/>
      <c r="F1118" s="726"/>
      <c r="G1118" s="726"/>
      <c r="H1118" s="726"/>
      <c r="I1118" s="726"/>
      <c r="J1118" s="726"/>
      <c r="K1118" s="726"/>
      <c r="L1118" s="726"/>
      <c r="M1118" s="726"/>
      <c r="N1118" s="726"/>
      <c r="O1118" s="726"/>
      <c r="P1118" s="726"/>
      <c r="Q1118" s="726"/>
      <c r="R1118" s="726"/>
      <c r="S1118" s="726"/>
      <c r="T1118" s="726"/>
      <c r="U1118" s="726"/>
      <c r="V1118" s="726"/>
      <c r="W1118" s="726"/>
      <c r="X1118" s="726"/>
      <c r="Y1118" s="726"/>
      <c r="Z1118" s="726"/>
      <c r="AA1118" s="726"/>
      <c r="AB1118" s="726"/>
      <c r="AC1118" s="726"/>
      <c r="AD1118" s="726"/>
      <c r="AE1118" s="292"/>
      <c r="AF1118" s="428"/>
      <c r="AG1118" s="292"/>
      <c r="AH1118" s="726"/>
      <c r="AI1118" s="726"/>
      <c r="AJ1118" s="726"/>
      <c r="AK1118" s="726"/>
      <c r="AL1118" s="726"/>
      <c r="AM1118" s="726"/>
      <c r="AN1118" s="726"/>
      <c r="AO1118" s="726"/>
      <c r="AP1118" s="726"/>
      <c r="AQ1118" s="726"/>
      <c r="AR1118" s="726"/>
      <c r="AS1118" s="726"/>
      <c r="AT1118" s="726"/>
      <c r="AU1118" s="727"/>
      <c r="AV1118" s="726"/>
      <c r="AW1118" s="726"/>
      <c r="AX1118" s="726"/>
      <c r="AY1118" s="726"/>
      <c r="AZ1118" s="726"/>
      <c r="BA1118" s="726"/>
      <c r="BB1118" s="726"/>
      <c r="BC1118" s="726"/>
      <c r="BD1118" s="726"/>
      <c r="BE1118" s="726"/>
      <c r="BF1118" s="726"/>
      <c r="BG1118" s="726"/>
      <c r="BH1118" s="726"/>
      <c r="BI1118" s="726"/>
      <c r="BJ1118" s="726"/>
      <c r="BK1118" s="726"/>
      <c r="BL1118" s="726"/>
      <c r="BM1118" s="726"/>
      <c r="BN1118" s="726"/>
      <c r="BO1118" s="726"/>
      <c r="BP1118" s="726"/>
      <c r="BQ1118" s="726"/>
      <c r="BR1118" s="726"/>
      <c r="BS1118" s="726"/>
      <c r="BT1118" s="726"/>
      <c r="BU1118" s="726"/>
      <c r="BV1118" s="292"/>
      <c r="BW1118" s="435"/>
      <c r="BX1118" s="292"/>
      <c r="BY1118" s="726"/>
      <c r="BZ1118" s="726"/>
      <c r="CA1118" s="726"/>
      <c r="CB1118" s="726"/>
      <c r="CC1118" s="726"/>
      <c r="CD1118" s="726"/>
      <c r="CE1118" s="726"/>
      <c r="CF1118" s="726"/>
      <c r="CG1118" s="726"/>
      <c r="CH1118" s="726"/>
      <c r="CI1118" s="726"/>
      <c r="CJ1118" s="726"/>
      <c r="CK1118" s="726"/>
      <c r="CL1118" s="728"/>
    </row>
    <row r="1119" spans="1:90" x14ac:dyDescent="0.25">
      <c r="A1119" s="586">
        <f t="shared" si="195"/>
        <v>2017</v>
      </c>
      <c r="B1119" s="586" t="str">
        <f t="shared" si="195"/>
        <v>MARZO</v>
      </c>
      <c r="C1119" s="586">
        <v>31</v>
      </c>
      <c r="D1119" s="292" t="str">
        <f t="shared" si="191"/>
        <v>MARZO 2017 / 29</v>
      </c>
      <c r="E1119" s="725"/>
      <c r="F1119" s="726"/>
      <c r="G1119" s="726"/>
      <c r="H1119" s="726"/>
      <c r="I1119" s="726"/>
      <c r="J1119" s="726"/>
      <c r="K1119" s="726"/>
      <c r="L1119" s="726"/>
      <c r="M1119" s="726"/>
      <c r="N1119" s="726"/>
      <c r="O1119" s="726"/>
      <c r="P1119" s="726"/>
      <c r="Q1119" s="726"/>
      <c r="R1119" s="726"/>
      <c r="S1119" s="726"/>
      <c r="T1119" s="726"/>
      <c r="U1119" s="726"/>
      <c r="V1119" s="726"/>
      <c r="W1119" s="726"/>
      <c r="X1119" s="726"/>
      <c r="Y1119" s="726"/>
      <c r="Z1119" s="726"/>
      <c r="AA1119" s="726"/>
      <c r="AB1119" s="726"/>
      <c r="AC1119" s="726"/>
      <c r="AD1119" s="726"/>
      <c r="AE1119" s="292"/>
      <c r="AF1119" s="428"/>
      <c r="AG1119" s="292"/>
      <c r="AH1119" s="726"/>
      <c r="AI1119" s="726"/>
      <c r="AJ1119" s="726"/>
      <c r="AK1119" s="726"/>
      <c r="AL1119" s="726"/>
      <c r="AM1119" s="726"/>
      <c r="AN1119" s="726"/>
      <c r="AO1119" s="726"/>
      <c r="AP1119" s="726"/>
      <c r="AQ1119" s="726"/>
      <c r="AR1119" s="726"/>
      <c r="AS1119" s="726"/>
      <c r="AT1119" s="726"/>
      <c r="AU1119" s="727"/>
      <c r="AV1119" s="726"/>
      <c r="AW1119" s="726"/>
      <c r="AX1119" s="726"/>
      <c r="AY1119" s="726"/>
      <c r="AZ1119" s="726"/>
      <c r="BA1119" s="726"/>
      <c r="BB1119" s="726"/>
      <c r="BC1119" s="726"/>
      <c r="BD1119" s="726"/>
      <c r="BE1119" s="726"/>
      <c r="BF1119" s="726"/>
      <c r="BG1119" s="726"/>
      <c r="BH1119" s="726"/>
      <c r="BI1119" s="726"/>
      <c r="BJ1119" s="726"/>
      <c r="BK1119" s="726"/>
      <c r="BL1119" s="726"/>
      <c r="BM1119" s="726"/>
      <c r="BN1119" s="726"/>
      <c r="BO1119" s="726"/>
      <c r="BP1119" s="726"/>
      <c r="BQ1119" s="726"/>
      <c r="BR1119" s="726"/>
      <c r="BS1119" s="726"/>
      <c r="BT1119" s="726"/>
      <c r="BU1119" s="726"/>
      <c r="BV1119" s="292"/>
      <c r="BW1119" s="435"/>
      <c r="BX1119" s="292"/>
      <c r="BY1119" s="726"/>
      <c r="BZ1119" s="726"/>
      <c r="CA1119" s="726"/>
      <c r="CB1119" s="726"/>
      <c r="CC1119" s="726"/>
      <c r="CD1119" s="726"/>
      <c r="CE1119" s="726"/>
      <c r="CF1119" s="726"/>
      <c r="CG1119" s="726"/>
      <c r="CH1119" s="726"/>
      <c r="CI1119" s="726"/>
      <c r="CJ1119" s="726"/>
      <c r="CK1119" s="726"/>
      <c r="CL1119" s="728"/>
    </row>
    <row r="1120" spans="1:90" x14ac:dyDescent="0.25">
      <c r="A1120" s="206"/>
      <c r="B1120" s="206"/>
      <c r="C1120" s="206"/>
      <c r="D1120" s="292" t="str">
        <f t="shared" si="191"/>
        <v>MARZO 2017 / 30</v>
      </c>
      <c r="E1120" s="725"/>
      <c r="F1120" s="726"/>
      <c r="G1120" s="726"/>
      <c r="H1120" s="726"/>
      <c r="I1120" s="726"/>
      <c r="J1120" s="726"/>
      <c r="K1120" s="726"/>
      <c r="L1120" s="726"/>
      <c r="M1120" s="726"/>
      <c r="N1120" s="726"/>
      <c r="O1120" s="726"/>
      <c r="P1120" s="726"/>
      <c r="Q1120" s="726"/>
      <c r="R1120" s="726"/>
      <c r="S1120" s="726"/>
      <c r="T1120" s="726"/>
      <c r="U1120" s="726"/>
      <c r="V1120" s="726"/>
      <c r="W1120" s="726"/>
      <c r="X1120" s="726"/>
      <c r="Y1120" s="726"/>
      <c r="Z1120" s="726"/>
      <c r="AA1120" s="726"/>
      <c r="AB1120" s="726"/>
      <c r="AC1120" s="726"/>
      <c r="AD1120" s="726"/>
      <c r="AE1120" s="292"/>
      <c r="AF1120" s="428"/>
      <c r="AG1120" s="292"/>
      <c r="AH1120" s="726"/>
      <c r="AI1120" s="726"/>
      <c r="AJ1120" s="726"/>
      <c r="AK1120" s="726"/>
      <c r="AL1120" s="726"/>
      <c r="AM1120" s="726"/>
      <c r="AN1120" s="726"/>
      <c r="AO1120" s="726"/>
      <c r="AP1120" s="726"/>
      <c r="AQ1120" s="726"/>
      <c r="AR1120" s="726"/>
      <c r="AS1120" s="726"/>
      <c r="AT1120" s="726"/>
      <c r="AU1120" s="727"/>
      <c r="AV1120" s="726"/>
      <c r="AW1120" s="726"/>
      <c r="AX1120" s="726"/>
      <c r="AY1120" s="726"/>
      <c r="AZ1120" s="726"/>
      <c r="BA1120" s="726"/>
      <c r="BB1120" s="726"/>
      <c r="BC1120" s="726"/>
      <c r="BD1120" s="726"/>
      <c r="BE1120" s="726"/>
      <c r="BF1120" s="726"/>
      <c r="BG1120" s="726"/>
      <c r="BH1120" s="726"/>
      <c r="BI1120" s="726"/>
      <c r="BJ1120" s="726"/>
      <c r="BK1120" s="726"/>
      <c r="BL1120" s="726"/>
      <c r="BM1120" s="726"/>
      <c r="BN1120" s="726"/>
      <c r="BO1120" s="726"/>
      <c r="BP1120" s="726"/>
      <c r="BQ1120" s="726"/>
      <c r="BR1120" s="726"/>
      <c r="BS1120" s="726"/>
      <c r="BT1120" s="726"/>
      <c r="BU1120" s="726"/>
      <c r="BV1120" s="292"/>
      <c r="BW1120" s="435"/>
      <c r="BX1120" s="292"/>
      <c r="BY1120" s="726"/>
      <c r="BZ1120" s="726"/>
      <c r="CA1120" s="726"/>
      <c r="CB1120" s="726"/>
      <c r="CC1120" s="726"/>
      <c r="CD1120" s="726"/>
      <c r="CE1120" s="726"/>
      <c r="CF1120" s="726"/>
      <c r="CG1120" s="726"/>
      <c r="CH1120" s="726"/>
      <c r="CI1120" s="726"/>
      <c r="CJ1120" s="726"/>
      <c r="CK1120" s="726"/>
      <c r="CL1120" s="728"/>
    </row>
    <row r="1121" spans="1:133" x14ac:dyDescent="0.25">
      <c r="A1121" s="586">
        <v>2017</v>
      </c>
      <c r="B1121" s="586" t="s">
        <v>242</v>
      </c>
      <c r="C1121" s="586">
        <v>1</v>
      </c>
      <c r="D1121" s="292" t="str">
        <f t="shared" si="191"/>
        <v>MARZO 2017 / 31</v>
      </c>
      <c r="E1121" s="725"/>
      <c r="F1121" s="726"/>
      <c r="G1121" s="726"/>
      <c r="H1121" s="726"/>
      <c r="I1121" s="726"/>
      <c r="J1121" s="726"/>
      <c r="K1121" s="726"/>
      <c r="L1121" s="726"/>
      <c r="M1121" s="726"/>
      <c r="N1121" s="726"/>
      <c r="O1121" s="726"/>
      <c r="P1121" s="726"/>
      <c r="Q1121" s="726"/>
      <c r="R1121" s="726"/>
      <c r="S1121" s="726"/>
      <c r="T1121" s="726"/>
      <c r="U1121" s="726"/>
      <c r="V1121" s="726"/>
      <c r="W1121" s="726"/>
      <c r="X1121" s="726"/>
      <c r="Y1121" s="726"/>
      <c r="Z1121" s="726"/>
      <c r="AA1121" s="726"/>
      <c r="AB1121" s="726"/>
      <c r="AC1121" s="726"/>
      <c r="AD1121" s="726"/>
      <c r="AE1121" s="292"/>
      <c r="AF1121" s="428"/>
      <c r="AG1121" s="292"/>
      <c r="AH1121" s="726"/>
      <c r="AI1121" s="726"/>
      <c r="AJ1121" s="726"/>
      <c r="AK1121" s="726"/>
      <c r="AL1121" s="726"/>
      <c r="AM1121" s="726"/>
      <c r="AN1121" s="726"/>
      <c r="AO1121" s="726"/>
      <c r="AP1121" s="726"/>
      <c r="AQ1121" s="726"/>
      <c r="AR1121" s="726"/>
      <c r="AS1121" s="726"/>
      <c r="AT1121" s="726"/>
      <c r="AU1121" s="727"/>
      <c r="AV1121" s="726"/>
      <c r="AW1121" s="726"/>
      <c r="AX1121" s="726"/>
      <c r="AY1121" s="726"/>
      <c r="AZ1121" s="726"/>
      <c r="BA1121" s="726"/>
      <c r="BB1121" s="726"/>
      <c r="BC1121" s="726"/>
      <c r="BD1121" s="726"/>
      <c r="BE1121" s="726"/>
      <c r="BF1121" s="726"/>
      <c r="BG1121" s="726"/>
      <c r="BH1121" s="726"/>
      <c r="BI1121" s="726"/>
      <c r="BJ1121" s="726"/>
      <c r="BK1121" s="726"/>
      <c r="BL1121" s="726"/>
      <c r="BM1121" s="726"/>
      <c r="BN1121" s="726"/>
      <c r="BO1121" s="726"/>
      <c r="BP1121" s="726"/>
      <c r="BQ1121" s="726"/>
      <c r="BR1121" s="726"/>
      <c r="BS1121" s="726"/>
      <c r="BT1121" s="726"/>
      <c r="BU1121" s="726"/>
      <c r="BV1121" s="292"/>
      <c r="BW1121" s="435"/>
      <c r="BX1121" s="292"/>
      <c r="BY1121" s="726"/>
      <c r="BZ1121" s="726"/>
      <c r="CA1121" s="726"/>
      <c r="CB1121" s="726"/>
      <c r="CC1121" s="726"/>
      <c r="CD1121" s="726"/>
      <c r="CE1121" s="726"/>
      <c r="CF1121" s="726"/>
      <c r="CG1121" s="726"/>
      <c r="CH1121" s="726"/>
      <c r="CI1121" s="726"/>
      <c r="CJ1121" s="726"/>
      <c r="CK1121" s="726"/>
      <c r="CL1121" s="728"/>
    </row>
    <row r="1122" spans="1:133" ht="15.75" x14ac:dyDescent="0.25">
      <c r="A1122" s="586">
        <f>A1121</f>
        <v>2017</v>
      </c>
      <c r="B1122" s="586" t="str">
        <f>B1121</f>
        <v>ABRIL</v>
      </c>
      <c r="C1122" s="586">
        <v>2</v>
      </c>
      <c r="D1122" s="275" t="s">
        <v>228</v>
      </c>
      <c r="E1122" s="344">
        <f>IFERROR(AVERAGE(E1091:E1121),"")</f>
        <v>10.5</v>
      </c>
      <c r="F1122" s="276">
        <f>IFERROR(AVERAGE(F1091:F1121),"")</f>
        <v>42811.3</v>
      </c>
      <c r="G1122" s="276">
        <f>IFERROR(AVERAGE(G1091:G1121),"")</f>
        <v>890000071696.65002</v>
      </c>
      <c r="H1122" s="276" t="str">
        <f>IFERROR(AVERAGE(H1091:H1121),"")</f>
        <v/>
      </c>
      <c r="I1122" s="276">
        <f>IFERROR(AVERAGE(I1091:I1121),"")</f>
        <v>0.71571999999999991</v>
      </c>
      <c r="J1122" s="276">
        <f t="shared" ref="J1122:BU1122" si="196">IFERROR(AVERAGE(J1091:J1121),"")</f>
        <v>128.05000000000001</v>
      </c>
      <c r="K1122" s="276">
        <f t="shared" si="196"/>
        <v>9.6800000000000015</v>
      </c>
      <c r="L1122" s="276">
        <f t="shared" si="196"/>
        <v>0</v>
      </c>
      <c r="M1122" s="276" t="str">
        <f t="shared" si="196"/>
        <v/>
      </c>
      <c r="N1122" s="276">
        <f t="shared" si="196"/>
        <v>0.5</v>
      </c>
      <c r="O1122" s="276">
        <f t="shared" si="196"/>
        <v>0</v>
      </c>
      <c r="P1122" s="276">
        <f t="shared" si="196"/>
        <v>85.149999999999991</v>
      </c>
      <c r="Q1122" s="276">
        <f t="shared" si="196"/>
        <v>79.22</v>
      </c>
      <c r="R1122" s="276">
        <f t="shared" si="196"/>
        <v>82.2</v>
      </c>
      <c r="S1122" s="276" t="str">
        <f t="shared" si="196"/>
        <v/>
      </c>
      <c r="T1122" s="276" t="str">
        <f t="shared" si="196"/>
        <v/>
      </c>
      <c r="U1122" s="276">
        <f t="shared" si="196"/>
        <v>20898.2</v>
      </c>
      <c r="V1122" s="276">
        <f t="shared" si="196"/>
        <v>117.95</v>
      </c>
      <c r="W1122" s="276">
        <f t="shared" si="196"/>
        <v>178.6</v>
      </c>
      <c r="X1122" s="276">
        <f t="shared" si="196"/>
        <v>285.14999999999998</v>
      </c>
      <c r="Y1122" s="276">
        <f t="shared" si="196"/>
        <v>343.75</v>
      </c>
      <c r="Z1122" s="276">
        <f t="shared" si="196"/>
        <v>0.97499999999999998</v>
      </c>
      <c r="AA1122" s="276">
        <f t="shared" si="196"/>
        <v>25.975000000000001</v>
      </c>
      <c r="AB1122" s="276">
        <f t="shared" si="196"/>
        <v>0.50499999999999989</v>
      </c>
      <c r="AC1122" s="276">
        <f t="shared" si="196"/>
        <v>1.5110000000000001</v>
      </c>
      <c r="AD1122" s="276">
        <f t="shared" si="196"/>
        <v>10.224999999999998</v>
      </c>
      <c r="AE1122" s="276">
        <f t="shared" si="196"/>
        <v>0</v>
      </c>
      <c r="AF1122" s="420" t="str">
        <f t="shared" si="196"/>
        <v/>
      </c>
      <c r="AG1122" s="276">
        <f t="shared" si="196"/>
        <v>124</v>
      </c>
      <c r="AH1122" s="276">
        <f t="shared" si="196"/>
        <v>7</v>
      </c>
      <c r="AI1122" s="276">
        <f t="shared" si="196"/>
        <v>11.5</v>
      </c>
      <c r="AJ1122" s="276">
        <f t="shared" si="196"/>
        <v>85</v>
      </c>
      <c r="AK1122" s="276">
        <f t="shared" si="196"/>
        <v>140</v>
      </c>
      <c r="AL1122" s="276">
        <f t="shared" si="196"/>
        <v>170</v>
      </c>
      <c r="AM1122" s="276">
        <f t="shared" si="196"/>
        <v>240</v>
      </c>
      <c r="AN1122" s="276">
        <f t="shared" si="196"/>
        <v>365</v>
      </c>
      <c r="AO1122" s="276">
        <f t="shared" si="196"/>
        <v>437</v>
      </c>
      <c r="AP1122" s="276">
        <f t="shared" si="196"/>
        <v>42</v>
      </c>
      <c r="AQ1122" s="276">
        <f t="shared" si="196"/>
        <v>18</v>
      </c>
      <c r="AR1122" s="276">
        <f t="shared" si="196"/>
        <v>3</v>
      </c>
      <c r="AS1122" s="276">
        <f t="shared" si="196"/>
        <v>2.7000000000000011</v>
      </c>
      <c r="AT1122" s="276">
        <f t="shared" si="196"/>
        <v>5.000000000000001E-2</v>
      </c>
      <c r="AU1122" s="276" t="str">
        <f t="shared" si="196"/>
        <v/>
      </c>
      <c r="AV1122" s="276">
        <f t="shared" si="196"/>
        <v>13</v>
      </c>
      <c r="AW1122" s="276" t="str">
        <f t="shared" si="196"/>
        <v/>
      </c>
      <c r="AX1122" s="310">
        <f t="shared" si="196"/>
        <v>42809.48</v>
      </c>
      <c r="AY1122" s="276">
        <f t="shared" si="196"/>
        <v>890000071631.92004</v>
      </c>
      <c r="AZ1122" s="276">
        <f t="shared" si="196"/>
        <v>0.72401999999999989</v>
      </c>
      <c r="BA1122" s="276">
        <f t="shared" si="196"/>
        <v>135.476</v>
      </c>
      <c r="BB1122" s="276">
        <f t="shared" si="196"/>
        <v>8.9719999999999978</v>
      </c>
      <c r="BC1122" s="276">
        <f t="shared" si="196"/>
        <v>0</v>
      </c>
      <c r="BD1122" s="276" t="str">
        <f t="shared" si="196"/>
        <v/>
      </c>
      <c r="BE1122" s="276">
        <f t="shared" si="196"/>
        <v>1.5560000000000005</v>
      </c>
      <c r="BF1122" s="276">
        <f t="shared" si="196"/>
        <v>0</v>
      </c>
      <c r="BG1122" s="276">
        <f t="shared" si="196"/>
        <v>85.283999999999992</v>
      </c>
      <c r="BH1122" s="276">
        <f t="shared" si="196"/>
        <v>79.191999999999979</v>
      </c>
      <c r="BI1122" s="276">
        <f t="shared" si="196"/>
        <v>82.24799999999999</v>
      </c>
      <c r="BJ1122" s="276" t="str">
        <f t="shared" si="196"/>
        <v/>
      </c>
      <c r="BK1122" s="276" t="str">
        <f t="shared" si="196"/>
        <v/>
      </c>
      <c r="BL1122" s="276">
        <f t="shared" si="196"/>
        <v>20807.919999999998</v>
      </c>
      <c r="BM1122" s="276">
        <f t="shared" si="196"/>
        <v>125.56</v>
      </c>
      <c r="BN1122" s="276">
        <f t="shared" si="196"/>
        <v>191.48</v>
      </c>
      <c r="BO1122" s="276">
        <f t="shared" si="196"/>
        <v>299.27999999999997</v>
      </c>
      <c r="BP1122" s="276">
        <f t="shared" si="196"/>
        <v>353.4</v>
      </c>
      <c r="BQ1122" s="276">
        <f t="shared" si="196"/>
        <v>1</v>
      </c>
      <c r="BR1122" s="276">
        <f t="shared" si="196"/>
        <v>27.827999999999996</v>
      </c>
      <c r="BS1122" s="276">
        <f t="shared" si="196"/>
        <v>0.50800000000000001</v>
      </c>
      <c r="BT1122" s="276">
        <f t="shared" si="196"/>
        <v>1.9739999999999998</v>
      </c>
      <c r="BU1122" s="276">
        <f t="shared" si="196"/>
        <v>11.7</v>
      </c>
      <c r="BV1122" s="310">
        <f>IFERROR(AVERAGE(BV1091:BV1121),"")</f>
        <v>0</v>
      </c>
      <c r="BW1122" s="436"/>
      <c r="BX1122" s="309"/>
      <c r="BY1122" s="309"/>
      <c r="BZ1122" s="309"/>
      <c r="CA1122" s="309"/>
      <c r="CB1122" s="309"/>
      <c r="CC1122" s="309"/>
      <c r="CD1122" s="309"/>
      <c r="CE1122" s="309"/>
      <c r="CF1122" s="309"/>
      <c r="CG1122" s="309"/>
      <c r="CH1122" s="309"/>
      <c r="CI1122" s="309"/>
      <c r="CJ1122" s="309"/>
      <c r="CK1122" s="309"/>
      <c r="CL1122" s="308"/>
      <c r="CM1122" s="309"/>
      <c r="CN1122" s="309"/>
      <c r="CO1122" s="309"/>
      <c r="CP1122" s="309"/>
      <c r="CQ1122" s="309"/>
      <c r="CR1122" s="309"/>
      <c r="CS1122" s="309"/>
      <c r="CT1122" s="309"/>
      <c r="CU1122" s="309"/>
      <c r="CV1122" s="309"/>
      <c r="CW1122" s="309"/>
      <c r="CX1122" s="309"/>
      <c r="CY1122" s="309"/>
      <c r="CZ1122" s="309"/>
      <c r="DA1122" s="309"/>
      <c r="DB1122" s="309"/>
      <c r="DC1122" s="309"/>
      <c r="DD1122" s="309"/>
      <c r="DE1122" s="309"/>
      <c r="DF1122" s="309"/>
      <c r="DG1122" s="309"/>
      <c r="DH1122" s="309"/>
      <c r="DI1122" s="309"/>
      <c r="DJ1122" s="309"/>
      <c r="DK1122" s="309"/>
      <c r="DL1122" s="309"/>
      <c r="DM1122" s="309"/>
      <c r="DN1122" s="309"/>
      <c r="DO1122" s="443"/>
      <c r="DP1122" s="309"/>
      <c r="DQ1122" s="309"/>
      <c r="DR1122" s="309"/>
      <c r="DS1122" s="309"/>
      <c r="DT1122" s="309"/>
      <c r="DU1122" s="309"/>
      <c r="DV1122" s="309"/>
      <c r="DW1122" s="309"/>
      <c r="DX1122" s="309"/>
      <c r="DY1122" s="309"/>
      <c r="DZ1122" s="309"/>
      <c r="EA1122" s="309"/>
      <c r="EB1122" s="309"/>
      <c r="EC1122" s="309"/>
    </row>
    <row r="1123" spans="1:133" x14ac:dyDescent="0.25">
      <c r="A1123" s="586">
        <f t="shared" ref="A1123:B1138" si="197">A1122</f>
        <v>2017</v>
      </c>
      <c r="B1123" s="586" t="str">
        <f t="shared" si="197"/>
        <v>ABRIL</v>
      </c>
      <c r="C1123" s="586">
        <v>3</v>
      </c>
      <c r="D1123" s="292" t="str">
        <f t="shared" ref="D1123:D1185" si="198">B1121&amp;" "&amp;A1121&amp;" / "&amp;C1121</f>
        <v>ABRIL 2017 / 1</v>
      </c>
      <c r="E1123" s="725">
        <v>1</v>
      </c>
      <c r="F1123" s="760">
        <v>42827</v>
      </c>
      <c r="G1123" s="726">
        <v>890000072223</v>
      </c>
      <c r="H1123" s="726" t="s">
        <v>65</v>
      </c>
      <c r="I1123" s="726">
        <v>0.71540000000000004</v>
      </c>
      <c r="J1123" s="726">
        <v>128</v>
      </c>
      <c r="K1123" s="726">
        <v>9.6999999999999993</v>
      </c>
      <c r="L1123" s="726">
        <v>0</v>
      </c>
      <c r="M1123" s="726" t="s">
        <v>20</v>
      </c>
      <c r="N1123" s="726">
        <v>0.5</v>
      </c>
      <c r="O1123" s="726">
        <v>0</v>
      </c>
      <c r="P1123" s="726">
        <v>85.2</v>
      </c>
      <c r="Q1123" s="726">
        <v>79.2</v>
      </c>
      <c r="R1123" s="726">
        <v>82.2</v>
      </c>
      <c r="S1123" s="726" t="s">
        <v>572</v>
      </c>
      <c r="T1123" s="726" t="s">
        <v>103</v>
      </c>
      <c r="U1123" s="726">
        <v>20902</v>
      </c>
      <c r="V1123" s="726">
        <v>119</v>
      </c>
      <c r="W1123" s="726">
        <v>179</v>
      </c>
      <c r="X1123" s="726">
        <v>282</v>
      </c>
      <c r="Y1123" s="726">
        <v>341</v>
      </c>
      <c r="Z1123" s="726">
        <v>1</v>
      </c>
      <c r="AA1123" s="726">
        <v>27</v>
      </c>
      <c r="AB1123" s="726">
        <v>0.5</v>
      </c>
      <c r="AC1123" s="726">
        <v>1.56</v>
      </c>
      <c r="AD1123" s="726">
        <v>10.9</v>
      </c>
      <c r="AE1123" s="292">
        <v>0</v>
      </c>
      <c r="AF1123" s="428"/>
      <c r="AG1123" s="292">
        <v>124</v>
      </c>
      <c r="AH1123" s="726">
        <v>7</v>
      </c>
      <c r="AI1123" s="726">
        <v>11.5</v>
      </c>
      <c r="AJ1123" s="726">
        <v>85</v>
      </c>
      <c r="AK1123" s="726">
        <v>140</v>
      </c>
      <c r="AL1123" s="726">
        <v>170</v>
      </c>
      <c r="AM1123" s="726">
        <v>240</v>
      </c>
      <c r="AN1123" s="726">
        <v>365</v>
      </c>
      <c r="AO1123" s="726">
        <v>437</v>
      </c>
      <c r="AP1123" s="726">
        <v>42</v>
      </c>
      <c r="AQ1123" s="726">
        <v>18</v>
      </c>
      <c r="AR1123" s="726">
        <v>3</v>
      </c>
      <c r="AS1123" s="726">
        <v>2.7</v>
      </c>
      <c r="AT1123" s="726">
        <v>0.05</v>
      </c>
      <c r="AU1123" s="727"/>
      <c r="AV1123" s="726">
        <v>1</v>
      </c>
      <c r="AW1123" s="760">
        <v>42826</v>
      </c>
      <c r="AX1123" s="726">
        <v>890000072203</v>
      </c>
      <c r="AY1123" s="726" t="s">
        <v>606</v>
      </c>
      <c r="AZ1123" s="726">
        <v>0.71940000000000004</v>
      </c>
      <c r="BA1123" s="726">
        <v>133.1</v>
      </c>
      <c r="BB1123" s="726">
        <v>9.1999999999999993</v>
      </c>
      <c r="BC1123" s="726">
        <v>0</v>
      </c>
      <c r="BD1123" s="726" t="s">
        <v>20</v>
      </c>
      <c r="BE1123" s="726">
        <v>1.4</v>
      </c>
      <c r="BF1123" s="726">
        <v>0</v>
      </c>
      <c r="BG1123" s="726">
        <v>85</v>
      </c>
      <c r="BH1123" s="726">
        <v>79</v>
      </c>
      <c r="BI1123" s="726">
        <v>82</v>
      </c>
      <c r="BJ1123" s="726" t="s">
        <v>572</v>
      </c>
      <c r="BK1123" s="726" t="s">
        <v>103</v>
      </c>
      <c r="BL1123" s="726">
        <v>20858</v>
      </c>
      <c r="BM1123" s="726">
        <v>122</v>
      </c>
      <c r="BN1123" s="726">
        <v>187</v>
      </c>
      <c r="BO1123" s="726">
        <v>295</v>
      </c>
      <c r="BP1123" s="726">
        <v>347</v>
      </c>
      <c r="BQ1123" s="726">
        <v>1</v>
      </c>
      <c r="BR1123" s="726">
        <v>27.6</v>
      </c>
      <c r="BS1123" s="726">
        <v>0.4</v>
      </c>
      <c r="BT1123" s="726">
        <v>2</v>
      </c>
      <c r="BU1123" s="726">
        <v>8.1999999999999993</v>
      </c>
      <c r="BV1123" s="292">
        <v>0</v>
      </c>
      <c r="BW1123" s="435"/>
      <c r="BX1123" s="292">
        <v>124</v>
      </c>
      <c r="BY1123" s="726">
        <v>7</v>
      </c>
      <c r="BZ1123" s="726">
        <v>11.5</v>
      </c>
      <c r="CA1123" s="726">
        <v>85</v>
      </c>
      <c r="CB1123" s="726">
        <v>140</v>
      </c>
      <c r="CC1123" s="726">
        <v>170</v>
      </c>
      <c r="CD1123" s="726">
        <v>240</v>
      </c>
      <c r="CE1123" s="726">
        <v>365</v>
      </c>
      <c r="CF1123" s="726">
        <v>437</v>
      </c>
      <c r="CG1123" s="726">
        <v>42</v>
      </c>
      <c r="CH1123" s="726">
        <v>18</v>
      </c>
      <c r="CI1123" s="726">
        <v>3</v>
      </c>
      <c r="CJ1123" s="726">
        <v>2.7</v>
      </c>
      <c r="CK1123" s="726">
        <v>0.05</v>
      </c>
      <c r="CL1123" s="728"/>
      <c r="CM1123" s="44">
        <v>1</v>
      </c>
      <c r="CN1123" s="164">
        <v>42828</v>
      </c>
      <c r="CQ1123" s="44">
        <v>0.70889999999999997</v>
      </c>
      <c r="CR1123" s="44">
        <v>51.5</v>
      </c>
      <c r="CS1123" s="744">
        <f t="shared" ref="CS1123" si="199">(CR1123*(9/5))+32</f>
        <v>124.7</v>
      </c>
      <c r="CT1123" s="44">
        <v>10.4</v>
      </c>
      <c r="CU1123" s="44">
        <v>1E-3</v>
      </c>
      <c r="CV1123" s="44">
        <v>1</v>
      </c>
      <c r="CW1123" s="44">
        <v>1.8</v>
      </c>
      <c r="CX1123" s="44">
        <v>1E-3</v>
      </c>
      <c r="CY1123" s="44">
        <v>85</v>
      </c>
      <c r="CZ1123" s="44">
        <v>79.099999999999994</v>
      </c>
      <c r="DA1123" s="44">
        <v>82.1</v>
      </c>
      <c r="DB1123" s="44" t="s">
        <v>83</v>
      </c>
      <c r="DC1123" s="44" t="s">
        <v>84</v>
      </c>
      <c r="DD1123" s="44">
        <v>20974</v>
      </c>
      <c r="DE1123" s="44">
        <v>121.5</v>
      </c>
      <c r="DF1123" s="44">
        <v>179.6</v>
      </c>
      <c r="DG1123" s="44">
        <v>279</v>
      </c>
      <c r="DH1123" s="44">
        <v>357.4</v>
      </c>
      <c r="DI1123" s="44">
        <v>1</v>
      </c>
      <c r="DJ1123" s="44">
        <v>24.95</v>
      </c>
      <c r="DK1123" s="44">
        <v>0.56000000000000005</v>
      </c>
      <c r="DL1123" s="44">
        <v>1.61</v>
      </c>
      <c r="DM1123" s="44">
        <v>3</v>
      </c>
      <c r="DN1123" s="44">
        <v>0</v>
      </c>
      <c r="DP1123" s="44">
        <v>124</v>
      </c>
      <c r="DQ1123" s="44">
        <v>7</v>
      </c>
      <c r="DR1123" s="44">
        <v>11.5</v>
      </c>
      <c r="DS1123" s="44">
        <v>85</v>
      </c>
      <c r="DT1123" s="44">
        <v>140</v>
      </c>
      <c r="DU1123" s="44">
        <v>170</v>
      </c>
      <c r="DV1123" s="44">
        <v>240</v>
      </c>
      <c r="DW1123" s="44">
        <v>365</v>
      </c>
      <c r="DX1123" s="44">
        <v>437</v>
      </c>
      <c r="DY1123" s="44">
        <v>42</v>
      </c>
      <c r="DZ1123" s="44">
        <v>18</v>
      </c>
      <c r="EA1123" s="44">
        <v>3</v>
      </c>
      <c r="EB1123" s="44">
        <v>2.7</v>
      </c>
      <c r="EC1123" s="44">
        <v>0.05</v>
      </c>
    </row>
    <row r="1124" spans="1:133" x14ac:dyDescent="0.25">
      <c r="A1124" s="586">
        <f t="shared" si="197"/>
        <v>2017</v>
      </c>
      <c r="B1124" s="586" t="str">
        <f t="shared" si="197"/>
        <v>ABRIL</v>
      </c>
      <c r="C1124" s="586">
        <v>4</v>
      </c>
      <c r="D1124" s="292" t="str">
        <f t="shared" si="198"/>
        <v>ABRIL 2017 / 2</v>
      </c>
      <c r="E1124" s="725">
        <v>2</v>
      </c>
      <c r="F1124" s="760">
        <v>42829</v>
      </c>
      <c r="G1124" s="726">
        <v>890000072249</v>
      </c>
      <c r="H1124" s="726" t="s">
        <v>208</v>
      </c>
      <c r="I1124" s="726">
        <v>0.7157</v>
      </c>
      <c r="J1124" s="726">
        <v>129</v>
      </c>
      <c r="K1124" s="726">
        <v>9.6</v>
      </c>
      <c r="L1124" s="726">
        <v>0</v>
      </c>
      <c r="M1124" s="726" t="s">
        <v>20</v>
      </c>
      <c r="N1124" s="726">
        <v>0.5</v>
      </c>
      <c r="O1124" s="726">
        <v>0</v>
      </c>
      <c r="P1124" s="726">
        <v>85</v>
      </c>
      <c r="Q1124" s="726">
        <v>79.2</v>
      </c>
      <c r="R1124" s="726">
        <v>82.1</v>
      </c>
      <c r="S1124" s="726" t="s">
        <v>572</v>
      </c>
      <c r="T1124" s="726" t="s">
        <v>103</v>
      </c>
      <c r="U1124" s="726">
        <v>20898</v>
      </c>
      <c r="V1124" s="726">
        <v>119</v>
      </c>
      <c r="W1124" s="726">
        <v>181</v>
      </c>
      <c r="X1124" s="726">
        <v>286</v>
      </c>
      <c r="Y1124" s="726">
        <v>343</v>
      </c>
      <c r="Z1124" s="726">
        <v>1</v>
      </c>
      <c r="AA1124" s="726">
        <v>27.1</v>
      </c>
      <c r="AB1124" s="726">
        <v>0.6</v>
      </c>
      <c r="AC1124" s="726">
        <v>1.54</v>
      </c>
      <c r="AD1124" s="726">
        <v>10.6</v>
      </c>
      <c r="AE1124" s="292">
        <v>0</v>
      </c>
      <c r="AF1124" s="428"/>
      <c r="AG1124" s="292">
        <v>124</v>
      </c>
      <c r="AH1124" s="726">
        <v>7</v>
      </c>
      <c r="AI1124" s="726">
        <v>11.5</v>
      </c>
      <c r="AJ1124" s="726">
        <v>85</v>
      </c>
      <c r="AK1124" s="726">
        <v>140</v>
      </c>
      <c r="AL1124" s="726">
        <v>170</v>
      </c>
      <c r="AM1124" s="726">
        <v>240</v>
      </c>
      <c r="AN1124" s="726">
        <v>365</v>
      </c>
      <c r="AO1124" s="726">
        <v>437</v>
      </c>
      <c r="AP1124" s="726">
        <v>42</v>
      </c>
      <c r="AQ1124" s="726">
        <v>18</v>
      </c>
      <c r="AR1124" s="726">
        <v>3</v>
      </c>
      <c r="AS1124" s="726">
        <v>2.7</v>
      </c>
      <c r="AT1124" s="726">
        <v>0.05</v>
      </c>
      <c r="AU1124" s="727"/>
      <c r="AV1124" s="726">
        <v>2</v>
      </c>
      <c r="AW1124" s="761">
        <v>42827</v>
      </c>
      <c r="AX1124" s="726">
        <v>890000072218</v>
      </c>
      <c r="AY1124" s="726" t="s">
        <v>580</v>
      </c>
      <c r="AZ1124" s="726">
        <v>0.72299999999999998</v>
      </c>
      <c r="BA1124" s="726">
        <v>136</v>
      </c>
      <c r="BB1124" s="726">
        <v>8.9</v>
      </c>
      <c r="BC1124" s="726">
        <v>0</v>
      </c>
      <c r="BD1124" s="726" t="s">
        <v>20</v>
      </c>
      <c r="BE1124" s="726">
        <v>1.4</v>
      </c>
      <c r="BF1124" s="726">
        <v>0</v>
      </c>
      <c r="BG1124" s="726">
        <v>85.1</v>
      </c>
      <c r="BH1124" s="726">
        <v>79.099999999999994</v>
      </c>
      <c r="BI1124" s="726">
        <v>82.1</v>
      </c>
      <c r="BJ1124" s="726" t="s">
        <v>572</v>
      </c>
      <c r="BK1124" s="726" t="s">
        <v>103</v>
      </c>
      <c r="BL1124" s="726">
        <v>20818</v>
      </c>
      <c r="BM1124" s="726">
        <v>126</v>
      </c>
      <c r="BN1124" s="726">
        <v>192</v>
      </c>
      <c r="BO1124" s="726">
        <v>300</v>
      </c>
      <c r="BP1124" s="726">
        <v>352</v>
      </c>
      <c r="BQ1124" s="726">
        <v>1</v>
      </c>
      <c r="BR1124" s="726">
        <v>27.8</v>
      </c>
      <c r="BS1124" s="726">
        <v>0.5</v>
      </c>
      <c r="BT1124" s="726">
        <v>2.0099999999999998</v>
      </c>
      <c r="BU1124" s="726">
        <v>11</v>
      </c>
      <c r="BV1124" s="292">
        <v>0</v>
      </c>
      <c r="BW1124" s="435"/>
      <c r="BX1124" s="292">
        <v>124</v>
      </c>
      <c r="BY1124" s="726">
        <v>7</v>
      </c>
      <c r="BZ1124" s="726">
        <v>11.5</v>
      </c>
      <c r="CA1124" s="726">
        <v>85</v>
      </c>
      <c r="CB1124" s="726">
        <v>140</v>
      </c>
      <c r="CC1124" s="726">
        <v>170</v>
      </c>
      <c r="CD1124" s="726">
        <v>240</v>
      </c>
      <c r="CE1124" s="726">
        <v>365</v>
      </c>
      <c r="CF1124" s="726">
        <v>437</v>
      </c>
      <c r="CG1124" s="726">
        <v>42</v>
      </c>
      <c r="CH1124" s="726">
        <v>18</v>
      </c>
      <c r="CI1124" s="726">
        <v>3</v>
      </c>
      <c r="CJ1124" s="726">
        <v>2.7</v>
      </c>
      <c r="CK1124" s="726">
        <v>0.05</v>
      </c>
      <c r="CL1124" s="728"/>
      <c r="CM1124" s="44">
        <v>2</v>
      </c>
      <c r="CN1124" s="164">
        <v>42835</v>
      </c>
      <c r="CQ1124" s="44">
        <v>0.70930000000000004</v>
      </c>
      <c r="CR1124" s="44">
        <v>51.1</v>
      </c>
      <c r="CS1124" s="744">
        <v>124</v>
      </c>
      <c r="CT1124" s="44">
        <v>10.7</v>
      </c>
      <c r="CU1124" s="44">
        <v>1E-3</v>
      </c>
      <c r="CV1124" s="44">
        <v>1</v>
      </c>
      <c r="CW1124" s="44">
        <v>1.8</v>
      </c>
      <c r="CX1124" s="44">
        <v>1E-3</v>
      </c>
      <c r="CY1124" s="44">
        <v>85</v>
      </c>
      <c r="CZ1124" s="44">
        <v>79.099999999999994</v>
      </c>
      <c r="DA1124" s="44">
        <v>82.1</v>
      </c>
      <c r="DB1124" s="44" t="s">
        <v>83</v>
      </c>
      <c r="DC1124" s="44" t="s">
        <v>84</v>
      </c>
      <c r="DD1124" s="44">
        <v>20970</v>
      </c>
      <c r="DE1124" s="44">
        <v>119</v>
      </c>
      <c r="DF1124" s="44">
        <v>178.3</v>
      </c>
      <c r="DG1124" s="44">
        <v>274.10000000000002</v>
      </c>
      <c r="DH1124" s="44">
        <v>358.5</v>
      </c>
      <c r="DI1124" s="44">
        <v>3</v>
      </c>
      <c r="DJ1124" s="44">
        <v>20.79</v>
      </c>
      <c r="DK1124" s="44">
        <v>0.44</v>
      </c>
      <c r="DL1124" s="44">
        <v>1.64</v>
      </c>
      <c r="DM1124" s="44">
        <v>2</v>
      </c>
      <c r="DN1124" s="44">
        <v>0</v>
      </c>
      <c r="DP1124" s="44">
        <v>124</v>
      </c>
      <c r="DQ1124" s="44">
        <v>7</v>
      </c>
      <c r="DR1124" s="44">
        <v>11.5</v>
      </c>
      <c r="DS1124" s="44">
        <v>85</v>
      </c>
      <c r="DT1124" s="44">
        <v>140</v>
      </c>
      <c r="DU1124" s="44">
        <v>170</v>
      </c>
      <c r="DV1124" s="44">
        <v>240</v>
      </c>
      <c r="DW1124" s="44">
        <v>365</v>
      </c>
      <c r="DX1124" s="44">
        <v>437</v>
      </c>
      <c r="DY1124" s="44">
        <v>42</v>
      </c>
      <c r="DZ1124" s="44">
        <v>18</v>
      </c>
      <c r="EA1124" s="44">
        <v>3</v>
      </c>
      <c r="EB1124" s="44">
        <v>2.7</v>
      </c>
      <c r="EC1124" s="44">
        <v>0.05</v>
      </c>
    </row>
    <row r="1125" spans="1:133" x14ac:dyDescent="0.25">
      <c r="A1125" s="586">
        <f t="shared" si="197"/>
        <v>2017</v>
      </c>
      <c r="B1125" s="586" t="str">
        <f t="shared" si="197"/>
        <v>ABRIL</v>
      </c>
      <c r="C1125" s="586">
        <v>5</v>
      </c>
      <c r="D1125" s="292" t="str">
        <f t="shared" si="198"/>
        <v>ABRIL 2017 / 3</v>
      </c>
      <c r="E1125" s="725">
        <v>3</v>
      </c>
      <c r="F1125" s="760">
        <v>42831</v>
      </c>
      <c r="G1125" s="726">
        <v>890000072304</v>
      </c>
      <c r="H1125" s="726" t="s">
        <v>605</v>
      </c>
      <c r="I1125" s="726">
        <v>0.71609999999999996</v>
      </c>
      <c r="J1125" s="726">
        <v>129</v>
      </c>
      <c r="K1125" s="726">
        <v>9.5</v>
      </c>
      <c r="L1125" s="726">
        <v>0</v>
      </c>
      <c r="M1125" s="726" t="s">
        <v>20</v>
      </c>
      <c r="N1125" s="726">
        <v>0.5</v>
      </c>
      <c r="O1125" s="726">
        <v>0</v>
      </c>
      <c r="P1125" s="726">
        <v>85</v>
      </c>
      <c r="Q1125" s="726">
        <v>79.2</v>
      </c>
      <c r="R1125" s="726">
        <v>82.1</v>
      </c>
      <c r="S1125" s="726" t="s">
        <v>572</v>
      </c>
      <c r="T1125" s="726" t="s">
        <v>103</v>
      </c>
      <c r="U1125" s="726">
        <v>20894</v>
      </c>
      <c r="V1125" s="726">
        <v>119</v>
      </c>
      <c r="W1125" s="726">
        <v>180</v>
      </c>
      <c r="X1125" s="726">
        <v>282</v>
      </c>
      <c r="Y1125" s="726">
        <v>341</v>
      </c>
      <c r="Z1125" s="726">
        <v>1</v>
      </c>
      <c r="AA1125" s="726">
        <v>27.5</v>
      </c>
      <c r="AB1125" s="726">
        <v>0.5</v>
      </c>
      <c r="AC1125" s="726">
        <v>1.6</v>
      </c>
      <c r="AD1125" s="726">
        <v>8.6</v>
      </c>
      <c r="AE1125" s="292">
        <v>0</v>
      </c>
      <c r="AF1125" s="428"/>
      <c r="AG1125" s="292">
        <v>124</v>
      </c>
      <c r="AH1125" s="726">
        <v>7</v>
      </c>
      <c r="AI1125" s="726">
        <v>11.5</v>
      </c>
      <c r="AJ1125" s="726">
        <v>85</v>
      </c>
      <c r="AK1125" s="726">
        <v>140</v>
      </c>
      <c r="AL1125" s="726">
        <v>170</v>
      </c>
      <c r="AM1125" s="726">
        <v>240</v>
      </c>
      <c r="AN1125" s="726">
        <v>365</v>
      </c>
      <c r="AO1125" s="726">
        <v>437</v>
      </c>
      <c r="AP1125" s="726">
        <v>42</v>
      </c>
      <c r="AQ1125" s="726">
        <v>18</v>
      </c>
      <c r="AR1125" s="726">
        <v>3</v>
      </c>
      <c r="AS1125" s="726">
        <v>2.7</v>
      </c>
      <c r="AT1125" s="726">
        <v>0.05</v>
      </c>
      <c r="AU1125" s="727"/>
      <c r="AV1125" s="726">
        <v>3</v>
      </c>
      <c r="AW1125" s="760">
        <v>42829</v>
      </c>
      <c r="AX1125" s="726">
        <v>890000072261</v>
      </c>
      <c r="AY1125" s="726" t="s">
        <v>606</v>
      </c>
      <c r="AZ1125" s="726">
        <v>0.71940000000000004</v>
      </c>
      <c r="BA1125" s="726">
        <v>131.19999999999999</v>
      </c>
      <c r="BB1125" s="726">
        <v>9.4</v>
      </c>
      <c r="BC1125" s="726">
        <v>0</v>
      </c>
      <c r="BD1125" s="726" t="s">
        <v>20</v>
      </c>
      <c r="BE1125" s="726">
        <v>1.4</v>
      </c>
      <c r="BF1125" s="726">
        <v>0</v>
      </c>
      <c r="BG1125" s="726">
        <v>85.6</v>
      </c>
      <c r="BH1125" s="726">
        <v>79.3</v>
      </c>
      <c r="BI1125" s="726">
        <v>82.4</v>
      </c>
      <c r="BJ1125" s="726" t="s">
        <v>572</v>
      </c>
      <c r="BK1125" s="726" t="s">
        <v>103</v>
      </c>
      <c r="BL1125" s="726">
        <v>20858</v>
      </c>
      <c r="BM1125" s="726">
        <v>122</v>
      </c>
      <c r="BN1125" s="726">
        <v>181</v>
      </c>
      <c r="BO1125" s="726">
        <v>297</v>
      </c>
      <c r="BP1125" s="726">
        <v>351</v>
      </c>
      <c r="BQ1125" s="726">
        <v>1</v>
      </c>
      <c r="BR1125" s="726">
        <v>27.7</v>
      </c>
      <c r="BS1125" s="726">
        <v>0.4</v>
      </c>
      <c r="BT1125" s="726">
        <v>2</v>
      </c>
      <c r="BU1125" s="726">
        <v>6.5</v>
      </c>
      <c r="BV1125" s="292">
        <v>0</v>
      </c>
      <c r="BW1125" s="435"/>
      <c r="BX1125" s="292">
        <v>124</v>
      </c>
      <c r="BY1125" s="726">
        <v>7</v>
      </c>
      <c r="BZ1125" s="726">
        <v>11.5</v>
      </c>
      <c r="CA1125" s="726">
        <v>85</v>
      </c>
      <c r="CB1125" s="726">
        <v>140</v>
      </c>
      <c r="CC1125" s="726">
        <v>170</v>
      </c>
      <c r="CD1125" s="726">
        <v>240</v>
      </c>
      <c r="CE1125" s="726">
        <v>365</v>
      </c>
      <c r="CF1125" s="726">
        <v>437</v>
      </c>
      <c r="CG1125" s="726">
        <v>42</v>
      </c>
      <c r="CH1125" s="726">
        <v>18</v>
      </c>
      <c r="CI1125" s="726">
        <v>3</v>
      </c>
      <c r="CJ1125" s="726">
        <v>2.7</v>
      </c>
      <c r="CK1125" s="726">
        <v>0.05</v>
      </c>
      <c r="CL1125" s="728"/>
      <c r="CM1125" s="44">
        <v>3</v>
      </c>
      <c r="CN1125" s="164">
        <v>42842</v>
      </c>
      <c r="CQ1125" s="44">
        <v>0.70820000000000005</v>
      </c>
      <c r="CR1125" s="44">
        <v>51</v>
      </c>
      <c r="CS1125" s="744">
        <v>124</v>
      </c>
      <c r="CT1125" s="44">
        <v>10.61</v>
      </c>
      <c r="CU1125" s="44">
        <v>1E-3</v>
      </c>
      <c r="CV1125" s="44">
        <v>1</v>
      </c>
      <c r="CW1125" s="44">
        <v>1.8</v>
      </c>
      <c r="CX1125" s="44">
        <v>1E-3</v>
      </c>
      <c r="CY1125" s="44">
        <v>85</v>
      </c>
      <c r="CZ1125" s="44">
        <v>79.099999999999994</v>
      </c>
      <c r="DA1125" s="44">
        <v>82.1</v>
      </c>
      <c r="DB1125" s="44" t="s">
        <v>83</v>
      </c>
      <c r="DC1125" s="44" t="s">
        <v>84</v>
      </c>
      <c r="DD1125" s="44">
        <v>20982</v>
      </c>
      <c r="DE1125" s="44">
        <v>119.6</v>
      </c>
      <c r="DF1125" s="44">
        <v>177.4</v>
      </c>
      <c r="DG1125" s="44">
        <v>276.3</v>
      </c>
      <c r="DH1125" s="44">
        <v>358.8</v>
      </c>
      <c r="DI1125" s="44">
        <v>5</v>
      </c>
      <c r="DJ1125" s="44">
        <v>20.25</v>
      </c>
      <c r="DK1125" s="44">
        <v>0.42</v>
      </c>
      <c r="DL1125" s="44">
        <v>1.67</v>
      </c>
      <c r="DM1125" s="44">
        <v>2.5</v>
      </c>
      <c r="DN1125" s="44">
        <v>0</v>
      </c>
      <c r="DP1125" s="44">
        <v>124</v>
      </c>
      <c r="DQ1125" s="44">
        <v>7</v>
      </c>
      <c r="DR1125" s="44">
        <v>11.5</v>
      </c>
      <c r="DS1125" s="44">
        <v>85</v>
      </c>
      <c r="DT1125" s="44">
        <v>140</v>
      </c>
      <c r="DU1125" s="44">
        <v>170</v>
      </c>
      <c r="DV1125" s="44">
        <v>240</v>
      </c>
      <c r="DW1125" s="44">
        <v>365</v>
      </c>
      <c r="DX1125" s="44">
        <v>437</v>
      </c>
      <c r="DY1125" s="44">
        <v>42</v>
      </c>
      <c r="DZ1125" s="44">
        <v>18</v>
      </c>
      <c r="EA1125" s="44">
        <v>3</v>
      </c>
      <c r="EB1125" s="44">
        <v>2.7</v>
      </c>
      <c r="EC1125" s="44">
        <v>0.05</v>
      </c>
    </row>
    <row r="1126" spans="1:133" x14ac:dyDescent="0.25">
      <c r="A1126" s="586">
        <f t="shared" si="197"/>
        <v>2017</v>
      </c>
      <c r="B1126" s="586" t="str">
        <f t="shared" si="197"/>
        <v>ABRIL</v>
      </c>
      <c r="C1126" s="586">
        <v>6</v>
      </c>
      <c r="D1126" s="292" t="str">
        <f t="shared" si="198"/>
        <v>ABRIL 2017 / 4</v>
      </c>
      <c r="E1126" s="725">
        <v>4</v>
      </c>
      <c r="F1126" s="760">
        <v>42832</v>
      </c>
      <c r="G1126" s="726">
        <v>890000072338</v>
      </c>
      <c r="H1126" s="726" t="s">
        <v>208</v>
      </c>
      <c r="I1126" s="726">
        <v>0.7157</v>
      </c>
      <c r="J1126" s="726">
        <v>128</v>
      </c>
      <c r="K1126" s="726">
        <v>9.6999999999999993</v>
      </c>
      <c r="L1126" s="726">
        <v>0</v>
      </c>
      <c r="M1126" s="726" t="s">
        <v>20</v>
      </c>
      <c r="N1126" s="726">
        <v>0.5</v>
      </c>
      <c r="O1126" s="726">
        <v>0</v>
      </c>
      <c r="P1126" s="726">
        <v>85.2</v>
      </c>
      <c r="Q1126" s="726">
        <v>79.400000000000006</v>
      </c>
      <c r="R1126" s="726">
        <v>82.3</v>
      </c>
      <c r="S1126" s="726" t="s">
        <v>572</v>
      </c>
      <c r="T1126" s="726" t="s">
        <v>103</v>
      </c>
      <c r="U1126" s="726">
        <v>20898</v>
      </c>
      <c r="V1126" s="726">
        <v>119</v>
      </c>
      <c r="W1126" s="726">
        <v>179</v>
      </c>
      <c r="X1126" s="726">
        <v>282</v>
      </c>
      <c r="Y1126" s="726">
        <v>336</v>
      </c>
      <c r="Z1126" s="726">
        <v>1</v>
      </c>
      <c r="AA1126" s="726">
        <v>26.3</v>
      </c>
      <c r="AB1126" s="726">
        <v>0.5</v>
      </c>
      <c r="AC1126" s="726">
        <v>1.54</v>
      </c>
      <c r="AD1126" s="726">
        <v>8.8000000000000007</v>
      </c>
      <c r="AE1126" s="292">
        <v>0</v>
      </c>
      <c r="AF1126" s="428"/>
      <c r="AG1126" s="292">
        <v>124</v>
      </c>
      <c r="AH1126" s="726">
        <v>7</v>
      </c>
      <c r="AI1126" s="726">
        <v>11.5</v>
      </c>
      <c r="AJ1126" s="726">
        <v>85</v>
      </c>
      <c r="AK1126" s="726">
        <v>140</v>
      </c>
      <c r="AL1126" s="726">
        <v>170</v>
      </c>
      <c r="AM1126" s="726">
        <v>240</v>
      </c>
      <c r="AN1126" s="726">
        <v>365</v>
      </c>
      <c r="AO1126" s="726">
        <v>437</v>
      </c>
      <c r="AP1126" s="726">
        <v>42</v>
      </c>
      <c r="AQ1126" s="726">
        <v>18</v>
      </c>
      <c r="AR1126" s="726">
        <v>3</v>
      </c>
      <c r="AS1126" s="726">
        <v>2.7</v>
      </c>
      <c r="AT1126" s="726">
        <v>0.05</v>
      </c>
      <c r="AU1126" s="727"/>
      <c r="AV1126" s="726">
        <v>4</v>
      </c>
      <c r="AW1126" s="760">
        <v>42830</v>
      </c>
      <c r="AX1126" s="726">
        <v>890000072277</v>
      </c>
      <c r="AY1126" s="726" t="s">
        <v>607</v>
      </c>
      <c r="AZ1126" s="726">
        <v>0.72340000000000004</v>
      </c>
      <c r="BA1126" s="726">
        <v>133.80000000000001</v>
      </c>
      <c r="BB1126" s="726">
        <v>9.1999999999999993</v>
      </c>
      <c r="BC1126" s="726">
        <v>0</v>
      </c>
      <c r="BD1126" s="726" t="s">
        <v>20</v>
      </c>
      <c r="BE1126" s="726">
        <v>1.5</v>
      </c>
      <c r="BF1126" s="726">
        <v>0</v>
      </c>
      <c r="BG1126" s="726">
        <v>85.5</v>
      </c>
      <c r="BH1126" s="726">
        <v>79.3</v>
      </c>
      <c r="BI1126" s="726">
        <v>82.4</v>
      </c>
      <c r="BJ1126" s="726" t="s">
        <v>572</v>
      </c>
      <c r="BK1126" s="726" t="s">
        <v>103</v>
      </c>
      <c r="BL1126" s="726">
        <v>20814</v>
      </c>
      <c r="BM1126" s="726">
        <v>124</v>
      </c>
      <c r="BN1126" s="726">
        <v>189</v>
      </c>
      <c r="BO1126" s="726">
        <v>298</v>
      </c>
      <c r="BP1126" s="726">
        <v>349</v>
      </c>
      <c r="BQ1126" s="726">
        <v>1</v>
      </c>
      <c r="BR1126" s="726">
        <v>27.4</v>
      </c>
      <c r="BS1126" s="726">
        <v>0.5</v>
      </c>
      <c r="BT1126" s="726">
        <v>2.0099999999999998</v>
      </c>
      <c r="BU1126" s="726">
        <v>5.6</v>
      </c>
      <c r="BV1126" s="292">
        <v>0</v>
      </c>
      <c r="BW1126" s="435"/>
      <c r="BX1126" s="292">
        <v>124</v>
      </c>
      <c r="BY1126" s="726">
        <v>7</v>
      </c>
      <c r="BZ1126" s="726">
        <v>11.5</v>
      </c>
      <c r="CA1126" s="726">
        <v>85</v>
      </c>
      <c r="CB1126" s="726">
        <v>140</v>
      </c>
      <c r="CC1126" s="726">
        <v>170</v>
      </c>
      <c r="CD1126" s="726">
        <v>240</v>
      </c>
      <c r="CE1126" s="726">
        <v>365</v>
      </c>
      <c r="CF1126" s="726">
        <v>437</v>
      </c>
      <c r="CG1126" s="726">
        <v>42</v>
      </c>
      <c r="CH1126" s="726">
        <v>18</v>
      </c>
      <c r="CI1126" s="726">
        <v>3</v>
      </c>
      <c r="CJ1126" s="726">
        <v>2.7</v>
      </c>
      <c r="CK1126" s="726">
        <v>0.05</v>
      </c>
      <c r="CL1126" s="728"/>
      <c r="CM1126" s="44">
        <v>4</v>
      </c>
      <c r="CN1126" s="164">
        <v>42849</v>
      </c>
      <c r="CQ1126" s="44">
        <v>0.71</v>
      </c>
      <c r="CR1126" s="44">
        <v>51</v>
      </c>
      <c r="CS1126" s="744">
        <v>124</v>
      </c>
      <c r="CT1126" s="44">
        <v>10.6</v>
      </c>
      <c r="CU1126" s="44">
        <v>1E-3</v>
      </c>
      <c r="CV1126" s="44">
        <v>1</v>
      </c>
      <c r="CW1126" s="44">
        <v>1.8</v>
      </c>
      <c r="CX1126" s="44">
        <v>1E-3</v>
      </c>
      <c r="CY1126" s="44">
        <v>85</v>
      </c>
      <c r="CZ1126" s="44">
        <v>79.099999999999994</v>
      </c>
      <c r="DA1126" s="44">
        <v>82.1</v>
      </c>
      <c r="DB1126" s="44" t="s">
        <v>83</v>
      </c>
      <c r="DC1126" s="44" t="s">
        <v>84</v>
      </c>
      <c r="DD1126" s="44">
        <v>20962</v>
      </c>
      <c r="DE1126" s="44">
        <v>119.2</v>
      </c>
      <c r="DF1126" s="44">
        <v>175.8</v>
      </c>
      <c r="DG1126" s="44">
        <v>277.7</v>
      </c>
      <c r="DH1126" s="44">
        <v>356.39</v>
      </c>
      <c r="DI1126" s="44">
        <v>1</v>
      </c>
      <c r="DJ1126" s="44">
        <v>21.1</v>
      </c>
      <c r="DK1126" s="44">
        <v>0.4</v>
      </c>
      <c r="DL1126" s="44">
        <v>1.86</v>
      </c>
      <c r="DM1126" s="44">
        <v>2.2999999999999998</v>
      </c>
      <c r="DN1126" s="44">
        <v>0</v>
      </c>
      <c r="DP1126" s="44">
        <v>124</v>
      </c>
      <c r="DQ1126" s="44">
        <v>7</v>
      </c>
      <c r="DR1126" s="44">
        <v>11.5</v>
      </c>
      <c r="DS1126" s="44">
        <v>85</v>
      </c>
      <c r="DT1126" s="44">
        <v>140</v>
      </c>
      <c r="DU1126" s="44">
        <v>170</v>
      </c>
      <c r="DV1126" s="44">
        <v>240</v>
      </c>
      <c r="DW1126" s="44">
        <v>365</v>
      </c>
      <c r="DX1126" s="44">
        <v>437</v>
      </c>
      <c r="DY1126" s="44">
        <v>42</v>
      </c>
      <c r="DZ1126" s="44">
        <v>18</v>
      </c>
      <c r="EA1126" s="44">
        <v>3</v>
      </c>
      <c r="EB1126" s="44">
        <v>2.7</v>
      </c>
      <c r="EC1126" s="44">
        <v>0.05</v>
      </c>
    </row>
    <row r="1127" spans="1:133" x14ac:dyDescent="0.25">
      <c r="A1127" s="586">
        <f t="shared" si="197"/>
        <v>2017</v>
      </c>
      <c r="B1127" s="586" t="str">
        <f t="shared" si="197"/>
        <v>ABRIL</v>
      </c>
      <c r="C1127" s="586">
        <v>7</v>
      </c>
      <c r="D1127" s="292" t="str">
        <f t="shared" si="198"/>
        <v>ABRIL 2017 / 5</v>
      </c>
      <c r="E1127" s="725">
        <v>5</v>
      </c>
      <c r="F1127" s="760">
        <v>42832</v>
      </c>
      <c r="G1127" s="726">
        <v>890000072322</v>
      </c>
      <c r="H1127" s="726" t="s">
        <v>69</v>
      </c>
      <c r="I1127" s="726">
        <v>0.71540000000000004</v>
      </c>
      <c r="J1127" s="726">
        <v>128</v>
      </c>
      <c r="K1127" s="726">
        <v>9.6</v>
      </c>
      <c r="L1127" s="726">
        <v>0</v>
      </c>
      <c r="M1127" s="726" t="s">
        <v>20</v>
      </c>
      <c r="N1127" s="726">
        <v>0.5</v>
      </c>
      <c r="O1127" s="726">
        <v>0</v>
      </c>
      <c r="P1127" s="726">
        <v>85.3</v>
      </c>
      <c r="Q1127" s="726">
        <v>79.099999999999994</v>
      </c>
      <c r="R1127" s="726">
        <v>82.2</v>
      </c>
      <c r="S1127" s="726" t="s">
        <v>572</v>
      </c>
      <c r="T1127" s="726" t="s">
        <v>103</v>
      </c>
      <c r="U1127" s="726">
        <v>20902</v>
      </c>
      <c r="V1127" s="726">
        <v>119</v>
      </c>
      <c r="W1127" s="726">
        <v>179</v>
      </c>
      <c r="X1127" s="726">
        <v>281</v>
      </c>
      <c r="Y1127" s="726">
        <v>340</v>
      </c>
      <c r="Z1127" s="726">
        <v>1</v>
      </c>
      <c r="AA1127" s="726">
        <v>26.9</v>
      </c>
      <c r="AB1127" s="726">
        <v>0.5</v>
      </c>
      <c r="AC1127" s="726">
        <v>1.56</v>
      </c>
      <c r="AD1127" s="726">
        <v>9.8000000000000007</v>
      </c>
      <c r="AE1127" s="292">
        <v>0</v>
      </c>
      <c r="AF1127" s="428"/>
      <c r="AG1127" s="292">
        <v>124</v>
      </c>
      <c r="AH1127" s="726">
        <v>7</v>
      </c>
      <c r="AI1127" s="726">
        <v>11.5</v>
      </c>
      <c r="AJ1127" s="726">
        <v>85</v>
      </c>
      <c r="AK1127" s="726">
        <v>140</v>
      </c>
      <c r="AL1127" s="726">
        <v>170</v>
      </c>
      <c r="AM1127" s="726">
        <v>240</v>
      </c>
      <c r="AN1127" s="726">
        <v>365</v>
      </c>
      <c r="AO1127" s="726">
        <v>437</v>
      </c>
      <c r="AP1127" s="726">
        <v>42</v>
      </c>
      <c r="AQ1127" s="726">
        <v>18</v>
      </c>
      <c r="AR1127" s="726">
        <v>3</v>
      </c>
      <c r="AS1127" s="726">
        <v>2.7</v>
      </c>
      <c r="AT1127" s="726">
        <v>0.05</v>
      </c>
      <c r="AU1127" s="727"/>
      <c r="AV1127" s="726">
        <v>5</v>
      </c>
      <c r="AW1127" s="760">
        <v>42833</v>
      </c>
      <c r="AX1127" s="726">
        <v>890000072350</v>
      </c>
      <c r="AY1127" s="726" t="s">
        <v>577</v>
      </c>
      <c r="AZ1127" s="726">
        <v>0.71750000000000003</v>
      </c>
      <c r="BA1127" s="726">
        <v>129.5</v>
      </c>
      <c r="BB1127" s="726">
        <v>9.6</v>
      </c>
      <c r="BC1127" s="726">
        <v>0</v>
      </c>
      <c r="BD1127" s="726" t="s">
        <v>20</v>
      </c>
      <c r="BE1127" s="726">
        <v>1.5</v>
      </c>
      <c r="BF1127" s="726">
        <v>0</v>
      </c>
      <c r="BG1127" s="726">
        <v>85.6</v>
      </c>
      <c r="BH1127" s="726">
        <v>79.3</v>
      </c>
      <c r="BI1127" s="726">
        <v>82.5</v>
      </c>
      <c r="BJ1127" s="726" t="s">
        <v>572</v>
      </c>
      <c r="BK1127" s="726" t="s">
        <v>103</v>
      </c>
      <c r="BL1127" s="726">
        <v>20878</v>
      </c>
      <c r="BM1127" s="726">
        <v>120</v>
      </c>
      <c r="BN1127" s="726">
        <v>178</v>
      </c>
      <c r="BO1127" s="726">
        <v>295</v>
      </c>
      <c r="BP1127" s="726">
        <v>349</v>
      </c>
      <c r="BQ1127" s="726">
        <v>1</v>
      </c>
      <c r="BR1127" s="726">
        <v>27</v>
      </c>
      <c r="BS1127" s="726">
        <v>0.4</v>
      </c>
      <c r="BT1127" s="726">
        <v>1.95</v>
      </c>
      <c r="BU1127" s="726">
        <v>6</v>
      </c>
      <c r="BV1127" s="292">
        <v>0</v>
      </c>
      <c r="BW1127" s="435"/>
      <c r="BX1127" s="292">
        <v>124</v>
      </c>
      <c r="BY1127" s="726">
        <v>7</v>
      </c>
      <c r="BZ1127" s="726">
        <v>11.5</v>
      </c>
      <c r="CA1127" s="726">
        <v>85</v>
      </c>
      <c r="CB1127" s="726">
        <v>140</v>
      </c>
      <c r="CC1127" s="726">
        <v>170</v>
      </c>
      <c r="CD1127" s="726">
        <v>240</v>
      </c>
      <c r="CE1127" s="726">
        <v>365</v>
      </c>
      <c r="CF1127" s="726">
        <v>437</v>
      </c>
      <c r="CG1127" s="726">
        <v>42</v>
      </c>
      <c r="CH1127" s="726">
        <v>18</v>
      </c>
      <c r="CI1127" s="726">
        <v>3</v>
      </c>
      <c r="CJ1127" s="726">
        <v>2.7</v>
      </c>
      <c r="CK1127" s="726">
        <v>0.05</v>
      </c>
      <c r="CL1127" s="728"/>
    </row>
    <row r="1128" spans="1:133" x14ac:dyDescent="0.25">
      <c r="A1128" s="586">
        <f t="shared" si="197"/>
        <v>2017</v>
      </c>
      <c r="B1128" s="586" t="str">
        <f t="shared" si="197"/>
        <v>ABRIL</v>
      </c>
      <c r="C1128" s="586">
        <v>8</v>
      </c>
      <c r="D1128" s="292" t="str">
        <f t="shared" si="198"/>
        <v>ABRIL 2017 / 6</v>
      </c>
      <c r="E1128" s="725">
        <v>6</v>
      </c>
      <c r="F1128" s="760">
        <v>42833</v>
      </c>
      <c r="G1128" s="726">
        <v>890000072360</v>
      </c>
      <c r="H1128" s="726" t="s">
        <v>68</v>
      </c>
      <c r="I1128" s="726">
        <v>0.71540000000000004</v>
      </c>
      <c r="J1128" s="726">
        <v>128</v>
      </c>
      <c r="K1128" s="726">
        <v>9.6999999999999993</v>
      </c>
      <c r="L1128" s="726">
        <v>0</v>
      </c>
      <c r="M1128" s="726" t="s">
        <v>20</v>
      </c>
      <c r="N1128" s="726">
        <v>0.5</v>
      </c>
      <c r="O1128" s="726">
        <v>0</v>
      </c>
      <c r="P1128" s="726">
        <v>85</v>
      </c>
      <c r="Q1128" s="726">
        <v>79.400000000000006</v>
      </c>
      <c r="R1128" s="726">
        <v>82.2</v>
      </c>
      <c r="S1128" s="726" t="s">
        <v>572</v>
      </c>
      <c r="T1128" s="726" t="s">
        <v>103</v>
      </c>
      <c r="U1128" s="726">
        <v>20902</v>
      </c>
      <c r="V1128" s="726">
        <v>118</v>
      </c>
      <c r="W1128" s="726">
        <v>179</v>
      </c>
      <c r="X1128" s="726">
        <v>281</v>
      </c>
      <c r="Y1128" s="726">
        <v>337</v>
      </c>
      <c r="Z1128" s="726">
        <v>1</v>
      </c>
      <c r="AA1128" s="726">
        <v>23.2</v>
      </c>
      <c r="AB1128" s="726">
        <v>0.4</v>
      </c>
      <c r="AC1128" s="726">
        <v>1.59</v>
      </c>
      <c r="AD1128" s="726">
        <v>12.4</v>
      </c>
      <c r="AE1128" s="292">
        <v>0</v>
      </c>
      <c r="AF1128" s="428"/>
      <c r="AG1128" s="292">
        <v>124</v>
      </c>
      <c r="AH1128" s="726">
        <v>7</v>
      </c>
      <c r="AI1128" s="726">
        <v>11.5</v>
      </c>
      <c r="AJ1128" s="726">
        <v>85</v>
      </c>
      <c r="AK1128" s="726">
        <v>140</v>
      </c>
      <c r="AL1128" s="726">
        <v>170</v>
      </c>
      <c r="AM1128" s="726">
        <v>240</v>
      </c>
      <c r="AN1128" s="726">
        <v>365</v>
      </c>
      <c r="AO1128" s="726">
        <v>437</v>
      </c>
      <c r="AP1128" s="726">
        <v>42</v>
      </c>
      <c r="AQ1128" s="726">
        <v>18</v>
      </c>
      <c r="AR1128" s="726">
        <v>3</v>
      </c>
      <c r="AS1128" s="726">
        <v>2.7</v>
      </c>
      <c r="AT1128" s="726">
        <v>0.05</v>
      </c>
      <c r="AU1128" s="727"/>
      <c r="AV1128" s="726">
        <v>6</v>
      </c>
      <c r="AW1128" s="760">
        <v>42834</v>
      </c>
      <c r="AX1128" s="726">
        <v>890000072368</v>
      </c>
      <c r="AY1128" s="726" t="s">
        <v>608</v>
      </c>
      <c r="AZ1128" s="726">
        <v>0.72419999999999995</v>
      </c>
      <c r="BA1128" s="726">
        <v>136.30000000000001</v>
      </c>
      <c r="BB1128" s="726">
        <v>8.6</v>
      </c>
      <c r="BC1128" s="726">
        <v>0</v>
      </c>
      <c r="BD1128" s="726" t="s">
        <v>20</v>
      </c>
      <c r="BE1128" s="726">
        <v>1.5</v>
      </c>
      <c r="BF1128" s="726">
        <v>0</v>
      </c>
      <c r="BG1128" s="726">
        <v>85.6</v>
      </c>
      <c r="BH1128" s="726">
        <v>79.3</v>
      </c>
      <c r="BI1128" s="726">
        <v>82.4</v>
      </c>
      <c r="BJ1128" s="726" t="s">
        <v>572</v>
      </c>
      <c r="BK1128" s="726" t="s">
        <v>103</v>
      </c>
      <c r="BL1128" s="726">
        <v>20806</v>
      </c>
      <c r="BM1128" s="726">
        <v>124</v>
      </c>
      <c r="BN1128" s="726">
        <v>189</v>
      </c>
      <c r="BO1128" s="726">
        <v>297</v>
      </c>
      <c r="BP1128" s="726">
        <v>352</v>
      </c>
      <c r="BQ1128" s="726">
        <v>1</v>
      </c>
      <c r="BR1128" s="726">
        <v>27.5</v>
      </c>
      <c r="BS1128" s="726">
        <v>0.4</v>
      </c>
      <c r="BT1128" s="726">
        <v>1.98</v>
      </c>
      <c r="BU1128" s="726">
        <v>8.9</v>
      </c>
      <c r="BV1128" s="292">
        <v>0</v>
      </c>
      <c r="BW1128" s="435"/>
      <c r="BX1128" s="292">
        <v>124</v>
      </c>
      <c r="BY1128" s="726">
        <v>7</v>
      </c>
      <c r="BZ1128" s="726">
        <v>11.5</v>
      </c>
      <c r="CA1128" s="726">
        <v>85</v>
      </c>
      <c r="CB1128" s="726">
        <v>140</v>
      </c>
      <c r="CC1128" s="726">
        <v>170</v>
      </c>
      <c r="CD1128" s="726">
        <v>240</v>
      </c>
      <c r="CE1128" s="726">
        <v>365</v>
      </c>
      <c r="CF1128" s="726">
        <v>437</v>
      </c>
      <c r="CG1128" s="726">
        <v>42</v>
      </c>
      <c r="CH1128" s="726">
        <v>18</v>
      </c>
      <c r="CI1128" s="726">
        <v>3</v>
      </c>
      <c r="CJ1128" s="726">
        <v>2.7</v>
      </c>
      <c r="CK1128" s="726">
        <v>0.05</v>
      </c>
      <c r="CL1128" s="728"/>
    </row>
    <row r="1129" spans="1:133" x14ac:dyDescent="0.25">
      <c r="A1129" s="586">
        <f t="shared" si="197"/>
        <v>2017</v>
      </c>
      <c r="B1129" s="586" t="str">
        <f t="shared" si="197"/>
        <v>ABRIL</v>
      </c>
      <c r="C1129" s="586">
        <v>9</v>
      </c>
      <c r="D1129" s="292" t="str">
        <f t="shared" si="198"/>
        <v>ABRIL 2017 / 7</v>
      </c>
      <c r="E1129" s="725">
        <v>7</v>
      </c>
      <c r="F1129" s="760">
        <v>42836</v>
      </c>
      <c r="G1129" s="726">
        <v>890000072401</v>
      </c>
      <c r="H1129" s="726" t="s">
        <v>574</v>
      </c>
      <c r="I1129" s="726">
        <v>0.71650000000000003</v>
      </c>
      <c r="J1129" s="726">
        <v>129</v>
      </c>
      <c r="K1129" s="726">
        <v>9.6999999999999993</v>
      </c>
      <c r="L1129" s="726">
        <v>0</v>
      </c>
      <c r="M1129" s="726" t="s">
        <v>20</v>
      </c>
      <c r="N1129" s="726">
        <v>0.5</v>
      </c>
      <c r="O1129" s="726">
        <v>0</v>
      </c>
      <c r="P1129" s="726">
        <v>85</v>
      </c>
      <c r="Q1129" s="726">
        <v>79.2</v>
      </c>
      <c r="R1129" s="726">
        <v>82.1</v>
      </c>
      <c r="S1129" s="726" t="s">
        <v>572</v>
      </c>
      <c r="T1129" s="726" t="s">
        <v>103</v>
      </c>
      <c r="U1129" s="726">
        <v>20890</v>
      </c>
      <c r="V1129" s="726">
        <v>120</v>
      </c>
      <c r="W1129" s="726">
        <v>183</v>
      </c>
      <c r="X1129" s="726">
        <v>286</v>
      </c>
      <c r="Y1129" s="726">
        <v>341</v>
      </c>
      <c r="Z1129" s="726">
        <v>1</v>
      </c>
      <c r="AA1129" s="726">
        <v>27.4</v>
      </c>
      <c r="AB1129" s="726">
        <v>0.6</v>
      </c>
      <c r="AC1129" s="726">
        <v>1.6</v>
      </c>
      <c r="AD1129" s="726">
        <v>15</v>
      </c>
      <c r="AE1129" s="292">
        <v>0</v>
      </c>
      <c r="AF1129" s="428"/>
      <c r="AG1129" s="292">
        <v>124</v>
      </c>
      <c r="AH1129" s="726">
        <v>7</v>
      </c>
      <c r="AI1129" s="726">
        <v>11.5</v>
      </c>
      <c r="AJ1129" s="726">
        <v>85</v>
      </c>
      <c r="AK1129" s="726">
        <v>140</v>
      </c>
      <c r="AL1129" s="726">
        <v>170</v>
      </c>
      <c r="AM1129" s="726">
        <v>240</v>
      </c>
      <c r="AN1129" s="726">
        <v>365</v>
      </c>
      <c r="AO1129" s="726">
        <v>437</v>
      </c>
      <c r="AP1129" s="726">
        <v>42</v>
      </c>
      <c r="AQ1129" s="726">
        <v>18</v>
      </c>
      <c r="AR1129" s="726">
        <v>3</v>
      </c>
      <c r="AS1129" s="726">
        <v>2.7</v>
      </c>
      <c r="AT1129" s="726">
        <v>0.05</v>
      </c>
      <c r="AU1129" s="727"/>
      <c r="AV1129" s="726">
        <v>7</v>
      </c>
      <c r="AW1129" s="760">
        <v>42837</v>
      </c>
      <c r="AX1129" s="726">
        <v>890000072445</v>
      </c>
      <c r="AY1129" s="726" t="s">
        <v>607</v>
      </c>
      <c r="AZ1129" s="726">
        <v>0.7208</v>
      </c>
      <c r="BA1129" s="726">
        <v>132.80000000000001</v>
      </c>
      <c r="BB1129" s="726">
        <v>9.1999999999999993</v>
      </c>
      <c r="BC1129" s="726">
        <v>0</v>
      </c>
      <c r="BD1129" s="726" t="s">
        <v>20</v>
      </c>
      <c r="BE1129" s="726">
        <v>1.5</v>
      </c>
      <c r="BF1129" s="726">
        <v>0</v>
      </c>
      <c r="BG1129" s="726">
        <v>85.6</v>
      </c>
      <c r="BH1129" s="726">
        <v>79.3</v>
      </c>
      <c r="BI1129" s="726">
        <v>82.4</v>
      </c>
      <c r="BJ1129" s="726" t="s">
        <v>572</v>
      </c>
      <c r="BK1129" s="726" t="s">
        <v>103</v>
      </c>
      <c r="BL1129" s="726">
        <v>20842</v>
      </c>
      <c r="BM1129" s="726">
        <v>124</v>
      </c>
      <c r="BN1129" s="726">
        <v>183</v>
      </c>
      <c r="BO1129" s="726">
        <v>297</v>
      </c>
      <c r="BP1129" s="726">
        <v>351</v>
      </c>
      <c r="BQ1129" s="726">
        <v>1</v>
      </c>
      <c r="BR1129" s="726">
        <v>27.6</v>
      </c>
      <c r="BS1129" s="726">
        <v>0.5</v>
      </c>
      <c r="BT1129" s="726">
        <v>1.99</v>
      </c>
      <c r="BU1129" s="726">
        <v>4.9000000000000004</v>
      </c>
      <c r="BV1129" s="292">
        <v>0</v>
      </c>
      <c r="BW1129" s="435"/>
      <c r="BX1129" s="292">
        <v>124</v>
      </c>
      <c r="BY1129" s="726">
        <v>7</v>
      </c>
      <c r="BZ1129" s="726">
        <v>11.5</v>
      </c>
      <c r="CA1129" s="726">
        <v>85</v>
      </c>
      <c r="CB1129" s="726">
        <v>140</v>
      </c>
      <c r="CC1129" s="726">
        <v>170</v>
      </c>
      <c r="CD1129" s="726">
        <v>240</v>
      </c>
      <c r="CE1129" s="726">
        <v>365</v>
      </c>
      <c r="CF1129" s="726">
        <v>437</v>
      </c>
      <c r="CG1129" s="726">
        <v>42</v>
      </c>
      <c r="CH1129" s="726">
        <v>18</v>
      </c>
      <c r="CI1129" s="726">
        <v>3</v>
      </c>
      <c r="CJ1129" s="726">
        <v>2.7</v>
      </c>
      <c r="CK1129" s="726">
        <v>0.05</v>
      </c>
      <c r="CL1129" s="728"/>
    </row>
    <row r="1130" spans="1:133" x14ac:dyDescent="0.25">
      <c r="A1130" s="586">
        <f t="shared" si="197"/>
        <v>2017</v>
      </c>
      <c r="B1130" s="586" t="str">
        <f t="shared" si="197"/>
        <v>ABRIL</v>
      </c>
      <c r="C1130" s="586">
        <v>10</v>
      </c>
      <c r="D1130" s="292" t="str">
        <f t="shared" si="198"/>
        <v>ABRIL 2017 / 8</v>
      </c>
      <c r="E1130" s="725">
        <v>8</v>
      </c>
      <c r="F1130" s="760">
        <v>42838</v>
      </c>
      <c r="G1130" s="726">
        <v>890000072608</v>
      </c>
      <c r="H1130" s="726" t="s">
        <v>493</v>
      </c>
      <c r="I1130" s="726">
        <v>0.71460000000000001</v>
      </c>
      <c r="J1130" s="726">
        <v>127</v>
      </c>
      <c r="K1130" s="726">
        <v>9.9</v>
      </c>
      <c r="L1130" s="726">
        <v>0</v>
      </c>
      <c r="M1130" s="726" t="s">
        <v>20</v>
      </c>
      <c r="N1130" s="726">
        <v>0.5</v>
      </c>
      <c r="O1130" s="726">
        <v>0</v>
      </c>
      <c r="P1130" s="726">
        <v>85.2</v>
      </c>
      <c r="Q1130" s="726">
        <v>79.2</v>
      </c>
      <c r="R1130" s="726">
        <v>82.2</v>
      </c>
      <c r="S1130" s="726" t="s">
        <v>572</v>
      </c>
      <c r="T1130" s="726" t="s">
        <v>103</v>
      </c>
      <c r="U1130" s="726">
        <v>20910</v>
      </c>
      <c r="V1130" s="726">
        <v>118</v>
      </c>
      <c r="W1130" s="726">
        <v>179</v>
      </c>
      <c r="X1130" s="726">
        <v>283</v>
      </c>
      <c r="Y1130" s="726">
        <v>342</v>
      </c>
      <c r="Z1130" s="726">
        <v>1</v>
      </c>
      <c r="AA1130" s="726">
        <v>27.1</v>
      </c>
      <c r="AB1130" s="726">
        <v>0.6</v>
      </c>
      <c r="AC1130" s="726">
        <v>1.54</v>
      </c>
      <c r="AD1130" s="726">
        <v>11.2</v>
      </c>
      <c r="AE1130" s="292">
        <v>0</v>
      </c>
      <c r="AF1130" s="428"/>
      <c r="AG1130" s="292">
        <v>124</v>
      </c>
      <c r="AH1130" s="726">
        <v>7</v>
      </c>
      <c r="AI1130" s="726">
        <v>11.5</v>
      </c>
      <c r="AJ1130" s="726">
        <v>85</v>
      </c>
      <c r="AK1130" s="726">
        <v>140</v>
      </c>
      <c r="AL1130" s="726">
        <v>170</v>
      </c>
      <c r="AM1130" s="726">
        <v>240</v>
      </c>
      <c r="AN1130" s="726">
        <v>365</v>
      </c>
      <c r="AO1130" s="726">
        <v>437</v>
      </c>
      <c r="AP1130" s="726">
        <v>42</v>
      </c>
      <c r="AQ1130" s="726">
        <v>18</v>
      </c>
      <c r="AR1130" s="726">
        <v>3</v>
      </c>
      <c r="AS1130" s="726">
        <v>2.7</v>
      </c>
      <c r="AT1130" s="726">
        <v>0.05</v>
      </c>
      <c r="AU1130" s="727"/>
      <c r="AV1130" s="726">
        <v>8</v>
      </c>
      <c r="AW1130" s="760">
        <v>42840</v>
      </c>
      <c r="AX1130" s="726">
        <v>890000072636</v>
      </c>
      <c r="AY1130" s="726" t="s">
        <v>609</v>
      </c>
      <c r="AZ1130" s="726">
        <v>0.73089999999999999</v>
      </c>
      <c r="BA1130" s="726">
        <v>139.30000000000001</v>
      </c>
      <c r="BB1130" s="726">
        <v>8.4</v>
      </c>
      <c r="BC1130" s="726">
        <v>0</v>
      </c>
      <c r="BD1130" s="726" t="s">
        <v>20</v>
      </c>
      <c r="BE1130" s="726">
        <v>1.5</v>
      </c>
      <c r="BF1130" s="726">
        <v>0</v>
      </c>
      <c r="BG1130" s="726">
        <v>85.6</v>
      </c>
      <c r="BH1130" s="726">
        <v>79.3</v>
      </c>
      <c r="BI1130" s="726">
        <v>82.4</v>
      </c>
      <c r="BJ1130" s="726" t="s">
        <v>572</v>
      </c>
      <c r="BK1130" s="726" t="s">
        <v>103</v>
      </c>
      <c r="BL1130" s="726">
        <v>20734</v>
      </c>
      <c r="BM1130" s="726">
        <v>129</v>
      </c>
      <c r="BN1130" s="726">
        <v>196</v>
      </c>
      <c r="BO1130" s="726">
        <v>298</v>
      </c>
      <c r="BP1130" s="726">
        <v>356</v>
      </c>
      <c r="BQ1130" s="726">
        <v>1</v>
      </c>
      <c r="BR1130" s="726">
        <v>29.8</v>
      </c>
      <c r="BS1130" s="726">
        <v>0.5</v>
      </c>
      <c r="BT1130" s="726">
        <v>2.1</v>
      </c>
      <c r="BU1130" s="726">
        <v>4.4000000000000004</v>
      </c>
      <c r="BV1130" s="292">
        <v>0</v>
      </c>
      <c r="BW1130" s="435"/>
      <c r="BX1130" s="292">
        <v>124</v>
      </c>
      <c r="BY1130" s="726">
        <v>7</v>
      </c>
      <c r="BZ1130" s="726">
        <v>11.5</v>
      </c>
      <c r="CA1130" s="726">
        <v>85</v>
      </c>
      <c r="CB1130" s="726">
        <v>140</v>
      </c>
      <c r="CC1130" s="726">
        <v>170</v>
      </c>
      <c r="CD1130" s="726">
        <v>240</v>
      </c>
      <c r="CE1130" s="726">
        <v>365</v>
      </c>
      <c r="CF1130" s="726">
        <v>437</v>
      </c>
      <c r="CG1130" s="726">
        <v>42</v>
      </c>
      <c r="CH1130" s="726">
        <v>18</v>
      </c>
      <c r="CI1130" s="726">
        <v>3</v>
      </c>
      <c r="CJ1130" s="726">
        <v>2.7</v>
      </c>
      <c r="CK1130" s="726">
        <v>0.05</v>
      </c>
      <c r="CL1130" s="728"/>
    </row>
    <row r="1131" spans="1:133" x14ac:dyDescent="0.25">
      <c r="A1131" s="586">
        <f t="shared" si="197"/>
        <v>2017</v>
      </c>
      <c r="B1131" s="586" t="str">
        <f t="shared" si="197"/>
        <v>ABRIL</v>
      </c>
      <c r="C1131" s="586">
        <v>11</v>
      </c>
      <c r="D1131" s="292" t="str">
        <f t="shared" si="198"/>
        <v>ABRIL 2017 / 9</v>
      </c>
      <c r="E1131" s="725">
        <v>9</v>
      </c>
      <c r="F1131" s="760">
        <v>42839</v>
      </c>
      <c r="G1131" s="726">
        <v>890000072628</v>
      </c>
      <c r="H1131" s="726" t="s">
        <v>70</v>
      </c>
      <c r="I1131" s="726">
        <v>0.71460000000000001</v>
      </c>
      <c r="J1131" s="726">
        <v>126</v>
      </c>
      <c r="K1131" s="726">
        <v>10</v>
      </c>
      <c r="L1131" s="726">
        <v>0</v>
      </c>
      <c r="M1131" s="726" t="s">
        <v>20</v>
      </c>
      <c r="N1131" s="726">
        <v>0.5</v>
      </c>
      <c r="O1131" s="726">
        <v>0</v>
      </c>
      <c r="P1131" s="726">
        <v>85.2</v>
      </c>
      <c r="Q1131" s="726">
        <v>79.2</v>
      </c>
      <c r="R1131" s="726">
        <v>82.2</v>
      </c>
      <c r="S1131" s="726" t="s">
        <v>572</v>
      </c>
      <c r="T1131" s="726" t="s">
        <v>103</v>
      </c>
      <c r="U1131" s="726">
        <v>20910</v>
      </c>
      <c r="V1131" s="726">
        <v>117</v>
      </c>
      <c r="W1131" s="726">
        <v>179</v>
      </c>
      <c r="X1131" s="726">
        <v>281</v>
      </c>
      <c r="Y1131" s="726">
        <v>344</v>
      </c>
      <c r="Z1131" s="726">
        <v>1</v>
      </c>
      <c r="AA1131" s="726">
        <v>27.4</v>
      </c>
      <c r="AB1131" s="726">
        <v>0.6</v>
      </c>
      <c r="AC1131" s="726">
        <v>1.55</v>
      </c>
      <c r="AD1131" s="726">
        <v>10.8</v>
      </c>
      <c r="AE1131" s="292">
        <v>0</v>
      </c>
      <c r="AF1131" s="428"/>
      <c r="AG1131" s="292">
        <v>124</v>
      </c>
      <c r="AH1131" s="726">
        <v>7</v>
      </c>
      <c r="AI1131" s="726">
        <v>11.5</v>
      </c>
      <c r="AJ1131" s="726">
        <v>85</v>
      </c>
      <c r="AK1131" s="726">
        <v>140</v>
      </c>
      <c r="AL1131" s="726">
        <v>170</v>
      </c>
      <c r="AM1131" s="726">
        <v>240</v>
      </c>
      <c r="AN1131" s="726">
        <v>365</v>
      </c>
      <c r="AO1131" s="726">
        <v>437</v>
      </c>
      <c r="AP1131" s="726">
        <v>42</v>
      </c>
      <c r="AQ1131" s="726">
        <v>18</v>
      </c>
      <c r="AR1131" s="726">
        <v>3</v>
      </c>
      <c r="AS1131" s="726">
        <v>2.7</v>
      </c>
      <c r="AT1131" s="726">
        <v>0.05</v>
      </c>
      <c r="AU1131" s="727"/>
      <c r="AV1131" s="726">
        <v>9</v>
      </c>
      <c r="AW1131" s="760">
        <v>42842</v>
      </c>
      <c r="AX1131" s="726">
        <v>890000072662</v>
      </c>
      <c r="AY1131" s="726" t="s">
        <v>218</v>
      </c>
      <c r="AZ1131" s="726">
        <v>0.71940000000000004</v>
      </c>
      <c r="BA1131" s="726">
        <v>130.30000000000001</v>
      </c>
      <c r="BB1131" s="726">
        <v>9.5</v>
      </c>
      <c r="BC1131" s="726">
        <v>0</v>
      </c>
      <c r="BD1131" s="726" t="s">
        <v>20</v>
      </c>
      <c r="BE1131" s="726">
        <v>1.6</v>
      </c>
      <c r="BF1131" s="726">
        <v>0</v>
      </c>
      <c r="BG1131" s="726">
        <v>85.6</v>
      </c>
      <c r="BH1131" s="726">
        <v>79.3</v>
      </c>
      <c r="BI1131" s="726">
        <v>82.4</v>
      </c>
      <c r="BJ1131" s="726" t="s">
        <v>572</v>
      </c>
      <c r="BK1131" s="726" t="s">
        <v>103</v>
      </c>
      <c r="BL1131" s="726">
        <v>20858</v>
      </c>
      <c r="BM1131" s="726">
        <v>120</v>
      </c>
      <c r="BN1131" s="726">
        <v>180</v>
      </c>
      <c r="BO1131" s="726">
        <v>295</v>
      </c>
      <c r="BP1131" s="726">
        <v>347</v>
      </c>
      <c r="BQ1131" s="726">
        <v>1</v>
      </c>
      <c r="BR1131" s="726">
        <v>27.7</v>
      </c>
      <c r="BS1131" s="726">
        <v>0.5</v>
      </c>
      <c r="BT1131" s="726">
        <v>1.98</v>
      </c>
      <c r="BU1131" s="726">
        <v>5.3</v>
      </c>
      <c r="BV1131" s="292">
        <v>0</v>
      </c>
      <c r="BW1131" s="435"/>
      <c r="BX1131" s="292">
        <v>124</v>
      </c>
      <c r="BY1131" s="726">
        <v>7</v>
      </c>
      <c r="BZ1131" s="726">
        <v>11.5</v>
      </c>
      <c r="CA1131" s="726">
        <v>85</v>
      </c>
      <c r="CB1131" s="726">
        <v>140</v>
      </c>
      <c r="CC1131" s="726">
        <v>170</v>
      </c>
      <c r="CD1131" s="726">
        <v>240</v>
      </c>
      <c r="CE1131" s="726">
        <v>365</v>
      </c>
      <c r="CF1131" s="726">
        <v>437</v>
      </c>
      <c r="CG1131" s="726">
        <v>42</v>
      </c>
      <c r="CH1131" s="726">
        <v>18</v>
      </c>
      <c r="CI1131" s="726">
        <v>3</v>
      </c>
      <c r="CJ1131" s="726">
        <v>2.7</v>
      </c>
      <c r="CK1131" s="726">
        <v>0.05</v>
      </c>
      <c r="CL1131" s="728"/>
    </row>
    <row r="1132" spans="1:133" x14ac:dyDescent="0.25">
      <c r="A1132" s="586">
        <f t="shared" si="197"/>
        <v>2017</v>
      </c>
      <c r="B1132" s="586" t="str">
        <f t="shared" si="197"/>
        <v>ABRIL</v>
      </c>
      <c r="C1132" s="586">
        <v>12</v>
      </c>
      <c r="D1132" s="292" t="str">
        <f t="shared" si="198"/>
        <v>ABRIL 2017 / 10</v>
      </c>
      <c r="E1132" s="725">
        <v>10</v>
      </c>
      <c r="F1132" s="760">
        <v>42841</v>
      </c>
      <c r="G1132" s="726">
        <v>890000072650</v>
      </c>
      <c r="H1132" s="726" t="s">
        <v>574</v>
      </c>
      <c r="I1132" s="726">
        <v>0.71540000000000004</v>
      </c>
      <c r="J1132" s="726">
        <v>127</v>
      </c>
      <c r="K1132" s="726">
        <v>10</v>
      </c>
      <c r="L1132" s="726">
        <v>0</v>
      </c>
      <c r="M1132" s="726" t="s">
        <v>20</v>
      </c>
      <c r="N1132" s="726">
        <v>0.5</v>
      </c>
      <c r="O1132" s="726">
        <v>0</v>
      </c>
      <c r="P1132" s="726">
        <v>85.4</v>
      </c>
      <c r="Q1132" s="726">
        <v>79.2</v>
      </c>
      <c r="R1132" s="726">
        <v>82.3</v>
      </c>
      <c r="S1132" s="726" t="s">
        <v>572</v>
      </c>
      <c r="T1132" s="726" t="s">
        <v>103</v>
      </c>
      <c r="U1132" s="726">
        <v>20902</v>
      </c>
      <c r="V1132" s="726">
        <v>119</v>
      </c>
      <c r="W1132" s="726">
        <v>181</v>
      </c>
      <c r="X1132" s="726">
        <v>283</v>
      </c>
      <c r="Y1132" s="726">
        <v>338</v>
      </c>
      <c r="Z1132" s="726">
        <v>1</v>
      </c>
      <c r="AA1132" s="726">
        <v>27.4</v>
      </c>
      <c r="AB1132" s="726">
        <v>0.6</v>
      </c>
      <c r="AC1132" s="726">
        <v>1.57</v>
      </c>
      <c r="AD1132" s="726">
        <v>9</v>
      </c>
      <c r="AE1132" s="292">
        <v>0</v>
      </c>
      <c r="AF1132" s="428"/>
      <c r="AG1132" s="292">
        <v>124</v>
      </c>
      <c r="AH1132" s="726">
        <v>7</v>
      </c>
      <c r="AI1132" s="726">
        <v>11.5</v>
      </c>
      <c r="AJ1132" s="726">
        <v>85</v>
      </c>
      <c r="AK1132" s="726">
        <v>140</v>
      </c>
      <c r="AL1132" s="726">
        <v>170</v>
      </c>
      <c r="AM1132" s="726">
        <v>240</v>
      </c>
      <c r="AN1132" s="726">
        <v>365</v>
      </c>
      <c r="AO1132" s="726">
        <v>437</v>
      </c>
      <c r="AP1132" s="726">
        <v>42</v>
      </c>
      <c r="AQ1132" s="726">
        <v>18</v>
      </c>
      <c r="AR1132" s="726">
        <v>3</v>
      </c>
      <c r="AS1132" s="726">
        <v>2.7</v>
      </c>
      <c r="AT1132" s="726">
        <v>0.05</v>
      </c>
      <c r="AU1132" s="727"/>
      <c r="AV1132" s="726">
        <v>10</v>
      </c>
      <c r="AW1132" s="760">
        <v>42845</v>
      </c>
      <c r="AX1132" s="726">
        <v>890000072727</v>
      </c>
      <c r="AY1132" s="726" t="s">
        <v>578</v>
      </c>
      <c r="AZ1132" s="726">
        <v>0.73429999999999995</v>
      </c>
      <c r="BA1132" s="726">
        <v>141.30000000000001</v>
      </c>
      <c r="BB1132" s="726">
        <v>8</v>
      </c>
      <c r="BC1132" s="726">
        <v>0</v>
      </c>
      <c r="BD1132" s="726" t="s">
        <v>20</v>
      </c>
      <c r="BE1132" s="726">
        <v>1.6</v>
      </c>
      <c r="BF1132" s="726">
        <v>0</v>
      </c>
      <c r="BG1132" s="726">
        <v>85.2</v>
      </c>
      <c r="BH1132" s="726">
        <v>79.2</v>
      </c>
      <c r="BI1132" s="726">
        <v>82.2</v>
      </c>
      <c r="BJ1132" s="726" t="s">
        <v>572</v>
      </c>
      <c r="BK1132" s="726" t="s">
        <v>103</v>
      </c>
      <c r="BL1132" s="726">
        <v>20698</v>
      </c>
      <c r="BM1132" s="726">
        <v>129</v>
      </c>
      <c r="BN1132" s="726">
        <v>198</v>
      </c>
      <c r="BO1132" s="726">
        <v>298</v>
      </c>
      <c r="BP1132" s="726">
        <v>354</v>
      </c>
      <c r="BQ1132" s="726">
        <v>1</v>
      </c>
      <c r="BR1132" s="726">
        <v>29</v>
      </c>
      <c r="BS1132" s="726">
        <v>0.4</v>
      </c>
      <c r="BT1132" s="726">
        <v>2.06</v>
      </c>
      <c r="BU1132" s="726">
        <v>0</v>
      </c>
      <c r="BV1132" s="292">
        <v>0</v>
      </c>
      <c r="BW1132" s="435"/>
      <c r="BX1132" s="292">
        <v>124</v>
      </c>
      <c r="BY1132" s="726">
        <v>7</v>
      </c>
      <c r="BZ1132" s="726">
        <v>11.5</v>
      </c>
      <c r="CA1132" s="726">
        <v>85</v>
      </c>
      <c r="CB1132" s="726">
        <v>140</v>
      </c>
      <c r="CC1132" s="726">
        <v>170</v>
      </c>
      <c r="CD1132" s="726">
        <v>240</v>
      </c>
      <c r="CE1132" s="726">
        <v>365</v>
      </c>
      <c r="CF1132" s="726">
        <v>437</v>
      </c>
      <c r="CG1132" s="726">
        <v>42</v>
      </c>
      <c r="CH1132" s="726">
        <v>18</v>
      </c>
      <c r="CI1132" s="726">
        <v>3</v>
      </c>
      <c r="CJ1132" s="726">
        <v>2.7</v>
      </c>
      <c r="CK1132" s="726">
        <v>0.05</v>
      </c>
      <c r="CL1132" s="728"/>
    </row>
    <row r="1133" spans="1:133" x14ac:dyDescent="0.25">
      <c r="A1133" s="586">
        <f t="shared" si="197"/>
        <v>2017</v>
      </c>
      <c r="B1133" s="586" t="str">
        <f t="shared" si="197"/>
        <v>ABRIL</v>
      </c>
      <c r="C1133" s="586">
        <v>13</v>
      </c>
      <c r="D1133" s="292" t="str">
        <f t="shared" si="198"/>
        <v>ABRIL 2017 / 11</v>
      </c>
      <c r="E1133" s="725">
        <v>11</v>
      </c>
      <c r="F1133" s="760">
        <v>42842</v>
      </c>
      <c r="G1133" s="726">
        <v>890000072656</v>
      </c>
      <c r="H1133" s="726" t="s">
        <v>493</v>
      </c>
      <c r="I1133" s="726">
        <v>0.71460000000000001</v>
      </c>
      <c r="J1133" s="726">
        <v>127</v>
      </c>
      <c r="K1133" s="726">
        <v>9.9</v>
      </c>
      <c r="L1133" s="726">
        <v>0</v>
      </c>
      <c r="M1133" s="726" t="s">
        <v>20</v>
      </c>
      <c r="N1133" s="726">
        <v>0.5</v>
      </c>
      <c r="O1133" s="726">
        <v>0</v>
      </c>
      <c r="P1133" s="726">
        <v>85.1</v>
      </c>
      <c r="Q1133" s="726">
        <v>79.099999999999994</v>
      </c>
      <c r="R1133" s="726">
        <v>82.1</v>
      </c>
      <c r="S1133" s="726" t="s">
        <v>572</v>
      </c>
      <c r="T1133" s="726" t="s">
        <v>103</v>
      </c>
      <c r="U1133" s="726">
        <v>20910</v>
      </c>
      <c r="V1133" s="726">
        <v>118</v>
      </c>
      <c r="W1133" s="726">
        <v>180</v>
      </c>
      <c r="X1133" s="726">
        <v>282</v>
      </c>
      <c r="Y1133" s="726">
        <v>342</v>
      </c>
      <c r="Z1133" s="726">
        <v>1</v>
      </c>
      <c r="AA1133" s="726">
        <v>27.1</v>
      </c>
      <c r="AB1133" s="726">
        <v>0.6</v>
      </c>
      <c r="AC1133" s="726">
        <v>1.55</v>
      </c>
      <c r="AD1133" s="726">
        <v>10.8</v>
      </c>
      <c r="AE1133" s="292">
        <v>0</v>
      </c>
      <c r="AF1133" s="428"/>
      <c r="AG1133" s="292">
        <v>124</v>
      </c>
      <c r="AH1133" s="726">
        <v>7</v>
      </c>
      <c r="AI1133" s="726">
        <v>11.5</v>
      </c>
      <c r="AJ1133" s="726">
        <v>85</v>
      </c>
      <c r="AK1133" s="726">
        <v>140</v>
      </c>
      <c r="AL1133" s="726">
        <v>170</v>
      </c>
      <c r="AM1133" s="726">
        <v>240</v>
      </c>
      <c r="AN1133" s="726">
        <v>365</v>
      </c>
      <c r="AO1133" s="726">
        <v>437</v>
      </c>
      <c r="AP1133" s="726">
        <v>42</v>
      </c>
      <c r="AQ1133" s="726">
        <v>18</v>
      </c>
      <c r="AR1133" s="726">
        <v>3</v>
      </c>
      <c r="AS1133" s="726">
        <v>2.7</v>
      </c>
      <c r="AT1133" s="726">
        <v>0.05</v>
      </c>
      <c r="AU1133" s="727"/>
      <c r="AV1133" s="726">
        <v>11</v>
      </c>
      <c r="AW1133" s="760">
        <v>42846</v>
      </c>
      <c r="AX1133" s="726">
        <v>890000072753</v>
      </c>
      <c r="AY1133" s="726" t="s">
        <v>608</v>
      </c>
      <c r="AZ1133" s="726">
        <v>0.7208</v>
      </c>
      <c r="BA1133" s="726">
        <v>130.19999999999999</v>
      </c>
      <c r="BB1133" s="726">
        <v>9.5</v>
      </c>
      <c r="BC1133" s="726">
        <v>0</v>
      </c>
      <c r="BD1133" s="726" t="s">
        <v>20</v>
      </c>
      <c r="BE1133" s="726">
        <v>1.5</v>
      </c>
      <c r="BF1133" s="726">
        <v>0</v>
      </c>
      <c r="BG1133" s="726">
        <v>85.5</v>
      </c>
      <c r="BH1133" s="726">
        <v>79.3</v>
      </c>
      <c r="BI1133" s="726">
        <v>82.4</v>
      </c>
      <c r="BJ1133" s="726" t="s">
        <v>572</v>
      </c>
      <c r="BK1133" s="726" t="s">
        <v>103</v>
      </c>
      <c r="BL1133" s="726">
        <v>20842</v>
      </c>
      <c r="BM1133" s="726">
        <v>120</v>
      </c>
      <c r="BN1133" s="726">
        <v>180</v>
      </c>
      <c r="BO1133" s="726">
        <v>302</v>
      </c>
      <c r="BP1133" s="726">
        <v>356</v>
      </c>
      <c r="BQ1133" s="726">
        <v>1</v>
      </c>
      <c r="BR1133" s="726">
        <v>25.6</v>
      </c>
      <c r="BS1133" s="726">
        <v>0.5</v>
      </c>
      <c r="BT1133" s="726">
        <v>1.87</v>
      </c>
      <c r="BU1133" s="726">
        <v>0</v>
      </c>
      <c r="BV1133" s="292">
        <v>0</v>
      </c>
      <c r="BW1133" s="435"/>
      <c r="BX1133" s="292">
        <v>124</v>
      </c>
      <c r="BY1133" s="726">
        <v>7</v>
      </c>
      <c r="BZ1133" s="726">
        <v>11.5</v>
      </c>
      <c r="CA1133" s="726">
        <v>85</v>
      </c>
      <c r="CB1133" s="726">
        <v>140</v>
      </c>
      <c r="CC1133" s="726">
        <v>170</v>
      </c>
      <c r="CD1133" s="726">
        <v>240</v>
      </c>
      <c r="CE1133" s="726">
        <v>365</v>
      </c>
      <c r="CF1133" s="726">
        <v>437</v>
      </c>
      <c r="CG1133" s="726">
        <v>42</v>
      </c>
      <c r="CH1133" s="726">
        <v>18</v>
      </c>
      <c r="CI1133" s="726">
        <v>3</v>
      </c>
      <c r="CJ1133" s="726">
        <v>2.7</v>
      </c>
      <c r="CK1133" s="726">
        <v>0.05</v>
      </c>
      <c r="CL1133" s="728"/>
    </row>
    <row r="1134" spans="1:133" x14ac:dyDescent="0.25">
      <c r="A1134" s="586">
        <f t="shared" si="197"/>
        <v>2017</v>
      </c>
      <c r="B1134" s="586" t="str">
        <f t="shared" si="197"/>
        <v>ABRIL</v>
      </c>
      <c r="C1134" s="586">
        <v>14</v>
      </c>
      <c r="D1134" s="292" t="str">
        <f t="shared" si="198"/>
        <v>ABRIL 2017 / 12</v>
      </c>
      <c r="E1134" s="725">
        <v>12</v>
      </c>
      <c r="F1134" s="760">
        <v>42844</v>
      </c>
      <c r="G1134" s="726">
        <v>890000072728</v>
      </c>
      <c r="H1134" s="726" t="s">
        <v>574</v>
      </c>
      <c r="I1134" s="726">
        <v>0.71540000000000004</v>
      </c>
      <c r="J1134" s="726">
        <v>128</v>
      </c>
      <c r="K1134" s="726">
        <v>9.8000000000000007</v>
      </c>
      <c r="L1134" s="726">
        <v>0</v>
      </c>
      <c r="M1134" s="726" t="s">
        <v>20</v>
      </c>
      <c r="N1134" s="726">
        <v>0.5</v>
      </c>
      <c r="O1134" s="726">
        <v>0</v>
      </c>
      <c r="P1134" s="726">
        <v>85</v>
      </c>
      <c r="Q1134" s="726">
        <v>79.2</v>
      </c>
      <c r="R1134" s="726">
        <v>82.1</v>
      </c>
      <c r="S1134" s="726" t="s">
        <v>572</v>
      </c>
      <c r="T1134" s="726" t="s">
        <v>103</v>
      </c>
      <c r="U1134" s="726">
        <v>20902</v>
      </c>
      <c r="V1134" s="726">
        <v>119</v>
      </c>
      <c r="W1134" s="726">
        <v>183</v>
      </c>
      <c r="X1134" s="726">
        <v>283</v>
      </c>
      <c r="Y1134" s="726">
        <v>338</v>
      </c>
      <c r="Z1134" s="726">
        <v>1</v>
      </c>
      <c r="AA1134" s="726">
        <v>27.1</v>
      </c>
      <c r="AB1134" s="726">
        <v>0.6</v>
      </c>
      <c r="AC1134" s="726">
        <v>1.55</v>
      </c>
      <c r="AD1134" s="726">
        <v>9.3000000000000007</v>
      </c>
      <c r="AE1134" s="292">
        <v>0</v>
      </c>
      <c r="AF1134" s="428"/>
      <c r="AG1134" s="292">
        <v>124</v>
      </c>
      <c r="AH1134" s="726">
        <v>7</v>
      </c>
      <c r="AI1134" s="726">
        <v>11.5</v>
      </c>
      <c r="AJ1134" s="726">
        <v>85</v>
      </c>
      <c r="AK1134" s="726">
        <v>140</v>
      </c>
      <c r="AL1134" s="726">
        <v>170</v>
      </c>
      <c r="AM1134" s="726">
        <v>240</v>
      </c>
      <c r="AN1134" s="726">
        <v>365</v>
      </c>
      <c r="AO1134" s="726">
        <v>437</v>
      </c>
      <c r="AP1134" s="726">
        <v>42</v>
      </c>
      <c r="AQ1134" s="726">
        <v>18</v>
      </c>
      <c r="AR1134" s="726">
        <v>3</v>
      </c>
      <c r="AS1134" s="726">
        <v>2.7</v>
      </c>
      <c r="AT1134" s="726">
        <v>0.05</v>
      </c>
      <c r="AU1134" s="727"/>
      <c r="AV1134" s="726">
        <v>12</v>
      </c>
      <c r="AW1134" s="760">
        <v>42847</v>
      </c>
      <c r="AX1134" s="726">
        <v>890000072806</v>
      </c>
      <c r="AY1134" s="726" t="s">
        <v>580</v>
      </c>
      <c r="AZ1134" s="726">
        <v>0.72050000000000003</v>
      </c>
      <c r="BA1134" s="726">
        <v>130</v>
      </c>
      <c r="BB1134" s="726">
        <v>9.4</v>
      </c>
      <c r="BC1134" s="726">
        <v>0</v>
      </c>
      <c r="BD1134" s="726" t="s">
        <v>20</v>
      </c>
      <c r="BE1134" s="726">
        <v>1.4</v>
      </c>
      <c r="BF1134" s="726">
        <v>0</v>
      </c>
      <c r="BG1134" s="726">
        <v>85.2</v>
      </c>
      <c r="BH1134" s="726">
        <v>79.2</v>
      </c>
      <c r="BI1134" s="726">
        <v>82.2</v>
      </c>
      <c r="BJ1134" s="726" t="s">
        <v>572</v>
      </c>
      <c r="BK1134" s="726" t="s">
        <v>103</v>
      </c>
      <c r="BL1134" s="726">
        <v>20846</v>
      </c>
      <c r="BM1134" s="726">
        <v>120</v>
      </c>
      <c r="BN1134" s="726">
        <v>176</v>
      </c>
      <c r="BO1134" s="726">
        <v>293</v>
      </c>
      <c r="BP1134" s="726">
        <v>354</v>
      </c>
      <c r="BQ1134" s="726">
        <v>1</v>
      </c>
      <c r="BR1134" s="726">
        <v>25.6</v>
      </c>
      <c r="BS1134" s="726">
        <v>0.4</v>
      </c>
      <c r="BT1134" s="726">
        <v>1.86</v>
      </c>
      <c r="BU1134" s="726">
        <v>0</v>
      </c>
      <c r="BV1134" s="292">
        <v>0</v>
      </c>
      <c r="BW1134" s="435"/>
      <c r="BX1134" s="292">
        <v>124</v>
      </c>
      <c r="BY1134" s="726">
        <v>7</v>
      </c>
      <c r="BZ1134" s="726">
        <v>11.5</v>
      </c>
      <c r="CA1134" s="726">
        <v>85</v>
      </c>
      <c r="CB1134" s="726">
        <v>140</v>
      </c>
      <c r="CC1134" s="726">
        <v>170</v>
      </c>
      <c r="CD1134" s="726">
        <v>240</v>
      </c>
      <c r="CE1134" s="726">
        <v>365</v>
      </c>
      <c r="CF1134" s="726">
        <v>437</v>
      </c>
      <c r="CG1134" s="726">
        <v>42</v>
      </c>
      <c r="CH1134" s="726">
        <v>18</v>
      </c>
      <c r="CI1134" s="726">
        <v>3</v>
      </c>
      <c r="CJ1134" s="726">
        <v>2.7</v>
      </c>
      <c r="CK1134" s="726">
        <v>0.05</v>
      </c>
      <c r="CL1134" s="728"/>
    </row>
    <row r="1135" spans="1:133" x14ac:dyDescent="0.25">
      <c r="A1135" s="586">
        <f t="shared" si="197"/>
        <v>2017</v>
      </c>
      <c r="B1135" s="586" t="str">
        <f t="shared" si="197"/>
        <v>ABRIL</v>
      </c>
      <c r="C1135" s="586">
        <v>15</v>
      </c>
      <c r="D1135" s="292" t="str">
        <f t="shared" si="198"/>
        <v>ABRIL 2017 / 13</v>
      </c>
      <c r="E1135" s="725">
        <v>13</v>
      </c>
      <c r="F1135" s="760">
        <v>42844</v>
      </c>
      <c r="G1135" s="726">
        <v>890000072707</v>
      </c>
      <c r="H1135" s="726" t="s">
        <v>605</v>
      </c>
      <c r="I1135" s="726">
        <v>0.71719999999999995</v>
      </c>
      <c r="J1135" s="726">
        <v>129</v>
      </c>
      <c r="K1135" s="726">
        <v>9.5</v>
      </c>
      <c r="L1135" s="726">
        <v>0</v>
      </c>
      <c r="M1135" s="726" t="s">
        <v>20</v>
      </c>
      <c r="N1135" s="726">
        <v>0.5</v>
      </c>
      <c r="O1135" s="726">
        <v>0</v>
      </c>
      <c r="P1135" s="726">
        <v>85</v>
      </c>
      <c r="Q1135" s="726">
        <v>79.099999999999994</v>
      </c>
      <c r="R1135" s="726">
        <v>82.1</v>
      </c>
      <c r="S1135" s="726" t="s">
        <v>572</v>
      </c>
      <c r="T1135" s="726" t="s">
        <v>103</v>
      </c>
      <c r="U1135" s="726">
        <v>20882</v>
      </c>
      <c r="V1135" s="726">
        <v>119</v>
      </c>
      <c r="W1135" s="726">
        <v>182</v>
      </c>
      <c r="X1135" s="726">
        <v>283</v>
      </c>
      <c r="Y1135" s="726">
        <v>342</v>
      </c>
      <c r="Z1135" s="726">
        <v>1</v>
      </c>
      <c r="AA1135" s="726">
        <v>27.9</v>
      </c>
      <c r="AB1135" s="726">
        <v>0.6</v>
      </c>
      <c r="AC1135" s="726">
        <v>1.68</v>
      </c>
      <c r="AD1135" s="726">
        <v>11</v>
      </c>
      <c r="AE1135" s="292">
        <v>0</v>
      </c>
      <c r="AF1135" s="428"/>
      <c r="AG1135" s="292">
        <v>124</v>
      </c>
      <c r="AH1135" s="726">
        <v>7</v>
      </c>
      <c r="AI1135" s="726">
        <v>11.5</v>
      </c>
      <c r="AJ1135" s="726">
        <v>85</v>
      </c>
      <c r="AK1135" s="726">
        <v>140</v>
      </c>
      <c r="AL1135" s="726">
        <v>170</v>
      </c>
      <c r="AM1135" s="726">
        <v>240</v>
      </c>
      <c r="AN1135" s="726">
        <v>365</v>
      </c>
      <c r="AO1135" s="726">
        <v>437</v>
      </c>
      <c r="AP1135" s="726">
        <v>42</v>
      </c>
      <c r="AQ1135" s="726">
        <v>18</v>
      </c>
      <c r="AR1135" s="726">
        <v>3</v>
      </c>
      <c r="AS1135" s="726">
        <v>2.7</v>
      </c>
      <c r="AT1135" s="726">
        <v>0.05</v>
      </c>
      <c r="AU1135" s="727"/>
      <c r="AV1135" s="726">
        <v>13</v>
      </c>
      <c r="AW1135" s="760">
        <v>42849</v>
      </c>
      <c r="AX1135" s="726">
        <v>890000072842</v>
      </c>
      <c r="AY1135" s="726" t="s">
        <v>579</v>
      </c>
      <c r="AZ1135" s="726">
        <v>0.72160000000000002</v>
      </c>
      <c r="BA1135" s="726">
        <v>130.30000000000001</v>
      </c>
      <c r="BB1135" s="726">
        <v>9.4</v>
      </c>
      <c r="BC1135" s="726">
        <v>0</v>
      </c>
      <c r="BD1135" s="726" t="s">
        <v>20</v>
      </c>
      <c r="BE1135" s="726">
        <v>1.6</v>
      </c>
      <c r="BF1135" s="726">
        <v>0</v>
      </c>
      <c r="BG1135" s="726">
        <v>85.1</v>
      </c>
      <c r="BH1135" s="726">
        <v>79.099999999999994</v>
      </c>
      <c r="BI1135" s="726">
        <v>82.1</v>
      </c>
      <c r="BJ1135" s="726" t="s">
        <v>572</v>
      </c>
      <c r="BK1135" s="726" t="s">
        <v>103</v>
      </c>
      <c r="BL1135" s="726">
        <v>20843</v>
      </c>
      <c r="BM1135" s="726">
        <v>120</v>
      </c>
      <c r="BN1135" s="726">
        <v>178</v>
      </c>
      <c r="BO1135" s="726">
        <v>295</v>
      </c>
      <c r="BP1135" s="726">
        <v>352</v>
      </c>
      <c r="BQ1135" s="726">
        <v>1</v>
      </c>
      <c r="BR1135" s="726">
        <v>26</v>
      </c>
      <c r="BS1135" s="726">
        <v>0.6</v>
      </c>
      <c r="BT1135" s="726">
        <v>1.76</v>
      </c>
      <c r="BU1135" s="726">
        <v>0.5</v>
      </c>
      <c r="BV1135" s="292">
        <v>0</v>
      </c>
      <c r="BW1135" s="435"/>
      <c r="BX1135" s="292">
        <v>124</v>
      </c>
      <c r="BY1135" s="726">
        <v>7</v>
      </c>
      <c r="BZ1135" s="726">
        <v>11.5</v>
      </c>
      <c r="CA1135" s="726">
        <v>85</v>
      </c>
      <c r="CB1135" s="726">
        <v>140</v>
      </c>
      <c r="CC1135" s="726">
        <v>170</v>
      </c>
      <c r="CD1135" s="726">
        <v>240</v>
      </c>
      <c r="CE1135" s="726">
        <v>365</v>
      </c>
      <c r="CF1135" s="726">
        <v>437</v>
      </c>
      <c r="CG1135" s="726">
        <v>42</v>
      </c>
      <c r="CH1135" s="726">
        <v>18</v>
      </c>
      <c r="CI1135" s="726">
        <v>3</v>
      </c>
      <c r="CJ1135" s="726">
        <v>2.7</v>
      </c>
      <c r="CK1135" s="726">
        <v>0.05</v>
      </c>
      <c r="CL1135" s="728"/>
    </row>
    <row r="1136" spans="1:133" x14ac:dyDescent="0.25">
      <c r="A1136" s="586">
        <f t="shared" si="197"/>
        <v>2017</v>
      </c>
      <c r="B1136" s="586" t="str">
        <f t="shared" si="197"/>
        <v>ABRIL</v>
      </c>
      <c r="C1136" s="586">
        <v>16</v>
      </c>
      <c r="D1136" s="292" t="str">
        <f t="shared" si="198"/>
        <v>ABRIL 2017 / 14</v>
      </c>
      <c r="E1136" s="725">
        <v>14</v>
      </c>
      <c r="F1136" s="760">
        <v>42847</v>
      </c>
      <c r="G1136" s="726">
        <v>890000072807</v>
      </c>
      <c r="H1136" s="726" t="s">
        <v>208</v>
      </c>
      <c r="I1136" s="726">
        <v>0.71540000000000004</v>
      </c>
      <c r="J1136" s="726">
        <v>128</v>
      </c>
      <c r="K1136" s="726">
        <v>9.6999999999999993</v>
      </c>
      <c r="L1136" s="726">
        <v>0</v>
      </c>
      <c r="M1136" s="726" t="s">
        <v>20</v>
      </c>
      <c r="N1136" s="726">
        <v>0.5</v>
      </c>
      <c r="O1136" s="726">
        <v>0</v>
      </c>
      <c r="P1136" s="726">
        <v>85.1</v>
      </c>
      <c r="Q1136" s="726">
        <v>79.3</v>
      </c>
      <c r="R1136" s="726">
        <v>82.2</v>
      </c>
      <c r="S1136" s="726" t="s">
        <v>572</v>
      </c>
      <c r="T1136" s="726" t="s">
        <v>103</v>
      </c>
      <c r="U1136" s="726">
        <v>20902</v>
      </c>
      <c r="V1136" s="726">
        <v>118</v>
      </c>
      <c r="W1136" s="726">
        <v>178</v>
      </c>
      <c r="X1136" s="726">
        <v>279</v>
      </c>
      <c r="Y1136" s="726">
        <v>338</v>
      </c>
      <c r="Z1136" s="726">
        <v>1</v>
      </c>
      <c r="AA1136" s="726">
        <v>23.4</v>
      </c>
      <c r="AB1136" s="726">
        <v>0.4</v>
      </c>
      <c r="AC1136" s="726">
        <v>1.62</v>
      </c>
      <c r="AD1136" s="726">
        <v>10.1</v>
      </c>
      <c r="AE1136" s="292">
        <v>0</v>
      </c>
      <c r="AF1136" s="428"/>
      <c r="AG1136" s="292">
        <v>124</v>
      </c>
      <c r="AH1136" s="726">
        <v>7</v>
      </c>
      <c r="AI1136" s="726">
        <v>11.5</v>
      </c>
      <c r="AJ1136" s="726">
        <v>85</v>
      </c>
      <c r="AK1136" s="726">
        <v>140</v>
      </c>
      <c r="AL1136" s="726">
        <v>170</v>
      </c>
      <c r="AM1136" s="726">
        <v>240</v>
      </c>
      <c r="AN1136" s="726">
        <v>365</v>
      </c>
      <c r="AO1136" s="726">
        <v>437</v>
      </c>
      <c r="AP1136" s="726">
        <v>42</v>
      </c>
      <c r="AQ1136" s="726">
        <v>18</v>
      </c>
      <c r="AR1136" s="726">
        <v>3</v>
      </c>
      <c r="AS1136" s="726">
        <v>2.7</v>
      </c>
      <c r="AT1136" s="726">
        <v>0.05</v>
      </c>
      <c r="AU1136" s="727"/>
      <c r="AV1136" s="726">
        <v>14</v>
      </c>
      <c r="AW1136" s="760">
        <v>42851</v>
      </c>
      <c r="AX1136" s="726">
        <v>890000072951</v>
      </c>
      <c r="AY1136" s="726" t="s">
        <v>608</v>
      </c>
      <c r="AZ1136" s="726">
        <v>0.72119999999999995</v>
      </c>
      <c r="BA1136" s="726">
        <v>130.30000000000001</v>
      </c>
      <c r="BB1136" s="726">
        <v>9.4</v>
      </c>
      <c r="BC1136" s="726">
        <v>0</v>
      </c>
      <c r="BD1136" s="726" t="s">
        <v>20</v>
      </c>
      <c r="BE1136" s="726">
        <v>1.5</v>
      </c>
      <c r="BF1136" s="726">
        <v>0</v>
      </c>
      <c r="BG1136" s="726">
        <v>85.3</v>
      </c>
      <c r="BH1136" s="726">
        <v>79.2</v>
      </c>
      <c r="BI1136" s="726">
        <v>82.2</v>
      </c>
      <c r="BJ1136" s="726" t="s">
        <v>572</v>
      </c>
      <c r="BK1136" s="726" t="s">
        <v>103</v>
      </c>
      <c r="BL1136" s="726">
        <v>20838</v>
      </c>
      <c r="BM1136" s="726">
        <v>120</v>
      </c>
      <c r="BN1136" s="726">
        <v>178</v>
      </c>
      <c r="BO1136" s="726">
        <v>295</v>
      </c>
      <c r="BP1136" s="726">
        <v>352</v>
      </c>
      <c r="BQ1136" s="726">
        <v>1</v>
      </c>
      <c r="BR1136" s="726">
        <v>26.1</v>
      </c>
      <c r="BS1136" s="726">
        <v>0.6</v>
      </c>
      <c r="BT1136" s="726">
        <v>1.78</v>
      </c>
      <c r="BU1136" s="726">
        <v>0.7</v>
      </c>
      <c r="BV1136" s="292">
        <v>0</v>
      </c>
      <c r="BW1136" s="435"/>
      <c r="BX1136" s="292">
        <v>124</v>
      </c>
      <c r="BY1136" s="726">
        <v>7</v>
      </c>
      <c r="BZ1136" s="726">
        <v>11.5</v>
      </c>
      <c r="CA1136" s="726">
        <v>85</v>
      </c>
      <c r="CB1136" s="726">
        <v>140</v>
      </c>
      <c r="CC1136" s="726">
        <v>170</v>
      </c>
      <c r="CD1136" s="726">
        <v>240</v>
      </c>
      <c r="CE1136" s="726">
        <v>365</v>
      </c>
      <c r="CF1136" s="726">
        <v>437</v>
      </c>
      <c r="CG1136" s="726">
        <v>42</v>
      </c>
      <c r="CH1136" s="726">
        <v>18</v>
      </c>
      <c r="CI1136" s="726">
        <v>3</v>
      </c>
      <c r="CJ1136" s="726">
        <v>2.7</v>
      </c>
      <c r="CK1136" s="726">
        <v>0.05</v>
      </c>
      <c r="CL1136" s="728"/>
    </row>
    <row r="1137" spans="1:90" x14ac:dyDescent="0.25">
      <c r="A1137" s="586">
        <f t="shared" si="197"/>
        <v>2017</v>
      </c>
      <c r="B1137" s="586" t="str">
        <f t="shared" si="197"/>
        <v>ABRIL</v>
      </c>
      <c r="C1137" s="586">
        <v>17</v>
      </c>
      <c r="D1137" s="292" t="str">
        <f t="shared" si="198"/>
        <v>ABRIL 2017 / 15</v>
      </c>
      <c r="E1137" s="725">
        <v>15</v>
      </c>
      <c r="F1137" s="760">
        <v>42850</v>
      </c>
      <c r="G1137" s="726">
        <v>890000072882</v>
      </c>
      <c r="H1137" s="726" t="s">
        <v>208</v>
      </c>
      <c r="I1137" s="726">
        <v>0.71430000000000005</v>
      </c>
      <c r="J1137" s="726">
        <v>126</v>
      </c>
      <c r="K1137" s="726">
        <v>9.9</v>
      </c>
      <c r="L1137" s="726">
        <v>0</v>
      </c>
      <c r="M1137" s="726" t="s">
        <v>20</v>
      </c>
      <c r="N1137" s="726">
        <v>0.5</v>
      </c>
      <c r="O1137" s="726">
        <v>0</v>
      </c>
      <c r="P1137" s="726">
        <v>85.2</v>
      </c>
      <c r="Q1137" s="726">
        <v>79.400000000000006</v>
      </c>
      <c r="R1137" s="726">
        <v>82.3</v>
      </c>
      <c r="S1137" s="726" t="s">
        <v>572</v>
      </c>
      <c r="T1137" s="726" t="s">
        <v>103</v>
      </c>
      <c r="U1137" s="726">
        <v>20914</v>
      </c>
      <c r="V1137" s="726">
        <v>117</v>
      </c>
      <c r="W1137" s="726">
        <v>177</v>
      </c>
      <c r="X1137" s="726">
        <v>280</v>
      </c>
      <c r="Y1137" s="726">
        <v>330</v>
      </c>
      <c r="Z1137" s="726">
        <v>0.5</v>
      </c>
      <c r="AA1137" s="726">
        <v>27.2</v>
      </c>
      <c r="AB1137" s="726">
        <v>0.6</v>
      </c>
      <c r="AC1137" s="726">
        <v>1.63</v>
      </c>
      <c r="AD1137" s="726">
        <v>9.9</v>
      </c>
      <c r="AE1137" s="292">
        <v>0</v>
      </c>
      <c r="AF1137" s="428"/>
      <c r="AG1137" s="292">
        <v>124</v>
      </c>
      <c r="AH1137" s="726">
        <v>7</v>
      </c>
      <c r="AI1137" s="726">
        <v>11.5</v>
      </c>
      <c r="AJ1137" s="726">
        <v>85</v>
      </c>
      <c r="AK1137" s="726">
        <v>140</v>
      </c>
      <c r="AL1137" s="726">
        <v>170</v>
      </c>
      <c r="AM1137" s="726">
        <v>240</v>
      </c>
      <c r="AN1137" s="726">
        <v>365</v>
      </c>
      <c r="AO1137" s="726">
        <v>437</v>
      </c>
      <c r="AP1137" s="726">
        <v>42</v>
      </c>
      <c r="AQ1137" s="726">
        <v>18</v>
      </c>
      <c r="AR1137" s="726">
        <v>3</v>
      </c>
      <c r="AS1137" s="726">
        <v>2.7</v>
      </c>
      <c r="AT1137" s="726">
        <v>0.05</v>
      </c>
      <c r="AU1137" s="727"/>
      <c r="AV1137" s="726">
        <v>15</v>
      </c>
      <c r="AW1137" s="760">
        <v>42853</v>
      </c>
      <c r="AX1137" s="726">
        <v>890000073010</v>
      </c>
      <c r="AY1137" s="726" t="s">
        <v>609</v>
      </c>
      <c r="AZ1137" s="726">
        <v>0.72829999999999995</v>
      </c>
      <c r="BA1137" s="726">
        <v>135.9</v>
      </c>
      <c r="BB1137" s="726">
        <v>8.8000000000000007</v>
      </c>
      <c r="BC1137" s="726">
        <v>0</v>
      </c>
      <c r="BD1137" s="726" t="s">
        <v>20</v>
      </c>
      <c r="BE1137" s="726">
        <v>1.2</v>
      </c>
      <c r="BF1137" s="726">
        <v>0</v>
      </c>
      <c r="BG1137" s="726">
        <v>85</v>
      </c>
      <c r="BH1137" s="726">
        <v>79</v>
      </c>
      <c r="BI1137" s="726">
        <v>82</v>
      </c>
      <c r="BJ1137" s="726" t="s">
        <v>572</v>
      </c>
      <c r="BK1137" s="726" t="s">
        <v>103</v>
      </c>
      <c r="BL1137" s="726">
        <v>20762</v>
      </c>
      <c r="BM1137" s="726">
        <v>126</v>
      </c>
      <c r="BN1137" s="726">
        <v>189</v>
      </c>
      <c r="BO1137" s="726">
        <v>302</v>
      </c>
      <c r="BP1137" s="726">
        <v>352</v>
      </c>
      <c r="BQ1137" s="726">
        <v>1</v>
      </c>
      <c r="BR1137" s="726">
        <v>26.4</v>
      </c>
      <c r="BS1137" s="726">
        <v>0.6</v>
      </c>
      <c r="BT1137" s="726">
        <v>1.75</v>
      </c>
      <c r="BU1137" s="726">
        <v>0</v>
      </c>
      <c r="BV1137" s="292">
        <v>0</v>
      </c>
      <c r="BW1137" s="435"/>
      <c r="BX1137" s="292">
        <v>124</v>
      </c>
      <c r="BY1137" s="726">
        <v>7</v>
      </c>
      <c r="BZ1137" s="726">
        <v>11.5</v>
      </c>
      <c r="CA1137" s="726">
        <v>85</v>
      </c>
      <c r="CB1137" s="726">
        <v>140</v>
      </c>
      <c r="CC1137" s="726">
        <v>170</v>
      </c>
      <c r="CD1137" s="726">
        <v>240</v>
      </c>
      <c r="CE1137" s="726">
        <v>365</v>
      </c>
      <c r="CF1137" s="726">
        <v>437</v>
      </c>
      <c r="CG1137" s="726">
        <v>42</v>
      </c>
      <c r="CH1137" s="726">
        <v>18</v>
      </c>
      <c r="CI1137" s="726">
        <v>3</v>
      </c>
      <c r="CJ1137" s="726">
        <v>2.7</v>
      </c>
      <c r="CK1137" s="726">
        <v>0.05</v>
      </c>
      <c r="CL1137" s="728"/>
    </row>
    <row r="1138" spans="1:90" x14ac:dyDescent="0.25">
      <c r="A1138" s="586">
        <f t="shared" si="197"/>
        <v>2017</v>
      </c>
      <c r="B1138" s="586" t="str">
        <f t="shared" si="197"/>
        <v>ABRIL</v>
      </c>
      <c r="C1138" s="586">
        <v>18</v>
      </c>
      <c r="D1138" s="292" t="str">
        <f t="shared" si="198"/>
        <v>ABRIL 2017 / 16</v>
      </c>
      <c r="E1138" s="725">
        <v>16</v>
      </c>
      <c r="F1138" s="760">
        <v>42850</v>
      </c>
      <c r="G1138" s="726">
        <v>890000072863</v>
      </c>
      <c r="H1138" s="726" t="s">
        <v>68</v>
      </c>
      <c r="I1138" s="726">
        <v>0.71719999999999995</v>
      </c>
      <c r="J1138" s="726">
        <v>129</v>
      </c>
      <c r="K1138" s="726">
        <v>9.6999999999999993</v>
      </c>
      <c r="L1138" s="726">
        <v>0</v>
      </c>
      <c r="M1138" s="726" t="s">
        <v>20</v>
      </c>
      <c r="N1138" s="726">
        <v>0.5</v>
      </c>
      <c r="O1138" s="726">
        <v>0</v>
      </c>
      <c r="P1138" s="726">
        <v>85.2</v>
      </c>
      <c r="Q1138" s="726">
        <v>79.2</v>
      </c>
      <c r="R1138" s="726">
        <v>82.2</v>
      </c>
      <c r="S1138" s="726" t="s">
        <v>572</v>
      </c>
      <c r="T1138" s="726" t="s">
        <v>103</v>
      </c>
      <c r="U1138" s="726">
        <v>20882</v>
      </c>
      <c r="V1138" s="726">
        <v>119</v>
      </c>
      <c r="W1138" s="726">
        <v>183</v>
      </c>
      <c r="X1138" s="726">
        <v>279</v>
      </c>
      <c r="Y1138" s="726">
        <v>342</v>
      </c>
      <c r="Z1138" s="726">
        <v>1</v>
      </c>
      <c r="AA1138" s="726">
        <v>27.1</v>
      </c>
      <c r="AB1138" s="726">
        <v>0.6</v>
      </c>
      <c r="AC1138" s="726">
        <v>1.68</v>
      </c>
      <c r="AD1138" s="726">
        <v>10.199999999999999</v>
      </c>
      <c r="AE1138" s="292">
        <v>0</v>
      </c>
      <c r="AF1138" s="428"/>
      <c r="AG1138" s="292">
        <v>124</v>
      </c>
      <c r="AH1138" s="726">
        <v>7</v>
      </c>
      <c r="AI1138" s="726">
        <v>11.5</v>
      </c>
      <c r="AJ1138" s="726">
        <v>85</v>
      </c>
      <c r="AK1138" s="726">
        <v>140</v>
      </c>
      <c r="AL1138" s="726">
        <v>170</v>
      </c>
      <c r="AM1138" s="726">
        <v>240</v>
      </c>
      <c r="AN1138" s="726">
        <v>365</v>
      </c>
      <c r="AO1138" s="726">
        <v>437</v>
      </c>
      <c r="AP1138" s="726">
        <v>42</v>
      </c>
      <c r="AQ1138" s="726">
        <v>18</v>
      </c>
      <c r="AR1138" s="726">
        <v>3</v>
      </c>
      <c r="AS1138" s="726">
        <v>2.7</v>
      </c>
      <c r="AT1138" s="726">
        <v>0.05</v>
      </c>
      <c r="AU1138" s="727"/>
      <c r="AV1138" s="726">
        <v>16</v>
      </c>
      <c r="AW1138" s="760">
        <v>42855</v>
      </c>
      <c r="AX1138" s="726">
        <v>890000073034</v>
      </c>
      <c r="AY1138" s="726" t="s">
        <v>610</v>
      </c>
      <c r="AZ1138" s="726">
        <v>0.7238</v>
      </c>
      <c r="BA1138" s="726">
        <v>131.5</v>
      </c>
      <c r="BB1138" s="726">
        <v>9.4</v>
      </c>
      <c r="BC1138" s="726">
        <v>0</v>
      </c>
      <c r="BD1138" s="726" t="s">
        <v>20</v>
      </c>
      <c r="BE1138" s="726">
        <v>1.2</v>
      </c>
      <c r="BF1138" s="726">
        <v>0</v>
      </c>
      <c r="BG1138" s="726">
        <v>85.4</v>
      </c>
      <c r="BH1138" s="726">
        <v>79.3</v>
      </c>
      <c r="BI1138" s="726">
        <v>82.4</v>
      </c>
      <c r="BJ1138" s="726" t="s">
        <v>572</v>
      </c>
      <c r="BK1138" s="726" t="s">
        <v>103</v>
      </c>
      <c r="BL1138" s="726">
        <v>20810</v>
      </c>
      <c r="BM1138" s="726">
        <v>118</v>
      </c>
      <c r="BN1138" s="726">
        <v>187</v>
      </c>
      <c r="BO1138" s="726">
        <v>295</v>
      </c>
      <c r="BP1138" s="726">
        <v>349</v>
      </c>
      <c r="BQ1138" s="726">
        <v>1</v>
      </c>
      <c r="BR1138" s="726">
        <v>26.3</v>
      </c>
      <c r="BS1138" s="726">
        <v>0.6</v>
      </c>
      <c r="BT1138" s="726">
        <v>1.77</v>
      </c>
      <c r="BU1138" s="726">
        <v>1.8</v>
      </c>
      <c r="BV1138" s="292">
        <v>0</v>
      </c>
      <c r="BW1138" s="435"/>
      <c r="BX1138" s="292">
        <v>124</v>
      </c>
      <c r="BY1138" s="726">
        <v>7</v>
      </c>
      <c r="BZ1138" s="726">
        <v>11.5</v>
      </c>
      <c r="CA1138" s="726">
        <v>85</v>
      </c>
      <c r="CB1138" s="726">
        <v>140</v>
      </c>
      <c r="CC1138" s="726">
        <v>170</v>
      </c>
      <c r="CD1138" s="726">
        <v>240</v>
      </c>
      <c r="CE1138" s="726">
        <v>365</v>
      </c>
      <c r="CF1138" s="726">
        <v>437</v>
      </c>
      <c r="CG1138" s="726">
        <v>42</v>
      </c>
      <c r="CH1138" s="726">
        <v>18</v>
      </c>
      <c r="CI1138" s="726">
        <v>3</v>
      </c>
      <c r="CJ1138" s="726">
        <v>2.7</v>
      </c>
      <c r="CK1138" s="726">
        <v>0.05</v>
      </c>
      <c r="CL1138" s="728"/>
    </row>
    <row r="1139" spans="1:90" x14ac:dyDescent="0.25">
      <c r="A1139" s="586">
        <f t="shared" ref="A1139:B1151" si="200">A1138</f>
        <v>2017</v>
      </c>
      <c r="B1139" s="586" t="str">
        <f t="shared" si="200"/>
        <v>ABRIL</v>
      </c>
      <c r="C1139" s="586">
        <v>19</v>
      </c>
      <c r="D1139" s="292" t="str">
        <f t="shared" si="198"/>
        <v>ABRIL 2017 / 17</v>
      </c>
      <c r="E1139" s="725">
        <v>17</v>
      </c>
      <c r="F1139" s="760">
        <v>42852</v>
      </c>
      <c r="G1139" s="726">
        <v>890000072988</v>
      </c>
      <c r="H1139" s="726" t="s">
        <v>69</v>
      </c>
      <c r="I1139" s="726">
        <v>0.71430000000000005</v>
      </c>
      <c r="J1139" s="726">
        <v>132</v>
      </c>
      <c r="K1139" s="726">
        <v>9.6999999999999993</v>
      </c>
      <c r="L1139" s="726">
        <v>0</v>
      </c>
      <c r="M1139" s="726" t="s">
        <v>20</v>
      </c>
      <c r="N1139" s="726">
        <v>0.5</v>
      </c>
      <c r="O1139" s="726">
        <v>0</v>
      </c>
      <c r="P1139" s="726">
        <v>85.2</v>
      </c>
      <c r="Q1139" s="726">
        <v>79.400000000000006</v>
      </c>
      <c r="R1139" s="726">
        <v>82.3</v>
      </c>
      <c r="S1139" s="726" t="s">
        <v>572</v>
      </c>
      <c r="T1139" s="726" t="s">
        <v>103</v>
      </c>
      <c r="U1139" s="726">
        <v>20914</v>
      </c>
      <c r="V1139" s="726">
        <v>118</v>
      </c>
      <c r="W1139" s="726">
        <v>178</v>
      </c>
      <c r="X1139" s="726">
        <v>282</v>
      </c>
      <c r="Y1139" s="726">
        <v>333</v>
      </c>
      <c r="Z1139" s="726">
        <v>1</v>
      </c>
      <c r="AA1139" s="726">
        <v>26.9</v>
      </c>
      <c r="AB1139" s="726">
        <v>0.6</v>
      </c>
      <c r="AC1139" s="726">
        <v>1.61</v>
      </c>
      <c r="AD1139" s="726">
        <v>11</v>
      </c>
      <c r="AE1139" s="292">
        <v>0</v>
      </c>
      <c r="AF1139" s="428"/>
      <c r="AG1139" s="292">
        <v>124</v>
      </c>
      <c r="AH1139" s="726">
        <v>7</v>
      </c>
      <c r="AI1139" s="726">
        <v>11.5</v>
      </c>
      <c r="AJ1139" s="726">
        <v>85</v>
      </c>
      <c r="AK1139" s="726">
        <v>140</v>
      </c>
      <c r="AL1139" s="726">
        <v>170</v>
      </c>
      <c r="AM1139" s="726">
        <v>240</v>
      </c>
      <c r="AN1139" s="726">
        <v>365</v>
      </c>
      <c r="AO1139" s="726">
        <v>437</v>
      </c>
      <c r="AP1139" s="726">
        <v>42</v>
      </c>
      <c r="AQ1139" s="726">
        <v>18</v>
      </c>
      <c r="AR1139" s="726">
        <v>3</v>
      </c>
      <c r="AS1139" s="726">
        <v>2.7</v>
      </c>
      <c r="AT1139" s="726">
        <v>0.05</v>
      </c>
      <c r="AU1139" s="727"/>
      <c r="AV1139" s="726"/>
      <c r="AW1139" s="726"/>
      <c r="AX1139" s="726"/>
      <c r="AY1139" s="726"/>
      <c r="AZ1139" s="726"/>
      <c r="BA1139" s="726"/>
      <c r="BB1139" s="726"/>
      <c r="BC1139" s="726"/>
      <c r="BD1139" s="726"/>
      <c r="BE1139" s="726"/>
      <c r="BF1139" s="726"/>
      <c r="BG1139" s="726"/>
      <c r="BH1139" s="726"/>
      <c r="BI1139" s="726"/>
      <c r="BJ1139" s="726"/>
      <c r="BK1139" s="726"/>
      <c r="BL1139" s="726"/>
      <c r="BM1139" s="726"/>
      <c r="BN1139" s="726"/>
      <c r="BO1139" s="726"/>
      <c r="BP1139" s="726"/>
      <c r="BQ1139" s="726"/>
      <c r="BR1139" s="726"/>
      <c r="BS1139" s="726"/>
      <c r="BT1139" s="726"/>
      <c r="BU1139" s="726"/>
      <c r="BV1139" s="292"/>
      <c r="BW1139" s="435"/>
      <c r="BX1139" s="292"/>
      <c r="BY1139" s="726"/>
      <c r="BZ1139" s="726"/>
      <c r="CA1139" s="726"/>
      <c r="CB1139" s="726"/>
      <c r="CC1139" s="726"/>
      <c r="CD1139" s="726"/>
      <c r="CE1139" s="726"/>
      <c r="CF1139" s="726"/>
      <c r="CG1139" s="726"/>
      <c r="CH1139" s="726"/>
      <c r="CI1139" s="726"/>
      <c r="CJ1139" s="726"/>
      <c r="CK1139" s="726"/>
      <c r="CL1139" s="728"/>
    </row>
    <row r="1140" spans="1:90" x14ac:dyDescent="0.25">
      <c r="A1140" s="586">
        <f t="shared" si="200"/>
        <v>2017</v>
      </c>
      <c r="B1140" s="586" t="str">
        <f t="shared" si="200"/>
        <v>ABRIL</v>
      </c>
      <c r="C1140" s="586">
        <v>20</v>
      </c>
      <c r="D1140" s="292" t="str">
        <f t="shared" si="198"/>
        <v>ABRIL 2017 / 18</v>
      </c>
      <c r="E1140" s="725">
        <v>18</v>
      </c>
      <c r="F1140" s="760">
        <v>42853</v>
      </c>
      <c r="G1140" s="726">
        <v>890000073000</v>
      </c>
      <c r="H1140" s="726" t="s">
        <v>70</v>
      </c>
      <c r="I1140" s="726">
        <v>0.71360000000000001</v>
      </c>
      <c r="J1140" s="726">
        <v>126</v>
      </c>
      <c r="K1140" s="726">
        <v>10.1</v>
      </c>
      <c r="L1140" s="726">
        <v>0</v>
      </c>
      <c r="M1140" s="726" t="s">
        <v>20</v>
      </c>
      <c r="N1140" s="726">
        <v>0.5</v>
      </c>
      <c r="O1140" s="726">
        <v>0</v>
      </c>
      <c r="P1140" s="726">
        <v>85.4</v>
      </c>
      <c r="Q1140" s="726">
        <v>79.2</v>
      </c>
      <c r="R1140" s="726">
        <v>82.3</v>
      </c>
      <c r="S1140" s="726" t="s">
        <v>572</v>
      </c>
      <c r="T1140" s="726" t="s">
        <v>103</v>
      </c>
      <c r="U1140" s="726">
        <v>20922</v>
      </c>
      <c r="V1140" s="726">
        <v>116</v>
      </c>
      <c r="W1140" s="726">
        <v>177</v>
      </c>
      <c r="X1140" s="726">
        <v>280</v>
      </c>
      <c r="Y1140" s="726">
        <v>333</v>
      </c>
      <c r="Z1140" s="726">
        <v>1</v>
      </c>
      <c r="AA1140" s="726">
        <v>27.3</v>
      </c>
      <c r="AB1140" s="726">
        <v>0.5</v>
      </c>
      <c r="AC1140" s="726">
        <v>1.59</v>
      </c>
      <c r="AD1140" s="726">
        <v>8.5</v>
      </c>
      <c r="AE1140" s="292">
        <v>0</v>
      </c>
      <c r="AF1140" s="428"/>
      <c r="AG1140" s="292">
        <v>124</v>
      </c>
      <c r="AH1140" s="726">
        <v>7</v>
      </c>
      <c r="AI1140" s="726">
        <v>11.5</v>
      </c>
      <c r="AJ1140" s="726">
        <v>85</v>
      </c>
      <c r="AK1140" s="726">
        <v>140</v>
      </c>
      <c r="AL1140" s="726">
        <v>170</v>
      </c>
      <c r="AM1140" s="726">
        <v>240</v>
      </c>
      <c r="AN1140" s="726">
        <v>365</v>
      </c>
      <c r="AO1140" s="726">
        <v>437</v>
      </c>
      <c r="AP1140" s="726">
        <v>42</v>
      </c>
      <c r="AQ1140" s="726">
        <v>18</v>
      </c>
      <c r="AR1140" s="726">
        <v>3</v>
      </c>
      <c r="AS1140" s="726">
        <v>2.7</v>
      </c>
      <c r="AT1140" s="726">
        <v>0.05</v>
      </c>
      <c r="AU1140" s="727"/>
      <c r="AV1140" s="726"/>
      <c r="AW1140" s="726"/>
      <c r="AX1140" s="726"/>
      <c r="AY1140" s="726"/>
      <c r="AZ1140" s="726"/>
      <c r="BA1140" s="726"/>
      <c r="BB1140" s="726"/>
      <c r="BC1140" s="726"/>
      <c r="BD1140" s="726"/>
      <c r="BE1140" s="726"/>
      <c r="BF1140" s="726"/>
      <c r="BG1140" s="726"/>
      <c r="BH1140" s="726"/>
      <c r="BI1140" s="726"/>
      <c r="BJ1140" s="726"/>
      <c r="BK1140" s="726"/>
      <c r="BL1140" s="726"/>
      <c r="BM1140" s="726"/>
      <c r="BN1140" s="726"/>
      <c r="BO1140" s="726"/>
      <c r="BP1140" s="726"/>
      <c r="BQ1140" s="726"/>
      <c r="BR1140" s="726"/>
      <c r="BS1140" s="726"/>
      <c r="BT1140" s="726"/>
      <c r="BU1140" s="726"/>
      <c r="BV1140" s="292"/>
      <c r="BW1140" s="435"/>
      <c r="BX1140" s="292"/>
      <c r="BY1140" s="726"/>
      <c r="BZ1140" s="726"/>
      <c r="CA1140" s="726"/>
      <c r="CB1140" s="726"/>
      <c r="CC1140" s="726"/>
      <c r="CD1140" s="726"/>
      <c r="CE1140" s="726"/>
      <c r="CF1140" s="726"/>
      <c r="CG1140" s="726"/>
      <c r="CH1140" s="726"/>
      <c r="CI1140" s="726"/>
      <c r="CJ1140" s="726"/>
      <c r="CK1140" s="726"/>
      <c r="CL1140" s="728"/>
    </row>
    <row r="1141" spans="1:90" x14ac:dyDescent="0.25">
      <c r="A1141" s="586">
        <f t="shared" si="200"/>
        <v>2017</v>
      </c>
      <c r="B1141" s="586" t="str">
        <f t="shared" si="200"/>
        <v>ABRIL</v>
      </c>
      <c r="C1141" s="586">
        <v>21</v>
      </c>
      <c r="D1141" s="292" t="str">
        <f t="shared" si="198"/>
        <v>ABRIL 2017 / 19</v>
      </c>
      <c r="E1141" s="725">
        <v>19</v>
      </c>
      <c r="F1141" s="760">
        <v>42854</v>
      </c>
      <c r="G1141" s="726">
        <v>890000073033</v>
      </c>
      <c r="H1141" s="726" t="s">
        <v>69</v>
      </c>
      <c r="I1141" s="726">
        <v>0.71360000000000001</v>
      </c>
      <c r="J1141" s="726">
        <v>126</v>
      </c>
      <c r="K1141" s="726">
        <v>10</v>
      </c>
      <c r="L1141" s="726">
        <v>0</v>
      </c>
      <c r="M1141" s="726" t="s">
        <v>20</v>
      </c>
      <c r="N1141" s="726">
        <v>0.5</v>
      </c>
      <c r="O1141" s="726">
        <v>0</v>
      </c>
      <c r="P1141" s="726">
        <v>85.4</v>
      </c>
      <c r="Q1141" s="726">
        <v>79.2</v>
      </c>
      <c r="R1141" s="726">
        <v>82.3</v>
      </c>
      <c r="S1141" s="726" t="s">
        <v>572</v>
      </c>
      <c r="T1141" s="726" t="s">
        <v>103</v>
      </c>
      <c r="U1141" s="726">
        <v>20922</v>
      </c>
      <c r="V1141" s="726">
        <v>117</v>
      </c>
      <c r="W1141" s="726">
        <v>176</v>
      </c>
      <c r="X1141" s="726">
        <v>277</v>
      </c>
      <c r="Y1141" s="726">
        <v>336</v>
      </c>
      <c r="Z1141" s="726">
        <v>1</v>
      </c>
      <c r="AA1141" s="726">
        <v>26.7</v>
      </c>
      <c r="AB1141" s="726">
        <v>0.5</v>
      </c>
      <c r="AC1141" s="726">
        <v>1.6</v>
      </c>
      <c r="AD1141" s="726">
        <v>11.6</v>
      </c>
      <c r="AE1141" s="292">
        <v>0</v>
      </c>
      <c r="AF1141" s="428"/>
      <c r="AG1141" s="292">
        <v>124</v>
      </c>
      <c r="AH1141" s="726">
        <v>7</v>
      </c>
      <c r="AI1141" s="726">
        <v>11.5</v>
      </c>
      <c r="AJ1141" s="726">
        <v>85</v>
      </c>
      <c r="AK1141" s="726">
        <v>140</v>
      </c>
      <c r="AL1141" s="726">
        <v>170</v>
      </c>
      <c r="AM1141" s="726">
        <v>240</v>
      </c>
      <c r="AN1141" s="726">
        <v>365</v>
      </c>
      <c r="AO1141" s="726">
        <v>437</v>
      </c>
      <c r="AP1141" s="726">
        <v>42</v>
      </c>
      <c r="AQ1141" s="726">
        <v>18</v>
      </c>
      <c r="AR1141" s="726">
        <v>3</v>
      </c>
      <c r="AS1141" s="726">
        <v>2.7</v>
      </c>
      <c r="AT1141" s="726">
        <v>0.05</v>
      </c>
      <c r="AU1141" s="727"/>
      <c r="AV1141" s="726"/>
      <c r="AW1141" s="726"/>
      <c r="AX1141" s="726"/>
      <c r="AY1141" s="726"/>
      <c r="AZ1141" s="726"/>
      <c r="BA1141" s="726"/>
      <c r="BB1141" s="726"/>
      <c r="BC1141" s="726"/>
      <c r="BD1141" s="726"/>
      <c r="BE1141" s="726"/>
      <c r="BF1141" s="726"/>
      <c r="BG1141" s="726"/>
      <c r="BH1141" s="726"/>
      <c r="BI1141" s="726"/>
      <c r="BJ1141" s="726"/>
      <c r="BK1141" s="726"/>
      <c r="BL1141" s="726"/>
      <c r="BM1141" s="726"/>
      <c r="BN1141" s="726"/>
      <c r="BO1141" s="726"/>
      <c r="BP1141" s="726"/>
      <c r="BQ1141" s="726"/>
      <c r="BR1141" s="726"/>
      <c r="BS1141" s="726"/>
      <c r="BT1141" s="726"/>
      <c r="BU1141" s="726"/>
      <c r="BV1141" s="292"/>
      <c r="BW1141" s="435"/>
      <c r="BX1141" s="292"/>
      <c r="BY1141" s="726"/>
      <c r="BZ1141" s="726"/>
      <c r="CA1141" s="726"/>
      <c r="CB1141" s="726"/>
      <c r="CC1141" s="726"/>
      <c r="CD1141" s="726"/>
      <c r="CE1141" s="726"/>
      <c r="CF1141" s="726"/>
      <c r="CG1141" s="726"/>
      <c r="CH1141" s="726"/>
      <c r="CI1141" s="726"/>
      <c r="CJ1141" s="726"/>
      <c r="CK1141" s="726"/>
      <c r="CL1141" s="728"/>
    </row>
    <row r="1142" spans="1:90" x14ac:dyDescent="0.25">
      <c r="A1142" s="586">
        <f t="shared" si="200"/>
        <v>2017</v>
      </c>
      <c r="B1142" s="586" t="str">
        <f t="shared" si="200"/>
        <v>ABRIL</v>
      </c>
      <c r="C1142" s="586">
        <v>22</v>
      </c>
      <c r="D1142" s="292" t="str">
        <f t="shared" si="198"/>
        <v>ABRIL 2017 / 20</v>
      </c>
      <c r="E1142" s="725"/>
      <c r="F1142" s="726"/>
      <c r="G1142" s="726"/>
      <c r="H1142" s="726"/>
      <c r="I1142" s="726"/>
      <c r="J1142" s="726"/>
      <c r="K1142" s="726"/>
      <c r="L1142" s="726"/>
      <c r="M1142" s="726"/>
      <c r="N1142" s="726"/>
      <c r="O1142" s="726"/>
      <c r="P1142" s="726"/>
      <c r="Q1142" s="726"/>
      <c r="R1142" s="726"/>
      <c r="S1142" s="726"/>
      <c r="T1142" s="726"/>
      <c r="U1142" s="726"/>
      <c r="V1142" s="726"/>
      <c r="W1142" s="726"/>
      <c r="X1142" s="726"/>
      <c r="Y1142" s="726"/>
      <c r="Z1142" s="726"/>
      <c r="AA1142" s="726"/>
      <c r="AB1142" s="726"/>
      <c r="AC1142" s="726"/>
      <c r="AD1142" s="726"/>
      <c r="AE1142" s="292"/>
      <c r="AF1142" s="428"/>
      <c r="AG1142" s="292"/>
      <c r="AH1142" s="726"/>
      <c r="AI1142" s="726"/>
      <c r="AJ1142" s="726"/>
      <c r="AK1142" s="726"/>
      <c r="AL1142" s="726"/>
      <c r="AM1142" s="726"/>
      <c r="AN1142" s="726"/>
      <c r="AO1142" s="726"/>
      <c r="AP1142" s="726"/>
      <c r="AQ1142" s="726"/>
      <c r="AR1142" s="726"/>
      <c r="AS1142" s="726"/>
      <c r="AT1142" s="726"/>
      <c r="AU1142" s="727"/>
      <c r="AV1142" s="726"/>
      <c r="AW1142" s="726"/>
      <c r="AX1142" s="726"/>
      <c r="AY1142" s="726"/>
      <c r="AZ1142" s="726"/>
      <c r="BA1142" s="726"/>
      <c r="BB1142" s="726"/>
      <c r="BC1142" s="726"/>
      <c r="BD1142" s="726"/>
      <c r="BE1142" s="726"/>
      <c r="BF1142" s="726"/>
      <c r="BG1142" s="726"/>
      <c r="BH1142" s="726"/>
      <c r="BI1142" s="726"/>
      <c r="BJ1142" s="726"/>
      <c r="BK1142" s="726"/>
      <c r="BL1142" s="726"/>
      <c r="BM1142" s="726"/>
      <c r="BN1142" s="726"/>
      <c r="BO1142" s="726"/>
      <c r="BP1142" s="726"/>
      <c r="BQ1142" s="726"/>
      <c r="BR1142" s="726"/>
      <c r="BS1142" s="726"/>
      <c r="BT1142" s="726"/>
      <c r="BU1142" s="726"/>
      <c r="BV1142" s="292"/>
      <c r="BW1142" s="435"/>
      <c r="BX1142" s="292"/>
      <c r="BY1142" s="726"/>
      <c r="BZ1142" s="726"/>
      <c r="CA1142" s="726"/>
      <c r="CB1142" s="726"/>
      <c r="CC1142" s="726"/>
      <c r="CD1142" s="726"/>
      <c r="CE1142" s="726"/>
      <c r="CF1142" s="726"/>
      <c r="CG1142" s="726"/>
      <c r="CH1142" s="726"/>
      <c r="CI1142" s="726"/>
      <c r="CJ1142" s="726"/>
      <c r="CK1142" s="726"/>
      <c r="CL1142" s="728"/>
    </row>
    <row r="1143" spans="1:90" x14ac:dyDescent="0.25">
      <c r="A1143" s="586">
        <f t="shared" si="200"/>
        <v>2017</v>
      </c>
      <c r="B1143" s="586" t="str">
        <f t="shared" si="200"/>
        <v>ABRIL</v>
      </c>
      <c r="C1143" s="586">
        <v>23</v>
      </c>
      <c r="D1143" s="292" t="str">
        <f t="shared" si="198"/>
        <v>ABRIL 2017 / 21</v>
      </c>
      <c r="E1143" s="725"/>
      <c r="F1143" s="726"/>
      <c r="G1143" s="726"/>
      <c r="H1143" s="726"/>
      <c r="I1143" s="726"/>
      <c r="J1143" s="726"/>
      <c r="K1143" s="726"/>
      <c r="L1143" s="726"/>
      <c r="M1143" s="726"/>
      <c r="N1143" s="726"/>
      <c r="O1143" s="726"/>
      <c r="P1143" s="726"/>
      <c r="Q1143" s="726"/>
      <c r="R1143" s="726"/>
      <c r="S1143" s="726"/>
      <c r="T1143" s="726"/>
      <c r="U1143" s="726"/>
      <c r="V1143" s="726"/>
      <c r="W1143" s="726"/>
      <c r="X1143" s="726"/>
      <c r="Y1143" s="726"/>
      <c r="Z1143" s="726"/>
      <c r="AA1143" s="726"/>
      <c r="AB1143" s="726"/>
      <c r="AC1143" s="726"/>
      <c r="AD1143" s="726"/>
      <c r="AE1143" s="292"/>
      <c r="AF1143" s="428"/>
      <c r="AG1143" s="292"/>
      <c r="AH1143" s="726"/>
      <c r="AI1143" s="726"/>
      <c r="AJ1143" s="726"/>
      <c r="AK1143" s="726"/>
      <c r="AL1143" s="726"/>
      <c r="AM1143" s="726"/>
      <c r="AN1143" s="726"/>
      <c r="AO1143" s="726"/>
      <c r="AP1143" s="726"/>
      <c r="AQ1143" s="726"/>
      <c r="AR1143" s="726"/>
      <c r="AS1143" s="726"/>
      <c r="AT1143" s="726"/>
      <c r="AU1143" s="727"/>
      <c r="AV1143" s="726"/>
      <c r="AW1143" s="726"/>
      <c r="AX1143" s="726"/>
      <c r="AY1143" s="726"/>
      <c r="AZ1143" s="726"/>
      <c r="BA1143" s="726"/>
      <c r="BB1143" s="726"/>
      <c r="BC1143" s="726"/>
      <c r="BD1143" s="726"/>
      <c r="BE1143" s="726"/>
      <c r="BF1143" s="726"/>
      <c r="BG1143" s="726"/>
      <c r="BH1143" s="726"/>
      <c r="BI1143" s="726"/>
      <c r="BJ1143" s="726"/>
      <c r="BK1143" s="726"/>
      <c r="BL1143" s="726"/>
      <c r="BM1143" s="726"/>
      <c r="BN1143" s="726"/>
      <c r="BO1143" s="726"/>
      <c r="BP1143" s="726"/>
      <c r="BQ1143" s="726"/>
      <c r="BR1143" s="726"/>
      <c r="BS1143" s="726"/>
      <c r="BT1143" s="726"/>
      <c r="BU1143" s="726"/>
      <c r="BV1143" s="292"/>
      <c r="BW1143" s="435"/>
      <c r="BX1143" s="292"/>
      <c r="BY1143" s="726"/>
      <c r="BZ1143" s="726"/>
      <c r="CA1143" s="726"/>
      <c r="CB1143" s="726"/>
      <c r="CC1143" s="726"/>
      <c r="CD1143" s="726"/>
      <c r="CE1143" s="726"/>
      <c r="CF1143" s="726"/>
      <c r="CG1143" s="726"/>
      <c r="CH1143" s="726"/>
      <c r="CI1143" s="726"/>
      <c r="CJ1143" s="726"/>
      <c r="CK1143" s="726"/>
      <c r="CL1143" s="728"/>
    </row>
    <row r="1144" spans="1:90" x14ac:dyDescent="0.25">
      <c r="A1144" s="586">
        <f t="shared" si="200"/>
        <v>2017</v>
      </c>
      <c r="B1144" s="586" t="str">
        <f t="shared" si="200"/>
        <v>ABRIL</v>
      </c>
      <c r="C1144" s="586">
        <v>24</v>
      </c>
      <c r="D1144" s="292" t="str">
        <f t="shared" si="198"/>
        <v>ABRIL 2017 / 22</v>
      </c>
      <c r="E1144" s="725"/>
      <c r="F1144" s="726"/>
      <c r="G1144" s="726"/>
      <c r="H1144" s="726"/>
      <c r="I1144" s="726"/>
      <c r="J1144" s="726"/>
      <c r="K1144" s="726"/>
      <c r="L1144" s="726"/>
      <c r="M1144" s="726"/>
      <c r="N1144" s="726"/>
      <c r="O1144" s="726"/>
      <c r="P1144" s="726"/>
      <c r="Q1144" s="726"/>
      <c r="R1144" s="726"/>
      <c r="S1144" s="726"/>
      <c r="T1144" s="726"/>
      <c r="U1144" s="726"/>
      <c r="V1144" s="726"/>
      <c r="W1144" s="726"/>
      <c r="X1144" s="726"/>
      <c r="Y1144" s="726"/>
      <c r="Z1144" s="726"/>
      <c r="AA1144" s="726"/>
      <c r="AB1144" s="726"/>
      <c r="AC1144" s="726"/>
      <c r="AD1144" s="726"/>
      <c r="AE1144" s="292"/>
      <c r="AF1144" s="428"/>
      <c r="AG1144" s="292"/>
      <c r="AH1144" s="726"/>
      <c r="AI1144" s="726"/>
      <c r="AJ1144" s="726"/>
      <c r="AK1144" s="726"/>
      <c r="AL1144" s="726"/>
      <c r="AM1144" s="726"/>
      <c r="AN1144" s="726"/>
      <c r="AO1144" s="726"/>
      <c r="AP1144" s="726"/>
      <c r="AQ1144" s="726"/>
      <c r="AR1144" s="726"/>
      <c r="AS1144" s="726"/>
      <c r="AT1144" s="726"/>
      <c r="AU1144" s="727"/>
      <c r="AV1144" s="726"/>
      <c r="AW1144" s="726"/>
      <c r="AX1144" s="726"/>
      <c r="AY1144" s="726"/>
      <c r="AZ1144" s="726"/>
      <c r="BA1144" s="726"/>
      <c r="BB1144" s="726"/>
      <c r="BC1144" s="726"/>
      <c r="BD1144" s="726"/>
      <c r="BE1144" s="726"/>
      <c r="BF1144" s="726"/>
      <c r="BG1144" s="726"/>
      <c r="BH1144" s="726"/>
      <c r="BI1144" s="726"/>
      <c r="BJ1144" s="726"/>
      <c r="BK1144" s="726"/>
      <c r="BL1144" s="726"/>
      <c r="BM1144" s="726"/>
      <c r="BN1144" s="726"/>
      <c r="BO1144" s="726"/>
      <c r="BP1144" s="726"/>
      <c r="BQ1144" s="726"/>
      <c r="BR1144" s="726"/>
      <c r="BS1144" s="726"/>
      <c r="BT1144" s="726"/>
      <c r="BU1144" s="726"/>
      <c r="BV1144" s="292"/>
      <c r="BW1144" s="435"/>
      <c r="BX1144" s="292"/>
      <c r="BY1144" s="726"/>
      <c r="BZ1144" s="726"/>
      <c r="CA1144" s="726"/>
      <c r="CB1144" s="726"/>
      <c r="CC1144" s="726"/>
      <c r="CD1144" s="726"/>
      <c r="CE1144" s="726"/>
      <c r="CF1144" s="726"/>
      <c r="CG1144" s="726"/>
      <c r="CH1144" s="726"/>
      <c r="CI1144" s="726"/>
      <c r="CJ1144" s="726"/>
      <c r="CK1144" s="726"/>
      <c r="CL1144" s="728"/>
    </row>
    <row r="1145" spans="1:90" x14ac:dyDescent="0.25">
      <c r="A1145" s="586">
        <f t="shared" si="200"/>
        <v>2017</v>
      </c>
      <c r="B1145" s="586" t="str">
        <f t="shared" si="200"/>
        <v>ABRIL</v>
      </c>
      <c r="C1145" s="586">
        <v>25</v>
      </c>
      <c r="D1145" s="292" t="str">
        <f t="shared" si="198"/>
        <v>ABRIL 2017 / 23</v>
      </c>
      <c r="E1145" s="725"/>
      <c r="F1145" s="726"/>
      <c r="G1145" s="726"/>
      <c r="H1145" s="726"/>
      <c r="I1145" s="726"/>
      <c r="J1145" s="726"/>
      <c r="K1145" s="726"/>
      <c r="L1145" s="726"/>
      <c r="M1145" s="726"/>
      <c r="N1145" s="726"/>
      <c r="O1145" s="726"/>
      <c r="P1145" s="726"/>
      <c r="Q1145" s="726"/>
      <c r="R1145" s="726"/>
      <c r="S1145" s="726"/>
      <c r="T1145" s="726"/>
      <c r="U1145" s="726"/>
      <c r="V1145" s="726"/>
      <c r="W1145" s="726"/>
      <c r="X1145" s="726"/>
      <c r="Y1145" s="726"/>
      <c r="Z1145" s="726"/>
      <c r="AA1145" s="726"/>
      <c r="AB1145" s="726"/>
      <c r="AC1145" s="726"/>
      <c r="AD1145" s="726"/>
      <c r="AE1145" s="292"/>
      <c r="AF1145" s="428"/>
      <c r="AG1145" s="292"/>
      <c r="AH1145" s="726"/>
      <c r="AI1145" s="726"/>
      <c r="AJ1145" s="726"/>
      <c r="AK1145" s="726"/>
      <c r="AL1145" s="726"/>
      <c r="AM1145" s="726"/>
      <c r="AN1145" s="726"/>
      <c r="AO1145" s="726"/>
      <c r="AP1145" s="726"/>
      <c r="AQ1145" s="726"/>
      <c r="AR1145" s="726"/>
      <c r="AS1145" s="726"/>
      <c r="AT1145" s="726"/>
      <c r="AU1145" s="727"/>
      <c r="AV1145" s="726"/>
      <c r="AW1145" s="726"/>
      <c r="AX1145" s="726"/>
      <c r="AY1145" s="726"/>
      <c r="AZ1145" s="726"/>
      <c r="BA1145" s="726"/>
      <c r="BB1145" s="726"/>
      <c r="BC1145" s="726"/>
      <c r="BD1145" s="726"/>
      <c r="BE1145" s="726"/>
      <c r="BF1145" s="726"/>
      <c r="BG1145" s="726"/>
      <c r="BH1145" s="726"/>
      <c r="BI1145" s="726"/>
      <c r="BJ1145" s="726"/>
      <c r="BK1145" s="726"/>
      <c r="BL1145" s="726"/>
      <c r="BM1145" s="726"/>
      <c r="BN1145" s="726"/>
      <c r="BO1145" s="726"/>
      <c r="BP1145" s="726"/>
      <c r="BQ1145" s="726"/>
      <c r="BR1145" s="726"/>
      <c r="BS1145" s="726"/>
      <c r="BT1145" s="726"/>
      <c r="BU1145" s="726"/>
      <c r="BV1145" s="292"/>
      <c r="BW1145" s="435"/>
      <c r="BX1145" s="292"/>
      <c r="BY1145" s="726"/>
      <c r="BZ1145" s="726"/>
      <c r="CA1145" s="726"/>
      <c r="CB1145" s="726"/>
      <c r="CC1145" s="726"/>
      <c r="CD1145" s="726"/>
      <c r="CE1145" s="726"/>
      <c r="CF1145" s="726"/>
      <c r="CG1145" s="726"/>
      <c r="CH1145" s="726"/>
      <c r="CI1145" s="726"/>
      <c r="CJ1145" s="726"/>
      <c r="CK1145" s="726"/>
      <c r="CL1145" s="728"/>
    </row>
    <row r="1146" spans="1:90" x14ac:dyDescent="0.25">
      <c r="A1146" s="586">
        <f t="shared" si="200"/>
        <v>2017</v>
      </c>
      <c r="B1146" s="586" t="str">
        <f t="shared" si="200"/>
        <v>ABRIL</v>
      </c>
      <c r="C1146" s="586">
        <v>26</v>
      </c>
      <c r="D1146" s="292" t="str">
        <f t="shared" si="198"/>
        <v>ABRIL 2017 / 24</v>
      </c>
      <c r="E1146" s="725"/>
      <c r="F1146" s="726"/>
      <c r="G1146" s="726"/>
      <c r="H1146" s="726"/>
      <c r="I1146" s="726"/>
      <c r="J1146" s="726"/>
      <c r="K1146" s="726"/>
      <c r="L1146" s="726"/>
      <c r="M1146" s="726"/>
      <c r="N1146" s="726"/>
      <c r="O1146" s="726"/>
      <c r="P1146" s="726"/>
      <c r="Q1146" s="726"/>
      <c r="R1146" s="726"/>
      <c r="S1146" s="726"/>
      <c r="T1146" s="726"/>
      <c r="U1146" s="726"/>
      <c r="V1146" s="726"/>
      <c r="W1146" s="726"/>
      <c r="X1146" s="726"/>
      <c r="Y1146" s="726"/>
      <c r="Z1146" s="726"/>
      <c r="AA1146" s="726"/>
      <c r="AB1146" s="726"/>
      <c r="AC1146" s="726"/>
      <c r="AD1146" s="726"/>
      <c r="AE1146" s="292"/>
      <c r="AF1146" s="428"/>
      <c r="AG1146" s="292"/>
      <c r="AH1146" s="726"/>
      <c r="AI1146" s="726"/>
      <c r="AJ1146" s="726"/>
      <c r="AK1146" s="726"/>
      <c r="AL1146" s="726"/>
      <c r="AM1146" s="726"/>
      <c r="AN1146" s="726"/>
      <c r="AO1146" s="726"/>
      <c r="AP1146" s="726"/>
      <c r="AQ1146" s="726"/>
      <c r="AR1146" s="726"/>
      <c r="AS1146" s="726"/>
      <c r="AT1146" s="726"/>
      <c r="AU1146" s="727"/>
      <c r="AV1146" s="726"/>
      <c r="AW1146" s="726"/>
      <c r="AX1146" s="726"/>
      <c r="AY1146" s="726"/>
      <c r="AZ1146" s="726"/>
      <c r="BA1146" s="726"/>
      <c r="BB1146" s="726"/>
      <c r="BC1146" s="726"/>
      <c r="BD1146" s="726"/>
      <c r="BE1146" s="726"/>
      <c r="BF1146" s="726"/>
      <c r="BG1146" s="726"/>
      <c r="BH1146" s="726"/>
      <c r="BI1146" s="726"/>
      <c r="BJ1146" s="726"/>
      <c r="BK1146" s="726"/>
      <c r="BL1146" s="726"/>
      <c r="BM1146" s="726"/>
      <c r="BN1146" s="726"/>
      <c r="BO1146" s="726"/>
      <c r="BP1146" s="726"/>
      <c r="BQ1146" s="726"/>
      <c r="BR1146" s="726"/>
      <c r="BS1146" s="726"/>
      <c r="BT1146" s="726"/>
      <c r="BU1146" s="726"/>
      <c r="BV1146" s="292"/>
      <c r="BW1146" s="435"/>
      <c r="BX1146" s="292"/>
      <c r="BY1146" s="726"/>
      <c r="BZ1146" s="726"/>
      <c r="CA1146" s="726"/>
      <c r="CB1146" s="726"/>
      <c r="CC1146" s="726"/>
      <c r="CD1146" s="726"/>
      <c r="CE1146" s="726"/>
      <c r="CF1146" s="726"/>
      <c r="CG1146" s="726"/>
      <c r="CH1146" s="726"/>
      <c r="CI1146" s="726"/>
      <c r="CJ1146" s="726"/>
      <c r="CK1146" s="726"/>
      <c r="CL1146" s="728"/>
    </row>
    <row r="1147" spans="1:90" x14ac:dyDescent="0.25">
      <c r="A1147" s="586">
        <f t="shared" si="200"/>
        <v>2017</v>
      </c>
      <c r="B1147" s="586" t="str">
        <f t="shared" si="200"/>
        <v>ABRIL</v>
      </c>
      <c r="C1147" s="586">
        <v>27</v>
      </c>
      <c r="D1147" s="292" t="str">
        <f t="shared" si="198"/>
        <v>ABRIL 2017 / 25</v>
      </c>
      <c r="E1147" s="725"/>
      <c r="F1147" s="726"/>
      <c r="G1147" s="726"/>
      <c r="H1147" s="726"/>
      <c r="I1147" s="726"/>
      <c r="J1147" s="726"/>
      <c r="K1147" s="726"/>
      <c r="L1147" s="726"/>
      <c r="M1147" s="726"/>
      <c r="N1147" s="726"/>
      <c r="O1147" s="726"/>
      <c r="P1147" s="726"/>
      <c r="Q1147" s="726"/>
      <c r="R1147" s="726"/>
      <c r="S1147" s="726"/>
      <c r="T1147" s="726"/>
      <c r="U1147" s="726"/>
      <c r="V1147" s="726"/>
      <c r="W1147" s="726"/>
      <c r="X1147" s="726"/>
      <c r="Y1147" s="726"/>
      <c r="Z1147" s="726"/>
      <c r="AA1147" s="726"/>
      <c r="AB1147" s="726"/>
      <c r="AC1147" s="726"/>
      <c r="AD1147" s="726"/>
      <c r="AE1147" s="292"/>
      <c r="AF1147" s="428"/>
      <c r="AG1147" s="292"/>
      <c r="AH1147" s="726"/>
      <c r="AI1147" s="726"/>
      <c r="AJ1147" s="726"/>
      <c r="AK1147" s="726"/>
      <c r="AL1147" s="726"/>
      <c r="AM1147" s="726"/>
      <c r="AN1147" s="726"/>
      <c r="AO1147" s="726"/>
      <c r="AP1147" s="726"/>
      <c r="AQ1147" s="726"/>
      <c r="AR1147" s="726"/>
      <c r="AS1147" s="726"/>
      <c r="AT1147" s="726"/>
      <c r="AU1147" s="727"/>
      <c r="AV1147" s="726"/>
      <c r="AW1147" s="726"/>
      <c r="AX1147" s="726"/>
      <c r="AY1147" s="726"/>
      <c r="AZ1147" s="726"/>
      <c r="BA1147" s="726"/>
      <c r="BB1147" s="726"/>
      <c r="BC1147" s="726"/>
      <c r="BD1147" s="726"/>
      <c r="BE1147" s="726"/>
      <c r="BF1147" s="726"/>
      <c r="BG1147" s="726"/>
      <c r="BH1147" s="726"/>
      <c r="BI1147" s="726"/>
      <c r="BJ1147" s="726"/>
      <c r="BK1147" s="726"/>
      <c r="BL1147" s="726"/>
      <c r="BM1147" s="726"/>
      <c r="BN1147" s="726"/>
      <c r="BO1147" s="726"/>
      <c r="BP1147" s="726"/>
      <c r="BQ1147" s="726"/>
      <c r="BR1147" s="726"/>
      <c r="BS1147" s="726"/>
      <c r="BT1147" s="726"/>
      <c r="BU1147" s="726"/>
      <c r="BV1147" s="292"/>
      <c r="BW1147" s="435"/>
      <c r="BX1147" s="292"/>
      <c r="BY1147" s="726"/>
      <c r="BZ1147" s="726"/>
      <c r="CA1147" s="726"/>
      <c r="CB1147" s="726"/>
      <c r="CC1147" s="726"/>
      <c r="CD1147" s="726"/>
      <c r="CE1147" s="726"/>
      <c r="CF1147" s="726"/>
      <c r="CG1147" s="726"/>
      <c r="CH1147" s="726"/>
      <c r="CI1147" s="726"/>
      <c r="CJ1147" s="726"/>
      <c r="CK1147" s="726"/>
      <c r="CL1147" s="728"/>
    </row>
    <row r="1148" spans="1:90" x14ac:dyDescent="0.25">
      <c r="A1148" s="586">
        <f t="shared" si="200"/>
        <v>2017</v>
      </c>
      <c r="B1148" s="586" t="str">
        <f t="shared" si="200"/>
        <v>ABRIL</v>
      </c>
      <c r="C1148" s="586">
        <v>28</v>
      </c>
      <c r="D1148" s="292" t="str">
        <f t="shared" si="198"/>
        <v>ABRIL 2017 / 26</v>
      </c>
      <c r="E1148" s="725"/>
      <c r="F1148" s="726"/>
      <c r="G1148" s="726"/>
      <c r="H1148" s="726"/>
      <c r="I1148" s="726"/>
      <c r="J1148" s="726"/>
      <c r="K1148" s="726"/>
      <c r="L1148" s="726"/>
      <c r="M1148" s="726"/>
      <c r="N1148" s="726"/>
      <c r="O1148" s="726"/>
      <c r="P1148" s="726"/>
      <c r="Q1148" s="726"/>
      <c r="R1148" s="726"/>
      <c r="S1148" s="726"/>
      <c r="T1148" s="726"/>
      <c r="U1148" s="726"/>
      <c r="V1148" s="726"/>
      <c r="W1148" s="726"/>
      <c r="X1148" s="726"/>
      <c r="Y1148" s="726"/>
      <c r="Z1148" s="726"/>
      <c r="AA1148" s="726"/>
      <c r="AB1148" s="726"/>
      <c r="AC1148" s="726"/>
      <c r="AD1148" s="726"/>
      <c r="AE1148" s="292"/>
      <c r="AF1148" s="428"/>
      <c r="AG1148" s="292"/>
      <c r="AH1148" s="726"/>
      <c r="AI1148" s="726"/>
      <c r="AJ1148" s="726"/>
      <c r="AK1148" s="726"/>
      <c r="AL1148" s="726"/>
      <c r="AM1148" s="726"/>
      <c r="AN1148" s="726"/>
      <c r="AO1148" s="726"/>
      <c r="AP1148" s="726"/>
      <c r="AQ1148" s="726"/>
      <c r="AR1148" s="726"/>
      <c r="AS1148" s="726"/>
      <c r="AT1148" s="726"/>
      <c r="AU1148" s="727"/>
      <c r="AV1148" s="726"/>
      <c r="AW1148" s="726"/>
      <c r="AX1148" s="726"/>
      <c r="AY1148" s="726"/>
      <c r="AZ1148" s="726"/>
      <c r="BA1148" s="726"/>
      <c r="BB1148" s="726"/>
      <c r="BC1148" s="726"/>
      <c r="BD1148" s="726"/>
      <c r="BE1148" s="726"/>
      <c r="BF1148" s="726"/>
      <c r="BG1148" s="726"/>
      <c r="BH1148" s="726"/>
      <c r="BI1148" s="726"/>
      <c r="BJ1148" s="726"/>
      <c r="BK1148" s="726"/>
      <c r="BL1148" s="726"/>
      <c r="BM1148" s="726"/>
      <c r="BN1148" s="726"/>
      <c r="BO1148" s="726"/>
      <c r="BP1148" s="726"/>
      <c r="BQ1148" s="726"/>
      <c r="BR1148" s="726"/>
      <c r="BS1148" s="726"/>
      <c r="BT1148" s="726"/>
      <c r="BU1148" s="726"/>
      <c r="BV1148" s="292"/>
      <c r="BW1148" s="435"/>
      <c r="BX1148" s="292"/>
      <c r="BY1148" s="726"/>
      <c r="BZ1148" s="726"/>
      <c r="CA1148" s="726"/>
      <c r="CB1148" s="726"/>
      <c r="CC1148" s="726"/>
      <c r="CD1148" s="726"/>
      <c r="CE1148" s="726"/>
      <c r="CF1148" s="726"/>
      <c r="CG1148" s="726"/>
      <c r="CH1148" s="726"/>
      <c r="CI1148" s="726"/>
      <c r="CJ1148" s="726"/>
      <c r="CK1148" s="726"/>
      <c r="CL1148" s="728"/>
    </row>
    <row r="1149" spans="1:90" x14ac:dyDescent="0.25">
      <c r="A1149" s="586">
        <f t="shared" si="200"/>
        <v>2017</v>
      </c>
      <c r="B1149" s="586" t="str">
        <f t="shared" si="200"/>
        <v>ABRIL</v>
      </c>
      <c r="C1149" s="586">
        <v>29</v>
      </c>
      <c r="D1149" s="292" t="str">
        <f t="shared" si="198"/>
        <v>ABRIL 2017 / 27</v>
      </c>
      <c r="E1149" s="725"/>
      <c r="F1149" s="726"/>
      <c r="G1149" s="726"/>
      <c r="H1149" s="726"/>
      <c r="I1149" s="726"/>
      <c r="J1149" s="726"/>
      <c r="K1149" s="726"/>
      <c r="L1149" s="726"/>
      <c r="M1149" s="726"/>
      <c r="N1149" s="726"/>
      <c r="O1149" s="726"/>
      <c r="P1149" s="726"/>
      <c r="Q1149" s="726"/>
      <c r="R1149" s="726"/>
      <c r="S1149" s="726"/>
      <c r="T1149" s="726"/>
      <c r="U1149" s="726"/>
      <c r="V1149" s="726"/>
      <c r="W1149" s="726"/>
      <c r="X1149" s="726"/>
      <c r="Y1149" s="726"/>
      <c r="Z1149" s="726"/>
      <c r="AA1149" s="726"/>
      <c r="AB1149" s="726"/>
      <c r="AC1149" s="726"/>
      <c r="AD1149" s="726"/>
      <c r="AE1149" s="292"/>
      <c r="AF1149" s="428"/>
      <c r="AG1149" s="292"/>
      <c r="AH1149" s="726"/>
      <c r="AI1149" s="726"/>
      <c r="AJ1149" s="726"/>
      <c r="AK1149" s="726"/>
      <c r="AL1149" s="726"/>
      <c r="AM1149" s="726"/>
      <c r="AN1149" s="726"/>
      <c r="AO1149" s="726"/>
      <c r="AP1149" s="726"/>
      <c r="AQ1149" s="726"/>
      <c r="AR1149" s="726"/>
      <c r="AS1149" s="726"/>
      <c r="AT1149" s="726"/>
      <c r="AU1149" s="727"/>
      <c r="AV1149" s="726"/>
      <c r="AW1149" s="726"/>
      <c r="AX1149" s="726"/>
      <c r="AY1149" s="726"/>
      <c r="AZ1149" s="726"/>
      <c r="BA1149" s="726"/>
      <c r="BB1149" s="726"/>
      <c r="BC1149" s="726"/>
      <c r="BD1149" s="726"/>
      <c r="BE1149" s="726"/>
      <c r="BF1149" s="726"/>
      <c r="BG1149" s="726"/>
      <c r="BH1149" s="726"/>
      <c r="BI1149" s="726"/>
      <c r="BJ1149" s="726"/>
      <c r="BK1149" s="726"/>
      <c r="BL1149" s="726"/>
      <c r="BM1149" s="726"/>
      <c r="BN1149" s="726"/>
      <c r="BO1149" s="726"/>
      <c r="BP1149" s="726"/>
      <c r="BQ1149" s="726"/>
      <c r="BR1149" s="726"/>
      <c r="BS1149" s="726"/>
      <c r="BT1149" s="726"/>
      <c r="BU1149" s="726"/>
      <c r="BV1149" s="292"/>
      <c r="BW1149" s="435"/>
      <c r="BX1149" s="292"/>
      <c r="BY1149" s="726"/>
      <c r="BZ1149" s="726"/>
      <c r="CA1149" s="726"/>
      <c r="CB1149" s="726"/>
      <c r="CC1149" s="726"/>
      <c r="CD1149" s="726"/>
      <c r="CE1149" s="726"/>
      <c r="CF1149" s="726"/>
      <c r="CG1149" s="726"/>
      <c r="CH1149" s="726"/>
      <c r="CI1149" s="726"/>
      <c r="CJ1149" s="726"/>
      <c r="CK1149" s="726"/>
      <c r="CL1149" s="728"/>
    </row>
    <row r="1150" spans="1:90" x14ac:dyDescent="0.25">
      <c r="A1150" s="586">
        <f t="shared" si="200"/>
        <v>2017</v>
      </c>
      <c r="B1150" s="586" t="str">
        <f t="shared" si="200"/>
        <v>ABRIL</v>
      </c>
      <c r="C1150" s="586">
        <v>30</v>
      </c>
      <c r="D1150" s="292" t="str">
        <f t="shared" si="198"/>
        <v>ABRIL 2017 / 28</v>
      </c>
      <c r="E1150" s="725"/>
      <c r="F1150" s="726"/>
      <c r="G1150" s="726"/>
      <c r="H1150" s="726"/>
      <c r="I1150" s="726"/>
      <c r="J1150" s="726"/>
      <c r="K1150" s="726"/>
      <c r="L1150" s="726"/>
      <c r="M1150" s="726"/>
      <c r="N1150" s="726"/>
      <c r="O1150" s="726"/>
      <c r="P1150" s="726"/>
      <c r="Q1150" s="726"/>
      <c r="R1150" s="726"/>
      <c r="S1150" s="726"/>
      <c r="T1150" s="726"/>
      <c r="U1150" s="726"/>
      <c r="V1150" s="726"/>
      <c r="W1150" s="726"/>
      <c r="X1150" s="726"/>
      <c r="Y1150" s="726"/>
      <c r="Z1150" s="726"/>
      <c r="AA1150" s="726"/>
      <c r="AB1150" s="726"/>
      <c r="AC1150" s="726"/>
      <c r="AD1150" s="726"/>
      <c r="AE1150" s="292"/>
      <c r="AF1150" s="428"/>
      <c r="AG1150" s="292"/>
      <c r="AH1150" s="726"/>
      <c r="AI1150" s="726"/>
      <c r="AJ1150" s="726"/>
      <c r="AK1150" s="726"/>
      <c r="AL1150" s="726"/>
      <c r="AM1150" s="726"/>
      <c r="AN1150" s="726"/>
      <c r="AO1150" s="726"/>
      <c r="AP1150" s="726"/>
      <c r="AQ1150" s="726"/>
      <c r="AR1150" s="726"/>
      <c r="AS1150" s="726"/>
      <c r="AT1150" s="726"/>
      <c r="AU1150" s="727"/>
      <c r="AV1150" s="726"/>
      <c r="AW1150" s="726"/>
      <c r="AX1150" s="726"/>
      <c r="AY1150" s="726"/>
      <c r="AZ1150" s="726"/>
      <c r="BA1150" s="726"/>
      <c r="BB1150" s="726"/>
      <c r="BC1150" s="726"/>
      <c r="BD1150" s="726"/>
      <c r="BE1150" s="726"/>
      <c r="BF1150" s="726"/>
      <c r="BG1150" s="726"/>
      <c r="BH1150" s="726"/>
      <c r="BI1150" s="726"/>
      <c r="BJ1150" s="726"/>
      <c r="BK1150" s="726"/>
      <c r="BL1150" s="726"/>
      <c r="BM1150" s="726"/>
      <c r="BN1150" s="726"/>
      <c r="BO1150" s="726"/>
      <c r="BP1150" s="726"/>
      <c r="BQ1150" s="726"/>
      <c r="BR1150" s="726"/>
      <c r="BS1150" s="726"/>
      <c r="BT1150" s="726"/>
      <c r="BU1150" s="726"/>
      <c r="BV1150" s="292"/>
      <c r="BW1150" s="435"/>
      <c r="BX1150" s="292"/>
      <c r="BY1150" s="726"/>
      <c r="BZ1150" s="726"/>
      <c r="CA1150" s="726"/>
      <c r="CB1150" s="726"/>
      <c r="CC1150" s="726"/>
      <c r="CD1150" s="726"/>
      <c r="CE1150" s="726"/>
      <c r="CF1150" s="726"/>
      <c r="CG1150" s="726"/>
      <c r="CH1150" s="726"/>
      <c r="CI1150" s="726"/>
      <c r="CJ1150" s="726"/>
      <c r="CK1150" s="726"/>
      <c r="CL1150" s="728"/>
    </row>
    <row r="1151" spans="1:90" x14ac:dyDescent="0.25">
      <c r="A1151" s="586">
        <f t="shared" si="200"/>
        <v>2017</v>
      </c>
      <c r="B1151" s="586" t="str">
        <f t="shared" si="200"/>
        <v>ABRIL</v>
      </c>
      <c r="C1151" s="586">
        <v>31</v>
      </c>
      <c r="D1151" s="292" t="str">
        <f t="shared" si="198"/>
        <v>ABRIL 2017 / 29</v>
      </c>
      <c r="E1151" s="725"/>
      <c r="F1151" s="726"/>
      <c r="G1151" s="726"/>
      <c r="H1151" s="726"/>
      <c r="I1151" s="726"/>
      <c r="J1151" s="726"/>
      <c r="K1151" s="726"/>
      <c r="L1151" s="726"/>
      <c r="M1151" s="726"/>
      <c r="N1151" s="726"/>
      <c r="O1151" s="726"/>
      <c r="P1151" s="726"/>
      <c r="Q1151" s="726"/>
      <c r="R1151" s="726"/>
      <c r="S1151" s="726"/>
      <c r="T1151" s="726"/>
      <c r="U1151" s="726"/>
      <c r="V1151" s="726"/>
      <c r="W1151" s="726"/>
      <c r="X1151" s="726"/>
      <c r="Y1151" s="726"/>
      <c r="Z1151" s="726"/>
      <c r="AA1151" s="726"/>
      <c r="AB1151" s="726"/>
      <c r="AC1151" s="726"/>
      <c r="AD1151" s="726"/>
      <c r="AE1151" s="292"/>
      <c r="AF1151" s="428"/>
      <c r="AG1151" s="292"/>
      <c r="AH1151" s="726"/>
      <c r="AI1151" s="726"/>
      <c r="AJ1151" s="726"/>
      <c r="AK1151" s="726"/>
      <c r="AL1151" s="726"/>
      <c r="AM1151" s="726"/>
      <c r="AN1151" s="726"/>
      <c r="AO1151" s="726"/>
      <c r="AP1151" s="726"/>
      <c r="AQ1151" s="726"/>
      <c r="AR1151" s="726"/>
      <c r="AS1151" s="726"/>
      <c r="AT1151" s="726"/>
      <c r="AU1151" s="727"/>
      <c r="AV1151" s="726"/>
      <c r="AW1151" s="726"/>
      <c r="AX1151" s="726"/>
      <c r="AY1151" s="726"/>
      <c r="AZ1151" s="726"/>
      <c r="BA1151" s="726"/>
      <c r="BB1151" s="726"/>
      <c r="BC1151" s="726"/>
      <c r="BD1151" s="726"/>
      <c r="BE1151" s="726"/>
      <c r="BF1151" s="726"/>
      <c r="BG1151" s="726"/>
      <c r="BH1151" s="726"/>
      <c r="BI1151" s="726"/>
      <c r="BJ1151" s="726"/>
      <c r="BK1151" s="726"/>
      <c r="BL1151" s="726"/>
      <c r="BM1151" s="726"/>
      <c r="BN1151" s="726"/>
      <c r="BO1151" s="726"/>
      <c r="BP1151" s="726"/>
      <c r="BQ1151" s="726"/>
      <c r="BR1151" s="726"/>
      <c r="BS1151" s="726"/>
      <c r="BT1151" s="726"/>
      <c r="BU1151" s="726"/>
      <c r="BV1151" s="292"/>
      <c r="BW1151" s="435"/>
      <c r="BX1151" s="292"/>
      <c r="BY1151" s="726"/>
      <c r="BZ1151" s="726"/>
      <c r="CA1151" s="726"/>
      <c r="CB1151" s="726"/>
      <c r="CC1151" s="726"/>
      <c r="CD1151" s="726"/>
      <c r="CE1151" s="726"/>
      <c r="CF1151" s="726"/>
      <c r="CG1151" s="726"/>
      <c r="CH1151" s="726"/>
      <c r="CI1151" s="726"/>
      <c r="CJ1151" s="726"/>
      <c r="CK1151" s="726"/>
      <c r="CL1151" s="728"/>
    </row>
    <row r="1152" spans="1:90" x14ac:dyDescent="0.25">
      <c r="A1152" s="206"/>
      <c r="B1152" s="206"/>
      <c r="C1152" s="206"/>
      <c r="D1152" s="292" t="str">
        <f t="shared" si="198"/>
        <v>ABRIL 2017 / 30</v>
      </c>
      <c r="E1152" s="725"/>
      <c r="F1152" s="726"/>
      <c r="G1152" s="726"/>
      <c r="H1152" s="726"/>
      <c r="I1152" s="726"/>
      <c r="J1152" s="726"/>
      <c r="K1152" s="726"/>
      <c r="L1152" s="726"/>
      <c r="M1152" s="726"/>
      <c r="N1152" s="726"/>
      <c r="O1152" s="726"/>
      <c r="P1152" s="726"/>
      <c r="Q1152" s="726"/>
      <c r="R1152" s="726"/>
      <c r="S1152" s="726"/>
      <c r="T1152" s="726"/>
      <c r="U1152" s="726"/>
      <c r="V1152" s="726"/>
      <c r="W1152" s="726"/>
      <c r="X1152" s="726"/>
      <c r="Y1152" s="726"/>
      <c r="Z1152" s="726"/>
      <c r="AA1152" s="726"/>
      <c r="AB1152" s="726"/>
      <c r="AC1152" s="726"/>
      <c r="AD1152" s="726"/>
      <c r="AE1152" s="292"/>
      <c r="AF1152" s="428"/>
      <c r="AG1152" s="292"/>
      <c r="AH1152" s="726"/>
      <c r="AI1152" s="726"/>
      <c r="AJ1152" s="726"/>
      <c r="AK1152" s="726"/>
      <c r="AL1152" s="726"/>
      <c r="AM1152" s="726"/>
      <c r="AN1152" s="726"/>
      <c r="AO1152" s="726"/>
      <c r="AP1152" s="726"/>
      <c r="AQ1152" s="726"/>
      <c r="AR1152" s="726"/>
      <c r="AS1152" s="726"/>
      <c r="AT1152" s="726"/>
      <c r="AU1152" s="727"/>
      <c r="AV1152" s="726"/>
      <c r="AW1152" s="726"/>
      <c r="AX1152" s="726"/>
      <c r="AY1152" s="726"/>
      <c r="AZ1152" s="726"/>
      <c r="BA1152" s="726"/>
      <c r="BB1152" s="726"/>
      <c r="BC1152" s="726"/>
      <c r="BD1152" s="726"/>
      <c r="BE1152" s="726"/>
      <c r="BF1152" s="726"/>
      <c r="BG1152" s="726"/>
      <c r="BH1152" s="726"/>
      <c r="BI1152" s="726"/>
      <c r="BJ1152" s="726"/>
      <c r="BK1152" s="726"/>
      <c r="BL1152" s="726"/>
      <c r="BM1152" s="726"/>
      <c r="BN1152" s="726"/>
      <c r="BO1152" s="726"/>
      <c r="BP1152" s="726"/>
      <c r="BQ1152" s="726"/>
      <c r="BR1152" s="726"/>
      <c r="BS1152" s="726"/>
      <c r="BT1152" s="726"/>
      <c r="BU1152" s="726"/>
      <c r="BV1152" s="292"/>
      <c r="BW1152" s="435"/>
      <c r="BX1152" s="292"/>
      <c r="BY1152" s="726"/>
      <c r="BZ1152" s="726"/>
      <c r="CA1152" s="726"/>
      <c r="CB1152" s="726"/>
      <c r="CC1152" s="726"/>
      <c r="CD1152" s="726"/>
      <c r="CE1152" s="726"/>
      <c r="CF1152" s="726"/>
      <c r="CG1152" s="726"/>
      <c r="CH1152" s="726"/>
      <c r="CI1152" s="726"/>
      <c r="CJ1152" s="726"/>
      <c r="CK1152" s="726"/>
      <c r="CL1152" s="728"/>
    </row>
    <row r="1153" spans="1:133" x14ac:dyDescent="0.25">
      <c r="A1153" s="586">
        <v>2017</v>
      </c>
      <c r="B1153" s="586" t="s">
        <v>226</v>
      </c>
      <c r="C1153" s="586">
        <v>1</v>
      </c>
      <c r="D1153" s="292" t="str">
        <f t="shared" si="198"/>
        <v>ABRIL 2017 / 31</v>
      </c>
      <c r="E1153" s="725"/>
      <c r="F1153" s="726"/>
      <c r="G1153" s="726"/>
      <c r="H1153" s="726"/>
      <c r="I1153" s="726"/>
      <c r="J1153" s="726"/>
      <c r="K1153" s="726"/>
      <c r="L1153" s="726"/>
      <c r="M1153" s="726"/>
      <c r="N1153" s="726"/>
      <c r="O1153" s="726"/>
      <c r="P1153" s="726"/>
      <c r="Q1153" s="726"/>
      <c r="R1153" s="726"/>
      <c r="S1153" s="726"/>
      <c r="T1153" s="726"/>
      <c r="U1153" s="726"/>
      <c r="V1153" s="726"/>
      <c r="W1153" s="726"/>
      <c r="X1153" s="726"/>
      <c r="Y1153" s="726"/>
      <c r="Z1153" s="726"/>
      <c r="AA1153" s="726"/>
      <c r="AB1153" s="726"/>
      <c r="AC1153" s="726"/>
      <c r="AD1153" s="726"/>
      <c r="AE1153" s="292"/>
      <c r="AF1153" s="428"/>
      <c r="AG1153" s="292"/>
      <c r="AH1153" s="726"/>
      <c r="AI1153" s="726"/>
      <c r="AJ1153" s="726"/>
      <c r="AK1153" s="726"/>
      <c r="AL1153" s="726"/>
      <c r="AM1153" s="726"/>
      <c r="AN1153" s="726"/>
      <c r="AO1153" s="726"/>
      <c r="AP1153" s="726"/>
      <c r="AQ1153" s="726"/>
      <c r="AR1153" s="726"/>
      <c r="AS1153" s="726"/>
      <c r="AT1153" s="726"/>
      <c r="AU1153" s="727"/>
      <c r="AV1153" s="726"/>
      <c r="AW1153" s="726"/>
      <c r="AX1153" s="726"/>
      <c r="AY1153" s="726"/>
      <c r="AZ1153" s="726"/>
      <c r="BA1153" s="726"/>
      <c r="BB1153" s="726"/>
      <c r="BC1153" s="726"/>
      <c r="BD1153" s="726"/>
      <c r="BE1153" s="726"/>
      <c r="BF1153" s="726"/>
      <c r="BG1153" s="726"/>
      <c r="BH1153" s="726"/>
      <c r="BI1153" s="726"/>
      <c r="BJ1153" s="726"/>
      <c r="BK1153" s="726"/>
      <c r="BL1153" s="726"/>
      <c r="BM1153" s="726"/>
      <c r="BN1153" s="726"/>
      <c r="BO1153" s="726"/>
      <c r="BP1153" s="726"/>
      <c r="BQ1153" s="726"/>
      <c r="BR1153" s="726"/>
      <c r="BS1153" s="726"/>
      <c r="BT1153" s="726"/>
      <c r="BU1153" s="726"/>
      <c r="BV1153" s="292"/>
      <c r="BW1153" s="435"/>
      <c r="BX1153" s="292"/>
      <c r="BY1153" s="726"/>
      <c r="BZ1153" s="726"/>
      <c r="CA1153" s="726"/>
      <c r="CB1153" s="726"/>
      <c r="CC1153" s="726"/>
      <c r="CD1153" s="726"/>
      <c r="CE1153" s="726"/>
      <c r="CF1153" s="726"/>
      <c r="CG1153" s="726"/>
      <c r="CH1153" s="726"/>
      <c r="CI1153" s="726"/>
      <c r="CJ1153" s="726"/>
      <c r="CK1153" s="726"/>
      <c r="CL1153" s="728"/>
    </row>
    <row r="1154" spans="1:133" ht="15.75" x14ac:dyDescent="0.25">
      <c r="A1154" s="586">
        <f>A1153</f>
        <v>2017</v>
      </c>
      <c r="B1154" s="586" t="str">
        <f>B1153</f>
        <v>MAYO</v>
      </c>
      <c r="C1154" s="586">
        <v>2</v>
      </c>
      <c r="D1154" s="275" t="s">
        <v>228</v>
      </c>
      <c r="E1154" s="344">
        <f>IFERROR(AVERAGE(E1123:E1153),"")</f>
        <v>10</v>
      </c>
      <c r="F1154" s="276">
        <f>IFERROR(AVERAGE(F1123:F1153),"")</f>
        <v>42840.73684210526</v>
      </c>
      <c r="G1154" s="276">
        <f>IFERROR(AVERAGE(G1123:G1153),"")</f>
        <v>890000072618.26318</v>
      </c>
      <c r="H1154" s="276" t="str">
        <f>IFERROR(AVERAGE(H1123:H1153),"")</f>
        <v/>
      </c>
      <c r="I1154" s="276">
        <f>IFERROR(AVERAGE(I1123:I1153),"")</f>
        <v>0.71528421052631574</v>
      </c>
      <c r="J1154" s="276">
        <f t="shared" ref="J1154:BU1154" si="201">IFERROR(AVERAGE(J1123:J1153),"")</f>
        <v>127.89473684210526</v>
      </c>
      <c r="K1154" s="276">
        <f t="shared" si="201"/>
        <v>9.7736842105263158</v>
      </c>
      <c r="L1154" s="276">
        <f t="shared" si="201"/>
        <v>0</v>
      </c>
      <c r="M1154" s="276" t="str">
        <f t="shared" si="201"/>
        <v/>
      </c>
      <c r="N1154" s="276">
        <f t="shared" si="201"/>
        <v>0.5</v>
      </c>
      <c r="O1154" s="276">
        <f t="shared" si="201"/>
        <v>0</v>
      </c>
      <c r="P1154" s="276">
        <f t="shared" si="201"/>
        <v>85.163157894736855</v>
      </c>
      <c r="Q1154" s="276">
        <f t="shared" si="201"/>
        <v>79.231578947368448</v>
      </c>
      <c r="R1154" s="276">
        <f t="shared" si="201"/>
        <v>82.2</v>
      </c>
      <c r="S1154" s="276" t="str">
        <f t="shared" si="201"/>
        <v/>
      </c>
      <c r="T1154" s="276" t="str">
        <f t="shared" si="201"/>
        <v/>
      </c>
      <c r="U1154" s="276">
        <f t="shared" si="201"/>
        <v>20903.052631578947</v>
      </c>
      <c r="V1154" s="276">
        <f t="shared" si="201"/>
        <v>118.31578947368421</v>
      </c>
      <c r="W1154" s="276">
        <f t="shared" si="201"/>
        <v>179.63157894736841</v>
      </c>
      <c r="X1154" s="276">
        <f t="shared" si="201"/>
        <v>281.68421052631578</v>
      </c>
      <c r="Y1154" s="276">
        <f t="shared" si="201"/>
        <v>338.78947368421052</v>
      </c>
      <c r="Z1154" s="276">
        <f t="shared" si="201"/>
        <v>0.97368421052631582</v>
      </c>
      <c r="AA1154" s="276">
        <f t="shared" si="201"/>
        <v>26.736842105263154</v>
      </c>
      <c r="AB1154" s="276">
        <f t="shared" si="201"/>
        <v>0.5473684210526315</v>
      </c>
      <c r="AC1154" s="276">
        <f t="shared" si="201"/>
        <v>1.5873684210526318</v>
      </c>
      <c r="AD1154" s="276">
        <f t="shared" si="201"/>
        <v>10.499999999999998</v>
      </c>
      <c r="AE1154" s="276">
        <f t="shared" si="201"/>
        <v>0</v>
      </c>
      <c r="AF1154" s="420" t="str">
        <f t="shared" si="201"/>
        <v/>
      </c>
      <c r="AG1154" s="276">
        <f t="shared" si="201"/>
        <v>124</v>
      </c>
      <c r="AH1154" s="276">
        <f t="shared" si="201"/>
        <v>7</v>
      </c>
      <c r="AI1154" s="276">
        <f t="shared" si="201"/>
        <v>11.5</v>
      </c>
      <c r="AJ1154" s="276">
        <f t="shared" si="201"/>
        <v>85</v>
      </c>
      <c r="AK1154" s="276">
        <f t="shared" si="201"/>
        <v>140</v>
      </c>
      <c r="AL1154" s="276">
        <f t="shared" si="201"/>
        <v>170</v>
      </c>
      <c r="AM1154" s="276">
        <f t="shared" si="201"/>
        <v>240</v>
      </c>
      <c r="AN1154" s="276">
        <f t="shared" si="201"/>
        <v>365</v>
      </c>
      <c r="AO1154" s="276">
        <f t="shared" si="201"/>
        <v>437</v>
      </c>
      <c r="AP1154" s="276">
        <f t="shared" si="201"/>
        <v>42</v>
      </c>
      <c r="AQ1154" s="276">
        <f t="shared" si="201"/>
        <v>18</v>
      </c>
      <c r="AR1154" s="276">
        <f t="shared" si="201"/>
        <v>3</v>
      </c>
      <c r="AS1154" s="276">
        <f t="shared" si="201"/>
        <v>2.7000000000000011</v>
      </c>
      <c r="AT1154" s="276">
        <f t="shared" si="201"/>
        <v>5.0000000000000017E-2</v>
      </c>
      <c r="AU1154" s="276" t="str">
        <f t="shared" si="201"/>
        <v/>
      </c>
      <c r="AV1154" s="276">
        <f t="shared" si="201"/>
        <v>8.5</v>
      </c>
      <c r="AW1154" s="276">
        <f t="shared" si="201"/>
        <v>42840.25</v>
      </c>
      <c r="AX1154" s="310">
        <f t="shared" si="201"/>
        <v>890000072596.4375</v>
      </c>
      <c r="AY1154" s="276" t="str">
        <f t="shared" si="201"/>
        <v/>
      </c>
      <c r="AZ1154" s="276">
        <f t="shared" si="201"/>
        <v>0.72303125000000001</v>
      </c>
      <c r="BA1154" s="276">
        <f t="shared" si="201"/>
        <v>133.23750000000001</v>
      </c>
      <c r="BB1154" s="276">
        <f t="shared" si="201"/>
        <v>9.1187500000000021</v>
      </c>
      <c r="BC1154" s="276">
        <f t="shared" si="201"/>
        <v>0</v>
      </c>
      <c r="BD1154" s="276" t="str">
        <f t="shared" si="201"/>
        <v/>
      </c>
      <c r="BE1154" s="276">
        <f t="shared" si="201"/>
        <v>1.4562499999999998</v>
      </c>
      <c r="BF1154" s="276">
        <f t="shared" si="201"/>
        <v>0</v>
      </c>
      <c r="BG1154" s="276">
        <f t="shared" si="201"/>
        <v>85.368750000000006</v>
      </c>
      <c r="BH1154" s="276">
        <f t="shared" si="201"/>
        <v>79.21875</v>
      </c>
      <c r="BI1154" s="276">
        <f t="shared" si="201"/>
        <v>82.28125</v>
      </c>
      <c r="BJ1154" s="276" t="str">
        <f t="shared" si="201"/>
        <v/>
      </c>
      <c r="BK1154" s="276" t="str">
        <f t="shared" si="201"/>
        <v/>
      </c>
      <c r="BL1154" s="276">
        <f t="shared" si="201"/>
        <v>20819.0625</v>
      </c>
      <c r="BM1154" s="276">
        <f t="shared" si="201"/>
        <v>122.75</v>
      </c>
      <c r="BN1154" s="276">
        <f t="shared" si="201"/>
        <v>185.0625</v>
      </c>
      <c r="BO1154" s="276">
        <f t="shared" si="201"/>
        <v>297</v>
      </c>
      <c r="BP1154" s="276">
        <f t="shared" si="201"/>
        <v>351.4375</v>
      </c>
      <c r="BQ1154" s="276">
        <f t="shared" si="201"/>
        <v>1</v>
      </c>
      <c r="BR1154" s="276">
        <f t="shared" si="201"/>
        <v>27.193750000000005</v>
      </c>
      <c r="BS1154" s="276">
        <f t="shared" si="201"/>
        <v>0.48749999999999993</v>
      </c>
      <c r="BT1154" s="276">
        <f t="shared" si="201"/>
        <v>1.9293750000000001</v>
      </c>
      <c r="BU1154" s="276">
        <f t="shared" si="201"/>
        <v>3.9874999999999994</v>
      </c>
      <c r="BV1154" s="310">
        <f>IFERROR(AVERAGE(BV1123:BV1153),"")</f>
        <v>0</v>
      </c>
      <c r="BW1154" s="436"/>
      <c r="BX1154" s="309"/>
      <c r="BY1154" s="309"/>
      <c r="BZ1154" s="309"/>
      <c r="CA1154" s="309"/>
      <c r="CB1154" s="309"/>
      <c r="CC1154" s="309"/>
      <c r="CD1154" s="309"/>
      <c r="CE1154" s="309"/>
      <c r="CF1154" s="309"/>
      <c r="CG1154" s="309"/>
      <c r="CH1154" s="309"/>
      <c r="CI1154" s="309"/>
      <c r="CJ1154" s="309"/>
      <c r="CK1154" s="309"/>
      <c r="CL1154" s="308"/>
      <c r="CM1154" s="309"/>
      <c r="CN1154" s="309"/>
      <c r="CO1154" s="309"/>
      <c r="CP1154" s="309"/>
      <c r="CQ1154" s="309"/>
      <c r="CR1154" s="309"/>
      <c r="CS1154" s="309"/>
      <c r="CT1154" s="309"/>
      <c r="CU1154" s="309"/>
      <c r="CV1154" s="309"/>
      <c r="CW1154" s="309"/>
      <c r="CX1154" s="309"/>
      <c r="CY1154" s="309"/>
      <c r="CZ1154" s="309"/>
      <c r="DA1154" s="309"/>
      <c r="DB1154" s="309"/>
      <c r="DC1154" s="309"/>
      <c r="DD1154" s="309"/>
      <c r="DE1154" s="309"/>
      <c r="DF1154" s="309"/>
      <c r="DG1154" s="309"/>
      <c r="DH1154" s="309"/>
      <c r="DI1154" s="309"/>
      <c r="DJ1154" s="309"/>
      <c r="DK1154" s="309"/>
      <c r="DL1154" s="309"/>
      <c r="DM1154" s="309"/>
      <c r="DN1154" s="309"/>
      <c r="DO1154" s="443"/>
      <c r="DP1154" s="309"/>
      <c r="DQ1154" s="309"/>
      <c r="DR1154" s="309"/>
      <c r="DS1154" s="309"/>
      <c r="DT1154" s="309"/>
      <c r="DU1154" s="309"/>
      <c r="DV1154" s="309"/>
      <c r="DW1154" s="309"/>
      <c r="DX1154" s="309"/>
      <c r="DY1154" s="309"/>
      <c r="DZ1154" s="309"/>
      <c r="EA1154" s="309"/>
      <c r="EB1154" s="309"/>
      <c r="EC1154" s="309"/>
    </row>
    <row r="1155" spans="1:133" x14ac:dyDescent="0.25">
      <c r="A1155" s="586">
        <f t="shared" ref="A1155:B1170" si="202">A1154</f>
        <v>2017</v>
      </c>
      <c r="B1155" s="586" t="str">
        <f t="shared" si="202"/>
        <v>MAYO</v>
      </c>
      <c r="C1155" s="586">
        <v>3</v>
      </c>
      <c r="D1155" s="292" t="str">
        <f t="shared" si="198"/>
        <v>MAYO 2017 / 1</v>
      </c>
      <c r="E1155" s="725"/>
      <c r="F1155" s="726"/>
      <c r="G1155" s="726"/>
      <c r="H1155" s="726"/>
      <c r="I1155" s="726"/>
      <c r="J1155" s="726"/>
      <c r="K1155" s="726"/>
      <c r="L1155" s="726"/>
      <c r="M1155" s="726"/>
      <c r="N1155" s="726"/>
      <c r="O1155" s="726"/>
      <c r="P1155" s="726"/>
      <c r="Q1155" s="726"/>
      <c r="R1155" s="726"/>
      <c r="S1155" s="726"/>
      <c r="T1155" s="726"/>
      <c r="U1155" s="726"/>
      <c r="V1155" s="726"/>
      <c r="W1155" s="726"/>
      <c r="X1155" s="726"/>
      <c r="Y1155" s="726"/>
      <c r="Z1155" s="726"/>
      <c r="AA1155" s="726"/>
      <c r="AB1155" s="726"/>
      <c r="AC1155" s="726"/>
      <c r="AD1155" s="726"/>
      <c r="AE1155" s="292"/>
      <c r="AF1155" s="428"/>
      <c r="AG1155" s="292"/>
      <c r="AH1155" s="726"/>
      <c r="AI1155" s="726"/>
      <c r="AJ1155" s="726"/>
      <c r="AK1155" s="726"/>
      <c r="AL1155" s="726"/>
      <c r="AM1155" s="726"/>
      <c r="AN1155" s="726"/>
      <c r="AO1155" s="726"/>
      <c r="AP1155" s="726"/>
      <c r="AQ1155" s="726"/>
      <c r="AR1155" s="726"/>
      <c r="AS1155" s="726"/>
      <c r="AT1155" s="726"/>
      <c r="AU1155" s="727"/>
      <c r="AV1155" s="726"/>
      <c r="AW1155" s="726"/>
      <c r="AX1155" s="726"/>
      <c r="AY1155" s="726"/>
      <c r="AZ1155" s="726"/>
      <c r="BA1155" s="726"/>
      <c r="BB1155" s="726"/>
      <c r="BC1155" s="726"/>
      <c r="BD1155" s="726"/>
      <c r="BE1155" s="726"/>
      <c r="BF1155" s="726"/>
      <c r="BG1155" s="726"/>
      <c r="BH1155" s="726"/>
      <c r="BI1155" s="726"/>
      <c r="BJ1155" s="726"/>
      <c r="BK1155" s="726"/>
      <c r="BL1155" s="726"/>
      <c r="BM1155" s="726"/>
      <c r="BN1155" s="726"/>
      <c r="BO1155" s="726"/>
      <c r="BP1155" s="726"/>
      <c r="BQ1155" s="726"/>
      <c r="BR1155" s="726"/>
      <c r="BS1155" s="726"/>
      <c r="BT1155" s="726"/>
      <c r="BU1155" s="726"/>
      <c r="BV1155" s="292"/>
      <c r="BW1155" s="435"/>
      <c r="BX1155" s="292"/>
      <c r="BY1155" s="726"/>
      <c r="BZ1155" s="726"/>
      <c r="CA1155" s="726"/>
      <c r="CB1155" s="726"/>
      <c r="CC1155" s="726"/>
      <c r="CD1155" s="726"/>
      <c r="CE1155" s="726"/>
      <c r="CF1155" s="726"/>
      <c r="CG1155" s="726"/>
      <c r="CH1155" s="726"/>
      <c r="CI1155" s="726"/>
      <c r="CJ1155" s="726"/>
      <c r="CK1155" s="726"/>
      <c r="CL1155" s="728"/>
    </row>
    <row r="1156" spans="1:133" x14ac:dyDescent="0.25">
      <c r="A1156" s="586">
        <f t="shared" si="202"/>
        <v>2017</v>
      </c>
      <c r="B1156" s="586" t="str">
        <f t="shared" si="202"/>
        <v>MAYO</v>
      </c>
      <c r="C1156" s="586">
        <v>4</v>
      </c>
      <c r="D1156" s="292" t="str">
        <f t="shared" si="198"/>
        <v>MAYO 2017 / 2</v>
      </c>
      <c r="E1156" s="725"/>
      <c r="F1156" s="726"/>
      <c r="G1156" s="726"/>
      <c r="H1156" s="726"/>
      <c r="I1156" s="726"/>
      <c r="J1156" s="726"/>
      <c r="K1156" s="726"/>
      <c r="L1156" s="726"/>
      <c r="M1156" s="726"/>
      <c r="N1156" s="726"/>
      <c r="O1156" s="726"/>
      <c r="P1156" s="726"/>
      <c r="Q1156" s="726"/>
      <c r="R1156" s="726"/>
      <c r="S1156" s="726"/>
      <c r="T1156" s="726"/>
      <c r="U1156" s="726"/>
      <c r="V1156" s="726"/>
      <c r="W1156" s="726"/>
      <c r="X1156" s="726"/>
      <c r="Y1156" s="726"/>
      <c r="Z1156" s="726"/>
      <c r="AA1156" s="726"/>
      <c r="AB1156" s="726"/>
      <c r="AC1156" s="726"/>
      <c r="AD1156" s="726"/>
      <c r="AE1156" s="292"/>
      <c r="AF1156" s="428"/>
      <c r="AG1156" s="292"/>
      <c r="AH1156" s="726"/>
      <c r="AI1156" s="726"/>
      <c r="AJ1156" s="726"/>
      <c r="AK1156" s="726"/>
      <c r="AL1156" s="726"/>
      <c r="AM1156" s="726"/>
      <c r="AN1156" s="726"/>
      <c r="AO1156" s="726"/>
      <c r="AP1156" s="726"/>
      <c r="AQ1156" s="726"/>
      <c r="AR1156" s="726"/>
      <c r="AS1156" s="726"/>
      <c r="AT1156" s="726"/>
      <c r="AU1156" s="727"/>
      <c r="AV1156" s="726"/>
      <c r="AW1156" s="726"/>
      <c r="AX1156" s="726"/>
      <c r="AY1156" s="726"/>
      <c r="AZ1156" s="726"/>
      <c r="BA1156" s="726"/>
      <c r="BB1156" s="726"/>
      <c r="BC1156" s="726"/>
      <c r="BD1156" s="726"/>
      <c r="BE1156" s="726"/>
      <c r="BF1156" s="726"/>
      <c r="BG1156" s="726"/>
      <c r="BH1156" s="726"/>
      <c r="BI1156" s="726"/>
      <c r="BJ1156" s="726"/>
      <c r="BK1156" s="726"/>
      <c r="BL1156" s="726"/>
      <c r="BM1156" s="726"/>
      <c r="BN1156" s="726"/>
      <c r="BO1156" s="726"/>
      <c r="BP1156" s="726"/>
      <c r="BQ1156" s="726"/>
      <c r="BR1156" s="726"/>
      <c r="BS1156" s="726"/>
      <c r="BT1156" s="726"/>
      <c r="BU1156" s="726"/>
      <c r="BV1156" s="292"/>
      <c r="BW1156" s="435"/>
      <c r="BX1156" s="292"/>
      <c r="BY1156" s="726"/>
      <c r="BZ1156" s="726"/>
      <c r="CA1156" s="726"/>
      <c r="CB1156" s="726"/>
      <c r="CC1156" s="726"/>
      <c r="CD1156" s="726"/>
      <c r="CE1156" s="726"/>
      <c r="CF1156" s="726"/>
      <c r="CG1156" s="726"/>
      <c r="CH1156" s="726"/>
      <c r="CI1156" s="726"/>
      <c r="CJ1156" s="726"/>
      <c r="CK1156" s="726"/>
      <c r="CL1156" s="728"/>
    </row>
    <row r="1157" spans="1:133" x14ac:dyDescent="0.25">
      <c r="A1157" s="586">
        <f t="shared" si="202"/>
        <v>2017</v>
      </c>
      <c r="B1157" s="586" t="str">
        <f t="shared" si="202"/>
        <v>MAYO</v>
      </c>
      <c r="C1157" s="586">
        <v>5</v>
      </c>
      <c r="D1157" s="292" t="str">
        <f t="shared" si="198"/>
        <v>MAYO 2017 / 3</v>
      </c>
      <c r="E1157" s="725"/>
      <c r="F1157" s="726"/>
      <c r="G1157" s="726"/>
      <c r="H1157" s="726"/>
      <c r="I1157" s="726"/>
      <c r="J1157" s="726"/>
      <c r="K1157" s="726"/>
      <c r="L1157" s="726"/>
      <c r="M1157" s="726"/>
      <c r="N1157" s="726"/>
      <c r="O1157" s="726"/>
      <c r="P1157" s="726"/>
      <c r="Q1157" s="726"/>
      <c r="R1157" s="726"/>
      <c r="S1157" s="726"/>
      <c r="T1157" s="726"/>
      <c r="U1157" s="726"/>
      <c r="V1157" s="726"/>
      <c r="W1157" s="726"/>
      <c r="X1157" s="726"/>
      <c r="Y1157" s="726"/>
      <c r="Z1157" s="726"/>
      <c r="AA1157" s="726"/>
      <c r="AB1157" s="726"/>
      <c r="AC1157" s="726"/>
      <c r="AD1157" s="726"/>
      <c r="AE1157" s="292"/>
      <c r="AF1157" s="428"/>
      <c r="AG1157" s="292"/>
      <c r="AH1157" s="726"/>
      <c r="AI1157" s="726"/>
      <c r="AJ1157" s="726"/>
      <c r="AK1157" s="726"/>
      <c r="AL1157" s="726"/>
      <c r="AM1157" s="726"/>
      <c r="AN1157" s="726"/>
      <c r="AO1157" s="726"/>
      <c r="AP1157" s="726"/>
      <c r="AQ1157" s="726"/>
      <c r="AR1157" s="726"/>
      <c r="AS1157" s="726"/>
      <c r="AT1157" s="726"/>
      <c r="AU1157" s="727"/>
      <c r="AV1157" s="726"/>
      <c r="AW1157" s="726"/>
      <c r="AX1157" s="726"/>
      <c r="AY1157" s="726"/>
      <c r="AZ1157" s="726"/>
      <c r="BA1157" s="726"/>
      <c r="BB1157" s="726"/>
      <c r="BC1157" s="726"/>
      <c r="BD1157" s="726"/>
      <c r="BE1157" s="726"/>
      <c r="BF1157" s="726"/>
      <c r="BG1157" s="726"/>
      <c r="BH1157" s="726"/>
      <c r="BI1157" s="726"/>
      <c r="BJ1157" s="726"/>
      <c r="BK1157" s="726"/>
      <c r="BL1157" s="726"/>
      <c r="BM1157" s="726"/>
      <c r="BN1157" s="726"/>
      <c r="BO1157" s="726"/>
      <c r="BP1157" s="726"/>
      <c r="BQ1157" s="726"/>
      <c r="BR1157" s="726"/>
      <c r="BS1157" s="726"/>
      <c r="BT1157" s="726"/>
      <c r="BU1157" s="726"/>
      <c r="BV1157" s="292"/>
      <c r="BW1157" s="435"/>
      <c r="BX1157" s="292"/>
      <c r="BY1157" s="726"/>
      <c r="BZ1157" s="726"/>
      <c r="CA1157" s="726"/>
      <c r="CB1157" s="726"/>
      <c r="CC1157" s="726"/>
      <c r="CD1157" s="726"/>
      <c r="CE1157" s="726"/>
      <c r="CF1157" s="726"/>
      <c r="CG1157" s="726"/>
      <c r="CH1157" s="726"/>
      <c r="CI1157" s="726"/>
      <c r="CJ1157" s="726"/>
      <c r="CK1157" s="726"/>
      <c r="CL1157" s="728"/>
    </row>
    <row r="1158" spans="1:133" x14ac:dyDescent="0.25">
      <c r="A1158" s="586">
        <f t="shared" si="202"/>
        <v>2017</v>
      </c>
      <c r="B1158" s="586" t="str">
        <f t="shared" si="202"/>
        <v>MAYO</v>
      </c>
      <c r="C1158" s="586">
        <v>6</v>
      </c>
      <c r="D1158" s="292" t="str">
        <f t="shared" si="198"/>
        <v>MAYO 2017 / 4</v>
      </c>
      <c r="E1158" s="725"/>
      <c r="F1158" s="726"/>
      <c r="G1158" s="726"/>
      <c r="H1158" s="726"/>
      <c r="I1158" s="726"/>
      <c r="J1158" s="726"/>
      <c r="K1158" s="726"/>
      <c r="L1158" s="726"/>
      <c r="M1158" s="726"/>
      <c r="N1158" s="726"/>
      <c r="O1158" s="726"/>
      <c r="P1158" s="726"/>
      <c r="Q1158" s="726"/>
      <c r="R1158" s="726"/>
      <c r="S1158" s="726"/>
      <c r="T1158" s="726"/>
      <c r="U1158" s="726"/>
      <c r="V1158" s="726"/>
      <c r="W1158" s="726"/>
      <c r="X1158" s="726"/>
      <c r="Y1158" s="726"/>
      <c r="Z1158" s="726"/>
      <c r="AA1158" s="726"/>
      <c r="AB1158" s="726"/>
      <c r="AC1158" s="726"/>
      <c r="AD1158" s="726"/>
      <c r="AE1158" s="292"/>
      <c r="AF1158" s="428"/>
      <c r="AG1158" s="292"/>
      <c r="AH1158" s="726"/>
      <c r="AI1158" s="726"/>
      <c r="AJ1158" s="726"/>
      <c r="AK1158" s="726"/>
      <c r="AL1158" s="726"/>
      <c r="AM1158" s="726"/>
      <c r="AN1158" s="726"/>
      <c r="AO1158" s="726"/>
      <c r="AP1158" s="726"/>
      <c r="AQ1158" s="726"/>
      <c r="AR1158" s="726"/>
      <c r="AS1158" s="726"/>
      <c r="AT1158" s="726"/>
      <c r="AU1158" s="727"/>
      <c r="AV1158" s="726"/>
      <c r="AW1158" s="726"/>
      <c r="AX1158" s="726"/>
      <c r="AY1158" s="726"/>
      <c r="AZ1158" s="726"/>
      <c r="BA1158" s="726"/>
      <c r="BB1158" s="726"/>
      <c r="BC1158" s="726"/>
      <c r="BD1158" s="726"/>
      <c r="BE1158" s="726"/>
      <c r="BF1158" s="726"/>
      <c r="BG1158" s="726"/>
      <c r="BH1158" s="726"/>
      <c r="BI1158" s="726"/>
      <c r="BJ1158" s="726"/>
      <c r="BK1158" s="726"/>
      <c r="BL1158" s="726"/>
      <c r="BM1158" s="726"/>
      <c r="BN1158" s="726"/>
      <c r="BO1158" s="726"/>
      <c r="BP1158" s="726"/>
      <c r="BQ1158" s="726"/>
      <c r="BR1158" s="726"/>
      <c r="BS1158" s="726"/>
      <c r="BT1158" s="726"/>
      <c r="BU1158" s="726"/>
      <c r="BV1158" s="292"/>
      <c r="BW1158" s="435"/>
      <c r="BX1158" s="292"/>
      <c r="BY1158" s="726"/>
      <c r="BZ1158" s="726"/>
      <c r="CA1158" s="726"/>
      <c r="CB1158" s="726"/>
      <c r="CC1158" s="726"/>
      <c r="CD1158" s="726"/>
      <c r="CE1158" s="726"/>
      <c r="CF1158" s="726"/>
      <c r="CG1158" s="726"/>
      <c r="CH1158" s="726"/>
      <c r="CI1158" s="726"/>
      <c r="CJ1158" s="726"/>
      <c r="CK1158" s="726"/>
      <c r="CL1158" s="728"/>
    </row>
    <row r="1159" spans="1:133" x14ac:dyDescent="0.25">
      <c r="A1159" s="586">
        <f t="shared" si="202"/>
        <v>2017</v>
      </c>
      <c r="B1159" s="586" t="str">
        <f t="shared" si="202"/>
        <v>MAYO</v>
      </c>
      <c r="C1159" s="586">
        <v>7</v>
      </c>
      <c r="D1159" s="292" t="str">
        <f t="shared" si="198"/>
        <v>MAYO 2017 / 5</v>
      </c>
      <c r="E1159" s="725"/>
      <c r="F1159" s="726"/>
      <c r="G1159" s="726"/>
      <c r="H1159" s="726"/>
      <c r="I1159" s="726"/>
      <c r="J1159" s="726"/>
      <c r="K1159" s="726"/>
      <c r="L1159" s="726"/>
      <c r="M1159" s="726"/>
      <c r="N1159" s="726"/>
      <c r="O1159" s="726"/>
      <c r="P1159" s="726"/>
      <c r="Q1159" s="726"/>
      <c r="R1159" s="726"/>
      <c r="S1159" s="726"/>
      <c r="T1159" s="726"/>
      <c r="U1159" s="726"/>
      <c r="V1159" s="726"/>
      <c r="W1159" s="726"/>
      <c r="X1159" s="726"/>
      <c r="Y1159" s="726"/>
      <c r="Z1159" s="726"/>
      <c r="AA1159" s="726"/>
      <c r="AB1159" s="726"/>
      <c r="AC1159" s="726"/>
      <c r="AD1159" s="726"/>
      <c r="AE1159" s="292"/>
      <c r="AF1159" s="428"/>
      <c r="AG1159" s="292"/>
      <c r="AH1159" s="726"/>
      <c r="AI1159" s="726"/>
      <c r="AJ1159" s="726"/>
      <c r="AK1159" s="726"/>
      <c r="AL1159" s="726"/>
      <c r="AM1159" s="726"/>
      <c r="AN1159" s="726"/>
      <c r="AO1159" s="726"/>
      <c r="AP1159" s="726"/>
      <c r="AQ1159" s="726"/>
      <c r="AR1159" s="726"/>
      <c r="AS1159" s="726"/>
      <c r="AT1159" s="726"/>
      <c r="AU1159" s="727"/>
      <c r="AV1159" s="726"/>
      <c r="AW1159" s="726"/>
      <c r="AX1159" s="726"/>
      <c r="AY1159" s="726"/>
      <c r="AZ1159" s="726"/>
      <c r="BA1159" s="726"/>
      <c r="BB1159" s="726"/>
      <c r="BC1159" s="726"/>
      <c r="BD1159" s="726"/>
      <c r="BE1159" s="726"/>
      <c r="BF1159" s="726"/>
      <c r="BG1159" s="726"/>
      <c r="BH1159" s="726"/>
      <c r="BI1159" s="726"/>
      <c r="BJ1159" s="726"/>
      <c r="BK1159" s="726"/>
      <c r="BL1159" s="726"/>
      <c r="BM1159" s="726"/>
      <c r="BN1159" s="726"/>
      <c r="BO1159" s="726"/>
      <c r="BP1159" s="726"/>
      <c r="BQ1159" s="726"/>
      <c r="BR1159" s="726"/>
      <c r="BS1159" s="726"/>
      <c r="BT1159" s="726"/>
      <c r="BU1159" s="726"/>
      <c r="BV1159" s="292"/>
      <c r="BW1159" s="435"/>
      <c r="BX1159" s="292"/>
      <c r="BY1159" s="726"/>
      <c r="BZ1159" s="726"/>
      <c r="CA1159" s="726"/>
      <c r="CB1159" s="726"/>
      <c r="CC1159" s="726"/>
      <c r="CD1159" s="726"/>
      <c r="CE1159" s="726"/>
      <c r="CF1159" s="726"/>
      <c r="CG1159" s="726"/>
      <c r="CH1159" s="726"/>
      <c r="CI1159" s="726"/>
      <c r="CJ1159" s="726"/>
      <c r="CK1159" s="726"/>
      <c r="CL1159" s="728"/>
    </row>
    <row r="1160" spans="1:133" x14ac:dyDescent="0.25">
      <c r="A1160" s="586">
        <f t="shared" si="202"/>
        <v>2017</v>
      </c>
      <c r="B1160" s="586" t="str">
        <f t="shared" si="202"/>
        <v>MAYO</v>
      </c>
      <c r="C1160" s="586">
        <v>8</v>
      </c>
      <c r="D1160" s="292" t="str">
        <f t="shared" si="198"/>
        <v>MAYO 2017 / 6</v>
      </c>
      <c r="E1160" s="725"/>
      <c r="F1160" s="726"/>
      <c r="G1160" s="726"/>
      <c r="H1160" s="726"/>
      <c r="I1160" s="726"/>
      <c r="J1160" s="726"/>
      <c r="K1160" s="726"/>
      <c r="L1160" s="726"/>
      <c r="M1160" s="726"/>
      <c r="N1160" s="726"/>
      <c r="O1160" s="726"/>
      <c r="P1160" s="726"/>
      <c r="Q1160" s="726"/>
      <c r="R1160" s="726"/>
      <c r="S1160" s="726"/>
      <c r="T1160" s="726"/>
      <c r="U1160" s="726"/>
      <c r="V1160" s="726"/>
      <c r="W1160" s="726"/>
      <c r="X1160" s="726"/>
      <c r="Y1160" s="726"/>
      <c r="Z1160" s="726"/>
      <c r="AA1160" s="726"/>
      <c r="AB1160" s="726"/>
      <c r="AC1160" s="726"/>
      <c r="AD1160" s="726"/>
      <c r="AE1160" s="292"/>
      <c r="AF1160" s="428"/>
      <c r="AG1160" s="292"/>
      <c r="AH1160" s="726"/>
      <c r="AI1160" s="726"/>
      <c r="AJ1160" s="726"/>
      <c r="AK1160" s="726"/>
      <c r="AL1160" s="726"/>
      <c r="AM1160" s="726"/>
      <c r="AN1160" s="726"/>
      <c r="AO1160" s="726"/>
      <c r="AP1160" s="726"/>
      <c r="AQ1160" s="726"/>
      <c r="AR1160" s="726"/>
      <c r="AS1160" s="726"/>
      <c r="AT1160" s="726"/>
      <c r="AU1160" s="727"/>
      <c r="AV1160" s="726"/>
      <c r="AW1160" s="726"/>
      <c r="AX1160" s="726"/>
      <c r="AY1160" s="726"/>
      <c r="AZ1160" s="726"/>
      <c r="BA1160" s="726"/>
      <c r="BB1160" s="726"/>
      <c r="BC1160" s="726"/>
      <c r="BD1160" s="726"/>
      <c r="BE1160" s="726"/>
      <c r="BF1160" s="726"/>
      <c r="BG1160" s="726"/>
      <c r="BH1160" s="726"/>
      <c r="BI1160" s="726"/>
      <c r="BJ1160" s="726"/>
      <c r="BK1160" s="726"/>
      <c r="BL1160" s="726"/>
      <c r="BM1160" s="726"/>
      <c r="BN1160" s="726"/>
      <c r="BO1160" s="726"/>
      <c r="BP1160" s="726"/>
      <c r="BQ1160" s="726"/>
      <c r="BR1160" s="726"/>
      <c r="BS1160" s="726"/>
      <c r="BT1160" s="726"/>
      <c r="BU1160" s="726"/>
      <c r="BV1160" s="292"/>
      <c r="BW1160" s="435"/>
      <c r="BX1160" s="292"/>
      <c r="BY1160" s="726"/>
      <c r="BZ1160" s="726"/>
      <c r="CA1160" s="726"/>
      <c r="CB1160" s="726"/>
      <c r="CC1160" s="726"/>
      <c r="CD1160" s="726"/>
      <c r="CE1160" s="726"/>
      <c r="CF1160" s="726"/>
      <c r="CG1160" s="726"/>
      <c r="CH1160" s="726"/>
      <c r="CI1160" s="726"/>
      <c r="CJ1160" s="726"/>
      <c r="CK1160" s="726"/>
      <c r="CL1160" s="728"/>
    </row>
    <row r="1161" spans="1:133" x14ac:dyDescent="0.25">
      <c r="A1161" s="586">
        <f t="shared" si="202"/>
        <v>2017</v>
      </c>
      <c r="B1161" s="586" t="str">
        <f t="shared" si="202"/>
        <v>MAYO</v>
      </c>
      <c r="C1161" s="586">
        <v>9</v>
      </c>
      <c r="D1161" s="292" t="str">
        <f t="shared" si="198"/>
        <v>MAYO 2017 / 7</v>
      </c>
      <c r="E1161" s="725"/>
      <c r="F1161" s="726"/>
      <c r="G1161" s="726"/>
      <c r="H1161" s="726"/>
      <c r="I1161" s="726"/>
      <c r="J1161" s="726"/>
      <c r="K1161" s="726"/>
      <c r="L1161" s="726"/>
      <c r="M1161" s="726"/>
      <c r="N1161" s="726"/>
      <c r="O1161" s="726"/>
      <c r="P1161" s="726"/>
      <c r="Q1161" s="726"/>
      <c r="R1161" s="726"/>
      <c r="S1161" s="726"/>
      <c r="T1161" s="726"/>
      <c r="U1161" s="726"/>
      <c r="V1161" s="726"/>
      <c r="W1161" s="726"/>
      <c r="X1161" s="726"/>
      <c r="Y1161" s="726"/>
      <c r="Z1161" s="726"/>
      <c r="AA1161" s="726"/>
      <c r="AB1161" s="726"/>
      <c r="AC1161" s="726"/>
      <c r="AD1161" s="726"/>
      <c r="AE1161" s="292"/>
      <c r="AF1161" s="428"/>
      <c r="AG1161" s="292"/>
      <c r="AH1161" s="726"/>
      <c r="AI1161" s="726"/>
      <c r="AJ1161" s="726"/>
      <c r="AK1161" s="726"/>
      <c r="AL1161" s="726"/>
      <c r="AM1161" s="726"/>
      <c r="AN1161" s="726"/>
      <c r="AO1161" s="726"/>
      <c r="AP1161" s="726"/>
      <c r="AQ1161" s="726"/>
      <c r="AR1161" s="726"/>
      <c r="AS1161" s="726"/>
      <c r="AT1161" s="726"/>
      <c r="AU1161" s="727"/>
      <c r="AV1161" s="726"/>
      <c r="AW1161" s="726"/>
      <c r="AX1161" s="726"/>
      <c r="AY1161" s="726"/>
      <c r="AZ1161" s="726"/>
      <c r="BA1161" s="726"/>
      <c r="BB1161" s="726"/>
      <c r="BC1161" s="726"/>
      <c r="BD1161" s="726"/>
      <c r="BE1161" s="726"/>
      <c r="BF1161" s="726"/>
      <c r="BG1161" s="726"/>
      <c r="BH1161" s="726"/>
      <c r="BI1161" s="726"/>
      <c r="BJ1161" s="726"/>
      <c r="BK1161" s="726"/>
      <c r="BL1161" s="726"/>
      <c r="BM1161" s="726"/>
      <c r="BN1161" s="726"/>
      <c r="BO1161" s="726"/>
      <c r="BP1161" s="726"/>
      <c r="BQ1161" s="726"/>
      <c r="BR1161" s="726"/>
      <c r="BS1161" s="726"/>
      <c r="BT1161" s="726"/>
      <c r="BU1161" s="726"/>
      <c r="BV1161" s="292"/>
      <c r="BW1161" s="435"/>
      <c r="BX1161" s="292"/>
      <c r="BY1161" s="726"/>
      <c r="BZ1161" s="726"/>
      <c r="CA1161" s="726"/>
      <c r="CB1161" s="726"/>
      <c r="CC1161" s="726"/>
      <c r="CD1161" s="726"/>
      <c r="CE1161" s="726"/>
      <c r="CF1161" s="726"/>
      <c r="CG1161" s="726"/>
      <c r="CH1161" s="726"/>
      <c r="CI1161" s="726"/>
      <c r="CJ1161" s="726"/>
      <c r="CK1161" s="726"/>
      <c r="CL1161" s="728"/>
    </row>
    <row r="1162" spans="1:133" x14ac:dyDescent="0.25">
      <c r="A1162" s="586">
        <f t="shared" si="202"/>
        <v>2017</v>
      </c>
      <c r="B1162" s="586" t="str">
        <f t="shared" si="202"/>
        <v>MAYO</v>
      </c>
      <c r="C1162" s="586">
        <v>10</v>
      </c>
      <c r="D1162" s="292" t="str">
        <f t="shared" si="198"/>
        <v>MAYO 2017 / 8</v>
      </c>
      <c r="E1162" s="725"/>
      <c r="F1162" s="726"/>
      <c r="G1162" s="726"/>
      <c r="H1162" s="726"/>
      <c r="I1162" s="726"/>
      <c r="J1162" s="726"/>
      <c r="K1162" s="726"/>
      <c r="L1162" s="726"/>
      <c r="M1162" s="726"/>
      <c r="N1162" s="726"/>
      <c r="O1162" s="726"/>
      <c r="P1162" s="726"/>
      <c r="Q1162" s="726"/>
      <c r="R1162" s="726"/>
      <c r="S1162" s="726"/>
      <c r="T1162" s="726"/>
      <c r="U1162" s="726"/>
      <c r="V1162" s="726"/>
      <c r="W1162" s="726"/>
      <c r="X1162" s="726"/>
      <c r="Y1162" s="726"/>
      <c r="Z1162" s="726"/>
      <c r="AA1162" s="726"/>
      <c r="AB1162" s="726"/>
      <c r="AC1162" s="726"/>
      <c r="AD1162" s="726"/>
      <c r="AE1162" s="292"/>
      <c r="AF1162" s="428"/>
      <c r="AG1162" s="292"/>
      <c r="AH1162" s="726"/>
      <c r="AI1162" s="726"/>
      <c r="AJ1162" s="726"/>
      <c r="AK1162" s="726"/>
      <c r="AL1162" s="726"/>
      <c r="AM1162" s="726"/>
      <c r="AN1162" s="726"/>
      <c r="AO1162" s="726"/>
      <c r="AP1162" s="726"/>
      <c r="AQ1162" s="726"/>
      <c r="AR1162" s="726"/>
      <c r="AS1162" s="726"/>
      <c r="AT1162" s="726"/>
      <c r="AU1162" s="727"/>
      <c r="AV1162" s="726"/>
      <c r="AW1162" s="726"/>
      <c r="AX1162" s="726"/>
      <c r="AY1162" s="726"/>
      <c r="AZ1162" s="726"/>
      <c r="BA1162" s="726"/>
      <c r="BB1162" s="726"/>
      <c r="BC1162" s="726"/>
      <c r="BD1162" s="726"/>
      <c r="BE1162" s="726"/>
      <c r="BF1162" s="726"/>
      <c r="BG1162" s="726"/>
      <c r="BH1162" s="726"/>
      <c r="BI1162" s="726"/>
      <c r="BJ1162" s="726"/>
      <c r="BK1162" s="726"/>
      <c r="BL1162" s="726"/>
      <c r="BM1162" s="726"/>
      <c r="BN1162" s="726"/>
      <c r="BO1162" s="726"/>
      <c r="BP1162" s="726"/>
      <c r="BQ1162" s="726"/>
      <c r="BR1162" s="726"/>
      <c r="BS1162" s="726"/>
      <c r="BT1162" s="726"/>
      <c r="BU1162" s="726"/>
      <c r="BV1162" s="292"/>
      <c r="BW1162" s="435"/>
      <c r="BX1162" s="292"/>
      <c r="BY1162" s="726"/>
      <c r="BZ1162" s="726"/>
      <c r="CA1162" s="726"/>
      <c r="CB1162" s="726"/>
      <c r="CC1162" s="726"/>
      <c r="CD1162" s="726"/>
      <c r="CE1162" s="726"/>
      <c r="CF1162" s="726"/>
      <c r="CG1162" s="726"/>
      <c r="CH1162" s="726"/>
      <c r="CI1162" s="726"/>
      <c r="CJ1162" s="726"/>
      <c r="CK1162" s="726"/>
      <c r="CL1162" s="728"/>
    </row>
    <row r="1163" spans="1:133" x14ac:dyDescent="0.25">
      <c r="A1163" s="586">
        <f t="shared" si="202"/>
        <v>2017</v>
      </c>
      <c r="B1163" s="586" t="str">
        <f t="shared" si="202"/>
        <v>MAYO</v>
      </c>
      <c r="C1163" s="586">
        <v>11</v>
      </c>
      <c r="D1163" s="292" t="str">
        <f t="shared" si="198"/>
        <v>MAYO 2017 / 9</v>
      </c>
      <c r="E1163" s="725"/>
      <c r="F1163" s="726"/>
      <c r="G1163" s="726"/>
      <c r="H1163" s="726"/>
      <c r="I1163" s="726"/>
      <c r="J1163" s="726"/>
      <c r="K1163" s="726"/>
      <c r="L1163" s="726"/>
      <c r="M1163" s="726"/>
      <c r="N1163" s="726"/>
      <c r="O1163" s="726"/>
      <c r="P1163" s="726"/>
      <c r="Q1163" s="726"/>
      <c r="R1163" s="726"/>
      <c r="S1163" s="726"/>
      <c r="T1163" s="726"/>
      <c r="U1163" s="726"/>
      <c r="V1163" s="726"/>
      <c r="W1163" s="726"/>
      <c r="X1163" s="726"/>
      <c r="Y1163" s="726"/>
      <c r="Z1163" s="726"/>
      <c r="AA1163" s="726"/>
      <c r="AB1163" s="726"/>
      <c r="AC1163" s="726"/>
      <c r="AD1163" s="726"/>
      <c r="AE1163" s="292"/>
      <c r="AF1163" s="428"/>
      <c r="AG1163" s="292"/>
      <c r="AH1163" s="726"/>
      <c r="AI1163" s="726"/>
      <c r="AJ1163" s="726"/>
      <c r="AK1163" s="726"/>
      <c r="AL1163" s="726"/>
      <c r="AM1163" s="726"/>
      <c r="AN1163" s="726"/>
      <c r="AO1163" s="726"/>
      <c r="AP1163" s="726"/>
      <c r="AQ1163" s="726"/>
      <c r="AR1163" s="726"/>
      <c r="AS1163" s="726"/>
      <c r="AT1163" s="726"/>
      <c r="AU1163" s="727"/>
      <c r="AV1163" s="726"/>
      <c r="AW1163" s="726"/>
      <c r="AX1163" s="726"/>
      <c r="AY1163" s="726"/>
      <c r="AZ1163" s="726"/>
      <c r="BA1163" s="726"/>
      <c r="BB1163" s="726"/>
      <c r="BC1163" s="726"/>
      <c r="BD1163" s="726"/>
      <c r="BE1163" s="726"/>
      <c r="BF1163" s="726"/>
      <c r="BG1163" s="726"/>
      <c r="BH1163" s="726"/>
      <c r="BI1163" s="726"/>
      <c r="BJ1163" s="726"/>
      <c r="BK1163" s="726"/>
      <c r="BL1163" s="726"/>
      <c r="BM1163" s="726"/>
      <c r="BN1163" s="726"/>
      <c r="BO1163" s="726"/>
      <c r="BP1163" s="726"/>
      <c r="BQ1163" s="726"/>
      <c r="BR1163" s="726"/>
      <c r="BS1163" s="726"/>
      <c r="BT1163" s="726"/>
      <c r="BU1163" s="726"/>
      <c r="BV1163" s="292"/>
      <c r="BW1163" s="435"/>
      <c r="BX1163" s="292"/>
      <c r="BY1163" s="726"/>
      <c r="BZ1163" s="726"/>
      <c r="CA1163" s="726"/>
      <c r="CB1163" s="726"/>
      <c r="CC1163" s="726"/>
      <c r="CD1163" s="726"/>
      <c r="CE1163" s="726"/>
      <c r="CF1163" s="726"/>
      <c r="CG1163" s="726"/>
      <c r="CH1163" s="726"/>
      <c r="CI1163" s="726"/>
      <c r="CJ1163" s="726"/>
      <c r="CK1163" s="726"/>
      <c r="CL1163" s="728"/>
    </row>
    <row r="1164" spans="1:133" x14ac:dyDescent="0.25">
      <c r="A1164" s="586">
        <f t="shared" si="202"/>
        <v>2017</v>
      </c>
      <c r="B1164" s="586" t="str">
        <f t="shared" si="202"/>
        <v>MAYO</v>
      </c>
      <c r="C1164" s="586">
        <v>12</v>
      </c>
      <c r="D1164" s="292" t="str">
        <f t="shared" si="198"/>
        <v>MAYO 2017 / 10</v>
      </c>
      <c r="E1164" s="725"/>
      <c r="F1164" s="726"/>
      <c r="G1164" s="726"/>
      <c r="H1164" s="726"/>
      <c r="I1164" s="726"/>
      <c r="J1164" s="726"/>
      <c r="K1164" s="726"/>
      <c r="L1164" s="726"/>
      <c r="M1164" s="726"/>
      <c r="N1164" s="726"/>
      <c r="O1164" s="726"/>
      <c r="P1164" s="726"/>
      <c r="Q1164" s="726"/>
      <c r="R1164" s="726"/>
      <c r="S1164" s="726"/>
      <c r="T1164" s="726"/>
      <c r="U1164" s="726"/>
      <c r="V1164" s="726"/>
      <c r="W1164" s="726"/>
      <c r="X1164" s="726"/>
      <c r="Y1164" s="726"/>
      <c r="Z1164" s="726"/>
      <c r="AA1164" s="726"/>
      <c r="AB1164" s="726"/>
      <c r="AC1164" s="726"/>
      <c r="AD1164" s="726"/>
      <c r="AE1164" s="292"/>
      <c r="AF1164" s="428"/>
      <c r="AG1164" s="292"/>
      <c r="AH1164" s="726"/>
      <c r="AI1164" s="726"/>
      <c r="AJ1164" s="726"/>
      <c r="AK1164" s="726"/>
      <c r="AL1164" s="726"/>
      <c r="AM1164" s="726"/>
      <c r="AN1164" s="726"/>
      <c r="AO1164" s="726"/>
      <c r="AP1164" s="726"/>
      <c r="AQ1164" s="726"/>
      <c r="AR1164" s="726"/>
      <c r="AS1164" s="726"/>
      <c r="AT1164" s="726"/>
      <c r="AU1164" s="727"/>
      <c r="AV1164" s="726"/>
      <c r="AW1164" s="726"/>
      <c r="AX1164" s="726"/>
      <c r="AY1164" s="726"/>
      <c r="AZ1164" s="726"/>
      <c r="BA1164" s="726"/>
      <c r="BB1164" s="726"/>
      <c r="BC1164" s="726"/>
      <c r="BD1164" s="726"/>
      <c r="BE1164" s="726"/>
      <c r="BF1164" s="726"/>
      <c r="BG1164" s="726"/>
      <c r="BH1164" s="726"/>
      <c r="BI1164" s="726"/>
      <c r="BJ1164" s="726"/>
      <c r="BK1164" s="726"/>
      <c r="BL1164" s="726"/>
      <c r="BM1164" s="726"/>
      <c r="BN1164" s="726"/>
      <c r="BO1164" s="726"/>
      <c r="BP1164" s="726"/>
      <c r="BQ1164" s="726"/>
      <c r="BR1164" s="726"/>
      <c r="BS1164" s="726"/>
      <c r="BT1164" s="726"/>
      <c r="BU1164" s="726"/>
      <c r="BV1164" s="292"/>
      <c r="BW1164" s="435"/>
      <c r="BX1164" s="292"/>
      <c r="BY1164" s="726"/>
      <c r="BZ1164" s="726"/>
      <c r="CA1164" s="726"/>
      <c r="CB1164" s="726"/>
      <c r="CC1164" s="726"/>
      <c r="CD1164" s="726"/>
      <c r="CE1164" s="726"/>
      <c r="CF1164" s="726"/>
      <c r="CG1164" s="726"/>
      <c r="CH1164" s="726"/>
      <c r="CI1164" s="726"/>
      <c r="CJ1164" s="726"/>
      <c r="CK1164" s="726"/>
      <c r="CL1164" s="728"/>
    </row>
    <row r="1165" spans="1:133" x14ac:dyDescent="0.25">
      <c r="A1165" s="586">
        <f t="shared" si="202"/>
        <v>2017</v>
      </c>
      <c r="B1165" s="586" t="str">
        <f t="shared" si="202"/>
        <v>MAYO</v>
      </c>
      <c r="C1165" s="586">
        <v>13</v>
      </c>
      <c r="D1165" s="292" t="str">
        <f t="shared" si="198"/>
        <v>MAYO 2017 / 11</v>
      </c>
      <c r="E1165" s="725"/>
      <c r="F1165" s="726"/>
      <c r="G1165" s="726"/>
      <c r="H1165" s="726"/>
      <c r="I1165" s="726"/>
      <c r="J1165" s="726"/>
      <c r="K1165" s="726"/>
      <c r="L1165" s="726"/>
      <c r="M1165" s="726"/>
      <c r="N1165" s="726"/>
      <c r="O1165" s="726"/>
      <c r="P1165" s="726"/>
      <c r="Q1165" s="726"/>
      <c r="R1165" s="726"/>
      <c r="S1165" s="726"/>
      <c r="T1165" s="726"/>
      <c r="U1165" s="726"/>
      <c r="V1165" s="726"/>
      <c r="W1165" s="726"/>
      <c r="X1165" s="726"/>
      <c r="Y1165" s="726"/>
      <c r="Z1165" s="726"/>
      <c r="AA1165" s="726"/>
      <c r="AB1165" s="726"/>
      <c r="AC1165" s="726"/>
      <c r="AD1165" s="726"/>
      <c r="AE1165" s="292"/>
      <c r="AF1165" s="428"/>
      <c r="AG1165" s="292"/>
      <c r="AH1165" s="726"/>
      <c r="AI1165" s="726"/>
      <c r="AJ1165" s="726"/>
      <c r="AK1165" s="726"/>
      <c r="AL1165" s="726"/>
      <c r="AM1165" s="726"/>
      <c r="AN1165" s="726"/>
      <c r="AO1165" s="726"/>
      <c r="AP1165" s="726"/>
      <c r="AQ1165" s="726"/>
      <c r="AR1165" s="726"/>
      <c r="AS1165" s="726"/>
      <c r="AT1165" s="726"/>
      <c r="AU1165" s="727"/>
      <c r="AV1165" s="726"/>
      <c r="AW1165" s="726"/>
      <c r="AX1165" s="726"/>
      <c r="AY1165" s="726"/>
      <c r="AZ1165" s="726"/>
      <c r="BA1165" s="726"/>
      <c r="BB1165" s="726"/>
      <c r="BC1165" s="726"/>
      <c r="BD1165" s="726"/>
      <c r="BE1165" s="726"/>
      <c r="BF1165" s="726"/>
      <c r="BG1165" s="726"/>
      <c r="BH1165" s="726"/>
      <c r="BI1165" s="726"/>
      <c r="BJ1165" s="726"/>
      <c r="BK1165" s="726"/>
      <c r="BL1165" s="726"/>
      <c r="BM1165" s="726"/>
      <c r="BN1165" s="726"/>
      <c r="BO1165" s="726"/>
      <c r="BP1165" s="726"/>
      <c r="BQ1165" s="726"/>
      <c r="BR1165" s="726"/>
      <c r="BS1165" s="726"/>
      <c r="BT1165" s="726"/>
      <c r="BU1165" s="726"/>
      <c r="BV1165" s="292"/>
      <c r="BW1165" s="435"/>
      <c r="BX1165" s="292"/>
      <c r="BY1165" s="726"/>
      <c r="BZ1165" s="726"/>
      <c r="CA1165" s="726"/>
      <c r="CB1165" s="726"/>
      <c r="CC1165" s="726"/>
      <c r="CD1165" s="726"/>
      <c r="CE1165" s="726"/>
      <c r="CF1165" s="726"/>
      <c r="CG1165" s="726"/>
      <c r="CH1165" s="726"/>
      <c r="CI1165" s="726"/>
      <c r="CJ1165" s="726"/>
      <c r="CK1165" s="726"/>
      <c r="CL1165" s="728"/>
    </row>
    <row r="1166" spans="1:133" x14ac:dyDescent="0.25">
      <c r="A1166" s="586">
        <f t="shared" si="202"/>
        <v>2017</v>
      </c>
      <c r="B1166" s="586" t="str">
        <f t="shared" si="202"/>
        <v>MAYO</v>
      </c>
      <c r="C1166" s="586">
        <v>14</v>
      </c>
      <c r="D1166" s="292" t="str">
        <f t="shared" si="198"/>
        <v>MAYO 2017 / 12</v>
      </c>
      <c r="E1166" s="725"/>
      <c r="F1166" s="726"/>
      <c r="G1166" s="726"/>
      <c r="H1166" s="726"/>
      <c r="I1166" s="726"/>
      <c r="J1166" s="726"/>
      <c r="K1166" s="726"/>
      <c r="L1166" s="726"/>
      <c r="M1166" s="726"/>
      <c r="N1166" s="726"/>
      <c r="O1166" s="726"/>
      <c r="P1166" s="726"/>
      <c r="Q1166" s="726"/>
      <c r="R1166" s="726"/>
      <c r="S1166" s="726"/>
      <c r="T1166" s="726"/>
      <c r="U1166" s="726"/>
      <c r="V1166" s="726"/>
      <c r="W1166" s="726"/>
      <c r="X1166" s="726"/>
      <c r="Y1166" s="726"/>
      <c r="Z1166" s="726"/>
      <c r="AA1166" s="726"/>
      <c r="AB1166" s="726"/>
      <c r="AC1166" s="726"/>
      <c r="AD1166" s="726"/>
      <c r="AE1166" s="292"/>
      <c r="AF1166" s="428"/>
      <c r="AG1166" s="292"/>
      <c r="AH1166" s="726"/>
      <c r="AI1166" s="726"/>
      <c r="AJ1166" s="726"/>
      <c r="AK1166" s="726"/>
      <c r="AL1166" s="726"/>
      <c r="AM1166" s="726"/>
      <c r="AN1166" s="726"/>
      <c r="AO1166" s="726"/>
      <c r="AP1166" s="726"/>
      <c r="AQ1166" s="726"/>
      <c r="AR1166" s="726"/>
      <c r="AS1166" s="726"/>
      <c r="AT1166" s="726"/>
      <c r="AU1166" s="727"/>
      <c r="AV1166" s="726"/>
      <c r="AW1166" s="726"/>
      <c r="AX1166" s="726"/>
      <c r="AY1166" s="726"/>
      <c r="AZ1166" s="726"/>
      <c r="BA1166" s="726"/>
      <c r="BB1166" s="726"/>
      <c r="BC1166" s="726"/>
      <c r="BD1166" s="726"/>
      <c r="BE1166" s="726"/>
      <c r="BF1166" s="726"/>
      <c r="BG1166" s="726"/>
      <c r="BH1166" s="726"/>
      <c r="BI1166" s="726"/>
      <c r="BJ1166" s="726"/>
      <c r="BK1166" s="726"/>
      <c r="BL1166" s="726"/>
      <c r="BM1166" s="726"/>
      <c r="BN1166" s="726"/>
      <c r="BO1166" s="726"/>
      <c r="BP1166" s="726"/>
      <c r="BQ1166" s="726"/>
      <c r="BR1166" s="726"/>
      <c r="BS1166" s="726"/>
      <c r="BT1166" s="726"/>
      <c r="BU1166" s="726"/>
      <c r="BV1166" s="292"/>
      <c r="BW1166" s="435"/>
      <c r="BX1166" s="292"/>
      <c r="BY1166" s="726"/>
      <c r="BZ1166" s="726"/>
      <c r="CA1166" s="726"/>
      <c r="CB1166" s="726"/>
      <c r="CC1166" s="726"/>
      <c r="CD1166" s="726"/>
      <c r="CE1166" s="726"/>
      <c r="CF1166" s="726"/>
      <c r="CG1166" s="726"/>
      <c r="CH1166" s="726"/>
      <c r="CI1166" s="726"/>
      <c r="CJ1166" s="726"/>
      <c r="CK1166" s="726"/>
      <c r="CL1166" s="728"/>
    </row>
    <row r="1167" spans="1:133" x14ac:dyDescent="0.25">
      <c r="A1167" s="586">
        <f t="shared" si="202"/>
        <v>2017</v>
      </c>
      <c r="B1167" s="586" t="str">
        <f t="shared" si="202"/>
        <v>MAYO</v>
      </c>
      <c r="C1167" s="586">
        <v>15</v>
      </c>
      <c r="D1167" s="292" t="str">
        <f t="shared" si="198"/>
        <v>MAYO 2017 / 13</v>
      </c>
      <c r="E1167" s="725"/>
      <c r="F1167" s="726"/>
      <c r="G1167" s="726"/>
      <c r="H1167" s="726"/>
      <c r="I1167" s="726"/>
      <c r="J1167" s="726"/>
      <c r="K1167" s="726"/>
      <c r="L1167" s="726"/>
      <c r="M1167" s="726"/>
      <c r="N1167" s="726"/>
      <c r="O1167" s="726"/>
      <c r="P1167" s="726"/>
      <c r="Q1167" s="726"/>
      <c r="R1167" s="726"/>
      <c r="S1167" s="726"/>
      <c r="T1167" s="726"/>
      <c r="U1167" s="726"/>
      <c r="V1167" s="726"/>
      <c r="W1167" s="726"/>
      <c r="X1167" s="726"/>
      <c r="Y1167" s="726"/>
      <c r="Z1167" s="726"/>
      <c r="AA1167" s="726"/>
      <c r="AB1167" s="726"/>
      <c r="AC1167" s="726"/>
      <c r="AD1167" s="726"/>
      <c r="AE1167" s="292"/>
      <c r="AF1167" s="428"/>
      <c r="AG1167" s="292"/>
      <c r="AH1167" s="726"/>
      <c r="AI1167" s="726"/>
      <c r="AJ1167" s="726"/>
      <c r="AK1167" s="726"/>
      <c r="AL1167" s="726"/>
      <c r="AM1167" s="726"/>
      <c r="AN1167" s="726"/>
      <c r="AO1167" s="726"/>
      <c r="AP1167" s="726"/>
      <c r="AQ1167" s="726"/>
      <c r="AR1167" s="726"/>
      <c r="AS1167" s="726"/>
      <c r="AT1167" s="726"/>
      <c r="AU1167" s="727"/>
      <c r="AV1167" s="726"/>
      <c r="AW1167" s="726"/>
      <c r="AX1167" s="726"/>
      <c r="AY1167" s="726"/>
      <c r="AZ1167" s="726"/>
      <c r="BA1167" s="726"/>
      <c r="BB1167" s="726"/>
      <c r="BC1167" s="726"/>
      <c r="BD1167" s="726"/>
      <c r="BE1167" s="726"/>
      <c r="BF1167" s="726"/>
      <c r="BG1167" s="726"/>
      <c r="BH1167" s="726"/>
      <c r="BI1167" s="726"/>
      <c r="BJ1167" s="726"/>
      <c r="BK1167" s="726"/>
      <c r="BL1167" s="726"/>
      <c r="BM1167" s="726"/>
      <c r="BN1167" s="726"/>
      <c r="BO1167" s="726"/>
      <c r="BP1167" s="726"/>
      <c r="BQ1167" s="726"/>
      <c r="BR1167" s="726"/>
      <c r="BS1167" s="726"/>
      <c r="BT1167" s="726"/>
      <c r="BU1167" s="726"/>
      <c r="BV1167" s="292"/>
      <c r="BW1167" s="435"/>
      <c r="BX1167" s="292"/>
      <c r="BY1167" s="726"/>
      <c r="BZ1167" s="726"/>
      <c r="CA1167" s="726"/>
      <c r="CB1167" s="726"/>
      <c r="CC1167" s="726"/>
      <c r="CD1167" s="726"/>
      <c r="CE1167" s="726"/>
      <c r="CF1167" s="726"/>
      <c r="CG1167" s="726"/>
      <c r="CH1167" s="726"/>
      <c r="CI1167" s="726"/>
      <c r="CJ1167" s="726"/>
      <c r="CK1167" s="726"/>
      <c r="CL1167" s="728"/>
    </row>
    <row r="1168" spans="1:133" x14ac:dyDescent="0.25">
      <c r="A1168" s="586">
        <f t="shared" si="202"/>
        <v>2017</v>
      </c>
      <c r="B1168" s="586" t="str">
        <f t="shared" si="202"/>
        <v>MAYO</v>
      </c>
      <c r="C1168" s="586">
        <v>16</v>
      </c>
      <c r="D1168" s="292" t="str">
        <f t="shared" si="198"/>
        <v>MAYO 2017 / 14</v>
      </c>
      <c r="E1168" s="725"/>
      <c r="F1168" s="726"/>
      <c r="G1168" s="726"/>
      <c r="H1168" s="726"/>
      <c r="I1168" s="726"/>
      <c r="J1168" s="726"/>
      <c r="K1168" s="726"/>
      <c r="L1168" s="726"/>
      <c r="M1168" s="726"/>
      <c r="N1168" s="726"/>
      <c r="O1168" s="726"/>
      <c r="P1168" s="726"/>
      <c r="Q1168" s="726"/>
      <c r="R1168" s="726"/>
      <c r="S1168" s="726"/>
      <c r="T1168" s="726"/>
      <c r="U1168" s="726"/>
      <c r="V1168" s="726"/>
      <c r="W1168" s="726"/>
      <c r="X1168" s="726"/>
      <c r="Y1168" s="726"/>
      <c r="Z1168" s="726"/>
      <c r="AA1168" s="726"/>
      <c r="AB1168" s="726"/>
      <c r="AC1168" s="726"/>
      <c r="AD1168" s="726"/>
      <c r="AE1168" s="292"/>
      <c r="AF1168" s="428"/>
      <c r="AG1168" s="292"/>
      <c r="AH1168" s="726"/>
      <c r="AI1168" s="726"/>
      <c r="AJ1168" s="726"/>
      <c r="AK1168" s="726"/>
      <c r="AL1168" s="726"/>
      <c r="AM1168" s="726"/>
      <c r="AN1168" s="726"/>
      <c r="AO1168" s="726"/>
      <c r="AP1168" s="726"/>
      <c r="AQ1168" s="726"/>
      <c r="AR1168" s="726"/>
      <c r="AS1168" s="726"/>
      <c r="AT1168" s="726"/>
      <c r="AU1168" s="727"/>
      <c r="AV1168" s="726"/>
      <c r="AW1168" s="726"/>
      <c r="AX1168" s="726"/>
      <c r="AY1168" s="726"/>
      <c r="AZ1168" s="726"/>
      <c r="BA1168" s="726"/>
      <c r="BB1168" s="726"/>
      <c r="BC1168" s="726"/>
      <c r="BD1168" s="726"/>
      <c r="BE1168" s="726"/>
      <c r="BF1168" s="726"/>
      <c r="BG1168" s="726"/>
      <c r="BH1168" s="726"/>
      <c r="BI1168" s="726"/>
      <c r="BJ1168" s="726"/>
      <c r="BK1168" s="726"/>
      <c r="BL1168" s="726"/>
      <c r="BM1168" s="726"/>
      <c r="BN1168" s="726"/>
      <c r="BO1168" s="726"/>
      <c r="BP1168" s="726"/>
      <c r="BQ1168" s="726"/>
      <c r="BR1168" s="726"/>
      <c r="BS1168" s="726"/>
      <c r="BT1168" s="726"/>
      <c r="BU1168" s="726"/>
      <c r="BV1168" s="292"/>
      <c r="BW1168" s="435"/>
      <c r="BX1168" s="292"/>
      <c r="BY1168" s="726"/>
      <c r="BZ1168" s="726"/>
      <c r="CA1168" s="726"/>
      <c r="CB1168" s="726"/>
      <c r="CC1168" s="726"/>
      <c r="CD1168" s="726"/>
      <c r="CE1168" s="726"/>
      <c r="CF1168" s="726"/>
      <c r="CG1168" s="726"/>
      <c r="CH1168" s="726"/>
      <c r="CI1168" s="726"/>
      <c r="CJ1168" s="726"/>
      <c r="CK1168" s="726"/>
      <c r="CL1168" s="728"/>
    </row>
    <row r="1169" spans="1:90" x14ac:dyDescent="0.25">
      <c r="A1169" s="586">
        <f t="shared" si="202"/>
        <v>2017</v>
      </c>
      <c r="B1169" s="586" t="str">
        <f t="shared" si="202"/>
        <v>MAYO</v>
      </c>
      <c r="C1169" s="586">
        <v>17</v>
      </c>
      <c r="D1169" s="292" t="str">
        <f t="shared" si="198"/>
        <v>MAYO 2017 / 15</v>
      </c>
      <c r="E1169" s="725"/>
      <c r="F1169" s="726"/>
      <c r="G1169" s="726"/>
      <c r="H1169" s="726"/>
      <c r="I1169" s="726"/>
      <c r="J1169" s="726"/>
      <c r="K1169" s="726"/>
      <c r="L1169" s="726"/>
      <c r="M1169" s="726"/>
      <c r="N1169" s="726"/>
      <c r="O1169" s="726"/>
      <c r="P1169" s="726"/>
      <c r="Q1169" s="726"/>
      <c r="R1169" s="726"/>
      <c r="S1169" s="726"/>
      <c r="T1169" s="726"/>
      <c r="U1169" s="726"/>
      <c r="V1169" s="726"/>
      <c r="W1169" s="726"/>
      <c r="X1169" s="726"/>
      <c r="Y1169" s="726"/>
      <c r="Z1169" s="726"/>
      <c r="AA1169" s="726"/>
      <c r="AB1169" s="726"/>
      <c r="AC1169" s="726"/>
      <c r="AD1169" s="726"/>
      <c r="AE1169" s="292"/>
      <c r="AF1169" s="428"/>
      <c r="AG1169" s="292"/>
      <c r="AH1169" s="726"/>
      <c r="AI1169" s="726"/>
      <c r="AJ1169" s="726"/>
      <c r="AK1169" s="726"/>
      <c r="AL1169" s="726"/>
      <c r="AM1169" s="726"/>
      <c r="AN1169" s="726"/>
      <c r="AO1169" s="726"/>
      <c r="AP1169" s="726"/>
      <c r="AQ1169" s="726"/>
      <c r="AR1169" s="726"/>
      <c r="AS1169" s="726"/>
      <c r="AT1169" s="726"/>
      <c r="AU1169" s="727"/>
      <c r="AV1169" s="726"/>
      <c r="AW1169" s="726"/>
      <c r="AX1169" s="726"/>
      <c r="AY1169" s="726"/>
      <c r="AZ1169" s="726"/>
      <c r="BA1169" s="726"/>
      <c r="BB1169" s="726"/>
      <c r="BC1169" s="726"/>
      <c r="BD1169" s="726"/>
      <c r="BE1169" s="726"/>
      <c r="BF1169" s="726"/>
      <c r="BG1169" s="726"/>
      <c r="BH1169" s="726"/>
      <c r="BI1169" s="726"/>
      <c r="BJ1169" s="726"/>
      <c r="BK1169" s="726"/>
      <c r="BL1169" s="726"/>
      <c r="BM1169" s="726"/>
      <c r="BN1169" s="726"/>
      <c r="BO1169" s="726"/>
      <c r="BP1169" s="726"/>
      <c r="BQ1169" s="726"/>
      <c r="BR1169" s="726"/>
      <c r="BS1169" s="726"/>
      <c r="BT1169" s="726"/>
      <c r="BU1169" s="726"/>
      <c r="BV1169" s="292"/>
      <c r="BW1169" s="435"/>
      <c r="BX1169" s="292"/>
      <c r="BY1169" s="726"/>
      <c r="BZ1169" s="726"/>
      <c r="CA1169" s="726"/>
      <c r="CB1169" s="726"/>
      <c r="CC1169" s="726"/>
      <c r="CD1169" s="726"/>
      <c r="CE1169" s="726"/>
      <c r="CF1169" s="726"/>
      <c r="CG1169" s="726"/>
      <c r="CH1169" s="726"/>
      <c r="CI1169" s="726"/>
      <c r="CJ1169" s="726"/>
      <c r="CK1169" s="726"/>
      <c r="CL1169" s="728"/>
    </row>
    <row r="1170" spans="1:90" x14ac:dyDescent="0.25">
      <c r="A1170" s="586">
        <f t="shared" si="202"/>
        <v>2017</v>
      </c>
      <c r="B1170" s="586" t="str">
        <f t="shared" si="202"/>
        <v>MAYO</v>
      </c>
      <c r="C1170" s="586">
        <v>18</v>
      </c>
      <c r="D1170" s="292" t="str">
        <f t="shared" si="198"/>
        <v>MAYO 2017 / 16</v>
      </c>
      <c r="E1170" s="725"/>
      <c r="F1170" s="726"/>
      <c r="G1170" s="726"/>
      <c r="H1170" s="726"/>
      <c r="I1170" s="726"/>
      <c r="J1170" s="726"/>
      <c r="K1170" s="726"/>
      <c r="L1170" s="726"/>
      <c r="M1170" s="726"/>
      <c r="N1170" s="726"/>
      <c r="O1170" s="726"/>
      <c r="P1170" s="726"/>
      <c r="Q1170" s="726"/>
      <c r="R1170" s="726"/>
      <c r="S1170" s="726"/>
      <c r="T1170" s="726"/>
      <c r="U1170" s="726"/>
      <c r="V1170" s="726"/>
      <c r="W1170" s="726"/>
      <c r="X1170" s="726"/>
      <c r="Y1170" s="726"/>
      <c r="Z1170" s="726"/>
      <c r="AA1170" s="726"/>
      <c r="AB1170" s="726"/>
      <c r="AC1170" s="726"/>
      <c r="AD1170" s="726"/>
      <c r="AE1170" s="292"/>
      <c r="AF1170" s="428"/>
      <c r="AG1170" s="292"/>
      <c r="AH1170" s="726"/>
      <c r="AI1170" s="726"/>
      <c r="AJ1170" s="726"/>
      <c r="AK1170" s="726"/>
      <c r="AL1170" s="726"/>
      <c r="AM1170" s="726"/>
      <c r="AN1170" s="726"/>
      <c r="AO1170" s="726"/>
      <c r="AP1170" s="726"/>
      <c r="AQ1170" s="726"/>
      <c r="AR1170" s="726"/>
      <c r="AS1170" s="726"/>
      <c r="AT1170" s="726"/>
      <c r="AU1170" s="727"/>
      <c r="AV1170" s="726"/>
      <c r="AW1170" s="726"/>
      <c r="AX1170" s="726"/>
      <c r="AY1170" s="726"/>
      <c r="AZ1170" s="726"/>
      <c r="BA1170" s="726"/>
      <c r="BB1170" s="726"/>
      <c r="BC1170" s="726"/>
      <c r="BD1170" s="726"/>
      <c r="BE1170" s="726"/>
      <c r="BF1170" s="726"/>
      <c r="BG1170" s="726"/>
      <c r="BH1170" s="726"/>
      <c r="BI1170" s="726"/>
      <c r="BJ1170" s="726"/>
      <c r="BK1170" s="726"/>
      <c r="BL1170" s="726"/>
      <c r="BM1170" s="726"/>
      <c r="BN1170" s="726"/>
      <c r="BO1170" s="726"/>
      <c r="BP1170" s="726"/>
      <c r="BQ1170" s="726"/>
      <c r="BR1170" s="726"/>
      <c r="BS1170" s="726"/>
      <c r="BT1170" s="726"/>
      <c r="BU1170" s="726"/>
      <c r="BV1170" s="292"/>
      <c r="BW1170" s="435"/>
      <c r="BX1170" s="292"/>
      <c r="BY1170" s="726"/>
      <c r="BZ1170" s="726"/>
      <c r="CA1170" s="726"/>
      <c r="CB1170" s="726"/>
      <c r="CC1170" s="726"/>
      <c r="CD1170" s="726"/>
      <c r="CE1170" s="726"/>
      <c r="CF1170" s="726"/>
      <c r="CG1170" s="726"/>
      <c r="CH1170" s="726"/>
      <c r="CI1170" s="726"/>
      <c r="CJ1170" s="726"/>
      <c r="CK1170" s="726"/>
      <c r="CL1170" s="728"/>
    </row>
    <row r="1171" spans="1:90" x14ac:dyDescent="0.25">
      <c r="A1171" s="586">
        <f t="shared" ref="A1171:B1183" si="203">A1170</f>
        <v>2017</v>
      </c>
      <c r="B1171" s="586" t="str">
        <f t="shared" si="203"/>
        <v>MAYO</v>
      </c>
      <c r="C1171" s="586">
        <v>19</v>
      </c>
      <c r="D1171" s="292" t="str">
        <f t="shared" si="198"/>
        <v>MAYO 2017 / 17</v>
      </c>
      <c r="E1171" s="725"/>
      <c r="F1171" s="726"/>
      <c r="G1171" s="726"/>
      <c r="H1171" s="726"/>
      <c r="I1171" s="726"/>
      <c r="J1171" s="726"/>
      <c r="K1171" s="726"/>
      <c r="L1171" s="726"/>
      <c r="M1171" s="726"/>
      <c r="N1171" s="726"/>
      <c r="O1171" s="726"/>
      <c r="P1171" s="726"/>
      <c r="Q1171" s="726"/>
      <c r="R1171" s="726"/>
      <c r="S1171" s="726"/>
      <c r="T1171" s="726"/>
      <c r="U1171" s="726"/>
      <c r="V1171" s="726"/>
      <c r="W1171" s="726"/>
      <c r="X1171" s="726"/>
      <c r="Y1171" s="726"/>
      <c r="Z1171" s="726"/>
      <c r="AA1171" s="726"/>
      <c r="AB1171" s="726"/>
      <c r="AC1171" s="726"/>
      <c r="AD1171" s="726"/>
      <c r="AE1171" s="292"/>
      <c r="AF1171" s="428"/>
      <c r="AG1171" s="292"/>
      <c r="AH1171" s="726"/>
      <c r="AI1171" s="726"/>
      <c r="AJ1171" s="726"/>
      <c r="AK1171" s="726"/>
      <c r="AL1171" s="726"/>
      <c r="AM1171" s="726"/>
      <c r="AN1171" s="726"/>
      <c r="AO1171" s="726"/>
      <c r="AP1171" s="726"/>
      <c r="AQ1171" s="726"/>
      <c r="AR1171" s="726"/>
      <c r="AS1171" s="726"/>
      <c r="AT1171" s="726"/>
      <c r="AU1171" s="727"/>
      <c r="AV1171" s="726"/>
      <c r="AW1171" s="726"/>
      <c r="AX1171" s="726"/>
      <c r="AY1171" s="726"/>
      <c r="AZ1171" s="726"/>
      <c r="BA1171" s="726"/>
      <c r="BB1171" s="726"/>
      <c r="BC1171" s="726"/>
      <c r="BD1171" s="726"/>
      <c r="BE1171" s="726"/>
      <c r="BF1171" s="726"/>
      <c r="BG1171" s="726"/>
      <c r="BH1171" s="726"/>
      <c r="BI1171" s="726"/>
      <c r="BJ1171" s="726"/>
      <c r="BK1171" s="726"/>
      <c r="BL1171" s="726"/>
      <c r="BM1171" s="726"/>
      <c r="BN1171" s="726"/>
      <c r="BO1171" s="726"/>
      <c r="BP1171" s="726"/>
      <c r="BQ1171" s="726"/>
      <c r="BR1171" s="726"/>
      <c r="BS1171" s="726"/>
      <c r="BT1171" s="726"/>
      <c r="BU1171" s="726"/>
      <c r="BV1171" s="292"/>
      <c r="BW1171" s="435"/>
      <c r="BX1171" s="292"/>
      <c r="BY1171" s="726"/>
      <c r="BZ1171" s="726"/>
      <c r="CA1171" s="726"/>
      <c r="CB1171" s="726"/>
      <c r="CC1171" s="726"/>
      <c r="CD1171" s="726"/>
      <c r="CE1171" s="726"/>
      <c r="CF1171" s="726"/>
      <c r="CG1171" s="726"/>
      <c r="CH1171" s="726"/>
      <c r="CI1171" s="726"/>
      <c r="CJ1171" s="726"/>
      <c r="CK1171" s="726"/>
      <c r="CL1171" s="728"/>
    </row>
    <row r="1172" spans="1:90" x14ac:dyDescent="0.25">
      <c r="A1172" s="586">
        <f t="shared" si="203"/>
        <v>2017</v>
      </c>
      <c r="B1172" s="586" t="str">
        <f t="shared" si="203"/>
        <v>MAYO</v>
      </c>
      <c r="C1172" s="586">
        <v>20</v>
      </c>
      <c r="D1172" s="292" t="str">
        <f t="shared" si="198"/>
        <v>MAYO 2017 / 18</v>
      </c>
      <c r="E1172" s="725"/>
      <c r="F1172" s="726"/>
      <c r="G1172" s="726"/>
      <c r="H1172" s="726"/>
      <c r="I1172" s="726"/>
      <c r="J1172" s="726"/>
      <c r="K1172" s="726"/>
      <c r="L1172" s="726"/>
      <c r="M1172" s="726"/>
      <c r="N1172" s="726"/>
      <c r="O1172" s="726"/>
      <c r="P1172" s="726"/>
      <c r="Q1172" s="726"/>
      <c r="R1172" s="726"/>
      <c r="S1172" s="726"/>
      <c r="T1172" s="726"/>
      <c r="U1172" s="726"/>
      <c r="V1172" s="726"/>
      <c r="W1172" s="726"/>
      <c r="X1172" s="726"/>
      <c r="Y1172" s="726"/>
      <c r="Z1172" s="726"/>
      <c r="AA1172" s="726"/>
      <c r="AB1172" s="726"/>
      <c r="AC1172" s="726"/>
      <c r="AD1172" s="726"/>
      <c r="AE1172" s="292"/>
      <c r="AF1172" s="428"/>
      <c r="AG1172" s="292"/>
      <c r="AH1172" s="726"/>
      <c r="AI1172" s="726"/>
      <c r="AJ1172" s="726"/>
      <c r="AK1172" s="726"/>
      <c r="AL1172" s="726"/>
      <c r="AM1172" s="726"/>
      <c r="AN1172" s="726"/>
      <c r="AO1172" s="726"/>
      <c r="AP1172" s="726"/>
      <c r="AQ1172" s="726"/>
      <c r="AR1172" s="726"/>
      <c r="AS1172" s="726"/>
      <c r="AT1172" s="726"/>
      <c r="AU1172" s="727"/>
      <c r="AV1172" s="726"/>
      <c r="AW1172" s="726"/>
      <c r="AX1172" s="726"/>
      <c r="AY1172" s="726"/>
      <c r="AZ1172" s="726"/>
      <c r="BA1172" s="726"/>
      <c r="BB1172" s="726"/>
      <c r="BC1172" s="726"/>
      <c r="BD1172" s="726"/>
      <c r="BE1172" s="726"/>
      <c r="BF1172" s="726"/>
      <c r="BG1172" s="726"/>
      <c r="BH1172" s="726"/>
      <c r="BI1172" s="726"/>
      <c r="BJ1172" s="726"/>
      <c r="BK1172" s="726"/>
      <c r="BL1172" s="726"/>
      <c r="BM1172" s="726"/>
      <c r="BN1172" s="726"/>
      <c r="BO1172" s="726"/>
      <c r="BP1172" s="726"/>
      <c r="BQ1172" s="726"/>
      <c r="BR1172" s="726"/>
      <c r="BS1172" s="726"/>
      <c r="BT1172" s="726"/>
      <c r="BU1172" s="726"/>
      <c r="BV1172" s="292"/>
      <c r="BW1172" s="435"/>
      <c r="BX1172" s="292"/>
      <c r="BY1172" s="726"/>
      <c r="BZ1172" s="726"/>
      <c r="CA1172" s="726"/>
      <c r="CB1172" s="726"/>
      <c r="CC1172" s="726"/>
      <c r="CD1172" s="726"/>
      <c r="CE1172" s="726"/>
      <c r="CF1172" s="726"/>
      <c r="CG1172" s="726"/>
      <c r="CH1172" s="726"/>
      <c r="CI1172" s="726"/>
      <c r="CJ1172" s="726"/>
      <c r="CK1172" s="726"/>
      <c r="CL1172" s="728"/>
    </row>
    <row r="1173" spans="1:90" x14ac:dyDescent="0.25">
      <c r="A1173" s="586">
        <f t="shared" si="203"/>
        <v>2017</v>
      </c>
      <c r="B1173" s="586" t="str">
        <f t="shared" si="203"/>
        <v>MAYO</v>
      </c>
      <c r="C1173" s="586">
        <v>21</v>
      </c>
      <c r="D1173" s="292" t="str">
        <f t="shared" si="198"/>
        <v>MAYO 2017 / 19</v>
      </c>
      <c r="E1173" s="725"/>
      <c r="F1173" s="726"/>
      <c r="G1173" s="726"/>
      <c r="H1173" s="726"/>
      <c r="I1173" s="726"/>
      <c r="J1173" s="726"/>
      <c r="K1173" s="726"/>
      <c r="L1173" s="726"/>
      <c r="M1173" s="726"/>
      <c r="N1173" s="726"/>
      <c r="O1173" s="726"/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6"/>
      <c r="AA1173" s="726"/>
      <c r="AB1173" s="726"/>
      <c r="AC1173" s="726"/>
      <c r="AD1173" s="726"/>
      <c r="AE1173" s="292"/>
      <c r="AF1173" s="428"/>
      <c r="AG1173" s="292"/>
      <c r="AH1173" s="726"/>
      <c r="AI1173" s="726"/>
      <c r="AJ1173" s="726"/>
      <c r="AK1173" s="726"/>
      <c r="AL1173" s="726"/>
      <c r="AM1173" s="726"/>
      <c r="AN1173" s="726"/>
      <c r="AO1173" s="726"/>
      <c r="AP1173" s="726"/>
      <c r="AQ1173" s="726"/>
      <c r="AR1173" s="726"/>
      <c r="AS1173" s="726"/>
      <c r="AT1173" s="726"/>
      <c r="AU1173" s="727"/>
      <c r="AV1173" s="726"/>
      <c r="AW1173" s="726"/>
      <c r="AX1173" s="726"/>
      <c r="AY1173" s="726"/>
      <c r="AZ1173" s="726"/>
      <c r="BA1173" s="726"/>
      <c r="BB1173" s="726"/>
      <c r="BC1173" s="726"/>
      <c r="BD1173" s="726"/>
      <c r="BE1173" s="726"/>
      <c r="BF1173" s="726"/>
      <c r="BG1173" s="726"/>
      <c r="BH1173" s="726"/>
      <c r="BI1173" s="726"/>
      <c r="BJ1173" s="726"/>
      <c r="BK1173" s="726"/>
      <c r="BL1173" s="726"/>
      <c r="BM1173" s="726"/>
      <c r="BN1173" s="726"/>
      <c r="BO1173" s="726"/>
      <c r="BP1173" s="726"/>
      <c r="BQ1173" s="726"/>
      <c r="BR1173" s="726"/>
      <c r="BS1173" s="726"/>
      <c r="BT1173" s="726"/>
      <c r="BU1173" s="726"/>
      <c r="BV1173" s="292"/>
      <c r="BW1173" s="435"/>
      <c r="BX1173" s="292"/>
      <c r="BY1173" s="726"/>
      <c r="BZ1173" s="726"/>
      <c r="CA1173" s="726"/>
      <c r="CB1173" s="726"/>
      <c r="CC1173" s="726"/>
      <c r="CD1173" s="726"/>
      <c r="CE1173" s="726"/>
      <c r="CF1173" s="726"/>
      <c r="CG1173" s="726"/>
      <c r="CH1173" s="726"/>
      <c r="CI1173" s="726"/>
      <c r="CJ1173" s="726"/>
      <c r="CK1173" s="726"/>
      <c r="CL1173" s="728"/>
    </row>
    <row r="1174" spans="1:90" x14ac:dyDescent="0.25">
      <c r="A1174" s="586">
        <f t="shared" si="203"/>
        <v>2017</v>
      </c>
      <c r="B1174" s="586" t="str">
        <f t="shared" si="203"/>
        <v>MAYO</v>
      </c>
      <c r="C1174" s="586">
        <v>22</v>
      </c>
      <c r="D1174" s="292" t="str">
        <f t="shared" si="198"/>
        <v>MAYO 2017 / 20</v>
      </c>
      <c r="E1174" s="725"/>
      <c r="F1174" s="726"/>
      <c r="G1174" s="726"/>
      <c r="H1174" s="726"/>
      <c r="I1174" s="726"/>
      <c r="J1174" s="726"/>
      <c r="K1174" s="726"/>
      <c r="L1174" s="726"/>
      <c r="M1174" s="726"/>
      <c r="N1174" s="726"/>
      <c r="O1174" s="726"/>
      <c r="P1174" s="726"/>
      <c r="Q1174" s="726"/>
      <c r="R1174" s="726"/>
      <c r="S1174" s="726"/>
      <c r="T1174" s="726"/>
      <c r="U1174" s="726"/>
      <c r="V1174" s="726"/>
      <c r="W1174" s="726"/>
      <c r="X1174" s="726"/>
      <c r="Y1174" s="726"/>
      <c r="Z1174" s="726"/>
      <c r="AA1174" s="726"/>
      <c r="AB1174" s="726"/>
      <c r="AC1174" s="726"/>
      <c r="AD1174" s="726"/>
      <c r="AE1174" s="292"/>
      <c r="AF1174" s="428"/>
      <c r="AG1174" s="292"/>
      <c r="AH1174" s="726"/>
      <c r="AI1174" s="726"/>
      <c r="AJ1174" s="726"/>
      <c r="AK1174" s="726"/>
      <c r="AL1174" s="726"/>
      <c r="AM1174" s="726"/>
      <c r="AN1174" s="726"/>
      <c r="AO1174" s="726"/>
      <c r="AP1174" s="726"/>
      <c r="AQ1174" s="726"/>
      <c r="AR1174" s="726"/>
      <c r="AS1174" s="726"/>
      <c r="AT1174" s="726"/>
      <c r="AU1174" s="727"/>
      <c r="AV1174" s="726"/>
      <c r="AW1174" s="726"/>
      <c r="AX1174" s="726"/>
      <c r="AY1174" s="726"/>
      <c r="AZ1174" s="726"/>
      <c r="BA1174" s="726"/>
      <c r="BB1174" s="726"/>
      <c r="BC1174" s="726"/>
      <c r="BD1174" s="726"/>
      <c r="BE1174" s="726"/>
      <c r="BF1174" s="726"/>
      <c r="BG1174" s="726"/>
      <c r="BH1174" s="726"/>
      <c r="BI1174" s="726"/>
      <c r="BJ1174" s="726"/>
      <c r="BK1174" s="726"/>
      <c r="BL1174" s="726"/>
      <c r="BM1174" s="726"/>
      <c r="BN1174" s="726"/>
      <c r="BO1174" s="726"/>
      <c r="BP1174" s="726"/>
      <c r="BQ1174" s="726"/>
      <c r="BR1174" s="726"/>
      <c r="BS1174" s="726"/>
      <c r="BT1174" s="726"/>
      <c r="BU1174" s="726"/>
      <c r="BV1174" s="292"/>
      <c r="BW1174" s="435"/>
      <c r="BX1174" s="292"/>
      <c r="BY1174" s="726"/>
      <c r="BZ1174" s="726"/>
      <c r="CA1174" s="726"/>
      <c r="CB1174" s="726"/>
      <c r="CC1174" s="726"/>
      <c r="CD1174" s="726"/>
      <c r="CE1174" s="726"/>
      <c r="CF1174" s="726"/>
      <c r="CG1174" s="726"/>
      <c r="CH1174" s="726"/>
      <c r="CI1174" s="726"/>
      <c r="CJ1174" s="726"/>
      <c r="CK1174" s="726"/>
      <c r="CL1174" s="728"/>
    </row>
    <row r="1175" spans="1:90" x14ac:dyDescent="0.25">
      <c r="A1175" s="586">
        <f t="shared" si="203"/>
        <v>2017</v>
      </c>
      <c r="B1175" s="586" t="str">
        <f t="shared" si="203"/>
        <v>MAYO</v>
      </c>
      <c r="C1175" s="586">
        <v>23</v>
      </c>
      <c r="D1175" s="292" t="str">
        <f t="shared" si="198"/>
        <v>MAYO 2017 / 21</v>
      </c>
      <c r="E1175" s="725"/>
      <c r="F1175" s="726"/>
      <c r="G1175" s="726"/>
      <c r="H1175" s="726"/>
      <c r="I1175" s="726"/>
      <c r="J1175" s="726"/>
      <c r="K1175" s="726"/>
      <c r="L1175" s="726"/>
      <c r="M1175" s="726"/>
      <c r="N1175" s="726"/>
      <c r="O1175" s="726"/>
      <c r="P1175" s="726"/>
      <c r="Q1175" s="726"/>
      <c r="R1175" s="726"/>
      <c r="S1175" s="726"/>
      <c r="T1175" s="726"/>
      <c r="U1175" s="726"/>
      <c r="V1175" s="726"/>
      <c r="W1175" s="726"/>
      <c r="X1175" s="726"/>
      <c r="Y1175" s="726"/>
      <c r="Z1175" s="726"/>
      <c r="AA1175" s="726"/>
      <c r="AB1175" s="726"/>
      <c r="AC1175" s="726"/>
      <c r="AD1175" s="726"/>
      <c r="AE1175" s="292"/>
      <c r="AF1175" s="428"/>
      <c r="AG1175" s="292"/>
      <c r="AH1175" s="726"/>
      <c r="AI1175" s="726"/>
      <c r="AJ1175" s="726"/>
      <c r="AK1175" s="726"/>
      <c r="AL1175" s="726"/>
      <c r="AM1175" s="726"/>
      <c r="AN1175" s="726"/>
      <c r="AO1175" s="726"/>
      <c r="AP1175" s="726"/>
      <c r="AQ1175" s="726"/>
      <c r="AR1175" s="726"/>
      <c r="AS1175" s="726"/>
      <c r="AT1175" s="726"/>
      <c r="AU1175" s="727"/>
      <c r="AV1175" s="726"/>
      <c r="AW1175" s="726"/>
      <c r="AX1175" s="726"/>
      <c r="AY1175" s="726"/>
      <c r="AZ1175" s="726"/>
      <c r="BA1175" s="726"/>
      <c r="BB1175" s="726"/>
      <c r="BC1175" s="726"/>
      <c r="BD1175" s="726"/>
      <c r="BE1175" s="726"/>
      <c r="BF1175" s="726"/>
      <c r="BG1175" s="726"/>
      <c r="BH1175" s="726"/>
      <c r="BI1175" s="726"/>
      <c r="BJ1175" s="726"/>
      <c r="BK1175" s="726"/>
      <c r="BL1175" s="726"/>
      <c r="BM1175" s="726"/>
      <c r="BN1175" s="726"/>
      <c r="BO1175" s="726"/>
      <c r="BP1175" s="726"/>
      <c r="BQ1175" s="726"/>
      <c r="BR1175" s="726"/>
      <c r="BS1175" s="726"/>
      <c r="BT1175" s="726"/>
      <c r="BU1175" s="726"/>
      <c r="BV1175" s="292"/>
      <c r="BW1175" s="435"/>
      <c r="BX1175" s="292"/>
      <c r="BY1175" s="726"/>
      <c r="BZ1175" s="726"/>
      <c r="CA1175" s="726"/>
      <c r="CB1175" s="726"/>
      <c r="CC1175" s="726"/>
      <c r="CD1175" s="726"/>
      <c r="CE1175" s="726"/>
      <c r="CF1175" s="726"/>
      <c r="CG1175" s="726"/>
      <c r="CH1175" s="726"/>
      <c r="CI1175" s="726"/>
      <c r="CJ1175" s="726"/>
      <c r="CK1175" s="726"/>
      <c r="CL1175" s="728"/>
    </row>
    <row r="1176" spans="1:90" x14ac:dyDescent="0.25">
      <c r="A1176" s="586">
        <f t="shared" si="203"/>
        <v>2017</v>
      </c>
      <c r="B1176" s="586" t="str">
        <f t="shared" si="203"/>
        <v>MAYO</v>
      </c>
      <c r="C1176" s="586">
        <v>24</v>
      </c>
      <c r="D1176" s="292" t="str">
        <f t="shared" si="198"/>
        <v>MAYO 2017 / 22</v>
      </c>
      <c r="E1176" s="725"/>
      <c r="F1176" s="726"/>
      <c r="G1176" s="726"/>
      <c r="H1176" s="726"/>
      <c r="I1176" s="726"/>
      <c r="J1176" s="726"/>
      <c r="K1176" s="726"/>
      <c r="L1176" s="726"/>
      <c r="M1176" s="726"/>
      <c r="N1176" s="726"/>
      <c r="O1176" s="726"/>
      <c r="P1176" s="726"/>
      <c r="Q1176" s="726"/>
      <c r="R1176" s="726"/>
      <c r="S1176" s="726"/>
      <c r="T1176" s="726"/>
      <c r="U1176" s="726"/>
      <c r="V1176" s="726"/>
      <c r="W1176" s="726"/>
      <c r="X1176" s="726"/>
      <c r="Y1176" s="726"/>
      <c r="Z1176" s="726"/>
      <c r="AA1176" s="726"/>
      <c r="AB1176" s="726"/>
      <c r="AC1176" s="726"/>
      <c r="AD1176" s="726"/>
      <c r="AE1176" s="292"/>
      <c r="AF1176" s="428"/>
      <c r="AG1176" s="292"/>
      <c r="AH1176" s="726"/>
      <c r="AI1176" s="726"/>
      <c r="AJ1176" s="726"/>
      <c r="AK1176" s="726"/>
      <c r="AL1176" s="726"/>
      <c r="AM1176" s="726"/>
      <c r="AN1176" s="726"/>
      <c r="AO1176" s="726"/>
      <c r="AP1176" s="726"/>
      <c r="AQ1176" s="726"/>
      <c r="AR1176" s="726"/>
      <c r="AS1176" s="726"/>
      <c r="AT1176" s="726"/>
      <c r="AU1176" s="727"/>
      <c r="AV1176" s="726"/>
      <c r="AW1176" s="726"/>
      <c r="AX1176" s="726"/>
      <c r="AY1176" s="726"/>
      <c r="AZ1176" s="726"/>
      <c r="BA1176" s="726"/>
      <c r="BB1176" s="726"/>
      <c r="BC1176" s="726"/>
      <c r="BD1176" s="726"/>
      <c r="BE1176" s="726"/>
      <c r="BF1176" s="726"/>
      <c r="BG1176" s="726"/>
      <c r="BH1176" s="726"/>
      <c r="BI1176" s="726"/>
      <c r="BJ1176" s="726"/>
      <c r="BK1176" s="726"/>
      <c r="BL1176" s="726"/>
      <c r="BM1176" s="726"/>
      <c r="BN1176" s="726"/>
      <c r="BO1176" s="726"/>
      <c r="BP1176" s="726"/>
      <c r="BQ1176" s="726"/>
      <c r="BR1176" s="726"/>
      <c r="BS1176" s="726"/>
      <c r="BT1176" s="726"/>
      <c r="BU1176" s="726"/>
      <c r="BV1176" s="292"/>
      <c r="BW1176" s="435"/>
      <c r="BX1176" s="292"/>
      <c r="BY1176" s="726"/>
      <c r="BZ1176" s="726"/>
      <c r="CA1176" s="726"/>
      <c r="CB1176" s="726"/>
      <c r="CC1176" s="726"/>
      <c r="CD1176" s="726"/>
      <c r="CE1176" s="726"/>
      <c r="CF1176" s="726"/>
      <c r="CG1176" s="726"/>
      <c r="CH1176" s="726"/>
      <c r="CI1176" s="726"/>
      <c r="CJ1176" s="726"/>
      <c r="CK1176" s="726"/>
      <c r="CL1176" s="728"/>
    </row>
    <row r="1177" spans="1:90" x14ac:dyDescent="0.25">
      <c r="A1177" s="586">
        <f t="shared" si="203"/>
        <v>2017</v>
      </c>
      <c r="B1177" s="586" t="str">
        <f t="shared" si="203"/>
        <v>MAYO</v>
      </c>
      <c r="C1177" s="586">
        <v>25</v>
      </c>
      <c r="D1177" s="292" t="str">
        <f t="shared" si="198"/>
        <v>MAYO 2017 / 23</v>
      </c>
      <c r="E1177" s="725"/>
      <c r="F1177" s="726"/>
      <c r="G1177" s="726"/>
      <c r="H1177" s="726"/>
      <c r="I1177" s="726"/>
      <c r="J1177" s="726"/>
      <c r="K1177" s="726"/>
      <c r="L1177" s="726"/>
      <c r="M1177" s="726"/>
      <c r="N1177" s="726"/>
      <c r="O1177" s="726"/>
      <c r="P1177" s="726"/>
      <c r="Q1177" s="726"/>
      <c r="R1177" s="726"/>
      <c r="S1177" s="726"/>
      <c r="T1177" s="726"/>
      <c r="U1177" s="726"/>
      <c r="V1177" s="726"/>
      <c r="W1177" s="726"/>
      <c r="X1177" s="726"/>
      <c r="Y1177" s="726"/>
      <c r="Z1177" s="726"/>
      <c r="AA1177" s="726"/>
      <c r="AB1177" s="726"/>
      <c r="AC1177" s="726"/>
      <c r="AD1177" s="726"/>
      <c r="AE1177" s="292"/>
      <c r="AF1177" s="428"/>
      <c r="AG1177" s="292"/>
      <c r="AH1177" s="726"/>
      <c r="AI1177" s="726"/>
      <c r="AJ1177" s="726"/>
      <c r="AK1177" s="726"/>
      <c r="AL1177" s="726"/>
      <c r="AM1177" s="726"/>
      <c r="AN1177" s="726"/>
      <c r="AO1177" s="726"/>
      <c r="AP1177" s="726"/>
      <c r="AQ1177" s="726"/>
      <c r="AR1177" s="726"/>
      <c r="AS1177" s="726"/>
      <c r="AT1177" s="726"/>
      <c r="AU1177" s="727"/>
      <c r="AV1177" s="726"/>
      <c r="AW1177" s="726"/>
      <c r="AX1177" s="726"/>
      <c r="AY1177" s="726"/>
      <c r="AZ1177" s="726"/>
      <c r="BA1177" s="726"/>
      <c r="BB1177" s="726"/>
      <c r="BC1177" s="726"/>
      <c r="BD1177" s="726"/>
      <c r="BE1177" s="726"/>
      <c r="BF1177" s="726"/>
      <c r="BG1177" s="726"/>
      <c r="BH1177" s="726"/>
      <c r="BI1177" s="726"/>
      <c r="BJ1177" s="726"/>
      <c r="BK1177" s="726"/>
      <c r="BL1177" s="726"/>
      <c r="BM1177" s="726"/>
      <c r="BN1177" s="726"/>
      <c r="BO1177" s="726"/>
      <c r="BP1177" s="726"/>
      <c r="BQ1177" s="726"/>
      <c r="BR1177" s="726"/>
      <c r="BS1177" s="726"/>
      <c r="BT1177" s="726"/>
      <c r="BU1177" s="726"/>
      <c r="BV1177" s="292"/>
      <c r="BW1177" s="435"/>
      <c r="BX1177" s="292"/>
      <c r="BY1177" s="726"/>
      <c r="BZ1177" s="726"/>
      <c r="CA1177" s="726"/>
      <c r="CB1177" s="726"/>
      <c r="CC1177" s="726"/>
      <c r="CD1177" s="726"/>
      <c r="CE1177" s="726"/>
      <c r="CF1177" s="726"/>
      <c r="CG1177" s="726"/>
      <c r="CH1177" s="726"/>
      <c r="CI1177" s="726"/>
      <c r="CJ1177" s="726"/>
      <c r="CK1177" s="726"/>
      <c r="CL1177" s="728"/>
    </row>
    <row r="1178" spans="1:90" x14ac:dyDescent="0.25">
      <c r="A1178" s="586">
        <f t="shared" si="203"/>
        <v>2017</v>
      </c>
      <c r="B1178" s="586" t="str">
        <f t="shared" si="203"/>
        <v>MAYO</v>
      </c>
      <c r="C1178" s="586">
        <v>26</v>
      </c>
      <c r="D1178" s="292" t="str">
        <f t="shared" si="198"/>
        <v>MAYO 2017 / 24</v>
      </c>
      <c r="E1178" s="725"/>
      <c r="F1178" s="726"/>
      <c r="G1178" s="726"/>
      <c r="H1178" s="726"/>
      <c r="I1178" s="726"/>
      <c r="J1178" s="726"/>
      <c r="K1178" s="726"/>
      <c r="L1178" s="726"/>
      <c r="M1178" s="726"/>
      <c r="N1178" s="726"/>
      <c r="O1178" s="726"/>
      <c r="P1178" s="726"/>
      <c r="Q1178" s="726"/>
      <c r="R1178" s="726"/>
      <c r="S1178" s="726"/>
      <c r="T1178" s="726"/>
      <c r="U1178" s="726"/>
      <c r="V1178" s="726"/>
      <c r="W1178" s="726"/>
      <c r="X1178" s="726"/>
      <c r="Y1178" s="726"/>
      <c r="Z1178" s="726"/>
      <c r="AA1178" s="726"/>
      <c r="AB1178" s="726"/>
      <c r="AC1178" s="726"/>
      <c r="AD1178" s="726"/>
      <c r="AE1178" s="292"/>
      <c r="AF1178" s="428"/>
      <c r="AG1178" s="292"/>
      <c r="AH1178" s="726"/>
      <c r="AI1178" s="726"/>
      <c r="AJ1178" s="726"/>
      <c r="AK1178" s="726"/>
      <c r="AL1178" s="726"/>
      <c r="AM1178" s="726"/>
      <c r="AN1178" s="726"/>
      <c r="AO1178" s="726"/>
      <c r="AP1178" s="726"/>
      <c r="AQ1178" s="726"/>
      <c r="AR1178" s="726"/>
      <c r="AS1178" s="726"/>
      <c r="AT1178" s="726"/>
      <c r="AU1178" s="727"/>
      <c r="AV1178" s="726"/>
      <c r="AW1178" s="726"/>
      <c r="AX1178" s="726"/>
      <c r="AY1178" s="726"/>
      <c r="AZ1178" s="726"/>
      <c r="BA1178" s="726"/>
      <c r="BB1178" s="726"/>
      <c r="BC1178" s="726"/>
      <c r="BD1178" s="726"/>
      <c r="BE1178" s="726"/>
      <c r="BF1178" s="726"/>
      <c r="BG1178" s="726"/>
      <c r="BH1178" s="726"/>
      <c r="BI1178" s="726"/>
      <c r="BJ1178" s="726"/>
      <c r="BK1178" s="726"/>
      <c r="BL1178" s="726"/>
      <c r="BM1178" s="726"/>
      <c r="BN1178" s="726"/>
      <c r="BO1178" s="726"/>
      <c r="BP1178" s="726"/>
      <c r="BQ1178" s="726"/>
      <c r="BR1178" s="726"/>
      <c r="BS1178" s="726"/>
      <c r="BT1178" s="726"/>
      <c r="BU1178" s="726"/>
      <c r="BV1178" s="292"/>
      <c r="BW1178" s="435"/>
      <c r="BX1178" s="292"/>
      <c r="BY1178" s="726"/>
      <c r="BZ1178" s="726"/>
      <c r="CA1178" s="726"/>
      <c r="CB1178" s="726"/>
      <c r="CC1178" s="726"/>
      <c r="CD1178" s="726"/>
      <c r="CE1178" s="726"/>
      <c r="CF1178" s="726"/>
      <c r="CG1178" s="726"/>
      <c r="CH1178" s="726"/>
      <c r="CI1178" s="726"/>
      <c r="CJ1178" s="726"/>
      <c r="CK1178" s="726"/>
      <c r="CL1178" s="728"/>
    </row>
    <row r="1179" spans="1:90" x14ac:dyDescent="0.25">
      <c r="A1179" s="586">
        <f t="shared" si="203"/>
        <v>2017</v>
      </c>
      <c r="B1179" s="586" t="str">
        <f t="shared" si="203"/>
        <v>MAYO</v>
      </c>
      <c r="C1179" s="586">
        <v>27</v>
      </c>
      <c r="D1179" s="292" t="str">
        <f t="shared" si="198"/>
        <v>MAYO 2017 / 25</v>
      </c>
      <c r="E1179" s="725"/>
      <c r="F1179" s="726"/>
      <c r="G1179" s="726"/>
      <c r="H1179" s="726"/>
      <c r="I1179" s="726"/>
      <c r="J1179" s="726"/>
      <c r="K1179" s="726"/>
      <c r="L1179" s="726"/>
      <c r="M1179" s="726"/>
      <c r="N1179" s="726"/>
      <c r="O1179" s="726"/>
      <c r="P1179" s="726"/>
      <c r="Q1179" s="726"/>
      <c r="R1179" s="726"/>
      <c r="S1179" s="726"/>
      <c r="T1179" s="726"/>
      <c r="U1179" s="726"/>
      <c r="V1179" s="726"/>
      <c r="W1179" s="726"/>
      <c r="X1179" s="726"/>
      <c r="Y1179" s="726"/>
      <c r="Z1179" s="726"/>
      <c r="AA1179" s="726"/>
      <c r="AB1179" s="726"/>
      <c r="AC1179" s="726"/>
      <c r="AD1179" s="726"/>
      <c r="AE1179" s="292"/>
      <c r="AF1179" s="428"/>
      <c r="AG1179" s="292"/>
      <c r="AH1179" s="726"/>
      <c r="AI1179" s="726"/>
      <c r="AJ1179" s="726"/>
      <c r="AK1179" s="726"/>
      <c r="AL1179" s="726"/>
      <c r="AM1179" s="726"/>
      <c r="AN1179" s="726"/>
      <c r="AO1179" s="726"/>
      <c r="AP1179" s="726"/>
      <c r="AQ1179" s="726"/>
      <c r="AR1179" s="726"/>
      <c r="AS1179" s="726"/>
      <c r="AT1179" s="726"/>
      <c r="AU1179" s="727"/>
      <c r="AV1179" s="726"/>
      <c r="AW1179" s="726"/>
      <c r="AX1179" s="726"/>
      <c r="AY1179" s="726"/>
      <c r="AZ1179" s="726"/>
      <c r="BA1179" s="726"/>
      <c r="BB1179" s="726"/>
      <c r="BC1179" s="726"/>
      <c r="BD1179" s="726"/>
      <c r="BE1179" s="726"/>
      <c r="BF1179" s="726"/>
      <c r="BG1179" s="726"/>
      <c r="BH1179" s="726"/>
      <c r="BI1179" s="726"/>
      <c r="BJ1179" s="726"/>
      <c r="BK1179" s="726"/>
      <c r="BL1179" s="726"/>
      <c r="BM1179" s="726"/>
      <c r="BN1179" s="726"/>
      <c r="BO1179" s="726"/>
      <c r="BP1179" s="726"/>
      <c r="BQ1179" s="726"/>
      <c r="BR1179" s="726"/>
      <c r="BS1179" s="726"/>
      <c r="BT1179" s="726"/>
      <c r="BU1179" s="726"/>
      <c r="BV1179" s="292"/>
      <c r="BW1179" s="435"/>
      <c r="BX1179" s="292"/>
      <c r="BY1179" s="726"/>
      <c r="BZ1179" s="726"/>
      <c r="CA1179" s="726"/>
      <c r="CB1179" s="726"/>
      <c r="CC1179" s="726"/>
      <c r="CD1179" s="726"/>
      <c r="CE1179" s="726"/>
      <c r="CF1179" s="726"/>
      <c r="CG1179" s="726"/>
      <c r="CH1179" s="726"/>
      <c r="CI1179" s="726"/>
      <c r="CJ1179" s="726"/>
      <c r="CK1179" s="726"/>
      <c r="CL1179" s="728"/>
    </row>
    <row r="1180" spans="1:90" x14ac:dyDescent="0.25">
      <c r="A1180" s="586">
        <f t="shared" si="203"/>
        <v>2017</v>
      </c>
      <c r="B1180" s="586" t="str">
        <f t="shared" si="203"/>
        <v>MAYO</v>
      </c>
      <c r="C1180" s="586">
        <v>28</v>
      </c>
      <c r="D1180" s="292" t="str">
        <f t="shared" si="198"/>
        <v>MAYO 2017 / 26</v>
      </c>
      <c r="E1180" s="725"/>
      <c r="F1180" s="726"/>
      <c r="G1180" s="726"/>
      <c r="H1180" s="726"/>
      <c r="I1180" s="726"/>
      <c r="J1180" s="726"/>
      <c r="K1180" s="726"/>
      <c r="L1180" s="726"/>
      <c r="M1180" s="726"/>
      <c r="N1180" s="726"/>
      <c r="O1180" s="726"/>
      <c r="P1180" s="726"/>
      <c r="Q1180" s="726"/>
      <c r="R1180" s="726"/>
      <c r="S1180" s="726"/>
      <c r="T1180" s="726"/>
      <c r="U1180" s="726"/>
      <c r="V1180" s="726"/>
      <c r="W1180" s="726"/>
      <c r="X1180" s="726"/>
      <c r="Y1180" s="726"/>
      <c r="Z1180" s="726"/>
      <c r="AA1180" s="726"/>
      <c r="AB1180" s="726"/>
      <c r="AC1180" s="726"/>
      <c r="AD1180" s="726"/>
      <c r="AE1180" s="292"/>
      <c r="AF1180" s="428"/>
      <c r="AG1180" s="292"/>
      <c r="AH1180" s="726"/>
      <c r="AI1180" s="726"/>
      <c r="AJ1180" s="726"/>
      <c r="AK1180" s="726"/>
      <c r="AL1180" s="726"/>
      <c r="AM1180" s="726"/>
      <c r="AN1180" s="726"/>
      <c r="AO1180" s="726"/>
      <c r="AP1180" s="726"/>
      <c r="AQ1180" s="726"/>
      <c r="AR1180" s="726"/>
      <c r="AS1180" s="726"/>
      <c r="AT1180" s="726"/>
      <c r="AU1180" s="727"/>
      <c r="AV1180" s="726"/>
      <c r="AW1180" s="726"/>
      <c r="AX1180" s="726"/>
      <c r="AY1180" s="726"/>
      <c r="AZ1180" s="726"/>
      <c r="BA1180" s="726"/>
      <c r="BB1180" s="726"/>
      <c r="BC1180" s="726"/>
      <c r="BD1180" s="726"/>
      <c r="BE1180" s="726"/>
      <c r="BF1180" s="726"/>
      <c r="BG1180" s="726"/>
      <c r="BH1180" s="726"/>
      <c r="BI1180" s="726"/>
      <c r="BJ1180" s="726"/>
      <c r="BK1180" s="726"/>
      <c r="BL1180" s="726"/>
      <c r="BM1180" s="726"/>
      <c r="BN1180" s="726"/>
      <c r="BO1180" s="726"/>
      <c r="BP1180" s="726"/>
      <c r="BQ1180" s="726"/>
      <c r="BR1180" s="726"/>
      <c r="BS1180" s="726"/>
      <c r="BT1180" s="726"/>
      <c r="BU1180" s="726"/>
      <c r="BV1180" s="292"/>
      <c r="BW1180" s="435"/>
      <c r="BX1180" s="292"/>
      <c r="BY1180" s="726"/>
      <c r="BZ1180" s="726"/>
      <c r="CA1180" s="726"/>
      <c r="CB1180" s="726"/>
      <c r="CC1180" s="726"/>
      <c r="CD1180" s="726"/>
      <c r="CE1180" s="726"/>
      <c r="CF1180" s="726"/>
      <c r="CG1180" s="726"/>
      <c r="CH1180" s="726"/>
      <c r="CI1180" s="726"/>
      <c r="CJ1180" s="726"/>
      <c r="CK1180" s="726"/>
      <c r="CL1180" s="728"/>
    </row>
    <row r="1181" spans="1:90" x14ac:dyDescent="0.25">
      <c r="A1181" s="586">
        <f t="shared" si="203"/>
        <v>2017</v>
      </c>
      <c r="B1181" s="586" t="str">
        <f t="shared" si="203"/>
        <v>MAYO</v>
      </c>
      <c r="C1181" s="586">
        <v>29</v>
      </c>
      <c r="D1181" s="292" t="str">
        <f t="shared" si="198"/>
        <v>MAYO 2017 / 27</v>
      </c>
      <c r="E1181" s="725"/>
      <c r="F1181" s="726"/>
      <c r="G1181" s="726"/>
      <c r="H1181" s="726"/>
      <c r="I1181" s="726"/>
      <c r="J1181" s="726"/>
      <c r="K1181" s="726"/>
      <c r="L1181" s="726"/>
      <c r="M1181" s="726"/>
      <c r="N1181" s="726"/>
      <c r="O1181" s="726"/>
      <c r="P1181" s="726"/>
      <c r="Q1181" s="726"/>
      <c r="R1181" s="726"/>
      <c r="S1181" s="726"/>
      <c r="T1181" s="726"/>
      <c r="U1181" s="726"/>
      <c r="V1181" s="726"/>
      <c r="W1181" s="726"/>
      <c r="X1181" s="726"/>
      <c r="Y1181" s="726"/>
      <c r="Z1181" s="726"/>
      <c r="AA1181" s="726"/>
      <c r="AB1181" s="726"/>
      <c r="AC1181" s="726"/>
      <c r="AD1181" s="726"/>
      <c r="AE1181" s="292"/>
      <c r="AF1181" s="428"/>
      <c r="AG1181" s="292"/>
      <c r="AH1181" s="726"/>
      <c r="AI1181" s="726"/>
      <c r="AJ1181" s="726"/>
      <c r="AK1181" s="726"/>
      <c r="AL1181" s="726"/>
      <c r="AM1181" s="726"/>
      <c r="AN1181" s="726"/>
      <c r="AO1181" s="726"/>
      <c r="AP1181" s="726"/>
      <c r="AQ1181" s="726"/>
      <c r="AR1181" s="726"/>
      <c r="AS1181" s="726"/>
      <c r="AT1181" s="726"/>
      <c r="AU1181" s="727"/>
      <c r="AV1181" s="726"/>
      <c r="AW1181" s="726"/>
      <c r="AX1181" s="726"/>
      <c r="AY1181" s="726"/>
      <c r="AZ1181" s="726"/>
      <c r="BA1181" s="726"/>
      <c r="BB1181" s="726"/>
      <c r="BC1181" s="726"/>
      <c r="BD1181" s="726"/>
      <c r="BE1181" s="726"/>
      <c r="BF1181" s="726"/>
      <c r="BG1181" s="726"/>
      <c r="BH1181" s="726"/>
      <c r="BI1181" s="726"/>
      <c r="BJ1181" s="726"/>
      <c r="BK1181" s="726"/>
      <c r="BL1181" s="726"/>
      <c r="BM1181" s="726"/>
      <c r="BN1181" s="726"/>
      <c r="BO1181" s="726"/>
      <c r="BP1181" s="726"/>
      <c r="BQ1181" s="726"/>
      <c r="BR1181" s="726"/>
      <c r="BS1181" s="726"/>
      <c r="BT1181" s="726"/>
      <c r="BU1181" s="726"/>
      <c r="BV1181" s="292"/>
      <c r="BW1181" s="435"/>
      <c r="BX1181" s="292"/>
      <c r="BY1181" s="726"/>
      <c r="BZ1181" s="726"/>
      <c r="CA1181" s="726"/>
      <c r="CB1181" s="726"/>
      <c r="CC1181" s="726"/>
      <c r="CD1181" s="726"/>
      <c r="CE1181" s="726"/>
      <c r="CF1181" s="726"/>
      <c r="CG1181" s="726"/>
      <c r="CH1181" s="726"/>
      <c r="CI1181" s="726"/>
      <c r="CJ1181" s="726"/>
      <c r="CK1181" s="726"/>
      <c r="CL1181" s="728"/>
    </row>
    <row r="1182" spans="1:90" x14ac:dyDescent="0.25">
      <c r="A1182" s="586">
        <f t="shared" si="203"/>
        <v>2017</v>
      </c>
      <c r="B1182" s="586" t="str">
        <f t="shared" si="203"/>
        <v>MAYO</v>
      </c>
      <c r="C1182" s="586">
        <v>30</v>
      </c>
      <c r="D1182" s="292" t="str">
        <f t="shared" si="198"/>
        <v>MAYO 2017 / 28</v>
      </c>
      <c r="E1182" s="725"/>
      <c r="F1182" s="726"/>
      <c r="G1182" s="726"/>
      <c r="H1182" s="726"/>
      <c r="I1182" s="726"/>
      <c r="J1182" s="726"/>
      <c r="K1182" s="726"/>
      <c r="L1182" s="726"/>
      <c r="M1182" s="726"/>
      <c r="N1182" s="726"/>
      <c r="O1182" s="726"/>
      <c r="P1182" s="726"/>
      <c r="Q1182" s="726"/>
      <c r="R1182" s="726"/>
      <c r="S1182" s="726"/>
      <c r="T1182" s="726"/>
      <c r="U1182" s="726"/>
      <c r="V1182" s="726"/>
      <c r="W1182" s="726"/>
      <c r="X1182" s="726"/>
      <c r="Y1182" s="726"/>
      <c r="Z1182" s="726"/>
      <c r="AA1182" s="726"/>
      <c r="AB1182" s="726"/>
      <c r="AC1182" s="726"/>
      <c r="AD1182" s="726"/>
      <c r="AE1182" s="292"/>
      <c r="AF1182" s="428"/>
      <c r="AG1182" s="292"/>
      <c r="AH1182" s="726"/>
      <c r="AI1182" s="726"/>
      <c r="AJ1182" s="726"/>
      <c r="AK1182" s="726"/>
      <c r="AL1182" s="726"/>
      <c r="AM1182" s="726"/>
      <c r="AN1182" s="726"/>
      <c r="AO1182" s="726"/>
      <c r="AP1182" s="726"/>
      <c r="AQ1182" s="726"/>
      <c r="AR1182" s="726"/>
      <c r="AS1182" s="726"/>
      <c r="AT1182" s="726"/>
      <c r="AU1182" s="727"/>
      <c r="AV1182" s="726"/>
      <c r="AW1182" s="726"/>
      <c r="AX1182" s="726"/>
      <c r="AY1182" s="726"/>
      <c r="AZ1182" s="726"/>
      <c r="BA1182" s="726"/>
      <c r="BB1182" s="726"/>
      <c r="BC1182" s="726"/>
      <c r="BD1182" s="726"/>
      <c r="BE1182" s="726"/>
      <c r="BF1182" s="726"/>
      <c r="BG1182" s="726"/>
      <c r="BH1182" s="726"/>
      <c r="BI1182" s="726"/>
      <c r="BJ1182" s="726"/>
      <c r="BK1182" s="726"/>
      <c r="BL1182" s="726"/>
      <c r="BM1182" s="726"/>
      <c r="BN1182" s="726"/>
      <c r="BO1182" s="726"/>
      <c r="BP1182" s="726"/>
      <c r="BQ1182" s="726"/>
      <c r="BR1182" s="726"/>
      <c r="BS1182" s="726"/>
      <c r="BT1182" s="726"/>
      <c r="BU1182" s="726"/>
      <c r="BV1182" s="292"/>
      <c r="BW1182" s="435"/>
      <c r="BX1182" s="292"/>
      <c r="BY1182" s="726"/>
      <c r="BZ1182" s="726"/>
      <c r="CA1182" s="726"/>
      <c r="CB1182" s="726"/>
      <c r="CC1182" s="726"/>
      <c r="CD1182" s="726"/>
      <c r="CE1182" s="726"/>
      <c r="CF1182" s="726"/>
      <c r="CG1182" s="726"/>
      <c r="CH1182" s="726"/>
      <c r="CI1182" s="726"/>
      <c r="CJ1182" s="726"/>
      <c r="CK1182" s="726"/>
      <c r="CL1182" s="728"/>
    </row>
    <row r="1183" spans="1:90" x14ac:dyDescent="0.25">
      <c r="A1183" s="586">
        <f t="shared" si="203"/>
        <v>2017</v>
      </c>
      <c r="B1183" s="586" t="str">
        <f t="shared" si="203"/>
        <v>MAYO</v>
      </c>
      <c r="C1183" s="586">
        <v>31</v>
      </c>
      <c r="D1183" s="292" t="str">
        <f t="shared" si="198"/>
        <v>MAYO 2017 / 29</v>
      </c>
      <c r="E1183" s="725"/>
      <c r="F1183" s="726"/>
      <c r="G1183" s="726"/>
      <c r="H1183" s="726"/>
      <c r="I1183" s="726"/>
      <c r="J1183" s="726"/>
      <c r="K1183" s="726"/>
      <c r="L1183" s="726"/>
      <c r="M1183" s="726"/>
      <c r="N1183" s="726"/>
      <c r="O1183" s="726"/>
      <c r="P1183" s="726"/>
      <c r="Q1183" s="726"/>
      <c r="R1183" s="726"/>
      <c r="S1183" s="726"/>
      <c r="T1183" s="726"/>
      <c r="U1183" s="726"/>
      <c r="V1183" s="726"/>
      <c r="W1183" s="726"/>
      <c r="X1183" s="726"/>
      <c r="Y1183" s="726"/>
      <c r="Z1183" s="726"/>
      <c r="AA1183" s="726"/>
      <c r="AB1183" s="726"/>
      <c r="AC1183" s="726"/>
      <c r="AD1183" s="726"/>
      <c r="AE1183" s="292"/>
      <c r="AF1183" s="428"/>
      <c r="AG1183" s="292"/>
      <c r="AH1183" s="726"/>
      <c r="AI1183" s="726"/>
      <c r="AJ1183" s="726"/>
      <c r="AK1183" s="726"/>
      <c r="AL1183" s="726"/>
      <c r="AM1183" s="726"/>
      <c r="AN1183" s="726"/>
      <c r="AO1183" s="726"/>
      <c r="AP1183" s="726"/>
      <c r="AQ1183" s="726"/>
      <c r="AR1183" s="726"/>
      <c r="AS1183" s="726"/>
      <c r="AT1183" s="726"/>
      <c r="AU1183" s="727"/>
      <c r="AV1183" s="726"/>
      <c r="AW1183" s="726"/>
      <c r="AX1183" s="726"/>
      <c r="AY1183" s="726"/>
      <c r="AZ1183" s="726"/>
      <c r="BA1183" s="726"/>
      <c r="BB1183" s="726"/>
      <c r="BC1183" s="726"/>
      <c r="BD1183" s="726"/>
      <c r="BE1183" s="726"/>
      <c r="BF1183" s="726"/>
      <c r="BG1183" s="726"/>
      <c r="BH1183" s="726"/>
      <c r="BI1183" s="726"/>
      <c r="BJ1183" s="726"/>
      <c r="BK1183" s="726"/>
      <c r="BL1183" s="726"/>
      <c r="BM1183" s="726"/>
      <c r="BN1183" s="726"/>
      <c r="BO1183" s="726"/>
      <c r="BP1183" s="726"/>
      <c r="BQ1183" s="726"/>
      <c r="BR1183" s="726"/>
      <c r="BS1183" s="726"/>
      <c r="BT1183" s="726"/>
      <c r="BU1183" s="726"/>
      <c r="BV1183" s="292"/>
      <c r="BW1183" s="435"/>
      <c r="BX1183" s="292"/>
      <c r="BY1183" s="726"/>
      <c r="BZ1183" s="726"/>
      <c r="CA1183" s="726"/>
      <c r="CB1183" s="726"/>
      <c r="CC1183" s="726"/>
      <c r="CD1183" s="726"/>
      <c r="CE1183" s="726"/>
      <c r="CF1183" s="726"/>
      <c r="CG1183" s="726"/>
      <c r="CH1183" s="726"/>
      <c r="CI1183" s="726"/>
      <c r="CJ1183" s="726"/>
      <c r="CK1183" s="726"/>
      <c r="CL1183" s="728"/>
    </row>
    <row r="1184" spans="1:90" x14ac:dyDescent="0.25">
      <c r="A1184" s="206"/>
      <c r="B1184" s="206"/>
      <c r="C1184" s="206"/>
      <c r="D1184" s="292" t="str">
        <f t="shared" si="198"/>
        <v>MAYO 2017 / 30</v>
      </c>
      <c r="E1184" s="725"/>
      <c r="F1184" s="726"/>
      <c r="G1184" s="726"/>
      <c r="H1184" s="726"/>
      <c r="I1184" s="726"/>
      <c r="J1184" s="726"/>
      <c r="K1184" s="726"/>
      <c r="L1184" s="726"/>
      <c r="M1184" s="726"/>
      <c r="N1184" s="726"/>
      <c r="O1184" s="726"/>
      <c r="P1184" s="726"/>
      <c r="Q1184" s="726"/>
      <c r="R1184" s="726"/>
      <c r="S1184" s="726"/>
      <c r="T1184" s="726"/>
      <c r="U1184" s="726"/>
      <c r="V1184" s="726"/>
      <c r="W1184" s="726"/>
      <c r="X1184" s="726"/>
      <c r="Y1184" s="726"/>
      <c r="Z1184" s="726"/>
      <c r="AA1184" s="726"/>
      <c r="AB1184" s="726"/>
      <c r="AC1184" s="726"/>
      <c r="AD1184" s="726"/>
      <c r="AE1184" s="292"/>
      <c r="AF1184" s="428"/>
      <c r="AG1184" s="292"/>
      <c r="AH1184" s="726"/>
      <c r="AI1184" s="726"/>
      <c r="AJ1184" s="726"/>
      <c r="AK1184" s="726"/>
      <c r="AL1184" s="726"/>
      <c r="AM1184" s="726"/>
      <c r="AN1184" s="726"/>
      <c r="AO1184" s="726"/>
      <c r="AP1184" s="726"/>
      <c r="AQ1184" s="726"/>
      <c r="AR1184" s="726"/>
      <c r="AS1184" s="726"/>
      <c r="AT1184" s="726"/>
      <c r="AU1184" s="727"/>
      <c r="AV1184" s="726"/>
      <c r="AW1184" s="726"/>
      <c r="AX1184" s="726"/>
      <c r="AY1184" s="726"/>
      <c r="AZ1184" s="726"/>
      <c r="BA1184" s="726"/>
      <c r="BB1184" s="726"/>
      <c r="BC1184" s="726"/>
      <c r="BD1184" s="726"/>
      <c r="BE1184" s="726"/>
      <c r="BF1184" s="726"/>
      <c r="BG1184" s="726"/>
      <c r="BH1184" s="726"/>
      <c r="BI1184" s="726"/>
      <c r="BJ1184" s="726"/>
      <c r="BK1184" s="726"/>
      <c r="BL1184" s="726"/>
      <c r="BM1184" s="726"/>
      <c r="BN1184" s="726"/>
      <c r="BO1184" s="726"/>
      <c r="BP1184" s="726"/>
      <c r="BQ1184" s="726"/>
      <c r="BR1184" s="726"/>
      <c r="BS1184" s="726"/>
      <c r="BT1184" s="726"/>
      <c r="BU1184" s="726"/>
      <c r="BV1184" s="292"/>
      <c r="BW1184" s="435"/>
      <c r="BX1184" s="292"/>
      <c r="BY1184" s="726"/>
      <c r="BZ1184" s="726"/>
      <c r="CA1184" s="726"/>
      <c r="CB1184" s="726"/>
      <c r="CC1184" s="726"/>
      <c r="CD1184" s="726"/>
      <c r="CE1184" s="726"/>
      <c r="CF1184" s="726"/>
      <c r="CG1184" s="726"/>
      <c r="CH1184" s="726"/>
      <c r="CI1184" s="726"/>
      <c r="CJ1184" s="726"/>
      <c r="CK1184" s="726"/>
      <c r="CL1184" s="728"/>
    </row>
    <row r="1185" spans="1:133" x14ac:dyDescent="0.25">
      <c r="A1185" s="586">
        <v>2017</v>
      </c>
      <c r="B1185" s="586" t="s">
        <v>233</v>
      </c>
      <c r="C1185" s="586">
        <v>1</v>
      </c>
      <c r="D1185" s="292" t="str">
        <f t="shared" si="198"/>
        <v>MAYO 2017 / 31</v>
      </c>
      <c r="E1185" s="725"/>
      <c r="F1185" s="726"/>
      <c r="G1185" s="726"/>
      <c r="H1185" s="726"/>
      <c r="I1185" s="726"/>
      <c r="J1185" s="726"/>
      <c r="K1185" s="726"/>
      <c r="L1185" s="726"/>
      <c r="M1185" s="726"/>
      <c r="N1185" s="726"/>
      <c r="O1185" s="726"/>
      <c r="P1185" s="726"/>
      <c r="Q1185" s="726"/>
      <c r="R1185" s="726"/>
      <c r="S1185" s="726"/>
      <c r="T1185" s="726"/>
      <c r="U1185" s="726"/>
      <c r="V1185" s="726"/>
      <c r="W1185" s="726"/>
      <c r="X1185" s="726"/>
      <c r="Y1185" s="726"/>
      <c r="Z1185" s="726"/>
      <c r="AA1185" s="726"/>
      <c r="AB1185" s="726"/>
      <c r="AC1185" s="726"/>
      <c r="AD1185" s="726"/>
      <c r="AE1185" s="292"/>
      <c r="AF1185" s="428"/>
      <c r="AG1185" s="292"/>
      <c r="AH1185" s="726"/>
      <c r="AI1185" s="726"/>
      <c r="AJ1185" s="726"/>
      <c r="AK1185" s="726"/>
      <c r="AL1185" s="726"/>
      <c r="AM1185" s="726"/>
      <c r="AN1185" s="726"/>
      <c r="AO1185" s="726"/>
      <c r="AP1185" s="726"/>
      <c r="AQ1185" s="726"/>
      <c r="AR1185" s="726"/>
      <c r="AS1185" s="726"/>
      <c r="AT1185" s="726"/>
      <c r="AU1185" s="727"/>
      <c r="AV1185" s="726"/>
      <c r="AW1185" s="726"/>
      <c r="AX1185" s="726"/>
      <c r="AY1185" s="726"/>
      <c r="AZ1185" s="726"/>
      <c r="BA1185" s="726"/>
      <c r="BB1185" s="726"/>
      <c r="BC1185" s="726"/>
      <c r="BD1185" s="726"/>
      <c r="BE1185" s="726"/>
      <c r="BF1185" s="726"/>
      <c r="BG1185" s="726"/>
      <c r="BH1185" s="726"/>
      <c r="BI1185" s="726"/>
      <c r="BJ1185" s="726"/>
      <c r="BK1185" s="726"/>
      <c r="BL1185" s="726"/>
      <c r="BM1185" s="726"/>
      <c r="BN1185" s="726"/>
      <c r="BO1185" s="726"/>
      <c r="BP1185" s="726"/>
      <c r="BQ1185" s="726"/>
      <c r="BR1185" s="726"/>
      <c r="BS1185" s="726"/>
      <c r="BT1185" s="726"/>
      <c r="BU1185" s="726"/>
      <c r="BV1185" s="292"/>
      <c r="BW1185" s="435"/>
      <c r="BX1185" s="292"/>
      <c r="BY1185" s="726"/>
      <c r="BZ1185" s="726"/>
      <c r="CA1185" s="726"/>
      <c r="CB1185" s="726"/>
      <c r="CC1185" s="726"/>
      <c r="CD1185" s="726"/>
      <c r="CE1185" s="726"/>
      <c r="CF1185" s="726"/>
      <c r="CG1185" s="726"/>
      <c r="CH1185" s="726"/>
      <c r="CI1185" s="726"/>
      <c r="CJ1185" s="726"/>
      <c r="CK1185" s="726"/>
      <c r="CL1185" s="728"/>
    </row>
    <row r="1186" spans="1:133" ht="15.75" x14ac:dyDescent="0.25">
      <c r="A1186" s="586">
        <f>A1185</f>
        <v>2017</v>
      </c>
      <c r="B1186" s="586" t="str">
        <f>B1185</f>
        <v>JUNIO</v>
      </c>
      <c r="C1186" s="586">
        <v>2</v>
      </c>
      <c r="D1186" s="275" t="s">
        <v>228</v>
      </c>
      <c r="E1186" s="344" t="str">
        <f>IFERROR(AVERAGE(E1155:E1185),"")</f>
        <v/>
      </c>
      <c r="F1186" s="276" t="str">
        <f>IFERROR(AVERAGE(F1155:F1185),"")</f>
        <v/>
      </c>
      <c r="G1186" s="276" t="str">
        <f>IFERROR(AVERAGE(G1155:G1185),"")</f>
        <v/>
      </c>
      <c r="H1186" s="276" t="str">
        <f>IFERROR(AVERAGE(H1155:H1185),"")</f>
        <v/>
      </c>
      <c r="I1186" s="276" t="str">
        <f>IFERROR(AVERAGE(I1155:I1185),"")</f>
        <v/>
      </c>
      <c r="J1186" s="276" t="str">
        <f t="shared" ref="J1186:BU1186" si="204">IFERROR(AVERAGE(J1155:J1185),"")</f>
        <v/>
      </c>
      <c r="K1186" s="276" t="str">
        <f t="shared" si="204"/>
        <v/>
      </c>
      <c r="L1186" s="276" t="str">
        <f t="shared" si="204"/>
        <v/>
      </c>
      <c r="M1186" s="276" t="str">
        <f t="shared" si="204"/>
        <v/>
      </c>
      <c r="N1186" s="276" t="str">
        <f t="shared" si="204"/>
        <v/>
      </c>
      <c r="O1186" s="276" t="str">
        <f t="shared" si="204"/>
        <v/>
      </c>
      <c r="P1186" s="276" t="str">
        <f t="shared" si="204"/>
        <v/>
      </c>
      <c r="Q1186" s="276" t="str">
        <f t="shared" si="204"/>
        <v/>
      </c>
      <c r="R1186" s="276" t="str">
        <f t="shared" si="204"/>
        <v/>
      </c>
      <c r="S1186" s="276" t="str">
        <f t="shared" si="204"/>
        <v/>
      </c>
      <c r="T1186" s="276" t="str">
        <f t="shared" si="204"/>
        <v/>
      </c>
      <c r="U1186" s="276" t="str">
        <f t="shared" si="204"/>
        <v/>
      </c>
      <c r="V1186" s="276" t="str">
        <f t="shared" si="204"/>
        <v/>
      </c>
      <c r="W1186" s="276" t="str">
        <f t="shared" si="204"/>
        <v/>
      </c>
      <c r="X1186" s="276" t="str">
        <f t="shared" si="204"/>
        <v/>
      </c>
      <c r="Y1186" s="276" t="str">
        <f t="shared" si="204"/>
        <v/>
      </c>
      <c r="Z1186" s="276" t="str">
        <f t="shared" si="204"/>
        <v/>
      </c>
      <c r="AA1186" s="276" t="str">
        <f t="shared" si="204"/>
        <v/>
      </c>
      <c r="AB1186" s="276" t="str">
        <f t="shared" si="204"/>
        <v/>
      </c>
      <c r="AC1186" s="276" t="str">
        <f t="shared" si="204"/>
        <v/>
      </c>
      <c r="AD1186" s="276" t="str">
        <f t="shared" si="204"/>
        <v/>
      </c>
      <c r="AE1186" s="276" t="str">
        <f t="shared" si="204"/>
        <v/>
      </c>
      <c r="AF1186" s="420" t="str">
        <f t="shared" si="204"/>
        <v/>
      </c>
      <c r="AG1186" s="276" t="str">
        <f t="shared" si="204"/>
        <v/>
      </c>
      <c r="AH1186" s="276" t="str">
        <f t="shared" si="204"/>
        <v/>
      </c>
      <c r="AI1186" s="276" t="str">
        <f t="shared" si="204"/>
        <v/>
      </c>
      <c r="AJ1186" s="276" t="str">
        <f t="shared" si="204"/>
        <v/>
      </c>
      <c r="AK1186" s="276" t="str">
        <f t="shared" si="204"/>
        <v/>
      </c>
      <c r="AL1186" s="276" t="str">
        <f t="shared" si="204"/>
        <v/>
      </c>
      <c r="AM1186" s="276" t="str">
        <f t="shared" si="204"/>
        <v/>
      </c>
      <c r="AN1186" s="276" t="str">
        <f t="shared" si="204"/>
        <v/>
      </c>
      <c r="AO1186" s="276" t="str">
        <f t="shared" si="204"/>
        <v/>
      </c>
      <c r="AP1186" s="276" t="str">
        <f t="shared" si="204"/>
        <v/>
      </c>
      <c r="AQ1186" s="276" t="str">
        <f t="shared" si="204"/>
        <v/>
      </c>
      <c r="AR1186" s="276" t="str">
        <f t="shared" si="204"/>
        <v/>
      </c>
      <c r="AS1186" s="276" t="str">
        <f t="shared" si="204"/>
        <v/>
      </c>
      <c r="AT1186" s="276" t="str">
        <f t="shared" si="204"/>
        <v/>
      </c>
      <c r="AU1186" s="276" t="str">
        <f t="shared" si="204"/>
        <v/>
      </c>
      <c r="AV1186" s="276" t="str">
        <f t="shared" si="204"/>
        <v/>
      </c>
      <c r="AW1186" s="276" t="str">
        <f t="shared" si="204"/>
        <v/>
      </c>
      <c r="AX1186" s="310" t="str">
        <f t="shared" si="204"/>
        <v/>
      </c>
      <c r="AY1186" s="276" t="str">
        <f t="shared" si="204"/>
        <v/>
      </c>
      <c r="AZ1186" s="276" t="str">
        <f t="shared" si="204"/>
        <v/>
      </c>
      <c r="BA1186" s="276" t="str">
        <f t="shared" si="204"/>
        <v/>
      </c>
      <c r="BB1186" s="276" t="str">
        <f t="shared" si="204"/>
        <v/>
      </c>
      <c r="BC1186" s="276" t="str">
        <f t="shared" si="204"/>
        <v/>
      </c>
      <c r="BD1186" s="276" t="str">
        <f t="shared" si="204"/>
        <v/>
      </c>
      <c r="BE1186" s="276" t="str">
        <f t="shared" si="204"/>
        <v/>
      </c>
      <c r="BF1186" s="276" t="str">
        <f t="shared" si="204"/>
        <v/>
      </c>
      <c r="BG1186" s="276" t="str">
        <f t="shared" si="204"/>
        <v/>
      </c>
      <c r="BH1186" s="276" t="str">
        <f t="shared" si="204"/>
        <v/>
      </c>
      <c r="BI1186" s="276" t="str">
        <f t="shared" si="204"/>
        <v/>
      </c>
      <c r="BJ1186" s="276" t="str">
        <f t="shared" si="204"/>
        <v/>
      </c>
      <c r="BK1186" s="276" t="str">
        <f t="shared" si="204"/>
        <v/>
      </c>
      <c r="BL1186" s="276" t="str">
        <f t="shared" si="204"/>
        <v/>
      </c>
      <c r="BM1186" s="276" t="str">
        <f t="shared" si="204"/>
        <v/>
      </c>
      <c r="BN1186" s="276" t="str">
        <f t="shared" si="204"/>
        <v/>
      </c>
      <c r="BO1186" s="276" t="str">
        <f t="shared" si="204"/>
        <v/>
      </c>
      <c r="BP1186" s="276" t="str">
        <f t="shared" si="204"/>
        <v/>
      </c>
      <c r="BQ1186" s="276" t="str">
        <f t="shared" si="204"/>
        <v/>
      </c>
      <c r="BR1186" s="276" t="str">
        <f t="shared" si="204"/>
        <v/>
      </c>
      <c r="BS1186" s="276" t="str">
        <f t="shared" si="204"/>
        <v/>
      </c>
      <c r="BT1186" s="276" t="str">
        <f t="shared" si="204"/>
        <v/>
      </c>
      <c r="BU1186" s="276" t="str">
        <f t="shared" si="204"/>
        <v/>
      </c>
      <c r="BV1186" s="310" t="str">
        <f>IFERROR(AVERAGE(BV1155:BV1185),"")</f>
        <v/>
      </c>
      <c r="BW1186" s="436"/>
      <c r="BX1186" s="309"/>
      <c r="BY1186" s="309"/>
      <c r="BZ1186" s="309"/>
      <c r="CA1186" s="309"/>
      <c r="CB1186" s="309"/>
      <c r="CC1186" s="309"/>
      <c r="CD1186" s="309"/>
      <c r="CE1186" s="309"/>
      <c r="CF1186" s="309"/>
      <c r="CG1186" s="309"/>
      <c r="CH1186" s="309"/>
      <c r="CI1186" s="309"/>
      <c r="CJ1186" s="309"/>
      <c r="CK1186" s="309"/>
      <c r="CL1186" s="308"/>
      <c r="CM1186" s="309"/>
      <c r="CN1186" s="309"/>
      <c r="CO1186" s="309"/>
      <c r="CP1186" s="309"/>
      <c r="CQ1186" s="309"/>
      <c r="CR1186" s="309"/>
      <c r="CS1186" s="309"/>
      <c r="CT1186" s="309"/>
      <c r="CU1186" s="309"/>
      <c r="CV1186" s="309"/>
      <c r="CW1186" s="309"/>
      <c r="CX1186" s="309"/>
      <c r="CY1186" s="309"/>
      <c r="CZ1186" s="309"/>
      <c r="DA1186" s="309"/>
      <c r="DB1186" s="309"/>
      <c r="DC1186" s="309"/>
      <c r="DD1186" s="309"/>
      <c r="DE1186" s="309"/>
      <c r="DF1186" s="309"/>
      <c r="DG1186" s="309"/>
      <c r="DH1186" s="309"/>
      <c r="DI1186" s="309"/>
      <c r="DJ1186" s="309"/>
      <c r="DK1186" s="309"/>
      <c r="DL1186" s="309"/>
      <c r="DM1186" s="309"/>
      <c r="DN1186" s="309"/>
      <c r="DO1186" s="443"/>
      <c r="DP1186" s="309"/>
      <c r="DQ1186" s="309"/>
      <c r="DR1186" s="309"/>
      <c r="DS1186" s="309"/>
      <c r="DT1186" s="309"/>
      <c r="DU1186" s="309"/>
      <c r="DV1186" s="309"/>
      <c r="DW1186" s="309"/>
      <c r="DX1186" s="309"/>
      <c r="DY1186" s="309"/>
      <c r="DZ1186" s="309"/>
      <c r="EA1186" s="309"/>
      <c r="EB1186" s="309"/>
      <c r="EC1186" s="309"/>
    </row>
    <row r="1187" spans="1:133" x14ac:dyDescent="0.25">
      <c r="A1187" s="586">
        <f t="shared" ref="A1187:B1202" si="205">A1186</f>
        <v>2017</v>
      </c>
      <c r="B1187" s="586" t="str">
        <f t="shared" si="205"/>
        <v>JUNIO</v>
      </c>
      <c r="C1187" s="586">
        <v>3</v>
      </c>
      <c r="D1187" s="292" t="str">
        <f t="shared" ref="D1187:D1249" si="206">B1185&amp;" "&amp;A1185&amp;" / "&amp;C1185</f>
        <v>JUNIO 2017 / 1</v>
      </c>
      <c r="E1187" s="725"/>
      <c r="F1187" s="726"/>
      <c r="G1187" s="726"/>
      <c r="H1187" s="726"/>
      <c r="I1187" s="726"/>
      <c r="J1187" s="726"/>
      <c r="K1187" s="726"/>
      <c r="L1187" s="726"/>
      <c r="M1187" s="726"/>
      <c r="N1187" s="726"/>
      <c r="O1187" s="726"/>
      <c r="P1187" s="726"/>
      <c r="Q1187" s="726"/>
      <c r="R1187" s="726"/>
      <c r="S1187" s="726"/>
      <c r="T1187" s="726"/>
      <c r="U1187" s="726"/>
      <c r="V1187" s="726"/>
      <c r="W1187" s="726"/>
      <c r="X1187" s="726"/>
      <c r="Y1187" s="726"/>
      <c r="Z1187" s="726"/>
      <c r="AA1187" s="726"/>
      <c r="AB1187" s="726"/>
      <c r="AC1187" s="726"/>
      <c r="AD1187" s="726"/>
      <c r="AE1187" s="292"/>
      <c r="AF1187" s="428"/>
      <c r="AG1187" s="292"/>
      <c r="AH1187" s="726"/>
      <c r="AI1187" s="726"/>
      <c r="AJ1187" s="726"/>
      <c r="AK1187" s="726"/>
      <c r="AL1187" s="726"/>
      <c r="AM1187" s="726"/>
      <c r="AN1187" s="726"/>
      <c r="AO1187" s="726"/>
      <c r="AP1187" s="726"/>
      <c r="AQ1187" s="726"/>
      <c r="AR1187" s="726"/>
      <c r="AS1187" s="726"/>
      <c r="AT1187" s="726"/>
      <c r="AU1187" s="727"/>
      <c r="AV1187" s="726"/>
      <c r="AW1187" s="726"/>
      <c r="AX1187" s="726"/>
      <c r="AY1187" s="726"/>
      <c r="AZ1187" s="726"/>
      <c r="BA1187" s="726"/>
      <c r="BB1187" s="726"/>
      <c r="BC1187" s="726"/>
      <c r="BD1187" s="726"/>
      <c r="BE1187" s="726"/>
      <c r="BF1187" s="726"/>
      <c r="BG1187" s="726"/>
      <c r="BH1187" s="726"/>
      <c r="BI1187" s="726"/>
      <c r="BJ1187" s="726"/>
      <c r="BK1187" s="726"/>
      <c r="BL1187" s="726"/>
      <c r="BM1187" s="726"/>
      <c r="BN1187" s="726"/>
      <c r="BO1187" s="726"/>
      <c r="BP1187" s="726"/>
      <c r="BQ1187" s="726"/>
      <c r="BR1187" s="726"/>
      <c r="BS1187" s="726"/>
      <c r="BT1187" s="726"/>
      <c r="BU1187" s="726"/>
      <c r="BV1187" s="292"/>
      <c r="BW1187" s="435"/>
      <c r="BX1187" s="292"/>
      <c r="BY1187" s="726"/>
      <c r="BZ1187" s="726"/>
      <c r="CA1187" s="726"/>
      <c r="CB1187" s="726"/>
      <c r="CC1187" s="726"/>
      <c r="CD1187" s="726"/>
      <c r="CE1187" s="726"/>
      <c r="CF1187" s="726"/>
      <c r="CG1187" s="726"/>
      <c r="CH1187" s="726"/>
      <c r="CI1187" s="726"/>
      <c r="CJ1187" s="726"/>
      <c r="CK1187" s="726"/>
      <c r="CL1187" s="728"/>
    </row>
    <row r="1188" spans="1:133" x14ac:dyDescent="0.25">
      <c r="A1188" s="586">
        <f t="shared" si="205"/>
        <v>2017</v>
      </c>
      <c r="B1188" s="586" t="str">
        <f t="shared" si="205"/>
        <v>JUNIO</v>
      </c>
      <c r="C1188" s="586">
        <v>4</v>
      </c>
      <c r="D1188" s="292" t="str">
        <f t="shared" si="206"/>
        <v>JUNIO 2017 / 2</v>
      </c>
      <c r="E1188" s="725"/>
      <c r="F1188" s="726"/>
      <c r="G1188" s="726"/>
      <c r="H1188" s="726"/>
      <c r="I1188" s="726"/>
      <c r="J1188" s="726"/>
      <c r="K1188" s="726"/>
      <c r="L1188" s="726"/>
      <c r="M1188" s="726"/>
      <c r="N1188" s="726"/>
      <c r="O1188" s="726"/>
      <c r="P1188" s="726"/>
      <c r="Q1188" s="726"/>
      <c r="R1188" s="726"/>
      <c r="S1188" s="726"/>
      <c r="T1188" s="726"/>
      <c r="U1188" s="726"/>
      <c r="V1188" s="726"/>
      <c r="W1188" s="726"/>
      <c r="X1188" s="726"/>
      <c r="Y1188" s="726"/>
      <c r="Z1188" s="726"/>
      <c r="AA1188" s="726"/>
      <c r="AB1188" s="726"/>
      <c r="AC1188" s="726"/>
      <c r="AD1188" s="726"/>
      <c r="AE1188" s="292"/>
      <c r="AF1188" s="428"/>
      <c r="AG1188" s="292"/>
      <c r="AH1188" s="726"/>
      <c r="AI1188" s="726"/>
      <c r="AJ1188" s="726"/>
      <c r="AK1188" s="726"/>
      <c r="AL1188" s="726"/>
      <c r="AM1188" s="726"/>
      <c r="AN1188" s="726"/>
      <c r="AO1188" s="726"/>
      <c r="AP1188" s="726"/>
      <c r="AQ1188" s="726"/>
      <c r="AR1188" s="726"/>
      <c r="AS1188" s="726"/>
      <c r="AT1188" s="726"/>
      <c r="AU1188" s="727"/>
      <c r="AV1188" s="726"/>
      <c r="AW1188" s="726"/>
      <c r="AX1188" s="726"/>
      <c r="AY1188" s="726"/>
      <c r="AZ1188" s="726"/>
      <c r="BA1188" s="726"/>
      <c r="BB1188" s="726"/>
      <c r="BC1188" s="726"/>
      <c r="BD1188" s="726"/>
      <c r="BE1188" s="726"/>
      <c r="BF1188" s="726"/>
      <c r="BG1188" s="726"/>
      <c r="BH1188" s="726"/>
      <c r="BI1188" s="726"/>
      <c r="BJ1188" s="726"/>
      <c r="BK1188" s="726"/>
      <c r="BL1188" s="726"/>
      <c r="BM1188" s="726"/>
      <c r="BN1188" s="726"/>
      <c r="BO1188" s="726"/>
      <c r="BP1188" s="726"/>
      <c r="BQ1188" s="726"/>
      <c r="BR1188" s="726"/>
      <c r="BS1188" s="726"/>
      <c r="BT1188" s="726"/>
      <c r="BU1188" s="726"/>
      <c r="BV1188" s="292"/>
      <c r="BW1188" s="435"/>
      <c r="BX1188" s="292"/>
      <c r="BY1188" s="726"/>
      <c r="BZ1188" s="726"/>
      <c r="CA1188" s="726"/>
      <c r="CB1188" s="726"/>
      <c r="CC1188" s="726"/>
      <c r="CD1188" s="726"/>
      <c r="CE1188" s="726"/>
      <c r="CF1188" s="726"/>
      <c r="CG1188" s="726"/>
      <c r="CH1188" s="726"/>
      <c r="CI1188" s="726"/>
      <c r="CJ1188" s="726"/>
      <c r="CK1188" s="726"/>
      <c r="CL1188" s="728"/>
    </row>
    <row r="1189" spans="1:133" x14ac:dyDescent="0.25">
      <c r="A1189" s="586">
        <f t="shared" si="205"/>
        <v>2017</v>
      </c>
      <c r="B1189" s="586" t="str">
        <f t="shared" si="205"/>
        <v>JUNIO</v>
      </c>
      <c r="C1189" s="586">
        <v>5</v>
      </c>
      <c r="D1189" s="292" t="str">
        <f t="shared" si="206"/>
        <v>JUNIO 2017 / 3</v>
      </c>
      <c r="E1189" s="725"/>
      <c r="F1189" s="726"/>
      <c r="G1189" s="726"/>
      <c r="H1189" s="726"/>
      <c r="I1189" s="726"/>
      <c r="J1189" s="726"/>
      <c r="K1189" s="726"/>
      <c r="L1189" s="726"/>
      <c r="M1189" s="726"/>
      <c r="N1189" s="726"/>
      <c r="O1189" s="726"/>
      <c r="P1189" s="726"/>
      <c r="Q1189" s="726"/>
      <c r="R1189" s="726"/>
      <c r="S1189" s="726"/>
      <c r="T1189" s="726"/>
      <c r="U1189" s="726"/>
      <c r="V1189" s="726"/>
      <c r="W1189" s="726"/>
      <c r="X1189" s="726"/>
      <c r="Y1189" s="726"/>
      <c r="Z1189" s="726"/>
      <c r="AA1189" s="726"/>
      <c r="AB1189" s="726"/>
      <c r="AC1189" s="726"/>
      <c r="AD1189" s="726"/>
      <c r="AE1189" s="292"/>
      <c r="AF1189" s="428"/>
      <c r="AG1189" s="292"/>
      <c r="AH1189" s="726"/>
      <c r="AI1189" s="726"/>
      <c r="AJ1189" s="726"/>
      <c r="AK1189" s="726"/>
      <c r="AL1189" s="726"/>
      <c r="AM1189" s="726"/>
      <c r="AN1189" s="726"/>
      <c r="AO1189" s="726"/>
      <c r="AP1189" s="726"/>
      <c r="AQ1189" s="726"/>
      <c r="AR1189" s="726"/>
      <c r="AS1189" s="726"/>
      <c r="AT1189" s="726"/>
      <c r="AU1189" s="727"/>
      <c r="AV1189" s="726"/>
      <c r="AW1189" s="726"/>
      <c r="AX1189" s="726"/>
      <c r="AY1189" s="726"/>
      <c r="AZ1189" s="726"/>
      <c r="BA1189" s="726"/>
      <c r="BB1189" s="726"/>
      <c r="BC1189" s="726"/>
      <c r="BD1189" s="726"/>
      <c r="BE1189" s="726"/>
      <c r="BF1189" s="726"/>
      <c r="BG1189" s="726"/>
      <c r="BH1189" s="726"/>
      <c r="BI1189" s="726"/>
      <c r="BJ1189" s="726"/>
      <c r="BK1189" s="726"/>
      <c r="BL1189" s="726"/>
      <c r="BM1189" s="726"/>
      <c r="BN1189" s="726"/>
      <c r="BO1189" s="726"/>
      <c r="BP1189" s="726"/>
      <c r="BQ1189" s="726"/>
      <c r="BR1189" s="726"/>
      <c r="BS1189" s="726"/>
      <c r="BT1189" s="726"/>
      <c r="BU1189" s="726"/>
      <c r="BV1189" s="292"/>
      <c r="BW1189" s="435"/>
      <c r="BX1189" s="292"/>
      <c r="BY1189" s="726"/>
      <c r="BZ1189" s="726"/>
      <c r="CA1189" s="726"/>
      <c r="CB1189" s="726"/>
      <c r="CC1189" s="726"/>
      <c r="CD1189" s="726"/>
      <c r="CE1189" s="726"/>
      <c r="CF1189" s="726"/>
      <c r="CG1189" s="726"/>
      <c r="CH1189" s="726"/>
      <c r="CI1189" s="726"/>
      <c r="CJ1189" s="726"/>
      <c r="CK1189" s="726"/>
      <c r="CL1189" s="728"/>
    </row>
    <row r="1190" spans="1:133" x14ac:dyDescent="0.25">
      <c r="A1190" s="586">
        <f t="shared" si="205"/>
        <v>2017</v>
      </c>
      <c r="B1190" s="586" t="str">
        <f t="shared" si="205"/>
        <v>JUNIO</v>
      </c>
      <c r="C1190" s="586">
        <v>6</v>
      </c>
      <c r="D1190" s="292" t="str">
        <f t="shared" si="206"/>
        <v>JUNIO 2017 / 4</v>
      </c>
      <c r="E1190" s="725"/>
      <c r="F1190" s="726"/>
      <c r="G1190" s="726"/>
      <c r="H1190" s="726"/>
      <c r="I1190" s="726"/>
      <c r="J1190" s="726"/>
      <c r="K1190" s="726"/>
      <c r="L1190" s="726"/>
      <c r="M1190" s="726"/>
      <c r="N1190" s="726"/>
      <c r="O1190" s="726"/>
      <c r="P1190" s="726"/>
      <c r="Q1190" s="726"/>
      <c r="R1190" s="726"/>
      <c r="S1190" s="726"/>
      <c r="T1190" s="726"/>
      <c r="U1190" s="726"/>
      <c r="V1190" s="726"/>
      <c r="W1190" s="726"/>
      <c r="X1190" s="726"/>
      <c r="Y1190" s="726"/>
      <c r="Z1190" s="726"/>
      <c r="AA1190" s="726"/>
      <c r="AB1190" s="726"/>
      <c r="AC1190" s="726"/>
      <c r="AD1190" s="726"/>
      <c r="AE1190" s="292"/>
      <c r="AF1190" s="428"/>
      <c r="AG1190" s="292"/>
      <c r="AH1190" s="726"/>
      <c r="AI1190" s="726"/>
      <c r="AJ1190" s="726"/>
      <c r="AK1190" s="726"/>
      <c r="AL1190" s="726"/>
      <c r="AM1190" s="726"/>
      <c r="AN1190" s="726"/>
      <c r="AO1190" s="726"/>
      <c r="AP1190" s="726"/>
      <c r="AQ1190" s="726"/>
      <c r="AR1190" s="726"/>
      <c r="AS1190" s="726"/>
      <c r="AT1190" s="726"/>
      <c r="AU1190" s="727"/>
      <c r="AV1190" s="726"/>
      <c r="AW1190" s="726"/>
      <c r="AX1190" s="726"/>
      <c r="AY1190" s="726"/>
      <c r="AZ1190" s="726"/>
      <c r="BA1190" s="726"/>
      <c r="BB1190" s="726"/>
      <c r="BC1190" s="726"/>
      <c r="BD1190" s="726"/>
      <c r="BE1190" s="726"/>
      <c r="BF1190" s="726"/>
      <c r="BG1190" s="726"/>
      <c r="BH1190" s="726"/>
      <c r="BI1190" s="726"/>
      <c r="BJ1190" s="726"/>
      <c r="BK1190" s="726"/>
      <c r="BL1190" s="726"/>
      <c r="BM1190" s="726"/>
      <c r="BN1190" s="726"/>
      <c r="BO1190" s="726"/>
      <c r="BP1190" s="726"/>
      <c r="BQ1190" s="726"/>
      <c r="BR1190" s="726"/>
      <c r="BS1190" s="726"/>
      <c r="BT1190" s="726"/>
      <c r="BU1190" s="726"/>
      <c r="BV1190" s="292"/>
      <c r="BW1190" s="435"/>
      <c r="BX1190" s="292"/>
      <c r="BY1190" s="726"/>
      <c r="BZ1190" s="726"/>
      <c r="CA1190" s="726"/>
      <c r="CB1190" s="726"/>
      <c r="CC1190" s="726"/>
      <c r="CD1190" s="726"/>
      <c r="CE1190" s="726"/>
      <c r="CF1190" s="726"/>
      <c r="CG1190" s="726"/>
      <c r="CH1190" s="726"/>
      <c r="CI1190" s="726"/>
      <c r="CJ1190" s="726"/>
      <c r="CK1190" s="726"/>
      <c r="CL1190" s="728"/>
    </row>
    <row r="1191" spans="1:133" x14ac:dyDescent="0.25">
      <c r="A1191" s="586">
        <f t="shared" si="205"/>
        <v>2017</v>
      </c>
      <c r="B1191" s="586" t="str">
        <f t="shared" si="205"/>
        <v>JUNIO</v>
      </c>
      <c r="C1191" s="586">
        <v>7</v>
      </c>
      <c r="D1191" s="292" t="str">
        <f t="shared" si="206"/>
        <v>JUNIO 2017 / 5</v>
      </c>
      <c r="E1191" s="725"/>
      <c r="F1191" s="726"/>
      <c r="G1191" s="726"/>
      <c r="H1191" s="726"/>
      <c r="I1191" s="726"/>
      <c r="J1191" s="726"/>
      <c r="K1191" s="726"/>
      <c r="L1191" s="726"/>
      <c r="M1191" s="726"/>
      <c r="N1191" s="726"/>
      <c r="O1191" s="726"/>
      <c r="P1191" s="726"/>
      <c r="Q1191" s="726"/>
      <c r="R1191" s="726"/>
      <c r="S1191" s="726"/>
      <c r="T1191" s="726"/>
      <c r="U1191" s="726"/>
      <c r="V1191" s="726"/>
      <c r="W1191" s="726"/>
      <c r="X1191" s="726"/>
      <c r="Y1191" s="726"/>
      <c r="Z1191" s="726"/>
      <c r="AA1191" s="726"/>
      <c r="AB1191" s="726"/>
      <c r="AC1191" s="726"/>
      <c r="AD1191" s="726"/>
      <c r="AE1191" s="292"/>
      <c r="AF1191" s="428"/>
      <c r="AG1191" s="292"/>
      <c r="AH1191" s="726"/>
      <c r="AI1191" s="726"/>
      <c r="AJ1191" s="726"/>
      <c r="AK1191" s="726"/>
      <c r="AL1191" s="726"/>
      <c r="AM1191" s="726"/>
      <c r="AN1191" s="726"/>
      <c r="AO1191" s="726"/>
      <c r="AP1191" s="726"/>
      <c r="AQ1191" s="726"/>
      <c r="AR1191" s="726"/>
      <c r="AS1191" s="726"/>
      <c r="AT1191" s="726"/>
      <c r="AU1191" s="727"/>
      <c r="AV1191" s="726"/>
      <c r="AW1191" s="726"/>
      <c r="AX1191" s="726"/>
      <c r="AY1191" s="726"/>
      <c r="AZ1191" s="726"/>
      <c r="BA1191" s="726"/>
      <c r="BB1191" s="726"/>
      <c r="BC1191" s="726"/>
      <c r="BD1191" s="726"/>
      <c r="BE1191" s="726"/>
      <c r="BF1191" s="726"/>
      <c r="BG1191" s="726"/>
      <c r="BH1191" s="726"/>
      <c r="BI1191" s="726"/>
      <c r="BJ1191" s="726"/>
      <c r="BK1191" s="726"/>
      <c r="BL1191" s="726"/>
      <c r="BM1191" s="726"/>
      <c r="BN1191" s="726"/>
      <c r="BO1191" s="726"/>
      <c r="BP1191" s="726"/>
      <c r="BQ1191" s="726"/>
      <c r="BR1191" s="726"/>
      <c r="BS1191" s="726"/>
      <c r="BT1191" s="726"/>
      <c r="BU1191" s="726"/>
      <c r="BV1191" s="292"/>
      <c r="BW1191" s="435"/>
      <c r="BX1191" s="292"/>
      <c r="BY1191" s="726"/>
      <c r="BZ1191" s="726"/>
      <c r="CA1191" s="726"/>
      <c r="CB1191" s="726"/>
      <c r="CC1191" s="726"/>
      <c r="CD1191" s="726"/>
      <c r="CE1191" s="726"/>
      <c r="CF1191" s="726"/>
      <c r="CG1191" s="726"/>
      <c r="CH1191" s="726"/>
      <c r="CI1191" s="726"/>
      <c r="CJ1191" s="726"/>
      <c r="CK1191" s="726"/>
      <c r="CL1191" s="728"/>
    </row>
    <row r="1192" spans="1:133" x14ac:dyDescent="0.25">
      <c r="A1192" s="586">
        <f t="shared" si="205"/>
        <v>2017</v>
      </c>
      <c r="B1192" s="586" t="str">
        <f t="shared" si="205"/>
        <v>JUNIO</v>
      </c>
      <c r="C1192" s="586">
        <v>8</v>
      </c>
      <c r="D1192" s="292" t="str">
        <f t="shared" si="206"/>
        <v>JUNIO 2017 / 6</v>
      </c>
      <c r="E1192" s="725"/>
      <c r="F1192" s="726"/>
      <c r="G1192" s="726"/>
      <c r="H1192" s="726"/>
      <c r="I1192" s="726"/>
      <c r="J1192" s="726"/>
      <c r="K1192" s="726"/>
      <c r="L1192" s="726"/>
      <c r="M1192" s="726"/>
      <c r="N1192" s="726"/>
      <c r="O1192" s="726"/>
      <c r="P1192" s="726"/>
      <c r="Q1192" s="726"/>
      <c r="R1192" s="726"/>
      <c r="S1192" s="726"/>
      <c r="T1192" s="726"/>
      <c r="U1192" s="726"/>
      <c r="V1192" s="726"/>
      <c r="W1192" s="726"/>
      <c r="X1192" s="726"/>
      <c r="Y1192" s="726"/>
      <c r="Z1192" s="726"/>
      <c r="AA1192" s="726"/>
      <c r="AB1192" s="726"/>
      <c r="AC1192" s="726"/>
      <c r="AD1192" s="726"/>
      <c r="AE1192" s="292"/>
      <c r="AF1192" s="428"/>
      <c r="AG1192" s="292"/>
      <c r="AH1192" s="726"/>
      <c r="AI1192" s="726"/>
      <c r="AJ1192" s="726"/>
      <c r="AK1192" s="726"/>
      <c r="AL1192" s="726"/>
      <c r="AM1192" s="726"/>
      <c r="AN1192" s="726"/>
      <c r="AO1192" s="726"/>
      <c r="AP1192" s="726"/>
      <c r="AQ1192" s="726"/>
      <c r="AR1192" s="726"/>
      <c r="AS1192" s="726"/>
      <c r="AT1192" s="726"/>
      <c r="AU1192" s="727"/>
      <c r="AV1192" s="726"/>
      <c r="AW1192" s="726"/>
      <c r="AX1192" s="726"/>
      <c r="AY1192" s="726"/>
      <c r="AZ1192" s="726"/>
      <c r="BA1192" s="726"/>
      <c r="BB1192" s="726"/>
      <c r="BC1192" s="726"/>
      <c r="BD1192" s="726"/>
      <c r="BE1192" s="726"/>
      <c r="BF1192" s="726"/>
      <c r="BG1192" s="726"/>
      <c r="BH1192" s="726"/>
      <c r="BI1192" s="726"/>
      <c r="BJ1192" s="726"/>
      <c r="BK1192" s="726"/>
      <c r="BL1192" s="726"/>
      <c r="BM1192" s="726"/>
      <c r="BN1192" s="726"/>
      <c r="BO1192" s="726"/>
      <c r="BP1192" s="726"/>
      <c r="BQ1192" s="726"/>
      <c r="BR1192" s="726"/>
      <c r="BS1192" s="726"/>
      <c r="BT1192" s="726"/>
      <c r="BU1192" s="726"/>
      <c r="BV1192" s="292"/>
      <c r="BW1192" s="435"/>
      <c r="BX1192" s="292"/>
      <c r="BY1192" s="726"/>
      <c r="BZ1192" s="726"/>
      <c r="CA1192" s="726"/>
      <c r="CB1192" s="726"/>
      <c r="CC1192" s="726"/>
      <c r="CD1192" s="726"/>
      <c r="CE1192" s="726"/>
      <c r="CF1192" s="726"/>
      <c r="CG1192" s="726"/>
      <c r="CH1192" s="726"/>
      <c r="CI1192" s="726"/>
      <c r="CJ1192" s="726"/>
      <c r="CK1192" s="726"/>
      <c r="CL1192" s="728"/>
    </row>
    <row r="1193" spans="1:133" x14ac:dyDescent="0.25">
      <c r="A1193" s="586">
        <f t="shared" si="205"/>
        <v>2017</v>
      </c>
      <c r="B1193" s="586" t="str">
        <f t="shared" si="205"/>
        <v>JUNIO</v>
      </c>
      <c r="C1193" s="586">
        <v>9</v>
      </c>
      <c r="D1193" s="292" t="str">
        <f t="shared" si="206"/>
        <v>JUNIO 2017 / 7</v>
      </c>
      <c r="E1193" s="725"/>
      <c r="F1193" s="726"/>
      <c r="G1193" s="726"/>
      <c r="H1193" s="726"/>
      <c r="I1193" s="726"/>
      <c r="J1193" s="726"/>
      <c r="K1193" s="726"/>
      <c r="L1193" s="726"/>
      <c r="M1193" s="726"/>
      <c r="N1193" s="726"/>
      <c r="O1193" s="726"/>
      <c r="P1193" s="726"/>
      <c r="Q1193" s="726"/>
      <c r="R1193" s="726"/>
      <c r="S1193" s="726"/>
      <c r="T1193" s="726"/>
      <c r="U1193" s="726"/>
      <c r="V1193" s="726"/>
      <c r="W1193" s="726"/>
      <c r="X1193" s="726"/>
      <c r="Y1193" s="726"/>
      <c r="Z1193" s="726"/>
      <c r="AA1193" s="726"/>
      <c r="AB1193" s="726"/>
      <c r="AC1193" s="726"/>
      <c r="AD1193" s="726"/>
      <c r="AE1193" s="292"/>
      <c r="AF1193" s="428"/>
      <c r="AG1193" s="292"/>
      <c r="AH1193" s="726"/>
      <c r="AI1193" s="726"/>
      <c r="AJ1193" s="726"/>
      <c r="AK1193" s="726"/>
      <c r="AL1193" s="726"/>
      <c r="AM1193" s="726"/>
      <c r="AN1193" s="726"/>
      <c r="AO1193" s="726"/>
      <c r="AP1193" s="726"/>
      <c r="AQ1193" s="726"/>
      <c r="AR1193" s="726"/>
      <c r="AS1193" s="726"/>
      <c r="AT1193" s="726"/>
      <c r="AU1193" s="727"/>
      <c r="AV1193" s="726"/>
      <c r="AW1193" s="726"/>
      <c r="AX1193" s="726"/>
      <c r="AY1193" s="726"/>
      <c r="AZ1193" s="726"/>
      <c r="BA1193" s="726"/>
      <c r="BB1193" s="726"/>
      <c r="BC1193" s="726"/>
      <c r="BD1193" s="726"/>
      <c r="BE1193" s="726"/>
      <c r="BF1193" s="726"/>
      <c r="BG1193" s="726"/>
      <c r="BH1193" s="726"/>
      <c r="BI1193" s="726"/>
      <c r="BJ1193" s="726"/>
      <c r="BK1193" s="726"/>
      <c r="BL1193" s="726"/>
      <c r="BM1193" s="726"/>
      <c r="BN1193" s="726"/>
      <c r="BO1193" s="726"/>
      <c r="BP1193" s="726"/>
      <c r="BQ1193" s="726"/>
      <c r="BR1193" s="726"/>
      <c r="BS1193" s="726"/>
      <c r="BT1193" s="726"/>
      <c r="BU1193" s="726"/>
      <c r="BV1193" s="292"/>
      <c r="BW1193" s="435"/>
      <c r="BX1193" s="292"/>
      <c r="BY1193" s="726"/>
      <c r="BZ1193" s="726"/>
      <c r="CA1193" s="726"/>
      <c r="CB1193" s="726"/>
      <c r="CC1193" s="726"/>
      <c r="CD1193" s="726"/>
      <c r="CE1193" s="726"/>
      <c r="CF1193" s="726"/>
      <c r="CG1193" s="726"/>
      <c r="CH1193" s="726"/>
      <c r="CI1193" s="726"/>
      <c r="CJ1193" s="726"/>
      <c r="CK1193" s="726"/>
      <c r="CL1193" s="728"/>
    </row>
    <row r="1194" spans="1:133" x14ac:dyDescent="0.25">
      <c r="A1194" s="586">
        <f t="shared" si="205"/>
        <v>2017</v>
      </c>
      <c r="B1194" s="586" t="str">
        <f t="shared" si="205"/>
        <v>JUNIO</v>
      </c>
      <c r="C1194" s="586">
        <v>10</v>
      </c>
      <c r="D1194" s="292" t="str">
        <f t="shared" si="206"/>
        <v>JUNIO 2017 / 8</v>
      </c>
      <c r="E1194" s="725"/>
      <c r="F1194" s="726"/>
      <c r="G1194" s="726"/>
      <c r="H1194" s="726"/>
      <c r="I1194" s="726"/>
      <c r="J1194" s="726"/>
      <c r="K1194" s="726"/>
      <c r="L1194" s="726"/>
      <c r="M1194" s="726"/>
      <c r="N1194" s="726"/>
      <c r="O1194" s="726"/>
      <c r="P1194" s="726"/>
      <c r="Q1194" s="726"/>
      <c r="R1194" s="726"/>
      <c r="S1194" s="726"/>
      <c r="T1194" s="726"/>
      <c r="U1194" s="726"/>
      <c r="V1194" s="726"/>
      <c r="W1194" s="726"/>
      <c r="X1194" s="726"/>
      <c r="Y1194" s="726"/>
      <c r="Z1194" s="726"/>
      <c r="AA1194" s="726"/>
      <c r="AB1194" s="726"/>
      <c r="AC1194" s="726"/>
      <c r="AD1194" s="726"/>
      <c r="AE1194" s="292"/>
      <c r="AF1194" s="428"/>
      <c r="AG1194" s="292"/>
      <c r="AH1194" s="726"/>
      <c r="AI1194" s="726"/>
      <c r="AJ1194" s="726"/>
      <c r="AK1194" s="726"/>
      <c r="AL1194" s="726"/>
      <c r="AM1194" s="726"/>
      <c r="AN1194" s="726"/>
      <c r="AO1194" s="726"/>
      <c r="AP1194" s="726"/>
      <c r="AQ1194" s="726"/>
      <c r="AR1194" s="726"/>
      <c r="AS1194" s="726"/>
      <c r="AT1194" s="726"/>
      <c r="AU1194" s="727"/>
      <c r="AV1194" s="726"/>
      <c r="AW1194" s="726"/>
      <c r="AX1194" s="726"/>
      <c r="AY1194" s="726"/>
      <c r="AZ1194" s="726"/>
      <c r="BA1194" s="726"/>
      <c r="BB1194" s="726"/>
      <c r="BC1194" s="726"/>
      <c r="BD1194" s="726"/>
      <c r="BE1194" s="726"/>
      <c r="BF1194" s="726"/>
      <c r="BG1194" s="726"/>
      <c r="BH1194" s="726"/>
      <c r="BI1194" s="726"/>
      <c r="BJ1194" s="726"/>
      <c r="BK1194" s="726"/>
      <c r="BL1194" s="726"/>
      <c r="BM1194" s="726"/>
      <c r="BN1194" s="726"/>
      <c r="BO1194" s="726"/>
      <c r="BP1194" s="726"/>
      <c r="BQ1194" s="726"/>
      <c r="BR1194" s="726"/>
      <c r="BS1194" s="726"/>
      <c r="BT1194" s="726"/>
      <c r="BU1194" s="726"/>
      <c r="BV1194" s="292"/>
      <c r="BW1194" s="435"/>
      <c r="BX1194" s="292"/>
      <c r="BY1194" s="726"/>
      <c r="BZ1194" s="726"/>
      <c r="CA1194" s="726"/>
      <c r="CB1194" s="726"/>
      <c r="CC1194" s="726"/>
      <c r="CD1194" s="726"/>
      <c r="CE1194" s="726"/>
      <c r="CF1194" s="726"/>
      <c r="CG1194" s="726"/>
      <c r="CH1194" s="726"/>
      <c r="CI1194" s="726"/>
      <c r="CJ1194" s="726"/>
      <c r="CK1194" s="726"/>
      <c r="CL1194" s="728"/>
    </row>
    <row r="1195" spans="1:133" x14ac:dyDescent="0.25">
      <c r="A1195" s="586">
        <f t="shared" si="205"/>
        <v>2017</v>
      </c>
      <c r="B1195" s="586" t="str">
        <f t="shared" si="205"/>
        <v>JUNIO</v>
      </c>
      <c r="C1195" s="586">
        <v>11</v>
      </c>
      <c r="D1195" s="292" t="str">
        <f t="shared" si="206"/>
        <v>JUNIO 2017 / 9</v>
      </c>
      <c r="E1195" s="725"/>
      <c r="F1195" s="726"/>
      <c r="G1195" s="726"/>
      <c r="H1195" s="726"/>
      <c r="I1195" s="726"/>
      <c r="J1195" s="726"/>
      <c r="K1195" s="726"/>
      <c r="L1195" s="726"/>
      <c r="M1195" s="726"/>
      <c r="N1195" s="726"/>
      <c r="O1195" s="726"/>
      <c r="P1195" s="726"/>
      <c r="Q1195" s="726"/>
      <c r="R1195" s="726"/>
      <c r="S1195" s="726"/>
      <c r="T1195" s="726"/>
      <c r="U1195" s="726"/>
      <c r="V1195" s="726"/>
      <c r="W1195" s="726"/>
      <c r="X1195" s="726"/>
      <c r="Y1195" s="726"/>
      <c r="Z1195" s="726"/>
      <c r="AA1195" s="726"/>
      <c r="AB1195" s="726"/>
      <c r="AC1195" s="726"/>
      <c r="AD1195" s="726"/>
      <c r="AE1195" s="292"/>
      <c r="AF1195" s="428"/>
      <c r="AG1195" s="292"/>
      <c r="AH1195" s="726"/>
      <c r="AI1195" s="726"/>
      <c r="AJ1195" s="726"/>
      <c r="AK1195" s="726"/>
      <c r="AL1195" s="726"/>
      <c r="AM1195" s="726"/>
      <c r="AN1195" s="726"/>
      <c r="AO1195" s="726"/>
      <c r="AP1195" s="726"/>
      <c r="AQ1195" s="726"/>
      <c r="AR1195" s="726"/>
      <c r="AS1195" s="726"/>
      <c r="AT1195" s="726"/>
      <c r="AU1195" s="727"/>
      <c r="AV1195" s="726"/>
      <c r="AW1195" s="726"/>
      <c r="AX1195" s="726"/>
      <c r="AY1195" s="726"/>
      <c r="AZ1195" s="726"/>
      <c r="BA1195" s="726"/>
      <c r="BB1195" s="726"/>
      <c r="BC1195" s="726"/>
      <c r="BD1195" s="726"/>
      <c r="BE1195" s="726"/>
      <c r="BF1195" s="726"/>
      <c r="BG1195" s="726"/>
      <c r="BH1195" s="726"/>
      <c r="BI1195" s="726"/>
      <c r="BJ1195" s="726"/>
      <c r="BK1195" s="726"/>
      <c r="BL1195" s="726"/>
      <c r="BM1195" s="726"/>
      <c r="BN1195" s="726"/>
      <c r="BO1195" s="726"/>
      <c r="BP1195" s="726"/>
      <c r="BQ1195" s="726"/>
      <c r="BR1195" s="726"/>
      <c r="BS1195" s="726"/>
      <c r="BT1195" s="726"/>
      <c r="BU1195" s="726"/>
      <c r="BV1195" s="292"/>
      <c r="BW1195" s="435"/>
      <c r="BX1195" s="292"/>
      <c r="BY1195" s="726"/>
      <c r="BZ1195" s="726"/>
      <c r="CA1195" s="726"/>
      <c r="CB1195" s="726"/>
      <c r="CC1195" s="726"/>
      <c r="CD1195" s="726"/>
      <c r="CE1195" s="726"/>
      <c r="CF1195" s="726"/>
      <c r="CG1195" s="726"/>
      <c r="CH1195" s="726"/>
      <c r="CI1195" s="726"/>
      <c r="CJ1195" s="726"/>
      <c r="CK1195" s="726"/>
      <c r="CL1195" s="728"/>
    </row>
    <row r="1196" spans="1:133" x14ac:dyDescent="0.25">
      <c r="A1196" s="586">
        <f t="shared" si="205"/>
        <v>2017</v>
      </c>
      <c r="B1196" s="586" t="str">
        <f t="shared" si="205"/>
        <v>JUNIO</v>
      </c>
      <c r="C1196" s="586">
        <v>12</v>
      </c>
      <c r="D1196" s="292" t="str">
        <f t="shared" si="206"/>
        <v>JUNIO 2017 / 10</v>
      </c>
      <c r="E1196" s="725"/>
      <c r="F1196" s="726"/>
      <c r="G1196" s="726"/>
      <c r="H1196" s="726"/>
      <c r="I1196" s="726"/>
      <c r="J1196" s="726"/>
      <c r="K1196" s="726"/>
      <c r="L1196" s="726"/>
      <c r="M1196" s="726"/>
      <c r="N1196" s="726"/>
      <c r="O1196" s="726"/>
      <c r="P1196" s="726"/>
      <c r="Q1196" s="726"/>
      <c r="R1196" s="726"/>
      <c r="S1196" s="726"/>
      <c r="T1196" s="726"/>
      <c r="U1196" s="726"/>
      <c r="V1196" s="726"/>
      <c r="W1196" s="726"/>
      <c r="X1196" s="726"/>
      <c r="Y1196" s="726"/>
      <c r="Z1196" s="726"/>
      <c r="AA1196" s="726"/>
      <c r="AB1196" s="726"/>
      <c r="AC1196" s="726"/>
      <c r="AD1196" s="726"/>
      <c r="AE1196" s="292"/>
      <c r="AF1196" s="428"/>
      <c r="AG1196" s="292"/>
      <c r="AH1196" s="726"/>
      <c r="AI1196" s="726"/>
      <c r="AJ1196" s="726"/>
      <c r="AK1196" s="726"/>
      <c r="AL1196" s="726"/>
      <c r="AM1196" s="726"/>
      <c r="AN1196" s="726"/>
      <c r="AO1196" s="726"/>
      <c r="AP1196" s="726"/>
      <c r="AQ1196" s="726"/>
      <c r="AR1196" s="726"/>
      <c r="AS1196" s="726"/>
      <c r="AT1196" s="726"/>
      <c r="AU1196" s="727"/>
      <c r="AV1196" s="726"/>
      <c r="AW1196" s="726"/>
      <c r="AX1196" s="726"/>
      <c r="AY1196" s="726"/>
      <c r="AZ1196" s="726"/>
      <c r="BA1196" s="726"/>
      <c r="BB1196" s="726"/>
      <c r="BC1196" s="726"/>
      <c r="BD1196" s="726"/>
      <c r="BE1196" s="726"/>
      <c r="BF1196" s="726"/>
      <c r="BG1196" s="726"/>
      <c r="BH1196" s="726"/>
      <c r="BI1196" s="726"/>
      <c r="BJ1196" s="726"/>
      <c r="BK1196" s="726"/>
      <c r="BL1196" s="726"/>
      <c r="BM1196" s="726"/>
      <c r="BN1196" s="726"/>
      <c r="BO1196" s="726"/>
      <c r="BP1196" s="726"/>
      <c r="BQ1196" s="726"/>
      <c r="BR1196" s="726"/>
      <c r="BS1196" s="726"/>
      <c r="BT1196" s="726"/>
      <c r="BU1196" s="726"/>
      <c r="BV1196" s="292"/>
      <c r="BW1196" s="435"/>
      <c r="BX1196" s="292"/>
      <c r="BY1196" s="726"/>
      <c r="BZ1196" s="726"/>
      <c r="CA1196" s="726"/>
      <c r="CB1196" s="726"/>
      <c r="CC1196" s="726"/>
      <c r="CD1196" s="726"/>
      <c r="CE1196" s="726"/>
      <c r="CF1196" s="726"/>
      <c r="CG1196" s="726"/>
      <c r="CH1196" s="726"/>
      <c r="CI1196" s="726"/>
      <c r="CJ1196" s="726"/>
      <c r="CK1196" s="726"/>
      <c r="CL1196" s="728"/>
    </row>
    <row r="1197" spans="1:133" x14ac:dyDescent="0.25">
      <c r="A1197" s="586">
        <f t="shared" si="205"/>
        <v>2017</v>
      </c>
      <c r="B1197" s="586" t="str">
        <f t="shared" si="205"/>
        <v>JUNIO</v>
      </c>
      <c r="C1197" s="586">
        <v>13</v>
      </c>
      <c r="D1197" s="292" t="str">
        <f t="shared" si="206"/>
        <v>JUNIO 2017 / 11</v>
      </c>
      <c r="E1197" s="725"/>
      <c r="F1197" s="726"/>
      <c r="G1197" s="726"/>
      <c r="H1197" s="726"/>
      <c r="I1197" s="726"/>
      <c r="J1197" s="726"/>
      <c r="K1197" s="726"/>
      <c r="L1197" s="726"/>
      <c r="M1197" s="726"/>
      <c r="N1197" s="726"/>
      <c r="O1197" s="726"/>
      <c r="P1197" s="726"/>
      <c r="Q1197" s="726"/>
      <c r="R1197" s="726"/>
      <c r="S1197" s="726"/>
      <c r="T1197" s="726"/>
      <c r="U1197" s="726"/>
      <c r="V1197" s="726"/>
      <c r="W1197" s="726"/>
      <c r="X1197" s="726"/>
      <c r="Y1197" s="726"/>
      <c r="Z1197" s="726"/>
      <c r="AA1197" s="726"/>
      <c r="AB1197" s="726"/>
      <c r="AC1197" s="726"/>
      <c r="AD1197" s="726"/>
      <c r="AE1197" s="292"/>
      <c r="AF1197" s="428"/>
      <c r="AG1197" s="292"/>
      <c r="AH1197" s="726"/>
      <c r="AI1197" s="726"/>
      <c r="AJ1197" s="726"/>
      <c r="AK1197" s="726"/>
      <c r="AL1197" s="726"/>
      <c r="AM1197" s="726"/>
      <c r="AN1197" s="726"/>
      <c r="AO1197" s="726"/>
      <c r="AP1197" s="726"/>
      <c r="AQ1197" s="726"/>
      <c r="AR1197" s="726"/>
      <c r="AS1197" s="726"/>
      <c r="AT1197" s="726"/>
      <c r="AU1197" s="727"/>
      <c r="AV1197" s="726"/>
      <c r="AW1197" s="726"/>
      <c r="AX1197" s="726"/>
      <c r="AY1197" s="726"/>
      <c r="AZ1197" s="726"/>
      <c r="BA1197" s="726"/>
      <c r="BB1197" s="726"/>
      <c r="BC1197" s="726"/>
      <c r="BD1197" s="726"/>
      <c r="BE1197" s="726"/>
      <c r="BF1197" s="726"/>
      <c r="BG1197" s="726"/>
      <c r="BH1197" s="726"/>
      <c r="BI1197" s="726"/>
      <c r="BJ1197" s="726"/>
      <c r="BK1197" s="726"/>
      <c r="BL1197" s="726"/>
      <c r="BM1197" s="726"/>
      <c r="BN1197" s="726"/>
      <c r="BO1197" s="726"/>
      <c r="BP1197" s="726"/>
      <c r="BQ1197" s="726"/>
      <c r="BR1197" s="726"/>
      <c r="BS1197" s="726"/>
      <c r="BT1197" s="726"/>
      <c r="BU1197" s="726"/>
      <c r="BV1197" s="292"/>
      <c r="BW1197" s="435"/>
      <c r="BX1197" s="292"/>
      <c r="BY1197" s="726"/>
      <c r="BZ1197" s="726"/>
      <c r="CA1197" s="726"/>
      <c r="CB1197" s="726"/>
      <c r="CC1197" s="726"/>
      <c r="CD1197" s="726"/>
      <c r="CE1197" s="726"/>
      <c r="CF1197" s="726"/>
      <c r="CG1197" s="726"/>
      <c r="CH1197" s="726"/>
      <c r="CI1197" s="726"/>
      <c r="CJ1197" s="726"/>
      <c r="CK1197" s="726"/>
      <c r="CL1197" s="728"/>
    </row>
    <row r="1198" spans="1:133" x14ac:dyDescent="0.25">
      <c r="A1198" s="586">
        <f t="shared" si="205"/>
        <v>2017</v>
      </c>
      <c r="B1198" s="586" t="str">
        <f t="shared" si="205"/>
        <v>JUNIO</v>
      </c>
      <c r="C1198" s="586">
        <v>14</v>
      </c>
      <c r="D1198" s="292" t="str">
        <f t="shared" si="206"/>
        <v>JUNIO 2017 / 12</v>
      </c>
      <c r="E1198" s="725"/>
      <c r="F1198" s="726"/>
      <c r="G1198" s="726"/>
      <c r="H1198" s="726"/>
      <c r="I1198" s="726"/>
      <c r="J1198" s="726"/>
      <c r="K1198" s="726"/>
      <c r="L1198" s="726"/>
      <c r="M1198" s="726"/>
      <c r="N1198" s="726"/>
      <c r="O1198" s="726"/>
      <c r="P1198" s="726"/>
      <c r="Q1198" s="726"/>
      <c r="R1198" s="726"/>
      <c r="S1198" s="726"/>
      <c r="T1198" s="726"/>
      <c r="U1198" s="726"/>
      <c r="V1198" s="726"/>
      <c r="W1198" s="726"/>
      <c r="X1198" s="726"/>
      <c r="Y1198" s="726"/>
      <c r="Z1198" s="726"/>
      <c r="AA1198" s="726"/>
      <c r="AB1198" s="726"/>
      <c r="AC1198" s="726"/>
      <c r="AD1198" s="726"/>
      <c r="AE1198" s="292"/>
      <c r="AF1198" s="428"/>
      <c r="AG1198" s="292"/>
      <c r="AH1198" s="726"/>
      <c r="AI1198" s="726"/>
      <c r="AJ1198" s="726"/>
      <c r="AK1198" s="726"/>
      <c r="AL1198" s="726"/>
      <c r="AM1198" s="726"/>
      <c r="AN1198" s="726"/>
      <c r="AO1198" s="726"/>
      <c r="AP1198" s="726"/>
      <c r="AQ1198" s="726"/>
      <c r="AR1198" s="726"/>
      <c r="AS1198" s="726"/>
      <c r="AT1198" s="726"/>
      <c r="AU1198" s="727"/>
      <c r="AV1198" s="726"/>
      <c r="AW1198" s="726"/>
      <c r="AX1198" s="726"/>
      <c r="AY1198" s="726"/>
      <c r="AZ1198" s="726"/>
      <c r="BA1198" s="726"/>
      <c r="BB1198" s="726"/>
      <c r="BC1198" s="726"/>
      <c r="BD1198" s="726"/>
      <c r="BE1198" s="726"/>
      <c r="BF1198" s="726"/>
      <c r="BG1198" s="726"/>
      <c r="BH1198" s="726"/>
      <c r="BI1198" s="726"/>
      <c r="BJ1198" s="726"/>
      <c r="BK1198" s="726"/>
      <c r="BL1198" s="726"/>
      <c r="BM1198" s="726"/>
      <c r="BN1198" s="726"/>
      <c r="BO1198" s="726"/>
      <c r="BP1198" s="726"/>
      <c r="BQ1198" s="726"/>
      <c r="BR1198" s="726"/>
      <c r="BS1198" s="726"/>
      <c r="BT1198" s="726"/>
      <c r="BU1198" s="726"/>
      <c r="BV1198" s="292"/>
      <c r="BW1198" s="435"/>
      <c r="BX1198" s="292"/>
      <c r="BY1198" s="726"/>
      <c r="BZ1198" s="726"/>
      <c r="CA1198" s="726"/>
      <c r="CB1198" s="726"/>
      <c r="CC1198" s="726"/>
      <c r="CD1198" s="726"/>
      <c r="CE1198" s="726"/>
      <c r="CF1198" s="726"/>
      <c r="CG1198" s="726"/>
      <c r="CH1198" s="726"/>
      <c r="CI1198" s="726"/>
      <c r="CJ1198" s="726"/>
      <c r="CK1198" s="726"/>
      <c r="CL1198" s="728"/>
    </row>
    <row r="1199" spans="1:133" x14ac:dyDescent="0.25">
      <c r="A1199" s="586">
        <f t="shared" si="205"/>
        <v>2017</v>
      </c>
      <c r="B1199" s="586" t="str">
        <f t="shared" si="205"/>
        <v>JUNIO</v>
      </c>
      <c r="C1199" s="586">
        <v>15</v>
      </c>
      <c r="D1199" s="292" t="str">
        <f t="shared" si="206"/>
        <v>JUNIO 2017 / 13</v>
      </c>
      <c r="E1199" s="725"/>
      <c r="F1199" s="726"/>
      <c r="G1199" s="726"/>
      <c r="H1199" s="726"/>
      <c r="I1199" s="726"/>
      <c r="J1199" s="726"/>
      <c r="K1199" s="726"/>
      <c r="L1199" s="726"/>
      <c r="M1199" s="726"/>
      <c r="N1199" s="726"/>
      <c r="O1199" s="726"/>
      <c r="P1199" s="726"/>
      <c r="Q1199" s="726"/>
      <c r="R1199" s="726"/>
      <c r="S1199" s="726"/>
      <c r="T1199" s="726"/>
      <c r="U1199" s="726"/>
      <c r="V1199" s="726"/>
      <c r="W1199" s="726"/>
      <c r="X1199" s="726"/>
      <c r="Y1199" s="726"/>
      <c r="Z1199" s="726"/>
      <c r="AA1199" s="726"/>
      <c r="AB1199" s="726"/>
      <c r="AC1199" s="726"/>
      <c r="AD1199" s="726"/>
      <c r="AE1199" s="292"/>
      <c r="AF1199" s="428"/>
      <c r="AG1199" s="292"/>
      <c r="AH1199" s="726"/>
      <c r="AI1199" s="726"/>
      <c r="AJ1199" s="726"/>
      <c r="AK1199" s="726"/>
      <c r="AL1199" s="726"/>
      <c r="AM1199" s="726"/>
      <c r="AN1199" s="726"/>
      <c r="AO1199" s="726"/>
      <c r="AP1199" s="726"/>
      <c r="AQ1199" s="726"/>
      <c r="AR1199" s="726"/>
      <c r="AS1199" s="726"/>
      <c r="AT1199" s="726"/>
      <c r="AU1199" s="727"/>
      <c r="AV1199" s="726"/>
      <c r="AW1199" s="726"/>
      <c r="AX1199" s="726"/>
      <c r="AY1199" s="726"/>
      <c r="AZ1199" s="726"/>
      <c r="BA1199" s="726"/>
      <c r="BB1199" s="726"/>
      <c r="BC1199" s="726"/>
      <c r="BD1199" s="726"/>
      <c r="BE1199" s="726"/>
      <c r="BF1199" s="726"/>
      <c r="BG1199" s="726"/>
      <c r="BH1199" s="726"/>
      <c r="BI1199" s="726"/>
      <c r="BJ1199" s="726"/>
      <c r="BK1199" s="726"/>
      <c r="BL1199" s="726"/>
      <c r="BM1199" s="726"/>
      <c r="BN1199" s="726"/>
      <c r="BO1199" s="726"/>
      <c r="BP1199" s="726"/>
      <c r="BQ1199" s="726"/>
      <c r="BR1199" s="726"/>
      <c r="BS1199" s="726"/>
      <c r="BT1199" s="726"/>
      <c r="BU1199" s="726"/>
      <c r="BV1199" s="292"/>
      <c r="BW1199" s="435"/>
      <c r="BX1199" s="292"/>
      <c r="BY1199" s="726"/>
      <c r="BZ1199" s="726"/>
      <c r="CA1199" s="726"/>
      <c r="CB1199" s="726"/>
      <c r="CC1199" s="726"/>
      <c r="CD1199" s="726"/>
      <c r="CE1199" s="726"/>
      <c r="CF1199" s="726"/>
      <c r="CG1199" s="726"/>
      <c r="CH1199" s="726"/>
      <c r="CI1199" s="726"/>
      <c r="CJ1199" s="726"/>
      <c r="CK1199" s="726"/>
      <c r="CL1199" s="728"/>
    </row>
    <row r="1200" spans="1:133" x14ac:dyDescent="0.25">
      <c r="A1200" s="586">
        <f t="shared" si="205"/>
        <v>2017</v>
      </c>
      <c r="B1200" s="586" t="str">
        <f t="shared" si="205"/>
        <v>JUNIO</v>
      </c>
      <c r="C1200" s="586">
        <v>16</v>
      </c>
      <c r="D1200" s="292" t="str">
        <f t="shared" si="206"/>
        <v>JUNIO 2017 / 14</v>
      </c>
      <c r="E1200" s="725"/>
      <c r="F1200" s="726"/>
      <c r="G1200" s="726"/>
      <c r="H1200" s="726"/>
      <c r="I1200" s="726"/>
      <c r="J1200" s="726"/>
      <c r="K1200" s="726"/>
      <c r="L1200" s="726"/>
      <c r="M1200" s="726"/>
      <c r="N1200" s="726"/>
      <c r="O1200" s="726"/>
      <c r="P1200" s="726"/>
      <c r="Q1200" s="726"/>
      <c r="R1200" s="726"/>
      <c r="S1200" s="726"/>
      <c r="T1200" s="726"/>
      <c r="U1200" s="726"/>
      <c r="V1200" s="726"/>
      <c r="W1200" s="726"/>
      <c r="X1200" s="726"/>
      <c r="Y1200" s="726"/>
      <c r="Z1200" s="726"/>
      <c r="AA1200" s="726"/>
      <c r="AB1200" s="726"/>
      <c r="AC1200" s="726"/>
      <c r="AD1200" s="726"/>
      <c r="AE1200" s="292"/>
      <c r="AF1200" s="428"/>
      <c r="AG1200" s="292"/>
      <c r="AH1200" s="726"/>
      <c r="AI1200" s="726"/>
      <c r="AJ1200" s="726"/>
      <c r="AK1200" s="726"/>
      <c r="AL1200" s="726"/>
      <c r="AM1200" s="726"/>
      <c r="AN1200" s="726"/>
      <c r="AO1200" s="726"/>
      <c r="AP1200" s="726"/>
      <c r="AQ1200" s="726"/>
      <c r="AR1200" s="726"/>
      <c r="AS1200" s="726"/>
      <c r="AT1200" s="726"/>
      <c r="AU1200" s="727"/>
      <c r="AV1200" s="726"/>
      <c r="AW1200" s="726"/>
      <c r="AX1200" s="726"/>
      <c r="AY1200" s="726"/>
      <c r="AZ1200" s="726"/>
      <c r="BA1200" s="726"/>
      <c r="BB1200" s="726"/>
      <c r="BC1200" s="726"/>
      <c r="BD1200" s="726"/>
      <c r="BE1200" s="726"/>
      <c r="BF1200" s="726"/>
      <c r="BG1200" s="726"/>
      <c r="BH1200" s="726"/>
      <c r="BI1200" s="726"/>
      <c r="BJ1200" s="726"/>
      <c r="BK1200" s="726"/>
      <c r="BL1200" s="726"/>
      <c r="BM1200" s="726"/>
      <c r="BN1200" s="726"/>
      <c r="BO1200" s="726"/>
      <c r="BP1200" s="726"/>
      <c r="BQ1200" s="726"/>
      <c r="BR1200" s="726"/>
      <c r="BS1200" s="726"/>
      <c r="BT1200" s="726"/>
      <c r="BU1200" s="726"/>
      <c r="BV1200" s="292"/>
      <c r="BW1200" s="435"/>
      <c r="BX1200" s="292"/>
      <c r="BY1200" s="726"/>
      <c r="BZ1200" s="726"/>
      <c r="CA1200" s="726"/>
      <c r="CB1200" s="726"/>
      <c r="CC1200" s="726"/>
      <c r="CD1200" s="726"/>
      <c r="CE1200" s="726"/>
      <c r="CF1200" s="726"/>
      <c r="CG1200" s="726"/>
      <c r="CH1200" s="726"/>
      <c r="CI1200" s="726"/>
      <c r="CJ1200" s="726"/>
      <c r="CK1200" s="726"/>
      <c r="CL1200" s="728"/>
    </row>
    <row r="1201" spans="1:90" x14ac:dyDescent="0.25">
      <c r="A1201" s="586">
        <f t="shared" si="205"/>
        <v>2017</v>
      </c>
      <c r="B1201" s="586" t="str">
        <f t="shared" si="205"/>
        <v>JUNIO</v>
      </c>
      <c r="C1201" s="586">
        <v>17</v>
      </c>
      <c r="D1201" s="292" t="str">
        <f t="shared" si="206"/>
        <v>JUNIO 2017 / 15</v>
      </c>
      <c r="E1201" s="725"/>
      <c r="F1201" s="726"/>
      <c r="G1201" s="726"/>
      <c r="H1201" s="726"/>
      <c r="I1201" s="726"/>
      <c r="J1201" s="726"/>
      <c r="K1201" s="726"/>
      <c r="L1201" s="726"/>
      <c r="M1201" s="726"/>
      <c r="N1201" s="726"/>
      <c r="O1201" s="726"/>
      <c r="P1201" s="726"/>
      <c r="Q1201" s="726"/>
      <c r="R1201" s="726"/>
      <c r="S1201" s="726"/>
      <c r="T1201" s="726"/>
      <c r="U1201" s="726"/>
      <c r="V1201" s="726"/>
      <c r="W1201" s="726"/>
      <c r="X1201" s="726"/>
      <c r="Y1201" s="726"/>
      <c r="Z1201" s="726"/>
      <c r="AA1201" s="726"/>
      <c r="AB1201" s="726"/>
      <c r="AC1201" s="726"/>
      <c r="AD1201" s="726"/>
      <c r="AE1201" s="292"/>
      <c r="AF1201" s="428"/>
      <c r="AG1201" s="292"/>
      <c r="AH1201" s="726"/>
      <c r="AI1201" s="726"/>
      <c r="AJ1201" s="726"/>
      <c r="AK1201" s="726"/>
      <c r="AL1201" s="726"/>
      <c r="AM1201" s="726"/>
      <c r="AN1201" s="726"/>
      <c r="AO1201" s="726"/>
      <c r="AP1201" s="726"/>
      <c r="AQ1201" s="726"/>
      <c r="AR1201" s="726"/>
      <c r="AS1201" s="726"/>
      <c r="AT1201" s="726"/>
      <c r="AU1201" s="727"/>
      <c r="AV1201" s="726"/>
      <c r="AW1201" s="726"/>
      <c r="AX1201" s="726"/>
      <c r="AY1201" s="726"/>
      <c r="AZ1201" s="726"/>
      <c r="BA1201" s="726"/>
      <c r="BB1201" s="726"/>
      <c r="BC1201" s="726"/>
      <c r="BD1201" s="726"/>
      <c r="BE1201" s="726"/>
      <c r="BF1201" s="726"/>
      <c r="BG1201" s="726"/>
      <c r="BH1201" s="726"/>
      <c r="BI1201" s="726"/>
      <c r="BJ1201" s="726"/>
      <c r="BK1201" s="726"/>
      <c r="BL1201" s="726"/>
      <c r="BM1201" s="726"/>
      <c r="BN1201" s="726"/>
      <c r="BO1201" s="726"/>
      <c r="BP1201" s="726"/>
      <c r="BQ1201" s="726"/>
      <c r="BR1201" s="726"/>
      <c r="BS1201" s="726"/>
      <c r="BT1201" s="726"/>
      <c r="BU1201" s="726"/>
      <c r="BV1201" s="292"/>
      <c r="BW1201" s="435"/>
      <c r="BX1201" s="292"/>
      <c r="BY1201" s="726"/>
      <c r="BZ1201" s="726"/>
      <c r="CA1201" s="726"/>
      <c r="CB1201" s="726"/>
      <c r="CC1201" s="726"/>
      <c r="CD1201" s="726"/>
      <c r="CE1201" s="726"/>
      <c r="CF1201" s="726"/>
      <c r="CG1201" s="726"/>
      <c r="CH1201" s="726"/>
      <c r="CI1201" s="726"/>
      <c r="CJ1201" s="726"/>
      <c r="CK1201" s="726"/>
      <c r="CL1201" s="728"/>
    </row>
    <row r="1202" spans="1:90" x14ac:dyDescent="0.25">
      <c r="A1202" s="586">
        <f t="shared" si="205"/>
        <v>2017</v>
      </c>
      <c r="B1202" s="586" t="str">
        <f t="shared" si="205"/>
        <v>JUNIO</v>
      </c>
      <c r="C1202" s="586">
        <v>18</v>
      </c>
      <c r="D1202" s="292" t="str">
        <f t="shared" si="206"/>
        <v>JUNIO 2017 / 16</v>
      </c>
      <c r="E1202" s="725"/>
      <c r="F1202" s="726"/>
      <c r="G1202" s="726"/>
      <c r="H1202" s="726"/>
      <c r="I1202" s="726"/>
      <c r="J1202" s="726"/>
      <c r="K1202" s="726"/>
      <c r="L1202" s="726"/>
      <c r="M1202" s="726"/>
      <c r="N1202" s="726"/>
      <c r="O1202" s="726"/>
      <c r="P1202" s="726"/>
      <c r="Q1202" s="726"/>
      <c r="R1202" s="726"/>
      <c r="S1202" s="726"/>
      <c r="T1202" s="726"/>
      <c r="U1202" s="726"/>
      <c r="V1202" s="726"/>
      <c r="W1202" s="726"/>
      <c r="X1202" s="726"/>
      <c r="Y1202" s="726"/>
      <c r="Z1202" s="726"/>
      <c r="AA1202" s="726"/>
      <c r="AB1202" s="726"/>
      <c r="AC1202" s="726"/>
      <c r="AD1202" s="726"/>
      <c r="AE1202" s="292"/>
      <c r="AF1202" s="428"/>
      <c r="AG1202" s="292"/>
      <c r="AH1202" s="726"/>
      <c r="AI1202" s="726"/>
      <c r="AJ1202" s="726"/>
      <c r="AK1202" s="726"/>
      <c r="AL1202" s="726"/>
      <c r="AM1202" s="726"/>
      <c r="AN1202" s="726"/>
      <c r="AO1202" s="726"/>
      <c r="AP1202" s="726"/>
      <c r="AQ1202" s="726"/>
      <c r="AR1202" s="726"/>
      <c r="AS1202" s="726"/>
      <c r="AT1202" s="726"/>
      <c r="AU1202" s="727"/>
      <c r="AV1202" s="726"/>
      <c r="AW1202" s="726"/>
      <c r="AX1202" s="726"/>
      <c r="AY1202" s="726"/>
      <c r="AZ1202" s="726"/>
      <c r="BA1202" s="726"/>
      <c r="BB1202" s="726"/>
      <c r="BC1202" s="726"/>
      <c r="BD1202" s="726"/>
      <c r="BE1202" s="726"/>
      <c r="BF1202" s="726"/>
      <c r="BG1202" s="726"/>
      <c r="BH1202" s="726"/>
      <c r="BI1202" s="726"/>
      <c r="BJ1202" s="726"/>
      <c r="BK1202" s="726"/>
      <c r="BL1202" s="726"/>
      <c r="BM1202" s="726"/>
      <c r="BN1202" s="726"/>
      <c r="BO1202" s="726"/>
      <c r="BP1202" s="726"/>
      <c r="BQ1202" s="726"/>
      <c r="BR1202" s="726"/>
      <c r="BS1202" s="726"/>
      <c r="BT1202" s="726"/>
      <c r="BU1202" s="726"/>
      <c r="BV1202" s="292"/>
      <c r="BW1202" s="435"/>
      <c r="BX1202" s="292"/>
      <c r="BY1202" s="726"/>
      <c r="BZ1202" s="726"/>
      <c r="CA1202" s="726"/>
      <c r="CB1202" s="726"/>
      <c r="CC1202" s="726"/>
      <c r="CD1202" s="726"/>
      <c r="CE1202" s="726"/>
      <c r="CF1202" s="726"/>
      <c r="CG1202" s="726"/>
      <c r="CH1202" s="726"/>
      <c r="CI1202" s="726"/>
      <c r="CJ1202" s="726"/>
      <c r="CK1202" s="726"/>
      <c r="CL1202" s="728"/>
    </row>
    <row r="1203" spans="1:90" x14ac:dyDescent="0.25">
      <c r="A1203" s="586">
        <f t="shared" ref="A1203:B1215" si="207">A1202</f>
        <v>2017</v>
      </c>
      <c r="B1203" s="586" t="str">
        <f t="shared" si="207"/>
        <v>JUNIO</v>
      </c>
      <c r="C1203" s="586">
        <v>19</v>
      </c>
      <c r="D1203" s="292" t="str">
        <f t="shared" si="206"/>
        <v>JUNIO 2017 / 17</v>
      </c>
      <c r="E1203" s="725"/>
      <c r="F1203" s="726"/>
      <c r="G1203" s="726"/>
      <c r="H1203" s="726"/>
      <c r="I1203" s="726"/>
      <c r="J1203" s="726"/>
      <c r="K1203" s="726"/>
      <c r="L1203" s="726"/>
      <c r="M1203" s="726"/>
      <c r="N1203" s="726"/>
      <c r="O1203" s="726"/>
      <c r="P1203" s="726"/>
      <c r="Q1203" s="726"/>
      <c r="R1203" s="726"/>
      <c r="S1203" s="726"/>
      <c r="T1203" s="726"/>
      <c r="U1203" s="726"/>
      <c r="V1203" s="726"/>
      <c r="W1203" s="726"/>
      <c r="X1203" s="726"/>
      <c r="Y1203" s="726"/>
      <c r="Z1203" s="726"/>
      <c r="AA1203" s="726"/>
      <c r="AB1203" s="726"/>
      <c r="AC1203" s="726"/>
      <c r="AD1203" s="726"/>
      <c r="AE1203" s="292"/>
      <c r="AF1203" s="428"/>
      <c r="AG1203" s="292"/>
      <c r="AH1203" s="726"/>
      <c r="AI1203" s="726"/>
      <c r="AJ1203" s="726"/>
      <c r="AK1203" s="726"/>
      <c r="AL1203" s="726"/>
      <c r="AM1203" s="726"/>
      <c r="AN1203" s="726"/>
      <c r="AO1203" s="726"/>
      <c r="AP1203" s="726"/>
      <c r="AQ1203" s="726"/>
      <c r="AR1203" s="726"/>
      <c r="AS1203" s="726"/>
      <c r="AT1203" s="726"/>
      <c r="AU1203" s="727"/>
      <c r="AV1203" s="726"/>
      <c r="AW1203" s="726"/>
      <c r="AX1203" s="726"/>
      <c r="AY1203" s="726"/>
      <c r="AZ1203" s="726"/>
      <c r="BA1203" s="726"/>
      <c r="BB1203" s="726"/>
      <c r="BC1203" s="726"/>
      <c r="BD1203" s="726"/>
      <c r="BE1203" s="726"/>
      <c r="BF1203" s="726"/>
      <c r="BG1203" s="726"/>
      <c r="BH1203" s="726"/>
      <c r="BI1203" s="726"/>
      <c r="BJ1203" s="726"/>
      <c r="BK1203" s="726"/>
      <c r="BL1203" s="726"/>
      <c r="BM1203" s="726"/>
      <c r="BN1203" s="726"/>
      <c r="BO1203" s="726"/>
      <c r="BP1203" s="726"/>
      <c r="BQ1203" s="726"/>
      <c r="BR1203" s="726"/>
      <c r="BS1203" s="726"/>
      <c r="BT1203" s="726"/>
      <c r="BU1203" s="726"/>
      <c r="BV1203" s="292"/>
      <c r="BW1203" s="435"/>
      <c r="BX1203" s="292"/>
      <c r="BY1203" s="726"/>
      <c r="BZ1203" s="726"/>
      <c r="CA1203" s="726"/>
      <c r="CB1203" s="726"/>
      <c r="CC1203" s="726"/>
      <c r="CD1203" s="726"/>
      <c r="CE1203" s="726"/>
      <c r="CF1203" s="726"/>
      <c r="CG1203" s="726"/>
      <c r="CH1203" s="726"/>
      <c r="CI1203" s="726"/>
      <c r="CJ1203" s="726"/>
      <c r="CK1203" s="726"/>
      <c r="CL1203" s="728"/>
    </row>
    <row r="1204" spans="1:90" x14ac:dyDescent="0.25">
      <c r="A1204" s="586">
        <f t="shared" si="207"/>
        <v>2017</v>
      </c>
      <c r="B1204" s="586" t="str">
        <f t="shared" si="207"/>
        <v>JUNIO</v>
      </c>
      <c r="C1204" s="586">
        <v>20</v>
      </c>
      <c r="D1204" s="292" t="str">
        <f t="shared" si="206"/>
        <v>JUNIO 2017 / 18</v>
      </c>
      <c r="E1204" s="725"/>
      <c r="F1204" s="726"/>
      <c r="G1204" s="726"/>
      <c r="H1204" s="726"/>
      <c r="I1204" s="726"/>
      <c r="J1204" s="726"/>
      <c r="K1204" s="726"/>
      <c r="L1204" s="726"/>
      <c r="M1204" s="726"/>
      <c r="N1204" s="726"/>
      <c r="O1204" s="726"/>
      <c r="P1204" s="726"/>
      <c r="Q1204" s="726"/>
      <c r="R1204" s="726"/>
      <c r="S1204" s="726"/>
      <c r="T1204" s="726"/>
      <c r="U1204" s="726"/>
      <c r="V1204" s="726"/>
      <c r="W1204" s="726"/>
      <c r="X1204" s="726"/>
      <c r="Y1204" s="726"/>
      <c r="Z1204" s="726"/>
      <c r="AA1204" s="726"/>
      <c r="AB1204" s="726"/>
      <c r="AC1204" s="726"/>
      <c r="AD1204" s="726"/>
      <c r="AE1204" s="292"/>
      <c r="AF1204" s="428"/>
      <c r="AG1204" s="292"/>
      <c r="AH1204" s="726"/>
      <c r="AI1204" s="726"/>
      <c r="AJ1204" s="726"/>
      <c r="AK1204" s="726"/>
      <c r="AL1204" s="726"/>
      <c r="AM1204" s="726"/>
      <c r="AN1204" s="726"/>
      <c r="AO1204" s="726"/>
      <c r="AP1204" s="726"/>
      <c r="AQ1204" s="726"/>
      <c r="AR1204" s="726"/>
      <c r="AS1204" s="726"/>
      <c r="AT1204" s="726"/>
      <c r="AU1204" s="727"/>
      <c r="AV1204" s="726"/>
      <c r="AW1204" s="726"/>
      <c r="AX1204" s="726"/>
      <c r="AY1204" s="726"/>
      <c r="AZ1204" s="726"/>
      <c r="BA1204" s="726"/>
      <c r="BB1204" s="726"/>
      <c r="BC1204" s="726"/>
      <c r="BD1204" s="726"/>
      <c r="BE1204" s="726"/>
      <c r="BF1204" s="726"/>
      <c r="BG1204" s="726"/>
      <c r="BH1204" s="726"/>
      <c r="BI1204" s="726"/>
      <c r="BJ1204" s="726"/>
      <c r="BK1204" s="726"/>
      <c r="BL1204" s="726"/>
      <c r="BM1204" s="726"/>
      <c r="BN1204" s="726"/>
      <c r="BO1204" s="726"/>
      <c r="BP1204" s="726"/>
      <c r="BQ1204" s="726"/>
      <c r="BR1204" s="726"/>
      <c r="BS1204" s="726"/>
      <c r="BT1204" s="726"/>
      <c r="BU1204" s="726"/>
      <c r="BV1204" s="292"/>
      <c r="BW1204" s="435"/>
      <c r="BX1204" s="292"/>
      <c r="BY1204" s="726"/>
      <c r="BZ1204" s="726"/>
      <c r="CA1204" s="726"/>
      <c r="CB1204" s="726"/>
      <c r="CC1204" s="726"/>
      <c r="CD1204" s="726"/>
      <c r="CE1204" s="726"/>
      <c r="CF1204" s="726"/>
      <c r="CG1204" s="726"/>
      <c r="CH1204" s="726"/>
      <c r="CI1204" s="726"/>
      <c r="CJ1204" s="726"/>
      <c r="CK1204" s="726"/>
      <c r="CL1204" s="728"/>
    </row>
    <row r="1205" spans="1:90" x14ac:dyDescent="0.25">
      <c r="A1205" s="586">
        <f t="shared" si="207"/>
        <v>2017</v>
      </c>
      <c r="B1205" s="586" t="str">
        <f t="shared" si="207"/>
        <v>JUNIO</v>
      </c>
      <c r="C1205" s="586">
        <v>21</v>
      </c>
      <c r="D1205" s="292" t="str">
        <f t="shared" si="206"/>
        <v>JUNIO 2017 / 19</v>
      </c>
      <c r="E1205" s="725"/>
      <c r="F1205" s="726"/>
      <c r="G1205" s="726"/>
      <c r="H1205" s="726"/>
      <c r="I1205" s="726"/>
      <c r="J1205" s="726"/>
      <c r="K1205" s="726"/>
      <c r="L1205" s="726"/>
      <c r="M1205" s="726"/>
      <c r="N1205" s="726"/>
      <c r="O1205" s="726"/>
      <c r="P1205" s="726"/>
      <c r="Q1205" s="726"/>
      <c r="R1205" s="726"/>
      <c r="S1205" s="726"/>
      <c r="T1205" s="726"/>
      <c r="U1205" s="726"/>
      <c r="V1205" s="726"/>
      <c r="W1205" s="726"/>
      <c r="X1205" s="726"/>
      <c r="Y1205" s="726"/>
      <c r="Z1205" s="726"/>
      <c r="AA1205" s="726"/>
      <c r="AB1205" s="726"/>
      <c r="AC1205" s="726"/>
      <c r="AD1205" s="726"/>
      <c r="AE1205" s="292"/>
      <c r="AF1205" s="428"/>
      <c r="AG1205" s="292"/>
      <c r="AH1205" s="726"/>
      <c r="AI1205" s="726"/>
      <c r="AJ1205" s="726"/>
      <c r="AK1205" s="726"/>
      <c r="AL1205" s="726"/>
      <c r="AM1205" s="726"/>
      <c r="AN1205" s="726"/>
      <c r="AO1205" s="726"/>
      <c r="AP1205" s="726"/>
      <c r="AQ1205" s="726"/>
      <c r="AR1205" s="726"/>
      <c r="AS1205" s="726"/>
      <c r="AT1205" s="726"/>
      <c r="AU1205" s="727"/>
      <c r="AV1205" s="726"/>
      <c r="AW1205" s="726"/>
      <c r="AX1205" s="726"/>
      <c r="AY1205" s="726"/>
      <c r="AZ1205" s="726"/>
      <c r="BA1205" s="726"/>
      <c r="BB1205" s="726"/>
      <c r="BC1205" s="726"/>
      <c r="BD1205" s="726"/>
      <c r="BE1205" s="726"/>
      <c r="BF1205" s="726"/>
      <c r="BG1205" s="726"/>
      <c r="BH1205" s="726"/>
      <c r="BI1205" s="726"/>
      <c r="BJ1205" s="726"/>
      <c r="BK1205" s="726"/>
      <c r="BL1205" s="726"/>
      <c r="BM1205" s="726"/>
      <c r="BN1205" s="726"/>
      <c r="BO1205" s="726"/>
      <c r="BP1205" s="726"/>
      <c r="BQ1205" s="726"/>
      <c r="BR1205" s="726"/>
      <c r="BS1205" s="726"/>
      <c r="BT1205" s="726"/>
      <c r="BU1205" s="726"/>
      <c r="BV1205" s="292"/>
      <c r="BW1205" s="435"/>
      <c r="BX1205" s="292"/>
      <c r="BY1205" s="726"/>
      <c r="BZ1205" s="726"/>
      <c r="CA1205" s="726"/>
      <c r="CB1205" s="726"/>
      <c r="CC1205" s="726"/>
      <c r="CD1205" s="726"/>
      <c r="CE1205" s="726"/>
      <c r="CF1205" s="726"/>
      <c r="CG1205" s="726"/>
      <c r="CH1205" s="726"/>
      <c r="CI1205" s="726"/>
      <c r="CJ1205" s="726"/>
      <c r="CK1205" s="726"/>
      <c r="CL1205" s="728"/>
    </row>
    <row r="1206" spans="1:90" x14ac:dyDescent="0.25">
      <c r="A1206" s="586">
        <f t="shared" si="207"/>
        <v>2017</v>
      </c>
      <c r="B1206" s="586" t="str">
        <f t="shared" si="207"/>
        <v>JUNIO</v>
      </c>
      <c r="C1206" s="586">
        <v>22</v>
      </c>
      <c r="D1206" s="292" t="str">
        <f t="shared" si="206"/>
        <v>JUNIO 2017 / 20</v>
      </c>
      <c r="E1206" s="725"/>
      <c r="F1206" s="726"/>
      <c r="G1206" s="726"/>
      <c r="H1206" s="726"/>
      <c r="I1206" s="726"/>
      <c r="J1206" s="726"/>
      <c r="K1206" s="726"/>
      <c r="L1206" s="726"/>
      <c r="M1206" s="726"/>
      <c r="N1206" s="726"/>
      <c r="O1206" s="726"/>
      <c r="P1206" s="726"/>
      <c r="Q1206" s="726"/>
      <c r="R1206" s="726"/>
      <c r="S1206" s="726"/>
      <c r="T1206" s="726"/>
      <c r="U1206" s="726"/>
      <c r="V1206" s="726"/>
      <c r="W1206" s="726"/>
      <c r="X1206" s="726"/>
      <c r="Y1206" s="726"/>
      <c r="Z1206" s="726"/>
      <c r="AA1206" s="726"/>
      <c r="AB1206" s="726"/>
      <c r="AC1206" s="726"/>
      <c r="AD1206" s="726"/>
      <c r="AE1206" s="292"/>
      <c r="AF1206" s="428"/>
      <c r="AG1206" s="292"/>
      <c r="AH1206" s="726"/>
      <c r="AI1206" s="726"/>
      <c r="AJ1206" s="726"/>
      <c r="AK1206" s="726"/>
      <c r="AL1206" s="726"/>
      <c r="AM1206" s="726"/>
      <c r="AN1206" s="726"/>
      <c r="AO1206" s="726"/>
      <c r="AP1206" s="726"/>
      <c r="AQ1206" s="726"/>
      <c r="AR1206" s="726"/>
      <c r="AS1206" s="726"/>
      <c r="AT1206" s="726"/>
      <c r="AU1206" s="727"/>
      <c r="AV1206" s="726"/>
      <c r="AW1206" s="726"/>
      <c r="AX1206" s="726"/>
      <c r="AY1206" s="726"/>
      <c r="AZ1206" s="726"/>
      <c r="BA1206" s="726"/>
      <c r="BB1206" s="726"/>
      <c r="BC1206" s="726"/>
      <c r="BD1206" s="726"/>
      <c r="BE1206" s="726"/>
      <c r="BF1206" s="726"/>
      <c r="BG1206" s="726"/>
      <c r="BH1206" s="726"/>
      <c r="BI1206" s="726"/>
      <c r="BJ1206" s="726"/>
      <c r="BK1206" s="726"/>
      <c r="BL1206" s="726"/>
      <c r="BM1206" s="726"/>
      <c r="BN1206" s="726"/>
      <c r="BO1206" s="726"/>
      <c r="BP1206" s="726"/>
      <c r="BQ1206" s="726"/>
      <c r="BR1206" s="726"/>
      <c r="BS1206" s="726"/>
      <c r="BT1206" s="726"/>
      <c r="BU1206" s="726"/>
      <c r="BV1206" s="292"/>
      <c r="BW1206" s="435"/>
      <c r="BX1206" s="292"/>
      <c r="BY1206" s="726"/>
      <c r="BZ1206" s="726"/>
      <c r="CA1206" s="726"/>
      <c r="CB1206" s="726"/>
      <c r="CC1206" s="726"/>
      <c r="CD1206" s="726"/>
      <c r="CE1206" s="726"/>
      <c r="CF1206" s="726"/>
      <c r="CG1206" s="726"/>
      <c r="CH1206" s="726"/>
      <c r="CI1206" s="726"/>
      <c r="CJ1206" s="726"/>
      <c r="CK1206" s="726"/>
      <c r="CL1206" s="728"/>
    </row>
    <row r="1207" spans="1:90" x14ac:dyDescent="0.25">
      <c r="A1207" s="586">
        <f t="shared" si="207"/>
        <v>2017</v>
      </c>
      <c r="B1207" s="586" t="str">
        <f t="shared" si="207"/>
        <v>JUNIO</v>
      </c>
      <c r="C1207" s="586">
        <v>23</v>
      </c>
      <c r="D1207" s="292" t="str">
        <f t="shared" si="206"/>
        <v>JUNIO 2017 / 21</v>
      </c>
      <c r="E1207" s="725"/>
      <c r="F1207" s="726"/>
      <c r="G1207" s="726"/>
      <c r="H1207" s="726"/>
      <c r="I1207" s="726"/>
      <c r="J1207" s="726"/>
      <c r="K1207" s="726"/>
      <c r="L1207" s="726"/>
      <c r="M1207" s="726"/>
      <c r="N1207" s="726"/>
      <c r="O1207" s="726"/>
      <c r="P1207" s="726"/>
      <c r="Q1207" s="726"/>
      <c r="R1207" s="726"/>
      <c r="S1207" s="726"/>
      <c r="T1207" s="726"/>
      <c r="U1207" s="726"/>
      <c r="V1207" s="726"/>
      <c r="W1207" s="726"/>
      <c r="X1207" s="726"/>
      <c r="Y1207" s="726"/>
      <c r="Z1207" s="726"/>
      <c r="AA1207" s="726"/>
      <c r="AB1207" s="726"/>
      <c r="AC1207" s="726"/>
      <c r="AD1207" s="726"/>
      <c r="AE1207" s="292"/>
      <c r="AF1207" s="428"/>
      <c r="AG1207" s="292"/>
      <c r="AH1207" s="726"/>
      <c r="AI1207" s="726"/>
      <c r="AJ1207" s="726"/>
      <c r="AK1207" s="726"/>
      <c r="AL1207" s="726"/>
      <c r="AM1207" s="726"/>
      <c r="AN1207" s="726"/>
      <c r="AO1207" s="726"/>
      <c r="AP1207" s="726"/>
      <c r="AQ1207" s="726"/>
      <c r="AR1207" s="726"/>
      <c r="AS1207" s="726"/>
      <c r="AT1207" s="726"/>
      <c r="AU1207" s="727"/>
      <c r="AV1207" s="726"/>
      <c r="AW1207" s="726"/>
      <c r="AX1207" s="726"/>
      <c r="AY1207" s="726"/>
      <c r="AZ1207" s="726"/>
      <c r="BA1207" s="726"/>
      <c r="BB1207" s="726"/>
      <c r="BC1207" s="726"/>
      <c r="BD1207" s="726"/>
      <c r="BE1207" s="726"/>
      <c r="BF1207" s="726"/>
      <c r="BG1207" s="726"/>
      <c r="BH1207" s="726"/>
      <c r="BI1207" s="726"/>
      <c r="BJ1207" s="726"/>
      <c r="BK1207" s="726"/>
      <c r="BL1207" s="726"/>
      <c r="BM1207" s="726"/>
      <c r="BN1207" s="726"/>
      <c r="BO1207" s="726"/>
      <c r="BP1207" s="726"/>
      <c r="BQ1207" s="726"/>
      <c r="BR1207" s="726"/>
      <c r="BS1207" s="726"/>
      <c r="BT1207" s="726"/>
      <c r="BU1207" s="726"/>
      <c r="BV1207" s="292"/>
      <c r="BW1207" s="435"/>
      <c r="BX1207" s="292"/>
      <c r="BY1207" s="726"/>
      <c r="BZ1207" s="726"/>
      <c r="CA1207" s="726"/>
      <c r="CB1207" s="726"/>
      <c r="CC1207" s="726"/>
      <c r="CD1207" s="726"/>
      <c r="CE1207" s="726"/>
      <c r="CF1207" s="726"/>
      <c r="CG1207" s="726"/>
      <c r="CH1207" s="726"/>
      <c r="CI1207" s="726"/>
      <c r="CJ1207" s="726"/>
      <c r="CK1207" s="726"/>
      <c r="CL1207" s="728"/>
    </row>
    <row r="1208" spans="1:90" x14ac:dyDescent="0.25">
      <c r="A1208" s="586">
        <f t="shared" si="207"/>
        <v>2017</v>
      </c>
      <c r="B1208" s="586" t="str">
        <f t="shared" si="207"/>
        <v>JUNIO</v>
      </c>
      <c r="C1208" s="586">
        <v>24</v>
      </c>
      <c r="D1208" s="292" t="str">
        <f t="shared" si="206"/>
        <v>JUNIO 2017 / 22</v>
      </c>
      <c r="E1208" s="725"/>
      <c r="F1208" s="726"/>
      <c r="G1208" s="726"/>
      <c r="H1208" s="726"/>
      <c r="I1208" s="726"/>
      <c r="J1208" s="726"/>
      <c r="K1208" s="726"/>
      <c r="L1208" s="726"/>
      <c r="M1208" s="726"/>
      <c r="N1208" s="726"/>
      <c r="O1208" s="726"/>
      <c r="P1208" s="726"/>
      <c r="Q1208" s="726"/>
      <c r="R1208" s="726"/>
      <c r="S1208" s="726"/>
      <c r="T1208" s="726"/>
      <c r="U1208" s="726"/>
      <c r="V1208" s="726"/>
      <c r="W1208" s="726"/>
      <c r="X1208" s="726"/>
      <c r="Y1208" s="726"/>
      <c r="Z1208" s="726"/>
      <c r="AA1208" s="726"/>
      <c r="AB1208" s="726"/>
      <c r="AC1208" s="726"/>
      <c r="AD1208" s="726"/>
      <c r="AE1208" s="292"/>
      <c r="AF1208" s="428"/>
      <c r="AG1208" s="292"/>
      <c r="AH1208" s="726"/>
      <c r="AI1208" s="726"/>
      <c r="AJ1208" s="726"/>
      <c r="AK1208" s="726"/>
      <c r="AL1208" s="726"/>
      <c r="AM1208" s="726"/>
      <c r="AN1208" s="726"/>
      <c r="AO1208" s="726"/>
      <c r="AP1208" s="726"/>
      <c r="AQ1208" s="726"/>
      <c r="AR1208" s="726"/>
      <c r="AS1208" s="726"/>
      <c r="AT1208" s="726"/>
      <c r="AU1208" s="727"/>
      <c r="AV1208" s="726"/>
      <c r="AW1208" s="726"/>
      <c r="AX1208" s="726"/>
      <c r="AY1208" s="726"/>
      <c r="AZ1208" s="726"/>
      <c r="BA1208" s="726"/>
      <c r="BB1208" s="726"/>
      <c r="BC1208" s="726"/>
      <c r="BD1208" s="726"/>
      <c r="BE1208" s="726"/>
      <c r="BF1208" s="726"/>
      <c r="BG1208" s="726"/>
      <c r="BH1208" s="726"/>
      <c r="BI1208" s="726"/>
      <c r="BJ1208" s="726"/>
      <c r="BK1208" s="726"/>
      <c r="BL1208" s="726"/>
      <c r="BM1208" s="726"/>
      <c r="BN1208" s="726"/>
      <c r="BO1208" s="726"/>
      <c r="BP1208" s="726"/>
      <c r="BQ1208" s="726"/>
      <c r="BR1208" s="726"/>
      <c r="BS1208" s="726"/>
      <c r="BT1208" s="726"/>
      <c r="BU1208" s="726"/>
      <c r="BV1208" s="292"/>
      <c r="BW1208" s="435"/>
      <c r="BX1208" s="292"/>
      <c r="BY1208" s="726"/>
      <c r="BZ1208" s="726"/>
      <c r="CA1208" s="726"/>
      <c r="CB1208" s="726"/>
      <c r="CC1208" s="726"/>
      <c r="CD1208" s="726"/>
      <c r="CE1208" s="726"/>
      <c r="CF1208" s="726"/>
      <c r="CG1208" s="726"/>
      <c r="CH1208" s="726"/>
      <c r="CI1208" s="726"/>
      <c r="CJ1208" s="726"/>
      <c r="CK1208" s="726"/>
      <c r="CL1208" s="728"/>
    </row>
    <row r="1209" spans="1:90" x14ac:dyDescent="0.25">
      <c r="A1209" s="586">
        <f t="shared" si="207"/>
        <v>2017</v>
      </c>
      <c r="B1209" s="586" t="str">
        <f t="shared" si="207"/>
        <v>JUNIO</v>
      </c>
      <c r="C1209" s="586">
        <v>25</v>
      </c>
      <c r="D1209" s="292" t="str">
        <f t="shared" si="206"/>
        <v>JUNIO 2017 / 23</v>
      </c>
      <c r="E1209" s="725"/>
      <c r="F1209" s="726"/>
      <c r="G1209" s="726"/>
      <c r="H1209" s="726"/>
      <c r="I1209" s="726"/>
      <c r="J1209" s="726"/>
      <c r="K1209" s="726"/>
      <c r="L1209" s="726"/>
      <c r="M1209" s="726"/>
      <c r="N1209" s="726"/>
      <c r="O1209" s="726"/>
      <c r="P1209" s="726"/>
      <c r="Q1209" s="726"/>
      <c r="R1209" s="726"/>
      <c r="S1209" s="726"/>
      <c r="T1209" s="726"/>
      <c r="U1209" s="726"/>
      <c r="V1209" s="726"/>
      <c r="W1209" s="726"/>
      <c r="X1209" s="726"/>
      <c r="Y1209" s="726"/>
      <c r="Z1209" s="726"/>
      <c r="AA1209" s="726"/>
      <c r="AB1209" s="726"/>
      <c r="AC1209" s="726"/>
      <c r="AD1209" s="726"/>
      <c r="AE1209" s="292"/>
      <c r="AF1209" s="428"/>
      <c r="AG1209" s="292"/>
      <c r="AH1209" s="726"/>
      <c r="AI1209" s="726"/>
      <c r="AJ1209" s="726"/>
      <c r="AK1209" s="726"/>
      <c r="AL1209" s="726"/>
      <c r="AM1209" s="726"/>
      <c r="AN1209" s="726"/>
      <c r="AO1209" s="726"/>
      <c r="AP1209" s="726"/>
      <c r="AQ1209" s="726"/>
      <c r="AR1209" s="726"/>
      <c r="AS1209" s="726"/>
      <c r="AT1209" s="726"/>
      <c r="AU1209" s="727"/>
      <c r="AV1209" s="726"/>
      <c r="AW1209" s="726"/>
      <c r="AX1209" s="726"/>
      <c r="AY1209" s="726"/>
      <c r="AZ1209" s="726"/>
      <c r="BA1209" s="726"/>
      <c r="BB1209" s="726"/>
      <c r="BC1209" s="726"/>
      <c r="BD1209" s="726"/>
      <c r="BE1209" s="726"/>
      <c r="BF1209" s="726"/>
      <c r="BG1209" s="726"/>
      <c r="BH1209" s="726"/>
      <c r="BI1209" s="726"/>
      <c r="BJ1209" s="726"/>
      <c r="BK1209" s="726"/>
      <c r="BL1209" s="726"/>
      <c r="BM1209" s="726"/>
      <c r="BN1209" s="726"/>
      <c r="BO1209" s="726"/>
      <c r="BP1209" s="726"/>
      <c r="BQ1209" s="726"/>
      <c r="BR1209" s="726"/>
      <c r="BS1209" s="726"/>
      <c r="BT1209" s="726"/>
      <c r="BU1209" s="726"/>
      <c r="BV1209" s="292"/>
      <c r="BW1209" s="435"/>
      <c r="BX1209" s="292"/>
      <c r="BY1209" s="726"/>
      <c r="BZ1209" s="726"/>
      <c r="CA1209" s="726"/>
      <c r="CB1209" s="726"/>
      <c r="CC1209" s="726"/>
      <c r="CD1209" s="726"/>
      <c r="CE1209" s="726"/>
      <c r="CF1209" s="726"/>
      <c r="CG1209" s="726"/>
      <c r="CH1209" s="726"/>
      <c r="CI1209" s="726"/>
      <c r="CJ1209" s="726"/>
      <c r="CK1209" s="726"/>
      <c r="CL1209" s="728"/>
    </row>
    <row r="1210" spans="1:90" x14ac:dyDescent="0.25">
      <c r="A1210" s="586">
        <f t="shared" si="207"/>
        <v>2017</v>
      </c>
      <c r="B1210" s="586" t="str">
        <f t="shared" si="207"/>
        <v>JUNIO</v>
      </c>
      <c r="C1210" s="586">
        <v>26</v>
      </c>
      <c r="D1210" s="292" t="str">
        <f t="shared" si="206"/>
        <v>JUNIO 2017 / 24</v>
      </c>
      <c r="E1210" s="725"/>
      <c r="F1210" s="726"/>
      <c r="G1210" s="726"/>
      <c r="H1210" s="726"/>
      <c r="I1210" s="726"/>
      <c r="J1210" s="726"/>
      <c r="K1210" s="726"/>
      <c r="L1210" s="726"/>
      <c r="M1210" s="726"/>
      <c r="N1210" s="726"/>
      <c r="O1210" s="726"/>
      <c r="P1210" s="726"/>
      <c r="Q1210" s="726"/>
      <c r="R1210" s="726"/>
      <c r="S1210" s="726"/>
      <c r="T1210" s="726"/>
      <c r="U1210" s="726"/>
      <c r="V1210" s="726"/>
      <c r="W1210" s="726"/>
      <c r="X1210" s="726"/>
      <c r="Y1210" s="726"/>
      <c r="Z1210" s="726"/>
      <c r="AA1210" s="726"/>
      <c r="AB1210" s="726"/>
      <c r="AC1210" s="726"/>
      <c r="AD1210" s="726"/>
      <c r="AE1210" s="292"/>
      <c r="AF1210" s="428"/>
      <c r="AG1210" s="292"/>
      <c r="AH1210" s="726"/>
      <c r="AI1210" s="726"/>
      <c r="AJ1210" s="726"/>
      <c r="AK1210" s="726"/>
      <c r="AL1210" s="726"/>
      <c r="AM1210" s="726"/>
      <c r="AN1210" s="726"/>
      <c r="AO1210" s="726"/>
      <c r="AP1210" s="726"/>
      <c r="AQ1210" s="726"/>
      <c r="AR1210" s="726"/>
      <c r="AS1210" s="726"/>
      <c r="AT1210" s="726"/>
      <c r="AU1210" s="727"/>
      <c r="AV1210" s="726"/>
      <c r="AW1210" s="726"/>
      <c r="AX1210" s="726"/>
      <c r="AY1210" s="726"/>
      <c r="AZ1210" s="726"/>
      <c r="BA1210" s="726"/>
      <c r="BB1210" s="726"/>
      <c r="BC1210" s="726"/>
      <c r="BD1210" s="726"/>
      <c r="BE1210" s="726"/>
      <c r="BF1210" s="726"/>
      <c r="BG1210" s="726"/>
      <c r="BH1210" s="726"/>
      <c r="BI1210" s="726"/>
      <c r="BJ1210" s="726"/>
      <c r="BK1210" s="726"/>
      <c r="BL1210" s="726"/>
      <c r="BM1210" s="726"/>
      <c r="BN1210" s="726"/>
      <c r="BO1210" s="726"/>
      <c r="BP1210" s="726"/>
      <c r="BQ1210" s="726"/>
      <c r="BR1210" s="726"/>
      <c r="BS1210" s="726"/>
      <c r="BT1210" s="726"/>
      <c r="BU1210" s="726"/>
      <c r="BV1210" s="292"/>
      <c r="BW1210" s="435"/>
      <c r="BX1210" s="292"/>
      <c r="BY1210" s="726"/>
      <c r="BZ1210" s="726"/>
      <c r="CA1210" s="726"/>
      <c r="CB1210" s="726"/>
      <c r="CC1210" s="726"/>
      <c r="CD1210" s="726"/>
      <c r="CE1210" s="726"/>
      <c r="CF1210" s="726"/>
      <c r="CG1210" s="726"/>
      <c r="CH1210" s="726"/>
      <c r="CI1210" s="726"/>
      <c r="CJ1210" s="726"/>
      <c r="CK1210" s="726"/>
      <c r="CL1210" s="728"/>
    </row>
    <row r="1211" spans="1:90" x14ac:dyDescent="0.25">
      <c r="A1211" s="586">
        <f t="shared" si="207"/>
        <v>2017</v>
      </c>
      <c r="B1211" s="586" t="str">
        <f t="shared" si="207"/>
        <v>JUNIO</v>
      </c>
      <c r="C1211" s="586">
        <v>27</v>
      </c>
      <c r="D1211" s="292" t="str">
        <f t="shared" si="206"/>
        <v>JUNIO 2017 / 25</v>
      </c>
      <c r="E1211" s="725"/>
      <c r="F1211" s="726"/>
      <c r="G1211" s="726"/>
      <c r="H1211" s="726"/>
      <c r="I1211" s="726"/>
      <c r="J1211" s="726"/>
      <c r="K1211" s="726"/>
      <c r="L1211" s="726"/>
      <c r="M1211" s="726"/>
      <c r="N1211" s="726"/>
      <c r="O1211" s="726"/>
      <c r="P1211" s="726"/>
      <c r="Q1211" s="726"/>
      <c r="R1211" s="726"/>
      <c r="S1211" s="726"/>
      <c r="T1211" s="726"/>
      <c r="U1211" s="726"/>
      <c r="V1211" s="726"/>
      <c r="W1211" s="726"/>
      <c r="X1211" s="726"/>
      <c r="Y1211" s="726"/>
      <c r="Z1211" s="726"/>
      <c r="AA1211" s="726"/>
      <c r="AB1211" s="726"/>
      <c r="AC1211" s="726"/>
      <c r="AD1211" s="726"/>
      <c r="AE1211" s="292"/>
      <c r="AF1211" s="428"/>
      <c r="AG1211" s="292"/>
      <c r="AH1211" s="726"/>
      <c r="AI1211" s="726"/>
      <c r="AJ1211" s="726"/>
      <c r="AK1211" s="726"/>
      <c r="AL1211" s="726"/>
      <c r="AM1211" s="726"/>
      <c r="AN1211" s="726"/>
      <c r="AO1211" s="726"/>
      <c r="AP1211" s="726"/>
      <c r="AQ1211" s="726"/>
      <c r="AR1211" s="726"/>
      <c r="AS1211" s="726"/>
      <c r="AT1211" s="726"/>
      <c r="AU1211" s="727"/>
      <c r="AV1211" s="726"/>
      <c r="AW1211" s="726"/>
      <c r="AX1211" s="726"/>
      <c r="AY1211" s="726"/>
      <c r="AZ1211" s="726"/>
      <c r="BA1211" s="726"/>
      <c r="BB1211" s="726"/>
      <c r="BC1211" s="726"/>
      <c r="BD1211" s="726"/>
      <c r="BE1211" s="726"/>
      <c r="BF1211" s="726"/>
      <c r="BG1211" s="726"/>
      <c r="BH1211" s="726"/>
      <c r="BI1211" s="726"/>
      <c r="BJ1211" s="726"/>
      <c r="BK1211" s="726"/>
      <c r="BL1211" s="726"/>
      <c r="BM1211" s="726"/>
      <c r="BN1211" s="726"/>
      <c r="BO1211" s="726"/>
      <c r="BP1211" s="726"/>
      <c r="BQ1211" s="726"/>
      <c r="BR1211" s="726"/>
      <c r="BS1211" s="726"/>
      <c r="BT1211" s="726"/>
      <c r="BU1211" s="726"/>
      <c r="BV1211" s="292"/>
      <c r="BW1211" s="435"/>
      <c r="BX1211" s="292"/>
      <c r="BY1211" s="726"/>
      <c r="BZ1211" s="726"/>
      <c r="CA1211" s="726"/>
      <c r="CB1211" s="726"/>
      <c r="CC1211" s="726"/>
      <c r="CD1211" s="726"/>
      <c r="CE1211" s="726"/>
      <c r="CF1211" s="726"/>
      <c r="CG1211" s="726"/>
      <c r="CH1211" s="726"/>
      <c r="CI1211" s="726"/>
      <c r="CJ1211" s="726"/>
      <c r="CK1211" s="726"/>
      <c r="CL1211" s="728"/>
    </row>
    <row r="1212" spans="1:90" x14ac:dyDescent="0.25">
      <c r="A1212" s="586">
        <f t="shared" si="207"/>
        <v>2017</v>
      </c>
      <c r="B1212" s="586" t="str">
        <f t="shared" si="207"/>
        <v>JUNIO</v>
      </c>
      <c r="C1212" s="586">
        <v>28</v>
      </c>
      <c r="D1212" s="292" t="str">
        <f t="shared" si="206"/>
        <v>JUNIO 2017 / 26</v>
      </c>
      <c r="E1212" s="725"/>
      <c r="F1212" s="726"/>
      <c r="G1212" s="726"/>
      <c r="H1212" s="726"/>
      <c r="I1212" s="726"/>
      <c r="J1212" s="726"/>
      <c r="K1212" s="726"/>
      <c r="L1212" s="726"/>
      <c r="M1212" s="726"/>
      <c r="N1212" s="726"/>
      <c r="O1212" s="726"/>
      <c r="P1212" s="726"/>
      <c r="Q1212" s="726"/>
      <c r="R1212" s="726"/>
      <c r="S1212" s="726"/>
      <c r="T1212" s="726"/>
      <c r="U1212" s="726"/>
      <c r="V1212" s="726"/>
      <c r="W1212" s="726"/>
      <c r="X1212" s="726"/>
      <c r="Y1212" s="726"/>
      <c r="Z1212" s="726"/>
      <c r="AA1212" s="726"/>
      <c r="AB1212" s="726"/>
      <c r="AC1212" s="726"/>
      <c r="AD1212" s="726"/>
      <c r="AE1212" s="292"/>
      <c r="AF1212" s="428"/>
      <c r="AG1212" s="292"/>
      <c r="AH1212" s="726"/>
      <c r="AI1212" s="726"/>
      <c r="AJ1212" s="726"/>
      <c r="AK1212" s="726"/>
      <c r="AL1212" s="726"/>
      <c r="AM1212" s="726"/>
      <c r="AN1212" s="726"/>
      <c r="AO1212" s="726"/>
      <c r="AP1212" s="726"/>
      <c r="AQ1212" s="726"/>
      <c r="AR1212" s="726"/>
      <c r="AS1212" s="726"/>
      <c r="AT1212" s="726"/>
      <c r="AU1212" s="727"/>
      <c r="AV1212" s="726"/>
      <c r="AW1212" s="726"/>
      <c r="AX1212" s="726"/>
      <c r="AY1212" s="726"/>
      <c r="AZ1212" s="726"/>
      <c r="BA1212" s="726"/>
      <c r="BB1212" s="726"/>
      <c r="BC1212" s="726"/>
      <c r="BD1212" s="726"/>
      <c r="BE1212" s="726"/>
      <c r="BF1212" s="726"/>
      <c r="BG1212" s="726"/>
      <c r="BH1212" s="726"/>
      <c r="BI1212" s="726"/>
      <c r="BJ1212" s="726"/>
      <c r="BK1212" s="726"/>
      <c r="BL1212" s="726"/>
      <c r="BM1212" s="726"/>
      <c r="BN1212" s="726"/>
      <c r="BO1212" s="726"/>
      <c r="BP1212" s="726"/>
      <c r="BQ1212" s="726"/>
      <c r="BR1212" s="726"/>
      <c r="BS1212" s="726"/>
      <c r="BT1212" s="726"/>
      <c r="BU1212" s="726"/>
      <c r="BV1212" s="292"/>
      <c r="BW1212" s="435"/>
      <c r="BX1212" s="292"/>
      <c r="BY1212" s="726"/>
      <c r="BZ1212" s="726"/>
      <c r="CA1212" s="726"/>
      <c r="CB1212" s="726"/>
      <c r="CC1212" s="726"/>
      <c r="CD1212" s="726"/>
      <c r="CE1212" s="726"/>
      <c r="CF1212" s="726"/>
      <c r="CG1212" s="726"/>
      <c r="CH1212" s="726"/>
      <c r="CI1212" s="726"/>
      <c r="CJ1212" s="726"/>
      <c r="CK1212" s="726"/>
      <c r="CL1212" s="728"/>
    </row>
    <row r="1213" spans="1:90" x14ac:dyDescent="0.25">
      <c r="A1213" s="586">
        <f t="shared" si="207"/>
        <v>2017</v>
      </c>
      <c r="B1213" s="586" t="str">
        <f t="shared" si="207"/>
        <v>JUNIO</v>
      </c>
      <c r="C1213" s="586">
        <v>29</v>
      </c>
      <c r="D1213" s="292" t="str">
        <f t="shared" si="206"/>
        <v>JUNIO 2017 / 27</v>
      </c>
      <c r="E1213" s="725"/>
      <c r="F1213" s="726"/>
      <c r="G1213" s="726"/>
      <c r="H1213" s="726"/>
      <c r="I1213" s="726"/>
      <c r="J1213" s="726"/>
      <c r="K1213" s="726"/>
      <c r="L1213" s="726"/>
      <c r="M1213" s="726"/>
      <c r="N1213" s="726"/>
      <c r="O1213" s="726"/>
      <c r="P1213" s="726"/>
      <c r="Q1213" s="726"/>
      <c r="R1213" s="726"/>
      <c r="S1213" s="726"/>
      <c r="T1213" s="726"/>
      <c r="U1213" s="726"/>
      <c r="V1213" s="726"/>
      <c r="W1213" s="726"/>
      <c r="X1213" s="726"/>
      <c r="Y1213" s="726"/>
      <c r="Z1213" s="726"/>
      <c r="AA1213" s="726"/>
      <c r="AB1213" s="726"/>
      <c r="AC1213" s="726"/>
      <c r="AD1213" s="726"/>
      <c r="AE1213" s="292"/>
      <c r="AF1213" s="428"/>
      <c r="AG1213" s="292"/>
      <c r="AH1213" s="726"/>
      <c r="AI1213" s="726"/>
      <c r="AJ1213" s="726"/>
      <c r="AK1213" s="726"/>
      <c r="AL1213" s="726"/>
      <c r="AM1213" s="726"/>
      <c r="AN1213" s="726"/>
      <c r="AO1213" s="726"/>
      <c r="AP1213" s="726"/>
      <c r="AQ1213" s="726"/>
      <c r="AR1213" s="726"/>
      <c r="AS1213" s="726"/>
      <c r="AT1213" s="726"/>
      <c r="AU1213" s="727"/>
      <c r="AV1213" s="726"/>
      <c r="AW1213" s="726"/>
      <c r="AX1213" s="726"/>
      <c r="AY1213" s="726"/>
      <c r="AZ1213" s="726"/>
      <c r="BA1213" s="726"/>
      <c r="BB1213" s="726"/>
      <c r="BC1213" s="726"/>
      <c r="BD1213" s="726"/>
      <c r="BE1213" s="726"/>
      <c r="BF1213" s="726"/>
      <c r="BG1213" s="726"/>
      <c r="BH1213" s="726"/>
      <c r="BI1213" s="726"/>
      <c r="BJ1213" s="726"/>
      <c r="BK1213" s="726"/>
      <c r="BL1213" s="726"/>
      <c r="BM1213" s="726"/>
      <c r="BN1213" s="726"/>
      <c r="BO1213" s="726"/>
      <c r="BP1213" s="726"/>
      <c r="BQ1213" s="726"/>
      <c r="BR1213" s="726"/>
      <c r="BS1213" s="726"/>
      <c r="BT1213" s="726"/>
      <c r="BU1213" s="726"/>
      <c r="BV1213" s="292"/>
      <c r="BW1213" s="435"/>
      <c r="BX1213" s="292"/>
      <c r="BY1213" s="726"/>
      <c r="BZ1213" s="726"/>
      <c r="CA1213" s="726"/>
      <c r="CB1213" s="726"/>
      <c r="CC1213" s="726"/>
      <c r="CD1213" s="726"/>
      <c r="CE1213" s="726"/>
      <c r="CF1213" s="726"/>
      <c r="CG1213" s="726"/>
      <c r="CH1213" s="726"/>
      <c r="CI1213" s="726"/>
      <c r="CJ1213" s="726"/>
      <c r="CK1213" s="726"/>
      <c r="CL1213" s="728"/>
    </row>
    <row r="1214" spans="1:90" x14ac:dyDescent="0.25">
      <c r="A1214" s="586">
        <f t="shared" si="207"/>
        <v>2017</v>
      </c>
      <c r="B1214" s="586" t="str">
        <f t="shared" si="207"/>
        <v>JUNIO</v>
      </c>
      <c r="C1214" s="586">
        <v>30</v>
      </c>
      <c r="D1214" s="292" t="str">
        <f t="shared" si="206"/>
        <v>JUNIO 2017 / 28</v>
      </c>
      <c r="E1214" s="725"/>
      <c r="F1214" s="726"/>
      <c r="G1214" s="726"/>
      <c r="H1214" s="726"/>
      <c r="I1214" s="726"/>
      <c r="J1214" s="726"/>
      <c r="K1214" s="726"/>
      <c r="L1214" s="726"/>
      <c r="M1214" s="726"/>
      <c r="N1214" s="726"/>
      <c r="O1214" s="726"/>
      <c r="P1214" s="726"/>
      <c r="Q1214" s="726"/>
      <c r="R1214" s="726"/>
      <c r="S1214" s="726"/>
      <c r="T1214" s="726"/>
      <c r="U1214" s="726"/>
      <c r="V1214" s="726"/>
      <c r="W1214" s="726"/>
      <c r="X1214" s="726"/>
      <c r="Y1214" s="726"/>
      <c r="Z1214" s="726"/>
      <c r="AA1214" s="726"/>
      <c r="AB1214" s="726"/>
      <c r="AC1214" s="726"/>
      <c r="AD1214" s="726"/>
      <c r="AE1214" s="292"/>
      <c r="AF1214" s="428"/>
      <c r="AG1214" s="292"/>
      <c r="AH1214" s="726"/>
      <c r="AI1214" s="726"/>
      <c r="AJ1214" s="726"/>
      <c r="AK1214" s="726"/>
      <c r="AL1214" s="726"/>
      <c r="AM1214" s="726"/>
      <c r="AN1214" s="726"/>
      <c r="AO1214" s="726"/>
      <c r="AP1214" s="726"/>
      <c r="AQ1214" s="726"/>
      <c r="AR1214" s="726"/>
      <c r="AS1214" s="726"/>
      <c r="AT1214" s="726"/>
      <c r="AU1214" s="727"/>
      <c r="AV1214" s="726"/>
      <c r="AW1214" s="726"/>
      <c r="AX1214" s="726"/>
      <c r="AY1214" s="726"/>
      <c r="AZ1214" s="726"/>
      <c r="BA1214" s="726"/>
      <c r="BB1214" s="726"/>
      <c r="BC1214" s="726"/>
      <c r="BD1214" s="726"/>
      <c r="BE1214" s="726"/>
      <c r="BF1214" s="726"/>
      <c r="BG1214" s="726"/>
      <c r="BH1214" s="726"/>
      <c r="BI1214" s="726"/>
      <c r="BJ1214" s="726"/>
      <c r="BK1214" s="726"/>
      <c r="BL1214" s="726"/>
      <c r="BM1214" s="726"/>
      <c r="BN1214" s="726"/>
      <c r="BO1214" s="726"/>
      <c r="BP1214" s="726"/>
      <c r="BQ1214" s="726"/>
      <c r="BR1214" s="726"/>
      <c r="BS1214" s="726"/>
      <c r="BT1214" s="726"/>
      <c r="BU1214" s="726"/>
      <c r="BV1214" s="292"/>
      <c r="BW1214" s="435"/>
      <c r="BX1214" s="292"/>
      <c r="BY1214" s="726"/>
      <c r="BZ1214" s="726"/>
      <c r="CA1214" s="726"/>
      <c r="CB1214" s="726"/>
      <c r="CC1214" s="726"/>
      <c r="CD1214" s="726"/>
      <c r="CE1214" s="726"/>
      <c r="CF1214" s="726"/>
      <c r="CG1214" s="726"/>
      <c r="CH1214" s="726"/>
      <c r="CI1214" s="726"/>
      <c r="CJ1214" s="726"/>
      <c r="CK1214" s="726"/>
      <c r="CL1214" s="728"/>
    </row>
    <row r="1215" spans="1:90" x14ac:dyDescent="0.25">
      <c r="A1215" s="586">
        <f t="shared" si="207"/>
        <v>2017</v>
      </c>
      <c r="B1215" s="586" t="str">
        <f t="shared" si="207"/>
        <v>JUNIO</v>
      </c>
      <c r="C1215" s="586">
        <v>31</v>
      </c>
      <c r="D1215" s="292" t="str">
        <f t="shared" si="206"/>
        <v>JUNIO 2017 / 29</v>
      </c>
      <c r="E1215" s="725"/>
      <c r="F1215" s="726"/>
      <c r="G1215" s="726"/>
      <c r="H1215" s="726"/>
      <c r="I1215" s="726"/>
      <c r="J1215" s="726"/>
      <c r="K1215" s="726"/>
      <c r="L1215" s="726"/>
      <c r="M1215" s="726"/>
      <c r="N1215" s="726"/>
      <c r="O1215" s="726"/>
      <c r="P1215" s="726"/>
      <c r="Q1215" s="726"/>
      <c r="R1215" s="726"/>
      <c r="S1215" s="726"/>
      <c r="T1215" s="726"/>
      <c r="U1215" s="726"/>
      <c r="V1215" s="726"/>
      <c r="W1215" s="726"/>
      <c r="X1215" s="726"/>
      <c r="Y1215" s="726"/>
      <c r="Z1215" s="726"/>
      <c r="AA1215" s="726"/>
      <c r="AB1215" s="726"/>
      <c r="AC1215" s="726"/>
      <c r="AD1215" s="726"/>
      <c r="AE1215" s="292"/>
      <c r="AF1215" s="428"/>
      <c r="AG1215" s="292"/>
      <c r="AH1215" s="726"/>
      <c r="AI1215" s="726"/>
      <c r="AJ1215" s="726"/>
      <c r="AK1215" s="726"/>
      <c r="AL1215" s="726"/>
      <c r="AM1215" s="726"/>
      <c r="AN1215" s="726"/>
      <c r="AO1215" s="726"/>
      <c r="AP1215" s="726"/>
      <c r="AQ1215" s="726"/>
      <c r="AR1215" s="726"/>
      <c r="AS1215" s="726"/>
      <c r="AT1215" s="726"/>
      <c r="AU1215" s="727"/>
      <c r="AV1215" s="726"/>
      <c r="AW1215" s="726"/>
      <c r="AX1215" s="726"/>
      <c r="AY1215" s="726"/>
      <c r="AZ1215" s="726"/>
      <c r="BA1215" s="726"/>
      <c r="BB1215" s="726"/>
      <c r="BC1215" s="726"/>
      <c r="BD1215" s="726"/>
      <c r="BE1215" s="726"/>
      <c r="BF1215" s="726"/>
      <c r="BG1215" s="726"/>
      <c r="BH1215" s="726"/>
      <c r="BI1215" s="726"/>
      <c r="BJ1215" s="726"/>
      <c r="BK1215" s="726"/>
      <c r="BL1215" s="726"/>
      <c r="BM1215" s="726"/>
      <c r="BN1215" s="726"/>
      <c r="BO1215" s="726"/>
      <c r="BP1215" s="726"/>
      <c r="BQ1215" s="726"/>
      <c r="BR1215" s="726"/>
      <c r="BS1215" s="726"/>
      <c r="BT1215" s="726"/>
      <c r="BU1215" s="726"/>
      <c r="BV1215" s="292"/>
      <c r="BW1215" s="435"/>
      <c r="BX1215" s="292"/>
      <c r="BY1215" s="726"/>
      <c r="BZ1215" s="726"/>
      <c r="CA1215" s="726"/>
      <c r="CB1215" s="726"/>
      <c r="CC1215" s="726"/>
      <c r="CD1215" s="726"/>
      <c r="CE1215" s="726"/>
      <c r="CF1215" s="726"/>
      <c r="CG1215" s="726"/>
      <c r="CH1215" s="726"/>
      <c r="CI1215" s="726"/>
      <c r="CJ1215" s="726"/>
      <c r="CK1215" s="726"/>
      <c r="CL1215" s="728"/>
    </row>
    <row r="1216" spans="1:90" x14ac:dyDescent="0.25">
      <c r="A1216" s="206"/>
      <c r="B1216" s="206"/>
      <c r="C1216" s="206"/>
      <c r="D1216" s="292" t="str">
        <f t="shared" si="206"/>
        <v>JUNIO 2017 / 30</v>
      </c>
      <c r="E1216" s="725"/>
      <c r="F1216" s="726"/>
      <c r="G1216" s="726"/>
      <c r="H1216" s="726"/>
      <c r="I1216" s="726"/>
      <c r="J1216" s="726"/>
      <c r="K1216" s="726"/>
      <c r="L1216" s="726"/>
      <c r="M1216" s="726"/>
      <c r="N1216" s="726"/>
      <c r="O1216" s="726"/>
      <c r="P1216" s="726"/>
      <c r="Q1216" s="726"/>
      <c r="R1216" s="726"/>
      <c r="S1216" s="726"/>
      <c r="T1216" s="726"/>
      <c r="U1216" s="726"/>
      <c r="V1216" s="726"/>
      <c r="W1216" s="726"/>
      <c r="X1216" s="726"/>
      <c r="Y1216" s="726"/>
      <c r="Z1216" s="726"/>
      <c r="AA1216" s="726"/>
      <c r="AB1216" s="726"/>
      <c r="AC1216" s="726"/>
      <c r="AD1216" s="726"/>
      <c r="AE1216" s="292"/>
      <c r="AF1216" s="428"/>
      <c r="AG1216" s="292"/>
      <c r="AH1216" s="726"/>
      <c r="AI1216" s="726"/>
      <c r="AJ1216" s="726"/>
      <c r="AK1216" s="726"/>
      <c r="AL1216" s="726"/>
      <c r="AM1216" s="726"/>
      <c r="AN1216" s="726"/>
      <c r="AO1216" s="726"/>
      <c r="AP1216" s="726"/>
      <c r="AQ1216" s="726"/>
      <c r="AR1216" s="726"/>
      <c r="AS1216" s="726"/>
      <c r="AT1216" s="726"/>
      <c r="AU1216" s="727"/>
      <c r="AV1216" s="726"/>
      <c r="AW1216" s="726"/>
      <c r="AX1216" s="726"/>
      <c r="AY1216" s="726"/>
      <c r="AZ1216" s="726"/>
      <c r="BA1216" s="726"/>
      <c r="BB1216" s="726"/>
      <c r="BC1216" s="726"/>
      <c r="BD1216" s="726"/>
      <c r="BE1216" s="726"/>
      <c r="BF1216" s="726"/>
      <c r="BG1216" s="726"/>
      <c r="BH1216" s="726"/>
      <c r="BI1216" s="726"/>
      <c r="BJ1216" s="726"/>
      <c r="BK1216" s="726"/>
      <c r="BL1216" s="726"/>
      <c r="BM1216" s="726"/>
      <c r="BN1216" s="726"/>
      <c r="BO1216" s="726"/>
      <c r="BP1216" s="726"/>
      <c r="BQ1216" s="726"/>
      <c r="BR1216" s="726"/>
      <c r="BS1216" s="726"/>
      <c r="BT1216" s="726"/>
      <c r="BU1216" s="726"/>
      <c r="BV1216" s="292"/>
      <c r="BW1216" s="435"/>
      <c r="BX1216" s="292"/>
      <c r="BY1216" s="726"/>
      <c r="BZ1216" s="726"/>
      <c r="CA1216" s="726"/>
      <c r="CB1216" s="726"/>
      <c r="CC1216" s="726"/>
      <c r="CD1216" s="726"/>
      <c r="CE1216" s="726"/>
      <c r="CF1216" s="726"/>
      <c r="CG1216" s="726"/>
      <c r="CH1216" s="726"/>
      <c r="CI1216" s="726"/>
      <c r="CJ1216" s="726"/>
      <c r="CK1216" s="726"/>
      <c r="CL1216" s="728"/>
    </row>
    <row r="1217" spans="1:133" x14ac:dyDescent="0.25">
      <c r="A1217" s="586">
        <v>2017</v>
      </c>
      <c r="B1217" s="586" t="s">
        <v>227</v>
      </c>
      <c r="C1217" s="586">
        <v>1</v>
      </c>
      <c r="D1217" s="292" t="str">
        <f t="shared" si="206"/>
        <v>JUNIO 2017 / 31</v>
      </c>
      <c r="E1217" s="725"/>
      <c r="F1217" s="726"/>
      <c r="G1217" s="726"/>
      <c r="H1217" s="726"/>
      <c r="I1217" s="726"/>
      <c r="J1217" s="726"/>
      <c r="K1217" s="726"/>
      <c r="L1217" s="726"/>
      <c r="M1217" s="726"/>
      <c r="N1217" s="726"/>
      <c r="O1217" s="726"/>
      <c r="P1217" s="726"/>
      <c r="Q1217" s="726"/>
      <c r="R1217" s="726"/>
      <c r="S1217" s="726"/>
      <c r="T1217" s="726"/>
      <c r="U1217" s="726"/>
      <c r="V1217" s="726"/>
      <c r="W1217" s="726"/>
      <c r="X1217" s="726"/>
      <c r="Y1217" s="726"/>
      <c r="Z1217" s="726"/>
      <c r="AA1217" s="726"/>
      <c r="AB1217" s="726"/>
      <c r="AC1217" s="726"/>
      <c r="AD1217" s="726"/>
      <c r="AE1217" s="292"/>
      <c r="AF1217" s="428"/>
      <c r="AG1217" s="292"/>
      <c r="AH1217" s="726"/>
      <c r="AI1217" s="726"/>
      <c r="AJ1217" s="726"/>
      <c r="AK1217" s="726"/>
      <c r="AL1217" s="726"/>
      <c r="AM1217" s="726"/>
      <c r="AN1217" s="726"/>
      <c r="AO1217" s="726"/>
      <c r="AP1217" s="726"/>
      <c r="AQ1217" s="726"/>
      <c r="AR1217" s="726"/>
      <c r="AS1217" s="726"/>
      <c r="AT1217" s="726"/>
      <c r="AU1217" s="727"/>
      <c r="AV1217" s="726"/>
      <c r="AW1217" s="726"/>
      <c r="AX1217" s="726"/>
      <c r="AY1217" s="726"/>
      <c r="AZ1217" s="726"/>
      <c r="BA1217" s="726"/>
      <c r="BB1217" s="726"/>
      <c r="BC1217" s="726"/>
      <c r="BD1217" s="726"/>
      <c r="BE1217" s="726"/>
      <c r="BF1217" s="726"/>
      <c r="BG1217" s="726"/>
      <c r="BH1217" s="726"/>
      <c r="BI1217" s="726"/>
      <c r="BJ1217" s="726"/>
      <c r="BK1217" s="726"/>
      <c r="BL1217" s="726"/>
      <c r="BM1217" s="726"/>
      <c r="BN1217" s="726"/>
      <c r="BO1217" s="726"/>
      <c r="BP1217" s="726"/>
      <c r="BQ1217" s="726"/>
      <c r="BR1217" s="726"/>
      <c r="BS1217" s="726"/>
      <c r="BT1217" s="726"/>
      <c r="BU1217" s="726"/>
      <c r="BV1217" s="292"/>
      <c r="BW1217" s="435"/>
      <c r="BX1217" s="292"/>
      <c r="BY1217" s="726"/>
      <c r="BZ1217" s="726"/>
      <c r="CA1217" s="726"/>
      <c r="CB1217" s="726"/>
      <c r="CC1217" s="726"/>
      <c r="CD1217" s="726"/>
      <c r="CE1217" s="726"/>
      <c r="CF1217" s="726"/>
      <c r="CG1217" s="726"/>
      <c r="CH1217" s="726"/>
      <c r="CI1217" s="726"/>
      <c r="CJ1217" s="726"/>
      <c r="CK1217" s="726"/>
      <c r="CL1217" s="728"/>
    </row>
    <row r="1218" spans="1:133" ht="15.75" x14ac:dyDescent="0.25">
      <c r="A1218" s="586">
        <f>A1217</f>
        <v>2017</v>
      </c>
      <c r="B1218" s="586" t="str">
        <f>B1217</f>
        <v>JULIO</v>
      </c>
      <c r="C1218" s="586">
        <v>2</v>
      </c>
      <c r="D1218" s="275" t="s">
        <v>228</v>
      </c>
      <c r="E1218" s="344" t="str">
        <f>IFERROR(AVERAGE(E1187:E1217),"")</f>
        <v/>
      </c>
      <c r="F1218" s="276" t="str">
        <f>IFERROR(AVERAGE(F1187:F1217),"")</f>
        <v/>
      </c>
      <c r="G1218" s="276" t="str">
        <f>IFERROR(AVERAGE(G1187:G1217),"")</f>
        <v/>
      </c>
      <c r="H1218" s="276" t="str">
        <f>IFERROR(AVERAGE(H1187:H1217),"")</f>
        <v/>
      </c>
      <c r="I1218" s="276" t="str">
        <f>IFERROR(AVERAGE(I1187:I1217),"")</f>
        <v/>
      </c>
      <c r="J1218" s="276" t="str">
        <f t="shared" ref="J1218:BU1218" si="208">IFERROR(AVERAGE(J1187:J1217),"")</f>
        <v/>
      </c>
      <c r="K1218" s="276" t="str">
        <f t="shared" si="208"/>
        <v/>
      </c>
      <c r="L1218" s="276" t="str">
        <f t="shared" si="208"/>
        <v/>
      </c>
      <c r="M1218" s="276" t="str">
        <f t="shared" si="208"/>
        <v/>
      </c>
      <c r="N1218" s="276" t="str">
        <f t="shared" si="208"/>
        <v/>
      </c>
      <c r="O1218" s="276" t="str">
        <f t="shared" si="208"/>
        <v/>
      </c>
      <c r="P1218" s="276" t="str">
        <f t="shared" si="208"/>
        <v/>
      </c>
      <c r="Q1218" s="276" t="str">
        <f t="shared" si="208"/>
        <v/>
      </c>
      <c r="R1218" s="276" t="str">
        <f t="shared" si="208"/>
        <v/>
      </c>
      <c r="S1218" s="276" t="str">
        <f t="shared" si="208"/>
        <v/>
      </c>
      <c r="T1218" s="276" t="str">
        <f t="shared" si="208"/>
        <v/>
      </c>
      <c r="U1218" s="276" t="str">
        <f t="shared" si="208"/>
        <v/>
      </c>
      <c r="V1218" s="276" t="str">
        <f t="shared" si="208"/>
        <v/>
      </c>
      <c r="W1218" s="276" t="str">
        <f t="shared" si="208"/>
        <v/>
      </c>
      <c r="X1218" s="276" t="str">
        <f t="shared" si="208"/>
        <v/>
      </c>
      <c r="Y1218" s="276" t="str">
        <f t="shared" si="208"/>
        <v/>
      </c>
      <c r="Z1218" s="276" t="str">
        <f t="shared" si="208"/>
        <v/>
      </c>
      <c r="AA1218" s="276" t="str">
        <f t="shared" si="208"/>
        <v/>
      </c>
      <c r="AB1218" s="276" t="str">
        <f t="shared" si="208"/>
        <v/>
      </c>
      <c r="AC1218" s="276" t="str">
        <f t="shared" si="208"/>
        <v/>
      </c>
      <c r="AD1218" s="276" t="str">
        <f t="shared" si="208"/>
        <v/>
      </c>
      <c r="AE1218" s="276" t="str">
        <f t="shared" si="208"/>
        <v/>
      </c>
      <c r="AF1218" s="420" t="str">
        <f t="shared" si="208"/>
        <v/>
      </c>
      <c r="AG1218" s="276" t="str">
        <f t="shared" si="208"/>
        <v/>
      </c>
      <c r="AH1218" s="276" t="str">
        <f t="shared" si="208"/>
        <v/>
      </c>
      <c r="AI1218" s="276" t="str">
        <f t="shared" si="208"/>
        <v/>
      </c>
      <c r="AJ1218" s="276" t="str">
        <f t="shared" si="208"/>
        <v/>
      </c>
      <c r="AK1218" s="276" t="str">
        <f t="shared" si="208"/>
        <v/>
      </c>
      <c r="AL1218" s="276" t="str">
        <f t="shared" si="208"/>
        <v/>
      </c>
      <c r="AM1218" s="276" t="str">
        <f t="shared" si="208"/>
        <v/>
      </c>
      <c r="AN1218" s="276" t="str">
        <f t="shared" si="208"/>
        <v/>
      </c>
      <c r="AO1218" s="276" t="str">
        <f t="shared" si="208"/>
        <v/>
      </c>
      <c r="AP1218" s="276" t="str">
        <f t="shared" si="208"/>
        <v/>
      </c>
      <c r="AQ1218" s="276" t="str">
        <f t="shared" si="208"/>
        <v/>
      </c>
      <c r="AR1218" s="276" t="str">
        <f t="shared" si="208"/>
        <v/>
      </c>
      <c r="AS1218" s="276" t="str">
        <f t="shared" si="208"/>
        <v/>
      </c>
      <c r="AT1218" s="276" t="str">
        <f t="shared" si="208"/>
        <v/>
      </c>
      <c r="AU1218" s="276" t="str">
        <f t="shared" si="208"/>
        <v/>
      </c>
      <c r="AV1218" s="276" t="str">
        <f t="shared" si="208"/>
        <v/>
      </c>
      <c r="AW1218" s="276" t="str">
        <f t="shared" si="208"/>
        <v/>
      </c>
      <c r="AX1218" s="310" t="str">
        <f t="shared" si="208"/>
        <v/>
      </c>
      <c r="AY1218" s="276" t="str">
        <f t="shared" si="208"/>
        <v/>
      </c>
      <c r="AZ1218" s="276" t="str">
        <f t="shared" si="208"/>
        <v/>
      </c>
      <c r="BA1218" s="276" t="str">
        <f t="shared" si="208"/>
        <v/>
      </c>
      <c r="BB1218" s="276" t="str">
        <f t="shared" si="208"/>
        <v/>
      </c>
      <c r="BC1218" s="276" t="str">
        <f t="shared" si="208"/>
        <v/>
      </c>
      <c r="BD1218" s="276" t="str">
        <f t="shared" si="208"/>
        <v/>
      </c>
      <c r="BE1218" s="276" t="str">
        <f t="shared" si="208"/>
        <v/>
      </c>
      <c r="BF1218" s="276" t="str">
        <f t="shared" si="208"/>
        <v/>
      </c>
      <c r="BG1218" s="276" t="str">
        <f t="shared" si="208"/>
        <v/>
      </c>
      <c r="BH1218" s="276" t="str">
        <f t="shared" si="208"/>
        <v/>
      </c>
      <c r="BI1218" s="276" t="str">
        <f t="shared" si="208"/>
        <v/>
      </c>
      <c r="BJ1218" s="276" t="str">
        <f t="shared" si="208"/>
        <v/>
      </c>
      <c r="BK1218" s="276" t="str">
        <f t="shared" si="208"/>
        <v/>
      </c>
      <c r="BL1218" s="276" t="str">
        <f t="shared" si="208"/>
        <v/>
      </c>
      <c r="BM1218" s="276" t="str">
        <f t="shared" si="208"/>
        <v/>
      </c>
      <c r="BN1218" s="276" t="str">
        <f t="shared" si="208"/>
        <v/>
      </c>
      <c r="BO1218" s="276" t="str">
        <f t="shared" si="208"/>
        <v/>
      </c>
      <c r="BP1218" s="276" t="str">
        <f t="shared" si="208"/>
        <v/>
      </c>
      <c r="BQ1218" s="276" t="str">
        <f t="shared" si="208"/>
        <v/>
      </c>
      <c r="BR1218" s="276" t="str">
        <f t="shared" si="208"/>
        <v/>
      </c>
      <c r="BS1218" s="276" t="str">
        <f t="shared" si="208"/>
        <v/>
      </c>
      <c r="BT1218" s="276" t="str">
        <f t="shared" si="208"/>
        <v/>
      </c>
      <c r="BU1218" s="276" t="str">
        <f t="shared" si="208"/>
        <v/>
      </c>
      <c r="BV1218" s="310" t="str">
        <f>IFERROR(AVERAGE(BV1187:BV1217),"")</f>
        <v/>
      </c>
      <c r="BW1218" s="436"/>
      <c r="BX1218" s="309"/>
      <c r="BY1218" s="309"/>
      <c r="BZ1218" s="309"/>
      <c r="CA1218" s="309"/>
      <c r="CB1218" s="309"/>
      <c r="CC1218" s="309"/>
      <c r="CD1218" s="309"/>
      <c r="CE1218" s="309"/>
      <c r="CF1218" s="309"/>
      <c r="CG1218" s="309"/>
      <c r="CH1218" s="309"/>
      <c r="CI1218" s="309"/>
      <c r="CJ1218" s="309"/>
      <c r="CK1218" s="309"/>
      <c r="CL1218" s="308"/>
      <c r="CM1218" s="309"/>
      <c r="CN1218" s="309"/>
      <c r="CO1218" s="309"/>
      <c r="CP1218" s="309"/>
      <c r="CQ1218" s="309"/>
      <c r="CR1218" s="309"/>
      <c r="CS1218" s="309"/>
      <c r="CT1218" s="309"/>
      <c r="CU1218" s="309"/>
      <c r="CV1218" s="309"/>
      <c r="CW1218" s="309"/>
      <c r="CX1218" s="309"/>
      <c r="CY1218" s="309"/>
      <c r="CZ1218" s="309"/>
      <c r="DA1218" s="309"/>
      <c r="DB1218" s="309"/>
      <c r="DC1218" s="309"/>
      <c r="DD1218" s="309"/>
      <c r="DE1218" s="309"/>
      <c r="DF1218" s="309"/>
      <c r="DG1218" s="309"/>
      <c r="DH1218" s="309"/>
      <c r="DI1218" s="309"/>
      <c r="DJ1218" s="309"/>
      <c r="DK1218" s="309"/>
      <c r="DL1218" s="309"/>
      <c r="DM1218" s="309"/>
      <c r="DN1218" s="309"/>
      <c r="DO1218" s="443"/>
      <c r="DP1218" s="309"/>
      <c r="DQ1218" s="309"/>
      <c r="DR1218" s="309"/>
      <c r="DS1218" s="309"/>
      <c r="DT1218" s="309"/>
      <c r="DU1218" s="309"/>
      <c r="DV1218" s="309"/>
      <c r="DW1218" s="309"/>
      <c r="DX1218" s="309"/>
      <c r="DY1218" s="309"/>
      <c r="DZ1218" s="309"/>
      <c r="EA1218" s="309"/>
      <c r="EB1218" s="309"/>
      <c r="EC1218" s="309"/>
    </row>
    <row r="1219" spans="1:133" x14ac:dyDescent="0.25">
      <c r="A1219" s="586">
        <f t="shared" ref="A1219:B1234" si="209">A1218</f>
        <v>2017</v>
      </c>
      <c r="B1219" s="586" t="str">
        <f t="shared" si="209"/>
        <v>JULIO</v>
      </c>
      <c r="C1219" s="586">
        <v>3</v>
      </c>
      <c r="D1219" s="292" t="str">
        <f t="shared" si="206"/>
        <v>JULIO 2017 / 1</v>
      </c>
      <c r="E1219" s="725"/>
      <c r="F1219" s="726"/>
      <c r="G1219" s="726"/>
      <c r="H1219" s="726"/>
      <c r="I1219" s="726"/>
      <c r="J1219" s="726"/>
      <c r="K1219" s="726"/>
      <c r="L1219" s="726"/>
      <c r="M1219" s="726"/>
      <c r="N1219" s="726"/>
      <c r="O1219" s="726"/>
      <c r="P1219" s="726"/>
      <c r="Q1219" s="726"/>
      <c r="R1219" s="726"/>
      <c r="S1219" s="726"/>
      <c r="T1219" s="726"/>
      <c r="U1219" s="726"/>
      <c r="V1219" s="726"/>
      <c r="W1219" s="726"/>
      <c r="X1219" s="726"/>
      <c r="Y1219" s="726"/>
      <c r="Z1219" s="726"/>
      <c r="AA1219" s="726"/>
      <c r="AB1219" s="726"/>
      <c r="AC1219" s="726"/>
      <c r="AD1219" s="726"/>
      <c r="AE1219" s="292"/>
      <c r="AF1219" s="428"/>
      <c r="AG1219" s="292"/>
      <c r="AH1219" s="726"/>
      <c r="AI1219" s="726"/>
      <c r="AJ1219" s="726"/>
      <c r="AK1219" s="726"/>
      <c r="AL1219" s="726"/>
      <c r="AM1219" s="726"/>
      <c r="AN1219" s="726"/>
      <c r="AO1219" s="726"/>
      <c r="AP1219" s="726"/>
      <c r="AQ1219" s="726"/>
      <c r="AR1219" s="726"/>
      <c r="AS1219" s="726"/>
      <c r="AT1219" s="726"/>
      <c r="AU1219" s="727"/>
      <c r="AV1219" s="726"/>
      <c r="AW1219" s="726"/>
      <c r="AX1219" s="726"/>
      <c r="AY1219" s="726"/>
      <c r="AZ1219" s="726"/>
      <c r="BA1219" s="726"/>
      <c r="BB1219" s="726"/>
      <c r="BC1219" s="726"/>
      <c r="BD1219" s="726"/>
      <c r="BE1219" s="726"/>
      <c r="BF1219" s="726"/>
      <c r="BG1219" s="726"/>
      <c r="BH1219" s="726"/>
      <c r="BI1219" s="726"/>
      <c r="BJ1219" s="726"/>
      <c r="BK1219" s="726"/>
      <c r="BL1219" s="726"/>
      <c r="BM1219" s="726"/>
      <c r="BN1219" s="726"/>
      <c r="BO1219" s="726"/>
      <c r="BP1219" s="726"/>
      <c r="BQ1219" s="726"/>
      <c r="BR1219" s="726"/>
      <c r="BS1219" s="726"/>
      <c r="BT1219" s="726"/>
      <c r="BU1219" s="726"/>
      <c r="BV1219" s="292"/>
      <c r="BW1219" s="435"/>
      <c r="BX1219" s="292"/>
      <c r="BY1219" s="726"/>
      <c r="BZ1219" s="726"/>
      <c r="CA1219" s="726"/>
      <c r="CB1219" s="726"/>
      <c r="CC1219" s="726"/>
      <c r="CD1219" s="726"/>
      <c r="CE1219" s="726"/>
      <c r="CF1219" s="726"/>
      <c r="CG1219" s="726"/>
      <c r="CH1219" s="726"/>
      <c r="CI1219" s="726"/>
      <c r="CJ1219" s="726"/>
      <c r="CK1219" s="726"/>
      <c r="CL1219" s="728"/>
    </row>
    <row r="1220" spans="1:133" x14ac:dyDescent="0.25">
      <c r="A1220" s="586">
        <f t="shared" si="209"/>
        <v>2017</v>
      </c>
      <c r="B1220" s="586" t="str">
        <f t="shared" si="209"/>
        <v>JULIO</v>
      </c>
      <c r="C1220" s="586">
        <v>4</v>
      </c>
      <c r="D1220" s="292" t="str">
        <f t="shared" si="206"/>
        <v>JULIO 2017 / 2</v>
      </c>
      <c r="E1220" s="725"/>
      <c r="F1220" s="726"/>
      <c r="G1220" s="726"/>
      <c r="H1220" s="726"/>
      <c r="I1220" s="726"/>
      <c r="J1220" s="726"/>
      <c r="K1220" s="726"/>
      <c r="L1220" s="726"/>
      <c r="M1220" s="726"/>
      <c r="N1220" s="726"/>
      <c r="O1220" s="726"/>
      <c r="P1220" s="726"/>
      <c r="Q1220" s="726"/>
      <c r="R1220" s="726"/>
      <c r="S1220" s="726"/>
      <c r="T1220" s="726"/>
      <c r="U1220" s="726"/>
      <c r="V1220" s="726"/>
      <c r="W1220" s="726"/>
      <c r="X1220" s="726"/>
      <c r="Y1220" s="726"/>
      <c r="Z1220" s="726"/>
      <c r="AA1220" s="726"/>
      <c r="AB1220" s="726"/>
      <c r="AC1220" s="726"/>
      <c r="AD1220" s="726"/>
      <c r="AE1220" s="292"/>
      <c r="AF1220" s="428"/>
      <c r="AG1220" s="292"/>
      <c r="AH1220" s="726"/>
      <c r="AI1220" s="726"/>
      <c r="AJ1220" s="726"/>
      <c r="AK1220" s="726"/>
      <c r="AL1220" s="726"/>
      <c r="AM1220" s="726"/>
      <c r="AN1220" s="726"/>
      <c r="AO1220" s="726"/>
      <c r="AP1220" s="726"/>
      <c r="AQ1220" s="726"/>
      <c r="AR1220" s="726"/>
      <c r="AS1220" s="726"/>
      <c r="AT1220" s="726"/>
      <c r="AU1220" s="727"/>
      <c r="AV1220" s="726"/>
      <c r="AW1220" s="726"/>
      <c r="AX1220" s="726"/>
      <c r="AY1220" s="726"/>
      <c r="AZ1220" s="726"/>
      <c r="BA1220" s="726"/>
      <c r="BB1220" s="726"/>
      <c r="BC1220" s="726"/>
      <c r="BD1220" s="726"/>
      <c r="BE1220" s="726"/>
      <c r="BF1220" s="726"/>
      <c r="BG1220" s="726"/>
      <c r="BH1220" s="726"/>
      <c r="BI1220" s="726"/>
      <c r="BJ1220" s="726"/>
      <c r="BK1220" s="726"/>
      <c r="BL1220" s="726"/>
      <c r="BM1220" s="726"/>
      <c r="BN1220" s="726"/>
      <c r="BO1220" s="726"/>
      <c r="BP1220" s="726"/>
      <c r="BQ1220" s="726"/>
      <c r="BR1220" s="726"/>
      <c r="BS1220" s="726"/>
      <c r="BT1220" s="726"/>
      <c r="BU1220" s="726"/>
      <c r="BV1220" s="292"/>
      <c r="BW1220" s="435"/>
      <c r="BX1220" s="292"/>
      <c r="BY1220" s="726"/>
      <c r="BZ1220" s="726"/>
      <c r="CA1220" s="726"/>
      <c r="CB1220" s="726"/>
      <c r="CC1220" s="726"/>
      <c r="CD1220" s="726"/>
      <c r="CE1220" s="726"/>
      <c r="CF1220" s="726"/>
      <c r="CG1220" s="726"/>
      <c r="CH1220" s="726"/>
      <c r="CI1220" s="726"/>
      <c r="CJ1220" s="726"/>
      <c r="CK1220" s="726"/>
      <c r="CL1220" s="728"/>
    </row>
    <row r="1221" spans="1:133" x14ac:dyDescent="0.25">
      <c r="A1221" s="586">
        <f t="shared" si="209"/>
        <v>2017</v>
      </c>
      <c r="B1221" s="586" t="str">
        <f t="shared" si="209"/>
        <v>JULIO</v>
      </c>
      <c r="C1221" s="586">
        <v>5</v>
      </c>
      <c r="D1221" s="292" t="str">
        <f t="shared" si="206"/>
        <v>JULIO 2017 / 3</v>
      </c>
      <c r="E1221" s="725"/>
      <c r="F1221" s="726"/>
      <c r="G1221" s="726"/>
      <c r="H1221" s="726"/>
      <c r="I1221" s="726"/>
      <c r="J1221" s="726"/>
      <c r="K1221" s="726"/>
      <c r="L1221" s="726"/>
      <c r="M1221" s="726"/>
      <c r="N1221" s="726"/>
      <c r="O1221" s="726"/>
      <c r="P1221" s="726"/>
      <c r="Q1221" s="726"/>
      <c r="R1221" s="726"/>
      <c r="S1221" s="726"/>
      <c r="T1221" s="726"/>
      <c r="U1221" s="726"/>
      <c r="V1221" s="726"/>
      <c r="W1221" s="726"/>
      <c r="X1221" s="726"/>
      <c r="Y1221" s="726"/>
      <c r="Z1221" s="726"/>
      <c r="AA1221" s="726"/>
      <c r="AB1221" s="726"/>
      <c r="AC1221" s="726"/>
      <c r="AD1221" s="726"/>
      <c r="AE1221" s="292"/>
      <c r="AF1221" s="428"/>
      <c r="AG1221" s="292"/>
      <c r="AH1221" s="726"/>
      <c r="AI1221" s="726"/>
      <c r="AJ1221" s="726"/>
      <c r="AK1221" s="726"/>
      <c r="AL1221" s="726"/>
      <c r="AM1221" s="726"/>
      <c r="AN1221" s="726"/>
      <c r="AO1221" s="726"/>
      <c r="AP1221" s="726"/>
      <c r="AQ1221" s="726"/>
      <c r="AR1221" s="726"/>
      <c r="AS1221" s="726"/>
      <c r="AT1221" s="726"/>
      <c r="AU1221" s="727"/>
      <c r="AV1221" s="726"/>
      <c r="AW1221" s="726"/>
      <c r="AX1221" s="726"/>
      <c r="AY1221" s="726"/>
      <c r="AZ1221" s="726"/>
      <c r="BA1221" s="726"/>
      <c r="BB1221" s="726"/>
      <c r="BC1221" s="726"/>
      <c r="BD1221" s="726"/>
      <c r="BE1221" s="726"/>
      <c r="BF1221" s="726"/>
      <c r="BG1221" s="726"/>
      <c r="BH1221" s="726"/>
      <c r="BI1221" s="726"/>
      <c r="BJ1221" s="726"/>
      <c r="BK1221" s="726"/>
      <c r="BL1221" s="726"/>
      <c r="BM1221" s="726"/>
      <c r="BN1221" s="726"/>
      <c r="BO1221" s="726"/>
      <c r="BP1221" s="726"/>
      <c r="BQ1221" s="726"/>
      <c r="BR1221" s="726"/>
      <c r="BS1221" s="726"/>
      <c r="BT1221" s="726"/>
      <c r="BU1221" s="726"/>
      <c r="BV1221" s="292"/>
      <c r="BW1221" s="435"/>
      <c r="BX1221" s="292"/>
      <c r="BY1221" s="726"/>
      <c r="BZ1221" s="726"/>
      <c r="CA1221" s="726"/>
      <c r="CB1221" s="726"/>
      <c r="CC1221" s="726"/>
      <c r="CD1221" s="726"/>
      <c r="CE1221" s="726"/>
      <c r="CF1221" s="726"/>
      <c r="CG1221" s="726"/>
      <c r="CH1221" s="726"/>
      <c r="CI1221" s="726"/>
      <c r="CJ1221" s="726"/>
      <c r="CK1221" s="726"/>
      <c r="CL1221" s="728"/>
    </row>
    <row r="1222" spans="1:133" x14ac:dyDescent="0.25">
      <c r="A1222" s="586">
        <f t="shared" si="209"/>
        <v>2017</v>
      </c>
      <c r="B1222" s="586" t="str">
        <f t="shared" si="209"/>
        <v>JULIO</v>
      </c>
      <c r="C1222" s="586">
        <v>6</v>
      </c>
      <c r="D1222" s="292" t="str">
        <f t="shared" si="206"/>
        <v>JULIO 2017 / 4</v>
      </c>
      <c r="E1222" s="725"/>
      <c r="F1222" s="726"/>
      <c r="G1222" s="726"/>
      <c r="H1222" s="726"/>
      <c r="I1222" s="726"/>
      <c r="J1222" s="726"/>
      <c r="K1222" s="726"/>
      <c r="L1222" s="726"/>
      <c r="M1222" s="726"/>
      <c r="N1222" s="726"/>
      <c r="O1222" s="726"/>
      <c r="P1222" s="726"/>
      <c r="Q1222" s="726"/>
      <c r="R1222" s="726"/>
      <c r="S1222" s="726"/>
      <c r="T1222" s="726"/>
      <c r="U1222" s="726"/>
      <c r="V1222" s="726"/>
      <c r="W1222" s="726"/>
      <c r="X1222" s="726"/>
      <c r="Y1222" s="726"/>
      <c r="Z1222" s="726"/>
      <c r="AA1222" s="726"/>
      <c r="AB1222" s="726"/>
      <c r="AC1222" s="726"/>
      <c r="AD1222" s="726"/>
      <c r="AE1222" s="292"/>
      <c r="AF1222" s="428"/>
      <c r="AG1222" s="292"/>
      <c r="AH1222" s="726"/>
      <c r="AI1222" s="726"/>
      <c r="AJ1222" s="726"/>
      <c r="AK1222" s="726"/>
      <c r="AL1222" s="726"/>
      <c r="AM1222" s="726"/>
      <c r="AN1222" s="726"/>
      <c r="AO1222" s="726"/>
      <c r="AP1222" s="726"/>
      <c r="AQ1222" s="726"/>
      <c r="AR1222" s="726"/>
      <c r="AS1222" s="726"/>
      <c r="AT1222" s="726"/>
      <c r="AU1222" s="727"/>
      <c r="AV1222" s="726"/>
      <c r="AW1222" s="726"/>
      <c r="AX1222" s="726"/>
      <c r="AY1222" s="726"/>
      <c r="AZ1222" s="726"/>
      <c r="BA1222" s="726"/>
      <c r="BB1222" s="726"/>
      <c r="BC1222" s="726"/>
      <c r="BD1222" s="726"/>
      <c r="BE1222" s="726"/>
      <c r="BF1222" s="726"/>
      <c r="BG1222" s="726"/>
      <c r="BH1222" s="726"/>
      <c r="BI1222" s="726"/>
      <c r="BJ1222" s="726"/>
      <c r="BK1222" s="726"/>
      <c r="BL1222" s="726"/>
      <c r="BM1222" s="726"/>
      <c r="BN1222" s="726"/>
      <c r="BO1222" s="726"/>
      <c r="BP1222" s="726"/>
      <c r="BQ1222" s="726"/>
      <c r="BR1222" s="726"/>
      <c r="BS1222" s="726"/>
      <c r="BT1222" s="726"/>
      <c r="BU1222" s="726"/>
      <c r="BV1222" s="292"/>
      <c r="BW1222" s="435"/>
      <c r="BX1222" s="292"/>
      <c r="BY1222" s="726"/>
      <c r="BZ1222" s="726"/>
      <c r="CA1222" s="726"/>
      <c r="CB1222" s="726"/>
      <c r="CC1222" s="726"/>
      <c r="CD1222" s="726"/>
      <c r="CE1222" s="726"/>
      <c r="CF1222" s="726"/>
      <c r="CG1222" s="726"/>
      <c r="CH1222" s="726"/>
      <c r="CI1222" s="726"/>
      <c r="CJ1222" s="726"/>
      <c r="CK1222" s="726"/>
      <c r="CL1222" s="728"/>
    </row>
    <row r="1223" spans="1:133" x14ac:dyDescent="0.25">
      <c r="A1223" s="586">
        <f t="shared" si="209"/>
        <v>2017</v>
      </c>
      <c r="B1223" s="586" t="str">
        <f t="shared" si="209"/>
        <v>JULIO</v>
      </c>
      <c r="C1223" s="586">
        <v>7</v>
      </c>
      <c r="D1223" s="292" t="str">
        <f t="shared" si="206"/>
        <v>JULIO 2017 / 5</v>
      </c>
      <c r="E1223" s="725"/>
      <c r="F1223" s="726"/>
      <c r="G1223" s="726"/>
      <c r="H1223" s="726"/>
      <c r="I1223" s="726"/>
      <c r="J1223" s="726"/>
      <c r="K1223" s="726"/>
      <c r="L1223" s="726"/>
      <c r="M1223" s="726"/>
      <c r="N1223" s="726"/>
      <c r="O1223" s="726"/>
      <c r="P1223" s="726"/>
      <c r="Q1223" s="726"/>
      <c r="R1223" s="726"/>
      <c r="S1223" s="726"/>
      <c r="T1223" s="726"/>
      <c r="U1223" s="726"/>
      <c r="V1223" s="726"/>
      <c r="W1223" s="726"/>
      <c r="X1223" s="726"/>
      <c r="Y1223" s="726"/>
      <c r="Z1223" s="726"/>
      <c r="AA1223" s="726"/>
      <c r="AB1223" s="726"/>
      <c r="AC1223" s="726"/>
      <c r="AD1223" s="726"/>
      <c r="AE1223" s="292"/>
      <c r="AF1223" s="428"/>
      <c r="AG1223" s="292"/>
      <c r="AH1223" s="726"/>
      <c r="AI1223" s="726"/>
      <c r="AJ1223" s="726"/>
      <c r="AK1223" s="726"/>
      <c r="AL1223" s="726"/>
      <c r="AM1223" s="726"/>
      <c r="AN1223" s="726"/>
      <c r="AO1223" s="726"/>
      <c r="AP1223" s="726"/>
      <c r="AQ1223" s="726"/>
      <c r="AR1223" s="726"/>
      <c r="AS1223" s="726"/>
      <c r="AT1223" s="726"/>
      <c r="AU1223" s="727"/>
      <c r="AV1223" s="726"/>
      <c r="AW1223" s="726"/>
      <c r="AX1223" s="726"/>
      <c r="AY1223" s="726"/>
      <c r="AZ1223" s="726"/>
      <c r="BA1223" s="726"/>
      <c r="BB1223" s="726"/>
      <c r="BC1223" s="726"/>
      <c r="BD1223" s="726"/>
      <c r="BE1223" s="726"/>
      <c r="BF1223" s="726"/>
      <c r="BG1223" s="726"/>
      <c r="BH1223" s="726"/>
      <c r="BI1223" s="726"/>
      <c r="BJ1223" s="726"/>
      <c r="BK1223" s="726"/>
      <c r="BL1223" s="726"/>
      <c r="BM1223" s="726"/>
      <c r="BN1223" s="726"/>
      <c r="BO1223" s="726"/>
      <c r="BP1223" s="726"/>
      <c r="BQ1223" s="726"/>
      <c r="BR1223" s="726"/>
      <c r="BS1223" s="726"/>
      <c r="BT1223" s="726"/>
      <c r="BU1223" s="726"/>
      <c r="BV1223" s="292"/>
      <c r="BW1223" s="435"/>
      <c r="BX1223" s="292"/>
      <c r="BY1223" s="726"/>
      <c r="BZ1223" s="726"/>
      <c r="CA1223" s="726"/>
      <c r="CB1223" s="726"/>
      <c r="CC1223" s="726"/>
      <c r="CD1223" s="726"/>
      <c r="CE1223" s="726"/>
      <c r="CF1223" s="726"/>
      <c r="CG1223" s="726"/>
      <c r="CH1223" s="726"/>
      <c r="CI1223" s="726"/>
      <c r="CJ1223" s="726"/>
      <c r="CK1223" s="726"/>
      <c r="CL1223" s="728"/>
    </row>
    <row r="1224" spans="1:133" x14ac:dyDescent="0.25">
      <c r="A1224" s="586">
        <f t="shared" si="209"/>
        <v>2017</v>
      </c>
      <c r="B1224" s="586" t="str">
        <f t="shared" si="209"/>
        <v>JULIO</v>
      </c>
      <c r="C1224" s="586">
        <v>8</v>
      </c>
      <c r="D1224" s="292" t="str">
        <f t="shared" si="206"/>
        <v>JULIO 2017 / 6</v>
      </c>
      <c r="E1224" s="725"/>
      <c r="F1224" s="726"/>
      <c r="G1224" s="726"/>
      <c r="H1224" s="726"/>
      <c r="I1224" s="726"/>
      <c r="J1224" s="726"/>
      <c r="K1224" s="726"/>
      <c r="L1224" s="726"/>
      <c r="M1224" s="726"/>
      <c r="N1224" s="726"/>
      <c r="O1224" s="726"/>
      <c r="P1224" s="726"/>
      <c r="Q1224" s="726"/>
      <c r="R1224" s="726"/>
      <c r="S1224" s="726"/>
      <c r="T1224" s="726"/>
      <c r="U1224" s="726"/>
      <c r="V1224" s="726"/>
      <c r="W1224" s="726"/>
      <c r="X1224" s="726"/>
      <c r="Y1224" s="726"/>
      <c r="Z1224" s="726"/>
      <c r="AA1224" s="726"/>
      <c r="AB1224" s="726"/>
      <c r="AC1224" s="726"/>
      <c r="AD1224" s="726"/>
      <c r="AE1224" s="292"/>
      <c r="AF1224" s="428"/>
      <c r="AG1224" s="292"/>
      <c r="AH1224" s="726"/>
      <c r="AI1224" s="726"/>
      <c r="AJ1224" s="726"/>
      <c r="AK1224" s="726"/>
      <c r="AL1224" s="726"/>
      <c r="AM1224" s="726"/>
      <c r="AN1224" s="726"/>
      <c r="AO1224" s="726"/>
      <c r="AP1224" s="726"/>
      <c r="AQ1224" s="726"/>
      <c r="AR1224" s="726"/>
      <c r="AS1224" s="726"/>
      <c r="AT1224" s="726"/>
      <c r="AU1224" s="727"/>
      <c r="AV1224" s="726"/>
      <c r="AW1224" s="726"/>
      <c r="AX1224" s="726"/>
      <c r="AY1224" s="726"/>
      <c r="AZ1224" s="726"/>
      <c r="BA1224" s="726"/>
      <c r="BB1224" s="726"/>
      <c r="BC1224" s="726"/>
      <c r="BD1224" s="726"/>
      <c r="BE1224" s="726"/>
      <c r="BF1224" s="726"/>
      <c r="BG1224" s="726"/>
      <c r="BH1224" s="726"/>
      <c r="BI1224" s="726"/>
      <c r="BJ1224" s="726"/>
      <c r="BK1224" s="726"/>
      <c r="BL1224" s="726"/>
      <c r="BM1224" s="726"/>
      <c r="BN1224" s="726"/>
      <c r="BO1224" s="726"/>
      <c r="BP1224" s="726"/>
      <c r="BQ1224" s="726"/>
      <c r="BR1224" s="726"/>
      <c r="BS1224" s="726"/>
      <c r="BT1224" s="726"/>
      <c r="BU1224" s="726"/>
      <c r="BV1224" s="292"/>
      <c r="BW1224" s="435"/>
      <c r="BX1224" s="292"/>
      <c r="BY1224" s="726"/>
      <c r="BZ1224" s="726"/>
      <c r="CA1224" s="726"/>
      <c r="CB1224" s="726"/>
      <c r="CC1224" s="726"/>
      <c r="CD1224" s="726"/>
      <c r="CE1224" s="726"/>
      <c r="CF1224" s="726"/>
      <c r="CG1224" s="726"/>
      <c r="CH1224" s="726"/>
      <c r="CI1224" s="726"/>
      <c r="CJ1224" s="726"/>
      <c r="CK1224" s="726"/>
      <c r="CL1224" s="728"/>
    </row>
    <row r="1225" spans="1:133" x14ac:dyDescent="0.25">
      <c r="A1225" s="586">
        <f t="shared" si="209"/>
        <v>2017</v>
      </c>
      <c r="B1225" s="586" t="str">
        <f t="shared" si="209"/>
        <v>JULIO</v>
      </c>
      <c r="C1225" s="586">
        <v>9</v>
      </c>
      <c r="D1225" s="292" t="str">
        <f t="shared" si="206"/>
        <v>JULIO 2017 / 7</v>
      </c>
      <c r="E1225" s="725"/>
      <c r="F1225" s="726"/>
      <c r="G1225" s="726"/>
      <c r="H1225" s="726"/>
      <c r="I1225" s="726"/>
      <c r="J1225" s="726"/>
      <c r="K1225" s="726"/>
      <c r="L1225" s="726"/>
      <c r="M1225" s="726"/>
      <c r="N1225" s="726"/>
      <c r="O1225" s="726"/>
      <c r="P1225" s="726"/>
      <c r="Q1225" s="726"/>
      <c r="R1225" s="726"/>
      <c r="S1225" s="726"/>
      <c r="T1225" s="726"/>
      <c r="U1225" s="726"/>
      <c r="V1225" s="726"/>
      <c r="W1225" s="726"/>
      <c r="X1225" s="726"/>
      <c r="Y1225" s="726"/>
      <c r="Z1225" s="726"/>
      <c r="AA1225" s="726"/>
      <c r="AB1225" s="726"/>
      <c r="AC1225" s="726"/>
      <c r="AD1225" s="726"/>
      <c r="AE1225" s="292"/>
      <c r="AF1225" s="428"/>
      <c r="AG1225" s="292"/>
      <c r="AH1225" s="726"/>
      <c r="AI1225" s="726"/>
      <c r="AJ1225" s="726"/>
      <c r="AK1225" s="726"/>
      <c r="AL1225" s="726"/>
      <c r="AM1225" s="726"/>
      <c r="AN1225" s="726"/>
      <c r="AO1225" s="726"/>
      <c r="AP1225" s="726"/>
      <c r="AQ1225" s="726"/>
      <c r="AR1225" s="726"/>
      <c r="AS1225" s="726"/>
      <c r="AT1225" s="726"/>
      <c r="AU1225" s="727"/>
      <c r="AV1225" s="726"/>
      <c r="AW1225" s="726"/>
      <c r="AX1225" s="726"/>
      <c r="AY1225" s="726"/>
      <c r="AZ1225" s="726"/>
      <c r="BA1225" s="726"/>
      <c r="BB1225" s="726"/>
      <c r="BC1225" s="726"/>
      <c r="BD1225" s="726"/>
      <c r="BE1225" s="726"/>
      <c r="BF1225" s="726"/>
      <c r="BG1225" s="726"/>
      <c r="BH1225" s="726"/>
      <c r="BI1225" s="726"/>
      <c r="BJ1225" s="726"/>
      <c r="BK1225" s="726"/>
      <c r="BL1225" s="726"/>
      <c r="BM1225" s="726"/>
      <c r="BN1225" s="726"/>
      <c r="BO1225" s="726"/>
      <c r="BP1225" s="726"/>
      <c r="BQ1225" s="726"/>
      <c r="BR1225" s="726"/>
      <c r="BS1225" s="726"/>
      <c r="BT1225" s="726"/>
      <c r="BU1225" s="726"/>
      <c r="BV1225" s="292"/>
      <c r="BW1225" s="435"/>
      <c r="BX1225" s="292"/>
      <c r="BY1225" s="726"/>
      <c r="BZ1225" s="726"/>
      <c r="CA1225" s="726"/>
      <c r="CB1225" s="726"/>
      <c r="CC1225" s="726"/>
      <c r="CD1225" s="726"/>
      <c r="CE1225" s="726"/>
      <c r="CF1225" s="726"/>
      <c r="CG1225" s="726"/>
      <c r="CH1225" s="726"/>
      <c r="CI1225" s="726"/>
      <c r="CJ1225" s="726"/>
      <c r="CK1225" s="726"/>
      <c r="CL1225" s="728"/>
    </row>
    <row r="1226" spans="1:133" x14ac:dyDescent="0.25">
      <c r="A1226" s="586">
        <f t="shared" si="209"/>
        <v>2017</v>
      </c>
      <c r="B1226" s="586" t="str">
        <f t="shared" si="209"/>
        <v>JULIO</v>
      </c>
      <c r="C1226" s="586">
        <v>10</v>
      </c>
      <c r="D1226" s="292" t="str">
        <f t="shared" si="206"/>
        <v>JULIO 2017 / 8</v>
      </c>
      <c r="E1226" s="725"/>
      <c r="F1226" s="726"/>
      <c r="G1226" s="726"/>
      <c r="H1226" s="726"/>
      <c r="I1226" s="726"/>
      <c r="J1226" s="726"/>
      <c r="K1226" s="726"/>
      <c r="L1226" s="726"/>
      <c r="M1226" s="726"/>
      <c r="N1226" s="726"/>
      <c r="O1226" s="726"/>
      <c r="P1226" s="726"/>
      <c r="Q1226" s="726"/>
      <c r="R1226" s="726"/>
      <c r="S1226" s="726"/>
      <c r="T1226" s="726"/>
      <c r="U1226" s="726"/>
      <c r="V1226" s="726"/>
      <c r="W1226" s="726"/>
      <c r="X1226" s="726"/>
      <c r="Y1226" s="726"/>
      <c r="Z1226" s="726"/>
      <c r="AA1226" s="726"/>
      <c r="AB1226" s="726"/>
      <c r="AC1226" s="726"/>
      <c r="AD1226" s="726"/>
      <c r="AE1226" s="292"/>
      <c r="AF1226" s="428"/>
      <c r="AG1226" s="292"/>
      <c r="AH1226" s="726"/>
      <c r="AI1226" s="726"/>
      <c r="AJ1226" s="726"/>
      <c r="AK1226" s="726"/>
      <c r="AL1226" s="726"/>
      <c r="AM1226" s="726"/>
      <c r="AN1226" s="726"/>
      <c r="AO1226" s="726"/>
      <c r="AP1226" s="726"/>
      <c r="AQ1226" s="726"/>
      <c r="AR1226" s="726"/>
      <c r="AS1226" s="726"/>
      <c r="AT1226" s="726"/>
      <c r="AU1226" s="727"/>
      <c r="AV1226" s="726"/>
      <c r="AW1226" s="726"/>
      <c r="AX1226" s="726"/>
      <c r="AY1226" s="726"/>
      <c r="AZ1226" s="726"/>
      <c r="BA1226" s="726"/>
      <c r="BB1226" s="726"/>
      <c r="BC1226" s="726"/>
      <c r="BD1226" s="726"/>
      <c r="BE1226" s="726"/>
      <c r="BF1226" s="726"/>
      <c r="BG1226" s="726"/>
      <c r="BH1226" s="726"/>
      <c r="BI1226" s="726"/>
      <c r="BJ1226" s="726"/>
      <c r="BK1226" s="726"/>
      <c r="BL1226" s="726"/>
      <c r="BM1226" s="726"/>
      <c r="BN1226" s="726"/>
      <c r="BO1226" s="726"/>
      <c r="BP1226" s="726"/>
      <c r="BQ1226" s="726"/>
      <c r="BR1226" s="726"/>
      <c r="BS1226" s="726"/>
      <c r="BT1226" s="726"/>
      <c r="BU1226" s="726"/>
      <c r="BV1226" s="292"/>
      <c r="BW1226" s="435"/>
      <c r="BX1226" s="292"/>
      <c r="BY1226" s="726"/>
      <c r="BZ1226" s="726"/>
      <c r="CA1226" s="726"/>
      <c r="CB1226" s="726"/>
      <c r="CC1226" s="726"/>
      <c r="CD1226" s="726"/>
      <c r="CE1226" s="726"/>
      <c r="CF1226" s="726"/>
      <c r="CG1226" s="726"/>
      <c r="CH1226" s="726"/>
      <c r="CI1226" s="726"/>
      <c r="CJ1226" s="726"/>
      <c r="CK1226" s="726"/>
      <c r="CL1226" s="728"/>
    </row>
    <row r="1227" spans="1:133" x14ac:dyDescent="0.25">
      <c r="A1227" s="586">
        <f t="shared" si="209"/>
        <v>2017</v>
      </c>
      <c r="B1227" s="586" t="str">
        <f t="shared" si="209"/>
        <v>JULIO</v>
      </c>
      <c r="C1227" s="586">
        <v>11</v>
      </c>
      <c r="D1227" s="292" t="str">
        <f t="shared" si="206"/>
        <v>JULIO 2017 / 9</v>
      </c>
      <c r="E1227" s="725"/>
      <c r="F1227" s="726"/>
      <c r="G1227" s="726"/>
      <c r="H1227" s="726"/>
      <c r="I1227" s="726"/>
      <c r="J1227" s="726"/>
      <c r="K1227" s="726"/>
      <c r="L1227" s="726"/>
      <c r="M1227" s="726"/>
      <c r="N1227" s="726"/>
      <c r="O1227" s="726"/>
      <c r="P1227" s="726"/>
      <c r="Q1227" s="726"/>
      <c r="R1227" s="726"/>
      <c r="S1227" s="726"/>
      <c r="T1227" s="726"/>
      <c r="U1227" s="726"/>
      <c r="V1227" s="726"/>
      <c r="W1227" s="726"/>
      <c r="X1227" s="726"/>
      <c r="Y1227" s="726"/>
      <c r="Z1227" s="726"/>
      <c r="AA1227" s="726"/>
      <c r="AB1227" s="726"/>
      <c r="AC1227" s="726"/>
      <c r="AD1227" s="726"/>
      <c r="AE1227" s="292"/>
      <c r="AF1227" s="428"/>
      <c r="AG1227" s="292"/>
      <c r="AH1227" s="726"/>
      <c r="AI1227" s="726"/>
      <c r="AJ1227" s="726"/>
      <c r="AK1227" s="726"/>
      <c r="AL1227" s="726"/>
      <c r="AM1227" s="726"/>
      <c r="AN1227" s="726"/>
      <c r="AO1227" s="726"/>
      <c r="AP1227" s="726"/>
      <c r="AQ1227" s="726"/>
      <c r="AR1227" s="726"/>
      <c r="AS1227" s="726"/>
      <c r="AT1227" s="726"/>
      <c r="AU1227" s="727"/>
      <c r="AV1227" s="726"/>
      <c r="AW1227" s="726"/>
      <c r="AX1227" s="726"/>
      <c r="AY1227" s="726"/>
      <c r="AZ1227" s="726"/>
      <c r="BA1227" s="726"/>
      <c r="BB1227" s="726"/>
      <c r="BC1227" s="726"/>
      <c r="BD1227" s="726"/>
      <c r="BE1227" s="726"/>
      <c r="BF1227" s="726"/>
      <c r="BG1227" s="726"/>
      <c r="BH1227" s="726"/>
      <c r="BI1227" s="726"/>
      <c r="BJ1227" s="726"/>
      <c r="BK1227" s="726"/>
      <c r="BL1227" s="726"/>
      <c r="BM1227" s="726"/>
      <c r="BN1227" s="726"/>
      <c r="BO1227" s="726"/>
      <c r="BP1227" s="726"/>
      <c r="BQ1227" s="726"/>
      <c r="BR1227" s="726"/>
      <c r="BS1227" s="726"/>
      <c r="BT1227" s="726"/>
      <c r="BU1227" s="726"/>
      <c r="BV1227" s="292"/>
      <c r="BW1227" s="435"/>
      <c r="BX1227" s="292"/>
      <c r="BY1227" s="726"/>
      <c r="BZ1227" s="726"/>
      <c r="CA1227" s="726"/>
      <c r="CB1227" s="726"/>
      <c r="CC1227" s="726"/>
      <c r="CD1227" s="726"/>
      <c r="CE1227" s="726"/>
      <c r="CF1227" s="726"/>
      <c r="CG1227" s="726"/>
      <c r="CH1227" s="726"/>
      <c r="CI1227" s="726"/>
      <c r="CJ1227" s="726"/>
      <c r="CK1227" s="726"/>
      <c r="CL1227" s="728"/>
    </row>
    <row r="1228" spans="1:133" x14ac:dyDescent="0.25">
      <c r="A1228" s="586">
        <f t="shared" si="209"/>
        <v>2017</v>
      </c>
      <c r="B1228" s="586" t="str">
        <f t="shared" si="209"/>
        <v>JULIO</v>
      </c>
      <c r="C1228" s="586">
        <v>12</v>
      </c>
      <c r="D1228" s="292" t="str">
        <f t="shared" si="206"/>
        <v>JULIO 2017 / 10</v>
      </c>
      <c r="E1228" s="725"/>
      <c r="F1228" s="726"/>
      <c r="G1228" s="726"/>
      <c r="H1228" s="726"/>
      <c r="I1228" s="726"/>
      <c r="J1228" s="726"/>
      <c r="K1228" s="726"/>
      <c r="L1228" s="726"/>
      <c r="M1228" s="726"/>
      <c r="N1228" s="726"/>
      <c r="O1228" s="726"/>
      <c r="P1228" s="726"/>
      <c r="Q1228" s="726"/>
      <c r="R1228" s="726"/>
      <c r="S1228" s="726"/>
      <c r="T1228" s="726"/>
      <c r="U1228" s="726"/>
      <c r="V1228" s="726"/>
      <c r="W1228" s="726"/>
      <c r="X1228" s="726"/>
      <c r="Y1228" s="726"/>
      <c r="Z1228" s="726"/>
      <c r="AA1228" s="726"/>
      <c r="AB1228" s="726"/>
      <c r="AC1228" s="726"/>
      <c r="AD1228" s="726"/>
      <c r="AE1228" s="292"/>
      <c r="AF1228" s="428"/>
      <c r="AG1228" s="292"/>
      <c r="AH1228" s="726"/>
      <c r="AI1228" s="726"/>
      <c r="AJ1228" s="726"/>
      <c r="AK1228" s="726"/>
      <c r="AL1228" s="726"/>
      <c r="AM1228" s="726"/>
      <c r="AN1228" s="726"/>
      <c r="AO1228" s="726"/>
      <c r="AP1228" s="726"/>
      <c r="AQ1228" s="726"/>
      <c r="AR1228" s="726"/>
      <c r="AS1228" s="726"/>
      <c r="AT1228" s="726"/>
      <c r="AU1228" s="727"/>
      <c r="AV1228" s="726"/>
      <c r="AW1228" s="726"/>
      <c r="AX1228" s="726"/>
      <c r="AY1228" s="726"/>
      <c r="AZ1228" s="726"/>
      <c r="BA1228" s="726"/>
      <c r="BB1228" s="726"/>
      <c r="BC1228" s="726"/>
      <c r="BD1228" s="726"/>
      <c r="BE1228" s="726"/>
      <c r="BF1228" s="726"/>
      <c r="BG1228" s="726"/>
      <c r="BH1228" s="726"/>
      <c r="BI1228" s="726"/>
      <c r="BJ1228" s="726"/>
      <c r="BK1228" s="726"/>
      <c r="BL1228" s="726"/>
      <c r="BM1228" s="726"/>
      <c r="BN1228" s="726"/>
      <c r="BO1228" s="726"/>
      <c r="BP1228" s="726"/>
      <c r="BQ1228" s="726"/>
      <c r="BR1228" s="726"/>
      <c r="BS1228" s="726"/>
      <c r="BT1228" s="726"/>
      <c r="BU1228" s="726"/>
      <c r="BV1228" s="292"/>
      <c r="BW1228" s="435"/>
      <c r="BX1228" s="292"/>
      <c r="BY1228" s="726"/>
      <c r="BZ1228" s="726"/>
      <c r="CA1228" s="726"/>
      <c r="CB1228" s="726"/>
      <c r="CC1228" s="726"/>
      <c r="CD1228" s="726"/>
      <c r="CE1228" s="726"/>
      <c r="CF1228" s="726"/>
      <c r="CG1228" s="726"/>
      <c r="CH1228" s="726"/>
      <c r="CI1228" s="726"/>
      <c r="CJ1228" s="726"/>
      <c r="CK1228" s="726"/>
      <c r="CL1228" s="728"/>
    </row>
    <row r="1229" spans="1:133" x14ac:dyDescent="0.25">
      <c r="A1229" s="586">
        <f t="shared" si="209"/>
        <v>2017</v>
      </c>
      <c r="B1229" s="586" t="str">
        <f t="shared" si="209"/>
        <v>JULIO</v>
      </c>
      <c r="C1229" s="586">
        <v>13</v>
      </c>
      <c r="D1229" s="292" t="str">
        <f t="shared" si="206"/>
        <v>JULIO 2017 / 11</v>
      </c>
      <c r="E1229" s="725"/>
      <c r="F1229" s="726"/>
      <c r="G1229" s="726"/>
      <c r="H1229" s="726"/>
      <c r="I1229" s="726"/>
      <c r="J1229" s="726"/>
      <c r="K1229" s="726"/>
      <c r="L1229" s="726"/>
      <c r="M1229" s="726"/>
      <c r="N1229" s="726"/>
      <c r="O1229" s="726"/>
      <c r="P1229" s="726"/>
      <c r="Q1229" s="726"/>
      <c r="R1229" s="726"/>
      <c r="S1229" s="726"/>
      <c r="T1229" s="726"/>
      <c r="U1229" s="726"/>
      <c r="V1229" s="726"/>
      <c r="W1229" s="726"/>
      <c r="X1229" s="726"/>
      <c r="Y1229" s="726"/>
      <c r="Z1229" s="726"/>
      <c r="AA1229" s="726"/>
      <c r="AB1229" s="726"/>
      <c r="AC1229" s="726"/>
      <c r="AD1229" s="726"/>
      <c r="AE1229" s="292"/>
      <c r="AF1229" s="428"/>
      <c r="AG1229" s="292"/>
      <c r="AH1229" s="726"/>
      <c r="AI1229" s="726"/>
      <c r="AJ1229" s="726"/>
      <c r="AK1229" s="726"/>
      <c r="AL1229" s="726"/>
      <c r="AM1229" s="726"/>
      <c r="AN1229" s="726"/>
      <c r="AO1229" s="726"/>
      <c r="AP1229" s="726"/>
      <c r="AQ1229" s="726"/>
      <c r="AR1229" s="726"/>
      <c r="AS1229" s="726"/>
      <c r="AT1229" s="726"/>
      <c r="AU1229" s="727"/>
      <c r="AV1229" s="726"/>
      <c r="AW1229" s="726"/>
      <c r="AX1229" s="726"/>
      <c r="AY1229" s="726"/>
      <c r="AZ1229" s="726"/>
      <c r="BA1229" s="726"/>
      <c r="BB1229" s="726"/>
      <c r="BC1229" s="726"/>
      <c r="BD1229" s="726"/>
      <c r="BE1229" s="726"/>
      <c r="BF1229" s="726"/>
      <c r="BG1229" s="726"/>
      <c r="BH1229" s="726"/>
      <c r="BI1229" s="726"/>
      <c r="BJ1229" s="726"/>
      <c r="BK1229" s="726"/>
      <c r="BL1229" s="726"/>
      <c r="BM1229" s="726"/>
      <c r="BN1229" s="726"/>
      <c r="BO1229" s="726"/>
      <c r="BP1229" s="726"/>
      <c r="BQ1229" s="726"/>
      <c r="BR1229" s="726"/>
      <c r="BS1229" s="726"/>
      <c r="BT1229" s="726"/>
      <c r="BU1229" s="726"/>
      <c r="BV1229" s="292"/>
      <c r="BW1229" s="435"/>
      <c r="BX1229" s="292"/>
      <c r="BY1229" s="726"/>
      <c r="BZ1229" s="726"/>
      <c r="CA1229" s="726"/>
      <c r="CB1229" s="726"/>
      <c r="CC1229" s="726"/>
      <c r="CD1229" s="726"/>
      <c r="CE1229" s="726"/>
      <c r="CF1229" s="726"/>
      <c r="CG1229" s="726"/>
      <c r="CH1229" s="726"/>
      <c r="CI1229" s="726"/>
      <c r="CJ1229" s="726"/>
      <c r="CK1229" s="726"/>
      <c r="CL1229" s="728"/>
    </row>
    <row r="1230" spans="1:133" x14ac:dyDescent="0.25">
      <c r="A1230" s="586">
        <f t="shared" si="209"/>
        <v>2017</v>
      </c>
      <c r="B1230" s="586" t="str">
        <f t="shared" si="209"/>
        <v>JULIO</v>
      </c>
      <c r="C1230" s="586">
        <v>14</v>
      </c>
      <c r="D1230" s="292" t="str">
        <f t="shared" si="206"/>
        <v>JULIO 2017 / 12</v>
      </c>
      <c r="E1230" s="725"/>
      <c r="F1230" s="726"/>
      <c r="G1230" s="726"/>
      <c r="H1230" s="726"/>
      <c r="I1230" s="726"/>
      <c r="J1230" s="726"/>
      <c r="K1230" s="726"/>
      <c r="L1230" s="726"/>
      <c r="M1230" s="726"/>
      <c r="N1230" s="726"/>
      <c r="O1230" s="726"/>
      <c r="P1230" s="726"/>
      <c r="Q1230" s="726"/>
      <c r="R1230" s="726"/>
      <c r="S1230" s="726"/>
      <c r="T1230" s="726"/>
      <c r="U1230" s="726"/>
      <c r="V1230" s="726"/>
      <c r="W1230" s="726"/>
      <c r="X1230" s="726"/>
      <c r="Y1230" s="726"/>
      <c r="Z1230" s="726"/>
      <c r="AA1230" s="726"/>
      <c r="AB1230" s="726"/>
      <c r="AC1230" s="726"/>
      <c r="AD1230" s="726"/>
      <c r="AE1230" s="292"/>
      <c r="AF1230" s="428"/>
      <c r="AG1230" s="292"/>
      <c r="AH1230" s="726"/>
      <c r="AI1230" s="726"/>
      <c r="AJ1230" s="726"/>
      <c r="AK1230" s="726"/>
      <c r="AL1230" s="726"/>
      <c r="AM1230" s="726"/>
      <c r="AN1230" s="726"/>
      <c r="AO1230" s="726"/>
      <c r="AP1230" s="726"/>
      <c r="AQ1230" s="726"/>
      <c r="AR1230" s="726"/>
      <c r="AS1230" s="726"/>
      <c r="AT1230" s="726"/>
      <c r="AU1230" s="727"/>
      <c r="AV1230" s="726"/>
      <c r="AW1230" s="726"/>
      <c r="AX1230" s="726"/>
      <c r="AY1230" s="726"/>
      <c r="AZ1230" s="726"/>
      <c r="BA1230" s="726"/>
      <c r="BB1230" s="726"/>
      <c r="BC1230" s="726"/>
      <c r="BD1230" s="726"/>
      <c r="BE1230" s="726"/>
      <c r="BF1230" s="726"/>
      <c r="BG1230" s="726"/>
      <c r="BH1230" s="726"/>
      <c r="BI1230" s="726"/>
      <c r="BJ1230" s="726"/>
      <c r="BK1230" s="726"/>
      <c r="BL1230" s="726"/>
      <c r="BM1230" s="726"/>
      <c r="BN1230" s="726"/>
      <c r="BO1230" s="726"/>
      <c r="BP1230" s="726"/>
      <c r="BQ1230" s="726"/>
      <c r="BR1230" s="726"/>
      <c r="BS1230" s="726"/>
      <c r="BT1230" s="726"/>
      <c r="BU1230" s="726"/>
      <c r="BV1230" s="292"/>
      <c r="BW1230" s="435"/>
      <c r="BX1230" s="292"/>
      <c r="BY1230" s="726"/>
      <c r="BZ1230" s="726"/>
      <c r="CA1230" s="726"/>
      <c r="CB1230" s="726"/>
      <c r="CC1230" s="726"/>
      <c r="CD1230" s="726"/>
      <c r="CE1230" s="726"/>
      <c r="CF1230" s="726"/>
      <c r="CG1230" s="726"/>
      <c r="CH1230" s="726"/>
      <c r="CI1230" s="726"/>
      <c r="CJ1230" s="726"/>
      <c r="CK1230" s="726"/>
      <c r="CL1230" s="728"/>
    </row>
    <row r="1231" spans="1:133" x14ac:dyDescent="0.25">
      <c r="A1231" s="586">
        <f t="shared" si="209"/>
        <v>2017</v>
      </c>
      <c r="B1231" s="586" t="str">
        <f t="shared" si="209"/>
        <v>JULIO</v>
      </c>
      <c r="C1231" s="586">
        <v>15</v>
      </c>
      <c r="D1231" s="292" t="str">
        <f t="shared" si="206"/>
        <v>JULIO 2017 / 13</v>
      </c>
      <c r="E1231" s="725"/>
      <c r="F1231" s="726"/>
      <c r="G1231" s="726"/>
      <c r="H1231" s="726"/>
      <c r="I1231" s="726"/>
      <c r="J1231" s="726"/>
      <c r="K1231" s="726"/>
      <c r="L1231" s="726"/>
      <c r="M1231" s="726"/>
      <c r="N1231" s="726"/>
      <c r="O1231" s="726"/>
      <c r="P1231" s="726"/>
      <c r="Q1231" s="726"/>
      <c r="R1231" s="726"/>
      <c r="S1231" s="726"/>
      <c r="T1231" s="726"/>
      <c r="U1231" s="726"/>
      <c r="V1231" s="726"/>
      <c r="W1231" s="726"/>
      <c r="X1231" s="726"/>
      <c r="Y1231" s="726"/>
      <c r="Z1231" s="726"/>
      <c r="AA1231" s="726"/>
      <c r="AB1231" s="726"/>
      <c r="AC1231" s="726"/>
      <c r="AD1231" s="726"/>
      <c r="AE1231" s="292"/>
      <c r="AF1231" s="428"/>
      <c r="AG1231" s="292"/>
      <c r="AH1231" s="726"/>
      <c r="AI1231" s="726"/>
      <c r="AJ1231" s="726"/>
      <c r="AK1231" s="726"/>
      <c r="AL1231" s="726"/>
      <c r="AM1231" s="726"/>
      <c r="AN1231" s="726"/>
      <c r="AO1231" s="726"/>
      <c r="AP1231" s="726"/>
      <c r="AQ1231" s="726"/>
      <c r="AR1231" s="726"/>
      <c r="AS1231" s="726"/>
      <c r="AT1231" s="726"/>
      <c r="AU1231" s="727"/>
      <c r="AV1231" s="726"/>
      <c r="AW1231" s="726"/>
      <c r="AX1231" s="726"/>
      <c r="AY1231" s="726"/>
      <c r="AZ1231" s="726"/>
      <c r="BA1231" s="726"/>
      <c r="BB1231" s="726"/>
      <c r="BC1231" s="726"/>
      <c r="BD1231" s="726"/>
      <c r="BE1231" s="726"/>
      <c r="BF1231" s="726"/>
      <c r="BG1231" s="726"/>
      <c r="BH1231" s="726"/>
      <c r="BI1231" s="726"/>
      <c r="BJ1231" s="726"/>
      <c r="BK1231" s="726"/>
      <c r="BL1231" s="726"/>
      <c r="BM1231" s="726"/>
      <c r="BN1231" s="726"/>
      <c r="BO1231" s="726"/>
      <c r="BP1231" s="726"/>
      <c r="BQ1231" s="726"/>
      <c r="BR1231" s="726"/>
      <c r="BS1231" s="726"/>
      <c r="BT1231" s="726"/>
      <c r="BU1231" s="726"/>
      <c r="BV1231" s="292"/>
      <c r="BW1231" s="435"/>
      <c r="BX1231" s="292"/>
      <c r="BY1231" s="726"/>
      <c r="BZ1231" s="726"/>
      <c r="CA1231" s="726"/>
      <c r="CB1231" s="726"/>
      <c r="CC1231" s="726"/>
      <c r="CD1231" s="726"/>
      <c r="CE1231" s="726"/>
      <c r="CF1231" s="726"/>
      <c r="CG1231" s="726"/>
      <c r="CH1231" s="726"/>
      <c r="CI1231" s="726"/>
      <c r="CJ1231" s="726"/>
      <c r="CK1231" s="726"/>
      <c r="CL1231" s="728"/>
    </row>
    <row r="1232" spans="1:133" x14ac:dyDescent="0.25">
      <c r="A1232" s="586">
        <f t="shared" si="209"/>
        <v>2017</v>
      </c>
      <c r="B1232" s="586" t="str">
        <f t="shared" si="209"/>
        <v>JULIO</v>
      </c>
      <c r="C1232" s="586">
        <v>16</v>
      </c>
      <c r="D1232" s="292" t="str">
        <f t="shared" si="206"/>
        <v>JULIO 2017 / 14</v>
      </c>
      <c r="E1232" s="725"/>
      <c r="F1232" s="726"/>
      <c r="G1232" s="726"/>
      <c r="H1232" s="726"/>
      <c r="I1232" s="726"/>
      <c r="J1232" s="726"/>
      <c r="K1232" s="726"/>
      <c r="L1232" s="726"/>
      <c r="M1232" s="726"/>
      <c r="N1232" s="726"/>
      <c r="O1232" s="726"/>
      <c r="P1232" s="726"/>
      <c r="Q1232" s="726"/>
      <c r="R1232" s="726"/>
      <c r="S1232" s="726"/>
      <c r="T1232" s="726"/>
      <c r="U1232" s="726"/>
      <c r="V1232" s="726"/>
      <c r="W1232" s="726"/>
      <c r="X1232" s="726"/>
      <c r="Y1232" s="726"/>
      <c r="Z1232" s="726"/>
      <c r="AA1232" s="726"/>
      <c r="AB1232" s="726"/>
      <c r="AC1232" s="726"/>
      <c r="AD1232" s="726"/>
      <c r="AE1232" s="292"/>
      <c r="AF1232" s="428"/>
      <c r="AG1232" s="292"/>
      <c r="AH1232" s="726"/>
      <c r="AI1232" s="726"/>
      <c r="AJ1232" s="726"/>
      <c r="AK1232" s="726"/>
      <c r="AL1232" s="726"/>
      <c r="AM1232" s="726"/>
      <c r="AN1232" s="726"/>
      <c r="AO1232" s="726"/>
      <c r="AP1232" s="726"/>
      <c r="AQ1232" s="726"/>
      <c r="AR1232" s="726"/>
      <c r="AS1232" s="726"/>
      <c r="AT1232" s="726"/>
      <c r="AU1232" s="727"/>
      <c r="AV1232" s="726"/>
      <c r="AW1232" s="726"/>
      <c r="AX1232" s="726"/>
      <c r="AY1232" s="726"/>
      <c r="AZ1232" s="726"/>
      <c r="BA1232" s="726"/>
      <c r="BB1232" s="726"/>
      <c r="BC1232" s="726"/>
      <c r="BD1232" s="726"/>
      <c r="BE1232" s="726"/>
      <c r="BF1232" s="726"/>
      <c r="BG1232" s="726"/>
      <c r="BH1232" s="726"/>
      <c r="BI1232" s="726"/>
      <c r="BJ1232" s="726"/>
      <c r="BK1232" s="726"/>
      <c r="BL1232" s="726"/>
      <c r="BM1232" s="726"/>
      <c r="BN1232" s="726"/>
      <c r="BO1232" s="726"/>
      <c r="BP1232" s="726"/>
      <c r="BQ1232" s="726"/>
      <c r="BR1232" s="726"/>
      <c r="BS1232" s="726"/>
      <c r="BT1232" s="726"/>
      <c r="BU1232" s="726"/>
      <c r="BV1232" s="292"/>
      <c r="BW1232" s="435"/>
      <c r="BX1232" s="292"/>
      <c r="BY1232" s="726"/>
      <c r="BZ1232" s="726"/>
      <c r="CA1232" s="726"/>
      <c r="CB1232" s="726"/>
      <c r="CC1232" s="726"/>
      <c r="CD1232" s="726"/>
      <c r="CE1232" s="726"/>
      <c r="CF1232" s="726"/>
      <c r="CG1232" s="726"/>
      <c r="CH1232" s="726"/>
      <c r="CI1232" s="726"/>
      <c r="CJ1232" s="726"/>
      <c r="CK1232" s="726"/>
      <c r="CL1232" s="728"/>
    </row>
    <row r="1233" spans="1:90" x14ac:dyDescent="0.25">
      <c r="A1233" s="586">
        <f t="shared" si="209"/>
        <v>2017</v>
      </c>
      <c r="B1233" s="586" t="str">
        <f t="shared" si="209"/>
        <v>JULIO</v>
      </c>
      <c r="C1233" s="586">
        <v>17</v>
      </c>
      <c r="D1233" s="292" t="str">
        <f t="shared" si="206"/>
        <v>JULIO 2017 / 15</v>
      </c>
      <c r="E1233" s="725"/>
      <c r="F1233" s="726"/>
      <c r="G1233" s="726"/>
      <c r="H1233" s="726"/>
      <c r="I1233" s="726"/>
      <c r="J1233" s="726"/>
      <c r="K1233" s="726"/>
      <c r="L1233" s="726"/>
      <c r="M1233" s="726"/>
      <c r="N1233" s="726"/>
      <c r="O1233" s="726"/>
      <c r="P1233" s="726"/>
      <c r="Q1233" s="726"/>
      <c r="R1233" s="726"/>
      <c r="S1233" s="726"/>
      <c r="T1233" s="726"/>
      <c r="U1233" s="726"/>
      <c r="V1233" s="726"/>
      <c r="W1233" s="726"/>
      <c r="X1233" s="726"/>
      <c r="Y1233" s="726"/>
      <c r="Z1233" s="726"/>
      <c r="AA1233" s="726"/>
      <c r="AB1233" s="726"/>
      <c r="AC1233" s="726"/>
      <c r="AD1233" s="726"/>
      <c r="AE1233" s="292"/>
      <c r="AF1233" s="428"/>
      <c r="AG1233" s="292"/>
      <c r="AH1233" s="726"/>
      <c r="AI1233" s="726"/>
      <c r="AJ1233" s="726"/>
      <c r="AK1233" s="726"/>
      <c r="AL1233" s="726"/>
      <c r="AM1233" s="726"/>
      <c r="AN1233" s="726"/>
      <c r="AO1233" s="726"/>
      <c r="AP1233" s="726"/>
      <c r="AQ1233" s="726"/>
      <c r="AR1233" s="726"/>
      <c r="AS1233" s="726"/>
      <c r="AT1233" s="726"/>
      <c r="AU1233" s="727"/>
      <c r="AV1233" s="726"/>
      <c r="AW1233" s="726"/>
      <c r="AX1233" s="726"/>
      <c r="AY1233" s="726"/>
      <c r="AZ1233" s="726"/>
      <c r="BA1233" s="726"/>
      <c r="BB1233" s="726"/>
      <c r="BC1233" s="726"/>
      <c r="BD1233" s="726"/>
      <c r="BE1233" s="726"/>
      <c r="BF1233" s="726"/>
      <c r="BG1233" s="726"/>
      <c r="BH1233" s="726"/>
      <c r="BI1233" s="726"/>
      <c r="BJ1233" s="726"/>
      <c r="BK1233" s="726"/>
      <c r="BL1233" s="726"/>
      <c r="BM1233" s="726"/>
      <c r="BN1233" s="726"/>
      <c r="BO1233" s="726"/>
      <c r="BP1233" s="726"/>
      <c r="BQ1233" s="726"/>
      <c r="BR1233" s="726"/>
      <c r="BS1233" s="726"/>
      <c r="BT1233" s="726"/>
      <c r="BU1233" s="726"/>
      <c r="BV1233" s="292"/>
      <c r="BW1233" s="435"/>
      <c r="BX1233" s="292"/>
      <c r="BY1233" s="726"/>
      <c r="BZ1233" s="726"/>
      <c r="CA1233" s="726"/>
      <c r="CB1233" s="726"/>
      <c r="CC1233" s="726"/>
      <c r="CD1233" s="726"/>
      <c r="CE1233" s="726"/>
      <c r="CF1233" s="726"/>
      <c r="CG1233" s="726"/>
      <c r="CH1233" s="726"/>
      <c r="CI1233" s="726"/>
      <c r="CJ1233" s="726"/>
      <c r="CK1233" s="726"/>
      <c r="CL1233" s="728"/>
    </row>
    <row r="1234" spans="1:90" x14ac:dyDescent="0.25">
      <c r="A1234" s="586">
        <f t="shared" si="209"/>
        <v>2017</v>
      </c>
      <c r="B1234" s="586" t="str">
        <f t="shared" si="209"/>
        <v>JULIO</v>
      </c>
      <c r="C1234" s="586">
        <v>18</v>
      </c>
      <c r="D1234" s="292" t="str">
        <f t="shared" si="206"/>
        <v>JULIO 2017 / 16</v>
      </c>
      <c r="E1234" s="725"/>
      <c r="F1234" s="726"/>
      <c r="G1234" s="726"/>
      <c r="H1234" s="726"/>
      <c r="I1234" s="726"/>
      <c r="J1234" s="726"/>
      <c r="K1234" s="726"/>
      <c r="L1234" s="726"/>
      <c r="M1234" s="726"/>
      <c r="N1234" s="726"/>
      <c r="O1234" s="726"/>
      <c r="P1234" s="726"/>
      <c r="Q1234" s="726"/>
      <c r="R1234" s="726"/>
      <c r="S1234" s="726"/>
      <c r="T1234" s="726"/>
      <c r="U1234" s="726"/>
      <c r="V1234" s="726"/>
      <c r="W1234" s="726"/>
      <c r="X1234" s="726"/>
      <c r="Y1234" s="726"/>
      <c r="Z1234" s="726"/>
      <c r="AA1234" s="726"/>
      <c r="AB1234" s="726"/>
      <c r="AC1234" s="726"/>
      <c r="AD1234" s="726"/>
      <c r="AE1234" s="292"/>
      <c r="AF1234" s="428"/>
      <c r="AG1234" s="292"/>
      <c r="AH1234" s="726"/>
      <c r="AI1234" s="726"/>
      <c r="AJ1234" s="726"/>
      <c r="AK1234" s="726"/>
      <c r="AL1234" s="726"/>
      <c r="AM1234" s="726"/>
      <c r="AN1234" s="726"/>
      <c r="AO1234" s="726"/>
      <c r="AP1234" s="726"/>
      <c r="AQ1234" s="726"/>
      <c r="AR1234" s="726"/>
      <c r="AS1234" s="726"/>
      <c r="AT1234" s="726"/>
      <c r="AU1234" s="727"/>
      <c r="AV1234" s="726"/>
      <c r="AW1234" s="726"/>
      <c r="AX1234" s="726"/>
      <c r="AY1234" s="726"/>
      <c r="AZ1234" s="726"/>
      <c r="BA1234" s="726"/>
      <c r="BB1234" s="726"/>
      <c r="BC1234" s="726"/>
      <c r="BD1234" s="726"/>
      <c r="BE1234" s="726"/>
      <c r="BF1234" s="726"/>
      <c r="BG1234" s="726"/>
      <c r="BH1234" s="726"/>
      <c r="BI1234" s="726"/>
      <c r="BJ1234" s="726"/>
      <c r="BK1234" s="726"/>
      <c r="BL1234" s="726"/>
      <c r="BM1234" s="726"/>
      <c r="BN1234" s="726"/>
      <c r="BO1234" s="726"/>
      <c r="BP1234" s="726"/>
      <c r="BQ1234" s="726"/>
      <c r="BR1234" s="726"/>
      <c r="BS1234" s="726"/>
      <c r="BT1234" s="726"/>
      <c r="BU1234" s="726"/>
      <c r="BV1234" s="292"/>
      <c r="BW1234" s="435"/>
      <c r="BX1234" s="292"/>
      <c r="BY1234" s="726"/>
      <c r="BZ1234" s="726"/>
      <c r="CA1234" s="726"/>
      <c r="CB1234" s="726"/>
      <c r="CC1234" s="726"/>
      <c r="CD1234" s="726"/>
      <c r="CE1234" s="726"/>
      <c r="CF1234" s="726"/>
      <c r="CG1234" s="726"/>
      <c r="CH1234" s="726"/>
      <c r="CI1234" s="726"/>
      <c r="CJ1234" s="726"/>
      <c r="CK1234" s="726"/>
      <c r="CL1234" s="728"/>
    </row>
    <row r="1235" spans="1:90" x14ac:dyDescent="0.25">
      <c r="A1235" s="586">
        <f t="shared" ref="A1235:B1247" si="210">A1234</f>
        <v>2017</v>
      </c>
      <c r="B1235" s="586" t="str">
        <f t="shared" si="210"/>
        <v>JULIO</v>
      </c>
      <c r="C1235" s="586">
        <v>19</v>
      </c>
      <c r="D1235" s="292" t="str">
        <f t="shared" si="206"/>
        <v>JULIO 2017 / 17</v>
      </c>
      <c r="E1235" s="725"/>
      <c r="F1235" s="726"/>
      <c r="G1235" s="726"/>
      <c r="H1235" s="726"/>
      <c r="I1235" s="726"/>
      <c r="J1235" s="726"/>
      <c r="K1235" s="726"/>
      <c r="L1235" s="726"/>
      <c r="M1235" s="726"/>
      <c r="N1235" s="726"/>
      <c r="O1235" s="726"/>
      <c r="P1235" s="726"/>
      <c r="Q1235" s="726"/>
      <c r="R1235" s="726"/>
      <c r="S1235" s="726"/>
      <c r="T1235" s="726"/>
      <c r="U1235" s="726"/>
      <c r="V1235" s="726"/>
      <c r="W1235" s="726"/>
      <c r="X1235" s="726"/>
      <c r="Y1235" s="726"/>
      <c r="Z1235" s="726"/>
      <c r="AA1235" s="726"/>
      <c r="AB1235" s="726"/>
      <c r="AC1235" s="726"/>
      <c r="AD1235" s="726"/>
      <c r="AE1235" s="292"/>
      <c r="AF1235" s="428"/>
      <c r="AG1235" s="292"/>
      <c r="AH1235" s="726"/>
      <c r="AI1235" s="726"/>
      <c r="AJ1235" s="726"/>
      <c r="AK1235" s="726"/>
      <c r="AL1235" s="726"/>
      <c r="AM1235" s="726"/>
      <c r="AN1235" s="726"/>
      <c r="AO1235" s="726"/>
      <c r="AP1235" s="726"/>
      <c r="AQ1235" s="726"/>
      <c r="AR1235" s="726"/>
      <c r="AS1235" s="726"/>
      <c r="AT1235" s="726"/>
      <c r="AU1235" s="727"/>
      <c r="AV1235" s="726"/>
      <c r="AW1235" s="726"/>
      <c r="AX1235" s="726"/>
      <c r="AY1235" s="726"/>
      <c r="AZ1235" s="726"/>
      <c r="BA1235" s="726"/>
      <c r="BB1235" s="726"/>
      <c r="BC1235" s="726"/>
      <c r="BD1235" s="726"/>
      <c r="BE1235" s="726"/>
      <c r="BF1235" s="726"/>
      <c r="BG1235" s="726"/>
      <c r="BH1235" s="726"/>
      <c r="BI1235" s="726"/>
      <c r="BJ1235" s="726"/>
      <c r="BK1235" s="726"/>
      <c r="BL1235" s="726"/>
      <c r="BM1235" s="726"/>
      <c r="BN1235" s="726"/>
      <c r="BO1235" s="726"/>
      <c r="BP1235" s="726"/>
      <c r="BQ1235" s="726"/>
      <c r="BR1235" s="726"/>
      <c r="BS1235" s="726"/>
      <c r="BT1235" s="726"/>
      <c r="BU1235" s="726"/>
      <c r="BV1235" s="292"/>
      <c r="BW1235" s="435"/>
      <c r="BX1235" s="292"/>
      <c r="BY1235" s="726"/>
      <c r="BZ1235" s="726"/>
      <c r="CA1235" s="726"/>
      <c r="CB1235" s="726"/>
      <c r="CC1235" s="726"/>
      <c r="CD1235" s="726"/>
      <c r="CE1235" s="726"/>
      <c r="CF1235" s="726"/>
      <c r="CG1235" s="726"/>
      <c r="CH1235" s="726"/>
      <c r="CI1235" s="726"/>
      <c r="CJ1235" s="726"/>
      <c r="CK1235" s="726"/>
      <c r="CL1235" s="728"/>
    </row>
    <row r="1236" spans="1:90" x14ac:dyDescent="0.25">
      <c r="A1236" s="586">
        <f t="shared" si="210"/>
        <v>2017</v>
      </c>
      <c r="B1236" s="586" t="str">
        <f t="shared" si="210"/>
        <v>JULIO</v>
      </c>
      <c r="C1236" s="586">
        <v>20</v>
      </c>
      <c r="D1236" s="292" t="str">
        <f t="shared" si="206"/>
        <v>JULIO 2017 / 18</v>
      </c>
      <c r="E1236" s="725"/>
      <c r="F1236" s="726"/>
      <c r="G1236" s="726"/>
      <c r="H1236" s="726"/>
      <c r="I1236" s="726"/>
      <c r="J1236" s="726"/>
      <c r="K1236" s="726"/>
      <c r="L1236" s="726"/>
      <c r="M1236" s="726"/>
      <c r="N1236" s="726"/>
      <c r="O1236" s="726"/>
      <c r="P1236" s="726"/>
      <c r="Q1236" s="726"/>
      <c r="R1236" s="726"/>
      <c r="S1236" s="726"/>
      <c r="T1236" s="726"/>
      <c r="U1236" s="726"/>
      <c r="V1236" s="726"/>
      <c r="W1236" s="726"/>
      <c r="X1236" s="726"/>
      <c r="Y1236" s="726"/>
      <c r="Z1236" s="726"/>
      <c r="AA1236" s="726"/>
      <c r="AB1236" s="726"/>
      <c r="AC1236" s="726"/>
      <c r="AD1236" s="726"/>
      <c r="AE1236" s="292"/>
      <c r="AF1236" s="428"/>
      <c r="AG1236" s="292"/>
      <c r="AH1236" s="726"/>
      <c r="AI1236" s="726"/>
      <c r="AJ1236" s="726"/>
      <c r="AK1236" s="726"/>
      <c r="AL1236" s="726"/>
      <c r="AM1236" s="726"/>
      <c r="AN1236" s="726"/>
      <c r="AO1236" s="726"/>
      <c r="AP1236" s="726"/>
      <c r="AQ1236" s="726"/>
      <c r="AR1236" s="726"/>
      <c r="AS1236" s="726"/>
      <c r="AT1236" s="726"/>
      <c r="AU1236" s="727"/>
      <c r="AV1236" s="726"/>
      <c r="AW1236" s="726"/>
      <c r="AX1236" s="726"/>
      <c r="AY1236" s="726"/>
      <c r="AZ1236" s="726"/>
      <c r="BA1236" s="726"/>
      <c r="BB1236" s="726"/>
      <c r="BC1236" s="726"/>
      <c r="BD1236" s="726"/>
      <c r="BE1236" s="726"/>
      <c r="BF1236" s="726"/>
      <c r="BG1236" s="726"/>
      <c r="BH1236" s="726"/>
      <c r="BI1236" s="726"/>
      <c r="BJ1236" s="726"/>
      <c r="BK1236" s="726"/>
      <c r="BL1236" s="726"/>
      <c r="BM1236" s="726"/>
      <c r="BN1236" s="726"/>
      <c r="BO1236" s="726"/>
      <c r="BP1236" s="726"/>
      <c r="BQ1236" s="726"/>
      <c r="BR1236" s="726"/>
      <c r="BS1236" s="726"/>
      <c r="BT1236" s="726"/>
      <c r="BU1236" s="726"/>
      <c r="BV1236" s="292"/>
      <c r="BW1236" s="435"/>
      <c r="BX1236" s="292"/>
      <c r="BY1236" s="726"/>
      <c r="BZ1236" s="726"/>
      <c r="CA1236" s="726"/>
      <c r="CB1236" s="726"/>
      <c r="CC1236" s="726"/>
      <c r="CD1236" s="726"/>
      <c r="CE1236" s="726"/>
      <c r="CF1236" s="726"/>
      <c r="CG1236" s="726"/>
      <c r="CH1236" s="726"/>
      <c r="CI1236" s="726"/>
      <c r="CJ1236" s="726"/>
      <c r="CK1236" s="726"/>
      <c r="CL1236" s="728"/>
    </row>
    <row r="1237" spans="1:90" x14ac:dyDescent="0.25">
      <c r="A1237" s="586">
        <f t="shared" si="210"/>
        <v>2017</v>
      </c>
      <c r="B1237" s="586" t="str">
        <f t="shared" si="210"/>
        <v>JULIO</v>
      </c>
      <c r="C1237" s="586">
        <v>21</v>
      </c>
      <c r="D1237" s="292" t="str">
        <f t="shared" si="206"/>
        <v>JULIO 2017 / 19</v>
      </c>
      <c r="E1237" s="725"/>
      <c r="F1237" s="726"/>
      <c r="G1237" s="726"/>
      <c r="H1237" s="726"/>
      <c r="I1237" s="726"/>
      <c r="J1237" s="726"/>
      <c r="K1237" s="726"/>
      <c r="L1237" s="726"/>
      <c r="M1237" s="726"/>
      <c r="N1237" s="726"/>
      <c r="O1237" s="726"/>
      <c r="P1237" s="726"/>
      <c r="Q1237" s="726"/>
      <c r="R1237" s="726"/>
      <c r="S1237" s="726"/>
      <c r="T1237" s="726"/>
      <c r="U1237" s="726"/>
      <c r="V1237" s="726"/>
      <c r="W1237" s="726"/>
      <c r="X1237" s="726"/>
      <c r="Y1237" s="726"/>
      <c r="Z1237" s="726"/>
      <c r="AA1237" s="726"/>
      <c r="AB1237" s="726"/>
      <c r="AC1237" s="726"/>
      <c r="AD1237" s="726"/>
      <c r="AE1237" s="292"/>
      <c r="AF1237" s="428"/>
      <c r="AG1237" s="292"/>
      <c r="AH1237" s="726"/>
      <c r="AI1237" s="726"/>
      <c r="AJ1237" s="726"/>
      <c r="AK1237" s="726"/>
      <c r="AL1237" s="726"/>
      <c r="AM1237" s="726"/>
      <c r="AN1237" s="726"/>
      <c r="AO1237" s="726"/>
      <c r="AP1237" s="726"/>
      <c r="AQ1237" s="726"/>
      <c r="AR1237" s="726"/>
      <c r="AS1237" s="726"/>
      <c r="AT1237" s="726"/>
      <c r="AU1237" s="727"/>
      <c r="AV1237" s="726"/>
      <c r="AW1237" s="726"/>
      <c r="AX1237" s="726"/>
      <c r="AY1237" s="726"/>
      <c r="AZ1237" s="726"/>
      <c r="BA1237" s="726"/>
      <c r="BB1237" s="726"/>
      <c r="BC1237" s="726"/>
      <c r="BD1237" s="726"/>
      <c r="BE1237" s="726"/>
      <c r="BF1237" s="726"/>
      <c r="BG1237" s="726"/>
      <c r="BH1237" s="726"/>
      <c r="BI1237" s="726"/>
      <c r="BJ1237" s="726"/>
      <c r="BK1237" s="726"/>
      <c r="BL1237" s="726"/>
      <c r="BM1237" s="726"/>
      <c r="BN1237" s="726"/>
      <c r="BO1237" s="726"/>
      <c r="BP1237" s="726"/>
      <c r="BQ1237" s="726"/>
      <c r="BR1237" s="726"/>
      <c r="BS1237" s="726"/>
      <c r="BT1237" s="726"/>
      <c r="BU1237" s="726"/>
      <c r="BV1237" s="292"/>
      <c r="BW1237" s="435"/>
      <c r="BX1237" s="292"/>
      <c r="BY1237" s="726"/>
      <c r="BZ1237" s="726"/>
      <c r="CA1237" s="726"/>
      <c r="CB1237" s="726"/>
      <c r="CC1237" s="726"/>
      <c r="CD1237" s="726"/>
      <c r="CE1237" s="726"/>
      <c r="CF1237" s="726"/>
      <c r="CG1237" s="726"/>
      <c r="CH1237" s="726"/>
      <c r="CI1237" s="726"/>
      <c r="CJ1237" s="726"/>
      <c r="CK1237" s="726"/>
      <c r="CL1237" s="728"/>
    </row>
    <row r="1238" spans="1:90" x14ac:dyDescent="0.25">
      <c r="A1238" s="586">
        <f t="shared" si="210"/>
        <v>2017</v>
      </c>
      <c r="B1238" s="586" t="str">
        <f t="shared" si="210"/>
        <v>JULIO</v>
      </c>
      <c r="C1238" s="586">
        <v>22</v>
      </c>
      <c r="D1238" s="292" t="str">
        <f t="shared" si="206"/>
        <v>JULIO 2017 / 20</v>
      </c>
      <c r="E1238" s="725"/>
      <c r="F1238" s="726"/>
      <c r="G1238" s="726"/>
      <c r="H1238" s="726"/>
      <c r="I1238" s="726"/>
      <c r="J1238" s="726"/>
      <c r="K1238" s="726"/>
      <c r="L1238" s="726"/>
      <c r="M1238" s="726"/>
      <c r="N1238" s="726"/>
      <c r="O1238" s="726"/>
      <c r="P1238" s="726"/>
      <c r="Q1238" s="726"/>
      <c r="R1238" s="726"/>
      <c r="S1238" s="726"/>
      <c r="T1238" s="726"/>
      <c r="U1238" s="726"/>
      <c r="V1238" s="726"/>
      <c r="W1238" s="726"/>
      <c r="X1238" s="726"/>
      <c r="Y1238" s="726"/>
      <c r="Z1238" s="726"/>
      <c r="AA1238" s="726"/>
      <c r="AB1238" s="726"/>
      <c r="AC1238" s="726"/>
      <c r="AD1238" s="726"/>
      <c r="AE1238" s="292"/>
      <c r="AF1238" s="428"/>
      <c r="AG1238" s="292"/>
      <c r="AH1238" s="726"/>
      <c r="AI1238" s="726"/>
      <c r="AJ1238" s="726"/>
      <c r="AK1238" s="726"/>
      <c r="AL1238" s="726"/>
      <c r="AM1238" s="726"/>
      <c r="AN1238" s="726"/>
      <c r="AO1238" s="726"/>
      <c r="AP1238" s="726"/>
      <c r="AQ1238" s="726"/>
      <c r="AR1238" s="726"/>
      <c r="AS1238" s="726"/>
      <c r="AT1238" s="726"/>
      <c r="AU1238" s="727"/>
      <c r="AV1238" s="726"/>
      <c r="AW1238" s="726"/>
      <c r="AX1238" s="726"/>
      <c r="AY1238" s="726"/>
      <c r="AZ1238" s="726"/>
      <c r="BA1238" s="726"/>
      <c r="BB1238" s="726"/>
      <c r="BC1238" s="726"/>
      <c r="BD1238" s="726"/>
      <c r="BE1238" s="726"/>
      <c r="BF1238" s="726"/>
      <c r="BG1238" s="726"/>
      <c r="BH1238" s="726"/>
      <c r="BI1238" s="726"/>
      <c r="BJ1238" s="726"/>
      <c r="BK1238" s="726"/>
      <c r="BL1238" s="726"/>
      <c r="BM1238" s="726"/>
      <c r="BN1238" s="726"/>
      <c r="BO1238" s="726"/>
      <c r="BP1238" s="726"/>
      <c r="BQ1238" s="726"/>
      <c r="BR1238" s="726"/>
      <c r="BS1238" s="726"/>
      <c r="BT1238" s="726"/>
      <c r="BU1238" s="726"/>
      <c r="BV1238" s="292"/>
      <c r="BW1238" s="435"/>
      <c r="BX1238" s="292"/>
      <c r="BY1238" s="726"/>
      <c r="BZ1238" s="726"/>
      <c r="CA1238" s="726"/>
      <c r="CB1238" s="726"/>
      <c r="CC1238" s="726"/>
      <c r="CD1238" s="726"/>
      <c r="CE1238" s="726"/>
      <c r="CF1238" s="726"/>
      <c r="CG1238" s="726"/>
      <c r="CH1238" s="726"/>
      <c r="CI1238" s="726"/>
      <c r="CJ1238" s="726"/>
      <c r="CK1238" s="726"/>
      <c r="CL1238" s="728"/>
    </row>
    <row r="1239" spans="1:90" x14ac:dyDescent="0.25">
      <c r="A1239" s="586">
        <f t="shared" si="210"/>
        <v>2017</v>
      </c>
      <c r="B1239" s="586" t="str">
        <f t="shared" si="210"/>
        <v>JULIO</v>
      </c>
      <c r="C1239" s="586">
        <v>23</v>
      </c>
      <c r="D1239" s="292" t="str">
        <f t="shared" si="206"/>
        <v>JULIO 2017 / 21</v>
      </c>
      <c r="E1239" s="725"/>
      <c r="F1239" s="726"/>
      <c r="G1239" s="726"/>
      <c r="H1239" s="726"/>
      <c r="I1239" s="726"/>
      <c r="J1239" s="726"/>
      <c r="K1239" s="726"/>
      <c r="L1239" s="726"/>
      <c r="M1239" s="726"/>
      <c r="N1239" s="726"/>
      <c r="O1239" s="726"/>
      <c r="P1239" s="726"/>
      <c r="Q1239" s="726"/>
      <c r="R1239" s="726"/>
      <c r="S1239" s="726"/>
      <c r="T1239" s="726"/>
      <c r="U1239" s="726"/>
      <c r="V1239" s="726"/>
      <c r="W1239" s="726"/>
      <c r="X1239" s="726"/>
      <c r="Y1239" s="726"/>
      <c r="Z1239" s="726"/>
      <c r="AA1239" s="726"/>
      <c r="AB1239" s="726"/>
      <c r="AC1239" s="726"/>
      <c r="AD1239" s="726"/>
      <c r="AE1239" s="292"/>
      <c r="AF1239" s="428"/>
      <c r="AG1239" s="292"/>
      <c r="AH1239" s="726"/>
      <c r="AI1239" s="726"/>
      <c r="AJ1239" s="726"/>
      <c r="AK1239" s="726"/>
      <c r="AL1239" s="726"/>
      <c r="AM1239" s="726"/>
      <c r="AN1239" s="726"/>
      <c r="AO1239" s="726"/>
      <c r="AP1239" s="726"/>
      <c r="AQ1239" s="726"/>
      <c r="AR1239" s="726"/>
      <c r="AS1239" s="726"/>
      <c r="AT1239" s="726"/>
      <c r="AU1239" s="727"/>
      <c r="AV1239" s="726"/>
      <c r="AW1239" s="726"/>
      <c r="AX1239" s="726"/>
      <c r="AY1239" s="726"/>
      <c r="AZ1239" s="726"/>
      <c r="BA1239" s="726"/>
      <c r="BB1239" s="726"/>
      <c r="BC1239" s="726"/>
      <c r="BD1239" s="726"/>
      <c r="BE1239" s="726"/>
      <c r="BF1239" s="726"/>
      <c r="BG1239" s="726"/>
      <c r="BH1239" s="726"/>
      <c r="BI1239" s="726"/>
      <c r="BJ1239" s="726"/>
      <c r="BK1239" s="726"/>
      <c r="BL1239" s="726"/>
      <c r="BM1239" s="726"/>
      <c r="BN1239" s="726"/>
      <c r="BO1239" s="726"/>
      <c r="BP1239" s="726"/>
      <c r="BQ1239" s="726"/>
      <c r="BR1239" s="726"/>
      <c r="BS1239" s="726"/>
      <c r="BT1239" s="726"/>
      <c r="BU1239" s="726"/>
      <c r="BV1239" s="292"/>
      <c r="BW1239" s="435"/>
      <c r="BX1239" s="292"/>
      <c r="BY1239" s="726"/>
      <c r="BZ1239" s="726"/>
      <c r="CA1239" s="726"/>
      <c r="CB1239" s="726"/>
      <c r="CC1239" s="726"/>
      <c r="CD1239" s="726"/>
      <c r="CE1239" s="726"/>
      <c r="CF1239" s="726"/>
      <c r="CG1239" s="726"/>
      <c r="CH1239" s="726"/>
      <c r="CI1239" s="726"/>
      <c r="CJ1239" s="726"/>
      <c r="CK1239" s="726"/>
      <c r="CL1239" s="728"/>
    </row>
    <row r="1240" spans="1:90" x14ac:dyDescent="0.25">
      <c r="A1240" s="586">
        <f t="shared" si="210"/>
        <v>2017</v>
      </c>
      <c r="B1240" s="586" t="str">
        <f t="shared" si="210"/>
        <v>JULIO</v>
      </c>
      <c r="C1240" s="586">
        <v>24</v>
      </c>
      <c r="D1240" s="292" t="str">
        <f t="shared" si="206"/>
        <v>JULIO 2017 / 22</v>
      </c>
      <c r="E1240" s="725"/>
      <c r="F1240" s="726"/>
      <c r="G1240" s="726"/>
      <c r="H1240" s="726"/>
      <c r="I1240" s="726"/>
      <c r="J1240" s="726"/>
      <c r="K1240" s="726"/>
      <c r="L1240" s="726"/>
      <c r="M1240" s="726"/>
      <c r="N1240" s="726"/>
      <c r="O1240" s="726"/>
      <c r="P1240" s="726"/>
      <c r="Q1240" s="726"/>
      <c r="R1240" s="726"/>
      <c r="S1240" s="726"/>
      <c r="T1240" s="726"/>
      <c r="U1240" s="726"/>
      <c r="V1240" s="726"/>
      <c r="W1240" s="726"/>
      <c r="X1240" s="726"/>
      <c r="Y1240" s="726"/>
      <c r="Z1240" s="726"/>
      <c r="AA1240" s="726"/>
      <c r="AB1240" s="726"/>
      <c r="AC1240" s="726"/>
      <c r="AD1240" s="726"/>
      <c r="AE1240" s="292"/>
      <c r="AF1240" s="428"/>
      <c r="AG1240" s="292"/>
      <c r="AH1240" s="726"/>
      <c r="AI1240" s="726"/>
      <c r="AJ1240" s="726"/>
      <c r="AK1240" s="726"/>
      <c r="AL1240" s="726"/>
      <c r="AM1240" s="726"/>
      <c r="AN1240" s="726"/>
      <c r="AO1240" s="726"/>
      <c r="AP1240" s="726"/>
      <c r="AQ1240" s="726"/>
      <c r="AR1240" s="726"/>
      <c r="AS1240" s="726"/>
      <c r="AT1240" s="726"/>
      <c r="AU1240" s="727"/>
      <c r="AV1240" s="726"/>
      <c r="AW1240" s="726"/>
      <c r="AX1240" s="726"/>
      <c r="AY1240" s="726"/>
      <c r="AZ1240" s="726"/>
      <c r="BA1240" s="726"/>
      <c r="BB1240" s="726"/>
      <c r="BC1240" s="726"/>
      <c r="BD1240" s="726"/>
      <c r="BE1240" s="726"/>
      <c r="BF1240" s="726"/>
      <c r="BG1240" s="726"/>
      <c r="BH1240" s="726"/>
      <c r="BI1240" s="726"/>
      <c r="BJ1240" s="726"/>
      <c r="BK1240" s="726"/>
      <c r="BL1240" s="726"/>
      <c r="BM1240" s="726"/>
      <c r="BN1240" s="726"/>
      <c r="BO1240" s="726"/>
      <c r="BP1240" s="726"/>
      <c r="BQ1240" s="726"/>
      <c r="BR1240" s="726"/>
      <c r="BS1240" s="726"/>
      <c r="BT1240" s="726"/>
      <c r="BU1240" s="726"/>
      <c r="BV1240" s="292"/>
      <c r="BW1240" s="435"/>
      <c r="BX1240" s="292"/>
      <c r="BY1240" s="726"/>
      <c r="BZ1240" s="726"/>
      <c r="CA1240" s="726"/>
      <c r="CB1240" s="726"/>
      <c r="CC1240" s="726"/>
      <c r="CD1240" s="726"/>
      <c r="CE1240" s="726"/>
      <c r="CF1240" s="726"/>
      <c r="CG1240" s="726"/>
      <c r="CH1240" s="726"/>
      <c r="CI1240" s="726"/>
      <c r="CJ1240" s="726"/>
      <c r="CK1240" s="726"/>
      <c r="CL1240" s="728"/>
    </row>
    <row r="1241" spans="1:90" x14ac:dyDescent="0.25">
      <c r="A1241" s="586">
        <f t="shared" si="210"/>
        <v>2017</v>
      </c>
      <c r="B1241" s="586" t="str">
        <f t="shared" si="210"/>
        <v>JULIO</v>
      </c>
      <c r="C1241" s="586">
        <v>25</v>
      </c>
      <c r="D1241" s="292" t="str">
        <f t="shared" si="206"/>
        <v>JULIO 2017 / 23</v>
      </c>
      <c r="E1241" s="725"/>
      <c r="F1241" s="726"/>
      <c r="G1241" s="726"/>
      <c r="H1241" s="726"/>
      <c r="I1241" s="726"/>
      <c r="J1241" s="726"/>
      <c r="K1241" s="726"/>
      <c r="L1241" s="726"/>
      <c r="M1241" s="726"/>
      <c r="N1241" s="726"/>
      <c r="O1241" s="726"/>
      <c r="P1241" s="726"/>
      <c r="Q1241" s="726"/>
      <c r="R1241" s="726"/>
      <c r="S1241" s="726"/>
      <c r="T1241" s="726"/>
      <c r="U1241" s="726"/>
      <c r="V1241" s="726"/>
      <c r="W1241" s="726"/>
      <c r="X1241" s="726"/>
      <c r="Y1241" s="726"/>
      <c r="Z1241" s="726"/>
      <c r="AA1241" s="726"/>
      <c r="AB1241" s="726"/>
      <c r="AC1241" s="726"/>
      <c r="AD1241" s="726"/>
      <c r="AE1241" s="292"/>
      <c r="AF1241" s="428"/>
      <c r="AG1241" s="292"/>
      <c r="AH1241" s="726"/>
      <c r="AI1241" s="726"/>
      <c r="AJ1241" s="726"/>
      <c r="AK1241" s="726"/>
      <c r="AL1241" s="726"/>
      <c r="AM1241" s="726"/>
      <c r="AN1241" s="726"/>
      <c r="AO1241" s="726"/>
      <c r="AP1241" s="726"/>
      <c r="AQ1241" s="726"/>
      <c r="AR1241" s="726"/>
      <c r="AS1241" s="726"/>
      <c r="AT1241" s="726"/>
      <c r="AU1241" s="727"/>
      <c r="AV1241" s="726"/>
      <c r="AW1241" s="726"/>
      <c r="AX1241" s="726"/>
      <c r="AY1241" s="726"/>
      <c r="AZ1241" s="726"/>
      <c r="BA1241" s="726"/>
      <c r="BB1241" s="726"/>
      <c r="BC1241" s="726"/>
      <c r="BD1241" s="726"/>
      <c r="BE1241" s="726"/>
      <c r="BF1241" s="726"/>
      <c r="BG1241" s="726"/>
      <c r="BH1241" s="726"/>
      <c r="BI1241" s="726"/>
      <c r="BJ1241" s="726"/>
      <c r="BK1241" s="726"/>
      <c r="BL1241" s="726"/>
      <c r="BM1241" s="726"/>
      <c r="BN1241" s="726"/>
      <c r="BO1241" s="726"/>
      <c r="BP1241" s="726"/>
      <c r="BQ1241" s="726"/>
      <c r="BR1241" s="726"/>
      <c r="BS1241" s="726"/>
      <c r="BT1241" s="726"/>
      <c r="BU1241" s="726"/>
      <c r="BV1241" s="292"/>
      <c r="BW1241" s="435"/>
      <c r="BX1241" s="292"/>
      <c r="BY1241" s="726"/>
      <c r="BZ1241" s="726"/>
      <c r="CA1241" s="726"/>
      <c r="CB1241" s="726"/>
      <c r="CC1241" s="726"/>
      <c r="CD1241" s="726"/>
      <c r="CE1241" s="726"/>
      <c r="CF1241" s="726"/>
      <c r="CG1241" s="726"/>
      <c r="CH1241" s="726"/>
      <c r="CI1241" s="726"/>
      <c r="CJ1241" s="726"/>
      <c r="CK1241" s="726"/>
      <c r="CL1241" s="728"/>
    </row>
    <row r="1242" spans="1:90" x14ac:dyDescent="0.25">
      <c r="A1242" s="586">
        <f t="shared" si="210"/>
        <v>2017</v>
      </c>
      <c r="B1242" s="586" t="str">
        <f t="shared" si="210"/>
        <v>JULIO</v>
      </c>
      <c r="C1242" s="586">
        <v>26</v>
      </c>
      <c r="D1242" s="292" t="str">
        <f t="shared" si="206"/>
        <v>JULIO 2017 / 24</v>
      </c>
      <c r="E1242" s="725"/>
      <c r="F1242" s="726"/>
      <c r="G1242" s="726"/>
      <c r="H1242" s="726"/>
      <c r="I1242" s="726"/>
      <c r="J1242" s="726"/>
      <c r="K1242" s="726"/>
      <c r="L1242" s="726"/>
      <c r="M1242" s="726"/>
      <c r="N1242" s="726"/>
      <c r="O1242" s="726"/>
      <c r="P1242" s="726"/>
      <c r="Q1242" s="726"/>
      <c r="R1242" s="726"/>
      <c r="S1242" s="726"/>
      <c r="T1242" s="726"/>
      <c r="U1242" s="726"/>
      <c r="V1242" s="726"/>
      <c r="W1242" s="726"/>
      <c r="X1242" s="726"/>
      <c r="Y1242" s="726"/>
      <c r="Z1242" s="726"/>
      <c r="AA1242" s="726"/>
      <c r="AB1242" s="726"/>
      <c r="AC1242" s="726"/>
      <c r="AD1242" s="726"/>
      <c r="AE1242" s="292"/>
      <c r="AF1242" s="428"/>
      <c r="AG1242" s="292"/>
      <c r="AH1242" s="726"/>
      <c r="AI1242" s="726"/>
      <c r="AJ1242" s="726"/>
      <c r="AK1242" s="726"/>
      <c r="AL1242" s="726"/>
      <c r="AM1242" s="726"/>
      <c r="AN1242" s="726"/>
      <c r="AO1242" s="726"/>
      <c r="AP1242" s="726"/>
      <c r="AQ1242" s="726"/>
      <c r="AR1242" s="726"/>
      <c r="AS1242" s="726"/>
      <c r="AT1242" s="726"/>
      <c r="AU1242" s="727"/>
      <c r="AV1242" s="726"/>
      <c r="AW1242" s="726"/>
      <c r="AX1242" s="726"/>
      <c r="AY1242" s="726"/>
      <c r="AZ1242" s="726"/>
      <c r="BA1242" s="726"/>
      <c r="BB1242" s="726"/>
      <c r="BC1242" s="726"/>
      <c r="BD1242" s="726"/>
      <c r="BE1242" s="726"/>
      <c r="BF1242" s="726"/>
      <c r="BG1242" s="726"/>
      <c r="BH1242" s="726"/>
      <c r="BI1242" s="726"/>
      <c r="BJ1242" s="726"/>
      <c r="BK1242" s="726"/>
      <c r="BL1242" s="726"/>
      <c r="BM1242" s="726"/>
      <c r="BN1242" s="726"/>
      <c r="BO1242" s="726"/>
      <c r="BP1242" s="726"/>
      <c r="BQ1242" s="726"/>
      <c r="BR1242" s="726"/>
      <c r="BS1242" s="726"/>
      <c r="BT1242" s="726"/>
      <c r="BU1242" s="726"/>
      <c r="BV1242" s="292"/>
      <c r="BW1242" s="435"/>
      <c r="BX1242" s="292"/>
      <c r="BY1242" s="726"/>
      <c r="BZ1242" s="726"/>
      <c r="CA1242" s="726"/>
      <c r="CB1242" s="726"/>
      <c r="CC1242" s="726"/>
      <c r="CD1242" s="726"/>
      <c r="CE1242" s="726"/>
      <c r="CF1242" s="726"/>
      <c r="CG1242" s="726"/>
      <c r="CH1242" s="726"/>
      <c r="CI1242" s="726"/>
      <c r="CJ1242" s="726"/>
      <c r="CK1242" s="726"/>
      <c r="CL1242" s="728"/>
    </row>
    <row r="1243" spans="1:90" x14ac:dyDescent="0.25">
      <c r="A1243" s="586">
        <f t="shared" si="210"/>
        <v>2017</v>
      </c>
      <c r="B1243" s="586" t="str">
        <f t="shared" si="210"/>
        <v>JULIO</v>
      </c>
      <c r="C1243" s="586">
        <v>27</v>
      </c>
      <c r="D1243" s="292" t="str">
        <f t="shared" si="206"/>
        <v>JULIO 2017 / 25</v>
      </c>
      <c r="E1243" s="725"/>
      <c r="F1243" s="726"/>
      <c r="G1243" s="726"/>
      <c r="H1243" s="726"/>
      <c r="I1243" s="726"/>
      <c r="J1243" s="726"/>
      <c r="K1243" s="726"/>
      <c r="L1243" s="726"/>
      <c r="M1243" s="726"/>
      <c r="N1243" s="726"/>
      <c r="O1243" s="726"/>
      <c r="P1243" s="726"/>
      <c r="Q1243" s="726"/>
      <c r="R1243" s="726"/>
      <c r="S1243" s="726"/>
      <c r="T1243" s="726"/>
      <c r="U1243" s="726"/>
      <c r="V1243" s="726"/>
      <c r="W1243" s="726"/>
      <c r="X1243" s="726"/>
      <c r="Y1243" s="726"/>
      <c r="Z1243" s="726"/>
      <c r="AA1243" s="726"/>
      <c r="AB1243" s="726"/>
      <c r="AC1243" s="726"/>
      <c r="AD1243" s="726"/>
      <c r="AE1243" s="292"/>
      <c r="AF1243" s="428"/>
      <c r="AG1243" s="292"/>
      <c r="AH1243" s="726"/>
      <c r="AI1243" s="726"/>
      <c r="AJ1243" s="726"/>
      <c r="AK1243" s="726"/>
      <c r="AL1243" s="726"/>
      <c r="AM1243" s="726"/>
      <c r="AN1243" s="726"/>
      <c r="AO1243" s="726"/>
      <c r="AP1243" s="726"/>
      <c r="AQ1243" s="726"/>
      <c r="AR1243" s="726"/>
      <c r="AS1243" s="726"/>
      <c r="AT1243" s="726"/>
      <c r="AU1243" s="727"/>
      <c r="AV1243" s="726"/>
      <c r="AW1243" s="726"/>
      <c r="AX1243" s="726"/>
      <c r="AY1243" s="726"/>
      <c r="AZ1243" s="726"/>
      <c r="BA1243" s="726"/>
      <c r="BB1243" s="726"/>
      <c r="BC1243" s="726"/>
      <c r="BD1243" s="726"/>
      <c r="BE1243" s="726"/>
      <c r="BF1243" s="726"/>
      <c r="BG1243" s="726"/>
      <c r="BH1243" s="726"/>
      <c r="BI1243" s="726"/>
      <c r="BJ1243" s="726"/>
      <c r="BK1243" s="726"/>
      <c r="BL1243" s="726"/>
      <c r="BM1243" s="726"/>
      <c r="BN1243" s="726"/>
      <c r="BO1243" s="726"/>
      <c r="BP1243" s="726"/>
      <c r="BQ1243" s="726"/>
      <c r="BR1243" s="726"/>
      <c r="BS1243" s="726"/>
      <c r="BT1243" s="726"/>
      <c r="BU1243" s="726"/>
      <c r="BV1243" s="292"/>
      <c r="BW1243" s="435"/>
      <c r="BX1243" s="292"/>
      <c r="BY1243" s="726"/>
      <c r="BZ1243" s="726"/>
      <c r="CA1243" s="726"/>
      <c r="CB1243" s="726"/>
      <c r="CC1243" s="726"/>
      <c r="CD1243" s="726"/>
      <c r="CE1243" s="726"/>
      <c r="CF1243" s="726"/>
      <c r="CG1243" s="726"/>
      <c r="CH1243" s="726"/>
      <c r="CI1243" s="726"/>
      <c r="CJ1243" s="726"/>
      <c r="CK1243" s="726"/>
      <c r="CL1243" s="728"/>
    </row>
    <row r="1244" spans="1:90" x14ac:dyDescent="0.25">
      <c r="A1244" s="586">
        <f t="shared" si="210"/>
        <v>2017</v>
      </c>
      <c r="B1244" s="586" t="str">
        <f t="shared" si="210"/>
        <v>JULIO</v>
      </c>
      <c r="C1244" s="586">
        <v>28</v>
      </c>
      <c r="D1244" s="292" t="str">
        <f t="shared" si="206"/>
        <v>JULIO 2017 / 26</v>
      </c>
      <c r="E1244" s="725"/>
      <c r="F1244" s="726"/>
      <c r="G1244" s="726"/>
      <c r="H1244" s="726"/>
      <c r="I1244" s="726"/>
      <c r="J1244" s="726"/>
      <c r="K1244" s="726"/>
      <c r="L1244" s="726"/>
      <c r="M1244" s="726"/>
      <c r="N1244" s="726"/>
      <c r="O1244" s="726"/>
      <c r="P1244" s="726"/>
      <c r="Q1244" s="726"/>
      <c r="R1244" s="726"/>
      <c r="S1244" s="726"/>
      <c r="T1244" s="726"/>
      <c r="U1244" s="726"/>
      <c r="V1244" s="726"/>
      <c r="W1244" s="726"/>
      <c r="X1244" s="726"/>
      <c r="Y1244" s="726"/>
      <c r="Z1244" s="726"/>
      <c r="AA1244" s="726"/>
      <c r="AB1244" s="726"/>
      <c r="AC1244" s="726"/>
      <c r="AD1244" s="726"/>
      <c r="AE1244" s="292"/>
      <c r="AF1244" s="428"/>
      <c r="AG1244" s="292"/>
      <c r="AH1244" s="726"/>
      <c r="AI1244" s="726"/>
      <c r="AJ1244" s="726"/>
      <c r="AK1244" s="726"/>
      <c r="AL1244" s="726"/>
      <c r="AM1244" s="726"/>
      <c r="AN1244" s="726"/>
      <c r="AO1244" s="726"/>
      <c r="AP1244" s="726"/>
      <c r="AQ1244" s="726"/>
      <c r="AR1244" s="726"/>
      <c r="AS1244" s="726"/>
      <c r="AT1244" s="726"/>
      <c r="AU1244" s="727"/>
      <c r="AV1244" s="726"/>
      <c r="AW1244" s="726"/>
      <c r="AX1244" s="726"/>
      <c r="AY1244" s="726"/>
      <c r="AZ1244" s="726"/>
      <c r="BA1244" s="726"/>
      <c r="BB1244" s="726"/>
      <c r="BC1244" s="726"/>
      <c r="BD1244" s="726"/>
      <c r="BE1244" s="726"/>
      <c r="BF1244" s="726"/>
      <c r="BG1244" s="726"/>
      <c r="BH1244" s="726"/>
      <c r="BI1244" s="726"/>
      <c r="BJ1244" s="726"/>
      <c r="BK1244" s="726"/>
      <c r="BL1244" s="726"/>
      <c r="BM1244" s="726"/>
      <c r="BN1244" s="726"/>
      <c r="BO1244" s="726"/>
      <c r="BP1244" s="726"/>
      <c r="BQ1244" s="726"/>
      <c r="BR1244" s="726"/>
      <c r="BS1244" s="726"/>
      <c r="BT1244" s="726"/>
      <c r="BU1244" s="726"/>
      <c r="BV1244" s="292"/>
      <c r="BW1244" s="435"/>
      <c r="BX1244" s="292"/>
      <c r="BY1244" s="726"/>
      <c r="BZ1244" s="726"/>
      <c r="CA1244" s="726"/>
      <c r="CB1244" s="726"/>
      <c r="CC1244" s="726"/>
      <c r="CD1244" s="726"/>
      <c r="CE1244" s="726"/>
      <c r="CF1244" s="726"/>
      <c r="CG1244" s="726"/>
      <c r="CH1244" s="726"/>
      <c r="CI1244" s="726"/>
      <c r="CJ1244" s="726"/>
      <c r="CK1244" s="726"/>
      <c r="CL1244" s="728"/>
    </row>
    <row r="1245" spans="1:90" x14ac:dyDescent="0.25">
      <c r="A1245" s="586">
        <f t="shared" si="210"/>
        <v>2017</v>
      </c>
      <c r="B1245" s="586" t="str">
        <f t="shared" si="210"/>
        <v>JULIO</v>
      </c>
      <c r="C1245" s="586">
        <v>29</v>
      </c>
      <c r="D1245" s="292" t="str">
        <f t="shared" si="206"/>
        <v>JULIO 2017 / 27</v>
      </c>
      <c r="E1245" s="725"/>
      <c r="F1245" s="726"/>
      <c r="G1245" s="726"/>
      <c r="H1245" s="726"/>
      <c r="I1245" s="726"/>
      <c r="J1245" s="726"/>
      <c r="K1245" s="726"/>
      <c r="L1245" s="726"/>
      <c r="M1245" s="726"/>
      <c r="N1245" s="726"/>
      <c r="O1245" s="726"/>
      <c r="P1245" s="726"/>
      <c r="Q1245" s="726"/>
      <c r="R1245" s="726"/>
      <c r="S1245" s="726"/>
      <c r="T1245" s="726"/>
      <c r="U1245" s="726"/>
      <c r="V1245" s="726"/>
      <c r="W1245" s="726"/>
      <c r="X1245" s="726"/>
      <c r="Y1245" s="726"/>
      <c r="Z1245" s="726"/>
      <c r="AA1245" s="726"/>
      <c r="AB1245" s="726"/>
      <c r="AC1245" s="726"/>
      <c r="AD1245" s="726"/>
      <c r="AE1245" s="292"/>
      <c r="AF1245" s="428"/>
      <c r="AG1245" s="292"/>
      <c r="AH1245" s="726"/>
      <c r="AI1245" s="726"/>
      <c r="AJ1245" s="726"/>
      <c r="AK1245" s="726"/>
      <c r="AL1245" s="726"/>
      <c r="AM1245" s="726"/>
      <c r="AN1245" s="726"/>
      <c r="AO1245" s="726"/>
      <c r="AP1245" s="726"/>
      <c r="AQ1245" s="726"/>
      <c r="AR1245" s="726"/>
      <c r="AS1245" s="726"/>
      <c r="AT1245" s="726"/>
      <c r="AU1245" s="727"/>
      <c r="AV1245" s="726"/>
      <c r="AW1245" s="726"/>
      <c r="AX1245" s="726"/>
      <c r="AY1245" s="726"/>
      <c r="AZ1245" s="726"/>
      <c r="BA1245" s="726"/>
      <c r="BB1245" s="726"/>
      <c r="BC1245" s="726"/>
      <c r="BD1245" s="726"/>
      <c r="BE1245" s="726"/>
      <c r="BF1245" s="726"/>
      <c r="BG1245" s="726"/>
      <c r="BH1245" s="726"/>
      <c r="BI1245" s="726"/>
      <c r="BJ1245" s="726"/>
      <c r="BK1245" s="726"/>
      <c r="BL1245" s="726"/>
      <c r="BM1245" s="726"/>
      <c r="BN1245" s="726"/>
      <c r="BO1245" s="726"/>
      <c r="BP1245" s="726"/>
      <c r="BQ1245" s="726"/>
      <c r="BR1245" s="726"/>
      <c r="BS1245" s="726"/>
      <c r="BT1245" s="726"/>
      <c r="BU1245" s="726"/>
      <c r="BV1245" s="292"/>
      <c r="BW1245" s="435"/>
      <c r="BX1245" s="292"/>
      <c r="BY1245" s="726"/>
      <c r="BZ1245" s="726"/>
      <c r="CA1245" s="726"/>
      <c r="CB1245" s="726"/>
      <c r="CC1245" s="726"/>
      <c r="CD1245" s="726"/>
      <c r="CE1245" s="726"/>
      <c r="CF1245" s="726"/>
      <c r="CG1245" s="726"/>
      <c r="CH1245" s="726"/>
      <c r="CI1245" s="726"/>
      <c r="CJ1245" s="726"/>
      <c r="CK1245" s="726"/>
      <c r="CL1245" s="728"/>
    </row>
    <row r="1246" spans="1:90" x14ac:dyDescent="0.25">
      <c r="A1246" s="586">
        <f t="shared" si="210"/>
        <v>2017</v>
      </c>
      <c r="B1246" s="586" t="str">
        <f t="shared" si="210"/>
        <v>JULIO</v>
      </c>
      <c r="C1246" s="586">
        <v>30</v>
      </c>
      <c r="D1246" s="292" t="str">
        <f t="shared" si="206"/>
        <v>JULIO 2017 / 28</v>
      </c>
      <c r="E1246" s="725"/>
      <c r="F1246" s="726"/>
      <c r="G1246" s="726"/>
      <c r="H1246" s="726"/>
      <c r="I1246" s="726"/>
      <c r="J1246" s="726"/>
      <c r="K1246" s="726"/>
      <c r="L1246" s="726"/>
      <c r="M1246" s="726"/>
      <c r="N1246" s="726"/>
      <c r="O1246" s="726"/>
      <c r="P1246" s="726"/>
      <c r="Q1246" s="726"/>
      <c r="R1246" s="726"/>
      <c r="S1246" s="726"/>
      <c r="T1246" s="726"/>
      <c r="U1246" s="726"/>
      <c r="V1246" s="726"/>
      <c r="W1246" s="726"/>
      <c r="X1246" s="726"/>
      <c r="Y1246" s="726"/>
      <c r="Z1246" s="726"/>
      <c r="AA1246" s="726"/>
      <c r="AB1246" s="726"/>
      <c r="AC1246" s="726"/>
      <c r="AD1246" s="726"/>
      <c r="AE1246" s="292"/>
      <c r="AF1246" s="428"/>
      <c r="AG1246" s="292"/>
      <c r="AH1246" s="726"/>
      <c r="AI1246" s="726"/>
      <c r="AJ1246" s="726"/>
      <c r="AK1246" s="726"/>
      <c r="AL1246" s="726"/>
      <c r="AM1246" s="726"/>
      <c r="AN1246" s="726"/>
      <c r="AO1246" s="726"/>
      <c r="AP1246" s="726"/>
      <c r="AQ1246" s="726"/>
      <c r="AR1246" s="726"/>
      <c r="AS1246" s="726"/>
      <c r="AT1246" s="726"/>
      <c r="AU1246" s="727"/>
      <c r="AV1246" s="726"/>
      <c r="AW1246" s="726"/>
      <c r="AX1246" s="726"/>
      <c r="AY1246" s="726"/>
      <c r="AZ1246" s="726"/>
      <c r="BA1246" s="726"/>
      <c r="BB1246" s="726"/>
      <c r="BC1246" s="726"/>
      <c r="BD1246" s="726"/>
      <c r="BE1246" s="726"/>
      <c r="BF1246" s="726"/>
      <c r="BG1246" s="726"/>
      <c r="BH1246" s="726"/>
      <c r="BI1246" s="726"/>
      <c r="BJ1246" s="726"/>
      <c r="BK1246" s="726"/>
      <c r="BL1246" s="726"/>
      <c r="BM1246" s="726"/>
      <c r="BN1246" s="726"/>
      <c r="BO1246" s="726"/>
      <c r="BP1246" s="726"/>
      <c r="BQ1246" s="726"/>
      <c r="BR1246" s="726"/>
      <c r="BS1246" s="726"/>
      <c r="BT1246" s="726"/>
      <c r="BU1246" s="726"/>
      <c r="BV1246" s="292"/>
      <c r="BW1246" s="435"/>
      <c r="BX1246" s="292"/>
      <c r="BY1246" s="726"/>
      <c r="BZ1246" s="726"/>
      <c r="CA1246" s="726"/>
      <c r="CB1246" s="726"/>
      <c r="CC1246" s="726"/>
      <c r="CD1246" s="726"/>
      <c r="CE1246" s="726"/>
      <c r="CF1246" s="726"/>
      <c r="CG1246" s="726"/>
      <c r="CH1246" s="726"/>
      <c r="CI1246" s="726"/>
      <c r="CJ1246" s="726"/>
      <c r="CK1246" s="726"/>
      <c r="CL1246" s="728"/>
    </row>
    <row r="1247" spans="1:90" x14ac:dyDescent="0.25">
      <c r="A1247" s="586">
        <f t="shared" si="210"/>
        <v>2017</v>
      </c>
      <c r="B1247" s="586" t="str">
        <f t="shared" si="210"/>
        <v>JULIO</v>
      </c>
      <c r="C1247" s="586">
        <v>31</v>
      </c>
      <c r="D1247" s="292" t="str">
        <f t="shared" si="206"/>
        <v>JULIO 2017 / 29</v>
      </c>
      <c r="E1247" s="725"/>
      <c r="F1247" s="726"/>
      <c r="G1247" s="726"/>
      <c r="H1247" s="726"/>
      <c r="I1247" s="726"/>
      <c r="J1247" s="726"/>
      <c r="K1247" s="726"/>
      <c r="L1247" s="726"/>
      <c r="M1247" s="726"/>
      <c r="N1247" s="726"/>
      <c r="O1247" s="726"/>
      <c r="P1247" s="726"/>
      <c r="Q1247" s="726"/>
      <c r="R1247" s="726"/>
      <c r="S1247" s="726"/>
      <c r="T1247" s="726"/>
      <c r="U1247" s="726"/>
      <c r="V1247" s="726"/>
      <c r="W1247" s="726"/>
      <c r="X1247" s="726"/>
      <c r="Y1247" s="726"/>
      <c r="Z1247" s="726"/>
      <c r="AA1247" s="726"/>
      <c r="AB1247" s="726"/>
      <c r="AC1247" s="726"/>
      <c r="AD1247" s="726"/>
      <c r="AE1247" s="292"/>
      <c r="AF1247" s="428"/>
      <c r="AG1247" s="292"/>
      <c r="AH1247" s="726"/>
      <c r="AI1247" s="726"/>
      <c r="AJ1247" s="726"/>
      <c r="AK1247" s="726"/>
      <c r="AL1247" s="726"/>
      <c r="AM1247" s="726"/>
      <c r="AN1247" s="726"/>
      <c r="AO1247" s="726"/>
      <c r="AP1247" s="726"/>
      <c r="AQ1247" s="726"/>
      <c r="AR1247" s="726"/>
      <c r="AS1247" s="726"/>
      <c r="AT1247" s="726"/>
      <c r="AU1247" s="727"/>
      <c r="AV1247" s="726"/>
      <c r="AW1247" s="726"/>
      <c r="AX1247" s="726"/>
      <c r="AY1247" s="726"/>
      <c r="AZ1247" s="726"/>
      <c r="BA1247" s="726"/>
      <c r="BB1247" s="726"/>
      <c r="BC1247" s="726"/>
      <c r="BD1247" s="726"/>
      <c r="BE1247" s="726"/>
      <c r="BF1247" s="726"/>
      <c r="BG1247" s="726"/>
      <c r="BH1247" s="726"/>
      <c r="BI1247" s="726"/>
      <c r="BJ1247" s="726"/>
      <c r="BK1247" s="726"/>
      <c r="BL1247" s="726"/>
      <c r="BM1247" s="726"/>
      <c r="BN1247" s="726"/>
      <c r="BO1247" s="726"/>
      <c r="BP1247" s="726"/>
      <c r="BQ1247" s="726"/>
      <c r="BR1247" s="726"/>
      <c r="BS1247" s="726"/>
      <c r="BT1247" s="726"/>
      <c r="BU1247" s="726"/>
      <c r="BV1247" s="292"/>
      <c r="BW1247" s="435"/>
      <c r="BX1247" s="292"/>
      <c r="BY1247" s="726"/>
      <c r="BZ1247" s="726"/>
      <c r="CA1247" s="726"/>
      <c r="CB1247" s="726"/>
      <c r="CC1247" s="726"/>
      <c r="CD1247" s="726"/>
      <c r="CE1247" s="726"/>
      <c r="CF1247" s="726"/>
      <c r="CG1247" s="726"/>
      <c r="CH1247" s="726"/>
      <c r="CI1247" s="726"/>
      <c r="CJ1247" s="726"/>
      <c r="CK1247" s="726"/>
      <c r="CL1247" s="728"/>
    </row>
    <row r="1248" spans="1:90" x14ac:dyDescent="0.25">
      <c r="A1248" s="206"/>
      <c r="B1248" s="206"/>
      <c r="C1248" s="206"/>
      <c r="D1248" s="292" t="str">
        <f t="shared" si="206"/>
        <v>JULIO 2017 / 30</v>
      </c>
      <c r="E1248" s="725"/>
      <c r="F1248" s="726"/>
      <c r="G1248" s="726"/>
      <c r="H1248" s="726"/>
      <c r="I1248" s="726"/>
      <c r="J1248" s="726"/>
      <c r="K1248" s="726"/>
      <c r="L1248" s="726"/>
      <c r="M1248" s="726"/>
      <c r="N1248" s="726"/>
      <c r="O1248" s="726"/>
      <c r="P1248" s="726"/>
      <c r="Q1248" s="726"/>
      <c r="R1248" s="726"/>
      <c r="S1248" s="726"/>
      <c r="T1248" s="726"/>
      <c r="U1248" s="726"/>
      <c r="V1248" s="726"/>
      <c r="W1248" s="726"/>
      <c r="X1248" s="726"/>
      <c r="Y1248" s="726"/>
      <c r="Z1248" s="726"/>
      <c r="AA1248" s="726"/>
      <c r="AB1248" s="726"/>
      <c r="AC1248" s="726"/>
      <c r="AD1248" s="726"/>
      <c r="AE1248" s="292"/>
      <c r="AF1248" s="428"/>
      <c r="AG1248" s="292"/>
      <c r="AH1248" s="726"/>
      <c r="AI1248" s="726"/>
      <c r="AJ1248" s="726"/>
      <c r="AK1248" s="726"/>
      <c r="AL1248" s="726"/>
      <c r="AM1248" s="726"/>
      <c r="AN1248" s="726"/>
      <c r="AO1248" s="726"/>
      <c r="AP1248" s="726"/>
      <c r="AQ1248" s="726"/>
      <c r="AR1248" s="726"/>
      <c r="AS1248" s="726"/>
      <c r="AT1248" s="726"/>
      <c r="AU1248" s="727"/>
      <c r="AV1248" s="726"/>
      <c r="AW1248" s="726"/>
      <c r="AX1248" s="726"/>
      <c r="AY1248" s="726"/>
      <c r="AZ1248" s="726"/>
      <c r="BA1248" s="726"/>
      <c r="BB1248" s="726"/>
      <c r="BC1248" s="726"/>
      <c r="BD1248" s="726"/>
      <c r="BE1248" s="726"/>
      <c r="BF1248" s="726"/>
      <c r="BG1248" s="726"/>
      <c r="BH1248" s="726"/>
      <c r="BI1248" s="726"/>
      <c r="BJ1248" s="726"/>
      <c r="BK1248" s="726"/>
      <c r="BL1248" s="726"/>
      <c r="BM1248" s="726"/>
      <c r="BN1248" s="726"/>
      <c r="BO1248" s="726"/>
      <c r="BP1248" s="726"/>
      <c r="BQ1248" s="726"/>
      <c r="BR1248" s="726"/>
      <c r="BS1248" s="726"/>
      <c r="BT1248" s="726"/>
      <c r="BU1248" s="726"/>
      <c r="BV1248" s="292"/>
      <c r="BW1248" s="435"/>
      <c r="BX1248" s="292"/>
      <c r="BY1248" s="726"/>
      <c r="BZ1248" s="726"/>
      <c r="CA1248" s="726"/>
      <c r="CB1248" s="726"/>
      <c r="CC1248" s="726"/>
      <c r="CD1248" s="726"/>
      <c r="CE1248" s="726"/>
      <c r="CF1248" s="726"/>
      <c r="CG1248" s="726"/>
      <c r="CH1248" s="726"/>
      <c r="CI1248" s="726"/>
      <c r="CJ1248" s="726"/>
      <c r="CK1248" s="726"/>
      <c r="CL1248" s="728"/>
    </row>
    <row r="1249" spans="1:133" x14ac:dyDescent="0.25">
      <c r="A1249" s="586">
        <v>2017</v>
      </c>
      <c r="B1249" s="586" t="s">
        <v>234</v>
      </c>
      <c r="C1249" s="586">
        <v>1</v>
      </c>
      <c r="D1249" s="292" t="str">
        <f t="shared" si="206"/>
        <v>JULIO 2017 / 31</v>
      </c>
      <c r="E1249" s="725"/>
      <c r="F1249" s="726"/>
      <c r="G1249" s="726"/>
      <c r="H1249" s="726"/>
      <c r="I1249" s="726"/>
      <c r="J1249" s="726"/>
      <c r="K1249" s="726"/>
      <c r="L1249" s="726"/>
      <c r="M1249" s="726"/>
      <c r="N1249" s="726"/>
      <c r="O1249" s="726"/>
      <c r="P1249" s="726"/>
      <c r="Q1249" s="726"/>
      <c r="R1249" s="726"/>
      <c r="S1249" s="726"/>
      <c r="T1249" s="726"/>
      <c r="U1249" s="726"/>
      <c r="V1249" s="726"/>
      <c r="W1249" s="726"/>
      <c r="X1249" s="726"/>
      <c r="Y1249" s="726"/>
      <c r="Z1249" s="726"/>
      <c r="AA1249" s="726"/>
      <c r="AB1249" s="726"/>
      <c r="AC1249" s="726"/>
      <c r="AD1249" s="726"/>
      <c r="AE1249" s="292"/>
      <c r="AF1249" s="428"/>
      <c r="AG1249" s="292"/>
      <c r="AH1249" s="726"/>
      <c r="AI1249" s="726"/>
      <c r="AJ1249" s="726"/>
      <c r="AK1249" s="726"/>
      <c r="AL1249" s="726"/>
      <c r="AM1249" s="726"/>
      <c r="AN1249" s="726"/>
      <c r="AO1249" s="726"/>
      <c r="AP1249" s="726"/>
      <c r="AQ1249" s="726"/>
      <c r="AR1249" s="726"/>
      <c r="AS1249" s="726"/>
      <c r="AT1249" s="726"/>
      <c r="AU1249" s="727"/>
      <c r="AV1249" s="726"/>
      <c r="AW1249" s="726"/>
      <c r="AX1249" s="726"/>
      <c r="AY1249" s="726"/>
      <c r="AZ1249" s="726"/>
      <c r="BA1249" s="726"/>
      <c r="BB1249" s="726"/>
      <c r="BC1249" s="726"/>
      <c r="BD1249" s="726"/>
      <c r="BE1249" s="726"/>
      <c r="BF1249" s="726"/>
      <c r="BG1249" s="726"/>
      <c r="BH1249" s="726"/>
      <c r="BI1249" s="726"/>
      <c r="BJ1249" s="726"/>
      <c r="BK1249" s="726"/>
      <c r="BL1249" s="726"/>
      <c r="BM1249" s="726"/>
      <c r="BN1249" s="726"/>
      <c r="BO1249" s="726"/>
      <c r="BP1249" s="726"/>
      <c r="BQ1249" s="726"/>
      <c r="BR1249" s="726"/>
      <c r="BS1249" s="726"/>
      <c r="BT1249" s="726"/>
      <c r="BU1249" s="726"/>
      <c r="BV1249" s="292"/>
      <c r="BW1249" s="435"/>
      <c r="BX1249" s="292"/>
      <c r="BY1249" s="726"/>
      <c r="BZ1249" s="726"/>
      <c r="CA1249" s="726"/>
      <c r="CB1249" s="726"/>
      <c r="CC1249" s="726"/>
      <c r="CD1249" s="726"/>
      <c r="CE1249" s="726"/>
      <c r="CF1249" s="726"/>
      <c r="CG1249" s="726"/>
      <c r="CH1249" s="726"/>
      <c r="CI1249" s="726"/>
      <c r="CJ1249" s="726"/>
      <c r="CK1249" s="726"/>
      <c r="CL1249" s="728"/>
    </row>
    <row r="1250" spans="1:133" ht="15.75" x14ac:dyDescent="0.25">
      <c r="A1250" s="586">
        <f>A1249</f>
        <v>2017</v>
      </c>
      <c r="B1250" s="586" t="str">
        <f>B1249</f>
        <v>AGOSTO</v>
      </c>
      <c r="C1250" s="586">
        <v>2</v>
      </c>
      <c r="D1250" s="275" t="s">
        <v>228</v>
      </c>
      <c r="E1250" s="344" t="str">
        <f>IFERROR(AVERAGE(E1219:E1249),"")</f>
        <v/>
      </c>
      <c r="F1250" s="276" t="str">
        <f>IFERROR(AVERAGE(F1219:F1249),"")</f>
        <v/>
      </c>
      <c r="G1250" s="276" t="str">
        <f>IFERROR(AVERAGE(G1219:G1249),"")</f>
        <v/>
      </c>
      <c r="H1250" s="276" t="str">
        <f>IFERROR(AVERAGE(H1219:H1249),"")</f>
        <v/>
      </c>
      <c r="I1250" s="276" t="str">
        <f>IFERROR(AVERAGE(I1219:I1249),"")</f>
        <v/>
      </c>
      <c r="J1250" s="276" t="str">
        <f t="shared" ref="J1250:BU1250" si="211">IFERROR(AVERAGE(J1219:J1249),"")</f>
        <v/>
      </c>
      <c r="K1250" s="276" t="str">
        <f t="shared" si="211"/>
        <v/>
      </c>
      <c r="L1250" s="276" t="str">
        <f t="shared" si="211"/>
        <v/>
      </c>
      <c r="M1250" s="276" t="str">
        <f t="shared" si="211"/>
        <v/>
      </c>
      <c r="N1250" s="276" t="str">
        <f t="shared" si="211"/>
        <v/>
      </c>
      <c r="O1250" s="276" t="str">
        <f t="shared" si="211"/>
        <v/>
      </c>
      <c r="P1250" s="276" t="str">
        <f t="shared" si="211"/>
        <v/>
      </c>
      <c r="Q1250" s="276" t="str">
        <f t="shared" si="211"/>
        <v/>
      </c>
      <c r="R1250" s="276" t="str">
        <f t="shared" si="211"/>
        <v/>
      </c>
      <c r="S1250" s="276" t="str">
        <f t="shared" si="211"/>
        <v/>
      </c>
      <c r="T1250" s="276" t="str">
        <f t="shared" si="211"/>
        <v/>
      </c>
      <c r="U1250" s="276" t="str">
        <f t="shared" si="211"/>
        <v/>
      </c>
      <c r="V1250" s="276" t="str">
        <f t="shared" si="211"/>
        <v/>
      </c>
      <c r="W1250" s="276" t="str">
        <f t="shared" si="211"/>
        <v/>
      </c>
      <c r="X1250" s="276" t="str">
        <f t="shared" si="211"/>
        <v/>
      </c>
      <c r="Y1250" s="276" t="str">
        <f t="shared" si="211"/>
        <v/>
      </c>
      <c r="Z1250" s="276" t="str">
        <f t="shared" si="211"/>
        <v/>
      </c>
      <c r="AA1250" s="276" t="str">
        <f t="shared" si="211"/>
        <v/>
      </c>
      <c r="AB1250" s="276" t="str">
        <f t="shared" si="211"/>
        <v/>
      </c>
      <c r="AC1250" s="276" t="str">
        <f t="shared" si="211"/>
        <v/>
      </c>
      <c r="AD1250" s="276" t="str">
        <f t="shared" si="211"/>
        <v/>
      </c>
      <c r="AE1250" s="276" t="str">
        <f t="shared" si="211"/>
        <v/>
      </c>
      <c r="AF1250" s="420" t="str">
        <f t="shared" si="211"/>
        <v/>
      </c>
      <c r="AG1250" s="276" t="str">
        <f t="shared" si="211"/>
        <v/>
      </c>
      <c r="AH1250" s="276" t="str">
        <f t="shared" si="211"/>
        <v/>
      </c>
      <c r="AI1250" s="276" t="str">
        <f t="shared" si="211"/>
        <v/>
      </c>
      <c r="AJ1250" s="276" t="str">
        <f t="shared" si="211"/>
        <v/>
      </c>
      <c r="AK1250" s="276" t="str">
        <f t="shared" si="211"/>
        <v/>
      </c>
      <c r="AL1250" s="276" t="str">
        <f t="shared" si="211"/>
        <v/>
      </c>
      <c r="AM1250" s="276" t="str">
        <f t="shared" si="211"/>
        <v/>
      </c>
      <c r="AN1250" s="276" t="str">
        <f t="shared" si="211"/>
        <v/>
      </c>
      <c r="AO1250" s="276" t="str">
        <f t="shared" si="211"/>
        <v/>
      </c>
      <c r="AP1250" s="276" t="str">
        <f t="shared" si="211"/>
        <v/>
      </c>
      <c r="AQ1250" s="276" t="str">
        <f t="shared" si="211"/>
        <v/>
      </c>
      <c r="AR1250" s="276" t="str">
        <f t="shared" si="211"/>
        <v/>
      </c>
      <c r="AS1250" s="276" t="str">
        <f t="shared" si="211"/>
        <v/>
      </c>
      <c r="AT1250" s="276" t="str">
        <f t="shared" si="211"/>
        <v/>
      </c>
      <c r="AU1250" s="276" t="str">
        <f t="shared" si="211"/>
        <v/>
      </c>
      <c r="AV1250" s="276" t="str">
        <f t="shared" si="211"/>
        <v/>
      </c>
      <c r="AW1250" s="276" t="str">
        <f t="shared" si="211"/>
        <v/>
      </c>
      <c r="AX1250" s="310" t="str">
        <f t="shared" si="211"/>
        <v/>
      </c>
      <c r="AY1250" s="276" t="str">
        <f t="shared" si="211"/>
        <v/>
      </c>
      <c r="AZ1250" s="276" t="str">
        <f t="shared" si="211"/>
        <v/>
      </c>
      <c r="BA1250" s="276" t="str">
        <f t="shared" si="211"/>
        <v/>
      </c>
      <c r="BB1250" s="276" t="str">
        <f t="shared" si="211"/>
        <v/>
      </c>
      <c r="BC1250" s="276" t="str">
        <f t="shared" si="211"/>
        <v/>
      </c>
      <c r="BD1250" s="276" t="str">
        <f t="shared" si="211"/>
        <v/>
      </c>
      <c r="BE1250" s="276" t="str">
        <f t="shared" si="211"/>
        <v/>
      </c>
      <c r="BF1250" s="276" t="str">
        <f t="shared" si="211"/>
        <v/>
      </c>
      <c r="BG1250" s="276" t="str">
        <f t="shared" si="211"/>
        <v/>
      </c>
      <c r="BH1250" s="276" t="str">
        <f t="shared" si="211"/>
        <v/>
      </c>
      <c r="BI1250" s="276" t="str">
        <f t="shared" si="211"/>
        <v/>
      </c>
      <c r="BJ1250" s="276" t="str">
        <f t="shared" si="211"/>
        <v/>
      </c>
      <c r="BK1250" s="276" t="str">
        <f t="shared" si="211"/>
        <v/>
      </c>
      <c r="BL1250" s="276" t="str">
        <f t="shared" si="211"/>
        <v/>
      </c>
      <c r="BM1250" s="276" t="str">
        <f t="shared" si="211"/>
        <v/>
      </c>
      <c r="BN1250" s="276" t="str">
        <f t="shared" si="211"/>
        <v/>
      </c>
      <c r="BO1250" s="276" t="str">
        <f t="shared" si="211"/>
        <v/>
      </c>
      <c r="BP1250" s="276" t="str">
        <f t="shared" si="211"/>
        <v/>
      </c>
      <c r="BQ1250" s="276" t="str">
        <f t="shared" si="211"/>
        <v/>
      </c>
      <c r="BR1250" s="276" t="str">
        <f t="shared" si="211"/>
        <v/>
      </c>
      <c r="BS1250" s="276" t="str">
        <f t="shared" si="211"/>
        <v/>
      </c>
      <c r="BT1250" s="276" t="str">
        <f t="shared" si="211"/>
        <v/>
      </c>
      <c r="BU1250" s="276" t="str">
        <f t="shared" si="211"/>
        <v/>
      </c>
      <c r="BV1250" s="310" t="str">
        <f>IFERROR(AVERAGE(BV1219:BV1249),"")</f>
        <v/>
      </c>
      <c r="BW1250" s="436"/>
      <c r="BX1250" s="309"/>
      <c r="BY1250" s="309"/>
      <c r="BZ1250" s="309"/>
      <c r="CA1250" s="309"/>
      <c r="CB1250" s="309"/>
      <c r="CC1250" s="309"/>
      <c r="CD1250" s="309"/>
      <c r="CE1250" s="309"/>
      <c r="CF1250" s="309"/>
      <c r="CG1250" s="309"/>
      <c r="CH1250" s="309"/>
      <c r="CI1250" s="309"/>
      <c r="CJ1250" s="309"/>
      <c r="CK1250" s="309"/>
      <c r="CL1250" s="308"/>
      <c r="CM1250" s="309"/>
      <c r="CN1250" s="309"/>
      <c r="CO1250" s="309"/>
      <c r="CP1250" s="309"/>
      <c r="CQ1250" s="309"/>
      <c r="CR1250" s="309"/>
      <c r="CS1250" s="309"/>
      <c r="CT1250" s="309"/>
      <c r="CU1250" s="309"/>
      <c r="CV1250" s="309"/>
      <c r="CW1250" s="309"/>
      <c r="CX1250" s="309"/>
      <c r="CY1250" s="309"/>
      <c r="CZ1250" s="309"/>
      <c r="DA1250" s="309"/>
      <c r="DB1250" s="309"/>
      <c r="DC1250" s="309"/>
      <c r="DD1250" s="309"/>
      <c r="DE1250" s="309"/>
      <c r="DF1250" s="309"/>
      <c r="DG1250" s="309"/>
      <c r="DH1250" s="309"/>
      <c r="DI1250" s="309"/>
      <c r="DJ1250" s="309"/>
      <c r="DK1250" s="309"/>
      <c r="DL1250" s="309"/>
      <c r="DM1250" s="309"/>
      <c r="DN1250" s="309"/>
      <c r="DO1250" s="443"/>
      <c r="DP1250" s="309"/>
      <c r="DQ1250" s="309"/>
      <c r="DR1250" s="309"/>
      <c r="DS1250" s="309"/>
      <c r="DT1250" s="309"/>
      <c r="DU1250" s="309"/>
      <c r="DV1250" s="309"/>
      <c r="DW1250" s="309"/>
      <c r="DX1250" s="309"/>
      <c r="DY1250" s="309"/>
      <c r="DZ1250" s="309"/>
      <c r="EA1250" s="309"/>
      <c r="EB1250" s="309"/>
      <c r="EC1250" s="309"/>
    </row>
    <row r="1251" spans="1:133" x14ac:dyDescent="0.25">
      <c r="A1251" s="586">
        <f t="shared" ref="A1251:B1266" si="212">A1250</f>
        <v>2017</v>
      </c>
      <c r="B1251" s="586" t="str">
        <f t="shared" si="212"/>
        <v>AGOSTO</v>
      </c>
      <c r="C1251" s="586">
        <v>3</v>
      </c>
      <c r="D1251" s="292" t="str">
        <f t="shared" ref="D1251:D1313" si="213">B1249&amp;" "&amp;A1249&amp;" / "&amp;C1249</f>
        <v>AGOSTO 2017 / 1</v>
      </c>
      <c r="E1251" s="725"/>
      <c r="F1251" s="726"/>
      <c r="G1251" s="726"/>
      <c r="H1251" s="726"/>
      <c r="I1251" s="726"/>
      <c r="J1251" s="726"/>
      <c r="K1251" s="726"/>
      <c r="L1251" s="726"/>
      <c r="M1251" s="726"/>
      <c r="N1251" s="726"/>
      <c r="O1251" s="726"/>
      <c r="P1251" s="726"/>
      <c r="Q1251" s="726"/>
      <c r="R1251" s="726"/>
      <c r="S1251" s="726"/>
      <c r="T1251" s="726"/>
      <c r="U1251" s="726"/>
      <c r="V1251" s="726"/>
      <c r="W1251" s="726"/>
      <c r="X1251" s="726"/>
      <c r="Y1251" s="726"/>
      <c r="Z1251" s="726"/>
      <c r="AA1251" s="726"/>
      <c r="AB1251" s="726"/>
      <c r="AC1251" s="726"/>
      <c r="AD1251" s="726"/>
      <c r="AE1251" s="292"/>
      <c r="AF1251" s="428"/>
      <c r="AG1251" s="292"/>
      <c r="AH1251" s="726"/>
      <c r="AI1251" s="726"/>
      <c r="AJ1251" s="726"/>
      <c r="AK1251" s="726"/>
      <c r="AL1251" s="726"/>
      <c r="AM1251" s="726"/>
      <c r="AN1251" s="726"/>
      <c r="AO1251" s="726"/>
      <c r="AP1251" s="726"/>
      <c r="AQ1251" s="726"/>
      <c r="AR1251" s="726"/>
      <c r="AS1251" s="726"/>
      <c r="AT1251" s="726"/>
      <c r="AU1251" s="727"/>
      <c r="AV1251" s="726"/>
      <c r="AW1251" s="726"/>
      <c r="AX1251" s="726"/>
      <c r="AY1251" s="726"/>
      <c r="AZ1251" s="726"/>
      <c r="BA1251" s="726"/>
      <c r="BB1251" s="726"/>
      <c r="BC1251" s="726"/>
      <c r="BD1251" s="726"/>
      <c r="BE1251" s="726"/>
      <c r="BF1251" s="726"/>
      <c r="BG1251" s="726"/>
      <c r="BH1251" s="726"/>
      <c r="BI1251" s="726"/>
      <c r="BJ1251" s="726"/>
      <c r="BK1251" s="726"/>
      <c r="BL1251" s="726"/>
      <c r="BM1251" s="726"/>
      <c r="BN1251" s="726"/>
      <c r="BO1251" s="726"/>
      <c r="BP1251" s="726"/>
      <c r="BQ1251" s="726"/>
      <c r="BR1251" s="726"/>
      <c r="BS1251" s="726"/>
      <c r="BT1251" s="726"/>
      <c r="BU1251" s="726"/>
      <c r="BV1251" s="292"/>
      <c r="BW1251" s="435"/>
      <c r="BX1251" s="292"/>
      <c r="BY1251" s="726"/>
      <c r="BZ1251" s="726"/>
      <c r="CA1251" s="726"/>
      <c r="CB1251" s="726"/>
      <c r="CC1251" s="726"/>
      <c r="CD1251" s="726"/>
      <c r="CE1251" s="726"/>
      <c r="CF1251" s="726"/>
      <c r="CG1251" s="726"/>
      <c r="CH1251" s="726"/>
      <c r="CI1251" s="726"/>
      <c r="CJ1251" s="726"/>
      <c r="CK1251" s="726"/>
      <c r="CL1251" s="728"/>
    </row>
    <row r="1252" spans="1:133" x14ac:dyDescent="0.25">
      <c r="A1252" s="586">
        <f t="shared" si="212"/>
        <v>2017</v>
      </c>
      <c r="B1252" s="586" t="str">
        <f t="shared" si="212"/>
        <v>AGOSTO</v>
      </c>
      <c r="C1252" s="586">
        <v>4</v>
      </c>
      <c r="D1252" s="292" t="str">
        <f t="shared" si="213"/>
        <v>AGOSTO 2017 / 2</v>
      </c>
      <c r="E1252" s="725"/>
      <c r="F1252" s="726"/>
      <c r="G1252" s="726"/>
      <c r="H1252" s="726"/>
      <c r="I1252" s="726"/>
      <c r="J1252" s="726"/>
      <c r="K1252" s="726"/>
      <c r="L1252" s="726"/>
      <c r="M1252" s="726"/>
      <c r="N1252" s="726"/>
      <c r="O1252" s="726"/>
      <c r="P1252" s="726"/>
      <c r="Q1252" s="726"/>
      <c r="R1252" s="726"/>
      <c r="S1252" s="726"/>
      <c r="T1252" s="726"/>
      <c r="U1252" s="726"/>
      <c r="V1252" s="726"/>
      <c r="W1252" s="726"/>
      <c r="X1252" s="726"/>
      <c r="Y1252" s="726"/>
      <c r="Z1252" s="726"/>
      <c r="AA1252" s="726"/>
      <c r="AB1252" s="726"/>
      <c r="AC1252" s="726"/>
      <c r="AD1252" s="726"/>
      <c r="AE1252" s="292"/>
      <c r="AF1252" s="428"/>
      <c r="AG1252" s="292"/>
      <c r="AH1252" s="726"/>
      <c r="AI1252" s="726"/>
      <c r="AJ1252" s="726"/>
      <c r="AK1252" s="726"/>
      <c r="AL1252" s="726"/>
      <c r="AM1252" s="726"/>
      <c r="AN1252" s="726"/>
      <c r="AO1252" s="726"/>
      <c r="AP1252" s="726"/>
      <c r="AQ1252" s="726"/>
      <c r="AR1252" s="726"/>
      <c r="AS1252" s="726"/>
      <c r="AT1252" s="726"/>
      <c r="AU1252" s="727"/>
      <c r="AV1252" s="726"/>
      <c r="AW1252" s="726"/>
      <c r="AX1252" s="726"/>
      <c r="AY1252" s="726"/>
      <c r="AZ1252" s="726"/>
      <c r="BA1252" s="726"/>
      <c r="BB1252" s="726"/>
      <c r="BC1252" s="726"/>
      <c r="BD1252" s="726"/>
      <c r="BE1252" s="726"/>
      <c r="BF1252" s="726"/>
      <c r="BG1252" s="726"/>
      <c r="BH1252" s="726"/>
      <c r="BI1252" s="726"/>
      <c r="BJ1252" s="726"/>
      <c r="BK1252" s="726"/>
      <c r="BL1252" s="726"/>
      <c r="BM1252" s="726"/>
      <c r="BN1252" s="726"/>
      <c r="BO1252" s="726"/>
      <c r="BP1252" s="726"/>
      <c r="BQ1252" s="726"/>
      <c r="BR1252" s="726"/>
      <c r="BS1252" s="726"/>
      <c r="BT1252" s="726"/>
      <c r="BU1252" s="726"/>
      <c r="BV1252" s="292"/>
      <c r="BW1252" s="435"/>
      <c r="BX1252" s="292"/>
      <c r="BY1252" s="726"/>
      <c r="BZ1252" s="726"/>
      <c r="CA1252" s="726"/>
      <c r="CB1252" s="726"/>
      <c r="CC1252" s="726"/>
      <c r="CD1252" s="726"/>
      <c r="CE1252" s="726"/>
      <c r="CF1252" s="726"/>
      <c r="CG1252" s="726"/>
      <c r="CH1252" s="726"/>
      <c r="CI1252" s="726"/>
      <c r="CJ1252" s="726"/>
      <c r="CK1252" s="726"/>
      <c r="CL1252" s="728"/>
    </row>
    <row r="1253" spans="1:133" x14ac:dyDescent="0.25">
      <c r="A1253" s="586">
        <f t="shared" si="212"/>
        <v>2017</v>
      </c>
      <c r="B1253" s="586" t="str">
        <f t="shared" si="212"/>
        <v>AGOSTO</v>
      </c>
      <c r="C1253" s="586">
        <v>5</v>
      </c>
      <c r="D1253" s="292" t="str">
        <f t="shared" si="213"/>
        <v>AGOSTO 2017 / 3</v>
      </c>
      <c r="E1253" s="725"/>
      <c r="F1253" s="726"/>
      <c r="G1253" s="726"/>
      <c r="H1253" s="726"/>
      <c r="I1253" s="726"/>
      <c r="J1253" s="726"/>
      <c r="K1253" s="726"/>
      <c r="L1253" s="726"/>
      <c r="M1253" s="726"/>
      <c r="N1253" s="726"/>
      <c r="O1253" s="726"/>
      <c r="P1253" s="726"/>
      <c r="Q1253" s="726"/>
      <c r="R1253" s="726"/>
      <c r="S1253" s="726"/>
      <c r="T1253" s="726"/>
      <c r="U1253" s="726"/>
      <c r="V1253" s="726"/>
      <c r="W1253" s="726"/>
      <c r="X1253" s="726"/>
      <c r="Y1253" s="726"/>
      <c r="Z1253" s="726"/>
      <c r="AA1253" s="726"/>
      <c r="AB1253" s="726"/>
      <c r="AC1253" s="726"/>
      <c r="AD1253" s="726"/>
      <c r="AE1253" s="292"/>
      <c r="AF1253" s="428"/>
      <c r="AG1253" s="292"/>
      <c r="AH1253" s="726"/>
      <c r="AI1253" s="726"/>
      <c r="AJ1253" s="726"/>
      <c r="AK1253" s="726"/>
      <c r="AL1253" s="726"/>
      <c r="AM1253" s="726"/>
      <c r="AN1253" s="726"/>
      <c r="AO1253" s="726"/>
      <c r="AP1253" s="726"/>
      <c r="AQ1253" s="726"/>
      <c r="AR1253" s="726"/>
      <c r="AS1253" s="726"/>
      <c r="AT1253" s="726"/>
      <c r="AU1253" s="727"/>
      <c r="AV1253" s="726"/>
      <c r="AW1253" s="726"/>
      <c r="AX1253" s="726"/>
      <c r="AY1253" s="726"/>
      <c r="AZ1253" s="726"/>
      <c r="BA1253" s="726"/>
      <c r="BB1253" s="726"/>
      <c r="BC1253" s="726"/>
      <c r="BD1253" s="726"/>
      <c r="BE1253" s="726"/>
      <c r="BF1253" s="726"/>
      <c r="BG1253" s="726"/>
      <c r="BH1253" s="726"/>
      <c r="BI1253" s="726"/>
      <c r="BJ1253" s="726"/>
      <c r="BK1253" s="726"/>
      <c r="BL1253" s="726"/>
      <c r="BM1253" s="726"/>
      <c r="BN1253" s="726"/>
      <c r="BO1253" s="726"/>
      <c r="BP1253" s="726"/>
      <c r="BQ1253" s="726"/>
      <c r="BR1253" s="726"/>
      <c r="BS1253" s="726"/>
      <c r="BT1253" s="726"/>
      <c r="BU1253" s="726"/>
      <c r="BV1253" s="292"/>
      <c r="BW1253" s="435"/>
      <c r="BX1253" s="292"/>
      <c r="BY1253" s="726"/>
      <c r="BZ1253" s="726"/>
      <c r="CA1253" s="726"/>
      <c r="CB1253" s="726"/>
      <c r="CC1253" s="726"/>
      <c r="CD1253" s="726"/>
      <c r="CE1253" s="726"/>
      <c r="CF1253" s="726"/>
      <c r="CG1253" s="726"/>
      <c r="CH1253" s="726"/>
      <c r="CI1253" s="726"/>
      <c r="CJ1253" s="726"/>
      <c r="CK1253" s="726"/>
      <c r="CL1253" s="728"/>
    </row>
    <row r="1254" spans="1:133" x14ac:dyDescent="0.25">
      <c r="A1254" s="586">
        <f t="shared" si="212"/>
        <v>2017</v>
      </c>
      <c r="B1254" s="586" t="str">
        <f t="shared" si="212"/>
        <v>AGOSTO</v>
      </c>
      <c r="C1254" s="586">
        <v>6</v>
      </c>
      <c r="D1254" s="292" t="str">
        <f t="shared" si="213"/>
        <v>AGOSTO 2017 / 4</v>
      </c>
      <c r="E1254" s="725"/>
      <c r="F1254" s="726"/>
      <c r="G1254" s="726"/>
      <c r="H1254" s="726"/>
      <c r="I1254" s="726"/>
      <c r="J1254" s="726"/>
      <c r="K1254" s="726"/>
      <c r="L1254" s="726"/>
      <c r="M1254" s="726"/>
      <c r="N1254" s="726"/>
      <c r="O1254" s="726"/>
      <c r="P1254" s="726"/>
      <c r="Q1254" s="726"/>
      <c r="R1254" s="726"/>
      <c r="S1254" s="726"/>
      <c r="T1254" s="726"/>
      <c r="U1254" s="726"/>
      <c r="V1254" s="726"/>
      <c r="W1254" s="726"/>
      <c r="X1254" s="726"/>
      <c r="Y1254" s="726"/>
      <c r="Z1254" s="726"/>
      <c r="AA1254" s="726"/>
      <c r="AB1254" s="726"/>
      <c r="AC1254" s="726"/>
      <c r="AD1254" s="726"/>
      <c r="AE1254" s="292"/>
      <c r="AF1254" s="428"/>
      <c r="AG1254" s="292"/>
      <c r="AH1254" s="726"/>
      <c r="AI1254" s="726"/>
      <c r="AJ1254" s="726"/>
      <c r="AK1254" s="726"/>
      <c r="AL1254" s="726"/>
      <c r="AM1254" s="726"/>
      <c r="AN1254" s="726"/>
      <c r="AO1254" s="726"/>
      <c r="AP1254" s="726"/>
      <c r="AQ1254" s="726"/>
      <c r="AR1254" s="726"/>
      <c r="AS1254" s="726"/>
      <c r="AT1254" s="726"/>
      <c r="AU1254" s="727"/>
      <c r="AV1254" s="726"/>
      <c r="AW1254" s="726"/>
      <c r="AX1254" s="726"/>
      <c r="AY1254" s="726"/>
      <c r="AZ1254" s="726"/>
      <c r="BA1254" s="726"/>
      <c r="BB1254" s="726"/>
      <c r="BC1254" s="726"/>
      <c r="BD1254" s="726"/>
      <c r="BE1254" s="726"/>
      <c r="BF1254" s="726"/>
      <c r="BG1254" s="726"/>
      <c r="BH1254" s="726"/>
      <c r="BI1254" s="726"/>
      <c r="BJ1254" s="726"/>
      <c r="BK1254" s="726"/>
      <c r="BL1254" s="726"/>
      <c r="BM1254" s="726"/>
      <c r="BN1254" s="726"/>
      <c r="BO1254" s="726"/>
      <c r="BP1254" s="726"/>
      <c r="BQ1254" s="726"/>
      <c r="BR1254" s="726"/>
      <c r="BS1254" s="726"/>
      <c r="BT1254" s="726"/>
      <c r="BU1254" s="726"/>
      <c r="BV1254" s="292"/>
      <c r="BW1254" s="435"/>
      <c r="BX1254" s="292"/>
      <c r="BY1254" s="726"/>
      <c r="BZ1254" s="726"/>
      <c r="CA1254" s="726"/>
      <c r="CB1254" s="726"/>
      <c r="CC1254" s="726"/>
      <c r="CD1254" s="726"/>
      <c r="CE1254" s="726"/>
      <c r="CF1254" s="726"/>
      <c r="CG1254" s="726"/>
      <c r="CH1254" s="726"/>
      <c r="CI1254" s="726"/>
      <c r="CJ1254" s="726"/>
      <c r="CK1254" s="726"/>
      <c r="CL1254" s="728"/>
    </row>
    <row r="1255" spans="1:133" x14ac:dyDescent="0.25">
      <c r="A1255" s="586">
        <f t="shared" si="212"/>
        <v>2017</v>
      </c>
      <c r="B1255" s="586" t="str">
        <f t="shared" si="212"/>
        <v>AGOSTO</v>
      </c>
      <c r="C1255" s="586">
        <v>7</v>
      </c>
      <c r="D1255" s="292" t="str">
        <f t="shared" si="213"/>
        <v>AGOSTO 2017 / 5</v>
      </c>
      <c r="E1255" s="725"/>
      <c r="F1255" s="726"/>
      <c r="G1255" s="726"/>
      <c r="H1255" s="726"/>
      <c r="I1255" s="726"/>
      <c r="J1255" s="726"/>
      <c r="K1255" s="726"/>
      <c r="L1255" s="726"/>
      <c r="M1255" s="726"/>
      <c r="N1255" s="726"/>
      <c r="O1255" s="726"/>
      <c r="P1255" s="726"/>
      <c r="Q1255" s="726"/>
      <c r="R1255" s="726"/>
      <c r="S1255" s="726"/>
      <c r="T1255" s="726"/>
      <c r="U1255" s="726"/>
      <c r="V1255" s="726"/>
      <c r="W1255" s="726"/>
      <c r="X1255" s="726"/>
      <c r="Y1255" s="726"/>
      <c r="Z1255" s="726"/>
      <c r="AA1255" s="726"/>
      <c r="AB1255" s="726"/>
      <c r="AC1255" s="726"/>
      <c r="AD1255" s="726"/>
      <c r="AE1255" s="292"/>
      <c r="AF1255" s="428"/>
      <c r="AG1255" s="292"/>
      <c r="AH1255" s="726"/>
      <c r="AI1255" s="726"/>
      <c r="AJ1255" s="726"/>
      <c r="AK1255" s="726"/>
      <c r="AL1255" s="726"/>
      <c r="AM1255" s="726"/>
      <c r="AN1255" s="726"/>
      <c r="AO1255" s="726"/>
      <c r="AP1255" s="726"/>
      <c r="AQ1255" s="726"/>
      <c r="AR1255" s="726"/>
      <c r="AS1255" s="726"/>
      <c r="AT1255" s="726"/>
      <c r="AU1255" s="727"/>
      <c r="AV1255" s="726"/>
      <c r="AW1255" s="726"/>
      <c r="AX1255" s="726"/>
      <c r="AY1255" s="726"/>
      <c r="AZ1255" s="726"/>
      <c r="BA1255" s="726"/>
      <c r="BB1255" s="726"/>
      <c r="BC1255" s="726"/>
      <c r="BD1255" s="726"/>
      <c r="BE1255" s="726"/>
      <c r="BF1255" s="726"/>
      <c r="BG1255" s="726"/>
      <c r="BH1255" s="726"/>
      <c r="BI1255" s="726"/>
      <c r="BJ1255" s="726"/>
      <c r="BK1255" s="726"/>
      <c r="BL1255" s="726"/>
      <c r="BM1255" s="726"/>
      <c r="BN1255" s="726"/>
      <c r="BO1255" s="726"/>
      <c r="BP1255" s="726"/>
      <c r="BQ1255" s="726"/>
      <c r="BR1255" s="726"/>
      <c r="BS1255" s="726"/>
      <c r="BT1255" s="726"/>
      <c r="BU1255" s="726"/>
      <c r="BV1255" s="292"/>
      <c r="BW1255" s="435"/>
      <c r="BX1255" s="292"/>
      <c r="BY1255" s="726"/>
      <c r="BZ1255" s="726"/>
      <c r="CA1255" s="726"/>
      <c r="CB1255" s="726"/>
      <c r="CC1255" s="726"/>
      <c r="CD1255" s="726"/>
      <c r="CE1255" s="726"/>
      <c r="CF1255" s="726"/>
      <c r="CG1255" s="726"/>
      <c r="CH1255" s="726"/>
      <c r="CI1255" s="726"/>
      <c r="CJ1255" s="726"/>
      <c r="CK1255" s="726"/>
      <c r="CL1255" s="728"/>
    </row>
    <row r="1256" spans="1:133" x14ac:dyDescent="0.25">
      <c r="A1256" s="586">
        <f t="shared" si="212"/>
        <v>2017</v>
      </c>
      <c r="B1256" s="586" t="str">
        <f t="shared" si="212"/>
        <v>AGOSTO</v>
      </c>
      <c r="C1256" s="586">
        <v>8</v>
      </c>
      <c r="D1256" s="292" t="str">
        <f t="shared" si="213"/>
        <v>AGOSTO 2017 / 6</v>
      </c>
      <c r="E1256" s="725"/>
      <c r="F1256" s="726"/>
      <c r="G1256" s="726"/>
      <c r="H1256" s="726"/>
      <c r="I1256" s="726"/>
      <c r="J1256" s="726"/>
      <c r="K1256" s="726"/>
      <c r="L1256" s="726"/>
      <c r="M1256" s="726"/>
      <c r="N1256" s="726"/>
      <c r="O1256" s="726"/>
      <c r="P1256" s="726"/>
      <c r="Q1256" s="726"/>
      <c r="R1256" s="726"/>
      <c r="S1256" s="726"/>
      <c r="T1256" s="726"/>
      <c r="U1256" s="726"/>
      <c r="V1256" s="726"/>
      <c r="W1256" s="726"/>
      <c r="X1256" s="726"/>
      <c r="Y1256" s="726"/>
      <c r="Z1256" s="726"/>
      <c r="AA1256" s="726"/>
      <c r="AB1256" s="726"/>
      <c r="AC1256" s="726"/>
      <c r="AD1256" s="726"/>
      <c r="AE1256" s="292"/>
      <c r="AF1256" s="428"/>
      <c r="AG1256" s="292"/>
      <c r="AH1256" s="726"/>
      <c r="AI1256" s="726"/>
      <c r="AJ1256" s="726"/>
      <c r="AK1256" s="726"/>
      <c r="AL1256" s="726"/>
      <c r="AM1256" s="726"/>
      <c r="AN1256" s="726"/>
      <c r="AO1256" s="726"/>
      <c r="AP1256" s="726"/>
      <c r="AQ1256" s="726"/>
      <c r="AR1256" s="726"/>
      <c r="AS1256" s="726"/>
      <c r="AT1256" s="726"/>
      <c r="AU1256" s="727"/>
      <c r="AV1256" s="726"/>
      <c r="AW1256" s="726"/>
      <c r="AX1256" s="726"/>
      <c r="AY1256" s="726"/>
      <c r="AZ1256" s="726"/>
      <c r="BA1256" s="726"/>
      <c r="BB1256" s="726"/>
      <c r="BC1256" s="726"/>
      <c r="BD1256" s="726"/>
      <c r="BE1256" s="726"/>
      <c r="BF1256" s="726"/>
      <c r="BG1256" s="726"/>
      <c r="BH1256" s="726"/>
      <c r="BI1256" s="726"/>
      <c r="BJ1256" s="726"/>
      <c r="BK1256" s="726"/>
      <c r="BL1256" s="726"/>
      <c r="BM1256" s="726"/>
      <c r="BN1256" s="726"/>
      <c r="BO1256" s="726"/>
      <c r="BP1256" s="726"/>
      <c r="BQ1256" s="726"/>
      <c r="BR1256" s="726"/>
      <c r="BS1256" s="726"/>
      <c r="BT1256" s="726"/>
      <c r="BU1256" s="726"/>
      <c r="BV1256" s="292"/>
      <c r="BW1256" s="435"/>
      <c r="BX1256" s="292"/>
      <c r="BY1256" s="726"/>
      <c r="BZ1256" s="726"/>
      <c r="CA1256" s="726"/>
      <c r="CB1256" s="726"/>
      <c r="CC1256" s="726"/>
      <c r="CD1256" s="726"/>
      <c r="CE1256" s="726"/>
      <c r="CF1256" s="726"/>
      <c r="CG1256" s="726"/>
      <c r="CH1256" s="726"/>
      <c r="CI1256" s="726"/>
      <c r="CJ1256" s="726"/>
      <c r="CK1256" s="726"/>
      <c r="CL1256" s="728"/>
    </row>
    <row r="1257" spans="1:133" x14ac:dyDescent="0.25">
      <c r="A1257" s="586">
        <f t="shared" si="212"/>
        <v>2017</v>
      </c>
      <c r="B1257" s="586" t="str">
        <f t="shared" si="212"/>
        <v>AGOSTO</v>
      </c>
      <c r="C1257" s="586">
        <v>9</v>
      </c>
      <c r="D1257" s="292" t="str">
        <f t="shared" si="213"/>
        <v>AGOSTO 2017 / 7</v>
      </c>
      <c r="E1257" s="725"/>
      <c r="F1257" s="726"/>
      <c r="G1257" s="726"/>
      <c r="H1257" s="726"/>
      <c r="I1257" s="726"/>
      <c r="J1257" s="726"/>
      <c r="K1257" s="726"/>
      <c r="L1257" s="726"/>
      <c r="M1257" s="726"/>
      <c r="N1257" s="726"/>
      <c r="O1257" s="726"/>
      <c r="P1257" s="726"/>
      <c r="Q1257" s="726"/>
      <c r="R1257" s="726"/>
      <c r="S1257" s="726"/>
      <c r="T1257" s="726"/>
      <c r="U1257" s="726"/>
      <c r="V1257" s="726"/>
      <c r="W1257" s="726"/>
      <c r="X1257" s="726"/>
      <c r="Y1257" s="726"/>
      <c r="Z1257" s="726"/>
      <c r="AA1257" s="726"/>
      <c r="AB1257" s="726"/>
      <c r="AC1257" s="726"/>
      <c r="AD1257" s="726"/>
      <c r="AE1257" s="292"/>
      <c r="AF1257" s="428"/>
      <c r="AG1257" s="292"/>
      <c r="AH1257" s="726"/>
      <c r="AI1257" s="726"/>
      <c r="AJ1257" s="726"/>
      <c r="AK1257" s="726"/>
      <c r="AL1257" s="726"/>
      <c r="AM1257" s="726"/>
      <c r="AN1257" s="726"/>
      <c r="AO1257" s="726"/>
      <c r="AP1257" s="726"/>
      <c r="AQ1257" s="726"/>
      <c r="AR1257" s="726"/>
      <c r="AS1257" s="726"/>
      <c r="AT1257" s="726"/>
      <c r="AU1257" s="727"/>
      <c r="AV1257" s="726"/>
      <c r="AW1257" s="726"/>
      <c r="AX1257" s="726"/>
      <c r="AY1257" s="726"/>
      <c r="AZ1257" s="726"/>
      <c r="BA1257" s="726"/>
      <c r="BB1257" s="726"/>
      <c r="BC1257" s="726"/>
      <c r="BD1257" s="726"/>
      <c r="BE1257" s="726"/>
      <c r="BF1257" s="726"/>
      <c r="BG1257" s="726"/>
      <c r="BH1257" s="726"/>
      <c r="BI1257" s="726"/>
      <c r="BJ1257" s="726"/>
      <c r="BK1257" s="726"/>
      <c r="BL1257" s="726"/>
      <c r="BM1257" s="726"/>
      <c r="BN1257" s="726"/>
      <c r="BO1257" s="726"/>
      <c r="BP1257" s="726"/>
      <c r="BQ1257" s="726"/>
      <c r="BR1257" s="726"/>
      <c r="BS1257" s="726"/>
      <c r="BT1257" s="726"/>
      <c r="BU1257" s="726"/>
      <c r="BV1257" s="292"/>
      <c r="BW1257" s="435"/>
      <c r="BX1257" s="292"/>
      <c r="BY1257" s="726"/>
      <c r="BZ1257" s="726"/>
      <c r="CA1257" s="726"/>
      <c r="CB1257" s="726"/>
      <c r="CC1257" s="726"/>
      <c r="CD1257" s="726"/>
      <c r="CE1257" s="726"/>
      <c r="CF1257" s="726"/>
      <c r="CG1257" s="726"/>
      <c r="CH1257" s="726"/>
      <c r="CI1257" s="726"/>
      <c r="CJ1257" s="726"/>
      <c r="CK1257" s="726"/>
      <c r="CL1257" s="728"/>
    </row>
    <row r="1258" spans="1:133" x14ac:dyDescent="0.25">
      <c r="A1258" s="586">
        <f t="shared" si="212"/>
        <v>2017</v>
      </c>
      <c r="B1258" s="586" t="str">
        <f t="shared" si="212"/>
        <v>AGOSTO</v>
      </c>
      <c r="C1258" s="586">
        <v>10</v>
      </c>
      <c r="D1258" s="292" t="str">
        <f t="shared" si="213"/>
        <v>AGOSTO 2017 / 8</v>
      </c>
      <c r="E1258" s="725"/>
      <c r="F1258" s="726"/>
      <c r="G1258" s="726"/>
      <c r="H1258" s="726"/>
      <c r="I1258" s="726"/>
      <c r="J1258" s="726"/>
      <c r="K1258" s="726"/>
      <c r="L1258" s="726"/>
      <c r="M1258" s="726"/>
      <c r="N1258" s="726"/>
      <c r="O1258" s="726"/>
      <c r="P1258" s="726"/>
      <c r="Q1258" s="726"/>
      <c r="R1258" s="726"/>
      <c r="S1258" s="726"/>
      <c r="T1258" s="726"/>
      <c r="U1258" s="726"/>
      <c r="V1258" s="726"/>
      <c r="W1258" s="726"/>
      <c r="X1258" s="726"/>
      <c r="Y1258" s="726"/>
      <c r="Z1258" s="726"/>
      <c r="AA1258" s="726"/>
      <c r="AB1258" s="726"/>
      <c r="AC1258" s="726"/>
      <c r="AD1258" s="726"/>
      <c r="AE1258" s="292"/>
      <c r="AF1258" s="428"/>
      <c r="AG1258" s="292"/>
      <c r="AH1258" s="726"/>
      <c r="AI1258" s="726"/>
      <c r="AJ1258" s="726"/>
      <c r="AK1258" s="726"/>
      <c r="AL1258" s="726"/>
      <c r="AM1258" s="726"/>
      <c r="AN1258" s="726"/>
      <c r="AO1258" s="726"/>
      <c r="AP1258" s="726"/>
      <c r="AQ1258" s="726"/>
      <c r="AR1258" s="726"/>
      <c r="AS1258" s="726"/>
      <c r="AT1258" s="726"/>
      <c r="AU1258" s="727"/>
      <c r="AV1258" s="726"/>
      <c r="AW1258" s="726"/>
      <c r="AX1258" s="726"/>
      <c r="AY1258" s="726"/>
      <c r="AZ1258" s="726"/>
      <c r="BA1258" s="726"/>
      <c r="BB1258" s="726"/>
      <c r="BC1258" s="726"/>
      <c r="BD1258" s="726"/>
      <c r="BE1258" s="726"/>
      <c r="BF1258" s="726"/>
      <c r="BG1258" s="726"/>
      <c r="BH1258" s="726"/>
      <c r="BI1258" s="726"/>
      <c r="BJ1258" s="726"/>
      <c r="BK1258" s="726"/>
      <c r="BL1258" s="726"/>
      <c r="BM1258" s="726"/>
      <c r="BN1258" s="726"/>
      <c r="BO1258" s="726"/>
      <c r="BP1258" s="726"/>
      <c r="BQ1258" s="726"/>
      <c r="BR1258" s="726"/>
      <c r="BS1258" s="726"/>
      <c r="BT1258" s="726"/>
      <c r="BU1258" s="726"/>
      <c r="BV1258" s="292"/>
      <c r="BW1258" s="435"/>
      <c r="BX1258" s="292"/>
      <c r="BY1258" s="726"/>
      <c r="BZ1258" s="726"/>
      <c r="CA1258" s="726"/>
      <c r="CB1258" s="726"/>
      <c r="CC1258" s="726"/>
      <c r="CD1258" s="726"/>
      <c r="CE1258" s="726"/>
      <c r="CF1258" s="726"/>
      <c r="CG1258" s="726"/>
      <c r="CH1258" s="726"/>
      <c r="CI1258" s="726"/>
      <c r="CJ1258" s="726"/>
      <c r="CK1258" s="726"/>
      <c r="CL1258" s="728"/>
    </row>
    <row r="1259" spans="1:133" x14ac:dyDescent="0.25">
      <c r="A1259" s="586">
        <f t="shared" si="212"/>
        <v>2017</v>
      </c>
      <c r="B1259" s="586" t="str">
        <f t="shared" si="212"/>
        <v>AGOSTO</v>
      </c>
      <c r="C1259" s="586">
        <v>11</v>
      </c>
      <c r="D1259" s="292" t="str">
        <f t="shared" si="213"/>
        <v>AGOSTO 2017 / 9</v>
      </c>
      <c r="E1259" s="725"/>
      <c r="F1259" s="726"/>
      <c r="G1259" s="726"/>
      <c r="H1259" s="726"/>
      <c r="I1259" s="726"/>
      <c r="J1259" s="726"/>
      <c r="K1259" s="726"/>
      <c r="L1259" s="726"/>
      <c r="M1259" s="726"/>
      <c r="N1259" s="726"/>
      <c r="O1259" s="726"/>
      <c r="P1259" s="726"/>
      <c r="Q1259" s="726"/>
      <c r="R1259" s="726"/>
      <c r="S1259" s="726"/>
      <c r="T1259" s="726"/>
      <c r="U1259" s="726"/>
      <c r="V1259" s="726"/>
      <c r="W1259" s="726"/>
      <c r="X1259" s="726"/>
      <c r="Y1259" s="726"/>
      <c r="Z1259" s="726"/>
      <c r="AA1259" s="726"/>
      <c r="AB1259" s="726"/>
      <c r="AC1259" s="726"/>
      <c r="AD1259" s="726"/>
      <c r="AE1259" s="292"/>
      <c r="AF1259" s="428"/>
      <c r="AG1259" s="292"/>
      <c r="AH1259" s="726"/>
      <c r="AI1259" s="726"/>
      <c r="AJ1259" s="726"/>
      <c r="AK1259" s="726"/>
      <c r="AL1259" s="726"/>
      <c r="AM1259" s="726"/>
      <c r="AN1259" s="726"/>
      <c r="AO1259" s="726"/>
      <c r="AP1259" s="726"/>
      <c r="AQ1259" s="726"/>
      <c r="AR1259" s="726"/>
      <c r="AS1259" s="726"/>
      <c r="AT1259" s="726"/>
      <c r="AU1259" s="727"/>
      <c r="AV1259" s="726"/>
      <c r="AW1259" s="726"/>
      <c r="AX1259" s="726"/>
      <c r="AY1259" s="726"/>
      <c r="AZ1259" s="726"/>
      <c r="BA1259" s="726"/>
      <c r="BB1259" s="726"/>
      <c r="BC1259" s="726"/>
      <c r="BD1259" s="726"/>
      <c r="BE1259" s="726"/>
      <c r="BF1259" s="726"/>
      <c r="BG1259" s="726"/>
      <c r="BH1259" s="726"/>
      <c r="BI1259" s="726"/>
      <c r="BJ1259" s="726"/>
      <c r="BK1259" s="726"/>
      <c r="BL1259" s="726"/>
      <c r="BM1259" s="726"/>
      <c r="BN1259" s="726"/>
      <c r="BO1259" s="726"/>
      <c r="BP1259" s="726"/>
      <c r="BQ1259" s="726"/>
      <c r="BR1259" s="726"/>
      <c r="BS1259" s="726"/>
      <c r="BT1259" s="726"/>
      <c r="BU1259" s="726"/>
      <c r="BV1259" s="292"/>
      <c r="BW1259" s="435"/>
      <c r="BX1259" s="292"/>
      <c r="BY1259" s="726"/>
      <c r="BZ1259" s="726"/>
      <c r="CA1259" s="726"/>
      <c r="CB1259" s="726"/>
      <c r="CC1259" s="726"/>
      <c r="CD1259" s="726"/>
      <c r="CE1259" s="726"/>
      <c r="CF1259" s="726"/>
      <c r="CG1259" s="726"/>
      <c r="CH1259" s="726"/>
      <c r="CI1259" s="726"/>
      <c r="CJ1259" s="726"/>
      <c r="CK1259" s="726"/>
      <c r="CL1259" s="728"/>
    </row>
    <row r="1260" spans="1:133" x14ac:dyDescent="0.25">
      <c r="A1260" s="586">
        <f t="shared" si="212"/>
        <v>2017</v>
      </c>
      <c r="B1260" s="586" t="str">
        <f t="shared" si="212"/>
        <v>AGOSTO</v>
      </c>
      <c r="C1260" s="586">
        <v>12</v>
      </c>
      <c r="D1260" s="292" t="str">
        <f t="shared" si="213"/>
        <v>AGOSTO 2017 / 10</v>
      </c>
      <c r="E1260" s="725"/>
      <c r="F1260" s="726"/>
      <c r="G1260" s="726"/>
      <c r="H1260" s="726"/>
      <c r="I1260" s="726"/>
      <c r="J1260" s="726"/>
      <c r="K1260" s="726"/>
      <c r="L1260" s="726"/>
      <c r="M1260" s="726"/>
      <c r="N1260" s="726"/>
      <c r="O1260" s="726"/>
      <c r="P1260" s="726"/>
      <c r="Q1260" s="726"/>
      <c r="R1260" s="726"/>
      <c r="S1260" s="726"/>
      <c r="T1260" s="726"/>
      <c r="U1260" s="726"/>
      <c r="V1260" s="726"/>
      <c r="W1260" s="726"/>
      <c r="X1260" s="726"/>
      <c r="Y1260" s="726"/>
      <c r="Z1260" s="726"/>
      <c r="AA1260" s="726"/>
      <c r="AB1260" s="726"/>
      <c r="AC1260" s="726"/>
      <c r="AD1260" s="726"/>
      <c r="AE1260" s="292"/>
      <c r="AF1260" s="428"/>
      <c r="AG1260" s="292"/>
      <c r="AH1260" s="726"/>
      <c r="AI1260" s="726"/>
      <c r="AJ1260" s="726"/>
      <c r="AK1260" s="726"/>
      <c r="AL1260" s="726"/>
      <c r="AM1260" s="726"/>
      <c r="AN1260" s="726"/>
      <c r="AO1260" s="726"/>
      <c r="AP1260" s="726"/>
      <c r="AQ1260" s="726"/>
      <c r="AR1260" s="726"/>
      <c r="AS1260" s="726"/>
      <c r="AT1260" s="726"/>
      <c r="AU1260" s="727"/>
      <c r="AV1260" s="726"/>
      <c r="AW1260" s="726"/>
      <c r="AX1260" s="726"/>
      <c r="AY1260" s="726"/>
      <c r="AZ1260" s="726"/>
      <c r="BA1260" s="726"/>
      <c r="BB1260" s="726"/>
      <c r="BC1260" s="726"/>
      <c r="BD1260" s="726"/>
      <c r="BE1260" s="726"/>
      <c r="BF1260" s="726"/>
      <c r="BG1260" s="726"/>
      <c r="BH1260" s="726"/>
      <c r="BI1260" s="726"/>
      <c r="BJ1260" s="726"/>
      <c r="BK1260" s="726"/>
      <c r="BL1260" s="726"/>
      <c r="BM1260" s="726"/>
      <c r="BN1260" s="726"/>
      <c r="BO1260" s="726"/>
      <c r="BP1260" s="726"/>
      <c r="BQ1260" s="726"/>
      <c r="BR1260" s="726"/>
      <c r="BS1260" s="726"/>
      <c r="BT1260" s="726"/>
      <c r="BU1260" s="726"/>
      <c r="BV1260" s="292"/>
      <c r="BW1260" s="435"/>
      <c r="BX1260" s="292"/>
      <c r="BY1260" s="726"/>
      <c r="BZ1260" s="726"/>
      <c r="CA1260" s="726"/>
      <c r="CB1260" s="726"/>
      <c r="CC1260" s="726"/>
      <c r="CD1260" s="726"/>
      <c r="CE1260" s="726"/>
      <c r="CF1260" s="726"/>
      <c r="CG1260" s="726"/>
      <c r="CH1260" s="726"/>
      <c r="CI1260" s="726"/>
      <c r="CJ1260" s="726"/>
      <c r="CK1260" s="726"/>
      <c r="CL1260" s="728"/>
    </row>
    <row r="1261" spans="1:133" x14ac:dyDescent="0.25">
      <c r="A1261" s="586">
        <f t="shared" si="212"/>
        <v>2017</v>
      </c>
      <c r="B1261" s="586" t="str">
        <f t="shared" si="212"/>
        <v>AGOSTO</v>
      </c>
      <c r="C1261" s="586">
        <v>13</v>
      </c>
      <c r="D1261" s="292" t="str">
        <f t="shared" si="213"/>
        <v>AGOSTO 2017 / 11</v>
      </c>
      <c r="E1261" s="725"/>
      <c r="F1261" s="726"/>
      <c r="G1261" s="726"/>
      <c r="H1261" s="726"/>
      <c r="I1261" s="726"/>
      <c r="J1261" s="726"/>
      <c r="K1261" s="726"/>
      <c r="L1261" s="726"/>
      <c r="M1261" s="726"/>
      <c r="N1261" s="726"/>
      <c r="O1261" s="726"/>
      <c r="P1261" s="726"/>
      <c r="Q1261" s="726"/>
      <c r="R1261" s="726"/>
      <c r="S1261" s="726"/>
      <c r="T1261" s="726"/>
      <c r="U1261" s="726"/>
      <c r="V1261" s="726"/>
      <c r="W1261" s="726"/>
      <c r="X1261" s="726"/>
      <c r="Y1261" s="726"/>
      <c r="Z1261" s="726"/>
      <c r="AA1261" s="726"/>
      <c r="AB1261" s="726"/>
      <c r="AC1261" s="726"/>
      <c r="AD1261" s="726"/>
      <c r="AE1261" s="292"/>
      <c r="AF1261" s="428"/>
      <c r="AG1261" s="292"/>
      <c r="AH1261" s="726"/>
      <c r="AI1261" s="726"/>
      <c r="AJ1261" s="726"/>
      <c r="AK1261" s="726"/>
      <c r="AL1261" s="726"/>
      <c r="AM1261" s="726"/>
      <c r="AN1261" s="726"/>
      <c r="AO1261" s="726"/>
      <c r="AP1261" s="726"/>
      <c r="AQ1261" s="726"/>
      <c r="AR1261" s="726"/>
      <c r="AS1261" s="726"/>
      <c r="AT1261" s="726"/>
      <c r="AU1261" s="727"/>
      <c r="AV1261" s="726"/>
      <c r="AW1261" s="726"/>
      <c r="AX1261" s="726"/>
      <c r="AY1261" s="726"/>
      <c r="AZ1261" s="726"/>
      <c r="BA1261" s="726"/>
      <c r="BB1261" s="726"/>
      <c r="BC1261" s="726"/>
      <c r="BD1261" s="726"/>
      <c r="BE1261" s="726"/>
      <c r="BF1261" s="726"/>
      <c r="BG1261" s="726"/>
      <c r="BH1261" s="726"/>
      <c r="BI1261" s="726"/>
      <c r="BJ1261" s="726"/>
      <c r="BK1261" s="726"/>
      <c r="BL1261" s="726"/>
      <c r="BM1261" s="726"/>
      <c r="BN1261" s="726"/>
      <c r="BO1261" s="726"/>
      <c r="BP1261" s="726"/>
      <c r="BQ1261" s="726"/>
      <c r="BR1261" s="726"/>
      <c r="BS1261" s="726"/>
      <c r="BT1261" s="726"/>
      <c r="BU1261" s="726"/>
      <c r="BV1261" s="292"/>
      <c r="BW1261" s="435"/>
      <c r="BX1261" s="292"/>
      <c r="BY1261" s="726"/>
      <c r="BZ1261" s="726"/>
      <c r="CA1261" s="726"/>
      <c r="CB1261" s="726"/>
      <c r="CC1261" s="726"/>
      <c r="CD1261" s="726"/>
      <c r="CE1261" s="726"/>
      <c r="CF1261" s="726"/>
      <c r="CG1261" s="726"/>
      <c r="CH1261" s="726"/>
      <c r="CI1261" s="726"/>
      <c r="CJ1261" s="726"/>
      <c r="CK1261" s="726"/>
      <c r="CL1261" s="728"/>
    </row>
    <row r="1262" spans="1:133" x14ac:dyDescent="0.25">
      <c r="A1262" s="586">
        <f t="shared" si="212"/>
        <v>2017</v>
      </c>
      <c r="B1262" s="586" t="str">
        <f t="shared" si="212"/>
        <v>AGOSTO</v>
      </c>
      <c r="C1262" s="586">
        <v>14</v>
      </c>
      <c r="D1262" s="292" t="str">
        <f t="shared" si="213"/>
        <v>AGOSTO 2017 / 12</v>
      </c>
      <c r="E1262" s="725"/>
      <c r="F1262" s="726"/>
      <c r="G1262" s="726"/>
      <c r="H1262" s="726"/>
      <c r="I1262" s="726"/>
      <c r="J1262" s="726"/>
      <c r="K1262" s="726"/>
      <c r="L1262" s="726"/>
      <c r="M1262" s="726"/>
      <c r="N1262" s="726"/>
      <c r="O1262" s="726"/>
      <c r="P1262" s="726"/>
      <c r="Q1262" s="726"/>
      <c r="R1262" s="726"/>
      <c r="S1262" s="726"/>
      <c r="T1262" s="726"/>
      <c r="U1262" s="726"/>
      <c r="V1262" s="726"/>
      <c r="W1262" s="726"/>
      <c r="X1262" s="726"/>
      <c r="Y1262" s="726"/>
      <c r="Z1262" s="726"/>
      <c r="AA1262" s="726"/>
      <c r="AB1262" s="726"/>
      <c r="AC1262" s="726"/>
      <c r="AD1262" s="726"/>
      <c r="AE1262" s="292"/>
      <c r="AF1262" s="428"/>
      <c r="AG1262" s="292"/>
      <c r="AH1262" s="726"/>
      <c r="AI1262" s="726"/>
      <c r="AJ1262" s="726"/>
      <c r="AK1262" s="726"/>
      <c r="AL1262" s="726"/>
      <c r="AM1262" s="726"/>
      <c r="AN1262" s="726"/>
      <c r="AO1262" s="726"/>
      <c r="AP1262" s="726"/>
      <c r="AQ1262" s="726"/>
      <c r="AR1262" s="726"/>
      <c r="AS1262" s="726"/>
      <c r="AT1262" s="726"/>
      <c r="AU1262" s="727"/>
      <c r="AV1262" s="726"/>
      <c r="AW1262" s="726"/>
      <c r="AX1262" s="726"/>
      <c r="AY1262" s="726"/>
      <c r="AZ1262" s="726"/>
      <c r="BA1262" s="726"/>
      <c r="BB1262" s="726"/>
      <c r="BC1262" s="726"/>
      <c r="BD1262" s="726"/>
      <c r="BE1262" s="726"/>
      <c r="BF1262" s="726"/>
      <c r="BG1262" s="726"/>
      <c r="BH1262" s="726"/>
      <c r="BI1262" s="726"/>
      <c r="BJ1262" s="726"/>
      <c r="BK1262" s="726"/>
      <c r="BL1262" s="726"/>
      <c r="BM1262" s="726"/>
      <c r="BN1262" s="726"/>
      <c r="BO1262" s="726"/>
      <c r="BP1262" s="726"/>
      <c r="BQ1262" s="726"/>
      <c r="BR1262" s="726"/>
      <c r="BS1262" s="726"/>
      <c r="BT1262" s="726"/>
      <c r="BU1262" s="726"/>
      <c r="BV1262" s="292"/>
      <c r="BW1262" s="435"/>
      <c r="BX1262" s="292"/>
      <c r="BY1262" s="726"/>
      <c r="BZ1262" s="726"/>
      <c r="CA1262" s="726"/>
      <c r="CB1262" s="726"/>
      <c r="CC1262" s="726"/>
      <c r="CD1262" s="726"/>
      <c r="CE1262" s="726"/>
      <c r="CF1262" s="726"/>
      <c r="CG1262" s="726"/>
      <c r="CH1262" s="726"/>
      <c r="CI1262" s="726"/>
      <c r="CJ1262" s="726"/>
      <c r="CK1262" s="726"/>
      <c r="CL1262" s="728"/>
    </row>
    <row r="1263" spans="1:133" x14ac:dyDescent="0.25">
      <c r="A1263" s="586">
        <f t="shared" si="212"/>
        <v>2017</v>
      </c>
      <c r="B1263" s="586" t="str">
        <f t="shared" si="212"/>
        <v>AGOSTO</v>
      </c>
      <c r="C1263" s="586">
        <v>15</v>
      </c>
      <c r="D1263" s="292" t="str">
        <f t="shared" si="213"/>
        <v>AGOSTO 2017 / 13</v>
      </c>
      <c r="E1263" s="725"/>
      <c r="F1263" s="726"/>
      <c r="G1263" s="726"/>
      <c r="H1263" s="726"/>
      <c r="I1263" s="726"/>
      <c r="J1263" s="726"/>
      <c r="K1263" s="726"/>
      <c r="L1263" s="726"/>
      <c r="M1263" s="726"/>
      <c r="N1263" s="726"/>
      <c r="O1263" s="726"/>
      <c r="P1263" s="726"/>
      <c r="Q1263" s="726"/>
      <c r="R1263" s="726"/>
      <c r="S1263" s="726"/>
      <c r="T1263" s="726"/>
      <c r="U1263" s="726"/>
      <c r="V1263" s="726"/>
      <c r="W1263" s="726"/>
      <c r="X1263" s="726"/>
      <c r="Y1263" s="726"/>
      <c r="Z1263" s="726"/>
      <c r="AA1263" s="726"/>
      <c r="AB1263" s="726"/>
      <c r="AC1263" s="726"/>
      <c r="AD1263" s="726"/>
      <c r="AE1263" s="292"/>
      <c r="AF1263" s="428"/>
      <c r="AG1263" s="292"/>
      <c r="AH1263" s="726"/>
      <c r="AI1263" s="726"/>
      <c r="AJ1263" s="726"/>
      <c r="AK1263" s="726"/>
      <c r="AL1263" s="726"/>
      <c r="AM1263" s="726"/>
      <c r="AN1263" s="726"/>
      <c r="AO1263" s="726"/>
      <c r="AP1263" s="726"/>
      <c r="AQ1263" s="726"/>
      <c r="AR1263" s="726"/>
      <c r="AS1263" s="726"/>
      <c r="AT1263" s="726"/>
      <c r="AU1263" s="727"/>
      <c r="AV1263" s="726"/>
      <c r="AW1263" s="726"/>
      <c r="AX1263" s="726"/>
      <c r="AY1263" s="726"/>
      <c r="AZ1263" s="726"/>
      <c r="BA1263" s="726"/>
      <c r="BB1263" s="726"/>
      <c r="BC1263" s="726"/>
      <c r="BD1263" s="726"/>
      <c r="BE1263" s="726"/>
      <c r="BF1263" s="726"/>
      <c r="BG1263" s="726"/>
      <c r="BH1263" s="726"/>
      <c r="BI1263" s="726"/>
      <c r="BJ1263" s="726"/>
      <c r="BK1263" s="726"/>
      <c r="BL1263" s="726"/>
      <c r="BM1263" s="726"/>
      <c r="BN1263" s="726"/>
      <c r="BO1263" s="726"/>
      <c r="BP1263" s="726"/>
      <c r="BQ1263" s="726"/>
      <c r="BR1263" s="726"/>
      <c r="BS1263" s="726"/>
      <c r="BT1263" s="726"/>
      <c r="BU1263" s="726"/>
      <c r="BV1263" s="292"/>
      <c r="BW1263" s="435"/>
      <c r="BX1263" s="292"/>
      <c r="BY1263" s="726"/>
      <c r="BZ1263" s="726"/>
      <c r="CA1263" s="726"/>
      <c r="CB1263" s="726"/>
      <c r="CC1263" s="726"/>
      <c r="CD1263" s="726"/>
      <c r="CE1263" s="726"/>
      <c r="CF1263" s="726"/>
      <c r="CG1263" s="726"/>
      <c r="CH1263" s="726"/>
      <c r="CI1263" s="726"/>
      <c r="CJ1263" s="726"/>
      <c r="CK1263" s="726"/>
      <c r="CL1263" s="728"/>
    </row>
    <row r="1264" spans="1:133" x14ac:dyDescent="0.25">
      <c r="A1264" s="586">
        <f t="shared" si="212"/>
        <v>2017</v>
      </c>
      <c r="B1264" s="586" t="str">
        <f t="shared" si="212"/>
        <v>AGOSTO</v>
      </c>
      <c r="C1264" s="586">
        <v>16</v>
      </c>
      <c r="D1264" s="292" t="str">
        <f t="shared" si="213"/>
        <v>AGOSTO 2017 / 14</v>
      </c>
      <c r="E1264" s="725"/>
      <c r="F1264" s="726"/>
      <c r="G1264" s="726"/>
      <c r="H1264" s="726"/>
      <c r="I1264" s="726"/>
      <c r="J1264" s="726"/>
      <c r="K1264" s="726"/>
      <c r="L1264" s="726"/>
      <c r="M1264" s="726"/>
      <c r="N1264" s="726"/>
      <c r="O1264" s="726"/>
      <c r="P1264" s="726"/>
      <c r="Q1264" s="726"/>
      <c r="R1264" s="726"/>
      <c r="S1264" s="726"/>
      <c r="T1264" s="726"/>
      <c r="U1264" s="726"/>
      <c r="V1264" s="726"/>
      <c r="W1264" s="726"/>
      <c r="X1264" s="726"/>
      <c r="Y1264" s="726"/>
      <c r="Z1264" s="726"/>
      <c r="AA1264" s="726"/>
      <c r="AB1264" s="726"/>
      <c r="AC1264" s="726"/>
      <c r="AD1264" s="726"/>
      <c r="AE1264" s="292"/>
      <c r="AF1264" s="428"/>
      <c r="AG1264" s="292"/>
      <c r="AH1264" s="726"/>
      <c r="AI1264" s="726"/>
      <c r="AJ1264" s="726"/>
      <c r="AK1264" s="726"/>
      <c r="AL1264" s="726"/>
      <c r="AM1264" s="726"/>
      <c r="AN1264" s="726"/>
      <c r="AO1264" s="726"/>
      <c r="AP1264" s="726"/>
      <c r="AQ1264" s="726"/>
      <c r="AR1264" s="726"/>
      <c r="AS1264" s="726"/>
      <c r="AT1264" s="726"/>
      <c r="AU1264" s="727"/>
      <c r="AV1264" s="726"/>
      <c r="AW1264" s="726"/>
      <c r="AX1264" s="726"/>
      <c r="AY1264" s="726"/>
      <c r="AZ1264" s="726"/>
      <c r="BA1264" s="726"/>
      <c r="BB1264" s="726"/>
      <c r="BC1264" s="726"/>
      <c r="BD1264" s="726"/>
      <c r="BE1264" s="726"/>
      <c r="BF1264" s="726"/>
      <c r="BG1264" s="726"/>
      <c r="BH1264" s="726"/>
      <c r="BI1264" s="726"/>
      <c r="BJ1264" s="726"/>
      <c r="BK1264" s="726"/>
      <c r="BL1264" s="726"/>
      <c r="BM1264" s="726"/>
      <c r="BN1264" s="726"/>
      <c r="BO1264" s="726"/>
      <c r="BP1264" s="726"/>
      <c r="BQ1264" s="726"/>
      <c r="BR1264" s="726"/>
      <c r="BS1264" s="726"/>
      <c r="BT1264" s="726"/>
      <c r="BU1264" s="726"/>
      <c r="BV1264" s="292"/>
      <c r="BW1264" s="435"/>
      <c r="BX1264" s="292"/>
      <c r="BY1264" s="726"/>
      <c r="BZ1264" s="726"/>
      <c r="CA1264" s="726"/>
      <c r="CB1264" s="726"/>
      <c r="CC1264" s="726"/>
      <c r="CD1264" s="726"/>
      <c r="CE1264" s="726"/>
      <c r="CF1264" s="726"/>
      <c r="CG1264" s="726"/>
      <c r="CH1264" s="726"/>
      <c r="CI1264" s="726"/>
      <c r="CJ1264" s="726"/>
      <c r="CK1264" s="726"/>
      <c r="CL1264" s="728"/>
    </row>
    <row r="1265" spans="1:90" x14ac:dyDescent="0.25">
      <c r="A1265" s="586">
        <f t="shared" si="212"/>
        <v>2017</v>
      </c>
      <c r="B1265" s="586" t="str">
        <f t="shared" si="212"/>
        <v>AGOSTO</v>
      </c>
      <c r="C1265" s="586">
        <v>17</v>
      </c>
      <c r="D1265" s="292" t="str">
        <f t="shared" si="213"/>
        <v>AGOSTO 2017 / 15</v>
      </c>
      <c r="E1265" s="725"/>
      <c r="F1265" s="726"/>
      <c r="G1265" s="726"/>
      <c r="H1265" s="726"/>
      <c r="I1265" s="726"/>
      <c r="J1265" s="726"/>
      <c r="K1265" s="726"/>
      <c r="L1265" s="726"/>
      <c r="M1265" s="726"/>
      <c r="N1265" s="726"/>
      <c r="O1265" s="726"/>
      <c r="P1265" s="726"/>
      <c r="Q1265" s="726"/>
      <c r="R1265" s="726"/>
      <c r="S1265" s="726"/>
      <c r="T1265" s="726"/>
      <c r="U1265" s="726"/>
      <c r="V1265" s="726"/>
      <c r="W1265" s="726"/>
      <c r="X1265" s="726"/>
      <c r="Y1265" s="726"/>
      <c r="Z1265" s="726"/>
      <c r="AA1265" s="726"/>
      <c r="AB1265" s="726"/>
      <c r="AC1265" s="726"/>
      <c r="AD1265" s="726"/>
      <c r="AE1265" s="292"/>
      <c r="AF1265" s="428"/>
      <c r="AG1265" s="292"/>
      <c r="AH1265" s="726"/>
      <c r="AI1265" s="726"/>
      <c r="AJ1265" s="726"/>
      <c r="AK1265" s="726"/>
      <c r="AL1265" s="726"/>
      <c r="AM1265" s="726"/>
      <c r="AN1265" s="726"/>
      <c r="AO1265" s="726"/>
      <c r="AP1265" s="726"/>
      <c r="AQ1265" s="726"/>
      <c r="AR1265" s="726"/>
      <c r="AS1265" s="726"/>
      <c r="AT1265" s="726"/>
      <c r="AU1265" s="727"/>
      <c r="AV1265" s="726"/>
      <c r="AW1265" s="726"/>
      <c r="AX1265" s="726"/>
      <c r="AY1265" s="726"/>
      <c r="AZ1265" s="726"/>
      <c r="BA1265" s="726"/>
      <c r="BB1265" s="726"/>
      <c r="BC1265" s="726"/>
      <c r="BD1265" s="726"/>
      <c r="BE1265" s="726"/>
      <c r="BF1265" s="726"/>
      <c r="BG1265" s="726"/>
      <c r="BH1265" s="726"/>
      <c r="BI1265" s="726"/>
      <c r="BJ1265" s="726"/>
      <c r="BK1265" s="726"/>
      <c r="BL1265" s="726"/>
      <c r="BM1265" s="726"/>
      <c r="BN1265" s="726"/>
      <c r="BO1265" s="726"/>
      <c r="BP1265" s="726"/>
      <c r="BQ1265" s="726"/>
      <c r="BR1265" s="726"/>
      <c r="BS1265" s="726"/>
      <c r="BT1265" s="726"/>
      <c r="BU1265" s="726"/>
      <c r="BV1265" s="292"/>
      <c r="BW1265" s="435"/>
      <c r="BX1265" s="292"/>
      <c r="BY1265" s="726"/>
      <c r="BZ1265" s="726"/>
      <c r="CA1265" s="726"/>
      <c r="CB1265" s="726"/>
      <c r="CC1265" s="726"/>
      <c r="CD1265" s="726"/>
      <c r="CE1265" s="726"/>
      <c r="CF1265" s="726"/>
      <c r="CG1265" s="726"/>
      <c r="CH1265" s="726"/>
      <c r="CI1265" s="726"/>
      <c r="CJ1265" s="726"/>
      <c r="CK1265" s="726"/>
      <c r="CL1265" s="728"/>
    </row>
    <row r="1266" spans="1:90" x14ac:dyDescent="0.25">
      <c r="A1266" s="586">
        <f t="shared" si="212"/>
        <v>2017</v>
      </c>
      <c r="B1266" s="586" t="str">
        <f t="shared" si="212"/>
        <v>AGOSTO</v>
      </c>
      <c r="C1266" s="586">
        <v>18</v>
      </c>
      <c r="D1266" s="292" t="str">
        <f t="shared" si="213"/>
        <v>AGOSTO 2017 / 16</v>
      </c>
      <c r="E1266" s="725"/>
      <c r="F1266" s="726"/>
      <c r="G1266" s="726"/>
      <c r="H1266" s="726"/>
      <c r="I1266" s="726"/>
      <c r="J1266" s="726"/>
      <c r="K1266" s="726"/>
      <c r="L1266" s="726"/>
      <c r="M1266" s="726"/>
      <c r="N1266" s="726"/>
      <c r="O1266" s="726"/>
      <c r="P1266" s="726"/>
      <c r="Q1266" s="726"/>
      <c r="R1266" s="726"/>
      <c r="S1266" s="726"/>
      <c r="T1266" s="726"/>
      <c r="U1266" s="726"/>
      <c r="V1266" s="726"/>
      <c r="W1266" s="726"/>
      <c r="X1266" s="726"/>
      <c r="Y1266" s="726"/>
      <c r="Z1266" s="726"/>
      <c r="AA1266" s="726"/>
      <c r="AB1266" s="726"/>
      <c r="AC1266" s="726"/>
      <c r="AD1266" s="726"/>
      <c r="AE1266" s="292"/>
      <c r="AF1266" s="428"/>
      <c r="AG1266" s="292"/>
      <c r="AH1266" s="726"/>
      <c r="AI1266" s="726"/>
      <c r="AJ1266" s="726"/>
      <c r="AK1266" s="726"/>
      <c r="AL1266" s="726"/>
      <c r="AM1266" s="726"/>
      <c r="AN1266" s="726"/>
      <c r="AO1266" s="726"/>
      <c r="AP1266" s="726"/>
      <c r="AQ1266" s="726"/>
      <c r="AR1266" s="726"/>
      <c r="AS1266" s="726"/>
      <c r="AT1266" s="726"/>
      <c r="AU1266" s="727"/>
      <c r="AV1266" s="726"/>
      <c r="AW1266" s="726"/>
      <c r="AX1266" s="726"/>
      <c r="AY1266" s="726"/>
      <c r="AZ1266" s="726"/>
      <c r="BA1266" s="726"/>
      <c r="BB1266" s="726"/>
      <c r="BC1266" s="726"/>
      <c r="BD1266" s="726"/>
      <c r="BE1266" s="726"/>
      <c r="BF1266" s="726"/>
      <c r="BG1266" s="726"/>
      <c r="BH1266" s="726"/>
      <c r="BI1266" s="726"/>
      <c r="BJ1266" s="726"/>
      <c r="BK1266" s="726"/>
      <c r="BL1266" s="726"/>
      <c r="BM1266" s="726"/>
      <c r="BN1266" s="726"/>
      <c r="BO1266" s="726"/>
      <c r="BP1266" s="726"/>
      <c r="BQ1266" s="726"/>
      <c r="BR1266" s="726"/>
      <c r="BS1266" s="726"/>
      <c r="BT1266" s="726"/>
      <c r="BU1266" s="726"/>
      <c r="BV1266" s="292"/>
      <c r="BW1266" s="435"/>
      <c r="BX1266" s="292"/>
      <c r="BY1266" s="726"/>
      <c r="BZ1266" s="726"/>
      <c r="CA1266" s="726"/>
      <c r="CB1266" s="726"/>
      <c r="CC1266" s="726"/>
      <c r="CD1266" s="726"/>
      <c r="CE1266" s="726"/>
      <c r="CF1266" s="726"/>
      <c r="CG1266" s="726"/>
      <c r="CH1266" s="726"/>
      <c r="CI1266" s="726"/>
      <c r="CJ1266" s="726"/>
      <c r="CK1266" s="726"/>
      <c r="CL1266" s="728"/>
    </row>
    <row r="1267" spans="1:90" x14ac:dyDescent="0.25">
      <c r="A1267" s="586">
        <f t="shared" ref="A1267:B1279" si="214">A1266</f>
        <v>2017</v>
      </c>
      <c r="B1267" s="586" t="str">
        <f t="shared" si="214"/>
        <v>AGOSTO</v>
      </c>
      <c r="C1267" s="586">
        <v>19</v>
      </c>
      <c r="D1267" s="292" t="str">
        <f t="shared" si="213"/>
        <v>AGOSTO 2017 / 17</v>
      </c>
      <c r="E1267" s="725"/>
      <c r="F1267" s="726"/>
      <c r="G1267" s="726"/>
      <c r="H1267" s="726"/>
      <c r="I1267" s="726"/>
      <c r="J1267" s="726"/>
      <c r="K1267" s="726"/>
      <c r="L1267" s="726"/>
      <c r="M1267" s="726"/>
      <c r="N1267" s="726"/>
      <c r="O1267" s="726"/>
      <c r="P1267" s="726"/>
      <c r="Q1267" s="726"/>
      <c r="R1267" s="726"/>
      <c r="S1267" s="726"/>
      <c r="T1267" s="726"/>
      <c r="U1267" s="726"/>
      <c r="V1267" s="726"/>
      <c r="W1267" s="726"/>
      <c r="X1267" s="726"/>
      <c r="Y1267" s="726"/>
      <c r="Z1267" s="726"/>
      <c r="AA1267" s="726"/>
      <c r="AB1267" s="726"/>
      <c r="AC1267" s="726"/>
      <c r="AD1267" s="726"/>
      <c r="AE1267" s="292"/>
      <c r="AF1267" s="428"/>
      <c r="AG1267" s="292"/>
      <c r="AH1267" s="726"/>
      <c r="AI1267" s="726"/>
      <c r="AJ1267" s="726"/>
      <c r="AK1267" s="726"/>
      <c r="AL1267" s="726"/>
      <c r="AM1267" s="726"/>
      <c r="AN1267" s="726"/>
      <c r="AO1267" s="726"/>
      <c r="AP1267" s="726"/>
      <c r="AQ1267" s="726"/>
      <c r="AR1267" s="726"/>
      <c r="AS1267" s="726"/>
      <c r="AT1267" s="726"/>
      <c r="AU1267" s="727"/>
      <c r="AV1267" s="726"/>
      <c r="AW1267" s="726"/>
      <c r="AX1267" s="726"/>
      <c r="AY1267" s="726"/>
      <c r="AZ1267" s="726"/>
      <c r="BA1267" s="726"/>
      <c r="BB1267" s="726"/>
      <c r="BC1267" s="726"/>
      <c r="BD1267" s="726"/>
      <c r="BE1267" s="726"/>
      <c r="BF1267" s="726"/>
      <c r="BG1267" s="726"/>
      <c r="BH1267" s="726"/>
      <c r="BI1267" s="726"/>
      <c r="BJ1267" s="726"/>
      <c r="BK1267" s="726"/>
      <c r="BL1267" s="726"/>
      <c r="BM1267" s="726"/>
      <c r="BN1267" s="726"/>
      <c r="BO1267" s="726"/>
      <c r="BP1267" s="726"/>
      <c r="BQ1267" s="726"/>
      <c r="BR1267" s="726"/>
      <c r="BS1267" s="726"/>
      <c r="BT1267" s="726"/>
      <c r="BU1267" s="726"/>
      <c r="BV1267" s="292"/>
      <c r="BW1267" s="435"/>
      <c r="BX1267" s="292"/>
      <c r="BY1267" s="726"/>
      <c r="BZ1267" s="726"/>
      <c r="CA1267" s="726"/>
      <c r="CB1267" s="726"/>
      <c r="CC1267" s="726"/>
      <c r="CD1267" s="726"/>
      <c r="CE1267" s="726"/>
      <c r="CF1267" s="726"/>
      <c r="CG1267" s="726"/>
      <c r="CH1267" s="726"/>
      <c r="CI1267" s="726"/>
      <c r="CJ1267" s="726"/>
      <c r="CK1267" s="726"/>
      <c r="CL1267" s="728"/>
    </row>
    <row r="1268" spans="1:90" x14ac:dyDescent="0.25">
      <c r="A1268" s="586">
        <f t="shared" si="214"/>
        <v>2017</v>
      </c>
      <c r="B1268" s="586" t="str">
        <f t="shared" si="214"/>
        <v>AGOSTO</v>
      </c>
      <c r="C1268" s="586">
        <v>20</v>
      </c>
      <c r="D1268" s="292" t="str">
        <f t="shared" si="213"/>
        <v>AGOSTO 2017 / 18</v>
      </c>
      <c r="E1268" s="725"/>
      <c r="F1268" s="726"/>
      <c r="G1268" s="726"/>
      <c r="H1268" s="726"/>
      <c r="I1268" s="726"/>
      <c r="J1268" s="726"/>
      <c r="K1268" s="726"/>
      <c r="L1268" s="726"/>
      <c r="M1268" s="726"/>
      <c r="N1268" s="726"/>
      <c r="O1268" s="726"/>
      <c r="P1268" s="726"/>
      <c r="Q1268" s="726"/>
      <c r="R1268" s="726"/>
      <c r="S1268" s="726"/>
      <c r="T1268" s="726"/>
      <c r="U1268" s="726"/>
      <c r="V1268" s="726"/>
      <c r="W1268" s="726"/>
      <c r="X1268" s="726"/>
      <c r="Y1268" s="726"/>
      <c r="Z1268" s="726"/>
      <c r="AA1268" s="726"/>
      <c r="AB1268" s="726"/>
      <c r="AC1268" s="726"/>
      <c r="AD1268" s="726"/>
      <c r="AE1268" s="292"/>
      <c r="AF1268" s="428"/>
      <c r="AG1268" s="292"/>
      <c r="AH1268" s="726"/>
      <c r="AI1268" s="726"/>
      <c r="AJ1268" s="726"/>
      <c r="AK1268" s="726"/>
      <c r="AL1268" s="726"/>
      <c r="AM1268" s="726"/>
      <c r="AN1268" s="726"/>
      <c r="AO1268" s="726"/>
      <c r="AP1268" s="726"/>
      <c r="AQ1268" s="726"/>
      <c r="AR1268" s="726"/>
      <c r="AS1268" s="726"/>
      <c r="AT1268" s="726"/>
      <c r="AU1268" s="727"/>
      <c r="AV1268" s="726"/>
      <c r="AW1268" s="726"/>
      <c r="AX1268" s="726"/>
      <c r="AY1268" s="726"/>
      <c r="AZ1268" s="726"/>
      <c r="BA1268" s="726"/>
      <c r="BB1268" s="726"/>
      <c r="BC1268" s="726"/>
      <c r="BD1268" s="726"/>
      <c r="BE1268" s="726"/>
      <c r="BF1268" s="726"/>
      <c r="BG1268" s="726"/>
      <c r="BH1268" s="726"/>
      <c r="BI1268" s="726"/>
      <c r="BJ1268" s="726"/>
      <c r="BK1268" s="726"/>
      <c r="BL1268" s="726"/>
      <c r="BM1268" s="726"/>
      <c r="BN1268" s="726"/>
      <c r="BO1268" s="726"/>
      <c r="BP1268" s="726"/>
      <c r="BQ1268" s="726"/>
      <c r="BR1268" s="726"/>
      <c r="BS1268" s="726"/>
      <c r="BT1268" s="726"/>
      <c r="BU1268" s="726"/>
      <c r="BV1268" s="292"/>
      <c r="BW1268" s="435"/>
      <c r="BX1268" s="292"/>
      <c r="BY1268" s="726"/>
      <c r="BZ1268" s="726"/>
      <c r="CA1268" s="726"/>
      <c r="CB1268" s="726"/>
      <c r="CC1268" s="726"/>
      <c r="CD1268" s="726"/>
      <c r="CE1268" s="726"/>
      <c r="CF1268" s="726"/>
      <c r="CG1268" s="726"/>
      <c r="CH1268" s="726"/>
      <c r="CI1268" s="726"/>
      <c r="CJ1268" s="726"/>
      <c r="CK1268" s="726"/>
      <c r="CL1268" s="728"/>
    </row>
    <row r="1269" spans="1:90" x14ac:dyDescent="0.25">
      <c r="A1269" s="586">
        <f t="shared" si="214"/>
        <v>2017</v>
      </c>
      <c r="B1269" s="586" t="str">
        <f t="shared" si="214"/>
        <v>AGOSTO</v>
      </c>
      <c r="C1269" s="586">
        <v>21</v>
      </c>
      <c r="D1269" s="292" t="str">
        <f t="shared" si="213"/>
        <v>AGOSTO 2017 / 19</v>
      </c>
      <c r="E1269" s="725"/>
      <c r="F1269" s="726"/>
      <c r="G1269" s="726"/>
      <c r="H1269" s="726"/>
      <c r="I1269" s="726"/>
      <c r="J1269" s="726"/>
      <c r="K1269" s="726"/>
      <c r="L1269" s="726"/>
      <c r="M1269" s="726"/>
      <c r="N1269" s="726"/>
      <c r="O1269" s="726"/>
      <c r="P1269" s="726"/>
      <c r="Q1269" s="726"/>
      <c r="R1269" s="726"/>
      <c r="S1269" s="726"/>
      <c r="T1269" s="726"/>
      <c r="U1269" s="726"/>
      <c r="V1269" s="726"/>
      <c r="W1269" s="726"/>
      <c r="X1269" s="726"/>
      <c r="Y1269" s="726"/>
      <c r="Z1269" s="726"/>
      <c r="AA1269" s="726"/>
      <c r="AB1269" s="726"/>
      <c r="AC1269" s="726"/>
      <c r="AD1269" s="726"/>
      <c r="AE1269" s="292"/>
      <c r="AF1269" s="428"/>
      <c r="AG1269" s="292"/>
      <c r="AH1269" s="726"/>
      <c r="AI1269" s="726"/>
      <c r="AJ1269" s="726"/>
      <c r="AK1269" s="726"/>
      <c r="AL1269" s="726"/>
      <c r="AM1269" s="726"/>
      <c r="AN1269" s="726"/>
      <c r="AO1269" s="726"/>
      <c r="AP1269" s="726"/>
      <c r="AQ1269" s="726"/>
      <c r="AR1269" s="726"/>
      <c r="AS1269" s="726"/>
      <c r="AT1269" s="726"/>
      <c r="AU1269" s="727"/>
      <c r="AV1269" s="726"/>
      <c r="AW1269" s="726"/>
      <c r="AX1269" s="726"/>
      <c r="AY1269" s="726"/>
      <c r="AZ1269" s="726"/>
      <c r="BA1269" s="726"/>
      <c r="BB1269" s="726"/>
      <c r="BC1269" s="726"/>
      <c r="BD1269" s="726"/>
      <c r="BE1269" s="726"/>
      <c r="BF1269" s="726"/>
      <c r="BG1269" s="726"/>
      <c r="BH1269" s="726"/>
      <c r="BI1269" s="726"/>
      <c r="BJ1269" s="726"/>
      <c r="BK1269" s="726"/>
      <c r="BL1269" s="726"/>
      <c r="BM1269" s="726"/>
      <c r="BN1269" s="726"/>
      <c r="BO1269" s="726"/>
      <c r="BP1269" s="726"/>
      <c r="BQ1269" s="726"/>
      <c r="BR1269" s="726"/>
      <c r="BS1269" s="726"/>
      <c r="BT1269" s="726"/>
      <c r="BU1269" s="726"/>
      <c r="BV1269" s="292"/>
      <c r="BW1269" s="435"/>
      <c r="BX1269" s="292"/>
      <c r="BY1269" s="726"/>
      <c r="BZ1269" s="726"/>
      <c r="CA1269" s="726"/>
      <c r="CB1269" s="726"/>
      <c r="CC1269" s="726"/>
      <c r="CD1269" s="726"/>
      <c r="CE1269" s="726"/>
      <c r="CF1269" s="726"/>
      <c r="CG1269" s="726"/>
      <c r="CH1269" s="726"/>
      <c r="CI1269" s="726"/>
      <c r="CJ1269" s="726"/>
      <c r="CK1269" s="726"/>
      <c r="CL1269" s="728"/>
    </row>
    <row r="1270" spans="1:90" x14ac:dyDescent="0.25">
      <c r="A1270" s="586">
        <f t="shared" si="214"/>
        <v>2017</v>
      </c>
      <c r="B1270" s="586" t="str">
        <f t="shared" si="214"/>
        <v>AGOSTO</v>
      </c>
      <c r="C1270" s="586">
        <v>22</v>
      </c>
      <c r="D1270" s="292" t="str">
        <f t="shared" si="213"/>
        <v>AGOSTO 2017 / 20</v>
      </c>
      <c r="E1270" s="725"/>
      <c r="F1270" s="726"/>
      <c r="G1270" s="726"/>
      <c r="H1270" s="726"/>
      <c r="I1270" s="726"/>
      <c r="J1270" s="726"/>
      <c r="K1270" s="726"/>
      <c r="L1270" s="726"/>
      <c r="M1270" s="726"/>
      <c r="N1270" s="726"/>
      <c r="O1270" s="726"/>
      <c r="P1270" s="726"/>
      <c r="Q1270" s="726"/>
      <c r="R1270" s="726"/>
      <c r="S1270" s="726"/>
      <c r="T1270" s="726"/>
      <c r="U1270" s="726"/>
      <c r="V1270" s="726"/>
      <c r="W1270" s="726"/>
      <c r="X1270" s="726"/>
      <c r="Y1270" s="726"/>
      <c r="Z1270" s="726"/>
      <c r="AA1270" s="726"/>
      <c r="AB1270" s="726"/>
      <c r="AC1270" s="726"/>
      <c r="AD1270" s="726"/>
      <c r="AE1270" s="292"/>
      <c r="AF1270" s="428"/>
      <c r="AG1270" s="292"/>
      <c r="AH1270" s="726"/>
      <c r="AI1270" s="726"/>
      <c r="AJ1270" s="726"/>
      <c r="AK1270" s="726"/>
      <c r="AL1270" s="726"/>
      <c r="AM1270" s="726"/>
      <c r="AN1270" s="726"/>
      <c r="AO1270" s="726"/>
      <c r="AP1270" s="726"/>
      <c r="AQ1270" s="726"/>
      <c r="AR1270" s="726"/>
      <c r="AS1270" s="726"/>
      <c r="AT1270" s="726"/>
      <c r="AU1270" s="727"/>
      <c r="AV1270" s="726"/>
      <c r="AW1270" s="726"/>
      <c r="AX1270" s="726"/>
      <c r="AY1270" s="726"/>
      <c r="AZ1270" s="726"/>
      <c r="BA1270" s="726"/>
      <c r="BB1270" s="726"/>
      <c r="BC1270" s="726"/>
      <c r="BD1270" s="726"/>
      <c r="BE1270" s="726"/>
      <c r="BF1270" s="726"/>
      <c r="BG1270" s="726"/>
      <c r="BH1270" s="726"/>
      <c r="BI1270" s="726"/>
      <c r="BJ1270" s="726"/>
      <c r="BK1270" s="726"/>
      <c r="BL1270" s="726"/>
      <c r="BM1270" s="726"/>
      <c r="BN1270" s="726"/>
      <c r="BO1270" s="726"/>
      <c r="BP1270" s="726"/>
      <c r="BQ1270" s="726"/>
      <c r="BR1270" s="726"/>
      <c r="BS1270" s="726"/>
      <c r="BT1270" s="726"/>
      <c r="BU1270" s="726"/>
      <c r="BV1270" s="292"/>
      <c r="BW1270" s="435"/>
      <c r="BX1270" s="292"/>
      <c r="BY1270" s="726"/>
      <c r="BZ1270" s="726"/>
      <c r="CA1270" s="726"/>
      <c r="CB1270" s="726"/>
      <c r="CC1270" s="726"/>
      <c r="CD1270" s="726"/>
      <c r="CE1270" s="726"/>
      <c r="CF1270" s="726"/>
      <c r="CG1270" s="726"/>
      <c r="CH1270" s="726"/>
      <c r="CI1270" s="726"/>
      <c r="CJ1270" s="726"/>
      <c r="CK1270" s="726"/>
      <c r="CL1270" s="728"/>
    </row>
    <row r="1271" spans="1:90" x14ac:dyDescent="0.25">
      <c r="A1271" s="586">
        <f t="shared" si="214"/>
        <v>2017</v>
      </c>
      <c r="B1271" s="586" t="str">
        <f t="shared" si="214"/>
        <v>AGOSTO</v>
      </c>
      <c r="C1271" s="586">
        <v>23</v>
      </c>
      <c r="D1271" s="292" t="str">
        <f t="shared" si="213"/>
        <v>AGOSTO 2017 / 21</v>
      </c>
      <c r="E1271" s="725"/>
      <c r="F1271" s="726"/>
      <c r="G1271" s="726"/>
      <c r="H1271" s="726"/>
      <c r="I1271" s="726"/>
      <c r="J1271" s="726"/>
      <c r="K1271" s="726"/>
      <c r="L1271" s="726"/>
      <c r="M1271" s="726"/>
      <c r="N1271" s="726"/>
      <c r="O1271" s="726"/>
      <c r="P1271" s="726"/>
      <c r="Q1271" s="726"/>
      <c r="R1271" s="726"/>
      <c r="S1271" s="726"/>
      <c r="T1271" s="726"/>
      <c r="U1271" s="726"/>
      <c r="V1271" s="726"/>
      <c r="W1271" s="726"/>
      <c r="X1271" s="726"/>
      <c r="Y1271" s="726"/>
      <c r="Z1271" s="726"/>
      <c r="AA1271" s="726"/>
      <c r="AB1271" s="726"/>
      <c r="AC1271" s="726"/>
      <c r="AD1271" s="726"/>
      <c r="AE1271" s="292"/>
      <c r="AF1271" s="428"/>
      <c r="AG1271" s="292"/>
      <c r="AH1271" s="726"/>
      <c r="AI1271" s="726"/>
      <c r="AJ1271" s="726"/>
      <c r="AK1271" s="726"/>
      <c r="AL1271" s="726"/>
      <c r="AM1271" s="726"/>
      <c r="AN1271" s="726"/>
      <c r="AO1271" s="726"/>
      <c r="AP1271" s="726"/>
      <c r="AQ1271" s="726"/>
      <c r="AR1271" s="726"/>
      <c r="AS1271" s="726"/>
      <c r="AT1271" s="726"/>
      <c r="AU1271" s="727"/>
      <c r="AV1271" s="726"/>
      <c r="AW1271" s="726"/>
      <c r="AX1271" s="726"/>
      <c r="AY1271" s="726"/>
      <c r="AZ1271" s="726"/>
      <c r="BA1271" s="726"/>
      <c r="BB1271" s="726"/>
      <c r="BC1271" s="726"/>
      <c r="BD1271" s="726"/>
      <c r="BE1271" s="726"/>
      <c r="BF1271" s="726"/>
      <c r="BG1271" s="726"/>
      <c r="BH1271" s="726"/>
      <c r="BI1271" s="726"/>
      <c r="BJ1271" s="726"/>
      <c r="BK1271" s="726"/>
      <c r="BL1271" s="726"/>
      <c r="BM1271" s="726"/>
      <c r="BN1271" s="726"/>
      <c r="BO1271" s="726"/>
      <c r="BP1271" s="726"/>
      <c r="BQ1271" s="726"/>
      <c r="BR1271" s="726"/>
      <c r="BS1271" s="726"/>
      <c r="BT1271" s="726"/>
      <c r="BU1271" s="726"/>
      <c r="BV1271" s="292"/>
      <c r="BW1271" s="435"/>
      <c r="BX1271" s="292"/>
      <c r="BY1271" s="726"/>
      <c r="BZ1271" s="726"/>
      <c r="CA1271" s="726"/>
      <c r="CB1271" s="726"/>
      <c r="CC1271" s="726"/>
      <c r="CD1271" s="726"/>
      <c r="CE1271" s="726"/>
      <c r="CF1271" s="726"/>
      <c r="CG1271" s="726"/>
      <c r="CH1271" s="726"/>
      <c r="CI1271" s="726"/>
      <c r="CJ1271" s="726"/>
      <c r="CK1271" s="726"/>
      <c r="CL1271" s="728"/>
    </row>
    <row r="1272" spans="1:90" x14ac:dyDescent="0.25">
      <c r="A1272" s="586">
        <f t="shared" si="214"/>
        <v>2017</v>
      </c>
      <c r="B1272" s="586" t="str">
        <f t="shared" si="214"/>
        <v>AGOSTO</v>
      </c>
      <c r="C1272" s="586">
        <v>24</v>
      </c>
      <c r="D1272" s="292" t="str">
        <f t="shared" si="213"/>
        <v>AGOSTO 2017 / 22</v>
      </c>
      <c r="E1272" s="725"/>
      <c r="F1272" s="726"/>
      <c r="G1272" s="726"/>
      <c r="H1272" s="726"/>
      <c r="I1272" s="726"/>
      <c r="J1272" s="726"/>
      <c r="K1272" s="726"/>
      <c r="L1272" s="726"/>
      <c r="M1272" s="726"/>
      <c r="N1272" s="726"/>
      <c r="O1272" s="726"/>
      <c r="P1272" s="726"/>
      <c r="Q1272" s="726"/>
      <c r="R1272" s="726"/>
      <c r="S1272" s="726"/>
      <c r="T1272" s="726"/>
      <c r="U1272" s="726"/>
      <c r="V1272" s="726"/>
      <c r="W1272" s="726"/>
      <c r="X1272" s="726"/>
      <c r="Y1272" s="726"/>
      <c r="Z1272" s="726"/>
      <c r="AA1272" s="726"/>
      <c r="AB1272" s="726"/>
      <c r="AC1272" s="726"/>
      <c r="AD1272" s="726"/>
      <c r="AE1272" s="292"/>
      <c r="AF1272" s="428"/>
      <c r="AG1272" s="292"/>
      <c r="AH1272" s="726"/>
      <c r="AI1272" s="726"/>
      <c r="AJ1272" s="726"/>
      <c r="AK1272" s="726"/>
      <c r="AL1272" s="726"/>
      <c r="AM1272" s="726"/>
      <c r="AN1272" s="726"/>
      <c r="AO1272" s="726"/>
      <c r="AP1272" s="726"/>
      <c r="AQ1272" s="726"/>
      <c r="AR1272" s="726"/>
      <c r="AS1272" s="726"/>
      <c r="AT1272" s="726"/>
      <c r="AU1272" s="727"/>
      <c r="AV1272" s="726"/>
      <c r="AW1272" s="726"/>
      <c r="AX1272" s="726"/>
      <c r="AY1272" s="726"/>
      <c r="AZ1272" s="726"/>
      <c r="BA1272" s="726"/>
      <c r="BB1272" s="726"/>
      <c r="BC1272" s="726"/>
      <c r="BD1272" s="726"/>
      <c r="BE1272" s="726"/>
      <c r="BF1272" s="726"/>
      <c r="BG1272" s="726"/>
      <c r="BH1272" s="726"/>
      <c r="BI1272" s="726"/>
      <c r="BJ1272" s="726"/>
      <c r="BK1272" s="726"/>
      <c r="BL1272" s="726"/>
      <c r="BM1272" s="726"/>
      <c r="BN1272" s="726"/>
      <c r="BO1272" s="726"/>
      <c r="BP1272" s="726"/>
      <c r="BQ1272" s="726"/>
      <c r="BR1272" s="726"/>
      <c r="BS1272" s="726"/>
      <c r="BT1272" s="726"/>
      <c r="BU1272" s="726"/>
      <c r="BV1272" s="292"/>
      <c r="BW1272" s="435"/>
      <c r="BX1272" s="292"/>
      <c r="BY1272" s="726"/>
      <c r="BZ1272" s="726"/>
      <c r="CA1272" s="726"/>
      <c r="CB1272" s="726"/>
      <c r="CC1272" s="726"/>
      <c r="CD1272" s="726"/>
      <c r="CE1272" s="726"/>
      <c r="CF1272" s="726"/>
      <c r="CG1272" s="726"/>
      <c r="CH1272" s="726"/>
      <c r="CI1272" s="726"/>
      <c r="CJ1272" s="726"/>
      <c r="CK1272" s="726"/>
      <c r="CL1272" s="728"/>
    </row>
    <row r="1273" spans="1:90" x14ac:dyDescent="0.25">
      <c r="A1273" s="586">
        <f t="shared" si="214"/>
        <v>2017</v>
      </c>
      <c r="B1273" s="586" t="str">
        <f t="shared" si="214"/>
        <v>AGOSTO</v>
      </c>
      <c r="C1273" s="586">
        <v>25</v>
      </c>
      <c r="D1273" s="292" t="str">
        <f t="shared" si="213"/>
        <v>AGOSTO 2017 / 23</v>
      </c>
      <c r="E1273" s="725"/>
      <c r="F1273" s="726"/>
      <c r="G1273" s="726"/>
      <c r="H1273" s="726"/>
      <c r="I1273" s="726"/>
      <c r="J1273" s="726"/>
      <c r="K1273" s="726"/>
      <c r="L1273" s="726"/>
      <c r="M1273" s="726"/>
      <c r="N1273" s="726"/>
      <c r="O1273" s="726"/>
      <c r="P1273" s="726"/>
      <c r="Q1273" s="726"/>
      <c r="R1273" s="726"/>
      <c r="S1273" s="726"/>
      <c r="T1273" s="726"/>
      <c r="U1273" s="726"/>
      <c r="V1273" s="726"/>
      <c r="W1273" s="726"/>
      <c r="X1273" s="726"/>
      <c r="Y1273" s="726"/>
      <c r="Z1273" s="726"/>
      <c r="AA1273" s="726"/>
      <c r="AB1273" s="726"/>
      <c r="AC1273" s="726"/>
      <c r="AD1273" s="726"/>
      <c r="AE1273" s="292"/>
      <c r="AF1273" s="428"/>
      <c r="AG1273" s="292"/>
      <c r="AH1273" s="726"/>
      <c r="AI1273" s="726"/>
      <c r="AJ1273" s="726"/>
      <c r="AK1273" s="726"/>
      <c r="AL1273" s="726"/>
      <c r="AM1273" s="726"/>
      <c r="AN1273" s="726"/>
      <c r="AO1273" s="726"/>
      <c r="AP1273" s="726"/>
      <c r="AQ1273" s="726"/>
      <c r="AR1273" s="726"/>
      <c r="AS1273" s="726"/>
      <c r="AT1273" s="726"/>
      <c r="AU1273" s="727"/>
      <c r="AV1273" s="726"/>
      <c r="AW1273" s="726"/>
      <c r="AX1273" s="726"/>
      <c r="AY1273" s="726"/>
      <c r="AZ1273" s="726"/>
      <c r="BA1273" s="726"/>
      <c r="BB1273" s="726"/>
      <c r="BC1273" s="726"/>
      <c r="BD1273" s="726"/>
      <c r="BE1273" s="726"/>
      <c r="BF1273" s="726"/>
      <c r="BG1273" s="726"/>
      <c r="BH1273" s="726"/>
      <c r="BI1273" s="726"/>
      <c r="BJ1273" s="726"/>
      <c r="BK1273" s="726"/>
      <c r="BL1273" s="726"/>
      <c r="BM1273" s="726"/>
      <c r="BN1273" s="726"/>
      <c r="BO1273" s="726"/>
      <c r="BP1273" s="726"/>
      <c r="BQ1273" s="726"/>
      <c r="BR1273" s="726"/>
      <c r="BS1273" s="726"/>
      <c r="BT1273" s="726"/>
      <c r="BU1273" s="726"/>
      <c r="BV1273" s="292"/>
      <c r="BW1273" s="435"/>
      <c r="BX1273" s="292"/>
      <c r="BY1273" s="726"/>
      <c r="BZ1273" s="726"/>
      <c r="CA1273" s="726"/>
      <c r="CB1273" s="726"/>
      <c r="CC1273" s="726"/>
      <c r="CD1273" s="726"/>
      <c r="CE1273" s="726"/>
      <c r="CF1273" s="726"/>
      <c r="CG1273" s="726"/>
      <c r="CH1273" s="726"/>
      <c r="CI1273" s="726"/>
      <c r="CJ1273" s="726"/>
      <c r="CK1273" s="726"/>
      <c r="CL1273" s="728"/>
    </row>
    <row r="1274" spans="1:90" x14ac:dyDescent="0.25">
      <c r="A1274" s="586">
        <f t="shared" si="214"/>
        <v>2017</v>
      </c>
      <c r="B1274" s="586" t="str">
        <f t="shared" si="214"/>
        <v>AGOSTO</v>
      </c>
      <c r="C1274" s="586">
        <v>26</v>
      </c>
      <c r="D1274" s="292" t="str">
        <f t="shared" si="213"/>
        <v>AGOSTO 2017 / 24</v>
      </c>
      <c r="E1274" s="725"/>
      <c r="F1274" s="726"/>
      <c r="G1274" s="726"/>
      <c r="H1274" s="726"/>
      <c r="I1274" s="726"/>
      <c r="J1274" s="726"/>
      <c r="K1274" s="726"/>
      <c r="L1274" s="726"/>
      <c r="M1274" s="726"/>
      <c r="N1274" s="726"/>
      <c r="O1274" s="726"/>
      <c r="P1274" s="726"/>
      <c r="Q1274" s="726"/>
      <c r="R1274" s="726"/>
      <c r="S1274" s="726"/>
      <c r="T1274" s="726"/>
      <c r="U1274" s="726"/>
      <c r="V1274" s="726"/>
      <c r="W1274" s="726"/>
      <c r="X1274" s="726"/>
      <c r="Y1274" s="726"/>
      <c r="Z1274" s="726"/>
      <c r="AA1274" s="726"/>
      <c r="AB1274" s="726"/>
      <c r="AC1274" s="726"/>
      <c r="AD1274" s="726"/>
      <c r="AE1274" s="292"/>
      <c r="AF1274" s="428"/>
      <c r="AG1274" s="292"/>
      <c r="AH1274" s="726"/>
      <c r="AI1274" s="726"/>
      <c r="AJ1274" s="726"/>
      <c r="AK1274" s="726"/>
      <c r="AL1274" s="726"/>
      <c r="AM1274" s="726"/>
      <c r="AN1274" s="726"/>
      <c r="AO1274" s="726"/>
      <c r="AP1274" s="726"/>
      <c r="AQ1274" s="726"/>
      <c r="AR1274" s="726"/>
      <c r="AS1274" s="726"/>
      <c r="AT1274" s="726"/>
      <c r="AU1274" s="727"/>
      <c r="AV1274" s="726"/>
      <c r="AW1274" s="726"/>
      <c r="AX1274" s="726"/>
      <c r="AY1274" s="726"/>
      <c r="AZ1274" s="726"/>
      <c r="BA1274" s="726"/>
      <c r="BB1274" s="726"/>
      <c r="BC1274" s="726"/>
      <c r="BD1274" s="726"/>
      <c r="BE1274" s="726"/>
      <c r="BF1274" s="726"/>
      <c r="BG1274" s="726"/>
      <c r="BH1274" s="726"/>
      <c r="BI1274" s="726"/>
      <c r="BJ1274" s="726"/>
      <c r="BK1274" s="726"/>
      <c r="BL1274" s="726"/>
      <c r="BM1274" s="726"/>
      <c r="BN1274" s="726"/>
      <c r="BO1274" s="726"/>
      <c r="BP1274" s="726"/>
      <c r="BQ1274" s="726"/>
      <c r="BR1274" s="726"/>
      <c r="BS1274" s="726"/>
      <c r="BT1274" s="726"/>
      <c r="BU1274" s="726"/>
      <c r="BV1274" s="292"/>
      <c r="BW1274" s="435"/>
      <c r="BX1274" s="292"/>
      <c r="BY1274" s="726"/>
      <c r="BZ1274" s="726"/>
      <c r="CA1274" s="726"/>
      <c r="CB1274" s="726"/>
      <c r="CC1274" s="726"/>
      <c r="CD1274" s="726"/>
      <c r="CE1274" s="726"/>
      <c r="CF1274" s="726"/>
      <c r="CG1274" s="726"/>
      <c r="CH1274" s="726"/>
      <c r="CI1274" s="726"/>
      <c r="CJ1274" s="726"/>
      <c r="CK1274" s="726"/>
      <c r="CL1274" s="728"/>
    </row>
    <row r="1275" spans="1:90" x14ac:dyDescent="0.25">
      <c r="A1275" s="586">
        <f t="shared" si="214"/>
        <v>2017</v>
      </c>
      <c r="B1275" s="586" t="str">
        <f t="shared" si="214"/>
        <v>AGOSTO</v>
      </c>
      <c r="C1275" s="586">
        <v>27</v>
      </c>
      <c r="D1275" s="292" t="str">
        <f t="shared" si="213"/>
        <v>AGOSTO 2017 / 25</v>
      </c>
      <c r="E1275" s="725"/>
      <c r="F1275" s="726"/>
      <c r="G1275" s="726"/>
      <c r="H1275" s="726"/>
      <c r="I1275" s="726"/>
      <c r="J1275" s="726"/>
      <c r="K1275" s="726"/>
      <c r="L1275" s="726"/>
      <c r="M1275" s="726"/>
      <c r="N1275" s="726"/>
      <c r="O1275" s="726"/>
      <c r="P1275" s="726"/>
      <c r="Q1275" s="726"/>
      <c r="R1275" s="726"/>
      <c r="S1275" s="726"/>
      <c r="T1275" s="726"/>
      <c r="U1275" s="726"/>
      <c r="V1275" s="726"/>
      <c r="W1275" s="726"/>
      <c r="X1275" s="726"/>
      <c r="Y1275" s="726"/>
      <c r="Z1275" s="726"/>
      <c r="AA1275" s="726"/>
      <c r="AB1275" s="726"/>
      <c r="AC1275" s="726"/>
      <c r="AD1275" s="726"/>
      <c r="AE1275" s="292"/>
      <c r="AF1275" s="428"/>
      <c r="AG1275" s="292"/>
      <c r="AH1275" s="726"/>
      <c r="AI1275" s="726"/>
      <c r="AJ1275" s="726"/>
      <c r="AK1275" s="726"/>
      <c r="AL1275" s="726"/>
      <c r="AM1275" s="726"/>
      <c r="AN1275" s="726"/>
      <c r="AO1275" s="726"/>
      <c r="AP1275" s="726"/>
      <c r="AQ1275" s="726"/>
      <c r="AR1275" s="726"/>
      <c r="AS1275" s="726"/>
      <c r="AT1275" s="726"/>
      <c r="AU1275" s="727"/>
      <c r="AV1275" s="726"/>
      <c r="AW1275" s="726"/>
      <c r="AX1275" s="726"/>
      <c r="AY1275" s="726"/>
      <c r="AZ1275" s="726"/>
      <c r="BA1275" s="726"/>
      <c r="BB1275" s="726"/>
      <c r="BC1275" s="726"/>
      <c r="BD1275" s="726"/>
      <c r="BE1275" s="726"/>
      <c r="BF1275" s="726"/>
      <c r="BG1275" s="726"/>
      <c r="BH1275" s="726"/>
      <c r="BI1275" s="726"/>
      <c r="BJ1275" s="726"/>
      <c r="BK1275" s="726"/>
      <c r="BL1275" s="726"/>
      <c r="BM1275" s="726"/>
      <c r="BN1275" s="726"/>
      <c r="BO1275" s="726"/>
      <c r="BP1275" s="726"/>
      <c r="BQ1275" s="726"/>
      <c r="BR1275" s="726"/>
      <c r="BS1275" s="726"/>
      <c r="BT1275" s="726"/>
      <c r="BU1275" s="726"/>
      <c r="BV1275" s="292"/>
      <c r="BW1275" s="435"/>
      <c r="BX1275" s="292"/>
      <c r="BY1275" s="726"/>
      <c r="BZ1275" s="726"/>
      <c r="CA1275" s="726"/>
      <c r="CB1275" s="726"/>
      <c r="CC1275" s="726"/>
      <c r="CD1275" s="726"/>
      <c r="CE1275" s="726"/>
      <c r="CF1275" s="726"/>
      <c r="CG1275" s="726"/>
      <c r="CH1275" s="726"/>
      <c r="CI1275" s="726"/>
      <c r="CJ1275" s="726"/>
      <c r="CK1275" s="726"/>
      <c r="CL1275" s="728"/>
    </row>
    <row r="1276" spans="1:90" x14ac:dyDescent="0.25">
      <c r="A1276" s="586">
        <f t="shared" si="214"/>
        <v>2017</v>
      </c>
      <c r="B1276" s="586" t="str">
        <f t="shared" si="214"/>
        <v>AGOSTO</v>
      </c>
      <c r="C1276" s="586">
        <v>28</v>
      </c>
      <c r="D1276" s="292" t="str">
        <f t="shared" si="213"/>
        <v>AGOSTO 2017 / 26</v>
      </c>
      <c r="E1276" s="725"/>
      <c r="F1276" s="726"/>
      <c r="G1276" s="726"/>
      <c r="H1276" s="726"/>
      <c r="I1276" s="726"/>
      <c r="J1276" s="726"/>
      <c r="K1276" s="726"/>
      <c r="L1276" s="726"/>
      <c r="M1276" s="726"/>
      <c r="N1276" s="726"/>
      <c r="O1276" s="726"/>
      <c r="P1276" s="726"/>
      <c r="Q1276" s="726"/>
      <c r="R1276" s="726"/>
      <c r="S1276" s="726"/>
      <c r="T1276" s="726"/>
      <c r="U1276" s="726"/>
      <c r="V1276" s="726"/>
      <c r="W1276" s="726"/>
      <c r="X1276" s="726"/>
      <c r="Y1276" s="726"/>
      <c r="Z1276" s="726"/>
      <c r="AA1276" s="726"/>
      <c r="AB1276" s="726"/>
      <c r="AC1276" s="726"/>
      <c r="AD1276" s="726"/>
      <c r="AE1276" s="292"/>
      <c r="AF1276" s="428"/>
      <c r="AG1276" s="292"/>
      <c r="AH1276" s="726"/>
      <c r="AI1276" s="726"/>
      <c r="AJ1276" s="726"/>
      <c r="AK1276" s="726"/>
      <c r="AL1276" s="726"/>
      <c r="AM1276" s="726"/>
      <c r="AN1276" s="726"/>
      <c r="AO1276" s="726"/>
      <c r="AP1276" s="726"/>
      <c r="AQ1276" s="726"/>
      <c r="AR1276" s="726"/>
      <c r="AS1276" s="726"/>
      <c r="AT1276" s="726"/>
      <c r="AU1276" s="727"/>
      <c r="AV1276" s="726"/>
      <c r="AW1276" s="726"/>
      <c r="AX1276" s="726"/>
      <c r="AY1276" s="726"/>
      <c r="AZ1276" s="726"/>
      <c r="BA1276" s="726"/>
      <c r="BB1276" s="726"/>
      <c r="BC1276" s="726"/>
      <c r="BD1276" s="726"/>
      <c r="BE1276" s="726"/>
      <c r="BF1276" s="726"/>
      <c r="BG1276" s="726"/>
      <c r="BH1276" s="726"/>
      <c r="BI1276" s="726"/>
      <c r="BJ1276" s="726"/>
      <c r="BK1276" s="726"/>
      <c r="BL1276" s="726"/>
      <c r="BM1276" s="726"/>
      <c r="BN1276" s="726"/>
      <c r="BO1276" s="726"/>
      <c r="BP1276" s="726"/>
      <c r="BQ1276" s="726"/>
      <c r="BR1276" s="726"/>
      <c r="BS1276" s="726"/>
      <c r="BT1276" s="726"/>
      <c r="BU1276" s="726"/>
      <c r="BV1276" s="292"/>
      <c r="BW1276" s="435"/>
      <c r="BX1276" s="292"/>
      <c r="BY1276" s="726"/>
      <c r="BZ1276" s="726"/>
      <c r="CA1276" s="726"/>
      <c r="CB1276" s="726"/>
      <c r="CC1276" s="726"/>
      <c r="CD1276" s="726"/>
      <c r="CE1276" s="726"/>
      <c r="CF1276" s="726"/>
      <c r="CG1276" s="726"/>
      <c r="CH1276" s="726"/>
      <c r="CI1276" s="726"/>
      <c r="CJ1276" s="726"/>
      <c r="CK1276" s="726"/>
      <c r="CL1276" s="728"/>
    </row>
    <row r="1277" spans="1:90" x14ac:dyDescent="0.25">
      <c r="A1277" s="586">
        <f t="shared" si="214"/>
        <v>2017</v>
      </c>
      <c r="B1277" s="586" t="str">
        <f t="shared" si="214"/>
        <v>AGOSTO</v>
      </c>
      <c r="C1277" s="586">
        <v>29</v>
      </c>
      <c r="D1277" s="292" t="str">
        <f t="shared" si="213"/>
        <v>AGOSTO 2017 / 27</v>
      </c>
      <c r="E1277" s="725"/>
      <c r="F1277" s="726"/>
      <c r="G1277" s="726"/>
      <c r="H1277" s="726"/>
      <c r="I1277" s="726"/>
      <c r="J1277" s="726"/>
      <c r="K1277" s="726"/>
      <c r="L1277" s="726"/>
      <c r="M1277" s="726"/>
      <c r="N1277" s="726"/>
      <c r="O1277" s="726"/>
      <c r="P1277" s="726"/>
      <c r="Q1277" s="726"/>
      <c r="R1277" s="726"/>
      <c r="S1277" s="726"/>
      <c r="T1277" s="726"/>
      <c r="U1277" s="726"/>
      <c r="V1277" s="726"/>
      <c r="W1277" s="726"/>
      <c r="X1277" s="726"/>
      <c r="Y1277" s="726"/>
      <c r="Z1277" s="726"/>
      <c r="AA1277" s="726"/>
      <c r="AB1277" s="726"/>
      <c r="AC1277" s="726"/>
      <c r="AD1277" s="726"/>
      <c r="AE1277" s="292"/>
      <c r="AF1277" s="428"/>
      <c r="AG1277" s="292"/>
      <c r="AH1277" s="726"/>
      <c r="AI1277" s="726"/>
      <c r="AJ1277" s="726"/>
      <c r="AK1277" s="726"/>
      <c r="AL1277" s="726"/>
      <c r="AM1277" s="726"/>
      <c r="AN1277" s="726"/>
      <c r="AO1277" s="726"/>
      <c r="AP1277" s="726"/>
      <c r="AQ1277" s="726"/>
      <c r="AR1277" s="726"/>
      <c r="AS1277" s="726"/>
      <c r="AT1277" s="726"/>
      <c r="AU1277" s="727"/>
      <c r="AV1277" s="726"/>
      <c r="AW1277" s="726"/>
      <c r="AX1277" s="726"/>
      <c r="AY1277" s="726"/>
      <c r="AZ1277" s="726"/>
      <c r="BA1277" s="726"/>
      <c r="BB1277" s="726"/>
      <c r="BC1277" s="726"/>
      <c r="BD1277" s="726"/>
      <c r="BE1277" s="726"/>
      <c r="BF1277" s="726"/>
      <c r="BG1277" s="726"/>
      <c r="BH1277" s="726"/>
      <c r="BI1277" s="726"/>
      <c r="BJ1277" s="726"/>
      <c r="BK1277" s="726"/>
      <c r="BL1277" s="726"/>
      <c r="BM1277" s="726"/>
      <c r="BN1277" s="726"/>
      <c r="BO1277" s="726"/>
      <c r="BP1277" s="726"/>
      <c r="BQ1277" s="726"/>
      <c r="BR1277" s="726"/>
      <c r="BS1277" s="726"/>
      <c r="BT1277" s="726"/>
      <c r="BU1277" s="726"/>
      <c r="BV1277" s="292"/>
      <c r="BW1277" s="435"/>
      <c r="BX1277" s="292"/>
      <c r="BY1277" s="726"/>
      <c r="BZ1277" s="726"/>
      <c r="CA1277" s="726"/>
      <c r="CB1277" s="726"/>
      <c r="CC1277" s="726"/>
      <c r="CD1277" s="726"/>
      <c r="CE1277" s="726"/>
      <c r="CF1277" s="726"/>
      <c r="CG1277" s="726"/>
      <c r="CH1277" s="726"/>
      <c r="CI1277" s="726"/>
      <c r="CJ1277" s="726"/>
      <c r="CK1277" s="726"/>
      <c r="CL1277" s="728"/>
    </row>
    <row r="1278" spans="1:90" x14ac:dyDescent="0.25">
      <c r="A1278" s="586">
        <f t="shared" si="214"/>
        <v>2017</v>
      </c>
      <c r="B1278" s="586" t="str">
        <f t="shared" si="214"/>
        <v>AGOSTO</v>
      </c>
      <c r="C1278" s="586">
        <v>30</v>
      </c>
      <c r="D1278" s="292" t="str">
        <f t="shared" si="213"/>
        <v>AGOSTO 2017 / 28</v>
      </c>
      <c r="E1278" s="725"/>
      <c r="F1278" s="726"/>
      <c r="G1278" s="726"/>
      <c r="H1278" s="726"/>
      <c r="I1278" s="726"/>
      <c r="J1278" s="726"/>
      <c r="K1278" s="726"/>
      <c r="L1278" s="726"/>
      <c r="M1278" s="726"/>
      <c r="N1278" s="726"/>
      <c r="O1278" s="726"/>
      <c r="P1278" s="726"/>
      <c r="Q1278" s="726"/>
      <c r="R1278" s="726"/>
      <c r="S1278" s="726"/>
      <c r="T1278" s="726"/>
      <c r="U1278" s="726"/>
      <c r="V1278" s="726"/>
      <c r="W1278" s="726"/>
      <c r="X1278" s="726"/>
      <c r="Y1278" s="726"/>
      <c r="Z1278" s="726"/>
      <c r="AA1278" s="726"/>
      <c r="AB1278" s="726"/>
      <c r="AC1278" s="726"/>
      <c r="AD1278" s="726"/>
      <c r="AE1278" s="292"/>
      <c r="AF1278" s="428"/>
      <c r="AG1278" s="292"/>
      <c r="AH1278" s="726"/>
      <c r="AI1278" s="726"/>
      <c r="AJ1278" s="726"/>
      <c r="AK1278" s="726"/>
      <c r="AL1278" s="726"/>
      <c r="AM1278" s="726"/>
      <c r="AN1278" s="726"/>
      <c r="AO1278" s="726"/>
      <c r="AP1278" s="726"/>
      <c r="AQ1278" s="726"/>
      <c r="AR1278" s="726"/>
      <c r="AS1278" s="726"/>
      <c r="AT1278" s="726"/>
      <c r="AU1278" s="727"/>
      <c r="AV1278" s="726"/>
      <c r="AW1278" s="726"/>
      <c r="AX1278" s="726"/>
      <c r="AY1278" s="726"/>
      <c r="AZ1278" s="726"/>
      <c r="BA1278" s="726"/>
      <c r="BB1278" s="726"/>
      <c r="BC1278" s="726"/>
      <c r="BD1278" s="726"/>
      <c r="BE1278" s="726"/>
      <c r="BF1278" s="726"/>
      <c r="BG1278" s="726"/>
      <c r="BH1278" s="726"/>
      <c r="BI1278" s="726"/>
      <c r="BJ1278" s="726"/>
      <c r="BK1278" s="726"/>
      <c r="BL1278" s="726"/>
      <c r="BM1278" s="726"/>
      <c r="BN1278" s="726"/>
      <c r="BO1278" s="726"/>
      <c r="BP1278" s="726"/>
      <c r="BQ1278" s="726"/>
      <c r="BR1278" s="726"/>
      <c r="BS1278" s="726"/>
      <c r="BT1278" s="726"/>
      <c r="BU1278" s="726"/>
      <c r="BV1278" s="292"/>
      <c r="BW1278" s="435"/>
      <c r="BX1278" s="292"/>
      <c r="BY1278" s="726"/>
      <c r="BZ1278" s="726"/>
      <c r="CA1278" s="726"/>
      <c r="CB1278" s="726"/>
      <c r="CC1278" s="726"/>
      <c r="CD1278" s="726"/>
      <c r="CE1278" s="726"/>
      <c r="CF1278" s="726"/>
      <c r="CG1278" s="726"/>
      <c r="CH1278" s="726"/>
      <c r="CI1278" s="726"/>
      <c r="CJ1278" s="726"/>
      <c r="CK1278" s="726"/>
      <c r="CL1278" s="728"/>
    </row>
    <row r="1279" spans="1:90" x14ac:dyDescent="0.25">
      <c r="A1279" s="586">
        <f t="shared" si="214"/>
        <v>2017</v>
      </c>
      <c r="B1279" s="586" t="str">
        <f t="shared" si="214"/>
        <v>AGOSTO</v>
      </c>
      <c r="C1279" s="586">
        <v>31</v>
      </c>
      <c r="D1279" s="292" t="str">
        <f t="shared" si="213"/>
        <v>AGOSTO 2017 / 29</v>
      </c>
      <c r="E1279" s="725"/>
      <c r="F1279" s="726"/>
      <c r="G1279" s="726"/>
      <c r="H1279" s="726"/>
      <c r="I1279" s="726"/>
      <c r="J1279" s="726"/>
      <c r="K1279" s="726"/>
      <c r="L1279" s="726"/>
      <c r="M1279" s="726"/>
      <c r="N1279" s="726"/>
      <c r="O1279" s="726"/>
      <c r="P1279" s="726"/>
      <c r="Q1279" s="726"/>
      <c r="R1279" s="726"/>
      <c r="S1279" s="726"/>
      <c r="T1279" s="726"/>
      <c r="U1279" s="726"/>
      <c r="V1279" s="726"/>
      <c r="W1279" s="726"/>
      <c r="X1279" s="726"/>
      <c r="Y1279" s="726"/>
      <c r="Z1279" s="726"/>
      <c r="AA1279" s="726"/>
      <c r="AB1279" s="726"/>
      <c r="AC1279" s="726"/>
      <c r="AD1279" s="726"/>
      <c r="AE1279" s="292"/>
      <c r="AF1279" s="428"/>
      <c r="AG1279" s="292"/>
      <c r="AH1279" s="726"/>
      <c r="AI1279" s="726"/>
      <c r="AJ1279" s="726"/>
      <c r="AK1279" s="726"/>
      <c r="AL1279" s="726"/>
      <c r="AM1279" s="726"/>
      <c r="AN1279" s="726"/>
      <c r="AO1279" s="726"/>
      <c r="AP1279" s="726"/>
      <c r="AQ1279" s="726"/>
      <c r="AR1279" s="726"/>
      <c r="AS1279" s="726"/>
      <c r="AT1279" s="726"/>
      <c r="AU1279" s="727"/>
      <c r="AV1279" s="726"/>
      <c r="AW1279" s="726"/>
      <c r="AX1279" s="726"/>
      <c r="AY1279" s="726"/>
      <c r="AZ1279" s="726"/>
      <c r="BA1279" s="726"/>
      <c r="BB1279" s="726"/>
      <c r="BC1279" s="726"/>
      <c r="BD1279" s="726"/>
      <c r="BE1279" s="726"/>
      <c r="BF1279" s="726"/>
      <c r="BG1279" s="726"/>
      <c r="BH1279" s="726"/>
      <c r="BI1279" s="726"/>
      <c r="BJ1279" s="726"/>
      <c r="BK1279" s="726"/>
      <c r="BL1279" s="726"/>
      <c r="BM1279" s="726"/>
      <c r="BN1279" s="726"/>
      <c r="BO1279" s="726"/>
      <c r="BP1279" s="726"/>
      <c r="BQ1279" s="726"/>
      <c r="BR1279" s="726"/>
      <c r="BS1279" s="726"/>
      <c r="BT1279" s="726"/>
      <c r="BU1279" s="726"/>
      <c r="BV1279" s="292"/>
      <c r="BW1279" s="435"/>
      <c r="BX1279" s="292"/>
      <c r="BY1279" s="726"/>
      <c r="BZ1279" s="726"/>
      <c r="CA1279" s="726"/>
      <c r="CB1279" s="726"/>
      <c r="CC1279" s="726"/>
      <c r="CD1279" s="726"/>
      <c r="CE1279" s="726"/>
      <c r="CF1279" s="726"/>
      <c r="CG1279" s="726"/>
      <c r="CH1279" s="726"/>
      <c r="CI1279" s="726"/>
      <c r="CJ1279" s="726"/>
      <c r="CK1279" s="726"/>
      <c r="CL1279" s="728"/>
    </row>
    <row r="1280" spans="1:90" x14ac:dyDescent="0.25">
      <c r="A1280" s="206"/>
      <c r="B1280" s="206"/>
      <c r="C1280" s="206"/>
      <c r="D1280" s="292" t="str">
        <f t="shared" si="213"/>
        <v>AGOSTO 2017 / 30</v>
      </c>
      <c r="E1280" s="725"/>
      <c r="F1280" s="726"/>
      <c r="G1280" s="726"/>
      <c r="H1280" s="726"/>
      <c r="I1280" s="726"/>
      <c r="J1280" s="726"/>
      <c r="K1280" s="726"/>
      <c r="L1280" s="726"/>
      <c r="M1280" s="726"/>
      <c r="N1280" s="726"/>
      <c r="O1280" s="726"/>
      <c r="P1280" s="726"/>
      <c r="Q1280" s="726"/>
      <c r="R1280" s="726"/>
      <c r="S1280" s="726"/>
      <c r="T1280" s="726"/>
      <c r="U1280" s="726"/>
      <c r="V1280" s="726"/>
      <c r="W1280" s="726"/>
      <c r="X1280" s="726"/>
      <c r="Y1280" s="726"/>
      <c r="Z1280" s="726"/>
      <c r="AA1280" s="726"/>
      <c r="AB1280" s="726"/>
      <c r="AC1280" s="726"/>
      <c r="AD1280" s="726"/>
      <c r="AE1280" s="292"/>
      <c r="AF1280" s="428"/>
      <c r="AG1280" s="292"/>
      <c r="AH1280" s="726"/>
      <c r="AI1280" s="726"/>
      <c r="AJ1280" s="726"/>
      <c r="AK1280" s="726"/>
      <c r="AL1280" s="726"/>
      <c r="AM1280" s="726"/>
      <c r="AN1280" s="726"/>
      <c r="AO1280" s="726"/>
      <c r="AP1280" s="726"/>
      <c r="AQ1280" s="726"/>
      <c r="AR1280" s="726"/>
      <c r="AS1280" s="726"/>
      <c r="AT1280" s="726"/>
      <c r="AU1280" s="727"/>
      <c r="AV1280" s="726"/>
      <c r="AW1280" s="726"/>
      <c r="AX1280" s="726"/>
      <c r="AY1280" s="726"/>
      <c r="AZ1280" s="726"/>
      <c r="BA1280" s="726"/>
      <c r="BB1280" s="726"/>
      <c r="BC1280" s="726"/>
      <c r="BD1280" s="726"/>
      <c r="BE1280" s="726"/>
      <c r="BF1280" s="726"/>
      <c r="BG1280" s="726"/>
      <c r="BH1280" s="726"/>
      <c r="BI1280" s="726"/>
      <c r="BJ1280" s="726"/>
      <c r="BK1280" s="726"/>
      <c r="BL1280" s="726"/>
      <c r="BM1280" s="726"/>
      <c r="BN1280" s="726"/>
      <c r="BO1280" s="726"/>
      <c r="BP1280" s="726"/>
      <c r="BQ1280" s="726"/>
      <c r="BR1280" s="726"/>
      <c r="BS1280" s="726"/>
      <c r="BT1280" s="726"/>
      <c r="BU1280" s="726"/>
      <c r="BV1280" s="292"/>
      <c r="BW1280" s="435"/>
      <c r="BX1280" s="292"/>
      <c r="BY1280" s="726"/>
      <c r="BZ1280" s="726"/>
      <c r="CA1280" s="726"/>
      <c r="CB1280" s="726"/>
      <c r="CC1280" s="726"/>
      <c r="CD1280" s="726"/>
      <c r="CE1280" s="726"/>
      <c r="CF1280" s="726"/>
      <c r="CG1280" s="726"/>
      <c r="CH1280" s="726"/>
      <c r="CI1280" s="726"/>
      <c r="CJ1280" s="726"/>
      <c r="CK1280" s="726"/>
      <c r="CL1280" s="728"/>
    </row>
    <row r="1281" spans="1:133" x14ac:dyDescent="0.25">
      <c r="A1281" s="586">
        <v>2017</v>
      </c>
      <c r="B1281" s="586" t="s">
        <v>235</v>
      </c>
      <c r="C1281" s="586">
        <v>1</v>
      </c>
      <c r="D1281" s="292" t="str">
        <f t="shared" si="213"/>
        <v>AGOSTO 2017 / 31</v>
      </c>
      <c r="E1281" s="725"/>
      <c r="F1281" s="726"/>
      <c r="G1281" s="726"/>
      <c r="H1281" s="726"/>
      <c r="I1281" s="726"/>
      <c r="J1281" s="726"/>
      <c r="K1281" s="726"/>
      <c r="L1281" s="726"/>
      <c r="M1281" s="726"/>
      <c r="N1281" s="726"/>
      <c r="O1281" s="726"/>
      <c r="P1281" s="726"/>
      <c r="Q1281" s="726"/>
      <c r="R1281" s="726"/>
      <c r="S1281" s="726"/>
      <c r="T1281" s="726"/>
      <c r="U1281" s="726"/>
      <c r="V1281" s="726"/>
      <c r="W1281" s="726"/>
      <c r="X1281" s="726"/>
      <c r="Y1281" s="726"/>
      <c r="Z1281" s="726"/>
      <c r="AA1281" s="726"/>
      <c r="AB1281" s="726"/>
      <c r="AC1281" s="726"/>
      <c r="AD1281" s="726"/>
      <c r="AE1281" s="292"/>
      <c r="AF1281" s="428"/>
      <c r="AG1281" s="292"/>
      <c r="AH1281" s="726"/>
      <c r="AI1281" s="726"/>
      <c r="AJ1281" s="726"/>
      <c r="AK1281" s="726"/>
      <c r="AL1281" s="726"/>
      <c r="AM1281" s="726"/>
      <c r="AN1281" s="726"/>
      <c r="AO1281" s="726"/>
      <c r="AP1281" s="726"/>
      <c r="AQ1281" s="726"/>
      <c r="AR1281" s="726"/>
      <c r="AS1281" s="726"/>
      <c r="AT1281" s="726"/>
      <c r="AU1281" s="727"/>
      <c r="AV1281" s="726"/>
      <c r="AW1281" s="726"/>
      <c r="AX1281" s="726"/>
      <c r="AY1281" s="726"/>
      <c r="AZ1281" s="726"/>
      <c r="BA1281" s="726"/>
      <c r="BB1281" s="726"/>
      <c r="BC1281" s="726"/>
      <c r="BD1281" s="726"/>
      <c r="BE1281" s="726"/>
      <c r="BF1281" s="726"/>
      <c r="BG1281" s="726"/>
      <c r="BH1281" s="726"/>
      <c r="BI1281" s="726"/>
      <c r="BJ1281" s="726"/>
      <c r="BK1281" s="726"/>
      <c r="BL1281" s="726"/>
      <c r="BM1281" s="726"/>
      <c r="BN1281" s="726"/>
      <c r="BO1281" s="726"/>
      <c r="BP1281" s="726"/>
      <c r="BQ1281" s="726"/>
      <c r="BR1281" s="726"/>
      <c r="BS1281" s="726"/>
      <c r="BT1281" s="726"/>
      <c r="BU1281" s="726"/>
      <c r="BV1281" s="292"/>
      <c r="BW1281" s="435"/>
      <c r="BX1281" s="292"/>
      <c r="BY1281" s="726"/>
      <c r="BZ1281" s="726"/>
      <c r="CA1281" s="726"/>
      <c r="CB1281" s="726"/>
      <c r="CC1281" s="726"/>
      <c r="CD1281" s="726"/>
      <c r="CE1281" s="726"/>
      <c r="CF1281" s="726"/>
      <c r="CG1281" s="726"/>
      <c r="CH1281" s="726"/>
      <c r="CI1281" s="726"/>
      <c r="CJ1281" s="726"/>
      <c r="CK1281" s="726"/>
      <c r="CL1281" s="728"/>
    </row>
    <row r="1282" spans="1:133" ht="15.75" x14ac:dyDescent="0.25">
      <c r="A1282" s="586">
        <f>A1281</f>
        <v>2017</v>
      </c>
      <c r="B1282" s="586" t="str">
        <f>B1281</f>
        <v>SEPTIEMBRE</v>
      </c>
      <c r="C1282" s="586">
        <v>2</v>
      </c>
      <c r="D1282" s="275" t="s">
        <v>228</v>
      </c>
      <c r="E1282" s="344" t="str">
        <f>IFERROR(AVERAGE(E1251:E1281),"")</f>
        <v/>
      </c>
      <c r="F1282" s="276" t="str">
        <f>IFERROR(AVERAGE(F1251:F1281),"")</f>
        <v/>
      </c>
      <c r="G1282" s="276" t="str">
        <f>IFERROR(AVERAGE(G1251:G1281),"")</f>
        <v/>
      </c>
      <c r="H1282" s="276" t="str">
        <f>IFERROR(AVERAGE(H1251:H1281),"")</f>
        <v/>
      </c>
      <c r="I1282" s="276" t="str">
        <f>IFERROR(AVERAGE(I1251:I1281),"")</f>
        <v/>
      </c>
      <c r="J1282" s="276" t="str">
        <f t="shared" ref="J1282:BU1282" si="215">IFERROR(AVERAGE(J1251:J1281),"")</f>
        <v/>
      </c>
      <c r="K1282" s="276" t="str">
        <f t="shared" si="215"/>
        <v/>
      </c>
      <c r="L1282" s="276" t="str">
        <f t="shared" si="215"/>
        <v/>
      </c>
      <c r="M1282" s="276" t="str">
        <f t="shared" si="215"/>
        <v/>
      </c>
      <c r="N1282" s="276" t="str">
        <f t="shared" si="215"/>
        <v/>
      </c>
      <c r="O1282" s="276" t="str">
        <f t="shared" si="215"/>
        <v/>
      </c>
      <c r="P1282" s="276" t="str">
        <f t="shared" si="215"/>
        <v/>
      </c>
      <c r="Q1282" s="276" t="str">
        <f t="shared" si="215"/>
        <v/>
      </c>
      <c r="R1282" s="276" t="str">
        <f t="shared" si="215"/>
        <v/>
      </c>
      <c r="S1282" s="276" t="str">
        <f t="shared" si="215"/>
        <v/>
      </c>
      <c r="T1282" s="276" t="str">
        <f t="shared" si="215"/>
        <v/>
      </c>
      <c r="U1282" s="276" t="str">
        <f t="shared" si="215"/>
        <v/>
      </c>
      <c r="V1282" s="276" t="str">
        <f t="shared" si="215"/>
        <v/>
      </c>
      <c r="W1282" s="276" t="str">
        <f t="shared" si="215"/>
        <v/>
      </c>
      <c r="X1282" s="276" t="str">
        <f t="shared" si="215"/>
        <v/>
      </c>
      <c r="Y1282" s="276" t="str">
        <f t="shared" si="215"/>
        <v/>
      </c>
      <c r="Z1282" s="276" t="str">
        <f t="shared" si="215"/>
        <v/>
      </c>
      <c r="AA1282" s="276" t="str">
        <f t="shared" si="215"/>
        <v/>
      </c>
      <c r="AB1282" s="276" t="str">
        <f t="shared" si="215"/>
        <v/>
      </c>
      <c r="AC1282" s="276" t="str">
        <f t="shared" si="215"/>
        <v/>
      </c>
      <c r="AD1282" s="276" t="str">
        <f t="shared" si="215"/>
        <v/>
      </c>
      <c r="AE1282" s="276" t="str">
        <f t="shared" si="215"/>
        <v/>
      </c>
      <c r="AF1282" s="420" t="str">
        <f t="shared" si="215"/>
        <v/>
      </c>
      <c r="AG1282" s="276" t="str">
        <f t="shared" si="215"/>
        <v/>
      </c>
      <c r="AH1282" s="276" t="str">
        <f t="shared" si="215"/>
        <v/>
      </c>
      <c r="AI1282" s="276" t="str">
        <f t="shared" si="215"/>
        <v/>
      </c>
      <c r="AJ1282" s="276" t="str">
        <f t="shared" si="215"/>
        <v/>
      </c>
      <c r="AK1282" s="276" t="str">
        <f t="shared" si="215"/>
        <v/>
      </c>
      <c r="AL1282" s="276" t="str">
        <f t="shared" si="215"/>
        <v/>
      </c>
      <c r="AM1282" s="276" t="str">
        <f t="shared" si="215"/>
        <v/>
      </c>
      <c r="AN1282" s="276" t="str">
        <f t="shared" si="215"/>
        <v/>
      </c>
      <c r="AO1282" s="276" t="str">
        <f t="shared" si="215"/>
        <v/>
      </c>
      <c r="AP1282" s="276" t="str">
        <f t="shared" si="215"/>
        <v/>
      </c>
      <c r="AQ1282" s="276" t="str">
        <f t="shared" si="215"/>
        <v/>
      </c>
      <c r="AR1282" s="276" t="str">
        <f t="shared" si="215"/>
        <v/>
      </c>
      <c r="AS1282" s="276" t="str">
        <f t="shared" si="215"/>
        <v/>
      </c>
      <c r="AT1282" s="276" t="str">
        <f t="shared" si="215"/>
        <v/>
      </c>
      <c r="AU1282" s="276" t="str">
        <f t="shared" si="215"/>
        <v/>
      </c>
      <c r="AV1282" s="276" t="str">
        <f t="shared" si="215"/>
        <v/>
      </c>
      <c r="AW1282" s="276" t="str">
        <f t="shared" si="215"/>
        <v/>
      </c>
      <c r="AX1282" s="310" t="str">
        <f t="shared" si="215"/>
        <v/>
      </c>
      <c r="AY1282" s="276" t="str">
        <f t="shared" si="215"/>
        <v/>
      </c>
      <c r="AZ1282" s="276" t="str">
        <f t="shared" si="215"/>
        <v/>
      </c>
      <c r="BA1282" s="276" t="str">
        <f t="shared" si="215"/>
        <v/>
      </c>
      <c r="BB1282" s="276" t="str">
        <f t="shared" si="215"/>
        <v/>
      </c>
      <c r="BC1282" s="276" t="str">
        <f t="shared" si="215"/>
        <v/>
      </c>
      <c r="BD1282" s="276" t="str">
        <f t="shared" si="215"/>
        <v/>
      </c>
      <c r="BE1282" s="276" t="str">
        <f t="shared" si="215"/>
        <v/>
      </c>
      <c r="BF1282" s="276" t="str">
        <f t="shared" si="215"/>
        <v/>
      </c>
      <c r="BG1282" s="276" t="str">
        <f t="shared" si="215"/>
        <v/>
      </c>
      <c r="BH1282" s="276" t="str">
        <f t="shared" si="215"/>
        <v/>
      </c>
      <c r="BI1282" s="276" t="str">
        <f t="shared" si="215"/>
        <v/>
      </c>
      <c r="BJ1282" s="276" t="str">
        <f t="shared" si="215"/>
        <v/>
      </c>
      <c r="BK1282" s="276" t="str">
        <f t="shared" si="215"/>
        <v/>
      </c>
      <c r="BL1282" s="276" t="str">
        <f t="shared" si="215"/>
        <v/>
      </c>
      <c r="BM1282" s="276" t="str">
        <f t="shared" si="215"/>
        <v/>
      </c>
      <c r="BN1282" s="276" t="str">
        <f t="shared" si="215"/>
        <v/>
      </c>
      <c r="BO1282" s="276" t="str">
        <f t="shared" si="215"/>
        <v/>
      </c>
      <c r="BP1282" s="276" t="str">
        <f t="shared" si="215"/>
        <v/>
      </c>
      <c r="BQ1282" s="276" t="str">
        <f t="shared" si="215"/>
        <v/>
      </c>
      <c r="BR1282" s="276" t="str">
        <f t="shared" si="215"/>
        <v/>
      </c>
      <c r="BS1282" s="276" t="str">
        <f t="shared" si="215"/>
        <v/>
      </c>
      <c r="BT1282" s="276" t="str">
        <f t="shared" si="215"/>
        <v/>
      </c>
      <c r="BU1282" s="276" t="str">
        <f t="shared" si="215"/>
        <v/>
      </c>
      <c r="BV1282" s="310" t="str">
        <f>IFERROR(AVERAGE(BV1251:BV1281),"")</f>
        <v/>
      </c>
      <c r="BW1282" s="436"/>
      <c r="BX1282" s="309"/>
      <c r="BY1282" s="309"/>
      <c r="BZ1282" s="309"/>
      <c r="CA1282" s="309"/>
      <c r="CB1282" s="309"/>
      <c r="CC1282" s="309"/>
      <c r="CD1282" s="309"/>
      <c r="CE1282" s="309"/>
      <c r="CF1282" s="309"/>
      <c r="CG1282" s="309"/>
      <c r="CH1282" s="309"/>
      <c r="CI1282" s="309"/>
      <c r="CJ1282" s="309"/>
      <c r="CK1282" s="309"/>
      <c r="CL1282" s="308"/>
      <c r="CM1282" s="309"/>
      <c r="CN1282" s="309"/>
      <c r="CO1282" s="309"/>
      <c r="CP1282" s="309"/>
      <c r="CQ1282" s="309"/>
      <c r="CR1282" s="309"/>
      <c r="CS1282" s="309"/>
      <c r="CT1282" s="309"/>
      <c r="CU1282" s="309"/>
      <c r="CV1282" s="309"/>
      <c r="CW1282" s="309"/>
      <c r="CX1282" s="309"/>
      <c r="CY1282" s="309"/>
      <c r="CZ1282" s="309"/>
      <c r="DA1282" s="309"/>
      <c r="DB1282" s="309"/>
      <c r="DC1282" s="309"/>
      <c r="DD1282" s="309"/>
      <c r="DE1282" s="309"/>
      <c r="DF1282" s="309"/>
      <c r="DG1282" s="309"/>
      <c r="DH1282" s="309"/>
      <c r="DI1282" s="309"/>
      <c r="DJ1282" s="309"/>
      <c r="DK1282" s="309"/>
      <c r="DL1282" s="309"/>
      <c r="DM1282" s="309"/>
      <c r="DN1282" s="309"/>
      <c r="DO1282" s="443"/>
      <c r="DP1282" s="309"/>
      <c r="DQ1282" s="309"/>
      <c r="DR1282" s="309"/>
      <c r="DS1282" s="309"/>
      <c r="DT1282" s="309"/>
      <c r="DU1282" s="309"/>
      <c r="DV1282" s="309"/>
      <c r="DW1282" s="309"/>
      <c r="DX1282" s="309"/>
      <c r="DY1282" s="309"/>
      <c r="DZ1282" s="309"/>
      <c r="EA1282" s="309"/>
      <c r="EB1282" s="309"/>
      <c r="EC1282" s="309"/>
    </row>
    <row r="1283" spans="1:133" x14ac:dyDescent="0.25">
      <c r="A1283" s="586">
        <f t="shared" ref="A1283:B1298" si="216">A1282</f>
        <v>2017</v>
      </c>
      <c r="B1283" s="586" t="str">
        <f t="shared" si="216"/>
        <v>SEPTIEMBRE</v>
      </c>
      <c r="C1283" s="586">
        <v>3</v>
      </c>
      <c r="D1283" s="292" t="str">
        <f t="shared" si="213"/>
        <v>SEPTIEMBRE 2017 / 1</v>
      </c>
      <c r="E1283" s="725"/>
      <c r="F1283" s="726"/>
      <c r="G1283" s="726"/>
      <c r="H1283" s="726"/>
      <c r="I1283" s="726"/>
      <c r="J1283" s="726"/>
      <c r="K1283" s="726"/>
      <c r="L1283" s="726"/>
      <c r="M1283" s="726"/>
      <c r="N1283" s="726"/>
      <c r="O1283" s="726"/>
      <c r="P1283" s="726"/>
      <c r="Q1283" s="726"/>
      <c r="R1283" s="726"/>
      <c r="S1283" s="726"/>
      <c r="T1283" s="726"/>
      <c r="U1283" s="726"/>
      <c r="V1283" s="726"/>
      <c r="W1283" s="726"/>
      <c r="X1283" s="726"/>
      <c r="Y1283" s="726"/>
      <c r="Z1283" s="726"/>
      <c r="AA1283" s="726"/>
      <c r="AB1283" s="726"/>
      <c r="AC1283" s="726"/>
      <c r="AD1283" s="726"/>
      <c r="AE1283" s="292"/>
      <c r="AF1283" s="428"/>
      <c r="AG1283" s="292"/>
      <c r="AH1283" s="726"/>
      <c r="AI1283" s="726"/>
      <c r="AJ1283" s="726"/>
      <c r="AK1283" s="726"/>
      <c r="AL1283" s="726"/>
      <c r="AM1283" s="726"/>
      <c r="AN1283" s="726"/>
      <c r="AO1283" s="726"/>
      <c r="AP1283" s="726"/>
      <c r="AQ1283" s="726"/>
      <c r="AR1283" s="726"/>
      <c r="AS1283" s="726"/>
      <c r="AT1283" s="726"/>
      <c r="AU1283" s="727"/>
      <c r="AV1283" s="726"/>
      <c r="AW1283" s="726"/>
      <c r="AX1283" s="726"/>
      <c r="AY1283" s="726"/>
      <c r="AZ1283" s="726"/>
      <c r="BA1283" s="726"/>
      <c r="BB1283" s="726"/>
      <c r="BC1283" s="726"/>
      <c r="BD1283" s="726"/>
      <c r="BE1283" s="726"/>
      <c r="BF1283" s="726"/>
      <c r="BG1283" s="726"/>
      <c r="BH1283" s="726"/>
      <c r="BI1283" s="726"/>
      <c r="BJ1283" s="726"/>
      <c r="BK1283" s="726"/>
      <c r="BL1283" s="726"/>
      <c r="BM1283" s="726"/>
      <c r="BN1283" s="726"/>
      <c r="BO1283" s="726"/>
      <c r="BP1283" s="726"/>
      <c r="BQ1283" s="726"/>
      <c r="BR1283" s="726"/>
      <c r="BS1283" s="726"/>
      <c r="BT1283" s="726"/>
      <c r="BU1283" s="726"/>
      <c r="BV1283" s="292"/>
      <c r="BW1283" s="435"/>
      <c r="BX1283" s="292"/>
      <c r="BY1283" s="726"/>
      <c r="BZ1283" s="726"/>
      <c r="CA1283" s="726"/>
      <c r="CB1283" s="726"/>
      <c r="CC1283" s="726"/>
      <c r="CD1283" s="726"/>
      <c r="CE1283" s="726"/>
      <c r="CF1283" s="726"/>
      <c r="CG1283" s="726"/>
      <c r="CH1283" s="726"/>
      <c r="CI1283" s="726"/>
      <c r="CJ1283" s="726"/>
      <c r="CK1283" s="726"/>
      <c r="CL1283" s="728"/>
    </row>
    <row r="1284" spans="1:133" x14ac:dyDescent="0.25">
      <c r="A1284" s="586">
        <f t="shared" si="216"/>
        <v>2017</v>
      </c>
      <c r="B1284" s="586" t="str">
        <f t="shared" si="216"/>
        <v>SEPTIEMBRE</v>
      </c>
      <c r="C1284" s="586">
        <v>4</v>
      </c>
      <c r="D1284" s="292" t="str">
        <f t="shared" si="213"/>
        <v>SEPTIEMBRE 2017 / 2</v>
      </c>
      <c r="E1284" s="725"/>
      <c r="F1284" s="726"/>
      <c r="G1284" s="726"/>
      <c r="H1284" s="726"/>
      <c r="I1284" s="726"/>
      <c r="J1284" s="726"/>
      <c r="K1284" s="726"/>
      <c r="L1284" s="726"/>
      <c r="M1284" s="726"/>
      <c r="N1284" s="726"/>
      <c r="O1284" s="726"/>
      <c r="P1284" s="726"/>
      <c r="Q1284" s="726"/>
      <c r="R1284" s="726"/>
      <c r="S1284" s="726"/>
      <c r="T1284" s="726"/>
      <c r="U1284" s="726"/>
      <c r="V1284" s="726"/>
      <c r="W1284" s="726"/>
      <c r="X1284" s="726"/>
      <c r="Y1284" s="726"/>
      <c r="Z1284" s="726"/>
      <c r="AA1284" s="726"/>
      <c r="AB1284" s="726"/>
      <c r="AC1284" s="726"/>
      <c r="AD1284" s="726"/>
      <c r="AE1284" s="292"/>
      <c r="AF1284" s="428"/>
      <c r="AG1284" s="292"/>
      <c r="AH1284" s="726"/>
      <c r="AI1284" s="726"/>
      <c r="AJ1284" s="726"/>
      <c r="AK1284" s="726"/>
      <c r="AL1284" s="726"/>
      <c r="AM1284" s="726"/>
      <c r="AN1284" s="726"/>
      <c r="AO1284" s="726"/>
      <c r="AP1284" s="726"/>
      <c r="AQ1284" s="726"/>
      <c r="AR1284" s="726"/>
      <c r="AS1284" s="726"/>
      <c r="AT1284" s="726"/>
      <c r="AU1284" s="727"/>
      <c r="AV1284" s="726"/>
      <c r="AW1284" s="726"/>
      <c r="AX1284" s="726"/>
      <c r="AY1284" s="726"/>
      <c r="AZ1284" s="726"/>
      <c r="BA1284" s="726"/>
      <c r="BB1284" s="726"/>
      <c r="BC1284" s="726"/>
      <c r="BD1284" s="726"/>
      <c r="BE1284" s="726"/>
      <c r="BF1284" s="726"/>
      <c r="BG1284" s="726"/>
      <c r="BH1284" s="726"/>
      <c r="BI1284" s="726"/>
      <c r="BJ1284" s="726"/>
      <c r="BK1284" s="726"/>
      <c r="BL1284" s="726"/>
      <c r="BM1284" s="726"/>
      <c r="BN1284" s="726"/>
      <c r="BO1284" s="726"/>
      <c r="BP1284" s="726"/>
      <c r="BQ1284" s="726"/>
      <c r="BR1284" s="726"/>
      <c r="BS1284" s="726"/>
      <c r="BT1284" s="726"/>
      <c r="BU1284" s="726"/>
      <c r="BV1284" s="292"/>
      <c r="BW1284" s="435"/>
      <c r="BX1284" s="292"/>
      <c r="BY1284" s="726"/>
      <c r="BZ1284" s="726"/>
      <c r="CA1284" s="726"/>
      <c r="CB1284" s="726"/>
      <c r="CC1284" s="726"/>
      <c r="CD1284" s="726"/>
      <c r="CE1284" s="726"/>
      <c r="CF1284" s="726"/>
      <c r="CG1284" s="726"/>
      <c r="CH1284" s="726"/>
      <c r="CI1284" s="726"/>
      <c r="CJ1284" s="726"/>
      <c r="CK1284" s="726"/>
      <c r="CL1284" s="728"/>
    </row>
    <row r="1285" spans="1:133" x14ac:dyDescent="0.25">
      <c r="A1285" s="586">
        <f t="shared" si="216"/>
        <v>2017</v>
      </c>
      <c r="B1285" s="586" t="str">
        <f t="shared" si="216"/>
        <v>SEPTIEMBRE</v>
      </c>
      <c r="C1285" s="586">
        <v>5</v>
      </c>
      <c r="D1285" s="292" t="str">
        <f t="shared" si="213"/>
        <v>SEPTIEMBRE 2017 / 3</v>
      </c>
      <c r="E1285" s="725"/>
      <c r="F1285" s="726"/>
      <c r="G1285" s="726"/>
      <c r="H1285" s="726"/>
      <c r="I1285" s="726"/>
      <c r="J1285" s="726"/>
      <c r="K1285" s="726"/>
      <c r="L1285" s="726"/>
      <c r="M1285" s="726"/>
      <c r="N1285" s="726"/>
      <c r="O1285" s="726"/>
      <c r="P1285" s="726"/>
      <c r="Q1285" s="726"/>
      <c r="R1285" s="726"/>
      <c r="S1285" s="726"/>
      <c r="T1285" s="726"/>
      <c r="U1285" s="726"/>
      <c r="V1285" s="726"/>
      <c r="W1285" s="726"/>
      <c r="X1285" s="726"/>
      <c r="Y1285" s="726"/>
      <c r="Z1285" s="726"/>
      <c r="AA1285" s="726"/>
      <c r="AB1285" s="726"/>
      <c r="AC1285" s="726"/>
      <c r="AD1285" s="726"/>
      <c r="AE1285" s="292"/>
      <c r="AF1285" s="428"/>
      <c r="AG1285" s="292"/>
      <c r="AH1285" s="726"/>
      <c r="AI1285" s="726"/>
      <c r="AJ1285" s="726"/>
      <c r="AK1285" s="726"/>
      <c r="AL1285" s="726"/>
      <c r="AM1285" s="726"/>
      <c r="AN1285" s="726"/>
      <c r="AO1285" s="726"/>
      <c r="AP1285" s="726"/>
      <c r="AQ1285" s="726"/>
      <c r="AR1285" s="726"/>
      <c r="AS1285" s="726"/>
      <c r="AT1285" s="726"/>
      <c r="AU1285" s="727"/>
      <c r="AV1285" s="726"/>
      <c r="AW1285" s="726"/>
      <c r="AX1285" s="726"/>
      <c r="AY1285" s="726"/>
      <c r="AZ1285" s="726"/>
      <c r="BA1285" s="726"/>
      <c r="BB1285" s="726"/>
      <c r="BC1285" s="726"/>
      <c r="BD1285" s="726"/>
      <c r="BE1285" s="726"/>
      <c r="BF1285" s="726"/>
      <c r="BG1285" s="726"/>
      <c r="BH1285" s="726"/>
      <c r="BI1285" s="726"/>
      <c r="BJ1285" s="726"/>
      <c r="BK1285" s="726"/>
      <c r="BL1285" s="726"/>
      <c r="BM1285" s="726"/>
      <c r="BN1285" s="726"/>
      <c r="BO1285" s="726"/>
      <c r="BP1285" s="726"/>
      <c r="BQ1285" s="726"/>
      <c r="BR1285" s="726"/>
      <c r="BS1285" s="726"/>
      <c r="BT1285" s="726"/>
      <c r="BU1285" s="726"/>
      <c r="BV1285" s="292"/>
      <c r="BW1285" s="435"/>
      <c r="BX1285" s="292"/>
      <c r="BY1285" s="726"/>
      <c r="BZ1285" s="726"/>
      <c r="CA1285" s="726"/>
      <c r="CB1285" s="726"/>
      <c r="CC1285" s="726"/>
      <c r="CD1285" s="726"/>
      <c r="CE1285" s="726"/>
      <c r="CF1285" s="726"/>
      <c r="CG1285" s="726"/>
      <c r="CH1285" s="726"/>
      <c r="CI1285" s="726"/>
      <c r="CJ1285" s="726"/>
      <c r="CK1285" s="726"/>
      <c r="CL1285" s="728"/>
    </row>
    <row r="1286" spans="1:133" x14ac:dyDescent="0.25">
      <c r="A1286" s="586">
        <f t="shared" si="216"/>
        <v>2017</v>
      </c>
      <c r="B1286" s="586" t="str">
        <f t="shared" si="216"/>
        <v>SEPTIEMBRE</v>
      </c>
      <c r="C1286" s="586">
        <v>6</v>
      </c>
      <c r="D1286" s="292" t="str">
        <f t="shared" si="213"/>
        <v>SEPTIEMBRE 2017 / 4</v>
      </c>
      <c r="E1286" s="725"/>
      <c r="F1286" s="726"/>
      <c r="G1286" s="726"/>
      <c r="H1286" s="726"/>
      <c r="I1286" s="726"/>
      <c r="J1286" s="726"/>
      <c r="K1286" s="726"/>
      <c r="L1286" s="726"/>
      <c r="M1286" s="726"/>
      <c r="N1286" s="726"/>
      <c r="O1286" s="726"/>
      <c r="P1286" s="726"/>
      <c r="Q1286" s="726"/>
      <c r="R1286" s="726"/>
      <c r="S1286" s="726"/>
      <c r="T1286" s="726"/>
      <c r="U1286" s="726"/>
      <c r="V1286" s="726"/>
      <c r="W1286" s="726"/>
      <c r="X1286" s="726"/>
      <c r="Y1286" s="726"/>
      <c r="Z1286" s="726"/>
      <c r="AA1286" s="726"/>
      <c r="AB1286" s="726"/>
      <c r="AC1286" s="726"/>
      <c r="AD1286" s="726"/>
      <c r="AE1286" s="292"/>
      <c r="AF1286" s="428"/>
      <c r="AG1286" s="292"/>
      <c r="AH1286" s="726"/>
      <c r="AI1286" s="726"/>
      <c r="AJ1286" s="726"/>
      <c r="AK1286" s="726"/>
      <c r="AL1286" s="726"/>
      <c r="AM1286" s="726"/>
      <c r="AN1286" s="726"/>
      <c r="AO1286" s="726"/>
      <c r="AP1286" s="726"/>
      <c r="AQ1286" s="726"/>
      <c r="AR1286" s="726"/>
      <c r="AS1286" s="726"/>
      <c r="AT1286" s="726"/>
      <c r="AU1286" s="727"/>
      <c r="AV1286" s="726"/>
      <c r="AW1286" s="726"/>
      <c r="AX1286" s="726"/>
      <c r="AY1286" s="726"/>
      <c r="AZ1286" s="726"/>
      <c r="BA1286" s="726"/>
      <c r="BB1286" s="726"/>
      <c r="BC1286" s="726"/>
      <c r="BD1286" s="726"/>
      <c r="BE1286" s="726"/>
      <c r="BF1286" s="726"/>
      <c r="BG1286" s="726"/>
      <c r="BH1286" s="726"/>
      <c r="BI1286" s="726"/>
      <c r="BJ1286" s="726"/>
      <c r="BK1286" s="726"/>
      <c r="BL1286" s="726"/>
      <c r="BM1286" s="726"/>
      <c r="BN1286" s="726"/>
      <c r="BO1286" s="726"/>
      <c r="BP1286" s="726"/>
      <c r="BQ1286" s="726"/>
      <c r="BR1286" s="726"/>
      <c r="BS1286" s="726"/>
      <c r="BT1286" s="726"/>
      <c r="BU1286" s="726"/>
      <c r="BV1286" s="292"/>
      <c r="BW1286" s="435"/>
      <c r="BX1286" s="292"/>
      <c r="BY1286" s="726"/>
      <c r="BZ1286" s="726"/>
      <c r="CA1286" s="726"/>
      <c r="CB1286" s="726"/>
      <c r="CC1286" s="726"/>
      <c r="CD1286" s="726"/>
      <c r="CE1286" s="726"/>
      <c r="CF1286" s="726"/>
      <c r="CG1286" s="726"/>
      <c r="CH1286" s="726"/>
      <c r="CI1286" s="726"/>
      <c r="CJ1286" s="726"/>
      <c r="CK1286" s="726"/>
      <c r="CL1286" s="728"/>
    </row>
    <row r="1287" spans="1:133" x14ac:dyDescent="0.25">
      <c r="A1287" s="586">
        <f t="shared" si="216"/>
        <v>2017</v>
      </c>
      <c r="B1287" s="586" t="str">
        <f t="shared" si="216"/>
        <v>SEPTIEMBRE</v>
      </c>
      <c r="C1287" s="586">
        <v>7</v>
      </c>
      <c r="D1287" s="292" t="str">
        <f t="shared" si="213"/>
        <v>SEPTIEMBRE 2017 / 5</v>
      </c>
      <c r="E1287" s="725"/>
      <c r="F1287" s="726"/>
      <c r="G1287" s="726"/>
      <c r="H1287" s="726"/>
      <c r="I1287" s="726"/>
      <c r="J1287" s="726"/>
      <c r="K1287" s="726"/>
      <c r="L1287" s="726"/>
      <c r="M1287" s="726"/>
      <c r="N1287" s="726"/>
      <c r="O1287" s="726"/>
      <c r="P1287" s="726"/>
      <c r="Q1287" s="726"/>
      <c r="R1287" s="726"/>
      <c r="S1287" s="726"/>
      <c r="T1287" s="726"/>
      <c r="U1287" s="726"/>
      <c r="V1287" s="726"/>
      <c r="W1287" s="726"/>
      <c r="X1287" s="726"/>
      <c r="Y1287" s="726"/>
      <c r="Z1287" s="726"/>
      <c r="AA1287" s="726"/>
      <c r="AB1287" s="726"/>
      <c r="AC1287" s="726"/>
      <c r="AD1287" s="726"/>
      <c r="AE1287" s="292"/>
      <c r="AF1287" s="428"/>
      <c r="AG1287" s="292"/>
      <c r="AH1287" s="726"/>
      <c r="AI1287" s="726"/>
      <c r="AJ1287" s="726"/>
      <c r="AK1287" s="726"/>
      <c r="AL1287" s="726"/>
      <c r="AM1287" s="726"/>
      <c r="AN1287" s="726"/>
      <c r="AO1287" s="726"/>
      <c r="AP1287" s="726"/>
      <c r="AQ1287" s="726"/>
      <c r="AR1287" s="726"/>
      <c r="AS1287" s="726"/>
      <c r="AT1287" s="726"/>
      <c r="AU1287" s="727"/>
      <c r="AV1287" s="726"/>
      <c r="AW1287" s="726"/>
      <c r="AX1287" s="726"/>
      <c r="AY1287" s="726"/>
      <c r="AZ1287" s="726"/>
      <c r="BA1287" s="726"/>
      <c r="BB1287" s="726"/>
      <c r="BC1287" s="726"/>
      <c r="BD1287" s="726"/>
      <c r="BE1287" s="726"/>
      <c r="BF1287" s="726"/>
      <c r="BG1287" s="726"/>
      <c r="BH1287" s="726"/>
      <c r="BI1287" s="726"/>
      <c r="BJ1287" s="726"/>
      <c r="BK1287" s="726"/>
      <c r="BL1287" s="726"/>
      <c r="BM1287" s="726"/>
      <c r="BN1287" s="726"/>
      <c r="BO1287" s="726"/>
      <c r="BP1287" s="726"/>
      <c r="BQ1287" s="726"/>
      <c r="BR1287" s="726"/>
      <c r="BS1287" s="726"/>
      <c r="BT1287" s="726"/>
      <c r="BU1287" s="726"/>
      <c r="BV1287" s="292"/>
      <c r="BW1287" s="435"/>
      <c r="BX1287" s="292"/>
      <c r="BY1287" s="726"/>
      <c r="BZ1287" s="726"/>
      <c r="CA1287" s="726"/>
      <c r="CB1287" s="726"/>
      <c r="CC1287" s="726"/>
      <c r="CD1287" s="726"/>
      <c r="CE1287" s="726"/>
      <c r="CF1287" s="726"/>
      <c r="CG1287" s="726"/>
      <c r="CH1287" s="726"/>
      <c r="CI1287" s="726"/>
      <c r="CJ1287" s="726"/>
      <c r="CK1287" s="726"/>
      <c r="CL1287" s="728"/>
    </row>
    <row r="1288" spans="1:133" x14ac:dyDescent="0.25">
      <c r="A1288" s="586">
        <f t="shared" si="216"/>
        <v>2017</v>
      </c>
      <c r="B1288" s="586" t="str">
        <f t="shared" si="216"/>
        <v>SEPTIEMBRE</v>
      </c>
      <c r="C1288" s="586">
        <v>8</v>
      </c>
      <c r="D1288" s="292" t="str">
        <f t="shared" si="213"/>
        <v>SEPTIEMBRE 2017 / 6</v>
      </c>
      <c r="E1288" s="725"/>
      <c r="F1288" s="726"/>
      <c r="G1288" s="726"/>
      <c r="H1288" s="726"/>
      <c r="I1288" s="726"/>
      <c r="J1288" s="726"/>
      <c r="K1288" s="726"/>
      <c r="L1288" s="726"/>
      <c r="M1288" s="726"/>
      <c r="N1288" s="726"/>
      <c r="O1288" s="726"/>
      <c r="P1288" s="726"/>
      <c r="Q1288" s="726"/>
      <c r="R1288" s="726"/>
      <c r="S1288" s="726"/>
      <c r="T1288" s="726"/>
      <c r="U1288" s="726"/>
      <c r="V1288" s="726"/>
      <c r="W1288" s="726"/>
      <c r="X1288" s="726"/>
      <c r="Y1288" s="726"/>
      <c r="Z1288" s="726"/>
      <c r="AA1288" s="726"/>
      <c r="AB1288" s="726"/>
      <c r="AC1288" s="726"/>
      <c r="AD1288" s="726"/>
      <c r="AE1288" s="292"/>
      <c r="AF1288" s="428"/>
      <c r="AG1288" s="292"/>
      <c r="AH1288" s="726"/>
      <c r="AI1288" s="726"/>
      <c r="AJ1288" s="726"/>
      <c r="AK1288" s="726"/>
      <c r="AL1288" s="726"/>
      <c r="AM1288" s="726"/>
      <c r="AN1288" s="726"/>
      <c r="AO1288" s="726"/>
      <c r="AP1288" s="726"/>
      <c r="AQ1288" s="726"/>
      <c r="AR1288" s="726"/>
      <c r="AS1288" s="726"/>
      <c r="AT1288" s="726"/>
      <c r="AU1288" s="727"/>
      <c r="AV1288" s="726"/>
      <c r="AW1288" s="726"/>
      <c r="AX1288" s="726"/>
      <c r="AY1288" s="726"/>
      <c r="AZ1288" s="726"/>
      <c r="BA1288" s="726"/>
      <c r="BB1288" s="726"/>
      <c r="BC1288" s="726"/>
      <c r="BD1288" s="726"/>
      <c r="BE1288" s="726"/>
      <c r="BF1288" s="726"/>
      <c r="BG1288" s="726"/>
      <c r="BH1288" s="726"/>
      <c r="BI1288" s="726"/>
      <c r="BJ1288" s="726"/>
      <c r="BK1288" s="726"/>
      <c r="BL1288" s="726"/>
      <c r="BM1288" s="726"/>
      <c r="BN1288" s="726"/>
      <c r="BO1288" s="726"/>
      <c r="BP1288" s="726"/>
      <c r="BQ1288" s="726"/>
      <c r="BR1288" s="726"/>
      <c r="BS1288" s="726"/>
      <c r="BT1288" s="726"/>
      <c r="BU1288" s="726"/>
      <c r="BV1288" s="292"/>
      <c r="BW1288" s="435"/>
      <c r="BX1288" s="292"/>
      <c r="BY1288" s="726"/>
      <c r="BZ1288" s="726"/>
      <c r="CA1288" s="726"/>
      <c r="CB1288" s="726"/>
      <c r="CC1288" s="726"/>
      <c r="CD1288" s="726"/>
      <c r="CE1288" s="726"/>
      <c r="CF1288" s="726"/>
      <c r="CG1288" s="726"/>
      <c r="CH1288" s="726"/>
      <c r="CI1288" s="726"/>
      <c r="CJ1288" s="726"/>
      <c r="CK1288" s="726"/>
      <c r="CL1288" s="728"/>
    </row>
    <row r="1289" spans="1:133" x14ac:dyDescent="0.25">
      <c r="A1289" s="586">
        <f t="shared" si="216"/>
        <v>2017</v>
      </c>
      <c r="B1289" s="586" t="str">
        <f t="shared" si="216"/>
        <v>SEPTIEMBRE</v>
      </c>
      <c r="C1289" s="586">
        <v>9</v>
      </c>
      <c r="D1289" s="292" t="str">
        <f t="shared" si="213"/>
        <v>SEPTIEMBRE 2017 / 7</v>
      </c>
      <c r="E1289" s="725"/>
      <c r="F1289" s="726"/>
      <c r="G1289" s="726"/>
      <c r="H1289" s="726"/>
      <c r="I1289" s="726"/>
      <c r="J1289" s="726"/>
      <c r="K1289" s="726"/>
      <c r="L1289" s="726"/>
      <c r="M1289" s="726"/>
      <c r="N1289" s="726"/>
      <c r="O1289" s="726"/>
      <c r="P1289" s="726"/>
      <c r="Q1289" s="726"/>
      <c r="R1289" s="726"/>
      <c r="S1289" s="726"/>
      <c r="T1289" s="726"/>
      <c r="U1289" s="726"/>
      <c r="V1289" s="726"/>
      <c r="W1289" s="726"/>
      <c r="X1289" s="726"/>
      <c r="Y1289" s="726"/>
      <c r="Z1289" s="726"/>
      <c r="AA1289" s="726"/>
      <c r="AB1289" s="726"/>
      <c r="AC1289" s="726"/>
      <c r="AD1289" s="726"/>
      <c r="AE1289" s="292"/>
      <c r="AF1289" s="428"/>
      <c r="AG1289" s="292"/>
      <c r="AH1289" s="726"/>
      <c r="AI1289" s="726"/>
      <c r="AJ1289" s="726"/>
      <c r="AK1289" s="726"/>
      <c r="AL1289" s="726"/>
      <c r="AM1289" s="726"/>
      <c r="AN1289" s="726"/>
      <c r="AO1289" s="726"/>
      <c r="AP1289" s="726"/>
      <c r="AQ1289" s="726"/>
      <c r="AR1289" s="726"/>
      <c r="AS1289" s="726"/>
      <c r="AT1289" s="726"/>
      <c r="AU1289" s="727"/>
      <c r="AV1289" s="726"/>
      <c r="AW1289" s="726"/>
      <c r="AX1289" s="726"/>
      <c r="AY1289" s="726"/>
      <c r="AZ1289" s="726"/>
      <c r="BA1289" s="726"/>
      <c r="BB1289" s="726"/>
      <c r="BC1289" s="726"/>
      <c r="BD1289" s="726"/>
      <c r="BE1289" s="726"/>
      <c r="BF1289" s="726"/>
      <c r="BG1289" s="726"/>
      <c r="BH1289" s="726"/>
      <c r="BI1289" s="726"/>
      <c r="BJ1289" s="726"/>
      <c r="BK1289" s="726"/>
      <c r="BL1289" s="726"/>
      <c r="BM1289" s="726"/>
      <c r="BN1289" s="726"/>
      <c r="BO1289" s="726"/>
      <c r="BP1289" s="726"/>
      <c r="BQ1289" s="726"/>
      <c r="BR1289" s="726"/>
      <c r="BS1289" s="726"/>
      <c r="BT1289" s="726"/>
      <c r="BU1289" s="726"/>
      <c r="BV1289" s="292"/>
      <c r="BW1289" s="435"/>
      <c r="BX1289" s="292"/>
      <c r="BY1289" s="726"/>
      <c r="BZ1289" s="726"/>
      <c r="CA1289" s="726"/>
      <c r="CB1289" s="726"/>
      <c r="CC1289" s="726"/>
      <c r="CD1289" s="726"/>
      <c r="CE1289" s="726"/>
      <c r="CF1289" s="726"/>
      <c r="CG1289" s="726"/>
      <c r="CH1289" s="726"/>
      <c r="CI1289" s="726"/>
      <c r="CJ1289" s="726"/>
      <c r="CK1289" s="726"/>
      <c r="CL1289" s="728"/>
    </row>
    <row r="1290" spans="1:133" x14ac:dyDescent="0.25">
      <c r="A1290" s="586">
        <f t="shared" si="216"/>
        <v>2017</v>
      </c>
      <c r="B1290" s="586" t="str">
        <f t="shared" si="216"/>
        <v>SEPTIEMBRE</v>
      </c>
      <c r="C1290" s="586">
        <v>10</v>
      </c>
      <c r="D1290" s="292" t="str">
        <f t="shared" si="213"/>
        <v>SEPTIEMBRE 2017 / 8</v>
      </c>
      <c r="E1290" s="725"/>
      <c r="F1290" s="726"/>
      <c r="G1290" s="726"/>
      <c r="H1290" s="726"/>
      <c r="I1290" s="726"/>
      <c r="J1290" s="726"/>
      <c r="K1290" s="726"/>
      <c r="L1290" s="726"/>
      <c r="M1290" s="726"/>
      <c r="N1290" s="726"/>
      <c r="O1290" s="726"/>
      <c r="P1290" s="726"/>
      <c r="Q1290" s="726"/>
      <c r="R1290" s="726"/>
      <c r="S1290" s="726"/>
      <c r="T1290" s="726"/>
      <c r="U1290" s="726"/>
      <c r="V1290" s="726"/>
      <c r="W1290" s="726"/>
      <c r="X1290" s="726"/>
      <c r="Y1290" s="726"/>
      <c r="Z1290" s="726"/>
      <c r="AA1290" s="726"/>
      <c r="AB1290" s="726"/>
      <c r="AC1290" s="726"/>
      <c r="AD1290" s="726"/>
      <c r="AE1290" s="292"/>
      <c r="AF1290" s="428"/>
      <c r="AG1290" s="292"/>
      <c r="AH1290" s="726"/>
      <c r="AI1290" s="726"/>
      <c r="AJ1290" s="726"/>
      <c r="AK1290" s="726"/>
      <c r="AL1290" s="726"/>
      <c r="AM1290" s="726"/>
      <c r="AN1290" s="726"/>
      <c r="AO1290" s="726"/>
      <c r="AP1290" s="726"/>
      <c r="AQ1290" s="726"/>
      <c r="AR1290" s="726"/>
      <c r="AS1290" s="726"/>
      <c r="AT1290" s="726"/>
      <c r="AU1290" s="727"/>
      <c r="AV1290" s="726"/>
      <c r="AW1290" s="726"/>
      <c r="AX1290" s="726"/>
      <c r="AY1290" s="726"/>
      <c r="AZ1290" s="726"/>
      <c r="BA1290" s="726"/>
      <c r="BB1290" s="726"/>
      <c r="BC1290" s="726"/>
      <c r="BD1290" s="726"/>
      <c r="BE1290" s="726"/>
      <c r="BF1290" s="726"/>
      <c r="BG1290" s="726"/>
      <c r="BH1290" s="726"/>
      <c r="BI1290" s="726"/>
      <c r="BJ1290" s="726"/>
      <c r="BK1290" s="726"/>
      <c r="BL1290" s="726"/>
      <c r="BM1290" s="726"/>
      <c r="BN1290" s="726"/>
      <c r="BO1290" s="726"/>
      <c r="BP1290" s="726"/>
      <c r="BQ1290" s="726"/>
      <c r="BR1290" s="726"/>
      <c r="BS1290" s="726"/>
      <c r="BT1290" s="726"/>
      <c r="BU1290" s="726"/>
      <c r="BV1290" s="292"/>
      <c r="BW1290" s="435"/>
      <c r="BX1290" s="292"/>
      <c r="BY1290" s="726"/>
      <c r="BZ1290" s="726"/>
      <c r="CA1290" s="726"/>
      <c r="CB1290" s="726"/>
      <c r="CC1290" s="726"/>
      <c r="CD1290" s="726"/>
      <c r="CE1290" s="726"/>
      <c r="CF1290" s="726"/>
      <c r="CG1290" s="726"/>
      <c r="CH1290" s="726"/>
      <c r="CI1290" s="726"/>
      <c r="CJ1290" s="726"/>
      <c r="CK1290" s="726"/>
      <c r="CL1290" s="728"/>
    </row>
    <row r="1291" spans="1:133" x14ac:dyDescent="0.25">
      <c r="A1291" s="586">
        <f t="shared" si="216"/>
        <v>2017</v>
      </c>
      <c r="B1291" s="586" t="str">
        <f t="shared" si="216"/>
        <v>SEPTIEMBRE</v>
      </c>
      <c r="C1291" s="586">
        <v>11</v>
      </c>
      <c r="D1291" s="292" t="str">
        <f t="shared" si="213"/>
        <v>SEPTIEMBRE 2017 / 9</v>
      </c>
      <c r="E1291" s="725"/>
      <c r="F1291" s="726"/>
      <c r="G1291" s="726"/>
      <c r="H1291" s="726"/>
      <c r="I1291" s="726"/>
      <c r="J1291" s="726"/>
      <c r="K1291" s="726"/>
      <c r="L1291" s="726"/>
      <c r="M1291" s="726"/>
      <c r="N1291" s="726"/>
      <c r="O1291" s="726"/>
      <c r="P1291" s="726"/>
      <c r="Q1291" s="726"/>
      <c r="R1291" s="726"/>
      <c r="S1291" s="726"/>
      <c r="T1291" s="726"/>
      <c r="U1291" s="726"/>
      <c r="V1291" s="726"/>
      <c r="W1291" s="726"/>
      <c r="X1291" s="726"/>
      <c r="Y1291" s="726"/>
      <c r="Z1291" s="726"/>
      <c r="AA1291" s="726"/>
      <c r="AB1291" s="726"/>
      <c r="AC1291" s="726"/>
      <c r="AD1291" s="726"/>
      <c r="AE1291" s="292"/>
      <c r="AF1291" s="428"/>
      <c r="AG1291" s="292"/>
      <c r="AH1291" s="726"/>
      <c r="AI1291" s="726"/>
      <c r="AJ1291" s="726"/>
      <c r="AK1291" s="726"/>
      <c r="AL1291" s="726"/>
      <c r="AM1291" s="726"/>
      <c r="AN1291" s="726"/>
      <c r="AO1291" s="726"/>
      <c r="AP1291" s="726"/>
      <c r="AQ1291" s="726"/>
      <c r="AR1291" s="726"/>
      <c r="AS1291" s="726"/>
      <c r="AT1291" s="726"/>
      <c r="AU1291" s="727"/>
      <c r="AV1291" s="726"/>
      <c r="AW1291" s="726"/>
      <c r="AX1291" s="726"/>
      <c r="AY1291" s="726"/>
      <c r="AZ1291" s="726"/>
      <c r="BA1291" s="726"/>
      <c r="BB1291" s="726"/>
      <c r="BC1291" s="726"/>
      <c r="BD1291" s="726"/>
      <c r="BE1291" s="726"/>
      <c r="BF1291" s="726"/>
      <c r="BG1291" s="726"/>
      <c r="BH1291" s="726"/>
      <c r="BI1291" s="726"/>
      <c r="BJ1291" s="726"/>
      <c r="BK1291" s="726"/>
      <c r="BL1291" s="726"/>
      <c r="BM1291" s="726"/>
      <c r="BN1291" s="726"/>
      <c r="BO1291" s="726"/>
      <c r="BP1291" s="726"/>
      <c r="BQ1291" s="726"/>
      <c r="BR1291" s="726"/>
      <c r="BS1291" s="726"/>
      <c r="BT1291" s="726"/>
      <c r="BU1291" s="726"/>
      <c r="BV1291" s="292"/>
      <c r="BW1291" s="435"/>
      <c r="BX1291" s="292"/>
      <c r="BY1291" s="726"/>
      <c r="BZ1291" s="726"/>
      <c r="CA1291" s="726"/>
      <c r="CB1291" s="726"/>
      <c r="CC1291" s="726"/>
      <c r="CD1291" s="726"/>
      <c r="CE1291" s="726"/>
      <c r="CF1291" s="726"/>
      <c r="CG1291" s="726"/>
      <c r="CH1291" s="726"/>
      <c r="CI1291" s="726"/>
      <c r="CJ1291" s="726"/>
      <c r="CK1291" s="726"/>
      <c r="CL1291" s="728"/>
    </row>
    <row r="1292" spans="1:133" x14ac:dyDescent="0.25">
      <c r="A1292" s="586">
        <f t="shared" si="216"/>
        <v>2017</v>
      </c>
      <c r="B1292" s="586" t="str">
        <f t="shared" si="216"/>
        <v>SEPTIEMBRE</v>
      </c>
      <c r="C1292" s="586">
        <v>12</v>
      </c>
      <c r="D1292" s="292" t="str">
        <f t="shared" si="213"/>
        <v>SEPTIEMBRE 2017 / 10</v>
      </c>
      <c r="E1292" s="725"/>
      <c r="F1292" s="726"/>
      <c r="G1292" s="726"/>
      <c r="H1292" s="726"/>
      <c r="I1292" s="726"/>
      <c r="J1292" s="726"/>
      <c r="K1292" s="726"/>
      <c r="L1292" s="726"/>
      <c r="M1292" s="726"/>
      <c r="N1292" s="726"/>
      <c r="O1292" s="726"/>
      <c r="P1292" s="726"/>
      <c r="Q1292" s="726"/>
      <c r="R1292" s="726"/>
      <c r="S1292" s="726"/>
      <c r="T1292" s="726"/>
      <c r="U1292" s="726"/>
      <c r="V1292" s="726"/>
      <c r="W1292" s="726"/>
      <c r="X1292" s="726"/>
      <c r="Y1292" s="726"/>
      <c r="Z1292" s="726"/>
      <c r="AA1292" s="726"/>
      <c r="AB1292" s="726"/>
      <c r="AC1292" s="726"/>
      <c r="AD1292" s="726"/>
      <c r="AE1292" s="292"/>
      <c r="AF1292" s="428"/>
      <c r="AG1292" s="292"/>
      <c r="AH1292" s="726"/>
      <c r="AI1292" s="726"/>
      <c r="AJ1292" s="726"/>
      <c r="AK1292" s="726"/>
      <c r="AL1292" s="726"/>
      <c r="AM1292" s="726"/>
      <c r="AN1292" s="726"/>
      <c r="AO1292" s="726"/>
      <c r="AP1292" s="726"/>
      <c r="AQ1292" s="726"/>
      <c r="AR1292" s="726"/>
      <c r="AS1292" s="726"/>
      <c r="AT1292" s="726"/>
      <c r="AU1292" s="727"/>
      <c r="AV1292" s="726"/>
      <c r="AW1292" s="726"/>
      <c r="AX1292" s="726"/>
      <c r="AY1292" s="726"/>
      <c r="AZ1292" s="726"/>
      <c r="BA1292" s="726"/>
      <c r="BB1292" s="726"/>
      <c r="BC1292" s="726"/>
      <c r="BD1292" s="726"/>
      <c r="BE1292" s="726"/>
      <c r="BF1292" s="726"/>
      <c r="BG1292" s="726"/>
      <c r="BH1292" s="726"/>
      <c r="BI1292" s="726"/>
      <c r="BJ1292" s="726"/>
      <c r="BK1292" s="726"/>
      <c r="BL1292" s="726"/>
      <c r="BM1292" s="726"/>
      <c r="BN1292" s="726"/>
      <c r="BO1292" s="726"/>
      <c r="BP1292" s="726"/>
      <c r="BQ1292" s="726"/>
      <c r="BR1292" s="726"/>
      <c r="BS1292" s="726"/>
      <c r="BT1292" s="726"/>
      <c r="BU1292" s="726"/>
      <c r="BV1292" s="292"/>
      <c r="BW1292" s="435"/>
      <c r="BX1292" s="292"/>
      <c r="BY1292" s="726"/>
      <c r="BZ1292" s="726"/>
      <c r="CA1292" s="726"/>
      <c r="CB1292" s="726"/>
      <c r="CC1292" s="726"/>
      <c r="CD1292" s="726"/>
      <c r="CE1292" s="726"/>
      <c r="CF1292" s="726"/>
      <c r="CG1292" s="726"/>
      <c r="CH1292" s="726"/>
      <c r="CI1292" s="726"/>
      <c r="CJ1292" s="726"/>
      <c r="CK1292" s="726"/>
      <c r="CL1292" s="728"/>
    </row>
    <row r="1293" spans="1:133" x14ac:dyDescent="0.25">
      <c r="A1293" s="586">
        <f t="shared" si="216"/>
        <v>2017</v>
      </c>
      <c r="B1293" s="586" t="str">
        <f t="shared" si="216"/>
        <v>SEPTIEMBRE</v>
      </c>
      <c r="C1293" s="586">
        <v>13</v>
      </c>
      <c r="D1293" s="292" t="str">
        <f t="shared" si="213"/>
        <v>SEPTIEMBRE 2017 / 11</v>
      </c>
      <c r="E1293" s="725"/>
      <c r="F1293" s="726"/>
      <c r="G1293" s="726"/>
      <c r="H1293" s="726"/>
      <c r="I1293" s="726"/>
      <c r="J1293" s="726"/>
      <c r="K1293" s="726"/>
      <c r="L1293" s="726"/>
      <c r="M1293" s="726"/>
      <c r="N1293" s="726"/>
      <c r="O1293" s="726"/>
      <c r="P1293" s="726"/>
      <c r="Q1293" s="726"/>
      <c r="R1293" s="726"/>
      <c r="S1293" s="726"/>
      <c r="T1293" s="726"/>
      <c r="U1293" s="726"/>
      <c r="V1293" s="726"/>
      <c r="W1293" s="726"/>
      <c r="X1293" s="726"/>
      <c r="Y1293" s="726"/>
      <c r="Z1293" s="726"/>
      <c r="AA1293" s="726"/>
      <c r="AB1293" s="726"/>
      <c r="AC1293" s="726"/>
      <c r="AD1293" s="726"/>
      <c r="AE1293" s="292"/>
      <c r="AF1293" s="428"/>
      <c r="AG1293" s="292"/>
      <c r="AH1293" s="726"/>
      <c r="AI1293" s="726"/>
      <c r="AJ1293" s="726"/>
      <c r="AK1293" s="726"/>
      <c r="AL1293" s="726"/>
      <c r="AM1293" s="726"/>
      <c r="AN1293" s="726"/>
      <c r="AO1293" s="726"/>
      <c r="AP1293" s="726"/>
      <c r="AQ1293" s="726"/>
      <c r="AR1293" s="726"/>
      <c r="AS1293" s="726"/>
      <c r="AT1293" s="726"/>
      <c r="AU1293" s="727"/>
      <c r="AV1293" s="726"/>
      <c r="AW1293" s="726"/>
      <c r="AX1293" s="726"/>
      <c r="AY1293" s="726"/>
      <c r="AZ1293" s="726"/>
      <c r="BA1293" s="726"/>
      <c r="BB1293" s="726"/>
      <c r="BC1293" s="726"/>
      <c r="BD1293" s="726"/>
      <c r="BE1293" s="726"/>
      <c r="BF1293" s="726"/>
      <c r="BG1293" s="726"/>
      <c r="BH1293" s="726"/>
      <c r="BI1293" s="726"/>
      <c r="BJ1293" s="726"/>
      <c r="BK1293" s="726"/>
      <c r="BL1293" s="726"/>
      <c r="BM1293" s="726"/>
      <c r="BN1293" s="726"/>
      <c r="BO1293" s="726"/>
      <c r="BP1293" s="726"/>
      <c r="BQ1293" s="726"/>
      <c r="BR1293" s="726"/>
      <c r="BS1293" s="726"/>
      <c r="BT1293" s="726"/>
      <c r="BU1293" s="726"/>
      <c r="BV1293" s="292"/>
      <c r="BW1293" s="435"/>
      <c r="BX1293" s="292"/>
      <c r="BY1293" s="726"/>
      <c r="BZ1293" s="726"/>
      <c r="CA1293" s="726"/>
      <c r="CB1293" s="726"/>
      <c r="CC1293" s="726"/>
      <c r="CD1293" s="726"/>
      <c r="CE1293" s="726"/>
      <c r="CF1293" s="726"/>
      <c r="CG1293" s="726"/>
      <c r="CH1293" s="726"/>
      <c r="CI1293" s="726"/>
      <c r="CJ1293" s="726"/>
      <c r="CK1293" s="726"/>
      <c r="CL1293" s="728"/>
    </row>
    <row r="1294" spans="1:133" x14ac:dyDescent="0.25">
      <c r="A1294" s="586">
        <f t="shared" si="216"/>
        <v>2017</v>
      </c>
      <c r="B1294" s="586" t="str">
        <f t="shared" si="216"/>
        <v>SEPTIEMBRE</v>
      </c>
      <c r="C1294" s="586">
        <v>14</v>
      </c>
      <c r="D1294" s="292" t="str">
        <f t="shared" si="213"/>
        <v>SEPTIEMBRE 2017 / 12</v>
      </c>
      <c r="E1294" s="725"/>
      <c r="F1294" s="726"/>
      <c r="G1294" s="726"/>
      <c r="H1294" s="726"/>
      <c r="I1294" s="726"/>
      <c r="J1294" s="726"/>
      <c r="K1294" s="726"/>
      <c r="L1294" s="726"/>
      <c r="M1294" s="726"/>
      <c r="N1294" s="726"/>
      <c r="O1294" s="726"/>
      <c r="P1294" s="726"/>
      <c r="Q1294" s="726"/>
      <c r="R1294" s="726"/>
      <c r="S1294" s="726"/>
      <c r="T1294" s="726"/>
      <c r="U1294" s="726"/>
      <c r="V1294" s="726"/>
      <c r="W1294" s="726"/>
      <c r="X1294" s="726"/>
      <c r="Y1294" s="726"/>
      <c r="Z1294" s="726"/>
      <c r="AA1294" s="726"/>
      <c r="AB1294" s="726"/>
      <c r="AC1294" s="726"/>
      <c r="AD1294" s="726"/>
      <c r="AE1294" s="292"/>
      <c r="AF1294" s="428"/>
      <c r="AG1294" s="292"/>
      <c r="AH1294" s="726"/>
      <c r="AI1294" s="726"/>
      <c r="AJ1294" s="726"/>
      <c r="AK1294" s="726"/>
      <c r="AL1294" s="726"/>
      <c r="AM1294" s="726"/>
      <c r="AN1294" s="726"/>
      <c r="AO1294" s="726"/>
      <c r="AP1294" s="726"/>
      <c r="AQ1294" s="726"/>
      <c r="AR1294" s="726"/>
      <c r="AS1294" s="726"/>
      <c r="AT1294" s="726"/>
      <c r="AU1294" s="727"/>
      <c r="AV1294" s="726"/>
      <c r="AW1294" s="726"/>
      <c r="AX1294" s="726"/>
      <c r="AY1294" s="726"/>
      <c r="AZ1294" s="726"/>
      <c r="BA1294" s="726"/>
      <c r="BB1294" s="726"/>
      <c r="BC1294" s="726"/>
      <c r="BD1294" s="726"/>
      <c r="BE1294" s="726"/>
      <c r="BF1294" s="726"/>
      <c r="BG1294" s="726"/>
      <c r="BH1294" s="726"/>
      <c r="BI1294" s="726"/>
      <c r="BJ1294" s="726"/>
      <c r="BK1294" s="726"/>
      <c r="BL1294" s="726"/>
      <c r="BM1294" s="726"/>
      <c r="BN1294" s="726"/>
      <c r="BO1294" s="726"/>
      <c r="BP1294" s="726"/>
      <c r="BQ1294" s="726"/>
      <c r="BR1294" s="726"/>
      <c r="BS1294" s="726"/>
      <c r="BT1294" s="726"/>
      <c r="BU1294" s="726"/>
      <c r="BV1294" s="292"/>
      <c r="BW1294" s="435"/>
      <c r="BX1294" s="292"/>
      <c r="BY1294" s="726"/>
      <c r="BZ1294" s="726"/>
      <c r="CA1294" s="726"/>
      <c r="CB1294" s="726"/>
      <c r="CC1294" s="726"/>
      <c r="CD1294" s="726"/>
      <c r="CE1294" s="726"/>
      <c r="CF1294" s="726"/>
      <c r="CG1294" s="726"/>
      <c r="CH1294" s="726"/>
      <c r="CI1294" s="726"/>
      <c r="CJ1294" s="726"/>
      <c r="CK1294" s="726"/>
      <c r="CL1294" s="728"/>
    </row>
    <row r="1295" spans="1:133" x14ac:dyDescent="0.25">
      <c r="A1295" s="586">
        <f t="shared" si="216"/>
        <v>2017</v>
      </c>
      <c r="B1295" s="586" t="str">
        <f t="shared" si="216"/>
        <v>SEPTIEMBRE</v>
      </c>
      <c r="C1295" s="586">
        <v>15</v>
      </c>
      <c r="D1295" s="292" t="str">
        <f t="shared" si="213"/>
        <v>SEPTIEMBRE 2017 / 13</v>
      </c>
      <c r="E1295" s="725"/>
      <c r="F1295" s="726"/>
      <c r="G1295" s="726"/>
      <c r="H1295" s="726"/>
      <c r="I1295" s="726"/>
      <c r="J1295" s="726"/>
      <c r="K1295" s="726"/>
      <c r="L1295" s="726"/>
      <c r="M1295" s="726"/>
      <c r="N1295" s="726"/>
      <c r="O1295" s="726"/>
      <c r="P1295" s="726"/>
      <c r="Q1295" s="726"/>
      <c r="R1295" s="726"/>
      <c r="S1295" s="726"/>
      <c r="T1295" s="726"/>
      <c r="U1295" s="726"/>
      <c r="V1295" s="726"/>
      <c r="W1295" s="726"/>
      <c r="X1295" s="726"/>
      <c r="Y1295" s="726"/>
      <c r="Z1295" s="726"/>
      <c r="AA1295" s="726"/>
      <c r="AB1295" s="726"/>
      <c r="AC1295" s="726"/>
      <c r="AD1295" s="726"/>
      <c r="AE1295" s="292"/>
      <c r="AF1295" s="428"/>
      <c r="AG1295" s="292"/>
      <c r="AH1295" s="726"/>
      <c r="AI1295" s="726"/>
      <c r="AJ1295" s="726"/>
      <c r="AK1295" s="726"/>
      <c r="AL1295" s="726"/>
      <c r="AM1295" s="726"/>
      <c r="AN1295" s="726"/>
      <c r="AO1295" s="726"/>
      <c r="AP1295" s="726"/>
      <c r="AQ1295" s="726"/>
      <c r="AR1295" s="726"/>
      <c r="AS1295" s="726"/>
      <c r="AT1295" s="726"/>
      <c r="AU1295" s="727"/>
      <c r="AV1295" s="726"/>
      <c r="AW1295" s="726"/>
      <c r="AX1295" s="726"/>
      <c r="AY1295" s="726"/>
      <c r="AZ1295" s="726"/>
      <c r="BA1295" s="726"/>
      <c r="BB1295" s="726"/>
      <c r="BC1295" s="726"/>
      <c r="BD1295" s="726"/>
      <c r="BE1295" s="726"/>
      <c r="BF1295" s="726"/>
      <c r="BG1295" s="726"/>
      <c r="BH1295" s="726"/>
      <c r="BI1295" s="726"/>
      <c r="BJ1295" s="726"/>
      <c r="BK1295" s="726"/>
      <c r="BL1295" s="726"/>
      <c r="BM1295" s="726"/>
      <c r="BN1295" s="726"/>
      <c r="BO1295" s="726"/>
      <c r="BP1295" s="726"/>
      <c r="BQ1295" s="726"/>
      <c r="BR1295" s="726"/>
      <c r="BS1295" s="726"/>
      <c r="BT1295" s="726"/>
      <c r="BU1295" s="726"/>
      <c r="BV1295" s="292"/>
      <c r="BW1295" s="435"/>
      <c r="BX1295" s="292"/>
      <c r="BY1295" s="726"/>
      <c r="BZ1295" s="726"/>
      <c r="CA1295" s="726"/>
      <c r="CB1295" s="726"/>
      <c r="CC1295" s="726"/>
      <c r="CD1295" s="726"/>
      <c r="CE1295" s="726"/>
      <c r="CF1295" s="726"/>
      <c r="CG1295" s="726"/>
      <c r="CH1295" s="726"/>
      <c r="CI1295" s="726"/>
      <c r="CJ1295" s="726"/>
      <c r="CK1295" s="726"/>
      <c r="CL1295" s="728"/>
    </row>
    <row r="1296" spans="1:133" x14ac:dyDescent="0.25">
      <c r="A1296" s="586">
        <f t="shared" si="216"/>
        <v>2017</v>
      </c>
      <c r="B1296" s="586" t="str">
        <f t="shared" si="216"/>
        <v>SEPTIEMBRE</v>
      </c>
      <c r="C1296" s="586">
        <v>16</v>
      </c>
      <c r="D1296" s="292" t="str">
        <f t="shared" si="213"/>
        <v>SEPTIEMBRE 2017 / 14</v>
      </c>
      <c r="E1296" s="725"/>
      <c r="F1296" s="726"/>
      <c r="G1296" s="726"/>
      <c r="H1296" s="726"/>
      <c r="I1296" s="726"/>
      <c r="J1296" s="726"/>
      <c r="K1296" s="726"/>
      <c r="L1296" s="726"/>
      <c r="M1296" s="726"/>
      <c r="N1296" s="726"/>
      <c r="O1296" s="726"/>
      <c r="P1296" s="726"/>
      <c r="Q1296" s="726"/>
      <c r="R1296" s="726"/>
      <c r="S1296" s="726"/>
      <c r="T1296" s="726"/>
      <c r="U1296" s="726"/>
      <c r="V1296" s="726"/>
      <c r="W1296" s="726"/>
      <c r="X1296" s="726"/>
      <c r="Y1296" s="726"/>
      <c r="Z1296" s="726"/>
      <c r="AA1296" s="726"/>
      <c r="AB1296" s="726"/>
      <c r="AC1296" s="726"/>
      <c r="AD1296" s="726"/>
      <c r="AE1296" s="292"/>
      <c r="AF1296" s="428"/>
      <c r="AG1296" s="292"/>
      <c r="AH1296" s="726"/>
      <c r="AI1296" s="726"/>
      <c r="AJ1296" s="726"/>
      <c r="AK1296" s="726"/>
      <c r="AL1296" s="726"/>
      <c r="AM1296" s="726"/>
      <c r="AN1296" s="726"/>
      <c r="AO1296" s="726"/>
      <c r="AP1296" s="726"/>
      <c r="AQ1296" s="726"/>
      <c r="AR1296" s="726"/>
      <c r="AS1296" s="726"/>
      <c r="AT1296" s="726"/>
      <c r="AU1296" s="727"/>
      <c r="AV1296" s="726"/>
      <c r="AW1296" s="726"/>
      <c r="AX1296" s="726"/>
      <c r="AY1296" s="726"/>
      <c r="AZ1296" s="726"/>
      <c r="BA1296" s="726"/>
      <c r="BB1296" s="726"/>
      <c r="BC1296" s="726"/>
      <c r="BD1296" s="726"/>
      <c r="BE1296" s="726"/>
      <c r="BF1296" s="726"/>
      <c r="BG1296" s="726"/>
      <c r="BH1296" s="726"/>
      <c r="BI1296" s="726"/>
      <c r="BJ1296" s="726"/>
      <c r="BK1296" s="726"/>
      <c r="BL1296" s="726"/>
      <c r="BM1296" s="726"/>
      <c r="BN1296" s="726"/>
      <c r="BO1296" s="726"/>
      <c r="BP1296" s="726"/>
      <c r="BQ1296" s="726"/>
      <c r="BR1296" s="726"/>
      <c r="BS1296" s="726"/>
      <c r="BT1296" s="726"/>
      <c r="BU1296" s="726"/>
      <c r="BV1296" s="292"/>
      <c r="BW1296" s="435"/>
      <c r="BX1296" s="292"/>
      <c r="BY1296" s="726"/>
      <c r="BZ1296" s="726"/>
      <c r="CA1296" s="726"/>
      <c r="CB1296" s="726"/>
      <c r="CC1296" s="726"/>
      <c r="CD1296" s="726"/>
      <c r="CE1296" s="726"/>
      <c r="CF1296" s="726"/>
      <c r="CG1296" s="726"/>
      <c r="CH1296" s="726"/>
      <c r="CI1296" s="726"/>
      <c r="CJ1296" s="726"/>
      <c r="CK1296" s="726"/>
      <c r="CL1296" s="728"/>
    </row>
    <row r="1297" spans="1:90" x14ac:dyDescent="0.25">
      <c r="A1297" s="586">
        <f t="shared" si="216"/>
        <v>2017</v>
      </c>
      <c r="B1297" s="586" t="str">
        <f t="shared" si="216"/>
        <v>SEPTIEMBRE</v>
      </c>
      <c r="C1297" s="586">
        <v>17</v>
      </c>
      <c r="D1297" s="292" t="str">
        <f t="shared" si="213"/>
        <v>SEPTIEMBRE 2017 / 15</v>
      </c>
      <c r="E1297" s="725"/>
      <c r="F1297" s="726"/>
      <c r="G1297" s="726"/>
      <c r="H1297" s="726"/>
      <c r="I1297" s="726"/>
      <c r="J1297" s="726"/>
      <c r="K1297" s="726"/>
      <c r="L1297" s="726"/>
      <c r="M1297" s="726"/>
      <c r="N1297" s="726"/>
      <c r="O1297" s="726"/>
      <c r="P1297" s="726"/>
      <c r="Q1297" s="726"/>
      <c r="R1297" s="726"/>
      <c r="S1297" s="726"/>
      <c r="T1297" s="726"/>
      <c r="U1297" s="726"/>
      <c r="V1297" s="726"/>
      <c r="W1297" s="726"/>
      <c r="X1297" s="726"/>
      <c r="Y1297" s="726"/>
      <c r="Z1297" s="726"/>
      <c r="AA1297" s="726"/>
      <c r="AB1297" s="726"/>
      <c r="AC1297" s="726"/>
      <c r="AD1297" s="726"/>
      <c r="AE1297" s="292"/>
      <c r="AF1297" s="428"/>
      <c r="AG1297" s="292"/>
      <c r="AH1297" s="726"/>
      <c r="AI1297" s="726"/>
      <c r="AJ1297" s="726"/>
      <c r="AK1297" s="726"/>
      <c r="AL1297" s="726"/>
      <c r="AM1297" s="726"/>
      <c r="AN1297" s="726"/>
      <c r="AO1297" s="726"/>
      <c r="AP1297" s="726"/>
      <c r="AQ1297" s="726"/>
      <c r="AR1297" s="726"/>
      <c r="AS1297" s="726"/>
      <c r="AT1297" s="726"/>
      <c r="AU1297" s="727"/>
      <c r="AV1297" s="726"/>
      <c r="AW1297" s="726"/>
      <c r="AX1297" s="726"/>
      <c r="AY1297" s="726"/>
      <c r="AZ1297" s="726"/>
      <c r="BA1297" s="726"/>
      <c r="BB1297" s="726"/>
      <c r="BC1297" s="726"/>
      <c r="BD1297" s="726"/>
      <c r="BE1297" s="726"/>
      <c r="BF1297" s="726"/>
      <c r="BG1297" s="726"/>
      <c r="BH1297" s="726"/>
      <c r="BI1297" s="726"/>
      <c r="BJ1297" s="726"/>
      <c r="BK1297" s="726"/>
      <c r="BL1297" s="726"/>
      <c r="BM1297" s="726"/>
      <c r="BN1297" s="726"/>
      <c r="BO1297" s="726"/>
      <c r="BP1297" s="726"/>
      <c r="BQ1297" s="726"/>
      <c r="BR1297" s="726"/>
      <c r="BS1297" s="726"/>
      <c r="BT1297" s="726"/>
      <c r="BU1297" s="726"/>
      <c r="BV1297" s="292"/>
      <c r="BW1297" s="435"/>
      <c r="BX1297" s="292"/>
      <c r="BY1297" s="726"/>
      <c r="BZ1297" s="726"/>
      <c r="CA1297" s="726"/>
      <c r="CB1297" s="726"/>
      <c r="CC1297" s="726"/>
      <c r="CD1297" s="726"/>
      <c r="CE1297" s="726"/>
      <c r="CF1297" s="726"/>
      <c r="CG1297" s="726"/>
      <c r="CH1297" s="726"/>
      <c r="CI1297" s="726"/>
      <c r="CJ1297" s="726"/>
      <c r="CK1297" s="726"/>
      <c r="CL1297" s="728"/>
    </row>
    <row r="1298" spans="1:90" x14ac:dyDescent="0.25">
      <c r="A1298" s="586">
        <f t="shared" si="216"/>
        <v>2017</v>
      </c>
      <c r="B1298" s="586" t="str">
        <f t="shared" si="216"/>
        <v>SEPTIEMBRE</v>
      </c>
      <c r="C1298" s="586">
        <v>18</v>
      </c>
      <c r="D1298" s="292" t="str">
        <f t="shared" si="213"/>
        <v>SEPTIEMBRE 2017 / 16</v>
      </c>
      <c r="E1298" s="725"/>
      <c r="F1298" s="726"/>
      <c r="G1298" s="726"/>
      <c r="H1298" s="726"/>
      <c r="I1298" s="726"/>
      <c r="J1298" s="726"/>
      <c r="K1298" s="726"/>
      <c r="L1298" s="726"/>
      <c r="M1298" s="726"/>
      <c r="N1298" s="726"/>
      <c r="O1298" s="726"/>
      <c r="P1298" s="726"/>
      <c r="Q1298" s="726"/>
      <c r="R1298" s="726"/>
      <c r="S1298" s="726"/>
      <c r="T1298" s="726"/>
      <c r="U1298" s="726"/>
      <c r="V1298" s="726"/>
      <c r="W1298" s="726"/>
      <c r="X1298" s="726"/>
      <c r="Y1298" s="726"/>
      <c r="Z1298" s="726"/>
      <c r="AA1298" s="726"/>
      <c r="AB1298" s="726"/>
      <c r="AC1298" s="726"/>
      <c r="AD1298" s="726"/>
      <c r="AE1298" s="292"/>
      <c r="AF1298" s="428"/>
      <c r="AG1298" s="292"/>
      <c r="AH1298" s="726"/>
      <c r="AI1298" s="726"/>
      <c r="AJ1298" s="726"/>
      <c r="AK1298" s="726"/>
      <c r="AL1298" s="726"/>
      <c r="AM1298" s="726"/>
      <c r="AN1298" s="726"/>
      <c r="AO1298" s="726"/>
      <c r="AP1298" s="726"/>
      <c r="AQ1298" s="726"/>
      <c r="AR1298" s="726"/>
      <c r="AS1298" s="726"/>
      <c r="AT1298" s="726"/>
      <c r="AU1298" s="727"/>
      <c r="AV1298" s="726"/>
      <c r="AW1298" s="726"/>
      <c r="AX1298" s="726"/>
      <c r="AY1298" s="726"/>
      <c r="AZ1298" s="726"/>
      <c r="BA1298" s="726"/>
      <c r="BB1298" s="726"/>
      <c r="BC1298" s="726"/>
      <c r="BD1298" s="726"/>
      <c r="BE1298" s="726"/>
      <c r="BF1298" s="726"/>
      <c r="BG1298" s="726"/>
      <c r="BH1298" s="726"/>
      <c r="BI1298" s="726"/>
      <c r="BJ1298" s="726"/>
      <c r="BK1298" s="726"/>
      <c r="BL1298" s="726"/>
      <c r="BM1298" s="726"/>
      <c r="BN1298" s="726"/>
      <c r="BO1298" s="726"/>
      <c r="BP1298" s="726"/>
      <c r="BQ1298" s="726"/>
      <c r="BR1298" s="726"/>
      <c r="BS1298" s="726"/>
      <c r="BT1298" s="726"/>
      <c r="BU1298" s="726"/>
      <c r="BV1298" s="292"/>
      <c r="BW1298" s="435"/>
      <c r="BX1298" s="292"/>
      <c r="BY1298" s="726"/>
      <c r="BZ1298" s="726"/>
      <c r="CA1298" s="726"/>
      <c r="CB1298" s="726"/>
      <c r="CC1298" s="726"/>
      <c r="CD1298" s="726"/>
      <c r="CE1298" s="726"/>
      <c r="CF1298" s="726"/>
      <c r="CG1298" s="726"/>
      <c r="CH1298" s="726"/>
      <c r="CI1298" s="726"/>
      <c r="CJ1298" s="726"/>
      <c r="CK1298" s="726"/>
      <c r="CL1298" s="728"/>
    </row>
    <row r="1299" spans="1:90" x14ac:dyDescent="0.25">
      <c r="A1299" s="586">
        <f t="shared" ref="A1299:B1311" si="217">A1298</f>
        <v>2017</v>
      </c>
      <c r="B1299" s="586" t="str">
        <f t="shared" si="217"/>
        <v>SEPTIEMBRE</v>
      </c>
      <c r="C1299" s="586">
        <v>19</v>
      </c>
      <c r="D1299" s="292" t="str">
        <f t="shared" si="213"/>
        <v>SEPTIEMBRE 2017 / 17</v>
      </c>
      <c r="E1299" s="725"/>
      <c r="F1299" s="726"/>
      <c r="G1299" s="726"/>
      <c r="H1299" s="726"/>
      <c r="I1299" s="726"/>
      <c r="J1299" s="726"/>
      <c r="K1299" s="726"/>
      <c r="L1299" s="726"/>
      <c r="M1299" s="726"/>
      <c r="N1299" s="726"/>
      <c r="O1299" s="726"/>
      <c r="P1299" s="726"/>
      <c r="Q1299" s="726"/>
      <c r="R1299" s="726"/>
      <c r="S1299" s="726"/>
      <c r="T1299" s="726"/>
      <c r="U1299" s="726"/>
      <c r="V1299" s="726"/>
      <c r="W1299" s="726"/>
      <c r="X1299" s="726"/>
      <c r="Y1299" s="726"/>
      <c r="Z1299" s="726"/>
      <c r="AA1299" s="726"/>
      <c r="AB1299" s="726"/>
      <c r="AC1299" s="726"/>
      <c r="AD1299" s="726"/>
      <c r="AE1299" s="292"/>
      <c r="AF1299" s="428"/>
      <c r="AG1299" s="292"/>
      <c r="AH1299" s="726"/>
      <c r="AI1299" s="726"/>
      <c r="AJ1299" s="726"/>
      <c r="AK1299" s="726"/>
      <c r="AL1299" s="726"/>
      <c r="AM1299" s="726"/>
      <c r="AN1299" s="726"/>
      <c r="AO1299" s="726"/>
      <c r="AP1299" s="726"/>
      <c r="AQ1299" s="726"/>
      <c r="AR1299" s="726"/>
      <c r="AS1299" s="726"/>
      <c r="AT1299" s="726"/>
      <c r="AU1299" s="727"/>
      <c r="AV1299" s="726"/>
      <c r="AW1299" s="726"/>
      <c r="AX1299" s="726"/>
      <c r="AY1299" s="726"/>
      <c r="AZ1299" s="726"/>
      <c r="BA1299" s="726"/>
      <c r="BB1299" s="726"/>
      <c r="BC1299" s="726"/>
      <c r="BD1299" s="726"/>
      <c r="BE1299" s="726"/>
      <c r="BF1299" s="726"/>
      <c r="BG1299" s="726"/>
      <c r="BH1299" s="726"/>
      <c r="BI1299" s="726"/>
      <c r="BJ1299" s="726"/>
      <c r="BK1299" s="726"/>
      <c r="BL1299" s="726"/>
      <c r="BM1299" s="726"/>
      <c r="BN1299" s="726"/>
      <c r="BO1299" s="726"/>
      <c r="BP1299" s="726"/>
      <c r="BQ1299" s="726"/>
      <c r="BR1299" s="726"/>
      <c r="BS1299" s="726"/>
      <c r="BT1299" s="726"/>
      <c r="BU1299" s="726"/>
      <c r="BV1299" s="292"/>
      <c r="BW1299" s="435"/>
      <c r="BX1299" s="292"/>
      <c r="BY1299" s="726"/>
      <c r="BZ1299" s="726"/>
      <c r="CA1299" s="726"/>
      <c r="CB1299" s="726"/>
      <c r="CC1299" s="726"/>
      <c r="CD1299" s="726"/>
      <c r="CE1299" s="726"/>
      <c r="CF1299" s="726"/>
      <c r="CG1299" s="726"/>
      <c r="CH1299" s="726"/>
      <c r="CI1299" s="726"/>
      <c r="CJ1299" s="726"/>
      <c r="CK1299" s="726"/>
      <c r="CL1299" s="728"/>
    </row>
    <row r="1300" spans="1:90" x14ac:dyDescent="0.25">
      <c r="A1300" s="586">
        <f t="shared" si="217"/>
        <v>2017</v>
      </c>
      <c r="B1300" s="586" t="str">
        <f t="shared" si="217"/>
        <v>SEPTIEMBRE</v>
      </c>
      <c r="C1300" s="586">
        <v>20</v>
      </c>
      <c r="D1300" s="292" t="str">
        <f t="shared" si="213"/>
        <v>SEPTIEMBRE 2017 / 18</v>
      </c>
      <c r="E1300" s="725"/>
      <c r="F1300" s="726"/>
      <c r="G1300" s="726"/>
      <c r="H1300" s="726"/>
      <c r="I1300" s="726"/>
      <c r="J1300" s="726"/>
      <c r="K1300" s="726"/>
      <c r="L1300" s="726"/>
      <c r="M1300" s="726"/>
      <c r="N1300" s="726"/>
      <c r="O1300" s="726"/>
      <c r="P1300" s="726"/>
      <c r="Q1300" s="726"/>
      <c r="R1300" s="726"/>
      <c r="S1300" s="726"/>
      <c r="T1300" s="726"/>
      <c r="U1300" s="726"/>
      <c r="V1300" s="726"/>
      <c r="W1300" s="726"/>
      <c r="X1300" s="726"/>
      <c r="Y1300" s="726"/>
      <c r="Z1300" s="726"/>
      <c r="AA1300" s="726"/>
      <c r="AB1300" s="726"/>
      <c r="AC1300" s="726"/>
      <c r="AD1300" s="726"/>
      <c r="AE1300" s="292"/>
      <c r="AF1300" s="428"/>
      <c r="AG1300" s="292"/>
      <c r="AH1300" s="726"/>
      <c r="AI1300" s="726"/>
      <c r="AJ1300" s="726"/>
      <c r="AK1300" s="726"/>
      <c r="AL1300" s="726"/>
      <c r="AM1300" s="726"/>
      <c r="AN1300" s="726"/>
      <c r="AO1300" s="726"/>
      <c r="AP1300" s="726"/>
      <c r="AQ1300" s="726"/>
      <c r="AR1300" s="726"/>
      <c r="AS1300" s="726"/>
      <c r="AT1300" s="726"/>
      <c r="AU1300" s="727"/>
      <c r="AV1300" s="726"/>
      <c r="AW1300" s="726"/>
      <c r="AX1300" s="726"/>
      <c r="AY1300" s="726"/>
      <c r="AZ1300" s="726"/>
      <c r="BA1300" s="726"/>
      <c r="BB1300" s="726"/>
      <c r="BC1300" s="726"/>
      <c r="BD1300" s="726"/>
      <c r="BE1300" s="726"/>
      <c r="BF1300" s="726"/>
      <c r="BG1300" s="726"/>
      <c r="BH1300" s="726"/>
      <c r="BI1300" s="726"/>
      <c r="BJ1300" s="726"/>
      <c r="BK1300" s="726"/>
      <c r="BL1300" s="726"/>
      <c r="BM1300" s="726"/>
      <c r="BN1300" s="726"/>
      <c r="BO1300" s="726"/>
      <c r="BP1300" s="726"/>
      <c r="BQ1300" s="726"/>
      <c r="BR1300" s="726"/>
      <c r="BS1300" s="726"/>
      <c r="BT1300" s="726"/>
      <c r="BU1300" s="726"/>
      <c r="BV1300" s="292"/>
      <c r="BW1300" s="435"/>
      <c r="BX1300" s="292"/>
      <c r="BY1300" s="726"/>
      <c r="BZ1300" s="726"/>
      <c r="CA1300" s="726"/>
      <c r="CB1300" s="726"/>
      <c r="CC1300" s="726"/>
      <c r="CD1300" s="726"/>
      <c r="CE1300" s="726"/>
      <c r="CF1300" s="726"/>
      <c r="CG1300" s="726"/>
      <c r="CH1300" s="726"/>
      <c r="CI1300" s="726"/>
      <c r="CJ1300" s="726"/>
      <c r="CK1300" s="726"/>
      <c r="CL1300" s="728"/>
    </row>
    <row r="1301" spans="1:90" x14ac:dyDescent="0.25">
      <c r="A1301" s="586">
        <f t="shared" si="217"/>
        <v>2017</v>
      </c>
      <c r="B1301" s="586" t="str">
        <f t="shared" si="217"/>
        <v>SEPTIEMBRE</v>
      </c>
      <c r="C1301" s="586">
        <v>21</v>
      </c>
      <c r="D1301" s="292" t="str">
        <f t="shared" si="213"/>
        <v>SEPTIEMBRE 2017 / 19</v>
      </c>
      <c r="E1301" s="725"/>
      <c r="F1301" s="726"/>
      <c r="G1301" s="726"/>
      <c r="H1301" s="726"/>
      <c r="I1301" s="726"/>
      <c r="J1301" s="726"/>
      <c r="K1301" s="726"/>
      <c r="L1301" s="726"/>
      <c r="M1301" s="726"/>
      <c r="N1301" s="726"/>
      <c r="O1301" s="726"/>
      <c r="P1301" s="726"/>
      <c r="Q1301" s="726"/>
      <c r="R1301" s="726"/>
      <c r="S1301" s="726"/>
      <c r="T1301" s="726"/>
      <c r="U1301" s="726"/>
      <c r="V1301" s="726"/>
      <c r="W1301" s="726"/>
      <c r="X1301" s="726"/>
      <c r="Y1301" s="726"/>
      <c r="Z1301" s="726"/>
      <c r="AA1301" s="726"/>
      <c r="AB1301" s="726"/>
      <c r="AC1301" s="726"/>
      <c r="AD1301" s="726"/>
      <c r="AE1301" s="292"/>
      <c r="AF1301" s="428"/>
      <c r="AG1301" s="292"/>
      <c r="AH1301" s="726"/>
      <c r="AI1301" s="726"/>
      <c r="AJ1301" s="726"/>
      <c r="AK1301" s="726"/>
      <c r="AL1301" s="726"/>
      <c r="AM1301" s="726"/>
      <c r="AN1301" s="726"/>
      <c r="AO1301" s="726"/>
      <c r="AP1301" s="726"/>
      <c r="AQ1301" s="726"/>
      <c r="AR1301" s="726"/>
      <c r="AS1301" s="726"/>
      <c r="AT1301" s="726"/>
      <c r="AU1301" s="727"/>
      <c r="AV1301" s="726"/>
      <c r="AW1301" s="726"/>
      <c r="AX1301" s="726"/>
      <c r="AY1301" s="726"/>
      <c r="AZ1301" s="726"/>
      <c r="BA1301" s="726"/>
      <c r="BB1301" s="726"/>
      <c r="BC1301" s="726"/>
      <c r="BD1301" s="726"/>
      <c r="BE1301" s="726"/>
      <c r="BF1301" s="726"/>
      <c r="BG1301" s="726"/>
      <c r="BH1301" s="726"/>
      <c r="BI1301" s="726"/>
      <c r="BJ1301" s="726"/>
      <c r="BK1301" s="726"/>
      <c r="BL1301" s="726"/>
      <c r="BM1301" s="726"/>
      <c r="BN1301" s="726"/>
      <c r="BO1301" s="726"/>
      <c r="BP1301" s="726"/>
      <c r="BQ1301" s="726"/>
      <c r="BR1301" s="726"/>
      <c r="BS1301" s="726"/>
      <c r="BT1301" s="726"/>
      <c r="BU1301" s="726"/>
      <c r="BV1301" s="292"/>
      <c r="BW1301" s="435"/>
      <c r="BX1301" s="292"/>
      <c r="BY1301" s="726"/>
      <c r="BZ1301" s="726"/>
      <c r="CA1301" s="726"/>
      <c r="CB1301" s="726"/>
      <c r="CC1301" s="726"/>
      <c r="CD1301" s="726"/>
      <c r="CE1301" s="726"/>
      <c r="CF1301" s="726"/>
      <c r="CG1301" s="726"/>
      <c r="CH1301" s="726"/>
      <c r="CI1301" s="726"/>
      <c r="CJ1301" s="726"/>
      <c r="CK1301" s="726"/>
      <c r="CL1301" s="728"/>
    </row>
    <row r="1302" spans="1:90" x14ac:dyDescent="0.25">
      <c r="A1302" s="586">
        <f t="shared" si="217"/>
        <v>2017</v>
      </c>
      <c r="B1302" s="586" t="str">
        <f t="shared" si="217"/>
        <v>SEPTIEMBRE</v>
      </c>
      <c r="C1302" s="586">
        <v>22</v>
      </c>
      <c r="D1302" s="292" t="str">
        <f t="shared" si="213"/>
        <v>SEPTIEMBRE 2017 / 20</v>
      </c>
      <c r="E1302" s="725"/>
      <c r="F1302" s="726"/>
      <c r="G1302" s="726"/>
      <c r="H1302" s="726"/>
      <c r="I1302" s="726"/>
      <c r="J1302" s="726"/>
      <c r="K1302" s="726"/>
      <c r="L1302" s="726"/>
      <c r="M1302" s="726"/>
      <c r="N1302" s="726"/>
      <c r="O1302" s="726"/>
      <c r="P1302" s="726"/>
      <c r="Q1302" s="726"/>
      <c r="R1302" s="726"/>
      <c r="S1302" s="726"/>
      <c r="T1302" s="726"/>
      <c r="U1302" s="726"/>
      <c r="V1302" s="726"/>
      <c r="W1302" s="726"/>
      <c r="X1302" s="726"/>
      <c r="Y1302" s="726"/>
      <c r="Z1302" s="726"/>
      <c r="AA1302" s="726"/>
      <c r="AB1302" s="726"/>
      <c r="AC1302" s="726"/>
      <c r="AD1302" s="726"/>
      <c r="AE1302" s="292"/>
      <c r="AF1302" s="428"/>
      <c r="AG1302" s="292"/>
      <c r="AH1302" s="726"/>
      <c r="AI1302" s="726"/>
      <c r="AJ1302" s="726"/>
      <c r="AK1302" s="726"/>
      <c r="AL1302" s="726"/>
      <c r="AM1302" s="726"/>
      <c r="AN1302" s="726"/>
      <c r="AO1302" s="726"/>
      <c r="AP1302" s="726"/>
      <c r="AQ1302" s="726"/>
      <c r="AR1302" s="726"/>
      <c r="AS1302" s="726"/>
      <c r="AT1302" s="726"/>
      <c r="AU1302" s="727"/>
      <c r="AV1302" s="726"/>
      <c r="AW1302" s="726"/>
      <c r="AX1302" s="726"/>
      <c r="AY1302" s="726"/>
      <c r="AZ1302" s="726"/>
      <c r="BA1302" s="726"/>
      <c r="BB1302" s="726"/>
      <c r="BC1302" s="726"/>
      <c r="BD1302" s="726"/>
      <c r="BE1302" s="726"/>
      <c r="BF1302" s="726"/>
      <c r="BG1302" s="726"/>
      <c r="BH1302" s="726"/>
      <c r="BI1302" s="726"/>
      <c r="BJ1302" s="726"/>
      <c r="BK1302" s="726"/>
      <c r="BL1302" s="726"/>
      <c r="BM1302" s="726"/>
      <c r="BN1302" s="726"/>
      <c r="BO1302" s="726"/>
      <c r="BP1302" s="726"/>
      <c r="BQ1302" s="726"/>
      <c r="BR1302" s="726"/>
      <c r="BS1302" s="726"/>
      <c r="BT1302" s="726"/>
      <c r="BU1302" s="726"/>
      <c r="BV1302" s="292"/>
      <c r="BW1302" s="435"/>
      <c r="BX1302" s="292"/>
      <c r="BY1302" s="726"/>
      <c r="BZ1302" s="726"/>
      <c r="CA1302" s="726"/>
      <c r="CB1302" s="726"/>
      <c r="CC1302" s="726"/>
      <c r="CD1302" s="726"/>
      <c r="CE1302" s="726"/>
      <c r="CF1302" s="726"/>
      <c r="CG1302" s="726"/>
      <c r="CH1302" s="726"/>
      <c r="CI1302" s="726"/>
      <c r="CJ1302" s="726"/>
      <c r="CK1302" s="726"/>
      <c r="CL1302" s="728"/>
    </row>
    <row r="1303" spans="1:90" x14ac:dyDescent="0.25">
      <c r="A1303" s="586">
        <f t="shared" si="217"/>
        <v>2017</v>
      </c>
      <c r="B1303" s="586" t="str">
        <f t="shared" si="217"/>
        <v>SEPTIEMBRE</v>
      </c>
      <c r="C1303" s="586">
        <v>23</v>
      </c>
      <c r="D1303" s="292" t="str">
        <f t="shared" si="213"/>
        <v>SEPTIEMBRE 2017 / 21</v>
      </c>
      <c r="E1303" s="725"/>
      <c r="F1303" s="726"/>
      <c r="G1303" s="726"/>
      <c r="H1303" s="726"/>
      <c r="I1303" s="726"/>
      <c r="J1303" s="726"/>
      <c r="K1303" s="726"/>
      <c r="L1303" s="726"/>
      <c r="M1303" s="726"/>
      <c r="N1303" s="726"/>
      <c r="O1303" s="726"/>
      <c r="P1303" s="726"/>
      <c r="Q1303" s="726"/>
      <c r="R1303" s="726"/>
      <c r="S1303" s="726"/>
      <c r="T1303" s="726"/>
      <c r="U1303" s="726"/>
      <c r="V1303" s="726"/>
      <c r="W1303" s="726"/>
      <c r="X1303" s="726"/>
      <c r="Y1303" s="726"/>
      <c r="Z1303" s="726"/>
      <c r="AA1303" s="726"/>
      <c r="AB1303" s="726"/>
      <c r="AC1303" s="726"/>
      <c r="AD1303" s="726"/>
      <c r="AE1303" s="292"/>
      <c r="AF1303" s="428"/>
      <c r="AG1303" s="292"/>
      <c r="AH1303" s="726"/>
      <c r="AI1303" s="726"/>
      <c r="AJ1303" s="726"/>
      <c r="AK1303" s="726"/>
      <c r="AL1303" s="726"/>
      <c r="AM1303" s="726"/>
      <c r="AN1303" s="726"/>
      <c r="AO1303" s="726"/>
      <c r="AP1303" s="726"/>
      <c r="AQ1303" s="726"/>
      <c r="AR1303" s="726"/>
      <c r="AS1303" s="726"/>
      <c r="AT1303" s="726"/>
      <c r="AU1303" s="727"/>
      <c r="AV1303" s="726"/>
      <c r="AW1303" s="726"/>
      <c r="AX1303" s="726"/>
      <c r="AY1303" s="726"/>
      <c r="AZ1303" s="726"/>
      <c r="BA1303" s="726"/>
      <c r="BB1303" s="726"/>
      <c r="BC1303" s="726"/>
      <c r="BD1303" s="726"/>
      <c r="BE1303" s="726"/>
      <c r="BF1303" s="726"/>
      <c r="BG1303" s="726"/>
      <c r="BH1303" s="726"/>
      <c r="BI1303" s="726"/>
      <c r="BJ1303" s="726"/>
      <c r="BK1303" s="726"/>
      <c r="BL1303" s="726"/>
      <c r="BM1303" s="726"/>
      <c r="BN1303" s="726"/>
      <c r="BO1303" s="726"/>
      <c r="BP1303" s="726"/>
      <c r="BQ1303" s="726"/>
      <c r="BR1303" s="726"/>
      <c r="BS1303" s="726"/>
      <c r="BT1303" s="726"/>
      <c r="BU1303" s="726"/>
      <c r="BV1303" s="292"/>
      <c r="BW1303" s="435"/>
      <c r="BX1303" s="292"/>
      <c r="BY1303" s="726"/>
      <c r="BZ1303" s="726"/>
      <c r="CA1303" s="726"/>
      <c r="CB1303" s="726"/>
      <c r="CC1303" s="726"/>
      <c r="CD1303" s="726"/>
      <c r="CE1303" s="726"/>
      <c r="CF1303" s="726"/>
      <c r="CG1303" s="726"/>
      <c r="CH1303" s="726"/>
      <c r="CI1303" s="726"/>
      <c r="CJ1303" s="726"/>
      <c r="CK1303" s="726"/>
      <c r="CL1303" s="728"/>
    </row>
    <row r="1304" spans="1:90" x14ac:dyDescent="0.25">
      <c r="A1304" s="586">
        <f t="shared" si="217"/>
        <v>2017</v>
      </c>
      <c r="B1304" s="586" t="str">
        <f t="shared" si="217"/>
        <v>SEPTIEMBRE</v>
      </c>
      <c r="C1304" s="586">
        <v>24</v>
      </c>
      <c r="D1304" s="292" t="str">
        <f t="shared" si="213"/>
        <v>SEPTIEMBRE 2017 / 22</v>
      </c>
      <c r="E1304" s="725"/>
      <c r="F1304" s="726"/>
      <c r="G1304" s="726"/>
      <c r="H1304" s="726"/>
      <c r="I1304" s="726"/>
      <c r="J1304" s="726"/>
      <c r="K1304" s="726"/>
      <c r="L1304" s="726"/>
      <c r="M1304" s="726"/>
      <c r="N1304" s="726"/>
      <c r="O1304" s="726"/>
      <c r="P1304" s="726"/>
      <c r="Q1304" s="726"/>
      <c r="R1304" s="726"/>
      <c r="S1304" s="726"/>
      <c r="T1304" s="726"/>
      <c r="U1304" s="726"/>
      <c r="V1304" s="726"/>
      <c r="W1304" s="726"/>
      <c r="X1304" s="726"/>
      <c r="Y1304" s="726"/>
      <c r="Z1304" s="726"/>
      <c r="AA1304" s="726"/>
      <c r="AB1304" s="726"/>
      <c r="AC1304" s="726"/>
      <c r="AD1304" s="726"/>
      <c r="AE1304" s="292"/>
      <c r="AF1304" s="428"/>
      <c r="AG1304" s="292"/>
      <c r="AH1304" s="726"/>
      <c r="AI1304" s="726"/>
      <c r="AJ1304" s="726"/>
      <c r="AK1304" s="726"/>
      <c r="AL1304" s="726"/>
      <c r="AM1304" s="726"/>
      <c r="AN1304" s="726"/>
      <c r="AO1304" s="726"/>
      <c r="AP1304" s="726"/>
      <c r="AQ1304" s="726"/>
      <c r="AR1304" s="726"/>
      <c r="AS1304" s="726"/>
      <c r="AT1304" s="726"/>
      <c r="AU1304" s="727"/>
      <c r="AV1304" s="726"/>
      <c r="AW1304" s="726"/>
      <c r="AX1304" s="726"/>
      <c r="AY1304" s="726"/>
      <c r="AZ1304" s="726"/>
      <c r="BA1304" s="726"/>
      <c r="BB1304" s="726"/>
      <c r="BC1304" s="726"/>
      <c r="BD1304" s="726"/>
      <c r="BE1304" s="726"/>
      <c r="BF1304" s="726"/>
      <c r="BG1304" s="726"/>
      <c r="BH1304" s="726"/>
      <c r="BI1304" s="726"/>
      <c r="BJ1304" s="726"/>
      <c r="BK1304" s="726"/>
      <c r="BL1304" s="726"/>
      <c r="BM1304" s="726"/>
      <c r="BN1304" s="726"/>
      <c r="BO1304" s="726"/>
      <c r="BP1304" s="726"/>
      <c r="BQ1304" s="726"/>
      <c r="BR1304" s="726"/>
      <c r="BS1304" s="726"/>
      <c r="BT1304" s="726"/>
      <c r="BU1304" s="726"/>
      <c r="BV1304" s="292"/>
      <c r="BW1304" s="435"/>
      <c r="BX1304" s="292"/>
      <c r="BY1304" s="726"/>
      <c r="BZ1304" s="726"/>
      <c r="CA1304" s="726"/>
      <c r="CB1304" s="726"/>
      <c r="CC1304" s="726"/>
      <c r="CD1304" s="726"/>
      <c r="CE1304" s="726"/>
      <c r="CF1304" s="726"/>
      <c r="CG1304" s="726"/>
      <c r="CH1304" s="726"/>
      <c r="CI1304" s="726"/>
      <c r="CJ1304" s="726"/>
      <c r="CK1304" s="726"/>
      <c r="CL1304" s="728"/>
    </row>
    <row r="1305" spans="1:90" x14ac:dyDescent="0.25">
      <c r="A1305" s="586">
        <f t="shared" si="217"/>
        <v>2017</v>
      </c>
      <c r="B1305" s="586" t="str">
        <f t="shared" si="217"/>
        <v>SEPTIEMBRE</v>
      </c>
      <c r="C1305" s="586">
        <v>25</v>
      </c>
      <c r="D1305" s="292" t="str">
        <f t="shared" si="213"/>
        <v>SEPTIEMBRE 2017 / 23</v>
      </c>
      <c r="E1305" s="725"/>
      <c r="F1305" s="726"/>
      <c r="G1305" s="726"/>
      <c r="H1305" s="726"/>
      <c r="I1305" s="726"/>
      <c r="J1305" s="726"/>
      <c r="K1305" s="726"/>
      <c r="L1305" s="726"/>
      <c r="M1305" s="726"/>
      <c r="N1305" s="726"/>
      <c r="O1305" s="726"/>
      <c r="P1305" s="726"/>
      <c r="Q1305" s="726"/>
      <c r="R1305" s="726"/>
      <c r="S1305" s="726"/>
      <c r="T1305" s="726"/>
      <c r="U1305" s="726"/>
      <c r="V1305" s="726"/>
      <c r="W1305" s="726"/>
      <c r="X1305" s="726"/>
      <c r="Y1305" s="726"/>
      <c r="Z1305" s="726"/>
      <c r="AA1305" s="726"/>
      <c r="AB1305" s="726"/>
      <c r="AC1305" s="726"/>
      <c r="AD1305" s="726"/>
      <c r="AE1305" s="292"/>
      <c r="AF1305" s="428"/>
      <c r="AG1305" s="292"/>
      <c r="AH1305" s="726"/>
      <c r="AI1305" s="726"/>
      <c r="AJ1305" s="726"/>
      <c r="AK1305" s="726"/>
      <c r="AL1305" s="726"/>
      <c r="AM1305" s="726"/>
      <c r="AN1305" s="726"/>
      <c r="AO1305" s="726"/>
      <c r="AP1305" s="726"/>
      <c r="AQ1305" s="726"/>
      <c r="AR1305" s="726"/>
      <c r="AS1305" s="726"/>
      <c r="AT1305" s="726"/>
      <c r="AU1305" s="727"/>
      <c r="AV1305" s="726"/>
      <c r="AW1305" s="726"/>
      <c r="AX1305" s="726"/>
      <c r="AY1305" s="726"/>
      <c r="AZ1305" s="726"/>
      <c r="BA1305" s="726"/>
      <c r="BB1305" s="726"/>
      <c r="BC1305" s="726"/>
      <c r="BD1305" s="726"/>
      <c r="BE1305" s="726"/>
      <c r="BF1305" s="726"/>
      <c r="BG1305" s="726"/>
      <c r="BH1305" s="726"/>
      <c r="BI1305" s="726"/>
      <c r="BJ1305" s="726"/>
      <c r="BK1305" s="726"/>
      <c r="BL1305" s="726"/>
      <c r="BM1305" s="726"/>
      <c r="BN1305" s="726"/>
      <c r="BO1305" s="726"/>
      <c r="BP1305" s="726"/>
      <c r="BQ1305" s="726"/>
      <c r="BR1305" s="726"/>
      <c r="BS1305" s="726"/>
      <c r="BT1305" s="726"/>
      <c r="BU1305" s="726"/>
      <c r="BV1305" s="292"/>
      <c r="BW1305" s="435"/>
      <c r="BX1305" s="292"/>
      <c r="BY1305" s="726"/>
      <c r="BZ1305" s="726"/>
      <c r="CA1305" s="726"/>
      <c r="CB1305" s="726"/>
      <c r="CC1305" s="726"/>
      <c r="CD1305" s="726"/>
      <c r="CE1305" s="726"/>
      <c r="CF1305" s="726"/>
      <c r="CG1305" s="726"/>
      <c r="CH1305" s="726"/>
      <c r="CI1305" s="726"/>
      <c r="CJ1305" s="726"/>
      <c r="CK1305" s="726"/>
      <c r="CL1305" s="728"/>
    </row>
    <row r="1306" spans="1:90" x14ac:dyDescent="0.25">
      <c r="A1306" s="586">
        <f t="shared" si="217"/>
        <v>2017</v>
      </c>
      <c r="B1306" s="586" t="str">
        <f t="shared" si="217"/>
        <v>SEPTIEMBRE</v>
      </c>
      <c r="C1306" s="586">
        <v>26</v>
      </c>
      <c r="D1306" s="292" t="str">
        <f t="shared" si="213"/>
        <v>SEPTIEMBRE 2017 / 24</v>
      </c>
      <c r="E1306" s="725"/>
      <c r="F1306" s="726"/>
      <c r="G1306" s="726"/>
      <c r="H1306" s="726"/>
      <c r="I1306" s="726"/>
      <c r="J1306" s="726"/>
      <c r="K1306" s="726"/>
      <c r="L1306" s="726"/>
      <c r="M1306" s="726"/>
      <c r="N1306" s="726"/>
      <c r="O1306" s="726"/>
      <c r="P1306" s="726"/>
      <c r="Q1306" s="726"/>
      <c r="R1306" s="726"/>
      <c r="S1306" s="726"/>
      <c r="T1306" s="726"/>
      <c r="U1306" s="726"/>
      <c r="V1306" s="726"/>
      <c r="W1306" s="726"/>
      <c r="X1306" s="726"/>
      <c r="Y1306" s="726"/>
      <c r="Z1306" s="726"/>
      <c r="AA1306" s="726"/>
      <c r="AB1306" s="726"/>
      <c r="AC1306" s="726"/>
      <c r="AD1306" s="726"/>
      <c r="AE1306" s="292"/>
      <c r="AF1306" s="428"/>
      <c r="AG1306" s="292"/>
      <c r="AH1306" s="726"/>
      <c r="AI1306" s="726"/>
      <c r="AJ1306" s="726"/>
      <c r="AK1306" s="726"/>
      <c r="AL1306" s="726"/>
      <c r="AM1306" s="726"/>
      <c r="AN1306" s="726"/>
      <c r="AO1306" s="726"/>
      <c r="AP1306" s="726"/>
      <c r="AQ1306" s="726"/>
      <c r="AR1306" s="726"/>
      <c r="AS1306" s="726"/>
      <c r="AT1306" s="726"/>
      <c r="AU1306" s="727"/>
      <c r="AV1306" s="726"/>
      <c r="AW1306" s="726"/>
      <c r="AX1306" s="726"/>
      <c r="AY1306" s="726"/>
      <c r="AZ1306" s="726"/>
      <c r="BA1306" s="726"/>
      <c r="BB1306" s="726"/>
      <c r="BC1306" s="726"/>
      <c r="BD1306" s="726"/>
      <c r="BE1306" s="726"/>
      <c r="BF1306" s="726"/>
      <c r="BG1306" s="726"/>
      <c r="BH1306" s="726"/>
      <c r="BI1306" s="726"/>
      <c r="BJ1306" s="726"/>
      <c r="BK1306" s="726"/>
      <c r="BL1306" s="726"/>
      <c r="BM1306" s="726"/>
      <c r="BN1306" s="726"/>
      <c r="BO1306" s="726"/>
      <c r="BP1306" s="726"/>
      <c r="BQ1306" s="726"/>
      <c r="BR1306" s="726"/>
      <c r="BS1306" s="726"/>
      <c r="BT1306" s="726"/>
      <c r="BU1306" s="726"/>
      <c r="BV1306" s="292"/>
      <c r="BW1306" s="435"/>
      <c r="BX1306" s="292"/>
      <c r="BY1306" s="726"/>
      <c r="BZ1306" s="726"/>
      <c r="CA1306" s="726"/>
      <c r="CB1306" s="726"/>
      <c r="CC1306" s="726"/>
      <c r="CD1306" s="726"/>
      <c r="CE1306" s="726"/>
      <c r="CF1306" s="726"/>
      <c r="CG1306" s="726"/>
      <c r="CH1306" s="726"/>
      <c r="CI1306" s="726"/>
      <c r="CJ1306" s="726"/>
      <c r="CK1306" s="726"/>
      <c r="CL1306" s="728"/>
    </row>
    <row r="1307" spans="1:90" x14ac:dyDescent="0.25">
      <c r="A1307" s="586">
        <f t="shared" si="217"/>
        <v>2017</v>
      </c>
      <c r="B1307" s="586" t="str">
        <f t="shared" si="217"/>
        <v>SEPTIEMBRE</v>
      </c>
      <c r="C1307" s="586">
        <v>27</v>
      </c>
      <c r="D1307" s="292" t="str">
        <f t="shared" si="213"/>
        <v>SEPTIEMBRE 2017 / 25</v>
      </c>
      <c r="E1307" s="725"/>
      <c r="F1307" s="726"/>
      <c r="G1307" s="726"/>
      <c r="H1307" s="726"/>
      <c r="I1307" s="726"/>
      <c r="J1307" s="726"/>
      <c r="K1307" s="726"/>
      <c r="L1307" s="726"/>
      <c r="M1307" s="726"/>
      <c r="N1307" s="726"/>
      <c r="O1307" s="726"/>
      <c r="P1307" s="726"/>
      <c r="Q1307" s="726"/>
      <c r="R1307" s="726"/>
      <c r="S1307" s="726"/>
      <c r="T1307" s="726"/>
      <c r="U1307" s="726"/>
      <c r="V1307" s="726"/>
      <c r="W1307" s="726"/>
      <c r="X1307" s="726"/>
      <c r="Y1307" s="726"/>
      <c r="Z1307" s="726"/>
      <c r="AA1307" s="726"/>
      <c r="AB1307" s="726"/>
      <c r="AC1307" s="726"/>
      <c r="AD1307" s="726"/>
      <c r="AE1307" s="292"/>
      <c r="AF1307" s="428"/>
      <c r="AG1307" s="292"/>
      <c r="AH1307" s="726"/>
      <c r="AI1307" s="726"/>
      <c r="AJ1307" s="726"/>
      <c r="AK1307" s="726"/>
      <c r="AL1307" s="726"/>
      <c r="AM1307" s="726"/>
      <c r="AN1307" s="726"/>
      <c r="AO1307" s="726"/>
      <c r="AP1307" s="726"/>
      <c r="AQ1307" s="726"/>
      <c r="AR1307" s="726"/>
      <c r="AS1307" s="726"/>
      <c r="AT1307" s="726"/>
      <c r="AU1307" s="727"/>
      <c r="AV1307" s="726"/>
      <c r="AW1307" s="726"/>
      <c r="AX1307" s="726"/>
      <c r="AY1307" s="726"/>
      <c r="AZ1307" s="726"/>
      <c r="BA1307" s="726"/>
      <c r="BB1307" s="726"/>
      <c r="BC1307" s="726"/>
      <c r="BD1307" s="726"/>
      <c r="BE1307" s="726"/>
      <c r="BF1307" s="726"/>
      <c r="BG1307" s="726"/>
      <c r="BH1307" s="726"/>
      <c r="BI1307" s="726"/>
      <c r="BJ1307" s="726"/>
      <c r="BK1307" s="726"/>
      <c r="BL1307" s="726"/>
      <c r="BM1307" s="726"/>
      <c r="BN1307" s="726"/>
      <c r="BO1307" s="726"/>
      <c r="BP1307" s="726"/>
      <c r="BQ1307" s="726"/>
      <c r="BR1307" s="726"/>
      <c r="BS1307" s="726"/>
      <c r="BT1307" s="726"/>
      <c r="BU1307" s="726"/>
      <c r="BV1307" s="292"/>
      <c r="BW1307" s="435"/>
      <c r="BX1307" s="292"/>
      <c r="BY1307" s="726"/>
      <c r="BZ1307" s="726"/>
      <c r="CA1307" s="726"/>
      <c r="CB1307" s="726"/>
      <c r="CC1307" s="726"/>
      <c r="CD1307" s="726"/>
      <c r="CE1307" s="726"/>
      <c r="CF1307" s="726"/>
      <c r="CG1307" s="726"/>
      <c r="CH1307" s="726"/>
      <c r="CI1307" s="726"/>
      <c r="CJ1307" s="726"/>
      <c r="CK1307" s="726"/>
      <c r="CL1307" s="728"/>
    </row>
    <row r="1308" spans="1:90" x14ac:dyDescent="0.25">
      <c r="A1308" s="586">
        <f t="shared" si="217"/>
        <v>2017</v>
      </c>
      <c r="B1308" s="586" t="str">
        <f t="shared" si="217"/>
        <v>SEPTIEMBRE</v>
      </c>
      <c r="C1308" s="586">
        <v>28</v>
      </c>
      <c r="D1308" s="292" t="str">
        <f t="shared" si="213"/>
        <v>SEPTIEMBRE 2017 / 26</v>
      </c>
      <c r="E1308" s="725"/>
      <c r="F1308" s="726"/>
      <c r="G1308" s="726"/>
      <c r="H1308" s="726"/>
      <c r="I1308" s="726"/>
      <c r="J1308" s="726"/>
      <c r="K1308" s="726"/>
      <c r="L1308" s="726"/>
      <c r="M1308" s="726"/>
      <c r="N1308" s="726"/>
      <c r="O1308" s="726"/>
      <c r="P1308" s="726"/>
      <c r="Q1308" s="726"/>
      <c r="R1308" s="726"/>
      <c r="S1308" s="726"/>
      <c r="T1308" s="726"/>
      <c r="U1308" s="726"/>
      <c r="V1308" s="726"/>
      <c r="W1308" s="726"/>
      <c r="X1308" s="726"/>
      <c r="Y1308" s="726"/>
      <c r="Z1308" s="726"/>
      <c r="AA1308" s="726"/>
      <c r="AB1308" s="726"/>
      <c r="AC1308" s="726"/>
      <c r="AD1308" s="726"/>
      <c r="AE1308" s="292"/>
      <c r="AF1308" s="428"/>
      <c r="AG1308" s="292"/>
      <c r="AH1308" s="726"/>
      <c r="AI1308" s="726"/>
      <c r="AJ1308" s="726"/>
      <c r="AK1308" s="726"/>
      <c r="AL1308" s="726"/>
      <c r="AM1308" s="726"/>
      <c r="AN1308" s="726"/>
      <c r="AO1308" s="726"/>
      <c r="AP1308" s="726"/>
      <c r="AQ1308" s="726"/>
      <c r="AR1308" s="726"/>
      <c r="AS1308" s="726"/>
      <c r="AT1308" s="726"/>
      <c r="AU1308" s="727"/>
      <c r="AV1308" s="726"/>
      <c r="AW1308" s="726"/>
      <c r="AX1308" s="726"/>
      <c r="AY1308" s="726"/>
      <c r="AZ1308" s="726"/>
      <c r="BA1308" s="726"/>
      <c r="BB1308" s="726"/>
      <c r="BC1308" s="726"/>
      <c r="BD1308" s="726"/>
      <c r="BE1308" s="726"/>
      <c r="BF1308" s="726"/>
      <c r="BG1308" s="726"/>
      <c r="BH1308" s="726"/>
      <c r="BI1308" s="726"/>
      <c r="BJ1308" s="726"/>
      <c r="BK1308" s="726"/>
      <c r="BL1308" s="726"/>
      <c r="BM1308" s="726"/>
      <c r="BN1308" s="726"/>
      <c r="BO1308" s="726"/>
      <c r="BP1308" s="726"/>
      <c r="BQ1308" s="726"/>
      <c r="BR1308" s="726"/>
      <c r="BS1308" s="726"/>
      <c r="BT1308" s="726"/>
      <c r="BU1308" s="726"/>
      <c r="BV1308" s="292"/>
      <c r="BW1308" s="435"/>
      <c r="BX1308" s="292"/>
      <c r="BY1308" s="726"/>
      <c r="BZ1308" s="726"/>
      <c r="CA1308" s="726"/>
      <c r="CB1308" s="726"/>
      <c r="CC1308" s="726"/>
      <c r="CD1308" s="726"/>
      <c r="CE1308" s="726"/>
      <c r="CF1308" s="726"/>
      <c r="CG1308" s="726"/>
      <c r="CH1308" s="726"/>
      <c r="CI1308" s="726"/>
      <c r="CJ1308" s="726"/>
      <c r="CK1308" s="726"/>
      <c r="CL1308" s="728"/>
    </row>
    <row r="1309" spans="1:90" x14ac:dyDescent="0.25">
      <c r="A1309" s="586">
        <f t="shared" si="217"/>
        <v>2017</v>
      </c>
      <c r="B1309" s="586" t="str">
        <f t="shared" si="217"/>
        <v>SEPTIEMBRE</v>
      </c>
      <c r="C1309" s="586">
        <v>29</v>
      </c>
      <c r="D1309" s="292" t="str">
        <f t="shared" si="213"/>
        <v>SEPTIEMBRE 2017 / 27</v>
      </c>
      <c r="E1309" s="725"/>
      <c r="F1309" s="726"/>
      <c r="G1309" s="726"/>
      <c r="H1309" s="726"/>
      <c r="I1309" s="726"/>
      <c r="J1309" s="726"/>
      <c r="K1309" s="726"/>
      <c r="L1309" s="726"/>
      <c r="M1309" s="726"/>
      <c r="N1309" s="726"/>
      <c r="O1309" s="726"/>
      <c r="P1309" s="726"/>
      <c r="Q1309" s="726"/>
      <c r="R1309" s="726"/>
      <c r="S1309" s="726"/>
      <c r="T1309" s="726"/>
      <c r="U1309" s="726"/>
      <c r="V1309" s="726"/>
      <c r="W1309" s="726"/>
      <c r="X1309" s="726"/>
      <c r="Y1309" s="726"/>
      <c r="Z1309" s="726"/>
      <c r="AA1309" s="726"/>
      <c r="AB1309" s="726"/>
      <c r="AC1309" s="726"/>
      <c r="AD1309" s="726"/>
      <c r="AE1309" s="292"/>
      <c r="AF1309" s="428"/>
      <c r="AG1309" s="292"/>
      <c r="AH1309" s="726"/>
      <c r="AI1309" s="726"/>
      <c r="AJ1309" s="726"/>
      <c r="AK1309" s="726"/>
      <c r="AL1309" s="726"/>
      <c r="AM1309" s="726"/>
      <c r="AN1309" s="726"/>
      <c r="AO1309" s="726"/>
      <c r="AP1309" s="726"/>
      <c r="AQ1309" s="726"/>
      <c r="AR1309" s="726"/>
      <c r="AS1309" s="726"/>
      <c r="AT1309" s="726"/>
      <c r="AU1309" s="727"/>
      <c r="AV1309" s="726"/>
      <c r="AW1309" s="726"/>
      <c r="AX1309" s="726"/>
      <c r="AY1309" s="726"/>
      <c r="AZ1309" s="726"/>
      <c r="BA1309" s="726"/>
      <c r="BB1309" s="726"/>
      <c r="BC1309" s="726"/>
      <c r="BD1309" s="726"/>
      <c r="BE1309" s="726"/>
      <c r="BF1309" s="726"/>
      <c r="BG1309" s="726"/>
      <c r="BH1309" s="726"/>
      <c r="BI1309" s="726"/>
      <c r="BJ1309" s="726"/>
      <c r="BK1309" s="726"/>
      <c r="BL1309" s="726"/>
      <c r="BM1309" s="726"/>
      <c r="BN1309" s="726"/>
      <c r="BO1309" s="726"/>
      <c r="BP1309" s="726"/>
      <c r="BQ1309" s="726"/>
      <c r="BR1309" s="726"/>
      <c r="BS1309" s="726"/>
      <c r="BT1309" s="726"/>
      <c r="BU1309" s="726"/>
      <c r="BV1309" s="292"/>
      <c r="BW1309" s="435"/>
      <c r="BX1309" s="292"/>
      <c r="BY1309" s="726"/>
      <c r="BZ1309" s="726"/>
      <c r="CA1309" s="726"/>
      <c r="CB1309" s="726"/>
      <c r="CC1309" s="726"/>
      <c r="CD1309" s="726"/>
      <c r="CE1309" s="726"/>
      <c r="CF1309" s="726"/>
      <c r="CG1309" s="726"/>
      <c r="CH1309" s="726"/>
      <c r="CI1309" s="726"/>
      <c r="CJ1309" s="726"/>
      <c r="CK1309" s="726"/>
      <c r="CL1309" s="728"/>
    </row>
    <row r="1310" spans="1:90" x14ac:dyDescent="0.25">
      <c r="A1310" s="586">
        <f t="shared" si="217"/>
        <v>2017</v>
      </c>
      <c r="B1310" s="586" t="str">
        <f t="shared" si="217"/>
        <v>SEPTIEMBRE</v>
      </c>
      <c r="C1310" s="586">
        <v>30</v>
      </c>
      <c r="D1310" s="292" t="str">
        <f t="shared" si="213"/>
        <v>SEPTIEMBRE 2017 / 28</v>
      </c>
      <c r="E1310" s="725"/>
      <c r="F1310" s="726"/>
      <c r="G1310" s="726"/>
      <c r="H1310" s="726"/>
      <c r="I1310" s="726"/>
      <c r="J1310" s="726"/>
      <c r="K1310" s="726"/>
      <c r="L1310" s="726"/>
      <c r="M1310" s="726"/>
      <c r="N1310" s="726"/>
      <c r="O1310" s="726"/>
      <c r="P1310" s="726"/>
      <c r="Q1310" s="726"/>
      <c r="R1310" s="726"/>
      <c r="S1310" s="726"/>
      <c r="T1310" s="726"/>
      <c r="U1310" s="726"/>
      <c r="V1310" s="726"/>
      <c r="W1310" s="726"/>
      <c r="X1310" s="726"/>
      <c r="Y1310" s="726"/>
      <c r="Z1310" s="726"/>
      <c r="AA1310" s="726"/>
      <c r="AB1310" s="726"/>
      <c r="AC1310" s="726"/>
      <c r="AD1310" s="726"/>
      <c r="AE1310" s="292"/>
      <c r="AF1310" s="428"/>
      <c r="AG1310" s="292"/>
      <c r="AH1310" s="726"/>
      <c r="AI1310" s="726"/>
      <c r="AJ1310" s="726"/>
      <c r="AK1310" s="726"/>
      <c r="AL1310" s="726"/>
      <c r="AM1310" s="726"/>
      <c r="AN1310" s="726"/>
      <c r="AO1310" s="726"/>
      <c r="AP1310" s="726"/>
      <c r="AQ1310" s="726"/>
      <c r="AR1310" s="726"/>
      <c r="AS1310" s="726"/>
      <c r="AT1310" s="726"/>
      <c r="AU1310" s="727"/>
      <c r="AV1310" s="726"/>
      <c r="AW1310" s="726"/>
      <c r="AX1310" s="726"/>
      <c r="AY1310" s="726"/>
      <c r="AZ1310" s="726"/>
      <c r="BA1310" s="726"/>
      <c r="BB1310" s="726"/>
      <c r="BC1310" s="726"/>
      <c r="BD1310" s="726"/>
      <c r="BE1310" s="726"/>
      <c r="BF1310" s="726"/>
      <c r="BG1310" s="726"/>
      <c r="BH1310" s="726"/>
      <c r="BI1310" s="726"/>
      <c r="BJ1310" s="726"/>
      <c r="BK1310" s="726"/>
      <c r="BL1310" s="726"/>
      <c r="BM1310" s="726"/>
      <c r="BN1310" s="726"/>
      <c r="BO1310" s="726"/>
      <c r="BP1310" s="726"/>
      <c r="BQ1310" s="726"/>
      <c r="BR1310" s="726"/>
      <c r="BS1310" s="726"/>
      <c r="BT1310" s="726"/>
      <c r="BU1310" s="726"/>
      <c r="BV1310" s="292"/>
      <c r="BW1310" s="435"/>
      <c r="BX1310" s="292"/>
      <c r="BY1310" s="726"/>
      <c r="BZ1310" s="726"/>
      <c r="CA1310" s="726"/>
      <c r="CB1310" s="726"/>
      <c r="CC1310" s="726"/>
      <c r="CD1310" s="726"/>
      <c r="CE1310" s="726"/>
      <c r="CF1310" s="726"/>
      <c r="CG1310" s="726"/>
      <c r="CH1310" s="726"/>
      <c r="CI1310" s="726"/>
      <c r="CJ1310" s="726"/>
      <c r="CK1310" s="726"/>
      <c r="CL1310" s="728"/>
    </row>
    <row r="1311" spans="1:90" x14ac:dyDescent="0.25">
      <c r="A1311" s="586">
        <f t="shared" si="217"/>
        <v>2017</v>
      </c>
      <c r="B1311" s="586" t="str">
        <f t="shared" si="217"/>
        <v>SEPTIEMBRE</v>
      </c>
      <c r="C1311" s="586">
        <v>31</v>
      </c>
      <c r="D1311" s="292" t="str">
        <f t="shared" si="213"/>
        <v>SEPTIEMBRE 2017 / 29</v>
      </c>
      <c r="E1311" s="725"/>
      <c r="F1311" s="726"/>
      <c r="G1311" s="726"/>
      <c r="H1311" s="726"/>
      <c r="I1311" s="726"/>
      <c r="J1311" s="726"/>
      <c r="K1311" s="726"/>
      <c r="L1311" s="726"/>
      <c r="M1311" s="726"/>
      <c r="N1311" s="726"/>
      <c r="O1311" s="726"/>
      <c r="P1311" s="726"/>
      <c r="Q1311" s="726"/>
      <c r="R1311" s="726"/>
      <c r="S1311" s="726"/>
      <c r="T1311" s="726"/>
      <c r="U1311" s="726"/>
      <c r="V1311" s="726"/>
      <c r="W1311" s="726"/>
      <c r="X1311" s="726"/>
      <c r="Y1311" s="726"/>
      <c r="Z1311" s="726"/>
      <c r="AA1311" s="726"/>
      <c r="AB1311" s="726"/>
      <c r="AC1311" s="726"/>
      <c r="AD1311" s="726"/>
      <c r="AE1311" s="292"/>
      <c r="AF1311" s="428"/>
      <c r="AG1311" s="292"/>
      <c r="AH1311" s="726"/>
      <c r="AI1311" s="726"/>
      <c r="AJ1311" s="726"/>
      <c r="AK1311" s="726"/>
      <c r="AL1311" s="726"/>
      <c r="AM1311" s="726"/>
      <c r="AN1311" s="726"/>
      <c r="AO1311" s="726"/>
      <c r="AP1311" s="726"/>
      <c r="AQ1311" s="726"/>
      <c r="AR1311" s="726"/>
      <c r="AS1311" s="726"/>
      <c r="AT1311" s="726"/>
      <c r="AU1311" s="727"/>
      <c r="AV1311" s="726"/>
      <c r="AW1311" s="726"/>
      <c r="AX1311" s="726"/>
      <c r="AY1311" s="726"/>
      <c r="AZ1311" s="726"/>
      <c r="BA1311" s="726"/>
      <c r="BB1311" s="726"/>
      <c r="BC1311" s="726"/>
      <c r="BD1311" s="726"/>
      <c r="BE1311" s="726"/>
      <c r="BF1311" s="726"/>
      <c r="BG1311" s="726"/>
      <c r="BH1311" s="726"/>
      <c r="BI1311" s="726"/>
      <c r="BJ1311" s="726"/>
      <c r="BK1311" s="726"/>
      <c r="BL1311" s="726"/>
      <c r="BM1311" s="726"/>
      <c r="BN1311" s="726"/>
      <c r="BO1311" s="726"/>
      <c r="BP1311" s="726"/>
      <c r="BQ1311" s="726"/>
      <c r="BR1311" s="726"/>
      <c r="BS1311" s="726"/>
      <c r="BT1311" s="726"/>
      <c r="BU1311" s="726"/>
      <c r="BV1311" s="292"/>
      <c r="BW1311" s="435"/>
      <c r="BX1311" s="292"/>
      <c r="BY1311" s="726"/>
      <c r="BZ1311" s="726"/>
      <c r="CA1311" s="726"/>
      <c r="CB1311" s="726"/>
      <c r="CC1311" s="726"/>
      <c r="CD1311" s="726"/>
      <c r="CE1311" s="726"/>
      <c r="CF1311" s="726"/>
      <c r="CG1311" s="726"/>
      <c r="CH1311" s="726"/>
      <c r="CI1311" s="726"/>
      <c r="CJ1311" s="726"/>
      <c r="CK1311" s="726"/>
      <c r="CL1311" s="728"/>
    </row>
    <row r="1312" spans="1:90" x14ac:dyDescent="0.25">
      <c r="A1312" s="206"/>
      <c r="B1312" s="206"/>
      <c r="C1312" s="206"/>
      <c r="D1312" s="292" t="str">
        <f t="shared" si="213"/>
        <v>SEPTIEMBRE 2017 / 30</v>
      </c>
      <c r="E1312" s="725"/>
      <c r="F1312" s="726"/>
      <c r="G1312" s="726"/>
      <c r="H1312" s="726"/>
      <c r="I1312" s="726"/>
      <c r="J1312" s="726"/>
      <c r="K1312" s="726"/>
      <c r="L1312" s="726"/>
      <c r="M1312" s="726"/>
      <c r="N1312" s="726"/>
      <c r="O1312" s="726"/>
      <c r="P1312" s="726"/>
      <c r="Q1312" s="726"/>
      <c r="R1312" s="726"/>
      <c r="S1312" s="726"/>
      <c r="T1312" s="726"/>
      <c r="U1312" s="726"/>
      <c r="V1312" s="726"/>
      <c r="W1312" s="726"/>
      <c r="X1312" s="726"/>
      <c r="Y1312" s="726"/>
      <c r="Z1312" s="726"/>
      <c r="AA1312" s="726"/>
      <c r="AB1312" s="726"/>
      <c r="AC1312" s="726"/>
      <c r="AD1312" s="726"/>
      <c r="AE1312" s="292"/>
      <c r="AF1312" s="428"/>
      <c r="AG1312" s="292"/>
      <c r="AH1312" s="726"/>
      <c r="AI1312" s="726"/>
      <c r="AJ1312" s="726"/>
      <c r="AK1312" s="726"/>
      <c r="AL1312" s="726"/>
      <c r="AM1312" s="726"/>
      <c r="AN1312" s="726"/>
      <c r="AO1312" s="726"/>
      <c r="AP1312" s="726"/>
      <c r="AQ1312" s="726"/>
      <c r="AR1312" s="726"/>
      <c r="AS1312" s="726"/>
      <c r="AT1312" s="726"/>
      <c r="AU1312" s="727"/>
      <c r="AV1312" s="726"/>
      <c r="AW1312" s="726"/>
      <c r="AX1312" s="726"/>
      <c r="AY1312" s="726"/>
      <c r="AZ1312" s="726"/>
      <c r="BA1312" s="726"/>
      <c r="BB1312" s="726"/>
      <c r="BC1312" s="726"/>
      <c r="BD1312" s="726"/>
      <c r="BE1312" s="726"/>
      <c r="BF1312" s="726"/>
      <c r="BG1312" s="726"/>
      <c r="BH1312" s="726"/>
      <c r="BI1312" s="726"/>
      <c r="BJ1312" s="726"/>
      <c r="BK1312" s="726"/>
      <c r="BL1312" s="726"/>
      <c r="BM1312" s="726"/>
      <c r="BN1312" s="726"/>
      <c r="BO1312" s="726"/>
      <c r="BP1312" s="726"/>
      <c r="BQ1312" s="726"/>
      <c r="BR1312" s="726"/>
      <c r="BS1312" s="726"/>
      <c r="BT1312" s="726"/>
      <c r="BU1312" s="726"/>
      <c r="BV1312" s="292"/>
      <c r="BW1312" s="435"/>
      <c r="BX1312" s="292"/>
      <c r="BY1312" s="726"/>
      <c r="BZ1312" s="726"/>
      <c r="CA1312" s="726"/>
      <c r="CB1312" s="726"/>
      <c r="CC1312" s="726"/>
      <c r="CD1312" s="726"/>
      <c r="CE1312" s="726"/>
      <c r="CF1312" s="726"/>
      <c r="CG1312" s="726"/>
      <c r="CH1312" s="726"/>
      <c r="CI1312" s="726"/>
      <c r="CJ1312" s="726"/>
      <c r="CK1312" s="726"/>
      <c r="CL1312" s="728"/>
    </row>
    <row r="1313" spans="1:133" x14ac:dyDescent="0.25">
      <c r="A1313" s="586">
        <v>2017</v>
      </c>
      <c r="B1313" s="586" t="s">
        <v>236</v>
      </c>
      <c r="C1313" s="586">
        <v>1</v>
      </c>
      <c r="D1313" s="292" t="str">
        <f t="shared" si="213"/>
        <v>SEPTIEMBRE 2017 / 31</v>
      </c>
      <c r="E1313" s="725"/>
      <c r="F1313" s="726"/>
      <c r="G1313" s="726"/>
      <c r="H1313" s="726"/>
      <c r="I1313" s="726"/>
      <c r="J1313" s="726"/>
      <c r="K1313" s="726"/>
      <c r="L1313" s="726"/>
      <c r="M1313" s="726"/>
      <c r="N1313" s="726"/>
      <c r="O1313" s="726"/>
      <c r="P1313" s="726"/>
      <c r="Q1313" s="726"/>
      <c r="R1313" s="726"/>
      <c r="S1313" s="726"/>
      <c r="T1313" s="726"/>
      <c r="U1313" s="726"/>
      <c r="V1313" s="726"/>
      <c r="W1313" s="726"/>
      <c r="X1313" s="726"/>
      <c r="Y1313" s="726"/>
      <c r="Z1313" s="726"/>
      <c r="AA1313" s="726"/>
      <c r="AB1313" s="726"/>
      <c r="AC1313" s="726"/>
      <c r="AD1313" s="726"/>
      <c r="AE1313" s="292"/>
      <c r="AF1313" s="428"/>
      <c r="AG1313" s="292"/>
      <c r="AH1313" s="726"/>
      <c r="AI1313" s="726"/>
      <c r="AJ1313" s="726"/>
      <c r="AK1313" s="726"/>
      <c r="AL1313" s="726"/>
      <c r="AM1313" s="726"/>
      <c r="AN1313" s="726"/>
      <c r="AO1313" s="726"/>
      <c r="AP1313" s="726"/>
      <c r="AQ1313" s="726"/>
      <c r="AR1313" s="726"/>
      <c r="AS1313" s="726"/>
      <c r="AT1313" s="726"/>
      <c r="AU1313" s="727"/>
      <c r="AV1313" s="726"/>
      <c r="AW1313" s="726"/>
      <c r="AX1313" s="726"/>
      <c r="AY1313" s="726"/>
      <c r="AZ1313" s="726"/>
      <c r="BA1313" s="726"/>
      <c r="BB1313" s="726"/>
      <c r="BC1313" s="726"/>
      <c r="BD1313" s="726"/>
      <c r="BE1313" s="726"/>
      <c r="BF1313" s="726"/>
      <c r="BG1313" s="726"/>
      <c r="BH1313" s="726"/>
      <c r="BI1313" s="726"/>
      <c r="BJ1313" s="726"/>
      <c r="BK1313" s="726"/>
      <c r="BL1313" s="726"/>
      <c r="BM1313" s="726"/>
      <c r="BN1313" s="726"/>
      <c r="BO1313" s="726"/>
      <c r="BP1313" s="726"/>
      <c r="BQ1313" s="726"/>
      <c r="BR1313" s="726"/>
      <c r="BS1313" s="726"/>
      <c r="BT1313" s="726"/>
      <c r="BU1313" s="726"/>
      <c r="BV1313" s="292"/>
      <c r="BW1313" s="435"/>
      <c r="BX1313" s="292"/>
      <c r="BY1313" s="726"/>
      <c r="BZ1313" s="726"/>
      <c r="CA1313" s="726"/>
      <c r="CB1313" s="726"/>
      <c r="CC1313" s="726"/>
      <c r="CD1313" s="726"/>
      <c r="CE1313" s="726"/>
      <c r="CF1313" s="726"/>
      <c r="CG1313" s="726"/>
      <c r="CH1313" s="726"/>
      <c r="CI1313" s="726"/>
      <c r="CJ1313" s="726"/>
      <c r="CK1313" s="726"/>
      <c r="CL1313" s="728"/>
    </row>
    <row r="1314" spans="1:133" ht="15.75" x14ac:dyDescent="0.25">
      <c r="A1314" s="586">
        <f>A1313</f>
        <v>2017</v>
      </c>
      <c r="B1314" s="586" t="str">
        <f>B1313</f>
        <v>OCTUBRE</v>
      </c>
      <c r="C1314" s="586">
        <v>2</v>
      </c>
      <c r="D1314" s="275" t="s">
        <v>228</v>
      </c>
      <c r="E1314" s="344" t="str">
        <f>IFERROR(AVERAGE(E1283:E1313),"")</f>
        <v/>
      </c>
      <c r="F1314" s="276" t="str">
        <f>IFERROR(AVERAGE(F1283:F1313),"")</f>
        <v/>
      </c>
      <c r="G1314" s="276" t="str">
        <f>IFERROR(AVERAGE(G1283:G1313),"")</f>
        <v/>
      </c>
      <c r="H1314" s="276" t="str">
        <f>IFERROR(AVERAGE(H1283:H1313),"")</f>
        <v/>
      </c>
      <c r="I1314" s="276" t="str">
        <f>IFERROR(AVERAGE(I1283:I1313),"")</f>
        <v/>
      </c>
      <c r="J1314" s="276" t="str">
        <f t="shared" ref="J1314:BU1314" si="218">IFERROR(AVERAGE(J1283:J1313),"")</f>
        <v/>
      </c>
      <c r="K1314" s="276" t="str">
        <f t="shared" si="218"/>
        <v/>
      </c>
      <c r="L1314" s="276" t="str">
        <f t="shared" si="218"/>
        <v/>
      </c>
      <c r="M1314" s="276" t="str">
        <f t="shared" si="218"/>
        <v/>
      </c>
      <c r="N1314" s="276" t="str">
        <f t="shared" si="218"/>
        <v/>
      </c>
      <c r="O1314" s="276" t="str">
        <f t="shared" si="218"/>
        <v/>
      </c>
      <c r="P1314" s="276" t="str">
        <f t="shared" si="218"/>
        <v/>
      </c>
      <c r="Q1314" s="276" t="str">
        <f t="shared" si="218"/>
        <v/>
      </c>
      <c r="R1314" s="276" t="str">
        <f t="shared" si="218"/>
        <v/>
      </c>
      <c r="S1314" s="276" t="str">
        <f t="shared" si="218"/>
        <v/>
      </c>
      <c r="T1314" s="276" t="str">
        <f t="shared" si="218"/>
        <v/>
      </c>
      <c r="U1314" s="276" t="str">
        <f t="shared" si="218"/>
        <v/>
      </c>
      <c r="V1314" s="276" t="str">
        <f t="shared" si="218"/>
        <v/>
      </c>
      <c r="W1314" s="276" t="str">
        <f t="shared" si="218"/>
        <v/>
      </c>
      <c r="X1314" s="276" t="str">
        <f t="shared" si="218"/>
        <v/>
      </c>
      <c r="Y1314" s="276" t="str">
        <f t="shared" si="218"/>
        <v/>
      </c>
      <c r="Z1314" s="276" t="str">
        <f t="shared" si="218"/>
        <v/>
      </c>
      <c r="AA1314" s="276" t="str">
        <f t="shared" si="218"/>
        <v/>
      </c>
      <c r="AB1314" s="276" t="str">
        <f t="shared" si="218"/>
        <v/>
      </c>
      <c r="AC1314" s="276" t="str">
        <f t="shared" si="218"/>
        <v/>
      </c>
      <c r="AD1314" s="276" t="str">
        <f t="shared" si="218"/>
        <v/>
      </c>
      <c r="AE1314" s="276" t="str">
        <f t="shared" si="218"/>
        <v/>
      </c>
      <c r="AF1314" s="420" t="str">
        <f t="shared" si="218"/>
        <v/>
      </c>
      <c r="AG1314" s="276" t="str">
        <f t="shared" si="218"/>
        <v/>
      </c>
      <c r="AH1314" s="276" t="str">
        <f t="shared" si="218"/>
        <v/>
      </c>
      <c r="AI1314" s="276" t="str">
        <f t="shared" si="218"/>
        <v/>
      </c>
      <c r="AJ1314" s="276" t="str">
        <f t="shared" si="218"/>
        <v/>
      </c>
      <c r="AK1314" s="276" t="str">
        <f t="shared" si="218"/>
        <v/>
      </c>
      <c r="AL1314" s="276" t="str">
        <f t="shared" si="218"/>
        <v/>
      </c>
      <c r="AM1314" s="276" t="str">
        <f t="shared" si="218"/>
        <v/>
      </c>
      <c r="AN1314" s="276" t="str">
        <f t="shared" si="218"/>
        <v/>
      </c>
      <c r="AO1314" s="276" t="str">
        <f t="shared" si="218"/>
        <v/>
      </c>
      <c r="AP1314" s="276" t="str">
        <f t="shared" si="218"/>
        <v/>
      </c>
      <c r="AQ1314" s="276" t="str">
        <f t="shared" si="218"/>
        <v/>
      </c>
      <c r="AR1314" s="276" t="str">
        <f t="shared" si="218"/>
        <v/>
      </c>
      <c r="AS1314" s="276" t="str">
        <f t="shared" si="218"/>
        <v/>
      </c>
      <c r="AT1314" s="276" t="str">
        <f t="shared" si="218"/>
        <v/>
      </c>
      <c r="AU1314" s="276" t="str">
        <f t="shared" si="218"/>
        <v/>
      </c>
      <c r="AV1314" s="276" t="str">
        <f t="shared" si="218"/>
        <v/>
      </c>
      <c r="AW1314" s="276" t="str">
        <f t="shared" si="218"/>
        <v/>
      </c>
      <c r="AX1314" s="310" t="str">
        <f t="shared" si="218"/>
        <v/>
      </c>
      <c r="AY1314" s="276" t="str">
        <f t="shared" si="218"/>
        <v/>
      </c>
      <c r="AZ1314" s="276" t="str">
        <f t="shared" si="218"/>
        <v/>
      </c>
      <c r="BA1314" s="276" t="str">
        <f t="shared" si="218"/>
        <v/>
      </c>
      <c r="BB1314" s="276" t="str">
        <f t="shared" si="218"/>
        <v/>
      </c>
      <c r="BC1314" s="276" t="str">
        <f t="shared" si="218"/>
        <v/>
      </c>
      <c r="BD1314" s="276" t="str">
        <f t="shared" si="218"/>
        <v/>
      </c>
      <c r="BE1314" s="276" t="str">
        <f t="shared" si="218"/>
        <v/>
      </c>
      <c r="BF1314" s="276" t="str">
        <f t="shared" si="218"/>
        <v/>
      </c>
      <c r="BG1314" s="276" t="str">
        <f t="shared" si="218"/>
        <v/>
      </c>
      <c r="BH1314" s="276" t="str">
        <f t="shared" si="218"/>
        <v/>
      </c>
      <c r="BI1314" s="276" t="str">
        <f t="shared" si="218"/>
        <v/>
      </c>
      <c r="BJ1314" s="276" t="str">
        <f t="shared" si="218"/>
        <v/>
      </c>
      <c r="BK1314" s="276" t="str">
        <f t="shared" si="218"/>
        <v/>
      </c>
      <c r="BL1314" s="276" t="str">
        <f t="shared" si="218"/>
        <v/>
      </c>
      <c r="BM1314" s="276" t="str">
        <f t="shared" si="218"/>
        <v/>
      </c>
      <c r="BN1314" s="276" t="str">
        <f t="shared" si="218"/>
        <v/>
      </c>
      <c r="BO1314" s="276" t="str">
        <f t="shared" si="218"/>
        <v/>
      </c>
      <c r="BP1314" s="276" t="str">
        <f t="shared" si="218"/>
        <v/>
      </c>
      <c r="BQ1314" s="276" t="str">
        <f t="shared" si="218"/>
        <v/>
      </c>
      <c r="BR1314" s="276" t="str">
        <f t="shared" si="218"/>
        <v/>
      </c>
      <c r="BS1314" s="276" t="str">
        <f t="shared" si="218"/>
        <v/>
      </c>
      <c r="BT1314" s="276" t="str">
        <f t="shared" si="218"/>
        <v/>
      </c>
      <c r="BU1314" s="276" t="str">
        <f t="shared" si="218"/>
        <v/>
      </c>
      <c r="BV1314" s="310" t="str">
        <f>IFERROR(AVERAGE(BV1283:BV1313),"")</f>
        <v/>
      </c>
      <c r="BW1314" s="436"/>
      <c r="BX1314" s="309"/>
      <c r="BY1314" s="309"/>
      <c r="BZ1314" s="309"/>
      <c r="CA1314" s="309"/>
      <c r="CB1314" s="309"/>
      <c r="CC1314" s="309"/>
      <c r="CD1314" s="309"/>
      <c r="CE1314" s="309"/>
      <c r="CF1314" s="309"/>
      <c r="CG1314" s="309"/>
      <c r="CH1314" s="309"/>
      <c r="CI1314" s="309"/>
      <c r="CJ1314" s="309"/>
      <c r="CK1314" s="309"/>
      <c r="CL1314" s="308"/>
      <c r="CM1314" s="309"/>
      <c r="CN1314" s="309"/>
      <c r="CO1314" s="309"/>
      <c r="CP1314" s="309"/>
      <c r="CQ1314" s="309"/>
      <c r="CR1314" s="309"/>
      <c r="CS1314" s="309"/>
      <c r="CT1314" s="309"/>
      <c r="CU1314" s="309"/>
      <c r="CV1314" s="309"/>
      <c r="CW1314" s="309"/>
      <c r="CX1314" s="309"/>
      <c r="CY1314" s="309"/>
      <c r="CZ1314" s="309"/>
      <c r="DA1314" s="309"/>
      <c r="DB1314" s="309"/>
      <c r="DC1314" s="309"/>
      <c r="DD1314" s="309"/>
      <c r="DE1314" s="309"/>
      <c r="DF1314" s="309"/>
      <c r="DG1314" s="309"/>
      <c r="DH1314" s="309"/>
      <c r="DI1314" s="309"/>
      <c r="DJ1314" s="309"/>
      <c r="DK1314" s="309"/>
      <c r="DL1314" s="309"/>
      <c r="DM1314" s="309"/>
      <c r="DN1314" s="309"/>
      <c r="DO1314" s="443"/>
      <c r="DP1314" s="309"/>
      <c r="DQ1314" s="309"/>
      <c r="DR1314" s="309"/>
      <c r="DS1314" s="309"/>
      <c r="DT1314" s="309"/>
      <c r="DU1314" s="309"/>
      <c r="DV1314" s="309"/>
      <c r="DW1314" s="309"/>
      <c r="DX1314" s="309"/>
      <c r="DY1314" s="309"/>
      <c r="DZ1314" s="309"/>
      <c r="EA1314" s="309"/>
      <c r="EB1314" s="309"/>
      <c r="EC1314" s="309"/>
    </row>
    <row r="1315" spans="1:133" x14ac:dyDescent="0.25">
      <c r="A1315" s="586">
        <f t="shared" ref="A1315:B1330" si="219">A1314</f>
        <v>2017</v>
      </c>
      <c r="B1315" s="586" t="str">
        <f t="shared" si="219"/>
        <v>OCTUBRE</v>
      </c>
      <c r="C1315" s="586">
        <v>3</v>
      </c>
      <c r="D1315" s="292" t="str">
        <f t="shared" ref="D1315:D1377" si="220">B1313&amp;" "&amp;A1313&amp;" / "&amp;C1313</f>
        <v>OCTUBRE 2017 / 1</v>
      </c>
      <c r="E1315" s="725"/>
      <c r="F1315" s="726"/>
      <c r="G1315" s="726"/>
      <c r="H1315" s="726"/>
      <c r="I1315" s="726"/>
      <c r="J1315" s="726"/>
      <c r="K1315" s="726"/>
      <c r="L1315" s="726"/>
      <c r="M1315" s="726"/>
      <c r="N1315" s="726"/>
      <c r="O1315" s="726"/>
      <c r="P1315" s="726"/>
      <c r="Q1315" s="726"/>
      <c r="R1315" s="726"/>
      <c r="S1315" s="726"/>
      <c r="T1315" s="726"/>
      <c r="U1315" s="726"/>
      <c r="V1315" s="726"/>
      <c r="W1315" s="726"/>
      <c r="X1315" s="726"/>
      <c r="Y1315" s="726"/>
      <c r="Z1315" s="726"/>
      <c r="AA1315" s="726"/>
      <c r="AB1315" s="726"/>
      <c r="AC1315" s="726"/>
      <c r="AD1315" s="726"/>
      <c r="AE1315" s="292"/>
      <c r="AF1315" s="428"/>
      <c r="AG1315" s="292"/>
      <c r="AH1315" s="726"/>
      <c r="AI1315" s="726"/>
      <c r="AJ1315" s="726"/>
      <c r="AK1315" s="726"/>
      <c r="AL1315" s="726"/>
      <c r="AM1315" s="726"/>
      <c r="AN1315" s="726"/>
      <c r="AO1315" s="726"/>
      <c r="AP1315" s="726"/>
      <c r="AQ1315" s="726"/>
      <c r="AR1315" s="726"/>
      <c r="AS1315" s="726"/>
      <c r="AT1315" s="726"/>
      <c r="AU1315" s="727"/>
      <c r="AV1315" s="726"/>
      <c r="AW1315" s="726"/>
      <c r="AX1315" s="726"/>
      <c r="AY1315" s="726"/>
      <c r="AZ1315" s="726"/>
      <c r="BA1315" s="726"/>
      <c r="BB1315" s="726"/>
      <c r="BC1315" s="726"/>
      <c r="BD1315" s="726"/>
      <c r="BE1315" s="726"/>
      <c r="BF1315" s="726"/>
      <c r="BG1315" s="726"/>
      <c r="BH1315" s="726"/>
      <c r="BI1315" s="726"/>
      <c r="BJ1315" s="726"/>
      <c r="BK1315" s="726"/>
      <c r="BL1315" s="726"/>
      <c r="BM1315" s="726"/>
      <c r="BN1315" s="726"/>
      <c r="BO1315" s="726"/>
      <c r="BP1315" s="726"/>
      <c r="BQ1315" s="726"/>
      <c r="BR1315" s="726"/>
      <c r="BS1315" s="726"/>
      <c r="BT1315" s="726"/>
      <c r="BU1315" s="726"/>
      <c r="BV1315" s="292"/>
      <c r="BW1315" s="435"/>
      <c r="BX1315" s="292"/>
      <c r="BY1315" s="726"/>
      <c r="BZ1315" s="726"/>
      <c r="CA1315" s="726"/>
      <c r="CB1315" s="726"/>
      <c r="CC1315" s="726"/>
      <c r="CD1315" s="726"/>
      <c r="CE1315" s="726"/>
      <c r="CF1315" s="726"/>
      <c r="CG1315" s="726"/>
      <c r="CH1315" s="726"/>
      <c r="CI1315" s="726"/>
      <c r="CJ1315" s="726"/>
      <c r="CK1315" s="726"/>
      <c r="CL1315" s="728"/>
    </row>
    <row r="1316" spans="1:133" x14ac:dyDescent="0.25">
      <c r="A1316" s="586">
        <f t="shared" si="219"/>
        <v>2017</v>
      </c>
      <c r="B1316" s="586" t="str">
        <f t="shared" si="219"/>
        <v>OCTUBRE</v>
      </c>
      <c r="C1316" s="586">
        <v>4</v>
      </c>
      <c r="D1316" s="292" t="str">
        <f t="shared" si="220"/>
        <v>OCTUBRE 2017 / 2</v>
      </c>
      <c r="E1316" s="725"/>
      <c r="F1316" s="726"/>
      <c r="G1316" s="726"/>
      <c r="H1316" s="726"/>
      <c r="I1316" s="726"/>
      <c r="J1316" s="726"/>
      <c r="K1316" s="726"/>
      <c r="L1316" s="726"/>
      <c r="M1316" s="726"/>
      <c r="N1316" s="726"/>
      <c r="O1316" s="726"/>
      <c r="P1316" s="726"/>
      <c r="Q1316" s="726"/>
      <c r="R1316" s="726"/>
      <c r="S1316" s="726"/>
      <c r="T1316" s="726"/>
      <c r="U1316" s="726"/>
      <c r="V1316" s="726"/>
      <c r="W1316" s="726"/>
      <c r="X1316" s="726"/>
      <c r="Y1316" s="726"/>
      <c r="Z1316" s="726"/>
      <c r="AA1316" s="726"/>
      <c r="AB1316" s="726"/>
      <c r="AC1316" s="726"/>
      <c r="AD1316" s="726"/>
      <c r="AE1316" s="292"/>
      <c r="AF1316" s="428"/>
      <c r="AG1316" s="292"/>
      <c r="AH1316" s="726"/>
      <c r="AI1316" s="726"/>
      <c r="AJ1316" s="726"/>
      <c r="AK1316" s="726"/>
      <c r="AL1316" s="726"/>
      <c r="AM1316" s="726"/>
      <c r="AN1316" s="726"/>
      <c r="AO1316" s="726"/>
      <c r="AP1316" s="726"/>
      <c r="AQ1316" s="726"/>
      <c r="AR1316" s="726"/>
      <c r="AS1316" s="726"/>
      <c r="AT1316" s="726"/>
      <c r="AU1316" s="727"/>
      <c r="AV1316" s="726"/>
      <c r="AW1316" s="726"/>
      <c r="AX1316" s="726"/>
      <c r="AY1316" s="726"/>
      <c r="AZ1316" s="726"/>
      <c r="BA1316" s="726"/>
      <c r="BB1316" s="726"/>
      <c r="BC1316" s="726"/>
      <c r="BD1316" s="726"/>
      <c r="BE1316" s="726"/>
      <c r="BF1316" s="726"/>
      <c r="BG1316" s="726"/>
      <c r="BH1316" s="726"/>
      <c r="BI1316" s="726"/>
      <c r="BJ1316" s="726"/>
      <c r="BK1316" s="726"/>
      <c r="BL1316" s="726"/>
      <c r="BM1316" s="726"/>
      <c r="BN1316" s="726"/>
      <c r="BO1316" s="726"/>
      <c r="BP1316" s="726"/>
      <c r="BQ1316" s="726"/>
      <c r="BR1316" s="726"/>
      <c r="BS1316" s="726"/>
      <c r="BT1316" s="726"/>
      <c r="BU1316" s="726"/>
      <c r="BV1316" s="292"/>
      <c r="BW1316" s="435"/>
      <c r="BX1316" s="292"/>
      <c r="BY1316" s="726"/>
      <c r="BZ1316" s="726"/>
      <c r="CA1316" s="726"/>
      <c r="CB1316" s="726"/>
      <c r="CC1316" s="726"/>
      <c r="CD1316" s="726"/>
      <c r="CE1316" s="726"/>
      <c r="CF1316" s="726"/>
      <c r="CG1316" s="726"/>
      <c r="CH1316" s="726"/>
      <c r="CI1316" s="726"/>
      <c r="CJ1316" s="726"/>
      <c r="CK1316" s="726"/>
      <c r="CL1316" s="728"/>
    </row>
    <row r="1317" spans="1:133" x14ac:dyDescent="0.25">
      <c r="A1317" s="586">
        <f t="shared" si="219"/>
        <v>2017</v>
      </c>
      <c r="B1317" s="586" t="str">
        <f t="shared" si="219"/>
        <v>OCTUBRE</v>
      </c>
      <c r="C1317" s="586">
        <v>5</v>
      </c>
      <c r="D1317" s="292" t="str">
        <f t="shared" si="220"/>
        <v>OCTUBRE 2017 / 3</v>
      </c>
      <c r="E1317" s="725"/>
      <c r="F1317" s="726"/>
      <c r="G1317" s="726"/>
      <c r="H1317" s="726"/>
      <c r="I1317" s="726"/>
      <c r="J1317" s="726"/>
      <c r="K1317" s="726"/>
      <c r="L1317" s="726"/>
      <c r="M1317" s="726"/>
      <c r="N1317" s="726"/>
      <c r="O1317" s="726"/>
      <c r="P1317" s="726"/>
      <c r="Q1317" s="726"/>
      <c r="R1317" s="726"/>
      <c r="S1317" s="726"/>
      <c r="T1317" s="726"/>
      <c r="U1317" s="726"/>
      <c r="V1317" s="726"/>
      <c r="W1317" s="726"/>
      <c r="X1317" s="726"/>
      <c r="Y1317" s="726"/>
      <c r="Z1317" s="726"/>
      <c r="AA1317" s="726"/>
      <c r="AB1317" s="726"/>
      <c r="AC1317" s="726"/>
      <c r="AD1317" s="726"/>
      <c r="AE1317" s="292"/>
      <c r="AF1317" s="428"/>
      <c r="AG1317" s="292"/>
      <c r="AH1317" s="726"/>
      <c r="AI1317" s="726"/>
      <c r="AJ1317" s="726"/>
      <c r="AK1317" s="726"/>
      <c r="AL1317" s="726"/>
      <c r="AM1317" s="726"/>
      <c r="AN1317" s="726"/>
      <c r="AO1317" s="726"/>
      <c r="AP1317" s="726"/>
      <c r="AQ1317" s="726"/>
      <c r="AR1317" s="726"/>
      <c r="AS1317" s="726"/>
      <c r="AT1317" s="726"/>
      <c r="AU1317" s="727"/>
      <c r="AV1317" s="726"/>
      <c r="AW1317" s="726"/>
      <c r="AX1317" s="726"/>
      <c r="AY1317" s="726"/>
      <c r="AZ1317" s="726"/>
      <c r="BA1317" s="726"/>
      <c r="BB1317" s="726"/>
      <c r="BC1317" s="726"/>
      <c r="BD1317" s="726"/>
      <c r="BE1317" s="726"/>
      <c r="BF1317" s="726"/>
      <c r="BG1317" s="726"/>
      <c r="BH1317" s="726"/>
      <c r="BI1317" s="726"/>
      <c r="BJ1317" s="726"/>
      <c r="BK1317" s="726"/>
      <c r="BL1317" s="726"/>
      <c r="BM1317" s="726"/>
      <c r="BN1317" s="726"/>
      <c r="BO1317" s="726"/>
      <c r="BP1317" s="726"/>
      <c r="BQ1317" s="726"/>
      <c r="BR1317" s="726"/>
      <c r="BS1317" s="726"/>
      <c r="BT1317" s="726"/>
      <c r="BU1317" s="726"/>
      <c r="BV1317" s="292"/>
      <c r="BW1317" s="435"/>
      <c r="BX1317" s="292"/>
      <c r="BY1317" s="726"/>
      <c r="BZ1317" s="726"/>
      <c r="CA1317" s="726"/>
      <c r="CB1317" s="726"/>
      <c r="CC1317" s="726"/>
      <c r="CD1317" s="726"/>
      <c r="CE1317" s="726"/>
      <c r="CF1317" s="726"/>
      <c r="CG1317" s="726"/>
      <c r="CH1317" s="726"/>
      <c r="CI1317" s="726"/>
      <c r="CJ1317" s="726"/>
      <c r="CK1317" s="726"/>
      <c r="CL1317" s="728"/>
    </row>
    <row r="1318" spans="1:133" x14ac:dyDescent="0.25">
      <c r="A1318" s="586">
        <f t="shared" si="219"/>
        <v>2017</v>
      </c>
      <c r="B1318" s="586" t="str">
        <f t="shared" si="219"/>
        <v>OCTUBRE</v>
      </c>
      <c r="C1318" s="586">
        <v>6</v>
      </c>
      <c r="D1318" s="292" t="str">
        <f t="shared" si="220"/>
        <v>OCTUBRE 2017 / 4</v>
      </c>
      <c r="E1318" s="725"/>
      <c r="F1318" s="726"/>
      <c r="G1318" s="726"/>
      <c r="H1318" s="726"/>
      <c r="I1318" s="726"/>
      <c r="J1318" s="726"/>
      <c r="K1318" s="726"/>
      <c r="L1318" s="726"/>
      <c r="M1318" s="726"/>
      <c r="N1318" s="726"/>
      <c r="O1318" s="726"/>
      <c r="P1318" s="726"/>
      <c r="Q1318" s="726"/>
      <c r="R1318" s="726"/>
      <c r="S1318" s="726"/>
      <c r="T1318" s="726"/>
      <c r="U1318" s="726"/>
      <c r="V1318" s="726"/>
      <c r="W1318" s="726"/>
      <c r="X1318" s="726"/>
      <c r="Y1318" s="726"/>
      <c r="Z1318" s="726"/>
      <c r="AA1318" s="726"/>
      <c r="AB1318" s="726"/>
      <c r="AC1318" s="726"/>
      <c r="AD1318" s="726"/>
      <c r="AE1318" s="292"/>
      <c r="AF1318" s="428"/>
      <c r="AG1318" s="292"/>
      <c r="AH1318" s="726"/>
      <c r="AI1318" s="726"/>
      <c r="AJ1318" s="726"/>
      <c r="AK1318" s="726"/>
      <c r="AL1318" s="726"/>
      <c r="AM1318" s="726"/>
      <c r="AN1318" s="726"/>
      <c r="AO1318" s="726"/>
      <c r="AP1318" s="726"/>
      <c r="AQ1318" s="726"/>
      <c r="AR1318" s="726"/>
      <c r="AS1318" s="726"/>
      <c r="AT1318" s="726"/>
      <c r="AU1318" s="727"/>
      <c r="AV1318" s="726"/>
      <c r="AW1318" s="726"/>
      <c r="AX1318" s="726"/>
      <c r="AY1318" s="726"/>
      <c r="AZ1318" s="726"/>
      <c r="BA1318" s="726"/>
      <c r="BB1318" s="726"/>
      <c r="BC1318" s="726"/>
      <c r="BD1318" s="726"/>
      <c r="BE1318" s="726"/>
      <c r="BF1318" s="726"/>
      <c r="BG1318" s="726"/>
      <c r="BH1318" s="726"/>
      <c r="BI1318" s="726"/>
      <c r="BJ1318" s="726"/>
      <c r="BK1318" s="726"/>
      <c r="BL1318" s="726"/>
      <c r="BM1318" s="726"/>
      <c r="BN1318" s="726"/>
      <c r="BO1318" s="726"/>
      <c r="BP1318" s="726"/>
      <c r="BQ1318" s="726"/>
      <c r="BR1318" s="726"/>
      <c r="BS1318" s="726"/>
      <c r="BT1318" s="726"/>
      <c r="BU1318" s="726"/>
      <c r="BV1318" s="292"/>
      <c r="BW1318" s="435"/>
      <c r="BX1318" s="292"/>
      <c r="BY1318" s="726"/>
      <c r="BZ1318" s="726"/>
      <c r="CA1318" s="726"/>
      <c r="CB1318" s="726"/>
      <c r="CC1318" s="726"/>
      <c r="CD1318" s="726"/>
      <c r="CE1318" s="726"/>
      <c r="CF1318" s="726"/>
      <c r="CG1318" s="726"/>
      <c r="CH1318" s="726"/>
      <c r="CI1318" s="726"/>
      <c r="CJ1318" s="726"/>
      <c r="CK1318" s="726"/>
      <c r="CL1318" s="728"/>
    </row>
    <row r="1319" spans="1:133" x14ac:dyDescent="0.25">
      <c r="A1319" s="586">
        <f t="shared" si="219"/>
        <v>2017</v>
      </c>
      <c r="B1319" s="586" t="str">
        <f t="shared" si="219"/>
        <v>OCTUBRE</v>
      </c>
      <c r="C1319" s="586">
        <v>7</v>
      </c>
      <c r="D1319" s="292" t="str">
        <f t="shared" si="220"/>
        <v>OCTUBRE 2017 / 5</v>
      </c>
      <c r="E1319" s="725"/>
      <c r="F1319" s="726"/>
      <c r="G1319" s="726"/>
      <c r="H1319" s="726"/>
      <c r="I1319" s="726"/>
      <c r="J1319" s="726"/>
      <c r="K1319" s="726"/>
      <c r="L1319" s="726"/>
      <c r="M1319" s="726"/>
      <c r="N1319" s="726"/>
      <c r="O1319" s="726"/>
      <c r="P1319" s="726"/>
      <c r="Q1319" s="726"/>
      <c r="R1319" s="726"/>
      <c r="S1319" s="726"/>
      <c r="T1319" s="726"/>
      <c r="U1319" s="726"/>
      <c r="V1319" s="726"/>
      <c r="W1319" s="726"/>
      <c r="X1319" s="726"/>
      <c r="Y1319" s="726"/>
      <c r="Z1319" s="726"/>
      <c r="AA1319" s="726"/>
      <c r="AB1319" s="726"/>
      <c r="AC1319" s="726"/>
      <c r="AD1319" s="726"/>
      <c r="AE1319" s="292"/>
      <c r="AF1319" s="428"/>
      <c r="AG1319" s="292"/>
      <c r="AH1319" s="726"/>
      <c r="AI1319" s="726"/>
      <c r="AJ1319" s="726"/>
      <c r="AK1319" s="726"/>
      <c r="AL1319" s="726"/>
      <c r="AM1319" s="726"/>
      <c r="AN1319" s="726"/>
      <c r="AO1319" s="726"/>
      <c r="AP1319" s="726"/>
      <c r="AQ1319" s="726"/>
      <c r="AR1319" s="726"/>
      <c r="AS1319" s="726"/>
      <c r="AT1319" s="726"/>
      <c r="AU1319" s="727"/>
      <c r="AV1319" s="726"/>
      <c r="AW1319" s="726"/>
      <c r="AX1319" s="726"/>
      <c r="AY1319" s="726"/>
      <c r="AZ1319" s="726"/>
      <c r="BA1319" s="726"/>
      <c r="BB1319" s="726"/>
      <c r="BC1319" s="726"/>
      <c r="BD1319" s="726"/>
      <c r="BE1319" s="726"/>
      <c r="BF1319" s="726"/>
      <c r="BG1319" s="726"/>
      <c r="BH1319" s="726"/>
      <c r="BI1319" s="726"/>
      <c r="BJ1319" s="726"/>
      <c r="BK1319" s="726"/>
      <c r="BL1319" s="726"/>
      <c r="BM1319" s="726"/>
      <c r="BN1319" s="726"/>
      <c r="BO1319" s="726"/>
      <c r="BP1319" s="726"/>
      <c r="BQ1319" s="726"/>
      <c r="BR1319" s="726"/>
      <c r="BS1319" s="726"/>
      <c r="BT1319" s="726"/>
      <c r="BU1319" s="726"/>
      <c r="BV1319" s="292"/>
      <c r="BW1319" s="435"/>
      <c r="BX1319" s="292"/>
      <c r="BY1319" s="726"/>
      <c r="BZ1319" s="726"/>
      <c r="CA1319" s="726"/>
      <c r="CB1319" s="726"/>
      <c r="CC1319" s="726"/>
      <c r="CD1319" s="726"/>
      <c r="CE1319" s="726"/>
      <c r="CF1319" s="726"/>
      <c r="CG1319" s="726"/>
      <c r="CH1319" s="726"/>
      <c r="CI1319" s="726"/>
      <c r="CJ1319" s="726"/>
      <c r="CK1319" s="726"/>
      <c r="CL1319" s="728"/>
    </row>
    <row r="1320" spans="1:133" x14ac:dyDescent="0.25">
      <c r="A1320" s="586">
        <f t="shared" si="219"/>
        <v>2017</v>
      </c>
      <c r="B1320" s="586" t="str">
        <f t="shared" si="219"/>
        <v>OCTUBRE</v>
      </c>
      <c r="C1320" s="586">
        <v>8</v>
      </c>
      <c r="D1320" s="292" t="str">
        <f t="shared" si="220"/>
        <v>OCTUBRE 2017 / 6</v>
      </c>
      <c r="E1320" s="725"/>
      <c r="F1320" s="726"/>
      <c r="G1320" s="726"/>
      <c r="H1320" s="726"/>
      <c r="I1320" s="726"/>
      <c r="J1320" s="726"/>
      <c r="K1320" s="726"/>
      <c r="L1320" s="726"/>
      <c r="M1320" s="726"/>
      <c r="N1320" s="726"/>
      <c r="O1320" s="726"/>
      <c r="P1320" s="726"/>
      <c r="Q1320" s="726"/>
      <c r="R1320" s="726"/>
      <c r="S1320" s="726"/>
      <c r="T1320" s="726"/>
      <c r="U1320" s="726"/>
      <c r="V1320" s="726"/>
      <c r="W1320" s="726"/>
      <c r="X1320" s="726"/>
      <c r="Y1320" s="726"/>
      <c r="Z1320" s="726"/>
      <c r="AA1320" s="726"/>
      <c r="AB1320" s="726"/>
      <c r="AC1320" s="726"/>
      <c r="AD1320" s="726"/>
      <c r="AE1320" s="292"/>
      <c r="AF1320" s="428"/>
      <c r="AG1320" s="292"/>
      <c r="AH1320" s="726"/>
      <c r="AI1320" s="726"/>
      <c r="AJ1320" s="726"/>
      <c r="AK1320" s="726"/>
      <c r="AL1320" s="726"/>
      <c r="AM1320" s="726"/>
      <c r="AN1320" s="726"/>
      <c r="AO1320" s="726"/>
      <c r="AP1320" s="726"/>
      <c r="AQ1320" s="726"/>
      <c r="AR1320" s="726"/>
      <c r="AS1320" s="726"/>
      <c r="AT1320" s="726"/>
      <c r="AU1320" s="727"/>
      <c r="AV1320" s="726"/>
      <c r="AW1320" s="726"/>
      <c r="AX1320" s="726"/>
      <c r="AY1320" s="726"/>
      <c r="AZ1320" s="726"/>
      <c r="BA1320" s="726"/>
      <c r="BB1320" s="726"/>
      <c r="BC1320" s="726"/>
      <c r="BD1320" s="726"/>
      <c r="BE1320" s="726"/>
      <c r="BF1320" s="726"/>
      <c r="BG1320" s="726"/>
      <c r="BH1320" s="726"/>
      <c r="BI1320" s="726"/>
      <c r="BJ1320" s="726"/>
      <c r="BK1320" s="726"/>
      <c r="BL1320" s="726"/>
      <c r="BM1320" s="726"/>
      <c r="BN1320" s="726"/>
      <c r="BO1320" s="726"/>
      <c r="BP1320" s="726"/>
      <c r="BQ1320" s="726"/>
      <c r="BR1320" s="726"/>
      <c r="BS1320" s="726"/>
      <c r="BT1320" s="726"/>
      <c r="BU1320" s="726"/>
      <c r="BV1320" s="292"/>
      <c r="BW1320" s="435"/>
      <c r="BX1320" s="292"/>
      <c r="BY1320" s="726"/>
      <c r="BZ1320" s="726"/>
      <c r="CA1320" s="726"/>
      <c r="CB1320" s="726"/>
      <c r="CC1320" s="726"/>
      <c r="CD1320" s="726"/>
      <c r="CE1320" s="726"/>
      <c r="CF1320" s="726"/>
      <c r="CG1320" s="726"/>
      <c r="CH1320" s="726"/>
      <c r="CI1320" s="726"/>
      <c r="CJ1320" s="726"/>
      <c r="CK1320" s="726"/>
      <c r="CL1320" s="728"/>
    </row>
    <row r="1321" spans="1:133" x14ac:dyDescent="0.25">
      <c r="A1321" s="586">
        <f t="shared" si="219"/>
        <v>2017</v>
      </c>
      <c r="B1321" s="586" t="str">
        <f t="shared" si="219"/>
        <v>OCTUBRE</v>
      </c>
      <c r="C1321" s="586">
        <v>9</v>
      </c>
      <c r="D1321" s="292" t="str">
        <f t="shared" si="220"/>
        <v>OCTUBRE 2017 / 7</v>
      </c>
      <c r="E1321" s="725"/>
      <c r="F1321" s="726"/>
      <c r="G1321" s="726"/>
      <c r="H1321" s="726"/>
      <c r="I1321" s="726"/>
      <c r="J1321" s="726"/>
      <c r="K1321" s="726"/>
      <c r="L1321" s="726"/>
      <c r="M1321" s="726"/>
      <c r="N1321" s="726"/>
      <c r="O1321" s="726"/>
      <c r="P1321" s="726"/>
      <c r="Q1321" s="726"/>
      <c r="R1321" s="726"/>
      <c r="S1321" s="726"/>
      <c r="T1321" s="726"/>
      <c r="U1321" s="726"/>
      <c r="V1321" s="726"/>
      <c r="W1321" s="726"/>
      <c r="X1321" s="726"/>
      <c r="Y1321" s="726"/>
      <c r="Z1321" s="726"/>
      <c r="AA1321" s="726"/>
      <c r="AB1321" s="726"/>
      <c r="AC1321" s="726"/>
      <c r="AD1321" s="726"/>
      <c r="AE1321" s="292"/>
      <c r="AF1321" s="428"/>
      <c r="AG1321" s="292"/>
      <c r="AH1321" s="726"/>
      <c r="AI1321" s="726"/>
      <c r="AJ1321" s="726"/>
      <c r="AK1321" s="726"/>
      <c r="AL1321" s="726"/>
      <c r="AM1321" s="726"/>
      <c r="AN1321" s="726"/>
      <c r="AO1321" s="726"/>
      <c r="AP1321" s="726"/>
      <c r="AQ1321" s="726"/>
      <c r="AR1321" s="726"/>
      <c r="AS1321" s="726"/>
      <c r="AT1321" s="726"/>
      <c r="AU1321" s="727"/>
      <c r="AV1321" s="726"/>
      <c r="AW1321" s="726"/>
      <c r="AX1321" s="726"/>
      <c r="AY1321" s="726"/>
      <c r="AZ1321" s="726"/>
      <c r="BA1321" s="726"/>
      <c r="BB1321" s="726"/>
      <c r="BC1321" s="726"/>
      <c r="BD1321" s="726"/>
      <c r="BE1321" s="726"/>
      <c r="BF1321" s="726"/>
      <c r="BG1321" s="726"/>
      <c r="BH1321" s="726"/>
      <c r="BI1321" s="726"/>
      <c r="BJ1321" s="726"/>
      <c r="BK1321" s="726"/>
      <c r="BL1321" s="726"/>
      <c r="BM1321" s="726"/>
      <c r="BN1321" s="726"/>
      <c r="BO1321" s="726"/>
      <c r="BP1321" s="726"/>
      <c r="BQ1321" s="726"/>
      <c r="BR1321" s="726"/>
      <c r="BS1321" s="726"/>
      <c r="BT1321" s="726"/>
      <c r="BU1321" s="726"/>
      <c r="BV1321" s="292"/>
      <c r="BW1321" s="435"/>
      <c r="BX1321" s="292"/>
      <c r="BY1321" s="726"/>
      <c r="BZ1321" s="726"/>
      <c r="CA1321" s="726"/>
      <c r="CB1321" s="726"/>
      <c r="CC1321" s="726"/>
      <c r="CD1321" s="726"/>
      <c r="CE1321" s="726"/>
      <c r="CF1321" s="726"/>
      <c r="CG1321" s="726"/>
      <c r="CH1321" s="726"/>
      <c r="CI1321" s="726"/>
      <c r="CJ1321" s="726"/>
      <c r="CK1321" s="726"/>
      <c r="CL1321" s="728"/>
    </row>
    <row r="1322" spans="1:133" x14ac:dyDescent="0.25">
      <c r="A1322" s="586">
        <f t="shared" si="219"/>
        <v>2017</v>
      </c>
      <c r="B1322" s="586" t="str">
        <f t="shared" si="219"/>
        <v>OCTUBRE</v>
      </c>
      <c r="C1322" s="586">
        <v>10</v>
      </c>
      <c r="D1322" s="292" t="str">
        <f t="shared" si="220"/>
        <v>OCTUBRE 2017 / 8</v>
      </c>
      <c r="E1322" s="725"/>
      <c r="F1322" s="726"/>
      <c r="G1322" s="726"/>
      <c r="H1322" s="726"/>
      <c r="I1322" s="726"/>
      <c r="J1322" s="726"/>
      <c r="K1322" s="726"/>
      <c r="L1322" s="726"/>
      <c r="M1322" s="726"/>
      <c r="N1322" s="726"/>
      <c r="O1322" s="726"/>
      <c r="P1322" s="726"/>
      <c r="Q1322" s="726"/>
      <c r="R1322" s="726"/>
      <c r="S1322" s="726"/>
      <c r="T1322" s="726"/>
      <c r="U1322" s="726"/>
      <c r="V1322" s="726"/>
      <c r="W1322" s="726"/>
      <c r="X1322" s="726"/>
      <c r="Y1322" s="726"/>
      <c r="Z1322" s="726"/>
      <c r="AA1322" s="726"/>
      <c r="AB1322" s="726"/>
      <c r="AC1322" s="726"/>
      <c r="AD1322" s="726"/>
      <c r="AE1322" s="292"/>
      <c r="AF1322" s="428"/>
      <c r="AG1322" s="292"/>
      <c r="AH1322" s="726"/>
      <c r="AI1322" s="726"/>
      <c r="AJ1322" s="726"/>
      <c r="AK1322" s="726"/>
      <c r="AL1322" s="726"/>
      <c r="AM1322" s="726"/>
      <c r="AN1322" s="726"/>
      <c r="AO1322" s="726"/>
      <c r="AP1322" s="726"/>
      <c r="AQ1322" s="726"/>
      <c r="AR1322" s="726"/>
      <c r="AS1322" s="726"/>
      <c r="AT1322" s="726"/>
      <c r="AU1322" s="727"/>
      <c r="AV1322" s="726"/>
      <c r="AW1322" s="726"/>
      <c r="AX1322" s="726"/>
      <c r="AY1322" s="726"/>
      <c r="AZ1322" s="726"/>
      <c r="BA1322" s="726"/>
      <c r="BB1322" s="726"/>
      <c r="BC1322" s="726"/>
      <c r="BD1322" s="726"/>
      <c r="BE1322" s="726"/>
      <c r="BF1322" s="726"/>
      <c r="BG1322" s="726"/>
      <c r="BH1322" s="726"/>
      <c r="BI1322" s="726"/>
      <c r="BJ1322" s="726"/>
      <c r="BK1322" s="726"/>
      <c r="BL1322" s="726"/>
      <c r="BM1322" s="726"/>
      <c r="BN1322" s="726"/>
      <c r="BO1322" s="726"/>
      <c r="BP1322" s="726"/>
      <c r="BQ1322" s="726"/>
      <c r="BR1322" s="726"/>
      <c r="BS1322" s="726"/>
      <c r="BT1322" s="726"/>
      <c r="BU1322" s="726"/>
      <c r="BV1322" s="292"/>
      <c r="BW1322" s="435"/>
      <c r="BX1322" s="292"/>
      <c r="BY1322" s="726"/>
      <c r="BZ1322" s="726"/>
      <c r="CA1322" s="726"/>
      <c r="CB1322" s="726"/>
      <c r="CC1322" s="726"/>
      <c r="CD1322" s="726"/>
      <c r="CE1322" s="726"/>
      <c r="CF1322" s="726"/>
      <c r="CG1322" s="726"/>
      <c r="CH1322" s="726"/>
      <c r="CI1322" s="726"/>
      <c r="CJ1322" s="726"/>
      <c r="CK1322" s="726"/>
      <c r="CL1322" s="728"/>
    </row>
    <row r="1323" spans="1:133" x14ac:dyDescent="0.25">
      <c r="A1323" s="586">
        <f t="shared" si="219"/>
        <v>2017</v>
      </c>
      <c r="B1323" s="586" t="str">
        <f t="shared" si="219"/>
        <v>OCTUBRE</v>
      </c>
      <c r="C1323" s="586">
        <v>11</v>
      </c>
      <c r="D1323" s="292" t="str">
        <f t="shared" si="220"/>
        <v>OCTUBRE 2017 / 9</v>
      </c>
      <c r="E1323" s="725"/>
      <c r="F1323" s="726"/>
      <c r="G1323" s="726"/>
      <c r="H1323" s="726"/>
      <c r="I1323" s="726"/>
      <c r="J1323" s="726"/>
      <c r="K1323" s="726"/>
      <c r="L1323" s="726"/>
      <c r="M1323" s="726"/>
      <c r="N1323" s="726"/>
      <c r="O1323" s="726"/>
      <c r="P1323" s="726"/>
      <c r="Q1323" s="726"/>
      <c r="R1323" s="726"/>
      <c r="S1323" s="726"/>
      <c r="T1323" s="726"/>
      <c r="U1323" s="726"/>
      <c r="V1323" s="726"/>
      <c r="W1323" s="726"/>
      <c r="X1323" s="726"/>
      <c r="Y1323" s="726"/>
      <c r="Z1323" s="726"/>
      <c r="AA1323" s="726"/>
      <c r="AB1323" s="726"/>
      <c r="AC1323" s="726"/>
      <c r="AD1323" s="726"/>
      <c r="AE1323" s="292"/>
      <c r="AF1323" s="428"/>
      <c r="AG1323" s="292"/>
      <c r="AH1323" s="726"/>
      <c r="AI1323" s="726"/>
      <c r="AJ1323" s="726"/>
      <c r="AK1323" s="726"/>
      <c r="AL1323" s="726"/>
      <c r="AM1323" s="726"/>
      <c r="AN1323" s="726"/>
      <c r="AO1323" s="726"/>
      <c r="AP1323" s="726"/>
      <c r="AQ1323" s="726"/>
      <c r="AR1323" s="726"/>
      <c r="AS1323" s="726"/>
      <c r="AT1323" s="726"/>
      <c r="AU1323" s="727"/>
      <c r="AV1323" s="726"/>
      <c r="AW1323" s="726"/>
      <c r="AX1323" s="726"/>
      <c r="AY1323" s="726"/>
      <c r="AZ1323" s="726"/>
      <c r="BA1323" s="726"/>
      <c r="BB1323" s="726"/>
      <c r="BC1323" s="726"/>
      <c r="BD1323" s="726"/>
      <c r="BE1323" s="726"/>
      <c r="BF1323" s="726"/>
      <c r="BG1323" s="726"/>
      <c r="BH1323" s="726"/>
      <c r="BI1323" s="726"/>
      <c r="BJ1323" s="726"/>
      <c r="BK1323" s="726"/>
      <c r="BL1323" s="726"/>
      <c r="BM1323" s="726"/>
      <c r="BN1323" s="726"/>
      <c r="BO1323" s="726"/>
      <c r="BP1323" s="726"/>
      <c r="BQ1323" s="726"/>
      <c r="BR1323" s="726"/>
      <c r="BS1323" s="726"/>
      <c r="BT1323" s="726"/>
      <c r="BU1323" s="726"/>
      <c r="BV1323" s="292"/>
      <c r="BW1323" s="435"/>
      <c r="BX1323" s="292"/>
      <c r="BY1323" s="726"/>
      <c r="BZ1323" s="726"/>
      <c r="CA1323" s="726"/>
      <c r="CB1323" s="726"/>
      <c r="CC1323" s="726"/>
      <c r="CD1323" s="726"/>
      <c r="CE1323" s="726"/>
      <c r="CF1323" s="726"/>
      <c r="CG1323" s="726"/>
      <c r="CH1323" s="726"/>
      <c r="CI1323" s="726"/>
      <c r="CJ1323" s="726"/>
      <c r="CK1323" s="726"/>
      <c r="CL1323" s="728"/>
    </row>
    <row r="1324" spans="1:133" x14ac:dyDescent="0.25">
      <c r="A1324" s="586">
        <f t="shared" si="219"/>
        <v>2017</v>
      </c>
      <c r="B1324" s="586" t="str">
        <f t="shared" si="219"/>
        <v>OCTUBRE</v>
      </c>
      <c r="C1324" s="586">
        <v>12</v>
      </c>
      <c r="D1324" s="292" t="str">
        <f t="shared" si="220"/>
        <v>OCTUBRE 2017 / 10</v>
      </c>
      <c r="E1324" s="725"/>
      <c r="F1324" s="726"/>
      <c r="G1324" s="726"/>
      <c r="H1324" s="726"/>
      <c r="I1324" s="726"/>
      <c r="J1324" s="726"/>
      <c r="K1324" s="726"/>
      <c r="L1324" s="726"/>
      <c r="M1324" s="726"/>
      <c r="N1324" s="726"/>
      <c r="O1324" s="726"/>
      <c r="P1324" s="726"/>
      <c r="Q1324" s="726"/>
      <c r="R1324" s="726"/>
      <c r="S1324" s="726"/>
      <c r="T1324" s="726"/>
      <c r="U1324" s="726"/>
      <c r="V1324" s="726"/>
      <c r="W1324" s="726"/>
      <c r="X1324" s="726"/>
      <c r="Y1324" s="726"/>
      <c r="Z1324" s="726"/>
      <c r="AA1324" s="726"/>
      <c r="AB1324" s="726"/>
      <c r="AC1324" s="726"/>
      <c r="AD1324" s="726"/>
      <c r="AE1324" s="292"/>
      <c r="AF1324" s="428"/>
      <c r="AG1324" s="292"/>
      <c r="AH1324" s="726"/>
      <c r="AI1324" s="726"/>
      <c r="AJ1324" s="726"/>
      <c r="AK1324" s="726"/>
      <c r="AL1324" s="726"/>
      <c r="AM1324" s="726"/>
      <c r="AN1324" s="726"/>
      <c r="AO1324" s="726"/>
      <c r="AP1324" s="726"/>
      <c r="AQ1324" s="726"/>
      <c r="AR1324" s="726"/>
      <c r="AS1324" s="726"/>
      <c r="AT1324" s="726"/>
      <c r="AU1324" s="727"/>
      <c r="AV1324" s="726"/>
      <c r="AW1324" s="726"/>
      <c r="AX1324" s="726"/>
      <c r="AY1324" s="726"/>
      <c r="AZ1324" s="726"/>
      <c r="BA1324" s="726"/>
      <c r="BB1324" s="726"/>
      <c r="BC1324" s="726"/>
      <c r="BD1324" s="726"/>
      <c r="BE1324" s="726"/>
      <c r="BF1324" s="726"/>
      <c r="BG1324" s="726"/>
      <c r="BH1324" s="726"/>
      <c r="BI1324" s="726"/>
      <c r="BJ1324" s="726"/>
      <c r="BK1324" s="726"/>
      <c r="BL1324" s="726"/>
      <c r="BM1324" s="726"/>
      <c r="BN1324" s="726"/>
      <c r="BO1324" s="726"/>
      <c r="BP1324" s="726"/>
      <c r="BQ1324" s="726"/>
      <c r="BR1324" s="726"/>
      <c r="BS1324" s="726"/>
      <c r="BT1324" s="726"/>
      <c r="BU1324" s="726"/>
      <c r="BV1324" s="292"/>
      <c r="BW1324" s="435"/>
      <c r="BX1324" s="292"/>
      <c r="BY1324" s="726"/>
      <c r="BZ1324" s="726"/>
      <c r="CA1324" s="726"/>
      <c r="CB1324" s="726"/>
      <c r="CC1324" s="726"/>
      <c r="CD1324" s="726"/>
      <c r="CE1324" s="726"/>
      <c r="CF1324" s="726"/>
      <c r="CG1324" s="726"/>
      <c r="CH1324" s="726"/>
      <c r="CI1324" s="726"/>
      <c r="CJ1324" s="726"/>
      <c r="CK1324" s="726"/>
      <c r="CL1324" s="728"/>
    </row>
    <row r="1325" spans="1:133" x14ac:dyDescent="0.25">
      <c r="A1325" s="586">
        <f t="shared" si="219"/>
        <v>2017</v>
      </c>
      <c r="B1325" s="586" t="str">
        <f t="shared" si="219"/>
        <v>OCTUBRE</v>
      </c>
      <c r="C1325" s="586">
        <v>13</v>
      </c>
      <c r="D1325" s="292" t="str">
        <f t="shared" si="220"/>
        <v>OCTUBRE 2017 / 11</v>
      </c>
      <c r="E1325" s="725"/>
      <c r="F1325" s="726"/>
      <c r="G1325" s="726"/>
      <c r="H1325" s="726"/>
      <c r="I1325" s="726"/>
      <c r="J1325" s="726"/>
      <c r="K1325" s="726"/>
      <c r="L1325" s="726"/>
      <c r="M1325" s="726"/>
      <c r="N1325" s="726"/>
      <c r="O1325" s="726"/>
      <c r="P1325" s="726"/>
      <c r="Q1325" s="726"/>
      <c r="R1325" s="726"/>
      <c r="S1325" s="726"/>
      <c r="T1325" s="726"/>
      <c r="U1325" s="726"/>
      <c r="V1325" s="726"/>
      <c r="W1325" s="726"/>
      <c r="X1325" s="726"/>
      <c r="Y1325" s="726"/>
      <c r="Z1325" s="726"/>
      <c r="AA1325" s="726"/>
      <c r="AB1325" s="726"/>
      <c r="AC1325" s="726"/>
      <c r="AD1325" s="726"/>
      <c r="AE1325" s="292"/>
      <c r="AF1325" s="428"/>
      <c r="AG1325" s="292"/>
      <c r="AH1325" s="726"/>
      <c r="AI1325" s="726"/>
      <c r="AJ1325" s="726"/>
      <c r="AK1325" s="726"/>
      <c r="AL1325" s="726"/>
      <c r="AM1325" s="726"/>
      <c r="AN1325" s="726"/>
      <c r="AO1325" s="726"/>
      <c r="AP1325" s="726"/>
      <c r="AQ1325" s="726"/>
      <c r="AR1325" s="726"/>
      <c r="AS1325" s="726"/>
      <c r="AT1325" s="726"/>
      <c r="AU1325" s="727"/>
      <c r="AV1325" s="726"/>
      <c r="AW1325" s="726"/>
      <c r="AX1325" s="726"/>
      <c r="AY1325" s="726"/>
      <c r="AZ1325" s="726"/>
      <c r="BA1325" s="726"/>
      <c r="BB1325" s="726"/>
      <c r="BC1325" s="726"/>
      <c r="BD1325" s="726"/>
      <c r="BE1325" s="726"/>
      <c r="BF1325" s="726"/>
      <c r="BG1325" s="726"/>
      <c r="BH1325" s="726"/>
      <c r="BI1325" s="726"/>
      <c r="BJ1325" s="726"/>
      <c r="BK1325" s="726"/>
      <c r="BL1325" s="726"/>
      <c r="BM1325" s="726"/>
      <c r="BN1325" s="726"/>
      <c r="BO1325" s="726"/>
      <c r="BP1325" s="726"/>
      <c r="BQ1325" s="726"/>
      <c r="BR1325" s="726"/>
      <c r="BS1325" s="726"/>
      <c r="BT1325" s="726"/>
      <c r="BU1325" s="726"/>
      <c r="BV1325" s="292"/>
      <c r="BW1325" s="435"/>
      <c r="BX1325" s="292"/>
      <c r="BY1325" s="726"/>
      <c r="BZ1325" s="726"/>
      <c r="CA1325" s="726"/>
      <c r="CB1325" s="726"/>
      <c r="CC1325" s="726"/>
      <c r="CD1325" s="726"/>
      <c r="CE1325" s="726"/>
      <c r="CF1325" s="726"/>
      <c r="CG1325" s="726"/>
      <c r="CH1325" s="726"/>
      <c r="CI1325" s="726"/>
      <c r="CJ1325" s="726"/>
      <c r="CK1325" s="726"/>
      <c r="CL1325" s="728"/>
    </row>
    <row r="1326" spans="1:133" x14ac:dyDescent="0.25">
      <c r="A1326" s="586">
        <f t="shared" si="219"/>
        <v>2017</v>
      </c>
      <c r="B1326" s="586" t="str">
        <f t="shared" si="219"/>
        <v>OCTUBRE</v>
      </c>
      <c r="C1326" s="586">
        <v>14</v>
      </c>
      <c r="D1326" s="292" t="str">
        <f t="shared" si="220"/>
        <v>OCTUBRE 2017 / 12</v>
      </c>
      <c r="E1326" s="725"/>
      <c r="F1326" s="726"/>
      <c r="G1326" s="726"/>
      <c r="H1326" s="726"/>
      <c r="I1326" s="726"/>
      <c r="J1326" s="726"/>
      <c r="K1326" s="726"/>
      <c r="L1326" s="726"/>
      <c r="M1326" s="726"/>
      <c r="N1326" s="726"/>
      <c r="O1326" s="726"/>
      <c r="P1326" s="726"/>
      <c r="Q1326" s="726"/>
      <c r="R1326" s="726"/>
      <c r="S1326" s="726"/>
      <c r="T1326" s="726"/>
      <c r="U1326" s="726"/>
      <c r="V1326" s="726"/>
      <c r="W1326" s="726"/>
      <c r="X1326" s="726"/>
      <c r="Y1326" s="726"/>
      <c r="Z1326" s="726"/>
      <c r="AA1326" s="726"/>
      <c r="AB1326" s="726"/>
      <c r="AC1326" s="726"/>
      <c r="AD1326" s="726"/>
      <c r="AE1326" s="292"/>
      <c r="AF1326" s="428"/>
      <c r="AG1326" s="292"/>
      <c r="AH1326" s="726"/>
      <c r="AI1326" s="726"/>
      <c r="AJ1326" s="726"/>
      <c r="AK1326" s="726"/>
      <c r="AL1326" s="726"/>
      <c r="AM1326" s="726"/>
      <c r="AN1326" s="726"/>
      <c r="AO1326" s="726"/>
      <c r="AP1326" s="726"/>
      <c r="AQ1326" s="726"/>
      <c r="AR1326" s="726"/>
      <c r="AS1326" s="726"/>
      <c r="AT1326" s="726"/>
      <c r="AU1326" s="727"/>
      <c r="AV1326" s="726"/>
      <c r="AW1326" s="726"/>
      <c r="AX1326" s="726"/>
      <c r="AY1326" s="726"/>
      <c r="AZ1326" s="726"/>
      <c r="BA1326" s="726"/>
      <c r="BB1326" s="726"/>
      <c r="BC1326" s="726"/>
      <c r="BD1326" s="726"/>
      <c r="BE1326" s="726"/>
      <c r="BF1326" s="726"/>
      <c r="BG1326" s="726"/>
      <c r="BH1326" s="726"/>
      <c r="BI1326" s="726"/>
      <c r="BJ1326" s="726"/>
      <c r="BK1326" s="726"/>
      <c r="BL1326" s="726"/>
      <c r="BM1326" s="726"/>
      <c r="BN1326" s="726"/>
      <c r="BO1326" s="726"/>
      <c r="BP1326" s="726"/>
      <c r="BQ1326" s="726"/>
      <c r="BR1326" s="726"/>
      <c r="BS1326" s="726"/>
      <c r="BT1326" s="726"/>
      <c r="BU1326" s="726"/>
      <c r="BV1326" s="292"/>
      <c r="BW1326" s="435"/>
      <c r="BX1326" s="292"/>
      <c r="BY1326" s="726"/>
      <c r="BZ1326" s="726"/>
      <c r="CA1326" s="726"/>
      <c r="CB1326" s="726"/>
      <c r="CC1326" s="726"/>
      <c r="CD1326" s="726"/>
      <c r="CE1326" s="726"/>
      <c r="CF1326" s="726"/>
      <c r="CG1326" s="726"/>
      <c r="CH1326" s="726"/>
      <c r="CI1326" s="726"/>
      <c r="CJ1326" s="726"/>
      <c r="CK1326" s="726"/>
      <c r="CL1326" s="728"/>
    </row>
    <row r="1327" spans="1:133" x14ac:dyDescent="0.25">
      <c r="A1327" s="586">
        <f t="shared" si="219"/>
        <v>2017</v>
      </c>
      <c r="B1327" s="586" t="str">
        <f t="shared" si="219"/>
        <v>OCTUBRE</v>
      </c>
      <c r="C1327" s="586">
        <v>15</v>
      </c>
      <c r="D1327" s="292" t="str">
        <f t="shared" si="220"/>
        <v>OCTUBRE 2017 / 13</v>
      </c>
      <c r="E1327" s="725"/>
      <c r="F1327" s="726"/>
      <c r="G1327" s="726"/>
      <c r="H1327" s="726"/>
      <c r="I1327" s="726"/>
      <c r="J1327" s="726"/>
      <c r="K1327" s="726"/>
      <c r="L1327" s="726"/>
      <c r="M1327" s="726"/>
      <c r="N1327" s="726"/>
      <c r="O1327" s="726"/>
      <c r="P1327" s="726"/>
      <c r="Q1327" s="726"/>
      <c r="R1327" s="726"/>
      <c r="S1327" s="726"/>
      <c r="T1327" s="726"/>
      <c r="U1327" s="726"/>
      <c r="V1327" s="726"/>
      <c r="W1327" s="726"/>
      <c r="X1327" s="726"/>
      <c r="Y1327" s="726"/>
      <c r="Z1327" s="726"/>
      <c r="AA1327" s="726"/>
      <c r="AB1327" s="726"/>
      <c r="AC1327" s="726"/>
      <c r="AD1327" s="726"/>
      <c r="AE1327" s="292"/>
      <c r="AF1327" s="428"/>
      <c r="AG1327" s="292"/>
      <c r="AH1327" s="726"/>
      <c r="AI1327" s="726"/>
      <c r="AJ1327" s="726"/>
      <c r="AK1327" s="726"/>
      <c r="AL1327" s="726"/>
      <c r="AM1327" s="726"/>
      <c r="AN1327" s="726"/>
      <c r="AO1327" s="726"/>
      <c r="AP1327" s="726"/>
      <c r="AQ1327" s="726"/>
      <c r="AR1327" s="726"/>
      <c r="AS1327" s="726"/>
      <c r="AT1327" s="726"/>
      <c r="AU1327" s="727"/>
      <c r="AV1327" s="726"/>
      <c r="AW1327" s="726"/>
      <c r="AX1327" s="726"/>
      <c r="AY1327" s="726"/>
      <c r="AZ1327" s="726"/>
      <c r="BA1327" s="726"/>
      <c r="BB1327" s="726"/>
      <c r="BC1327" s="726"/>
      <c r="BD1327" s="726"/>
      <c r="BE1327" s="726"/>
      <c r="BF1327" s="726"/>
      <c r="BG1327" s="726"/>
      <c r="BH1327" s="726"/>
      <c r="BI1327" s="726"/>
      <c r="BJ1327" s="726"/>
      <c r="BK1327" s="726"/>
      <c r="BL1327" s="726"/>
      <c r="BM1327" s="726"/>
      <c r="BN1327" s="726"/>
      <c r="BO1327" s="726"/>
      <c r="BP1327" s="726"/>
      <c r="BQ1327" s="726"/>
      <c r="BR1327" s="726"/>
      <c r="BS1327" s="726"/>
      <c r="BT1327" s="726"/>
      <c r="BU1327" s="726"/>
      <c r="BV1327" s="292"/>
      <c r="BW1327" s="435"/>
      <c r="BX1327" s="292"/>
      <c r="BY1327" s="726"/>
      <c r="BZ1327" s="726"/>
      <c r="CA1327" s="726"/>
      <c r="CB1327" s="726"/>
      <c r="CC1327" s="726"/>
      <c r="CD1327" s="726"/>
      <c r="CE1327" s="726"/>
      <c r="CF1327" s="726"/>
      <c r="CG1327" s="726"/>
      <c r="CH1327" s="726"/>
      <c r="CI1327" s="726"/>
      <c r="CJ1327" s="726"/>
      <c r="CK1327" s="726"/>
      <c r="CL1327" s="728"/>
    </row>
    <row r="1328" spans="1:133" x14ac:dyDescent="0.25">
      <c r="A1328" s="586">
        <f t="shared" si="219"/>
        <v>2017</v>
      </c>
      <c r="B1328" s="586" t="str">
        <f t="shared" si="219"/>
        <v>OCTUBRE</v>
      </c>
      <c r="C1328" s="586">
        <v>16</v>
      </c>
      <c r="D1328" s="292" t="str">
        <f t="shared" si="220"/>
        <v>OCTUBRE 2017 / 14</v>
      </c>
      <c r="E1328" s="725"/>
      <c r="F1328" s="726"/>
      <c r="G1328" s="726"/>
      <c r="H1328" s="726"/>
      <c r="I1328" s="726"/>
      <c r="J1328" s="726"/>
      <c r="K1328" s="726"/>
      <c r="L1328" s="726"/>
      <c r="M1328" s="726"/>
      <c r="N1328" s="726"/>
      <c r="O1328" s="726"/>
      <c r="P1328" s="726"/>
      <c r="Q1328" s="726"/>
      <c r="R1328" s="726"/>
      <c r="S1328" s="726"/>
      <c r="T1328" s="726"/>
      <c r="U1328" s="726"/>
      <c r="V1328" s="726"/>
      <c r="W1328" s="726"/>
      <c r="X1328" s="726"/>
      <c r="Y1328" s="726"/>
      <c r="Z1328" s="726"/>
      <c r="AA1328" s="726"/>
      <c r="AB1328" s="726"/>
      <c r="AC1328" s="726"/>
      <c r="AD1328" s="726"/>
      <c r="AE1328" s="292"/>
      <c r="AF1328" s="428"/>
      <c r="AG1328" s="292"/>
      <c r="AH1328" s="726"/>
      <c r="AI1328" s="726"/>
      <c r="AJ1328" s="726"/>
      <c r="AK1328" s="726"/>
      <c r="AL1328" s="726"/>
      <c r="AM1328" s="726"/>
      <c r="AN1328" s="726"/>
      <c r="AO1328" s="726"/>
      <c r="AP1328" s="726"/>
      <c r="AQ1328" s="726"/>
      <c r="AR1328" s="726"/>
      <c r="AS1328" s="726"/>
      <c r="AT1328" s="726"/>
      <c r="AU1328" s="727"/>
      <c r="AV1328" s="726"/>
      <c r="AW1328" s="726"/>
      <c r="AX1328" s="726"/>
      <c r="AY1328" s="726"/>
      <c r="AZ1328" s="726"/>
      <c r="BA1328" s="726"/>
      <c r="BB1328" s="726"/>
      <c r="BC1328" s="726"/>
      <c r="BD1328" s="726"/>
      <c r="BE1328" s="726"/>
      <c r="BF1328" s="726"/>
      <c r="BG1328" s="726"/>
      <c r="BH1328" s="726"/>
      <c r="BI1328" s="726"/>
      <c r="BJ1328" s="726"/>
      <c r="BK1328" s="726"/>
      <c r="BL1328" s="726"/>
      <c r="BM1328" s="726"/>
      <c r="BN1328" s="726"/>
      <c r="BO1328" s="726"/>
      <c r="BP1328" s="726"/>
      <c r="BQ1328" s="726"/>
      <c r="BR1328" s="726"/>
      <c r="BS1328" s="726"/>
      <c r="BT1328" s="726"/>
      <c r="BU1328" s="726"/>
      <c r="BV1328" s="292"/>
      <c r="BW1328" s="435"/>
      <c r="BX1328" s="292"/>
      <c r="BY1328" s="726"/>
      <c r="BZ1328" s="726"/>
      <c r="CA1328" s="726"/>
      <c r="CB1328" s="726"/>
      <c r="CC1328" s="726"/>
      <c r="CD1328" s="726"/>
      <c r="CE1328" s="726"/>
      <c r="CF1328" s="726"/>
      <c r="CG1328" s="726"/>
      <c r="CH1328" s="726"/>
      <c r="CI1328" s="726"/>
      <c r="CJ1328" s="726"/>
      <c r="CK1328" s="726"/>
      <c r="CL1328" s="728"/>
    </row>
    <row r="1329" spans="1:90" x14ac:dyDescent="0.25">
      <c r="A1329" s="586">
        <f t="shared" si="219"/>
        <v>2017</v>
      </c>
      <c r="B1329" s="586" t="str">
        <f t="shared" si="219"/>
        <v>OCTUBRE</v>
      </c>
      <c r="C1329" s="586">
        <v>17</v>
      </c>
      <c r="D1329" s="292" t="str">
        <f t="shared" si="220"/>
        <v>OCTUBRE 2017 / 15</v>
      </c>
      <c r="E1329" s="725"/>
      <c r="F1329" s="726"/>
      <c r="G1329" s="726"/>
      <c r="H1329" s="726"/>
      <c r="I1329" s="726"/>
      <c r="J1329" s="726"/>
      <c r="K1329" s="726"/>
      <c r="L1329" s="726"/>
      <c r="M1329" s="726"/>
      <c r="N1329" s="726"/>
      <c r="O1329" s="726"/>
      <c r="P1329" s="726"/>
      <c r="Q1329" s="726"/>
      <c r="R1329" s="726"/>
      <c r="S1329" s="726"/>
      <c r="T1329" s="726"/>
      <c r="U1329" s="726"/>
      <c r="V1329" s="726"/>
      <c r="W1329" s="726"/>
      <c r="X1329" s="726"/>
      <c r="Y1329" s="726"/>
      <c r="Z1329" s="726"/>
      <c r="AA1329" s="726"/>
      <c r="AB1329" s="726"/>
      <c r="AC1329" s="726"/>
      <c r="AD1329" s="726"/>
      <c r="AE1329" s="292"/>
      <c r="AF1329" s="428"/>
      <c r="AG1329" s="292"/>
      <c r="AH1329" s="726"/>
      <c r="AI1329" s="726"/>
      <c r="AJ1329" s="726"/>
      <c r="AK1329" s="726"/>
      <c r="AL1329" s="726"/>
      <c r="AM1329" s="726"/>
      <c r="AN1329" s="726"/>
      <c r="AO1329" s="726"/>
      <c r="AP1329" s="726"/>
      <c r="AQ1329" s="726"/>
      <c r="AR1329" s="726"/>
      <c r="AS1329" s="726"/>
      <c r="AT1329" s="726"/>
      <c r="AU1329" s="727"/>
      <c r="AV1329" s="726"/>
      <c r="AW1329" s="726"/>
      <c r="AX1329" s="726"/>
      <c r="AY1329" s="726"/>
      <c r="AZ1329" s="726"/>
      <c r="BA1329" s="726"/>
      <c r="BB1329" s="726"/>
      <c r="BC1329" s="726"/>
      <c r="BD1329" s="726"/>
      <c r="BE1329" s="726"/>
      <c r="BF1329" s="726"/>
      <c r="BG1329" s="726"/>
      <c r="BH1329" s="726"/>
      <c r="BI1329" s="726"/>
      <c r="BJ1329" s="726"/>
      <c r="BK1329" s="726"/>
      <c r="BL1329" s="726"/>
      <c r="BM1329" s="726"/>
      <c r="BN1329" s="726"/>
      <c r="BO1329" s="726"/>
      <c r="BP1329" s="726"/>
      <c r="BQ1329" s="726"/>
      <c r="BR1329" s="726"/>
      <c r="BS1329" s="726"/>
      <c r="BT1329" s="726"/>
      <c r="BU1329" s="726"/>
      <c r="BV1329" s="292"/>
      <c r="BW1329" s="435"/>
      <c r="BX1329" s="292"/>
      <c r="BY1329" s="726"/>
      <c r="BZ1329" s="726"/>
      <c r="CA1329" s="726"/>
      <c r="CB1329" s="726"/>
      <c r="CC1329" s="726"/>
      <c r="CD1329" s="726"/>
      <c r="CE1329" s="726"/>
      <c r="CF1329" s="726"/>
      <c r="CG1329" s="726"/>
      <c r="CH1329" s="726"/>
      <c r="CI1329" s="726"/>
      <c r="CJ1329" s="726"/>
      <c r="CK1329" s="726"/>
      <c r="CL1329" s="728"/>
    </row>
    <row r="1330" spans="1:90" x14ac:dyDescent="0.25">
      <c r="A1330" s="586">
        <f t="shared" si="219"/>
        <v>2017</v>
      </c>
      <c r="B1330" s="586" t="str">
        <f t="shared" si="219"/>
        <v>OCTUBRE</v>
      </c>
      <c r="C1330" s="586">
        <v>18</v>
      </c>
      <c r="D1330" s="292" t="str">
        <f t="shared" si="220"/>
        <v>OCTUBRE 2017 / 16</v>
      </c>
      <c r="E1330" s="725"/>
      <c r="F1330" s="726"/>
      <c r="G1330" s="726"/>
      <c r="H1330" s="726"/>
      <c r="I1330" s="726"/>
      <c r="J1330" s="726"/>
      <c r="K1330" s="726"/>
      <c r="L1330" s="726"/>
      <c r="M1330" s="726"/>
      <c r="N1330" s="726"/>
      <c r="O1330" s="726"/>
      <c r="P1330" s="726"/>
      <c r="Q1330" s="726"/>
      <c r="R1330" s="726"/>
      <c r="S1330" s="726"/>
      <c r="T1330" s="726"/>
      <c r="U1330" s="726"/>
      <c r="V1330" s="726"/>
      <c r="W1330" s="726"/>
      <c r="X1330" s="726"/>
      <c r="Y1330" s="726"/>
      <c r="Z1330" s="726"/>
      <c r="AA1330" s="726"/>
      <c r="AB1330" s="726"/>
      <c r="AC1330" s="726"/>
      <c r="AD1330" s="726"/>
      <c r="AE1330" s="292"/>
      <c r="AF1330" s="428"/>
      <c r="AG1330" s="292"/>
      <c r="AH1330" s="726"/>
      <c r="AI1330" s="726"/>
      <c r="AJ1330" s="726"/>
      <c r="AK1330" s="726"/>
      <c r="AL1330" s="726"/>
      <c r="AM1330" s="726"/>
      <c r="AN1330" s="726"/>
      <c r="AO1330" s="726"/>
      <c r="AP1330" s="726"/>
      <c r="AQ1330" s="726"/>
      <c r="AR1330" s="726"/>
      <c r="AS1330" s="726"/>
      <c r="AT1330" s="726"/>
      <c r="AU1330" s="727"/>
      <c r="AV1330" s="726"/>
      <c r="AW1330" s="726"/>
      <c r="AX1330" s="726"/>
      <c r="AY1330" s="726"/>
      <c r="AZ1330" s="726"/>
      <c r="BA1330" s="726"/>
      <c r="BB1330" s="726"/>
      <c r="BC1330" s="726"/>
      <c r="BD1330" s="726"/>
      <c r="BE1330" s="726"/>
      <c r="BF1330" s="726"/>
      <c r="BG1330" s="726"/>
      <c r="BH1330" s="726"/>
      <c r="BI1330" s="726"/>
      <c r="BJ1330" s="726"/>
      <c r="BK1330" s="726"/>
      <c r="BL1330" s="726"/>
      <c r="BM1330" s="726"/>
      <c r="BN1330" s="726"/>
      <c r="BO1330" s="726"/>
      <c r="BP1330" s="726"/>
      <c r="BQ1330" s="726"/>
      <c r="BR1330" s="726"/>
      <c r="BS1330" s="726"/>
      <c r="BT1330" s="726"/>
      <c r="BU1330" s="726"/>
      <c r="BV1330" s="292"/>
      <c r="BW1330" s="435"/>
      <c r="BX1330" s="292"/>
      <c r="BY1330" s="726"/>
      <c r="BZ1330" s="726"/>
      <c r="CA1330" s="726"/>
      <c r="CB1330" s="726"/>
      <c r="CC1330" s="726"/>
      <c r="CD1330" s="726"/>
      <c r="CE1330" s="726"/>
      <c r="CF1330" s="726"/>
      <c r="CG1330" s="726"/>
      <c r="CH1330" s="726"/>
      <c r="CI1330" s="726"/>
      <c r="CJ1330" s="726"/>
      <c r="CK1330" s="726"/>
      <c r="CL1330" s="728"/>
    </row>
    <row r="1331" spans="1:90" x14ac:dyDescent="0.25">
      <c r="A1331" s="586">
        <f t="shared" ref="A1331:B1343" si="221">A1330</f>
        <v>2017</v>
      </c>
      <c r="B1331" s="586" t="str">
        <f t="shared" si="221"/>
        <v>OCTUBRE</v>
      </c>
      <c r="C1331" s="586">
        <v>19</v>
      </c>
      <c r="D1331" s="292" t="str">
        <f t="shared" si="220"/>
        <v>OCTUBRE 2017 / 17</v>
      </c>
      <c r="E1331" s="725"/>
      <c r="F1331" s="726"/>
      <c r="G1331" s="726"/>
      <c r="H1331" s="726"/>
      <c r="I1331" s="726"/>
      <c r="J1331" s="726"/>
      <c r="K1331" s="726"/>
      <c r="L1331" s="726"/>
      <c r="M1331" s="726"/>
      <c r="N1331" s="726"/>
      <c r="O1331" s="726"/>
      <c r="P1331" s="726"/>
      <c r="Q1331" s="726"/>
      <c r="R1331" s="726"/>
      <c r="S1331" s="726"/>
      <c r="T1331" s="726"/>
      <c r="U1331" s="726"/>
      <c r="V1331" s="726"/>
      <c r="W1331" s="726"/>
      <c r="X1331" s="726"/>
      <c r="Y1331" s="726"/>
      <c r="Z1331" s="726"/>
      <c r="AA1331" s="726"/>
      <c r="AB1331" s="726"/>
      <c r="AC1331" s="726"/>
      <c r="AD1331" s="726"/>
      <c r="AE1331" s="292"/>
      <c r="AF1331" s="428"/>
      <c r="AG1331" s="292"/>
      <c r="AH1331" s="726"/>
      <c r="AI1331" s="726"/>
      <c r="AJ1331" s="726"/>
      <c r="AK1331" s="726"/>
      <c r="AL1331" s="726"/>
      <c r="AM1331" s="726"/>
      <c r="AN1331" s="726"/>
      <c r="AO1331" s="726"/>
      <c r="AP1331" s="726"/>
      <c r="AQ1331" s="726"/>
      <c r="AR1331" s="726"/>
      <c r="AS1331" s="726"/>
      <c r="AT1331" s="726"/>
      <c r="AU1331" s="727"/>
      <c r="AV1331" s="726"/>
      <c r="AW1331" s="726"/>
      <c r="AX1331" s="726"/>
      <c r="AY1331" s="726"/>
      <c r="AZ1331" s="726"/>
      <c r="BA1331" s="726"/>
      <c r="BB1331" s="726"/>
      <c r="BC1331" s="726"/>
      <c r="BD1331" s="726"/>
      <c r="BE1331" s="726"/>
      <c r="BF1331" s="726"/>
      <c r="BG1331" s="726"/>
      <c r="BH1331" s="726"/>
      <c r="BI1331" s="726"/>
      <c r="BJ1331" s="726"/>
      <c r="BK1331" s="726"/>
      <c r="BL1331" s="726"/>
      <c r="BM1331" s="726"/>
      <c r="BN1331" s="726"/>
      <c r="BO1331" s="726"/>
      <c r="BP1331" s="726"/>
      <c r="BQ1331" s="726"/>
      <c r="BR1331" s="726"/>
      <c r="BS1331" s="726"/>
      <c r="BT1331" s="726"/>
      <c r="BU1331" s="726"/>
      <c r="BV1331" s="292"/>
      <c r="BW1331" s="435"/>
      <c r="BX1331" s="292"/>
      <c r="BY1331" s="726"/>
      <c r="BZ1331" s="726"/>
      <c r="CA1331" s="726"/>
      <c r="CB1331" s="726"/>
      <c r="CC1331" s="726"/>
      <c r="CD1331" s="726"/>
      <c r="CE1331" s="726"/>
      <c r="CF1331" s="726"/>
      <c r="CG1331" s="726"/>
      <c r="CH1331" s="726"/>
      <c r="CI1331" s="726"/>
      <c r="CJ1331" s="726"/>
      <c r="CK1331" s="726"/>
      <c r="CL1331" s="728"/>
    </row>
    <row r="1332" spans="1:90" x14ac:dyDescent="0.25">
      <c r="A1332" s="586">
        <f t="shared" si="221"/>
        <v>2017</v>
      </c>
      <c r="B1332" s="586" t="str">
        <f t="shared" si="221"/>
        <v>OCTUBRE</v>
      </c>
      <c r="C1332" s="586">
        <v>20</v>
      </c>
      <c r="D1332" s="292" t="str">
        <f t="shared" si="220"/>
        <v>OCTUBRE 2017 / 18</v>
      </c>
      <c r="E1332" s="725"/>
      <c r="F1332" s="726"/>
      <c r="G1332" s="726"/>
      <c r="H1332" s="726"/>
      <c r="I1332" s="726"/>
      <c r="J1332" s="726"/>
      <c r="K1332" s="726"/>
      <c r="L1332" s="726"/>
      <c r="M1332" s="726"/>
      <c r="N1332" s="726"/>
      <c r="O1332" s="726"/>
      <c r="P1332" s="726"/>
      <c r="Q1332" s="726"/>
      <c r="R1332" s="726"/>
      <c r="S1332" s="726"/>
      <c r="T1332" s="726"/>
      <c r="U1332" s="726"/>
      <c r="V1332" s="726"/>
      <c r="W1332" s="726"/>
      <c r="X1332" s="726"/>
      <c r="Y1332" s="726"/>
      <c r="Z1332" s="726"/>
      <c r="AA1332" s="726"/>
      <c r="AB1332" s="726"/>
      <c r="AC1332" s="726"/>
      <c r="AD1332" s="726"/>
      <c r="AE1332" s="292"/>
      <c r="AF1332" s="428"/>
      <c r="AG1332" s="292"/>
      <c r="AH1332" s="726"/>
      <c r="AI1332" s="726"/>
      <c r="AJ1332" s="726"/>
      <c r="AK1332" s="726"/>
      <c r="AL1332" s="726"/>
      <c r="AM1332" s="726"/>
      <c r="AN1332" s="726"/>
      <c r="AO1332" s="726"/>
      <c r="AP1332" s="726"/>
      <c r="AQ1332" s="726"/>
      <c r="AR1332" s="726"/>
      <c r="AS1332" s="726"/>
      <c r="AT1332" s="726"/>
      <c r="AU1332" s="727"/>
      <c r="AV1332" s="726"/>
      <c r="AW1332" s="726"/>
      <c r="AX1332" s="726"/>
      <c r="AY1332" s="726"/>
      <c r="AZ1332" s="726"/>
      <c r="BA1332" s="726"/>
      <c r="BB1332" s="726"/>
      <c r="BC1332" s="726"/>
      <c r="BD1332" s="726"/>
      <c r="BE1332" s="726"/>
      <c r="BF1332" s="726"/>
      <c r="BG1332" s="726"/>
      <c r="BH1332" s="726"/>
      <c r="BI1332" s="726"/>
      <c r="BJ1332" s="726"/>
      <c r="BK1332" s="726"/>
      <c r="BL1332" s="726"/>
      <c r="BM1332" s="726"/>
      <c r="BN1332" s="726"/>
      <c r="BO1332" s="726"/>
      <c r="BP1332" s="726"/>
      <c r="BQ1332" s="726"/>
      <c r="BR1332" s="726"/>
      <c r="BS1332" s="726"/>
      <c r="BT1332" s="726"/>
      <c r="BU1332" s="726"/>
      <c r="BV1332" s="292"/>
      <c r="BW1332" s="435"/>
      <c r="BX1332" s="292"/>
      <c r="BY1332" s="726"/>
      <c r="BZ1332" s="726"/>
      <c r="CA1332" s="726"/>
      <c r="CB1332" s="726"/>
      <c r="CC1332" s="726"/>
      <c r="CD1332" s="726"/>
      <c r="CE1332" s="726"/>
      <c r="CF1332" s="726"/>
      <c r="CG1332" s="726"/>
      <c r="CH1332" s="726"/>
      <c r="CI1332" s="726"/>
      <c r="CJ1332" s="726"/>
      <c r="CK1332" s="726"/>
      <c r="CL1332" s="728"/>
    </row>
    <row r="1333" spans="1:90" x14ac:dyDescent="0.25">
      <c r="A1333" s="586">
        <f t="shared" si="221"/>
        <v>2017</v>
      </c>
      <c r="B1333" s="586" t="str">
        <f t="shared" si="221"/>
        <v>OCTUBRE</v>
      </c>
      <c r="C1333" s="586">
        <v>21</v>
      </c>
      <c r="D1333" s="292" t="str">
        <f t="shared" si="220"/>
        <v>OCTUBRE 2017 / 19</v>
      </c>
      <c r="E1333" s="725"/>
      <c r="F1333" s="726"/>
      <c r="G1333" s="726"/>
      <c r="H1333" s="726"/>
      <c r="I1333" s="726"/>
      <c r="J1333" s="726"/>
      <c r="K1333" s="726"/>
      <c r="L1333" s="726"/>
      <c r="M1333" s="726"/>
      <c r="N1333" s="726"/>
      <c r="O1333" s="726"/>
      <c r="P1333" s="726"/>
      <c r="Q1333" s="726"/>
      <c r="R1333" s="726"/>
      <c r="S1333" s="726"/>
      <c r="T1333" s="726"/>
      <c r="U1333" s="726"/>
      <c r="V1333" s="726"/>
      <c r="W1333" s="726"/>
      <c r="X1333" s="726"/>
      <c r="Y1333" s="726"/>
      <c r="Z1333" s="726"/>
      <c r="AA1333" s="726"/>
      <c r="AB1333" s="726"/>
      <c r="AC1333" s="726"/>
      <c r="AD1333" s="726"/>
      <c r="AE1333" s="292"/>
      <c r="AF1333" s="428"/>
      <c r="AG1333" s="292"/>
      <c r="AH1333" s="726"/>
      <c r="AI1333" s="726"/>
      <c r="AJ1333" s="726"/>
      <c r="AK1333" s="726"/>
      <c r="AL1333" s="726"/>
      <c r="AM1333" s="726"/>
      <c r="AN1333" s="726"/>
      <c r="AO1333" s="726"/>
      <c r="AP1333" s="726"/>
      <c r="AQ1333" s="726"/>
      <c r="AR1333" s="726"/>
      <c r="AS1333" s="726"/>
      <c r="AT1333" s="726"/>
      <c r="AU1333" s="727"/>
      <c r="AV1333" s="726"/>
      <c r="AW1333" s="726"/>
      <c r="AX1333" s="726"/>
      <c r="AY1333" s="726"/>
      <c r="AZ1333" s="726"/>
      <c r="BA1333" s="726"/>
      <c r="BB1333" s="726"/>
      <c r="BC1333" s="726"/>
      <c r="BD1333" s="726"/>
      <c r="BE1333" s="726"/>
      <c r="BF1333" s="726"/>
      <c r="BG1333" s="726"/>
      <c r="BH1333" s="726"/>
      <c r="BI1333" s="726"/>
      <c r="BJ1333" s="726"/>
      <c r="BK1333" s="726"/>
      <c r="BL1333" s="726"/>
      <c r="BM1333" s="726"/>
      <c r="BN1333" s="726"/>
      <c r="BO1333" s="726"/>
      <c r="BP1333" s="726"/>
      <c r="BQ1333" s="726"/>
      <c r="BR1333" s="726"/>
      <c r="BS1333" s="726"/>
      <c r="BT1333" s="726"/>
      <c r="BU1333" s="726"/>
      <c r="BV1333" s="292"/>
      <c r="BW1333" s="435"/>
      <c r="BX1333" s="292"/>
      <c r="BY1333" s="726"/>
      <c r="BZ1333" s="726"/>
      <c r="CA1333" s="726"/>
      <c r="CB1333" s="726"/>
      <c r="CC1333" s="726"/>
      <c r="CD1333" s="726"/>
      <c r="CE1333" s="726"/>
      <c r="CF1333" s="726"/>
      <c r="CG1333" s="726"/>
      <c r="CH1333" s="726"/>
      <c r="CI1333" s="726"/>
      <c r="CJ1333" s="726"/>
      <c r="CK1333" s="726"/>
      <c r="CL1333" s="728"/>
    </row>
    <row r="1334" spans="1:90" x14ac:dyDescent="0.25">
      <c r="A1334" s="586">
        <f t="shared" si="221"/>
        <v>2017</v>
      </c>
      <c r="B1334" s="586" t="str">
        <f t="shared" si="221"/>
        <v>OCTUBRE</v>
      </c>
      <c r="C1334" s="586">
        <v>22</v>
      </c>
      <c r="D1334" s="292" t="str">
        <f t="shared" si="220"/>
        <v>OCTUBRE 2017 / 20</v>
      </c>
      <c r="E1334" s="725"/>
      <c r="F1334" s="726"/>
      <c r="G1334" s="726"/>
      <c r="H1334" s="726"/>
      <c r="I1334" s="726"/>
      <c r="J1334" s="726"/>
      <c r="K1334" s="726"/>
      <c r="L1334" s="726"/>
      <c r="M1334" s="726"/>
      <c r="N1334" s="726"/>
      <c r="O1334" s="726"/>
      <c r="P1334" s="726"/>
      <c r="Q1334" s="726"/>
      <c r="R1334" s="726"/>
      <c r="S1334" s="726"/>
      <c r="T1334" s="726"/>
      <c r="U1334" s="726"/>
      <c r="V1334" s="726"/>
      <c r="W1334" s="726"/>
      <c r="X1334" s="726"/>
      <c r="Y1334" s="726"/>
      <c r="Z1334" s="726"/>
      <c r="AA1334" s="726"/>
      <c r="AB1334" s="726"/>
      <c r="AC1334" s="726"/>
      <c r="AD1334" s="726"/>
      <c r="AE1334" s="292"/>
      <c r="AF1334" s="428"/>
      <c r="AG1334" s="292"/>
      <c r="AH1334" s="726"/>
      <c r="AI1334" s="726"/>
      <c r="AJ1334" s="726"/>
      <c r="AK1334" s="726"/>
      <c r="AL1334" s="726"/>
      <c r="AM1334" s="726"/>
      <c r="AN1334" s="726"/>
      <c r="AO1334" s="726"/>
      <c r="AP1334" s="726"/>
      <c r="AQ1334" s="726"/>
      <c r="AR1334" s="726"/>
      <c r="AS1334" s="726"/>
      <c r="AT1334" s="726"/>
      <c r="AU1334" s="727"/>
      <c r="AV1334" s="726"/>
      <c r="AW1334" s="726"/>
      <c r="AX1334" s="726"/>
      <c r="AY1334" s="726"/>
      <c r="AZ1334" s="726"/>
      <c r="BA1334" s="726"/>
      <c r="BB1334" s="726"/>
      <c r="BC1334" s="726"/>
      <c r="BD1334" s="726"/>
      <c r="BE1334" s="726"/>
      <c r="BF1334" s="726"/>
      <c r="BG1334" s="726"/>
      <c r="BH1334" s="726"/>
      <c r="BI1334" s="726"/>
      <c r="BJ1334" s="726"/>
      <c r="BK1334" s="726"/>
      <c r="BL1334" s="726"/>
      <c r="BM1334" s="726"/>
      <c r="BN1334" s="726"/>
      <c r="BO1334" s="726"/>
      <c r="BP1334" s="726"/>
      <c r="BQ1334" s="726"/>
      <c r="BR1334" s="726"/>
      <c r="BS1334" s="726"/>
      <c r="BT1334" s="726"/>
      <c r="BU1334" s="726"/>
      <c r="BV1334" s="292"/>
      <c r="BW1334" s="435"/>
      <c r="BX1334" s="292"/>
      <c r="BY1334" s="726"/>
      <c r="BZ1334" s="726"/>
      <c r="CA1334" s="726"/>
      <c r="CB1334" s="726"/>
      <c r="CC1334" s="726"/>
      <c r="CD1334" s="726"/>
      <c r="CE1334" s="726"/>
      <c r="CF1334" s="726"/>
      <c r="CG1334" s="726"/>
      <c r="CH1334" s="726"/>
      <c r="CI1334" s="726"/>
      <c r="CJ1334" s="726"/>
      <c r="CK1334" s="726"/>
      <c r="CL1334" s="728"/>
    </row>
    <row r="1335" spans="1:90" x14ac:dyDescent="0.25">
      <c r="A1335" s="586">
        <f t="shared" si="221"/>
        <v>2017</v>
      </c>
      <c r="B1335" s="586" t="str">
        <f t="shared" si="221"/>
        <v>OCTUBRE</v>
      </c>
      <c r="C1335" s="586">
        <v>23</v>
      </c>
      <c r="D1335" s="292" t="str">
        <f t="shared" si="220"/>
        <v>OCTUBRE 2017 / 21</v>
      </c>
      <c r="E1335" s="725"/>
      <c r="F1335" s="726"/>
      <c r="G1335" s="726"/>
      <c r="H1335" s="726"/>
      <c r="I1335" s="726"/>
      <c r="J1335" s="726"/>
      <c r="K1335" s="726"/>
      <c r="L1335" s="726"/>
      <c r="M1335" s="726"/>
      <c r="N1335" s="726"/>
      <c r="O1335" s="726"/>
      <c r="P1335" s="726"/>
      <c r="Q1335" s="726"/>
      <c r="R1335" s="726"/>
      <c r="S1335" s="726"/>
      <c r="T1335" s="726"/>
      <c r="U1335" s="726"/>
      <c r="V1335" s="726"/>
      <c r="W1335" s="726"/>
      <c r="X1335" s="726"/>
      <c r="Y1335" s="726"/>
      <c r="Z1335" s="726"/>
      <c r="AA1335" s="726"/>
      <c r="AB1335" s="726"/>
      <c r="AC1335" s="726"/>
      <c r="AD1335" s="726"/>
      <c r="AE1335" s="292"/>
      <c r="AF1335" s="428"/>
      <c r="AG1335" s="292"/>
      <c r="AH1335" s="726"/>
      <c r="AI1335" s="726"/>
      <c r="AJ1335" s="726"/>
      <c r="AK1335" s="726"/>
      <c r="AL1335" s="726"/>
      <c r="AM1335" s="726"/>
      <c r="AN1335" s="726"/>
      <c r="AO1335" s="726"/>
      <c r="AP1335" s="726"/>
      <c r="AQ1335" s="726"/>
      <c r="AR1335" s="726"/>
      <c r="AS1335" s="726"/>
      <c r="AT1335" s="726"/>
      <c r="AU1335" s="727"/>
      <c r="AV1335" s="726"/>
      <c r="AW1335" s="726"/>
      <c r="AX1335" s="726"/>
      <c r="AY1335" s="726"/>
      <c r="AZ1335" s="726"/>
      <c r="BA1335" s="726"/>
      <c r="BB1335" s="726"/>
      <c r="BC1335" s="726"/>
      <c r="BD1335" s="726"/>
      <c r="BE1335" s="726"/>
      <c r="BF1335" s="726"/>
      <c r="BG1335" s="726"/>
      <c r="BH1335" s="726"/>
      <c r="BI1335" s="726"/>
      <c r="BJ1335" s="726"/>
      <c r="BK1335" s="726"/>
      <c r="BL1335" s="726"/>
      <c r="BM1335" s="726"/>
      <c r="BN1335" s="726"/>
      <c r="BO1335" s="726"/>
      <c r="BP1335" s="726"/>
      <c r="BQ1335" s="726"/>
      <c r="BR1335" s="726"/>
      <c r="BS1335" s="726"/>
      <c r="BT1335" s="726"/>
      <c r="BU1335" s="726"/>
      <c r="BV1335" s="292"/>
      <c r="BW1335" s="435"/>
      <c r="BX1335" s="292"/>
      <c r="BY1335" s="726"/>
      <c r="BZ1335" s="726"/>
      <c r="CA1335" s="726"/>
      <c r="CB1335" s="726"/>
      <c r="CC1335" s="726"/>
      <c r="CD1335" s="726"/>
      <c r="CE1335" s="726"/>
      <c r="CF1335" s="726"/>
      <c r="CG1335" s="726"/>
      <c r="CH1335" s="726"/>
      <c r="CI1335" s="726"/>
      <c r="CJ1335" s="726"/>
      <c r="CK1335" s="726"/>
      <c r="CL1335" s="728"/>
    </row>
    <row r="1336" spans="1:90" x14ac:dyDescent="0.25">
      <c r="A1336" s="586">
        <f t="shared" si="221"/>
        <v>2017</v>
      </c>
      <c r="B1336" s="586" t="str">
        <f t="shared" si="221"/>
        <v>OCTUBRE</v>
      </c>
      <c r="C1336" s="586">
        <v>24</v>
      </c>
      <c r="D1336" s="292" t="str">
        <f t="shared" si="220"/>
        <v>OCTUBRE 2017 / 22</v>
      </c>
      <c r="E1336" s="725"/>
      <c r="F1336" s="726"/>
      <c r="G1336" s="726"/>
      <c r="H1336" s="726"/>
      <c r="I1336" s="726"/>
      <c r="J1336" s="726"/>
      <c r="K1336" s="726"/>
      <c r="L1336" s="726"/>
      <c r="M1336" s="726"/>
      <c r="N1336" s="726"/>
      <c r="O1336" s="726"/>
      <c r="P1336" s="726"/>
      <c r="Q1336" s="726"/>
      <c r="R1336" s="726"/>
      <c r="S1336" s="726"/>
      <c r="T1336" s="726"/>
      <c r="U1336" s="726"/>
      <c r="V1336" s="726"/>
      <c r="W1336" s="726"/>
      <c r="X1336" s="726"/>
      <c r="Y1336" s="726"/>
      <c r="Z1336" s="726"/>
      <c r="AA1336" s="726"/>
      <c r="AB1336" s="726"/>
      <c r="AC1336" s="726"/>
      <c r="AD1336" s="726"/>
      <c r="AE1336" s="292"/>
      <c r="AF1336" s="428"/>
      <c r="AG1336" s="292"/>
      <c r="AH1336" s="726"/>
      <c r="AI1336" s="726"/>
      <c r="AJ1336" s="726"/>
      <c r="AK1336" s="726"/>
      <c r="AL1336" s="726"/>
      <c r="AM1336" s="726"/>
      <c r="AN1336" s="726"/>
      <c r="AO1336" s="726"/>
      <c r="AP1336" s="726"/>
      <c r="AQ1336" s="726"/>
      <c r="AR1336" s="726"/>
      <c r="AS1336" s="726"/>
      <c r="AT1336" s="726"/>
      <c r="AU1336" s="727"/>
      <c r="AV1336" s="726"/>
      <c r="AW1336" s="726"/>
      <c r="AX1336" s="726"/>
      <c r="AY1336" s="726"/>
      <c r="AZ1336" s="726"/>
      <c r="BA1336" s="726"/>
      <c r="BB1336" s="726"/>
      <c r="BC1336" s="726"/>
      <c r="BD1336" s="726"/>
      <c r="BE1336" s="726"/>
      <c r="BF1336" s="726"/>
      <c r="BG1336" s="726"/>
      <c r="BH1336" s="726"/>
      <c r="BI1336" s="726"/>
      <c r="BJ1336" s="726"/>
      <c r="BK1336" s="726"/>
      <c r="BL1336" s="726"/>
      <c r="BM1336" s="726"/>
      <c r="BN1336" s="726"/>
      <c r="BO1336" s="726"/>
      <c r="BP1336" s="726"/>
      <c r="BQ1336" s="726"/>
      <c r="BR1336" s="726"/>
      <c r="BS1336" s="726"/>
      <c r="BT1336" s="726"/>
      <c r="BU1336" s="726"/>
      <c r="BV1336" s="292"/>
      <c r="BW1336" s="435"/>
      <c r="BX1336" s="292"/>
      <c r="BY1336" s="726"/>
      <c r="BZ1336" s="726"/>
      <c r="CA1336" s="726"/>
      <c r="CB1336" s="726"/>
      <c r="CC1336" s="726"/>
      <c r="CD1336" s="726"/>
      <c r="CE1336" s="726"/>
      <c r="CF1336" s="726"/>
      <c r="CG1336" s="726"/>
      <c r="CH1336" s="726"/>
      <c r="CI1336" s="726"/>
      <c r="CJ1336" s="726"/>
      <c r="CK1336" s="726"/>
      <c r="CL1336" s="728"/>
    </row>
    <row r="1337" spans="1:90" x14ac:dyDescent="0.25">
      <c r="A1337" s="586">
        <f t="shared" si="221"/>
        <v>2017</v>
      </c>
      <c r="B1337" s="586" t="str">
        <f t="shared" si="221"/>
        <v>OCTUBRE</v>
      </c>
      <c r="C1337" s="586">
        <v>25</v>
      </c>
      <c r="D1337" s="292" t="str">
        <f t="shared" si="220"/>
        <v>OCTUBRE 2017 / 23</v>
      </c>
      <c r="E1337" s="725"/>
      <c r="F1337" s="726"/>
      <c r="G1337" s="726"/>
      <c r="H1337" s="726"/>
      <c r="I1337" s="726"/>
      <c r="J1337" s="726"/>
      <c r="K1337" s="726"/>
      <c r="L1337" s="726"/>
      <c r="M1337" s="726"/>
      <c r="N1337" s="726"/>
      <c r="O1337" s="726"/>
      <c r="P1337" s="726"/>
      <c r="Q1337" s="726"/>
      <c r="R1337" s="726"/>
      <c r="S1337" s="726"/>
      <c r="T1337" s="726"/>
      <c r="U1337" s="726"/>
      <c r="V1337" s="726"/>
      <c r="W1337" s="726"/>
      <c r="X1337" s="726"/>
      <c r="Y1337" s="726"/>
      <c r="Z1337" s="726"/>
      <c r="AA1337" s="726"/>
      <c r="AB1337" s="726"/>
      <c r="AC1337" s="726"/>
      <c r="AD1337" s="726"/>
      <c r="AE1337" s="292"/>
      <c r="AF1337" s="428"/>
      <c r="AG1337" s="292"/>
      <c r="AH1337" s="726"/>
      <c r="AI1337" s="726"/>
      <c r="AJ1337" s="726"/>
      <c r="AK1337" s="726"/>
      <c r="AL1337" s="726"/>
      <c r="AM1337" s="726"/>
      <c r="AN1337" s="726"/>
      <c r="AO1337" s="726"/>
      <c r="AP1337" s="726"/>
      <c r="AQ1337" s="726"/>
      <c r="AR1337" s="726"/>
      <c r="AS1337" s="726"/>
      <c r="AT1337" s="726"/>
      <c r="AU1337" s="727"/>
      <c r="AV1337" s="726"/>
      <c r="AW1337" s="726"/>
      <c r="AX1337" s="726"/>
      <c r="AY1337" s="726"/>
      <c r="AZ1337" s="726"/>
      <c r="BA1337" s="726"/>
      <c r="BB1337" s="726"/>
      <c r="BC1337" s="726"/>
      <c r="BD1337" s="726"/>
      <c r="BE1337" s="726"/>
      <c r="BF1337" s="726"/>
      <c r="BG1337" s="726"/>
      <c r="BH1337" s="726"/>
      <c r="BI1337" s="726"/>
      <c r="BJ1337" s="726"/>
      <c r="BK1337" s="726"/>
      <c r="BL1337" s="726"/>
      <c r="BM1337" s="726"/>
      <c r="BN1337" s="726"/>
      <c r="BO1337" s="726"/>
      <c r="BP1337" s="726"/>
      <c r="BQ1337" s="726"/>
      <c r="BR1337" s="726"/>
      <c r="BS1337" s="726"/>
      <c r="BT1337" s="726"/>
      <c r="BU1337" s="726"/>
      <c r="BV1337" s="292"/>
      <c r="BW1337" s="435"/>
      <c r="BX1337" s="292"/>
      <c r="BY1337" s="726"/>
      <c r="BZ1337" s="726"/>
      <c r="CA1337" s="726"/>
      <c r="CB1337" s="726"/>
      <c r="CC1337" s="726"/>
      <c r="CD1337" s="726"/>
      <c r="CE1337" s="726"/>
      <c r="CF1337" s="726"/>
      <c r="CG1337" s="726"/>
      <c r="CH1337" s="726"/>
      <c r="CI1337" s="726"/>
      <c r="CJ1337" s="726"/>
      <c r="CK1337" s="726"/>
      <c r="CL1337" s="728"/>
    </row>
    <row r="1338" spans="1:90" x14ac:dyDescent="0.25">
      <c r="A1338" s="586">
        <f t="shared" si="221"/>
        <v>2017</v>
      </c>
      <c r="B1338" s="586" t="str">
        <f t="shared" si="221"/>
        <v>OCTUBRE</v>
      </c>
      <c r="C1338" s="586">
        <v>26</v>
      </c>
      <c r="D1338" s="292" t="str">
        <f t="shared" si="220"/>
        <v>OCTUBRE 2017 / 24</v>
      </c>
      <c r="E1338" s="725"/>
      <c r="F1338" s="726"/>
      <c r="G1338" s="726"/>
      <c r="H1338" s="726"/>
      <c r="I1338" s="726"/>
      <c r="J1338" s="726"/>
      <c r="K1338" s="726"/>
      <c r="L1338" s="726"/>
      <c r="M1338" s="726"/>
      <c r="N1338" s="726"/>
      <c r="O1338" s="726"/>
      <c r="P1338" s="726"/>
      <c r="Q1338" s="726"/>
      <c r="R1338" s="726"/>
      <c r="S1338" s="726"/>
      <c r="T1338" s="726"/>
      <c r="U1338" s="726"/>
      <c r="V1338" s="726"/>
      <c r="W1338" s="726"/>
      <c r="X1338" s="726"/>
      <c r="Y1338" s="726"/>
      <c r="Z1338" s="726"/>
      <c r="AA1338" s="726"/>
      <c r="AB1338" s="726"/>
      <c r="AC1338" s="726"/>
      <c r="AD1338" s="726"/>
      <c r="AE1338" s="292"/>
      <c r="AF1338" s="428"/>
      <c r="AG1338" s="292"/>
      <c r="AH1338" s="726"/>
      <c r="AI1338" s="726"/>
      <c r="AJ1338" s="726"/>
      <c r="AK1338" s="726"/>
      <c r="AL1338" s="726"/>
      <c r="AM1338" s="726"/>
      <c r="AN1338" s="726"/>
      <c r="AO1338" s="726"/>
      <c r="AP1338" s="726"/>
      <c r="AQ1338" s="726"/>
      <c r="AR1338" s="726"/>
      <c r="AS1338" s="726"/>
      <c r="AT1338" s="726"/>
      <c r="AU1338" s="727"/>
      <c r="AV1338" s="726"/>
      <c r="AW1338" s="726"/>
      <c r="AX1338" s="726"/>
      <c r="AY1338" s="726"/>
      <c r="AZ1338" s="726"/>
      <c r="BA1338" s="726"/>
      <c r="BB1338" s="726"/>
      <c r="BC1338" s="726"/>
      <c r="BD1338" s="726"/>
      <c r="BE1338" s="726"/>
      <c r="BF1338" s="726"/>
      <c r="BG1338" s="726"/>
      <c r="BH1338" s="726"/>
      <c r="BI1338" s="726"/>
      <c r="BJ1338" s="726"/>
      <c r="BK1338" s="726"/>
      <c r="BL1338" s="726"/>
      <c r="BM1338" s="726"/>
      <c r="BN1338" s="726"/>
      <c r="BO1338" s="726"/>
      <c r="BP1338" s="726"/>
      <c r="BQ1338" s="726"/>
      <c r="BR1338" s="726"/>
      <c r="BS1338" s="726"/>
      <c r="BT1338" s="726"/>
      <c r="BU1338" s="726"/>
      <c r="BV1338" s="292"/>
      <c r="BW1338" s="435"/>
      <c r="BX1338" s="292"/>
      <c r="BY1338" s="726"/>
      <c r="BZ1338" s="726"/>
      <c r="CA1338" s="726"/>
      <c r="CB1338" s="726"/>
      <c r="CC1338" s="726"/>
      <c r="CD1338" s="726"/>
      <c r="CE1338" s="726"/>
      <c r="CF1338" s="726"/>
      <c r="CG1338" s="726"/>
      <c r="CH1338" s="726"/>
      <c r="CI1338" s="726"/>
      <c r="CJ1338" s="726"/>
      <c r="CK1338" s="726"/>
      <c r="CL1338" s="728"/>
    </row>
    <row r="1339" spans="1:90" x14ac:dyDescent="0.25">
      <c r="A1339" s="586">
        <f t="shared" si="221"/>
        <v>2017</v>
      </c>
      <c r="B1339" s="586" t="str">
        <f t="shared" si="221"/>
        <v>OCTUBRE</v>
      </c>
      <c r="C1339" s="586">
        <v>27</v>
      </c>
      <c r="D1339" s="292" t="str">
        <f t="shared" si="220"/>
        <v>OCTUBRE 2017 / 25</v>
      </c>
      <c r="E1339" s="725"/>
      <c r="F1339" s="726"/>
      <c r="G1339" s="726"/>
      <c r="H1339" s="726"/>
      <c r="I1339" s="726"/>
      <c r="J1339" s="726"/>
      <c r="K1339" s="726"/>
      <c r="L1339" s="726"/>
      <c r="M1339" s="726"/>
      <c r="N1339" s="726"/>
      <c r="O1339" s="726"/>
      <c r="P1339" s="726"/>
      <c r="Q1339" s="726"/>
      <c r="R1339" s="726"/>
      <c r="S1339" s="726"/>
      <c r="T1339" s="726"/>
      <c r="U1339" s="726"/>
      <c r="V1339" s="726"/>
      <c r="W1339" s="726"/>
      <c r="X1339" s="726"/>
      <c r="Y1339" s="726"/>
      <c r="Z1339" s="726"/>
      <c r="AA1339" s="726"/>
      <c r="AB1339" s="726"/>
      <c r="AC1339" s="726"/>
      <c r="AD1339" s="726"/>
      <c r="AE1339" s="292"/>
      <c r="AF1339" s="428"/>
      <c r="AG1339" s="292"/>
      <c r="AH1339" s="726"/>
      <c r="AI1339" s="726"/>
      <c r="AJ1339" s="726"/>
      <c r="AK1339" s="726"/>
      <c r="AL1339" s="726"/>
      <c r="AM1339" s="726"/>
      <c r="AN1339" s="726"/>
      <c r="AO1339" s="726"/>
      <c r="AP1339" s="726"/>
      <c r="AQ1339" s="726"/>
      <c r="AR1339" s="726"/>
      <c r="AS1339" s="726"/>
      <c r="AT1339" s="726"/>
      <c r="AU1339" s="727"/>
      <c r="AV1339" s="726"/>
      <c r="AW1339" s="726"/>
      <c r="AX1339" s="726"/>
      <c r="AY1339" s="726"/>
      <c r="AZ1339" s="726"/>
      <c r="BA1339" s="726"/>
      <c r="BB1339" s="726"/>
      <c r="BC1339" s="726"/>
      <c r="BD1339" s="726"/>
      <c r="BE1339" s="726"/>
      <c r="BF1339" s="726"/>
      <c r="BG1339" s="726"/>
      <c r="BH1339" s="726"/>
      <c r="BI1339" s="726"/>
      <c r="BJ1339" s="726"/>
      <c r="BK1339" s="726"/>
      <c r="BL1339" s="726"/>
      <c r="BM1339" s="726"/>
      <c r="BN1339" s="726"/>
      <c r="BO1339" s="726"/>
      <c r="BP1339" s="726"/>
      <c r="BQ1339" s="726"/>
      <c r="BR1339" s="726"/>
      <c r="BS1339" s="726"/>
      <c r="BT1339" s="726"/>
      <c r="BU1339" s="726"/>
      <c r="BV1339" s="292"/>
      <c r="BW1339" s="435"/>
      <c r="BX1339" s="292"/>
      <c r="BY1339" s="726"/>
      <c r="BZ1339" s="726"/>
      <c r="CA1339" s="726"/>
      <c r="CB1339" s="726"/>
      <c r="CC1339" s="726"/>
      <c r="CD1339" s="726"/>
      <c r="CE1339" s="726"/>
      <c r="CF1339" s="726"/>
      <c r="CG1339" s="726"/>
      <c r="CH1339" s="726"/>
      <c r="CI1339" s="726"/>
      <c r="CJ1339" s="726"/>
      <c r="CK1339" s="726"/>
      <c r="CL1339" s="728"/>
    </row>
    <row r="1340" spans="1:90" x14ac:dyDescent="0.25">
      <c r="A1340" s="586">
        <f t="shared" si="221"/>
        <v>2017</v>
      </c>
      <c r="B1340" s="586" t="str">
        <f t="shared" si="221"/>
        <v>OCTUBRE</v>
      </c>
      <c r="C1340" s="586">
        <v>28</v>
      </c>
      <c r="D1340" s="292" t="str">
        <f t="shared" si="220"/>
        <v>OCTUBRE 2017 / 26</v>
      </c>
      <c r="E1340" s="725"/>
      <c r="F1340" s="726"/>
      <c r="G1340" s="726"/>
      <c r="H1340" s="726"/>
      <c r="I1340" s="726"/>
      <c r="J1340" s="726"/>
      <c r="K1340" s="726"/>
      <c r="L1340" s="726"/>
      <c r="M1340" s="726"/>
      <c r="N1340" s="726"/>
      <c r="O1340" s="726"/>
      <c r="P1340" s="726"/>
      <c r="Q1340" s="726"/>
      <c r="R1340" s="726"/>
      <c r="S1340" s="726"/>
      <c r="T1340" s="726"/>
      <c r="U1340" s="726"/>
      <c r="V1340" s="726"/>
      <c r="W1340" s="726"/>
      <c r="X1340" s="726"/>
      <c r="Y1340" s="726"/>
      <c r="Z1340" s="726"/>
      <c r="AA1340" s="726"/>
      <c r="AB1340" s="726"/>
      <c r="AC1340" s="726"/>
      <c r="AD1340" s="726"/>
      <c r="AE1340" s="292"/>
      <c r="AF1340" s="428"/>
      <c r="AG1340" s="292"/>
      <c r="AH1340" s="726"/>
      <c r="AI1340" s="726"/>
      <c r="AJ1340" s="726"/>
      <c r="AK1340" s="726"/>
      <c r="AL1340" s="726"/>
      <c r="AM1340" s="726"/>
      <c r="AN1340" s="726"/>
      <c r="AO1340" s="726"/>
      <c r="AP1340" s="726"/>
      <c r="AQ1340" s="726"/>
      <c r="AR1340" s="726"/>
      <c r="AS1340" s="726"/>
      <c r="AT1340" s="726"/>
      <c r="AU1340" s="727"/>
      <c r="AV1340" s="726"/>
      <c r="AW1340" s="726"/>
      <c r="AX1340" s="726"/>
      <c r="AY1340" s="726"/>
      <c r="AZ1340" s="726"/>
      <c r="BA1340" s="726"/>
      <c r="BB1340" s="726"/>
      <c r="BC1340" s="726"/>
      <c r="BD1340" s="726"/>
      <c r="BE1340" s="726"/>
      <c r="BF1340" s="726"/>
      <c r="BG1340" s="726"/>
      <c r="BH1340" s="726"/>
      <c r="BI1340" s="726"/>
      <c r="BJ1340" s="726"/>
      <c r="BK1340" s="726"/>
      <c r="BL1340" s="726"/>
      <c r="BM1340" s="726"/>
      <c r="BN1340" s="726"/>
      <c r="BO1340" s="726"/>
      <c r="BP1340" s="726"/>
      <c r="BQ1340" s="726"/>
      <c r="BR1340" s="726"/>
      <c r="BS1340" s="726"/>
      <c r="BT1340" s="726"/>
      <c r="BU1340" s="726"/>
      <c r="BV1340" s="292"/>
      <c r="BW1340" s="435"/>
      <c r="BX1340" s="292"/>
      <c r="BY1340" s="726"/>
      <c r="BZ1340" s="726"/>
      <c r="CA1340" s="726"/>
      <c r="CB1340" s="726"/>
      <c r="CC1340" s="726"/>
      <c r="CD1340" s="726"/>
      <c r="CE1340" s="726"/>
      <c r="CF1340" s="726"/>
      <c r="CG1340" s="726"/>
      <c r="CH1340" s="726"/>
      <c r="CI1340" s="726"/>
      <c r="CJ1340" s="726"/>
      <c r="CK1340" s="726"/>
      <c r="CL1340" s="728"/>
    </row>
    <row r="1341" spans="1:90" x14ac:dyDescent="0.25">
      <c r="A1341" s="586">
        <f t="shared" si="221"/>
        <v>2017</v>
      </c>
      <c r="B1341" s="586" t="str">
        <f t="shared" si="221"/>
        <v>OCTUBRE</v>
      </c>
      <c r="C1341" s="586">
        <v>29</v>
      </c>
      <c r="D1341" s="292" t="str">
        <f t="shared" si="220"/>
        <v>OCTUBRE 2017 / 27</v>
      </c>
      <c r="E1341" s="725"/>
      <c r="F1341" s="726"/>
      <c r="G1341" s="726"/>
      <c r="H1341" s="726"/>
      <c r="I1341" s="726"/>
      <c r="J1341" s="726"/>
      <c r="K1341" s="726"/>
      <c r="L1341" s="726"/>
      <c r="M1341" s="726"/>
      <c r="N1341" s="726"/>
      <c r="O1341" s="726"/>
      <c r="P1341" s="726"/>
      <c r="Q1341" s="726"/>
      <c r="R1341" s="726"/>
      <c r="S1341" s="726"/>
      <c r="T1341" s="726"/>
      <c r="U1341" s="726"/>
      <c r="V1341" s="726"/>
      <c r="W1341" s="726"/>
      <c r="X1341" s="726"/>
      <c r="Y1341" s="726"/>
      <c r="Z1341" s="726"/>
      <c r="AA1341" s="726"/>
      <c r="AB1341" s="726"/>
      <c r="AC1341" s="726"/>
      <c r="AD1341" s="726"/>
      <c r="AE1341" s="292"/>
      <c r="AF1341" s="428"/>
      <c r="AG1341" s="292"/>
      <c r="AH1341" s="726"/>
      <c r="AI1341" s="726"/>
      <c r="AJ1341" s="726"/>
      <c r="AK1341" s="726"/>
      <c r="AL1341" s="726"/>
      <c r="AM1341" s="726"/>
      <c r="AN1341" s="726"/>
      <c r="AO1341" s="726"/>
      <c r="AP1341" s="726"/>
      <c r="AQ1341" s="726"/>
      <c r="AR1341" s="726"/>
      <c r="AS1341" s="726"/>
      <c r="AT1341" s="726"/>
      <c r="AU1341" s="727"/>
      <c r="AV1341" s="726"/>
      <c r="AW1341" s="726"/>
      <c r="AX1341" s="726"/>
      <c r="AY1341" s="726"/>
      <c r="AZ1341" s="726"/>
      <c r="BA1341" s="726"/>
      <c r="BB1341" s="726"/>
      <c r="BC1341" s="726"/>
      <c r="BD1341" s="726"/>
      <c r="BE1341" s="726"/>
      <c r="BF1341" s="726"/>
      <c r="BG1341" s="726"/>
      <c r="BH1341" s="726"/>
      <c r="BI1341" s="726"/>
      <c r="BJ1341" s="726"/>
      <c r="BK1341" s="726"/>
      <c r="BL1341" s="726"/>
      <c r="BM1341" s="726"/>
      <c r="BN1341" s="726"/>
      <c r="BO1341" s="726"/>
      <c r="BP1341" s="726"/>
      <c r="BQ1341" s="726"/>
      <c r="BR1341" s="726"/>
      <c r="BS1341" s="726"/>
      <c r="BT1341" s="726"/>
      <c r="BU1341" s="726"/>
      <c r="BV1341" s="292"/>
      <c r="BW1341" s="435"/>
      <c r="BX1341" s="292"/>
      <c r="BY1341" s="726"/>
      <c r="BZ1341" s="726"/>
      <c r="CA1341" s="726"/>
      <c r="CB1341" s="726"/>
      <c r="CC1341" s="726"/>
      <c r="CD1341" s="726"/>
      <c r="CE1341" s="726"/>
      <c r="CF1341" s="726"/>
      <c r="CG1341" s="726"/>
      <c r="CH1341" s="726"/>
      <c r="CI1341" s="726"/>
      <c r="CJ1341" s="726"/>
      <c r="CK1341" s="726"/>
      <c r="CL1341" s="728"/>
    </row>
    <row r="1342" spans="1:90" x14ac:dyDescent="0.25">
      <c r="A1342" s="586">
        <f t="shared" si="221"/>
        <v>2017</v>
      </c>
      <c r="B1342" s="586" t="str">
        <f t="shared" si="221"/>
        <v>OCTUBRE</v>
      </c>
      <c r="C1342" s="586">
        <v>30</v>
      </c>
      <c r="D1342" s="292" t="str">
        <f t="shared" si="220"/>
        <v>OCTUBRE 2017 / 28</v>
      </c>
      <c r="E1342" s="725"/>
      <c r="F1342" s="726"/>
      <c r="G1342" s="726"/>
      <c r="H1342" s="726"/>
      <c r="I1342" s="726"/>
      <c r="J1342" s="726"/>
      <c r="K1342" s="726"/>
      <c r="L1342" s="726"/>
      <c r="M1342" s="726"/>
      <c r="N1342" s="726"/>
      <c r="O1342" s="726"/>
      <c r="P1342" s="726"/>
      <c r="Q1342" s="726"/>
      <c r="R1342" s="726"/>
      <c r="S1342" s="726"/>
      <c r="T1342" s="726"/>
      <c r="U1342" s="726"/>
      <c r="V1342" s="726"/>
      <c r="W1342" s="726"/>
      <c r="X1342" s="726"/>
      <c r="Y1342" s="726"/>
      <c r="Z1342" s="726"/>
      <c r="AA1342" s="726"/>
      <c r="AB1342" s="726"/>
      <c r="AC1342" s="726"/>
      <c r="AD1342" s="726"/>
      <c r="AE1342" s="292"/>
      <c r="AF1342" s="428"/>
      <c r="AG1342" s="292"/>
      <c r="AH1342" s="726"/>
      <c r="AI1342" s="726"/>
      <c r="AJ1342" s="726"/>
      <c r="AK1342" s="726"/>
      <c r="AL1342" s="726"/>
      <c r="AM1342" s="726"/>
      <c r="AN1342" s="726"/>
      <c r="AO1342" s="726"/>
      <c r="AP1342" s="726"/>
      <c r="AQ1342" s="726"/>
      <c r="AR1342" s="726"/>
      <c r="AS1342" s="726"/>
      <c r="AT1342" s="726"/>
      <c r="AU1342" s="727"/>
      <c r="AV1342" s="726"/>
      <c r="AW1342" s="726"/>
      <c r="AX1342" s="726"/>
      <c r="AY1342" s="726"/>
      <c r="AZ1342" s="726"/>
      <c r="BA1342" s="726"/>
      <c r="BB1342" s="726"/>
      <c r="BC1342" s="726"/>
      <c r="BD1342" s="726"/>
      <c r="BE1342" s="726"/>
      <c r="BF1342" s="726"/>
      <c r="BG1342" s="726"/>
      <c r="BH1342" s="726"/>
      <c r="BI1342" s="726"/>
      <c r="BJ1342" s="726"/>
      <c r="BK1342" s="726"/>
      <c r="BL1342" s="726"/>
      <c r="BM1342" s="726"/>
      <c r="BN1342" s="726"/>
      <c r="BO1342" s="726"/>
      <c r="BP1342" s="726"/>
      <c r="BQ1342" s="726"/>
      <c r="BR1342" s="726"/>
      <c r="BS1342" s="726"/>
      <c r="BT1342" s="726"/>
      <c r="BU1342" s="726"/>
      <c r="BV1342" s="292"/>
      <c r="BW1342" s="435"/>
      <c r="BX1342" s="292"/>
      <c r="BY1342" s="726"/>
      <c r="BZ1342" s="726"/>
      <c r="CA1342" s="726"/>
      <c r="CB1342" s="726"/>
      <c r="CC1342" s="726"/>
      <c r="CD1342" s="726"/>
      <c r="CE1342" s="726"/>
      <c r="CF1342" s="726"/>
      <c r="CG1342" s="726"/>
      <c r="CH1342" s="726"/>
      <c r="CI1342" s="726"/>
      <c r="CJ1342" s="726"/>
      <c r="CK1342" s="726"/>
      <c r="CL1342" s="728"/>
    </row>
    <row r="1343" spans="1:90" x14ac:dyDescent="0.25">
      <c r="A1343" s="586">
        <f t="shared" si="221"/>
        <v>2017</v>
      </c>
      <c r="B1343" s="586" t="str">
        <f t="shared" si="221"/>
        <v>OCTUBRE</v>
      </c>
      <c r="C1343" s="586">
        <v>31</v>
      </c>
      <c r="D1343" s="292" t="str">
        <f t="shared" si="220"/>
        <v>OCTUBRE 2017 / 29</v>
      </c>
      <c r="E1343" s="725"/>
      <c r="F1343" s="726"/>
      <c r="G1343" s="726"/>
      <c r="H1343" s="726"/>
      <c r="I1343" s="726"/>
      <c r="J1343" s="726"/>
      <c r="K1343" s="726"/>
      <c r="L1343" s="726"/>
      <c r="M1343" s="726"/>
      <c r="N1343" s="726"/>
      <c r="O1343" s="726"/>
      <c r="P1343" s="726"/>
      <c r="Q1343" s="726"/>
      <c r="R1343" s="726"/>
      <c r="S1343" s="726"/>
      <c r="T1343" s="726"/>
      <c r="U1343" s="726"/>
      <c r="V1343" s="726"/>
      <c r="W1343" s="726"/>
      <c r="X1343" s="726"/>
      <c r="Y1343" s="726"/>
      <c r="Z1343" s="726"/>
      <c r="AA1343" s="726"/>
      <c r="AB1343" s="726"/>
      <c r="AC1343" s="726"/>
      <c r="AD1343" s="726"/>
      <c r="AE1343" s="292"/>
      <c r="AF1343" s="428"/>
      <c r="AG1343" s="292"/>
      <c r="AH1343" s="726"/>
      <c r="AI1343" s="726"/>
      <c r="AJ1343" s="726"/>
      <c r="AK1343" s="726"/>
      <c r="AL1343" s="726"/>
      <c r="AM1343" s="726"/>
      <c r="AN1343" s="726"/>
      <c r="AO1343" s="726"/>
      <c r="AP1343" s="726"/>
      <c r="AQ1343" s="726"/>
      <c r="AR1343" s="726"/>
      <c r="AS1343" s="726"/>
      <c r="AT1343" s="726"/>
      <c r="AU1343" s="727"/>
      <c r="AV1343" s="726"/>
      <c r="AW1343" s="726"/>
      <c r="AX1343" s="726"/>
      <c r="AY1343" s="726"/>
      <c r="AZ1343" s="726"/>
      <c r="BA1343" s="726"/>
      <c r="BB1343" s="726"/>
      <c r="BC1343" s="726"/>
      <c r="BD1343" s="726"/>
      <c r="BE1343" s="726"/>
      <c r="BF1343" s="726"/>
      <c r="BG1343" s="726"/>
      <c r="BH1343" s="726"/>
      <c r="BI1343" s="726"/>
      <c r="BJ1343" s="726"/>
      <c r="BK1343" s="726"/>
      <c r="BL1343" s="726"/>
      <c r="BM1343" s="726"/>
      <c r="BN1343" s="726"/>
      <c r="BO1343" s="726"/>
      <c r="BP1343" s="726"/>
      <c r="BQ1343" s="726"/>
      <c r="BR1343" s="726"/>
      <c r="BS1343" s="726"/>
      <c r="BT1343" s="726"/>
      <c r="BU1343" s="726"/>
      <c r="BV1343" s="292"/>
      <c r="BW1343" s="435"/>
      <c r="BX1343" s="292"/>
      <c r="BY1343" s="726"/>
      <c r="BZ1343" s="726"/>
      <c r="CA1343" s="726"/>
      <c r="CB1343" s="726"/>
      <c r="CC1343" s="726"/>
      <c r="CD1343" s="726"/>
      <c r="CE1343" s="726"/>
      <c r="CF1343" s="726"/>
      <c r="CG1343" s="726"/>
      <c r="CH1343" s="726"/>
      <c r="CI1343" s="726"/>
      <c r="CJ1343" s="726"/>
      <c r="CK1343" s="726"/>
      <c r="CL1343" s="728"/>
    </row>
    <row r="1344" spans="1:90" x14ac:dyDescent="0.25">
      <c r="A1344" s="206"/>
      <c r="B1344" s="206"/>
      <c r="C1344" s="206"/>
      <c r="D1344" s="292" t="str">
        <f t="shared" si="220"/>
        <v>OCTUBRE 2017 / 30</v>
      </c>
      <c r="E1344" s="725"/>
      <c r="F1344" s="726"/>
      <c r="G1344" s="726"/>
      <c r="H1344" s="726"/>
      <c r="I1344" s="726"/>
      <c r="J1344" s="726"/>
      <c r="K1344" s="726"/>
      <c r="L1344" s="726"/>
      <c r="M1344" s="726"/>
      <c r="N1344" s="726"/>
      <c r="O1344" s="726"/>
      <c r="P1344" s="726"/>
      <c r="Q1344" s="726"/>
      <c r="R1344" s="726"/>
      <c r="S1344" s="726"/>
      <c r="T1344" s="726"/>
      <c r="U1344" s="726"/>
      <c r="V1344" s="726"/>
      <c r="W1344" s="726"/>
      <c r="X1344" s="726"/>
      <c r="Y1344" s="726"/>
      <c r="Z1344" s="726"/>
      <c r="AA1344" s="726"/>
      <c r="AB1344" s="726"/>
      <c r="AC1344" s="726"/>
      <c r="AD1344" s="726"/>
      <c r="AE1344" s="292"/>
      <c r="AF1344" s="428"/>
      <c r="AG1344" s="292"/>
      <c r="AH1344" s="726"/>
      <c r="AI1344" s="726"/>
      <c r="AJ1344" s="726"/>
      <c r="AK1344" s="726"/>
      <c r="AL1344" s="726"/>
      <c r="AM1344" s="726"/>
      <c r="AN1344" s="726"/>
      <c r="AO1344" s="726"/>
      <c r="AP1344" s="726"/>
      <c r="AQ1344" s="726"/>
      <c r="AR1344" s="726"/>
      <c r="AS1344" s="726"/>
      <c r="AT1344" s="726"/>
      <c r="AU1344" s="727"/>
      <c r="AV1344" s="726"/>
      <c r="AW1344" s="726"/>
      <c r="AX1344" s="726"/>
      <c r="AY1344" s="726"/>
      <c r="AZ1344" s="726"/>
      <c r="BA1344" s="726"/>
      <c r="BB1344" s="726"/>
      <c r="BC1344" s="726"/>
      <c r="BD1344" s="726"/>
      <c r="BE1344" s="726"/>
      <c r="BF1344" s="726"/>
      <c r="BG1344" s="726"/>
      <c r="BH1344" s="726"/>
      <c r="BI1344" s="726"/>
      <c r="BJ1344" s="726"/>
      <c r="BK1344" s="726"/>
      <c r="BL1344" s="726"/>
      <c r="BM1344" s="726"/>
      <c r="BN1344" s="726"/>
      <c r="BO1344" s="726"/>
      <c r="BP1344" s="726"/>
      <c r="BQ1344" s="726"/>
      <c r="BR1344" s="726"/>
      <c r="BS1344" s="726"/>
      <c r="BT1344" s="726"/>
      <c r="BU1344" s="726"/>
      <c r="BV1344" s="292"/>
      <c r="BW1344" s="435"/>
      <c r="BX1344" s="292"/>
      <c r="BY1344" s="726"/>
      <c r="BZ1344" s="726"/>
      <c r="CA1344" s="726"/>
      <c r="CB1344" s="726"/>
      <c r="CC1344" s="726"/>
      <c r="CD1344" s="726"/>
      <c r="CE1344" s="726"/>
      <c r="CF1344" s="726"/>
      <c r="CG1344" s="726"/>
      <c r="CH1344" s="726"/>
      <c r="CI1344" s="726"/>
      <c r="CJ1344" s="726"/>
      <c r="CK1344" s="726"/>
      <c r="CL1344" s="728"/>
    </row>
    <row r="1345" spans="1:133" x14ac:dyDescent="0.25">
      <c r="A1345" s="586">
        <v>2017</v>
      </c>
      <c r="B1345" s="586" t="s">
        <v>237</v>
      </c>
      <c r="C1345" s="586">
        <v>1</v>
      </c>
      <c r="D1345" s="292" t="str">
        <f t="shared" si="220"/>
        <v>OCTUBRE 2017 / 31</v>
      </c>
      <c r="E1345" s="725"/>
      <c r="F1345" s="726"/>
      <c r="G1345" s="726"/>
      <c r="H1345" s="726"/>
      <c r="I1345" s="726"/>
      <c r="J1345" s="726"/>
      <c r="K1345" s="726"/>
      <c r="L1345" s="726"/>
      <c r="M1345" s="726"/>
      <c r="N1345" s="726"/>
      <c r="O1345" s="726"/>
      <c r="P1345" s="726"/>
      <c r="Q1345" s="726"/>
      <c r="R1345" s="726"/>
      <c r="S1345" s="726"/>
      <c r="T1345" s="726"/>
      <c r="U1345" s="726"/>
      <c r="V1345" s="726"/>
      <c r="W1345" s="726"/>
      <c r="X1345" s="726"/>
      <c r="Y1345" s="726"/>
      <c r="Z1345" s="726"/>
      <c r="AA1345" s="726"/>
      <c r="AB1345" s="726"/>
      <c r="AC1345" s="726"/>
      <c r="AD1345" s="726"/>
      <c r="AE1345" s="292"/>
      <c r="AF1345" s="428"/>
      <c r="AG1345" s="292"/>
      <c r="AH1345" s="726"/>
      <c r="AI1345" s="726"/>
      <c r="AJ1345" s="726"/>
      <c r="AK1345" s="726"/>
      <c r="AL1345" s="726"/>
      <c r="AM1345" s="726"/>
      <c r="AN1345" s="726"/>
      <c r="AO1345" s="726"/>
      <c r="AP1345" s="726"/>
      <c r="AQ1345" s="726"/>
      <c r="AR1345" s="726"/>
      <c r="AS1345" s="726"/>
      <c r="AT1345" s="726"/>
      <c r="AU1345" s="727"/>
      <c r="AV1345" s="726"/>
      <c r="AW1345" s="726"/>
      <c r="AX1345" s="726"/>
      <c r="AY1345" s="726"/>
      <c r="AZ1345" s="726"/>
      <c r="BA1345" s="726"/>
      <c r="BB1345" s="726"/>
      <c r="BC1345" s="726"/>
      <c r="BD1345" s="726"/>
      <c r="BE1345" s="726"/>
      <c r="BF1345" s="726"/>
      <c r="BG1345" s="726"/>
      <c r="BH1345" s="726"/>
      <c r="BI1345" s="726"/>
      <c r="BJ1345" s="726"/>
      <c r="BK1345" s="726"/>
      <c r="BL1345" s="726"/>
      <c r="BM1345" s="726"/>
      <c r="BN1345" s="726"/>
      <c r="BO1345" s="726"/>
      <c r="BP1345" s="726"/>
      <c r="BQ1345" s="726"/>
      <c r="BR1345" s="726"/>
      <c r="BS1345" s="726"/>
      <c r="BT1345" s="726"/>
      <c r="BU1345" s="726"/>
      <c r="BV1345" s="292"/>
      <c r="BW1345" s="435"/>
      <c r="BX1345" s="292"/>
      <c r="BY1345" s="726"/>
      <c r="BZ1345" s="726"/>
      <c r="CA1345" s="726"/>
      <c r="CB1345" s="726"/>
      <c r="CC1345" s="726"/>
      <c r="CD1345" s="726"/>
      <c r="CE1345" s="726"/>
      <c r="CF1345" s="726"/>
      <c r="CG1345" s="726"/>
      <c r="CH1345" s="726"/>
      <c r="CI1345" s="726"/>
      <c r="CJ1345" s="726"/>
      <c r="CK1345" s="726"/>
      <c r="CL1345" s="728"/>
    </row>
    <row r="1346" spans="1:133" ht="15.75" x14ac:dyDescent="0.25">
      <c r="A1346" s="586">
        <f>A1345</f>
        <v>2017</v>
      </c>
      <c r="B1346" s="586" t="str">
        <f>B1345</f>
        <v>NOVIEMBRE</v>
      </c>
      <c r="C1346" s="586">
        <v>2</v>
      </c>
      <c r="D1346" s="275" t="s">
        <v>228</v>
      </c>
      <c r="E1346" s="344" t="str">
        <f>IFERROR(AVERAGE(E1315:E1345),"")</f>
        <v/>
      </c>
      <c r="F1346" s="276" t="str">
        <f>IFERROR(AVERAGE(F1315:F1345),"")</f>
        <v/>
      </c>
      <c r="G1346" s="276" t="str">
        <f>IFERROR(AVERAGE(G1315:G1345),"")</f>
        <v/>
      </c>
      <c r="H1346" s="276" t="str">
        <f>IFERROR(AVERAGE(H1315:H1345),"")</f>
        <v/>
      </c>
      <c r="I1346" s="276" t="str">
        <f>IFERROR(AVERAGE(I1315:I1345),"")</f>
        <v/>
      </c>
      <c r="J1346" s="276" t="str">
        <f t="shared" ref="J1346:BU1346" si="222">IFERROR(AVERAGE(J1315:J1345),"")</f>
        <v/>
      </c>
      <c r="K1346" s="276" t="str">
        <f t="shared" si="222"/>
        <v/>
      </c>
      <c r="L1346" s="276" t="str">
        <f t="shared" si="222"/>
        <v/>
      </c>
      <c r="M1346" s="276" t="str">
        <f t="shared" si="222"/>
        <v/>
      </c>
      <c r="N1346" s="276" t="str">
        <f t="shared" si="222"/>
        <v/>
      </c>
      <c r="O1346" s="276" t="str">
        <f t="shared" si="222"/>
        <v/>
      </c>
      <c r="P1346" s="276" t="str">
        <f t="shared" si="222"/>
        <v/>
      </c>
      <c r="Q1346" s="276" t="str">
        <f t="shared" si="222"/>
        <v/>
      </c>
      <c r="R1346" s="276" t="str">
        <f t="shared" si="222"/>
        <v/>
      </c>
      <c r="S1346" s="276" t="str">
        <f t="shared" si="222"/>
        <v/>
      </c>
      <c r="T1346" s="276" t="str">
        <f t="shared" si="222"/>
        <v/>
      </c>
      <c r="U1346" s="276" t="str">
        <f t="shared" si="222"/>
        <v/>
      </c>
      <c r="V1346" s="276" t="str">
        <f t="shared" si="222"/>
        <v/>
      </c>
      <c r="W1346" s="276" t="str">
        <f t="shared" si="222"/>
        <v/>
      </c>
      <c r="X1346" s="276" t="str">
        <f t="shared" si="222"/>
        <v/>
      </c>
      <c r="Y1346" s="276" t="str">
        <f t="shared" si="222"/>
        <v/>
      </c>
      <c r="Z1346" s="276" t="str">
        <f t="shared" si="222"/>
        <v/>
      </c>
      <c r="AA1346" s="276" t="str">
        <f t="shared" si="222"/>
        <v/>
      </c>
      <c r="AB1346" s="276" t="str">
        <f t="shared" si="222"/>
        <v/>
      </c>
      <c r="AC1346" s="276" t="str">
        <f t="shared" si="222"/>
        <v/>
      </c>
      <c r="AD1346" s="276" t="str">
        <f t="shared" si="222"/>
        <v/>
      </c>
      <c r="AE1346" s="276" t="str">
        <f t="shared" si="222"/>
        <v/>
      </c>
      <c r="AF1346" s="420" t="str">
        <f t="shared" si="222"/>
        <v/>
      </c>
      <c r="AG1346" s="276" t="str">
        <f t="shared" si="222"/>
        <v/>
      </c>
      <c r="AH1346" s="276" t="str">
        <f t="shared" si="222"/>
        <v/>
      </c>
      <c r="AI1346" s="276" t="str">
        <f t="shared" si="222"/>
        <v/>
      </c>
      <c r="AJ1346" s="276" t="str">
        <f t="shared" si="222"/>
        <v/>
      </c>
      <c r="AK1346" s="276" t="str">
        <f t="shared" si="222"/>
        <v/>
      </c>
      <c r="AL1346" s="276" t="str">
        <f t="shared" si="222"/>
        <v/>
      </c>
      <c r="AM1346" s="276" t="str">
        <f t="shared" si="222"/>
        <v/>
      </c>
      <c r="AN1346" s="276" t="str">
        <f t="shared" si="222"/>
        <v/>
      </c>
      <c r="AO1346" s="276" t="str">
        <f t="shared" si="222"/>
        <v/>
      </c>
      <c r="AP1346" s="276" t="str">
        <f t="shared" si="222"/>
        <v/>
      </c>
      <c r="AQ1346" s="276" t="str">
        <f t="shared" si="222"/>
        <v/>
      </c>
      <c r="AR1346" s="276" t="str">
        <f t="shared" si="222"/>
        <v/>
      </c>
      <c r="AS1346" s="276" t="str">
        <f t="shared" si="222"/>
        <v/>
      </c>
      <c r="AT1346" s="276" t="str">
        <f t="shared" si="222"/>
        <v/>
      </c>
      <c r="AU1346" s="276" t="str">
        <f t="shared" si="222"/>
        <v/>
      </c>
      <c r="AV1346" s="276" t="str">
        <f t="shared" si="222"/>
        <v/>
      </c>
      <c r="AW1346" s="276" t="str">
        <f t="shared" si="222"/>
        <v/>
      </c>
      <c r="AX1346" s="310" t="str">
        <f t="shared" si="222"/>
        <v/>
      </c>
      <c r="AY1346" s="276" t="str">
        <f t="shared" si="222"/>
        <v/>
      </c>
      <c r="AZ1346" s="276" t="str">
        <f t="shared" si="222"/>
        <v/>
      </c>
      <c r="BA1346" s="276" t="str">
        <f t="shared" si="222"/>
        <v/>
      </c>
      <c r="BB1346" s="276" t="str">
        <f t="shared" si="222"/>
        <v/>
      </c>
      <c r="BC1346" s="276" t="str">
        <f t="shared" si="222"/>
        <v/>
      </c>
      <c r="BD1346" s="276" t="str">
        <f t="shared" si="222"/>
        <v/>
      </c>
      <c r="BE1346" s="276" t="str">
        <f t="shared" si="222"/>
        <v/>
      </c>
      <c r="BF1346" s="276" t="str">
        <f t="shared" si="222"/>
        <v/>
      </c>
      <c r="BG1346" s="276" t="str">
        <f t="shared" si="222"/>
        <v/>
      </c>
      <c r="BH1346" s="276" t="str">
        <f t="shared" si="222"/>
        <v/>
      </c>
      <c r="BI1346" s="276" t="str">
        <f t="shared" si="222"/>
        <v/>
      </c>
      <c r="BJ1346" s="276" t="str">
        <f t="shared" si="222"/>
        <v/>
      </c>
      <c r="BK1346" s="276" t="str">
        <f t="shared" si="222"/>
        <v/>
      </c>
      <c r="BL1346" s="276" t="str">
        <f t="shared" si="222"/>
        <v/>
      </c>
      <c r="BM1346" s="276" t="str">
        <f t="shared" si="222"/>
        <v/>
      </c>
      <c r="BN1346" s="276" t="str">
        <f t="shared" si="222"/>
        <v/>
      </c>
      <c r="BO1346" s="276" t="str">
        <f t="shared" si="222"/>
        <v/>
      </c>
      <c r="BP1346" s="276" t="str">
        <f t="shared" si="222"/>
        <v/>
      </c>
      <c r="BQ1346" s="276" t="str">
        <f t="shared" si="222"/>
        <v/>
      </c>
      <c r="BR1346" s="276" t="str">
        <f t="shared" si="222"/>
        <v/>
      </c>
      <c r="BS1346" s="276" t="str">
        <f t="shared" si="222"/>
        <v/>
      </c>
      <c r="BT1346" s="276" t="str">
        <f t="shared" si="222"/>
        <v/>
      </c>
      <c r="BU1346" s="276" t="str">
        <f t="shared" si="222"/>
        <v/>
      </c>
      <c r="BV1346" s="310" t="str">
        <f>IFERROR(AVERAGE(BV1315:BV1345),"")</f>
        <v/>
      </c>
      <c r="BW1346" s="436"/>
      <c r="BX1346" s="309"/>
      <c r="BY1346" s="309"/>
      <c r="BZ1346" s="309"/>
      <c r="CA1346" s="309"/>
      <c r="CB1346" s="309"/>
      <c r="CC1346" s="309"/>
      <c r="CD1346" s="309"/>
      <c r="CE1346" s="309"/>
      <c r="CF1346" s="309"/>
      <c r="CG1346" s="309"/>
      <c r="CH1346" s="309"/>
      <c r="CI1346" s="309"/>
      <c r="CJ1346" s="309"/>
      <c r="CK1346" s="309"/>
      <c r="CL1346" s="308"/>
      <c r="CM1346" s="309"/>
      <c r="CN1346" s="309"/>
      <c r="CO1346" s="309"/>
      <c r="CP1346" s="309"/>
      <c r="CQ1346" s="309"/>
      <c r="CR1346" s="309"/>
      <c r="CS1346" s="309"/>
      <c r="CT1346" s="309"/>
      <c r="CU1346" s="309"/>
      <c r="CV1346" s="309"/>
      <c r="CW1346" s="309"/>
      <c r="CX1346" s="309"/>
      <c r="CY1346" s="309"/>
      <c r="CZ1346" s="309"/>
      <c r="DA1346" s="309"/>
      <c r="DB1346" s="309"/>
      <c r="DC1346" s="309"/>
      <c r="DD1346" s="309"/>
      <c r="DE1346" s="309"/>
      <c r="DF1346" s="309"/>
      <c r="DG1346" s="309"/>
      <c r="DH1346" s="309"/>
      <c r="DI1346" s="309"/>
      <c r="DJ1346" s="309"/>
      <c r="DK1346" s="309"/>
      <c r="DL1346" s="309"/>
      <c r="DM1346" s="309"/>
      <c r="DN1346" s="309"/>
      <c r="DO1346" s="443"/>
      <c r="DP1346" s="309"/>
      <c r="DQ1346" s="309"/>
      <c r="DR1346" s="309"/>
      <c r="DS1346" s="309"/>
      <c r="DT1346" s="309"/>
      <c r="DU1346" s="309"/>
      <c r="DV1346" s="309"/>
      <c r="DW1346" s="309"/>
      <c r="DX1346" s="309"/>
      <c r="DY1346" s="309"/>
      <c r="DZ1346" s="309"/>
      <c r="EA1346" s="309"/>
      <c r="EB1346" s="309"/>
      <c r="EC1346" s="309"/>
    </row>
    <row r="1347" spans="1:133" x14ac:dyDescent="0.25">
      <c r="A1347" s="586">
        <f t="shared" ref="A1347:B1362" si="223">A1346</f>
        <v>2017</v>
      </c>
      <c r="B1347" s="586" t="str">
        <f t="shared" si="223"/>
        <v>NOVIEMBRE</v>
      </c>
      <c r="C1347" s="586">
        <v>3</v>
      </c>
      <c r="D1347" s="292" t="str">
        <f t="shared" si="220"/>
        <v>NOVIEMBRE 2017 / 1</v>
      </c>
      <c r="E1347" s="725"/>
      <c r="F1347" s="726"/>
      <c r="G1347" s="726"/>
      <c r="H1347" s="726"/>
      <c r="I1347" s="726"/>
      <c r="J1347" s="726"/>
      <c r="K1347" s="726"/>
      <c r="L1347" s="726"/>
      <c r="M1347" s="726"/>
      <c r="N1347" s="726"/>
      <c r="O1347" s="726"/>
      <c r="P1347" s="726"/>
      <c r="Q1347" s="726"/>
      <c r="R1347" s="726"/>
      <c r="S1347" s="726"/>
      <c r="T1347" s="726"/>
      <c r="U1347" s="726"/>
      <c r="V1347" s="726"/>
      <c r="W1347" s="726"/>
      <c r="X1347" s="726"/>
      <c r="Y1347" s="726"/>
      <c r="Z1347" s="726"/>
      <c r="AA1347" s="726"/>
      <c r="AB1347" s="726"/>
      <c r="AC1347" s="726"/>
      <c r="AD1347" s="726"/>
      <c r="AE1347" s="292"/>
      <c r="AF1347" s="428"/>
      <c r="AG1347" s="292"/>
      <c r="AH1347" s="726"/>
      <c r="AI1347" s="726"/>
      <c r="AJ1347" s="726"/>
      <c r="AK1347" s="726"/>
      <c r="AL1347" s="726"/>
      <c r="AM1347" s="726"/>
      <c r="AN1347" s="726"/>
      <c r="AO1347" s="726"/>
      <c r="AP1347" s="726"/>
      <c r="AQ1347" s="726"/>
      <c r="AR1347" s="726"/>
      <c r="AS1347" s="726"/>
      <c r="AT1347" s="726"/>
      <c r="AU1347" s="727"/>
      <c r="AV1347" s="726"/>
      <c r="AW1347" s="726"/>
      <c r="AX1347" s="726"/>
      <c r="AY1347" s="726"/>
      <c r="AZ1347" s="726"/>
      <c r="BA1347" s="726"/>
      <c r="BB1347" s="726"/>
      <c r="BC1347" s="726"/>
      <c r="BD1347" s="726"/>
      <c r="BE1347" s="726"/>
      <c r="BF1347" s="726"/>
      <c r="BG1347" s="726"/>
      <c r="BH1347" s="726"/>
      <c r="BI1347" s="726"/>
      <c r="BJ1347" s="726"/>
      <c r="BK1347" s="726"/>
      <c r="BL1347" s="726"/>
      <c r="BM1347" s="726"/>
      <c r="BN1347" s="726"/>
      <c r="BO1347" s="726"/>
      <c r="BP1347" s="726"/>
      <c r="BQ1347" s="726"/>
      <c r="BR1347" s="726"/>
      <c r="BS1347" s="726"/>
      <c r="BT1347" s="726"/>
      <c r="BU1347" s="726"/>
      <c r="BV1347" s="292"/>
      <c r="BW1347" s="435"/>
      <c r="BX1347" s="292"/>
      <c r="BY1347" s="726"/>
      <c r="BZ1347" s="726"/>
      <c r="CA1347" s="726"/>
      <c r="CB1347" s="726"/>
      <c r="CC1347" s="726"/>
      <c r="CD1347" s="726"/>
      <c r="CE1347" s="726"/>
      <c r="CF1347" s="726"/>
      <c r="CG1347" s="726"/>
      <c r="CH1347" s="726"/>
      <c r="CI1347" s="726"/>
      <c r="CJ1347" s="726"/>
      <c r="CK1347" s="726"/>
      <c r="CL1347" s="728"/>
    </row>
    <row r="1348" spans="1:133" x14ac:dyDescent="0.25">
      <c r="A1348" s="586">
        <f t="shared" si="223"/>
        <v>2017</v>
      </c>
      <c r="B1348" s="586" t="str">
        <f t="shared" si="223"/>
        <v>NOVIEMBRE</v>
      </c>
      <c r="C1348" s="586">
        <v>4</v>
      </c>
      <c r="D1348" s="292" t="str">
        <f t="shared" si="220"/>
        <v>NOVIEMBRE 2017 / 2</v>
      </c>
      <c r="E1348" s="725"/>
      <c r="F1348" s="726"/>
      <c r="G1348" s="726"/>
      <c r="H1348" s="726"/>
      <c r="I1348" s="726"/>
      <c r="J1348" s="726"/>
      <c r="K1348" s="726"/>
      <c r="L1348" s="726"/>
      <c r="M1348" s="726"/>
      <c r="N1348" s="726"/>
      <c r="O1348" s="726"/>
      <c r="P1348" s="726"/>
      <c r="Q1348" s="726"/>
      <c r="R1348" s="726"/>
      <c r="S1348" s="726"/>
      <c r="T1348" s="726"/>
      <c r="U1348" s="726"/>
      <c r="V1348" s="726"/>
      <c r="W1348" s="726"/>
      <c r="X1348" s="726"/>
      <c r="Y1348" s="726"/>
      <c r="Z1348" s="726"/>
      <c r="AA1348" s="726"/>
      <c r="AB1348" s="726"/>
      <c r="AC1348" s="726"/>
      <c r="AD1348" s="726"/>
      <c r="AE1348" s="292"/>
      <c r="AF1348" s="428"/>
      <c r="AG1348" s="292"/>
      <c r="AH1348" s="726"/>
      <c r="AI1348" s="726"/>
      <c r="AJ1348" s="726"/>
      <c r="AK1348" s="726"/>
      <c r="AL1348" s="726"/>
      <c r="AM1348" s="726"/>
      <c r="AN1348" s="726"/>
      <c r="AO1348" s="726"/>
      <c r="AP1348" s="726"/>
      <c r="AQ1348" s="726"/>
      <c r="AR1348" s="726"/>
      <c r="AS1348" s="726"/>
      <c r="AT1348" s="726"/>
      <c r="AU1348" s="727"/>
      <c r="AV1348" s="726"/>
      <c r="AW1348" s="726"/>
      <c r="AX1348" s="726"/>
      <c r="AY1348" s="726"/>
      <c r="AZ1348" s="726"/>
      <c r="BA1348" s="726"/>
      <c r="BB1348" s="726"/>
      <c r="BC1348" s="726"/>
      <c r="BD1348" s="726"/>
      <c r="BE1348" s="726"/>
      <c r="BF1348" s="726"/>
      <c r="BG1348" s="726"/>
      <c r="BH1348" s="726"/>
      <c r="BI1348" s="726"/>
      <c r="BJ1348" s="726"/>
      <c r="BK1348" s="726"/>
      <c r="BL1348" s="726"/>
      <c r="BM1348" s="726"/>
      <c r="BN1348" s="726"/>
      <c r="BO1348" s="726"/>
      <c r="BP1348" s="726"/>
      <c r="BQ1348" s="726"/>
      <c r="BR1348" s="726"/>
      <c r="BS1348" s="726"/>
      <c r="BT1348" s="726"/>
      <c r="BU1348" s="726"/>
      <c r="BV1348" s="292"/>
      <c r="BW1348" s="435"/>
      <c r="BX1348" s="292"/>
      <c r="BY1348" s="726"/>
      <c r="BZ1348" s="726"/>
      <c r="CA1348" s="726"/>
      <c r="CB1348" s="726"/>
      <c r="CC1348" s="726"/>
      <c r="CD1348" s="726"/>
      <c r="CE1348" s="726"/>
      <c r="CF1348" s="726"/>
      <c r="CG1348" s="726"/>
      <c r="CH1348" s="726"/>
      <c r="CI1348" s="726"/>
      <c r="CJ1348" s="726"/>
      <c r="CK1348" s="726"/>
      <c r="CL1348" s="728"/>
    </row>
    <row r="1349" spans="1:133" x14ac:dyDescent="0.25">
      <c r="A1349" s="586">
        <f t="shared" si="223"/>
        <v>2017</v>
      </c>
      <c r="B1349" s="586" t="str">
        <f t="shared" si="223"/>
        <v>NOVIEMBRE</v>
      </c>
      <c r="C1349" s="586">
        <v>5</v>
      </c>
      <c r="D1349" s="292" t="str">
        <f t="shared" si="220"/>
        <v>NOVIEMBRE 2017 / 3</v>
      </c>
      <c r="E1349" s="725"/>
      <c r="F1349" s="726"/>
      <c r="G1349" s="726"/>
      <c r="H1349" s="726"/>
      <c r="I1349" s="726"/>
      <c r="J1349" s="726"/>
      <c r="K1349" s="726"/>
      <c r="L1349" s="726"/>
      <c r="M1349" s="726"/>
      <c r="N1349" s="726"/>
      <c r="O1349" s="726"/>
      <c r="P1349" s="726"/>
      <c r="Q1349" s="726"/>
      <c r="R1349" s="726"/>
      <c r="S1349" s="726"/>
      <c r="T1349" s="726"/>
      <c r="U1349" s="726"/>
      <c r="V1349" s="726"/>
      <c r="W1349" s="726"/>
      <c r="X1349" s="726"/>
      <c r="Y1349" s="726"/>
      <c r="Z1349" s="726"/>
      <c r="AA1349" s="726"/>
      <c r="AB1349" s="726"/>
      <c r="AC1349" s="726"/>
      <c r="AD1349" s="726"/>
      <c r="AE1349" s="292"/>
      <c r="AF1349" s="428"/>
      <c r="AG1349" s="292"/>
      <c r="AH1349" s="726"/>
      <c r="AI1349" s="726"/>
      <c r="AJ1349" s="726"/>
      <c r="AK1349" s="726"/>
      <c r="AL1349" s="726"/>
      <c r="AM1349" s="726"/>
      <c r="AN1349" s="726"/>
      <c r="AO1349" s="726"/>
      <c r="AP1349" s="726"/>
      <c r="AQ1349" s="726"/>
      <c r="AR1349" s="726"/>
      <c r="AS1349" s="726"/>
      <c r="AT1349" s="726"/>
      <c r="AU1349" s="727"/>
      <c r="AV1349" s="726"/>
      <c r="AW1349" s="726"/>
      <c r="AX1349" s="726"/>
      <c r="AY1349" s="726"/>
      <c r="AZ1349" s="726"/>
      <c r="BA1349" s="726"/>
      <c r="BB1349" s="726"/>
      <c r="BC1349" s="726"/>
      <c r="BD1349" s="726"/>
      <c r="BE1349" s="726"/>
      <c r="BF1349" s="726"/>
      <c r="BG1349" s="726"/>
      <c r="BH1349" s="726"/>
      <c r="BI1349" s="726"/>
      <c r="BJ1349" s="726"/>
      <c r="BK1349" s="726"/>
      <c r="BL1349" s="726"/>
      <c r="BM1349" s="726"/>
      <c r="BN1349" s="726"/>
      <c r="BO1349" s="726"/>
      <c r="BP1349" s="726"/>
      <c r="BQ1349" s="726"/>
      <c r="BR1349" s="726"/>
      <c r="BS1349" s="726"/>
      <c r="BT1349" s="726"/>
      <c r="BU1349" s="726"/>
      <c r="BV1349" s="292"/>
      <c r="BW1349" s="435"/>
      <c r="BX1349" s="292"/>
      <c r="BY1349" s="726"/>
      <c r="BZ1349" s="726"/>
      <c r="CA1349" s="726"/>
      <c r="CB1349" s="726"/>
      <c r="CC1349" s="726"/>
      <c r="CD1349" s="726"/>
      <c r="CE1349" s="726"/>
      <c r="CF1349" s="726"/>
      <c r="CG1349" s="726"/>
      <c r="CH1349" s="726"/>
      <c r="CI1349" s="726"/>
      <c r="CJ1349" s="726"/>
      <c r="CK1349" s="726"/>
      <c r="CL1349" s="728"/>
    </row>
    <row r="1350" spans="1:133" x14ac:dyDescent="0.25">
      <c r="A1350" s="586">
        <f t="shared" si="223"/>
        <v>2017</v>
      </c>
      <c r="B1350" s="586" t="str">
        <f t="shared" si="223"/>
        <v>NOVIEMBRE</v>
      </c>
      <c r="C1350" s="586">
        <v>6</v>
      </c>
      <c r="D1350" s="292" t="str">
        <f t="shared" si="220"/>
        <v>NOVIEMBRE 2017 / 4</v>
      </c>
      <c r="E1350" s="725"/>
      <c r="F1350" s="726"/>
      <c r="G1350" s="726"/>
      <c r="H1350" s="726"/>
      <c r="I1350" s="726"/>
      <c r="J1350" s="726"/>
      <c r="K1350" s="726"/>
      <c r="L1350" s="726"/>
      <c r="M1350" s="726"/>
      <c r="N1350" s="726"/>
      <c r="O1350" s="726"/>
      <c r="P1350" s="726"/>
      <c r="Q1350" s="726"/>
      <c r="R1350" s="726"/>
      <c r="S1350" s="726"/>
      <c r="T1350" s="726"/>
      <c r="U1350" s="726"/>
      <c r="V1350" s="726"/>
      <c r="W1350" s="726"/>
      <c r="X1350" s="726"/>
      <c r="Y1350" s="726"/>
      <c r="Z1350" s="726"/>
      <c r="AA1350" s="726"/>
      <c r="AB1350" s="726"/>
      <c r="AC1350" s="726"/>
      <c r="AD1350" s="726"/>
      <c r="AE1350" s="292"/>
      <c r="AF1350" s="428"/>
      <c r="AG1350" s="292"/>
      <c r="AH1350" s="726"/>
      <c r="AI1350" s="726"/>
      <c r="AJ1350" s="726"/>
      <c r="AK1350" s="726"/>
      <c r="AL1350" s="726"/>
      <c r="AM1350" s="726"/>
      <c r="AN1350" s="726"/>
      <c r="AO1350" s="726"/>
      <c r="AP1350" s="726"/>
      <c r="AQ1350" s="726"/>
      <c r="AR1350" s="726"/>
      <c r="AS1350" s="726"/>
      <c r="AT1350" s="726"/>
      <c r="AU1350" s="727"/>
      <c r="AV1350" s="726"/>
      <c r="AW1350" s="726"/>
      <c r="AX1350" s="726"/>
      <c r="AY1350" s="726"/>
      <c r="AZ1350" s="726"/>
      <c r="BA1350" s="726"/>
      <c r="BB1350" s="726"/>
      <c r="BC1350" s="726"/>
      <c r="BD1350" s="726"/>
      <c r="BE1350" s="726"/>
      <c r="BF1350" s="726"/>
      <c r="BG1350" s="726"/>
      <c r="BH1350" s="726"/>
      <c r="BI1350" s="726"/>
      <c r="BJ1350" s="726"/>
      <c r="BK1350" s="726"/>
      <c r="BL1350" s="726"/>
      <c r="BM1350" s="726"/>
      <c r="BN1350" s="726"/>
      <c r="BO1350" s="726"/>
      <c r="BP1350" s="726"/>
      <c r="BQ1350" s="726"/>
      <c r="BR1350" s="726"/>
      <c r="BS1350" s="726"/>
      <c r="BT1350" s="726"/>
      <c r="BU1350" s="726"/>
      <c r="BV1350" s="292"/>
      <c r="BW1350" s="435"/>
      <c r="BX1350" s="292"/>
      <c r="BY1350" s="726"/>
      <c r="BZ1350" s="726"/>
      <c r="CA1350" s="726"/>
      <c r="CB1350" s="726"/>
      <c r="CC1350" s="726"/>
      <c r="CD1350" s="726"/>
      <c r="CE1350" s="726"/>
      <c r="CF1350" s="726"/>
      <c r="CG1350" s="726"/>
      <c r="CH1350" s="726"/>
      <c r="CI1350" s="726"/>
      <c r="CJ1350" s="726"/>
      <c r="CK1350" s="726"/>
      <c r="CL1350" s="728"/>
    </row>
    <row r="1351" spans="1:133" x14ac:dyDescent="0.25">
      <c r="A1351" s="586">
        <f t="shared" si="223"/>
        <v>2017</v>
      </c>
      <c r="B1351" s="586" t="str">
        <f t="shared" si="223"/>
        <v>NOVIEMBRE</v>
      </c>
      <c r="C1351" s="586">
        <v>7</v>
      </c>
      <c r="D1351" s="292" t="str">
        <f t="shared" si="220"/>
        <v>NOVIEMBRE 2017 / 5</v>
      </c>
      <c r="E1351" s="725"/>
      <c r="F1351" s="726"/>
      <c r="G1351" s="726"/>
      <c r="H1351" s="726"/>
      <c r="I1351" s="726"/>
      <c r="J1351" s="726"/>
      <c r="K1351" s="726"/>
      <c r="L1351" s="726"/>
      <c r="M1351" s="726"/>
      <c r="N1351" s="726"/>
      <c r="O1351" s="726"/>
      <c r="P1351" s="726"/>
      <c r="Q1351" s="726"/>
      <c r="R1351" s="726"/>
      <c r="S1351" s="726"/>
      <c r="T1351" s="726"/>
      <c r="U1351" s="726"/>
      <c r="V1351" s="726"/>
      <c r="W1351" s="726"/>
      <c r="X1351" s="726"/>
      <c r="Y1351" s="726"/>
      <c r="Z1351" s="726"/>
      <c r="AA1351" s="726"/>
      <c r="AB1351" s="726"/>
      <c r="AC1351" s="726"/>
      <c r="AD1351" s="726"/>
      <c r="AE1351" s="292"/>
      <c r="AF1351" s="428"/>
      <c r="AG1351" s="292"/>
      <c r="AH1351" s="726"/>
      <c r="AI1351" s="726"/>
      <c r="AJ1351" s="726"/>
      <c r="AK1351" s="726"/>
      <c r="AL1351" s="726"/>
      <c r="AM1351" s="726"/>
      <c r="AN1351" s="726"/>
      <c r="AO1351" s="726"/>
      <c r="AP1351" s="726"/>
      <c r="AQ1351" s="726"/>
      <c r="AR1351" s="726"/>
      <c r="AS1351" s="726"/>
      <c r="AT1351" s="726"/>
      <c r="AU1351" s="727"/>
      <c r="AV1351" s="726"/>
      <c r="AW1351" s="726"/>
      <c r="AX1351" s="726"/>
      <c r="AY1351" s="726"/>
      <c r="AZ1351" s="726"/>
      <c r="BA1351" s="726"/>
      <c r="BB1351" s="726"/>
      <c r="BC1351" s="726"/>
      <c r="BD1351" s="726"/>
      <c r="BE1351" s="726"/>
      <c r="BF1351" s="726"/>
      <c r="BG1351" s="726"/>
      <c r="BH1351" s="726"/>
      <c r="BI1351" s="726"/>
      <c r="BJ1351" s="726"/>
      <c r="BK1351" s="726"/>
      <c r="BL1351" s="726"/>
      <c r="BM1351" s="726"/>
      <c r="BN1351" s="726"/>
      <c r="BO1351" s="726"/>
      <c r="BP1351" s="726"/>
      <c r="BQ1351" s="726"/>
      <c r="BR1351" s="726"/>
      <c r="BS1351" s="726"/>
      <c r="BT1351" s="726"/>
      <c r="BU1351" s="726"/>
      <c r="BV1351" s="292"/>
      <c r="BW1351" s="435"/>
      <c r="BX1351" s="292"/>
      <c r="BY1351" s="726"/>
      <c r="BZ1351" s="726"/>
      <c r="CA1351" s="726"/>
      <c r="CB1351" s="726"/>
      <c r="CC1351" s="726"/>
      <c r="CD1351" s="726"/>
      <c r="CE1351" s="726"/>
      <c r="CF1351" s="726"/>
      <c r="CG1351" s="726"/>
      <c r="CH1351" s="726"/>
      <c r="CI1351" s="726"/>
      <c r="CJ1351" s="726"/>
      <c r="CK1351" s="726"/>
      <c r="CL1351" s="728"/>
    </row>
    <row r="1352" spans="1:133" x14ac:dyDescent="0.25">
      <c r="A1352" s="586">
        <f t="shared" si="223"/>
        <v>2017</v>
      </c>
      <c r="B1352" s="586" t="str">
        <f t="shared" si="223"/>
        <v>NOVIEMBRE</v>
      </c>
      <c r="C1352" s="586">
        <v>8</v>
      </c>
      <c r="D1352" s="292" t="str">
        <f t="shared" si="220"/>
        <v>NOVIEMBRE 2017 / 6</v>
      </c>
      <c r="E1352" s="725"/>
      <c r="F1352" s="726"/>
      <c r="G1352" s="726"/>
      <c r="H1352" s="726"/>
      <c r="I1352" s="726"/>
      <c r="J1352" s="726"/>
      <c r="K1352" s="726"/>
      <c r="L1352" s="726"/>
      <c r="M1352" s="726"/>
      <c r="N1352" s="726"/>
      <c r="O1352" s="726"/>
      <c r="P1352" s="726"/>
      <c r="Q1352" s="726"/>
      <c r="R1352" s="726"/>
      <c r="S1352" s="726"/>
      <c r="T1352" s="726"/>
      <c r="U1352" s="726"/>
      <c r="V1352" s="726"/>
      <c r="W1352" s="726"/>
      <c r="X1352" s="726"/>
      <c r="Y1352" s="726"/>
      <c r="Z1352" s="726"/>
      <c r="AA1352" s="726"/>
      <c r="AB1352" s="726"/>
      <c r="AC1352" s="726"/>
      <c r="AD1352" s="726"/>
      <c r="AE1352" s="292"/>
      <c r="AF1352" s="428"/>
      <c r="AG1352" s="292"/>
      <c r="AH1352" s="726"/>
      <c r="AI1352" s="726"/>
      <c r="AJ1352" s="726"/>
      <c r="AK1352" s="726"/>
      <c r="AL1352" s="726"/>
      <c r="AM1352" s="726"/>
      <c r="AN1352" s="726"/>
      <c r="AO1352" s="726"/>
      <c r="AP1352" s="726"/>
      <c r="AQ1352" s="726"/>
      <c r="AR1352" s="726"/>
      <c r="AS1352" s="726"/>
      <c r="AT1352" s="726"/>
      <c r="AU1352" s="727"/>
      <c r="AV1352" s="726"/>
      <c r="AW1352" s="726"/>
      <c r="AX1352" s="726"/>
      <c r="AY1352" s="726"/>
      <c r="AZ1352" s="726"/>
      <c r="BA1352" s="726"/>
      <c r="BB1352" s="726"/>
      <c r="BC1352" s="726"/>
      <c r="BD1352" s="726"/>
      <c r="BE1352" s="726"/>
      <c r="BF1352" s="726"/>
      <c r="BG1352" s="726"/>
      <c r="BH1352" s="726"/>
      <c r="BI1352" s="726"/>
      <c r="BJ1352" s="726"/>
      <c r="BK1352" s="726"/>
      <c r="BL1352" s="726"/>
      <c r="BM1352" s="726"/>
      <c r="BN1352" s="726"/>
      <c r="BO1352" s="726"/>
      <c r="BP1352" s="726"/>
      <c r="BQ1352" s="726"/>
      <c r="BR1352" s="726"/>
      <c r="BS1352" s="726"/>
      <c r="BT1352" s="726"/>
      <c r="BU1352" s="726"/>
      <c r="BV1352" s="292"/>
      <c r="BW1352" s="435"/>
      <c r="BX1352" s="292"/>
      <c r="BY1352" s="726"/>
      <c r="BZ1352" s="726"/>
      <c r="CA1352" s="726"/>
      <c r="CB1352" s="726"/>
      <c r="CC1352" s="726"/>
      <c r="CD1352" s="726"/>
      <c r="CE1352" s="726"/>
      <c r="CF1352" s="726"/>
      <c r="CG1352" s="726"/>
      <c r="CH1352" s="726"/>
      <c r="CI1352" s="726"/>
      <c r="CJ1352" s="726"/>
      <c r="CK1352" s="726"/>
      <c r="CL1352" s="728"/>
    </row>
    <row r="1353" spans="1:133" x14ac:dyDescent="0.25">
      <c r="A1353" s="586">
        <f t="shared" si="223"/>
        <v>2017</v>
      </c>
      <c r="B1353" s="586" t="str">
        <f t="shared" si="223"/>
        <v>NOVIEMBRE</v>
      </c>
      <c r="C1353" s="586">
        <v>9</v>
      </c>
      <c r="D1353" s="292" t="str">
        <f t="shared" si="220"/>
        <v>NOVIEMBRE 2017 / 7</v>
      </c>
      <c r="E1353" s="725"/>
      <c r="F1353" s="726"/>
      <c r="G1353" s="726"/>
      <c r="H1353" s="726"/>
      <c r="I1353" s="726"/>
      <c r="J1353" s="726"/>
      <c r="K1353" s="726"/>
      <c r="L1353" s="726"/>
      <c r="M1353" s="726"/>
      <c r="N1353" s="726"/>
      <c r="O1353" s="726"/>
      <c r="P1353" s="726"/>
      <c r="Q1353" s="726"/>
      <c r="R1353" s="726"/>
      <c r="S1353" s="726"/>
      <c r="T1353" s="726"/>
      <c r="U1353" s="726"/>
      <c r="V1353" s="726"/>
      <c r="W1353" s="726"/>
      <c r="X1353" s="726"/>
      <c r="Y1353" s="726"/>
      <c r="Z1353" s="726"/>
      <c r="AA1353" s="726"/>
      <c r="AB1353" s="726"/>
      <c r="AC1353" s="726"/>
      <c r="AD1353" s="726"/>
      <c r="AE1353" s="292"/>
      <c r="AF1353" s="428"/>
      <c r="AG1353" s="292"/>
      <c r="AH1353" s="726"/>
      <c r="AI1353" s="726"/>
      <c r="AJ1353" s="726"/>
      <c r="AK1353" s="726"/>
      <c r="AL1353" s="726"/>
      <c r="AM1353" s="726"/>
      <c r="AN1353" s="726"/>
      <c r="AO1353" s="726"/>
      <c r="AP1353" s="726"/>
      <c r="AQ1353" s="726"/>
      <c r="AR1353" s="726"/>
      <c r="AS1353" s="726"/>
      <c r="AT1353" s="726"/>
      <c r="AU1353" s="727"/>
      <c r="AV1353" s="726"/>
      <c r="AW1353" s="726"/>
      <c r="AX1353" s="726"/>
      <c r="AY1353" s="726"/>
      <c r="AZ1353" s="726"/>
      <c r="BA1353" s="726"/>
      <c r="BB1353" s="726"/>
      <c r="BC1353" s="726"/>
      <c r="BD1353" s="726"/>
      <c r="BE1353" s="726"/>
      <c r="BF1353" s="726"/>
      <c r="BG1353" s="726"/>
      <c r="BH1353" s="726"/>
      <c r="BI1353" s="726"/>
      <c r="BJ1353" s="726"/>
      <c r="BK1353" s="726"/>
      <c r="BL1353" s="726"/>
      <c r="BM1353" s="726"/>
      <c r="BN1353" s="726"/>
      <c r="BO1353" s="726"/>
      <c r="BP1353" s="726"/>
      <c r="BQ1353" s="726"/>
      <c r="BR1353" s="726"/>
      <c r="BS1353" s="726"/>
      <c r="BT1353" s="726"/>
      <c r="BU1353" s="726"/>
      <c r="BV1353" s="292"/>
      <c r="BW1353" s="435"/>
      <c r="BX1353" s="292"/>
      <c r="BY1353" s="726"/>
      <c r="BZ1353" s="726"/>
      <c r="CA1353" s="726"/>
      <c r="CB1353" s="726"/>
      <c r="CC1353" s="726"/>
      <c r="CD1353" s="726"/>
      <c r="CE1353" s="726"/>
      <c r="CF1353" s="726"/>
      <c r="CG1353" s="726"/>
      <c r="CH1353" s="726"/>
      <c r="CI1353" s="726"/>
      <c r="CJ1353" s="726"/>
      <c r="CK1353" s="726"/>
      <c r="CL1353" s="728"/>
    </row>
    <row r="1354" spans="1:133" x14ac:dyDescent="0.25">
      <c r="A1354" s="586">
        <f t="shared" si="223"/>
        <v>2017</v>
      </c>
      <c r="B1354" s="586" t="str">
        <f t="shared" si="223"/>
        <v>NOVIEMBRE</v>
      </c>
      <c r="C1354" s="586">
        <v>10</v>
      </c>
      <c r="D1354" s="292" t="str">
        <f t="shared" si="220"/>
        <v>NOVIEMBRE 2017 / 8</v>
      </c>
      <c r="E1354" s="725"/>
      <c r="F1354" s="726"/>
      <c r="G1354" s="726"/>
      <c r="H1354" s="726"/>
      <c r="I1354" s="726"/>
      <c r="J1354" s="726"/>
      <c r="K1354" s="726"/>
      <c r="L1354" s="726"/>
      <c r="M1354" s="726"/>
      <c r="N1354" s="726"/>
      <c r="O1354" s="726"/>
      <c r="P1354" s="726"/>
      <c r="Q1354" s="726"/>
      <c r="R1354" s="726"/>
      <c r="S1354" s="726"/>
      <c r="T1354" s="726"/>
      <c r="U1354" s="726"/>
      <c r="V1354" s="726"/>
      <c r="W1354" s="726"/>
      <c r="X1354" s="726"/>
      <c r="Y1354" s="726"/>
      <c r="Z1354" s="726"/>
      <c r="AA1354" s="726"/>
      <c r="AB1354" s="726"/>
      <c r="AC1354" s="726"/>
      <c r="AD1354" s="726"/>
      <c r="AE1354" s="292"/>
      <c r="AF1354" s="428"/>
      <c r="AG1354" s="292"/>
      <c r="AH1354" s="726"/>
      <c r="AI1354" s="726"/>
      <c r="AJ1354" s="726"/>
      <c r="AK1354" s="726"/>
      <c r="AL1354" s="726"/>
      <c r="AM1354" s="726"/>
      <c r="AN1354" s="726"/>
      <c r="AO1354" s="726"/>
      <c r="AP1354" s="726"/>
      <c r="AQ1354" s="726"/>
      <c r="AR1354" s="726"/>
      <c r="AS1354" s="726"/>
      <c r="AT1354" s="726"/>
      <c r="AU1354" s="727"/>
      <c r="AV1354" s="726"/>
      <c r="AW1354" s="726"/>
      <c r="AX1354" s="726"/>
      <c r="AY1354" s="726"/>
      <c r="AZ1354" s="726"/>
      <c r="BA1354" s="726"/>
      <c r="BB1354" s="726"/>
      <c r="BC1354" s="726"/>
      <c r="BD1354" s="726"/>
      <c r="BE1354" s="726"/>
      <c r="BF1354" s="726"/>
      <c r="BG1354" s="726"/>
      <c r="BH1354" s="726"/>
      <c r="BI1354" s="726"/>
      <c r="BJ1354" s="726"/>
      <c r="BK1354" s="726"/>
      <c r="BL1354" s="726"/>
      <c r="BM1354" s="726"/>
      <c r="BN1354" s="726"/>
      <c r="BO1354" s="726"/>
      <c r="BP1354" s="726"/>
      <c r="BQ1354" s="726"/>
      <c r="BR1354" s="726"/>
      <c r="BS1354" s="726"/>
      <c r="BT1354" s="726"/>
      <c r="BU1354" s="726"/>
      <c r="BV1354" s="292"/>
      <c r="BW1354" s="435"/>
      <c r="BX1354" s="292"/>
      <c r="BY1354" s="726"/>
      <c r="BZ1354" s="726"/>
      <c r="CA1354" s="726"/>
      <c r="CB1354" s="726"/>
      <c r="CC1354" s="726"/>
      <c r="CD1354" s="726"/>
      <c r="CE1354" s="726"/>
      <c r="CF1354" s="726"/>
      <c r="CG1354" s="726"/>
      <c r="CH1354" s="726"/>
      <c r="CI1354" s="726"/>
      <c r="CJ1354" s="726"/>
      <c r="CK1354" s="726"/>
      <c r="CL1354" s="728"/>
    </row>
    <row r="1355" spans="1:133" x14ac:dyDescent="0.25">
      <c r="A1355" s="586">
        <f t="shared" si="223"/>
        <v>2017</v>
      </c>
      <c r="B1355" s="586" t="str">
        <f t="shared" si="223"/>
        <v>NOVIEMBRE</v>
      </c>
      <c r="C1355" s="586">
        <v>11</v>
      </c>
      <c r="D1355" s="292" t="str">
        <f t="shared" si="220"/>
        <v>NOVIEMBRE 2017 / 9</v>
      </c>
      <c r="E1355" s="725"/>
      <c r="F1355" s="726"/>
      <c r="G1355" s="726"/>
      <c r="H1355" s="726"/>
      <c r="I1355" s="726"/>
      <c r="J1355" s="726"/>
      <c r="K1355" s="726"/>
      <c r="L1355" s="726"/>
      <c r="M1355" s="726"/>
      <c r="N1355" s="726"/>
      <c r="O1355" s="726"/>
      <c r="P1355" s="726"/>
      <c r="Q1355" s="726"/>
      <c r="R1355" s="726"/>
      <c r="S1355" s="726"/>
      <c r="T1355" s="726"/>
      <c r="U1355" s="726"/>
      <c r="V1355" s="726"/>
      <c r="W1355" s="726"/>
      <c r="X1355" s="726"/>
      <c r="Y1355" s="726"/>
      <c r="Z1355" s="726"/>
      <c r="AA1355" s="726"/>
      <c r="AB1355" s="726"/>
      <c r="AC1355" s="726"/>
      <c r="AD1355" s="726"/>
      <c r="AE1355" s="292"/>
      <c r="AF1355" s="428"/>
      <c r="AG1355" s="292"/>
      <c r="AH1355" s="726"/>
      <c r="AI1355" s="726"/>
      <c r="AJ1355" s="726"/>
      <c r="AK1355" s="726"/>
      <c r="AL1355" s="726"/>
      <c r="AM1355" s="726"/>
      <c r="AN1355" s="726"/>
      <c r="AO1355" s="726"/>
      <c r="AP1355" s="726"/>
      <c r="AQ1355" s="726"/>
      <c r="AR1355" s="726"/>
      <c r="AS1355" s="726"/>
      <c r="AT1355" s="726"/>
      <c r="AU1355" s="727"/>
      <c r="AV1355" s="726"/>
      <c r="AW1355" s="726"/>
      <c r="AX1355" s="726"/>
      <c r="AY1355" s="726"/>
      <c r="AZ1355" s="726"/>
      <c r="BA1355" s="726"/>
      <c r="BB1355" s="726"/>
      <c r="BC1355" s="726"/>
      <c r="BD1355" s="726"/>
      <c r="BE1355" s="726"/>
      <c r="BF1355" s="726"/>
      <c r="BG1355" s="726"/>
      <c r="BH1355" s="726"/>
      <c r="BI1355" s="726"/>
      <c r="BJ1355" s="726"/>
      <c r="BK1355" s="726"/>
      <c r="BL1355" s="726"/>
      <c r="BM1355" s="726"/>
      <c r="BN1355" s="726"/>
      <c r="BO1355" s="726"/>
      <c r="BP1355" s="726"/>
      <c r="BQ1355" s="726"/>
      <c r="BR1355" s="726"/>
      <c r="BS1355" s="726"/>
      <c r="BT1355" s="726"/>
      <c r="BU1355" s="726"/>
      <c r="BV1355" s="292"/>
      <c r="BW1355" s="435"/>
      <c r="BX1355" s="292"/>
      <c r="BY1355" s="726"/>
      <c r="BZ1355" s="726"/>
      <c r="CA1355" s="726"/>
      <c r="CB1355" s="726"/>
      <c r="CC1355" s="726"/>
      <c r="CD1355" s="726"/>
      <c r="CE1355" s="726"/>
      <c r="CF1355" s="726"/>
      <c r="CG1355" s="726"/>
      <c r="CH1355" s="726"/>
      <c r="CI1355" s="726"/>
      <c r="CJ1355" s="726"/>
      <c r="CK1355" s="726"/>
      <c r="CL1355" s="728"/>
    </row>
    <row r="1356" spans="1:133" x14ac:dyDescent="0.25">
      <c r="A1356" s="586">
        <f t="shared" si="223"/>
        <v>2017</v>
      </c>
      <c r="B1356" s="586" t="str">
        <f t="shared" si="223"/>
        <v>NOVIEMBRE</v>
      </c>
      <c r="C1356" s="586">
        <v>12</v>
      </c>
      <c r="D1356" s="292" t="str">
        <f t="shared" si="220"/>
        <v>NOVIEMBRE 2017 / 10</v>
      </c>
      <c r="E1356" s="725"/>
      <c r="F1356" s="726"/>
      <c r="G1356" s="726"/>
      <c r="H1356" s="726"/>
      <c r="I1356" s="726"/>
      <c r="J1356" s="726"/>
      <c r="K1356" s="726"/>
      <c r="L1356" s="726"/>
      <c r="M1356" s="726"/>
      <c r="N1356" s="726"/>
      <c r="O1356" s="726"/>
      <c r="P1356" s="726"/>
      <c r="Q1356" s="726"/>
      <c r="R1356" s="726"/>
      <c r="S1356" s="726"/>
      <c r="T1356" s="726"/>
      <c r="U1356" s="726"/>
      <c r="V1356" s="726"/>
      <c r="W1356" s="726"/>
      <c r="X1356" s="726"/>
      <c r="Y1356" s="726"/>
      <c r="Z1356" s="726"/>
      <c r="AA1356" s="726"/>
      <c r="AB1356" s="726"/>
      <c r="AC1356" s="726"/>
      <c r="AD1356" s="726"/>
      <c r="AE1356" s="292"/>
      <c r="AF1356" s="428"/>
      <c r="AG1356" s="292"/>
      <c r="AH1356" s="726"/>
      <c r="AI1356" s="726"/>
      <c r="AJ1356" s="726"/>
      <c r="AK1356" s="726"/>
      <c r="AL1356" s="726"/>
      <c r="AM1356" s="726"/>
      <c r="AN1356" s="726"/>
      <c r="AO1356" s="726"/>
      <c r="AP1356" s="726"/>
      <c r="AQ1356" s="726"/>
      <c r="AR1356" s="726"/>
      <c r="AS1356" s="726"/>
      <c r="AT1356" s="726"/>
      <c r="AU1356" s="727"/>
      <c r="AV1356" s="726"/>
      <c r="AW1356" s="726"/>
      <c r="AX1356" s="726"/>
      <c r="AY1356" s="726"/>
      <c r="AZ1356" s="726"/>
      <c r="BA1356" s="726"/>
      <c r="BB1356" s="726"/>
      <c r="BC1356" s="726"/>
      <c r="BD1356" s="726"/>
      <c r="BE1356" s="726"/>
      <c r="BF1356" s="726"/>
      <c r="BG1356" s="726"/>
      <c r="BH1356" s="726"/>
      <c r="BI1356" s="726"/>
      <c r="BJ1356" s="726"/>
      <c r="BK1356" s="726"/>
      <c r="BL1356" s="726"/>
      <c r="BM1356" s="726"/>
      <c r="BN1356" s="726"/>
      <c r="BO1356" s="726"/>
      <c r="BP1356" s="726"/>
      <c r="BQ1356" s="726"/>
      <c r="BR1356" s="726"/>
      <c r="BS1356" s="726"/>
      <c r="BT1356" s="726"/>
      <c r="BU1356" s="726"/>
      <c r="BV1356" s="292"/>
      <c r="BW1356" s="435"/>
      <c r="BX1356" s="292"/>
      <c r="BY1356" s="726"/>
      <c r="BZ1356" s="726"/>
      <c r="CA1356" s="726"/>
      <c r="CB1356" s="726"/>
      <c r="CC1356" s="726"/>
      <c r="CD1356" s="726"/>
      <c r="CE1356" s="726"/>
      <c r="CF1356" s="726"/>
      <c r="CG1356" s="726"/>
      <c r="CH1356" s="726"/>
      <c r="CI1356" s="726"/>
      <c r="CJ1356" s="726"/>
      <c r="CK1356" s="726"/>
      <c r="CL1356" s="728"/>
    </row>
    <row r="1357" spans="1:133" x14ac:dyDescent="0.25">
      <c r="A1357" s="586">
        <f t="shared" si="223"/>
        <v>2017</v>
      </c>
      <c r="B1357" s="586" t="str">
        <f t="shared" si="223"/>
        <v>NOVIEMBRE</v>
      </c>
      <c r="C1357" s="586">
        <v>13</v>
      </c>
      <c r="D1357" s="292" t="str">
        <f t="shared" si="220"/>
        <v>NOVIEMBRE 2017 / 11</v>
      </c>
      <c r="E1357" s="725"/>
      <c r="F1357" s="726"/>
      <c r="G1357" s="726"/>
      <c r="H1357" s="726"/>
      <c r="I1357" s="726"/>
      <c r="J1357" s="726"/>
      <c r="K1357" s="726"/>
      <c r="L1357" s="726"/>
      <c r="M1357" s="726"/>
      <c r="N1357" s="726"/>
      <c r="O1357" s="726"/>
      <c r="P1357" s="726"/>
      <c r="Q1357" s="726"/>
      <c r="R1357" s="726"/>
      <c r="S1357" s="726"/>
      <c r="T1357" s="726"/>
      <c r="U1357" s="726"/>
      <c r="V1357" s="726"/>
      <c r="W1357" s="726"/>
      <c r="X1357" s="726"/>
      <c r="Y1357" s="726"/>
      <c r="Z1357" s="726"/>
      <c r="AA1357" s="726"/>
      <c r="AB1357" s="726"/>
      <c r="AC1357" s="726"/>
      <c r="AD1357" s="726"/>
      <c r="AE1357" s="292"/>
      <c r="AF1357" s="428"/>
      <c r="AG1357" s="292"/>
      <c r="AH1357" s="726"/>
      <c r="AI1357" s="726"/>
      <c r="AJ1357" s="726"/>
      <c r="AK1357" s="726"/>
      <c r="AL1357" s="726"/>
      <c r="AM1357" s="726"/>
      <c r="AN1357" s="726"/>
      <c r="AO1357" s="726"/>
      <c r="AP1357" s="726"/>
      <c r="AQ1357" s="726"/>
      <c r="AR1357" s="726"/>
      <c r="AS1357" s="726"/>
      <c r="AT1357" s="726"/>
      <c r="AU1357" s="727"/>
      <c r="AV1357" s="726"/>
      <c r="AW1357" s="726"/>
      <c r="AX1357" s="726"/>
      <c r="AY1357" s="726"/>
      <c r="AZ1357" s="726"/>
      <c r="BA1357" s="726"/>
      <c r="BB1357" s="726"/>
      <c r="BC1357" s="726"/>
      <c r="BD1357" s="726"/>
      <c r="BE1357" s="726"/>
      <c r="BF1357" s="726"/>
      <c r="BG1357" s="726"/>
      <c r="BH1357" s="726"/>
      <c r="BI1357" s="726"/>
      <c r="BJ1357" s="726"/>
      <c r="BK1357" s="726"/>
      <c r="BL1357" s="726"/>
      <c r="BM1357" s="726"/>
      <c r="BN1357" s="726"/>
      <c r="BO1357" s="726"/>
      <c r="BP1357" s="726"/>
      <c r="BQ1357" s="726"/>
      <c r="BR1357" s="726"/>
      <c r="BS1357" s="726"/>
      <c r="BT1357" s="726"/>
      <c r="BU1357" s="726"/>
      <c r="BV1357" s="292"/>
      <c r="BW1357" s="435"/>
      <c r="BX1357" s="292"/>
      <c r="BY1357" s="726"/>
      <c r="BZ1357" s="726"/>
      <c r="CA1357" s="726"/>
      <c r="CB1357" s="726"/>
      <c r="CC1357" s="726"/>
      <c r="CD1357" s="726"/>
      <c r="CE1357" s="726"/>
      <c r="CF1357" s="726"/>
      <c r="CG1357" s="726"/>
      <c r="CH1357" s="726"/>
      <c r="CI1357" s="726"/>
      <c r="CJ1357" s="726"/>
      <c r="CK1357" s="726"/>
      <c r="CL1357" s="728"/>
    </row>
    <row r="1358" spans="1:133" x14ac:dyDescent="0.25">
      <c r="A1358" s="586">
        <f t="shared" si="223"/>
        <v>2017</v>
      </c>
      <c r="B1358" s="586" t="str">
        <f t="shared" si="223"/>
        <v>NOVIEMBRE</v>
      </c>
      <c r="C1358" s="586">
        <v>14</v>
      </c>
      <c r="D1358" s="292" t="str">
        <f t="shared" si="220"/>
        <v>NOVIEMBRE 2017 / 12</v>
      </c>
      <c r="E1358" s="725"/>
      <c r="F1358" s="726"/>
      <c r="G1358" s="726"/>
      <c r="H1358" s="726"/>
      <c r="I1358" s="726"/>
      <c r="J1358" s="726"/>
      <c r="K1358" s="726"/>
      <c r="L1358" s="726"/>
      <c r="M1358" s="726"/>
      <c r="N1358" s="726"/>
      <c r="O1358" s="726"/>
      <c r="P1358" s="726"/>
      <c r="Q1358" s="726"/>
      <c r="R1358" s="726"/>
      <c r="S1358" s="726"/>
      <c r="T1358" s="726"/>
      <c r="U1358" s="726"/>
      <c r="V1358" s="726"/>
      <c r="W1358" s="726"/>
      <c r="X1358" s="726"/>
      <c r="Y1358" s="726"/>
      <c r="Z1358" s="726"/>
      <c r="AA1358" s="726"/>
      <c r="AB1358" s="726"/>
      <c r="AC1358" s="726"/>
      <c r="AD1358" s="726"/>
      <c r="AE1358" s="292"/>
      <c r="AF1358" s="428"/>
      <c r="AG1358" s="292"/>
      <c r="AH1358" s="726"/>
      <c r="AI1358" s="726"/>
      <c r="AJ1358" s="726"/>
      <c r="AK1358" s="726"/>
      <c r="AL1358" s="726"/>
      <c r="AM1358" s="726"/>
      <c r="AN1358" s="726"/>
      <c r="AO1358" s="726"/>
      <c r="AP1358" s="726"/>
      <c r="AQ1358" s="726"/>
      <c r="AR1358" s="726"/>
      <c r="AS1358" s="726"/>
      <c r="AT1358" s="726"/>
      <c r="AU1358" s="727"/>
      <c r="AV1358" s="726"/>
      <c r="AW1358" s="726"/>
      <c r="AX1358" s="726"/>
      <c r="AY1358" s="726"/>
      <c r="AZ1358" s="726"/>
      <c r="BA1358" s="726"/>
      <c r="BB1358" s="726"/>
      <c r="BC1358" s="726"/>
      <c r="BD1358" s="726"/>
      <c r="BE1358" s="726"/>
      <c r="BF1358" s="726"/>
      <c r="BG1358" s="726"/>
      <c r="BH1358" s="726"/>
      <c r="BI1358" s="726"/>
      <c r="BJ1358" s="726"/>
      <c r="BK1358" s="726"/>
      <c r="BL1358" s="726"/>
      <c r="BM1358" s="726"/>
      <c r="BN1358" s="726"/>
      <c r="BO1358" s="726"/>
      <c r="BP1358" s="726"/>
      <c r="BQ1358" s="726"/>
      <c r="BR1358" s="726"/>
      <c r="BS1358" s="726"/>
      <c r="BT1358" s="726"/>
      <c r="BU1358" s="726"/>
      <c r="BV1358" s="292"/>
      <c r="BW1358" s="435"/>
      <c r="BX1358" s="292"/>
      <c r="BY1358" s="726"/>
      <c r="BZ1358" s="726"/>
      <c r="CA1358" s="726"/>
      <c r="CB1358" s="726"/>
      <c r="CC1358" s="726"/>
      <c r="CD1358" s="726"/>
      <c r="CE1358" s="726"/>
      <c r="CF1358" s="726"/>
      <c r="CG1358" s="726"/>
      <c r="CH1358" s="726"/>
      <c r="CI1358" s="726"/>
      <c r="CJ1358" s="726"/>
      <c r="CK1358" s="726"/>
      <c r="CL1358" s="728"/>
    </row>
    <row r="1359" spans="1:133" x14ac:dyDescent="0.25">
      <c r="A1359" s="586">
        <f t="shared" si="223"/>
        <v>2017</v>
      </c>
      <c r="B1359" s="586" t="str">
        <f t="shared" si="223"/>
        <v>NOVIEMBRE</v>
      </c>
      <c r="C1359" s="586">
        <v>15</v>
      </c>
      <c r="D1359" s="292" t="str">
        <f t="shared" si="220"/>
        <v>NOVIEMBRE 2017 / 13</v>
      </c>
      <c r="E1359" s="725"/>
      <c r="F1359" s="726"/>
      <c r="G1359" s="726"/>
      <c r="H1359" s="726"/>
      <c r="I1359" s="726"/>
      <c r="J1359" s="726"/>
      <c r="K1359" s="726"/>
      <c r="L1359" s="726"/>
      <c r="M1359" s="726"/>
      <c r="N1359" s="726"/>
      <c r="O1359" s="726"/>
      <c r="P1359" s="726"/>
      <c r="Q1359" s="726"/>
      <c r="R1359" s="726"/>
      <c r="S1359" s="726"/>
      <c r="T1359" s="726"/>
      <c r="U1359" s="726"/>
      <c r="V1359" s="726"/>
      <c r="W1359" s="726"/>
      <c r="X1359" s="726"/>
      <c r="Y1359" s="726"/>
      <c r="Z1359" s="726"/>
      <c r="AA1359" s="726"/>
      <c r="AB1359" s="726"/>
      <c r="AC1359" s="726"/>
      <c r="AD1359" s="726"/>
      <c r="AE1359" s="292"/>
      <c r="AF1359" s="428"/>
      <c r="AG1359" s="292"/>
      <c r="AH1359" s="726"/>
      <c r="AI1359" s="726"/>
      <c r="AJ1359" s="726"/>
      <c r="AK1359" s="726"/>
      <c r="AL1359" s="726"/>
      <c r="AM1359" s="726"/>
      <c r="AN1359" s="726"/>
      <c r="AO1359" s="726"/>
      <c r="AP1359" s="726"/>
      <c r="AQ1359" s="726"/>
      <c r="AR1359" s="726"/>
      <c r="AS1359" s="726"/>
      <c r="AT1359" s="726"/>
      <c r="AU1359" s="727"/>
      <c r="AV1359" s="726"/>
      <c r="AW1359" s="726"/>
      <c r="AX1359" s="726"/>
      <c r="AY1359" s="726"/>
      <c r="AZ1359" s="726"/>
      <c r="BA1359" s="726"/>
      <c r="BB1359" s="726"/>
      <c r="BC1359" s="726"/>
      <c r="BD1359" s="726"/>
      <c r="BE1359" s="726"/>
      <c r="BF1359" s="726"/>
      <c r="BG1359" s="726"/>
      <c r="BH1359" s="726"/>
      <c r="BI1359" s="726"/>
      <c r="BJ1359" s="726"/>
      <c r="BK1359" s="726"/>
      <c r="BL1359" s="726"/>
      <c r="BM1359" s="726"/>
      <c r="BN1359" s="726"/>
      <c r="BO1359" s="726"/>
      <c r="BP1359" s="726"/>
      <c r="BQ1359" s="726"/>
      <c r="BR1359" s="726"/>
      <c r="BS1359" s="726"/>
      <c r="BT1359" s="726"/>
      <c r="BU1359" s="726"/>
      <c r="BV1359" s="292"/>
      <c r="BW1359" s="435"/>
      <c r="BX1359" s="292"/>
      <c r="BY1359" s="726"/>
      <c r="BZ1359" s="726"/>
      <c r="CA1359" s="726"/>
      <c r="CB1359" s="726"/>
      <c r="CC1359" s="726"/>
      <c r="CD1359" s="726"/>
      <c r="CE1359" s="726"/>
      <c r="CF1359" s="726"/>
      <c r="CG1359" s="726"/>
      <c r="CH1359" s="726"/>
      <c r="CI1359" s="726"/>
      <c r="CJ1359" s="726"/>
      <c r="CK1359" s="726"/>
      <c r="CL1359" s="728"/>
    </row>
    <row r="1360" spans="1:133" x14ac:dyDescent="0.25">
      <c r="A1360" s="586">
        <f t="shared" si="223"/>
        <v>2017</v>
      </c>
      <c r="B1360" s="586" t="str">
        <f t="shared" si="223"/>
        <v>NOVIEMBRE</v>
      </c>
      <c r="C1360" s="586">
        <v>16</v>
      </c>
      <c r="D1360" s="292" t="str">
        <f t="shared" si="220"/>
        <v>NOVIEMBRE 2017 / 14</v>
      </c>
      <c r="E1360" s="725"/>
      <c r="F1360" s="726"/>
      <c r="G1360" s="726"/>
      <c r="H1360" s="726"/>
      <c r="I1360" s="726"/>
      <c r="J1360" s="726"/>
      <c r="K1360" s="726"/>
      <c r="L1360" s="726"/>
      <c r="M1360" s="726"/>
      <c r="N1360" s="726"/>
      <c r="O1360" s="726"/>
      <c r="P1360" s="726"/>
      <c r="Q1360" s="726"/>
      <c r="R1360" s="726"/>
      <c r="S1360" s="726"/>
      <c r="T1360" s="726"/>
      <c r="U1360" s="726"/>
      <c r="V1360" s="726"/>
      <c r="W1360" s="726"/>
      <c r="X1360" s="726"/>
      <c r="Y1360" s="726"/>
      <c r="Z1360" s="726"/>
      <c r="AA1360" s="726"/>
      <c r="AB1360" s="726"/>
      <c r="AC1360" s="726"/>
      <c r="AD1360" s="726"/>
      <c r="AE1360" s="292"/>
      <c r="AF1360" s="428"/>
      <c r="AG1360" s="292"/>
      <c r="AH1360" s="726"/>
      <c r="AI1360" s="726"/>
      <c r="AJ1360" s="726"/>
      <c r="AK1360" s="726"/>
      <c r="AL1360" s="726"/>
      <c r="AM1360" s="726"/>
      <c r="AN1360" s="726"/>
      <c r="AO1360" s="726"/>
      <c r="AP1360" s="726"/>
      <c r="AQ1360" s="726"/>
      <c r="AR1360" s="726"/>
      <c r="AS1360" s="726"/>
      <c r="AT1360" s="726"/>
      <c r="AU1360" s="727"/>
      <c r="AV1360" s="726"/>
      <c r="AW1360" s="726"/>
      <c r="AX1360" s="726"/>
      <c r="AY1360" s="726"/>
      <c r="AZ1360" s="726"/>
      <c r="BA1360" s="726"/>
      <c r="BB1360" s="726"/>
      <c r="BC1360" s="726"/>
      <c r="BD1360" s="726"/>
      <c r="BE1360" s="726"/>
      <c r="BF1360" s="726"/>
      <c r="BG1360" s="726"/>
      <c r="BH1360" s="726"/>
      <c r="BI1360" s="726"/>
      <c r="BJ1360" s="726"/>
      <c r="BK1360" s="726"/>
      <c r="BL1360" s="726"/>
      <c r="BM1360" s="726"/>
      <c r="BN1360" s="726"/>
      <c r="BO1360" s="726"/>
      <c r="BP1360" s="726"/>
      <c r="BQ1360" s="726"/>
      <c r="BR1360" s="726"/>
      <c r="BS1360" s="726"/>
      <c r="BT1360" s="726"/>
      <c r="BU1360" s="726"/>
      <c r="BV1360" s="292"/>
      <c r="BW1360" s="435"/>
      <c r="BX1360" s="292"/>
      <c r="BY1360" s="726"/>
      <c r="BZ1360" s="726"/>
      <c r="CA1360" s="726"/>
      <c r="CB1360" s="726"/>
      <c r="CC1360" s="726"/>
      <c r="CD1360" s="726"/>
      <c r="CE1360" s="726"/>
      <c r="CF1360" s="726"/>
      <c r="CG1360" s="726"/>
      <c r="CH1360" s="726"/>
      <c r="CI1360" s="726"/>
      <c r="CJ1360" s="726"/>
      <c r="CK1360" s="726"/>
      <c r="CL1360" s="728"/>
    </row>
    <row r="1361" spans="1:90" x14ac:dyDescent="0.25">
      <c r="A1361" s="586">
        <f t="shared" si="223"/>
        <v>2017</v>
      </c>
      <c r="B1361" s="586" t="str">
        <f t="shared" si="223"/>
        <v>NOVIEMBRE</v>
      </c>
      <c r="C1361" s="586">
        <v>17</v>
      </c>
      <c r="D1361" s="292" t="str">
        <f t="shared" si="220"/>
        <v>NOVIEMBRE 2017 / 15</v>
      </c>
      <c r="E1361" s="725"/>
      <c r="F1361" s="726"/>
      <c r="G1361" s="726"/>
      <c r="H1361" s="726"/>
      <c r="I1361" s="726"/>
      <c r="J1361" s="726"/>
      <c r="K1361" s="726"/>
      <c r="L1361" s="726"/>
      <c r="M1361" s="726"/>
      <c r="N1361" s="726"/>
      <c r="O1361" s="726"/>
      <c r="P1361" s="726"/>
      <c r="Q1361" s="726"/>
      <c r="R1361" s="726"/>
      <c r="S1361" s="726"/>
      <c r="T1361" s="726"/>
      <c r="U1361" s="726"/>
      <c r="V1361" s="726"/>
      <c r="W1361" s="726"/>
      <c r="X1361" s="726"/>
      <c r="Y1361" s="726"/>
      <c r="Z1361" s="726"/>
      <c r="AA1361" s="726"/>
      <c r="AB1361" s="726"/>
      <c r="AC1361" s="726"/>
      <c r="AD1361" s="726"/>
      <c r="AE1361" s="292"/>
      <c r="AF1361" s="428"/>
      <c r="AG1361" s="292"/>
      <c r="AH1361" s="726"/>
      <c r="AI1361" s="726"/>
      <c r="AJ1361" s="726"/>
      <c r="AK1361" s="726"/>
      <c r="AL1361" s="726"/>
      <c r="AM1361" s="726"/>
      <c r="AN1361" s="726"/>
      <c r="AO1361" s="726"/>
      <c r="AP1361" s="726"/>
      <c r="AQ1361" s="726"/>
      <c r="AR1361" s="726"/>
      <c r="AS1361" s="726"/>
      <c r="AT1361" s="726"/>
      <c r="AU1361" s="727"/>
      <c r="AV1361" s="726"/>
      <c r="AW1361" s="726"/>
      <c r="AX1361" s="726"/>
      <c r="AY1361" s="726"/>
      <c r="AZ1361" s="726"/>
      <c r="BA1361" s="726"/>
      <c r="BB1361" s="726"/>
      <c r="BC1361" s="726"/>
      <c r="BD1361" s="726"/>
      <c r="BE1361" s="726"/>
      <c r="BF1361" s="726"/>
      <c r="BG1361" s="726"/>
      <c r="BH1361" s="726"/>
      <c r="BI1361" s="726"/>
      <c r="BJ1361" s="726"/>
      <c r="BK1361" s="726"/>
      <c r="BL1361" s="726"/>
      <c r="BM1361" s="726"/>
      <c r="BN1361" s="726"/>
      <c r="BO1361" s="726"/>
      <c r="BP1361" s="726"/>
      <c r="BQ1361" s="726"/>
      <c r="BR1361" s="726"/>
      <c r="BS1361" s="726"/>
      <c r="BT1361" s="726"/>
      <c r="BU1361" s="726"/>
      <c r="BV1361" s="292"/>
      <c r="BW1361" s="435"/>
      <c r="BX1361" s="292"/>
      <c r="BY1361" s="726"/>
      <c r="BZ1361" s="726"/>
      <c r="CA1361" s="726"/>
      <c r="CB1361" s="726"/>
      <c r="CC1361" s="726"/>
      <c r="CD1361" s="726"/>
      <c r="CE1361" s="726"/>
      <c r="CF1361" s="726"/>
      <c r="CG1361" s="726"/>
      <c r="CH1361" s="726"/>
      <c r="CI1361" s="726"/>
      <c r="CJ1361" s="726"/>
      <c r="CK1361" s="726"/>
      <c r="CL1361" s="728"/>
    </row>
    <row r="1362" spans="1:90" x14ac:dyDescent="0.25">
      <c r="A1362" s="586">
        <f t="shared" si="223"/>
        <v>2017</v>
      </c>
      <c r="B1362" s="586" t="str">
        <f t="shared" si="223"/>
        <v>NOVIEMBRE</v>
      </c>
      <c r="C1362" s="586">
        <v>18</v>
      </c>
      <c r="D1362" s="292" t="str">
        <f t="shared" si="220"/>
        <v>NOVIEMBRE 2017 / 16</v>
      </c>
      <c r="E1362" s="725"/>
      <c r="F1362" s="726"/>
      <c r="G1362" s="726"/>
      <c r="H1362" s="726"/>
      <c r="I1362" s="726"/>
      <c r="J1362" s="726"/>
      <c r="K1362" s="726"/>
      <c r="L1362" s="726"/>
      <c r="M1362" s="726"/>
      <c r="N1362" s="726"/>
      <c r="O1362" s="726"/>
      <c r="P1362" s="726"/>
      <c r="Q1362" s="726"/>
      <c r="R1362" s="726"/>
      <c r="S1362" s="726"/>
      <c r="T1362" s="726"/>
      <c r="U1362" s="726"/>
      <c r="V1362" s="726"/>
      <c r="W1362" s="726"/>
      <c r="X1362" s="726"/>
      <c r="Y1362" s="726"/>
      <c r="Z1362" s="726"/>
      <c r="AA1362" s="726"/>
      <c r="AB1362" s="726"/>
      <c r="AC1362" s="726"/>
      <c r="AD1362" s="726"/>
      <c r="AE1362" s="292"/>
      <c r="AF1362" s="428"/>
      <c r="AG1362" s="292"/>
      <c r="AH1362" s="726"/>
      <c r="AI1362" s="726"/>
      <c r="AJ1362" s="726"/>
      <c r="AK1362" s="726"/>
      <c r="AL1362" s="726"/>
      <c r="AM1362" s="726"/>
      <c r="AN1362" s="726"/>
      <c r="AO1362" s="726"/>
      <c r="AP1362" s="726"/>
      <c r="AQ1362" s="726"/>
      <c r="AR1362" s="726"/>
      <c r="AS1362" s="726"/>
      <c r="AT1362" s="726"/>
      <c r="AU1362" s="727"/>
      <c r="AV1362" s="726"/>
      <c r="AW1362" s="726"/>
      <c r="AX1362" s="726"/>
      <c r="AY1362" s="726"/>
      <c r="AZ1362" s="726"/>
      <c r="BA1362" s="726"/>
      <c r="BB1362" s="726"/>
      <c r="BC1362" s="726"/>
      <c r="BD1362" s="726"/>
      <c r="BE1362" s="726"/>
      <c r="BF1362" s="726"/>
      <c r="BG1362" s="726"/>
      <c r="BH1362" s="726"/>
      <c r="BI1362" s="726"/>
      <c r="BJ1362" s="726"/>
      <c r="BK1362" s="726"/>
      <c r="BL1362" s="726"/>
      <c r="BM1362" s="726"/>
      <c r="BN1362" s="726"/>
      <c r="BO1362" s="726"/>
      <c r="BP1362" s="726"/>
      <c r="BQ1362" s="726"/>
      <c r="BR1362" s="726"/>
      <c r="BS1362" s="726"/>
      <c r="BT1362" s="726"/>
      <c r="BU1362" s="726"/>
      <c r="BV1362" s="292"/>
      <c r="BW1362" s="435"/>
      <c r="BX1362" s="292"/>
      <c r="BY1362" s="726"/>
      <c r="BZ1362" s="726"/>
      <c r="CA1362" s="726"/>
      <c r="CB1362" s="726"/>
      <c r="CC1362" s="726"/>
      <c r="CD1362" s="726"/>
      <c r="CE1362" s="726"/>
      <c r="CF1362" s="726"/>
      <c r="CG1362" s="726"/>
      <c r="CH1362" s="726"/>
      <c r="CI1362" s="726"/>
      <c r="CJ1362" s="726"/>
      <c r="CK1362" s="726"/>
      <c r="CL1362" s="728"/>
    </row>
    <row r="1363" spans="1:90" x14ac:dyDescent="0.25">
      <c r="A1363" s="586">
        <f t="shared" ref="A1363:B1375" si="224">A1362</f>
        <v>2017</v>
      </c>
      <c r="B1363" s="586" t="str">
        <f t="shared" si="224"/>
        <v>NOVIEMBRE</v>
      </c>
      <c r="C1363" s="586">
        <v>19</v>
      </c>
      <c r="D1363" s="292" t="str">
        <f t="shared" si="220"/>
        <v>NOVIEMBRE 2017 / 17</v>
      </c>
      <c r="E1363" s="725"/>
      <c r="F1363" s="726"/>
      <c r="G1363" s="726"/>
      <c r="H1363" s="726"/>
      <c r="I1363" s="726"/>
      <c r="J1363" s="726"/>
      <c r="K1363" s="726"/>
      <c r="L1363" s="726"/>
      <c r="M1363" s="726"/>
      <c r="N1363" s="726"/>
      <c r="O1363" s="726"/>
      <c r="P1363" s="726"/>
      <c r="Q1363" s="726"/>
      <c r="R1363" s="726"/>
      <c r="S1363" s="726"/>
      <c r="T1363" s="726"/>
      <c r="U1363" s="726"/>
      <c r="V1363" s="726"/>
      <c r="W1363" s="726"/>
      <c r="X1363" s="726"/>
      <c r="Y1363" s="726"/>
      <c r="Z1363" s="726"/>
      <c r="AA1363" s="726"/>
      <c r="AB1363" s="726"/>
      <c r="AC1363" s="726"/>
      <c r="AD1363" s="726"/>
      <c r="AE1363" s="292"/>
      <c r="AF1363" s="428"/>
      <c r="AG1363" s="292"/>
      <c r="AH1363" s="726"/>
      <c r="AI1363" s="726"/>
      <c r="AJ1363" s="726"/>
      <c r="AK1363" s="726"/>
      <c r="AL1363" s="726"/>
      <c r="AM1363" s="726"/>
      <c r="AN1363" s="726"/>
      <c r="AO1363" s="726"/>
      <c r="AP1363" s="726"/>
      <c r="AQ1363" s="726"/>
      <c r="AR1363" s="726"/>
      <c r="AS1363" s="726"/>
      <c r="AT1363" s="726"/>
      <c r="AU1363" s="727"/>
      <c r="AV1363" s="726"/>
      <c r="AW1363" s="726"/>
      <c r="AX1363" s="726"/>
      <c r="AY1363" s="726"/>
      <c r="AZ1363" s="726"/>
      <c r="BA1363" s="726"/>
      <c r="BB1363" s="726"/>
      <c r="BC1363" s="726"/>
      <c r="BD1363" s="726"/>
      <c r="BE1363" s="726"/>
      <c r="BF1363" s="726"/>
      <c r="BG1363" s="726"/>
      <c r="BH1363" s="726"/>
      <c r="BI1363" s="726"/>
      <c r="BJ1363" s="726"/>
      <c r="BK1363" s="726"/>
      <c r="BL1363" s="726"/>
      <c r="BM1363" s="726"/>
      <c r="BN1363" s="726"/>
      <c r="BO1363" s="726"/>
      <c r="BP1363" s="726"/>
      <c r="BQ1363" s="726"/>
      <c r="BR1363" s="726"/>
      <c r="BS1363" s="726"/>
      <c r="BT1363" s="726"/>
      <c r="BU1363" s="726"/>
      <c r="BV1363" s="292"/>
      <c r="BW1363" s="435"/>
      <c r="BX1363" s="292"/>
      <c r="BY1363" s="726"/>
      <c r="BZ1363" s="726"/>
      <c r="CA1363" s="726"/>
      <c r="CB1363" s="726"/>
      <c r="CC1363" s="726"/>
      <c r="CD1363" s="726"/>
      <c r="CE1363" s="726"/>
      <c r="CF1363" s="726"/>
      <c r="CG1363" s="726"/>
      <c r="CH1363" s="726"/>
      <c r="CI1363" s="726"/>
      <c r="CJ1363" s="726"/>
      <c r="CK1363" s="726"/>
      <c r="CL1363" s="728"/>
    </row>
    <row r="1364" spans="1:90" x14ac:dyDescent="0.25">
      <c r="A1364" s="586">
        <f t="shared" si="224"/>
        <v>2017</v>
      </c>
      <c r="B1364" s="586" t="str">
        <f t="shared" si="224"/>
        <v>NOVIEMBRE</v>
      </c>
      <c r="C1364" s="586">
        <v>20</v>
      </c>
      <c r="D1364" s="292" t="str">
        <f t="shared" si="220"/>
        <v>NOVIEMBRE 2017 / 18</v>
      </c>
      <c r="E1364" s="725"/>
      <c r="F1364" s="726"/>
      <c r="G1364" s="726"/>
      <c r="H1364" s="726"/>
      <c r="I1364" s="726"/>
      <c r="J1364" s="726"/>
      <c r="K1364" s="726"/>
      <c r="L1364" s="726"/>
      <c r="M1364" s="726"/>
      <c r="N1364" s="726"/>
      <c r="O1364" s="726"/>
      <c r="P1364" s="726"/>
      <c r="Q1364" s="726"/>
      <c r="R1364" s="726"/>
      <c r="S1364" s="726"/>
      <c r="T1364" s="726"/>
      <c r="U1364" s="726"/>
      <c r="V1364" s="726"/>
      <c r="W1364" s="726"/>
      <c r="X1364" s="726"/>
      <c r="Y1364" s="726"/>
      <c r="Z1364" s="726"/>
      <c r="AA1364" s="726"/>
      <c r="AB1364" s="726"/>
      <c r="AC1364" s="726"/>
      <c r="AD1364" s="726"/>
      <c r="AE1364" s="292"/>
      <c r="AF1364" s="428"/>
      <c r="AG1364" s="292"/>
      <c r="AH1364" s="726"/>
      <c r="AI1364" s="726"/>
      <c r="AJ1364" s="726"/>
      <c r="AK1364" s="726"/>
      <c r="AL1364" s="726"/>
      <c r="AM1364" s="726"/>
      <c r="AN1364" s="726"/>
      <c r="AO1364" s="726"/>
      <c r="AP1364" s="726"/>
      <c r="AQ1364" s="726"/>
      <c r="AR1364" s="726"/>
      <c r="AS1364" s="726"/>
      <c r="AT1364" s="726"/>
      <c r="AU1364" s="727"/>
      <c r="AV1364" s="726"/>
      <c r="AW1364" s="726"/>
      <c r="AX1364" s="726"/>
      <c r="AY1364" s="726"/>
      <c r="AZ1364" s="726"/>
      <c r="BA1364" s="726"/>
      <c r="BB1364" s="726"/>
      <c r="BC1364" s="726"/>
      <c r="BD1364" s="726"/>
      <c r="BE1364" s="726"/>
      <c r="BF1364" s="726"/>
      <c r="BG1364" s="726"/>
      <c r="BH1364" s="726"/>
      <c r="BI1364" s="726"/>
      <c r="BJ1364" s="726"/>
      <c r="BK1364" s="726"/>
      <c r="BL1364" s="726"/>
      <c r="BM1364" s="726"/>
      <c r="BN1364" s="726"/>
      <c r="BO1364" s="726"/>
      <c r="BP1364" s="726"/>
      <c r="BQ1364" s="726"/>
      <c r="BR1364" s="726"/>
      <c r="BS1364" s="726"/>
      <c r="BT1364" s="726"/>
      <c r="BU1364" s="726"/>
      <c r="BV1364" s="292"/>
      <c r="BW1364" s="435"/>
      <c r="BX1364" s="292"/>
      <c r="BY1364" s="726"/>
      <c r="BZ1364" s="726"/>
      <c r="CA1364" s="726"/>
      <c r="CB1364" s="726"/>
      <c r="CC1364" s="726"/>
      <c r="CD1364" s="726"/>
      <c r="CE1364" s="726"/>
      <c r="CF1364" s="726"/>
      <c r="CG1364" s="726"/>
      <c r="CH1364" s="726"/>
      <c r="CI1364" s="726"/>
      <c r="CJ1364" s="726"/>
      <c r="CK1364" s="726"/>
      <c r="CL1364" s="728"/>
    </row>
    <row r="1365" spans="1:90" x14ac:dyDescent="0.25">
      <c r="A1365" s="586">
        <f t="shared" si="224"/>
        <v>2017</v>
      </c>
      <c r="B1365" s="586" t="str">
        <f t="shared" si="224"/>
        <v>NOVIEMBRE</v>
      </c>
      <c r="C1365" s="586">
        <v>21</v>
      </c>
      <c r="D1365" s="292" t="str">
        <f t="shared" si="220"/>
        <v>NOVIEMBRE 2017 / 19</v>
      </c>
      <c r="E1365" s="725"/>
      <c r="F1365" s="726"/>
      <c r="G1365" s="726"/>
      <c r="H1365" s="726"/>
      <c r="I1365" s="726"/>
      <c r="J1365" s="726"/>
      <c r="K1365" s="726"/>
      <c r="L1365" s="726"/>
      <c r="M1365" s="726"/>
      <c r="N1365" s="726"/>
      <c r="O1365" s="726"/>
      <c r="P1365" s="726"/>
      <c r="Q1365" s="726"/>
      <c r="R1365" s="726"/>
      <c r="S1365" s="726"/>
      <c r="T1365" s="726"/>
      <c r="U1365" s="726"/>
      <c r="V1365" s="726"/>
      <c r="W1365" s="726"/>
      <c r="X1365" s="726"/>
      <c r="Y1365" s="726"/>
      <c r="Z1365" s="726"/>
      <c r="AA1365" s="726"/>
      <c r="AB1365" s="726"/>
      <c r="AC1365" s="726"/>
      <c r="AD1365" s="726"/>
      <c r="AE1365" s="292"/>
      <c r="AF1365" s="428"/>
      <c r="AG1365" s="292"/>
      <c r="AH1365" s="726"/>
      <c r="AI1365" s="726"/>
      <c r="AJ1365" s="726"/>
      <c r="AK1365" s="726"/>
      <c r="AL1365" s="726"/>
      <c r="AM1365" s="726"/>
      <c r="AN1365" s="726"/>
      <c r="AO1365" s="726"/>
      <c r="AP1365" s="726"/>
      <c r="AQ1365" s="726"/>
      <c r="AR1365" s="726"/>
      <c r="AS1365" s="726"/>
      <c r="AT1365" s="726"/>
      <c r="AU1365" s="727"/>
      <c r="AV1365" s="726"/>
      <c r="AW1365" s="726"/>
      <c r="AX1365" s="726"/>
      <c r="AY1365" s="726"/>
      <c r="AZ1365" s="726"/>
      <c r="BA1365" s="726"/>
      <c r="BB1365" s="726"/>
      <c r="BC1365" s="726"/>
      <c r="BD1365" s="726"/>
      <c r="BE1365" s="726"/>
      <c r="BF1365" s="726"/>
      <c r="BG1365" s="726"/>
      <c r="BH1365" s="726"/>
      <c r="BI1365" s="726"/>
      <c r="BJ1365" s="726"/>
      <c r="BK1365" s="726"/>
      <c r="BL1365" s="726"/>
      <c r="BM1365" s="726"/>
      <c r="BN1365" s="726"/>
      <c r="BO1365" s="726"/>
      <c r="BP1365" s="726"/>
      <c r="BQ1365" s="726"/>
      <c r="BR1365" s="726"/>
      <c r="BS1365" s="726"/>
      <c r="BT1365" s="726"/>
      <c r="BU1365" s="726"/>
      <c r="BV1365" s="292"/>
      <c r="BW1365" s="435"/>
      <c r="BX1365" s="292"/>
      <c r="BY1365" s="726"/>
      <c r="BZ1365" s="726"/>
      <c r="CA1365" s="726"/>
      <c r="CB1365" s="726"/>
      <c r="CC1365" s="726"/>
      <c r="CD1365" s="726"/>
      <c r="CE1365" s="726"/>
      <c r="CF1365" s="726"/>
      <c r="CG1365" s="726"/>
      <c r="CH1365" s="726"/>
      <c r="CI1365" s="726"/>
      <c r="CJ1365" s="726"/>
      <c r="CK1365" s="726"/>
      <c r="CL1365" s="728"/>
    </row>
    <row r="1366" spans="1:90" x14ac:dyDescent="0.25">
      <c r="A1366" s="586">
        <f t="shared" si="224"/>
        <v>2017</v>
      </c>
      <c r="B1366" s="586" t="str">
        <f t="shared" si="224"/>
        <v>NOVIEMBRE</v>
      </c>
      <c r="C1366" s="586">
        <v>22</v>
      </c>
      <c r="D1366" s="292" t="str">
        <f t="shared" si="220"/>
        <v>NOVIEMBRE 2017 / 20</v>
      </c>
      <c r="E1366" s="725"/>
      <c r="F1366" s="726"/>
      <c r="G1366" s="726"/>
      <c r="H1366" s="726"/>
      <c r="I1366" s="726"/>
      <c r="J1366" s="726"/>
      <c r="K1366" s="726"/>
      <c r="L1366" s="726"/>
      <c r="M1366" s="726"/>
      <c r="N1366" s="726"/>
      <c r="O1366" s="726"/>
      <c r="P1366" s="726"/>
      <c r="Q1366" s="726"/>
      <c r="R1366" s="726"/>
      <c r="S1366" s="726"/>
      <c r="T1366" s="726"/>
      <c r="U1366" s="726"/>
      <c r="V1366" s="726"/>
      <c r="W1366" s="726"/>
      <c r="X1366" s="726"/>
      <c r="Y1366" s="726"/>
      <c r="Z1366" s="726"/>
      <c r="AA1366" s="726"/>
      <c r="AB1366" s="726"/>
      <c r="AC1366" s="726"/>
      <c r="AD1366" s="726"/>
      <c r="AE1366" s="292"/>
      <c r="AF1366" s="428"/>
      <c r="AG1366" s="292"/>
      <c r="AH1366" s="726"/>
      <c r="AI1366" s="726"/>
      <c r="AJ1366" s="726"/>
      <c r="AK1366" s="726"/>
      <c r="AL1366" s="726"/>
      <c r="AM1366" s="726"/>
      <c r="AN1366" s="726"/>
      <c r="AO1366" s="726"/>
      <c r="AP1366" s="726"/>
      <c r="AQ1366" s="726"/>
      <c r="AR1366" s="726"/>
      <c r="AS1366" s="726"/>
      <c r="AT1366" s="726"/>
      <c r="AU1366" s="727"/>
      <c r="AV1366" s="726"/>
      <c r="AW1366" s="726"/>
      <c r="AX1366" s="726"/>
      <c r="AY1366" s="726"/>
      <c r="AZ1366" s="726"/>
      <c r="BA1366" s="726"/>
      <c r="BB1366" s="726"/>
      <c r="BC1366" s="726"/>
      <c r="BD1366" s="726"/>
      <c r="BE1366" s="726"/>
      <c r="BF1366" s="726"/>
      <c r="BG1366" s="726"/>
      <c r="BH1366" s="726"/>
      <c r="BI1366" s="726"/>
      <c r="BJ1366" s="726"/>
      <c r="BK1366" s="726"/>
      <c r="BL1366" s="726"/>
      <c r="BM1366" s="726"/>
      <c r="BN1366" s="726"/>
      <c r="BO1366" s="726"/>
      <c r="BP1366" s="726"/>
      <c r="BQ1366" s="726"/>
      <c r="BR1366" s="726"/>
      <c r="BS1366" s="726"/>
      <c r="BT1366" s="726"/>
      <c r="BU1366" s="726"/>
      <c r="BV1366" s="292"/>
      <c r="BW1366" s="435"/>
      <c r="BX1366" s="292"/>
      <c r="BY1366" s="726"/>
      <c r="BZ1366" s="726"/>
      <c r="CA1366" s="726"/>
      <c r="CB1366" s="726"/>
      <c r="CC1366" s="726"/>
      <c r="CD1366" s="726"/>
      <c r="CE1366" s="726"/>
      <c r="CF1366" s="726"/>
      <c r="CG1366" s="726"/>
      <c r="CH1366" s="726"/>
      <c r="CI1366" s="726"/>
      <c r="CJ1366" s="726"/>
      <c r="CK1366" s="726"/>
      <c r="CL1366" s="728"/>
    </row>
    <row r="1367" spans="1:90" x14ac:dyDescent="0.25">
      <c r="A1367" s="586">
        <f t="shared" si="224"/>
        <v>2017</v>
      </c>
      <c r="B1367" s="586" t="str">
        <f t="shared" si="224"/>
        <v>NOVIEMBRE</v>
      </c>
      <c r="C1367" s="586">
        <v>23</v>
      </c>
      <c r="D1367" s="292" t="str">
        <f t="shared" si="220"/>
        <v>NOVIEMBRE 2017 / 21</v>
      </c>
      <c r="E1367" s="725"/>
      <c r="F1367" s="726"/>
      <c r="G1367" s="726"/>
      <c r="H1367" s="726"/>
      <c r="I1367" s="726"/>
      <c r="J1367" s="726"/>
      <c r="K1367" s="726"/>
      <c r="L1367" s="726"/>
      <c r="M1367" s="726"/>
      <c r="N1367" s="726"/>
      <c r="O1367" s="726"/>
      <c r="P1367" s="726"/>
      <c r="Q1367" s="726"/>
      <c r="R1367" s="726"/>
      <c r="S1367" s="726"/>
      <c r="T1367" s="726"/>
      <c r="U1367" s="726"/>
      <c r="V1367" s="726"/>
      <c r="W1367" s="726"/>
      <c r="X1367" s="726"/>
      <c r="Y1367" s="726"/>
      <c r="Z1367" s="726"/>
      <c r="AA1367" s="726"/>
      <c r="AB1367" s="726"/>
      <c r="AC1367" s="726"/>
      <c r="AD1367" s="726"/>
      <c r="AE1367" s="292"/>
      <c r="AF1367" s="428"/>
      <c r="AG1367" s="292"/>
      <c r="AH1367" s="726"/>
      <c r="AI1367" s="726"/>
      <c r="AJ1367" s="726"/>
      <c r="AK1367" s="726"/>
      <c r="AL1367" s="726"/>
      <c r="AM1367" s="726"/>
      <c r="AN1367" s="726"/>
      <c r="AO1367" s="726"/>
      <c r="AP1367" s="726"/>
      <c r="AQ1367" s="726"/>
      <c r="AR1367" s="726"/>
      <c r="AS1367" s="726"/>
      <c r="AT1367" s="726"/>
      <c r="AU1367" s="727"/>
      <c r="AV1367" s="726"/>
      <c r="AW1367" s="726"/>
      <c r="AX1367" s="726"/>
      <c r="AY1367" s="726"/>
      <c r="AZ1367" s="726"/>
      <c r="BA1367" s="726"/>
      <c r="BB1367" s="726"/>
      <c r="BC1367" s="726"/>
      <c r="BD1367" s="726"/>
      <c r="BE1367" s="726"/>
      <c r="BF1367" s="726"/>
      <c r="BG1367" s="726"/>
      <c r="BH1367" s="726"/>
      <c r="BI1367" s="726"/>
      <c r="BJ1367" s="726"/>
      <c r="BK1367" s="726"/>
      <c r="BL1367" s="726"/>
      <c r="BM1367" s="726"/>
      <c r="BN1367" s="726"/>
      <c r="BO1367" s="726"/>
      <c r="BP1367" s="726"/>
      <c r="BQ1367" s="726"/>
      <c r="BR1367" s="726"/>
      <c r="BS1367" s="726"/>
      <c r="BT1367" s="726"/>
      <c r="BU1367" s="726"/>
      <c r="BV1367" s="292"/>
      <c r="BW1367" s="435"/>
      <c r="BX1367" s="292"/>
      <c r="BY1367" s="726"/>
      <c r="BZ1367" s="726"/>
      <c r="CA1367" s="726"/>
      <c r="CB1367" s="726"/>
      <c r="CC1367" s="726"/>
      <c r="CD1367" s="726"/>
      <c r="CE1367" s="726"/>
      <c r="CF1367" s="726"/>
      <c r="CG1367" s="726"/>
      <c r="CH1367" s="726"/>
      <c r="CI1367" s="726"/>
      <c r="CJ1367" s="726"/>
      <c r="CK1367" s="726"/>
      <c r="CL1367" s="728"/>
    </row>
    <row r="1368" spans="1:90" x14ac:dyDescent="0.25">
      <c r="A1368" s="586">
        <f t="shared" si="224"/>
        <v>2017</v>
      </c>
      <c r="B1368" s="586" t="str">
        <f t="shared" si="224"/>
        <v>NOVIEMBRE</v>
      </c>
      <c r="C1368" s="586">
        <v>24</v>
      </c>
      <c r="D1368" s="292" t="str">
        <f t="shared" si="220"/>
        <v>NOVIEMBRE 2017 / 22</v>
      </c>
      <c r="E1368" s="725"/>
      <c r="F1368" s="726"/>
      <c r="G1368" s="726"/>
      <c r="H1368" s="726"/>
      <c r="I1368" s="726"/>
      <c r="J1368" s="726"/>
      <c r="K1368" s="726"/>
      <c r="L1368" s="726"/>
      <c r="M1368" s="726"/>
      <c r="N1368" s="726"/>
      <c r="O1368" s="726"/>
      <c r="P1368" s="726"/>
      <c r="Q1368" s="726"/>
      <c r="R1368" s="726"/>
      <c r="S1368" s="726"/>
      <c r="T1368" s="726"/>
      <c r="U1368" s="726"/>
      <c r="V1368" s="726"/>
      <c r="W1368" s="726"/>
      <c r="X1368" s="726"/>
      <c r="Y1368" s="726"/>
      <c r="Z1368" s="726"/>
      <c r="AA1368" s="726"/>
      <c r="AB1368" s="726"/>
      <c r="AC1368" s="726"/>
      <c r="AD1368" s="726"/>
      <c r="AE1368" s="292"/>
      <c r="AF1368" s="428"/>
      <c r="AG1368" s="292"/>
      <c r="AH1368" s="726"/>
      <c r="AI1368" s="726"/>
      <c r="AJ1368" s="726"/>
      <c r="AK1368" s="726"/>
      <c r="AL1368" s="726"/>
      <c r="AM1368" s="726"/>
      <c r="AN1368" s="726"/>
      <c r="AO1368" s="726"/>
      <c r="AP1368" s="726"/>
      <c r="AQ1368" s="726"/>
      <c r="AR1368" s="726"/>
      <c r="AS1368" s="726"/>
      <c r="AT1368" s="726"/>
      <c r="AU1368" s="727"/>
      <c r="AV1368" s="726"/>
      <c r="AW1368" s="726"/>
      <c r="AX1368" s="726"/>
      <c r="AY1368" s="726"/>
      <c r="AZ1368" s="726"/>
      <c r="BA1368" s="726"/>
      <c r="BB1368" s="726"/>
      <c r="BC1368" s="726"/>
      <c r="BD1368" s="726"/>
      <c r="BE1368" s="726"/>
      <c r="BF1368" s="726"/>
      <c r="BG1368" s="726"/>
      <c r="BH1368" s="726"/>
      <c r="BI1368" s="726"/>
      <c r="BJ1368" s="726"/>
      <c r="BK1368" s="726"/>
      <c r="BL1368" s="726"/>
      <c r="BM1368" s="726"/>
      <c r="BN1368" s="726"/>
      <c r="BO1368" s="726"/>
      <c r="BP1368" s="726"/>
      <c r="BQ1368" s="726"/>
      <c r="BR1368" s="726"/>
      <c r="BS1368" s="726"/>
      <c r="BT1368" s="726"/>
      <c r="BU1368" s="726"/>
      <c r="BV1368" s="292"/>
      <c r="BW1368" s="435"/>
      <c r="BX1368" s="292"/>
      <c r="BY1368" s="726"/>
      <c r="BZ1368" s="726"/>
      <c r="CA1368" s="726"/>
      <c r="CB1368" s="726"/>
      <c r="CC1368" s="726"/>
      <c r="CD1368" s="726"/>
      <c r="CE1368" s="726"/>
      <c r="CF1368" s="726"/>
      <c r="CG1368" s="726"/>
      <c r="CH1368" s="726"/>
      <c r="CI1368" s="726"/>
      <c r="CJ1368" s="726"/>
      <c r="CK1368" s="726"/>
      <c r="CL1368" s="728"/>
    </row>
    <row r="1369" spans="1:90" x14ac:dyDescent="0.25">
      <c r="A1369" s="586">
        <f t="shared" si="224"/>
        <v>2017</v>
      </c>
      <c r="B1369" s="586" t="str">
        <f t="shared" si="224"/>
        <v>NOVIEMBRE</v>
      </c>
      <c r="C1369" s="586">
        <v>25</v>
      </c>
      <c r="D1369" s="292" t="str">
        <f t="shared" si="220"/>
        <v>NOVIEMBRE 2017 / 23</v>
      </c>
      <c r="E1369" s="725"/>
      <c r="F1369" s="726"/>
      <c r="G1369" s="726"/>
      <c r="H1369" s="726"/>
      <c r="I1369" s="726"/>
      <c r="J1369" s="726"/>
      <c r="K1369" s="726"/>
      <c r="L1369" s="726"/>
      <c r="M1369" s="726"/>
      <c r="N1369" s="726"/>
      <c r="O1369" s="726"/>
      <c r="P1369" s="726"/>
      <c r="Q1369" s="726"/>
      <c r="R1369" s="726"/>
      <c r="S1369" s="726"/>
      <c r="T1369" s="726"/>
      <c r="U1369" s="726"/>
      <c r="V1369" s="726"/>
      <c r="W1369" s="726"/>
      <c r="X1369" s="726"/>
      <c r="Y1369" s="726"/>
      <c r="Z1369" s="726"/>
      <c r="AA1369" s="726"/>
      <c r="AB1369" s="726"/>
      <c r="AC1369" s="726"/>
      <c r="AD1369" s="726"/>
      <c r="AE1369" s="292"/>
      <c r="AF1369" s="428"/>
      <c r="AG1369" s="292"/>
      <c r="AH1369" s="726"/>
      <c r="AI1369" s="726"/>
      <c r="AJ1369" s="726"/>
      <c r="AK1369" s="726"/>
      <c r="AL1369" s="726"/>
      <c r="AM1369" s="726"/>
      <c r="AN1369" s="726"/>
      <c r="AO1369" s="726"/>
      <c r="AP1369" s="726"/>
      <c r="AQ1369" s="726"/>
      <c r="AR1369" s="726"/>
      <c r="AS1369" s="726"/>
      <c r="AT1369" s="726"/>
      <c r="AU1369" s="727"/>
      <c r="AV1369" s="726"/>
      <c r="AW1369" s="726"/>
      <c r="AX1369" s="726"/>
      <c r="AY1369" s="726"/>
      <c r="AZ1369" s="726"/>
      <c r="BA1369" s="726"/>
      <c r="BB1369" s="726"/>
      <c r="BC1369" s="726"/>
      <c r="BD1369" s="726"/>
      <c r="BE1369" s="726"/>
      <c r="BF1369" s="726"/>
      <c r="BG1369" s="726"/>
      <c r="BH1369" s="726"/>
      <c r="BI1369" s="726"/>
      <c r="BJ1369" s="726"/>
      <c r="BK1369" s="726"/>
      <c r="BL1369" s="726"/>
      <c r="BM1369" s="726"/>
      <c r="BN1369" s="726"/>
      <c r="BO1369" s="726"/>
      <c r="BP1369" s="726"/>
      <c r="BQ1369" s="726"/>
      <c r="BR1369" s="726"/>
      <c r="BS1369" s="726"/>
      <c r="BT1369" s="726"/>
      <c r="BU1369" s="726"/>
      <c r="BV1369" s="292"/>
      <c r="BW1369" s="435"/>
      <c r="BX1369" s="292"/>
      <c r="BY1369" s="726"/>
      <c r="BZ1369" s="726"/>
      <c r="CA1369" s="726"/>
      <c r="CB1369" s="726"/>
      <c r="CC1369" s="726"/>
      <c r="CD1369" s="726"/>
      <c r="CE1369" s="726"/>
      <c r="CF1369" s="726"/>
      <c r="CG1369" s="726"/>
      <c r="CH1369" s="726"/>
      <c r="CI1369" s="726"/>
      <c r="CJ1369" s="726"/>
      <c r="CK1369" s="726"/>
      <c r="CL1369" s="728"/>
    </row>
    <row r="1370" spans="1:90" x14ac:dyDescent="0.25">
      <c r="A1370" s="586">
        <f t="shared" si="224"/>
        <v>2017</v>
      </c>
      <c r="B1370" s="586" t="str">
        <f t="shared" si="224"/>
        <v>NOVIEMBRE</v>
      </c>
      <c r="C1370" s="586">
        <v>26</v>
      </c>
      <c r="D1370" s="292" t="str">
        <f t="shared" si="220"/>
        <v>NOVIEMBRE 2017 / 24</v>
      </c>
      <c r="E1370" s="725"/>
      <c r="F1370" s="726"/>
      <c r="G1370" s="726"/>
      <c r="H1370" s="726"/>
      <c r="I1370" s="726"/>
      <c r="J1370" s="726"/>
      <c r="K1370" s="726"/>
      <c r="L1370" s="726"/>
      <c r="M1370" s="726"/>
      <c r="N1370" s="726"/>
      <c r="O1370" s="726"/>
      <c r="P1370" s="726"/>
      <c r="Q1370" s="726"/>
      <c r="R1370" s="726"/>
      <c r="S1370" s="726"/>
      <c r="T1370" s="726"/>
      <c r="U1370" s="726"/>
      <c r="V1370" s="726"/>
      <c r="W1370" s="726"/>
      <c r="X1370" s="726"/>
      <c r="Y1370" s="726"/>
      <c r="Z1370" s="726"/>
      <c r="AA1370" s="726"/>
      <c r="AB1370" s="726"/>
      <c r="AC1370" s="726"/>
      <c r="AD1370" s="726"/>
      <c r="AE1370" s="292"/>
      <c r="AF1370" s="428"/>
      <c r="AG1370" s="292"/>
      <c r="AH1370" s="726"/>
      <c r="AI1370" s="726"/>
      <c r="AJ1370" s="726"/>
      <c r="AK1370" s="726"/>
      <c r="AL1370" s="726"/>
      <c r="AM1370" s="726"/>
      <c r="AN1370" s="726"/>
      <c r="AO1370" s="726"/>
      <c r="AP1370" s="726"/>
      <c r="AQ1370" s="726"/>
      <c r="AR1370" s="726"/>
      <c r="AS1370" s="726"/>
      <c r="AT1370" s="726"/>
      <c r="AU1370" s="727"/>
      <c r="AV1370" s="726"/>
      <c r="AW1370" s="726"/>
      <c r="AX1370" s="726"/>
      <c r="AY1370" s="726"/>
      <c r="AZ1370" s="726"/>
      <c r="BA1370" s="726"/>
      <c r="BB1370" s="726"/>
      <c r="BC1370" s="726"/>
      <c r="BD1370" s="726"/>
      <c r="BE1370" s="726"/>
      <c r="BF1370" s="726"/>
      <c r="BG1370" s="726"/>
      <c r="BH1370" s="726"/>
      <c r="BI1370" s="726"/>
      <c r="BJ1370" s="726"/>
      <c r="BK1370" s="726"/>
      <c r="BL1370" s="726"/>
      <c r="BM1370" s="726"/>
      <c r="BN1370" s="726"/>
      <c r="BO1370" s="726"/>
      <c r="BP1370" s="726"/>
      <c r="BQ1370" s="726"/>
      <c r="BR1370" s="726"/>
      <c r="BS1370" s="726"/>
      <c r="BT1370" s="726"/>
      <c r="BU1370" s="726"/>
      <c r="BV1370" s="292"/>
      <c r="BW1370" s="435"/>
      <c r="BX1370" s="292"/>
      <c r="BY1370" s="726"/>
      <c r="BZ1370" s="726"/>
      <c r="CA1370" s="726"/>
      <c r="CB1370" s="726"/>
      <c r="CC1370" s="726"/>
      <c r="CD1370" s="726"/>
      <c r="CE1370" s="726"/>
      <c r="CF1370" s="726"/>
      <c r="CG1370" s="726"/>
      <c r="CH1370" s="726"/>
      <c r="CI1370" s="726"/>
      <c r="CJ1370" s="726"/>
      <c r="CK1370" s="726"/>
      <c r="CL1370" s="728"/>
    </row>
    <row r="1371" spans="1:90" x14ac:dyDescent="0.25">
      <c r="A1371" s="586">
        <f t="shared" si="224"/>
        <v>2017</v>
      </c>
      <c r="B1371" s="586" t="str">
        <f t="shared" si="224"/>
        <v>NOVIEMBRE</v>
      </c>
      <c r="C1371" s="586">
        <v>27</v>
      </c>
      <c r="D1371" s="292" t="str">
        <f t="shared" si="220"/>
        <v>NOVIEMBRE 2017 / 25</v>
      </c>
      <c r="E1371" s="725"/>
      <c r="F1371" s="726"/>
      <c r="G1371" s="726"/>
      <c r="H1371" s="726"/>
      <c r="I1371" s="726"/>
      <c r="J1371" s="726"/>
      <c r="K1371" s="726"/>
      <c r="L1371" s="726"/>
      <c r="M1371" s="726"/>
      <c r="N1371" s="726"/>
      <c r="O1371" s="726"/>
      <c r="P1371" s="726"/>
      <c r="Q1371" s="726"/>
      <c r="R1371" s="726"/>
      <c r="S1371" s="726"/>
      <c r="T1371" s="726"/>
      <c r="U1371" s="726"/>
      <c r="V1371" s="726"/>
      <c r="W1371" s="726"/>
      <c r="X1371" s="726"/>
      <c r="Y1371" s="726"/>
      <c r="Z1371" s="726"/>
      <c r="AA1371" s="726"/>
      <c r="AB1371" s="726"/>
      <c r="AC1371" s="726"/>
      <c r="AD1371" s="726"/>
      <c r="AE1371" s="292"/>
      <c r="AF1371" s="428"/>
      <c r="AG1371" s="292"/>
      <c r="AH1371" s="726"/>
      <c r="AI1371" s="726"/>
      <c r="AJ1371" s="726"/>
      <c r="AK1371" s="726"/>
      <c r="AL1371" s="726"/>
      <c r="AM1371" s="726"/>
      <c r="AN1371" s="726"/>
      <c r="AO1371" s="726"/>
      <c r="AP1371" s="726"/>
      <c r="AQ1371" s="726"/>
      <c r="AR1371" s="726"/>
      <c r="AS1371" s="726"/>
      <c r="AT1371" s="726"/>
      <c r="AU1371" s="727"/>
      <c r="AV1371" s="726"/>
      <c r="AW1371" s="726"/>
      <c r="AX1371" s="726"/>
      <c r="AY1371" s="726"/>
      <c r="AZ1371" s="726"/>
      <c r="BA1371" s="726"/>
      <c r="BB1371" s="726"/>
      <c r="BC1371" s="726"/>
      <c r="BD1371" s="726"/>
      <c r="BE1371" s="726"/>
      <c r="BF1371" s="726"/>
      <c r="BG1371" s="726"/>
      <c r="BH1371" s="726"/>
      <c r="BI1371" s="726"/>
      <c r="BJ1371" s="726"/>
      <c r="BK1371" s="726"/>
      <c r="BL1371" s="726"/>
      <c r="BM1371" s="726"/>
      <c r="BN1371" s="726"/>
      <c r="BO1371" s="726"/>
      <c r="BP1371" s="726"/>
      <c r="BQ1371" s="726"/>
      <c r="BR1371" s="726"/>
      <c r="BS1371" s="726"/>
      <c r="BT1371" s="726"/>
      <c r="BU1371" s="726"/>
      <c r="BV1371" s="292"/>
      <c r="BW1371" s="435"/>
      <c r="BX1371" s="292"/>
      <c r="BY1371" s="726"/>
      <c r="BZ1371" s="726"/>
      <c r="CA1371" s="726"/>
      <c r="CB1371" s="726"/>
      <c r="CC1371" s="726"/>
      <c r="CD1371" s="726"/>
      <c r="CE1371" s="726"/>
      <c r="CF1371" s="726"/>
      <c r="CG1371" s="726"/>
      <c r="CH1371" s="726"/>
      <c r="CI1371" s="726"/>
      <c r="CJ1371" s="726"/>
      <c r="CK1371" s="726"/>
      <c r="CL1371" s="728"/>
    </row>
    <row r="1372" spans="1:90" x14ac:dyDescent="0.25">
      <c r="A1372" s="586">
        <f t="shared" si="224"/>
        <v>2017</v>
      </c>
      <c r="B1372" s="586" t="str">
        <f t="shared" si="224"/>
        <v>NOVIEMBRE</v>
      </c>
      <c r="C1372" s="586">
        <v>28</v>
      </c>
      <c r="D1372" s="292" t="str">
        <f t="shared" si="220"/>
        <v>NOVIEMBRE 2017 / 26</v>
      </c>
      <c r="E1372" s="725"/>
      <c r="F1372" s="726"/>
      <c r="G1372" s="726"/>
      <c r="H1372" s="726"/>
      <c r="I1372" s="726"/>
      <c r="J1372" s="726"/>
      <c r="K1372" s="726"/>
      <c r="L1372" s="726"/>
      <c r="M1372" s="726"/>
      <c r="N1372" s="726"/>
      <c r="O1372" s="726"/>
      <c r="P1372" s="726"/>
      <c r="Q1372" s="726"/>
      <c r="R1372" s="726"/>
      <c r="S1372" s="726"/>
      <c r="T1372" s="726"/>
      <c r="U1372" s="726"/>
      <c r="V1372" s="726"/>
      <c r="W1372" s="726"/>
      <c r="X1372" s="726"/>
      <c r="Y1372" s="726"/>
      <c r="Z1372" s="726"/>
      <c r="AA1372" s="726"/>
      <c r="AB1372" s="726"/>
      <c r="AC1372" s="726"/>
      <c r="AD1372" s="726"/>
      <c r="AE1372" s="292"/>
      <c r="AF1372" s="428"/>
      <c r="AG1372" s="292"/>
      <c r="AH1372" s="726"/>
      <c r="AI1372" s="726"/>
      <c r="AJ1372" s="726"/>
      <c r="AK1372" s="726"/>
      <c r="AL1372" s="726"/>
      <c r="AM1372" s="726"/>
      <c r="AN1372" s="726"/>
      <c r="AO1372" s="726"/>
      <c r="AP1372" s="726"/>
      <c r="AQ1372" s="726"/>
      <c r="AR1372" s="726"/>
      <c r="AS1372" s="726"/>
      <c r="AT1372" s="726"/>
      <c r="AU1372" s="727"/>
      <c r="AV1372" s="726"/>
      <c r="AW1372" s="726"/>
      <c r="AX1372" s="726"/>
      <c r="AY1372" s="726"/>
      <c r="AZ1372" s="726"/>
      <c r="BA1372" s="726"/>
      <c r="BB1372" s="726"/>
      <c r="BC1372" s="726"/>
      <c r="BD1372" s="726"/>
      <c r="BE1372" s="726"/>
      <c r="BF1372" s="726"/>
      <c r="BG1372" s="726"/>
      <c r="BH1372" s="726"/>
      <c r="BI1372" s="726"/>
      <c r="BJ1372" s="726"/>
      <c r="BK1372" s="726"/>
      <c r="BL1372" s="726"/>
      <c r="BM1372" s="726"/>
      <c r="BN1372" s="726"/>
      <c r="BO1372" s="726"/>
      <c r="BP1372" s="726"/>
      <c r="BQ1372" s="726"/>
      <c r="BR1372" s="726"/>
      <c r="BS1372" s="726"/>
      <c r="BT1372" s="726"/>
      <c r="BU1372" s="726"/>
      <c r="BV1372" s="292"/>
      <c r="BW1372" s="435"/>
      <c r="BX1372" s="292"/>
      <c r="BY1372" s="726"/>
      <c r="BZ1372" s="726"/>
      <c r="CA1372" s="726"/>
      <c r="CB1372" s="726"/>
      <c r="CC1372" s="726"/>
      <c r="CD1372" s="726"/>
      <c r="CE1372" s="726"/>
      <c r="CF1372" s="726"/>
      <c r="CG1372" s="726"/>
      <c r="CH1372" s="726"/>
      <c r="CI1372" s="726"/>
      <c r="CJ1372" s="726"/>
      <c r="CK1372" s="726"/>
      <c r="CL1372" s="728"/>
    </row>
    <row r="1373" spans="1:90" x14ac:dyDescent="0.25">
      <c r="A1373" s="586">
        <f t="shared" si="224"/>
        <v>2017</v>
      </c>
      <c r="B1373" s="586" t="str">
        <f t="shared" si="224"/>
        <v>NOVIEMBRE</v>
      </c>
      <c r="C1373" s="586">
        <v>29</v>
      </c>
      <c r="D1373" s="292" t="str">
        <f t="shared" si="220"/>
        <v>NOVIEMBRE 2017 / 27</v>
      </c>
      <c r="E1373" s="725"/>
      <c r="F1373" s="726"/>
      <c r="G1373" s="726"/>
      <c r="H1373" s="726"/>
      <c r="I1373" s="726"/>
      <c r="J1373" s="726"/>
      <c r="K1373" s="726"/>
      <c r="L1373" s="726"/>
      <c r="M1373" s="726"/>
      <c r="N1373" s="726"/>
      <c r="O1373" s="726"/>
      <c r="P1373" s="726"/>
      <c r="Q1373" s="726"/>
      <c r="R1373" s="726"/>
      <c r="S1373" s="726"/>
      <c r="T1373" s="726"/>
      <c r="U1373" s="726"/>
      <c r="V1373" s="726"/>
      <c r="W1373" s="726"/>
      <c r="X1373" s="726"/>
      <c r="Y1373" s="726"/>
      <c r="Z1373" s="726"/>
      <c r="AA1373" s="726"/>
      <c r="AB1373" s="726"/>
      <c r="AC1373" s="726"/>
      <c r="AD1373" s="726"/>
      <c r="AE1373" s="292"/>
      <c r="AF1373" s="428"/>
      <c r="AG1373" s="292"/>
      <c r="AH1373" s="726"/>
      <c r="AI1373" s="726"/>
      <c r="AJ1373" s="726"/>
      <c r="AK1373" s="726"/>
      <c r="AL1373" s="726"/>
      <c r="AM1373" s="726"/>
      <c r="AN1373" s="726"/>
      <c r="AO1373" s="726"/>
      <c r="AP1373" s="726"/>
      <c r="AQ1373" s="726"/>
      <c r="AR1373" s="726"/>
      <c r="AS1373" s="726"/>
      <c r="AT1373" s="726"/>
      <c r="AU1373" s="727"/>
      <c r="AV1373" s="726"/>
      <c r="AW1373" s="726"/>
      <c r="AX1373" s="726"/>
      <c r="AY1373" s="726"/>
      <c r="AZ1373" s="726"/>
      <c r="BA1373" s="726"/>
      <c r="BB1373" s="726"/>
      <c r="BC1373" s="726"/>
      <c r="BD1373" s="726"/>
      <c r="BE1373" s="726"/>
      <c r="BF1373" s="726"/>
      <c r="BG1373" s="726"/>
      <c r="BH1373" s="726"/>
      <c r="BI1373" s="726"/>
      <c r="BJ1373" s="726"/>
      <c r="BK1373" s="726"/>
      <c r="BL1373" s="726"/>
      <c r="BM1373" s="726"/>
      <c r="BN1373" s="726"/>
      <c r="BO1373" s="726"/>
      <c r="BP1373" s="726"/>
      <c r="BQ1373" s="726"/>
      <c r="BR1373" s="726"/>
      <c r="BS1373" s="726"/>
      <c r="BT1373" s="726"/>
      <c r="BU1373" s="726"/>
      <c r="BV1373" s="292"/>
      <c r="BW1373" s="435"/>
      <c r="BX1373" s="292"/>
      <c r="BY1373" s="726"/>
      <c r="BZ1373" s="726"/>
      <c r="CA1373" s="726"/>
      <c r="CB1373" s="726"/>
      <c r="CC1373" s="726"/>
      <c r="CD1373" s="726"/>
      <c r="CE1373" s="726"/>
      <c r="CF1373" s="726"/>
      <c r="CG1373" s="726"/>
      <c r="CH1373" s="726"/>
      <c r="CI1373" s="726"/>
      <c r="CJ1373" s="726"/>
      <c r="CK1373" s="726"/>
      <c r="CL1373" s="728"/>
    </row>
    <row r="1374" spans="1:90" x14ac:dyDescent="0.25">
      <c r="A1374" s="586">
        <f t="shared" si="224"/>
        <v>2017</v>
      </c>
      <c r="B1374" s="586" t="str">
        <f t="shared" si="224"/>
        <v>NOVIEMBRE</v>
      </c>
      <c r="C1374" s="586">
        <v>30</v>
      </c>
      <c r="D1374" s="292" t="str">
        <f t="shared" si="220"/>
        <v>NOVIEMBRE 2017 / 28</v>
      </c>
      <c r="E1374" s="725"/>
      <c r="F1374" s="726"/>
      <c r="G1374" s="726"/>
      <c r="H1374" s="726"/>
      <c r="I1374" s="726"/>
      <c r="J1374" s="726"/>
      <c r="K1374" s="726"/>
      <c r="L1374" s="726"/>
      <c r="M1374" s="726"/>
      <c r="N1374" s="726"/>
      <c r="O1374" s="726"/>
      <c r="P1374" s="726"/>
      <c r="Q1374" s="726"/>
      <c r="R1374" s="726"/>
      <c r="S1374" s="726"/>
      <c r="T1374" s="726"/>
      <c r="U1374" s="726"/>
      <c r="V1374" s="726"/>
      <c r="W1374" s="726"/>
      <c r="X1374" s="726"/>
      <c r="Y1374" s="726"/>
      <c r="Z1374" s="726"/>
      <c r="AA1374" s="726"/>
      <c r="AB1374" s="726"/>
      <c r="AC1374" s="726"/>
      <c r="AD1374" s="726"/>
      <c r="AE1374" s="292"/>
      <c r="AF1374" s="428"/>
      <c r="AG1374" s="292"/>
      <c r="AH1374" s="726"/>
      <c r="AI1374" s="726"/>
      <c r="AJ1374" s="726"/>
      <c r="AK1374" s="726"/>
      <c r="AL1374" s="726"/>
      <c r="AM1374" s="726"/>
      <c r="AN1374" s="726"/>
      <c r="AO1374" s="726"/>
      <c r="AP1374" s="726"/>
      <c r="AQ1374" s="726"/>
      <c r="AR1374" s="726"/>
      <c r="AS1374" s="726"/>
      <c r="AT1374" s="726"/>
      <c r="AU1374" s="727"/>
      <c r="AV1374" s="726"/>
      <c r="AW1374" s="726"/>
      <c r="AX1374" s="726"/>
      <c r="AY1374" s="726"/>
      <c r="AZ1374" s="726"/>
      <c r="BA1374" s="726"/>
      <c r="BB1374" s="726"/>
      <c r="BC1374" s="726"/>
      <c r="BD1374" s="726"/>
      <c r="BE1374" s="726"/>
      <c r="BF1374" s="726"/>
      <c r="BG1374" s="726"/>
      <c r="BH1374" s="726"/>
      <c r="BI1374" s="726"/>
      <c r="BJ1374" s="726"/>
      <c r="BK1374" s="726"/>
      <c r="BL1374" s="726"/>
      <c r="BM1374" s="726"/>
      <c r="BN1374" s="726"/>
      <c r="BO1374" s="726"/>
      <c r="BP1374" s="726"/>
      <c r="BQ1374" s="726"/>
      <c r="BR1374" s="726"/>
      <c r="BS1374" s="726"/>
      <c r="BT1374" s="726"/>
      <c r="BU1374" s="726"/>
      <c r="BV1374" s="292"/>
      <c r="BW1374" s="435"/>
      <c r="BX1374" s="292"/>
      <c r="BY1374" s="726"/>
      <c r="BZ1374" s="726"/>
      <c r="CA1374" s="726"/>
      <c r="CB1374" s="726"/>
      <c r="CC1374" s="726"/>
      <c r="CD1374" s="726"/>
      <c r="CE1374" s="726"/>
      <c r="CF1374" s="726"/>
      <c r="CG1374" s="726"/>
      <c r="CH1374" s="726"/>
      <c r="CI1374" s="726"/>
      <c r="CJ1374" s="726"/>
      <c r="CK1374" s="726"/>
      <c r="CL1374" s="728"/>
    </row>
    <row r="1375" spans="1:90" x14ac:dyDescent="0.25">
      <c r="A1375" s="586">
        <f t="shared" si="224"/>
        <v>2017</v>
      </c>
      <c r="B1375" s="586" t="str">
        <f t="shared" si="224"/>
        <v>NOVIEMBRE</v>
      </c>
      <c r="C1375" s="586">
        <v>31</v>
      </c>
      <c r="D1375" s="292" t="str">
        <f t="shared" si="220"/>
        <v>NOVIEMBRE 2017 / 29</v>
      </c>
      <c r="E1375" s="725"/>
      <c r="F1375" s="726"/>
      <c r="G1375" s="726"/>
      <c r="H1375" s="726"/>
      <c r="I1375" s="726"/>
      <c r="J1375" s="726"/>
      <c r="K1375" s="726"/>
      <c r="L1375" s="726"/>
      <c r="M1375" s="726"/>
      <c r="N1375" s="726"/>
      <c r="O1375" s="726"/>
      <c r="P1375" s="726"/>
      <c r="Q1375" s="726"/>
      <c r="R1375" s="726"/>
      <c r="S1375" s="726"/>
      <c r="T1375" s="726"/>
      <c r="U1375" s="726"/>
      <c r="V1375" s="726"/>
      <c r="W1375" s="726"/>
      <c r="X1375" s="726"/>
      <c r="Y1375" s="726"/>
      <c r="Z1375" s="726"/>
      <c r="AA1375" s="726"/>
      <c r="AB1375" s="726"/>
      <c r="AC1375" s="726"/>
      <c r="AD1375" s="726"/>
      <c r="AE1375" s="292"/>
      <c r="AF1375" s="428"/>
      <c r="AG1375" s="292"/>
      <c r="AH1375" s="726"/>
      <c r="AI1375" s="726"/>
      <c r="AJ1375" s="726"/>
      <c r="AK1375" s="726"/>
      <c r="AL1375" s="726"/>
      <c r="AM1375" s="726"/>
      <c r="AN1375" s="726"/>
      <c r="AO1375" s="726"/>
      <c r="AP1375" s="726"/>
      <c r="AQ1375" s="726"/>
      <c r="AR1375" s="726"/>
      <c r="AS1375" s="726"/>
      <c r="AT1375" s="726"/>
      <c r="AU1375" s="727"/>
      <c r="AV1375" s="726"/>
      <c r="AW1375" s="726"/>
      <c r="AX1375" s="726"/>
      <c r="AY1375" s="726"/>
      <c r="AZ1375" s="726"/>
      <c r="BA1375" s="726"/>
      <c r="BB1375" s="726"/>
      <c r="BC1375" s="726"/>
      <c r="BD1375" s="726"/>
      <c r="BE1375" s="726"/>
      <c r="BF1375" s="726"/>
      <c r="BG1375" s="726"/>
      <c r="BH1375" s="726"/>
      <c r="BI1375" s="726"/>
      <c r="BJ1375" s="726"/>
      <c r="BK1375" s="726"/>
      <c r="BL1375" s="726"/>
      <c r="BM1375" s="726"/>
      <c r="BN1375" s="726"/>
      <c r="BO1375" s="726"/>
      <c r="BP1375" s="726"/>
      <c r="BQ1375" s="726"/>
      <c r="BR1375" s="726"/>
      <c r="BS1375" s="726"/>
      <c r="BT1375" s="726"/>
      <c r="BU1375" s="726"/>
      <c r="BV1375" s="292"/>
      <c r="BW1375" s="435"/>
      <c r="BX1375" s="292"/>
      <c r="BY1375" s="726"/>
      <c r="BZ1375" s="726"/>
      <c r="CA1375" s="726"/>
      <c r="CB1375" s="726"/>
      <c r="CC1375" s="726"/>
      <c r="CD1375" s="726"/>
      <c r="CE1375" s="726"/>
      <c r="CF1375" s="726"/>
      <c r="CG1375" s="726"/>
      <c r="CH1375" s="726"/>
      <c r="CI1375" s="726"/>
      <c r="CJ1375" s="726"/>
      <c r="CK1375" s="726"/>
      <c r="CL1375" s="728"/>
    </row>
    <row r="1376" spans="1:90" x14ac:dyDescent="0.25">
      <c r="A1376" s="206"/>
      <c r="B1376" s="206"/>
      <c r="C1376" s="206"/>
      <c r="D1376" s="292" t="str">
        <f t="shared" si="220"/>
        <v>NOVIEMBRE 2017 / 30</v>
      </c>
      <c r="E1376" s="725"/>
      <c r="F1376" s="726"/>
      <c r="G1376" s="726"/>
      <c r="H1376" s="726"/>
      <c r="I1376" s="726"/>
      <c r="J1376" s="726"/>
      <c r="K1376" s="726"/>
      <c r="L1376" s="726"/>
      <c r="M1376" s="726"/>
      <c r="N1376" s="726"/>
      <c r="O1376" s="726"/>
      <c r="P1376" s="726"/>
      <c r="Q1376" s="726"/>
      <c r="R1376" s="726"/>
      <c r="S1376" s="726"/>
      <c r="T1376" s="726"/>
      <c r="U1376" s="726"/>
      <c r="V1376" s="726"/>
      <c r="W1376" s="726"/>
      <c r="X1376" s="726"/>
      <c r="Y1376" s="726"/>
      <c r="Z1376" s="726"/>
      <c r="AA1376" s="726"/>
      <c r="AB1376" s="726"/>
      <c r="AC1376" s="726"/>
      <c r="AD1376" s="726"/>
      <c r="AE1376" s="292"/>
      <c r="AF1376" s="428"/>
      <c r="AG1376" s="292"/>
      <c r="AH1376" s="726"/>
      <c r="AI1376" s="726"/>
      <c r="AJ1376" s="726"/>
      <c r="AK1376" s="726"/>
      <c r="AL1376" s="726"/>
      <c r="AM1376" s="726"/>
      <c r="AN1376" s="726"/>
      <c r="AO1376" s="726"/>
      <c r="AP1376" s="726"/>
      <c r="AQ1376" s="726"/>
      <c r="AR1376" s="726"/>
      <c r="AS1376" s="726"/>
      <c r="AT1376" s="726"/>
      <c r="AU1376" s="727"/>
      <c r="AV1376" s="726"/>
      <c r="AW1376" s="726"/>
      <c r="AX1376" s="726"/>
      <c r="AY1376" s="726"/>
      <c r="AZ1376" s="726"/>
      <c r="BA1376" s="726"/>
      <c r="BB1376" s="726"/>
      <c r="BC1376" s="726"/>
      <c r="BD1376" s="726"/>
      <c r="BE1376" s="726"/>
      <c r="BF1376" s="726"/>
      <c r="BG1376" s="726"/>
      <c r="BH1376" s="726"/>
      <c r="BI1376" s="726"/>
      <c r="BJ1376" s="726"/>
      <c r="BK1376" s="726"/>
      <c r="BL1376" s="726"/>
      <c r="BM1376" s="726"/>
      <c r="BN1376" s="726"/>
      <c r="BO1376" s="726"/>
      <c r="BP1376" s="726"/>
      <c r="BQ1376" s="726"/>
      <c r="BR1376" s="726"/>
      <c r="BS1376" s="726"/>
      <c r="BT1376" s="726"/>
      <c r="BU1376" s="726"/>
      <c r="BV1376" s="292"/>
      <c r="BW1376" s="435"/>
      <c r="BX1376" s="292"/>
      <c r="BY1376" s="726"/>
      <c r="BZ1376" s="726"/>
      <c r="CA1376" s="726"/>
      <c r="CB1376" s="726"/>
      <c r="CC1376" s="726"/>
      <c r="CD1376" s="726"/>
      <c r="CE1376" s="726"/>
      <c r="CF1376" s="726"/>
      <c r="CG1376" s="726"/>
      <c r="CH1376" s="726"/>
      <c r="CI1376" s="726"/>
      <c r="CJ1376" s="726"/>
      <c r="CK1376" s="726"/>
      <c r="CL1376" s="728"/>
    </row>
    <row r="1377" spans="1:133" x14ac:dyDescent="0.25">
      <c r="A1377" s="586">
        <v>2017</v>
      </c>
      <c r="B1377" s="586" t="s">
        <v>238</v>
      </c>
      <c r="C1377" s="586">
        <v>1</v>
      </c>
      <c r="D1377" s="292" t="str">
        <f t="shared" si="220"/>
        <v>NOVIEMBRE 2017 / 31</v>
      </c>
      <c r="E1377" s="725"/>
      <c r="F1377" s="726"/>
      <c r="G1377" s="726"/>
      <c r="H1377" s="726"/>
      <c r="I1377" s="726"/>
      <c r="J1377" s="726"/>
      <c r="K1377" s="726"/>
      <c r="L1377" s="726"/>
      <c r="M1377" s="726"/>
      <c r="N1377" s="726"/>
      <c r="O1377" s="726"/>
      <c r="P1377" s="726"/>
      <c r="Q1377" s="726"/>
      <c r="R1377" s="726"/>
      <c r="S1377" s="726"/>
      <c r="T1377" s="726"/>
      <c r="U1377" s="726"/>
      <c r="V1377" s="726"/>
      <c r="W1377" s="726"/>
      <c r="X1377" s="726"/>
      <c r="Y1377" s="726"/>
      <c r="Z1377" s="726"/>
      <c r="AA1377" s="726"/>
      <c r="AB1377" s="726"/>
      <c r="AC1377" s="726"/>
      <c r="AD1377" s="726"/>
      <c r="AE1377" s="292"/>
      <c r="AF1377" s="428"/>
      <c r="AG1377" s="292"/>
      <c r="AH1377" s="726"/>
      <c r="AI1377" s="726"/>
      <c r="AJ1377" s="726"/>
      <c r="AK1377" s="726"/>
      <c r="AL1377" s="726"/>
      <c r="AM1377" s="726"/>
      <c r="AN1377" s="726"/>
      <c r="AO1377" s="726"/>
      <c r="AP1377" s="726"/>
      <c r="AQ1377" s="726"/>
      <c r="AR1377" s="726"/>
      <c r="AS1377" s="726"/>
      <c r="AT1377" s="726"/>
      <c r="AU1377" s="727"/>
      <c r="AV1377" s="726"/>
      <c r="AW1377" s="726"/>
      <c r="AX1377" s="726"/>
      <c r="AY1377" s="726"/>
      <c r="AZ1377" s="726"/>
      <c r="BA1377" s="726"/>
      <c r="BB1377" s="726"/>
      <c r="BC1377" s="726"/>
      <c r="BD1377" s="726"/>
      <c r="BE1377" s="726"/>
      <c r="BF1377" s="726"/>
      <c r="BG1377" s="726"/>
      <c r="BH1377" s="726"/>
      <c r="BI1377" s="726"/>
      <c r="BJ1377" s="726"/>
      <c r="BK1377" s="726"/>
      <c r="BL1377" s="726"/>
      <c r="BM1377" s="726"/>
      <c r="BN1377" s="726"/>
      <c r="BO1377" s="726"/>
      <c r="BP1377" s="726"/>
      <c r="BQ1377" s="726"/>
      <c r="BR1377" s="726"/>
      <c r="BS1377" s="726"/>
      <c r="BT1377" s="726"/>
      <c r="BU1377" s="726"/>
      <c r="BV1377" s="292"/>
      <c r="BW1377" s="435"/>
      <c r="BX1377" s="292"/>
      <c r="BY1377" s="726"/>
      <c r="BZ1377" s="726"/>
      <c r="CA1377" s="726"/>
      <c r="CB1377" s="726"/>
      <c r="CC1377" s="726"/>
      <c r="CD1377" s="726"/>
      <c r="CE1377" s="726"/>
      <c r="CF1377" s="726"/>
      <c r="CG1377" s="726"/>
      <c r="CH1377" s="726"/>
      <c r="CI1377" s="726"/>
      <c r="CJ1377" s="726"/>
      <c r="CK1377" s="726"/>
      <c r="CL1377" s="728"/>
    </row>
    <row r="1378" spans="1:133" ht="15.75" x14ac:dyDescent="0.25">
      <c r="A1378" s="586">
        <f>A1377</f>
        <v>2017</v>
      </c>
      <c r="B1378" s="586" t="str">
        <f>B1377</f>
        <v>DICIEMBRE</v>
      </c>
      <c r="C1378" s="586">
        <v>2</v>
      </c>
      <c r="D1378" s="275" t="s">
        <v>228</v>
      </c>
      <c r="E1378" s="344" t="str">
        <f>IFERROR(AVERAGE(E1347:E1377),"")</f>
        <v/>
      </c>
      <c r="F1378" s="276" t="str">
        <f>IFERROR(AVERAGE(F1347:F1377),"")</f>
        <v/>
      </c>
      <c r="G1378" s="276" t="str">
        <f>IFERROR(AVERAGE(G1347:G1377),"")</f>
        <v/>
      </c>
      <c r="H1378" s="276" t="str">
        <f>IFERROR(AVERAGE(H1347:H1377),"")</f>
        <v/>
      </c>
      <c r="I1378" s="276" t="str">
        <f>IFERROR(AVERAGE(I1347:I1377),"")</f>
        <v/>
      </c>
      <c r="J1378" s="276" t="str">
        <f t="shared" ref="J1378:BU1378" si="225">IFERROR(AVERAGE(J1347:J1377),"")</f>
        <v/>
      </c>
      <c r="K1378" s="276" t="str">
        <f t="shared" si="225"/>
        <v/>
      </c>
      <c r="L1378" s="276" t="str">
        <f t="shared" si="225"/>
        <v/>
      </c>
      <c r="M1378" s="276" t="str">
        <f t="shared" si="225"/>
        <v/>
      </c>
      <c r="N1378" s="276" t="str">
        <f t="shared" si="225"/>
        <v/>
      </c>
      <c r="O1378" s="276" t="str">
        <f t="shared" si="225"/>
        <v/>
      </c>
      <c r="P1378" s="276" t="str">
        <f t="shared" si="225"/>
        <v/>
      </c>
      <c r="Q1378" s="276" t="str">
        <f t="shared" si="225"/>
        <v/>
      </c>
      <c r="R1378" s="276" t="str">
        <f t="shared" si="225"/>
        <v/>
      </c>
      <c r="S1378" s="276" t="str">
        <f t="shared" si="225"/>
        <v/>
      </c>
      <c r="T1378" s="276" t="str">
        <f t="shared" si="225"/>
        <v/>
      </c>
      <c r="U1378" s="276" t="str">
        <f t="shared" si="225"/>
        <v/>
      </c>
      <c r="V1378" s="276" t="str">
        <f t="shared" si="225"/>
        <v/>
      </c>
      <c r="W1378" s="276" t="str">
        <f t="shared" si="225"/>
        <v/>
      </c>
      <c r="X1378" s="276" t="str">
        <f t="shared" si="225"/>
        <v/>
      </c>
      <c r="Y1378" s="276" t="str">
        <f t="shared" si="225"/>
        <v/>
      </c>
      <c r="Z1378" s="276" t="str">
        <f t="shared" si="225"/>
        <v/>
      </c>
      <c r="AA1378" s="276" t="str">
        <f t="shared" si="225"/>
        <v/>
      </c>
      <c r="AB1378" s="276" t="str">
        <f t="shared" si="225"/>
        <v/>
      </c>
      <c r="AC1378" s="276" t="str">
        <f t="shared" si="225"/>
        <v/>
      </c>
      <c r="AD1378" s="276" t="str">
        <f t="shared" si="225"/>
        <v/>
      </c>
      <c r="AE1378" s="276" t="str">
        <f t="shared" si="225"/>
        <v/>
      </c>
      <c r="AF1378" s="420" t="str">
        <f t="shared" si="225"/>
        <v/>
      </c>
      <c r="AG1378" s="276" t="str">
        <f t="shared" si="225"/>
        <v/>
      </c>
      <c r="AH1378" s="276" t="str">
        <f t="shared" si="225"/>
        <v/>
      </c>
      <c r="AI1378" s="276" t="str">
        <f t="shared" si="225"/>
        <v/>
      </c>
      <c r="AJ1378" s="276" t="str">
        <f t="shared" si="225"/>
        <v/>
      </c>
      <c r="AK1378" s="276" t="str">
        <f t="shared" si="225"/>
        <v/>
      </c>
      <c r="AL1378" s="276" t="str">
        <f t="shared" si="225"/>
        <v/>
      </c>
      <c r="AM1378" s="276" t="str">
        <f t="shared" si="225"/>
        <v/>
      </c>
      <c r="AN1378" s="276" t="str">
        <f t="shared" si="225"/>
        <v/>
      </c>
      <c r="AO1378" s="276" t="str">
        <f t="shared" si="225"/>
        <v/>
      </c>
      <c r="AP1378" s="276" t="str">
        <f t="shared" si="225"/>
        <v/>
      </c>
      <c r="AQ1378" s="276" t="str">
        <f t="shared" si="225"/>
        <v/>
      </c>
      <c r="AR1378" s="276" t="str">
        <f t="shared" si="225"/>
        <v/>
      </c>
      <c r="AS1378" s="276" t="str">
        <f t="shared" si="225"/>
        <v/>
      </c>
      <c r="AT1378" s="276" t="str">
        <f t="shared" si="225"/>
        <v/>
      </c>
      <c r="AU1378" s="276" t="str">
        <f t="shared" si="225"/>
        <v/>
      </c>
      <c r="AV1378" s="276" t="str">
        <f t="shared" si="225"/>
        <v/>
      </c>
      <c r="AW1378" s="276" t="str">
        <f t="shared" si="225"/>
        <v/>
      </c>
      <c r="AX1378" s="310" t="str">
        <f t="shared" si="225"/>
        <v/>
      </c>
      <c r="AY1378" s="276" t="str">
        <f t="shared" si="225"/>
        <v/>
      </c>
      <c r="AZ1378" s="276" t="str">
        <f t="shared" si="225"/>
        <v/>
      </c>
      <c r="BA1378" s="276" t="str">
        <f t="shared" si="225"/>
        <v/>
      </c>
      <c r="BB1378" s="276" t="str">
        <f t="shared" si="225"/>
        <v/>
      </c>
      <c r="BC1378" s="276" t="str">
        <f t="shared" si="225"/>
        <v/>
      </c>
      <c r="BD1378" s="276" t="str">
        <f t="shared" si="225"/>
        <v/>
      </c>
      <c r="BE1378" s="276" t="str">
        <f t="shared" si="225"/>
        <v/>
      </c>
      <c r="BF1378" s="276" t="str">
        <f t="shared" si="225"/>
        <v/>
      </c>
      <c r="BG1378" s="276" t="str">
        <f t="shared" si="225"/>
        <v/>
      </c>
      <c r="BH1378" s="276" t="str">
        <f t="shared" si="225"/>
        <v/>
      </c>
      <c r="BI1378" s="276" t="str">
        <f t="shared" si="225"/>
        <v/>
      </c>
      <c r="BJ1378" s="276" t="str">
        <f t="shared" si="225"/>
        <v/>
      </c>
      <c r="BK1378" s="276" t="str">
        <f t="shared" si="225"/>
        <v/>
      </c>
      <c r="BL1378" s="276" t="str">
        <f t="shared" si="225"/>
        <v/>
      </c>
      <c r="BM1378" s="276" t="str">
        <f t="shared" si="225"/>
        <v/>
      </c>
      <c r="BN1378" s="276" t="str">
        <f t="shared" si="225"/>
        <v/>
      </c>
      <c r="BO1378" s="276" t="str">
        <f t="shared" si="225"/>
        <v/>
      </c>
      <c r="BP1378" s="276" t="str">
        <f t="shared" si="225"/>
        <v/>
      </c>
      <c r="BQ1378" s="276" t="str">
        <f t="shared" si="225"/>
        <v/>
      </c>
      <c r="BR1378" s="276" t="str">
        <f t="shared" si="225"/>
        <v/>
      </c>
      <c r="BS1378" s="276" t="str">
        <f t="shared" si="225"/>
        <v/>
      </c>
      <c r="BT1378" s="276" t="str">
        <f t="shared" si="225"/>
        <v/>
      </c>
      <c r="BU1378" s="276" t="str">
        <f t="shared" si="225"/>
        <v/>
      </c>
      <c r="BV1378" s="310" t="str">
        <f>IFERROR(AVERAGE(BV1347:BV1377),"")</f>
        <v/>
      </c>
      <c r="BW1378" s="436"/>
      <c r="BX1378" s="309"/>
      <c r="BY1378" s="309"/>
      <c r="BZ1378" s="309"/>
      <c r="CA1378" s="309"/>
      <c r="CB1378" s="309"/>
      <c r="CC1378" s="309"/>
      <c r="CD1378" s="309"/>
      <c r="CE1378" s="309"/>
      <c r="CF1378" s="309"/>
      <c r="CG1378" s="309"/>
      <c r="CH1378" s="309"/>
      <c r="CI1378" s="309"/>
      <c r="CJ1378" s="309"/>
      <c r="CK1378" s="309"/>
      <c r="CL1378" s="308"/>
      <c r="CM1378" s="309"/>
      <c r="CN1378" s="309"/>
      <c r="CO1378" s="309"/>
      <c r="CP1378" s="309"/>
      <c r="CQ1378" s="309"/>
      <c r="CR1378" s="309"/>
      <c r="CS1378" s="309"/>
      <c r="CT1378" s="309"/>
      <c r="CU1378" s="309"/>
      <c r="CV1378" s="309"/>
      <c r="CW1378" s="309"/>
      <c r="CX1378" s="309"/>
      <c r="CY1378" s="309"/>
      <c r="CZ1378" s="309"/>
      <c r="DA1378" s="309"/>
      <c r="DB1378" s="309"/>
      <c r="DC1378" s="309"/>
      <c r="DD1378" s="309"/>
      <c r="DE1378" s="309"/>
      <c r="DF1378" s="309"/>
      <c r="DG1378" s="309"/>
      <c r="DH1378" s="309"/>
      <c r="DI1378" s="309"/>
      <c r="DJ1378" s="309"/>
      <c r="DK1378" s="309"/>
      <c r="DL1378" s="309"/>
      <c r="DM1378" s="309"/>
      <c r="DN1378" s="309"/>
      <c r="DO1378" s="443"/>
      <c r="DP1378" s="309"/>
      <c r="DQ1378" s="309"/>
      <c r="DR1378" s="309"/>
      <c r="DS1378" s="309"/>
      <c r="DT1378" s="309"/>
      <c r="DU1378" s="309"/>
      <c r="DV1378" s="309"/>
      <c r="DW1378" s="309"/>
      <c r="DX1378" s="309"/>
      <c r="DY1378" s="309"/>
      <c r="DZ1378" s="309"/>
      <c r="EA1378" s="309"/>
      <c r="EB1378" s="309"/>
      <c r="EC1378" s="309"/>
    </row>
    <row r="1379" spans="1:133" x14ac:dyDescent="0.25">
      <c r="A1379" s="586">
        <f t="shared" ref="A1379:B1394" si="226">A1378</f>
        <v>2017</v>
      </c>
      <c r="B1379" s="586" t="str">
        <f t="shared" si="226"/>
        <v>DICIEMBRE</v>
      </c>
      <c r="C1379" s="586">
        <v>3</v>
      </c>
      <c r="D1379" s="292" t="str">
        <f t="shared" ref="D1379:D1409" si="227">B1377&amp;" "&amp;A1377&amp;" / "&amp;C1377</f>
        <v>DICIEMBRE 2017 / 1</v>
      </c>
      <c r="E1379" s="725"/>
      <c r="F1379" s="726"/>
      <c r="G1379" s="726"/>
      <c r="H1379" s="726"/>
      <c r="I1379" s="726"/>
      <c r="J1379" s="726"/>
      <c r="K1379" s="726"/>
      <c r="L1379" s="726"/>
      <c r="M1379" s="726"/>
      <c r="N1379" s="726"/>
      <c r="O1379" s="726"/>
      <c r="P1379" s="726"/>
      <c r="Q1379" s="726"/>
      <c r="R1379" s="726"/>
      <c r="S1379" s="726"/>
      <c r="T1379" s="726"/>
      <c r="U1379" s="726"/>
      <c r="V1379" s="726"/>
      <c r="W1379" s="726"/>
      <c r="X1379" s="726"/>
      <c r="Y1379" s="726"/>
      <c r="Z1379" s="726"/>
      <c r="AA1379" s="726"/>
      <c r="AB1379" s="726"/>
      <c r="AC1379" s="726"/>
      <c r="AD1379" s="726"/>
      <c r="AE1379" s="292"/>
      <c r="AF1379" s="428"/>
      <c r="AG1379" s="292"/>
      <c r="AH1379" s="726"/>
      <c r="AI1379" s="726"/>
      <c r="AJ1379" s="726"/>
      <c r="AK1379" s="726"/>
      <c r="AL1379" s="726"/>
      <c r="AM1379" s="726"/>
      <c r="AN1379" s="726"/>
      <c r="AO1379" s="726"/>
      <c r="AP1379" s="726"/>
      <c r="AQ1379" s="726"/>
      <c r="AR1379" s="726"/>
      <c r="AS1379" s="726"/>
      <c r="AT1379" s="726"/>
      <c r="AU1379" s="727"/>
      <c r="AV1379" s="726"/>
      <c r="AW1379" s="726"/>
      <c r="AX1379" s="726"/>
      <c r="AY1379" s="726"/>
      <c r="AZ1379" s="726"/>
      <c r="BA1379" s="726"/>
      <c r="BB1379" s="726"/>
      <c r="BC1379" s="726"/>
      <c r="BD1379" s="726"/>
      <c r="BE1379" s="726"/>
      <c r="BF1379" s="726"/>
      <c r="BG1379" s="726"/>
      <c r="BH1379" s="726"/>
      <c r="BI1379" s="726"/>
      <c r="BJ1379" s="726"/>
      <c r="BK1379" s="726"/>
      <c r="BL1379" s="726"/>
      <c r="BM1379" s="726"/>
      <c r="BN1379" s="726"/>
      <c r="BO1379" s="726"/>
      <c r="BP1379" s="726"/>
      <c r="BQ1379" s="726"/>
      <c r="BR1379" s="726"/>
      <c r="BS1379" s="726"/>
      <c r="BT1379" s="726"/>
      <c r="BU1379" s="726"/>
      <c r="BV1379" s="292"/>
      <c r="BW1379" s="435"/>
      <c r="BX1379" s="292"/>
      <c r="BY1379" s="726"/>
      <c r="BZ1379" s="726"/>
      <c r="CA1379" s="726"/>
      <c r="CB1379" s="726"/>
      <c r="CC1379" s="726"/>
      <c r="CD1379" s="726"/>
      <c r="CE1379" s="726"/>
      <c r="CF1379" s="726"/>
      <c r="CG1379" s="726"/>
      <c r="CH1379" s="726"/>
      <c r="CI1379" s="726"/>
      <c r="CJ1379" s="726"/>
      <c r="CK1379" s="726"/>
      <c r="CL1379" s="728"/>
    </row>
    <row r="1380" spans="1:133" x14ac:dyDescent="0.25">
      <c r="A1380" s="586">
        <f t="shared" si="226"/>
        <v>2017</v>
      </c>
      <c r="B1380" s="586" t="str">
        <f t="shared" si="226"/>
        <v>DICIEMBRE</v>
      </c>
      <c r="C1380" s="586">
        <v>4</v>
      </c>
      <c r="D1380" s="292" t="str">
        <f t="shared" si="227"/>
        <v>DICIEMBRE 2017 / 2</v>
      </c>
      <c r="E1380" s="725"/>
      <c r="F1380" s="726"/>
      <c r="G1380" s="726"/>
      <c r="H1380" s="726"/>
      <c r="I1380" s="726"/>
      <c r="J1380" s="726"/>
      <c r="K1380" s="726"/>
      <c r="L1380" s="726"/>
      <c r="M1380" s="726"/>
      <c r="N1380" s="726"/>
      <c r="O1380" s="726"/>
      <c r="P1380" s="726"/>
      <c r="Q1380" s="726"/>
      <c r="R1380" s="726"/>
      <c r="S1380" s="726"/>
      <c r="T1380" s="726"/>
      <c r="U1380" s="726"/>
      <c r="V1380" s="726"/>
      <c r="W1380" s="726"/>
      <c r="X1380" s="726"/>
      <c r="Y1380" s="726"/>
      <c r="Z1380" s="726"/>
      <c r="AA1380" s="726"/>
      <c r="AB1380" s="726"/>
      <c r="AC1380" s="726"/>
      <c r="AD1380" s="726"/>
      <c r="AE1380" s="292"/>
      <c r="AF1380" s="428"/>
      <c r="AG1380" s="292"/>
      <c r="AH1380" s="726"/>
      <c r="AI1380" s="726"/>
      <c r="AJ1380" s="726"/>
      <c r="AK1380" s="726"/>
      <c r="AL1380" s="726"/>
      <c r="AM1380" s="726"/>
      <c r="AN1380" s="726"/>
      <c r="AO1380" s="726"/>
      <c r="AP1380" s="726"/>
      <c r="AQ1380" s="726"/>
      <c r="AR1380" s="726"/>
      <c r="AS1380" s="726"/>
      <c r="AT1380" s="726"/>
      <c r="AU1380" s="727"/>
      <c r="AV1380" s="726"/>
      <c r="AW1380" s="726"/>
      <c r="AX1380" s="726"/>
      <c r="AY1380" s="726"/>
      <c r="AZ1380" s="726"/>
      <c r="BA1380" s="726"/>
      <c r="BB1380" s="726"/>
      <c r="BC1380" s="726"/>
      <c r="BD1380" s="726"/>
      <c r="BE1380" s="726"/>
      <c r="BF1380" s="726"/>
      <c r="BG1380" s="726"/>
      <c r="BH1380" s="726"/>
      <c r="BI1380" s="726"/>
      <c r="BJ1380" s="726"/>
      <c r="BK1380" s="726"/>
      <c r="BL1380" s="726"/>
      <c r="BM1380" s="726"/>
      <c r="BN1380" s="726"/>
      <c r="BO1380" s="726"/>
      <c r="BP1380" s="726"/>
      <c r="BQ1380" s="726"/>
      <c r="BR1380" s="726"/>
      <c r="BS1380" s="726"/>
      <c r="BT1380" s="726"/>
      <c r="BU1380" s="726"/>
      <c r="BV1380" s="292"/>
      <c r="BW1380" s="435"/>
      <c r="BX1380" s="292"/>
      <c r="BY1380" s="726"/>
      <c r="BZ1380" s="726"/>
      <c r="CA1380" s="726"/>
      <c r="CB1380" s="726"/>
      <c r="CC1380" s="726"/>
      <c r="CD1380" s="726"/>
      <c r="CE1380" s="726"/>
      <c r="CF1380" s="726"/>
      <c r="CG1380" s="726"/>
      <c r="CH1380" s="726"/>
      <c r="CI1380" s="726"/>
      <c r="CJ1380" s="726"/>
      <c r="CK1380" s="726"/>
      <c r="CL1380" s="728"/>
    </row>
    <row r="1381" spans="1:133" x14ac:dyDescent="0.25">
      <c r="A1381" s="586">
        <f t="shared" si="226"/>
        <v>2017</v>
      </c>
      <c r="B1381" s="586" t="str">
        <f t="shared" si="226"/>
        <v>DICIEMBRE</v>
      </c>
      <c r="C1381" s="586">
        <v>5</v>
      </c>
      <c r="D1381" s="292" t="str">
        <f t="shared" si="227"/>
        <v>DICIEMBRE 2017 / 3</v>
      </c>
      <c r="E1381" s="725"/>
      <c r="F1381" s="726"/>
      <c r="G1381" s="726"/>
      <c r="H1381" s="726"/>
      <c r="I1381" s="726"/>
      <c r="J1381" s="726"/>
      <c r="K1381" s="726"/>
      <c r="L1381" s="726"/>
      <c r="M1381" s="726"/>
      <c r="N1381" s="726"/>
      <c r="O1381" s="726"/>
      <c r="P1381" s="726"/>
      <c r="Q1381" s="726"/>
      <c r="R1381" s="726"/>
      <c r="S1381" s="726"/>
      <c r="T1381" s="726"/>
      <c r="U1381" s="726"/>
      <c r="V1381" s="726"/>
      <c r="W1381" s="726"/>
      <c r="X1381" s="726"/>
      <c r="Y1381" s="726"/>
      <c r="Z1381" s="726"/>
      <c r="AA1381" s="726"/>
      <c r="AB1381" s="726"/>
      <c r="AC1381" s="726"/>
      <c r="AD1381" s="726"/>
      <c r="AE1381" s="292"/>
      <c r="AF1381" s="428"/>
      <c r="AG1381" s="292"/>
      <c r="AH1381" s="726"/>
      <c r="AI1381" s="726"/>
      <c r="AJ1381" s="726"/>
      <c r="AK1381" s="726"/>
      <c r="AL1381" s="726"/>
      <c r="AM1381" s="726"/>
      <c r="AN1381" s="726"/>
      <c r="AO1381" s="726"/>
      <c r="AP1381" s="726"/>
      <c r="AQ1381" s="726"/>
      <c r="AR1381" s="726"/>
      <c r="AS1381" s="726"/>
      <c r="AT1381" s="726"/>
      <c r="AU1381" s="727"/>
      <c r="AV1381" s="726"/>
      <c r="AW1381" s="726"/>
      <c r="AX1381" s="726"/>
      <c r="AY1381" s="726"/>
      <c r="AZ1381" s="726"/>
      <c r="BA1381" s="726"/>
      <c r="BB1381" s="726"/>
      <c r="BC1381" s="726"/>
      <c r="BD1381" s="726"/>
      <c r="BE1381" s="726"/>
      <c r="BF1381" s="726"/>
      <c r="BG1381" s="726"/>
      <c r="BH1381" s="726"/>
      <c r="BI1381" s="726"/>
      <c r="BJ1381" s="726"/>
      <c r="BK1381" s="726"/>
      <c r="BL1381" s="726"/>
      <c r="BM1381" s="726"/>
      <c r="BN1381" s="726"/>
      <c r="BO1381" s="726"/>
      <c r="BP1381" s="726"/>
      <c r="BQ1381" s="726"/>
      <c r="BR1381" s="726"/>
      <c r="BS1381" s="726"/>
      <c r="BT1381" s="726"/>
      <c r="BU1381" s="726"/>
      <c r="BV1381" s="292"/>
      <c r="BW1381" s="435"/>
      <c r="BX1381" s="292"/>
      <c r="BY1381" s="726"/>
      <c r="BZ1381" s="726"/>
      <c r="CA1381" s="726"/>
      <c r="CB1381" s="726"/>
      <c r="CC1381" s="726"/>
      <c r="CD1381" s="726"/>
      <c r="CE1381" s="726"/>
      <c r="CF1381" s="726"/>
      <c r="CG1381" s="726"/>
      <c r="CH1381" s="726"/>
      <c r="CI1381" s="726"/>
      <c r="CJ1381" s="726"/>
      <c r="CK1381" s="726"/>
      <c r="CL1381" s="728"/>
    </row>
    <row r="1382" spans="1:133" x14ac:dyDescent="0.25">
      <c r="A1382" s="586">
        <f t="shared" si="226"/>
        <v>2017</v>
      </c>
      <c r="B1382" s="586" t="str">
        <f t="shared" si="226"/>
        <v>DICIEMBRE</v>
      </c>
      <c r="C1382" s="586">
        <v>6</v>
      </c>
      <c r="D1382" s="292" t="str">
        <f t="shared" si="227"/>
        <v>DICIEMBRE 2017 / 4</v>
      </c>
      <c r="E1382" s="725"/>
      <c r="F1382" s="726"/>
      <c r="G1382" s="726"/>
      <c r="H1382" s="726"/>
      <c r="I1382" s="726"/>
      <c r="J1382" s="726"/>
      <c r="K1382" s="726"/>
      <c r="L1382" s="726"/>
      <c r="M1382" s="726"/>
      <c r="N1382" s="726"/>
      <c r="O1382" s="726"/>
      <c r="P1382" s="726"/>
      <c r="Q1382" s="726"/>
      <c r="R1382" s="726"/>
      <c r="S1382" s="726"/>
      <c r="T1382" s="726"/>
      <c r="U1382" s="726"/>
      <c r="V1382" s="726"/>
      <c r="W1382" s="726"/>
      <c r="X1382" s="726"/>
      <c r="Y1382" s="726"/>
      <c r="Z1382" s="726"/>
      <c r="AA1382" s="726"/>
      <c r="AB1382" s="726"/>
      <c r="AC1382" s="726"/>
      <c r="AD1382" s="726"/>
      <c r="AE1382" s="292"/>
      <c r="AF1382" s="428"/>
      <c r="AG1382" s="292"/>
      <c r="AH1382" s="726"/>
      <c r="AI1382" s="726"/>
      <c r="AJ1382" s="726"/>
      <c r="AK1382" s="726"/>
      <c r="AL1382" s="726"/>
      <c r="AM1382" s="726"/>
      <c r="AN1382" s="726"/>
      <c r="AO1382" s="726"/>
      <c r="AP1382" s="726"/>
      <c r="AQ1382" s="726"/>
      <c r="AR1382" s="726"/>
      <c r="AS1382" s="726"/>
      <c r="AT1382" s="726"/>
      <c r="AU1382" s="727"/>
      <c r="AV1382" s="726"/>
      <c r="AW1382" s="726"/>
      <c r="AX1382" s="726"/>
      <c r="AY1382" s="726"/>
      <c r="AZ1382" s="726"/>
      <c r="BA1382" s="726"/>
      <c r="BB1382" s="726"/>
      <c r="BC1382" s="726"/>
      <c r="BD1382" s="726"/>
      <c r="BE1382" s="726"/>
      <c r="BF1382" s="726"/>
      <c r="BG1382" s="726"/>
      <c r="BH1382" s="726"/>
      <c r="BI1382" s="726"/>
      <c r="BJ1382" s="726"/>
      <c r="BK1382" s="726"/>
      <c r="BL1382" s="726"/>
      <c r="BM1382" s="726"/>
      <c r="BN1382" s="726"/>
      <c r="BO1382" s="726"/>
      <c r="BP1382" s="726"/>
      <c r="BQ1382" s="726"/>
      <c r="BR1382" s="726"/>
      <c r="BS1382" s="726"/>
      <c r="BT1382" s="726"/>
      <c r="BU1382" s="726"/>
      <c r="BV1382" s="292"/>
      <c r="BW1382" s="435"/>
      <c r="BX1382" s="292"/>
      <c r="BY1382" s="726"/>
      <c r="BZ1382" s="726"/>
      <c r="CA1382" s="726"/>
      <c r="CB1382" s="726"/>
      <c r="CC1382" s="726"/>
      <c r="CD1382" s="726"/>
      <c r="CE1382" s="726"/>
      <c r="CF1382" s="726"/>
      <c r="CG1382" s="726"/>
      <c r="CH1382" s="726"/>
      <c r="CI1382" s="726"/>
      <c r="CJ1382" s="726"/>
      <c r="CK1382" s="726"/>
      <c r="CL1382" s="728"/>
    </row>
    <row r="1383" spans="1:133" x14ac:dyDescent="0.25">
      <c r="A1383" s="586">
        <f t="shared" si="226"/>
        <v>2017</v>
      </c>
      <c r="B1383" s="586" t="str">
        <f t="shared" si="226"/>
        <v>DICIEMBRE</v>
      </c>
      <c r="C1383" s="586">
        <v>7</v>
      </c>
      <c r="D1383" s="292" t="str">
        <f t="shared" si="227"/>
        <v>DICIEMBRE 2017 / 5</v>
      </c>
      <c r="E1383" s="725"/>
      <c r="F1383" s="726"/>
      <c r="G1383" s="726"/>
      <c r="H1383" s="726"/>
      <c r="I1383" s="726"/>
      <c r="J1383" s="726"/>
      <c r="K1383" s="726"/>
      <c r="L1383" s="726"/>
      <c r="M1383" s="726"/>
      <c r="N1383" s="726"/>
      <c r="O1383" s="726"/>
      <c r="P1383" s="726"/>
      <c r="Q1383" s="726"/>
      <c r="R1383" s="726"/>
      <c r="S1383" s="726"/>
      <c r="T1383" s="726"/>
      <c r="U1383" s="726"/>
      <c r="V1383" s="726"/>
      <c r="W1383" s="726"/>
      <c r="X1383" s="726"/>
      <c r="Y1383" s="726"/>
      <c r="Z1383" s="726"/>
      <c r="AA1383" s="726"/>
      <c r="AB1383" s="726"/>
      <c r="AC1383" s="726"/>
      <c r="AD1383" s="726"/>
      <c r="AE1383" s="292"/>
      <c r="AF1383" s="428"/>
      <c r="AG1383" s="292"/>
      <c r="AH1383" s="726"/>
      <c r="AI1383" s="726"/>
      <c r="AJ1383" s="726"/>
      <c r="AK1383" s="726"/>
      <c r="AL1383" s="726"/>
      <c r="AM1383" s="726"/>
      <c r="AN1383" s="726"/>
      <c r="AO1383" s="726"/>
      <c r="AP1383" s="726"/>
      <c r="AQ1383" s="726"/>
      <c r="AR1383" s="726"/>
      <c r="AS1383" s="726"/>
      <c r="AT1383" s="726"/>
      <c r="AU1383" s="727"/>
      <c r="AV1383" s="726"/>
      <c r="AW1383" s="726"/>
      <c r="AX1383" s="726"/>
      <c r="AY1383" s="726"/>
      <c r="AZ1383" s="726"/>
      <c r="BA1383" s="726"/>
      <c r="BB1383" s="726"/>
      <c r="BC1383" s="726"/>
      <c r="BD1383" s="726"/>
      <c r="BE1383" s="726"/>
      <c r="BF1383" s="726"/>
      <c r="BG1383" s="726"/>
      <c r="BH1383" s="726"/>
      <c r="BI1383" s="726"/>
      <c r="BJ1383" s="726"/>
      <c r="BK1383" s="726"/>
      <c r="BL1383" s="726"/>
      <c r="BM1383" s="726"/>
      <c r="BN1383" s="726"/>
      <c r="BO1383" s="726"/>
      <c r="BP1383" s="726"/>
      <c r="BQ1383" s="726"/>
      <c r="BR1383" s="726"/>
      <c r="BS1383" s="726"/>
      <c r="BT1383" s="726"/>
      <c r="BU1383" s="726"/>
      <c r="BV1383" s="292"/>
      <c r="BW1383" s="435"/>
      <c r="BX1383" s="292"/>
      <c r="BY1383" s="726"/>
      <c r="BZ1383" s="726"/>
      <c r="CA1383" s="726"/>
      <c r="CB1383" s="726"/>
      <c r="CC1383" s="726"/>
      <c r="CD1383" s="726"/>
      <c r="CE1383" s="726"/>
      <c r="CF1383" s="726"/>
      <c r="CG1383" s="726"/>
      <c r="CH1383" s="726"/>
      <c r="CI1383" s="726"/>
      <c r="CJ1383" s="726"/>
      <c r="CK1383" s="726"/>
      <c r="CL1383" s="728"/>
    </row>
    <row r="1384" spans="1:133" x14ac:dyDescent="0.25">
      <c r="A1384" s="586">
        <f t="shared" si="226"/>
        <v>2017</v>
      </c>
      <c r="B1384" s="586" t="str">
        <f t="shared" si="226"/>
        <v>DICIEMBRE</v>
      </c>
      <c r="C1384" s="586">
        <v>8</v>
      </c>
      <c r="D1384" s="292" t="str">
        <f t="shared" si="227"/>
        <v>DICIEMBRE 2017 / 6</v>
      </c>
      <c r="E1384" s="725"/>
      <c r="F1384" s="726"/>
      <c r="G1384" s="726"/>
      <c r="H1384" s="726"/>
      <c r="I1384" s="726"/>
      <c r="J1384" s="726"/>
      <c r="K1384" s="726"/>
      <c r="L1384" s="726"/>
      <c r="M1384" s="726"/>
      <c r="N1384" s="726"/>
      <c r="O1384" s="726"/>
      <c r="P1384" s="726"/>
      <c r="Q1384" s="726"/>
      <c r="R1384" s="726"/>
      <c r="S1384" s="726"/>
      <c r="T1384" s="726"/>
      <c r="U1384" s="726"/>
      <c r="V1384" s="726"/>
      <c r="W1384" s="726"/>
      <c r="X1384" s="726"/>
      <c r="Y1384" s="726"/>
      <c r="Z1384" s="726"/>
      <c r="AA1384" s="726"/>
      <c r="AB1384" s="726"/>
      <c r="AC1384" s="726"/>
      <c r="AD1384" s="726"/>
      <c r="AE1384" s="292"/>
      <c r="AF1384" s="428"/>
      <c r="AG1384" s="292"/>
      <c r="AH1384" s="726"/>
      <c r="AI1384" s="726"/>
      <c r="AJ1384" s="726"/>
      <c r="AK1384" s="726"/>
      <c r="AL1384" s="726"/>
      <c r="AM1384" s="726"/>
      <c r="AN1384" s="726"/>
      <c r="AO1384" s="726"/>
      <c r="AP1384" s="726"/>
      <c r="AQ1384" s="726"/>
      <c r="AR1384" s="726"/>
      <c r="AS1384" s="726"/>
      <c r="AT1384" s="726"/>
      <c r="AU1384" s="727"/>
      <c r="AV1384" s="726"/>
      <c r="AW1384" s="726"/>
      <c r="AX1384" s="726"/>
      <c r="AY1384" s="726"/>
      <c r="AZ1384" s="726"/>
      <c r="BA1384" s="726"/>
      <c r="BB1384" s="726"/>
      <c r="BC1384" s="726"/>
      <c r="BD1384" s="726"/>
      <c r="BE1384" s="726"/>
      <c r="BF1384" s="726"/>
      <c r="BG1384" s="726"/>
      <c r="BH1384" s="726"/>
      <c r="BI1384" s="726"/>
      <c r="BJ1384" s="726"/>
      <c r="BK1384" s="726"/>
      <c r="BL1384" s="726"/>
      <c r="BM1384" s="726"/>
      <c r="BN1384" s="726"/>
      <c r="BO1384" s="726"/>
      <c r="BP1384" s="726"/>
      <c r="BQ1384" s="726"/>
      <c r="BR1384" s="726"/>
      <c r="BS1384" s="726"/>
      <c r="BT1384" s="726"/>
      <c r="BU1384" s="726"/>
      <c r="BV1384" s="292"/>
      <c r="BW1384" s="435"/>
      <c r="BX1384" s="292"/>
      <c r="BY1384" s="726"/>
      <c r="BZ1384" s="726"/>
      <c r="CA1384" s="726"/>
      <c r="CB1384" s="726"/>
      <c r="CC1384" s="726"/>
      <c r="CD1384" s="726"/>
      <c r="CE1384" s="726"/>
      <c r="CF1384" s="726"/>
      <c r="CG1384" s="726"/>
      <c r="CH1384" s="726"/>
      <c r="CI1384" s="726"/>
      <c r="CJ1384" s="726"/>
      <c r="CK1384" s="726"/>
      <c r="CL1384" s="728"/>
    </row>
    <row r="1385" spans="1:133" x14ac:dyDescent="0.25">
      <c r="A1385" s="586">
        <f t="shared" si="226"/>
        <v>2017</v>
      </c>
      <c r="B1385" s="586" t="str">
        <f t="shared" si="226"/>
        <v>DICIEMBRE</v>
      </c>
      <c r="C1385" s="586">
        <v>9</v>
      </c>
      <c r="D1385" s="292" t="str">
        <f t="shared" si="227"/>
        <v>DICIEMBRE 2017 / 7</v>
      </c>
      <c r="E1385" s="725"/>
      <c r="F1385" s="726"/>
      <c r="G1385" s="726"/>
      <c r="H1385" s="726"/>
      <c r="I1385" s="726"/>
      <c r="J1385" s="726"/>
      <c r="K1385" s="726"/>
      <c r="L1385" s="726"/>
      <c r="M1385" s="726"/>
      <c r="N1385" s="726"/>
      <c r="O1385" s="726"/>
      <c r="P1385" s="726"/>
      <c r="Q1385" s="726"/>
      <c r="R1385" s="726"/>
      <c r="S1385" s="726"/>
      <c r="T1385" s="726"/>
      <c r="U1385" s="726"/>
      <c r="V1385" s="726"/>
      <c r="W1385" s="726"/>
      <c r="X1385" s="726"/>
      <c r="Y1385" s="726"/>
      <c r="Z1385" s="726"/>
      <c r="AA1385" s="726"/>
      <c r="AB1385" s="726"/>
      <c r="AC1385" s="726"/>
      <c r="AD1385" s="726"/>
      <c r="AE1385" s="292"/>
      <c r="AF1385" s="428"/>
      <c r="AG1385" s="292"/>
      <c r="AH1385" s="726"/>
      <c r="AI1385" s="726"/>
      <c r="AJ1385" s="726"/>
      <c r="AK1385" s="726"/>
      <c r="AL1385" s="726"/>
      <c r="AM1385" s="726"/>
      <c r="AN1385" s="726"/>
      <c r="AO1385" s="726"/>
      <c r="AP1385" s="726"/>
      <c r="AQ1385" s="726"/>
      <c r="AR1385" s="726"/>
      <c r="AS1385" s="726"/>
      <c r="AT1385" s="726"/>
      <c r="AU1385" s="727"/>
      <c r="AV1385" s="726"/>
      <c r="AW1385" s="726"/>
      <c r="AX1385" s="726"/>
      <c r="AY1385" s="726"/>
      <c r="AZ1385" s="726"/>
      <c r="BA1385" s="726"/>
      <c r="BB1385" s="726"/>
      <c r="BC1385" s="726"/>
      <c r="BD1385" s="726"/>
      <c r="BE1385" s="726"/>
      <c r="BF1385" s="726"/>
      <c r="BG1385" s="726"/>
      <c r="BH1385" s="726"/>
      <c r="BI1385" s="726"/>
      <c r="BJ1385" s="726"/>
      <c r="BK1385" s="726"/>
      <c r="BL1385" s="726"/>
      <c r="BM1385" s="726"/>
      <c r="BN1385" s="726"/>
      <c r="BO1385" s="726"/>
      <c r="BP1385" s="726"/>
      <c r="BQ1385" s="726"/>
      <c r="BR1385" s="726"/>
      <c r="BS1385" s="726"/>
      <c r="BT1385" s="726"/>
      <c r="BU1385" s="726"/>
      <c r="BV1385" s="292"/>
      <c r="BW1385" s="435"/>
      <c r="BX1385" s="292"/>
      <c r="BY1385" s="726"/>
      <c r="BZ1385" s="726"/>
      <c r="CA1385" s="726"/>
      <c r="CB1385" s="726"/>
      <c r="CC1385" s="726"/>
      <c r="CD1385" s="726"/>
      <c r="CE1385" s="726"/>
      <c r="CF1385" s="726"/>
      <c r="CG1385" s="726"/>
      <c r="CH1385" s="726"/>
      <c r="CI1385" s="726"/>
      <c r="CJ1385" s="726"/>
      <c r="CK1385" s="726"/>
      <c r="CL1385" s="728"/>
    </row>
    <row r="1386" spans="1:133" x14ac:dyDescent="0.25">
      <c r="A1386" s="586">
        <f t="shared" si="226"/>
        <v>2017</v>
      </c>
      <c r="B1386" s="586" t="str">
        <f t="shared" si="226"/>
        <v>DICIEMBRE</v>
      </c>
      <c r="C1386" s="586">
        <v>10</v>
      </c>
      <c r="D1386" s="292" t="str">
        <f t="shared" si="227"/>
        <v>DICIEMBRE 2017 / 8</v>
      </c>
      <c r="E1386" s="725"/>
      <c r="F1386" s="726"/>
      <c r="G1386" s="726"/>
      <c r="H1386" s="726"/>
      <c r="I1386" s="726"/>
      <c r="J1386" s="726"/>
      <c r="K1386" s="726"/>
      <c r="L1386" s="726"/>
      <c r="M1386" s="726"/>
      <c r="N1386" s="726"/>
      <c r="O1386" s="726"/>
      <c r="P1386" s="726"/>
      <c r="Q1386" s="726"/>
      <c r="R1386" s="726"/>
      <c r="S1386" s="726"/>
      <c r="T1386" s="726"/>
      <c r="U1386" s="726"/>
      <c r="V1386" s="726"/>
      <c r="W1386" s="726"/>
      <c r="X1386" s="726"/>
      <c r="Y1386" s="726"/>
      <c r="Z1386" s="726"/>
      <c r="AA1386" s="726"/>
      <c r="AB1386" s="726"/>
      <c r="AC1386" s="726"/>
      <c r="AD1386" s="726"/>
      <c r="AE1386" s="292"/>
      <c r="AF1386" s="428"/>
      <c r="AG1386" s="292"/>
      <c r="AH1386" s="726"/>
      <c r="AI1386" s="726"/>
      <c r="AJ1386" s="726"/>
      <c r="AK1386" s="726"/>
      <c r="AL1386" s="726"/>
      <c r="AM1386" s="726"/>
      <c r="AN1386" s="726"/>
      <c r="AO1386" s="726"/>
      <c r="AP1386" s="726"/>
      <c r="AQ1386" s="726"/>
      <c r="AR1386" s="726"/>
      <c r="AS1386" s="726"/>
      <c r="AT1386" s="726"/>
      <c r="AU1386" s="727"/>
      <c r="AV1386" s="726"/>
      <c r="AW1386" s="726"/>
      <c r="AX1386" s="726"/>
      <c r="AY1386" s="726"/>
      <c r="AZ1386" s="726"/>
      <c r="BA1386" s="726"/>
      <c r="BB1386" s="726"/>
      <c r="BC1386" s="726"/>
      <c r="BD1386" s="726"/>
      <c r="BE1386" s="726"/>
      <c r="BF1386" s="726"/>
      <c r="BG1386" s="726"/>
      <c r="BH1386" s="726"/>
      <c r="BI1386" s="726"/>
      <c r="BJ1386" s="726"/>
      <c r="BK1386" s="726"/>
      <c r="BL1386" s="726"/>
      <c r="BM1386" s="726"/>
      <c r="BN1386" s="726"/>
      <c r="BO1386" s="726"/>
      <c r="BP1386" s="726"/>
      <c r="BQ1386" s="726"/>
      <c r="BR1386" s="726"/>
      <c r="BS1386" s="726"/>
      <c r="BT1386" s="726"/>
      <c r="BU1386" s="726"/>
      <c r="BV1386" s="292"/>
      <c r="BW1386" s="435"/>
      <c r="BX1386" s="292"/>
      <c r="BY1386" s="726"/>
      <c r="BZ1386" s="726"/>
      <c r="CA1386" s="726"/>
      <c r="CB1386" s="726"/>
      <c r="CC1386" s="726"/>
      <c r="CD1386" s="726"/>
      <c r="CE1386" s="726"/>
      <c r="CF1386" s="726"/>
      <c r="CG1386" s="726"/>
      <c r="CH1386" s="726"/>
      <c r="CI1386" s="726"/>
      <c r="CJ1386" s="726"/>
      <c r="CK1386" s="726"/>
      <c r="CL1386" s="728"/>
    </row>
    <row r="1387" spans="1:133" x14ac:dyDescent="0.25">
      <c r="A1387" s="586">
        <f t="shared" si="226"/>
        <v>2017</v>
      </c>
      <c r="B1387" s="586" t="str">
        <f t="shared" si="226"/>
        <v>DICIEMBRE</v>
      </c>
      <c r="C1387" s="586">
        <v>11</v>
      </c>
      <c r="D1387" s="292" t="str">
        <f t="shared" si="227"/>
        <v>DICIEMBRE 2017 / 9</v>
      </c>
      <c r="E1387" s="725"/>
      <c r="F1387" s="726"/>
      <c r="G1387" s="726"/>
      <c r="H1387" s="726"/>
      <c r="I1387" s="726"/>
      <c r="J1387" s="726"/>
      <c r="K1387" s="726"/>
      <c r="L1387" s="726"/>
      <c r="M1387" s="726"/>
      <c r="N1387" s="726"/>
      <c r="O1387" s="726"/>
      <c r="P1387" s="726"/>
      <c r="Q1387" s="726"/>
      <c r="R1387" s="726"/>
      <c r="S1387" s="726"/>
      <c r="T1387" s="726"/>
      <c r="U1387" s="726"/>
      <c r="V1387" s="726"/>
      <c r="W1387" s="726"/>
      <c r="X1387" s="726"/>
      <c r="Y1387" s="726"/>
      <c r="Z1387" s="726"/>
      <c r="AA1387" s="726"/>
      <c r="AB1387" s="726"/>
      <c r="AC1387" s="726"/>
      <c r="AD1387" s="726"/>
      <c r="AE1387" s="292"/>
      <c r="AF1387" s="428"/>
      <c r="AG1387" s="292"/>
      <c r="AH1387" s="726"/>
      <c r="AI1387" s="726"/>
      <c r="AJ1387" s="726"/>
      <c r="AK1387" s="726"/>
      <c r="AL1387" s="726"/>
      <c r="AM1387" s="726"/>
      <c r="AN1387" s="726"/>
      <c r="AO1387" s="726"/>
      <c r="AP1387" s="726"/>
      <c r="AQ1387" s="726"/>
      <c r="AR1387" s="726"/>
      <c r="AS1387" s="726"/>
      <c r="AT1387" s="726"/>
      <c r="AU1387" s="727"/>
      <c r="AV1387" s="726"/>
      <c r="AW1387" s="726"/>
      <c r="AX1387" s="726"/>
      <c r="AY1387" s="726"/>
      <c r="AZ1387" s="726"/>
      <c r="BA1387" s="726"/>
      <c r="BB1387" s="726"/>
      <c r="BC1387" s="726"/>
      <c r="BD1387" s="726"/>
      <c r="BE1387" s="726"/>
      <c r="BF1387" s="726"/>
      <c r="BG1387" s="726"/>
      <c r="BH1387" s="726"/>
      <c r="BI1387" s="726"/>
      <c r="BJ1387" s="726"/>
      <c r="BK1387" s="726"/>
      <c r="BL1387" s="726"/>
      <c r="BM1387" s="726"/>
      <c r="BN1387" s="726"/>
      <c r="BO1387" s="726"/>
      <c r="BP1387" s="726"/>
      <c r="BQ1387" s="726"/>
      <c r="BR1387" s="726"/>
      <c r="BS1387" s="726"/>
      <c r="BT1387" s="726"/>
      <c r="BU1387" s="726"/>
      <c r="BV1387" s="292"/>
      <c r="BW1387" s="435"/>
      <c r="BX1387" s="292"/>
      <c r="BY1387" s="726"/>
      <c r="BZ1387" s="726"/>
      <c r="CA1387" s="726"/>
      <c r="CB1387" s="726"/>
      <c r="CC1387" s="726"/>
      <c r="CD1387" s="726"/>
      <c r="CE1387" s="726"/>
      <c r="CF1387" s="726"/>
      <c r="CG1387" s="726"/>
      <c r="CH1387" s="726"/>
      <c r="CI1387" s="726"/>
      <c r="CJ1387" s="726"/>
      <c r="CK1387" s="726"/>
      <c r="CL1387" s="728"/>
    </row>
    <row r="1388" spans="1:133" x14ac:dyDescent="0.25">
      <c r="A1388" s="586">
        <f t="shared" si="226"/>
        <v>2017</v>
      </c>
      <c r="B1388" s="586" t="str">
        <f t="shared" si="226"/>
        <v>DICIEMBRE</v>
      </c>
      <c r="C1388" s="586">
        <v>12</v>
      </c>
      <c r="D1388" s="292" t="str">
        <f t="shared" si="227"/>
        <v>DICIEMBRE 2017 / 10</v>
      </c>
      <c r="E1388" s="725"/>
      <c r="F1388" s="726"/>
      <c r="G1388" s="726"/>
      <c r="H1388" s="726"/>
      <c r="I1388" s="726"/>
      <c r="J1388" s="726"/>
      <c r="K1388" s="726"/>
      <c r="L1388" s="726"/>
      <c r="M1388" s="726"/>
      <c r="N1388" s="726"/>
      <c r="O1388" s="726"/>
      <c r="P1388" s="726"/>
      <c r="Q1388" s="726"/>
      <c r="R1388" s="726"/>
      <c r="S1388" s="726"/>
      <c r="T1388" s="726"/>
      <c r="U1388" s="726"/>
      <c r="V1388" s="726"/>
      <c r="W1388" s="726"/>
      <c r="X1388" s="726"/>
      <c r="Y1388" s="726"/>
      <c r="Z1388" s="726"/>
      <c r="AA1388" s="726"/>
      <c r="AB1388" s="726"/>
      <c r="AC1388" s="726"/>
      <c r="AD1388" s="726"/>
      <c r="AE1388" s="292"/>
      <c r="AF1388" s="428"/>
      <c r="AG1388" s="292"/>
      <c r="AH1388" s="726"/>
      <c r="AI1388" s="726"/>
      <c r="AJ1388" s="726"/>
      <c r="AK1388" s="726"/>
      <c r="AL1388" s="726"/>
      <c r="AM1388" s="726"/>
      <c r="AN1388" s="726"/>
      <c r="AO1388" s="726"/>
      <c r="AP1388" s="726"/>
      <c r="AQ1388" s="726"/>
      <c r="AR1388" s="726"/>
      <c r="AS1388" s="726"/>
      <c r="AT1388" s="726"/>
      <c r="AU1388" s="727"/>
      <c r="AV1388" s="726"/>
      <c r="AW1388" s="726"/>
      <c r="AX1388" s="726"/>
      <c r="AY1388" s="726"/>
      <c r="AZ1388" s="726"/>
      <c r="BA1388" s="726"/>
      <c r="BB1388" s="726"/>
      <c r="BC1388" s="726"/>
      <c r="BD1388" s="726"/>
      <c r="BE1388" s="726"/>
      <c r="BF1388" s="726"/>
      <c r="BG1388" s="726"/>
      <c r="BH1388" s="726"/>
      <c r="BI1388" s="726"/>
      <c r="BJ1388" s="726"/>
      <c r="BK1388" s="726"/>
      <c r="BL1388" s="726"/>
      <c r="BM1388" s="726"/>
      <c r="BN1388" s="726"/>
      <c r="BO1388" s="726"/>
      <c r="BP1388" s="726"/>
      <c r="BQ1388" s="726"/>
      <c r="BR1388" s="726"/>
      <c r="BS1388" s="726"/>
      <c r="BT1388" s="726"/>
      <c r="BU1388" s="726"/>
      <c r="BV1388" s="292"/>
      <c r="BW1388" s="435"/>
      <c r="BX1388" s="292"/>
      <c r="BY1388" s="726"/>
      <c r="BZ1388" s="726"/>
      <c r="CA1388" s="726"/>
      <c r="CB1388" s="726"/>
      <c r="CC1388" s="726"/>
      <c r="CD1388" s="726"/>
      <c r="CE1388" s="726"/>
      <c r="CF1388" s="726"/>
      <c r="CG1388" s="726"/>
      <c r="CH1388" s="726"/>
      <c r="CI1388" s="726"/>
      <c r="CJ1388" s="726"/>
      <c r="CK1388" s="726"/>
      <c r="CL1388" s="728"/>
    </row>
    <row r="1389" spans="1:133" x14ac:dyDescent="0.25">
      <c r="A1389" s="586">
        <f t="shared" si="226"/>
        <v>2017</v>
      </c>
      <c r="B1389" s="586" t="str">
        <f t="shared" si="226"/>
        <v>DICIEMBRE</v>
      </c>
      <c r="C1389" s="586">
        <v>13</v>
      </c>
      <c r="D1389" s="292" t="str">
        <f t="shared" si="227"/>
        <v>DICIEMBRE 2017 / 11</v>
      </c>
      <c r="E1389" s="725"/>
      <c r="F1389" s="726"/>
      <c r="G1389" s="726"/>
      <c r="H1389" s="726"/>
      <c r="I1389" s="726"/>
      <c r="J1389" s="726"/>
      <c r="K1389" s="726"/>
      <c r="L1389" s="726"/>
      <c r="M1389" s="726"/>
      <c r="N1389" s="726"/>
      <c r="O1389" s="726"/>
      <c r="P1389" s="726"/>
      <c r="Q1389" s="726"/>
      <c r="R1389" s="726"/>
      <c r="S1389" s="726"/>
      <c r="T1389" s="726"/>
      <c r="U1389" s="726"/>
      <c r="V1389" s="726"/>
      <c r="W1389" s="726"/>
      <c r="X1389" s="726"/>
      <c r="Y1389" s="726"/>
      <c r="Z1389" s="726"/>
      <c r="AA1389" s="726"/>
      <c r="AB1389" s="726"/>
      <c r="AC1389" s="726"/>
      <c r="AD1389" s="726"/>
      <c r="AE1389" s="292"/>
      <c r="AF1389" s="428"/>
      <c r="AG1389" s="292"/>
      <c r="AH1389" s="726"/>
      <c r="AI1389" s="726"/>
      <c r="AJ1389" s="726"/>
      <c r="AK1389" s="726"/>
      <c r="AL1389" s="726"/>
      <c r="AM1389" s="726"/>
      <c r="AN1389" s="726"/>
      <c r="AO1389" s="726"/>
      <c r="AP1389" s="726"/>
      <c r="AQ1389" s="726"/>
      <c r="AR1389" s="726"/>
      <c r="AS1389" s="726"/>
      <c r="AT1389" s="726"/>
      <c r="AU1389" s="727"/>
      <c r="AV1389" s="726"/>
      <c r="AW1389" s="726"/>
      <c r="AX1389" s="726"/>
      <c r="AY1389" s="726"/>
      <c r="AZ1389" s="726"/>
      <c r="BA1389" s="726"/>
      <c r="BB1389" s="726"/>
      <c r="BC1389" s="726"/>
      <c r="BD1389" s="726"/>
      <c r="BE1389" s="726"/>
      <c r="BF1389" s="726"/>
      <c r="BG1389" s="726"/>
      <c r="BH1389" s="726"/>
      <c r="BI1389" s="726"/>
      <c r="BJ1389" s="726"/>
      <c r="BK1389" s="726"/>
      <c r="BL1389" s="726"/>
      <c r="BM1389" s="726"/>
      <c r="BN1389" s="726"/>
      <c r="BO1389" s="726"/>
      <c r="BP1389" s="726"/>
      <c r="BQ1389" s="726"/>
      <c r="BR1389" s="726"/>
      <c r="BS1389" s="726"/>
      <c r="BT1389" s="726"/>
      <c r="BU1389" s="726"/>
      <c r="BV1389" s="292"/>
      <c r="BW1389" s="435"/>
      <c r="BX1389" s="292"/>
      <c r="BY1389" s="726"/>
      <c r="BZ1389" s="726"/>
      <c r="CA1389" s="726"/>
      <c r="CB1389" s="726"/>
      <c r="CC1389" s="726"/>
      <c r="CD1389" s="726"/>
      <c r="CE1389" s="726"/>
      <c r="CF1389" s="726"/>
      <c r="CG1389" s="726"/>
      <c r="CH1389" s="726"/>
      <c r="CI1389" s="726"/>
      <c r="CJ1389" s="726"/>
      <c r="CK1389" s="726"/>
      <c r="CL1389" s="728"/>
    </row>
    <row r="1390" spans="1:133" x14ac:dyDescent="0.25">
      <c r="A1390" s="586">
        <f t="shared" si="226"/>
        <v>2017</v>
      </c>
      <c r="B1390" s="586" t="str">
        <f t="shared" si="226"/>
        <v>DICIEMBRE</v>
      </c>
      <c r="C1390" s="586">
        <v>14</v>
      </c>
      <c r="D1390" s="292" t="str">
        <f t="shared" si="227"/>
        <v>DICIEMBRE 2017 / 12</v>
      </c>
      <c r="E1390" s="725"/>
      <c r="F1390" s="726"/>
      <c r="G1390" s="726"/>
      <c r="H1390" s="726"/>
      <c r="I1390" s="726"/>
      <c r="J1390" s="726"/>
      <c r="K1390" s="726"/>
      <c r="L1390" s="726"/>
      <c r="M1390" s="726"/>
      <c r="N1390" s="726"/>
      <c r="O1390" s="726"/>
      <c r="P1390" s="726"/>
      <c r="Q1390" s="726"/>
      <c r="R1390" s="726"/>
      <c r="S1390" s="726"/>
      <c r="T1390" s="726"/>
      <c r="U1390" s="726"/>
      <c r="V1390" s="726"/>
      <c r="W1390" s="726"/>
      <c r="X1390" s="726"/>
      <c r="Y1390" s="726"/>
      <c r="Z1390" s="726"/>
      <c r="AA1390" s="726"/>
      <c r="AB1390" s="726"/>
      <c r="AC1390" s="726"/>
      <c r="AD1390" s="726"/>
      <c r="AE1390" s="292"/>
      <c r="AF1390" s="428"/>
      <c r="AG1390" s="292"/>
      <c r="AH1390" s="726"/>
      <c r="AI1390" s="726"/>
      <c r="AJ1390" s="726"/>
      <c r="AK1390" s="726"/>
      <c r="AL1390" s="726"/>
      <c r="AM1390" s="726"/>
      <c r="AN1390" s="726"/>
      <c r="AO1390" s="726"/>
      <c r="AP1390" s="726"/>
      <c r="AQ1390" s="726"/>
      <c r="AR1390" s="726"/>
      <c r="AS1390" s="726"/>
      <c r="AT1390" s="726"/>
      <c r="AU1390" s="727"/>
      <c r="AV1390" s="726"/>
      <c r="AW1390" s="726"/>
      <c r="AX1390" s="726"/>
      <c r="AY1390" s="726"/>
      <c r="AZ1390" s="726"/>
      <c r="BA1390" s="726"/>
      <c r="BB1390" s="726"/>
      <c r="BC1390" s="726"/>
      <c r="BD1390" s="726"/>
      <c r="BE1390" s="726"/>
      <c r="BF1390" s="726"/>
      <c r="BG1390" s="726"/>
      <c r="BH1390" s="726"/>
      <c r="BI1390" s="726"/>
      <c r="BJ1390" s="726"/>
      <c r="BK1390" s="726"/>
      <c r="BL1390" s="726"/>
      <c r="BM1390" s="726"/>
      <c r="BN1390" s="726"/>
      <c r="BO1390" s="726"/>
      <c r="BP1390" s="726"/>
      <c r="BQ1390" s="726"/>
      <c r="BR1390" s="726"/>
      <c r="BS1390" s="726"/>
      <c r="BT1390" s="726"/>
      <c r="BU1390" s="726"/>
      <c r="BV1390" s="292"/>
      <c r="BW1390" s="435"/>
      <c r="BX1390" s="292"/>
      <c r="BY1390" s="726"/>
      <c r="BZ1390" s="726"/>
      <c r="CA1390" s="726"/>
      <c r="CB1390" s="726"/>
      <c r="CC1390" s="726"/>
      <c r="CD1390" s="726"/>
      <c r="CE1390" s="726"/>
      <c r="CF1390" s="726"/>
      <c r="CG1390" s="726"/>
      <c r="CH1390" s="726"/>
      <c r="CI1390" s="726"/>
      <c r="CJ1390" s="726"/>
      <c r="CK1390" s="726"/>
      <c r="CL1390" s="728"/>
    </row>
    <row r="1391" spans="1:133" x14ac:dyDescent="0.25">
      <c r="A1391" s="586">
        <f t="shared" si="226"/>
        <v>2017</v>
      </c>
      <c r="B1391" s="586" t="str">
        <f t="shared" si="226"/>
        <v>DICIEMBRE</v>
      </c>
      <c r="C1391" s="586">
        <v>15</v>
      </c>
      <c r="D1391" s="292" t="str">
        <f t="shared" si="227"/>
        <v>DICIEMBRE 2017 / 13</v>
      </c>
      <c r="E1391" s="725"/>
      <c r="F1391" s="726"/>
      <c r="G1391" s="726"/>
      <c r="H1391" s="726"/>
      <c r="I1391" s="726"/>
      <c r="J1391" s="726"/>
      <c r="K1391" s="726"/>
      <c r="L1391" s="726"/>
      <c r="M1391" s="726"/>
      <c r="N1391" s="726"/>
      <c r="O1391" s="726"/>
      <c r="P1391" s="726"/>
      <c r="Q1391" s="726"/>
      <c r="R1391" s="726"/>
      <c r="S1391" s="726"/>
      <c r="T1391" s="726"/>
      <c r="U1391" s="726"/>
      <c r="V1391" s="726"/>
      <c r="W1391" s="726"/>
      <c r="X1391" s="726"/>
      <c r="Y1391" s="726"/>
      <c r="Z1391" s="726"/>
      <c r="AA1391" s="726"/>
      <c r="AB1391" s="726"/>
      <c r="AC1391" s="726"/>
      <c r="AD1391" s="726"/>
      <c r="AE1391" s="292"/>
      <c r="AF1391" s="428"/>
      <c r="AG1391" s="292"/>
      <c r="AH1391" s="726"/>
      <c r="AI1391" s="726"/>
      <c r="AJ1391" s="726"/>
      <c r="AK1391" s="726"/>
      <c r="AL1391" s="726"/>
      <c r="AM1391" s="726"/>
      <c r="AN1391" s="726"/>
      <c r="AO1391" s="726"/>
      <c r="AP1391" s="726"/>
      <c r="AQ1391" s="726"/>
      <c r="AR1391" s="726"/>
      <c r="AS1391" s="726"/>
      <c r="AT1391" s="726"/>
      <c r="AU1391" s="727"/>
      <c r="AV1391" s="726"/>
      <c r="AW1391" s="726"/>
      <c r="AX1391" s="726"/>
      <c r="AY1391" s="726"/>
      <c r="AZ1391" s="726"/>
      <c r="BA1391" s="726"/>
      <c r="BB1391" s="726"/>
      <c r="BC1391" s="726"/>
      <c r="BD1391" s="726"/>
      <c r="BE1391" s="726"/>
      <c r="BF1391" s="726"/>
      <c r="BG1391" s="726"/>
      <c r="BH1391" s="726"/>
      <c r="BI1391" s="726"/>
      <c r="BJ1391" s="726"/>
      <c r="BK1391" s="726"/>
      <c r="BL1391" s="726"/>
      <c r="BM1391" s="726"/>
      <c r="BN1391" s="726"/>
      <c r="BO1391" s="726"/>
      <c r="BP1391" s="726"/>
      <c r="BQ1391" s="726"/>
      <c r="BR1391" s="726"/>
      <c r="BS1391" s="726"/>
      <c r="BT1391" s="726"/>
      <c r="BU1391" s="726"/>
      <c r="BV1391" s="292"/>
      <c r="BW1391" s="435"/>
      <c r="BX1391" s="292"/>
      <c r="BY1391" s="726"/>
      <c r="BZ1391" s="726"/>
      <c r="CA1391" s="726"/>
      <c r="CB1391" s="726"/>
      <c r="CC1391" s="726"/>
      <c r="CD1391" s="726"/>
      <c r="CE1391" s="726"/>
      <c r="CF1391" s="726"/>
      <c r="CG1391" s="726"/>
      <c r="CH1391" s="726"/>
      <c r="CI1391" s="726"/>
      <c r="CJ1391" s="726"/>
      <c r="CK1391" s="726"/>
      <c r="CL1391" s="728"/>
    </row>
    <row r="1392" spans="1:133" x14ac:dyDescent="0.25">
      <c r="A1392" s="586">
        <f t="shared" si="226"/>
        <v>2017</v>
      </c>
      <c r="B1392" s="586" t="str">
        <f t="shared" si="226"/>
        <v>DICIEMBRE</v>
      </c>
      <c r="C1392" s="586">
        <v>16</v>
      </c>
      <c r="D1392" s="292" t="str">
        <f t="shared" si="227"/>
        <v>DICIEMBRE 2017 / 14</v>
      </c>
      <c r="E1392" s="725"/>
      <c r="F1392" s="726"/>
      <c r="G1392" s="726"/>
      <c r="H1392" s="726"/>
      <c r="I1392" s="726"/>
      <c r="J1392" s="726"/>
      <c r="K1392" s="726"/>
      <c r="L1392" s="726"/>
      <c r="M1392" s="726"/>
      <c r="N1392" s="726"/>
      <c r="O1392" s="726"/>
      <c r="P1392" s="726"/>
      <c r="Q1392" s="726"/>
      <c r="R1392" s="726"/>
      <c r="S1392" s="726"/>
      <c r="T1392" s="726"/>
      <c r="U1392" s="726"/>
      <c r="V1392" s="726"/>
      <c r="W1392" s="726"/>
      <c r="X1392" s="726"/>
      <c r="Y1392" s="726"/>
      <c r="Z1392" s="726"/>
      <c r="AA1392" s="726"/>
      <c r="AB1392" s="726"/>
      <c r="AC1392" s="726"/>
      <c r="AD1392" s="726"/>
      <c r="AE1392" s="292"/>
      <c r="AF1392" s="428"/>
      <c r="AG1392" s="292"/>
      <c r="AH1392" s="726"/>
      <c r="AI1392" s="726"/>
      <c r="AJ1392" s="726"/>
      <c r="AK1392" s="726"/>
      <c r="AL1392" s="726"/>
      <c r="AM1392" s="726"/>
      <c r="AN1392" s="726"/>
      <c r="AO1392" s="726"/>
      <c r="AP1392" s="726"/>
      <c r="AQ1392" s="726"/>
      <c r="AR1392" s="726"/>
      <c r="AS1392" s="726"/>
      <c r="AT1392" s="726"/>
      <c r="AU1392" s="727"/>
      <c r="AV1392" s="726"/>
      <c r="AW1392" s="726"/>
      <c r="AX1392" s="726"/>
      <c r="AY1392" s="726"/>
      <c r="AZ1392" s="726"/>
      <c r="BA1392" s="726"/>
      <c r="BB1392" s="726"/>
      <c r="BC1392" s="726"/>
      <c r="BD1392" s="726"/>
      <c r="BE1392" s="726"/>
      <c r="BF1392" s="726"/>
      <c r="BG1392" s="726"/>
      <c r="BH1392" s="726"/>
      <c r="BI1392" s="726"/>
      <c r="BJ1392" s="726"/>
      <c r="BK1392" s="726"/>
      <c r="BL1392" s="726"/>
      <c r="BM1392" s="726"/>
      <c r="BN1392" s="726"/>
      <c r="BO1392" s="726"/>
      <c r="BP1392" s="726"/>
      <c r="BQ1392" s="726"/>
      <c r="BR1392" s="726"/>
      <c r="BS1392" s="726"/>
      <c r="BT1392" s="726"/>
      <c r="BU1392" s="726"/>
      <c r="BV1392" s="292"/>
      <c r="BW1392" s="435"/>
      <c r="BX1392" s="292"/>
      <c r="BY1392" s="726"/>
      <c r="BZ1392" s="726"/>
      <c r="CA1392" s="726"/>
      <c r="CB1392" s="726"/>
      <c r="CC1392" s="726"/>
      <c r="CD1392" s="726"/>
      <c r="CE1392" s="726"/>
      <c r="CF1392" s="726"/>
      <c r="CG1392" s="726"/>
      <c r="CH1392" s="726"/>
      <c r="CI1392" s="726"/>
      <c r="CJ1392" s="726"/>
      <c r="CK1392" s="726"/>
      <c r="CL1392" s="728"/>
    </row>
    <row r="1393" spans="1:90" x14ac:dyDescent="0.25">
      <c r="A1393" s="586">
        <f t="shared" si="226"/>
        <v>2017</v>
      </c>
      <c r="B1393" s="586" t="str">
        <f t="shared" si="226"/>
        <v>DICIEMBRE</v>
      </c>
      <c r="C1393" s="586">
        <v>17</v>
      </c>
      <c r="D1393" s="292" t="str">
        <f t="shared" si="227"/>
        <v>DICIEMBRE 2017 / 15</v>
      </c>
      <c r="E1393" s="725"/>
      <c r="F1393" s="726"/>
      <c r="G1393" s="726"/>
      <c r="H1393" s="726"/>
      <c r="I1393" s="726"/>
      <c r="J1393" s="726"/>
      <c r="K1393" s="726"/>
      <c r="L1393" s="726"/>
      <c r="M1393" s="726"/>
      <c r="N1393" s="726"/>
      <c r="O1393" s="726"/>
      <c r="P1393" s="726"/>
      <c r="Q1393" s="726"/>
      <c r="R1393" s="726"/>
      <c r="S1393" s="726"/>
      <c r="T1393" s="726"/>
      <c r="U1393" s="726"/>
      <c r="V1393" s="726"/>
      <c r="W1393" s="726"/>
      <c r="X1393" s="726"/>
      <c r="Y1393" s="726"/>
      <c r="Z1393" s="726"/>
      <c r="AA1393" s="726"/>
      <c r="AB1393" s="726"/>
      <c r="AC1393" s="726"/>
      <c r="AD1393" s="726"/>
      <c r="AE1393" s="292"/>
      <c r="AF1393" s="428"/>
      <c r="AG1393" s="292"/>
      <c r="AH1393" s="726"/>
      <c r="AI1393" s="726"/>
      <c r="AJ1393" s="726"/>
      <c r="AK1393" s="726"/>
      <c r="AL1393" s="726"/>
      <c r="AM1393" s="726"/>
      <c r="AN1393" s="726"/>
      <c r="AO1393" s="726"/>
      <c r="AP1393" s="726"/>
      <c r="AQ1393" s="726"/>
      <c r="AR1393" s="726"/>
      <c r="AS1393" s="726"/>
      <c r="AT1393" s="726"/>
      <c r="AU1393" s="727"/>
      <c r="AV1393" s="726"/>
      <c r="AW1393" s="726"/>
      <c r="AX1393" s="726"/>
      <c r="AY1393" s="726"/>
      <c r="AZ1393" s="726"/>
      <c r="BA1393" s="726"/>
      <c r="BB1393" s="726"/>
      <c r="BC1393" s="726"/>
      <c r="BD1393" s="726"/>
      <c r="BE1393" s="726"/>
      <c r="BF1393" s="726"/>
      <c r="BG1393" s="726"/>
      <c r="BH1393" s="726"/>
      <c r="BI1393" s="726"/>
      <c r="BJ1393" s="726"/>
      <c r="BK1393" s="726"/>
      <c r="BL1393" s="726"/>
      <c r="BM1393" s="726"/>
      <c r="BN1393" s="726"/>
      <c r="BO1393" s="726"/>
      <c r="BP1393" s="726"/>
      <c r="BQ1393" s="726"/>
      <c r="BR1393" s="726"/>
      <c r="BS1393" s="726"/>
      <c r="BT1393" s="726"/>
      <c r="BU1393" s="726"/>
      <c r="BV1393" s="292"/>
      <c r="BW1393" s="435"/>
      <c r="BX1393" s="292"/>
      <c r="BY1393" s="726"/>
      <c r="BZ1393" s="726"/>
      <c r="CA1393" s="726"/>
      <c r="CB1393" s="726"/>
      <c r="CC1393" s="726"/>
      <c r="CD1393" s="726"/>
      <c r="CE1393" s="726"/>
      <c r="CF1393" s="726"/>
      <c r="CG1393" s="726"/>
      <c r="CH1393" s="726"/>
      <c r="CI1393" s="726"/>
      <c r="CJ1393" s="726"/>
      <c r="CK1393" s="726"/>
      <c r="CL1393" s="728"/>
    </row>
    <row r="1394" spans="1:90" x14ac:dyDescent="0.25">
      <c r="A1394" s="586">
        <f t="shared" si="226"/>
        <v>2017</v>
      </c>
      <c r="B1394" s="586" t="str">
        <f t="shared" si="226"/>
        <v>DICIEMBRE</v>
      </c>
      <c r="C1394" s="586">
        <v>18</v>
      </c>
      <c r="D1394" s="292" t="str">
        <f t="shared" si="227"/>
        <v>DICIEMBRE 2017 / 16</v>
      </c>
      <c r="E1394" s="725"/>
      <c r="F1394" s="726"/>
      <c r="G1394" s="726"/>
      <c r="H1394" s="726"/>
      <c r="I1394" s="726"/>
      <c r="J1394" s="726"/>
      <c r="K1394" s="726"/>
      <c r="L1394" s="726"/>
      <c r="M1394" s="726"/>
      <c r="N1394" s="726"/>
      <c r="O1394" s="726"/>
      <c r="P1394" s="726"/>
      <c r="Q1394" s="726"/>
      <c r="R1394" s="726"/>
      <c r="S1394" s="726"/>
      <c r="T1394" s="726"/>
      <c r="U1394" s="726"/>
      <c r="V1394" s="726"/>
      <c r="W1394" s="726"/>
      <c r="X1394" s="726"/>
      <c r="Y1394" s="726"/>
      <c r="Z1394" s="726"/>
      <c r="AA1394" s="726"/>
      <c r="AB1394" s="726"/>
      <c r="AC1394" s="726"/>
      <c r="AD1394" s="726"/>
      <c r="AE1394" s="292"/>
      <c r="AF1394" s="428"/>
      <c r="AG1394" s="292"/>
      <c r="AH1394" s="726"/>
      <c r="AI1394" s="726"/>
      <c r="AJ1394" s="726"/>
      <c r="AK1394" s="726"/>
      <c r="AL1394" s="726"/>
      <c r="AM1394" s="726"/>
      <c r="AN1394" s="726"/>
      <c r="AO1394" s="726"/>
      <c r="AP1394" s="726"/>
      <c r="AQ1394" s="726"/>
      <c r="AR1394" s="726"/>
      <c r="AS1394" s="726"/>
      <c r="AT1394" s="726"/>
      <c r="AU1394" s="727"/>
      <c r="AV1394" s="726"/>
      <c r="AW1394" s="726"/>
      <c r="AX1394" s="726"/>
      <c r="AY1394" s="726"/>
      <c r="AZ1394" s="726"/>
      <c r="BA1394" s="726"/>
      <c r="BB1394" s="726"/>
      <c r="BC1394" s="726"/>
      <c r="BD1394" s="726"/>
      <c r="BE1394" s="726"/>
      <c r="BF1394" s="726"/>
      <c r="BG1394" s="726"/>
      <c r="BH1394" s="726"/>
      <c r="BI1394" s="726"/>
      <c r="BJ1394" s="726"/>
      <c r="BK1394" s="726"/>
      <c r="BL1394" s="726"/>
      <c r="BM1394" s="726"/>
      <c r="BN1394" s="726"/>
      <c r="BO1394" s="726"/>
      <c r="BP1394" s="726"/>
      <c r="BQ1394" s="726"/>
      <c r="BR1394" s="726"/>
      <c r="BS1394" s="726"/>
      <c r="BT1394" s="726"/>
      <c r="BU1394" s="726"/>
      <c r="BV1394" s="292"/>
      <c r="BW1394" s="435"/>
      <c r="BX1394" s="292"/>
      <c r="BY1394" s="726"/>
      <c r="BZ1394" s="726"/>
      <c r="CA1394" s="726"/>
      <c r="CB1394" s="726"/>
      <c r="CC1394" s="726"/>
      <c r="CD1394" s="726"/>
      <c r="CE1394" s="726"/>
      <c r="CF1394" s="726"/>
      <c r="CG1394" s="726"/>
      <c r="CH1394" s="726"/>
      <c r="CI1394" s="726"/>
      <c r="CJ1394" s="726"/>
      <c r="CK1394" s="726"/>
      <c r="CL1394" s="728"/>
    </row>
    <row r="1395" spans="1:90" x14ac:dyDescent="0.25">
      <c r="A1395" s="586">
        <f t="shared" ref="A1395:B1407" si="228">A1394</f>
        <v>2017</v>
      </c>
      <c r="B1395" s="586" t="str">
        <f t="shared" si="228"/>
        <v>DICIEMBRE</v>
      </c>
      <c r="C1395" s="586">
        <v>19</v>
      </c>
      <c r="D1395" s="292" t="str">
        <f t="shared" si="227"/>
        <v>DICIEMBRE 2017 / 17</v>
      </c>
      <c r="E1395" s="725"/>
      <c r="F1395" s="726"/>
      <c r="G1395" s="726"/>
      <c r="H1395" s="726"/>
      <c r="I1395" s="726"/>
      <c r="J1395" s="726"/>
      <c r="K1395" s="726"/>
      <c r="L1395" s="726"/>
      <c r="M1395" s="726"/>
      <c r="N1395" s="726"/>
      <c r="O1395" s="726"/>
      <c r="P1395" s="726"/>
      <c r="Q1395" s="726"/>
      <c r="R1395" s="726"/>
      <c r="S1395" s="726"/>
      <c r="T1395" s="726"/>
      <c r="U1395" s="726"/>
      <c r="V1395" s="726"/>
      <c r="W1395" s="726"/>
      <c r="X1395" s="726"/>
      <c r="Y1395" s="726"/>
      <c r="Z1395" s="726"/>
      <c r="AA1395" s="726"/>
      <c r="AB1395" s="726"/>
      <c r="AC1395" s="726"/>
      <c r="AD1395" s="726"/>
      <c r="AE1395" s="292"/>
      <c r="AF1395" s="428"/>
      <c r="AG1395" s="292"/>
      <c r="AH1395" s="726"/>
      <c r="AI1395" s="726"/>
      <c r="AJ1395" s="726"/>
      <c r="AK1395" s="726"/>
      <c r="AL1395" s="726"/>
      <c r="AM1395" s="726"/>
      <c r="AN1395" s="726"/>
      <c r="AO1395" s="726"/>
      <c r="AP1395" s="726"/>
      <c r="AQ1395" s="726"/>
      <c r="AR1395" s="726"/>
      <c r="AS1395" s="726"/>
      <c r="AT1395" s="726"/>
      <c r="AU1395" s="727"/>
      <c r="AV1395" s="726"/>
      <c r="AW1395" s="726"/>
      <c r="AX1395" s="726"/>
      <c r="AY1395" s="726"/>
      <c r="AZ1395" s="726"/>
      <c r="BA1395" s="726"/>
      <c r="BB1395" s="726"/>
      <c r="BC1395" s="726"/>
      <c r="BD1395" s="726"/>
      <c r="BE1395" s="726"/>
      <c r="BF1395" s="726"/>
      <c r="BG1395" s="726"/>
      <c r="BH1395" s="726"/>
      <c r="BI1395" s="726"/>
      <c r="BJ1395" s="726"/>
      <c r="BK1395" s="726"/>
      <c r="BL1395" s="726"/>
      <c r="BM1395" s="726"/>
      <c r="BN1395" s="726"/>
      <c r="BO1395" s="726"/>
      <c r="BP1395" s="726"/>
      <c r="BQ1395" s="726"/>
      <c r="BR1395" s="726"/>
      <c r="BS1395" s="726"/>
      <c r="BT1395" s="726"/>
      <c r="BU1395" s="726"/>
      <c r="BV1395" s="292"/>
      <c r="BW1395" s="435"/>
      <c r="BX1395" s="292"/>
      <c r="BY1395" s="726"/>
      <c r="BZ1395" s="726"/>
      <c r="CA1395" s="726"/>
      <c r="CB1395" s="726"/>
      <c r="CC1395" s="726"/>
      <c r="CD1395" s="726"/>
      <c r="CE1395" s="726"/>
      <c r="CF1395" s="726"/>
      <c r="CG1395" s="726"/>
      <c r="CH1395" s="726"/>
      <c r="CI1395" s="726"/>
      <c r="CJ1395" s="726"/>
      <c r="CK1395" s="726"/>
      <c r="CL1395" s="728"/>
    </row>
    <row r="1396" spans="1:90" x14ac:dyDescent="0.25">
      <c r="A1396" s="586">
        <f t="shared" si="228"/>
        <v>2017</v>
      </c>
      <c r="B1396" s="586" t="str">
        <f t="shared" si="228"/>
        <v>DICIEMBRE</v>
      </c>
      <c r="C1396" s="586">
        <v>20</v>
      </c>
      <c r="D1396" s="292" t="str">
        <f t="shared" si="227"/>
        <v>DICIEMBRE 2017 / 18</v>
      </c>
      <c r="E1396" s="725"/>
      <c r="F1396" s="726"/>
      <c r="G1396" s="726"/>
      <c r="H1396" s="726"/>
      <c r="I1396" s="726"/>
      <c r="J1396" s="726"/>
      <c r="K1396" s="726"/>
      <c r="L1396" s="726"/>
      <c r="M1396" s="726"/>
      <c r="N1396" s="726"/>
      <c r="O1396" s="726"/>
      <c r="P1396" s="726"/>
      <c r="Q1396" s="726"/>
      <c r="R1396" s="726"/>
      <c r="S1396" s="726"/>
      <c r="T1396" s="726"/>
      <c r="U1396" s="726"/>
      <c r="V1396" s="726"/>
      <c r="W1396" s="726"/>
      <c r="X1396" s="726"/>
      <c r="Y1396" s="726"/>
      <c r="Z1396" s="726"/>
      <c r="AA1396" s="726"/>
      <c r="AB1396" s="726"/>
      <c r="AC1396" s="726"/>
      <c r="AD1396" s="726"/>
      <c r="AE1396" s="292"/>
      <c r="AF1396" s="428"/>
      <c r="AG1396" s="292"/>
      <c r="AH1396" s="726"/>
      <c r="AI1396" s="726"/>
      <c r="AJ1396" s="726"/>
      <c r="AK1396" s="726"/>
      <c r="AL1396" s="726"/>
      <c r="AM1396" s="726"/>
      <c r="AN1396" s="726"/>
      <c r="AO1396" s="726"/>
      <c r="AP1396" s="726"/>
      <c r="AQ1396" s="726"/>
      <c r="AR1396" s="726"/>
      <c r="AS1396" s="726"/>
      <c r="AT1396" s="726"/>
      <c r="AU1396" s="727"/>
      <c r="AV1396" s="726"/>
      <c r="AW1396" s="726"/>
      <c r="AX1396" s="726"/>
      <c r="AY1396" s="726"/>
      <c r="AZ1396" s="726"/>
      <c r="BA1396" s="726"/>
      <c r="BB1396" s="726"/>
      <c r="BC1396" s="726"/>
      <c r="BD1396" s="726"/>
      <c r="BE1396" s="726"/>
      <c r="BF1396" s="726"/>
      <c r="BG1396" s="726"/>
      <c r="BH1396" s="726"/>
      <c r="BI1396" s="726"/>
      <c r="BJ1396" s="726"/>
      <c r="BK1396" s="726"/>
      <c r="BL1396" s="726"/>
      <c r="BM1396" s="726"/>
      <c r="BN1396" s="726"/>
      <c r="BO1396" s="726"/>
      <c r="BP1396" s="726"/>
      <c r="BQ1396" s="726"/>
      <c r="BR1396" s="726"/>
      <c r="BS1396" s="726"/>
      <c r="BT1396" s="726"/>
      <c r="BU1396" s="726"/>
      <c r="BV1396" s="292"/>
      <c r="BW1396" s="435"/>
      <c r="BX1396" s="292"/>
      <c r="BY1396" s="726"/>
      <c r="BZ1396" s="726"/>
      <c r="CA1396" s="726"/>
      <c r="CB1396" s="726"/>
      <c r="CC1396" s="726"/>
      <c r="CD1396" s="726"/>
      <c r="CE1396" s="726"/>
      <c r="CF1396" s="726"/>
      <c r="CG1396" s="726"/>
      <c r="CH1396" s="726"/>
      <c r="CI1396" s="726"/>
      <c r="CJ1396" s="726"/>
      <c r="CK1396" s="726"/>
      <c r="CL1396" s="728"/>
    </row>
    <row r="1397" spans="1:90" x14ac:dyDescent="0.25">
      <c r="A1397" s="586">
        <f t="shared" si="228"/>
        <v>2017</v>
      </c>
      <c r="B1397" s="586" t="str">
        <f t="shared" si="228"/>
        <v>DICIEMBRE</v>
      </c>
      <c r="C1397" s="586">
        <v>21</v>
      </c>
      <c r="D1397" s="292" t="str">
        <f t="shared" si="227"/>
        <v>DICIEMBRE 2017 / 19</v>
      </c>
      <c r="E1397" s="725"/>
      <c r="F1397" s="726"/>
      <c r="G1397" s="726"/>
      <c r="H1397" s="726"/>
      <c r="I1397" s="726"/>
      <c r="J1397" s="726"/>
      <c r="K1397" s="726"/>
      <c r="L1397" s="726"/>
      <c r="M1397" s="726"/>
      <c r="N1397" s="726"/>
      <c r="O1397" s="726"/>
      <c r="P1397" s="726"/>
      <c r="Q1397" s="726"/>
      <c r="R1397" s="726"/>
      <c r="S1397" s="726"/>
      <c r="T1397" s="726"/>
      <c r="U1397" s="726"/>
      <c r="V1397" s="726"/>
      <c r="W1397" s="726"/>
      <c r="X1397" s="726"/>
      <c r="Y1397" s="726"/>
      <c r="Z1397" s="726"/>
      <c r="AA1397" s="726"/>
      <c r="AB1397" s="726"/>
      <c r="AC1397" s="726"/>
      <c r="AD1397" s="726"/>
      <c r="AE1397" s="292"/>
      <c r="AF1397" s="428"/>
      <c r="AG1397" s="292"/>
      <c r="AH1397" s="726"/>
      <c r="AI1397" s="726"/>
      <c r="AJ1397" s="726"/>
      <c r="AK1397" s="726"/>
      <c r="AL1397" s="726"/>
      <c r="AM1397" s="726"/>
      <c r="AN1397" s="726"/>
      <c r="AO1397" s="726"/>
      <c r="AP1397" s="726"/>
      <c r="AQ1397" s="726"/>
      <c r="AR1397" s="726"/>
      <c r="AS1397" s="726"/>
      <c r="AT1397" s="726"/>
      <c r="AU1397" s="727"/>
      <c r="AV1397" s="726"/>
      <c r="AW1397" s="726"/>
      <c r="AX1397" s="726"/>
      <c r="AY1397" s="726"/>
      <c r="AZ1397" s="726"/>
      <c r="BA1397" s="726"/>
      <c r="BB1397" s="726"/>
      <c r="BC1397" s="726"/>
      <c r="BD1397" s="726"/>
      <c r="BE1397" s="726"/>
      <c r="BF1397" s="726"/>
      <c r="BG1397" s="726"/>
      <c r="BH1397" s="726"/>
      <c r="BI1397" s="726"/>
      <c r="BJ1397" s="726"/>
      <c r="BK1397" s="726"/>
      <c r="BL1397" s="726"/>
      <c r="BM1397" s="726"/>
      <c r="BN1397" s="726"/>
      <c r="BO1397" s="726"/>
      <c r="BP1397" s="726"/>
      <c r="BQ1397" s="726"/>
      <c r="BR1397" s="726"/>
      <c r="BS1397" s="726"/>
      <c r="BT1397" s="726"/>
      <c r="BU1397" s="726"/>
      <c r="BV1397" s="292"/>
      <c r="BW1397" s="435"/>
      <c r="BX1397" s="292"/>
      <c r="BY1397" s="726"/>
      <c r="BZ1397" s="726"/>
      <c r="CA1397" s="726"/>
      <c r="CB1397" s="726"/>
      <c r="CC1397" s="726"/>
      <c r="CD1397" s="726"/>
      <c r="CE1397" s="726"/>
      <c r="CF1397" s="726"/>
      <c r="CG1397" s="726"/>
      <c r="CH1397" s="726"/>
      <c r="CI1397" s="726"/>
      <c r="CJ1397" s="726"/>
      <c r="CK1397" s="726"/>
      <c r="CL1397" s="728"/>
    </row>
    <row r="1398" spans="1:90" x14ac:dyDescent="0.25">
      <c r="A1398" s="586">
        <f t="shared" si="228"/>
        <v>2017</v>
      </c>
      <c r="B1398" s="586" t="str">
        <f t="shared" si="228"/>
        <v>DICIEMBRE</v>
      </c>
      <c r="C1398" s="586">
        <v>22</v>
      </c>
      <c r="D1398" s="292" t="str">
        <f t="shared" si="227"/>
        <v>DICIEMBRE 2017 / 20</v>
      </c>
      <c r="E1398" s="725"/>
      <c r="F1398" s="726"/>
      <c r="G1398" s="726"/>
      <c r="H1398" s="726"/>
      <c r="I1398" s="726"/>
      <c r="J1398" s="726"/>
      <c r="K1398" s="726"/>
      <c r="L1398" s="726"/>
      <c r="M1398" s="726"/>
      <c r="N1398" s="726"/>
      <c r="O1398" s="726"/>
      <c r="P1398" s="726"/>
      <c r="Q1398" s="726"/>
      <c r="R1398" s="726"/>
      <c r="S1398" s="726"/>
      <c r="T1398" s="726"/>
      <c r="U1398" s="726"/>
      <c r="V1398" s="726"/>
      <c r="W1398" s="726"/>
      <c r="X1398" s="726"/>
      <c r="Y1398" s="726"/>
      <c r="Z1398" s="726"/>
      <c r="AA1398" s="726"/>
      <c r="AB1398" s="726"/>
      <c r="AC1398" s="726"/>
      <c r="AD1398" s="726"/>
      <c r="AE1398" s="292"/>
      <c r="AF1398" s="428"/>
      <c r="AG1398" s="292"/>
      <c r="AH1398" s="726"/>
      <c r="AI1398" s="726"/>
      <c r="AJ1398" s="726"/>
      <c r="AK1398" s="726"/>
      <c r="AL1398" s="726"/>
      <c r="AM1398" s="726"/>
      <c r="AN1398" s="726"/>
      <c r="AO1398" s="726"/>
      <c r="AP1398" s="726"/>
      <c r="AQ1398" s="726"/>
      <c r="AR1398" s="726"/>
      <c r="AS1398" s="726"/>
      <c r="AT1398" s="726"/>
      <c r="AU1398" s="727"/>
      <c r="AV1398" s="726"/>
      <c r="AW1398" s="726"/>
      <c r="AX1398" s="726"/>
      <c r="AY1398" s="726"/>
      <c r="AZ1398" s="726"/>
      <c r="BA1398" s="726"/>
      <c r="BB1398" s="726"/>
      <c r="BC1398" s="726"/>
      <c r="BD1398" s="726"/>
      <c r="BE1398" s="726"/>
      <c r="BF1398" s="726"/>
      <c r="BG1398" s="726"/>
      <c r="BH1398" s="726"/>
      <c r="BI1398" s="726"/>
      <c r="BJ1398" s="726"/>
      <c r="BK1398" s="726"/>
      <c r="BL1398" s="726"/>
      <c r="BM1398" s="726"/>
      <c r="BN1398" s="726"/>
      <c r="BO1398" s="726"/>
      <c r="BP1398" s="726"/>
      <c r="BQ1398" s="726"/>
      <c r="BR1398" s="726"/>
      <c r="BS1398" s="726"/>
      <c r="BT1398" s="726"/>
      <c r="BU1398" s="726"/>
      <c r="BV1398" s="292"/>
      <c r="BW1398" s="435"/>
      <c r="BX1398" s="292"/>
      <c r="BY1398" s="726"/>
      <c r="BZ1398" s="726"/>
      <c r="CA1398" s="726"/>
      <c r="CB1398" s="726"/>
      <c r="CC1398" s="726"/>
      <c r="CD1398" s="726"/>
      <c r="CE1398" s="726"/>
      <c r="CF1398" s="726"/>
      <c r="CG1398" s="726"/>
      <c r="CH1398" s="726"/>
      <c r="CI1398" s="726"/>
      <c r="CJ1398" s="726"/>
      <c r="CK1398" s="726"/>
      <c r="CL1398" s="728"/>
    </row>
    <row r="1399" spans="1:90" x14ac:dyDescent="0.25">
      <c r="A1399" s="586">
        <f t="shared" si="228"/>
        <v>2017</v>
      </c>
      <c r="B1399" s="586" t="str">
        <f t="shared" si="228"/>
        <v>DICIEMBRE</v>
      </c>
      <c r="C1399" s="586">
        <v>23</v>
      </c>
      <c r="D1399" s="292" t="str">
        <f t="shared" si="227"/>
        <v>DICIEMBRE 2017 / 21</v>
      </c>
      <c r="E1399" s="725"/>
      <c r="F1399" s="726"/>
      <c r="G1399" s="726"/>
      <c r="H1399" s="726"/>
      <c r="I1399" s="726"/>
      <c r="J1399" s="726"/>
      <c r="K1399" s="726"/>
      <c r="L1399" s="726"/>
      <c r="M1399" s="726"/>
      <c r="N1399" s="726"/>
      <c r="O1399" s="726"/>
      <c r="P1399" s="726"/>
      <c r="Q1399" s="726"/>
      <c r="R1399" s="726"/>
      <c r="S1399" s="726"/>
      <c r="T1399" s="726"/>
      <c r="U1399" s="726"/>
      <c r="V1399" s="726"/>
      <c r="W1399" s="726"/>
      <c r="X1399" s="726"/>
      <c r="Y1399" s="726"/>
      <c r="Z1399" s="726"/>
      <c r="AA1399" s="726"/>
      <c r="AB1399" s="726"/>
      <c r="AC1399" s="726"/>
      <c r="AD1399" s="726"/>
      <c r="AE1399" s="292"/>
      <c r="AF1399" s="428"/>
      <c r="AG1399" s="292"/>
      <c r="AH1399" s="726"/>
      <c r="AI1399" s="726"/>
      <c r="AJ1399" s="726"/>
      <c r="AK1399" s="726"/>
      <c r="AL1399" s="726"/>
      <c r="AM1399" s="726"/>
      <c r="AN1399" s="726"/>
      <c r="AO1399" s="726"/>
      <c r="AP1399" s="726"/>
      <c r="AQ1399" s="726"/>
      <c r="AR1399" s="726"/>
      <c r="AS1399" s="726"/>
      <c r="AT1399" s="726"/>
      <c r="AU1399" s="727"/>
      <c r="AV1399" s="726"/>
      <c r="AW1399" s="726"/>
      <c r="AX1399" s="726"/>
      <c r="AY1399" s="726"/>
      <c r="AZ1399" s="726"/>
      <c r="BA1399" s="726"/>
      <c r="BB1399" s="726"/>
      <c r="BC1399" s="726"/>
      <c r="BD1399" s="726"/>
      <c r="BE1399" s="726"/>
      <c r="BF1399" s="726"/>
      <c r="BG1399" s="726"/>
      <c r="BH1399" s="726"/>
      <c r="BI1399" s="726"/>
      <c r="BJ1399" s="726"/>
      <c r="BK1399" s="726"/>
      <c r="BL1399" s="726"/>
      <c r="BM1399" s="726"/>
      <c r="BN1399" s="726"/>
      <c r="BO1399" s="726"/>
      <c r="BP1399" s="726"/>
      <c r="BQ1399" s="726"/>
      <c r="BR1399" s="726"/>
      <c r="BS1399" s="726"/>
      <c r="BT1399" s="726"/>
      <c r="BU1399" s="726"/>
      <c r="BV1399" s="292"/>
      <c r="BW1399" s="435"/>
      <c r="BX1399" s="292"/>
      <c r="BY1399" s="726"/>
      <c r="BZ1399" s="726"/>
      <c r="CA1399" s="726"/>
      <c r="CB1399" s="726"/>
      <c r="CC1399" s="726"/>
      <c r="CD1399" s="726"/>
      <c r="CE1399" s="726"/>
      <c r="CF1399" s="726"/>
      <c r="CG1399" s="726"/>
      <c r="CH1399" s="726"/>
      <c r="CI1399" s="726"/>
      <c r="CJ1399" s="726"/>
      <c r="CK1399" s="726"/>
      <c r="CL1399" s="728"/>
    </row>
    <row r="1400" spans="1:90" x14ac:dyDescent="0.25">
      <c r="A1400" s="586">
        <f t="shared" si="228"/>
        <v>2017</v>
      </c>
      <c r="B1400" s="586" t="str">
        <f t="shared" si="228"/>
        <v>DICIEMBRE</v>
      </c>
      <c r="C1400" s="586">
        <v>24</v>
      </c>
      <c r="D1400" s="292" t="str">
        <f t="shared" si="227"/>
        <v>DICIEMBRE 2017 / 22</v>
      </c>
      <c r="E1400" s="725"/>
      <c r="F1400" s="726"/>
      <c r="G1400" s="726"/>
      <c r="H1400" s="726"/>
      <c r="I1400" s="726"/>
      <c r="J1400" s="726"/>
      <c r="K1400" s="726"/>
      <c r="L1400" s="726"/>
      <c r="M1400" s="726"/>
      <c r="N1400" s="726"/>
      <c r="O1400" s="726"/>
      <c r="P1400" s="726"/>
      <c r="Q1400" s="726"/>
      <c r="R1400" s="726"/>
      <c r="S1400" s="726"/>
      <c r="T1400" s="726"/>
      <c r="U1400" s="726"/>
      <c r="V1400" s="726"/>
      <c r="W1400" s="726"/>
      <c r="X1400" s="726"/>
      <c r="Y1400" s="726"/>
      <c r="Z1400" s="726"/>
      <c r="AA1400" s="726"/>
      <c r="AB1400" s="726"/>
      <c r="AC1400" s="726"/>
      <c r="AD1400" s="726"/>
      <c r="AE1400" s="292"/>
      <c r="AF1400" s="428"/>
      <c r="AG1400" s="292"/>
      <c r="AH1400" s="726"/>
      <c r="AI1400" s="726"/>
      <c r="AJ1400" s="726"/>
      <c r="AK1400" s="726"/>
      <c r="AL1400" s="726"/>
      <c r="AM1400" s="726"/>
      <c r="AN1400" s="726"/>
      <c r="AO1400" s="726"/>
      <c r="AP1400" s="726"/>
      <c r="AQ1400" s="726"/>
      <c r="AR1400" s="726"/>
      <c r="AS1400" s="726"/>
      <c r="AT1400" s="726"/>
      <c r="AU1400" s="727"/>
      <c r="AV1400" s="726"/>
      <c r="AW1400" s="726"/>
      <c r="AX1400" s="726"/>
      <c r="AY1400" s="726"/>
      <c r="AZ1400" s="726"/>
      <c r="BA1400" s="726"/>
      <c r="BB1400" s="726"/>
      <c r="BC1400" s="726"/>
      <c r="BD1400" s="726"/>
      <c r="BE1400" s="726"/>
      <c r="BF1400" s="726"/>
      <c r="BG1400" s="726"/>
      <c r="BH1400" s="726"/>
      <c r="BI1400" s="726"/>
      <c r="BJ1400" s="726"/>
      <c r="BK1400" s="726"/>
      <c r="BL1400" s="726"/>
      <c r="BM1400" s="726"/>
      <c r="BN1400" s="726"/>
      <c r="BO1400" s="726"/>
      <c r="BP1400" s="726"/>
      <c r="BQ1400" s="726"/>
      <c r="BR1400" s="726"/>
      <c r="BS1400" s="726"/>
      <c r="BT1400" s="726"/>
      <c r="BU1400" s="726"/>
      <c r="BV1400" s="292"/>
      <c r="BW1400" s="435"/>
      <c r="BX1400" s="292"/>
      <c r="BY1400" s="726"/>
      <c r="BZ1400" s="726"/>
      <c r="CA1400" s="726"/>
      <c r="CB1400" s="726"/>
      <c r="CC1400" s="726"/>
      <c r="CD1400" s="726"/>
      <c r="CE1400" s="726"/>
      <c r="CF1400" s="726"/>
      <c r="CG1400" s="726"/>
      <c r="CH1400" s="726"/>
      <c r="CI1400" s="726"/>
      <c r="CJ1400" s="726"/>
      <c r="CK1400" s="726"/>
      <c r="CL1400" s="728"/>
    </row>
    <row r="1401" spans="1:90" x14ac:dyDescent="0.25">
      <c r="A1401" s="586">
        <f t="shared" si="228"/>
        <v>2017</v>
      </c>
      <c r="B1401" s="586" t="str">
        <f t="shared" si="228"/>
        <v>DICIEMBRE</v>
      </c>
      <c r="C1401" s="586">
        <v>25</v>
      </c>
      <c r="D1401" s="292" t="str">
        <f t="shared" si="227"/>
        <v>DICIEMBRE 2017 / 23</v>
      </c>
      <c r="E1401" s="725"/>
      <c r="F1401" s="726"/>
      <c r="G1401" s="726"/>
      <c r="H1401" s="726"/>
      <c r="I1401" s="726"/>
      <c r="J1401" s="726"/>
      <c r="K1401" s="726"/>
      <c r="L1401" s="726"/>
      <c r="M1401" s="726"/>
      <c r="N1401" s="726"/>
      <c r="O1401" s="726"/>
      <c r="P1401" s="726"/>
      <c r="Q1401" s="726"/>
      <c r="R1401" s="726"/>
      <c r="S1401" s="726"/>
      <c r="T1401" s="726"/>
      <c r="U1401" s="726"/>
      <c r="V1401" s="726"/>
      <c r="W1401" s="726"/>
      <c r="X1401" s="726"/>
      <c r="Y1401" s="726"/>
      <c r="Z1401" s="726"/>
      <c r="AA1401" s="726"/>
      <c r="AB1401" s="726"/>
      <c r="AC1401" s="726"/>
      <c r="AD1401" s="726"/>
      <c r="AE1401" s="292"/>
      <c r="AF1401" s="428"/>
      <c r="AG1401" s="292"/>
      <c r="AH1401" s="726"/>
      <c r="AI1401" s="726"/>
      <c r="AJ1401" s="726"/>
      <c r="AK1401" s="726"/>
      <c r="AL1401" s="726"/>
      <c r="AM1401" s="726"/>
      <c r="AN1401" s="726"/>
      <c r="AO1401" s="726"/>
      <c r="AP1401" s="726"/>
      <c r="AQ1401" s="726"/>
      <c r="AR1401" s="726"/>
      <c r="AS1401" s="726"/>
      <c r="AT1401" s="726"/>
      <c r="AU1401" s="727"/>
      <c r="AV1401" s="726"/>
      <c r="AW1401" s="726"/>
      <c r="AX1401" s="726"/>
      <c r="AY1401" s="726"/>
      <c r="AZ1401" s="726"/>
      <c r="BA1401" s="726"/>
      <c r="BB1401" s="726"/>
      <c r="BC1401" s="726"/>
      <c r="BD1401" s="726"/>
      <c r="BE1401" s="726"/>
      <c r="BF1401" s="726"/>
      <c r="BG1401" s="726"/>
      <c r="BH1401" s="726"/>
      <c r="BI1401" s="726"/>
      <c r="BJ1401" s="726"/>
      <c r="BK1401" s="726"/>
      <c r="BL1401" s="726"/>
      <c r="BM1401" s="726"/>
      <c r="BN1401" s="726"/>
      <c r="BO1401" s="726"/>
      <c r="BP1401" s="726"/>
      <c r="BQ1401" s="726"/>
      <c r="BR1401" s="726"/>
      <c r="BS1401" s="726"/>
      <c r="BT1401" s="726"/>
      <c r="BU1401" s="726"/>
      <c r="BV1401" s="292"/>
      <c r="BW1401" s="435"/>
      <c r="BX1401" s="292"/>
      <c r="BY1401" s="726"/>
      <c r="BZ1401" s="726"/>
      <c r="CA1401" s="726"/>
      <c r="CB1401" s="726"/>
      <c r="CC1401" s="726"/>
      <c r="CD1401" s="726"/>
      <c r="CE1401" s="726"/>
      <c r="CF1401" s="726"/>
      <c r="CG1401" s="726"/>
      <c r="CH1401" s="726"/>
      <c r="CI1401" s="726"/>
      <c r="CJ1401" s="726"/>
      <c r="CK1401" s="726"/>
      <c r="CL1401" s="728"/>
    </row>
    <row r="1402" spans="1:90" x14ac:dyDescent="0.25">
      <c r="A1402" s="586">
        <f t="shared" si="228"/>
        <v>2017</v>
      </c>
      <c r="B1402" s="586" t="str">
        <f t="shared" si="228"/>
        <v>DICIEMBRE</v>
      </c>
      <c r="C1402" s="586">
        <v>26</v>
      </c>
      <c r="D1402" s="292" t="str">
        <f t="shared" si="227"/>
        <v>DICIEMBRE 2017 / 24</v>
      </c>
      <c r="E1402" s="725"/>
      <c r="F1402" s="726"/>
      <c r="G1402" s="726"/>
      <c r="H1402" s="726"/>
      <c r="I1402" s="726"/>
      <c r="J1402" s="726"/>
      <c r="K1402" s="726"/>
      <c r="L1402" s="726"/>
      <c r="M1402" s="726"/>
      <c r="N1402" s="726"/>
      <c r="O1402" s="726"/>
      <c r="P1402" s="726"/>
      <c r="Q1402" s="726"/>
      <c r="R1402" s="726"/>
      <c r="S1402" s="726"/>
      <c r="T1402" s="726"/>
      <c r="U1402" s="726"/>
      <c r="V1402" s="726"/>
      <c r="W1402" s="726"/>
      <c r="X1402" s="726"/>
      <c r="Y1402" s="726"/>
      <c r="Z1402" s="726"/>
      <c r="AA1402" s="726"/>
      <c r="AB1402" s="726"/>
      <c r="AC1402" s="726"/>
      <c r="AD1402" s="726"/>
      <c r="AE1402" s="292"/>
      <c r="AF1402" s="428"/>
      <c r="AG1402" s="292"/>
      <c r="AH1402" s="726"/>
      <c r="AI1402" s="726"/>
      <c r="AJ1402" s="726"/>
      <c r="AK1402" s="726"/>
      <c r="AL1402" s="726"/>
      <c r="AM1402" s="726"/>
      <c r="AN1402" s="726"/>
      <c r="AO1402" s="726"/>
      <c r="AP1402" s="726"/>
      <c r="AQ1402" s="726"/>
      <c r="AR1402" s="726"/>
      <c r="AS1402" s="726"/>
      <c r="AT1402" s="726"/>
      <c r="AU1402" s="727"/>
      <c r="AV1402" s="726"/>
      <c r="AW1402" s="726"/>
      <c r="AX1402" s="726"/>
      <c r="AY1402" s="726"/>
      <c r="AZ1402" s="726"/>
      <c r="BA1402" s="726"/>
      <c r="BB1402" s="726"/>
      <c r="BC1402" s="726"/>
      <c r="BD1402" s="726"/>
      <c r="BE1402" s="726"/>
      <c r="BF1402" s="726"/>
      <c r="BG1402" s="726"/>
      <c r="BH1402" s="726"/>
      <c r="BI1402" s="726"/>
      <c r="BJ1402" s="726"/>
      <c r="BK1402" s="726"/>
      <c r="BL1402" s="726"/>
      <c r="BM1402" s="726"/>
      <c r="BN1402" s="726"/>
      <c r="BO1402" s="726"/>
      <c r="BP1402" s="726"/>
      <c r="BQ1402" s="726"/>
      <c r="BR1402" s="726"/>
      <c r="BS1402" s="726"/>
      <c r="BT1402" s="726"/>
      <c r="BU1402" s="726"/>
      <c r="BV1402" s="292"/>
      <c r="BW1402" s="435"/>
      <c r="BX1402" s="292"/>
      <c r="BY1402" s="726"/>
      <c r="BZ1402" s="726"/>
      <c r="CA1402" s="726"/>
      <c r="CB1402" s="726"/>
      <c r="CC1402" s="726"/>
      <c r="CD1402" s="726"/>
      <c r="CE1402" s="726"/>
      <c r="CF1402" s="726"/>
      <c r="CG1402" s="726"/>
      <c r="CH1402" s="726"/>
      <c r="CI1402" s="726"/>
      <c r="CJ1402" s="726"/>
      <c r="CK1402" s="726"/>
      <c r="CL1402" s="728"/>
    </row>
    <row r="1403" spans="1:90" x14ac:dyDescent="0.25">
      <c r="A1403" s="586">
        <f t="shared" si="228"/>
        <v>2017</v>
      </c>
      <c r="B1403" s="586" t="str">
        <f t="shared" si="228"/>
        <v>DICIEMBRE</v>
      </c>
      <c r="C1403" s="586">
        <v>27</v>
      </c>
      <c r="D1403" s="292" t="str">
        <f t="shared" si="227"/>
        <v>DICIEMBRE 2017 / 25</v>
      </c>
      <c r="E1403" s="725"/>
      <c r="F1403" s="726"/>
      <c r="G1403" s="726"/>
      <c r="H1403" s="726"/>
      <c r="I1403" s="726"/>
      <c r="J1403" s="726"/>
      <c r="K1403" s="726"/>
      <c r="L1403" s="726"/>
      <c r="M1403" s="726"/>
      <c r="N1403" s="726"/>
      <c r="O1403" s="726"/>
      <c r="P1403" s="726"/>
      <c r="Q1403" s="726"/>
      <c r="R1403" s="726"/>
      <c r="S1403" s="726"/>
      <c r="T1403" s="726"/>
      <c r="U1403" s="726"/>
      <c r="V1403" s="726"/>
      <c r="W1403" s="726"/>
      <c r="X1403" s="726"/>
      <c r="Y1403" s="726"/>
      <c r="Z1403" s="726"/>
      <c r="AA1403" s="726"/>
      <c r="AB1403" s="726"/>
      <c r="AC1403" s="726"/>
      <c r="AD1403" s="726"/>
      <c r="AE1403" s="292"/>
      <c r="AF1403" s="428"/>
      <c r="AG1403" s="292"/>
      <c r="AH1403" s="726"/>
      <c r="AI1403" s="726"/>
      <c r="AJ1403" s="726"/>
      <c r="AK1403" s="726"/>
      <c r="AL1403" s="726"/>
      <c r="AM1403" s="726"/>
      <c r="AN1403" s="726"/>
      <c r="AO1403" s="726"/>
      <c r="AP1403" s="726"/>
      <c r="AQ1403" s="726"/>
      <c r="AR1403" s="726"/>
      <c r="AS1403" s="726"/>
      <c r="AT1403" s="726"/>
      <c r="AU1403" s="727"/>
      <c r="AV1403" s="726"/>
      <c r="AW1403" s="726"/>
      <c r="AX1403" s="726"/>
      <c r="AY1403" s="726"/>
      <c r="AZ1403" s="726"/>
      <c r="BA1403" s="726"/>
      <c r="BB1403" s="726"/>
      <c r="BC1403" s="726"/>
      <c r="BD1403" s="726"/>
      <c r="BE1403" s="726"/>
      <c r="BF1403" s="726"/>
      <c r="BG1403" s="726"/>
      <c r="BH1403" s="726"/>
      <c r="BI1403" s="726"/>
      <c r="BJ1403" s="726"/>
      <c r="BK1403" s="726"/>
      <c r="BL1403" s="726"/>
      <c r="BM1403" s="726"/>
      <c r="BN1403" s="726"/>
      <c r="BO1403" s="726"/>
      <c r="BP1403" s="726"/>
      <c r="BQ1403" s="726"/>
      <c r="BR1403" s="726"/>
      <c r="BS1403" s="726"/>
      <c r="BT1403" s="726"/>
      <c r="BU1403" s="726"/>
      <c r="BV1403" s="292"/>
      <c r="BW1403" s="435"/>
      <c r="BX1403" s="292"/>
      <c r="BY1403" s="726"/>
      <c r="BZ1403" s="726"/>
      <c r="CA1403" s="726"/>
      <c r="CB1403" s="726"/>
      <c r="CC1403" s="726"/>
      <c r="CD1403" s="726"/>
      <c r="CE1403" s="726"/>
      <c r="CF1403" s="726"/>
      <c r="CG1403" s="726"/>
      <c r="CH1403" s="726"/>
      <c r="CI1403" s="726"/>
      <c r="CJ1403" s="726"/>
      <c r="CK1403" s="726"/>
      <c r="CL1403" s="728"/>
    </row>
    <row r="1404" spans="1:90" x14ac:dyDescent="0.25">
      <c r="A1404" s="586">
        <f t="shared" si="228"/>
        <v>2017</v>
      </c>
      <c r="B1404" s="586" t="str">
        <f t="shared" si="228"/>
        <v>DICIEMBRE</v>
      </c>
      <c r="C1404" s="586">
        <v>28</v>
      </c>
      <c r="D1404" s="292" t="str">
        <f t="shared" si="227"/>
        <v>DICIEMBRE 2017 / 26</v>
      </c>
      <c r="E1404" s="725"/>
      <c r="F1404" s="726"/>
      <c r="G1404" s="726"/>
      <c r="H1404" s="726"/>
      <c r="I1404" s="726"/>
      <c r="J1404" s="726"/>
      <c r="K1404" s="726"/>
      <c r="L1404" s="726"/>
      <c r="M1404" s="726"/>
      <c r="N1404" s="726"/>
      <c r="O1404" s="726"/>
      <c r="P1404" s="726"/>
      <c r="Q1404" s="726"/>
      <c r="R1404" s="726"/>
      <c r="S1404" s="726"/>
      <c r="T1404" s="726"/>
      <c r="U1404" s="726"/>
      <c r="V1404" s="726"/>
      <c r="W1404" s="726"/>
      <c r="X1404" s="726"/>
      <c r="Y1404" s="726"/>
      <c r="Z1404" s="726"/>
      <c r="AA1404" s="726"/>
      <c r="AB1404" s="726"/>
      <c r="AC1404" s="726"/>
      <c r="AD1404" s="726"/>
      <c r="AE1404" s="292"/>
      <c r="AF1404" s="428"/>
      <c r="AG1404" s="292"/>
      <c r="AH1404" s="726"/>
      <c r="AI1404" s="726"/>
      <c r="AJ1404" s="726"/>
      <c r="AK1404" s="726"/>
      <c r="AL1404" s="726"/>
      <c r="AM1404" s="726"/>
      <c r="AN1404" s="726"/>
      <c r="AO1404" s="726"/>
      <c r="AP1404" s="726"/>
      <c r="AQ1404" s="726"/>
      <c r="AR1404" s="726"/>
      <c r="AS1404" s="726"/>
      <c r="AT1404" s="726"/>
      <c r="AU1404" s="727"/>
      <c r="AV1404" s="726"/>
      <c r="AW1404" s="726"/>
      <c r="AX1404" s="726"/>
      <c r="AY1404" s="726"/>
      <c r="AZ1404" s="726"/>
      <c r="BA1404" s="726"/>
      <c r="BB1404" s="726"/>
      <c r="BC1404" s="726"/>
      <c r="BD1404" s="726"/>
      <c r="BE1404" s="726"/>
      <c r="BF1404" s="726"/>
      <c r="BG1404" s="726"/>
      <c r="BH1404" s="726"/>
      <c r="BI1404" s="726"/>
      <c r="BJ1404" s="726"/>
      <c r="BK1404" s="726"/>
      <c r="BL1404" s="726"/>
      <c r="BM1404" s="726"/>
      <c r="BN1404" s="726"/>
      <c r="BO1404" s="726"/>
      <c r="BP1404" s="726"/>
      <c r="BQ1404" s="726"/>
      <c r="BR1404" s="726"/>
      <c r="BS1404" s="726"/>
      <c r="BT1404" s="726"/>
      <c r="BU1404" s="726"/>
      <c r="BV1404" s="292"/>
      <c r="BW1404" s="435"/>
      <c r="BX1404" s="292"/>
      <c r="BY1404" s="726"/>
      <c r="BZ1404" s="726"/>
      <c r="CA1404" s="726"/>
      <c r="CB1404" s="726"/>
      <c r="CC1404" s="726"/>
      <c r="CD1404" s="726"/>
      <c r="CE1404" s="726"/>
      <c r="CF1404" s="726"/>
      <c r="CG1404" s="726"/>
      <c r="CH1404" s="726"/>
      <c r="CI1404" s="726"/>
      <c r="CJ1404" s="726"/>
      <c r="CK1404" s="726"/>
      <c r="CL1404" s="728"/>
    </row>
    <row r="1405" spans="1:90" x14ac:dyDescent="0.25">
      <c r="A1405" s="586">
        <f t="shared" si="228"/>
        <v>2017</v>
      </c>
      <c r="B1405" s="586" t="str">
        <f t="shared" si="228"/>
        <v>DICIEMBRE</v>
      </c>
      <c r="C1405" s="586">
        <v>29</v>
      </c>
      <c r="D1405" s="292" t="str">
        <f t="shared" si="227"/>
        <v>DICIEMBRE 2017 / 27</v>
      </c>
      <c r="E1405" s="725"/>
      <c r="F1405" s="726"/>
      <c r="G1405" s="726"/>
      <c r="H1405" s="726"/>
      <c r="I1405" s="726"/>
      <c r="J1405" s="726"/>
      <c r="K1405" s="726"/>
      <c r="L1405" s="726"/>
      <c r="M1405" s="726"/>
      <c r="N1405" s="726"/>
      <c r="O1405" s="726"/>
      <c r="P1405" s="726"/>
      <c r="Q1405" s="726"/>
      <c r="R1405" s="726"/>
      <c r="S1405" s="726"/>
      <c r="T1405" s="726"/>
      <c r="U1405" s="726"/>
      <c r="V1405" s="726"/>
      <c r="W1405" s="726"/>
      <c r="X1405" s="726"/>
      <c r="Y1405" s="726"/>
      <c r="Z1405" s="726"/>
      <c r="AA1405" s="726"/>
      <c r="AB1405" s="726"/>
      <c r="AC1405" s="726"/>
      <c r="AD1405" s="726"/>
      <c r="AE1405" s="292"/>
      <c r="AF1405" s="428"/>
      <c r="AG1405" s="292"/>
      <c r="AH1405" s="726"/>
      <c r="AI1405" s="726"/>
      <c r="AJ1405" s="726"/>
      <c r="AK1405" s="726"/>
      <c r="AL1405" s="726"/>
      <c r="AM1405" s="726"/>
      <c r="AN1405" s="726"/>
      <c r="AO1405" s="726"/>
      <c r="AP1405" s="726"/>
      <c r="AQ1405" s="726"/>
      <c r="AR1405" s="726"/>
      <c r="AS1405" s="726"/>
      <c r="AT1405" s="726"/>
      <c r="AU1405" s="727"/>
      <c r="AV1405" s="726"/>
      <c r="AW1405" s="726"/>
      <c r="AX1405" s="726"/>
      <c r="AY1405" s="726"/>
      <c r="AZ1405" s="726"/>
      <c r="BA1405" s="726"/>
      <c r="BB1405" s="726"/>
      <c r="BC1405" s="726"/>
      <c r="BD1405" s="726"/>
      <c r="BE1405" s="726"/>
      <c r="BF1405" s="726"/>
      <c r="BG1405" s="726"/>
      <c r="BH1405" s="726"/>
      <c r="BI1405" s="726"/>
      <c r="BJ1405" s="726"/>
      <c r="BK1405" s="726"/>
      <c r="BL1405" s="726"/>
      <c r="BM1405" s="726"/>
      <c r="BN1405" s="726"/>
      <c r="BO1405" s="726"/>
      <c r="BP1405" s="726"/>
      <c r="BQ1405" s="726"/>
      <c r="BR1405" s="726"/>
      <c r="BS1405" s="726"/>
      <c r="BT1405" s="726"/>
      <c r="BU1405" s="726"/>
      <c r="BV1405" s="292"/>
      <c r="BW1405" s="435"/>
      <c r="BX1405" s="292"/>
      <c r="BY1405" s="726"/>
      <c r="BZ1405" s="726"/>
      <c r="CA1405" s="726"/>
      <c r="CB1405" s="726"/>
      <c r="CC1405" s="726"/>
      <c r="CD1405" s="726"/>
      <c r="CE1405" s="726"/>
      <c r="CF1405" s="726"/>
      <c r="CG1405" s="726"/>
      <c r="CH1405" s="726"/>
      <c r="CI1405" s="726"/>
      <c r="CJ1405" s="726"/>
      <c r="CK1405" s="726"/>
      <c r="CL1405" s="728"/>
    </row>
    <row r="1406" spans="1:90" x14ac:dyDescent="0.25">
      <c r="A1406" s="586">
        <f t="shared" si="228"/>
        <v>2017</v>
      </c>
      <c r="B1406" s="586" t="str">
        <f t="shared" si="228"/>
        <v>DICIEMBRE</v>
      </c>
      <c r="C1406" s="586">
        <v>30</v>
      </c>
      <c r="D1406" s="292" t="str">
        <f t="shared" si="227"/>
        <v>DICIEMBRE 2017 / 28</v>
      </c>
      <c r="E1406" s="725"/>
      <c r="F1406" s="726"/>
      <c r="G1406" s="726"/>
      <c r="H1406" s="726"/>
      <c r="I1406" s="726"/>
      <c r="J1406" s="726"/>
      <c r="K1406" s="726"/>
      <c r="L1406" s="726"/>
      <c r="M1406" s="726"/>
      <c r="N1406" s="726"/>
      <c r="O1406" s="726"/>
      <c r="P1406" s="726"/>
      <c r="Q1406" s="726"/>
      <c r="R1406" s="726"/>
      <c r="S1406" s="726"/>
      <c r="T1406" s="726"/>
      <c r="U1406" s="726"/>
      <c r="V1406" s="726"/>
      <c r="W1406" s="726"/>
      <c r="X1406" s="726"/>
      <c r="Y1406" s="726"/>
      <c r="Z1406" s="726"/>
      <c r="AA1406" s="726"/>
      <c r="AB1406" s="726"/>
      <c r="AC1406" s="726"/>
      <c r="AD1406" s="726"/>
      <c r="AE1406" s="292"/>
      <c r="AF1406" s="428"/>
      <c r="AG1406" s="292"/>
      <c r="AH1406" s="726"/>
      <c r="AI1406" s="726"/>
      <c r="AJ1406" s="726"/>
      <c r="AK1406" s="726"/>
      <c r="AL1406" s="726"/>
      <c r="AM1406" s="726"/>
      <c r="AN1406" s="726"/>
      <c r="AO1406" s="726"/>
      <c r="AP1406" s="726"/>
      <c r="AQ1406" s="726"/>
      <c r="AR1406" s="726"/>
      <c r="AS1406" s="726"/>
      <c r="AT1406" s="726"/>
      <c r="AU1406" s="727"/>
      <c r="AV1406" s="726"/>
      <c r="AW1406" s="726"/>
      <c r="AX1406" s="726"/>
      <c r="AY1406" s="726"/>
      <c r="AZ1406" s="726"/>
      <c r="BA1406" s="726"/>
      <c r="BB1406" s="726"/>
      <c r="BC1406" s="726"/>
      <c r="BD1406" s="726"/>
      <c r="BE1406" s="726"/>
      <c r="BF1406" s="726"/>
      <c r="BG1406" s="726"/>
      <c r="BH1406" s="726"/>
      <c r="BI1406" s="726"/>
      <c r="BJ1406" s="726"/>
      <c r="BK1406" s="726"/>
      <c r="BL1406" s="726"/>
      <c r="BM1406" s="726"/>
      <c r="BN1406" s="726"/>
      <c r="BO1406" s="726"/>
      <c r="BP1406" s="726"/>
      <c r="BQ1406" s="726"/>
      <c r="BR1406" s="726"/>
      <c r="BS1406" s="726"/>
      <c r="BT1406" s="726"/>
      <c r="BU1406" s="726"/>
      <c r="BV1406" s="292"/>
      <c r="BW1406" s="435"/>
      <c r="BX1406" s="292"/>
      <c r="BY1406" s="726"/>
      <c r="BZ1406" s="726"/>
      <c r="CA1406" s="726"/>
      <c r="CB1406" s="726"/>
      <c r="CC1406" s="726"/>
      <c r="CD1406" s="726"/>
      <c r="CE1406" s="726"/>
      <c r="CF1406" s="726"/>
      <c r="CG1406" s="726"/>
      <c r="CH1406" s="726"/>
      <c r="CI1406" s="726"/>
      <c r="CJ1406" s="726"/>
      <c r="CK1406" s="726"/>
      <c r="CL1406" s="728"/>
    </row>
    <row r="1407" spans="1:90" x14ac:dyDescent="0.25">
      <c r="A1407" s="586">
        <f t="shared" si="228"/>
        <v>2017</v>
      </c>
      <c r="B1407" s="586" t="str">
        <f t="shared" si="228"/>
        <v>DICIEMBRE</v>
      </c>
      <c r="C1407" s="586">
        <v>31</v>
      </c>
      <c r="D1407" s="292" t="str">
        <f t="shared" si="227"/>
        <v>DICIEMBRE 2017 / 29</v>
      </c>
      <c r="E1407" s="725"/>
      <c r="F1407" s="726"/>
      <c r="G1407" s="726"/>
      <c r="H1407" s="726"/>
      <c r="I1407" s="726"/>
      <c r="J1407" s="726"/>
      <c r="K1407" s="726"/>
      <c r="L1407" s="726"/>
      <c r="M1407" s="726"/>
      <c r="N1407" s="726"/>
      <c r="O1407" s="726"/>
      <c r="P1407" s="726"/>
      <c r="Q1407" s="726"/>
      <c r="R1407" s="726"/>
      <c r="S1407" s="726"/>
      <c r="T1407" s="726"/>
      <c r="U1407" s="726"/>
      <c r="V1407" s="726"/>
      <c r="W1407" s="726"/>
      <c r="X1407" s="726"/>
      <c r="Y1407" s="726"/>
      <c r="Z1407" s="726"/>
      <c r="AA1407" s="726"/>
      <c r="AB1407" s="726"/>
      <c r="AC1407" s="726"/>
      <c r="AD1407" s="726"/>
      <c r="AE1407" s="292"/>
      <c r="AF1407" s="428"/>
      <c r="AG1407" s="292"/>
      <c r="AH1407" s="726"/>
      <c r="AI1407" s="726"/>
      <c r="AJ1407" s="726"/>
      <c r="AK1407" s="726"/>
      <c r="AL1407" s="726"/>
      <c r="AM1407" s="726"/>
      <c r="AN1407" s="726"/>
      <c r="AO1407" s="726"/>
      <c r="AP1407" s="726"/>
      <c r="AQ1407" s="726"/>
      <c r="AR1407" s="726"/>
      <c r="AS1407" s="726"/>
      <c r="AT1407" s="726"/>
      <c r="AU1407" s="727"/>
      <c r="AV1407" s="726"/>
      <c r="AW1407" s="726"/>
      <c r="AX1407" s="726"/>
      <c r="AY1407" s="726"/>
      <c r="AZ1407" s="726"/>
      <c r="BA1407" s="726"/>
      <c r="BB1407" s="726"/>
      <c r="BC1407" s="726"/>
      <c r="BD1407" s="726"/>
      <c r="BE1407" s="726"/>
      <c r="BF1407" s="726"/>
      <c r="BG1407" s="726"/>
      <c r="BH1407" s="726"/>
      <c r="BI1407" s="726"/>
      <c r="BJ1407" s="726"/>
      <c r="BK1407" s="726"/>
      <c r="BL1407" s="726"/>
      <c r="BM1407" s="726"/>
      <c r="BN1407" s="726"/>
      <c r="BO1407" s="726"/>
      <c r="BP1407" s="726"/>
      <c r="BQ1407" s="726"/>
      <c r="BR1407" s="726"/>
      <c r="BS1407" s="726"/>
      <c r="BT1407" s="726"/>
      <c r="BU1407" s="726"/>
      <c r="BV1407" s="292"/>
      <c r="BW1407" s="435"/>
      <c r="BX1407" s="292"/>
      <c r="BY1407" s="726"/>
      <c r="BZ1407" s="726"/>
      <c r="CA1407" s="726"/>
      <c r="CB1407" s="726"/>
      <c r="CC1407" s="726"/>
      <c r="CD1407" s="726"/>
      <c r="CE1407" s="726"/>
      <c r="CF1407" s="726"/>
      <c r="CG1407" s="726"/>
      <c r="CH1407" s="726"/>
      <c r="CI1407" s="726"/>
      <c r="CJ1407" s="726"/>
      <c r="CK1407" s="726"/>
      <c r="CL1407" s="728"/>
    </row>
    <row r="1408" spans="1:90" x14ac:dyDescent="0.25">
      <c r="D1408" s="292" t="str">
        <f t="shared" si="227"/>
        <v>DICIEMBRE 2017 / 30</v>
      </c>
      <c r="E1408" s="291"/>
      <c r="F1408" s="292"/>
      <c r="G1408" s="292"/>
      <c r="H1408" s="292"/>
      <c r="I1408" s="292"/>
      <c r="J1408" s="292"/>
      <c r="K1408" s="292"/>
      <c r="L1408" s="292"/>
      <c r="M1408" s="292"/>
      <c r="N1408" s="292"/>
      <c r="O1408" s="292"/>
      <c r="P1408" s="292"/>
      <c r="Q1408" s="292"/>
      <c r="R1408" s="292"/>
      <c r="S1408" s="292"/>
      <c r="T1408" s="292"/>
      <c r="U1408" s="292"/>
      <c r="V1408" s="292"/>
      <c r="W1408" s="292"/>
      <c r="X1408" s="292"/>
      <c r="Y1408" s="292"/>
      <c r="Z1408" s="292"/>
      <c r="AA1408" s="292"/>
      <c r="AB1408" s="292"/>
      <c r="AC1408" s="292"/>
      <c r="AD1408" s="292"/>
      <c r="AE1408" s="292"/>
      <c r="AF1408" s="428"/>
      <c r="AG1408" s="292"/>
      <c r="AH1408" s="292"/>
      <c r="AI1408" s="292"/>
      <c r="AJ1408" s="292"/>
      <c r="AK1408" s="292"/>
      <c r="AL1408" s="292"/>
      <c r="AM1408" s="292"/>
      <c r="AN1408" s="292"/>
      <c r="AO1408" s="292"/>
      <c r="AP1408" s="292"/>
      <c r="AQ1408" s="292"/>
      <c r="AR1408" s="292"/>
      <c r="AS1408" s="292"/>
      <c r="AT1408" s="292"/>
      <c r="AU1408" s="307"/>
      <c r="AV1408" s="292"/>
      <c r="AW1408" s="292"/>
      <c r="AX1408" s="292"/>
      <c r="AY1408" s="292"/>
      <c r="AZ1408" s="292"/>
      <c r="BA1408" s="292"/>
      <c r="BB1408" s="292"/>
      <c r="BC1408" s="292"/>
      <c r="BD1408" s="292"/>
      <c r="BE1408" s="292"/>
      <c r="BF1408" s="292"/>
      <c r="BG1408" s="292"/>
      <c r="BH1408" s="292"/>
      <c r="BI1408" s="292"/>
      <c r="BJ1408" s="292"/>
      <c r="BK1408" s="292"/>
      <c r="BL1408" s="292"/>
      <c r="BM1408" s="292"/>
      <c r="BN1408" s="292"/>
      <c r="BO1408" s="292"/>
      <c r="BP1408" s="292"/>
      <c r="BQ1408" s="292"/>
      <c r="BR1408" s="292"/>
      <c r="BS1408" s="292"/>
      <c r="BT1408" s="292"/>
      <c r="BU1408" s="292"/>
      <c r="BV1408" s="292"/>
      <c r="BW1408" s="435"/>
      <c r="BX1408" s="292"/>
      <c r="BY1408" s="292"/>
      <c r="BZ1408" s="292"/>
      <c r="CA1408" s="292"/>
      <c r="CB1408" s="292"/>
      <c r="CC1408" s="292"/>
      <c r="CD1408" s="292"/>
      <c r="CE1408" s="292"/>
      <c r="CF1408" s="292"/>
      <c r="CG1408" s="292"/>
      <c r="CH1408" s="292"/>
      <c r="CI1408" s="292"/>
      <c r="CJ1408" s="292"/>
      <c r="CK1408" s="292"/>
      <c r="CL1408" s="343"/>
    </row>
    <row r="1409" spans="4:133" x14ac:dyDescent="0.25">
      <c r="D1409" s="292" t="str">
        <f t="shared" si="227"/>
        <v>DICIEMBRE 2017 / 31</v>
      </c>
      <c r="E1409" s="725"/>
      <c r="F1409" s="726"/>
      <c r="G1409" s="726"/>
      <c r="H1409" s="726"/>
      <c r="I1409" s="726"/>
      <c r="J1409" s="726"/>
      <c r="K1409" s="726"/>
      <c r="L1409" s="726"/>
      <c r="M1409" s="726"/>
      <c r="N1409" s="726"/>
      <c r="O1409" s="726"/>
      <c r="P1409" s="726"/>
      <c r="Q1409" s="726"/>
      <c r="R1409" s="726"/>
      <c r="S1409" s="726"/>
      <c r="T1409" s="726"/>
      <c r="U1409" s="726"/>
      <c r="V1409" s="726"/>
      <c r="W1409" s="726"/>
      <c r="X1409" s="726"/>
      <c r="Y1409" s="726"/>
      <c r="Z1409" s="726"/>
      <c r="AA1409" s="726"/>
      <c r="AB1409" s="726"/>
      <c r="AC1409" s="726"/>
      <c r="AD1409" s="726"/>
      <c r="AE1409" s="292"/>
      <c r="AF1409" s="428"/>
      <c r="AG1409" s="292"/>
      <c r="AH1409" s="726"/>
      <c r="AI1409" s="726"/>
      <c r="AJ1409" s="726"/>
      <c r="AK1409" s="726"/>
      <c r="AL1409" s="726"/>
      <c r="AM1409" s="726"/>
      <c r="AN1409" s="726"/>
      <c r="AO1409" s="726"/>
      <c r="AP1409" s="726"/>
      <c r="AQ1409" s="726"/>
      <c r="AR1409" s="726"/>
      <c r="AS1409" s="726"/>
      <c r="AT1409" s="726"/>
      <c r="AU1409" s="727"/>
      <c r="AV1409" s="726"/>
      <c r="AW1409" s="726"/>
      <c r="AX1409" s="726"/>
      <c r="AY1409" s="726"/>
      <c r="AZ1409" s="726"/>
      <c r="BA1409" s="726"/>
      <c r="BB1409" s="726"/>
      <c r="BC1409" s="726"/>
      <c r="BD1409" s="726"/>
      <c r="BE1409" s="726"/>
      <c r="BF1409" s="726"/>
      <c r="BG1409" s="726"/>
      <c r="BH1409" s="726"/>
      <c r="BI1409" s="726"/>
      <c r="BJ1409" s="726"/>
      <c r="BK1409" s="726"/>
      <c r="BL1409" s="726"/>
      <c r="BM1409" s="726"/>
      <c r="BN1409" s="726"/>
      <c r="BO1409" s="726"/>
      <c r="BP1409" s="726"/>
      <c r="BQ1409" s="726"/>
      <c r="BR1409" s="726"/>
      <c r="BS1409" s="726"/>
      <c r="BT1409" s="726"/>
      <c r="BU1409" s="726"/>
      <c r="BV1409" s="292"/>
      <c r="BW1409" s="435"/>
      <c r="BX1409" s="292"/>
      <c r="BY1409" s="726"/>
      <c r="BZ1409" s="726"/>
      <c r="CA1409" s="726"/>
      <c r="CB1409" s="726"/>
      <c r="CC1409" s="726"/>
      <c r="CD1409" s="726"/>
      <c r="CE1409" s="726"/>
      <c r="CF1409" s="726"/>
      <c r="CG1409" s="726"/>
      <c r="CH1409" s="726"/>
      <c r="CI1409" s="726"/>
      <c r="CJ1409" s="726"/>
      <c r="CK1409" s="726"/>
      <c r="CL1409" s="728"/>
    </row>
    <row r="1410" spans="4:133" ht="15.75" x14ac:dyDescent="0.25">
      <c r="D1410" s="275" t="s">
        <v>228</v>
      </c>
      <c r="E1410" s="344" t="str">
        <f>IFERROR(AVERAGE(E1379:E1409),"")</f>
        <v/>
      </c>
      <c r="F1410" s="276" t="str">
        <f>IFERROR(AVERAGE(F1379:F1409),"")</f>
        <v/>
      </c>
      <c r="G1410" s="276" t="str">
        <f>IFERROR(AVERAGE(G1379:G1409),"")</f>
        <v/>
      </c>
      <c r="H1410" s="276" t="str">
        <f>IFERROR(AVERAGE(H1379:H1409),"")</f>
        <v/>
      </c>
      <c r="I1410" s="276" t="str">
        <f>IFERROR(AVERAGE(I1379:I1409),"")</f>
        <v/>
      </c>
      <c r="J1410" s="276" t="str">
        <f t="shared" ref="J1410:BU1410" si="229">IFERROR(AVERAGE(J1379:J1409),"")</f>
        <v/>
      </c>
      <c r="K1410" s="276" t="str">
        <f t="shared" si="229"/>
        <v/>
      </c>
      <c r="L1410" s="276" t="str">
        <f t="shared" si="229"/>
        <v/>
      </c>
      <c r="M1410" s="276" t="str">
        <f t="shared" si="229"/>
        <v/>
      </c>
      <c r="N1410" s="276" t="str">
        <f t="shared" si="229"/>
        <v/>
      </c>
      <c r="O1410" s="276" t="str">
        <f t="shared" si="229"/>
        <v/>
      </c>
      <c r="P1410" s="276" t="str">
        <f t="shared" si="229"/>
        <v/>
      </c>
      <c r="Q1410" s="276" t="str">
        <f t="shared" si="229"/>
        <v/>
      </c>
      <c r="R1410" s="276" t="str">
        <f t="shared" si="229"/>
        <v/>
      </c>
      <c r="S1410" s="276" t="str">
        <f t="shared" si="229"/>
        <v/>
      </c>
      <c r="T1410" s="276" t="str">
        <f t="shared" si="229"/>
        <v/>
      </c>
      <c r="U1410" s="276" t="str">
        <f t="shared" si="229"/>
        <v/>
      </c>
      <c r="V1410" s="276" t="str">
        <f t="shared" si="229"/>
        <v/>
      </c>
      <c r="W1410" s="276" t="str">
        <f t="shared" si="229"/>
        <v/>
      </c>
      <c r="X1410" s="276" t="str">
        <f t="shared" si="229"/>
        <v/>
      </c>
      <c r="Y1410" s="276" t="str">
        <f t="shared" si="229"/>
        <v/>
      </c>
      <c r="Z1410" s="276" t="str">
        <f t="shared" si="229"/>
        <v/>
      </c>
      <c r="AA1410" s="276" t="str">
        <f t="shared" si="229"/>
        <v/>
      </c>
      <c r="AB1410" s="276" t="str">
        <f t="shared" si="229"/>
        <v/>
      </c>
      <c r="AC1410" s="276" t="str">
        <f t="shared" si="229"/>
        <v/>
      </c>
      <c r="AD1410" s="276" t="str">
        <f t="shared" si="229"/>
        <v/>
      </c>
      <c r="AE1410" s="276" t="str">
        <f t="shared" si="229"/>
        <v/>
      </c>
      <c r="AF1410" s="420" t="str">
        <f t="shared" si="229"/>
        <v/>
      </c>
      <c r="AG1410" s="276" t="str">
        <f t="shared" si="229"/>
        <v/>
      </c>
      <c r="AH1410" s="276" t="str">
        <f t="shared" si="229"/>
        <v/>
      </c>
      <c r="AI1410" s="276" t="str">
        <f t="shared" si="229"/>
        <v/>
      </c>
      <c r="AJ1410" s="276" t="str">
        <f t="shared" si="229"/>
        <v/>
      </c>
      <c r="AK1410" s="276" t="str">
        <f t="shared" si="229"/>
        <v/>
      </c>
      <c r="AL1410" s="276" t="str">
        <f t="shared" si="229"/>
        <v/>
      </c>
      <c r="AM1410" s="276" t="str">
        <f t="shared" si="229"/>
        <v/>
      </c>
      <c r="AN1410" s="276" t="str">
        <f t="shared" si="229"/>
        <v/>
      </c>
      <c r="AO1410" s="276" t="str">
        <f t="shared" si="229"/>
        <v/>
      </c>
      <c r="AP1410" s="276" t="str">
        <f t="shared" si="229"/>
        <v/>
      </c>
      <c r="AQ1410" s="276" t="str">
        <f t="shared" si="229"/>
        <v/>
      </c>
      <c r="AR1410" s="276" t="str">
        <f t="shared" si="229"/>
        <v/>
      </c>
      <c r="AS1410" s="276" t="str">
        <f t="shared" si="229"/>
        <v/>
      </c>
      <c r="AT1410" s="276" t="str">
        <f t="shared" si="229"/>
        <v/>
      </c>
      <c r="AU1410" s="276" t="str">
        <f t="shared" si="229"/>
        <v/>
      </c>
      <c r="AV1410" s="276" t="str">
        <f t="shared" si="229"/>
        <v/>
      </c>
      <c r="AW1410" s="276" t="str">
        <f t="shared" si="229"/>
        <v/>
      </c>
      <c r="AX1410" s="310" t="str">
        <f t="shared" si="229"/>
        <v/>
      </c>
      <c r="AY1410" s="276" t="str">
        <f t="shared" si="229"/>
        <v/>
      </c>
      <c r="AZ1410" s="276" t="str">
        <f t="shared" si="229"/>
        <v/>
      </c>
      <c r="BA1410" s="276" t="str">
        <f t="shared" si="229"/>
        <v/>
      </c>
      <c r="BB1410" s="276" t="str">
        <f t="shared" si="229"/>
        <v/>
      </c>
      <c r="BC1410" s="276" t="str">
        <f t="shared" si="229"/>
        <v/>
      </c>
      <c r="BD1410" s="276" t="str">
        <f t="shared" si="229"/>
        <v/>
      </c>
      <c r="BE1410" s="276" t="str">
        <f t="shared" si="229"/>
        <v/>
      </c>
      <c r="BF1410" s="276" t="str">
        <f t="shared" si="229"/>
        <v/>
      </c>
      <c r="BG1410" s="276" t="str">
        <f t="shared" si="229"/>
        <v/>
      </c>
      <c r="BH1410" s="276" t="str">
        <f t="shared" si="229"/>
        <v/>
      </c>
      <c r="BI1410" s="276" t="str">
        <f t="shared" si="229"/>
        <v/>
      </c>
      <c r="BJ1410" s="276" t="str">
        <f t="shared" si="229"/>
        <v/>
      </c>
      <c r="BK1410" s="276" t="str">
        <f t="shared" si="229"/>
        <v/>
      </c>
      <c r="BL1410" s="276" t="str">
        <f t="shared" si="229"/>
        <v/>
      </c>
      <c r="BM1410" s="276" t="str">
        <f t="shared" si="229"/>
        <v/>
      </c>
      <c r="BN1410" s="276" t="str">
        <f t="shared" si="229"/>
        <v/>
      </c>
      <c r="BO1410" s="276" t="str">
        <f t="shared" si="229"/>
        <v/>
      </c>
      <c r="BP1410" s="276" t="str">
        <f t="shared" si="229"/>
        <v/>
      </c>
      <c r="BQ1410" s="276" t="str">
        <f t="shared" si="229"/>
        <v/>
      </c>
      <c r="BR1410" s="276" t="str">
        <f t="shared" si="229"/>
        <v/>
      </c>
      <c r="BS1410" s="276" t="str">
        <f t="shared" si="229"/>
        <v/>
      </c>
      <c r="BT1410" s="276" t="str">
        <f t="shared" si="229"/>
        <v/>
      </c>
      <c r="BU1410" s="276" t="str">
        <f t="shared" si="229"/>
        <v/>
      </c>
      <c r="BV1410" s="310" t="str">
        <f>IFERROR(AVERAGE(BV1379:BV1409),"")</f>
        <v/>
      </c>
      <c r="BW1410" s="436"/>
      <c r="BX1410" s="309"/>
      <c r="BY1410" s="309"/>
      <c r="BZ1410" s="309"/>
      <c r="CA1410" s="309"/>
      <c r="CB1410" s="309"/>
      <c r="CC1410" s="309"/>
      <c r="CD1410" s="309"/>
      <c r="CE1410" s="309"/>
      <c r="CF1410" s="309"/>
      <c r="CG1410" s="309"/>
      <c r="CH1410" s="309"/>
      <c r="CI1410" s="309"/>
      <c r="CJ1410" s="309"/>
      <c r="CK1410" s="309"/>
      <c r="CL1410" s="308"/>
      <c r="CM1410" s="309"/>
      <c r="CN1410" s="309"/>
      <c r="CO1410" s="309"/>
      <c r="CP1410" s="309"/>
      <c r="CQ1410" s="309"/>
      <c r="CR1410" s="309"/>
      <c r="CS1410" s="309"/>
      <c r="CT1410" s="309"/>
      <c r="CU1410" s="309"/>
      <c r="CV1410" s="309"/>
      <c r="CW1410" s="309"/>
      <c r="CX1410" s="309"/>
      <c r="CY1410" s="309"/>
      <c r="CZ1410" s="309"/>
      <c r="DA1410" s="309"/>
      <c r="DB1410" s="309"/>
      <c r="DC1410" s="309"/>
      <c r="DD1410" s="309"/>
      <c r="DE1410" s="309"/>
      <c r="DF1410" s="309"/>
      <c r="DG1410" s="309"/>
      <c r="DH1410" s="309"/>
      <c r="DI1410" s="309"/>
      <c r="DJ1410" s="309"/>
      <c r="DK1410" s="309"/>
      <c r="DL1410" s="309"/>
      <c r="DM1410" s="309"/>
      <c r="DN1410" s="309"/>
      <c r="DO1410" s="443"/>
      <c r="DP1410" s="309"/>
      <c r="DQ1410" s="309"/>
      <c r="DR1410" s="309"/>
      <c r="DS1410" s="309"/>
      <c r="DT1410" s="309"/>
      <c r="DU1410" s="309"/>
      <c r="DV1410" s="309"/>
      <c r="DW1410" s="309"/>
      <c r="DX1410" s="309"/>
      <c r="DY1410" s="309"/>
      <c r="DZ1410" s="309"/>
      <c r="EA1410" s="309"/>
      <c r="EB1410" s="309"/>
      <c r="EC1410" s="309"/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GE!K3:K3</xm:f>
              <xm:sqref>L3</xm:sqref>
            </x14:sparkline>
            <x14:sparkline>
              <xm:f>GE!K4:K4</xm:f>
              <xm:sqref>L4</xm:sqref>
            </x14:sparkline>
            <x14:sparkline>
              <xm:f>GE!K5:K5</xm:f>
              <xm:sqref>L5</xm:sqref>
            </x14:sparkline>
            <x14:sparkline>
              <xm:f>GE!K6:K6</xm:f>
              <xm:sqref>L6</xm:sqref>
            </x14:sparkline>
            <x14:sparkline>
              <xm:f>GE!K7:K7</xm:f>
              <xm:sqref>L7</xm:sqref>
            </x14:sparkline>
            <x14:sparkline>
              <xm:f>GE!K8:K8</xm:f>
              <xm:sqref>L8</xm:sqref>
            </x14:sparkline>
            <x14:sparkline>
              <xm:f>GE!K9:K9</xm:f>
              <xm:sqref>L9</xm:sqref>
            </x14:sparkline>
            <x14:sparkline>
              <xm:f>GE!K10:K10</xm:f>
              <xm:sqref>L10</xm:sqref>
            </x14:sparkline>
            <x14:sparkline>
              <xm:f>GE!K11:K11</xm:f>
              <xm:sqref>L11</xm:sqref>
            </x14:sparkline>
            <x14:sparkline>
              <xm:f>GE!K12:K12</xm:f>
              <xm:sqref>L12</xm:sqref>
            </x14:sparkline>
            <x14:sparkline>
              <xm:f>GE!K13:K13</xm:f>
              <xm:sqref>L13</xm:sqref>
            </x14:sparkline>
            <x14:sparkline>
              <xm:f>GE!K14:K14</xm:f>
              <xm:sqref>L14</xm:sqref>
            </x14:sparkline>
            <x14:sparkline>
              <xm:f>GE!K15:K15</xm:f>
              <xm:sqref>L15</xm:sqref>
            </x14:sparkline>
            <x14:sparkline>
              <xm:f>GE!K16:K16</xm:f>
              <xm:sqref>L16</xm:sqref>
            </x14:sparkline>
            <x14:sparkline>
              <xm:f>GE!K17:K17</xm:f>
              <xm:sqref>L17</xm:sqref>
            </x14:sparkline>
            <x14:sparkline>
              <xm:f>GE!K18:K18</xm:f>
              <xm:sqref>L18</xm:sqref>
            </x14:sparkline>
            <x14:sparkline>
              <xm:f>GE!K19:K19</xm:f>
              <xm:sqref>L19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B1410"/>
  <sheetViews>
    <sheetView topLeftCell="CJ1" zoomScale="70" zoomScaleNormal="70" workbookViewId="0">
      <pane ySplit="2" topLeftCell="A1115" activePane="bottomLeft" state="frozen"/>
      <selection activeCell="A8" sqref="A8:E14"/>
      <selection pane="bottomLeft" activeCell="BU1127" sqref="BU1127:DA1127"/>
    </sheetView>
  </sheetViews>
  <sheetFormatPr baseColWidth="10" defaultRowHeight="15" x14ac:dyDescent="0.25"/>
  <cols>
    <col min="1" max="1" width="6.28515625" style="44" hidden="1" customWidth="1"/>
    <col min="2" max="2" width="14" style="44" hidden="1" customWidth="1"/>
    <col min="3" max="3" width="3.85546875" style="44" hidden="1" customWidth="1"/>
    <col min="4" max="4" width="27.28515625" style="44" bestFit="1" customWidth="1"/>
    <col min="5" max="8" width="14.7109375" style="44" customWidth="1"/>
    <col min="9" max="9" width="16" style="44" bestFit="1" customWidth="1"/>
    <col min="10" max="11" width="14.7109375" style="44" customWidth="1"/>
    <col min="12" max="12" width="16.85546875" style="44" bestFit="1" customWidth="1"/>
    <col min="13" max="13" width="15.7109375" style="44" customWidth="1"/>
    <col min="14" max="14" width="15.28515625" style="44" customWidth="1"/>
    <col min="15" max="15" width="15.7109375" style="44" bestFit="1" customWidth="1"/>
    <col min="16" max="17" width="15.7109375" style="44" customWidth="1"/>
    <col min="18" max="18" width="19.28515625" style="44" bestFit="1" customWidth="1"/>
    <col min="19" max="22" width="15.7109375" style="44" customWidth="1"/>
    <col min="23" max="23" width="16.140625" style="44" customWidth="1"/>
    <col min="24" max="24" width="15.7109375" style="44" customWidth="1"/>
    <col min="25" max="25" width="16.140625" style="417" customWidth="1"/>
    <col min="26" max="26" width="16.140625" style="44" customWidth="1"/>
    <col min="27" max="27" width="16.140625" style="55" customWidth="1"/>
    <col min="28" max="33" width="16.140625" style="44" customWidth="1"/>
    <col min="34" max="34" width="15.7109375" style="44" customWidth="1"/>
    <col min="35" max="37" width="16.140625" style="44" customWidth="1"/>
    <col min="38" max="38" width="16.140625" style="207" customWidth="1"/>
    <col min="39" max="43" width="16.140625" style="44" customWidth="1"/>
    <col min="44" max="44" width="15.7109375" style="44" customWidth="1"/>
    <col min="45" max="45" width="16.140625" style="44" customWidth="1"/>
    <col min="46" max="46" width="16.85546875" style="44" bestFit="1" customWidth="1"/>
    <col min="47" max="49" width="16.140625" style="44" customWidth="1"/>
    <col min="50" max="50" width="16.140625" style="55" customWidth="1"/>
    <col min="51" max="51" width="16.140625" style="44" customWidth="1"/>
    <col min="52" max="52" width="19.28515625" style="44" bestFit="1" customWidth="1"/>
    <col min="53" max="53" width="16.140625" style="44" customWidth="1"/>
    <col min="54" max="54" width="15.7109375" style="44" customWidth="1"/>
    <col min="55" max="58" width="16.140625" style="44" customWidth="1"/>
    <col min="59" max="59" width="16.140625" style="411" customWidth="1"/>
    <col min="60" max="63" width="16.140625" style="44" customWidth="1"/>
    <col min="64" max="64" width="15.7109375" style="44" customWidth="1"/>
    <col min="65" max="71" width="16.140625" style="44" customWidth="1"/>
    <col min="72" max="72" width="16.140625" style="207" customWidth="1"/>
    <col min="73" max="73" width="16.140625" style="44" customWidth="1"/>
    <col min="74" max="74" width="15.7109375" style="55" customWidth="1"/>
    <col min="75" max="79" width="16.140625" style="44" customWidth="1"/>
    <col min="80" max="80" width="16.85546875" style="44" bestFit="1" customWidth="1"/>
    <col min="81" max="83" width="16.140625" style="44" customWidth="1"/>
    <col min="84" max="84" width="15.7109375" style="44" customWidth="1"/>
    <col min="85" max="85" width="16.140625" style="44" customWidth="1"/>
    <col min="86" max="86" width="19.28515625" style="44" bestFit="1" customWidth="1"/>
    <col min="87" max="92" width="16.140625" style="44" customWidth="1"/>
    <col min="93" max="93" width="16.140625" style="422" customWidth="1"/>
    <col min="94" max="94" width="15.7109375" style="44" customWidth="1"/>
    <col min="95" max="102" width="16.140625" style="44" customWidth="1"/>
    <col min="103" max="103" width="17.140625" style="44" customWidth="1"/>
    <col min="104" max="104" width="16.7109375" style="44" customWidth="1"/>
    <col min="105" max="105" width="17.140625" style="44" customWidth="1"/>
    <col min="106" max="106" width="11.42578125" style="207"/>
    <col min="107" max="16384" width="11.42578125" style="44"/>
  </cols>
  <sheetData>
    <row r="1" spans="1:105" ht="15.75" x14ac:dyDescent="0.3">
      <c r="D1" s="44" t="s">
        <v>243</v>
      </c>
      <c r="E1" s="25" t="s">
        <v>244</v>
      </c>
      <c r="F1" s="25" t="s">
        <v>245</v>
      </c>
      <c r="G1" s="25" t="s">
        <v>246</v>
      </c>
      <c r="H1" s="25" t="s">
        <v>247</v>
      </c>
      <c r="I1" s="25" t="s">
        <v>248</v>
      </c>
      <c r="J1" s="25" t="s">
        <v>249</v>
      </c>
      <c r="K1" s="25" t="s">
        <v>250</v>
      </c>
      <c r="L1" s="25" t="s">
        <v>251</v>
      </c>
      <c r="M1" s="25" t="s">
        <v>252</v>
      </c>
      <c r="N1" s="25" t="s">
        <v>253</v>
      </c>
      <c r="O1" s="25" t="s">
        <v>254</v>
      </c>
      <c r="P1" s="25" t="s">
        <v>255</v>
      </c>
      <c r="Q1" s="25" t="s">
        <v>256</v>
      </c>
      <c r="R1" s="25" t="s">
        <v>257</v>
      </c>
      <c r="S1" s="25" t="s">
        <v>258</v>
      </c>
      <c r="T1" s="25" t="s">
        <v>259</v>
      </c>
      <c r="U1" s="25" t="s">
        <v>260</v>
      </c>
      <c r="V1" s="25" t="s">
        <v>261</v>
      </c>
      <c r="W1" s="25" t="s">
        <v>262</v>
      </c>
      <c r="X1" s="25" t="s">
        <v>263</v>
      </c>
      <c r="Y1" s="28" t="s">
        <v>264</v>
      </c>
      <c r="Z1" s="25" t="s">
        <v>265</v>
      </c>
      <c r="AA1" s="25" t="s">
        <v>266</v>
      </c>
      <c r="AB1" s="25" t="s">
        <v>267</v>
      </c>
      <c r="AC1" s="25" t="s">
        <v>268</v>
      </c>
      <c r="AD1" s="25" t="s">
        <v>269</v>
      </c>
      <c r="AE1" s="25" t="s">
        <v>270</v>
      </c>
      <c r="AF1" s="28" t="s">
        <v>271</v>
      </c>
      <c r="AG1" s="28" t="s">
        <v>272</v>
      </c>
      <c r="AH1" s="28" t="s">
        <v>273</v>
      </c>
      <c r="AI1" s="28" t="s">
        <v>274</v>
      </c>
      <c r="AJ1" s="28" t="s">
        <v>275</v>
      </c>
      <c r="AK1" s="28" t="s">
        <v>276</v>
      </c>
      <c r="AL1" s="231" t="s">
        <v>277</v>
      </c>
      <c r="AM1" s="24" t="s">
        <v>278</v>
      </c>
      <c r="AN1" s="163" t="s">
        <v>279</v>
      </c>
      <c r="AO1" s="24" t="s">
        <v>280</v>
      </c>
      <c r="AP1" s="24" t="s">
        <v>281</v>
      </c>
      <c r="AQ1" s="24" t="s">
        <v>282</v>
      </c>
      <c r="AR1" s="24" t="s">
        <v>283</v>
      </c>
      <c r="AS1" s="24" t="s">
        <v>284</v>
      </c>
      <c r="AT1" s="24" t="s">
        <v>285</v>
      </c>
      <c r="AU1" s="24" t="s">
        <v>286</v>
      </c>
      <c r="AV1" s="24" t="s">
        <v>287</v>
      </c>
      <c r="AW1" s="24" t="s">
        <v>288</v>
      </c>
      <c r="AX1" s="24" t="s">
        <v>289</v>
      </c>
      <c r="AY1" s="24" t="s">
        <v>290</v>
      </c>
      <c r="AZ1" s="24" t="s">
        <v>291</v>
      </c>
      <c r="BA1" s="24" t="s">
        <v>292</v>
      </c>
      <c r="BB1" s="24" t="s">
        <v>293</v>
      </c>
      <c r="BC1" s="24" t="s">
        <v>294</v>
      </c>
      <c r="BD1" s="24" t="s">
        <v>295</v>
      </c>
      <c r="BE1" s="24" t="s">
        <v>296</v>
      </c>
      <c r="BF1" s="24" t="s">
        <v>297</v>
      </c>
      <c r="BG1" s="27" t="s">
        <v>298</v>
      </c>
      <c r="BH1" s="24" t="s">
        <v>299</v>
      </c>
      <c r="BI1" s="24" t="s">
        <v>300</v>
      </c>
      <c r="BJ1" s="24" t="s">
        <v>301</v>
      </c>
      <c r="BK1" s="24" t="s">
        <v>302</v>
      </c>
      <c r="BL1" s="24" t="s">
        <v>303</v>
      </c>
      <c r="BM1" s="24" t="s">
        <v>304</v>
      </c>
      <c r="BN1" s="27" t="s">
        <v>305</v>
      </c>
      <c r="BO1" s="27" t="s">
        <v>306</v>
      </c>
      <c r="BP1" s="27" t="s">
        <v>307</v>
      </c>
      <c r="BQ1" s="27" t="s">
        <v>308</v>
      </c>
      <c r="BR1" s="27" t="s">
        <v>309</v>
      </c>
      <c r="BS1" s="27" t="s">
        <v>310</v>
      </c>
      <c r="BT1" s="231" t="s">
        <v>311</v>
      </c>
      <c r="BU1" s="23" t="s">
        <v>312</v>
      </c>
      <c r="BV1" s="23" t="s">
        <v>343</v>
      </c>
      <c r="BW1" s="23" t="s">
        <v>344</v>
      </c>
      <c r="BX1" s="23" t="s">
        <v>345</v>
      </c>
      <c r="BY1" s="23" t="s">
        <v>346</v>
      </c>
      <c r="BZ1" s="23" t="s">
        <v>347</v>
      </c>
      <c r="CA1" s="23" t="s">
        <v>348</v>
      </c>
      <c r="CB1" s="23" t="s">
        <v>349</v>
      </c>
      <c r="CC1" s="23" t="s">
        <v>350</v>
      </c>
      <c r="CD1" s="23" t="s">
        <v>351</v>
      </c>
      <c r="CE1" s="23" t="s">
        <v>352</v>
      </c>
      <c r="CF1" s="23" t="s">
        <v>353</v>
      </c>
      <c r="CG1" s="23" t="s">
        <v>354</v>
      </c>
      <c r="CH1" s="23" t="s">
        <v>355</v>
      </c>
      <c r="CI1" s="23" t="s">
        <v>356</v>
      </c>
      <c r="CJ1" s="23" t="s">
        <v>357</v>
      </c>
      <c r="CK1" s="23" t="s">
        <v>358</v>
      </c>
      <c r="CL1" s="23" t="s">
        <v>359</v>
      </c>
      <c r="CM1" s="23" t="s">
        <v>360</v>
      </c>
      <c r="CN1" s="23" t="s">
        <v>361</v>
      </c>
      <c r="CO1" s="32" t="s">
        <v>362</v>
      </c>
      <c r="CP1" s="23" t="s">
        <v>363</v>
      </c>
      <c r="CQ1" s="23" t="s">
        <v>364</v>
      </c>
      <c r="CR1" s="23" t="s">
        <v>365</v>
      </c>
      <c r="CS1" s="23" t="s">
        <v>366</v>
      </c>
      <c r="CT1" s="23" t="s">
        <v>367</v>
      </c>
      <c r="CU1" s="23" t="s">
        <v>368</v>
      </c>
      <c r="CV1" s="32" t="s">
        <v>369</v>
      </c>
      <c r="CW1" s="32" t="s">
        <v>370</v>
      </c>
      <c r="CX1" s="32" t="s">
        <v>371</v>
      </c>
      <c r="CY1" s="32" t="s">
        <v>372</v>
      </c>
      <c r="CZ1" s="32" t="s">
        <v>373</v>
      </c>
      <c r="DA1" s="32" t="s">
        <v>374</v>
      </c>
    </row>
    <row r="2" spans="1:105" ht="94.5" x14ac:dyDescent="0.3">
      <c r="A2" s="44">
        <v>2014</v>
      </c>
      <c r="B2" s="44" t="s">
        <v>226</v>
      </c>
      <c r="C2" s="44">
        <v>1</v>
      </c>
      <c r="E2" s="25" t="s">
        <v>23</v>
      </c>
      <c r="F2" s="25" t="s">
        <v>1</v>
      </c>
      <c r="G2" s="25" t="s">
        <v>2</v>
      </c>
      <c r="H2" s="25" t="s">
        <v>3</v>
      </c>
      <c r="I2" s="25" t="s">
        <v>85</v>
      </c>
      <c r="J2" s="25" t="s">
        <v>86</v>
      </c>
      <c r="K2" s="25" t="s">
        <v>44</v>
      </c>
      <c r="L2" s="25" t="s">
        <v>87</v>
      </c>
      <c r="M2" s="25" t="s">
        <v>88</v>
      </c>
      <c r="N2" s="25" t="s">
        <v>49</v>
      </c>
      <c r="O2" s="25" t="s">
        <v>89</v>
      </c>
      <c r="P2" s="25" t="s">
        <v>90</v>
      </c>
      <c r="Q2" s="25" t="s">
        <v>91</v>
      </c>
      <c r="R2" s="25" t="s">
        <v>92</v>
      </c>
      <c r="S2" s="25" t="s">
        <v>93</v>
      </c>
      <c r="T2" s="25" t="s">
        <v>94</v>
      </c>
      <c r="U2" s="25" t="s">
        <v>80</v>
      </c>
      <c r="V2" s="25" t="s">
        <v>95</v>
      </c>
      <c r="W2" s="25" t="s">
        <v>96</v>
      </c>
      <c r="X2" s="25" t="s">
        <v>97</v>
      </c>
      <c r="Y2" s="28"/>
      <c r="Z2" s="25" t="s">
        <v>98</v>
      </c>
      <c r="AA2" s="25"/>
      <c r="AB2" s="25" t="s">
        <v>99</v>
      </c>
      <c r="AC2" s="25" t="s">
        <v>100</v>
      </c>
      <c r="AD2" s="25"/>
      <c r="AE2" s="25" t="s">
        <v>101</v>
      </c>
      <c r="AF2" s="28" t="s">
        <v>192</v>
      </c>
      <c r="AG2" s="28" t="s">
        <v>193</v>
      </c>
      <c r="AH2" s="28" t="s">
        <v>194</v>
      </c>
      <c r="AI2" s="28" t="s">
        <v>195</v>
      </c>
      <c r="AJ2" s="28" t="s">
        <v>196</v>
      </c>
      <c r="AK2" s="28" t="s">
        <v>197</v>
      </c>
      <c r="AL2" s="231"/>
      <c r="AM2" s="24" t="s">
        <v>23</v>
      </c>
      <c r="AN2" s="163" t="s">
        <v>1</v>
      </c>
      <c r="AO2" s="24" t="s">
        <v>2</v>
      </c>
      <c r="AP2" s="24" t="s">
        <v>3</v>
      </c>
      <c r="AQ2" s="24" t="s">
        <v>85</v>
      </c>
      <c r="AR2" s="24" t="s">
        <v>86</v>
      </c>
      <c r="AS2" s="24" t="s">
        <v>44</v>
      </c>
      <c r="AT2" s="24" t="s">
        <v>87</v>
      </c>
      <c r="AU2" s="24" t="s">
        <v>88</v>
      </c>
      <c r="AV2" s="24" t="s">
        <v>49</v>
      </c>
      <c r="AW2" s="24" t="s">
        <v>89</v>
      </c>
      <c r="AX2" s="24" t="s">
        <v>90</v>
      </c>
      <c r="AY2" s="24" t="s">
        <v>91</v>
      </c>
      <c r="AZ2" s="24" t="s">
        <v>92</v>
      </c>
      <c r="BA2" s="24" t="s">
        <v>93</v>
      </c>
      <c r="BB2" s="24" t="s">
        <v>94</v>
      </c>
      <c r="BC2" s="24" t="s">
        <v>80</v>
      </c>
      <c r="BD2" s="24" t="s">
        <v>95</v>
      </c>
      <c r="BE2" s="24" t="s">
        <v>96</v>
      </c>
      <c r="BF2" s="24" t="s">
        <v>97</v>
      </c>
      <c r="BG2" s="27"/>
      <c r="BH2" s="24" t="s">
        <v>98</v>
      </c>
      <c r="BI2" s="24"/>
      <c r="BJ2" s="24" t="s">
        <v>99</v>
      </c>
      <c r="BK2" s="24" t="s">
        <v>100</v>
      </c>
      <c r="BL2" s="24"/>
      <c r="BM2" s="24" t="s">
        <v>101</v>
      </c>
      <c r="BN2" s="27" t="s">
        <v>192</v>
      </c>
      <c r="BO2" s="27" t="s">
        <v>193</v>
      </c>
      <c r="BP2" s="27" t="s">
        <v>194</v>
      </c>
      <c r="BQ2" s="27" t="s">
        <v>195</v>
      </c>
      <c r="BR2" s="27" t="s">
        <v>196</v>
      </c>
      <c r="BS2" s="27" t="s">
        <v>197</v>
      </c>
      <c r="BT2" s="231"/>
      <c r="BU2" s="23" t="s">
        <v>23</v>
      </c>
      <c r="BV2" s="23" t="s">
        <v>1</v>
      </c>
      <c r="BW2" s="23" t="s">
        <v>2</v>
      </c>
      <c r="BX2" s="23" t="s">
        <v>3</v>
      </c>
      <c r="BY2" s="23" t="s">
        <v>85</v>
      </c>
      <c r="BZ2" s="23" t="s">
        <v>86</v>
      </c>
      <c r="CA2" s="23" t="s">
        <v>44</v>
      </c>
      <c r="CB2" s="23" t="s">
        <v>87</v>
      </c>
      <c r="CC2" s="23" t="s">
        <v>88</v>
      </c>
      <c r="CD2" s="23" t="s">
        <v>49</v>
      </c>
      <c r="CE2" s="23" t="s">
        <v>89</v>
      </c>
      <c r="CF2" s="23" t="s">
        <v>90</v>
      </c>
      <c r="CG2" s="23" t="s">
        <v>91</v>
      </c>
      <c r="CH2" s="23" t="s">
        <v>92</v>
      </c>
      <c r="CI2" s="23" t="s">
        <v>93</v>
      </c>
      <c r="CJ2" s="23" t="s">
        <v>94</v>
      </c>
      <c r="CK2" s="23" t="s">
        <v>80</v>
      </c>
      <c r="CL2" s="23" t="s">
        <v>95</v>
      </c>
      <c r="CM2" s="23" t="s">
        <v>96</v>
      </c>
      <c r="CN2" s="23" t="s">
        <v>97</v>
      </c>
      <c r="CO2" s="32"/>
      <c r="CP2" s="23" t="s">
        <v>98</v>
      </c>
      <c r="CQ2" s="23"/>
      <c r="CR2" s="23" t="s">
        <v>99</v>
      </c>
      <c r="CS2" s="23" t="s">
        <v>100</v>
      </c>
      <c r="CT2" s="23"/>
      <c r="CU2" s="23" t="s">
        <v>101</v>
      </c>
      <c r="CV2" s="32" t="s">
        <v>192</v>
      </c>
      <c r="CW2" s="32" t="s">
        <v>193</v>
      </c>
      <c r="CX2" s="32" t="s">
        <v>194</v>
      </c>
      <c r="CY2" s="32" t="s">
        <v>195</v>
      </c>
      <c r="CZ2" s="32" t="s">
        <v>196</v>
      </c>
      <c r="DA2" s="32" t="s">
        <v>197</v>
      </c>
    </row>
    <row r="3" spans="1:105" ht="15.75" x14ac:dyDescent="0.3">
      <c r="A3" s="44">
        <f>A2</f>
        <v>2014</v>
      </c>
      <c r="B3" s="44" t="str">
        <f>B2</f>
        <v>MAYO</v>
      </c>
      <c r="C3" s="44">
        <v>2</v>
      </c>
      <c r="D3" s="44" t="str">
        <f t="shared" ref="D3:D33" si="0">B2&amp;" "&amp;A2&amp;" / "&amp;C2</f>
        <v>MAYO 2014 / 1</v>
      </c>
      <c r="E3" s="4">
        <v>1</v>
      </c>
      <c r="F3" s="5">
        <v>41762</v>
      </c>
      <c r="G3" s="6">
        <v>42610</v>
      </c>
      <c r="H3" s="6" t="s">
        <v>102</v>
      </c>
      <c r="I3" s="7">
        <v>0.81279999999999997</v>
      </c>
      <c r="J3" s="8" t="s">
        <v>20</v>
      </c>
      <c r="K3" s="9">
        <v>0.02</v>
      </c>
      <c r="L3" s="9">
        <v>25</v>
      </c>
      <c r="M3" s="9">
        <v>114</v>
      </c>
      <c r="N3" s="10" t="s">
        <v>103</v>
      </c>
      <c r="O3" s="9">
        <v>2.13</v>
      </c>
      <c r="P3" s="9">
        <v>56.6</v>
      </c>
      <c r="Q3" s="9"/>
      <c r="R3" s="9">
        <v>7.0000000000000007E-2</v>
      </c>
      <c r="S3" s="9">
        <v>0</v>
      </c>
      <c r="T3" s="9">
        <v>0.03</v>
      </c>
      <c r="U3" s="9">
        <v>647</v>
      </c>
      <c r="V3" s="9">
        <v>19954</v>
      </c>
      <c r="W3" s="9">
        <v>1</v>
      </c>
      <c r="X3" s="9">
        <v>12</v>
      </c>
      <c r="Y3" s="432"/>
      <c r="Z3" s="45">
        <v>0.79</v>
      </c>
      <c r="AA3" s="45">
        <v>0.88</v>
      </c>
      <c r="AB3" s="45">
        <v>100.4</v>
      </c>
      <c r="AC3" s="45">
        <v>1.7</v>
      </c>
      <c r="AD3" s="45">
        <v>5.5</v>
      </c>
      <c r="AE3" s="45">
        <v>45</v>
      </c>
      <c r="AF3" s="45">
        <v>540</v>
      </c>
      <c r="AG3" s="45">
        <v>720</v>
      </c>
      <c r="AH3" s="45">
        <v>0.5</v>
      </c>
      <c r="AI3" s="45">
        <v>0.05</v>
      </c>
      <c r="AJ3" s="45">
        <v>0.02</v>
      </c>
      <c r="AK3" s="45">
        <v>44.6</v>
      </c>
      <c r="AM3" s="4">
        <v>1</v>
      </c>
      <c r="AN3" s="5">
        <v>41766</v>
      </c>
      <c r="AO3" s="6">
        <v>42659</v>
      </c>
      <c r="AP3" s="6" t="s">
        <v>107</v>
      </c>
      <c r="AQ3" s="7">
        <v>0.81850000000000001</v>
      </c>
      <c r="AR3" s="8" t="s">
        <v>20</v>
      </c>
      <c r="AS3" s="9">
        <v>0.02</v>
      </c>
      <c r="AT3" s="9">
        <v>25</v>
      </c>
      <c r="AU3" s="9">
        <v>113</v>
      </c>
      <c r="AV3" s="10" t="s">
        <v>103</v>
      </c>
      <c r="AW3" s="9">
        <v>2.5</v>
      </c>
      <c r="AX3" s="9">
        <v>58</v>
      </c>
      <c r="AY3" s="9"/>
      <c r="AZ3" s="9">
        <v>0.04</v>
      </c>
      <c r="BA3" s="9">
        <v>0.01</v>
      </c>
      <c r="BB3" s="9">
        <v>0.02</v>
      </c>
      <c r="BC3" s="9">
        <v>660</v>
      </c>
      <c r="BD3" s="9">
        <v>19906</v>
      </c>
      <c r="BE3" s="9">
        <v>1</v>
      </c>
      <c r="BF3" s="9">
        <v>12</v>
      </c>
      <c r="BG3" s="260"/>
      <c r="BH3" s="45">
        <v>0.79</v>
      </c>
      <c r="BI3" s="45">
        <v>0.88</v>
      </c>
      <c r="BJ3" s="45">
        <v>100.4</v>
      </c>
      <c r="BK3" s="45">
        <v>1.7</v>
      </c>
      <c r="BL3" s="45">
        <v>5.5</v>
      </c>
      <c r="BM3" s="45">
        <v>45</v>
      </c>
      <c r="BN3" s="45">
        <v>540</v>
      </c>
      <c r="BO3" s="45">
        <v>720</v>
      </c>
      <c r="BP3" s="45">
        <v>0.5</v>
      </c>
      <c r="BQ3" s="45">
        <v>0.05</v>
      </c>
      <c r="BR3" s="45">
        <v>0.02</v>
      </c>
      <c r="BS3" s="45">
        <v>44.6</v>
      </c>
      <c r="BU3" s="3">
        <v>1</v>
      </c>
      <c r="BV3" s="11">
        <v>41764</v>
      </c>
      <c r="BW3" s="3"/>
      <c r="BX3" s="3"/>
      <c r="BY3" s="12">
        <v>0.80579999999999996</v>
      </c>
      <c r="BZ3" s="13">
        <v>1</v>
      </c>
      <c r="CA3" s="13">
        <v>0.01</v>
      </c>
      <c r="CB3" s="13">
        <v>6</v>
      </c>
      <c r="CC3" s="13">
        <v>107</v>
      </c>
      <c r="CD3" s="14" t="s">
        <v>103</v>
      </c>
      <c r="CE3" s="13">
        <v>2.2999999999999998</v>
      </c>
      <c r="CF3" s="13">
        <v>53.6</v>
      </c>
      <c r="CG3" s="13">
        <v>52.1</v>
      </c>
      <c r="CH3" s="13">
        <v>0.16</v>
      </c>
      <c r="CI3" s="13">
        <v>0.01</v>
      </c>
      <c r="CJ3" s="13">
        <v>0</v>
      </c>
      <c r="CK3" s="13">
        <v>644</v>
      </c>
      <c r="CL3" s="13">
        <v>20014</v>
      </c>
      <c r="CM3" s="13">
        <v>3</v>
      </c>
      <c r="CN3" s="13">
        <v>12.2</v>
      </c>
      <c r="CO3" s="447"/>
      <c r="CP3" s="2">
        <v>0.79</v>
      </c>
      <c r="CQ3" s="2">
        <v>0.88</v>
      </c>
      <c r="CR3" s="2">
        <v>100.4</v>
      </c>
      <c r="CS3" s="2">
        <v>1.7</v>
      </c>
      <c r="CT3" s="2">
        <v>5.5</v>
      </c>
      <c r="CU3" s="2">
        <v>45</v>
      </c>
      <c r="CV3" s="2">
        <v>540</v>
      </c>
      <c r="CW3" s="2">
        <v>720</v>
      </c>
      <c r="CX3" s="45">
        <v>0.5</v>
      </c>
      <c r="CY3" s="45">
        <v>0.05</v>
      </c>
      <c r="CZ3" s="45">
        <v>0.02</v>
      </c>
      <c r="DA3" s="45">
        <v>44.6</v>
      </c>
    </row>
    <row r="4" spans="1:105" ht="15.75" x14ac:dyDescent="0.3">
      <c r="A4" s="44">
        <f t="shared" ref="A4:B32" si="1">A3</f>
        <v>2014</v>
      </c>
      <c r="B4" s="44" t="str">
        <f t="shared" si="1"/>
        <v>MAYO</v>
      </c>
      <c r="C4" s="44">
        <v>3</v>
      </c>
      <c r="D4" s="44" t="str">
        <f t="shared" si="0"/>
        <v>MAYO 2014 / 2</v>
      </c>
      <c r="E4" s="4">
        <v>2</v>
      </c>
      <c r="F4" s="5">
        <v>41766</v>
      </c>
      <c r="G4" s="6">
        <v>42708</v>
      </c>
      <c r="H4" s="6" t="s">
        <v>104</v>
      </c>
      <c r="I4" s="7">
        <v>0.81179999999999997</v>
      </c>
      <c r="J4" s="8" t="s">
        <v>20</v>
      </c>
      <c r="K4" s="9">
        <v>0.02</v>
      </c>
      <c r="L4" s="9">
        <v>25</v>
      </c>
      <c r="M4" s="9">
        <v>112</v>
      </c>
      <c r="N4" s="10" t="s">
        <v>103</v>
      </c>
      <c r="O4" s="9">
        <v>2.16</v>
      </c>
      <c r="P4" s="9">
        <v>57.3</v>
      </c>
      <c r="Q4" s="9"/>
      <c r="R4" s="9">
        <v>0.06</v>
      </c>
      <c r="S4" s="9">
        <v>0</v>
      </c>
      <c r="T4" s="9">
        <v>0.03</v>
      </c>
      <c r="U4" s="9">
        <v>653</v>
      </c>
      <c r="V4" s="9">
        <v>19962</v>
      </c>
      <c r="W4" s="9">
        <v>1</v>
      </c>
      <c r="X4" s="9">
        <v>12</v>
      </c>
      <c r="Y4" s="432"/>
      <c r="Z4" s="45">
        <v>0.79</v>
      </c>
      <c r="AA4" s="45">
        <v>0.88</v>
      </c>
      <c r="AB4" s="45">
        <v>100.4</v>
      </c>
      <c r="AC4" s="45">
        <v>1.7</v>
      </c>
      <c r="AD4" s="45">
        <v>5.5</v>
      </c>
      <c r="AE4" s="45">
        <v>45</v>
      </c>
      <c r="AF4" s="45">
        <v>540</v>
      </c>
      <c r="AG4" s="45">
        <v>720</v>
      </c>
      <c r="AH4" s="45">
        <v>0.5</v>
      </c>
      <c r="AI4" s="45">
        <v>0.05</v>
      </c>
      <c r="AJ4" s="45">
        <v>0.02</v>
      </c>
      <c r="AK4" s="45">
        <v>44.6</v>
      </c>
      <c r="AM4" s="4">
        <v>2</v>
      </c>
      <c r="AN4" s="5">
        <v>41774</v>
      </c>
      <c r="AO4" s="6">
        <v>42849</v>
      </c>
      <c r="AP4" s="6" t="s">
        <v>108</v>
      </c>
      <c r="AQ4" s="7">
        <v>0.82040000000000002</v>
      </c>
      <c r="AR4" s="8" t="s">
        <v>20</v>
      </c>
      <c r="AS4" s="9">
        <v>0.02</v>
      </c>
      <c r="AT4" s="9">
        <v>15</v>
      </c>
      <c r="AU4" s="9">
        <v>117</v>
      </c>
      <c r="AV4" s="10" t="s">
        <v>103</v>
      </c>
      <c r="AW4" s="9">
        <v>2.6</v>
      </c>
      <c r="AX4" s="9">
        <v>57</v>
      </c>
      <c r="AY4" s="9"/>
      <c r="AZ4" s="9">
        <v>0.05</v>
      </c>
      <c r="BA4" s="9">
        <v>0.01</v>
      </c>
      <c r="BB4" s="9">
        <v>0.02</v>
      </c>
      <c r="BC4" s="9">
        <v>658</v>
      </c>
      <c r="BD4" s="9">
        <v>19890</v>
      </c>
      <c r="BE4" s="9">
        <v>1</v>
      </c>
      <c r="BF4" s="9">
        <v>12</v>
      </c>
      <c r="BG4" s="260"/>
      <c r="BH4" s="45">
        <v>0.79</v>
      </c>
      <c r="BI4" s="45">
        <v>0.88</v>
      </c>
      <c r="BJ4" s="45">
        <v>100.4</v>
      </c>
      <c r="BK4" s="45">
        <v>1.7</v>
      </c>
      <c r="BL4" s="45">
        <v>5.5</v>
      </c>
      <c r="BM4" s="45">
        <v>45</v>
      </c>
      <c r="BN4" s="45">
        <v>540</v>
      </c>
      <c r="BO4" s="45">
        <v>720</v>
      </c>
      <c r="BP4" s="45">
        <v>0.5</v>
      </c>
      <c r="BQ4" s="45">
        <v>0.05</v>
      </c>
      <c r="BR4" s="45">
        <v>0.02</v>
      </c>
      <c r="BS4" s="45">
        <v>44.6</v>
      </c>
      <c r="BU4" s="3">
        <v>2</v>
      </c>
      <c r="BV4" s="11">
        <v>41771</v>
      </c>
      <c r="BW4" s="3"/>
      <c r="BX4" s="3"/>
      <c r="BY4" s="12">
        <v>0.8095</v>
      </c>
      <c r="BZ4" s="13">
        <v>1</v>
      </c>
      <c r="CA4" s="13">
        <v>0.01</v>
      </c>
      <c r="CB4" s="13">
        <v>7</v>
      </c>
      <c r="CC4" s="13">
        <v>110</v>
      </c>
      <c r="CD4" s="14" t="s">
        <v>103</v>
      </c>
      <c r="CE4" s="13">
        <v>2</v>
      </c>
      <c r="CF4" s="13">
        <v>53.9</v>
      </c>
      <c r="CG4" s="13">
        <v>52.1</v>
      </c>
      <c r="CH4" s="13">
        <v>0.2</v>
      </c>
      <c r="CI4" s="13">
        <v>0.01</v>
      </c>
      <c r="CJ4" s="13">
        <v>0</v>
      </c>
      <c r="CK4" s="13">
        <v>644</v>
      </c>
      <c r="CL4" s="13">
        <v>19982</v>
      </c>
      <c r="CM4" s="13">
        <v>4</v>
      </c>
      <c r="CN4" s="13">
        <v>12</v>
      </c>
      <c r="CO4" s="447"/>
      <c r="CP4" s="2">
        <v>0.79</v>
      </c>
      <c r="CQ4" s="2">
        <v>0.88</v>
      </c>
      <c r="CR4" s="2">
        <v>100.4</v>
      </c>
      <c r="CS4" s="2">
        <v>1.7</v>
      </c>
      <c r="CT4" s="2">
        <v>5.5</v>
      </c>
      <c r="CU4" s="2">
        <v>45</v>
      </c>
      <c r="CV4" s="2">
        <v>540</v>
      </c>
      <c r="CW4" s="2">
        <v>720</v>
      </c>
      <c r="CX4" s="45">
        <v>0.5</v>
      </c>
      <c r="CY4" s="45">
        <v>0.05</v>
      </c>
      <c r="CZ4" s="45">
        <v>0.02</v>
      </c>
      <c r="DA4" s="45">
        <v>44.6</v>
      </c>
    </row>
    <row r="5" spans="1:105" ht="15.75" x14ac:dyDescent="0.3">
      <c r="A5" s="44">
        <f t="shared" si="1"/>
        <v>2014</v>
      </c>
      <c r="B5" s="44" t="str">
        <f t="shared" si="1"/>
        <v>MAYO</v>
      </c>
      <c r="C5" s="44">
        <v>4</v>
      </c>
      <c r="D5" s="44" t="str">
        <f t="shared" si="0"/>
        <v>MAYO 2014 / 3</v>
      </c>
      <c r="E5" s="4">
        <v>3</v>
      </c>
      <c r="F5" s="5">
        <v>41770</v>
      </c>
      <c r="G5" s="6">
        <v>42791</v>
      </c>
      <c r="H5" s="6" t="s">
        <v>105</v>
      </c>
      <c r="I5" s="7">
        <v>0.81</v>
      </c>
      <c r="J5" s="8" t="s">
        <v>20</v>
      </c>
      <c r="K5" s="9">
        <v>0.02</v>
      </c>
      <c r="L5" s="9">
        <v>25</v>
      </c>
      <c r="M5" s="9">
        <v>114</v>
      </c>
      <c r="N5" s="10" t="s">
        <v>103</v>
      </c>
      <c r="O5" s="9">
        <v>2.02</v>
      </c>
      <c r="P5" s="9">
        <v>56.7</v>
      </c>
      <c r="Q5" s="9"/>
      <c r="R5" s="9">
        <v>0.08</v>
      </c>
      <c r="S5" s="9">
        <v>0</v>
      </c>
      <c r="T5" s="9">
        <v>0.03</v>
      </c>
      <c r="U5" s="9">
        <v>643</v>
      </c>
      <c r="V5" s="9">
        <v>19978</v>
      </c>
      <c r="W5" s="9">
        <v>1</v>
      </c>
      <c r="X5" s="9">
        <v>11.8</v>
      </c>
      <c r="Y5" s="432"/>
      <c r="Z5" s="45">
        <v>0.79</v>
      </c>
      <c r="AA5" s="45">
        <v>0.88</v>
      </c>
      <c r="AB5" s="45">
        <v>100.4</v>
      </c>
      <c r="AC5" s="45">
        <v>1.7</v>
      </c>
      <c r="AD5" s="45">
        <v>5.5</v>
      </c>
      <c r="AE5" s="45">
        <v>45</v>
      </c>
      <c r="AF5" s="45">
        <v>540</v>
      </c>
      <c r="AG5" s="45">
        <v>720</v>
      </c>
      <c r="AH5" s="45">
        <v>0.5</v>
      </c>
      <c r="AI5" s="45">
        <v>0.05</v>
      </c>
      <c r="AJ5" s="45">
        <v>0.02</v>
      </c>
      <c r="AK5" s="45">
        <v>44.6</v>
      </c>
      <c r="AM5" s="4">
        <v>3</v>
      </c>
      <c r="AN5" s="5">
        <v>41781</v>
      </c>
      <c r="AO5" s="6">
        <v>42991</v>
      </c>
      <c r="AP5" s="6" t="s">
        <v>109</v>
      </c>
      <c r="AQ5" s="7">
        <v>0.80920000000000003</v>
      </c>
      <c r="AR5" s="8" t="s">
        <v>20</v>
      </c>
      <c r="AS5" s="9">
        <v>0.02</v>
      </c>
      <c r="AT5" s="9">
        <v>15</v>
      </c>
      <c r="AU5" s="9">
        <v>117</v>
      </c>
      <c r="AV5" s="10" t="s">
        <v>103</v>
      </c>
      <c r="AW5" s="9">
        <v>2.1</v>
      </c>
      <c r="AX5" s="9">
        <v>56</v>
      </c>
      <c r="AY5" s="45"/>
      <c r="AZ5" s="9">
        <v>0.05</v>
      </c>
      <c r="BA5" s="9">
        <v>0.01</v>
      </c>
      <c r="BB5" s="9">
        <v>0.02</v>
      </c>
      <c r="BC5" s="9">
        <v>635</v>
      </c>
      <c r="BD5" s="9">
        <v>19986</v>
      </c>
      <c r="BE5" s="9">
        <v>1</v>
      </c>
      <c r="BF5" s="9">
        <v>12</v>
      </c>
      <c r="BG5" s="260"/>
      <c r="BH5" s="45">
        <v>0.79</v>
      </c>
      <c r="BI5" s="45">
        <v>0.88</v>
      </c>
      <c r="BJ5" s="45">
        <v>100.4</v>
      </c>
      <c r="BK5" s="45">
        <v>1.7</v>
      </c>
      <c r="BL5" s="45">
        <v>5.5</v>
      </c>
      <c r="BM5" s="45">
        <v>45</v>
      </c>
      <c r="BN5" s="45">
        <v>540</v>
      </c>
      <c r="BO5" s="45">
        <v>720</v>
      </c>
      <c r="BP5" s="45">
        <v>0.5</v>
      </c>
      <c r="BQ5" s="45">
        <v>0.05</v>
      </c>
      <c r="BR5" s="45">
        <v>0.02</v>
      </c>
      <c r="BS5" s="45">
        <v>44.6</v>
      </c>
      <c r="BU5" s="3">
        <v>3</v>
      </c>
      <c r="BV5" s="11">
        <v>41778</v>
      </c>
      <c r="BW5" s="3"/>
      <c r="BX5" s="3"/>
      <c r="BY5" s="12">
        <v>0.81</v>
      </c>
      <c r="BZ5" s="13">
        <v>1</v>
      </c>
      <c r="CA5" s="13">
        <v>0.01</v>
      </c>
      <c r="CB5" s="13">
        <v>4</v>
      </c>
      <c r="CC5" s="13">
        <v>111</v>
      </c>
      <c r="CD5" s="14" t="s">
        <v>103</v>
      </c>
      <c r="CE5" s="13">
        <v>2</v>
      </c>
      <c r="CF5" s="13">
        <v>53.9</v>
      </c>
      <c r="CG5" s="13">
        <v>52.1</v>
      </c>
      <c r="CH5" s="13">
        <v>0.21</v>
      </c>
      <c r="CI5" s="13">
        <v>0.01</v>
      </c>
      <c r="CJ5" s="13">
        <v>0</v>
      </c>
      <c r="CK5" s="13">
        <v>660</v>
      </c>
      <c r="CL5" s="13">
        <v>19978</v>
      </c>
      <c r="CM5" s="13">
        <v>4.5</v>
      </c>
      <c r="CN5" s="13">
        <v>12.1</v>
      </c>
      <c r="CO5" s="447"/>
      <c r="CP5" s="2">
        <v>0.79</v>
      </c>
      <c r="CQ5" s="2">
        <v>0.88</v>
      </c>
      <c r="CR5" s="2">
        <v>100.4</v>
      </c>
      <c r="CS5" s="2">
        <v>1.7</v>
      </c>
      <c r="CT5" s="2">
        <v>5.5</v>
      </c>
      <c r="CU5" s="2">
        <v>45</v>
      </c>
      <c r="CV5" s="2">
        <v>540</v>
      </c>
      <c r="CW5" s="2">
        <v>720</v>
      </c>
      <c r="CX5" s="45">
        <v>0.5</v>
      </c>
      <c r="CY5" s="45">
        <v>0.05</v>
      </c>
      <c r="CZ5" s="45">
        <v>0.02</v>
      </c>
      <c r="DA5" s="45">
        <v>44.6</v>
      </c>
    </row>
    <row r="6" spans="1:105" ht="15.75" x14ac:dyDescent="0.3">
      <c r="A6" s="44">
        <f t="shared" si="1"/>
        <v>2014</v>
      </c>
      <c r="B6" s="44" t="str">
        <f t="shared" si="1"/>
        <v>MAYO</v>
      </c>
      <c r="C6" s="44">
        <v>5</v>
      </c>
      <c r="D6" s="44" t="str">
        <f t="shared" si="0"/>
        <v>MAYO 2014 / 4</v>
      </c>
      <c r="E6" s="4">
        <v>4</v>
      </c>
      <c r="F6" s="5">
        <v>41774</v>
      </c>
      <c r="G6" s="6">
        <v>42884</v>
      </c>
      <c r="H6" s="6" t="s">
        <v>104</v>
      </c>
      <c r="I6" s="7">
        <v>0.81279999999999997</v>
      </c>
      <c r="J6" s="8" t="s">
        <v>20</v>
      </c>
      <c r="K6" s="9">
        <v>0.02</v>
      </c>
      <c r="L6" s="9">
        <v>25</v>
      </c>
      <c r="M6" s="9">
        <v>114</v>
      </c>
      <c r="N6" s="10" t="s">
        <v>103</v>
      </c>
      <c r="O6" s="9">
        <v>2.13</v>
      </c>
      <c r="P6" s="9">
        <v>56.9</v>
      </c>
      <c r="Q6" s="45"/>
      <c r="R6" s="9">
        <v>7.0000000000000007E-2</v>
      </c>
      <c r="S6" s="9">
        <v>0</v>
      </c>
      <c r="T6" s="9">
        <v>0.03</v>
      </c>
      <c r="U6" s="9">
        <v>645</v>
      </c>
      <c r="V6" s="9">
        <v>19954</v>
      </c>
      <c r="W6" s="9">
        <v>1</v>
      </c>
      <c r="X6" s="9">
        <v>11.9</v>
      </c>
      <c r="Y6" s="432"/>
      <c r="Z6" s="45">
        <v>0.79</v>
      </c>
      <c r="AA6" s="45">
        <v>0.88</v>
      </c>
      <c r="AB6" s="45">
        <v>100.4</v>
      </c>
      <c r="AC6" s="45">
        <v>1.7</v>
      </c>
      <c r="AD6" s="45">
        <v>5.5</v>
      </c>
      <c r="AE6" s="45">
        <v>45</v>
      </c>
      <c r="AF6" s="45">
        <v>540</v>
      </c>
      <c r="AG6" s="45">
        <v>720</v>
      </c>
      <c r="AH6" s="45">
        <v>0.5</v>
      </c>
      <c r="AI6" s="45">
        <v>0.05</v>
      </c>
      <c r="AJ6" s="45">
        <v>0.02</v>
      </c>
      <c r="AK6" s="45">
        <v>44.6</v>
      </c>
      <c r="AM6" s="4">
        <v>4</v>
      </c>
      <c r="AN6" s="5">
        <v>41782</v>
      </c>
      <c r="AO6" s="6">
        <v>43010</v>
      </c>
      <c r="AP6" s="6" t="s">
        <v>107</v>
      </c>
      <c r="AQ6" s="7">
        <v>0.80900000000000005</v>
      </c>
      <c r="AR6" s="8" t="s">
        <v>20</v>
      </c>
      <c r="AS6" s="9">
        <v>0.02</v>
      </c>
      <c r="AT6" s="9">
        <v>15</v>
      </c>
      <c r="AU6" s="9">
        <v>113</v>
      </c>
      <c r="AV6" s="10" t="s">
        <v>103</v>
      </c>
      <c r="AW6" s="9">
        <v>2.1</v>
      </c>
      <c r="AX6" s="9">
        <v>56</v>
      </c>
      <c r="AY6" s="45"/>
      <c r="AZ6" s="9">
        <v>0.05</v>
      </c>
      <c r="BA6" s="9">
        <v>0.01</v>
      </c>
      <c r="BB6" s="9">
        <v>0.02</v>
      </c>
      <c r="BC6" s="9">
        <v>630</v>
      </c>
      <c r="BD6" s="9">
        <v>19986</v>
      </c>
      <c r="BE6" s="9">
        <v>1</v>
      </c>
      <c r="BF6" s="9">
        <v>12</v>
      </c>
      <c r="BG6" s="260"/>
      <c r="BH6" s="45">
        <v>0.79</v>
      </c>
      <c r="BI6" s="45">
        <v>0.88</v>
      </c>
      <c r="BJ6" s="45">
        <v>100.4</v>
      </c>
      <c r="BK6" s="45">
        <v>1.7</v>
      </c>
      <c r="BL6" s="45">
        <v>5.5</v>
      </c>
      <c r="BM6" s="45">
        <v>45</v>
      </c>
      <c r="BN6" s="45">
        <v>540</v>
      </c>
      <c r="BO6" s="45">
        <v>720</v>
      </c>
      <c r="BP6" s="45">
        <v>0.5</v>
      </c>
      <c r="BQ6" s="45">
        <v>0.05</v>
      </c>
      <c r="BR6" s="45">
        <v>0.02</v>
      </c>
      <c r="BS6" s="45">
        <v>44.6</v>
      </c>
      <c r="BU6" s="3">
        <v>4</v>
      </c>
      <c r="BV6" s="11">
        <v>41785</v>
      </c>
      <c r="BW6" s="3"/>
      <c r="BX6" s="3"/>
      <c r="BY6" s="12">
        <v>0.80900000000000005</v>
      </c>
      <c r="BZ6" s="13">
        <v>1</v>
      </c>
      <c r="CA6" s="13">
        <v>0.01</v>
      </c>
      <c r="CB6" s="13">
        <v>4.5</v>
      </c>
      <c r="CC6" s="13">
        <v>120</v>
      </c>
      <c r="CD6" s="14" t="s">
        <v>103</v>
      </c>
      <c r="CE6" s="13">
        <v>2.2000000000000002</v>
      </c>
      <c r="CF6" s="13">
        <v>54</v>
      </c>
      <c r="CG6" s="13">
        <v>52.1</v>
      </c>
      <c r="CH6" s="13">
        <v>0.19</v>
      </c>
      <c r="CI6" s="13">
        <v>0.01</v>
      </c>
      <c r="CJ6" s="13">
        <v>0</v>
      </c>
      <c r="CK6" s="13">
        <v>656</v>
      </c>
      <c r="CL6" s="13">
        <v>19986</v>
      </c>
      <c r="CM6" s="13">
        <v>4</v>
      </c>
      <c r="CN6" s="13">
        <v>12</v>
      </c>
      <c r="CO6" s="447"/>
      <c r="CP6" s="2">
        <v>0.79</v>
      </c>
      <c r="CQ6" s="2">
        <v>0.88</v>
      </c>
      <c r="CR6" s="2">
        <v>100.4</v>
      </c>
      <c r="CS6" s="2">
        <v>1.7</v>
      </c>
      <c r="CT6" s="2">
        <v>5.5</v>
      </c>
      <c r="CU6" s="2">
        <v>45</v>
      </c>
      <c r="CV6" s="2">
        <v>540</v>
      </c>
      <c r="CW6" s="2">
        <v>720</v>
      </c>
      <c r="CX6" s="45">
        <v>0.5</v>
      </c>
      <c r="CY6" s="45">
        <v>0.05</v>
      </c>
      <c r="CZ6" s="45">
        <v>0.02</v>
      </c>
      <c r="DA6" s="45">
        <v>44.6</v>
      </c>
    </row>
    <row r="7" spans="1:105" ht="15.75" x14ac:dyDescent="0.3">
      <c r="A7" s="44">
        <f t="shared" si="1"/>
        <v>2014</v>
      </c>
      <c r="B7" s="44" t="str">
        <f t="shared" si="1"/>
        <v>MAYO</v>
      </c>
      <c r="C7" s="44">
        <v>6</v>
      </c>
      <c r="D7" s="44" t="str">
        <f t="shared" si="0"/>
        <v>MAYO 2014 / 5</v>
      </c>
      <c r="E7" s="4">
        <v>5</v>
      </c>
      <c r="F7" s="5">
        <v>41778</v>
      </c>
      <c r="G7" s="6">
        <v>42961</v>
      </c>
      <c r="H7" s="6" t="s">
        <v>105</v>
      </c>
      <c r="I7" s="7">
        <v>0.81179999999999997</v>
      </c>
      <c r="J7" s="8" t="s">
        <v>20</v>
      </c>
      <c r="K7" s="9">
        <v>0.01</v>
      </c>
      <c r="L7" s="9">
        <v>25</v>
      </c>
      <c r="M7" s="9">
        <v>114</v>
      </c>
      <c r="N7" s="10" t="s">
        <v>103</v>
      </c>
      <c r="O7" s="9">
        <v>2.08</v>
      </c>
      <c r="P7" s="9">
        <v>57.3</v>
      </c>
      <c r="Q7" s="45"/>
      <c r="R7" s="9">
        <v>0.1</v>
      </c>
      <c r="S7" s="9">
        <v>0</v>
      </c>
      <c r="T7" s="9">
        <v>0.03</v>
      </c>
      <c r="U7" s="9">
        <v>649</v>
      </c>
      <c r="V7" s="9">
        <v>19962</v>
      </c>
      <c r="W7" s="9">
        <v>1</v>
      </c>
      <c r="X7" s="9">
        <v>12.2</v>
      </c>
      <c r="Y7" s="432"/>
      <c r="Z7" s="45">
        <v>0.79</v>
      </c>
      <c r="AA7" s="45">
        <v>0.88</v>
      </c>
      <c r="AB7" s="45">
        <v>100.4</v>
      </c>
      <c r="AC7" s="45">
        <v>1.7</v>
      </c>
      <c r="AD7" s="45">
        <v>5.5</v>
      </c>
      <c r="AE7" s="45">
        <v>45</v>
      </c>
      <c r="AF7" s="45">
        <v>540</v>
      </c>
      <c r="AG7" s="45">
        <v>720</v>
      </c>
      <c r="AH7" s="45">
        <v>0.5</v>
      </c>
      <c r="AI7" s="45">
        <v>0.05</v>
      </c>
      <c r="AJ7" s="45">
        <v>0.02</v>
      </c>
      <c r="AK7" s="45">
        <v>44.6</v>
      </c>
      <c r="AN7" s="164"/>
      <c r="AX7" s="44"/>
      <c r="BV7" s="44"/>
    </row>
    <row r="8" spans="1:105" ht="15.75" x14ac:dyDescent="0.3">
      <c r="A8" s="44">
        <f t="shared" si="1"/>
        <v>2014</v>
      </c>
      <c r="B8" s="44" t="str">
        <f t="shared" si="1"/>
        <v>MAYO</v>
      </c>
      <c r="C8" s="44">
        <v>7</v>
      </c>
      <c r="D8" s="44" t="str">
        <f t="shared" si="0"/>
        <v>MAYO 2014 / 6</v>
      </c>
      <c r="E8" s="4">
        <v>6</v>
      </c>
      <c r="F8" s="5">
        <v>41782</v>
      </c>
      <c r="G8" s="6">
        <v>43046</v>
      </c>
      <c r="H8" s="6" t="s">
        <v>106</v>
      </c>
      <c r="I8" s="7">
        <v>0.81369999999999998</v>
      </c>
      <c r="J8" s="8" t="s">
        <v>20</v>
      </c>
      <c r="K8" s="9">
        <v>0.02</v>
      </c>
      <c r="L8" s="9">
        <v>26.6</v>
      </c>
      <c r="M8" s="9">
        <v>112</v>
      </c>
      <c r="N8" s="10" t="s">
        <v>103</v>
      </c>
      <c r="O8" s="9">
        <v>2.12</v>
      </c>
      <c r="P8" s="9">
        <v>56.7</v>
      </c>
      <c r="Q8" s="45"/>
      <c r="R8" s="9">
        <v>0.09</v>
      </c>
      <c r="S8" s="9">
        <v>0</v>
      </c>
      <c r="T8" s="9">
        <v>0.03</v>
      </c>
      <c r="U8" s="9">
        <v>650</v>
      </c>
      <c r="V8" s="9">
        <v>19946</v>
      </c>
      <c r="W8" s="9">
        <v>1</v>
      </c>
      <c r="X8" s="9">
        <v>12.2</v>
      </c>
      <c r="Y8" s="432"/>
      <c r="Z8" s="45">
        <v>0.79</v>
      </c>
      <c r="AA8" s="45">
        <v>0.88</v>
      </c>
      <c r="AB8" s="45">
        <v>100.4</v>
      </c>
      <c r="AC8" s="45">
        <v>1.7</v>
      </c>
      <c r="AD8" s="45">
        <v>5.5</v>
      </c>
      <c r="AE8" s="45">
        <v>45</v>
      </c>
      <c r="AF8" s="45">
        <v>540</v>
      </c>
      <c r="AG8" s="45">
        <v>720</v>
      </c>
      <c r="AH8" s="45">
        <v>0.5</v>
      </c>
      <c r="AI8" s="45">
        <v>0.05</v>
      </c>
      <c r="AJ8" s="45">
        <v>0.02</v>
      </c>
      <c r="AK8" s="45">
        <v>44.6</v>
      </c>
      <c r="AN8" s="164"/>
      <c r="AX8" s="44"/>
      <c r="BV8" s="44"/>
    </row>
    <row r="9" spans="1:105" ht="15.75" x14ac:dyDescent="0.3">
      <c r="A9" s="44">
        <f t="shared" si="1"/>
        <v>2014</v>
      </c>
      <c r="B9" s="44" t="str">
        <f t="shared" si="1"/>
        <v>MAYO</v>
      </c>
      <c r="C9" s="44">
        <v>8</v>
      </c>
      <c r="D9" s="44" t="str">
        <f t="shared" si="0"/>
        <v>MAYO 2014 / 7</v>
      </c>
      <c r="E9" s="4">
        <v>7</v>
      </c>
      <c r="F9" s="5">
        <v>41785</v>
      </c>
      <c r="G9" s="6">
        <v>43087</v>
      </c>
      <c r="H9" s="6" t="s">
        <v>105</v>
      </c>
      <c r="I9" s="7">
        <v>0.81320000000000003</v>
      </c>
      <c r="J9" s="8" t="s">
        <v>20</v>
      </c>
      <c r="K9" s="9">
        <v>0.02</v>
      </c>
      <c r="L9" s="9">
        <v>26.6</v>
      </c>
      <c r="M9" s="9">
        <v>112</v>
      </c>
      <c r="N9" s="10" t="s">
        <v>103</v>
      </c>
      <c r="O9" s="9">
        <v>2.1</v>
      </c>
      <c r="P9" s="9">
        <v>56.6</v>
      </c>
      <c r="Q9" s="45"/>
      <c r="R9" s="9">
        <v>0.09</v>
      </c>
      <c r="S9" s="9">
        <v>0</v>
      </c>
      <c r="T9" s="9">
        <v>0.03</v>
      </c>
      <c r="U9" s="9">
        <v>637</v>
      </c>
      <c r="V9" s="9">
        <v>19950</v>
      </c>
      <c r="W9" s="9">
        <v>1</v>
      </c>
      <c r="X9" s="9">
        <v>12.1</v>
      </c>
      <c r="Y9" s="432"/>
      <c r="Z9" s="45">
        <v>0.79</v>
      </c>
      <c r="AA9" s="45">
        <v>0.88</v>
      </c>
      <c r="AB9" s="45">
        <v>100.4</v>
      </c>
      <c r="AC9" s="45">
        <v>1.7</v>
      </c>
      <c r="AD9" s="45">
        <v>5.5</v>
      </c>
      <c r="AE9" s="45">
        <v>45</v>
      </c>
      <c r="AF9" s="45">
        <v>540</v>
      </c>
      <c r="AG9" s="45">
        <v>720</v>
      </c>
      <c r="AH9" s="45">
        <v>0.5</v>
      </c>
      <c r="AI9" s="45">
        <v>0.05</v>
      </c>
      <c r="AJ9" s="45">
        <v>0.02</v>
      </c>
      <c r="AK9" s="45">
        <v>44.6</v>
      </c>
      <c r="AN9" s="164"/>
      <c r="AX9" s="44"/>
      <c r="BV9" s="44"/>
    </row>
    <row r="10" spans="1:105" ht="15.75" x14ac:dyDescent="0.3">
      <c r="A10" s="44">
        <f t="shared" si="1"/>
        <v>2014</v>
      </c>
      <c r="B10" s="44" t="str">
        <f t="shared" si="1"/>
        <v>MAYO</v>
      </c>
      <c r="C10" s="44">
        <v>9</v>
      </c>
      <c r="D10" s="44" t="str">
        <f t="shared" si="0"/>
        <v>MAYO 2014 / 8</v>
      </c>
      <c r="E10" s="4">
        <v>8</v>
      </c>
      <c r="F10" s="5">
        <v>41787</v>
      </c>
      <c r="G10" s="6">
        <v>43124</v>
      </c>
      <c r="H10" s="6" t="s">
        <v>104</v>
      </c>
      <c r="I10" s="7">
        <v>0.81369999999999998</v>
      </c>
      <c r="J10" s="8" t="s">
        <v>20</v>
      </c>
      <c r="K10" s="9">
        <v>0.02</v>
      </c>
      <c r="L10" s="9">
        <v>25</v>
      </c>
      <c r="M10" s="9">
        <v>110</v>
      </c>
      <c r="N10" s="10" t="s">
        <v>103</v>
      </c>
      <c r="O10" s="9">
        <v>2.17</v>
      </c>
      <c r="P10" s="9">
        <v>56.7</v>
      </c>
      <c r="Q10" s="45"/>
      <c r="R10" s="9">
        <v>0.1</v>
      </c>
      <c r="S10" s="9">
        <v>0</v>
      </c>
      <c r="T10" s="9">
        <v>0.03</v>
      </c>
      <c r="U10" s="9">
        <v>644</v>
      </c>
      <c r="V10" s="9">
        <v>19946</v>
      </c>
      <c r="W10" s="9">
        <v>1</v>
      </c>
      <c r="X10" s="9">
        <v>12.2</v>
      </c>
      <c r="Y10" s="432"/>
      <c r="Z10" s="45">
        <v>0.79</v>
      </c>
      <c r="AA10" s="45">
        <v>0.88</v>
      </c>
      <c r="AB10" s="45">
        <v>100.4</v>
      </c>
      <c r="AC10" s="45">
        <v>1.7</v>
      </c>
      <c r="AD10" s="45">
        <v>5.5</v>
      </c>
      <c r="AE10" s="45">
        <v>45</v>
      </c>
      <c r="AF10" s="45">
        <v>540</v>
      </c>
      <c r="AG10" s="45">
        <v>720</v>
      </c>
      <c r="AH10" s="45">
        <v>0.5</v>
      </c>
      <c r="AI10" s="45">
        <v>0.05</v>
      </c>
      <c r="AJ10" s="45">
        <v>0.02</v>
      </c>
      <c r="AK10" s="45">
        <v>44.6</v>
      </c>
      <c r="AN10" s="164"/>
      <c r="AX10" s="44"/>
      <c r="BV10" s="44"/>
    </row>
    <row r="11" spans="1:105" ht="15.75" x14ac:dyDescent="0.3">
      <c r="A11" s="44">
        <f t="shared" si="1"/>
        <v>2014</v>
      </c>
      <c r="B11" s="44" t="str">
        <f t="shared" si="1"/>
        <v>MAYO</v>
      </c>
      <c r="C11" s="44">
        <v>10</v>
      </c>
      <c r="D11" s="44" t="str">
        <f t="shared" si="0"/>
        <v>MAYO 2014 / 9</v>
      </c>
      <c r="E11" s="4">
        <v>9</v>
      </c>
      <c r="F11" s="5">
        <v>41790</v>
      </c>
      <c r="G11" s="6">
        <v>43322</v>
      </c>
      <c r="H11" s="6" t="s">
        <v>102</v>
      </c>
      <c r="I11" s="7">
        <v>0.81369999999999998</v>
      </c>
      <c r="J11" s="8" t="s">
        <v>20</v>
      </c>
      <c r="K11" s="9">
        <v>0.02</v>
      </c>
      <c r="L11" s="9">
        <v>30</v>
      </c>
      <c r="M11" s="9">
        <v>112</v>
      </c>
      <c r="N11" s="10" t="s">
        <v>103</v>
      </c>
      <c r="O11" s="9">
        <v>2.15</v>
      </c>
      <c r="P11" s="9">
        <v>56.5</v>
      </c>
      <c r="Q11" s="45"/>
      <c r="R11" s="9">
        <v>0.08</v>
      </c>
      <c r="S11" s="9">
        <v>0</v>
      </c>
      <c r="T11" s="9">
        <v>0.03</v>
      </c>
      <c r="U11" s="9">
        <v>647</v>
      </c>
      <c r="V11" s="9">
        <v>19946</v>
      </c>
      <c r="W11" s="9">
        <v>1</v>
      </c>
      <c r="X11" s="9">
        <v>12.2</v>
      </c>
      <c r="Y11" s="432"/>
      <c r="Z11" s="45">
        <v>0.79</v>
      </c>
      <c r="AA11" s="45">
        <v>0.88</v>
      </c>
      <c r="AB11" s="45">
        <v>100.4</v>
      </c>
      <c r="AC11" s="45">
        <v>1.7</v>
      </c>
      <c r="AD11" s="45">
        <v>5.5</v>
      </c>
      <c r="AE11" s="45">
        <v>45</v>
      </c>
      <c r="AF11" s="45">
        <v>540</v>
      </c>
      <c r="AG11" s="45">
        <v>720</v>
      </c>
      <c r="AH11" s="45">
        <v>0.5</v>
      </c>
      <c r="AI11" s="45">
        <v>0.05</v>
      </c>
      <c r="AJ11" s="45">
        <v>0.02</v>
      </c>
      <c r="AK11" s="45">
        <v>44.6</v>
      </c>
      <c r="AN11" s="164"/>
      <c r="AX11" s="44"/>
      <c r="BV11" s="44"/>
    </row>
    <row r="12" spans="1:105" x14ac:dyDescent="0.25">
      <c r="A12" s="44">
        <f t="shared" si="1"/>
        <v>2014</v>
      </c>
      <c r="B12" s="44" t="str">
        <f t="shared" si="1"/>
        <v>MAYO</v>
      </c>
      <c r="C12" s="44">
        <v>11</v>
      </c>
      <c r="D12" s="44" t="str">
        <f t="shared" si="0"/>
        <v>MAYO 2014 / 10</v>
      </c>
      <c r="E12" s="211"/>
      <c r="F12" s="212"/>
      <c r="G12" s="219"/>
      <c r="H12" s="219"/>
      <c r="I12" s="220"/>
      <c r="J12" s="93"/>
      <c r="K12" s="109"/>
      <c r="L12" s="109"/>
      <c r="M12" s="109"/>
      <c r="N12" s="220"/>
      <c r="O12" s="112"/>
      <c r="P12" s="110"/>
      <c r="Q12" s="95"/>
      <c r="R12" s="111"/>
      <c r="S12" s="211"/>
      <c r="T12" s="214"/>
      <c r="U12" s="214"/>
      <c r="V12" s="211"/>
      <c r="W12" s="211"/>
      <c r="X12" s="211"/>
      <c r="Y12" s="444"/>
      <c r="Z12" s="211"/>
      <c r="AA12" s="215"/>
      <c r="AB12" s="216"/>
      <c r="AC12" s="57"/>
      <c r="AD12" s="58"/>
      <c r="AE12" s="59"/>
      <c r="AF12" s="60"/>
      <c r="AG12" s="60"/>
      <c r="AH12" s="60"/>
      <c r="AI12" s="61"/>
      <c r="AJ12" s="61"/>
      <c r="AK12" s="62"/>
      <c r="AL12" s="232"/>
      <c r="AM12" s="62"/>
      <c r="AN12" s="61"/>
      <c r="AO12" s="61"/>
      <c r="AP12" s="217"/>
      <c r="AQ12" s="211"/>
      <c r="AR12" s="211"/>
      <c r="AS12" s="211"/>
      <c r="AT12" s="211"/>
      <c r="AU12" s="211"/>
      <c r="AV12" s="211"/>
      <c r="AW12" s="211"/>
      <c r="AX12" s="117"/>
      <c r="AY12" s="117"/>
      <c r="AZ12" s="117"/>
      <c r="BA12" s="117"/>
      <c r="BB12" s="117"/>
      <c r="BC12" s="117"/>
      <c r="BD12" s="117"/>
      <c r="BE12" s="117"/>
      <c r="BF12" s="117"/>
      <c r="BG12" s="446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233"/>
      <c r="BU12" s="117"/>
    </row>
    <row r="13" spans="1:105" x14ac:dyDescent="0.25">
      <c r="A13" s="44">
        <f t="shared" si="1"/>
        <v>2014</v>
      </c>
      <c r="B13" s="44" t="str">
        <f t="shared" si="1"/>
        <v>MAYO</v>
      </c>
      <c r="C13" s="44">
        <v>12</v>
      </c>
      <c r="D13" s="44" t="str">
        <f t="shared" si="0"/>
        <v>MAYO 2014 / 11</v>
      </c>
      <c r="E13" s="211"/>
      <c r="F13" s="212"/>
      <c r="G13" s="219"/>
      <c r="H13" s="219"/>
      <c r="I13" s="220"/>
      <c r="J13" s="93"/>
      <c r="K13" s="109"/>
      <c r="L13" s="109"/>
      <c r="M13" s="109"/>
      <c r="N13" s="220"/>
      <c r="O13" s="112"/>
      <c r="P13" s="110"/>
      <c r="Q13" s="95"/>
      <c r="R13" s="111"/>
      <c r="S13" s="211"/>
      <c r="T13" s="214"/>
      <c r="U13" s="214"/>
      <c r="V13" s="211"/>
      <c r="W13" s="211"/>
      <c r="X13" s="211"/>
      <c r="Y13" s="444"/>
      <c r="Z13" s="211"/>
      <c r="AA13" s="215"/>
      <c r="AB13" s="216"/>
      <c r="AC13" s="57"/>
      <c r="AD13" s="58"/>
      <c r="AE13" s="59"/>
      <c r="AF13" s="60"/>
      <c r="AG13" s="60"/>
      <c r="AH13" s="60"/>
      <c r="AI13" s="61"/>
      <c r="AJ13" s="61"/>
      <c r="AK13" s="62"/>
      <c r="AL13" s="232"/>
      <c r="AM13" s="62"/>
      <c r="AN13" s="61"/>
      <c r="AO13" s="61"/>
      <c r="AP13" s="217"/>
      <c r="AQ13" s="211"/>
      <c r="AR13" s="211"/>
      <c r="AS13" s="211"/>
      <c r="AT13" s="211"/>
      <c r="AU13" s="211"/>
      <c r="AV13" s="211"/>
      <c r="AW13" s="211"/>
      <c r="AX13" s="117"/>
      <c r="AY13" s="117"/>
      <c r="AZ13" s="117"/>
      <c r="BA13" s="117"/>
      <c r="BB13" s="117"/>
      <c r="BC13" s="117"/>
      <c r="BD13" s="117"/>
      <c r="BE13" s="117"/>
      <c r="BF13" s="117"/>
      <c r="BG13" s="446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233"/>
      <c r="BU13" s="117"/>
    </row>
    <row r="14" spans="1:105" x14ac:dyDescent="0.25">
      <c r="A14" s="44">
        <f t="shared" si="1"/>
        <v>2014</v>
      </c>
      <c r="B14" s="44" t="str">
        <f t="shared" si="1"/>
        <v>MAYO</v>
      </c>
      <c r="C14" s="44">
        <v>13</v>
      </c>
      <c r="D14" s="44" t="str">
        <f t="shared" si="0"/>
        <v>MAYO 2014 / 12</v>
      </c>
      <c r="E14" s="211"/>
      <c r="F14" s="212"/>
      <c r="G14" s="219"/>
      <c r="H14" s="219"/>
      <c r="I14" s="220"/>
      <c r="J14" s="93"/>
      <c r="K14" s="109"/>
      <c r="L14" s="109"/>
      <c r="M14" s="109"/>
      <c r="N14" s="220"/>
      <c r="O14" s="112"/>
      <c r="P14" s="110"/>
      <c r="Q14" s="95"/>
      <c r="R14" s="111"/>
      <c r="S14" s="211"/>
      <c r="T14" s="214"/>
      <c r="U14" s="214"/>
      <c r="V14" s="211"/>
      <c r="W14" s="211"/>
      <c r="X14" s="211"/>
      <c r="Y14" s="444"/>
      <c r="Z14" s="211"/>
      <c r="AA14" s="215"/>
      <c r="AB14" s="216"/>
      <c r="AC14" s="57"/>
      <c r="AD14" s="58"/>
      <c r="AE14" s="59"/>
      <c r="AF14" s="60"/>
      <c r="AG14" s="60"/>
      <c r="AH14" s="60"/>
      <c r="AI14" s="61"/>
      <c r="AJ14" s="61"/>
      <c r="AK14" s="62"/>
      <c r="AL14" s="232"/>
      <c r="AM14" s="62"/>
      <c r="AN14" s="61"/>
      <c r="AO14" s="61"/>
      <c r="AP14" s="217"/>
      <c r="AQ14" s="211"/>
      <c r="AR14" s="211"/>
      <c r="AS14" s="211"/>
      <c r="AT14" s="211"/>
      <c r="AU14" s="211"/>
      <c r="AV14" s="211"/>
      <c r="AW14" s="211"/>
      <c r="AX14" s="117"/>
      <c r="AY14" s="117"/>
      <c r="AZ14" s="117"/>
      <c r="BA14" s="117"/>
      <c r="BB14" s="117"/>
      <c r="BC14" s="117"/>
      <c r="BD14" s="117"/>
      <c r="BE14" s="117"/>
      <c r="BF14" s="117"/>
      <c r="BG14" s="446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233"/>
      <c r="BU14" s="117"/>
    </row>
    <row r="15" spans="1:105" x14ac:dyDescent="0.25">
      <c r="A15" s="44">
        <f t="shared" si="1"/>
        <v>2014</v>
      </c>
      <c r="B15" s="44" t="str">
        <f t="shared" si="1"/>
        <v>MAYO</v>
      </c>
      <c r="C15" s="44">
        <v>14</v>
      </c>
      <c r="D15" s="44" t="str">
        <f t="shared" si="0"/>
        <v>MAYO 2014 / 13</v>
      </c>
      <c r="E15" s="211"/>
      <c r="F15" s="212"/>
      <c r="G15" s="219"/>
      <c r="H15" s="219"/>
      <c r="I15" s="220"/>
      <c r="J15" s="93"/>
      <c r="K15" s="109"/>
      <c r="L15" s="109"/>
      <c r="M15" s="109"/>
      <c r="N15" s="220"/>
      <c r="O15" s="112"/>
      <c r="P15" s="110"/>
      <c r="Q15" s="95"/>
      <c r="R15" s="111"/>
      <c r="S15" s="211"/>
      <c r="T15" s="214"/>
      <c r="U15" s="214"/>
      <c r="V15" s="211"/>
      <c r="W15" s="211"/>
      <c r="X15" s="211"/>
      <c r="Y15" s="444"/>
      <c r="Z15" s="211"/>
      <c r="AA15" s="215"/>
      <c r="AB15" s="216"/>
      <c r="AC15" s="57"/>
      <c r="AD15" s="58"/>
      <c r="AE15" s="59"/>
      <c r="AF15" s="63"/>
      <c r="AG15" s="60"/>
      <c r="AH15" s="60"/>
      <c r="AI15" s="61"/>
      <c r="AJ15" s="61"/>
      <c r="AK15" s="62"/>
      <c r="AL15" s="232"/>
      <c r="AM15" s="62"/>
      <c r="AN15" s="61"/>
      <c r="AO15" s="61"/>
      <c r="AP15" s="217"/>
      <c r="AQ15" s="211"/>
      <c r="AR15" s="211"/>
      <c r="AS15" s="211"/>
      <c r="AT15" s="211"/>
      <c r="AU15" s="211"/>
      <c r="AV15" s="211"/>
      <c r="AW15" s="211"/>
      <c r="AX15" s="117"/>
      <c r="AY15" s="117"/>
      <c r="AZ15" s="117"/>
      <c r="BA15" s="117"/>
      <c r="BB15" s="117"/>
      <c r="BC15" s="117"/>
      <c r="BD15" s="117"/>
      <c r="BE15" s="117"/>
      <c r="BF15" s="117"/>
      <c r="BG15" s="446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233"/>
      <c r="BU15" s="117"/>
    </row>
    <row r="16" spans="1:105" x14ac:dyDescent="0.25">
      <c r="A16" s="44">
        <f t="shared" si="1"/>
        <v>2014</v>
      </c>
      <c r="B16" s="44" t="str">
        <f t="shared" si="1"/>
        <v>MAYO</v>
      </c>
      <c r="C16" s="44">
        <v>15</v>
      </c>
      <c r="D16" s="44" t="str">
        <f t="shared" si="0"/>
        <v>MAYO 2014 / 14</v>
      </c>
      <c r="E16" s="211"/>
      <c r="F16" s="212"/>
      <c r="G16" s="219"/>
      <c r="H16" s="219"/>
      <c r="I16" s="220"/>
      <c r="J16" s="93"/>
      <c r="K16" s="109"/>
      <c r="L16" s="109"/>
      <c r="M16" s="109"/>
      <c r="N16" s="220"/>
      <c r="O16" s="112"/>
      <c r="P16" s="110"/>
      <c r="Q16" s="95"/>
      <c r="R16" s="111"/>
      <c r="S16" s="211"/>
      <c r="T16" s="214"/>
      <c r="U16" s="214"/>
      <c r="V16" s="211"/>
      <c r="W16" s="211"/>
      <c r="X16" s="211"/>
      <c r="Y16" s="444"/>
      <c r="Z16" s="211"/>
      <c r="AA16" s="215"/>
      <c r="AB16" s="216"/>
      <c r="AC16" s="57"/>
      <c r="AD16" s="58"/>
      <c r="AE16" s="59"/>
      <c r="AF16" s="60"/>
      <c r="AG16" s="60"/>
      <c r="AH16" s="60"/>
      <c r="AI16" s="61"/>
      <c r="AJ16" s="61"/>
      <c r="AK16" s="62"/>
      <c r="AL16" s="232"/>
      <c r="AM16" s="62"/>
      <c r="AN16" s="61"/>
      <c r="AO16" s="61"/>
      <c r="AP16" s="217"/>
      <c r="AQ16" s="211"/>
      <c r="AR16" s="211"/>
      <c r="AS16" s="211"/>
      <c r="AT16" s="211"/>
      <c r="AU16" s="211"/>
      <c r="AV16" s="211"/>
      <c r="AW16" s="211"/>
      <c r="AX16" s="117"/>
      <c r="AY16" s="117"/>
      <c r="AZ16" s="117"/>
      <c r="BA16" s="117"/>
      <c r="BB16" s="117"/>
      <c r="BC16" s="117"/>
      <c r="BD16" s="117"/>
      <c r="BE16" s="117"/>
      <c r="BF16" s="117"/>
      <c r="BG16" s="446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233"/>
      <c r="BU16" s="117"/>
    </row>
    <row r="17" spans="1:73" x14ac:dyDescent="0.25">
      <c r="A17" s="44">
        <f t="shared" si="1"/>
        <v>2014</v>
      </c>
      <c r="B17" s="44" t="str">
        <f t="shared" si="1"/>
        <v>MAYO</v>
      </c>
      <c r="C17" s="44">
        <v>16</v>
      </c>
      <c r="D17" s="44" t="str">
        <f t="shared" si="0"/>
        <v>MAYO 2014 / 15</v>
      </c>
      <c r="E17" s="211"/>
      <c r="F17" s="212"/>
      <c r="G17" s="219"/>
      <c r="H17" s="219"/>
      <c r="I17" s="220"/>
      <c r="J17" s="93"/>
      <c r="K17" s="109"/>
      <c r="L17" s="109"/>
      <c r="M17" s="109"/>
      <c r="N17" s="220"/>
      <c r="O17" s="112"/>
      <c r="P17" s="110"/>
      <c r="Q17" s="95"/>
      <c r="R17" s="111"/>
      <c r="S17" s="211"/>
      <c r="T17" s="214"/>
      <c r="U17" s="214"/>
      <c r="V17" s="211"/>
      <c r="W17" s="211"/>
      <c r="X17" s="211"/>
      <c r="Y17" s="444"/>
      <c r="Z17" s="211"/>
      <c r="AA17" s="215"/>
      <c r="AB17" s="216"/>
      <c r="AC17" s="57"/>
      <c r="AD17" s="58"/>
      <c r="AE17" s="59"/>
      <c r="AF17" s="60"/>
      <c r="AG17" s="60"/>
      <c r="AH17" s="60"/>
      <c r="AI17" s="61"/>
      <c r="AJ17" s="61"/>
      <c r="AK17" s="62"/>
      <c r="AL17" s="232"/>
      <c r="AM17" s="62"/>
      <c r="AN17" s="61"/>
      <c r="AO17" s="61"/>
      <c r="AP17" s="217"/>
      <c r="AQ17" s="211"/>
      <c r="AR17" s="211"/>
      <c r="AS17" s="211"/>
      <c r="AT17" s="211"/>
      <c r="AU17" s="211"/>
      <c r="AV17" s="211"/>
      <c r="AW17" s="211"/>
      <c r="AX17" s="117"/>
      <c r="AY17" s="117"/>
      <c r="AZ17" s="117"/>
      <c r="BA17" s="117"/>
      <c r="BB17" s="117"/>
      <c r="BC17" s="117"/>
      <c r="BD17" s="117"/>
      <c r="BE17" s="117"/>
      <c r="BF17" s="117"/>
      <c r="BG17" s="446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233"/>
      <c r="BU17" s="117"/>
    </row>
    <row r="18" spans="1:73" x14ac:dyDescent="0.25">
      <c r="A18" s="44">
        <f t="shared" si="1"/>
        <v>2014</v>
      </c>
      <c r="B18" s="44" t="str">
        <f t="shared" si="1"/>
        <v>MAYO</v>
      </c>
      <c r="C18" s="44">
        <v>17</v>
      </c>
      <c r="D18" s="44" t="str">
        <f t="shared" si="0"/>
        <v>MAYO 2014 / 16</v>
      </c>
      <c r="E18" s="211"/>
      <c r="F18" s="212"/>
      <c r="G18" s="219"/>
      <c r="H18" s="219"/>
      <c r="I18" s="220"/>
      <c r="J18" s="93"/>
      <c r="K18" s="109"/>
      <c r="L18" s="109"/>
      <c r="M18" s="109"/>
      <c r="N18" s="220"/>
      <c r="O18" s="112"/>
      <c r="P18" s="110"/>
      <c r="Q18" s="95"/>
      <c r="R18" s="111"/>
      <c r="S18" s="211"/>
      <c r="T18" s="214"/>
      <c r="U18" s="214"/>
      <c r="V18" s="211"/>
      <c r="W18" s="211"/>
      <c r="X18" s="211"/>
      <c r="Y18" s="444"/>
      <c r="Z18" s="211"/>
      <c r="AA18" s="215"/>
      <c r="AB18" s="216"/>
      <c r="AC18" s="57"/>
      <c r="AD18" s="58"/>
      <c r="AE18" s="59"/>
      <c r="AF18" s="60"/>
      <c r="AG18" s="60"/>
      <c r="AH18" s="60"/>
      <c r="AI18" s="61"/>
      <c r="AJ18" s="61"/>
      <c r="AK18" s="62"/>
      <c r="AL18" s="232"/>
      <c r="AM18" s="62"/>
      <c r="AN18" s="61"/>
      <c r="AO18" s="61"/>
      <c r="AP18" s="217"/>
      <c r="AQ18" s="211"/>
      <c r="AR18" s="211"/>
      <c r="AS18" s="211"/>
      <c r="AT18" s="211"/>
      <c r="AU18" s="211"/>
      <c r="AV18" s="211"/>
      <c r="AW18" s="211"/>
      <c r="AX18" s="117"/>
      <c r="AY18" s="117"/>
      <c r="AZ18" s="117"/>
      <c r="BA18" s="117"/>
      <c r="BB18" s="117"/>
      <c r="BC18" s="117"/>
      <c r="BD18" s="117"/>
      <c r="BE18" s="117"/>
      <c r="BF18" s="117"/>
      <c r="BG18" s="446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233"/>
      <c r="BU18" s="117"/>
    </row>
    <row r="19" spans="1:73" x14ac:dyDescent="0.25">
      <c r="A19" s="44">
        <f t="shared" si="1"/>
        <v>2014</v>
      </c>
      <c r="B19" s="44" t="str">
        <f t="shared" si="1"/>
        <v>MAYO</v>
      </c>
      <c r="C19" s="44">
        <v>18</v>
      </c>
      <c r="D19" s="44" t="str">
        <f t="shared" si="0"/>
        <v>MAYO 2014 / 17</v>
      </c>
      <c r="E19" s="211"/>
      <c r="F19" s="212"/>
      <c r="G19" s="219"/>
      <c r="H19" s="219"/>
      <c r="I19" s="220"/>
      <c r="J19" s="93"/>
      <c r="K19" s="109"/>
      <c r="L19" s="109"/>
      <c r="M19" s="109"/>
      <c r="N19" s="220"/>
      <c r="O19" s="112"/>
      <c r="P19" s="110"/>
      <c r="Q19" s="95"/>
      <c r="R19" s="111"/>
      <c r="S19" s="211"/>
      <c r="T19" s="214"/>
      <c r="U19" s="214"/>
      <c r="V19" s="211"/>
      <c r="W19" s="211"/>
      <c r="X19" s="211"/>
      <c r="Y19" s="444"/>
      <c r="Z19" s="211"/>
      <c r="AA19" s="215"/>
      <c r="AB19" s="216"/>
      <c r="AC19" s="57"/>
      <c r="AD19" s="58"/>
      <c r="AE19" s="59"/>
      <c r="AF19" s="60"/>
      <c r="AG19" s="60"/>
      <c r="AH19" s="60"/>
      <c r="AI19" s="61"/>
      <c r="AJ19" s="61"/>
      <c r="AK19" s="62"/>
      <c r="AL19" s="232"/>
      <c r="AM19" s="62"/>
      <c r="AN19" s="61"/>
      <c r="AO19" s="61"/>
      <c r="AP19" s="217"/>
      <c r="AQ19" s="211"/>
      <c r="AR19" s="211"/>
      <c r="AS19" s="211"/>
      <c r="AT19" s="211"/>
      <c r="AU19" s="211"/>
      <c r="AV19" s="211"/>
      <c r="AW19" s="211"/>
      <c r="AX19" s="117"/>
      <c r="AY19" s="117"/>
      <c r="AZ19" s="117"/>
      <c r="BA19" s="117"/>
      <c r="BB19" s="117"/>
      <c r="BC19" s="117"/>
      <c r="BD19" s="117"/>
      <c r="BE19" s="117"/>
      <c r="BF19" s="117"/>
      <c r="BG19" s="446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233"/>
      <c r="BU19" s="117"/>
    </row>
    <row r="20" spans="1:73" x14ac:dyDescent="0.25">
      <c r="A20" s="44">
        <f t="shared" si="1"/>
        <v>2014</v>
      </c>
      <c r="B20" s="44" t="str">
        <f t="shared" si="1"/>
        <v>MAYO</v>
      </c>
      <c r="C20" s="44">
        <v>19</v>
      </c>
      <c r="D20" s="44" t="str">
        <f t="shared" si="0"/>
        <v>MAYO 2014 / 18</v>
      </c>
      <c r="E20" s="117"/>
      <c r="F20" s="221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22"/>
      <c r="R20" s="222"/>
      <c r="S20" s="117"/>
      <c r="T20" s="222"/>
      <c r="U20" s="222"/>
      <c r="V20" s="117"/>
      <c r="W20" s="117"/>
      <c r="X20" s="117"/>
      <c r="Y20" s="445"/>
      <c r="Z20" s="117"/>
      <c r="AA20" s="215"/>
      <c r="AB20" s="216"/>
      <c r="AC20" s="57"/>
      <c r="AD20" s="58"/>
      <c r="AE20" s="59"/>
      <c r="AF20" s="60"/>
      <c r="AG20" s="60"/>
      <c r="AH20" s="60"/>
      <c r="AI20" s="61"/>
      <c r="AJ20" s="61"/>
      <c r="AK20" s="62"/>
      <c r="AL20" s="232"/>
      <c r="AM20" s="62"/>
      <c r="AN20" s="61"/>
      <c r="AO20" s="61"/>
      <c r="AP20" s="217"/>
      <c r="AQ20" s="211"/>
      <c r="AR20" s="211"/>
      <c r="AS20" s="211"/>
      <c r="AT20" s="211"/>
      <c r="AU20" s="211"/>
      <c r="AV20" s="211"/>
      <c r="AW20" s="211"/>
      <c r="AX20" s="117"/>
      <c r="AY20" s="117"/>
      <c r="AZ20" s="117"/>
      <c r="BA20" s="117"/>
      <c r="BB20" s="117"/>
      <c r="BC20" s="117"/>
      <c r="BD20" s="117"/>
      <c r="BE20" s="117"/>
      <c r="BF20" s="117"/>
      <c r="BG20" s="446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233"/>
      <c r="BU20" s="117"/>
    </row>
    <row r="21" spans="1:73" ht="15.75" x14ac:dyDescent="0.25">
      <c r="A21" s="44">
        <f t="shared" si="1"/>
        <v>2014</v>
      </c>
      <c r="B21" s="44" t="str">
        <f t="shared" si="1"/>
        <v>MAYO</v>
      </c>
      <c r="C21" s="44">
        <v>20</v>
      </c>
      <c r="D21" s="44" t="str">
        <f t="shared" si="0"/>
        <v>MAYO 2014 / 19</v>
      </c>
      <c r="E21" s="223"/>
      <c r="F21" s="204"/>
      <c r="G21" s="223"/>
      <c r="H21" s="223"/>
      <c r="I21" s="1"/>
      <c r="J21" s="1"/>
      <c r="K21" s="1"/>
      <c r="L21" s="1"/>
      <c r="M21" s="1"/>
      <c r="N21" s="1"/>
      <c r="O21" s="1"/>
      <c r="P21" s="1"/>
      <c r="Q21" s="30"/>
      <c r="R21" s="30"/>
      <c r="S21" s="217"/>
      <c r="T21" s="224"/>
      <c r="U21" s="224"/>
      <c r="V21" s="224"/>
      <c r="W21" s="224"/>
      <c r="X21" s="211"/>
      <c r="Y21" s="444"/>
      <c r="Z21" s="211"/>
      <c r="AA21" s="215"/>
      <c r="AB21" s="216"/>
      <c r="AC21" s="57"/>
      <c r="AD21" s="58"/>
      <c r="AE21" s="59"/>
      <c r="AF21" s="60"/>
      <c r="AG21" s="60"/>
      <c r="AH21" s="60"/>
      <c r="AI21" s="61"/>
      <c r="AJ21" s="61"/>
      <c r="AK21" s="62"/>
      <c r="AL21" s="232"/>
      <c r="AM21" s="62"/>
      <c r="AN21" s="61"/>
      <c r="AO21" s="61"/>
      <c r="AP21" s="217"/>
      <c r="AQ21" s="211"/>
      <c r="AR21" s="211"/>
      <c r="AS21" s="211"/>
      <c r="AT21" s="211"/>
      <c r="AU21" s="211"/>
      <c r="AV21" s="211"/>
      <c r="AW21" s="211"/>
      <c r="AX21" s="117"/>
      <c r="AY21" s="117"/>
      <c r="AZ21" s="117"/>
      <c r="BA21" s="117"/>
      <c r="BB21" s="117"/>
      <c r="BC21" s="117"/>
      <c r="BD21" s="117"/>
      <c r="BE21" s="117"/>
      <c r="BF21" s="117"/>
      <c r="BG21" s="446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233"/>
      <c r="BU21" s="117"/>
    </row>
    <row r="22" spans="1:73" x14ac:dyDescent="0.25">
      <c r="A22" s="44">
        <f t="shared" si="1"/>
        <v>2014</v>
      </c>
      <c r="B22" s="44" t="str">
        <f t="shared" si="1"/>
        <v>MAYO</v>
      </c>
      <c r="C22" s="44">
        <v>21</v>
      </c>
      <c r="D22" s="44" t="str">
        <f t="shared" si="0"/>
        <v>MAYO 2014 / 20</v>
      </c>
      <c r="E22" s="216"/>
      <c r="F22" s="205"/>
      <c r="G22" s="58"/>
      <c r="H22" s="59"/>
      <c r="I22" s="60"/>
      <c r="J22" s="60"/>
      <c r="K22" s="60"/>
      <c r="L22" s="61"/>
      <c r="M22" s="61"/>
      <c r="N22" s="62"/>
      <c r="O22" s="60"/>
      <c r="P22" s="62"/>
      <c r="Q22" s="65"/>
      <c r="R22" s="65"/>
      <c r="S22" s="217"/>
      <c r="T22" s="214"/>
      <c r="U22" s="214"/>
      <c r="V22" s="211"/>
      <c r="W22" s="211"/>
      <c r="X22" s="211"/>
      <c r="Y22" s="444"/>
      <c r="Z22" s="211"/>
      <c r="AA22" s="215"/>
      <c r="AB22" s="216"/>
      <c r="AC22" s="57"/>
      <c r="AD22" s="58"/>
      <c r="AE22" s="59"/>
      <c r="AF22" s="60"/>
      <c r="AG22" s="60"/>
      <c r="AH22" s="60"/>
      <c r="AI22" s="61"/>
      <c r="AJ22" s="61"/>
      <c r="AK22" s="62"/>
      <c r="AL22" s="232"/>
      <c r="AM22" s="62"/>
      <c r="AN22" s="61"/>
      <c r="AO22" s="61"/>
      <c r="AP22" s="217"/>
      <c r="AQ22" s="211"/>
      <c r="AR22" s="211"/>
      <c r="AS22" s="211"/>
      <c r="AT22" s="211"/>
      <c r="AU22" s="211"/>
      <c r="AV22" s="211"/>
      <c r="AW22" s="211"/>
      <c r="AX22" s="117"/>
      <c r="AY22" s="117"/>
      <c r="AZ22" s="117"/>
      <c r="BA22" s="117"/>
      <c r="BB22" s="117"/>
      <c r="BC22" s="117"/>
      <c r="BD22" s="117"/>
      <c r="BE22" s="117"/>
      <c r="BF22" s="117"/>
      <c r="BG22" s="446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233"/>
      <c r="BU22" s="117"/>
    </row>
    <row r="23" spans="1:73" x14ac:dyDescent="0.25">
      <c r="A23" s="44">
        <f t="shared" si="1"/>
        <v>2014</v>
      </c>
      <c r="B23" s="44" t="str">
        <f t="shared" si="1"/>
        <v>MAYO</v>
      </c>
      <c r="C23" s="44">
        <v>22</v>
      </c>
      <c r="D23" s="44" t="str">
        <f t="shared" si="0"/>
        <v>MAYO 2014 / 21</v>
      </c>
      <c r="E23" s="216"/>
      <c r="F23" s="205"/>
      <c r="G23" s="58"/>
      <c r="H23" s="59"/>
      <c r="I23" s="60"/>
      <c r="J23" s="60"/>
      <c r="K23" s="60"/>
      <c r="L23" s="61"/>
      <c r="M23" s="61"/>
      <c r="N23" s="62"/>
      <c r="O23" s="60"/>
      <c r="P23" s="62"/>
      <c r="Q23" s="65"/>
      <c r="R23" s="65"/>
      <c r="S23" s="217"/>
      <c r="T23" s="214"/>
      <c r="U23" s="214"/>
      <c r="V23" s="211"/>
      <c r="W23" s="211"/>
      <c r="X23" s="211"/>
      <c r="Y23" s="444"/>
      <c r="Z23" s="211"/>
      <c r="AA23" s="215"/>
      <c r="AB23" s="216"/>
      <c r="AC23" s="57"/>
      <c r="AD23" s="58"/>
      <c r="AE23" s="59"/>
      <c r="AF23" s="60"/>
      <c r="AG23" s="60"/>
      <c r="AH23" s="60"/>
      <c r="AI23" s="61"/>
      <c r="AJ23" s="61"/>
      <c r="AK23" s="62"/>
      <c r="AL23" s="232"/>
      <c r="AM23" s="62"/>
      <c r="AN23" s="61"/>
      <c r="AO23" s="61"/>
      <c r="AP23" s="217"/>
      <c r="AQ23" s="211"/>
      <c r="AR23" s="211"/>
      <c r="AS23" s="211"/>
      <c r="AT23" s="211"/>
      <c r="AU23" s="211"/>
      <c r="AV23" s="211"/>
      <c r="AW23" s="211"/>
      <c r="AX23" s="117"/>
      <c r="AY23" s="117"/>
      <c r="AZ23" s="117"/>
      <c r="BA23" s="117"/>
      <c r="BB23" s="117"/>
      <c r="BC23" s="117"/>
      <c r="BD23" s="117"/>
      <c r="BE23" s="117"/>
      <c r="BF23" s="117"/>
      <c r="BG23" s="446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233"/>
      <c r="BU23" s="117"/>
    </row>
    <row r="24" spans="1:73" x14ac:dyDescent="0.25">
      <c r="A24" s="44">
        <f t="shared" si="1"/>
        <v>2014</v>
      </c>
      <c r="B24" s="44" t="str">
        <f t="shared" si="1"/>
        <v>MAYO</v>
      </c>
      <c r="C24" s="44">
        <v>23</v>
      </c>
      <c r="D24" s="44" t="str">
        <f t="shared" si="0"/>
        <v>MAYO 2014 / 22</v>
      </c>
    </row>
    <row r="25" spans="1:73" x14ac:dyDescent="0.25">
      <c r="A25" s="44">
        <f t="shared" si="1"/>
        <v>2014</v>
      </c>
      <c r="B25" s="44" t="str">
        <f t="shared" si="1"/>
        <v>MAYO</v>
      </c>
      <c r="C25" s="44">
        <v>24</v>
      </c>
      <c r="D25" s="44" t="str">
        <f t="shared" si="0"/>
        <v>MAYO 2014 / 23</v>
      </c>
    </row>
    <row r="26" spans="1:73" x14ac:dyDescent="0.25">
      <c r="A26" s="44">
        <f t="shared" si="1"/>
        <v>2014</v>
      </c>
      <c r="B26" s="44" t="str">
        <f t="shared" si="1"/>
        <v>MAYO</v>
      </c>
      <c r="C26" s="44">
        <v>25</v>
      </c>
      <c r="D26" s="44" t="str">
        <f t="shared" si="0"/>
        <v>MAYO 2014 / 24</v>
      </c>
    </row>
    <row r="27" spans="1:73" x14ac:dyDescent="0.25">
      <c r="A27" s="44">
        <f t="shared" si="1"/>
        <v>2014</v>
      </c>
      <c r="B27" s="44" t="str">
        <f t="shared" si="1"/>
        <v>MAYO</v>
      </c>
      <c r="C27" s="44">
        <v>26</v>
      </c>
      <c r="D27" s="44" t="str">
        <f t="shared" si="0"/>
        <v>MAYO 2014 / 25</v>
      </c>
    </row>
    <row r="28" spans="1:73" x14ac:dyDescent="0.25">
      <c r="A28" s="44">
        <f t="shared" si="1"/>
        <v>2014</v>
      </c>
      <c r="B28" s="44" t="str">
        <f t="shared" si="1"/>
        <v>MAYO</v>
      </c>
      <c r="C28" s="44">
        <v>27</v>
      </c>
      <c r="D28" s="44" t="str">
        <f t="shared" si="0"/>
        <v>MAYO 2014 / 26</v>
      </c>
    </row>
    <row r="29" spans="1:73" x14ac:dyDescent="0.25">
      <c r="A29" s="44">
        <f t="shared" si="1"/>
        <v>2014</v>
      </c>
      <c r="B29" s="44" t="str">
        <f t="shared" si="1"/>
        <v>MAYO</v>
      </c>
      <c r="C29" s="44">
        <v>28</v>
      </c>
      <c r="D29" s="44" t="str">
        <f t="shared" si="0"/>
        <v>MAYO 2014 / 27</v>
      </c>
    </row>
    <row r="30" spans="1:73" x14ac:dyDescent="0.25">
      <c r="A30" s="44">
        <f t="shared" si="1"/>
        <v>2014</v>
      </c>
      <c r="B30" s="44" t="str">
        <f t="shared" si="1"/>
        <v>MAYO</v>
      </c>
      <c r="C30" s="44">
        <v>29</v>
      </c>
      <c r="D30" s="44" t="str">
        <f t="shared" si="0"/>
        <v>MAYO 2014 / 28</v>
      </c>
    </row>
    <row r="31" spans="1:73" x14ac:dyDescent="0.25">
      <c r="A31" s="44">
        <f t="shared" si="1"/>
        <v>2014</v>
      </c>
      <c r="B31" s="44" t="str">
        <f t="shared" si="1"/>
        <v>MAYO</v>
      </c>
      <c r="C31" s="44">
        <v>30</v>
      </c>
      <c r="D31" s="44" t="str">
        <f t="shared" si="0"/>
        <v>MAYO 2014 / 29</v>
      </c>
    </row>
    <row r="32" spans="1:73" x14ac:dyDescent="0.25">
      <c r="A32" s="44">
        <f t="shared" si="1"/>
        <v>2014</v>
      </c>
      <c r="B32" s="44" t="str">
        <f t="shared" si="1"/>
        <v>MAYO</v>
      </c>
      <c r="C32" s="44">
        <v>31</v>
      </c>
      <c r="D32" s="44" t="str">
        <f t="shared" si="0"/>
        <v>MAYO 2014 / 30</v>
      </c>
    </row>
    <row r="33" spans="1:105" s="206" customFormat="1" x14ac:dyDescent="0.25">
      <c r="D33" s="44" t="str">
        <f t="shared" si="0"/>
        <v>MAYO 2014 / 31</v>
      </c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17"/>
      <c r="Z33" s="44"/>
      <c r="AA33" s="55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207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55"/>
      <c r="AY33" s="44"/>
      <c r="AZ33" s="44"/>
      <c r="BA33" s="44"/>
      <c r="BB33" s="44"/>
      <c r="BC33" s="44"/>
      <c r="BD33" s="44"/>
      <c r="BE33" s="44"/>
      <c r="BF33" s="44"/>
      <c r="BG33" s="411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207"/>
      <c r="BU33" s="44"/>
      <c r="BV33" s="55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22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</row>
    <row r="34" spans="1:105" ht="15.75" x14ac:dyDescent="0.25">
      <c r="A34" s="44">
        <v>2014</v>
      </c>
      <c r="B34" s="44" t="s">
        <v>233</v>
      </c>
      <c r="C34" s="44">
        <v>1</v>
      </c>
      <c r="D34" s="208" t="s">
        <v>228</v>
      </c>
      <c r="E34" s="209">
        <f>IFERROR(AVERAGE(E3:E33),"")</f>
        <v>5</v>
      </c>
      <c r="F34" s="209">
        <f>IFERROR(AVERAGE(F3:F33),"")</f>
        <v>41777.111111111109</v>
      </c>
      <c r="G34" s="209">
        <f>IFERROR(AVERAGE(G3:G33),"")</f>
        <v>42948.111111111109</v>
      </c>
      <c r="H34" s="209" t="str">
        <f>IFERROR(AVERAGE(H3:H33),"")</f>
        <v/>
      </c>
      <c r="I34" s="209">
        <f>IFERROR(AVERAGE(I3:I33),"")</f>
        <v>0.81261111111111106</v>
      </c>
      <c r="J34" s="209" t="str">
        <f t="shared" ref="J34:BU34" si="2">IFERROR(AVERAGE(J3:J33),"")</f>
        <v/>
      </c>
      <c r="K34" s="209">
        <f t="shared" si="2"/>
        <v>1.8888888888888886E-2</v>
      </c>
      <c r="L34" s="209">
        <f t="shared" si="2"/>
        <v>25.911111111111111</v>
      </c>
      <c r="M34" s="209">
        <f t="shared" si="2"/>
        <v>112.66666666666667</v>
      </c>
      <c r="N34" s="209" t="str">
        <f t="shared" si="2"/>
        <v/>
      </c>
      <c r="O34" s="209">
        <f t="shared" si="2"/>
        <v>2.1177777777777775</v>
      </c>
      <c r="P34" s="209">
        <f t="shared" si="2"/>
        <v>56.81111111111111</v>
      </c>
      <c r="Q34" s="209" t="str">
        <f t="shared" si="2"/>
        <v/>
      </c>
      <c r="R34" s="209">
        <f t="shared" si="2"/>
        <v>8.222222222222221E-2</v>
      </c>
      <c r="S34" s="209">
        <f t="shared" si="2"/>
        <v>0</v>
      </c>
      <c r="T34" s="209">
        <f t="shared" si="2"/>
        <v>3.0000000000000002E-2</v>
      </c>
      <c r="U34" s="209">
        <f t="shared" si="2"/>
        <v>646.11111111111109</v>
      </c>
      <c r="V34" s="209">
        <f t="shared" si="2"/>
        <v>19955.333333333332</v>
      </c>
      <c r="W34" s="209">
        <f t="shared" si="2"/>
        <v>1</v>
      </c>
      <c r="X34" s="209">
        <f t="shared" si="2"/>
        <v>12.066666666666666</v>
      </c>
      <c r="Y34" s="418" t="str">
        <f t="shared" si="2"/>
        <v/>
      </c>
      <c r="Z34" s="209">
        <f t="shared" si="2"/>
        <v>0.79</v>
      </c>
      <c r="AA34" s="209">
        <f t="shared" si="2"/>
        <v>0.88</v>
      </c>
      <c r="AB34" s="209">
        <f t="shared" si="2"/>
        <v>100.39999999999999</v>
      </c>
      <c r="AC34" s="209">
        <f t="shared" si="2"/>
        <v>1.6999999999999997</v>
      </c>
      <c r="AD34" s="209">
        <f t="shared" si="2"/>
        <v>5.5</v>
      </c>
      <c r="AE34" s="209">
        <f t="shared" si="2"/>
        <v>45</v>
      </c>
      <c r="AF34" s="209">
        <f t="shared" si="2"/>
        <v>540</v>
      </c>
      <c r="AG34" s="209">
        <f t="shared" si="2"/>
        <v>720</v>
      </c>
      <c r="AH34" s="209">
        <f t="shared" si="2"/>
        <v>0.5</v>
      </c>
      <c r="AI34" s="209">
        <f t="shared" si="2"/>
        <v>4.9999999999999996E-2</v>
      </c>
      <c r="AJ34" s="209">
        <f t="shared" si="2"/>
        <v>0.02</v>
      </c>
      <c r="AK34" s="209">
        <f t="shared" si="2"/>
        <v>44.600000000000009</v>
      </c>
      <c r="AL34" s="209" t="str">
        <f t="shared" si="2"/>
        <v/>
      </c>
      <c r="AM34" s="209">
        <f t="shared" si="2"/>
        <v>2.5</v>
      </c>
      <c r="AN34" s="209">
        <f t="shared" si="2"/>
        <v>41775.75</v>
      </c>
      <c r="AO34" s="209">
        <f t="shared" si="2"/>
        <v>42877.25</v>
      </c>
      <c r="AP34" s="209" t="str">
        <f t="shared" si="2"/>
        <v/>
      </c>
      <c r="AQ34" s="209">
        <f t="shared" si="2"/>
        <v>0.81427500000000008</v>
      </c>
      <c r="AR34" s="209" t="str">
        <f t="shared" si="2"/>
        <v/>
      </c>
      <c r="AS34" s="209">
        <f t="shared" si="2"/>
        <v>0.02</v>
      </c>
      <c r="AT34" s="209">
        <f t="shared" si="2"/>
        <v>17.5</v>
      </c>
      <c r="AU34" s="209">
        <f t="shared" si="2"/>
        <v>115</v>
      </c>
      <c r="AV34" s="209" t="str">
        <f t="shared" si="2"/>
        <v/>
      </c>
      <c r="AW34" s="209">
        <f t="shared" si="2"/>
        <v>2.3249999999999997</v>
      </c>
      <c r="AX34" s="210">
        <f t="shared" si="2"/>
        <v>56.75</v>
      </c>
      <c r="AY34" s="209" t="str">
        <f t="shared" si="2"/>
        <v/>
      </c>
      <c r="AZ34" s="209">
        <f t="shared" si="2"/>
        <v>4.7500000000000001E-2</v>
      </c>
      <c r="BA34" s="209">
        <f t="shared" si="2"/>
        <v>0.01</v>
      </c>
      <c r="BB34" s="209">
        <f t="shared" si="2"/>
        <v>0.02</v>
      </c>
      <c r="BC34" s="209">
        <f t="shared" si="2"/>
        <v>645.75</v>
      </c>
      <c r="BD34" s="209">
        <f t="shared" si="2"/>
        <v>19942</v>
      </c>
      <c r="BE34" s="209">
        <f t="shared" si="2"/>
        <v>1</v>
      </c>
      <c r="BF34" s="209">
        <f t="shared" si="2"/>
        <v>12</v>
      </c>
      <c r="BG34" s="412" t="str">
        <f t="shared" si="2"/>
        <v/>
      </c>
      <c r="BH34" s="209">
        <f t="shared" si="2"/>
        <v>0.79</v>
      </c>
      <c r="BI34" s="209">
        <f t="shared" si="2"/>
        <v>0.88</v>
      </c>
      <c r="BJ34" s="209">
        <f t="shared" si="2"/>
        <v>100.4</v>
      </c>
      <c r="BK34" s="209">
        <f t="shared" si="2"/>
        <v>1.7</v>
      </c>
      <c r="BL34" s="209">
        <f t="shared" si="2"/>
        <v>5.5</v>
      </c>
      <c r="BM34" s="209">
        <f t="shared" si="2"/>
        <v>45</v>
      </c>
      <c r="BN34" s="209">
        <f t="shared" si="2"/>
        <v>540</v>
      </c>
      <c r="BO34" s="209">
        <f t="shared" si="2"/>
        <v>720</v>
      </c>
      <c r="BP34" s="209">
        <f t="shared" si="2"/>
        <v>0.5</v>
      </c>
      <c r="BQ34" s="209">
        <f t="shared" si="2"/>
        <v>0.05</v>
      </c>
      <c r="BR34" s="209">
        <f t="shared" si="2"/>
        <v>0.02</v>
      </c>
      <c r="BS34" s="209">
        <f t="shared" si="2"/>
        <v>44.6</v>
      </c>
      <c r="BT34" s="209" t="str">
        <f t="shared" si="2"/>
        <v/>
      </c>
      <c r="BU34" s="209">
        <f t="shared" si="2"/>
        <v>2.5</v>
      </c>
      <c r="BV34" s="210">
        <f>IFERROR(AVERAGE(BV3:BV33),"")</f>
        <v>41774.5</v>
      </c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448"/>
      <c r="CP34" s="206"/>
      <c r="CQ34" s="206"/>
      <c r="CR34" s="206"/>
      <c r="CS34" s="206"/>
      <c r="CT34" s="206"/>
      <c r="CU34" s="206"/>
      <c r="CV34" s="206"/>
      <c r="CW34" s="206"/>
      <c r="CX34" s="206"/>
      <c r="CY34" s="206"/>
      <c r="CZ34" s="206"/>
      <c r="DA34" s="206"/>
    </row>
    <row r="35" spans="1:105" ht="15.75" x14ac:dyDescent="0.3">
      <c r="A35" s="44">
        <f>A34</f>
        <v>2014</v>
      </c>
      <c r="B35" s="44" t="str">
        <f>B34</f>
        <v>JUNIO</v>
      </c>
      <c r="C35" s="44">
        <v>2</v>
      </c>
      <c r="D35" s="44" t="str">
        <f t="shared" ref="D35:D65" si="3">B34&amp;" "&amp;A34&amp;" / "&amp;C34</f>
        <v>JUNIO 2014 / 1</v>
      </c>
      <c r="E35" s="49">
        <v>1</v>
      </c>
      <c r="F35" s="52">
        <v>41793</v>
      </c>
      <c r="G35" s="50">
        <v>43372</v>
      </c>
      <c r="H35" s="50" t="s">
        <v>104</v>
      </c>
      <c r="I35" s="48">
        <v>0.81369999999999998</v>
      </c>
      <c r="J35" s="51" t="s">
        <v>20</v>
      </c>
      <c r="K35" s="47">
        <v>0.02</v>
      </c>
      <c r="L35" s="47">
        <v>25</v>
      </c>
      <c r="M35" s="47">
        <v>110</v>
      </c>
      <c r="N35" s="46" t="s">
        <v>103</v>
      </c>
      <c r="O35" s="47">
        <v>2.16</v>
      </c>
      <c r="P35" s="47">
        <v>56.7</v>
      </c>
      <c r="Q35" s="47"/>
      <c r="R35" s="47">
        <v>0.08</v>
      </c>
      <c r="S35" s="47">
        <v>0</v>
      </c>
      <c r="T35" s="47">
        <v>0.03</v>
      </c>
      <c r="U35" s="47">
        <v>646</v>
      </c>
      <c r="V35" s="47">
        <v>19946</v>
      </c>
      <c r="W35" s="47">
        <v>1</v>
      </c>
      <c r="X35" s="47">
        <v>12.2</v>
      </c>
      <c r="Y35" s="432"/>
      <c r="Z35" s="45">
        <v>0.79</v>
      </c>
      <c r="AA35" s="45">
        <v>0.88</v>
      </c>
      <c r="AB35" s="45">
        <v>100.4</v>
      </c>
      <c r="AC35" s="45">
        <v>1.7</v>
      </c>
      <c r="AD35" s="45">
        <v>5.5</v>
      </c>
      <c r="AE35" s="45">
        <v>45</v>
      </c>
      <c r="AF35" s="45">
        <v>540</v>
      </c>
      <c r="AG35" s="45">
        <v>720</v>
      </c>
      <c r="AH35" s="45">
        <v>0.5</v>
      </c>
      <c r="AI35" s="45">
        <v>0.05</v>
      </c>
      <c r="AJ35" s="45">
        <v>0.02</v>
      </c>
      <c r="AK35" s="45">
        <v>44.6</v>
      </c>
      <c r="AM35" s="49">
        <v>1</v>
      </c>
      <c r="AN35" s="52">
        <v>41796</v>
      </c>
      <c r="AO35" s="50">
        <v>43414</v>
      </c>
      <c r="AP35" s="50" t="s">
        <v>107</v>
      </c>
      <c r="AQ35" s="48">
        <v>0.81830000000000003</v>
      </c>
      <c r="AR35" s="51" t="s">
        <v>20</v>
      </c>
      <c r="AS35" s="47">
        <v>0.02</v>
      </c>
      <c r="AT35" s="47">
        <v>25</v>
      </c>
      <c r="AU35" s="47">
        <v>136</v>
      </c>
      <c r="AV35" s="46" t="s">
        <v>103</v>
      </c>
      <c r="AW35" s="47">
        <v>2.5</v>
      </c>
      <c r="AX35" s="47">
        <v>57</v>
      </c>
      <c r="AY35" s="47"/>
      <c r="AZ35" s="47">
        <v>0.03</v>
      </c>
      <c r="BA35" s="47">
        <v>0.01</v>
      </c>
      <c r="BB35" s="47">
        <v>0.02</v>
      </c>
      <c r="BC35" s="47">
        <v>651</v>
      </c>
      <c r="BD35" s="47">
        <v>19906</v>
      </c>
      <c r="BE35" s="47">
        <v>1.5</v>
      </c>
      <c r="BF35" s="47">
        <v>12</v>
      </c>
      <c r="BG35" s="260"/>
      <c r="BH35" s="45">
        <v>0.79</v>
      </c>
      <c r="BI35" s="45">
        <v>0.88</v>
      </c>
      <c r="BJ35" s="45">
        <v>100.4</v>
      </c>
      <c r="BK35" s="45">
        <v>1.7</v>
      </c>
      <c r="BL35" s="45">
        <v>5.5</v>
      </c>
      <c r="BM35" s="45">
        <v>45</v>
      </c>
      <c r="BN35" s="45">
        <v>540</v>
      </c>
      <c r="BO35" s="45">
        <v>720</v>
      </c>
      <c r="BP35" s="45">
        <v>0.5</v>
      </c>
      <c r="BQ35" s="45">
        <v>0.05</v>
      </c>
      <c r="BR35" s="45">
        <v>0.02</v>
      </c>
      <c r="BS35" s="45">
        <v>44.6</v>
      </c>
      <c r="BU35" s="49">
        <v>1</v>
      </c>
      <c r="BV35" s="52">
        <v>41792</v>
      </c>
      <c r="BW35" s="49"/>
      <c r="BX35" s="49"/>
      <c r="BY35" s="48">
        <v>0.80720000000000003</v>
      </c>
      <c r="BZ35" s="47">
        <v>1</v>
      </c>
      <c r="CA35" s="47">
        <v>0.01</v>
      </c>
      <c r="CB35" s="47">
        <v>4.5</v>
      </c>
      <c r="CC35" s="47">
        <v>124</v>
      </c>
      <c r="CD35" s="46" t="s">
        <v>103</v>
      </c>
      <c r="CE35" s="47">
        <v>2.2000000000000002</v>
      </c>
      <c r="CF35" s="47">
        <v>54.6</v>
      </c>
      <c r="CG35" s="47">
        <v>52.1</v>
      </c>
      <c r="CH35" s="47">
        <v>0.18</v>
      </c>
      <c r="CI35" s="47">
        <v>0.01</v>
      </c>
      <c r="CJ35" s="47">
        <v>0</v>
      </c>
      <c r="CK35" s="47">
        <v>678</v>
      </c>
      <c r="CL35" s="47">
        <v>20002</v>
      </c>
      <c r="CM35" s="47">
        <v>4</v>
      </c>
      <c r="CN35" s="47">
        <v>12</v>
      </c>
      <c r="CO35" s="449"/>
      <c r="CP35" s="45">
        <v>0.79</v>
      </c>
      <c r="CQ35" s="45">
        <v>0.88</v>
      </c>
      <c r="CR35" s="45">
        <v>100.4</v>
      </c>
      <c r="CS35" s="45">
        <v>1.7</v>
      </c>
      <c r="CT35" s="45">
        <v>5.5</v>
      </c>
      <c r="CU35" s="45">
        <v>45</v>
      </c>
      <c r="CV35" s="45">
        <v>540</v>
      </c>
      <c r="CW35" s="45">
        <v>720</v>
      </c>
      <c r="CX35" s="45">
        <v>0.5</v>
      </c>
      <c r="CY35" s="45">
        <v>0.05</v>
      </c>
      <c r="CZ35" s="45">
        <v>0.02</v>
      </c>
      <c r="DA35" s="45">
        <v>44.6</v>
      </c>
    </row>
    <row r="36" spans="1:105" ht="15.75" x14ac:dyDescent="0.3">
      <c r="A36" s="44">
        <f t="shared" ref="A36:B64" si="4">A35</f>
        <v>2014</v>
      </c>
      <c r="B36" s="44" t="str">
        <f t="shared" si="4"/>
        <v>JUNIO</v>
      </c>
      <c r="C36" s="44">
        <v>3</v>
      </c>
      <c r="D36" s="44" t="str">
        <f t="shared" si="3"/>
        <v>JUNIO 2014 / 2</v>
      </c>
      <c r="E36" s="49">
        <v>2</v>
      </c>
      <c r="F36" s="52">
        <v>41795</v>
      </c>
      <c r="G36" s="50">
        <v>43420</v>
      </c>
      <c r="H36" s="50" t="s">
        <v>102</v>
      </c>
      <c r="I36" s="48">
        <v>0.81369999999999998</v>
      </c>
      <c r="J36" s="51" t="s">
        <v>20</v>
      </c>
      <c r="K36" s="47">
        <v>0.02</v>
      </c>
      <c r="L36" s="47">
        <v>25</v>
      </c>
      <c r="M36" s="47">
        <v>111</v>
      </c>
      <c r="N36" s="46" t="s">
        <v>103</v>
      </c>
      <c r="O36" s="47">
        <v>2.15</v>
      </c>
      <c r="P36" s="47">
        <v>56.8</v>
      </c>
      <c r="Q36" s="47"/>
      <c r="R36" s="47">
        <v>0.08</v>
      </c>
      <c r="S36" s="47">
        <v>0</v>
      </c>
      <c r="T36" s="47">
        <v>0.03</v>
      </c>
      <c r="U36" s="47">
        <v>650</v>
      </c>
      <c r="V36" s="47">
        <v>19946</v>
      </c>
      <c r="W36" s="47">
        <v>1</v>
      </c>
      <c r="X36" s="47">
        <v>12.1</v>
      </c>
      <c r="Y36" s="432"/>
      <c r="Z36" s="45">
        <v>0.79</v>
      </c>
      <c r="AA36" s="45">
        <v>0.88</v>
      </c>
      <c r="AB36" s="45">
        <v>100.4</v>
      </c>
      <c r="AC36" s="45">
        <v>1.7</v>
      </c>
      <c r="AD36" s="45">
        <v>5.5</v>
      </c>
      <c r="AE36" s="45">
        <v>45</v>
      </c>
      <c r="AF36" s="45">
        <v>540</v>
      </c>
      <c r="AG36" s="45">
        <v>720</v>
      </c>
      <c r="AH36" s="45">
        <v>0.5</v>
      </c>
      <c r="AI36" s="45">
        <v>0.05</v>
      </c>
      <c r="AJ36" s="45">
        <v>0.02</v>
      </c>
      <c r="AK36" s="45">
        <v>44.6</v>
      </c>
      <c r="AM36" s="49">
        <v>2</v>
      </c>
      <c r="AN36" s="52">
        <v>41801</v>
      </c>
      <c r="AO36" s="50">
        <v>43505</v>
      </c>
      <c r="AP36" s="50" t="s">
        <v>108</v>
      </c>
      <c r="AQ36" s="48">
        <v>0.81659999999999999</v>
      </c>
      <c r="AR36" s="51" t="s">
        <v>20</v>
      </c>
      <c r="AS36" s="47">
        <v>0.02</v>
      </c>
      <c r="AT36" s="47">
        <v>20</v>
      </c>
      <c r="AU36" s="47">
        <v>124</v>
      </c>
      <c r="AV36" s="46" t="s">
        <v>103</v>
      </c>
      <c r="AW36" s="47">
        <v>2.4</v>
      </c>
      <c r="AX36" s="47">
        <v>58</v>
      </c>
      <c r="AZ36" s="47">
        <v>0.03</v>
      </c>
      <c r="BA36" s="47">
        <v>0.01</v>
      </c>
      <c r="BB36" s="47">
        <v>0.02</v>
      </c>
      <c r="BC36" s="47">
        <v>640</v>
      </c>
      <c r="BD36" s="47">
        <v>19922</v>
      </c>
      <c r="BE36" s="47">
        <v>1</v>
      </c>
      <c r="BF36" s="47">
        <v>12</v>
      </c>
      <c r="BG36" s="260"/>
      <c r="BH36" s="45">
        <v>0.79</v>
      </c>
      <c r="BI36" s="45">
        <v>0.88</v>
      </c>
      <c r="BJ36" s="45">
        <v>100.4</v>
      </c>
      <c r="BK36" s="45">
        <v>1.7</v>
      </c>
      <c r="BL36" s="45">
        <v>5.5</v>
      </c>
      <c r="BM36" s="45">
        <v>45</v>
      </c>
      <c r="BN36" s="45">
        <v>540</v>
      </c>
      <c r="BO36" s="45">
        <v>720</v>
      </c>
      <c r="BP36" s="45">
        <v>0.5</v>
      </c>
      <c r="BQ36" s="45">
        <v>0.05</v>
      </c>
      <c r="BR36" s="45">
        <v>0.02</v>
      </c>
      <c r="BS36" s="45">
        <v>44.6</v>
      </c>
      <c r="BU36" s="49">
        <v>2</v>
      </c>
      <c r="BV36" s="52">
        <v>41799</v>
      </c>
      <c r="BW36" s="49"/>
      <c r="BX36" s="49"/>
      <c r="BY36" s="48">
        <v>0.81089999999999995</v>
      </c>
      <c r="BZ36" s="47">
        <v>1</v>
      </c>
      <c r="CA36" s="47">
        <v>0.01</v>
      </c>
      <c r="CB36" s="47">
        <v>5</v>
      </c>
      <c r="CC36" s="47">
        <v>129</v>
      </c>
      <c r="CD36" s="46" t="s">
        <v>103</v>
      </c>
      <c r="CE36" s="47">
        <v>2.1</v>
      </c>
      <c r="CF36" s="47">
        <v>55</v>
      </c>
      <c r="CG36" s="47">
        <v>52.1</v>
      </c>
      <c r="CH36" s="47">
        <v>0.19</v>
      </c>
      <c r="CI36" s="47">
        <v>0.01</v>
      </c>
      <c r="CJ36" s="47">
        <v>0</v>
      </c>
      <c r="CK36" s="47">
        <v>665</v>
      </c>
      <c r="CL36" s="47">
        <v>19970</v>
      </c>
      <c r="CM36" s="47">
        <v>4.5</v>
      </c>
      <c r="CN36" s="47">
        <v>12</v>
      </c>
      <c r="CO36" s="449"/>
      <c r="CP36" s="45">
        <v>0.79</v>
      </c>
      <c r="CQ36" s="45">
        <v>0.88</v>
      </c>
      <c r="CR36" s="45">
        <v>100.4</v>
      </c>
      <c r="CS36" s="45">
        <v>1.7</v>
      </c>
      <c r="CT36" s="45">
        <v>5.5</v>
      </c>
      <c r="CU36" s="45">
        <v>45</v>
      </c>
      <c r="CV36" s="45">
        <v>540</v>
      </c>
      <c r="CW36" s="45">
        <v>720</v>
      </c>
      <c r="CX36" s="45">
        <v>0.5</v>
      </c>
      <c r="CY36" s="45">
        <v>0.05</v>
      </c>
      <c r="CZ36" s="45">
        <v>0.02</v>
      </c>
      <c r="DA36" s="45">
        <v>44.6</v>
      </c>
    </row>
    <row r="37" spans="1:105" ht="15.75" x14ac:dyDescent="0.3">
      <c r="A37" s="44">
        <f t="shared" si="4"/>
        <v>2014</v>
      </c>
      <c r="B37" s="44" t="str">
        <f t="shared" si="4"/>
        <v>JUNIO</v>
      </c>
      <c r="C37" s="44">
        <v>4</v>
      </c>
      <c r="D37" s="44" t="str">
        <f t="shared" si="3"/>
        <v>JUNIO 2014 / 3</v>
      </c>
      <c r="E37" s="49">
        <v>3</v>
      </c>
      <c r="F37" s="52">
        <v>41797</v>
      </c>
      <c r="G37" s="50">
        <v>43469</v>
      </c>
      <c r="H37" s="50" t="s">
        <v>104</v>
      </c>
      <c r="I37" s="48">
        <v>0.81369999999999998</v>
      </c>
      <c r="J37" s="51" t="s">
        <v>20</v>
      </c>
      <c r="K37" s="47">
        <v>0.03</v>
      </c>
      <c r="L37" s="47">
        <v>26.6</v>
      </c>
      <c r="M37" s="47">
        <v>111</v>
      </c>
      <c r="N37" s="46" t="s">
        <v>103</v>
      </c>
      <c r="O37" s="47">
        <v>2.16</v>
      </c>
      <c r="P37" s="47">
        <v>57.2</v>
      </c>
      <c r="Q37" s="47"/>
      <c r="R37" s="47">
        <v>0.09</v>
      </c>
      <c r="S37" s="47">
        <v>0</v>
      </c>
      <c r="T37" s="47">
        <v>0.03</v>
      </c>
      <c r="U37" s="47">
        <v>674</v>
      </c>
      <c r="V37" s="47">
        <v>19946</v>
      </c>
      <c r="W37" s="47">
        <v>1</v>
      </c>
      <c r="X37" s="47">
        <v>12</v>
      </c>
      <c r="Y37" s="432"/>
      <c r="Z37" s="45">
        <v>0.79</v>
      </c>
      <c r="AA37" s="45">
        <v>0.88</v>
      </c>
      <c r="AB37" s="45">
        <v>100.4</v>
      </c>
      <c r="AC37" s="45">
        <v>1.7</v>
      </c>
      <c r="AD37" s="45">
        <v>5.5</v>
      </c>
      <c r="AE37" s="45">
        <v>45</v>
      </c>
      <c r="AF37" s="45">
        <v>540</v>
      </c>
      <c r="AG37" s="45">
        <v>720</v>
      </c>
      <c r="AH37" s="45">
        <v>0.5</v>
      </c>
      <c r="AI37" s="45">
        <v>0.05</v>
      </c>
      <c r="AJ37" s="45">
        <v>0.02</v>
      </c>
      <c r="AK37" s="45">
        <v>44.6</v>
      </c>
      <c r="AM37" s="49">
        <v>3</v>
      </c>
      <c r="AN37" s="52">
        <v>41807</v>
      </c>
      <c r="AO37" s="50">
        <v>43640</v>
      </c>
      <c r="AP37" s="50" t="s">
        <v>109</v>
      </c>
      <c r="AQ37" s="48">
        <v>0.81950000000000001</v>
      </c>
      <c r="AR37" s="51" t="s">
        <v>20</v>
      </c>
      <c r="AS37" s="47">
        <v>0.02</v>
      </c>
      <c r="AT37" s="47">
        <v>25</v>
      </c>
      <c r="AU37" s="47">
        <v>118</v>
      </c>
      <c r="AV37" s="46" t="s">
        <v>103</v>
      </c>
      <c r="AW37" s="47">
        <v>2.6</v>
      </c>
      <c r="AX37" s="47">
        <v>58</v>
      </c>
      <c r="AZ37" s="47">
        <v>0.03</v>
      </c>
      <c r="BA37" s="47">
        <v>0.01</v>
      </c>
      <c r="BB37" s="47">
        <v>0.02</v>
      </c>
      <c r="BC37" s="47">
        <v>655</v>
      </c>
      <c r="BD37" s="47">
        <v>19898</v>
      </c>
      <c r="BE37" s="47">
        <v>1</v>
      </c>
      <c r="BF37" s="47">
        <v>12</v>
      </c>
      <c r="BG37" s="260"/>
      <c r="BH37" s="45">
        <v>0.79</v>
      </c>
      <c r="BI37" s="45">
        <v>0.88</v>
      </c>
      <c r="BJ37" s="45">
        <v>100.4</v>
      </c>
      <c r="BK37" s="45">
        <v>1.7</v>
      </c>
      <c r="BL37" s="45">
        <v>5.5</v>
      </c>
      <c r="BM37" s="45">
        <v>45</v>
      </c>
      <c r="BN37" s="45">
        <v>540</v>
      </c>
      <c r="BO37" s="45">
        <v>720</v>
      </c>
      <c r="BP37" s="45">
        <v>0.5</v>
      </c>
      <c r="BQ37" s="45">
        <v>0.05</v>
      </c>
      <c r="BR37" s="45">
        <v>0.02</v>
      </c>
      <c r="BS37" s="45">
        <v>44.6</v>
      </c>
      <c r="BU37" s="49">
        <v>3</v>
      </c>
      <c r="BV37" s="52">
        <v>41806</v>
      </c>
      <c r="BW37" s="49"/>
      <c r="BX37" s="49"/>
      <c r="BY37" s="48">
        <v>0.81059999999999999</v>
      </c>
      <c r="BZ37" s="47">
        <v>1</v>
      </c>
      <c r="CA37" s="47">
        <v>0.01</v>
      </c>
      <c r="CB37" s="47">
        <v>4</v>
      </c>
      <c r="CC37" s="47">
        <v>108</v>
      </c>
      <c r="CD37" s="46" t="s">
        <v>103</v>
      </c>
      <c r="CE37" s="47">
        <v>2</v>
      </c>
      <c r="CF37" s="47">
        <v>53</v>
      </c>
      <c r="CG37" s="47">
        <v>52</v>
      </c>
      <c r="CH37" s="47">
        <v>0.19</v>
      </c>
      <c r="CI37" s="47">
        <v>0.01</v>
      </c>
      <c r="CJ37" s="47">
        <v>0</v>
      </c>
      <c r="CK37" s="47">
        <v>638</v>
      </c>
      <c r="CL37" s="47">
        <v>19978</v>
      </c>
      <c r="CM37" s="47">
        <v>4.5</v>
      </c>
      <c r="CN37" s="47">
        <v>12.1</v>
      </c>
      <c r="CO37" s="449"/>
      <c r="CP37" s="45">
        <v>0.79</v>
      </c>
      <c r="CQ37" s="45">
        <v>0.88</v>
      </c>
      <c r="CR37" s="45">
        <v>100.4</v>
      </c>
      <c r="CS37" s="45">
        <v>1.7</v>
      </c>
      <c r="CT37" s="45">
        <v>5.5</v>
      </c>
      <c r="CU37" s="45">
        <v>45</v>
      </c>
      <c r="CV37" s="45">
        <v>540</v>
      </c>
      <c r="CW37" s="45">
        <v>720</v>
      </c>
      <c r="CX37" s="45">
        <v>0.5</v>
      </c>
      <c r="CY37" s="45">
        <v>0.05</v>
      </c>
      <c r="CZ37" s="45">
        <v>0.02</v>
      </c>
      <c r="DA37" s="45">
        <v>44.6</v>
      </c>
    </row>
    <row r="38" spans="1:105" ht="15.75" x14ac:dyDescent="0.3">
      <c r="A38" s="44">
        <f t="shared" si="4"/>
        <v>2014</v>
      </c>
      <c r="B38" s="44" t="str">
        <f t="shared" si="4"/>
        <v>JUNIO</v>
      </c>
      <c r="C38" s="44">
        <v>5</v>
      </c>
      <c r="D38" s="44" t="str">
        <f t="shared" si="3"/>
        <v>JUNIO 2014 / 4</v>
      </c>
      <c r="E38" s="49">
        <v>4</v>
      </c>
      <c r="F38" s="52">
        <v>41801</v>
      </c>
      <c r="G38" s="50">
        <v>43528</v>
      </c>
      <c r="H38" s="50" t="s">
        <v>102</v>
      </c>
      <c r="I38" s="48">
        <v>0.81369999999999998</v>
      </c>
      <c r="J38" s="51" t="s">
        <v>20</v>
      </c>
      <c r="K38" s="47">
        <v>0.03</v>
      </c>
      <c r="L38" s="47">
        <v>25</v>
      </c>
      <c r="M38" s="47">
        <v>110</v>
      </c>
      <c r="N38" s="46" t="s">
        <v>103</v>
      </c>
      <c r="O38" s="47">
        <v>2.16</v>
      </c>
      <c r="P38" s="47">
        <v>57.1</v>
      </c>
      <c r="R38" s="47">
        <v>0.09</v>
      </c>
      <c r="S38" s="47">
        <v>0</v>
      </c>
      <c r="T38" s="47">
        <v>0.03</v>
      </c>
      <c r="U38" s="47">
        <v>655</v>
      </c>
      <c r="V38" s="47">
        <v>19946</v>
      </c>
      <c r="W38" s="47">
        <v>1</v>
      </c>
      <c r="X38" s="47">
        <v>12.1</v>
      </c>
      <c r="Y38" s="432"/>
      <c r="Z38" s="45">
        <v>0.79</v>
      </c>
      <c r="AA38" s="45">
        <v>0.88</v>
      </c>
      <c r="AB38" s="45">
        <v>100.4</v>
      </c>
      <c r="AC38" s="45">
        <v>1.7</v>
      </c>
      <c r="AD38" s="45">
        <v>5.5</v>
      </c>
      <c r="AE38" s="45">
        <v>45</v>
      </c>
      <c r="AF38" s="45">
        <v>540</v>
      </c>
      <c r="AG38" s="45">
        <v>720</v>
      </c>
      <c r="AH38" s="45">
        <v>0.5</v>
      </c>
      <c r="AI38" s="45">
        <v>0.05</v>
      </c>
      <c r="AJ38" s="45">
        <v>0.02</v>
      </c>
      <c r="AK38" s="45">
        <v>44.6</v>
      </c>
      <c r="AM38" s="49">
        <v>4</v>
      </c>
      <c r="AN38" s="52">
        <v>41813</v>
      </c>
      <c r="AO38" s="50">
        <v>43794</v>
      </c>
      <c r="AP38" s="50" t="s">
        <v>152</v>
      </c>
      <c r="AQ38" s="48">
        <v>0.82079999999999997</v>
      </c>
      <c r="AR38" s="51" t="s">
        <v>20</v>
      </c>
      <c r="AS38" s="47">
        <v>0.02</v>
      </c>
      <c r="AT38" s="47">
        <v>20</v>
      </c>
      <c r="AU38" s="47">
        <v>117</v>
      </c>
      <c r="AV38" s="46" t="s">
        <v>103</v>
      </c>
      <c r="AW38" s="47">
        <v>2.6</v>
      </c>
      <c r="AX38" s="47">
        <v>57</v>
      </c>
      <c r="AZ38" s="47">
        <v>0.03</v>
      </c>
      <c r="BA38" s="47">
        <v>0.01</v>
      </c>
      <c r="BB38" s="47">
        <v>0.05</v>
      </c>
      <c r="BC38" s="47">
        <v>660</v>
      </c>
      <c r="BD38" s="47">
        <v>19886</v>
      </c>
      <c r="BE38" s="47">
        <v>1.5</v>
      </c>
      <c r="BF38" s="47">
        <v>12</v>
      </c>
      <c r="BG38" s="260"/>
      <c r="BH38" s="45">
        <v>0.79</v>
      </c>
      <c r="BI38" s="45">
        <v>0.88</v>
      </c>
      <c r="BJ38" s="45">
        <v>100.4</v>
      </c>
      <c r="BK38" s="45">
        <v>1.7</v>
      </c>
      <c r="BL38" s="45">
        <v>5.5</v>
      </c>
      <c r="BM38" s="45">
        <v>45</v>
      </c>
      <c r="BN38" s="45">
        <v>540</v>
      </c>
      <c r="BO38" s="45">
        <v>720</v>
      </c>
      <c r="BP38" s="45">
        <v>0.5</v>
      </c>
      <c r="BQ38" s="45">
        <v>0.05</v>
      </c>
      <c r="BR38" s="45">
        <v>0.02</v>
      </c>
      <c r="BS38" s="45">
        <v>44.6</v>
      </c>
      <c r="BU38" s="49">
        <v>4</v>
      </c>
      <c r="BV38" s="52">
        <v>41813</v>
      </c>
      <c r="BW38" s="49"/>
      <c r="BX38" s="49"/>
      <c r="BY38" s="48">
        <v>0.81179999999999997</v>
      </c>
      <c r="BZ38" s="47">
        <v>1</v>
      </c>
      <c r="CA38" s="47">
        <v>0.01</v>
      </c>
      <c r="CB38" s="47">
        <v>5</v>
      </c>
      <c r="CC38" s="47">
        <v>122</v>
      </c>
      <c r="CD38" s="46" t="s">
        <v>103</v>
      </c>
      <c r="CE38" s="47">
        <v>2.1</v>
      </c>
      <c r="CF38" s="47">
        <v>54.5</v>
      </c>
      <c r="CG38" s="47">
        <v>53</v>
      </c>
      <c r="CH38" s="47">
        <v>0.19</v>
      </c>
      <c r="CI38" s="47">
        <v>0.01</v>
      </c>
      <c r="CJ38" s="47">
        <v>0</v>
      </c>
      <c r="CK38" s="47">
        <v>682</v>
      </c>
      <c r="CL38" s="47">
        <v>19962</v>
      </c>
      <c r="CM38" s="47">
        <v>4.5</v>
      </c>
      <c r="CN38" s="47">
        <v>12</v>
      </c>
      <c r="CO38" s="449"/>
      <c r="CP38" s="45">
        <v>0.79</v>
      </c>
      <c r="CQ38" s="45">
        <v>0.88</v>
      </c>
      <c r="CR38" s="45">
        <v>100.4</v>
      </c>
      <c r="CS38" s="45">
        <v>1.7</v>
      </c>
      <c r="CT38" s="45">
        <v>5.5</v>
      </c>
      <c r="CU38" s="45">
        <v>45</v>
      </c>
      <c r="CV38" s="45">
        <v>540</v>
      </c>
      <c r="CW38" s="45">
        <v>720</v>
      </c>
      <c r="CX38" s="45">
        <v>0.5</v>
      </c>
      <c r="CY38" s="45">
        <v>0.05</v>
      </c>
      <c r="CZ38" s="45">
        <v>0.02</v>
      </c>
      <c r="DA38" s="45">
        <v>44.6</v>
      </c>
    </row>
    <row r="39" spans="1:105" ht="15.75" x14ac:dyDescent="0.3">
      <c r="A39" s="44">
        <f t="shared" si="4"/>
        <v>2014</v>
      </c>
      <c r="B39" s="44" t="str">
        <f t="shared" si="4"/>
        <v>JUNIO</v>
      </c>
      <c r="C39" s="44">
        <v>6</v>
      </c>
      <c r="D39" s="44" t="str">
        <f t="shared" si="3"/>
        <v>JUNIO 2014 / 5</v>
      </c>
      <c r="E39" s="49">
        <v>5</v>
      </c>
      <c r="F39" s="52">
        <v>41806</v>
      </c>
      <c r="G39" s="50">
        <v>43654</v>
      </c>
      <c r="H39" s="50" t="s">
        <v>104</v>
      </c>
      <c r="I39" s="48">
        <v>0.81320000000000003</v>
      </c>
      <c r="J39" s="51" t="s">
        <v>20</v>
      </c>
      <c r="K39" s="47">
        <v>0.02</v>
      </c>
      <c r="L39" s="47">
        <v>25</v>
      </c>
      <c r="M39" s="47">
        <v>110</v>
      </c>
      <c r="N39" s="46" t="s">
        <v>103</v>
      </c>
      <c r="O39" s="47">
        <v>2.13</v>
      </c>
      <c r="P39" s="47">
        <v>57.3</v>
      </c>
      <c r="R39" s="47">
        <v>0.08</v>
      </c>
      <c r="S39" s="47">
        <v>0</v>
      </c>
      <c r="T39" s="47">
        <v>0.03</v>
      </c>
      <c r="U39" s="47">
        <v>657</v>
      </c>
      <c r="V39" s="47">
        <v>19950</v>
      </c>
      <c r="W39" s="47">
        <v>1</v>
      </c>
      <c r="X39" s="47">
        <v>12.2</v>
      </c>
      <c r="Y39" s="432"/>
      <c r="Z39" s="45">
        <v>0.79</v>
      </c>
      <c r="AA39" s="45">
        <v>0.88</v>
      </c>
      <c r="AB39" s="45">
        <v>100.4</v>
      </c>
      <c r="AC39" s="45">
        <v>1.7</v>
      </c>
      <c r="AD39" s="45">
        <v>5.5</v>
      </c>
      <c r="AE39" s="45">
        <v>45</v>
      </c>
      <c r="AF39" s="45">
        <v>540</v>
      </c>
      <c r="AG39" s="45">
        <v>720</v>
      </c>
      <c r="AH39" s="45">
        <v>0.5</v>
      </c>
      <c r="AI39" s="45">
        <v>0.05</v>
      </c>
      <c r="AJ39" s="45">
        <v>0.02</v>
      </c>
      <c r="AK39" s="45">
        <v>44.6</v>
      </c>
      <c r="AM39" s="49">
        <v>5</v>
      </c>
      <c r="AN39" s="52">
        <v>41819</v>
      </c>
      <c r="AO39" s="50">
        <v>43940</v>
      </c>
      <c r="AP39" s="50" t="s">
        <v>109</v>
      </c>
      <c r="AQ39" s="48">
        <v>0.82079999999999997</v>
      </c>
      <c r="AR39" s="51" t="s">
        <v>20</v>
      </c>
      <c r="AS39" s="47">
        <v>0.02</v>
      </c>
      <c r="AT39" s="47">
        <v>20</v>
      </c>
      <c r="AU39" s="47">
        <v>113</v>
      </c>
      <c r="AV39" s="46" t="s">
        <v>103</v>
      </c>
      <c r="AW39" s="47">
        <v>2.6</v>
      </c>
      <c r="AX39" s="47">
        <v>57</v>
      </c>
      <c r="AZ39" s="47">
        <v>0.03</v>
      </c>
      <c r="BA39" s="47">
        <v>0.01</v>
      </c>
      <c r="BB39" s="47">
        <v>0.05</v>
      </c>
      <c r="BC39" s="47">
        <v>666</v>
      </c>
      <c r="BD39" s="47">
        <v>19886</v>
      </c>
      <c r="BE39" s="47">
        <v>1</v>
      </c>
      <c r="BF39" s="47">
        <v>12</v>
      </c>
      <c r="BG39" s="260"/>
      <c r="BH39" s="45">
        <v>0.79</v>
      </c>
      <c r="BI39" s="45">
        <v>0.88</v>
      </c>
      <c r="BJ39" s="45">
        <v>100.4</v>
      </c>
      <c r="BK39" s="45">
        <v>1.7</v>
      </c>
      <c r="BL39" s="45">
        <v>5.5</v>
      </c>
      <c r="BM39" s="45">
        <v>45</v>
      </c>
      <c r="BN39" s="45">
        <v>540</v>
      </c>
      <c r="BO39" s="45">
        <v>720</v>
      </c>
      <c r="BP39" s="45">
        <v>0.5</v>
      </c>
      <c r="BQ39" s="45">
        <v>0.05</v>
      </c>
      <c r="BR39" s="45">
        <v>0.02</v>
      </c>
      <c r="BS39" s="45">
        <v>44.6</v>
      </c>
      <c r="BV39" s="44"/>
    </row>
    <row r="40" spans="1:105" ht="15.75" x14ac:dyDescent="0.3">
      <c r="A40" s="44">
        <f t="shared" si="4"/>
        <v>2014</v>
      </c>
      <c r="B40" s="44" t="str">
        <f t="shared" si="4"/>
        <v>JUNIO</v>
      </c>
      <c r="C40" s="44">
        <v>7</v>
      </c>
      <c r="D40" s="44" t="str">
        <f t="shared" si="3"/>
        <v>JUNIO 2014 / 6</v>
      </c>
      <c r="E40" s="49">
        <v>6</v>
      </c>
      <c r="F40" s="52">
        <v>41812</v>
      </c>
      <c r="G40" s="50">
        <v>43801</v>
      </c>
      <c r="H40" s="50" t="s">
        <v>102</v>
      </c>
      <c r="I40" s="48">
        <v>0.81230000000000002</v>
      </c>
      <c r="J40" s="51" t="s">
        <v>20</v>
      </c>
      <c r="K40" s="47">
        <v>0.02</v>
      </c>
      <c r="L40" s="47">
        <v>25</v>
      </c>
      <c r="M40" s="47">
        <v>112</v>
      </c>
      <c r="N40" s="46" t="s">
        <v>103</v>
      </c>
      <c r="O40" s="47">
        <v>2.12</v>
      </c>
      <c r="P40" s="47">
        <v>57.5</v>
      </c>
      <c r="R40" s="47">
        <v>0.08</v>
      </c>
      <c r="S40" s="47">
        <v>0</v>
      </c>
      <c r="T40" s="47">
        <v>0.03</v>
      </c>
      <c r="U40" s="47">
        <v>655</v>
      </c>
      <c r="V40" s="47">
        <v>19958</v>
      </c>
      <c r="W40" s="47">
        <v>1</v>
      </c>
      <c r="X40" s="47">
        <v>12.2</v>
      </c>
      <c r="Y40" s="432"/>
      <c r="Z40" s="45">
        <v>0.79</v>
      </c>
      <c r="AA40" s="45">
        <v>0.88</v>
      </c>
      <c r="AB40" s="45">
        <v>100.4</v>
      </c>
      <c r="AC40" s="45">
        <v>1.7</v>
      </c>
      <c r="AD40" s="45">
        <v>5.5</v>
      </c>
      <c r="AE40" s="45">
        <v>45</v>
      </c>
      <c r="AF40" s="45">
        <v>540</v>
      </c>
      <c r="AG40" s="45">
        <v>720</v>
      </c>
      <c r="AH40" s="45">
        <v>0.5</v>
      </c>
      <c r="AI40" s="45">
        <v>0.05</v>
      </c>
      <c r="AJ40" s="45">
        <v>0.02</v>
      </c>
      <c r="AK40" s="45">
        <v>44.6</v>
      </c>
      <c r="AN40" s="164"/>
      <c r="AX40" s="44"/>
      <c r="BV40" s="44"/>
    </row>
    <row r="41" spans="1:105" ht="15.75" x14ac:dyDescent="0.3">
      <c r="A41" s="44">
        <f t="shared" si="4"/>
        <v>2014</v>
      </c>
      <c r="B41" s="44" t="str">
        <f t="shared" si="4"/>
        <v>JUNIO</v>
      </c>
      <c r="C41" s="44">
        <v>8</v>
      </c>
      <c r="D41" s="44" t="str">
        <f t="shared" si="3"/>
        <v>JUNIO 2014 / 7</v>
      </c>
      <c r="E41" s="49">
        <v>7</v>
      </c>
      <c r="F41" s="52">
        <v>41819</v>
      </c>
      <c r="G41" s="50">
        <v>43950</v>
      </c>
      <c r="H41" s="50" t="s">
        <v>104</v>
      </c>
      <c r="I41" s="48">
        <v>0.81179999999999997</v>
      </c>
      <c r="J41" s="51" t="s">
        <v>20</v>
      </c>
      <c r="K41" s="47">
        <v>0.02</v>
      </c>
      <c r="L41" s="47">
        <v>25</v>
      </c>
      <c r="M41" s="47">
        <v>114</v>
      </c>
      <c r="N41" s="46" t="s">
        <v>103</v>
      </c>
      <c r="O41" s="47">
        <v>2.52</v>
      </c>
      <c r="P41" s="47">
        <v>57.4</v>
      </c>
      <c r="R41" s="47">
        <v>7.0000000000000007E-2</v>
      </c>
      <c r="S41" s="47">
        <v>0</v>
      </c>
      <c r="T41" s="47">
        <v>0.03</v>
      </c>
      <c r="U41" s="47">
        <v>652</v>
      </c>
      <c r="V41" s="47">
        <v>19962</v>
      </c>
      <c r="W41" s="47">
        <v>1</v>
      </c>
      <c r="X41" s="47">
        <v>12.1</v>
      </c>
      <c r="Y41" s="432"/>
      <c r="Z41" s="45">
        <v>0.79</v>
      </c>
      <c r="AA41" s="45">
        <v>0.88</v>
      </c>
      <c r="AB41" s="45">
        <v>100.4</v>
      </c>
      <c r="AC41" s="45">
        <v>1.7</v>
      </c>
      <c r="AD41" s="45">
        <v>5.5</v>
      </c>
      <c r="AE41" s="45">
        <v>45</v>
      </c>
      <c r="AF41" s="45">
        <v>540</v>
      </c>
      <c r="AG41" s="45">
        <v>720</v>
      </c>
      <c r="AH41" s="45">
        <v>0.5</v>
      </c>
      <c r="AI41" s="45">
        <v>0.05</v>
      </c>
      <c r="AJ41" s="45">
        <v>0.02</v>
      </c>
      <c r="AK41" s="45">
        <v>44.6</v>
      </c>
      <c r="AN41" s="164"/>
      <c r="AX41" s="44"/>
      <c r="BV41" s="44"/>
    </row>
    <row r="42" spans="1:105" x14ac:dyDescent="0.25">
      <c r="A42" s="44">
        <f t="shared" si="4"/>
        <v>2014</v>
      </c>
      <c r="B42" s="44" t="str">
        <f t="shared" si="4"/>
        <v>JUNIO</v>
      </c>
      <c r="C42" s="44">
        <v>9</v>
      </c>
      <c r="D42" s="44" t="str">
        <f t="shared" si="3"/>
        <v>JUNIO 2014 / 8</v>
      </c>
    </row>
    <row r="43" spans="1:105" x14ac:dyDescent="0.25">
      <c r="A43" s="44">
        <f t="shared" si="4"/>
        <v>2014</v>
      </c>
      <c r="B43" s="44" t="str">
        <f t="shared" si="4"/>
        <v>JUNIO</v>
      </c>
      <c r="C43" s="44">
        <v>10</v>
      </c>
      <c r="D43" s="44" t="str">
        <f t="shared" si="3"/>
        <v>JUNIO 2014 / 9</v>
      </c>
    </row>
    <row r="44" spans="1:105" x14ac:dyDescent="0.25">
      <c r="A44" s="44">
        <f t="shared" si="4"/>
        <v>2014</v>
      </c>
      <c r="B44" s="44" t="str">
        <f t="shared" si="4"/>
        <v>JUNIO</v>
      </c>
      <c r="C44" s="44">
        <v>11</v>
      </c>
      <c r="D44" s="44" t="str">
        <f t="shared" si="3"/>
        <v>JUNIO 2014 / 10</v>
      </c>
    </row>
    <row r="45" spans="1:105" x14ac:dyDescent="0.25">
      <c r="A45" s="44">
        <f t="shared" si="4"/>
        <v>2014</v>
      </c>
      <c r="B45" s="44" t="str">
        <f t="shared" si="4"/>
        <v>JUNIO</v>
      </c>
      <c r="C45" s="44">
        <v>12</v>
      </c>
      <c r="D45" s="44" t="str">
        <f t="shared" si="3"/>
        <v>JUNIO 2014 / 11</v>
      </c>
    </row>
    <row r="46" spans="1:105" x14ac:dyDescent="0.25">
      <c r="A46" s="44">
        <f t="shared" si="4"/>
        <v>2014</v>
      </c>
      <c r="B46" s="44" t="str">
        <f t="shared" si="4"/>
        <v>JUNIO</v>
      </c>
      <c r="C46" s="44">
        <v>13</v>
      </c>
      <c r="D46" s="44" t="str">
        <f t="shared" si="3"/>
        <v>JUNIO 2014 / 12</v>
      </c>
    </row>
    <row r="47" spans="1:105" x14ac:dyDescent="0.25">
      <c r="A47" s="44">
        <f t="shared" si="4"/>
        <v>2014</v>
      </c>
      <c r="B47" s="44" t="str">
        <f t="shared" si="4"/>
        <v>JUNIO</v>
      </c>
      <c r="C47" s="44">
        <v>14</v>
      </c>
      <c r="D47" s="44" t="str">
        <f t="shared" si="3"/>
        <v>JUNIO 2014 / 13</v>
      </c>
    </row>
    <row r="48" spans="1:105" x14ac:dyDescent="0.25">
      <c r="A48" s="44">
        <f t="shared" si="4"/>
        <v>2014</v>
      </c>
      <c r="B48" s="44" t="str">
        <f t="shared" si="4"/>
        <v>JUNIO</v>
      </c>
      <c r="C48" s="44">
        <v>15</v>
      </c>
      <c r="D48" s="44" t="str">
        <f t="shared" si="3"/>
        <v>JUNIO 2014 / 14</v>
      </c>
    </row>
    <row r="49" spans="1:4" x14ac:dyDescent="0.25">
      <c r="A49" s="44">
        <f t="shared" si="4"/>
        <v>2014</v>
      </c>
      <c r="B49" s="44" t="str">
        <f t="shared" si="4"/>
        <v>JUNIO</v>
      </c>
      <c r="C49" s="44">
        <v>16</v>
      </c>
      <c r="D49" s="44" t="str">
        <f t="shared" si="3"/>
        <v>JUNIO 2014 / 15</v>
      </c>
    </row>
    <row r="50" spans="1:4" x14ac:dyDescent="0.25">
      <c r="A50" s="44">
        <f t="shared" si="4"/>
        <v>2014</v>
      </c>
      <c r="B50" s="44" t="str">
        <f t="shared" si="4"/>
        <v>JUNIO</v>
      </c>
      <c r="C50" s="44">
        <v>17</v>
      </c>
      <c r="D50" s="44" t="str">
        <f t="shared" si="3"/>
        <v>JUNIO 2014 / 16</v>
      </c>
    </row>
    <row r="51" spans="1:4" x14ac:dyDescent="0.25">
      <c r="A51" s="44">
        <f t="shared" si="4"/>
        <v>2014</v>
      </c>
      <c r="B51" s="44" t="str">
        <f t="shared" si="4"/>
        <v>JUNIO</v>
      </c>
      <c r="C51" s="44">
        <v>18</v>
      </c>
      <c r="D51" s="44" t="str">
        <f t="shared" si="3"/>
        <v>JUNIO 2014 / 17</v>
      </c>
    </row>
    <row r="52" spans="1:4" x14ac:dyDescent="0.25">
      <c r="A52" s="44">
        <f t="shared" si="4"/>
        <v>2014</v>
      </c>
      <c r="B52" s="44" t="str">
        <f t="shared" si="4"/>
        <v>JUNIO</v>
      </c>
      <c r="C52" s="44">
        <v>19</v>
      </c>
      <c r="D52" s="44" t="str">
        <f t="shared" si="3"/>
        <v>JUNIO 2014 / 18</v>
      </c>
    </row>
    <row r="53" spans="1:4" x14ac:dyDescent="0.25">
      <c r="A53" s="44">
        <f t="shared" si="4"/>
        <v>2014</v>
      </c>
      <c r="B53" s="44" t="str">
        <f t="shared" si="4"/>
        <v>JUNIO</v>
      </c>
      <c r="C53" s="44">
        <v>20</v>
      </c>
      <c r="D53" s="44" t="str">
        <f t="shared" si="3"/>
        <v>JUNIO 2014 / 19</v>
      </c>
    </row>
    <row r="54" spans="1:4" x14ac:dyDescent="0.25">
      <c r="A54" s="44">
        <f t="shared" si="4"/>
        <v>2014</v>
      </c>
      <c r="B54" s="44" t="str">
        <f t="shared" si="4"/>
        <v>JUNIO</v>
      </c>
      <c r="C54" s="44">
        <v>21</v>
      </c>
      <c r="D54" s="44" t="str">
        <f t="shared" si="3"/>
        <v>JUNIO 2014 / 20</v>
      </c>
    </row>
    <row r="55" spans="1:4" x14ac:dyDescent="0.25">
      <c r="A55" s="44">
        <f t="shared" si="4"/>
        <v>2014</v>
      </c>
      <c r="B55" s="44" t="str">
        <f t="shared" si="4"/>
        <v>JUNIO</v>
      </c>
      <c r="C55" s="44">
        <v>22</v>
      </c>
      <c r="D55" s="44" t="str">
        <f t="shared" si="3"/>
        <v>JUNIO 2014 / 21</v>
      </c>
    </row>
    <row r="56" spans="1:4" x14ac:dyDescent="0.25">
      <c r="A56" s="44">
        <f t="shared" si="4"/>
        <v>2014</v>
      </c>
      <c r="B56" s="44" t="str">
        <f t="shared" si="4"/>
        <v>JUNIO</v>
      </c>
      <c r="C56" s="44">
        <v>23</v>
      </c>
      <c r="D56" s="44" t="str">
        <f t="shared" si="3"/>
        <v>JUNIO 2014 / 22</v>
      </c>
    </row>
    <row r="57" spans="1:4" x14ac:dyDescent="0.25">
      <c r="A57" s="44">
        <f t="shared" si="4"/>
        <v>2014</v>
      </c>
      <c r="B57" s="44" t="str">
        <f t="shared" si="4"/>
        <v>JUNIO</v>
      </c>
      <c r="C57" s="44">
        <v>24</v>
      </c>
      <c r="D57" s="44" t="str">
        <f t="shared" si="3"/>
        <v>JUNIO 2014 / 23</v>
      </c>
    </row>
    <row r="58" spans="1:4" x14ac:dyDescent="0.25">
      <c r="A58" s="44">
        <f t="shared" si="4"/>
        <v>2014</v>
      </c>
      <c r="B58" s="44" t="str">
        <f t="shared" si="4"/>
        <v>JUNIO</v>
      </c>
      <c r="C58" s="44">
        <v>25</v>
      </c>
      <c r="D58" s="44" t="str">
        <f t="shared" si="3"/>
        <v>JUNIO 2014 / 24</v>
      </c>
    </row>
    <row r="59" spans="1:4" x14ac:dyDescent="0.25">
      <c r="A59" s="44">
        <f t="shared" si="4"/>
        <v>2014</v>
      </c>
      <c r="B59" s="44" t="str">
        <f t="shared" si="4"/>
        <v>JUNIO</v>
      </c>
      <c r="C59" s="44">
        <v>26</v>
      </c>
      <c r="D59" s="44" t="str">
        <f t="shared" si="3"/>
        <v>JUNIO 2014 / 25</v>
      </c>
    </row>
    <row r="60" spans="1:4" x14ac:dyDescent="0.25">
      <c r="A60" s="44">
        <f t="shared" si="4"/>
        <v>2014</v>
      </c>
      <c r="B60" s="44" t="str">
        <f t="shared" si="4"/>
        <v>JUNIO</v>
      </c>
      <c r="C60" s="44">
        <v>27</v>
      </c>
      <c r="D60" s="44" t="str">
        <f t="shared" si="3"/>
        <v>JUNIO 2014 / 26</v>
      </c>
    </row>
    <row r="61" spans="1:4" x14ac:dyDescent="0.25">
      <c r="A61" s="44">
        <f t="shared" si="4"/>
        <v>2014</v>
      </c>
      <c r="B61" s="44" t="str">
        <f t="shared" si="4"/>
        <v>JUNIO</v>
      </c>
      <c r="C61" s="44">
        <v>28</v>
      </c>
      <c r="D61" s="44" t="str">
        <f t="shared" si="3"/>
        <v>JUNIO 2014 / 27</v>
      </c>
    </row>
    <row r="62" spans="1:4" x14ac:dyDescent="0.25">
      <c r="A62" s="44">
        <f t="shared" si="4"/>
        <v>2014</v>
      </c>
      <c r="B62" s="44" t="str">
        <f t="shared" si="4"/>
        <v>JUNIO</v>
      </c>
      <c r="C62" s="44">
        <v>29</v>
      </c>
      <c r="D62" s="44" t="str">
        <f t="shared" si="3"/>
        <v>JUNIO 2014 / 28</v>
      </c>
    </row>
    <row r="63" spans="1:4" x14ac:dyDescent="0.25">
      <c r="A63" s="44">
        <f t="shared" si="4"/>
        <v>2014</v>
      </c>
      <c r="B63" s="44" t="str">
        <f t="shared" si="4"/>
        <v>JUNIO</v>
      </c>
      <c r="C63" s="44">
        <v>30</v>
      </c>
      <c r="D63" s="44" t="str">
        <f t="shared" si="3"/>
        <v>JUNIO 2014 / 29</v>
      </c>
    </row>
    <row r="64" spans="1:4" x14ac:dyDescent="0.25">
      <c r="A64" s="44">
        <f t="shared" si="4"/>
        <v>2014</v>
      </c>
      <c r="B64" s="44" t="str">
        <f t="shared" si="4"/>
        <v>JUNIO</v>
      </c>
      <c r="C64" s="44">
        <v>31</v>
      </c>
      <c r="D64" s="44" t="str">
        <f t="shared" si="3"/>
        <v>JUNIO 2014 / 30</v>
      </c>
    </row>
    <row r="65" spans="1:105" s="206" customFormat="1" x14ac:dyDescent="0.25">
      <c r="D65" s="44" t="str">
        <f t="shared" si="3"/>
        <v>JUNIO 2014 / 31</v>
      </c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17"/>
      <c r="Z65" s="44"/>
      <c r="AA65" s="55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207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55"/>
      <c r="AY65" s="44"/>
      <c r="AZ65" s="44"/>
      <c r="BA65" s="44"/>
      <c r="BB65" s="44"/>
      <c r="BC65" s="44"/>
      <c r="BD65" s="44"/>
      <c r="BE65" s="44"/>
      <c r="BF65" s="44"/>
      <c r="BG65" s="411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207"/>
      <c r="BU65" s="44"/>
      <c r="BV65" s="55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22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</row>
    <row r="66" spans="1:105" ht="15.75" x14ac:dyDescent="0.25">
      <c r="A66" s="44">
        <v>2014</v>
      </c>
      <c r="B66" s="44" t="s">
        <v>227</v>
      </c>
      <c r="C66" s="44">
        <v>1</v>
      </c>
      <c r="D66" s="208" t="s">
        <v>228</v>
      </c>
      <c r="E66" s="209">
        <f>IFERROR(AVERAGE(E35:E65),"")</f>
        <v>4</v>
      </c>
      <c r="F66" s="209">
        <f>IFERROR(AVERAGE(F35:F65),"")</f>
        <v>41803.285714285717</v>
      </c>
      <c r="G66" s="209">
        <f>IFERROR(AVERAGE(G35:G65),"")</f>
        <v>43599.142857142855</v>
      </c>
      <c r="H66" s="209" t="str">
        <f>IFERROR(AVERAGE(H35:H65),"")</f>
        <v/>
      </c>
      <c r="I66" s="209">
        <f>IFERROR(AVERAGE(I35:I65),"")</f>
        <v>0.8131571428571428</v>
      </c>
      <c r="J66" s="209" t="str">
        <f t="shared" ref="J66:BU66" si="5">IFERROR(AVERAGE(J35:J65),"")</f>
        <v/>
      </c>
      <c r="K66" s="209">
        <f t="shared" si="5"/>
        <v>2.2857142857142857E-2</v>
      </c>
      <c r="L66" s="209">
        <f t="shared" si="5"/>
        <v>25.228571428571428</v>
      </c>
      <c r="M66" s="209">
        <f t="shared" si="5"/>
        <v>111.14285714285714</v>
      </c>
      <c r="N66" s="209" t="str">
        <f t="shared" si="5"/>
        <v/>
      </c>
      <c r="O66" s="209">
        <f t="shared" si="5"/>
        <v>2.2000000000000002</v>
      </c>
      <c r="P66" s="209">
        <f t="shared" si="5"/>
        <v>57.142857142857132</v>
      </c>
      <c r="Q66" s="209" t="str">
        <f t="shared" si="5"/>
        <v/>
      </c>
      <c r="R66" s="209">
        <f t="shared" si="5"/>
        <v>8.1428571428571433E-2</v>
      </c>
      <c r="S66" s="209">
        <f t="shared" si="5"/>
        <v>0</v>
      </c>
      <c r="T66" s="209">
        <f t="shared" si="5"/>
        <v>0.03</v>
      </c>
      <c r="U66" s="209">
        <f t="shared" si="5"/>
        <v>655.57142857142856</v>
      </c>
      <c r="V66" s="209">
        <f t="shared" si="5"/>
        <v>19950.571428571428</v>
      </c>
      <c r="W66" s="209">
        <f t="shared" si="5"/>
        <v>1</v>
      </c>
      <c r="X66" s="209">
        <f t="shared" si="5"/>
        <v>12.128571428571428</v>
      </c>
      <c r="Y66" s="418" t="str">
        <f t="shared" si="5"/>
        <v/>
      </c>
      <c r="Z66" s="209">
        <f t="shared" si="5"/>
        <v>0.79</v>
      </c>
      <c r="AA66" s="209">
        <f t="shared" si="5"/>
        <v>0.88</v>
      </c>
      <c r="AB66" s="209">
        <f t="shared" si="5"/>
        <v>100.39999999999999</v>
      </c>
      <c r="AC66" s="209">
        <f t="shared" si="5"/>
        <v>1.6999999999999997</v>
      </c>
      <c r="AD66" s="209">
        <f t="shared" si="5"/>
        <v>5.5</v>
      </c>
      <c r="AE66" s="209">
        <f t="shared" si="5"/>
        <v>45</v>
      </c>
      <c r="AF66" s="209">
        <f t="shared" si="5"/>
        <v>540</v>
      </c>
      <c r="AG66" s="209">
        <f t="shared" si="5"/>
        <v>720</v>
      </c>
      <c r="AH66" s="209">
        <f t="shared" si="5"/>
        <v>0.5</v>
      </c>
      <c r="AI66" s="209">
        <f t="shared" si="5"/>
        <v>4.9999999999999996E-2</v>
      </c>
      <c r="AJ66" s="209">
        <f t="shared" si="5"/>
        <v>0.02</v>
      </c>
      <c r="AK66" s="209">
        <f t="shared" si="5"/>
        <v>44.600000000000009</v>
      </c>
      <c r="AL66" s="209" t="str">
        <f t="shared" si="5"/>
        <v/>
      </c>
      <c r="AM66" s="209">
        <f t="shared" si="5"/>
        <v>3</v>
      </c>
      <c r="AN66" s="209">
        <f t="shared" si="5"/>
        <v>41807.199999999997</v>
      </c>
      <c r="AO66" s="209">
        <f t="shared" si="5"/>
        <v>43658.6</v>
      </c>
      <c r="AP66" s="209" t="str">
        <f t="shared" si="5"/>
        <v/>
      </c>
      <c r="AQ66" s="209">
        <f t="shared" si="5"/>
        <v>0.81920000000000004</v>
      </c>
      <c r="AR66" s="209" t="str">
        <f t="shared" si="5"/>
        <v/>
      </c>
      <c r="AS66" s="209">
        <f t="shared" si="5"/>
        <v>0.02</v>
      </c>
      <c r="AT66" s="209">
        <f t="shared" si="5"/>
        <v>22</v>
      </c>
      <c r="AU66" s="209">
        <f t="shared" si="5"/>
        <v>121.6</v>
      </c>
      <c r="AV66" s="209" t="str">
        <f t="shared" si="5"/>
        <v/>
      </c>
      <c r="AW66" s="209">
        <f t="shared" si="5"/>
        <v>2.54</v>
      </c>
      <c r="AX66" s="210">
        <f t="shared" si="5"/>
        <v>57.4</v>
      </c>
      <c r="AY66" s="209" t="str">
        <f t="shared" si="5"/>
        <v/>
      </c>
      <c r="AZ66" s="209">
        <f t="shared" si="5"/>
        <v>0.03</v>
      </c>
      <c r="BA66" s="209">
        <f t="shared" si="5"/>
        <v>0.01</v>
      </c>
      <c r="BB66" s="209">
        <f t="shared" si="5"/>
        <v>3.2000000000000001E-2</v>
      </c>
      <c r="BC66" s="209">
        <f t="shared" si="5"/>
        <v>654.4</v>
      </c>
      <c r="BD66" s="209">
        <f t="shared" si="5"/>
        <v>19899.599999999999</v>
      </c>
      <c r="BE66" s="209">
        <f t="shared" si="5"/>
        <v>1.2</v>
      </c>
      <c r="BF66" s="209">
        <f t="shared" si="5"/>
        <v>12</v>
      </c>
      <c r="BG66" s="412" t="str">
        <f t="shared" si="5"/>
        <v/>
      </c>
      <c r="BH66" s="209">
        <f t="shared" si="5"/>
        <v>0.79</v>
      </c>
      <c r="BI66" s="209">
        <f t="shared" si="5"/>
        <v>0.88000000000000012</v>
      </c>
      <c r="BJ66" s="209">
        <f t="shared" si="5"/>
        <v>100.4</v>
      </c>
      <c r="BK66" s="209">
        <f t="shared" si="5"/>
        <v>1.7</v>
      </c>
      <c r="BL66" s="209">
        <f t="shared" si="5"/>
        <v>5.5</v>
      </c>
      <c r="BM66" s="209">
        <f t="shared" si="5"/>
        <v>45</v>
      </c>
      <c r="BN66" s="209">
        <f t="shared" si="5"/>
        <v>540</v>
      </c>
      <c r="BO66" s="209">
        <f t="shared" si="5"/>
        <v>720</v>
      </c>
      <c r="BP66" s="209">
        <f t="shared" si="5"/>
        <v>0.5</v>
      </c>
      <c r="BQ66" s="209">
        <f t="shared" si="5"/>
        <v>0.05</v>
      </c>
      <c r="BR66" s="209">
        <f t="shared" si="5"/>
        <v>0.02</v>
      </c>
      <c r="BS66" s="209">
        <f t="shared" si="5"/>
        <v>44.6</v>
      </c>
      <c r="BT66" s="209" t="str">
        <f t="shared" si="5"/>
        <v/>
      </c>
      <c r="BU66" s="209">
        <f t="shared" si="5"/>
        <v>2.5</v>
      </c>
      <c r="BV66" s="210">
        <f>IFERROR(AVERAGE(BV35:BV65),"")</f>
        <v>41802.5</v>
      </c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448"/>
      <c r="CP66" s="206"/>
      <c r="CQ66" s="206"/>
      <c r="CR66" s="206"/>
      <c r="CS66" s="206"/>
      <c r="CT66" s="206"/>
      <c r="CU66" s="206"/>
      <c r="CV66" s="206"/>
      <c r="CW66" s="206"/>
      <c r="CX66" s="206"/>
      <c r="CY66" s="206"/>
      <c r="CZ66" s="206"/>
      <c r="DA66" s="206"/>
    </row>
    <row r="67" spans="1:105" ht="15.75" x14ac:dyDescent="0.3">
      <c r="A67" s="44">
        <f>A66</f>
        <v>2014</v>
      </c>
      <c r="B67" s="44" t="str">
        <f>B66</f>
        <v>JULIO</v>
      </c>
      <c r="C67" s="44">
        <v>2</v>
      </c>
      <c r="D67" s="44" t="str">
        <f t="shared" ref="D67:D97" si="6">B66&amp;" "&amp;A66&amp;" / "&amp;C66</f>
        <v>JULIO 2014 / 1</v>
      </c>
      <c r="E67" s="49">
        <v>1</v>
      </c>
      <c r="F67" s="52">
        <v>41824</v>
      </c>
      <c r="G67" s="50">
        <v>44250</v>
      </c>
      <c r="H67" s="50" t="s">
        <v>105</v>
      </c>
      <c r="I67" s="48">
        <v>0.81230000000000002</v>
      </c>
      <c r="J67" s="51" t="s">
        <v>20</v>
      </c>
      <c r="K67" s="47">
        <v>0.02</v>
      </c>
      <c r="L67" s="47">
        <v>26.6</v>
      </c>
      <c r="M67" s="47">
        <v>114</v>
      </c>
      <c r="N67" s="46" t="s">
        <v>103</v>
      </c>
      <c r="O67" s="47">
        <v>2.12</v>
      </c>
      <c r="P67" s="47">
        <v>56.2</v>
      </c>
      <c r="Q67" s="47"/>
      <c r="R67" s="47">
        <v>0.08</v>
      </c>
      <c r="S67" s="47">
        <v>0</v>
      </c>
      <c r="T67" s="47">
        <v>0.03</v>
      </c>
      <c r="U67" s="47">
        <v>652</v>
      </c>
      <c r="V67" s="47">
        <v>19958</v>
      </c>
      <c r="W67" s="47">
        <v>1</v>
      </c>
      <c r="X67" s="47">
        <v>12.1</v>
      </c>
      <c r="Y67" s="432"/>
      <c r="Z67" s="45">
        <v>0.79</v>
      </c>
      <c r="AA67" s="45">
        <v>0.88</v>
      </c>
      <c r="AB67" s="45">
        <v>100.4</v>
      </c>
      <c r="AC67" s="45">
        <v>1.7</v>
      </c>
      <c r="AD67" s="45">
        <v>5.5</v>
      </c>
      <c r="AE67" s="45">
        <v>45</v>
      </c>
      <c r="AF67" s="45">
        <v>540</v>
      </c>
      <c r="AG67" s="45">
        <v>720</v>
      </c>
      <c r="AH67" s="45">
        <v>0.5</v>
      </c>
      <c r="AI67" s="45">
        <v>0.05</v>
      </c>
      <c r="AJ67" s="45">
        <v>0.02</v>
      </c>
      <c r="AK67" s="45">
        <v>44.6</v>
      </c>
      <c r="AM67" s="49">
        <v>1</v>
      </c>
      <c r="AN67" s="52">
        <v>41825</v>
      </c>
      <c r="AO67" s="50">
        <v>44232</v>
      </c>
      <c r="AP67" s="50" t="s">
        <v>108</v>
      </c>
      <c r="AQ67" s="48">
        <v>0.8196</v>
      </c>
      <c r="AR67" s="51" t="s">
        <v>20</v>
      </c>
      <c r="AS67" s="47">
        <v>0.02</v>
      </c>
      <c r="AT67" s="47">
        <v>15</v>
      </c>
      <c r="AU67" s="47">
        <v>115</v>
      </c>
      <c r="AV67" s="46" t="s">
        <v>103</v>
      </c>
      <c r="AW67" s="47">
        <v>2.5</v>
      </c>
      <c r="AX67" s="47">
        <v>57</v>
      </c>
      <c r="AY67" s="47"/>
      <c r="AZ67" s="47">
        <v>0.03</v>
      </c>
      <c r="BA67" s="47">
        <v>0.01</v>
      </c>
      <c r="BB67" s="47">
        <v>0.05</v>
      </c>
      <c r="BC67" s="47">
        <v>660</v>
      </c>
      <c r="BD67" s="47">
        <v>19896</v>
      </c>
      <c r="BE67" s="47">
        <v>2</v>
      </c>
      <c r="BF67" s="47">
        <v>12</v>
      </c>
      <c r="BG67" s="260"/>
      <c r="BH67" s="45">
        <v>0.79</v>
      </c>
      <c r="BI67" s="45">
        <v>0.88</v>
      </c>
      <c r="BJ67" s="45">
        <v>100.4</v>
      </c>
      <c r="BK67" s="45">
        <v>1.7</v>
      </c>
      <c r="BL67" s="45">
        <v>5.5</v>
      </c>
      <c r="BM67" s="45">
        <v>45</v>
      </c>
      <c r="BN67" s="45">
        <v>540</v>
      </c>
      <c r="BO67" s="45">
        <v>720</v>
      </c>
      <c r="BP67" s="45">
        <v>0.5</v>
      </c>
      <c r="BQ67" s="45">
        <v>0.05</v>
      </c>
      <c r="BR67" s="45">
        <v>0.02</v>
      </c>
      <c r="BS67" s="45">
        <v>44.6</v>
      </c>
      <c r="BU67" s="49">
        <v>1</v>
      </c>
      <c r="BV67" s="52">
        <v>41827</v>
      </c>
      <c r="BW67" s="49"/>
      <c r="BX67" s="49"/>
      <c r="BY67" s="48">
        <v>0.80489999999999995</v>
      </c>
      <c r="BZ67" s="47">
        <v>1</v>
      </c>
      <c r="CA67" s="47">
        <v>0.01</v>
      </c>
      <c r="CB67" s="47">
        <v>4.5</v>
      </c>
      <c r="CC67" s="47">
        <v>117</v>
      </c>
      <c r="CD67" s="46" t="s">
        <v>103</v>
      </c>
      <c r="CE67" s="47">
        <v>2</v>
      </c>
      <c r="CF67" s="47">
        <v>54.9</v>
      </c>
      <c r="CG67" s="47">
        <v>53.4</v>
      </c>
      <c r="CH67" s="47">
        <v>0.18</v>
      </c>
      <c r="CI67" s="47">
        <v>0.01</v>
      </c>
      <c r="CJ67" s="47">
        <v>0</v>
      </c>
      <c r="CK67" s="47">
        <v>643</v>
      </c>
      <c r="CL67" s="47">
        <v>20022</v>
      </c>
      <c r="CM67" s="47">
        <v>3.5</v>
      </c>
      <c r="CN67" s="47">
        <v>12.1</v>
      </c>
      <c r="CO67" s="449"/>
      <c r="CP67" s="45">
        <v>0.79</v>
      </c>
      <c r="CQ67" s="45">
        <v>0.88</v>
      </c>
      <c r="CR67" s="45">
        <v>100.4</v>
      </c>
      <c r="CS67" s="45">
        <v>1.7</v>
      </c>
      <c r="CT67" s="45">
        <v>5.5</v>
      </c>
      <c r="CU67" s="45">
        <v>45</v>
      </c>
      <c r="CV67" s="45">
        <v>540</v>
      </c>
      <c r="CW67" s="45">
        <v>720</v>
      </c>
      <c r="CX67" s="45">
        <v>0.5</v>
      </c>
      <c r="CY67" s="45">
        <v>0.05</v>
      </c>
      <c r="CZ67" s="45">
        <v>0.02</v>
      </c>
      <c r="DA67" s="45">
        <v>44.6</v>
      </c>
    </row>
    <row r="68" spans="1:105" ht="15.75" x14ac:dyDescent="0.3">
      <c r="A68" s="44">
        <f t="shared" ref="A68:B96" si="7">A67</f>
        <v>2014</v>
      </c>
      <c r="B68" s="44" t="str">
        <f t="shared" si="7"/>
        <v>JULIO</v>
      </c>
      <c r="C68" s="44">
        <v>3</v>
      </c>
      <c r="D68" s="44" t="str">
        <f t="shared" si="6"/>
        <v>JULIO 2014 / 2</v>
      </c>
      <c r="E68" s="49">
        <v>2</v>
      </c>
      <c r="F68" s="52">
        <v>41829</v>
      </c>
      <c r="G68" s="50">
        <v>44336</v>
      </c>
      <c r="H68" s="50" t="s">
        <v>104</v>
      </c>
      <c r="I68" s="48">
        <v>0.81230000000000002</v>
      </c>
      <c r="J68" s="51" t="s">
        <v>20</v>
      </c>
      <c r="K68" s="47">
        <v>0.02</v>
      </c>
      <c r="L68" s="47">
        <v>26.6</v>
      </c>
      <c r="M68" s="47">
        <v>112</v>
      </c>
      <c r="N68" s="46" t="s">
        <v>103</v>
      </c>
      <c r="O68" s="47">
        <v>2.14</v>
      </c>
      <c r="P68" s="47">
        <v>57.1</v>
      </c>
      <c r="Q68" s="47"/>
      <c r="R68" s="47">
        <v>0.09</v>
      </c>
      <c r="S68" s="47">
        <v>0</v>
      </c>
      <c r="T68" s="47">
        <v>0.03</v>
      </c>
      <c r="U68" s="47">
        <v>646</v>
      </c>
      <c r="V68" s="47">
        <v>19958</v>
      </c>
      <c r="W68" s="47">
        <v>1</v>
      </c>
      <c r="X68" s="47">
        <v>12.1</v>
      </c>
      <c r="Y68" s="432"/>
      <c r="Z68" s="45">
        <v>0.79</v>
      </c>
      <c r="AA68" s="45">
        <v>0.88</v>
      </c>
      <c r="AB68" s="45">
        <v>100.4</v>
      </c>
      <c r="AC68" s="45">
        <v>1.7</v>
      </c>
      <c r="AD68" s="45">
        <v>5.5</v>
      </c>
      <c r="AE68" s="45">
        <v>45</v>
      </c>
      <c r="AF68" s="45">
        <v>540</v>
      </c>
      <c r="AG68" s="45">
        <v>720</v>
      </c>
      <c r="AH68" s="45">
        <v>0.5</v>
      </c>
      <c r="AI68" s="45">
        <v>0.05</v>
      </c>
      <c r="AJ68" s="45">
        <v>0.02</v>
      </c>
      <c r="AK68" s="45">
        <v>44.6</v>
      </c>
      <c r="AM68" s="49">
        <v>2</v>
      </c>
      <c r="AN68" s="52">
        <v>41832</v>
      </c>
      <c r="AO68" s="50">
        <v>44389</v>
      </c>
      <c r="AP68" s="50" t="s">
        <v>107</v>
      </c>
      <c r="AQ68" s="48">
        <v>0.82220000000000004</v>
      </c>
      <c r="AR68" s="51" t="s">
        <v>20</v>
      </c>
      <c r="AS68" s="47">
        <v>0.02</v>
      </c>
      <c r="AT68" s="47">
        <v>27</v>
      </c>
      <c r="AU68" s="47">
        <v>118</v>
      </c>
      <c r="AV68" s="46" t="s">
        <v>103</v>
      </c>
      <c r="AW68" s="47">
        <v>2.7</v>
      </c>
      <c r="AX68" s="47">
        <v>58</v>
      </c>
      <c r="AZ68" s="47">
        <v>0.03</v>
      </c>
      <c r="BA68" s="47">
        <v>0.01</v>
      </c>
      <c r="BB68" s="47">
        <v>0.05</v>
      </c>
      <c r="BC68" s="47">
        <v>680</v>
      </c>
      <c r="BD68" s="47">
        <v>19874</v>
      </c>
      <c r="BE68" s="47">
        <v>2.5</v>
      </c>
      <c r="BF68" s="47">
        <v>12</v>
      </c>
      <c r="BG68" s="260"/>
      <c r="BH68" s="45">
        <v>0.79</v>
      </c>
      <c r="BI68" s="45">
        <v>0.88</v>
      </c>
      <c r="BJ68" s="45">
        <v>100.4</v>
      </c>
      <c r="BK68" s="45">
        <v>1.7</v>
      </c>
      <c r="BL68" s="45">
        <v>5.5</v>
      </c>
      <c r="BM68" s="45">
        <v>45</v>
      </c>
      <c r="BN68" s="45">
        <v>540</v>
      </c>
      <c r="BO68" s="45">
        <v>720</v>
      </c>
      <c r="BP68" s="45">
        <v>0.5</v>
      </c>
      <c r="BQ68" s="45">
        <v>0.05</v>
      </c>
      <c r="BR68" s="45">
        <v>0.02</v>
      </c>
      <c r="BS68" s="45">
        <v>44.6</v>
      </c>
      <c r="BU68" s="49">
        <v>2</v>
      </c>
      <c r="BV68" s="52">
        <v>41834</v>
      </c>
      <c r="BW68" s="49"/>
      <c r="BX68" s="49"/>
      <c r="BY68" s="48">
        <v>0.80859999999999999</v>
      </c>
      <c r="BZ68" s="47">
        <v>1</v>
      </c>
      <c r="CA68" s="47">
        <v>0.01</v>
      </c>
      <c r="CB68" s="47">
        <v>5</v>
      </c>
      <c r="CC68" s="47">
        <v>116</v>
      </c>
      <c r="CD68" s="46" t="s">
        <v>103</v>
      </c>
      <c r="CE68" s="47">
        <v>2.1</v>
      </c>
      <c r="CF68" s="47">
        <v>53.9</v>
      </c>
      <c r="CG68" s="47">
        <v>52.8</v>
      </c>
      <c r="CH68" s="47">
        <v>0.17</v>
      </c>
      <c r="CI68" s="47">
        <v>0.01</v>
      </c>
      <c r="CJ68" s="47">
        <v>0</v>
      </c>
      <c r="CK68" s="47">
        <v>640</v>
      </c>
      <c r="CL68" s="47">
        <v>19990</v>
      </c>
      <c r="CM68" s="47">
        <v>3</v>
      </c>
      <c r="CN68" s="47">
        <v>12</v>
      </c>
      <c r="CO68" s="449"/>
      <c r="CP68" s="45">
        <v>0.79</v>
      </c>
      <c r="CQ68" s="45">
        <v>0.88</v>
      </c>
      <c r="CR68" s="45">
        <v>100.4</v>
      </c>
      <c r="CS68" s="45">
        <v>1.7</v>
      </c>
      <c r="CT68" s="45">
        <v>5.5</v>
      </c>
      <c r="CU68" s="45">
        <v>45</v>
      </c>
      <c r="CV68" s="45">
        <v>540</v>
      </c>
      <c r="CW68" s="45">
        <v>720</v>
      </c>
      <c r="CX68" s="45">
        <v>0.5</v>
      </c>
      <c r="CY68" s="45">
        <v>0.05</v>
      </c>
      <c r="CZ68" s="45">
        <v>0.02</v>
      </c>
      <c r="DA68" s="45">
        <v>44.6</v>
      </c>
    </row>
    <row r="69" spans="1:105" ht="15.75" x14ac:dyDescent="0.3">
      <c r="A69" s="44">
        <f t="shared" si="7"/>
        <v>2014</v>
      </c>
      <c r="B69" s="44" t="str">
        <f t="shared" si="7"/>
        <v>JULIO</v>
      </c>
      <c r="C69" s="44">
        <v>4</v>
      </c>
      <c r="D69" s="44" t="str">
        <f t="shared" si="6"/>
        <v>JULIO 2014 / 3</v>
      </c>
      <c r="E69" s="49">
        <v>3</v>
      </c>
      <c r="F69" s="52">
        <v>41833</v>
      </c>
      <c r="G69" s="50">
        <v>44429</v>
      </c>
      <c r="H69" s="50" t="s">
        <v>102</v>
      </c>
      <c r="I69" s="48">
        <v>0.81179999999999997</v>
      </c>
      <c r="J69" s="51" t="s">
        <v>20</v>
      </c>
      <c r="K69" s="47">
        <v>0.02</v>
      </c>
      <c r="L69" s="47">
        <v>25</v>
      </c>
      <c r="M69" s="47">
        <v>110</v>
      </c>
      <c r="N69" s="46" t="s">
        <v>103</v>
      </c>
      <c r="O69" s="47">
        <v>2.09</v>
      </c>
      <c r="P69" s="47">
        <v>56.7</v>
      </c>
      <c r="Q69" s="47"/>
      <c r="R69" s="47">
        <v>0.09</v>
      </c>
      <c r="S69" s="47">
        <v>0</v>
      </c>
      <c r="T69" s="47">
        <v>0.03</v>
      </c>
      <c r="U69" s="47">
        <v>646</v>
      </c>
      <c r="V69" s="47">
        <v>19962</v>
      </c>
      <c r="W69" s="47">
        <v>1.5</v>
      </c>
      <c r="X69" s="47">
        <v>12.1</v>
      </c>
      <c r="Y69" s="432"/>
      <c r="Z69" s="45">
        <v>0.79</v>
      </c>
      <c r="AA69" s="45">
        <v>0.88</v>
      </c>
      <c r="AB69" s="45">
        <v>100.4</v>
      </c>
      <c r="AC69" s="45">
        <v>1.7</v>
      </c>
      <c r="AD69" s="45">
        <v>5.5</v>
      </c>
      <c r="AE69" s="45">
        <v>45</v>
      </c>
      <c r="AF69" s="45">
        <v>540</v>
      </c>
      <c r="AG69" s="45">
        <v>720</v>
      </c>
      <c r="AH69" s="45">
        <v>0.5</v>
      </c>
      <c r="AI69" s="45">
        <v>0.05</v>
      </c>
      <c r="AJ69" s="45">
        <v>0.02</v>
      </c>
      <c r="AK69" s="45">
        <v>44.6</v>
      </c>
      <c r="AM69" s="49">
        <v>3</v>
      </c>
      <c r="AN69" s="52">
        <v>41837</v>
      </c>
      <c r="AO69" s="50">
        <v>44490</v>
      </c>
      <c r="AP69" s="50" t="s">
        <v>109</v>
      </c>
      <c r="AQ69" s="48">
        <v>0.81930000000000003</v>
      </c>
      <c r="AR69" s="51" t="s">
        <v>20</v>
      </c>
      <c r="AS69" s="47">
        <v>0.02</v>
      </c>
      <c r="AT69" s="47">
        <v>20</v>
      </c>
      <c r="AU69" s="47">
        <v>117</v>
      </c>
      <c r="AV69" s="46" t="s">
        <v>103</v>
      </c>
      <c r="AW69" s="47">
        <v>2.6</v>
      </c>
      <c r="AX69" s="47">
        <v>59</v>
      </c>
      <c r="AZ69" s="47">
        <v>0.08</v>
      </c>
      <c r="BA69" s="47">
        <v>0.01</v>
      </c>
      <c r="BB69" s="47">
        <v>0</v>
      </c>
      <c r="BC69" s="47">
        <v>671</v>
      </c>
      <c r="BD69" s="47">
        <v>19898</v>
      </c>
      <c r="BE69" s="47">
        <v>3</v>
      </c>
      <c r="BF69" s="47">
        <v>12</v>
      </c>
      <c r="BG69" s="260"/>
      <c r="BH69" s="45">
        <v>0.79</v>
      </c>
      <c r="BI69" s="45">
        <v>0.88</v>
      </c>
      <c r="BJ69" s="45">
        <v>100.4</v>
      </c>
      <c r="BK69" s="45">
        <v>1.7</v>
      </c>
      <c r="BL69" s="45">
        <v>5.5</v>
      </c>
      <c r="BM69" s="45">
        <v>45</v>
      </c>
      <c r="BN69" s="45">
        <v>540</v>
      </c>
      <c r="BO69" s="45">
        <v>720</v>
      </c>
      <c r="BP69" s="45">
        <v>0.5</v>
      </c>
      <c r="BQ69" s="45">
        <v>0.05</v>
      </c>
      <c r="BR69" s="45">
        <v>0.02</v>
      </c>
      <c r="BS69" s="45">
        <v>44.6</v>
      </c>
      <c r="BU69" s="49">
        <v>3</v>
      </c>
      <c r="BV69" s="52">
        <v>41841</v>
      </c>
      <c r="BW69" s="49"/>
      <c r="BX69" s="49"/>
      <c r="BY69" s="48">
        <v>0.80659999999999998</v>
      </c>
      <c r="BZ69" s="47">
        <v>1</v>
      </c>
      <c r="CA69" s="47">
        <v>0.01</v>
      </c>
      <c r="CB69" s="47">
        <v>5</v>
      </c>
      <c r="CC69" s="47">
        <v>110</v>
      </c>
      <c r="CD69" s="46" t="s">
        <v>103</v>
      </c>
      <c r="CE69" s="47">
        <v>2.2999999999999998</v>
      </c>
      <c r="CF69" s="47">
        <v>54</v>
      </c>
      <c r="CG69" s="47">
        <v>53</v>
      </c>
      <c r="CH69" s="47">
        <v>0.18</v>
      </c>
      <c r="CI69" s="47">
        <v>0.01</v>
      </c>
      <c r="CJ69" s="47">
        <v>0</v>
      </c>
      <c r="CK69" s="47">
        <v>670</v>
      </c>
      <c r="CL69" s="47">
        <v>20007</v>
      </c>
      <c r="CM69" s="47">
        <v>2.5</v>
      </c>
      <c r="CN69" s="47">
        <v>12.1</v>
      </c>
      <c r="CO69" s="449"/>
      <c r="CP69" s="45">
        <v>0.79</v>
      </c>
      <c r="CQ69" s="45">
        <v>0.88</v>
      </c>
      <c r="CR69" s="45">
        <v>100.4</v>
      </c>
      <c r="CS69" s="45">
        <v>1.7</v>
      </c>
      <c r="CT69" s="45">
        <v>5.5</v>
      </c>
      <c r="CU69" s="45">
        <v>45</v>
      </c>
      <c r="CV69" s="45">
        <v>540</v>
      </c>
      <c r="CW69" s="45">
        <v>720</v>
      </c>
      <c r="CX69" s="45">
        <v>0.5</v>
      </c>
      <c r="CY69" s="45">
        <v>0.05</v>
      </c>
      <c r="CZ69" s="45">
        <v>0.02</v>
      </c>
      <c r="DA69" s="45">
        <v>44.6</v>
      </c>
    </row>
    <row r="70" spans="1:105" ht="15.75" x14ac:dyDescent="0.3">
      <c r="A70" s="44">
        <f t="shared" si="7"/>
        <v>2014</v>
      </c>
      <c r="B70" s="44" t="str">
        <f t="shared" si="7"/>
        <v>JULIO</v>
      </c>
      <c r="C70" s="44">
        <v>5</v>
      </c>
      <c r="D70" s="44" t="str">
        <f t="shared" si="6"/>
        <v>JULIO 2014 / 4</v>
      </c>
      <c r="E70" s="49">
        <v>4</v>
      </c>
      <c r="F70" s="52">
        <v>41837</v>
      </c>
      <c r="G70" s="50">
        <v>44538</v>
      </c>
      <c r="H70" s="50" t="s">
        <v>106</v>
      </c>
      <c r="I70" s="48">
        <v>0.81230000000000002</v>
      </c>
      <c r="J70" s="51" t="s">
        <v>20</v>
      </c>
      <c r="K70" s="47">
        <v>0.03</v>
      </c>
      <c r="L70" s="47">
        <v>26.6</v>
      </c>
      <c r="M70" s="47">
        <v>112</v>
      </c>
      <c r="N70" s="46" t="s">
        <v>103</v>
      </c>
      <c r="O70" s="47">
        <v>2.13</v>
      </c>
      <c r="P70" s="47">
        <v>57.1</v>
      </c>
      <c r="R70" s="47">
        <v>0.08</v>
      </c>
      <c r="S70" s="47">
        <v>0</v>
      </c>
      <c r="T70" s="47">
        <v>0.03</v>
      </c>
      <c r="U70" s="47">
        <v>652</v>
      </c>
      <c r="V70" s="47">
        <v>19958</v>
      </c>
      <c r="W70" s="47">
        <v>1</v>
      </c>
      <c r="X70" s="47">
        <v>12</v>
      </c>
      <c r="Y70" s="432"/>
      <c r="Z70" s="45">
        <v>0.79</v>
      </c>
      <c r="AA70" s="45">
        <v>0.88</v>
      </c>
      <c r="AB70" s="45">
        <v>100.4</v>
      </c>
      <c r="AC70" s="45">
        <v>1.7</v>
      </c>
      <c r="AD70" s="45">
        <v>5.5</v>
      </c>
      <c r="AE70" s="45">
        <v>45</v>
      </c>
      <c r="AF70" s="45">
        <v>540</v>
      </c>
      <c r="AG70" s="45">
        <v>720</v>
      </c>
      <c r="AH70" s="45">
        <v>0.5</v>
      </c>
      <c r="AI70" s="45">
        <v>0.05</v>
      </c>
      <c r="AJ70" s="45">
        <v>0.02</v>
      </c>
      <c r="AK70" s="45">
        <v>44.6</v>
      </c>
      <c r="AM70" s="49">
        <v>4</v>
      </c>
      <c r="AN70" s="52">
        <v>41844</v>
      </c>
      <c r="AO70" s="50">
        <v>44657</v>
      </c>
      <c r="AP70" s="50" t="s">
        <v>108</v>
      </c>
      <c r="AQ70" s="48">
        <v>0.81920000000000004</v>
      </c>
      <c r="AR70" s="51" t="s">
        <v>20</v>
      </c>
      <c r="AS70" s="47">
        <v>0.02</v>
      </c>
      <c r="AT70" s="47">
        <v>25</v>
      </c>
      <c r="AU70" s="47">
        <v>122</v>
      </c>
      <c r="AV70" s="46" t="s">
        <v>103</v>
      </c>
      <c r="AW70" s="47">
        <v>2.6</v>
      </c>
      <c r="AX70" s="47">
        <v>58</v>
      </c>
      <c r="AZ70" s="47">
        <v>0.08</v>
      </c>
      <c r="BA70" s="47">
        <v>0.01</v>
      </c>
      <c r="BB70" s="47">
        <v>0.05</v>
      </c>
      <c r="BC70" s="47">
        <v>662</v>
      </c>
      <c r="BD70" s="47">
        <v>19898</v>
      </c>
      <c r="BE70" s="47">
        <v>2.5</v>
      </c>
      <c r="BF70" s="47">
        <v>12</v>
      </c>
      <c r="BG70" s="260"/>
      <c r="BH70" s="45">
        <v>0.79</v>
      </c>
      <c r="BI70" s="45">
        <v>0.88</v>
      </c>
      <c r="BJ70" s="45">
        <v>100.4</v>
      </c>
      <c r="BK70" s="45">
        <v>1.7</v>
      </c>
      <c r="BL70" s="45">
        <v>5.5</v>
      </c>
      <c r="BM70" s="45">
        <v>45</v>
      </c>
      <c r="BN70" s="45">
        <v>540</v>
      </c>
      <c r="BO70" s="45">
        <v>720</v>
      </c>
      <c r="BP70" s="45">
        <v>0.5</v>
      </c>
      <c r="BQ70" s="45">
        <v>0.05</v>
      </c>
      <c r="BR70" s="45">
        <v>0.02</v>
      </c>
      <c r="BS70" s="45">
        <v>44.6</v>
      </c>
      <c r="BU70" s="49">
        <v>4</v>
      </c>
      <c r="BV70" s="52">
        <v>41848</v>
      </c>
      <c r="BW70" s="49"/>
      <c r="BX70" s="49"/>
      <c r="BY70" s="48">
        <v>0.81089999999999995</v>
      </c>
      <c r="BZ70" s="47">
        <v>1</v>
      </c>
      <c r="CA70" s="47">
        <v>0.01</v>
      </c>
      <c r="CB70" s="47">
        <v>5</v>
      </c>
      <c r="CC70" s="47">
        <v>113</v>
      </c>
      <c r="CD70" s="46" t="s">
        <v>103</v>
      </c>
      <c r="CE70" s="47">
        <v>2.2000000000000002</v>
      </c>
      <c r="CF70" s="47">
        <v>54.3</v>
      </c>
      <c r="CG70" s="47">
        <v>53.2</v>
      </c>
      <c r="CH70" s="47">
        <v>0.19</v>
      </c>
      <c r="CI70" s="47">
        <v>0.01</v>
      </c>
      <c r="CJ70" s="47">
        <v>0</v>
      </c>
      <c r="CK70" s="47">
        <v>673</v>
      </c>
      <c r="CL70" s="47">
        <v>19970</v>
      </c>
      <c r="CM70" s="47">
        <v>3</v>
      </c>
      <c r="CN70" s="47">
        <v>12</v>
      </c>
      <c r="CO70" s="449"/>
      <c r="CP70" s="45">
        <v>0.79</v>
      </c>
      <c r="CQ70" s="45">
        <v>0.88</v>
      </c>
      <c r="CR70" s="45">
        <v>100.4</v>
      </c>
      <c r="CS70" s="45">
        <v>1.7</v>
      </c>
      <c r="CT70" s="45">
        <v>5.5</v>
      </c>
      <c r="CU70" s="45">
        <v>45</v>
      </c>
      <c r="CV70" s="45">
        <v>540</v>
      </c>
      <c r="CW70" s="45">
        <v>720</v>
      </c>
      <c r="CX70" s="45">
        <v>0.5</v>
      </c>
      <c r="CY70" s="45">
        <v>0.05</v>
      </c>
      <c r="CZ70" s="45">
        <v>0.02</v>
      </c>
      <c r="DA70" s="45">
        <v>44.6</v>
      </c>
    </row>
    <row r="71" spans="1:105" ht="15.75" x14ac:dyDescent="0.3">
      <c r="A71" s="44">
        <f t="shared" si="7"/>
        <v>2014</v>
      </c>
      <c r="B71" s="44" t="str">
        <f t="shared" si="7"/>
        <v>JULIO</v>
      </c>
      <c r="C71" s="44">
        <v>6</v>
      </c>
      <c r="D71" s="44" t="str">
        <f t="shared" si="6"/>
        <v>JULIO 2014 / 5</v>
      </c>
      <c r="E71" s="49">
        <v>5</v>
      </c>
      <c r="F71" s="52">
        <v>41841</v>
      </c>
      <c r="G71" s="50">
        <v>44617</v>
      </c>
      <c r="H71" s="50" t="s">
        <v>102</v>
      </c>
      <c r="I71" s="48">
        <v>0.81279999999999997</v>
      </c>
      <c r="J71" s="51" t="s">
        <v>20</v>
      </c>
      <c r="K71" s="47">
        <v>0.03</v>
      </c>
      <c r="L71" s="47">
        <v>30</v>
      </c>
      <c r="M71" s="47">
        <v>110</v>
      </c>
      <c r="N71" s="46" t="s">
        <v>103</v>
      </c>
      <c r="O71" s="47">
        <v>2.14</v>
      </c>
      <c r="P71" s="47">
        <v>57.3</v>
      </c>
      <c r="R71" s="47">
        <v>0.09</v>
      </c>
      <c r="S71" s="47">
        <v>0</v>
      </c>
      <c r="T71" s="47">
        <v>0.03</v>
      </c>
      <c r="U71" s="47">
        <v>653</v>
      </c>
      <c r="V71" s="47">
        <v>19954</v>
      </c>
      <c r="W71" s="47">
        <v>1</v>
      </c>
      <c r="X71" s="47">
        <v>12.1</v>
      </c>
      <c r="Y71" s="432"/>
      <c r="Z71" s="45">
        <v>0.79</v>
      </c>
      <c r="AA71" s="45">
        <v>0.88</v>
      </c>
      <c r="AB71" s="45">
        <v>100.4</v>
      </c>
      <c r="AC71" s="45">
        <v>1.7</v>
      </c>
      <c r="AD71" s="45">
        <v>5.5</v>
      </c>
      <c r="AE71" s="45">
        <v>45</v>
      </c>
      <c r="AF71" s="45">
        <v>540</v>
      </c>
      <c r="AG71" s="45">
        <v>720</v>
      </c>
      <c r="AH71" s="45">
        <v>0.5</v>
      </c>
      <c r="AI71" s="45">
        <v>0.05</v>
      </c>
      <c r="AJ71" s="45">
        <v>0.02</v>
      </c>
      <c r="AK71" s="45">
        <v>44.6</v>
      </c>
      <c r="AN71" s="164"/>
      <c r="AX71" s="44"/>
      <c r="BV71" s="44"/>
    </row>
    <row r="72" spans="1:105" ht="15.75" x14ac:dyDescent="0.3">
      <c r="A72" s="44">
        <f t="shared" si="7"/>
        <v>2014</v>
      </c>
      <c r="B72" s="44" t="str">
        <f t="shared" si="7"/>
        <v>JULIO</v>
      </c>
      <c r="C72" s="44">
        <v>7</v>
      </c>
      <c r="D72" s="44" t="str">
        <f t="shared" si="6"/>
        <v>JULIO 2014 / 6</v>
      </c>
      <c r="E72" s="49">
        <v>6</v>
      </c>
      <c r="F72" s="52">
        <v>41845</v>
      </c>
      <c r="G72" s="50">
        <v>44717</v>
      </c>
      <c r="H72" s="50" t="s">
        <v>104</v>
      </c>
      <c r="I72" s="48">
        <v>0.81279999999999997</v>
      </c>
      <c r="J72" s="51" t="s">
        <v>20</v>
      </c>
      <c r="K72" s="47">
        <v>0.02</v>
      </c>
      <c r="L72" s="47">
        <v>25</v>
      </c>
      <c r="M72" s="47">
        <v>114</v>
      </c>
      <c r="N72" s="46" t="s">
        <v>103</v>
      </c>
      <c r="O72" s="47">
        <v>2.15</v>
      </c>
      <c r="P72" s="47">
        <v>56.8</v>
      </c>
      <c r="R72" s="47">
        <v>0.09</v>
      </c>
      <c r="S72" s="47">
        <v>0</v>
      </c>
      <c r="T72" s="47">
        <v>0.03</v>
      </c>
      <c r="U72" s="47">
        <v>642</v>
      </c>
      <c r="V72" s="47">
        <v>19954</v>
      </c>
      <c r="W72" s="47">
        <v>1</v>
      </c>
      <c r="X72" s="47">
        <v>12.2</v>
      </c>
      <c r="Y72" s="432"/>
      <c r="Z72" s="45">
        <v>0.79</v>
      </c>
      <c r="AA72" s="45">
        <v>0.88</v>
      </c>
      <c r="AB72" s="45">
        <v>100.4</v>
      </c>
      <c r="AC72" s="45">
        <v>1.7</v>
      </c>
      <c r="AD72" s="45">
        <v>5.5</v>
      </c>
      <c r="AE72" s="45">
        <v>45</v>
      </c>
      <c r="AF72" s="45">
        <v>540</v>
      </c>
      <c r="AG72" s="45">
        <v>720</v>
      </c>
      <c r="AH72" s="45">
        <v>0.5</v>
      </c>
      <c r="AI72" s="45">
        <v>0.05</v>
      </c>
      <c r="AJ72" s="45">
        <v>0.02</v>
      </c>
      <c r="AK72" s="45">
        <v>44.6</v>
      </c>
      <c r="AN72" s="164"/>
      <c r="AX72" s="44"/>
      <c r="BV72" s="44"/>
    </row>
    <row r="73" spans="1:105" ht="15.75" x14ac:dyDescent="0.3">
      <c r="A73" s="44">
        <f t="shared" si="7"/>
        <v>2014</v>
      </c>
      <c r="B73" s="44" t="str">
        <f t="shared" si="7"/>
        <v>JULIO</v>
      </c>
      <c r="C73" s="44">
        <v>8</v>
      </c>
      <c r="D73" s="44" t="str">
        <f t="shared" si="6"/>
        <v>JULIO 2014 / 7</v>
      </c>
      <c r="E73" s="49">
        <v>7</v>
      </c>
      <c r="F73" s="52">
        <v>41849</v>
      </c>
      <c r="G73" s="50">
        <v>44784</v>
      </c>
      <c r="H73" s="50" t="s">
        <v>102</v>
      </c>
      <c r="I73" s="48">
        <v>0.81230000000000002</v>
      </c>
      <c r="J73" s="51" t="s">
        <v>20</v>
      </c>
      <c r="K73" s="47">
        <v>0.02</v>
      </c>
      <c r="L73" s="47">
        <v>30</v>
      </c>
      <c r="M73" s="47">
        <v>112</v>
      </c>
      <c r="N73" s="46" t="s">
        <v>103</v>
      </c>
      <c r="O73" s="47">
        <v>2.13</v>
      </c>
      <c r="P73" s="47">
        <v>56.5</v>
      </c>
      <c r="R73" s="47">
        <v>0.08</v>
      </c>
      <c r="S73" s="47">
        <v>0</v>
      </c>
      <c r="T73" s="47">
        <v>0.03</v>
      </c>
      <c r="U73" s="47">
        <v>643</v>
      </c>
      <c r="V73" s="47">
        <v>19958</v>
      </c>
      <c r="W73" s="47">
        <v>1</v>
      </c>
      <c r="X73" s="47">
        <v>12</v>
      </c>
      <c r="Y73" s="432"/>
      <c r="Z73" s="45">
        <v>0.79</v>
      </c>
      <c r="AA73" s="45">
        <v>0.88</v>
      </c>
      <c r="AB73" s="45">
        <v>100.4</v>
      </c>
      <c r="AC73" s="45">
        <v>1.7</v>
      </c>
      <c r="AD73" s="45">
        <v>5.5</v>
      </c>
      <c r="AE73" s="45">
        <v>45</v>
      </c>
      <c r="AF73" s="45">
        <v>540</v>
      </c>
      <c r="AG73" s="45">
        <v>720</v>
      </c>
      <c r="AH73" s="45">
        <v>0.5</v>
      </c>
      <c r="AI73" s="45">
        <v>0.05</v>
      </c>
      <c r="AJ73" s="45">
        <v>0.02</v>
      </c>
      <c r="AK73" s="45">
        <v>44.6</v>
      </c>
      <c r="AN73" s="164"/>
      <c r="AX73" s="44"/>
      <c r="BV73" s="44"/>
    </row>
    <row r="74" spans="1:105" x14ac:dyDescent="0.25">
      <c r="A74" s="44">
        <f t="shared" si="7"/>
        <v>2014</v>
      </c>
      <c r="B74" s="44" t="str">
        <f t="shared" si="7"/>
        <v>JULIO</v>
      </c>
      <c r="C74" s="44">
        <v>9</v>
      </c>
      <c r="D74" s="44" t="str">
        <f t="shared" si="6"/>
        <v>JULIO 2014 / 8</v>
      </c>
    </row>
    <row r="75" spans="1:105" x14ac:dyDescent="0.25">
      <c r="A75" s="44">
        <f t="shared" si="7"/>
        <v>2014</v>
      </c>
      <c r="B75" s="44" t="str">
        <f t="shared" si="7"/>
        <v>JULIO</v>
      </c>
      <c r="C75" s="44">
        <v>10</v>
      </c>
      <c r="D75" s="44" t="str">
        <f t="shared" si="6"/>
        <v>JULIO 2014 / 9</v>
      </c>
    </row>
    <row r="76" spans="1:105" x14ac:dyDescent="0.25">
      <c r="A76" s="44">
        <f t="shared" si="7"/>
        <v>2014</v>
      </c>
      <c r="B76" s="44" t="str">
        <f t="shared" si="7"/>
        <v>JULIO</v>
      </c>
      <c r="C76" s="44">
        <v>11</v>
      </c>
      <c r="D76" s="44" t="str">
        <f t="shared" si="6"/>
        <v>JULIO 2014 / 10</v>
      </c>
    </row>
    <row r="77" spans="1:105" x14ac:dyDescent="0.25">
      <c r="A77" s="44">
        <f t="shared" si="7"/>
        <v>2014</v>
      </c>
      <c r="B77" s="44" t="str">
        <f t="shared" si="7"/>
        <v>JULIO</v>
      </c>
      <c r="C77" s="44">
        <v>12</v>
      </c>
      <c r="D77" s="44" t="str">
        <f t="shared" si="6"/>
        <v>JULIO 2014 / 11</v>
      </c>
    </row>
    <row r="78" spans="1:105" x14ac:dyDescent="0.25">
      <c r="A78" s="44">
        <f t="shared" si="7"/>
        <v>2014</v>
      </c>
      <c r="B78" s="44" t="str">
        <f t="shared" si="7"/>
        <v>JULIO</v>
      </c>
      <c r="C78" s="44">
        <v>13</v>
      </c>
      <c r="D78" s="44" t="str">
        <f t="shared" si="6"/>
        <v>JULIO 2014 / 12</v>
      </c>
    </row>
    <row r="79" spans="1:105" x14ac:dyDescent="0.25">
      <c r="A79" s="44">
        <f t="shared" si="7"/>
        <v>2014</v>
      </c>
      <c r="B79" s="44" t="str">
        <f t="shared" si="7"/>
        <v>JULIO</v>
      </c>
      <c r="C79" s="44">
        <v>14</v>
      </c>
      <c r="D79" s="44" t="str">
        <f t="shared" si="6"/>
        <v>JULIO 2014 / 13</v>
      </c>
    </row>
    <row r="80" spans="1:105" x14ac:dyDescent="0.25">
      <c r="A80" s="44">
        <f t="shared" si="7"/>
        <v>2014</v>
      </c>
      <c r="B80" s="44" t="str">
        <f t="shared" si="7"/>
        <v>JULIO</v>
      </c>
      <c r="C80" s="44">
        <v>15</v>
      </c>
      <c r="D80" s="44" t="str">
        <f t="shared" si="6"/>
        <v>JULIO 2014 / 14</v>
      </c>
    </row>
    <row r="81" spans="1:4" x14ac:dyDescent="0.25">
      <c r="A81" s="44">
        <f t="shared" si="7"/>
        <v>2014</v>
      </c>
      <c r="B81" s="44" t="str">
        <f t="shared" si="7"/>
        <v>JULIO</v>
      </c>
      <c r="C81" s="44">
        <v>16</v>
      </c>
      <c r="D81" s="44" t="str">
        <f t="shared" si="6"/>
        <v>JULIO 2014 / 15</v>
      </c>
    </row>
    <row r="82" spans="1:4" x14ac:dyDescent="0.25">
      <c r="A82" s="44">
        <f t="shared" si="7"/>
        <v>2014</v>
      </c>
      <c r="B82" s="44" t="str">
        <f t="shared" si="7"/>
        <v>JULIO</v>
      </c>
      <c r="C82" s="44">
        <v>17</v>
      </c>
      <c r="D82" s="44" t="str">
        <f t="shared" si="6"/>
        <v>JULIO 2014 / 16</v>
      </c>
    </row>
    <row r="83" spans="1:4" x14ac:dyDescent="0.25">
      <c r="A83" s="44">
        <f t="shared" si="7"/>
        <v>2014</v>
      </c>
      <c r="B83" s="44" t="str">
        <f t="shared" si="7"/>
        <v>JULIO</v>
      </c>
      <c r="C83" s="44">
        <v>18</v>
      </c>
      <c r="D83" s="44" t="str">
        <f t="shared" si="6"/>
        <v>JULIO 2014 / 17</v>
      </c>
    </row>
    <row r="84" spans="1:4" x14ac:dyDescent="0.25">
      <c r="A84" s="44">
        <f t="shared" si="7"/>
        <v>2014</v>
      </c>
      <c r="B84" s="44" t="str">
        <f t="shared" si="7"/>
        <v>JULIO</v>
      </c>
      <c r="C84" s="44">
        <v>19</v>
      </c>
      <c r="D84" s="44" t="str">
        <f t="shared" si="6"/>
        <v>JULIO 2014 / 18</v>
      </c>
    </row>
    <row r="85" spans="1:4" x14ac:dyDescent="0.25">
      <c r="A85" s="44">
        <f t="shared" si="7"/>
        <v>2014</v>
      </c>
      <c r="B85" s="44" t="str">
        <f t="shared" si="7"/>
        <v>JULIO</v>
      </c>
      <c r="C85" s="44">
        <v>20</v>
      </c>
      <c r="D85" s="44" t="str">
        <f t="shared" si="6"/>
        <v>JULIO 2014 / 19</v>
      </c>
    </row>
    <row r="86" spans="1:4" x14ac:dyDescent="0.25">
      <c r="A86" s="44">
        <f t="shared" si="7"/>
        <v>2014</v>
      </c>
      <c r="B86" s="44" t="str">
        <f t="shared" si="7"/>
        <v>JULIO</v>
      </c>
      <c r="C86" s="44">
        <v>21</v>
      </c>
      <c r="D86" s="44" t="str">
        <f t="shared" si="6"/>
        <v>JULIO 2014 / 20</v>
      </c>
    </row>
    <row r="87" spans="1:4" x14ac:dyDescent="0.25">
      <c r="A87" s="44">
        <f t="shared" si="7"/>
        <v>2014</v>
      </c>
      <c r="B87" s="44" t="str">
        <f t="shared" si="7"/>
        <v>JULIO</v>
      </c>
      <c r="C87" s="44">
        <v>22</v>
      </c>
      <c r="D87" s="44" t="str">
        <f t="shared" si="6"/>
        <v>JULIO 2014 / 21</v>
      </c>
    </row>
    <row r="88" spans="1:4" x14ac:dyDescent="0.25">
      <c r="A88" s="44">
        <f t="shared" si="7"/>
        <v>2014</v>
      </c>
      <c r="B88" s="44" t="str">
        <f t="shared" si="7"/>
        <v>JULIO</v>
      </c>
      <c r="C88" s="44">
        <v>23</v>
      </c>
      <c r="D88" s="44" t="str">
        <f t="shared" si="6"/>
        <v>JULIO 2014 / 22</v>
      </c>
    </row>
    <row r="89" spans="1:4" x14ac:dyDescent="0.25">
      <c r="A89" s="44">
        <f t="shared" si="7"/>
        <v>2014</v>
      </c>
      <c r="B89" s="44" t="str">
        <f t="shared" si="7"/>
        <v>JULIO</v>
      </c>
      <c r="C89" s="44">
        <v>24</v>
      </c>
      <c r="D89" s="44" t="str">
        <f t="shared" si="6"/>
        <v>JULIO 2014 / 23</v>
      </c>
    </row>
    <row r="90" spans="1:4" x14ac:dyDescent="0.25">
      <c r="A90" s="44">
        <f t="shared" si="7"/>
        <v>2014</v>
      </c>
      <c r="B90" s="44" t="str">
        <f t="shared" si="7"/>
        <v>JULIO</v>
      </c>
      <c r="C90" s="44">
        <v>25</v>
      </c>
      <c r="D90" s="44" t="str">
        <f t="shared" si="6"/>
        <v>JULIO 2014 / 24</v>
      </c>
    </row>
    <row r="91" spans="1:4" x14ac:dyDescent="0.25">
      <c r="A91" s="44">
        <f t="shared" si="7"/>
        <v>2014</v>
      </c>
      <c r="B91" s="44" t="str">
        <f t="shared" si="7"/>
        <v>JULIO</v>
      </c>
      <c r="C91" s="44">
        <v>26</v>
      </c>
      <c r="D91" s="44" t="str">
        <f t="shared" si="6"/>
        <v>JULIO 2014 / 25</v>
      </c>
    </row>
    <row r="92" spans="1:4" x14ac:dyDescent="0.25">
      <c r="A92" s="44">
        <f t="shared" si="7"/>
        <v>2014</v>
      </c>
      <c r="B92" s="44" t="str">
        <f t="shared" si="7"/>
        <v>JULIO</v>
      </c>
      <c r="C92" s="44">
        <v>27</v>
      </c>
      <c r="D92" s="44" t="str">
        <f t="shared" si="6"/>
        <v>JULIO 2014 / 26</v>
      </c>
    </row>
    <row r="93" spans="1:4" x14ac:dyDescent="0.25">
      <c r="A93" s="44">
        <f t="shared" si="7"/>
        <v>2014</v>
      </c>
      <c r="B93" s="44" t="str">
        <f t="shared" si="7"/>
        <v>JULIO</v>
      </c>
      <c r="C93" s="44">
        <v>28</v>
      </c>
      <c r="D93" s="44" t="str">
        <f t="shared" si="6"/>
        <v>JULIO 2014 / 27</v>
      </c>
    </row>
    <row r="94" spans="1:4" x14ac:dyDescent="0.25">
      <c r="A94" s="44">
        <f t="shared" si="7"/>
        <v>2014</v>
      </c>
      <c r="B94" s="44" t="str">
        <f t="shared" si="7"/>
        <v>JULIO</v>
      </c>
      <c r="C94" s="44">
        <v>29</v>
      </c>
      <c r="D94" s="44" t="str">
        <f t="shared" si="6"/>
        <v>JULIO 2014 / 28</v>
      </c>
    </row>
    <row r="95" spans="1:4" x14ac:dyDescent="0.25">
      <c r="A95" s="44">
        <f t="shared" si="7"/>
        <v>2014</v>
      </c>
      <c r="B95" s="44" t="str">
        <f t="shared" si="7"/>
        <v>JULIO</v>
      </c>
      <c r="C95" s="44">
        <v>30</v>
      </c>
      <c r="D95" s="44" t="str">
        <f t="shared" si="6"/>
        <v>JULIO 2014 / 29</v>
      </c>
    </row>
    <row r="96" spans="1:4" x14ac:dyDescent="0.25">
      <c r="A96" s="44">
        <f t="shared" si="7"/>
        <v>2014</v>
      </c>
      <c r="B96" s="44" t="str">
        <f t="shared" si="7"/>
        <v>JULIO</v>
      </c>
      <c r="C96" s="44">
        <v>31</v>
      </c>
      <c r="D96" s="44" t="str">
        <f t="shared" si="6"/>
        <v>JULIO 2014 / 30</v>
      </c>
    </row>
    <row r="97" spans="1:105" s="206" customFormat="1" x14ac:dyDescent="0.25">
      <c r="D97" s="44" t="str">
        <f t="shared" si="6"/>
        <v>JULIO 2014 / 31</v>
      </c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17"/>
      <c r="Z97" s="44"/>
      <c r="AA97" s="55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207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55"/>
      <c r="AY97" s="44"/>
      <c r="AZ97" s="44"/>
      <c r="BA97" s="44"/>
      <c r="BB97" s="44"/>
      <c r="BC97" s="44"/>
      <c r="BD97" s="44"/>
      <c r="BE97" s="44"/>
      <c r="BF97" s="44"/>
      <c r="BG97" s="411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207"/>
      <c r="BU97" s="44"/>
      <c r="BV97" s="55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22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</row>
    <row r="98" spans="1:105" ht="15.75" x14ac:dyDescent="0.25">
      <c r="A98" s="44">
        <v>2014</v>
      </c>
      <c r="B98" s="44" t="s">
        <v>234</v>
      </c>
      <c r="C98" s="44">
        <v>1</v>
      </c>
      <c r="D98" s="208" t="s">
        <v>228</v>
      </c>
      <c r="E98" s="209">
        <f>IFERROR(AVERAGE(E67:E97),"")</f>
        <v>4</v>
      </c>
      <c r="F98" s="209">
        <f>IFERROR(AVERAGE(F67:F97),"")</f>
        <v>41836.857142857145</v>
      </c>
      <c r="G98" s="209">
        <f>IFERROR(AVERAGE(G67:G97),"")</f>
        <v>44524.428571428572</v>
      </c>
      <c r="H98" s="209" t="str">
        <f>IFERROR(AVERAGE(H67:H97),"")</f>
        <v/>
      </c>
      <c r="I98" s="209">
        <f>IFERROR(AVERAGE(I67:I97),"")</f>
        <v>0.81237142857142863</v>
      </c>
      <c r="J98" s="209" t="str">
        <f t="shared" ref="J98:BU98" si="8">IFERROR(AVERAGE(J67:J97),"")</f>
        <v/>
      </c>
      <c r="K98" s="209">
        <f t="shared" si="8"/>
        <v>2.2857142857142854E-2</v>
      </c>
      <c r="L98" s="209">
        <f t="shared" si="8"/>
        <v>27.114285714285717</v>
      </c>
      <c r="M98" s="209">
        <f t="shared" si="8"/>
        <v>112</v>
      </c>
      <c r="N98" s="209" t="str">
        <f t="shared" si="8"/>
        <v/>
      </c>
      <c r="O98" s="209">
        <f t="shared" si="8"/>
        <v>2.128571428571429</v>
      </c>
      <c r="P98" s="209">
        <f t="shared" si="8"/>
        <v>56.81428571428571</v>
      </c>
      <c r="Q98" s="209" t="str">
        <f t="shared" si="8"/>
        <v/>
      </c>
      <c r="R98" s="209">
        <f t="shared" si="8"/>
        <v>8.5714285714285715E-2</v>
      </c>
      <c r="S98" s="209">
        <f t="shared" si="8"/>
        <v>0</v>
      </c>
      <c r="T98" s="209">
        <f t="shared" si="8"/>
        <v>0.03</v>
      </c>
      <c r="U98" s="209">
        <f t="shared" si="8"/>
        <v>647.71428571428567</v>
      </c>
      <c r="V98" s="209">
        <f t="shared" si="8"/>
        <v>19957.428571428572</v>
      </c>
      <c r="W98" s="209">
        <f t="shared" si="8"/>
        <v>1.0714285714285714</v>
      </c>
      <c r="X98" s="209">
        <f t="shared" si="8"/>
        <v>12.085714285714285</v>
      </c>
      <c r="Y98" s="418" t="str">
        <f t="shared" si="8"/>
        <v/>
      </c>
      <c r="Z98" s="209">
        <f t="shared" si="8"/>
        <v>0.79</v>
      </c>
      <c r="AA98" s="209">
        <f t="shared" si="8"/>
        <v>0.88</v>
      </c>
      <c r="AB98" s="209">
        <f t="shared" si="8"/>
        <v>100.39999999999999</v>
      </c>
      <c r="AC98" s="209">
        <f t="shared" si="8"/>
        <v>1.6999999999999997</v>
      </c>
      <c r="AD98" s="209">
        <f t="shared" si="8"/>
        <v>5.5</v>
      </c>
      <c r="AE98" s="209">
        <f t="shared" si="8"/>
        <v>45</v>
      </c>
      <c r="AF98" s="209">
        <f t="shared" si="8"/>
        <v>540</v>
      </c>
      <c r="AG98" s="209">
        <f t="shared" si="8"/>
        <v>720</v>
      </c>
      <c r="AH98" s="209">
        <f t="shared" si="8"/>
        <v>0.5</v>
      </c>
      <c r="AI98" s="209">
        <f t="shared" si="8"/>
        <v>4.9999999999999996E-2</v>
      </c>
      <c r="AJ98" s="209">
        <f t="shared" si="8"/>
        <v>0.02</v>
      </c>
      <c r="AK98" s="209">
        <f t="shared" si="8"/>
        <v>44.600000000000009</v>
      </c>
      <c r="AL98" s="209" t="str">
        <f t="shared" si="8"/>
        <v/>
      </c>
      <c r="AM98" s="209">
        <f t="shared" si="8"/>
        <v>2.5</v>
      </c>
      <c r="AN98" s="209">
        <f t="shared" si="8"/>
        <v>41834.5</v>
      </c>
      <c r="AO98" s="209">
        <f t="shared" si="8"/>
        <v>44442</v>
      </c>
      <c r="AP98" s="209" t="str">
        <f t="shared" si="8"/>
        <v/>
      </c>
      <c r="AQ98" s="209">
        <f t="shared" si="8"/>
        <v>0.820075</v>
      </c>
      <c r="AR98" s="209" t="str">
        <f t="shared" si="8"/>
        <v/>
      </c>
      <c r="AS98" s="209">
        <f t="shared" si="8"/>
        <v>0.02</v>
      </c>
      <c r="AT98" s="209">
        <f t="shared" si="8"/>
        <v>21.75</v>
      </c>
      <c r="AU98" s="209">
        <f t="shared" si="8"/>
        <v>118</v>
      </c>
      <c r="AV98" s="209" t="str">
        <f t="shared" si="8"/>
        <v/>
      </c>
      <c r="AW98" s="209">
        <f t="shared" si="8"/>
        <v>2.6</v>
      </c>
      <c r="AX98" s="210">
        <f t="shared" si="8"/>
        <v>58</v>
      </c>
      <c r="AY98" s="209" t="str">
        <f t="shared" si="8"/>
        <v/>
      </c>
      <c r="AZ98" s="209">
        <f t="shared" si="8"/>
        <v>5.5000000000000007E-2</v>
      </c>
      <c r="BA98" s="209">
        <f t="shared" si="8"/>
        <v>0.01</v>
      </c>
      <c r="BB98" s="209">
        <f t="shared" si="8"/>
        <v>3.7500000000000006E-2</v>
      </c>
      <c r="BC98" s="209">
        <f t="shared" si="8"/>
        <v>668.25</v>
      </c>
      <c r="BD98" s="209">
        <f t="shared" si="8"/>
        <v>19891.5</v>
      </c>
      <c r="BE98" s="209">
        <f t="shared" si="8"/>
        <v>2.5</v>
      </c>
      <c r="BF98" s="209">
        <f t="shared" si="8"/>
        <v>12</v>
      </c>
      <c r="BG98" s="412" t="str">
        <f t="shared" si="8"/>
        <v/>
      </c>
      <c r="BH98" s="209">
        <f t="shared" si="8"/>
        <v>0.79</v>
      </c>
      <c r="BI98" s="209">
        <f t="shared" si="8"/>
        <v>0.88</v>
      </c>
      <c r="BJ98" s="209">
        <f t="shared" si="8"/>
        <v>100.4</v>
      </c>
      <c r="BK98" s="209">
        <f t="shared" si="8"/>
        <v>1.7</v>
      </c>
      <c r="BL98" s="209">
        <f t="shared" si="8"/>
        <v>5.5</v>
      </c>
      <c r="BM98" s="209">
        <f t="shared" si="8"/>
        <v>45</v>
      </c>
      <c r="BN98" s="209">
        <f t="shared" si="8"/>
        <v>540</v>
      </c>
      <c r="BO98" s="209">
        <f t="shared" si="8"/>
        <v>720</v>
      </c>
      <c r="BP98" s="209">
        <f t="shared" si="8"/>
        <v>0.5</v>
      </c>
      <c r="BQ98" s="209">
        <f t="shared" si="8"/>
        <v>0.05</v>
      </c>
      <c r="BR98" s="209">
        <f t="shared" si="8"/>
        <v>0.02</v>
      </c>
      <c r="BS98" s="209">
        <f t="shared" si="8"/>
        <v>44.6</v>
      </c>
      <c r="BT98" s="209" t="str">
        <f t="shared" si="8"/>
        <v/>
      </c>
      <c r="BU98" s="209">
        <f t="shared" si="8"/>
        <v>2.5</v>
      </c>
      <c r="BV98" s="210">
        <f>IFERROR(AVERAGE(BV67:BV97),"")</f>
        <v>41837.5</v>
      </c>
      <c r="BW98" s="206"/>
      <c r="BX98" s="206"/>
      <c r="BY98" s="206"/>
      <c r="BZ98" s="206"/>
      <c r="CA98" s="206"/>
      <c r="CB98" s="206"/>
      <c r="CC98" s="206"/>
      <c r="CD98" s="206"/>
      <c r="CE98" s="206"/>
      <c r="CF98" s="206"/>
      <c r="CG98" s="206"/>
      <c r="CH98" s="206"/>
      <c r="CI98" s="206"/>
      <c r="CJ98" s="206"/>
      <c r="CK98" s="206"/>
      <c r="CL98" s="206"/>
      <c r="CM98" s="206"/>
      <c r="CN98" s="206"/>
      <c r="CO98" s="448"/>
      <c r="CP98" s="206"/>
      <c r="CQ98" s="206"/>
      <c r="CR98" s="206"/>
      <c r="CS98" s="206"/>
      <c r="CT98" s="206"/>
      <c r="CU98" s="206"/>
      <c r="CV98" s="206"/>
      <c r="CW98" s="206"/>
      <c r="CX98" s="206"/>
      <c r="CY98" s="206"/>
      <c r="CZ98" s="206"/>
      <c r="DA98" s="206"/>
    </row>
    <row r="99" spans="1:105" ht="15.75" x14ac:dyDescent="0.3">
      <c r="A99" s="44">
        <f>A98</f>
        <v>2014</v>
      </c>
      <c r="B99" s="44" t="str">
        <f>B98</f>
        <v>AGOSTO</v>
      </c>
      <c r="C99" s="44">
        <v>2</v>
      </c>
      <c r="D99" s="44" t="str">
        <f t="shared" ref="D99:D129" si="9">B98&amp;" "&amp;A98&amp;" / "&amp;C98</f>
        <v>AGOSTO 2014 / 1</v>
      </c>
      <c r="E99" s="49">
        <v>1</v>
      </c>
      <c r="F99" s="52">
        <v>41854</v>
      </c>
      <c r="G99" s="50">
        <v>45034</v>
      </c>
      <c r="H99" s="50" t="s">
        <v>104</v>
      </c>
      <c r="I99" s="48">
        <v>0.81279999999999997</v>
      </c>
      <c r="J99" s="51" t="s">
        <v>20</v>
      </c>
      <c r="K99" s="47">
        <v>0.02</v>
      </c>
      <c r="L99" s="47">
        <v>30</v>
      </c>
      <c r="M99" s="47">
        <v>114</v>
      </c>
      <c r="N99" s="46" t="s">
        <v>103</v>
      </c>
      <c r="O99" s="47">
        <v>2.13</v>
      </c>
      <c r="P99" s="47">
        <v>57</v>
      </c>
      <c r="Q99" s="47"/>
      <c r="R99" s="47">
        <v>0.09</v>
      </c>
      <c r="S99" s="47">
        <v>0</v>
      </c>
      <c r="T99" s="47">
        <v>0.03</v>
      </c>
      <c r="U99" s="47">
        <v>643</v>
      </c>
      <c r="V99" s="47">
        <v>19954</v>
      </c>
      <c r="W99" s="47">
        <v>1</v>
      </c>
      <c r="X99" s="47">
        <v>12</v>
      </c>
      <c r="Y99" s="432"/>
      <c r="Z99" s="45">
        <v>0.79</v>
      </c>
      <c r="AA99" s="45">
        <v>0.88</v>
      </c>
      <c r="AB99" s="45">
        <v>100.4</v>
      </c>
      <c r="AC99" s="45">
        <v>1.7</v>
      </c>
      <c r="AD99" s="45">
        <v>5.5</v>
      </c>
      <c r="AE99" s="45">
        <v>45</v>
      </c>
      <c r="AF99" s="45">
        <v>540</v>
      </c>
      <c r="AG99" s="45">
        <v>720</v>
      </c>
      <c r="AH99" s="45">
        <v>0.5</v>
      </c>
      <c r="AI99" s="45">
        <v>0.05</v>
      </c>
      <c r="AJ99" s="45">
        <v>0.02</v>
      </c>
      <c r="AK99" s="45">
        <v>44.6</v>
      </c>
      <c r="AM99" s="49">
        <v>1</v>
      </c>
      <c r="AN99" s="52">
        <v>41852</v>
      </c>
      <c r="AO99" s="50">
        <v>44989</v>
      </c>
      <c r="AP99" s="50" t="s">
        <v>107</v>
      </c>
      <c r="AQ99" s="48">
        <v>0.81869999999999998</v>
      </c>
      <c r="AR99" s="51" t="s">
        <v>20</v>
      </c>
      <c r="AS99" s="47">
        <v>0.02</v>
      </c>
      <c r="AT99" s="47">
        <v>25</v>
      </c>
      <c r="AU99" s="47">
        <v>113</v>
      </c>
      <c r="AV99" s="46" t="s">
        <v>103</v>
      </c>
      <c r="AW99" s="47">
        <v>2.5</v>
      </c>
      <c r="AX99" s="47">
        <v>57</v>
      </c>
      <c r="AY99" s="47"/>
      <c r="AZ99" s="47">
        <v>0.08</v>
      </c>
      <c r="BA99" s="47">
        <v>0.01</v>
      </c>
      <c r="BB99" s="47">
        <v>0.05</v>
      </c>
      <c r="BC99" s="47">
        <v>653</v>
      </c>
      <c r="BD99" s="47">
        <v>19902</v>
      </c>
      <c r="BE99" s="47">
        <v>1</v>
      </c>
      <c r="BF99" s="47">
        <v>12</v>
      </c>
      <c r="BG99" s="260"/>
      <c r="BH99" s="45">
        <v>0.79</v>
      </c>
      <c r="BI99" s="45">
        <v>0.88</v>
      </c>
      <c r="BJ99" s="45">
        <v>100.4</v>
      </c>
      <c r="BK99" s="45">
        <v>1.7</v>
      </c>
      <c r="BL99" s="45">
        <v>5.5</v>
      </c>
      <c r="BM99" s="45">
        <v>45</v>
      </c>
      <c r="BN99" s="45">
        <v>540</v>
      </c>
      <c r="BO99" s="45">
        <v>720</v>
      </c>
      <c r="BP99" s="45">
        <v>0.5</v>
      </c>
      <c r="BQ99" s="45">
        <v>0.05</v>
      </c>
      <c r="BR99" s="45">
        <v>0.02</v>
      </c>
      <c r="BS99" s="45">
        <v>44.6</v>
      </c>
      <c r="BU99" s="49">
        <v>1</v>
      </c>
      <c r="BV99" s="52">
        <v>41855</v>
      </c>
      <c r="BW99" s="49"/>
      <c r="BX99" s="49"/>
      <c r="BY99" s="48">
        <v>0.81230000000000002</v>
      </c>
      <c r="BZ99" s="47">
        <v>1</v>
      </c>
      <c r="CA99" s="47">
        <v>0.01</v>
      </c>
      <c r="CB99" s="47">
        <v>6</v>
      </c>
      <c r="CC99" s="47">
        <v>114</v>
      </c>
      <c r="CD99" s="46" t="s">
        <v>103</v>
      </c>
      <c r="CE99" s="47">
        <v>2.2000000000000002</v>
      </c>
      <c r="CF99" s="47">
        <v>54.2</v>
      </c>
      <c r="CG99" s="47">
        <v>53.3</v>
      </c>
      <c r="CH99" s="47">
        <v>0.19</v>
      </c>
      <c r="CI99" s="47">
        <v>0.01</v>
      </c>
      <c r="CJ99" s="47">
        <v>0</v>
      </c>
      <c r="CK99" s="47">
        <v>674</v>
      </c>
      <c r="CL99" s="47">
        <v>19958</v>
      </c>
      <c r="CM99" s="47">
        <v>3</v>
      </c>
      <c r="CN99" s="47">
        <v>12</v>
      </c>
      <c r="CO99" s="449"/>
      <c r="CP99" s="45">
        <v>0.79</v>
      </c>
      <c r="CQ99" s="45">
        <v>0.88</v>
      </c>
      <c r="CR99" s="45">
        <v>100.4</v>
      </c>
      <c r="CS99" s="45">
        <v>1.7</v>
      </c>
      <c r="CT99" s="45">
        <v>5.5</v>
      </c>
      <c r="CU99" s="45">
        <v>45</v>
      </c>
      <c r="CV99" s="45">
        <v>540</v>
      </c>
      <c r="CW99" s="45">
        <v>720</v>
      </c>
      <c r="CX99" s="45">
        <v>0.5</v>
      </c>
      <c r="CY99" s="45">
        <v>0.05</v>
      </c>
      <c r="CZ99" s="45">
        <v>0.02</v>
      </c>
      <c r="DA99" s="45">
        <v>44.6</v>
      </c>
    </row>
    <row r="100" spans="1:105" ht="15.75" x14ac:dyDescent="0.3">
      <c r="A100" s="44">
        <f t="shared" ref="A100:B128" si="10">A99</f>
        <v>2014</v>
      </c>
      <c r="B100" s="44" t="str">
        <f t="shared" si="10"/>
        <v>AGOSTO</v>
      </c>
      <c r="C100" s="44">
        <v>3</v>
      </c>
      <c r="D100" s="44" t="str">
        <f t="shared" si="9"/>
        <v>AGOSTO 2014 / 2</v>
      </c>
      <c r="E100" s="49">
        <v>2</v>
      </c>
      <c r="F100" s="52">
        <v>41857</v>
      </c>
      <c r="G100" s="50">
        <v>45091</v>
      </c>
      <c r="H100" s="50" t="s">
        <v>105</v>
      </c>
      <c r="I100" s="48">
        <v>0.81279999999999997</v>
      </c>
      <c r="J100" s="51" t="s">
        <v>20</v>
      </c>
      <c r="K100" s="47">
        <v>0.02</v>
      </c>
      <c r="L100" s="47">
        <v>30</v>
      </c>
      <c r="M100" s="47">
        <v>114</v>
      </c>
      <c r="N100" s="46" t="s">
        <v>103</v>
      </c>
      <c r="O100" s="47">
        <v>2.13</v>
      </c>
      <c r="P100" s="47">
        <v>56.5</v>
      </c>
      <c r="Q100" s="47"/>
      <c r="R100" s="47">
        <v>0.08</v>
      </c>
      <c r="S100" s="47">
        <v>0</v>
      </c>
      <c r="T100" s="47">
        <v>0.03</v>
      </c>
      <c r="U100" s="47">
        <v>645</v>
      </c>
      <c r="V100" s="47">
        <v>19954</v>
      </c>
      <c r="W100" s="47">
        <v>1</v>
      </c>
      <c r="X100" s="47">
        <v>12.1</v>
      </c>
      <c r="Y100" s="432"/>
      <c r="Z100" s="45">
        <v>0.79</v>
      </c>
      <c r="AA100" s="45">
        <v>0.88</v>
      </c>
      <c r="AB100" s="45">
        <v>100.4</v>
      </c>
      <c r="AC100" s="45">
        <v>1.7</v>
      </c>
      <c r="AD100" s="45">
        <v>5.5</v>
      </c>
      <c r="AE100" s="45">
        <v>45</v>
      </c>
      <c r="AF100" s="45">
        <v>540</v>
      </c>
      <c r="AG100" s="45">
        <v>720</v>
      </c>
      <c r="AH100" s="45">
        <v>0.5</v>
      </c>
      <c r="AI100" s="45">
        <v>0.05</v>
      </c>
      <c r="AJ100" s="45">
        <v>0.02</v>
      </c>
      <c r="AK100" s="45">
        <v>44.6</v>
      </c>
      <c r="AM100" s="49">
        <v>2</v>
      </c>
      <c r="AN100" s="52">
        <v>41859</v>
      </c>
      <c r="AO100" s="50">
        <v>45107</v>
      </c>
      <c r="AP100" s="50" t="s">
        <v>109</v>
      </c>
      <c r="AQ100" s="48">
        <v>0.81940000000000002</v>
      </c>
      <c r="AR100" s="51" t="s">
        <v>20</v>
      </c>
      <c r="AS100" s="47">
        <v>0.02</v>
      </c>
      <c r="AT100" s="47">
        <v>20</v>
      </c>
      <c r="AU100" s="47">
        <v>122</v>
      </c>
      <c r="AV100" s="46" t="s">
        <v>103</v>
      </c>
      <c r="AW100" s="47">
        <v>2.5</v>
      </c>
      <c r="AX100" s="47">
        <v>58</v>
      </c>
      <c r="AZ100" s="47">
        <v>0.08</v>
      </c>
      <c r="BA100" s="47">
        <v>0.01</v>
      </c>
      <c r="BB100" s="47">
        <v>0.02</v>
      </c>
      <c r="BC100" s="47">
        <v>657</v>
      </c>
      <c r="BD100" s="47">
        <v>19898</v>
      </c>
      <c r="BE100" s="47">
        <v>1</v>
      </c>
      <c r="BF100" s="47">
        <v>12</v>
      </c>
      <c r="BG100" s="260"/>
      <c r="BH100" s="45">
        <v>0.79</v>
      </c>
      <c r="BI100" s="45">
        <v>0.88</v>
      </c>
      <c r="BJ100" s="45">
        <v>100.4</v>
      </c>
      <c r="BK100" s="45">
        <v>1.7</v>
      </c>
      <c r="BL100" s="45">
        <v>5.5</v>
      </c>
      <c r="BM100" s="45">
        <v>45</v>
      </c>
      <c r="BN100" s="45">
        <v>540</v>
      </c>
      <c r="BO100" s="45">
        <v>720</v>
      </c>
      <c r="BP100" s="45">
        <v>0.5</v>
      </c>
      <c r="BQ100" s="45">
        <v>0.05</v>
      </c>
      <c r="BR100" s="45">
        <v>0.02</v>
      </c>
      <c r="BS100" s="45">
        <v>44.6</v>
      </c>
      <c r="BU100" s="49">
        <v>2</v>
      </c>
      <c r="BV100" s="52">
        <v>41862</v>
      </c>
      <c r="BW100" s="49"/>
      <c r="BX100" s="49"/>
      <c r="BY100" s="48">
        <v>0.81089999999999995</v>
      </c>
      <c r="BZ100" s="47">
        <v>1</v>
      </c>
      <c r="CA100" s="47">
        <v>0.01</v>
      </c>
      <c r="CB100" s="47">
        <v>5</v>
      </c>
      <c r="CC100" s="47">
        <v>116</v>
      </c>
      <c r="CD100" s="46" t="s">
        <v>103</v>
      </c>
      <c r="CE100" s="47">
        <v>2.2000000000000002</v>
      </c>
      <c r="CF100" s="47">
        <v>54.3</v>
      </c>
      <c r="CG100" s="47">
        <v>53.1</v>
      </c>
      <c r="CH100" s="47">
        <v>0.18</v>
      </c>
      <c r="CI100" s="47">
        <v>0.01</v>
      </c>
      <c r="CJ100" s="47">
        <v>0</v>
      </c>
      <c r="CK100" s="47">
        <v>674</v>
      </c>
      <c r="CL100" s="47">
        <v>19970</v>
      </c>
      <c r="CM100" s="47">
        <v>3</v>
      </c>
      <c r="CN100" s="47">
        <v>12.1</v>
      </c>
      <c r="CO100" s="449"/>
      <c r="CP100" s="45">
        <v>0.79</v>
      </c>
      <c r="CQ100" s="45">
        <v>0.88</v>
      </c>
      <c r="CR100" s="45">
        <v>100.4</v>
      </c>
      <c r="CS100" s="45">
        <v>1.7</v>
      </c>
      <c r="CT100" s="45">
        <v>5.5</v>
      </c>
      <c r="CU100" s="45">
        <v>45</v>
      </c>
      <c r="CV100" s="45">
        <v>540</v>
      </c>
      <c r="CW100" s="45">
        <v>720</v>
      </c>
      <c r="CX100" s="45">
        <v>0.5</v>
      </c>
      <c r="CY100" s="45">
        <v>0.05</v>
      </c>
      <c r="CZ100" s="45">
        <v>0.02</v>
      </c>
      <c r="DA100" s="45">
        <v>44.6</v>
      </c>
    </row>
    <row r="101" spans="1:105" ht="15.75" x14ac:dyDescent="0.3">
      <c r="A101" s="44">
        <f t="shared" si="10"/>
        <v>2014</v>
      </c>
      <c r="B101" s="44" t="str">
        <f t="shared" si="10"/>
        <v>AGOSTO</v>
      </c>
      <c r="C101" s="44">
        <v>4</v>
      </c>
      <c r="D101" s="44" t="str">
        <f t="shared" si="9"/>
        <v>AGOSTO 2014 / 3</v>
      </c>
      <c r="E101" s="49">
        <v>3</v>
      </c>
      <c r="F101" s="52">
        <v>41862</v>
      </c>
      <c r="G101" s="50">
        <v>45187</v>
      </c>
      <c r="H101" s="50" t="s">
        <v>104</v>
      </c>
      <c r="I101" s="48">
        <v>0.81369999999999998</v>
      </c>
      <c r="J101" s="51" t="s">
        <v>20</v>
      </c>
      <c r="K101" s="47">
        <v>0.02</v>
      </c>
      <c r="L101" s="47">
        <v>25</v>
      </c>
      <c r="M101" s="47">
        <v>112</v>
      </c>
      <c r="N101" s="46" t="s">
        <v>103</v>
      </c>
      <c r="O101" s="47">
        <v>2.1</v>
      </c>
      <c r="P101" s="47">
        <v>56.2</v>
      </c>
      <c r="Q101" s="47"/>
      <c r="R101" s="47">
        <v>7.0000000000000007E-2</v>
      </c>
      <c r="S101" s="47">
        <v>0</v>
      </c>
      <c r="T101" s="47">
        <v>0.03</v>
      </c>
      <c r="U101" s="47">
        <v>645</v>
      </c>
      <c r="V101" s="47">
        <v>19946</v>
      </c>
      <c r="W101" s="47">
        <v>1</v>
      </c>
      <c r="X101" s="47">
        <v>12</v>
      </c>
      <c r="Y101" s="432"/>
      <c r="Z101" s="45">
        <v>0.79</v>
      </c>
      <c r="AA101" s="45">
        <v>0.88</v>
      </c>
      <c r="AB101" s="45">
        <v>100.4</v>
      </c>
      <c r="AC101" s="45">
        <v>1.7</v>
      </c>
      <c r="AD101" s="45">
        <v>5.5</v>
      </c>
      <c r="AE101" s="45">
        <v>45</v>
      </c>
      <c r="AF101" s="45">
        <v>540</v>
      </c>
      <c r="AG101" s="45">
        <v>720</v>
      </c>
      <c r="AH101" s="45">
        <v>0.5</v>
      </c>
      <c r="AI101" s="45">
        <v>0.05</v>
      </c>
      <c r="AJ101" s="45">
        <v>0.02</v>
      </c>
      <c r="AK101" s="45">
        <v>44.6</v>
      </c>
      <c r="AM101" s="49">
        <v>3</v>
      </c>
      <c r="AN101" s="52">
        <v>41866</v>
      </c>
      <c r="AO101" s="50">
        <v>45255</v>
      </c>
      <c r="AP101" s="50" t="s">
        <v>108</v>
      </c>
      <c r="AQ101" s="48">
        <v>0.81850000000000001</v>
      </c>
      <c r="AR101" s="51" t="s">
        <v>20</v>
      </c>
      <c r="AS101" s="47">
        <v>0.02</v>
      </c>
      <c r="AT101" s="47">
        <v>25</v>
      </c>
      <c r="AU101" s="47">
        <v>115</v>
      </c>
      <c r="AV101" s="46" t="s">
        <v>103</v>
      </c>
      <c r="AW101" s="47">
        <v>2.4</v>
      </c>
      <c r="AX101" s="47">
        <v>57</v>
      </c>
      <c r="AZ101" s="47">
        <v>0.08</v>
      </c>
      <c r="BA101" s="47">
        <v>0.01</v>
      </c>
      <c r="BB101" s="47">
        <v>0.05</v>
      </c>
      <c r="BC101" s="47">
        <v>651</v>
      </c>
      <c r="BD101" s="47">
        <v>19906</v>
      </c>
      <c r="BE101" s="47">
        <v>1</v>
      </c>
      <c r="BF101" s="47">
        <v>12</v>
      </c>
      <c r="BG101" s="260"/>
      <c r="BH101" s="45">
        <v>0.79</v>
      </c>
      <c r="BI101" s="45">
        <v>0.88</v>
      </c>
      <c r="BJ101" s="45">
        <v>100.4</v>
      </c>
      <c r="BK101" s="45">
        <v>1.7</v>
      </c>
      <c r="BL101" s="45">
        <v>5.5</v>
      </c>
      <c r="BM101" s="45">
        <v>45</v>
      </c>
      <c r="BN101" s="45">
        <v>540</v>
      </c>
      <c r="BO101" s="45">
        <v>720</v>
      </c>
      <c r="BP101" s="45">
        <v>0.5</v>
      </c>
      <c r="BQ101" s="45">
        <v>0.05</v>
      </c>
      <c r="BR101" s="45">
        <v>0.02</v>
      </c>
      <c r="BS101" s="45">
        <v>44.6</v>
      </c>
      <c r="BU101" s="49">
        <v>3</v>
      </c>
      <c r="BV101" s="52">
        <v>41869</v>
      </c>
      <c r="BW101" s="49"/>
      <c r="BX101" s="49"/>
      <c r="BY101" s="48">
        <v>0.80900000000000005</v>
      </c>
      <c r="BZ101" s="47">
        <v>1</v>
      </c>
      <c r="CA101" s="47">
        <v>0.01</v>
      </c>
      <c r="CB101" s="47">
        <v>6</v>
      </c>
      <c r="CC101" s="47">
        <v>110</v>
      </c>
      <c r="CD101" s="46" t="s">
        <v>103</v>
      </c>
      <c r="CE101" s="47">
        <v>1.8</v>
      </c>
      <c r="CF101" s="47">
        <v>54.1</v>
      </c>
      <c r="CG101" s="47">
        <v>53</v>
      </c>
      <c r="CH101" s="47">
        <v>0.19</v>
      </c>
      <c r="CI101" s="47">
        <v>0.01</v>
      </c>
      <c r="CJ101" s="47">
        <v>0</v>
      </c>
      <c r="CK101" s="47">
        <v>677</v>
      </c>
      <c r="CL101" s="47">
        <v>19986</v>
      </c>
      <c r="CM101" s="47">
        <v>3.5</v>
      </c>
      <c r="CN101" s="47">
        <v>12</v>
      </c>
      <c r="CO101" s="449"/>
      <c r="CP101" s="45">
        <v>0.79</v>
      </c>
      <c r="CQ101" s="45">
        <v>0.88</v>
      </c>
      <c r="CR101" s="45">
        <v>100.4</v>
      </c>
      <c r="CS101" s="45">
        <v>1.7</v>
      </c>
      <c r="CT101" s="45">
        <v>5.5</v>
      </c>
      <c r="CU101" s="45">
        <v>45</v>
      </c>
      <c r="CV101" s="45">
        <v>540</v>
      </c>
      <c r="CW101" s="45">
        <v>720</v>
      </c>
      <c r="CX101" s="45">
        <v>0.5</v>
      </c>
      <c r="CY101" s="45">
        <v>0.05</v>
      </c>
      <c r="CZ101" s="45">
        <v>0.02</v>
      </c>
      <c r="DA101" s="45">
        <v>44.6</v>
      </c>
    </row>
    <row r="102" spans="1:105" ht="15.75" x14ac:dyDescent="0.3">
      <c r="A102" s="44">
        <f t="shared" si="10"/>
        <v>2014</v>
      </c>
      <c r="B102" s="44" t="str">
        <f t="shared" si="10"/>
        <v>AGOSTO</v>
      </c>
      <c r="C102" s="44">
        <v>5</v>
      </c>
      <c r="D102" s="44" t="str">
        <f t="shared" si="9"/>
        <v>AGOSTO 2014 / 4</v>
      </c>
      <c r="E102" s="49">
        <v>4</v>
      </c>
      <c r="F102" s="52">
        <v>41868</v>
      </c>
      <c r="G102" s="50">
        <v>45319</v>
      </c>
      <c r="H102" s="50" t="s">
        <v>102</v>
      </c>
      <c r="I102" s="48">
        <v>0.81179999999999997</v>
      </c>
      <c r="J102" s="51" t="s">
        <v>20</v>
      </c>
      <c r="K102" s="47">
        <v>0.02</v>
      </c>
      <c r="L102" s="47">
        <v>25</v>
      </c>
      <c r="M102" s="47">
        <v>112</v>
      </c>
      <c r="N102" s="46" t="s">
        <v>103</v>
      </c>
      <c r="O102" s="47">
        <v>2.08</v>
      </c>
      <c r="P102" s="47">
        <v>56.5</v>
      </c>
      <c r="R102" s="47">
        <v>0.08</v>
      </c>
      <c r="S102" s="47">
        <v>0</v>
      </c>
      <c r="T102" s="47">
        <v>0.03</v>
      </c>
      <c r="U102" s="47">
        <v>642</v>
      </c>
      <c r="V102" s="47">
        <v>19963</v>
      </c>
      <c r="W102" s="47">
        <v>1</v>
      </c>
      <c r="X102" s="47">
        <v>11.8</v>
      </c>
      <c r="Y102" s="432"/>
      <c r="Z102" s="45">
        <v>0.79</v>
      </c>
      <c r="AA102" s="45">
        <v>0.88</v>
      </c>
      <c r="AB102" s="45">
        <v>100.4</v>
      </c>
      <c r="AC102" s="45">
        <v>1.7</v>
      </c>
      <c r="AD102" s="45">
        <v>5.5</v>
      </c>
      <c r="AE102" s="45">
        <v>45</v>
      </c>
      <c r="AF102" s="45">
        <v>540</v>
      </c>
      <c r="AG102" s="45">
        <v>720</v>
      </c>
      <c r="AH102" s="45">
        <v>0.5</v>
      </c>
      <c r="AI102" s="45">
        <v>0.05</v>
      </c>
      <c r="AJ102" s="45">
        <v>0.02</v>
      </c>
      <c r="AK102" s="45">
        <v>44.6</v>
      </c>
      <c r="AM102" s="49">
        <v>4</v>
      </c>
      <c r="AN102" s="52">
        <v>41873</v>
      </c>
      <c r="AO102" s="50">
        <v>45409</v>
      </c>
      <c r="AP102" s="50" t="s">
        <v>107</v>
      </c>
      <c r="AQ102" s="48">
        <v>0.82099999999999995</v>
      </c>
      <c r="AR102" s="51" t="s">
        <v>20</v>
      </c>
      <c r="AS102" s="47">
        <v>0.02</v>
      </c>
      <c r="AT102" s="47">
        <v>20</v>
      </c>
      <c r="AU102" s="47">
        <v>115</v>
      </c>
      <c r="AV102" s="46" t="s">
        <v>103</v>
      </c>
      <c r="AW102" s="47">
        <v>2.5</v>
      </c>
      <c r="AX102" s="47">
        <v>57</v>
      </c>
      <c r="AZ102" s="47">
        <v>0.06</v>
      </c>
      <c r="BA102" s="47">
        <v>0.01</v>
      </c>
      <c r="BB102" s="47">
        <v>0.05</v>
      </c>
      <c r="BC102" s="47">
        <v>655</v>
      </c>
      <c r="BD102" s="47">
        <v>19886</v>
      </c>
      <c r="BE102" s="47">
        <v>1</v>
      </c>
      <c r="BF102" s="47">
        <v>12</v>
      </c>
      <c r="BG102" s="260"/>
      <c r="BH102" s="45">
        <v>0.79</v>
      </c>
      <c r="BI102" s="45">
        <v>0.88</v>
      </c>
      <c r="BJ102" s="45">
        <v>100.4</v>
      </c>
      <c r="BK102" s="45">
        <v>1.7</v>
      </c>
      <c r="BL102" s="45">
        <v>5.5</v>
      </c>
      <c r="BM102" s="45">
        <v>45</v>
      </c>
      <c r="BN102" s="45">
        <v>540</v>
      </c>
      <c r="BO102" s="45">
        <v>720</v>
      </c>
      <c r="BP102" s="45">
        <v>0.5</v>
      </c>
      <c r="BQ102" s="45">
        <v>0.05</v>
      </c>
      <c r="BR102" s="45">
        <v>0.02</v>
      </c>
      <c r="BS102" s="45">
        <v>44.6</v>
      </c>
      <c r="BU102" s="49">
        <v>4</v>
      </c>
      <c r="BV102" s="52">
        <v>41878</v>
      </c>
      <c r="BW102" s="49"/>
      <c r="BX102" s="49"/>
      <c r="BY102" s="48">
        <v>0.81089999999999995</v>
      </c>
      <c r="BZ102" s="47">
        <v>1</v>
      </c>
      <c r="CA102" s="47">
        <v>0.01</v>
      </c>
      <c r="CB102" s="47">
        <v>5</v>
      </c>
      <c r="CC102" s="47">
        <v>112</v>
      </c>
      <c r="CD102" s="46" t="s">
        <v>103</v>
      </c>
      <c r="CE102" s="47">
        <v>2.1</v>
      </c>
      <c r="CF102" s="47">
        <v>53.9</v>
      </c>
      <c r="CG102" s="47">
        <v>52.8</v>
      </c>
      <c r="CH102" s="47">
        <v>0.19</v>
      </c>
      <c r="CI102" s="47">
        <v>0.01</v>
      </c>
      <c r="CJ102" s="47">
        <v>0</v>
      </c>
      <c r="CK102" s="47">
        <v>672</v>
      </c>
      <c r="CL102" s="47">
        <v>19970</v>
      </c>
      <c r="CM102" s="47">
        <v>3</v>
      </c>
      <c r="CN102" s="47">
        <v>12</v>
      </c>
      <c r="CO102" s="449"/>
      <c r="CP102" s="45">
        <v>0.79</v>
      </c>
      <c r="CQ102" s="45">
        <v>0.88</v>
      </c>
      <c r="CR102" s="45">
        <v>100.4</v>
      </c>
      <c r="CS102" s="45">
        <v>1.7</v>
      </c>
      <c r="CT102" s="45">
        <v>5.5</v>
      </c>
      <c r="CU102" s="45">
        <v>45</v>
      </c>
      <c r="CV102" s="45">
        <v>540</v>
      </c>
      <c r="CW102" s="45">
        <v>720</v>
      </c>
      <c r="CX102" s="45">
        <v>0.5</v>
      </c>
      <c r="CY102" s="45">
        <v>0.05</v>
      </c>
      <c r="CZ102" s="45">
        <v>0.02</v>
      </c>
      <c r="DA102" s="45">
        <v>44.6</v>
      </c>
    </row>
    <row r="103" spans="1:105" ht="15.75" x14ac:dyDescent="0.3">
      <c r="A103" s="44">
        <f t="shared" si="10"/>
        <v>2014</v>
      </c>
      <c r="B103" s="44" t="str">
        <f t="shared" si="10"/>
        <v>AGOSTO</v>
      </c>
      <c r="C103" s="44">
        <v>6</v>
      </c>
      <c r="D103" s="44" t="str">
        <f t="shared" si="9"/>
        <v>AGOSTO 2014 / 5</v>
      </c>
      <c r="E103" s="49">
        <v>5</v>
      </c>
      <c r="F103" s="52">
        <v>41874</v>
      </c>
      <c r="G103" s="50">
        <v>45466</v>
      </c>
      <c r="H103" s="50" t="s">
        <v>104</v>
      </c>
      <c r="I103" s="48">
        <v>0.81369999999999998</v>
      </c>
      <c r="J103" s="51" t="s">
        <v>20</v>
      </c>
      <c r="K103" s="47">
        <v>0.02</v>
      </c>
      <c r="L103" s="47">
        <v>30</v>
      </c>
      <c r="M103" s="47">
        <v>114</v>
      </c>
      <c r="N103" s="46" t="s">
        <v>103</v>
      </c>
      <c r="O103" s="47">
        <v>2.14</v>
      </c>
      <c r="P103" s="47">
        <v>57.2</v>
      </c>
      <c r="R103" s="47">
        <v>7.0000000000000007E-2</v>
      </c>
      <c r="S103" s="47">
        <v>0</v>
      </c>
      <c r="T103" s="47">
        <v>0.03</v>
      </c>
      <c r="U103" s="47">
        <v>657</v>
      </c>
      <c r="V103" s="47">
        <v>19946</v>
      </c>
      <c r="W103" s="47">
        <v>1</v>
      </c>
      <c r="X103" s="47">
        <v>11.9</v>
      </c>
      <c r="Y103" s="432"/>
      <c r="Z103" s="45">
        <v>0.79</v>
      </c>
      <c r="AA103" s="45">
        <v>0.88</v>
      </c>
      <c r="AB103" s="45">
        <v>100.4</v>
      </c>
      <c r="AC103" s="45">
        <v>1.7</v>
      </c>
      <c r="AD103" s="45">
        <v>5.5</v>
      </c>
      <c r="AE103" s="45">
        <v>45</v>
      </c>
      <c r="AF103" s="45">
        <v>540</v>
      </c>
      <c r="AG103" s="45">
        <v>720</v>
      </c>
      <c r="AH103" s="45">
        <v>0.5</v>
      </c>
      <c r="AI103" s="45">
        <v>0.05</v>
      </c>
      <c r="AJ103" s="45">
        <v>0.02</v>
      </c>
      <c r="AK103" s="45">
        <v>44.6</v>
      </c>
      <c r="AM103" s="49">
        <v>5</v>
      </c>
      <c r="AN103" s="52">
        <v>41878</v>
      </c>
      <c r="AO103" s="50">
        <v>45526</v>
      </c>
      <c r="AP103" s="50" t="s">
        <v>109</v>
      </c>
      <c r="AQ103" s="48">
        <v>0.81899999999999995</v>
      </c>
      <c r="AR103" s="51" t="s">
        <v>20</v>
      </c>
      <c r="AS103" s="47">
        <v>0.02</v>
      </c>
      <c r="AT103" s="47">
        <v>25</v>
      </c>
      <c r="AU103" s="47">
        <v>115</v>
      </c>
      <c r="AV103" s="46" t="s">
        <v>103</v>
      </c>
      <c r="AW103" s="47">
        <v>2.5</v>
      </c>
      <c r="AX103" s="47">
        <v>57</v>
      </c>
      <c r="AZ103" s="47">
        <v>0.06</v>
      </c>
      <c r="BA103" s="47">
        <v>0.01</v>
      </c>
      <c r="BB103" s="47">
        <v>0.02</v>
      </c>
      <c r="BC103" s="47">
        <v>655</v>
      </c>
      <c r="BD103" s="47">
        <v>19902</v>
      </c>
      <c r="BE103" s="47">
        <v>1.5</v>
      </c>
      <c r="BF103" s="47">
        <v>12</v>
      </c>
      <c r="BG103" s="260"/>
      <c r="BH103" s="45">
        <v>0.79</v>
      </c>
      <c r="BI103" s="45">
        <v>0.88</v>
      </c>
      <c r="BJ103" s="45">
        <v>100.4</v>
      </c>
      <c r="BK103" s="45">
        <v>1.7</v>
      </c>
      <c r="BL103" s="45">
        <v>5.5</v>
      </c>
      <c r="BM103" s="45">
        <v>45</v>
      </c>
      <c r="BN103" s="45">
        <v>540</v>
      </c>
      <c r="BO103" s="45">
        <v>720</v>
      </c>
      <c r="BP103" s="45">
        <v>0.5</v>
      </c>
      <c r="BQ103" s="45">
        <v>0.05</v>
      </c>
      <c r="BR103" s="45">
        <v>0.02</v>
      </c>
      <c r="BS103" s="45">
        <v>44.6</v>
      </c>
      <c r="BV103" s="44"/>
    </row>
    <row r="104" spans="1:105" ht="15.75" x14ac:dyDescent="0.3">
      <c r="A104" s="44">
        <f t="shared" si="10"/>
        <v>2014</v>
      </c>
      <c r="B104" s="44" t="str">
        <f t="shared" si="10"/>
        <v>AGOSTO</v>
      </c>
      <c r="C104" s="44">
        <v>7</v>
      </c>
      <c r="D104" s="44" t="str">
        <f t="shared" si="9"/>
        <v>AGOSTO 2014 / 6</v>
      </c>
      <c r="E104" s="49">
        <v>6</v>
      </c>
      <c r="F104" s="52">
        <v>41878</v>
      </c>
      <c r="G104" s="50">
        <v>45563</v>
      </c>
      <c r="H104" s="50" t="s">
        <v>102</v>
      </c>
      <c r="I104" s="48">
        <v>0.81279999999999997</v>
      </c>
      <c r="J104" s="51" t="s">
        <v>20</v>
      </c>
      <c r="K104" s="47">
        <v>0.02</v>
      </c>
      <c r="L104" s="47">
        <v>30</v>
      </c>
      <c r="M104" s="47">
        <v>112</v>
      </c>
      <c r="N104" s="46" t="s">
        <v>103</v>
      </c>
      <c r="O104" s="47">
        <v>2.14</v>
      </c>
      <c r="P104" s="47">
        <v>56.6</v>
      </c>
      <c r="R104" s="47">
        <v>0.08</v>
      </c>
      <c r="S104" s="47">
        <v>0</v>
      </c>
      <c r="T104" s="47">
        <v>0.03</v>
      </c>
      <c r="U104" s="47">
        <v>645</v>
      </c>
      <c r="V104" s="47">
        <v>19954</v>
      </c>
      <c r="W104" s="47">
        <v>1</v>
      </c>
      <c r="X104" s="47">
        <v>12</v>
      </c>
      <c r="Y104" s="432"/>
      <c r="Z104" s="45">
        <v>0.79</v>
      </c>
      <c r="AA104" s="45">
        <v>0.88</v>
      </c>
      <c r="AB104" s="45">
        <v>100.4</v>
      </c>
      <c r="AC104" s="45">
        <v>1.7</v>
      </c>
      <c r="AD104" s="45">
        <v>5.5</v>
      </c>
      <c r="AE104" s="45">
        <v>45</v>
      </c>
      <c r="AF104" s="45">
        <v>540</v>
      </c>
      <c r="AG104" s="45">
        <v>720</v>
      </c>
      <c r="AH104" s="45">
        <v>0.5</v>
      </c>
      <c r="AI104" s="45">
        <v>0.05</v>
      </c>
      <c r="AJ104" s="45">
        <v>0.02</v>
      </c>
      <c r="AK104" s="45">
        <v>44.6</v>
      </c>
      <c r="AN104" s="164"/>
      <c r="AX104" s="44"/>
      <c r="BV104" s="44"/>
    </row>
    <row r="105" spans="1:105" ht="15.75" x14ac:dyDescent="0.3">
      <c r="A105" s="44">
        <f t="shared" si="10"/>
        <v>2014</v>
      </c>
      <c r="B105" s="44" t="str">
        <f t="shared" si="10"/>
        <v>AGOSTO</v>
      </c>
      <c r="C105" s="44">
        <v>8</v>
      </c>
      <c r="D105" s="44" t="str">
        <f t="shared" si="9"/>
        <v>AGOSTO 2014 / 7</v>
      </c>
      <c r="E105" s="49">
        <v>7</v>
      </c>
      <c r="F105" s="52">
        <v>41881</v>
      </c>
      <c r="G105" s="50">
        <v>45775</v>
      </c>
      <c r="H105" s="50" t="s">
        <v>104</v>
      </c>
      <c r="I105" s="48">
        <v>0.81320000000000003</v>
      </c>
      <c r="J105" s="51" t="s">
        <v>20</v>
      </c>
      <c r="K105" s="47">
        <v>0.03</v>
      </c>
      <c r="L105" s="47">
        <v>26.6</v>
      </c>
      <c r="M105" s="47">
        <v>114</v>
      </c>
      <c r="N105" s="46" t="s">
        <v>103</v>
      </c>
      <c r="O105" s="47">
        <v>2.14</v>
      </c>
      <c r="P105" s="47">
        <v>56.9</v>
      </c>
      <c r="R105" s="47">
        <v>0.09</v>
      </c>
      <c r="S105" s="47">
        <v>0</v>
      </c>
      <c r="T105" s="47">
        <v>0.03</v>
      </c>
      <c r="U105" s="47">
        <v>655</v>
      </c>
      <c r="V105" s="47">
        <v>19950</v>
      </c>
      <c r="W105" s="47">
        <v>1</v>
      </c>
      <c r="X105" s="47">
        <v>12</v>
      </c>
      <c r="Y105" s="432"/>
      <c r="Z105" s="45">
        <v>0.79</v>
      </c>
      <c r="AA105" s="45">
        <v>0.88</v>
      </c>
      <c r="AB105" s="45">
        <v>100.4</v>
      </c>
      <c r="AC105" s="45">
        <v>1.7</v>
      </c>
      <c r="AD105" s="45">
        <v>5.5</v>
      </c>
      <c r="AE105" s="45">
        <v>45</v>
      </c>
      <c r="AF105" s="45">
        <v>540</v>
      </c>
      <c r="AG105" s="45">
        <v>720</v>
      </c>
      <c r="AH105" s="45">
        <v>0.5</v>
      </c>
      <c r="AI105" s="45">
        <v>0.05</v>
      </c>
      <c r="AJ105" s="45">
        <v>0.02</v>
      </c>
      <c r="AK105" s="45">
        <v>44.6</v>
      </c>
      <c r="AN105" s="164"/>
      <c r="AX105" s="44"/>
      <c r="BV105" s="44"/>
    </row>
    <row r="106" spans="1:105" x14ac:dyDescent="0.25">
      <c r="A106" s="44">
        <f t="shared" si="10"/>
        <v>2014</v>
      </c>
      <c r="B106" s="44" t="str">
        <f t="shared" si="10"/>
        <v>AGOSTO</v>
      </c>
      <c r="C106" s="44">
        <v>9</v>
      </c>
      <c r="D106" s="44" t="str">
        <f t="shared" si="9"/>
        <v>AGOSTO 2014 / 8</v>
      </c>
    </row>
    <row r="107" spans="1:105" x14ac:dyDescent="0.25">
      <c r="A107" s="44">
        <f t="shared" si="10"/>
        <v>2014</v>
      </c>
      <c r="B107" s="44" t="str">
        <f t="shared" si="10"/>
        <v>AGOSTO</v>
      </c>
      <c r="C107" s="44">
        <v>10</v>
      </c>
      <c r="D107" s="44" t="str">
        <f t="shared" si="9"/>
        <v>AGOSTO 2014 / 9</v>
      </c>
    </row>
    <row r="108" spans="1:105" x14ac:dyDescent="0.25">
      <c r="A108" s="44">
        <f t="shared" si="10"/>
        <v>2014</v>
      </c>
      <c r="B108" s="44" t="str">
        <f t="shared" si="10"/>
        <v>AGOSTO</v>
      </c>
      <c r="C108" s="44">
        <v>11</v>
      </c>
      <c r="D108" s="44" t="str">
        <f t="shared" si="9"/>
        <v>AGOSTO 2014 / 10</v>
      </c>
    </row>
    <row r="109" spans="1:105" x14ac:dyDescent="0.25">
      <c r="A109" s="44">
        <f t="shared" si="10"/>
        <v>2014</v>
      </c>
      <c r="B109" s="44" t="str">
        <f t="shared" si="10"/>
        <v>AGOSTO</v>
      </c>
      <c r="C109" s="44">
        <v>12</v>
      </c>
      <c r="D109" s="44" t="str">
        <f t="shared" si="9"/>
        <v>AGOSTO 2014 / 11</v>
      </c>
    </row>
    <row r="110" spans="1:105" x14ac:dyDescent="0.25">
      <c r="A110" s="44">
        <f t="shared" si="10"/>
        <v>2014</v>
      </c>
      <c r="B110" s="44" t="str">
        <f t="shared" si="10"/>
        <v>AGOSTO</v>
      </c>
      <c r="C110" s="44">
        <v>13</v>
      </c>
      <c r="D110" s="44" t="str">
        <f t="shared" si="9"/>
        <v>AGOSTO 2014 / 12</v>
      </c>
    </row>
    <row r="111" spans="1:105" x14ac:dyDescent="0.25">
      <c r="A111" s="44">
        <f t="shared" si="10"/>
        <v>2014</v>
      </c>
      <c r="B111" s="44" t="str">
        <f t="shared" si="10"/>
        <v>AGOSTO</v>
      </c>
      <c r="C111" s="44">
        <v>14</v>
      </c>
      <c r="D111" s="44" t="str">
        <f t="shared" si="9"/>
        <v>AGOSTO 2014 / 13</v>
      </c>
    </row>
    <row r="112" spans="1:105" x14ac:dyDescent="0.25">
      <c r="A112" s="44">
        <f t="shared" si="10"/>
        <v>2014</v>
      </c>
      <c r="B112" s="44" t="str">
        <f t="shared" si="10"/>
        <v>AGOSTO</v>
      </c>
      <c r="C112" s="44">
        <v>15</v>
      </c>
      <c r="D112" s="44" t="str">
        <f t="shared" si="9"/>
        <v>AGOSTO 2014 / 14</v>
      </c>
    </row>
    <row r="113" spans="1:4" x14ac:dyDescent="0.25">
      <c r="A113" s="44">
        <f t="shared" si="10"/>
        <v>2014</v>
      </c>
      <c r="B113" s="44" t="str">
        <f t="shared" si="10"/>
        <v>AGOSTO</v>
      </c>
      <c r="C113" s="44">
        <v>16</v>
      </c>
      <c r="D113" s="44" t="str">
        <f t="shared" si="9"/>
        <v>AGOSTO 2014 / 15</v>
      </c>
    </row>
    <row r="114" spans="1:4" x14ac:dyDescent="0.25">
      <c r="A114" s="44">
        <f t="shared" si="10"/>
        <v>2014</v>
      </c>
      <c r="B114" s="44" t="str">
        <f t="shared" si="10"/>
        <v>AGOSTO</v>
      </c>
      <c r="C114" s="44">
        <v>17</v>
      </c>
      <c r="D114" s="44" t="str">
        <f t="shared" si="9"/>
        <v>AGOSTO 2014 / 16</v>
      </c>
    </row>
    <row r="115" spans="1:4" x14ac:dyDescent="0.25">
      <c r="A115" s="44">
        <f t="shared" si="10"/>
        <v>2014</v>
      </c>
      <c r="B115" s="44" t="str">
        <f t="shared" si="10"/>
        <v>AGOSTO</v>
      </c>
      <c r="C115" s="44">
        <v>18</v>
      </c>
      <c r="D115" s="44" t="str">
        <f t="shared" si="9"/>
        <v>AGOSTO 2014 / 17</v>
      </c>
    </row>
    <row r="116" spans="1:4" x14ac:dyDescent="0.25">
      <c r="A116" s="44">
        <f t="shared" si="10"/>
        <v>2014</v>
      </c>
      <c r="B116" s="44" t="str">
        <f t="shared" si="10"/>
        <v>AGOSTO</v>
      </c>
      <c r="C116" s="44">
        <v>19</v>
      </c>
      <c r="D116" s="44" t="str">
        <f t="shared" si="9"/>
        <v>AGOSTO 2014 / 18</v>
      </c>
    </row>
    <row r="117" spans="1:4" x14ac:dyDescent="0.25">
      <c r="A117" s="44">
        <f t="shared" si="10"/>
        <v>2014</v>
      </c>
      <c r="B117" s="44" t="str">
        <f t="shared" si="10"/>
        <v>AGOSTO</v>
      </c>
      <c r="C117" s="44">
        <v>20</v>
      </c>
      <c r="D117" s="44" t="str">
        <f t="shared" si="9"/>
        <v>AGOSTO 2014 / 19</v>
      </c>
    </row>
    <row r="118" spans="1:4" x14ac:dyDescent="0.25">
      <c r="A118" s="44">
        <f t="shared" si="10"/>
        <v>2014</v>
      </c>
      <c r="B118" s="44" t="str">
        <f t="shared" si="10"/>
        <v>AGOSTO</v>
      </c>
      <c r="C118" s="44">
        <v>21</v>
      </c>
      <c r="D118" s="44" t="str">
        <f t="shared" si="9"/>
        <v>AGOSTO 2014 / 20</v>
      </c>
    </row>
    <row r="119" spans="1:4" x14ac:dyDescent="0.25">
      <c r="A119" s="44">
        <f t="shared" si="10"/>
        <v>2014</v>
      </c>
      <c r="B119" s="44" t="str">
        <f t="shared" si="10"/>
        <v>AGOSTO</v>
      </c>
      <c r="C119" s="44">
        <v>22</v>
      </c>
      <c r="D119" s="44" t="str">
        <f t="shared" si="9"/>
        <v>AGOSTO 2014 / 21</v>
      </c>
    </row>
    <row r="120" spans="1:4" x14ac:dyDescent="0.25">
      <c r="A120" s="44">
        <f t="shared" si="10"/>
        <v>2014</v>
      </c>
      <c r="B120" s="44" t="str">
        <f t="shared" si="10"/>
        <v>AGOSTO</v>
      </c>
      <c r="C120" s="44">
        <v>23</v>
      </c>
      <c r="D120" s="44" t="str">
        <f t="shared" si="9"/>
        <v>AGOSTO 2014 / 22</v>
      </c>
    </row>
    <row r="121" spans="1:4" x14ac:dyDescent="0.25">
      <c r="A121" s="44">
        <f t="shared" si="10"/>
        <v>2014</v>
      </c>
      <c r="B121" s="44" t="str">
        <f t="shared" si="10"/>
        <v>AGOSTO</v>
      </c>
      <c r="C121" s="44">
        <v>24</v>
      </c>
      <c r="D121" s="44" t="str">
        <f t="shared" si="9"/>
        <v>AGOSTO 2014 / 23</v>
      </c>
    </row>
    <row r="122" spans="1:4" x14ac:dyDescent="0.25">
      <c r="A122" s="44">
        <f t="shared" si="10"/>
        <v>2014</v>
      </c>
      <c r="B122" s="44" t="str">
        <f t="shared" si="10"/>
        <v>AGOSTO</v>
      </c>
      <c r="C122" s="44">
        <v>25</v>
      </c>
      <c r="D122" s="44" t="str">
        <f t="shared" si="9"/>
        <v>AGOSTO 2014 / 24</v>
      </c>
    </row>
    <row r="123" spans="1:4" x14ac:dyDescent="0.25">
      <c r="A123" s="44">
        <f t="shared" si="10"/>
        <v>2014</v>
      </c>
      <c r="B123" s="44" t="str">
        <f t="shared" si="10"/>
        <v>AGOSTO</v>
      </c>
      <c r="C123" s="44">
        <v>26</v>
      </c>
      <c r="D123" s="44" t="str">
        <f t="shared" si="9"/>
        <v>AGOSTO 2014 / 25</v>
      </c>
    </row>
    <row r="124" spans="1:4" x14ac:dyDescent="0.25">
      <c r="A124" s="44">
        <f t="shared" si="10"/>
        <v>2014</v>
      </c>
      <c r="B124" s="44" t="str">
        <f t="shared" si="10"/>
        <v>AGOSTO</v>
      </c>
      <c r="C124" s="44">
        <v>27</v>
      </c>
      <c r="D124" s="44" t="str">
        <f t="shared" si="9"/>
        <v>AGOSTO 2014 / 26</v>
      </c>
    </row>
    <row r="125" spans="1:4" x14ac:dyDescent="0.25">
      <c r="A125" s="44">
        <f t="shared" si="10"/>
        <v>2014</v>
      </c>
      <c r="B125" s="44" t="str">
        <f t="shared" si="10"/>
        <v>AGOSTO</v>
      </c>
      <c r="C125" s="44">
        <v>28</v>
      </c>
      <c r="D125" s="44" t="str">
        <f t="shared" si="9"/>
        <v>AGOSTO 2014 / 27</v>
      </c>
    </row>
    <row r="126" spans="1:4" x14ac:dyDescent="0.25">
      <c r="A126" s="44">
        <f t="shared" si="10"/>
        <v>2014</v>
      </c>
      <c r="B126" s="44" t="str">
        <f t="shared" si="10"/>
        <v>AGOSTO</v>
      </c>
      <c r="C126" s="44">
        <v>29</v>
      </c>
      <c r="D126" s="44" t="str">
        <f t="shared" si="9"/>
        <v>AGOSTO 2014 / 28</v>
      </c>
    </row>
    <row r="127" spans="1:4" x14ac:dyDescent="0.25">
      <c r="A127" s="44">
        <f t="shared" si="10"/>
        <v>2014</v>
      </c>
      <c r="B127" s="44" t="str">
        <f t="shared" si="10"/>
        <v>AGOSTO</v>
      </c>
      <c r="C127" s="44">
        <v>30</v>
      </c>
      <c r="D127" s="44" t="str">
        <f t="shared" si="9"/>
        <v>AGOSTO 2014 / 29</v>
      </c>
    </row>
    <row r="128" spans="1:4" x14ac:dyDescent="0.25">
      <c r="A128" s="44">
        <f t="shared" si="10"/>
        <v>2014</v>
      </c>
      <c r="B128" s="44" t="str">
        <f t="shared" si="10"/>
        <v>AGOSTO</v>
      </c>
      <c r="C128" s="44">
        <v>31</v>
      </c>
      <c r="D128" s="44" t="str">
        <f t="shared" si="9"/>
        <v>AGOSTO 2014 / 30</v>
      </c>
    </row>
    <row r="129" spans="1:105" s="206" customFormat="1" x14ac:dyDescent="0.25">
      <c r="D129" s="44" t="str">
        <f t="shared" si="9"/>
        <v>AGOSTO 2014 / 31</v>
      </c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17"/>
      <c r="Z129" s="44"/>
      <c r="AA129" s="55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207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55"/>
      <c r="AY129" s="44"/>
      <c r="AZ129" s="44"/>
      <c r="BA129" s="44"/>
      <c r="BB129" s="44"/>
      <c r="BC129" s="44"/>
      <c r="BD129" s="44"/>
      <c r="BE129" s="44"/>
      <c r="BF129" s="44"/>
      <c r="BG129" s="411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207"/>
      <c r="BU129" s="44"/>
      <c r="BV129" s="55"/>
      <c r="BW129" s="44"/>
      <c r="BX129" s="44"/>
      <c r="BY129" s="44"/>
      <c r="BZ129" s="44"/>
      <c r="CA129" s="44"/>
      <c r="CB129" s="44"/>
      <c r="CC129" s="44"/>
      <c r="CD129" s="44"/>
      <c r="CE129" s="44"/>
      <c r="CF129" s="44"/>
      <c r="CG129" s="44"/>
      <c r="CH129" s="44"/>
      <c r="CI129" s="44"/>
      <c r="CJ129" s="44"/>
      <c r="CK129" s="44"/>
      <c r="CL129" s="44"/>
      <c r="CM129" s="44"/>
      <c r="CN129" s="44"/>
      <c r="CO129" s="422"/>
      <c r="CP129" s="44"/>
      <c r="CQ129" s="44"/>
      <c r="CR129" s="44"/>
      <c r="CS129" s="44"/>
      <c r="CT129" s="44"/>
      <c r="CU129" s="44"/>
      <c r="CV129" s="44"/>
      <c r="CW129" s="44"/>
      <c r="CX129" s="44"/>
      <c r="CY129" s="44"/>
      <c r="CZ129" s="44"/>
      <c r="DA129" s="44"/>
    </row>
    <row r="130" spans="1:105" ht="15.75" x14ac:dyDescent="0.25">
      <c r="A130" s="44">
        <v>2014</v>
      </c>
      <c r="B130" s="44" t="s">
        <v>235</v>
      </c>
      <c r="C130" s="44">
        <v>1</v>
      </c>
      <c r="D130" s="208" t="s">
        <v>228</v>
      </c>
      <c r="E130" s="209">
        <f>IFERROR(AVERAGE(E99:E129),"")</f>
        <v>4</v>
      </c>
      <c r="F130" s="209">
        <f>IFERROR(AVERAGE(F99:F129),"")</f>
        <v>41867.714285714283</v>
      </c>
      <c r="G130" s="209">
        <f>IFERROR(AVERAGE(G99:G129),"")</f>
        <v>45347.857142857145</v>
      </c>
      <c r="H130" s="209" t="str">
        <f>IFERROR(AVERAGE(H99:H129),"")</f>
        <v/>
      </c>
      <c r="I130" s="209">
        <f>IFERROR(AVERAGE(I99:I129),"")</f>
        <v>0.81297142857142857</v>
      </c>
      <c r="J130" s="209" t="str">
        <f t="shared" ref="J130:BU130" si="11">IFERROR(AVERAGE(J99:J129),"")</f>
        <v/>
      </c>
      <c r="K130" s="209">
        <f t="shared" si="11"/>
        <v>2.1428571428571432E-2</v>
      </c>
      <c r="L130" s="209">
        <f t="shared" si="11"/>
        <v>28.085714285714285</v>
      </c>
      <c r="M130" s="209">
        <f t="shared" si="11"/>
        <v>113.14285714285714</v>
      </c>
      <c r="N130" s="209" t="str">
        <f t="shared" si="11"/>
        <v/>
      </c>
      <c r="O130" s="209">
        <f t="shared" si="11"/>
        <v>2.1228571428571432</v>
      </c>
      <c r="P130" s="209">
        <f t="shared" si="11"/>
        <v>56.699999999999996</v>
      </c>
      <c r="Q130" s="209" t="str">
        <f t="shared" si="11"/>
        <v/>
      </c>
      <c r="R130" s="209">
        <f t="shared" si="11"/>
        <v>0.08</v>
      </c>
      <c r="S130" s="209">
        <f t="shared" si="11"/>
        <v>0</v>
      </c>
      <c r="T130" s="209">
        <f t="shared" si="11"/>
        <v>0.03</v>
      </c>
      <c r="U130" s="209">
        <f t="shared" si="11"/>
        <v>647.42857142857144</v>
      </c>
      <c r="V130" s="209">
        <f t="shared" si="11"/>
        <v>19952.428571428572</v>
      </c>
      <c r="W130" s="209">
        <f t="shared" si="11"/>
        <v>1</v>
      </c>
      <c r="X130" s="209">
        <f t="shared" si="11"/>
        <v>11.971428571428573</v>
      </c>
      <c r="Y130" s="418" t="str">
        <f t="shared" si="11"/>
        <v/>
      </c>
      <c r="Z130" s="209">
        <f t="shared" si="11"/>
        <v>0.79</v>
      </c>
      <c r="AA130" s="209">
        <f t="shared" si="11"/>
        <v>0.88</v>
      </c>
      <c r="AB130" s="209">
        <f t="shared" si="11"/>
        <v>100.39999999999999</v>
      </c>
      <c r="AC130" s="209">
        <f t="shared" si="11"/>
        <v>1.6999999999999997</v>
      </c>
      <c r="AD130" s="209">
        <f t="shared" si="11"/>
        <v>5.5</v>
      </c>
      <c r="AE130" s="209">
        <f t="shared" si="11"/>
        <v>45</v>
      </c>
      <c r="AF130" s="209">
        <f t="shared" si="11"/>
        <v>540</v>
      </c>
      <c r="AG130" s="209">
        <f t="shared" si="11"/>
        <v>720</v>
      </c>
      <c r="AH130" s="209">
        <f t="shared" si="11"/>
        <v>0.5</v>
      </c>
      <c r="AI130" s="209">
        <f t="shared" si="11"/>
        <v>4.9999999999999996E-2</v>
      </c>
      <c r="AJ130" s="209">
        <f t="shared" si="11"/>
        <v>0.02</v>
      </c>
      <c r="AK130" s="209">
        <f t="shared" si="11"/>
        <v>44.600000000000009</v>
      </c>
      <c r="AL130" s="209" t="str">
        <f t="shared" si="11"/>
        <v/>
      </c>
      <c r="AM130" s="209">
        <f t="shared" si="11"/>
        <v>3</v>
      </c>
      <c r="AN130" s="209">
        <f t="shared" si="11"/>
        <v>41865.599999999999</v>
      </c>
      <c r="AO130" s="209">
        <f t="shared" si="11"/>
        <v>45257.2</v>
      </c>
      <c r="AP130" s="209" t="str">
        <f t="shared" si="11"/>
        <v/>
      </c>
      <c r="AQ130" s="209">
        <f t="shared" si="11"/>
        <v>0.81931999999999994</v>
      </c>
      <c r="AR130" s="209" t="str">
        <f t="shared" si="11"/>
        <v/>
      </c>
      <c r="AS130" s="209">
        <f t="shared" si="11"/>
        <v>0.02</v>
      </c>
      <c r="AT130" s="209">
        <f t="shared" si="11"/>
        <v>23</v>
      </c>
      <c r="AU130" s="209">
        <f t="shared" si="11"/>
        <v>116</v>
      </c>
      <c r="AV130" s="209" t="str">
        <f t="shared" si="11"/>
        <v/>
      </c>
      <c r="AW130" s="209">
        <f t="shared" si="11"/>
        <v>2.48</v>
      </c>
      <c r="AX130" s="210">
        <f t="shared" si="11"/>
        <v>57.2</v>
      </c>
      <c r="AY130" s="209" t="str">
        <f t="shared" si="11"/>
        <v/>
      </c>
      <c r="AZ130" s="209">
        <f t="shared" si="11"/>
        <v>7.1999999999999995E-2</v>
      </c>
      <c r="BA130" s="209">
        <f t="shared" si="11"/>
        <v>0.01</v>
      </c>
      <c r="BB130" s="209">
        <f t="shared" si="11"/>
        <v>3.7999999999999999E-2</v>
      </c>
      <c r="BC130" s="209">
        <f t="shared" si="11"/>
        <v>654.20000000000005</v>
      </c>
      <c r="BD130" s="209">
        <f t="shared" si="11"/>
        <v>19898.8</v>
      </c>
      <c r="BE130" s="209">
        <f t="shared" si="11"/>
        <v>1.1000000000000001</v>
      </c>
      <c r="BF130" s="209">
        <f t="shared" si="11"/>
        <v>12</v>
      </c>
      <c r="BG130" s="412" t="str">
        <f t="shared" si="11"/>
        <v/>
      </c>
      <c r="BH130" s="209">
        <f t="shared" si="11"/>
        <v>0.79</v>
      </c>
      <c r="BI130" s="209">
        <f t="shared" si="11"/>
        <v>0.88000000000000012</v>
      </c>
      <c r="BJ130" s="209">
        <f t="shared" si="11"/>
        <v>100.4</v>
      </c>
      <c r="BK130" s="209">
        <f t="shared" si="11"/>
        <v>1.7</v>
      </c>
      <c r="BL130" s="209">
        <f t="shared" si="11"/>
        <v>5.5</v>
      </c>
      <c r="BM130" s="209">
        <f t="shared" si="11"/>
        <v>45</v>
      </c>
      <c r="BN130" s="209">
        <f t="shared" si="11"/>
        <v>540</v>
      </c>
      <c r="BO130" s="209">
        <f t="shared" si="11"/>
        <v>720</v>
      </c>
      <c r="BP130" s="209">
        <f t="shared" si="11"/>
        <v>0.5</v>
      </c>
      <c r="BQ130" s="209">
        <f t="shared" si="11"/>
        <v>0.05</v>
      </c>
      <c r="BR130" s="209">
        <f t="shared" si="11"/>
        <v>0.02</v>
      </c>
      <c r="BS130" s="209">
        <f t="shared" si="11"/>
        <v>44.6</v>
      </c>
      <c r="BT130" s="209" t="str">
        <f t="shared" si="11"/>
        <v/>
      </c>
      <c r="BU130" s="209">
        <f t="shared" si="11"/>
        <v>2.5</v>
      </c>
      <c r="BV130" s="210">
        <f>IFERROR(AVERAGE(BV99:BV129),"")</f>
        <v>41866</v>
      </c>
      <c r="BW130" s="206"/>
      <c r="BX130" s="206"/>
      <c r="BY130" s="206"/>
      <c r="BZ130" s="206"/>
      <c r="CA130" s="206"/>
      <c r="CB130" s="206"/>
      <c r="CC130" s="206"/>
      <c r="CD130" s="206"/>
      <c r="CE130" s="206"/>
      <c r="CF130" s="206"/>
      <c r="CG130" s="206"/>
      <c r="CH130" s="206"/>
      <c r="CI130" s="206"/>
      <c r="CJ130" s="206"/>
      <c r="CK130" s="206"/>
      <c r="CL130" s="206"/>
      <c r="CM130" s="206"/>
      <c r="CN130" s="206"/>
      <c r="CO130" s="448"/>
      <c r="CP130" s="206"/>
      <c r="CQ130" s="206"/>
      <c r="CR130" s="206"/>
      <c r="CS130" s="206"/>
      <c r="CT130" s="206"/>
      <c r="CU130" s="206"/>
      <c r="CV130" s="206"/>
      <c r="CW130" s="206"/>
      <c r="CX130" s="206"/>
      <c r="CY130" s="206"/>
      <c r="CZ130" s="206"/>
      <c r="DA130" s="206"/>
    </row>
    <row r="131" spans="1:105" ht="15.75" x14ac:dyDescent="0.3">
      <c r="A131" s="44">
        <f>A130</f>
        <v>2014</v>
      </c>
      <c r="B131" s="44" t="str">
        <f>B130</f>
        <v>SEPTIEMBRE</v>
      </c>
      <c r="C131" s="44">
        <v>2</v>
      </c>
      <c r="D131" s="44" t="str">
        <f t="shared" ref="D131:D161" si="12">B130&amp;" "&amp;A130&amp;" / "&amp;C130</f>
        <v>SEPTIEMBRE 2014 / 1</v>
      </c>
      <c r="E131" s="49">
        <v>1</v>
      </c>
      <c r="F131" s="52">
        <v>41885</v>
      </c>
      <c r="G131" s="50">
        <v>45847</v>
      </c>
      <c r="H131" s="50" t="s">
        <v>106</v>
      </c>
      <c r="I131" s="48">
        <v>0.81320000000000003</v>
      </c>
      <c r="J131" s="51" t="s">
        <v>20</v>
      </c>
      <c r="K131" s="47">
        <v>0.02</v>
      </c>
      <c r="L131" s="47">
        <v>25</v>
      </c>
      <c r="M131" s="47">
        <v>114</v>
      </c>
      <c r="N131" s="46" t="s">
        <v>103</v>
      </c>
      <c r="O131" s="47">
        <v>2.14</v>
      </c>
      <c r="P131" s="47">
        <v>56.9</v>
      </c>
      <c r="Q131" s="47"/>
      <c r="R131" s="47">
        <v>0.09</v>
      </c>
      <c r="S131" s="47">
        <v>0</v>
      </c>
      <c r="T131" s="47">
        <v>0.03</v>
      </c>
      <c r="U131" s="47">
        <v>654</v>
      </c>
      <c r="V131" s="47">
        <v>19950</v>
      </c>
      <c r="W131" s="47">
        <v>1</v>
      </c>
      <c r="X131" s="47">
        <v>12</v>
      </c>
      <c r="Y131" s="432"/>
      <c r="Z131" s="45">
        <v>0.79</v>
      </c>
      <c r="AA131" s="45">
        <v>0.88</v>
      </c>
      <c r="AB131" s="45">
        <v>100.4</v>
      </c>
      <c r="AC131" s="45">
        <v>1.7</v>
      </c>
      <c r="AD131" s="45">
        <v>5.5</v>
      </c>
      <c r="AE131" s="45">
        <v>45</v>
      </c>
      <c r="AF131" s="45">
        <v>540</v>
      </c>
      <c r="AG131" s="45">
        <v>720</v>
      </c>
      <c r="AH131" s="45">
        <v>0.5</v>
      </c>
      <c r="AI131" s="45">
        <v>0.05</v>
      </c>
      <c r="AJ131" s="45">
        <v>0.02</v>
      </c>
      <c r="AK131" s="45">
        <v>44.6</v>
      </c>
      <c r="AM131" s="49">
        <v>1</v>
      </c>
      <c r="AN131" s="52">
        <v>41884</v>
      </c>
      <c r="AO131" s="50">
        <v>45801</v>
      </c>
      <c r="AP131" s="50" t="s">
        <v>108</v>
      </c>
      <c r="AQ131" s="48">
        <v>0.81289999999999996</v>
      </c>
      <c r="AR131" s="51" t="s">
        <v>20</v>
      </c>
      <c r="AS131" s="47">
        <v>0.02</v>
      </c>
      <c r="AT131" s="47">
        <v>15</v>
      </c>
      <c r="AU131" s="47">
        <v>117</v>
      </c>
      <c r="AV131" s="46" t="s">
        <v>103</v>
      </c>
      <c r="AW131" s="47">
        <v>2.2000000000000002</v>
      </c>
      <c r="AX131" s="47">
        <v>56</v>
      </c>
      <c r="AY131" s="47"/>
      <c r="AZ131" s="47">
        <v>0.06</v>
      </c>
      <c r="BA131" s="47">
        <v>0.01</v>
      </c>
      <c r="BB131" s="47">
        <v>0</v>
      </c>
      <c r="BC131" s="47">
        <v>646</v>
      </c>
      <c r="BD131" s="47">
        <v>19954</v>
      </c>
      <c r="BE131" s="47">
        <v>1.5</v>
      </c>
      <c r="BF131" s="47">
        <v>12</v>
      </c>
      <c r="BG131" s="260"/>
      <c r="BH131" s="45">
        <v>0.79</v>
      </c>
      <c r="BI131" s="45">
        <v>0.88</v>
      </c>
      <c r="BJ131" s="45">
        <v>100.4</v>
      </c>
      <c r="BK131" s="45">
        <v>1.7</v>
      </c>
      <c r="BL131" s="45">
        <v>5.5</v>
      </c>
      <c r="BM131" s="45">
        <v>45</v>
      </c>
      <c r="BN131" s="45">
        <v>540</v>
      </c>
      <c r="BO131" s="45">
        <v>720</v>
      </c>
      <c r="BP131" s="45">
        <v>0.5</v>
      </c>
      <c r="BQ131" s="45">
        <v>0.05</v>
      </c>
      <c r="BR131" s="45">
        <v>0.02</v>
      </c>
      <c r="BS131" s="45">
        <v>44.6</v>
      </c>
      <c r="BU131" s="49">
        <v>1</v>
      </c>
      <c r="BV131" s="52">
        <v>41883</v>
      </c>
      <c r="BW131" s="49"/>
      <c r="BX131" s="49"/>
      <c r="BY131" s="48">
        <v>0.80579999999999996</v>
      </c>
      <c r="BZ131" s="47">
        <v>1</v>
      </c>
      <c r="CA131" s="47">
        <v>0.01</v>
      </c>
      <c r="CB131" s="47">
        <v>5</v>
      </c>
      <c r="CC131" s="47">
        <v>106</v>
      </c>
      <c r="CD131" s="46" t="s">
        <v>103</v>
      </c>
      <c r="CE131" s="47">
        <v>1.9</v>
      </c>
      <c r="CF131" s="47">
        <v>54</v>
      </c>
      <c r="CG131" s="47">
        <v>53.1</v>
      </c>
      <c r="CH131" s="47">
        <v>0.21</v>
      </c>
      <c r="CI131" s="47">
        <v>0.01</v>
      </c>
      <c r="CJ131" s="47">
        <v>0</v>
      </c>
      <c r="CK131" s="47">
        <v>658</v>
      </c>
      <c r="CL131" s="47">
        <v>20014</v>
      </c>
      <c r="CM131" s="47">
        <v>3</v>
      </c>
      <c r="CN131" s="47">
        <v>12</v>
      </c>
      <c r="CO131" s="449"/>
      <c r="CP131" s="45">
        <v>0.79</v>
      </c>
      <c r="CQ131" s="45">
        <v>0.88</v>
      </c>
      <c r="CR131" s="45">
        <v>100.4</v>
      </c>
      <c r="CS131" s="45">
        <v>1.7</v>
      </c>
      <c r="CT131" s="45">
        <v>5.5</v>
      </c>
      <c r="CU131" s="45">
        <v>45</v>
      </c>
      <c r="CV131" s="45">
        <v>540</v>
      </c>
      <c r="CW131" s="45">
        <v>720</v>
      </c>
      <c r="CX131" s="45">
        <v>0.5</v>
      </c>
      <c r="CY131" s="45">
        <v>0.05</v>
      </c>
      <c r="CZ131" s="45">
        <v>0.02</v>
      </c>
      <c r="DA131" s="45">
        <v>44.6</v>
      </c>
    </row>
    <row r="132" spans="1:105" ht="15.75" x14ac:dyDescent="0.3">
      <c r="A132" s="44">
        <f t="shared" ref="A132:B160" si="13">A131</f>
        <v>2014</v>
      </c>
      <c r="B132" s="44" t="str">
        <f t="shared" si="13"/>
        <v>SEPTIEMBRE</v>
      </c>
      <c r="C132" s="44">
        <v>3</v>
      </c>
      <c r="D132" s="44" t="str">
        <f t="shared" si="12"/>
        <v>SEPTIEMBRE 2014 / 2</v>
      </c>
      <c r="E132" s="49">
        <v>2</v>
      </c>
      <c r="F132" s="52">
        <v>41889</v>
      </c>
      <c r="G132" s="50">
        <v>45933</v>
      </c>
      <c r="H132" s="50" t="s">
        <v>102</v>
      </c>
      <c r="I132" s="48">
        <v>0.81369999999999998</v>
      </c>
      <c r="J132" s="51" t="s">
        <v>20</v>
      </c>
      <c r="K132" s="47">
        <v>0.02</v>
      </c>
      <c r="L132" s="47">
        <v>25</v>
      </c>
      <c r="M132" s="47">
        <v>114</v>
      </c>
      <c r="N132" s="46" t="s">
        <v>103</v>
      </c>
      <c r="O132" s="47">
        <v>2.17</v>
      </c>
      <c r="P132" s="47">
        <v>56.8</v>
      </c>
      <c r="Q132" s="47"/>
      <c r="R132" s="47">
        <v>0.08</v>
      </c>
      <c r="S132" s="47">
        <v>0</v>
      </c>
      <c r="T132" s="47">
        <v>0.03</v>
      </c>
      <c r="U132" s="47">
        <v>651</v>
      </c>
      <c r="V132" s="47">
        <v>19946</v>
      </c>
      <c r="W132" s="47">
        <v>1</v>
      </c>
      <c r="X132" s="47">
        <v>12</v>
      </c>
      <c r="Y132" s="432"/>
      <c r="Z132" s="45">
        <v>0.79</v>
      </c>
      <c r="AA132" s="45">
        <v>0.88</v>
      </c>
      <c r="AB132" s="45">
        <v>100.4</v>
      </c>
      <c r="AC132" s="45">
        <v>1.7</v>
      </c>
      <c r="AD132" s="45">
        <v>5.5</v>
      </c>
      <c r="AE132" s="45">
        <v>45</v>
      </c>
      <c r="AF132" s="45">
        <v>540</v>
      </c>
      <c r="AG132" s="45">
        <v>720</v>
      </c>
      <c r="AH132" s="45">
        <v>0.5</v>
      </c>
      <c r="AI132" s="45">
        <v>0.05</v>
      </c>
      <c r="AJ132" s="45">
        <v>0.02</v>
      </c>
      <c r="AK132" s="45">
        <v>44.6</v>
      </c>
      <c r="AM132" s="49">
        <v>2</v>
      </c>
      <c r="AN132" s="52">
        <v>41891</v>
      </c>
      <c r="AO132" s="50">
        <v>45956</v>
      </c>
      <c r="AP132" s="50" t="s">
        <v>152</v>
      </c>
      <c r="AQ132" s="48">
        <v>0.82179999999999997</v>
      </c>
      <c r="AR132" s="51" t="s">
        <v>20</v>
      </c>
      <c r="AS132" s="47">
        <v>0.02</v>
      </c>
      <c r="AT132" s="47">
        <v>25</v>
      </c>
      <c r="AU132" s="47">
        <v>136</v>
      </c>
      <c r="AV132" s="46" t="s">
        <v>103</v>
      </c>
      <c r="AW132" s="47">
        <v>2.6</v>
      </c>
      <c r="AX132" s="47">
        <v>57</v>
      </c>
      <c r="AY132" s="47"/>
      <c r="AZ132" s="47">
        <v>0.05</v>
      </c>
      <c r="BA132" s="47">
        <v>0.01</v>
      </c>
      <c r="BB132" s="47">
        <v>0.02</v>
      </c>
      <c r="BC132" s="47">
        <v>657</v>
      </c>
      <c r="BD132" s="47">
        <v>19878</v>
      </c>
      <c r="BE132" s="47">
        <v>1.5</v>
      </c>
      <c r="BF132" s="47">
        <v>12</v>
      </c>
      <c r="BG132" s="260"/>
      <c r="BH132" s="45">
        <v>0.79</v>
      </c>
      <c r="BI132" s="45">
        <v>0.88</v>
      </c>
      <c r="BJ132" s="45">
        <v>100.4</v>
      </c>
      <c r="BK132" s="45">
        <v>1.7</v>
      </c>
      <c r="BL132" s="45">
        <v>5.5</v>
      </c>
      <c r="BM132" s="45">
        <v>45</v>
      </c>
      <c r="BN132" s="45">
        <v>540</v>
      </c>
      <c r="BO132" s="45">
        <v>720</v>
      </c>
      <c r="BP132" s="45">
        <v>0.5</v>
      </c>
      <c r="BQ132" s="45">
        <v>0.05</v>
      </c>
      <c r="BR132" s="45">
        <v>0.02</v>
      </c>
      <c r="BS132" s="45">
        <v>44.6</v>
      </c>
      <c r="BU132" s="49">
        <v>2</v>
      </c>
      <c r="BV132" s="52">
        <v>41890</v>
      </c>
      <c r="BW132" s="49"/>
      <c r="BX132" s="49"/>
      <c r="BY132" s="48">
        <v>0.8095</v>
      </c>
      <c r="BZ132" s="47">
        <v>1</v>
      </c>
      <c r="CA132" s="47">
        <v>0.01</v>
      </c>
      <c r="CB132" s="47">
        <v>5</v>
      </c>
      <c r="CC132" s="47">
        <v>110</v>
      </c>
      <c r="CD132" s="46" t="s">
        <v>103</v>
      </c>
      <c r="CE132" s="47">
        <v>2.2000000000000002</v>
      </c>
      <c r="CF132" s="47">
        <v>54.2</v>
      </c>
      <c r="CG132" s="47">
        <v>53.3</v>
      </c>
      <c r="CH132" s="47">
        <v>0.18</v>
      </c>
      <c r="CI132" s="47">
        <v>0.01</v>
      </c>
      <c r="CJ132" s="47">
        <v>0</v>
      </c>
      <c r="CK132" s="47">
        <v>660</v>
      </c>
      <c r="CL132" s="47">
        <v>19982</v>
      </c>
      <c r="CM132" s="47">
        <v>2.2000000000000002</v>
      </c>
      <c r="CN132" s="47">
        <v>11.9</v>
      </c>
      <c r="CO132" s="449"/>
      <c r="CP132" s="45">
        <v>0.79</v>
      </c>
      <c r="CQ132" s="45">
        <v>0.88</v>
      </c>
      <c r="CR132" s="45">
        <v>100.4</v>
      </c>
      <c r="CS132" s="45">
        <v>1.7</v>
      </c>
      <c r="CT132" s="45">
        <v>5.5</v>
      </c>
      <c r="CU132" s="45">
        <v>45</v>
      </c>
      <c r="CV132" s="45">
        <v>540</v>
      </c>
      <c r="CW132" s="45">
        <v>720</v>
      </c>
      <c r="CX132" s="45">
        <v>0.5</v>
      </c>
      <c r="CY132" s="45">
        <v>0.05</v>
      </c>
      <c r="CZ132" s="45">
        <v>0.02</v>
      </c>
      <c r="DA132" s="45">
        <v>44.6</v>
      </c>
    </row>
    <row r="133" spans="1:105" ht="15.75" x14ac:dyDescent="0.3">
      <c r="A133" s="44">
        <f t="shared" si="13"/>
        <v>2014</v>
      </c>
      <c r="B133" s="44" t="str">
        <f t="shared" si="13"/>
        <v>SEPTIEMBRE</v>
      </c>
      <c r="C133" s="44">
        <v>4</v>
      </c>
      <c r="D133" s="44" t="str">
        <f t="shared" si="12"/>
        <v>SEPTIEMBRE 2014 / 3</v>
      </c>
      <c r="E133" s="49">
        <v>3</v>
      </c>
      <c r="F133" s="52">
        <v>41891</v>
      </c>
      <c r="G133" s="50">
        <v>45984</v>
      </c>
      <c r="H133" s="50" t="s">
        <v>104</v>
      </c>
      <c r="I133" s="48">
        <v>0.81599999999999995</v>
      </c>
      <c r="J133" s="51" t="s">
        <v>20</v>
      </c>
      <c r="K133" s="47">
        <v>0.02</v>
      </c>
      <c r="L133" s="47">
        <v>26.6</v>
      </c>
      <c r="M133" s="47">
        <v>115</v>
      </c>
      <c r="N133" s="46" t="s">
        <v>103</v>
      </c>
      <c r="O133" s="47">
        <v>2.15</v>
      </c>
      <c r="P133" s="47">
        <v>55.9</v>
      </c>
      <c r="Q133" s="47"/>
      <c r="R133" s="47">
        <v>0.09</v>
      </c>
      <c r="S133" s="47">
        <v>0</v>
      </c>
      <c r="T133" s="47">
        <v>0.03</v>
      </c>
      <c r="U133" s="47">
        <v>658</v>
      </c>
      <c r="V133" s="47">
        <v>19926</v>
      </c>
      <c r="W133" s="47">
        <v>1</v>
      </c>
      <c r="X133" s="47">
        <v>12.2</v>
      </c>
      <c r="Y133" s="432"/>
      <c r="Z133" s="45">
        <v>0.79</v>
      </c>
      <c r="AA133" s="45">
        <v>0.88</v>
      </c>
      <c r="AB133" s="45">
        <v>100.4</v>
      </c>
      <c r="AC133" s="45">
        <v>1.7</v>
      </c>
      <c r="AD133" s="45">
        <v>5.5</v>
      </c>
      <c r="AE133" s="45">
        <v>45</v>
      </c>
      <c r="AF133" s="45">
        <v>540</v>
      </c>
      <c r="AG133" s="45">
        <v>720</v>
      </c>
      <c r="AH133" s="45">
        <v>0.5</v>
      </c>
      <c r="AI133" s="45">
        <v>0.05</v>
      </c>
      <c r="AJ133" s="45">
        <v>0.02</v>
      </c>
      <c r="AK133" s="45">
        <v>44.6</v>
      </c>
      <c r="AM133" s="49">
        <v>3</v>
      </c>
      <c r="AN133" s="52">
        <v>41897</v>
      </c>
      <c r="AO133" s="50">
        <v>46079</v>
      </c>
      <c r="AP133" s="50" t="s">
        <v>153</v>
      </c>
      <c r="AQ133" s="48">
        <v>0.81889999999999996</v>
      </c>
      <c r="AR133" s="51" t="s">
        <v>20</v>
      </c>
      <c r="AS133" s="47">
        <v>0.02</v>
      </c>
      <c r="AT133" s="47">
        <v>21</v>
      </c>
      <c r="AU133" s="47">
        <v>136</v>
      </c>
      <c r="AV133" s="46" t="s">
        <v>103</v>
      </c>
      <c r="AW133" s="47">
        <v>2.5</v>
      </c>
      <c r="AX133" s="47">
        <v>57</v>
      </c>
      <c r="AY133" s="47"/>
      <c r="AZ133" s="47">
        <v>7.0000000000000007E-2</v>
      </c>
      <c r="BA133" s="47">
        <v>0.01</v>
      </c>
      <c r="BB133" s="47">
        <v>0.05</v>
      </c>
      <c r="BC133" s="47">
        <v>673</v>
      </c>
      <c r="BD133" s="47">
        <v>19902</v>
      </c>
      <c r="BE133" s="47">
        <v>2</v>
      </c>
      <c r="BF133" s="47">
        <v>12</v>
      </c>
      <c r="BG133" s="260"/>
      <c r="BH133" s="45">
        <v>0.79</v>
      </c>
      <c r="BI133" s="45">
        <v>0.88</v>
      </c>
      <c r="BJ133" s="45">
        <v>100.4</v>
      </c>
      <c r="BK133" s="45">
        <v>1.7</v>
      </c>
      <c r="BL133" s="45">
        <v>5.5</v>
      </c>
      <c r="BM133" s="45">
        <v>45</v>
      </c>
      <c r="BN133" s="45">
        <v>540</v>
      </c>
      <c r="BO133" s="45">
        <v>720</v>
      </c>
      <c r="BP133" s="45">
        <v>0.5</v>
      </c>
      <c r="BQ133" s="45">
        <v>0.05</v>
      </c>
      <c r="BR133" s="45">
        <v>0.02</v>
      </c>
      <c r="BS133" s="45">
        <v>44.6</v>
      </c>
      <c r="BU133" s="49">
        <v>3</v>
      </c>
      <c r="BV133" s="52">
        <v>41897</v>
      </c>
      <c r="BW133" s="49"/>
      <c r="BX133" s="49"/>
      <c r="BY133" s="48">
        <v>0.81179999999999997</v>
      </c>
      <c r="BZ133" s="47">
        <v>1</v>
      </c>
      <c r="CA133" s="47">
        <v>0.01</v>
      </c>
      <c r="CB133" s="47">
        <v>5</v>
      </c>
      <c r="CC133" s="47">
        <v>114</v>
      </c>
      <c r="CD133" s="46" t="s">
        <v>103</v>
      </c>
      <c r="CE133" s="47">
        <v>2.1</v>
      </c>
      <c r="CF133" s="47">
        <v>54.2</v>
      </c>
      <c r="CG133" s="47">
        <v>53</v>
      </c>
      <c r="CH133" s="47">
        <v>0.19</v>
      </c>
      <c r="CI133" s="47">
        <v>0.01</v>
      </c>
      <c r="CJ133" s="47">
        <v>0</v>
      </c>
      <c r="CK133" s="47">
        <v>660</v>
      </c>
      <c r="CL133" s="47">
        <v>19962</v>
      </c>
      <c r="CM133" s="47">
        <v>4</v>
      </c>
      <c r="CN133" s="47">
        <v>12.1</v>
      </c>
      <c r="CO133" s="449"/>
      <c r="CP133" s="45">
        <v>0.79</v>
      </c>
      <c r="CQ133" s="45">
        <v>0.88</v>
      </c>
      <c r="CR133" s="45">
        <v>100.4</v>
      </c>
      <c r="CS133" s="45">
        <v>1.7</v>
      </c>
      <c r="CT133" s="45">
        <v>5.5</v>
      </c>
      <c r="CU133" s="45">
        <v>45</v>
      </c>
      <c r="CV133" s="45">
        <v>540</v>
      </c>
      <c r="CW133" s="45">
        <v>720</v>
      </c>
      <c r="CX133" s="45">
        <v>0.5</v>
      </c>
      <c r="CY133" s="45">
        <v>0.05</v>
      </c>
      <c r="CZ133" s="45">
        <v>0.02</v>
      </c>
      <c r="DA133" s="45">
        <v>44.6</v>
      </c>
    </row>
    <row r="134" spans="1:105" ht="15.75" x14ac:dyDescent="0.3">
      <c r="A134" s="44">
        <f t="shared" si="13"/>
        <v>2014</v>
      </c>
      <c r="B134" s="44" t="str">
        <f t="shared" si="13"/>
        <v>SEPTIEMBRE</v>
      </c>
      <c r="C134" s="44">
        <v>5</v>
      </c>
      <c r="D134" s="44" t="str">
        <f t="shared" si="12"/>
        <v>SEPTIEMBRE 2014 / 4</v>
      </c>
      <c r="E134" s="49">
        <v>4</v>
      </c>
      <c r="F134" s="52">
        <v>41893</v>
      </c>
      <c r="G134" s="50">
        <v>46010</v>
      </c>
      <c r="H134" s="50" t="s">
        <v>102</v>
      </c>
      <c r="I134" s="48">
        <v>0.81420000000000003</v>
      </c>
      <c r="J134" s="51" t="s">
        <v>20</v>
      </c>
      <c r="K134" s="47">
        <v>0.02</v>
      </c>
      <c r="L134" s="47">
        <v>32</v>
      </c>
      <c r="M134" s="47">
        <v>114</v>
      </c>
      <c r="N134" s="46" t="s">
        <v>103</v>
      </c>
      <c r="O134" s="47">
        <v>2.14</v>
      </c>
      <c r="P134" s="47">
        <v>56.6</v>
      </c>
      <c r="Q134" s="47"/>
      <c r="R134" s="47">
        <v>7.0000000000000007E-2</v>
      </c>
      <c r="S134" s="47">
        <v>0</v>
      </c>
      <c r="T134" s="47">
        <v>0.03</v>
      </c>
      <c r="U134" s="47">
        <v>647</v>
      </c>
      <c r="V134" s="47">
        <v>19942</v>
      </c>
      <c r="W134" s="47">
        <v>1</v>
      </c>
      <c r="X134" s="47">
        <v>12.1</v>
      </c>
      <c r="Y134" s="432"/>
      <c r="Z134" s="45">
        <v>0.79</v>
      </c>
      <c r="AA134" s="45">
        <v>0.88</v>
      </c>
      <c r="AB134" s="45">
        <v>100.4</v>
      </c>
      <c r="AC134" s="45">
        <v>1.7</v>
      </c>
      <c r="AD134" s="45">
        <v>5.5</v>
      </c>
      <c r="AE134" s="45">
        <v>45</v>
      </c>
      <c r="AF134" s="45">
        <v>540</v>
      </c>
      <c r="AG134" s="45">
        <v>720</v>
      </c>
      <c r="AH134" s="45">
        <v>0.5</v>
      </c>
      <c r="AI134" s="45">
        <v>0.05</v>
      </c>
      <c r="AJ134" s="45">
        <v>0.02</v>
      </c>
      <c r="AK134" s="45">
        <v>44.6</v>
      </c>
      <c r="AM134" s="49">
        <v>4</v>
      </c>
      <c r="AN134" s="52">
        <v>41904</v>
      </c>
      <c r="AO134" s="50">
        <v>46174</v>
      </c>
      <c r="AP134" s="50" t="s">
        <v>108</v>
      </c>
      <c r="AQ134" s="48">
        <v>0.82250000000000001</v>
      </c>
      <c r="AR134" s="51" t="s">
        <v>20</v>
      </c>
      <c r="AS134" s="47">
        <v>0.01</v>
      </c>
      <c r="AT134" s="47">
        <v>25</v>
      </c>
      <c r="AU134" s="47">
        <v>139</v>
      </c>
      <c r="AV134" s="46" t="s">
        <v>103</v>
      </c>
      <c r="AW134" s="47">
        <v>2.2000000000000002</v>
      </c>
      <c r="AX134" s="47">
        <v>58</v>
      </c>
      <c r="AY134" s="47"/>
      <c r="AZ134" s="47">
        <v>0.05</v>
      </c>
      <c r="BA134" s="47">
        <v>0.01</v>
      </c>
      <c r="BB134" s="47">
        <v>0.05</v>
      </c>
      <c r="BC134" s="47">
        <v>670</v>
      </c>
      <c r="BD134" s="47">
        <v>19671</v>
      </c>
      <c r="BE134" s="47">
        <v>2</v>
      </c>
      <c r="BF134" s="47">
        <v>12</v>
      </c>
      <c r="BG134" s="260"/>
      <c r="BH134" s="45">
        <v>0.79</v>
      </c>
      <c r="BI134" s="45">
        <v>0.88</v>
      </c>
      <c r="BJ134" s="45">
        <v>100.4</v>
      </c>
      <c r="BK134" s="45">
        <v>1.7</v>
      </c>
      <c r="BL134" s="45">
        <v>5.5</v>
      </c>
      <c r="BM134" s="45">
        <v>45</v>
      </c>
      <c r="BN134" s="45">
        <v>540</v>
      </c>
      <c r="BO134" s="45">
        <v>720</v>
      </c>
      <c r="BP134" s="45">
        <v>0.5</v>
      </c>
      <c r="BQ134" s="45">
        <v>0.05</v>
      </c>
      <c r="BR134" s="45">
        <v>0.02</v>
      </c>
      <c r="BS134" s="45">
        <v>44.6</v>
      </c>
      <c r="BU134" s="49">
        <v>4</v>
      </c>
      <c r="BV134" s="52">
        <v>41904</v>
      </c>
      <c r="BW134" s="49"/>
      <c r="BX134" s="49"/>
      <c r="BY134" s="48">
        <v>0.81040000000000001</v>
      </c>
      <c r="BZ134" s="47">
        <v>1</v>
      </c>
      <c r="CA134" s="47">
        <v>0.01</v>
      </c>
      <c r="CB134" s="47">
        <v>6</v>
      </c>
      <c r="CC134" s="47">
        <v>110</v>
      </c>
      <c r="CD134" s="46" t="s">
        <v>103</v>
      </c>
      <c r="CE134" s="47">
        <v>2</v>
      </c>
      <c r="CF134" s="47">
        <v>54</v>
      </c>
      <c r="CG134" s="47">
        <v>53.1</v>
      </c>
      <c r="CH134" s="47">
        <v>0.18</v>
      </c>
      <c r="CI134" s="47">
        <v>0.01</v>
      </c>
      <c r="CJ134" s="47">
        <v>0</v>
      </c>
      <c r="CK134" s="47">
        <v>668</v>
      </c>
      <c r="CL134" s="47">
        <v>19974</v>
      </c>
      <c r="CM134" s="47">
        <v>4</v>
      </c>
      <c r="CN134" s="47">
        <v>12</v>
      </c>
      <c r="CO134" s="449"/>
      <c r="CP134" s="45">
        <v>0.79</v>
      </c>
      <c r="CQ134" s="45">
        <v>0.88</v>
      </c>
      <c r="CR134" s="45">
        <v>100.4</v>
      </c>
      <c r="CS134" s="45">
        <v>1.7</v>
      </c>
      <c r="CT134" s="45">
        <v>5.5</v>
      </c>
      <c r="CU134" s="45">
        <v>45</v>
      </c>
      <c r="CV134" s="45">
        <v>540</v>
      </c>
      <c r="CW134" s="45">
        <v>720</v>
      </c>
      <c r="CX134" s="45">
        <v>0.5</v>
      </c>
      <c r="CY134" s="45">
        <v>0.05</v>
      </c>
      <c r="CZ134" s="45">
        <v>0.02</v>
      </c>
      <c r="DA134" s="45">
        <v>44.6</v>
      </c>
    </row>
    <row r="135" spans="1:105" ht="15.75" x14ac:dyDescent="0.3">
      <c r="A135" s="44">
        <f t="shared" si="13"/>
        <v>2014</v>
      </c>
      <c r="B135" s="44" t="str">
        <f t="shared" si="13"/>
        <v>SEPTIEMBRE</v>
      </c>
      <c r="C135" s="44">
        <v>6</v>
      </c>
      <c r="D135" s="44" t="str">
        <f t="shared" si="12"/>
        <v>SEPTIEMBRE 2014 / 5</v>
      </c>
      <c r="E135" s="49">
        <v>5</v>
      </c>
      <c r="F135" s="52">
        <v>41894</v>
      </c>
      <c r="G135" s="50">
        <v>46057</v>
      </c>
      <c r="H135" s="50" t="s">
        <v>104</v>
      </c>
      <c r="I135" s="48">
        <v>0.81369999999999998</v>
      </c>
      <c r="J135" s="51" t="s">
        <v>20</v>
      </c>
      <c r="K135" s="47">
        <v>0.02</v>
      </c>
      <c r="L135" s="47">
        <v>26.6</v>
      </c>
      <c r="M135" s="47">
        <v>114</v>
      </c>
      <c r="N135" s="46" t="s">
        <v>103</v>
      </c>
      <c r="O135" s="47">
        <v>2.13</v>
      </c>
      <c r="P135" s="47">
        <v>56.4</v>
      </c>
      <c r="R135" s="47">
        <v>0.08</v>
      </c>
      <c r="S135" s="47">
        <v>0</v>
      </c>
      <c r="T135" s="47">
        <v>0.03</v>
      </c>
      <c r="U135" s="47">
        <v>645</v>
      </c>
      <c r="V135" s="47">
        <v>19946</v>
      </c>
      <c r="W135" s="47">
        <v>1</v>
      </c>
      <c r="X135" s="47">
        <v>12.1</v>
      </c>
      <c r="Y135" s="432"/>
      <c r="Z135" s="45">
        <v>0.79</v>
      </c>
      <c r="AA135" s="45">
        <v>0.88</v>
      </c>
      <c r="AB135" s="45">
        <v>100.4</v>
      </c>
      <c r="AC135" s="45">
        <v>1.7</v>
      </c>
      <c r="AD135" s="45">
        <v>5.5</v>
      </c>
      <c r="AE135" s="45">
        <v>45</v>
      </c>
      <c r="AF135" s="45">
        <v>540</v>
      </c>
      <c r="AG135" s="45">
        <v>720</v>
      </c>
      <c r="AH135" s="45">
        <v>0.5</v>
      </c>
      <c r="AI135" s="45">
        <v>0.05</v>
      </c>
      <c r="AJ135" s="45">
        <v>0.02</v>
      </c>
      <c r="AK135" s="45">
        <v>44.6</v>
      </c>
      <c r="AM135" s="49">
        <v>5</v>
      </c>
      <c r="AN135" s="52">
        <v>41907</v>
      </c>
      <c r="AO135" s="50">
        <v>46260</v>
      </c>
      <c r="AP135" s="50" t="s">
        <v>107</v>
      </c>
      <c r="AQ135" s="48">
        <v>0.81930000000000003</v>
      </c>
      <c r="AR135" s="51" t="s">
        <v>20</v>
      </c>
      <c r="AS135" s="47">
        <v>0.01</v>
      </c>
      <c r="AT135" s="47">
        <v>25</v>
      </c>
      <c r="AU135" s="47">
        <v>142</v>
      </c>
      <c r="AV135" s="46" t="s">
        <v>103</v>
      </c>
      <c r="AW135" s="47">
        <v>2.6</v>
      </c>
      <c r="AX135" s="47">
        <v>55</v>
      </c>
      <c r="AZ135" s="47">
        <v>0.05</v>
      </c>
      <c r="BA135" s="47">
        <v>0.01</v>
      </c>
      <c r="BB135" s="47">
        <v>0.05</v>
      </c>
      <c r="BC135" s="47">
        <v>660</v>
      </c>
      <c r="BD135" s="47">
        <v>19898</v>
      </c>
      <c r="BE135" s="47">
        <v>1.5</v>
      </c>
      <c r="BF135" s="47">
        <v>12</v>
      </c>
      <c r="BG135" s="260"/>
      <c r="BH135" s="45">
        <v>0.79</v>
      </c>
      <c r="BI135" s="45">
        <v>0.88</v>
      </c>
      <c r="BJ135" s="45">
        <v>100.4</v>
      </c>
      <c r="BK135" s="45">
        <v>1.7</v>
      </c>
      <c r="BL135" s="45">
        <v>5.5</v>
      </c>
      <c r="BM135" s="45">
        <v>45</v>
      </c>
      <c r="BN135" s="45">
        <v>540</v>
      </c>
      <c r="BO135" s="45">
        <v>720</v>
      </c>
      <c r="BP135" s="45">
        <v>0.5</v>
      </c>
      <c r="BQ135" s="45">
        <v>0.05</v>
      </c>
      <c r="BR135" s="45">
        <v>0.02</v>
      </c>
      <c r="BS135" s="45">
        <v>44.6</v>
      </c>
      <c r="BV135" s="44"/>
    </row>
    <row r="136" spans="1:105" ht="15.75" x14ac:dyDescent="0.3">
      <c r="A136" s="44">
        <f t="shared" si="13"/>
        <v>2014</v>
      </c>
      <c r="B136" s="44" t="str">
        <f t="shared" si="13"/>
        <v>SEPTIEMBRE</v>
      </c>
      <c r="C136" s="44">
        <v>7</v>
      </c>
      <c r="D136" s="44" t="str">
        <f t="shared" si="12"/>
        <v>SEPTIEMBRE 2014 / 6</v>
      </c>
      <c r="E136" s="49">
        <v>6</v>
      </c>
      <c r="F136" s="52">
        <v>41897</v>
      </c>
      <c r="G136" s="50">
        <v>46089</v>
      </c>
      <c r="H136" s="50" t="s">
        <v>102</v>
      </c>
      <c r="I136" s="48">
        <v>0.81279999999999997</v>
      </c>
      <c r="J136" s="51" t="s">
        <v>20</v>
      </c>
      <c r="K136" s="47">
        <v>0.02</v>
      </c>
      <c r="L136" s="47">
        <v>26.6</v>
      </c>
      <c r="M136" s="47">
        <v>114</v>
      </c>
      <c r="N136" s="46" t="s">
        <v>103</v>
      </c>
      <c r="O136" s="47">
        <v>2.1</v>
      </c>
      <c r="P136" s="47">
        <v>56.3</v>
      </c>
      <c r="R136" s="47">
        <v>0.08</v>
      </c>
      <c r="S136" s="47">
        <v>0</v>
      </c>
      <c r="T136" s="47">
        <v>0.03</v>
      </c>
      <c r="U136" s="47">
        <v>647</v>
      </c>
      <c r="V136" s="47">
        <v>19954</v>
      </c>
      <c r="W136" s="47">
        <v>1</v>
      </c>
      <c r="X136" s="47">
        <v>12.1</v>
      </c>
      <c r="Y136" s="432"/>
      <c r="Z136" s="45">
        <v>0.79</v>
      </c>
      <c r="AA136" s="45">
        <v>0.88</v>
      </c>
      <c r="AB136" s="45">
        <v>100.4</v>
      </c>
      <c r="AC136" s="45">
        <v>1.7</v>
      </c>
      <c r="AD136" s="45">
        <v>5.5</v>
      </c>
      <c r="AE136" s="45">
        <v>45</v>
      </c>
      <c r="AF136" s="45">
        <v>540</v>
      </c>
      <c r="AG136" s="45">
        <v>720</v>
      </c>
      <c r="AH136" s="45">
        <v>0.5</v>
      </c>
      <c r="AI136" s="45">
        <v>0.05</v>
      </c>
      <c r="AJ136" s="45">
        <v>0.02</v>
      </c>
      <c r="AK136" s="45">
        <v>44.6</v>
      </c>
      <c r="AM136" s="49">
        <v>6</v>
      </c>
      <c r="AN136" s="52">
        <v>41911</v>
      </c>
      <c r="AO136" s="50">
        <v>46352</v>
      </c>
      <c r="AP136" s="50" t="s">
        <v>153</v>
      </c>
      <c r="AQ136" s="48">
        <v>0.82120000000000004</v>
      </c>
      <c r="AR136" s="51" t="s">
        <v>20</v>
      </c>
      <c r="AS136" s="47">
        <v>0.01</v>
      </c>
      <c r="AT136" s="47">
        <v>27</v>
      </c>
      <c r="AU136" s="47">
        <v>140</v>
      </c>
      <c r="AV136" s="46" t="s">
        <v>103</v>
      </c>
      <c r="AW136" s="47">
        <v>2.8</v>
      </c>
      <c r="AX136" s="47">
        <v>59</v>
      </c>
      <c r="AZ136" s="47">
        <v>0.08</v>
      </c>
      <c r="BA136" s="47">
        <v>0.01</v>
      </c>
      <c r="BB136" s="47">
        <v>0.05</v>
      </c>
      <c r="BC136" s="47">
        <v>689</v>
      </c>
      <c r="BD136" s="47">
        <v>19882</v>
      </c>
      <c r="BE136" s="47">
        <v>2</v>
      </c>
      <c r="BF136" s="47">
        <v>12</v>
      </c>
      <c r="BG136" s="260"/>
      <c r="BH136" s="45">
        <v>0.79</v>
      </c>
      <c r="BI136" s="45">
        <v>0.88</v>
      </c>
      <c r="BJ136" s="45">
        <v>100.4</v>
      </c>
      <c r="BK136" s="45">
        <v>1.7</v>
      </c>
      <c r="BL136" s="45">
        <v>5.5</v>
      </c>
      <c r="BM136" s="45">
        <v>45</v>
      </c>
      <c r="BN136" s="45">
        <v>540</v>
      </c>
      <c r="BO136" s="45">
        <v>720</v>
      </c>
      <c r="BP136" s="45">
        <v>0.5</v>
      </c>
      <c r="BQ136" s="45">
        <v>0.05</v>
      </c>
      <c r="BR136" s="45">
        <v>0.02</v>
      </c>
      <c r="BS136" s="45">
        <v>44.6</v>
      </c>
      <c r="BV136" s="44"/>
    </row>
    <row r="137" spans="1:105" ht="15.75" x14ac:dyDescent="0.3">
      <c r="A137" s="44">
        <f t="shared" si="13"/>
        <v>2014</v>
      </c>
      <c r="B137" s="44" t="str">
        <f t="shared" si="13"/>
        <v>SEPTIEMBRE</v>
      </c>
      <c r="C137" s="44">
        <v>8</v>
      </c>
      <c r="D137" s="44" t="str">
        <f t="shared" si="12"/>
        <v>SEPTIEMBRE 2014 / 7</v>
      </c>
      <c r="E137" s="49">
        <v>7</v>
      </c>
      <c r="F137" s="52">
        <v>41898</v>
      </c>
      <c r="G137" s="50">
        <v>46117</v>
      </c>
      <c r="H137" s="50" t="s">
        <v>104</v>
      </c>
      <c r="I137" s="48">
        <v>0.81320000000000003</v>
      </c>
      <c r="J137" s="51" t="s">
        <v>20</v>
      </c>
      <c r="K137" s="47">
        <v>0.02</v>
      </c>
      <c r="L137" s="47">
        <v>26.6</v>
      </c>
      <c r="M137" s="47">
        <v>114</v>
      </c>
      <c r="N137" s="46" t="s">
        <v>103</v>
      </c>
      <c r="O137" s="47">
        <v>2.12</v>
      </c>
      <c r="P137" s="47">
        <v>55.4</v>
      </c>
      <c r="R137" s="47">
        <v>0.08</v>
      </c>
      <c r="S137" s="47">
        <v>0</v>
      </c>
      <c r="T137" s="47">
        <v>0.03</v>
      </c>
      <c r="U137" s="47">
        <v>640</v>
      </c>
      <c r="V137" s="47">
        <v>19950</v>
      </c>
      <c r="W137" s="47">
        <v>1</v>
      </c>
      <c r="X137" s="47">
        <v>12</v>
      </c>
      <c r="Y137" s="432"/>
      <c r="Z137" s="45">
        <v>0.79</v>
      </c>
      <c r="AA137" s="45">
        <v>0.88</v>
      </c>
      <c r="AB137" s="45">
        <v>100.4</v>
      </c>
      <c r="AC137" s="45">
        <v>1.7</v>
      </c>
      <c r="AD137" s="45">
        <v>5.5</v>
      </c>
      <c r="AE137" s="45">
        <v>45</v>
      </c>
      <c r="AF137" s="45">
        <v>540</v>
      </c>
      <c r="AG137" s="45">
        <v>720</v>
      </c>
      <c r="AH137" s="45">
        <v>0.5</v>
      </c>
      <c r="AI137" s="45">
        <v>0.05</v>
      </c>
      <c r="AJ137" s="45">
        <v>0.02</v>
      </c>
      <c r="AK137" s="45">
        <v>44.6</v>
      </c>
      <c r="AN137" s="164"/>
      <c r="AX137" s="44"/>
      <c r="BV137" s="44"/>
    </row>
    <row r="138" spans="1:105" ht="15.75" x14ac:dyDescent="0.3">
      <c r="A138" s="44">
        <f t="shared" si="13"/>
        <v>2014</v>
      </c>
      <c r="B138" s="44" t="str">
        <f t="shared" si="13"/>
        <v>SEPTIEMBRE</v>
      </c>
      <c r="C138" s="44">
        <v>9</v>
      </c>
      <c r="D138" s="44" t="str">
        <f t="shared" si="12"/>
        <v>SEPTIEMBRE 2014 / 8</v>
      </c>
      <c r="E138" s="49">
        <v>8</v>
      </c>
      <c r="F138" s="52">
        <v>41901</v>
      </c>
      <c r="G138" s="50">
        <v>46189</v>
      </c>
      <c r="H138" s="50" t="s">
        <v>102</v>
      </c>
      <c r="I138" s="48">
        <v>0.81510000000000005</v>
      </c>
      <c r="J138" s="51" t="s">
        <v>20</v>
      </c>
      <c r="K138" s="47">
        <v>0.02</v>
      </c>
      <c r="L138" s="47">
        <v>20</v>
      </c>
      <c r="M138" s="47">
        <v>112</v>
      </c>
      <c r="N138" s="46" t="s">
        <v>103</v>
      </c>
      <c r="O138" s="47">
        <v>2.16</v>
      </c>
      <c r="P138" s="47">
        <v>56.4</v>
      </c>
      <c r="R138" s="47">
        <v>0.08</v>
      </c>
      <c r="S138" s="47">
        <v>0</v>
      </c>
      <c r="T138" s="47">
        <v>0.03</v>
      </c>
      <c r="U138" s="47">
        <v>647</v>
      </c>
      <c r="V138" s="47">
        <v>19934</v>
      </c>
      <c r="W138" s="47">
        <v>1</v>
      </c>
      <c r="X138" s="47">
        <v>12.2</v>
      </c>
      <c r="Y138" s="432"/>
      <c r="Z138" s="45">
        <v>0.79</v>
      </c>
      <c r="AA138" s="45">
        <v>0.88</v>
      </c>
      <c r="AB138" s="45">
        <v>100.4</v>
      </c>
      <c r="AC138" s="45">
        <v>1.7</v>
      </c>
      <c r="AD138" s="45">
        <v>5.5</v>
      </c>
      <c r="AE138" s="45">
        <v>45</v>
      </c>
      <c r="AF138" s="45">
        <v>540</v>
      </c>
      <c r="AG138" s="45">
        <v>720</v>
      </c>
      <c r="AH138" s="45">
        <v>0.5</v>
      </c>
      <c r="AI138" s="45">
        <v>0.05</v>
      </c>
      <c r="AJ138" s="45">
        <v>0.02</v>
      </c>
      <c r="AK138" s="45">
        <v>44.6</v>
      </c>
      <c r="AN138" s="164"/>
      <c r="AX138" s="44"/>
      <c r="BV138" s="44"/>
    </row>
    <row r="139" spans="1:105" ht="15.75" x14ac:dyDescent="0.3">
      <c r="A139" s="44">
        <f t="shared" si="13"/>
        <v>2014</v>
      </c>
      <c r="B139" s="44" t="str">
        <f t="shared" si="13"/>
        <v>SEPTIEMBRE</v>
      </c>
      <c r="C139" s="44">
        <v>10</v>
      </c>
      <c r="D139" s="44" t="str">
        <f t="shared" si="12"/>
        <v>SEPTIEMBRE 2014 / 9</v>
      </c>
      <c r="E139" s="49">
        <v>9</v>
      </c>
      <c r="F139" s="52">
        <v>41904</v>
      </c>
      <c r="G139" s="50">
        <v>46221</v>
      </c>
      <c r="H139" s="50" t="s">
        <v>104</v>
      </c>
      <c r="I139" s="48">
        <v>0.81420000000000003</v>
      </c>
      <c r="J139" s="51" t="s">
        <v>20</v>
      </c>
      <c r="K139" s="47">
        <v>0.02</v>
      </c>
      <c r="L139" s="47">
        <v>23</v>
      </c>
      <c r="M139" s="47">
        <v>110</v>
      </c>
      <c r="N139" s="46" t="s">
        <v>103</v>
      </c>
      <c r="O139" s="47">
        <v>2.12</v>
      </c>
      <c r="P139" s="47">
        <v>55.9</v>
      </c>
      <c r="R139" s="47">
        <v>7.0000000000000007E-2</v>
      </c>
      <c r="S139" s="47">
        <v>0</v>
      </c>
      <c r="T139" s="47">
        <v>0.03</v>
      </c>
      <c r="U139" s="47">
        <v>651</v>
      </c>
      <c r="V139" s="47">
        <v>19942</v>
      </c>
      <c r="W139" s="47">
        <v>1</v>
      </c>
      <c r="X139" s="47">
        <v>12.1</v>
      </c>
      <c r="Y139" s="432"/>
      <c r="Z139" s="45">
        <v>0.79</v>
      </c>
      <c r="AA139" s="45">
        <v>0.88</v>
      </c>
      <c r="AB139" s="45">
        <v>100.4</v>
      </c>
      <c r="AC139" s="45">
        <v>1.7</v>
      </c>
      <c r="AD139" s="45">
        <v>5.5</v>
      </c>
      <c r="AE139" s="45">
        <v>45</v>
      </c>
      <c r="AF139" s="45">
        <v>540</v>
      </c>
      <c r="AG139" s="45">
        <v>720</v>
      </c>
      <c r="AH139" s="45">
        <v>0.5</v>
      </c>
      <c r="AI139" s="45">
        <v>0.05</v>
      </c>
      <c r="AJ139" s="45">
        <v>0.02</v>
      </c>
      <c r="AK139" s="45">
        <v>44.6</v>
      </c>
      <c r="AN139" s="164"/>
      <c r="AX139" s="44"/>
      <c r="BV139" s="44"/>
    </row>
    <row r="140" spans="1:105" ht="15.75" x14ac:dyDescent="0.3">
      <c r="A140" s="44">
        <f t="shared" si="13"/>
        <v>2014</v>
      </c>
      <c r="B140" s="44" t="str">
        <f t="shared" si="13"/>
        <v>SEPTIEMBRE</v>
      </c>
      <c r="C140" s="44">
        <v>11</v>
      </c>
      <c r="D140" s="44" t="str">
        <f t="shared" si="12"/>
        <v>SEPTIEMBRE 2014 / 10</v>
      </c>
      <c r="E140" s="49">
        <v>10</v>
      </c>
      <c r="F140" s="52">
        <v>41908</v>
      </c>
      <c r="G140" s="50">
        <v>46317</v>
      </c>
      <c r="H140" s="50" t="s">
        <v>102</v>
      </c>
      <c r="I140" s="48">
        <v>0.81599999999999995</v>
      </c>
      <c r="J140" s="51" t="s">
        <v>20</v>
      </c>
      <c r="K140" s="47">
        <v>0.03</v>
      </c>
      <c r="L140" s="47">
        <v>26.6</v>
      </c>
      <c r="M140" s="47">
        <v>114</v>
      </c>
      <c r="N140" s="46" t="s">
        <v>103</v>
      </c>
      <c r="O140" s="47">
        <v>2.2000000000000002</v>
      </c>
      <c r="P140" s="47">
        <v>56.3</v>
      </c>
      <c r="R140" s="47">
        <v>0.08</v>
      </c>
      <c r="S140" s="47">
        <v>0</v>
      </c>
      <c r="T140" s="47">
        <v>0.03</v>
      </c>
      <c r="U140" s="47">
        <v>661</v>
      </c>
      <c r="V140" s="47">
        <v>19926</v>
      </c>
      <c r="W140" s="47">
        <v>1</v>
      </c>
      <c r="X140" s="47">
        <v>12.1</v>
      </c>
      <c r="Y140" s="432"/>
      <c r="Z140" s="45">
        <v>0.79</v>
      </c>
      <c r="AA140" s="45">
        <v>0.88</v>
      </c>
      <c r="AB140" s="45">
        <v>100.4</v>
      </c>
      <c r="AC140" s="45">
        <v>1.7</v>
      </c>
      <c r="AD140" s="45">
        <v>5.5</v>
      </c>
      <c r="AE140" s="45">
        <v>45</v>
      </c>
      <c r="AF140" s="45">
        <v>540</v>
      </c>
      <c r="AG140" s="45">
        <v>720</v>
      </c>
      <c r="AH140" s="45">
        <v>0.5</v>
      </c>
      <c r="AI140" s="45">
        <v>0.05</v>
      </c>
      <c r="AJ140" s="45">
        <v>0.02</v>
      </c>
      <c r="AK140" s="45">
        <v>44.6</v>
      </c>
      <c r="AN140" s="164"/>
      <c r="AX140" s="44"/>
      <c r="BV140" s="44"/>
    </row>
    <row r="141" spans="1:105" x14ac:dyDescent="0.25">
      <c r="A141" s="44">
        <f t="shared" si="13"/>
        <v>2014</v>
      </c>
      <c r="B141" s="44" t="str">
        <f t="shared" si="13"/>
        <v>SEPTIEMBRE</v>
      </c>
      <c r="C141" s="44">
        <v>12</v>
      </c>
      <c r="D141" s="44" t="str">
        <f t="shared" si="12"/>
        <v>SEPTIEMBRE 2014 / 11</v>
      </c>
    </row>
    <row r="142" spans="1:105" x14ac:dyDescent="0.25">
      <c r="A142" s="44">
        <f t="shared" si="13"/>
        <v>2014</v>
      </c>
      <c r="B142" s="44" t="str">
        <f t="shared" si="13"/>
        <v>SEPTIEMBRE</v>
      </c>
      <c r="C142" s="44">
        <v>13</v>
      </c>
      <c r="D142" s="44" t="str">
        <f t="shared" si="12"/>
        <v>SEPTIEMBRE 2014 / 12</v>
      </c>
    </row>
    <row r="143" spans="1:105" x14ac:dyDescent="0.25">
      <c r="A143" s="44">
        <f t="shared" si="13"/>
        <v>2014</v>
      </c>
      <c r="B143" s="44" t="str">
        <f t="shared" si="13"/>
        <v>SEPTIEMBRE</v>
      </c>
      <c r="C143" s="44">
        <v>14</v>
      </c>
      <c r="D143" s="44" t="str">
        <f t="shared" si="12"/>
        <v>SEPTIEMBRE 2014 / 13</v>
      </c>
    </row>
    <row r="144" spans="1:105" x14ac:dyDescent="0.25">
      <c r="A144" s="44">
        <f t="shared" si="13"/>
        <v>2014</v>
      </c>
      <c r="B144" s="44" t="str">
        <f t="shared" si="13"/>
        <v>SEPTIEMBRE</v>
      </c>
      <c r="C144" s="44">
        <v>15</v>
      </c>
      <c r="D144" s="44" t="str">
        <f t="shared" si="12"/>
        <v>SEPTIEMBRE 2014 / 14</v>
      </c>
    </row>
    <row r="145" spans="1:4" x14ac:dyDescent="0.25">
      <c r="A145" s="44">
        <f t="shared" si="13"/>
        <v>2014</v>
      </c>
      <c r="B145" s="44" t="str">
        <f t="shared" si="13"/>
        <v>SEPTIEMBRE</v>
      </c>
      <c r="C145" s="44">
        <v>16</v>
      </c>
      <c r="D145" s="44" t="str">
        <f t="shared" si="12"/>
        <v>SEPTIEMBRE 2014 / 15</v>
      </c>
    </row>
    <row r="146" spans="1:4" x14ac:dyDescent="0.25">
      <c r="A146" s="44">
        <f t="shared" si="13"/>
        <v>2014</v>
      </c>
      <c r="B146" s="44" t="str">
        <f t="shared" si="13"/>
        <v>SEPTIEMBRE</v>
      </c>
      <c r="C146" s="44">
        <v>17</v>
      </c>
      <c r="D146" s="44" t="str">
        <f t="shared" si="12"/>
        <v>SEPTIEMBRE 2014 / 16</v>
      </c>
    </row>
    <row r="147" spans="1:4" x14ac:dyDescent="0.25">
      <c r="A147" s="44">
        <f t="shared" si="13"/>
        <v>2014</v>
      </c>
      <c r="B147" s="44" t="str">
        <f t="shared" si="13"/>
        <v>SEPTIEMBRE</v>
      </c>
      <c r="C147" s="44">
        <v>18</v>
      </c>
      <c r="D147" s="44" t="str">
        <f t="shared" si="12"/>
        <v>SEPTIEMBRE 2014 / 17</v>
      </c>
    </row>
    <row r="148" spans="1:4" x14ac:dyDescent="0.25">
      <c r="A148" s="44">
        <f t="shared" si="13"/>
        <v>2014</v>
      </c>
      <c r="B148" s="44" t="str">
        <f t="shared" si="13"/>
        <v>SEPTIEMBRE</v>
      </c>
      <c r="C148" s="44">
        <v>19</v>
      </c>
      <c r="D148" s="44" t="str">
        <f t="shared" si="12"/>
        <v>SEPTIEMBRE 2014 / 18</v>
      </c>
    </row>
    <row r="149" spans="1:4" x14ac:dyDescent="0.25">
      <c r="A149" s="44">
        <f t="shared" si="13"/>
        <v>2014</v>
      </c>
      <c r="B149" s="44" t="str">
        <f t="shared" si="13"/>
        <v>SEPTIEMBRE</v>
      </c>
      <c r="C149" s="44">
        <v>20</v>
      </c>
      <c r="D149" s="44" t="str">
        <f t="shared" si="12"/>
        <v>SEPTIEMBRE 2014 / 19</v>
      </c>
    </row>
    <row r="150" spans="1:4" x14ac:dyDescent="0.25">
      <c r="A150" s="44">
        <f t="shared" si="13"/>
        <v>2014</v>
      </c>
      <c r="B150" s="44" t="str">
        <f t="shared" si="13"/>
        <v>SEPTIEMBRE</v>
      </c>
      <c r="C150" s="44">
        <v>21</v>
      </c>
      <c r="D150" s="44" t="str">
        <f t="shared" si="12"/>
        <v>SEPTIEMBRE 2014 / 20</v>
      </c>
    </row>
    <row r="151" spans="1:4" x14ac:dyDescent="0.25">
      <c r="A151" s="44">
        <f t="shared" si="13"/>
        <v>2014</v>
      </c>
      <c r="B151" s="44" t="str">
        <f t="shared" si="13"/>
        <v>SEPTIEMBRE</v>
      </c>
      <c r="C151" s="44">
        <v>22</v>
      </c>
      <c r="D151" s="44" t="str">
        <f t="shared" si="12"/>
        <v>SEPTIEMBRE 2014 / 21</v>
      </c>
    </row>
    <row r="152" spans="1:4" x14ac:dyDescent="0.25">
      <c r="A152" s="44">
        <f t="shared" si="13"/>
        <v>2014</v>
      </c>
      <c r="B152" s="44" t="str">
        <f t="shared" si="13"/>
        <v>SEPTIEMBRE</v>
      </c>
      <c r="C152" s="44">
        <v>23</v>
      </c>
      <c r="D152" s="44" t="str">
        <f t="shared" si="12"/>
        <v>SEPTIEMBRE 2014 / 22</v>
      </c>
    </row>
    <row r="153" spans="1:4" x14ac:dyDescent="0.25">
      <c r="A153" s="44">
        <f t="shared" si="13"/>
        <v>2014</v>
      </c>
      <c r="B153" s="44" t="str">
        <f t="shared" si="13"/>
        <v>SEPTIEMBRE</v>
      </c>
      <c r="C153" s="44">
        <v>24</v>
      </c>
      <c r="D153" s="44" t="str">
        <f t="shared" si="12"/>
        <v>SEPTIEMBRE 2014 / 23</v>
      </c>
    </row>
    <row r="154" spans="1:4" x14ac:dyDescent="0.25">
      <c r="A154" s="44">
        <f t="shared" si="13"/>
        <v>2014</v>
      </c>
      <c r="B154" s="44" t="str">
        <f t="shared" si="13"/>
        <v>SEPTIEMBRE</v>
      </c>
      <c r="C154" s="44">
        <v>25</v>
      </c>
      <c r="D154" s="44" t="str">
        <f t="shared" si="12"/>
        <v>SEPTIEMBRE 2014 / 24</v>
      </c>
    </row>
    <row r="155" spans="1:4" x14ac:dyDescent="0.25">
      <c r="A155" s="44">
        <f t="shared" si="13"/>
        <v>2014</v>
      </c>
      <c r="B155" s="44" t="str">
        <f t="shared" si="13"/>
        <v>SEPTIEMBRE</v>
      </c>
      <c r="C155" s="44">
        <v>26</v>
      </c>
      <c r="D155" s="44" t="str">
        <f t="shared" si="12"/>
        <v>SEPTIEMBRE 2014 / 25</v>
      </c>
    </row>
    <row r="156" spans="1:4" x14ac:dyDescent="0.25">
      <c r="A156" s="44">
        <f t="shared" si="13"/>
        <v>2014</v>
      </c>
      <c r="B156" s="44" t="str">
        <f t="shared" si="13"/>
        <v>SEPTIEMBRE</v>
      </c>
      <c r="C156" s="44">
        <v>27</v>
      </c>
      <c r="D156" s="44" t="str">
        <f t="shared" si="12"/>
        <v>SEPTIEMBRE 2014 / 26</v>
      </c>
    </row>
    <row r="157" spans="1:4" x14ac:dyDescent="0.25">
      <c r="A157" s="44">
        <f t="shared" si="13"/>
        <v>2014</v>
      </c>
      <c r="B157" s="44" t="str">
        <f t="shared" si="13"/>
        <v>SEPTIEMBRE</v>
      </c>
      <c r="C157" s="44">
        <v>28</v>
      </c>
      <c r="D157" s="44" t="str">
        <f t="shared" si="12"/>
        <v>SEPTIEMBRE 2014 / 27</v>
      </c>
    </row>
    <row r="158" spans="1:4" x14ac:dyDescent="0.25">
      <c r="A158" s="44">
        <f t="shared" si="13"/>
        <v>2014</v>
      </c>
      <c r="B158" s="44" t="str">
        <f t="shared" si="13"/>
        <v>SEPTIEMBRE</v>
      </c>
      <c r="C158" s="44">
        <v>29</v>
      </c>
      <c r="D158" s="44" t="str">
        <f t="shared" si="12"/>
        <v>SEPTIEMBRE 2014 / 28</v>
      </c>
    </row>
    <row r="159" spans="1:4" x14ac:dyDescent="0.25">
      <c r="A159" s="44">
        <f t="shared" si="13"/>
        <v>2014</v>
      </c>
      <c r="B159" s="44" t="str">
        <f t="shared" si="13"/>
        <v>SEPTIEMBRE</v>
      </c>
      <c r="C159" s="44">
        <v>30</v>
      </c>
      <c r="D159" s="44" t="str">
        <f t="shared" si="12"/>
        <v>SEPTIEMBRE 2014 / 29</v>
      </c>
    </row>
    <row r="160" spans="1:4" x14ac:dyDescent="0.25">
      <c r="A160" s="44">
        <f t="shared" si="13"/>
        <v>2014</v>
      </c>
      <c r="B160" s="44" t="str">
        <f t="shared" si="13"/>
        <v>SEPTIEMBRE</v>
      </c>
      <c r="C160" s="44">
        <v>31</v>
      </c>
      <c r="D160" s="44" t="str">
        <f t="shared" si="12"/>
        <v>SEPTIEMBRE 2014 / 30</v>
      </c>
    </row>
    <row r="161" spans="1:105" s="206" customFormat="1" x14ac:dyDescent="0.25">
      <c r="D161" s="44" t="str">
        <f t="shared" si="12"/>
        <v>SEPTIEMBRE 2014 / 31</v>
      </c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17"/>
      <c r="Z161" s="44"/>
      <c r="AA161" s="55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207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55"/>
      <c r="AY161" s="44"/>
      <c r="AZ161" s="44"/>
      <c r="BA161" s="44"/>
      <c r="BB161" s="44"/>
      <c r="BC161" s="44"/>
      <c r="BD161" s="44"/>
      <c r="BE161" s="44"/>
      <c r="BF161" s="44"/>
      <c r="BG161" s="411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207"/>
      <c r="BU161" s="44"/>
      <c r="BV161" s="55"/>
      <c r="BW161" s="44"/>
      <c r="BX161" s="44"/>
      <c r="BY161" s="44"/>
      <c r="BZ161" s="44"/>
      <c r="CA161" s="44"/>
      <c r="CB161" s="44"/>
      <c r="CC161" s="44"/>
      <c r="CD161" s="44"/>
      <c r="CE161" s="44"/>
      <c r="CF161" s="44"/>
      <c r="CG161" s="44"/>
      <c r="CH161" s="44"/>
      <c r="CI161" s="44"/>
      <c r="CJ161" s="44"/>
      <c r="CK161" s="44"/>
      <c r="CL161" s="44"/>
      <c r="CM161" s="44"/>
      <c r="CN161" s="44"/>
      <c r="CO161" s="422"/>
      <c r="CP161" s="44"/>
      <c r="CQ161" s="44"/>
      <c r="CR161" s="44"/>
      <c r="CS161" s="44"/>
      <c r="CT161" s="44"/>
      <c r="CU161" s="44"/>
      <c r="CV161" s="44"/>
      <c r="CW161" s="44"/>
      <c r="CX161" s="44"/>
      <c r="CY161" s="44"/>
      <c r="CZ161" s="44"/>
      <c r="DA161" s="44"/>
    </row>
    <row r="162" spans="1:105" ht="15.75" x14ac:dyDescent="0.25">
      <c r="A162" s="44">
        <v>2014</v>
      </c>
      <c r="B162" s="44" t="s">
        <v>236</v>
      </c>
      <c r="C162" s="44">
        <v>1</v>
      </c>
      <c r="D162" s="208" t="s">
        <v>228</v>
      </c>
      <c r="E162" s="209">
        <f>IFERROR(AVERAGE(E131:E161),"")</f>
        <v>5.5</v>
      </c>
      <c r="F162" s="209">
        <f>IFERROR(AVERAGE(F131:F161),"")</f>
        <v>41896</v>
      </c>
      <c r="G162" s="209">
        <f>IFERROR(AVERAGE(G131:G161),"")</f>
        <v>46076.4</v>
      </c>
      <c r="H162" s="209" t="str">
        <f>IFERROR(AVERAGE(H131:H161),"")</f>
        <v/>
      </c>
      <c r="I162" s="209">
        <f>IFERROR(AVERAGE(I131:I161),"")</f>
        <v>0.8142100000000001</v>
      </c>
      <c r="J162" s="209" t="str">
        <f t="shared" ref="J162:BU162" si="14">IFERROR(AVERAGE(J131:J161),"")</f>
        <v/>
      </c>
      <c r="K162" s="209">
        <f t="shared" si="14"/>
        <v>2.0999999999999998E-2</v>
      </c>
      <c r="L162" s="209">
        <f t="shared" si="14"/>
        <v>25.8</v>
      </c>
      <c r="M162" s="209">
        <f t="shared" si="14"/>
        <v>113.5</v>
      </c>
      <c r="N162" s="209" t="str">
        <f t="shared" si="14"/>
        <v/>
      </c>
      <c r="O162" s="209">
        <f t="shared" si="14"/>
        <v>2.1429999999999998</v>
      </c>
      <c r="P162" s="209">
        <f t="shared" si="14"/>
        <v>56.289999999999985</v>
      </c>
      <c r="Q162" s="209" t="str">
        <f t="shared" si="14"/>
        <v/>
      </c>
      <c r="R162" s="209">
        <f t="shared" si="14"/>
        <v>7.9999999999999988E-2</v>
      </c>
      <c r="S162" s="209">
        <f t="shared" si="14"/>
        <v>0</v>
      </c>
      <c r="T162" s="209">
        <f t="shared" si="14"/>
        <v>3.0000000000000006E-2</v>
      </c>
      <c r="U162" s="209">
        <f t="shared" si="14"/>
        <v>650.1</v>
      </c>
      <c r="V162" s="209">
        <f t="shared" si="14"/>
        <v>19941.599999999999</v>
      </c>
      <c r="W162" s="209">
        <f t="shared" si="14"/>
        <v>1</v>
      </c>
      <c r="X162" s="209">
        <f t="shared" si="14"/>
        <v>12.09</v>
      </c>
      <c r="Y162" s="418" t="str">
        <f t="shared" si="14"/>
        <v/>
      </c>
      <c r="Z162" s="209">
        <f t="shared" si="14"/>
        <v>0.79</v>
      </c>
      <c r="AA162" s="209">
        <f t="shared" si="14"/>
        <v>0.88000000000000012</v>
      </c>
      <c r="AB162" s="209">
        <f t="shared" si="14"/>
        <v>100.39999999999999</v>
      </c>
      <c r="AC162" s="209">
        <f t="shared" si="14"/>
        <v>1.6999999999999997</v>
      </c>
      <c r="AD162" s="209">
        <f t="shared" si="14"/>
        <v>5.5</v>
      </c>
      <c r="AE162" s="209">
        <f t="shared" si="14"/>
        <v>45</v>
      </c>
      <c r="AF162" s="209">
        <f t="shared" si="14"/>
        <v>540</v>
      </c>
      <c r="AG162" s="209">
        <f t="shared" si="14"/>
        <v>720</v>
      </c>
      <c r="AH162" s="209">
        <f t="shared" si="14"/>
        <v>0.5</v>
      </c>
      <c r="AI162" s="209">
        <f t="shared" si="14"/>
        <v>4.9999999999999996E-2</v>
      </c>
      <c r="AJ162" s="209">
        <f t="shared" si="14"/>
        <v>1.9999999999999997E-2</v>
      </c>
      <c r="AK162" s="209">
        <f t="shared" si="14"/>
        <v>44.600000000000009</v>
      </c>
      <c r="AL162" s="209" t="str">
        <f t="shared" si="14"/>
        <v/>
      </c>
      <c r="AM162" s="209">
        <f t="shared" si="14"/>
        <v>3.5</v>
      </c>
      <c r="AN162" s="209">
        <f t="shared" si="14"/>
        <v>41899</v>
      </c>
      <c r="AO162" s="209">
        <f t="shared" si="14"/>
        <v>46103.666666666664</v>
      </c>
      <c r="AP162" s="209" t="str">
        <f t="shared" si="14"/>
        <v/>
      </c>
      <c r="AQ162" s="209">
        <f t="shared" si="14"/>
        <v>0.81943333333333335</v>
      </c>
      <c r="AR162" s="209" t="str">
        <f t="shared" si="14"/>
        <v/>
      </c>
      <c r="AS162" s="209">
        <f t="shared" si="14"/>
        <v>1.4999999999999998E-2</v>
      </c>
      <c r="AT162" s="209">
        <f t="shared" si="14"/>
        <v>23</v>
      </c>
      <c r="AU162" s="209">
        <f t="shared" si="14"/>
        <v>135</v>
      </c>
      <c r="AV162" s="209" t="str">
        <f t="shared" si="14"/>
        <v/>
      </c>
      <c r="AW162" s="209">
        <f t="shared" si="14"/>
        <v>2.4833333333333329</v>
      </c>
      <c r="AX162" s="210">
        <f t="shared" si="14"/>
        <v>57</v>
      </c>
      <c r="AY162" s="209" t="str">
        <f t="shared" si="14"/>
        <v/>
      </c>
      <c r="AZ162" s="209">
        <f t="shared" si="14"/>
        <v>0.06</v>
      </c>
      <c r="BA162" s="209">
        <f t="shared" si="14"/>
        <v>0.01</v>
      </c>
      <c r="BB162" s="209">
        <f t="shared" si="14"/>
        <v>3.6666666666666674E-2</v>
      </c>
      <c r="BC162" s="209">
        <f t="shared" si="14"/>
        <v>665.83333333333337</v>
      </c>
      <c r="BD162" s="209">
        <f t="shared" si="14"/>
        <v>19864.166666666668</v>
      </c>
      <c r="BE162" s="209">
        <f t="shared" si="14"/>
        <v>1.75</v>
      </c>
      <c r="BF162" s="209">
        <f t="shared" si="14"/>
        <v>12</v>
      </c>
      <c r="BG162" s="412" t="str">
        <f t="shared" si="14"/>
        <v/>
      </c>
      <c r="BH162" s="209">
        <f t="shared" si="14"/>
        <v>0.79</v>
      </c>
      <c r="BI162" s="209">
        <f t="shared" si="14"/>
        <v>0.88</v>
      </c>
      <c r="BJ162" s="209">
        <f t="shared" si="14"/>
        <v>100.39999999999999</v>
      </c>
      <c r="BK162" s="209">
        <f t="shared" si="14"/>
        <v>1.7</v>
      </c>
      <c r="BL162" s="209">
        <f t="shared" si="14"/>
        <v>5.5</v>
      </c>
      <c r="BM162" s="209">
        <f t="shared" si="14"/>
        <v>45</v>
      </c>
      <c r="BN162" s="209">
        <f t="shared" si="14"/>
        <v>540</v>
      </c>
      <c r="BO162" s="209">
        <f t="shared" si="14"/>
        <v>720</v>
      </c>
      <c r="BP162" s="209">
        <f t="shared" si="14"/>
        <v>0.5</v>
      </c>
      <c r="BQ162" s="209">
        <f t="shared" si="14"/>
        <v>4.9999999999999996E-2</v>
      </c>
      <c r="BR162" s="209">
        <f t="shared" si="14"/>
        <v>0.02</v>
      </c>
      <c r="BS162" s="209">
        <f t="shared" si="14"/>
        <v>44.6</v>
      </c>
      <c r="BT162" s="209" t="str">
        <f t="shared" si="14"/>
        <v/>
      </c>
      <c r="BU162" s="209">
        <f t="shared" si="14"/>
        <v>2.5</v>
      </c>
      <c r="BV162" s="210">
        <f>IFERROR(AVERAGE(BV131:BV161),"")</f>
        <v>41893.5</v>
      </c>
      <c r="BW162" s="206"/>
      <c r="BX162" s="206"/>
      <c r="BY162" s="206"/>
      <c r="BZ162" s="206"/>
      <c r="CA162" s="206"/>
      <c r="CB162" s="206"/>
      <c r="CC162" s="206"/>
      <c r="CD162" s="206"/>
      <c r="CE162" s="206"/>
      <c r="CF162" s="206"/>
      <c r="CG162" s="206"/>
      <c r="CH162" s="206"/>
      <c r="CI162" s="206"/>
      <c r="CJ162" s="206"/>
      <c r="CK162" s="206"/>
      <c r="CL162" s="206"/>
      <c r="CM162" s="206"/>
      <c r="CN162" s="206"/>
      <c r="CO162" s="448"/>
      <c r="CP162" s="206"/>
      <c r="CQ162" s="206"/>
      <c r="CR162" s="206"/>
      <c r="CS162" s="206"/>
      <c r="CT162" s="206"/>
      <c r="CU162" s="206"/>
      <c r="CV162" s="206"/>
      <c r="CW162" s="206"/>
      <c r="CX162" s="206"/>
      <c r="CY162" s="206"/>
      <c r="CZ162" s="206"/>
      <c r="DA162" s="206"/>
    </row>
    <row r="163" spans="1:105" ht="15.75" x14ac:dyDescent="0.3">
      <c r="A163" s="44">
        <f>A162</f>
        <v>2014</v>
      </c>
      <c r="B163" s="44" t="str">
        <f>B162</f>
        <v>OCTUBRE</v>
      </c>
      <c r="C163" s="44">
        <v>2</v>
      </c>
      <c r="D163" s="44" t="str">
        <f t="shared" ref="D163:D193" si="15">B162&amp;" "&amp;A162&amp;" / "&amp;C162</f>
        <v>OCTUBRE 2014 / 1</v>
      </c>
      <c r="E163" s="49">
        <v>1</v>
      </c>
      <c r="F163" s="52">
        <v>41913</v>
      </c>
      <c r="G163" s="50">
        <v>46576</v>
      </c>
      <c r="H163" s="50" t="s">
        <v>104</v>
      </c>
      <c r="I163" s="48">
        <v>0.81420000000000003</v>
      </c>
      <c r="J163" s="51" t="s">
        <v>20</v>
      </c>
      <c r="K163" s="47">
        <v>0.02</v>
      </c>
      <c r="L163" s="47">
        <v>26.6</v>
      </c>
      <c r="M163" s="47">
        <v>114</v>
      </c>
      <c r="N163" s="46" t="s">
        <v>103</v>
      </c>
      <c r="O163" s="47">
        <v>2.14</v>
      </c>
      <c r="P163" s="47">
        <v>56</v>
      </c>
      <c r="Q163" s="47"/>
      <c r="R163" s="47">
        <v>0.06</v>
      </c>
      <c r="S163" s="47">
        <v>0</v>
      </c>
      <c r="T163" s="47">
        <v>0.03</v>
      </c>
      <c r="U163" s="47">
        <v>657</v>
      </c>
      <c r="V163" s="47">
        <v>19942</v>
      </c>
      <c r="W163" s="47">
        <v>1</v>
      </c>
      <c r="X163" s="47">
        <v>12.1</v>
      </c>
      <c r="Y163" s="432"/>
      <c r="Z163" s="45">
        <v>0.79</v>
      </c>
      <c r="AA163" s="45">
        <v>0.88</v>
      </c>
      <c r="AB163" s="45">
        <v>100.4</v>
      </c>
      <c r="AC163" s="45">
        <v>1.7</v>
      </c>
      <c r="AD163" s="45">
        <v>5.5</v>
      </c>
      <c r="AE163" s="45">
        <v>45</v>
      </c>
      <c r="AF163" s="45">
        <v>540</v>
      </c>
      <c r="AG163" s="45">
        <v>720</v>
      </c>
      <c r="AH163" s="45">
        <v>0.5</v>
      </c>
      <c r="AI163" s="45">
        <v>0.05</v>
      </c>
      <c r="AJ163" s="45">
        <v>0.02</v>
      </c>
      <c r="AK163" s="45">
        <v>44.6</v>
      </c>
      <c r="AM163" s="49">
        <v>1</v>
      </c>
      <c r="AN163" s="52">
        <v>41914</v>
      </c>
      <c r="AO163" s="50">
        <v>46564</v>
      </c>
      <c r="AP163" s="50" t="s">
        <v>108</v>
      </c>
      <c r="AQ163" s="48">
        <v>0.82069999999999999</v>
      </c>
      <c r="AR163" s="51" t="s">
        <v>20</v>
      </c>
      <c r="AS163" s="47">
        <v>0.01</v>
      </c>
      <c r="AT163" s="47">
        <v>25</v>
      </c>
      <c r="AU163" s="47">
        <v>138</v>
      </c>
      <c r="AV163" s="46" t="s">
        <v>103</v>
      </c>
      <c r="AW163" s="47">
        <v>2.7</v>
      </c>
      <c r="AX163" s="47">
        <v>58</v>
      </c>
      <c r="AY163" s="47"/>
      <c r="AZ163" s="47">
        <v>0.06</v>
      </c>
      <c r="BA163" s="47">
        <v>0.01</v>
      </c>
      <c r="BB163" s="47">
        <v>0.05</v>
      </c>
      <c r="BC163" s="47">
        <v>662</v>
      </c>
      <c r="BD163" s="47">
        <v>19886</v>
      </c>
      <c r="BE163" s="47">
        <v>1.5</v>
      </c>
      <c r="BF163" s="47">
        <v>12</v>
      </c>
      <c r="BG163" s="260"/>
      <c r="BH163" s="45">
        <v>0.79</v>
      </c>
      <c r="BI163" s="45">
        <v>0.88</v>
      </c>
      <c r="BJ163" s="45">
        <v>100.4</v>
      </c>
      <c r="BK163" s="45">
        <v>1.7</v>
      </c>
      <c r="BL163" s="45">
        <v>5.5</v>
      </c>
      <c r="BM163" s="45">
        <v>45</v>
      </c>
      <c r="BN163" s="45">
        <v>540</v>
      </c>
      <c r="BO163" s="45">
        <v>720</v>
      </c>
      <c r="BP163" s="45">
        <v>0.5</v>
      </c>
      <c r="BQ163" s="45">
        <v>0.05</v>
      </c>
      <c r="BR163" s="45">
        <v>0.02</v>
      </c>
      <c r="BS163" s="45">
        <v>44.6</v>
      </c>
      <c r="BU163" s="49">
        <v>1</v>
      </c>
      <c r="BV163" s="52">
        <v>41918</v>
      </c>
      <c r="BW163" s="49"/>
      <c r="BX163" s="49"/>
      <c r="BY163" s="48">
        <v>0.80669999999999997</v>
      </c>
      <c r="BZ163" s="47">
        <v>1</v>
      </c>
      <c r="CA163" s="47">
        <v>0.01</v>
      </c>
      <c r="CB163" s="47">
        <v>6</v>
      </c>
      <c r="CC163" s="47">
        <v>113</v>
      </c>
      <c r="CD163" s="46" t="s">
        <v>103</v>
      </c>
      <c r="CE163" s="47">
        <v>2.1</v>
      </c>
      <c r="CF163" s="47">
        <v>54.7</v>
      </c>
      <c r="CG163" s="47">
        <v>53.5</v>
      </c>
      <c r="CH163" s="47">
        <v>0.19</v>
      </c>
      <c r="CI163" s="47">
        <v>0.01</v>
      </c>
      <c r="CJ163" s="47">
        <v>0</v>
      </c>
      <c r="CK163" s="47">
        <v>663</v>
      </c>
      <c r="CL163" s="47">
        <v>20006</v>
      </c>
      <c r="CM163" s="47">
        <v>3.5</v>
      </c>
      <c r="CN163" s="47">
        <v>12</v>
      </c>
      <c r="CO163" s="449"/>
      <c r="CP163" s="45">
        <v>0.79</v>
      </c>
      <c r="CQ163" s="45">
        <v>0.88</v>
      </c>
      <c r="CR163" s="45">
        <v>100.4</v>
      </c>
      <c r="CS163" s="45">
        <v>1.7</v>
      </c>
      <c r="CT163" s="45">
        <v>5.5</v>
      </c>
      <c r="CU163" s="45">
        <v>45</v>
      </c>
      <c r="CV163" s="45">
        <v>540</v>
      </c>
      <c r="CW163" s="45">
        <v>720</v>
      </c>
      <c r="CX163" s="45">
        <v>0.5</v>
      </c>
      <c r="CY163" s="45">
        <v>0.05</v>
      </c>
      <c r="CZ163" s="45">
        <v>0.02</v>
      </c>
      <c r="DA163" s="45">
        <v>44.6</v>
      </c>
    </row>
    <row r="164" spans="1:105" ht="15.75" x14ac:dyDescent="0.3">
      <c r="A164" s="44">
        <f t="shared" ref="A164:B192" si="16">A163</f>
        <v>2014</v>
      </c>
      <c r="B164" s="44" t="str">
        <f t="shared" si="16"/>
        <v>OCTUBRE</v>
      </c>
      <c r="C164" s="44">
        <v>3</v>
      </c>
      <c r="D164" s="44" t="str">
        <f t="shared" si="15"/>
        <v>OCTUBRE 2014 / 2</v>
      </c>
      <c r="E164" s="49">
        <v>2</v>
      </c>
      <c r="F164" s="52">
        <v>41917</v>
      </c>
      <c r="G164" s="50">
        <v>46648</v>
      </c>
      <c r="H164" s="50" t="s">
        <v>102</v>
      </c>
      <c r="I164" s="48">
        <v>0.81369999999999998</v>
      </c>
      <c r="J164" s="51" t="s">
        <v>20</v>
      </c>
      <c r="K164" s="47">
        <v>0.02</v>
      </c>
      <c r="L164" s="47">
        <v>26.6</v>
      </c>
      <c r="M164" s="47">
        <v>110</v>
      </c>
      <c r="N164" s="46" t="s">
        <v>103</v>
      </c>
      <c r="O164" s="47">
        <v>2.12</v>
      </c>
      <c r="P164" s="47">
        <v>55.8</v>
      </c>
      <c r="Q164" s="47"/>
      <c r="R164" s="47">
        <v>7.0000000000000007E-2</v>
      </c>
      <c r="S164" s="47">
        <v>0</v>
      </c>
      <c r="T164" s="47">
        <v>0.03</v>
      </c>
      <c r="U164" s="47">
        <v>641</v>
      </c>
      <c r="V164" s="47">
        <v>19946</v>
      </c>
      <c r="W164" s="47">
        <v>1</v>
      </c>
      <c r="X164" s="47">
        <v>12.1</v>
      </c>
      <c r="Y164" s="432"/>
      <c r="Z164" s="45">
        <v>0.79</v>
      </c>
      <c r="AA164" s="45">
        <v>0.88</v>
      </c>
      <c r="AB164" s="45">
        <v>100.4</v>
      </c>
      <c r="AC164" s="45">
        <v>1.7</v>
      </c>
      <c r="AD164" s="45">
        <v>5.5</v>
      </c>
      <c r="AE164" s="45">
        <v>45</v>
      </c>
      <c r="AF164" s="45">
        <v>540</v>
      </c>
      <c r="AG164" s="45">
        <v>720</v>
      </c>
      <c r="AH164" s="45">
        <v>0.5</v>
      </c>
      <c r="AI164" s="45">
        <v>0.05</v>
      </c>
      <c r="AJ164" s="45">
        <v>0.02</v>
      </c>
      <c r="AK164" s="45">
        <v>44.6</v>
      </c>
      <c r="AM164" s="49">
        <v>2</v>
      </c>
      <c r="AN164" s="52">
        <v>41916</v>
      </c>
      <c r="AO164" s="50">
        <v>46612</v>
      </c>
      <c r="AP164" s="50" t="s">
        <v>107</v>
      </c>
      <c r="AQ164" s="48">
        <v>0.81930000000000003</v>
      </c>
      <c r="AR164" s="51" t="s">
        <v>20</v>
      </c>
      <c r="AS164" s="47">
        <v>0.01</v>
      </c>
      <c r="AT164" s="47">
        <v>27</v>
      </c>
      <c r="AU164" s="47">
        <v>142</v>
      </c>
      <c r="AV164" s="46" t="s">
        <v>103</v>
      </c>
      <c r="AW164" s="47">
        <v>2.7</v>
      </c>
      <c r="AX164" s="47">
        <v>59</v>
      </c>
      <c r="AY164" s="47"/>
      <c r="AZ164" s="47">
        <v>0.06</v>
      </c>
      <c r="BA164" s="47">
        <v>0.01</v>
      </c>
      <c r="BB164" s="47">
        <v>0.05</v>
      </c>
      <c r="BC164" s="47">
        <v>671</v>
      </c>
      <c r="BD164" s="47">
        <v>19898</v>
      </c>
      <c r="BE164" s="47">
        <v>1.5</v>
      </c>
      <c r="BF164" s="47">
        <v>12</v>
      </c>
      <c r="BG164" s="260"/>
      <c r="BH164" s="45">
        <v>0.79</v>
      </c>
      <c r="BI164" s="45">
        <v>0.88</v>
      </c>
      <c r="BJ164" s="45">
        <v>100.4</v>
      </c>
      <c r="BK164" s="45">
        <v>1.7</v>
      </c>
      <c r="BL164" s="45">
        <v>5.5</v>
      </c>
      <c r="BM164" s="45">
        <v>45</v>
      </c>
      <c r="BN164" s="45">
        <v>540</v>
      </c>
      <c r="BO164" s="45">
        <v>720</v>
      </c>
      <c r="BP164" s="45">
        <v>0.5</v>
      </c>
      <c r="BQ164" s="45">
        <v>0.05</v>
      </c>
      <c r="BR164" s="45">
        <v>0.02</v>
      </c>
      <c r="BS164" s="45">
        <v>44.6</v>
      </c>
      <c r="BU164" s="49">
        <v>2</v>
      </c>
      <c r="BV164" s="52">
        <v>41925</v>
      </c>
      <c r="BW164" s="49"/>
      <c r="BX164" s="49"/>
      <c r="BY164" s="48">
        <v>0.80349999999999999</v>
      </c>
      <c r="BZ164" s="47">
        <v>1</v>
      </c>
      <c r="CA164" s="47">
        <v>0.01</v>
      </c>
      <c r="CB164" s="47">
        <v>5</v>
      </c>
      <c r="CC164" s="47">
        <v>108</v>
      </c>
      <c r="CD164" s="46" t="s">
        <v>103</v>
      </c>
      <c r="CE164" s="47">
        <v>1.8</v>
      </c>
      <c r="CF164" s="47">
        <v>54.8</v>
      </c>
      <c r="CG164" s="47">
        <v>53.7</v>
      </c>
      <c r="CH164" s="47">
        <v>0.18</v>
      </c>
      <c r="CI164" s="47">
        <v>0.01</v>
      </c>
      <c r="CJ164" s="47">
        <v>0</v>
      </c>
      <c r="CK164" s="47">
        <v>665</v>
      </c>
      <c r="CL164" s="47">
        <v>20034</v>
      </c>
      <c r="CM164" s="47">
        <v>3</v>
      </c>
      <c r="CN164" s="47">
        <v>12</v>
      </c>
      <c r="CO164" s="449"/>
      <c r="CP164" s="45">
        <v>0.79</v>
      </c>
      <c r="CQ164" s="45">
        <v>0.88</v>
      </c>
      <c r="CR164" s="45">
        <v>100.4</v>
      </c>
      <c r="CS164" s="45">
        <v>1.7</v>
      </c>
      <c r="CT164" s="45">
        <v>5.5</v>
      </c>
      <c r="CU164" s="45">
        <v>45</v>
      </c>
      <c r="CV164" s="45">
        <v>540</v>
      </c>
      <c r="CW164" s="45">
        <v>720</v>
      </c>
      <c r="CX164" s="45">
        <v>0.5</v>
      </c>
      <c r="CY164" s="45">
        <v>0.05</v>
      </c>
      <c r="CZ164" s="45">
        <v>0.02</v>
      </c>
      <c r="DA164" s="45">
        <v>44.6</v>
      </c>
    </row>
    <row r="165" spans="1:105" ht="15.75" x14ac:dyDescent="0.3">
      <c r="A165" s="44">
        <f t="shared" si="16"/>
        <v>2014</v>
      </c>
      <c r="B165" s="44" t="str">
        <f t="shared" si="16"/>
        <v>OCTUBRE</v>
      </c>
      <c r="C165" s="44">
        <v>4</v>
      </c>
      <c r="D165" s="44" t="str">
        <f t="shared" si="15"/>
        <v>OCTUBRE 2014 / 3</v>
      </c>
      <c r="E165" s="49">
        <v>3</v>
      </c>
      <c r="F165" s="52">
        <v>41920</v>
      </c>
      <c r="G165" s="50">
        <v>46729</v>
      </c>
      <c r="H165" s="50" t="s">
        <v>106</v>
      </c>
      <c r="I165" s="48">
        <v>0.81599999999999995</v>
      </c>
      <c r="J165" s="51" t="s">
        <v>20</v>
      </c>
      <c r="K165" s="47">
        <v>0.02</v>
      </c>
      <c r="L165" s="47">
        <v>26.6</v>
      </c>
      <c r="M165" s="47">
        <v>114</v>
      </c>
      <c r="N165" s="46" t="s">
        <v>103</v>
      </c>
      <c r="O165" s="47">
        <v>2.13</v>
      </c>
      <c r="P165" s="47">
        <v>55.6</v>
      </c>
      <c r="Q165" s="47"/>
      <c r="R165" s="47">
        <v>7.0000000000000007E-2</v>
      </c>
      <c r="S165" s="47">
        <v>0</v>
      </c>
      <c r="T165" s="47">
        <v>0.03</v>
      </c>
      <c r="U165" s="47">
        <v>655</v>
      </c>
      <c r="V165" s="47">
        <v>19926</v>
      </c>
      <c r="W165" s="47">
        <v>1</v>
      </c>
      <c r="X165" s="47">
        <v>12.2</v>
      </c>
      <c r="Y165" s="432"/>
      <c r="Z165" s="45">
        <v>0.79</v>
      </c>
      <c r="AA165" s="45">
        <v>0.88</v>
      </c>
      <c r="AB165" s="45">
        <v>100.4</v>
      </c>
      <c r="AC165" s="45">
        <v>1.7</v>
      </c>
      <c r="AD165" s="45">
        <v>5.5</v>
      </c>
      <c r="AE165" s="45">
        <v>45</v>
      </c>
      <c r="AF165" s="45">
        <v>540</v>
      </c>
      <c r="AG165" s="45">
        <v>720</v>
      </c>
      <c r="AH165" s="45">
        <v>0.5</v>
      </c>
      <c r="AI165" s="45">
        <v>0.05</v>
      </c>
      <c r="AJ165" s="45">
        <v>0.02</v>
      </c>
      <c r="AK165" s="45">
        <v>44.6</v>
      </c>
      <c r="AM165" s="49">
        <v>3</v>
      </c>
      <c r="AN165" s="52">
        <v>41918</v>
      </c>
      <c r="AO165" s="50">
        <v>46649</v>
      </c>
      <c r="AP165" s="50" t="s">
        <v>153</v>
      </c>
      <c r="AQ165" s="48">
        <v>0.81979999999999997</v>
      </c>
      <c r="AR165" s="51" t="s">
        <v>20</v>
      </c>
      <c r="AS165" s="47">
        <v>0.01</v>
      </c>
      <c r="AT165" s="47">
        <v>25</v>
      </c>
      <c r="AU165" s="47">
        <v>142</v>
      </c>
      <c r="AV165" s="46" t="s">
        <v>103</v>
      </c>
      <c r="AW165" s="47">
        <v>2.6</v>
      </c>
      <c r="AX165" s="47">
        <v>58</v>
      </c>
      <c r="AZ165" s="47">
        <v>0.06</v>
      </c>
      <c r="BA165" s="47">
        <v>0.01</v>
      </c>
      <c r="BB165" s="47">
        <v>0.05</v>
      </c>
      <c r="BC165" s="47">
        <v>655</v>
      </c>
      <c r="BD165" s="47">
        <v>19894</v>
      </c>
      <c r="BE165" s="47">
        <v>1.5</v>
      </c>
      <c r="BF165" s="47">
        <v>12</v>
      </c>
      <c r="BG165" s="260"/>
      <c r="BH165" s="45">
        <v>0.79</v>
      </c>
      <c r="BI165" s="45">
        <v>0.88</v>
      </c>
      <c r="BJ165" s="45">
        <v>100.4</v>
      </c>
      <c r="BK165" s="45">
        <v>1.7</v>
      </c>
      <c r="BL165" s="45">
        <v>5.5</v>
      </c>
      <c r="BM165" s="45">
        <v>45</v>
      </c>
      <c r="BN165" s="45">
        <v>540</v>
      </c>
      <c r="BO165" s="45">
        <v>720</v>
      </c>
      <c r="BP165" s="45">
        <v>0.5</v>
      </c>
      <c r="BQ165" s="45">
        <v>0.05</v>
      </c>
      <c r="BR165" s="45">
        <v>0.02</v>
      </c>
      <c r="BS165" s="45">
        <v>44.6</v>
      </c>
      <c r="BU165" s="49">
        <v>3</v>
      </c>
      <c r="BV165" s="52">
        <v>41931</v>
      </c>
      <c r="BW165" s="49"/>
      <c r="BX165" s="49"/>
      <c r="BY165" s="48">
        <v>0.8095</v>
      </c>
      <c r="BZ165" s="47">
        <v>1</v>
      </c>
      <c r="CA165" s="47">
        <v>0.01</v>
      </c>
      <c r="CB165" s="47">
        <v>6</v>
      </c>
      <c r="CC165" s="47">
        <v>116</v>
      </c>
      <c r="CD165" s="46" t="s">
        <v>103</v>
      </c>
      <c r="CE165" s="47">
        <v>2</v>
      </c>
      <c r="CF165" s="47">
        <v>54.4</v>
      </c>
      <c r="CG165" s="47">
        <v>53.5</v>
      </c>
      <c r="CH165" s="47">
        <v>0.19</v>
      </c>
      <c r="CI165" s="47">
        <v>0.01</v>
      </c>
      <c r="CJ165" s="47">
        <v>0</v>
      </c>
      <c r="CK165" s="47">
        <v>663</v>
      </c>
      <c r="CL165" s="47">
        <v>19982</v>
      </c>
      <c r="CM165" s="47">
        <v>3.5</v>
      </c>
      <c r="CN165" s="47">
        <v>12.1</v>
      </c>
      <c r="CO165" s="449"/>
      <c r="CP165" s="45">
        <v>0.79</v>
      </c>
      <c r="CQ165" s="45">
        <v>0.88</v>
      </c>
      <c r="CR165" s="45">
        <v>100.4</v>
      </c>
      <c r="CS165" s="45">
        <v>1.7</v>
      </c>
      <c r="CT165" s="45">
        <v>5.5</v>
      </c>
      <c r="CU165" s="45">
        <v>45</v>
      </c>
      <c r="CV165" s="45">
        <v>540</v>
      </c>
      <c r="CW165" s="45">
        <v>720</v>
      </c>
      <c r="CX165" s="45">
        <v>0.5</v>
      </c>
      <c r="CY165" s="45">
        <v>0.05</v>
      </c>
      <c r="CZ165" s="45">
        <v>0.02</v>
      </c>
      <c r="DA165" s="45">
        <v>44.6</v>
      </c>
    </row>
    <row r="166" spans="1:105" ht="15.75" x14ac:dyDescent="0.3">
      <c r="A166" s="44">
        <f t="shared" si="16"/>
        <v>2014</v>
      </c>
      <c r="B166" s="44" t="str">
        <f t="shared" si="16"/>
        <v>OCTUBRE</v>
      </c>
      <c r="C166" s="44">
        <v>5</v>
      </c>
      <c r="D166" s="44" t="str">
        <f t="shared" si="15"/>
        <v>OCTUBRE 2014 / 4</v>
      </c>
      <c r="E166" s="49">
        <v>4</v>
      </c>
      <c r="F166" s="52">
        <v>41925</v>
      </c>
      <c r="G166" s="50">
        <v>46830</v>
      </c>
      <c r="H166" s="50" t="s">
        <v>102</v>
      </c>
      <c r="I166" s="48">
        <v>0.81369999999999998</v>
      </c>
      <c r="J166" s="51" t="s">
        <v>20</v>
      </c>
      <c r="K166" s="47">
        <v>0.02</v>
      </c>
      <c r="L166" s="47">
        <v>26.6</v>
      </c>
      <c r="M166" s="47">
        <v>112</v>
      </c>
      <c r="N166" s="46" t="s">
        <v>103</v>
      </c>
      <c r="O166" s="47">
        <v>2.1</v>
      </c>
      <c r="P166" s="47">
        <v>55.9</v>
      </c>
      <c r="R166" s="47">
        <v>7.0000000000000007E-2</v>
      </c>
      <c r="S166" s="47">
        <v>0</v>
      </c>
      <c r="T166" s="47">
        <v>0.03</v>
      </c>
      <c r="U166" s="47">
        <v>648</v>
      </c>
      <c r="V166" s="47">
        <v>19946</v>
      </c>
      <c r="W166" s="47">
        <v>1</v>
      </c>
      <c r="X166" s="47">
        <v>12</v>
      </c>
      <c r="Y166" s="432"/>
      <c r="Z166" s="45">
        <v>0.79</v>
      </c>
      <c r="AA166" s="45">
        <v>0.88</v>
      </c>
      <c r="AB166" s="45">
        <v>100.4</v>
      </c>
      <c r="AC166" s="45">
        <v>1.7</v>
      </c>
      <c r="AD166" s="45">
        <v>5.5</v>
      </c>
      <c r="AE166" s="45">
        <v>45</v>
      </c>
      <c r="AF166" s="45">
        <v>540</v>
      </c>
      <c r="AG166" s="45">
        <v>720</v>
      </c>
      <c r="AH166" s="45">
        <v>0.5</v>
      </c>
      <c r="AI166" s="45">
        <v>0.05</v>
      </c>
      <c r="AJ166" s="45">
        <v>0.02</v>
      </c>
      <c r="AK166" s="45">
        <v>44.6</v>
      </c>
      <c r="AM166" s="49">
        <v>4</v>
      </c>
      <c r="AN166" s="52">
        <v>41921</v>
      </c>
      <c r="AO166" s="50">
        <v>46711</v>
      </c>
      <c r="AP166" s="50" t="s">
        <v>108</v>
      </c>
      <c r="AQ166" s="48">
        <v>0.82050000000000001</v>
      </c>
      <c r="AR166" s="51" t="s">
        <v>20</v>
      </c>
      <c r="AS166" s="47">
        <v>0.01</v>
      </c>
      <c r="AT166" s="47">
        <v>25</v>
      </c>
      <c r="AU166" s="47">
        <v>138</v>
      </c>
      <c r="AV166" s="46" t="s">
        <v>103</v>
      </c>
      <c r="AW166" s="47">
        <v>2.6</v>
      </c>
      <c r="AX166" s="47">
        <v>58</v>
      </c>
      <c r="AZ166" s="47">
        <v>0.06</v>
      </c>
      <c r="BA166" s="47">
        <v>0.01</v>
      </c>
      <c r="BB166" s="47">
        <v>0.05</v>
      </c>
      <c r="BC166" s="47">
        <v>658</v>
      </c>
      <c r="BD166" s="47">
        <v>19890</v>
      </c>
      <c r="BE166" s="47">
        <v>1.5</v>
      </c>
      <c r="BF166" s="47">
        <v>12</v>
      </c>
      <c r="BG166" s="260"/>
      <c r="BH166" s="45">
        <v>0.79</v>
      </c>
      <c r="BI166" s="45">
        <v>0.88</v>
      </c>
      <c r="BJ166" s="45">
        <v>100.4</v>
      </c>
      <c r="BK166" s="45">
        <v>1.7</v>
      </c>
      <c r="BL166" s="45">
        <v>5.5</v>
      </c>
      <c r="BM166" s="45">
        <v>45</v>
      </c>
      <c r="BN166" s="45">
        <v>540</v>
      </c>
      <c r="BO166" s="45">
        <v>720</v>
      </c>
      <c r="BP166" s="45">
        <v>0.5</v>
      </c>
      <c r="BQ166" s="45">
        <v>0.05</v>
      </c>
      <c r="BR166" s="45">
        <v>0.02</v>
      </c>
      <c r="BS166" s="45">
        <v>44.6</v>
      </c>
      <c r="BU166" s="49">
        <v>4</v>
      </c>
      <c r="BV166" s="52">
        <v>41939</v>
      </c>
      <c r="BW166" s="49"/>
      <c r="BX166" s="49"/>
      <c r="BY166" s="48">
        <v>0.80630000000000002</v>
      </c>
      <c r="BZ166" s="47">
        <v>1</v>
      </c>
      <c r="CA166" s="47">
        <v>0.01</v>
      </c>
      <c r="CB166" s="47">
        <v>5</v>
      </c>
      <c r="CC166" s="47">
        <v>115</v>
      </c>
      <c r="CD166" s="46" t="s">
        <v>103</v>
      </c>
      <c r="CE166" s="47">
        <v>2.2999999999999998</v>
      </c>
      <c r="CF166" s="47">
        <v>54.2</v>
      </c>
      <c r="CG166" s="47">
        <v>53.2</v>
      </c>
      <c r="CH166" s="47">
        <v>0.21</v>
      </c>
      <c r="CI166" s="47">
        <v>0.01</v>
      </c>
      <c r="CJ166" s="47">
        <v>0</v>
      </c>
      <c r="CK166" s="47">
        <v>650</v>
      </c>
      <c r="CL166" s="47">
        <v>20010</v>
      </c>
      <c r="CM166" s="47">
        <v>3</v>
      </c>
      <c r="CN166" s="47">
        <v>12</v>
      </c>
      <c r="CO166" s="449"/>
      <c r="CP166" s="45">
        <v>0.79</v>
      </c>
      <c r="CQ166" s="45">
        <v>0.88</v>
      </c>
      <c r="CR166" s="45">
        <v>100.4</v>
      </c>
      <c r="CS166" s="45">
        <v>1.7</v>
      </c>
      <c r="CT166" s="45">
        <v>5.5</v>
      </c>
      <c r="CU166" s="45">
        <v>45</v>
      </c>
      <c r="CV166" s="45">
        <v>540</v>
      </c>
      <c r="CW166" s="45">
        <v>720</v>
      </c>
      <c r="CX166" s="45">
        <v>0.5</v>
      </c>
      <c r="CY166" s="45">
        <v>0.05</v>
      </c>
      <c r="CZ166" s="45">
        <v>0.02</v>
      </c>
      <c r="DA166" s="45">
        <v>44.6</v>
      </c>
    </row>
    <row r="167" spans="1:105" ht="15.75" x14ac:dyDescent="0.3">
      <c r="A167" s="44">
        <f t="shared" si="16"/>
        <v>2014</v>
      </c>
      <c r="B167" s="44" t="str">
        <f t="shared" si="16"/>
        <v>OCTUBRE</v>
      </c>
      <c r="C167" s="44">
        <v>6</v>
      </c>
      <c r="D167" s="44" t="str">
        <f t="shared" si="15"/>
        <v>OCTUBRE 2014 / 5</v>
      </c>
      <c r="E167" s="49">
        <v>5</v>
      </c>
      <c r="F167" s="52">
        <v>41929</v>
      </c>
      <c r="G167" s="50">
        <v>46939</v>
      </c>
      <c r="H167" s="50" t="s">
        <v>104</v>
      </c>
      <c r="I167" s="48">
        <v>0.81420000000000003</v>
      </c>
      <c r="J167" s="51" t="s">
        <v>20</v>
      </c>
      <c r="K167" s="47">
        <v>0.02</v>
      </c>
      <c r="L167" s="47">
        <v>26.6</v>
      </c>
      <c r="M167" s="47">
        <v>108</v>
      </c>
      <c r="N167" s="46" t="s">
        <v>103</v>
      </c>
      <c r="O167" s="47">
        <v>2.13</v>
      </c>
      <c r="P167" s="47">
        <v>55.9</v>
      </c>
      <c r="R167" s="47">
        <v>0.08</v>
      </c>
      <c r="S167" s="47">
        <v>0</v>
      </c>
      <c r="T167" s="47">
        <v>0.03</v>
      </c>
      <c r="U167" s="47">
        <v>651</v>
      </c>
      <c r="V167" s="47">
        <v>19942</v>
      </c>
      <c r="W167" s="47">
        <v>1</v>
      </c>
      <c r="X167" s="47">
        <v>12.2</v>
      </c>
      <c r="Y167" s="432"/>
      <c r="Z167" s="45">
        <v>0.79</v>
      </c>
      <c r="AA167" s="45">
        <v>0.88</v>
      </c>
      <c r="AB167" s="45">
        <v>100.4</v>
      </c>
      <c r="AC167" s="45">
        <v>1.7</v>
      </c>
      <c r="AD167" s="45">
        <v>5.5</v>
      </c>
      <c r="AE167" s="45">
        <v>45</v>
      </c>
      <c r="AF167" s="45">
        <v>540</v>
      </c>
      <c r="AG167" s="45">
        <v>720</v>
      </c>
      <c r="AH167" s="45">
        <v>0.5</v>
      </c>
      <c r="AI167" s="45">
        <v>0.05</v>
      </c>
      <c r="AJ167" s="45">
        <v>0.02</v>
      </c>
      <c r="AK167" s="45">
        <v>44.6</v>
      </c>
      <c r="AM167" s="49">
        <v>5</v>
      </c>
      <c r="AN167" s="52">
        <v>41924</v>
      </c>
      <c r="AO167" s="50">
        <v>46792</v>
      </c>
      <c r="AP167" s="50" t="s">
        <v>152</v>
      </c>
      <c r="AQ167" s="48">
        <v>0.82079999999999997</v>
      </c>
      <c r="AR167" s="51" t="s">
        <v>20</v>
      </c>
      <c r="AS167" s="47">
        <v>0.03</v>
      </c>
      <c r="AT167" s="47">
        <v>25</v>
      </c>
      <c r="AU167" s="47">
        <v>136</v>
      </c>
      <c r="AV167" s="46" t="s">
        <v>103</v>
      </c>
      <c r="AW167" s="47">
        <v>2.6</v>
      </c>
      <c r="AX167" s="47">
        <v>59</v>
      </c>
      <c r="AZ167" s="47">
        <v>0.05</v>
      </c>
      <c r="BA167" s="47">
        <v>0.01</v>
      </c>
      <c r="BB167" s="47">
        <v>0.05</v>
      </c>
      <c r="BC167" s="47">
        <v>667</v>
      </c>
      <c r="BD167" s="47">
        <v>19886</v>
      </c>
      <c r="BE167" s="47">
        <v>1.5</v>
      </c>
      <c r="BF167" s="47">
        <v>12</v>
      </c>
      <c r="BG167" s="260"/>
      <c r="BH167" s="45">
        <v>0.79</v>
      </c>
      <c r="BI167" s="45">
        <v>0.88</v>
      </c>
      <c r="BJ167" s="45">
        <v>100.4</v>
      </c>
      <c r="BK167" s="45">
        <v>1.7</v>
      </c>
      <c r="BL167" s="45">
        <v>5.5</v>
      </c>
      <c r="BM167" s="45">
        <v>45</v>
      </c>
      <c r="BN167" s="45">
        <v>540</v>
      </c>
      <c r="BO167" s="45">
        <v>720</v>
      </c>
      <c r="BP167" s="45">
        <v>0.5</v>
      </c>
      <c r="BQ167" s="45">
        <v>0.05</v>
      </c>
      <c r="BR167" s="45">
        <v>0.02</v>
      </c>
      <c r="BS167" s="45">
        <v>44.6</v>
      </c>
      <c r="BV167" s="44"/>
    </row>
    <row r="168" spans="1:105" ht="15.75" x14ac:dyDescent="0.3">
      <c r="A168" s="44">
        <f t="shared" si="16"/>
        <v>2014</v>
      </c>
      <c r="B168" s="44" t="str">
        <f t="shared" si="16"/>
        <v>OCTUBRE</v>
      </c>
      <c r="C168" s="44">
        <v>7</v>
      </c>
      <c r="D168" s="44" t="str">
        <f t="shared" si="15"/>
        <v>OCTUBRE 2014 / 6</v>
      </c>
      <c r="E168" s="49">
        <v>6</v>
      </c>
      <c r="F168" s="52">
        <v>41933</v>
      </c>
      <c r="G168" s="50">
        <v>47009</v>
      </c>
      <c r="H168" s="50" t="s">
        <v>102</v>
      </c>
      <c r="I168" s="48">
        <v>0.81320000000000003</v>
      </c>
      <c r="J168" s="51" t="s">
        <v>20</v>
      </c>
      <c r="K168" s="47">
        <v>0.02</v>
      </c>
      <c r="L168" s="47">
        <v>26.6</v>
      </c>
      <c r="M168" s="47">
        <v>110</v>
      </c>
      <c r="N168" s="46" t="s">
        <v>103</v>
      </c>
      <c r="O168" s="47">
        <v>2.11</v>
      </c>
      <c r="P168" s="47">
        <v>56.7</v>
      </c>
      <c r="R168" s="47">
        <v>0.06</v>
      </c>
      <c r="S168" s="47">
        <v>0</v>
      </c>
      <c r="T168" s="47">
        <v>0.03</v>
      </c>
      <c r="U168" s="47">
        <v>655</v>
      </c>
      <c r="V168" s="47">
        <v>19950</v>
      </c>
      <c r="W168" s="47">
        <v>1</v>
      </c>
      <c r="X168" s="47">
        <v>12.1</v>
      </c>
      <c r="Y168" s="432"/>
      <c r="Z168" s="45">
        <v>0.79</v>
      </c>
      <c r="AA168" s="45">
        <v>0.88</v>
      </c>
      <c r="AB168" s="45">
        <v>100.4</v>
      </c>
      <c r="AC168" s="45">
        <v>1.7</v>
      </c>
      <c r="AD168" s="45">
        <v>5.5</v>
      </c>
      <c r="AE168" s="45">
        <v>45</v>
      </c>
      <c r="AF168" s="45">
        <v>540</v>
      </c>
      <c r="AG168" s="45">
        <v>720</v>
      </c>
      <c r="AH168" s="45">
        <v>0.5</v>
      </c>
      <c r="AI168" s="45">
        <v>0.05</v>
      </c>
      <c r="AJ168" s="45">
        <v>0.02</v>
      </c>
      <c r="AK168" s="45">
        <v>44.6</v>
      </c>
      <c r="AM168" s="49">
        <v>6</v>
      </c>
      <c r="AN168" s="52">
        <v>41926</v>
      </c>
      <c r="AO168" s="50">
        <v>46817</v>
      </c>
      <c r="AP168" s="50" t="s">
        <v>109</v>
      </c>
      <c r="AQ168" s="48">
        <v>0.82179999999999997</v>
      </c>
      <c r="AR168" s="51" t="s">
        <v>20</v>
      </c>
      <c r="AS168" s="47">
        <v>0.02</v>
      </c>
      <c r="AT168" s="47">
        <v>25</v>
      </c>
      <c r="AU168" s="47">
        <v>140</v>
      </c>
      <c r="AV168" s="46" t="s">
        <v>103</v>
      </c>
      <c r="AW168" s="47">
        <v>2.6</v>
      </c>
      <c r="AX168" s="47">
        <v>57</v>
      </c>
      <c r="AZ168" s="47">
        <v>0.06</v>
      </c>
      <c r="BA168" s="47">
        <v>0.01</v>
      </c>
      <c r="BB168" s="47">
        <v>0.05</v>
      </c>
      <c r="BC168" s="47">
        <v>664</v>
      </c>
      <c r="BD168" s="47">
        <v>19874</v>
      </c>
      <c r="BE168" s="47">
        <v>1.5</v>
      </c>
      <c r="BF168" s="47">
        <v>12</v>
      </c>
      <c r="BG168" s="260"/>
      <c r="BH168" s="45">
        <v>0.79</v>
      </c>
      <c r="BI168" s="45">
        <v>0.88</v>
      </c>
      <c r="BJ168" s="45">
        <v>100.4</v>
      </c>
      <c r="BK168" s="45">
        <v>1.7</v>
      </c>
      <c r="BL168" s="45">
        <v>5.5</v>
      </c>
      <c r="BM168" s="45">
        <v>45</v>
      </c>
      <c r="BN168" s="45">
        <v>540</v>
      </c>
      <c r="BO168" s="45">
        <v>720</v>
      </c>
      <c r="BP168" s="45">
        <v>0.5</v>
      </c>
      <c r="BQ168" s="45">
        <v>0.05</v>
      </c>
      <c r="BR168" s="45">
        <v>0.02</v>
      </c>
      <c r="BS168" s="45">
        <v>44.6</v>
      </c>
      <c r="BV168" s="44"/>
    </row>
    <row r="169" spans="1:105" ht="15.75" x14ac:dyDescent="0.3">
      <c r="A169" s="44">
        <f t="shared" si="16"/>
        <v>2014</v>
      </c>
      <c r="B169" s="44" t="str">
        <f t="shared" si="16"/>
        <v>OCTUBRE</v>
      </c>
      <c r="C169" s="44">
        <v>8</v>
      </c>
      <c r="D169" s="44" t="str">
        <f t="shared" si="15"/>
        <v>OCTUBRE 2014 / 7</v>
      </c>
      <c r="E169" s="49">
        <v>7</v>
      </c>
      <c r="F169" s="52">
        <v>41937</v>
      </c>
      <c r="G169" s="50">
        <v>47117</v>
      </c>
      <c r="H169" s="50" t="s">
        <v>106</v>
      </c>
      <c r="I169" s="48">
        <v>0.81230000000000002</v>
      </c>
      <c r="J169" s="51" t="s">
        <v>20</v>
      </c>
      <c r="K169" s="47">
        <v>0.02</v>
      </c>
      <c r="L169" s="47">
        <v>26.6</v>
      </c>
      <c r="M169" s="47">
        <v>110</v>
      </c>
      <c r="N169" s="46" t="s">
        <v>103</v>
      </c>
      <c r="O169" s="47">
        <v>2.06</v>
      </c>
      <c r="P169" s="47">
        <v>55.9</v>
      </c>
      <c r="R169" s="47">
        <v>0.08</v>
      </c>
      <c r="S169" s="47">
        <v>0</v>
      </c>
      <c r="T169" s="47">
        <v>0.03</v>
      </c>
      <c r="U169" s="47">
        <v>645</v>
      </c>
      <c r="V169" s="47">
        <v>19958</v>
      </c>
      <c r="W169" s="47">
        <v>1</v>
      </c>
      <c r="X169" s="47">
        <v>12</v>
      </c>
      <c r="Y169" s="432"/>
      <c r="Z169" s="45">
        <v>0.79</v>
      </c>
      <c r="AA169" s="45">
        <v>0.88</v>
      </c>
      <c r="AB169" s="45">
        <v>100.4</v>
      </c>
      <c r="AC169" s="45">
        <v>1.7</v>
      </c>
      <c r="AD169" s="45">
        <v>5.5</v>
      </c>
      <c r="AE169" s="45">
        <v>45</v>
      </c>
      <c r="AF169" s="45">
        <v>540</v>
      </c>
      <c r="AG169" s="45">
        <v>720</v>
      </c>
      <c r="AH169" s="45">
        <v>0.5</v>
      </c>
      <c r="AI169" s="45">
        <v>0.05</v>
      </c>
      <c r="AJ169" s="45">
        <v>0.02</v>
      </c>
      <c r="AK169" s="45">
        <v>44.6</v>
      </c>
      <c r="AM169" s="49">
        <v>7</v>
      </c>
      <c r="AN169" s="52">
        <v>41928</v>
      </c>
      <c r="AO169" s="50">
        <v>46875</v>
      </c>
      <c r="AP169" s="50" t="s">
        <v>108</v>
      </c>
      <c r="AQ169" s="48">
        <v>0.82330000000000003</v>
      </c>
      <c r="AR169" s="51" t="s">
        <v>20</v>
      </c>
      <c r="AS169" s="47">
        <v>0.02</v>
      </c>
      <c r="AT169" s="47">
        <v>25</v>
      </c>
      <c r="AU169" s="47">
        <v>142</v>
      </c>
      <c r="AV169" s="46" t="s">
        <v>103</v>
      </c>
      <c r="AW169" s="47">
        <v>2.7</v>
      </c>
      <c r="AX169" s="47">
        <v>57</v>
      </c>
      <c r="AZ169" s="47">
        <v>0.06</v>
      </c>
      <c r="BA169" s="47">
        <v>0.01</v>
      </c>
      <c r="BB169" s="47">
        <v>0.02</v>
      </c>
      <c r="BC169" s="47">
        <v>662</v>
      </c>
      <c r="BD169" s="47">
        <v>19866</v>
      </c>
      <c r="BE169" s="47">
        <v>1.5</v>
      </c>
      <c r="BF169" s="47">
        <v>12</v>
      </c>
      <c r="BG169" s="260"/>
      <c r="BH169" s="45">
        <v>0.79</v>
      </c>
      <c r="BI169" s="45">
        <v>0.88</v>
      </c>
      <c r="BJ169" s="45">
        <v>100.4</v>
      </c>
      <c r="BK169" s="45">
        <v>1.7</v>
      </c>
      <c r="BL169" s="45">
        <v>5.5</v>
      </c>
      <c r="BM169" s="45">
        <v>45</v>
      </c>
      <c r="BN169" s="45">
        <v>540</v>
      </c>
      <c r="BO169" s="45">
        <v>720</v>
      </c>
      <c r="BP169" s="45">
        <v>0.5</v>
      </c>
      <c r="BQ169" s="45">
        <v>0.05</v>
      </c>
      <c r="BR169" s="45">
        <v>0.02</v>
      </c>
      <c r="BS169" s="45">
        <v>44.6</v>
      </c>
      <c r="BV169" s="44"/>
    </row>
    <row r="170" spans="1:105" ht="15.75" x14ac:dyDescent="0.3">
      <c r="A170" s="44">
        <f t="shared" si="16"/>
        <v>2014</v>
      </c>
      <c r="B170" s="44" t="str">
        <f t="shared" si="16"/>
        <v>OCTUBRE</v>
      </c>
      <c r="C170" s="44">
        <v>9</v>
      </c>
      <c r="D170" s="44" t="str">
        <f t="shared" si="15"/>
        <v>OCTUBRE 2014 / 8</v>
      </c>
      <c r="E170" s="49">
        <v>8</v>
      </c>
      <c r="F170" s="52">
        <v>41941</v>
      </c>
      <c r="G170" s="50">
        <v>47198</v>
      </c>
      <c r="H170" s="50" t="s">
        <v>105</v>
      </c>
      <c r="I170" s="48">
        <v>0.81320000000000003</v>
      </c>
      <c r="J170" s="51" t="s">
        <v>20</v>
      </c>
      <c r="K170" s="47">
        <v>0.02</v>
      </c>
      <c r="L170" s="47">
        <v>26.6</v>
      </c>
      <c r="M170" s="47">
        <v>111</v>
      </c>
      <c r="N170" s="46" t="s">
        <v>103</v>
      </c>
      <c r="O170" s="47">
        <v>2.11</v>
      </c>
      <c r="P170" s="47">
        <v>56.6</v>
      </c>
      <c r="R170" s="47">
        <v>7.0000000000000007E-2</v>
      </c>
      <c r="S170" s="47">
        <v>0</v>
      </c>
      <c r="T170" s="47">
        <v>0.03</v>
      </c>
      <c r="U170" s="47">
        <v>654</v>
      </c>
      <c r="V170" s="47">
        <v>19950</v>
      </c>
      <c r="W170" s="47">
        <v>1</v>
      </c>
      <c r="X170" s="47">
        <v>12</v>
      </c>
      <c r="Y170" s="432"/>
      <c r="Z170" s="45">
        <v>0.79</v>
      </c>
      <c r="AA170" s="45">
        <v>0.88</v>
      </c>
      <c r="AB170" s="45">
        <v>100.4</v>
      </c>
      <c r="AC170" s="45">
        <v>1.7</v>
      </c>
      <c r="AD170" s="45">
        <v>5.5</v>
      </c>
      <c r="AE170" s="45">
        <v>45</v>
      </c>
      <c r="AF170" s="45">
        <v>540</v>
      </c>
      <c r="AG170" s="45">
        <v>720</v>
      </c>
      <c r="AH170" s="45">
        <v>0.5</v>
      </c>
      <c r="AI170" s="45">
        <v>0.05</v>
      </c>
      <c r="AJ170" s="45">
        <v>0.02</v>
      </c>
      <c r="AK170" s="45">
        <v>44.6</v>
      </c>
      <c r="AN170" s="164"/>
      <c r="AX170" s="44"/>
      <c r="BV170" s="44"/>
    </row>
    <row r="171" spans="1:105" x14ac:dyDescent="0.25">
      <c r="A171" s="44">
        <f t="shared" si="16"/>
        <v>2014</v>
      </c>
      <c r="B171" s="44" t="str">
        <f t="shared" si="16"/>
        <v>OCTUBRE</v>
      </c>
      <c r="C171" s="44">
        <v>10</v>
      </c>
      <c r="D171" s="44" t="str">
        <f t="shared" si="15"/>
        <v>OCTUBRE 2014 / 9</v>
      </c>
    </row>
    <row r="172" spans="1:105" x14ac:dyDescent="0.25">
      <c r="A172" s="44">
        <f t="shared" si="16"/>
        <v>2014</v>
      </c>
      <c r="B172" s="44" t="str">
        <f t="shared" si="16"/>
        <v>OCTUBRE</v>
      </c>
      <c r="C172" s="44">
        <v>11</v>
      </c>
      <c r="D172" s="44" t="str">
        <f t="shared" si="15"/>
        <v>OCTUBRE 2014 / 10</v>
      </c>
    </row>
    <row r="173" spans="1:105" x14ac:dyDescent="0.25">
      <c r="A173" s="44">
        <f t="shared" si="16"/>
        <v>2014</v>
      </c>
      <c r="B173" s="44" t="str">
        <f t="shared" si="16"/>
        <v>OCTUBRE</v>
      </c>
      <c r="C173" s="44">
        <v>12</v>
      </c>
      <c r="D173" s="44" t="str">
        <f t="shared" si="15"/>
        <v>OCTUBRE 2014 / 11</v>
      </c>
    </row>
    <row r="174" spans="1:105" x14ac:dyDescent="0.25">
      <c r="A174" s="44">
        <f t="shared" si="16"/>
        <v>2014</v>
      </c>
      <c r="B174" s="44" t="str">
        <f t="shared" si="16"/>
        <v>OCTUBRE</v>
      </c>
      <c r="C174" s="44">
        <v>13</v>
      </c>
      <c r="D174" s="44" t="str">
        <f t="shared" si="15"/>
        <v>OCTUBRE 2014 / 12</v>
      </c>
    </row>
    <row r="175" spans="1:105" x14ac:dyDescent="0.25">
      <c r="A175" s="44">
        <f t="shared" si="16"/>
        <v>2014</v>
      </c>
      <c r="B175" s="44" t="str">
        <f t="shared" si="16"/>
        <v>OCTUBRE</v>
      </c>
      <c r="C175" s="44">
        <v>14</v>
      </c>
      <c r="D175" s="44" t="str">
        <f t="shared" si="15"/>
        <v>OCTUBRE 2014 / 13</v>
      </c>
    </row>
    <row r="176" spans="1:105" x14ac:dyDescent="0.25">
      <c r="A176" s="44">
        <f t="shared" si="16"/>
        <v>2014</v>
      </c>
      <c r="B176" s="44" t="str">
        <f t="shared" si="16"/>
        <v>OCTUBRE</v>
      </c>
      <c r="C176" s="44">
        <v>15</v>
      </c>
      <c r="D176" s="44" t="str">
        <f t="shared" si="15"/>
        <v>OCTUBRE 2014 / 14</v>
      </c>
    </row>
    <row r="177" spans="1:4" x14ac:dyDescent="0.25">
      <c r="A177" s="44">
        <f t="shared" si="16"/>
        <v>2014</v>
      </c>
      <c r="B177" s="44" t="str">
        <f t="shared" si="16"/>
        <v>OCTUBRE</v>
      </c>
      <c r="C177" s="44">
        <v>16</v>
      </c>
      <c r="D177" s="44" t="str">
        <f t="shared" si="15"/>
        <v>OCTUBRE 2014 / 15</v>
      </c>
    </row>
    <row r="178" spans="1:4" x14ac:dyDescent="0.25">
      <c r="A178" s="44">
        <f t="shared" si="16"/>
        <v>2014</v>
      </c>
      <c r="B178" s="44" t="str">
        <f t="shared" si="16"/>
        <v>OCTUBRE</v>
      </c>
      <c r="C178" s="44">
        <v>17</v>
      </c>
      <c r="D178" s="44" t="str">
        <f t="shared" si="15"/>
        <v>OCTUBRE 2014 / 16</v>
      </c>
    </row>
    <row r="179" spans="1:4" x14ac:dyDescent="0.25">
      <c r="A179" s="44">
        <f t="shared" si="16"/>
        <v>2014</v>
      </c>
      <c r="B179" s="44" t="str">
        <f t="shared" si="16"/>
        <v>OCTUBRE</v>
      </c>
      <c r="C179" s="44">
        <v>18</v>
      </c>
      <c r="D179" s="44" t="str">
        <f t="shared" si="15"/>
        <v>OCTUBRE 2014 / 17</v>
      </c>
    </row>
    <row r="180" spans="1:4" x14ac:dyDescent="0.25">
      <c r="A180" s="44">
        <f t="shared" si="16"/>
        <v>2014</v>
      </c>
      <c r="B180" s="44" t="str">
        <f t="shared" si="16"/>
        <v>OCTUBRE</v>
      </c>
      <c r="C180" s="44">
        <v>19</v>
      </c>
      <c r="D180" s="44" t="str">
        <f t="shared" si="15"/>
        <v>OCTUBRE 2014 / 18</v>
      </c>
    </row>
    <row r="181" spans="1:4" x14ac:dyDescent="0.25">
      <c r="A181" s="44">
        <f t="shared" si="16"/>
        <v>2014</v>
      </c>
      <c r="B181" s="44" t="str">
        <f t="shared" si="16"/>
        <v>OCTUBRE</v>
      </c>
      <c r="C181" s="44">
        <v>20</v>
      </c>
      <c r="D181" s="44" t="str">
        <f t="shared" si="15"/>
        <v>OCTUBRE 2014 / 19</v>
      </c>
    </row>
    <row r="182" spans="1:4" x14ac:dyDescent="0.25">
      <c r="A182" s="44">
        <f t="shared" si="16"/>
        <v>2014</v>
      </c>
      <c r="B182" s="44" t="str">
        <f t="shared" si="16"/>
        <v>OCTUBRE</v>
      </c>
      <c r="C182" s="44">
        <v>21</v>
      </c>
      <c r="D182" s="44" t="str">
        <f t="shared" si="15"/>
        <v>OCTUBRE 2014 / 20</v>
      </c>
    </row>
    <row r="183" spans="1:4" x14ac:dyDescent="0.25">
      <c r="A183" s="44">
        <f t="shared" si="16"/>
        <v>2014</v>
      </c>
      <c r="B183" s="44" t="str">
        <f t="shared" si="16"/>
        <v>OCTUBRE</v>
      </c>
      <c r="C183" s="44">
        <v>22</v>
      </c>
      <c r="D183" s="44" t="str">
        <f t="shared" si="15"/>
        <v>OCTUBRE 2014 / 21</v>
      </c>
    </row>
    <row r="184" spans="1:4" x14ac:dyDescent="0.25">
      <c r="A184" s="44">
        <f t="shared" si="16"/>
        <v>2014</v>
      </c>
      <c r="B184" s="44" t="str">
        <f t="shared" si="16"/>
        <v>OCTUBRE</v>
      </c>
      <c r="C184" s="44">
        <v>23</v>
      </c>
      <c r="D184" s="44" t="str">
        <f t="shared" si="15"/>
        <v>OCTUBRE 2014 / 22</v>
      </c>
    </row>
    <row r="185" spans="1:4" x14ac:dyDescent="0.25">
      <c r="A185" s="44">
        <f t="shared" si="16"/>
        <v>2014</v>
      </c>
      <c r="B185" s="44" t="str">
        <f t="shared" si="16"/>
        <v>OCTUBRE</v>
      </c>
      <c r="C185" s="44">
        <v>24</v>
      </c>
      <c r="D185" s="44" t="str">
        <f t="shared" si="15"/>
        <v>OCTUBRE 2014 / 23</v>
      </c>
    </row>
    <row r="186" spans="1:4" x14ac:dyDescent="0.25">
      <c r="A186" s="44">
        <f t="shared" si="16"/>
        <v>2014</v>
      </c>
      <c r="B186" s="44" t="str">
        <f t="shared" si="16"/>
        <v>OCTUBRE</v>
      </c>
      <c r="C186" s="44">
        <v>25</v>
      </c>
      <c r="D186" s="44" t="str">
        <f t="shared" si="15"/>
        <v>OCTUBRE 2014 / 24</v>
      </c>
    </row>
    <row r="187" spans="1:4" x14ac:dyDescent="0.25">
      <c r="A187" s="44">
        <f t="shared" si="16"/>
        <v>2014</v>
      </c>
      <c r="B187" s="44" t="str">
        <f t="shared" si="16"/>
        <v>OCTUBRE</v>
      </c>
      <c r="C187" s="44">
        <v>26</v>
      </c>
      <c r="D187" s="44" t="str">
        <f t="shared" si="15"/>
        <v>OCTUBRE 2014 / 25</v>
      </c>
    </row>
    <row r="188" spans="1:4" x14ac:dyDescent="0.25">
      <c r="A188" s="44">
        <f t="shared" si="16"/>
        <v>2014</v>
      </c>
      <c r="B188" s="44" t="str">
        <f t="shared" si="16"/>
        <v>OCTUBRE</v>
      </c>
      <c r="C188" s="44">
        <v>27</v>
      </c>
      <c r="D188" s="44" t="str">
        <f t="shared" si="15"/>
        <v>OCTUBRE 2014 / 26</v>
      </c>
    </row>
    <row r="189" spans="1:4" x14ac:dyDescent="0.25">
      <c r="A189" s="44">
        <f t="shared" si="16"/>
        <v>2014</v>
      </c>
      <c r="B189" s="44" t="str">
        <f t="shared" si="16"/>
        <v>OCTUBRE</v>
      </c>
      <c r="C189" s="44">
        <v>28</v>
      </c>
      <c r="D189" s="44" t="str">
        <f t="shared" si="15"/>
        <v>OCTUBRE 2014 / 27</v>
      </c>
    </row>
    <row r="190" spans="1:4" x14ac:dyDescent="0.25">
      <c r="A190" s="44">
        <f t="shared" si="16"/>
        <v>2014</v>
      </c>
      <c r="B190" s="44" t="str">
        <f t="shared" si="16"/>
        <v>OCTUBRE</v>
      </c>
      <c r="C190" s="44">
        <v>29</v>
      </c>
      <c r="D190" s="44" t="str">
        <f t="shared" si="15"/>
        <v>OCTUBRE 2014 / 28</v>
      </c>
    </row>
    <row r="191" spans="1:4" x14ac:dyDescent="0.25">
      <c r="A191" s="44">
        <f t="shared" si="16"/>
        <v>2014</v>
      </c>
      <c r="B191" s="44" t="str">
        <f t="shared" si="16"/>
        <v>OCTUBRE</v>
      </c>
      <c r="C191" s="44">
        <v>30</v>
      </c>
      <c r="D191" s="44" t="str">
        <f t="shared" si="15"/>
        <v>OCTUBRE 2014 / 29</v>
      </c>
    </row>
    <row r="192" spans="1:4" x14ac:dyDescent="0.25">
      <c r="A192" s="44">
        <f t="shared" si="16"/>
        <v>2014</v>
      </c>
      <c r="B192" s="44" t="str">
        <f t="shared" si="16"/>
        <v>OCTUBRE</v>
      </c>
      <c r="C192" s="44">
        <v>31</v>
      </c>
      <c r="D192" s="44" t="str">
        <f t="shared" si="15"/>
        <v>OCTUBRE 2014 / 30</v>
      </c>
    </row>
    <row r="193" spans="1:105" s="206" customFormat="1" x14ac:dyDescent="0.25">
      <c r="D193" s="44" t="str">
        <f t="shared" si="15"/>
        <v>OCTUBRE 2014 / 31</v>
      </c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17"/>
      <c r="Z193" s="44"/>
      <c r="AA193" s="55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207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55"/>
      <c r="AY193" s="44"/>
      <c r="AZ193" s="44"/>
      <c r="BA193" s="44"/>
      <c r="BB193" s="44"/>
      <c r="BC193" s="44"/>
      <c r="BD193" s="44"/>
      <c r="BE193" s="44"/>
      <c r="BF193" s="44"/>
      <c r="BG193" s="411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207"/>
      <c r="BU193" s="44"/>
      <c r="BV193" s="55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22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</row>
    <row r="194" spans="1:105" ht="15.75" x14ac:dyDescent="0.25">
      <c r="A194" s="44">
        <v>2014</v>
      </c>
      <c r="B194" s="44" t="s">
        <v>237</v>
      </c>
      <c r="C194" s="44">
        <v>1</v>
      </c>
      <c r="D194" s="208" t="s">
        <v>228</v>
      </c>
      <c r="E194" s="209">
        <f>IFERROR(AVERAGE(E163:E193),"")</f>
        <v>4.5</v>
      </c>
      <c r="F194" s="209">
        <f>IFERROR(AVERAGE(F163:F193),"")</f>
        <v>41926.875</v>
      </c>
      <c r="G194" s="209">
        <f>IFERROR(AVERAGE(G163:G193),"")</f>
        <v>46880.75</v>
      </c>
      <c r="H194" s="209" t="str">
        <f>IFERROR(AVERAGE(H163:H193),"")</f>
        <v/>
      </c>
      <c r="I194" s="209">
        <f>IFERROR(AVERAGE(I163:I193),"")</f>
        <v>0.81381250000000005</v>
      </c>
      <c r="J194" s="209" t="str">
        <f t="shared" ref="J194:BU194" si="17">IFERROR(AVERAGE(J163:J193),"")</f>
        <v/>
      </c>
      <c r="K194" s="209">
        <f t="shared" si="17"/>
        <v>0.02</v>
      </c>
      <c r="L194" s="209">
        <f t="shared" si="17"/>
        <v>26.599999999999998</v>
      </c>
      <c r="M194" s="209">
        <f t="shared" si="17"/>
        <v>111.125</v>
      </c>
      <c r="N194" s="209" t="str">
        <f t="shared" si="17"/>
        <v/>
      </c>
      <c r="O194" s="209">
        <f t="shared" si="17"/>
        <v>2.1125000000000003</v>
      </c>
      <c r="P194" s="209">
        <f t="shared" si="17"/>
        <v>56.05</v>
      </c>
      <c r="Q194" s="209" t="str">
        <f t="shared" si="17"/>
        <v/>
      </c>
      <c r="R194" s="209">
        <f t="shared" si="17"/>
        <v>7.0000000000000007E-2</v>
      </c>
      <c r="S194" s="209">
        <f t="shared" si="17"/>
        <v>0</v>
      </c>
      <c r="T194" s="209">
        <f t="shared" si="17"/>
        <v>0.03</v>
      </c>
      <c r="U194" s="209">
        <f t="shared" si="17"/>
        <v>650.75</v>
      </c>
      <c r="V194" s="209">
        <f t="shared" si="17"/>
        <v>19945</v>
      </c>
      <c r="W194" s="209">
        <f t="shared" si="17"/>
        <v>1</v>
      </c>
      <c r="X194" s="209">
        <f t="shared" si="17"/>
        <v>12.087499999999999</v>
      </c>
      <c r="Y194" s="418" t="str">
        <f t="shared" si="17"/>
        <v/>
      </c>
      <c r="Z194" s="209">
        <f t="shared" si="17"/>
        <v>0.79</v>
      </c>
      <c r="AA194" s="209">
        <f t="shared" si="17"/>
        <v>0.88</v>
      </c>
      <c r="AB194" s="209">
        <f t="shared" si="17"/>
        <v>100.39999999999999</v>
      </c>
      <c r="AC194" s="209">
        <f t="shared" si="17"/>
        <v>1.6999999999999997</v>
      </c>
      <c r="AD194" s="209">
        <f t="shared" si="17"/>
        <v>5.5</v>
      </c>
      <c r="AE194" s="209">
        <f t="shared" si="17"/>
        <v>45</v>
      </c>
      <c r="AF194" s="209">
        <f t="shared" si="17"/>
        <v>540</v>
      </c>
      <c r="AG194" s="209">
        <f t="shared" si="17"/>
        <v>720</v>
      </c>
      <c r="AH194" s="209">
        <f t="shared" si="17"/>
        <v>0.5</v>
      </c>
      <c r="AI194" s="209">
        <f t="shared" si="17"/>
        <v>4.9999999999999996E-2</v>
      </c>
      <c r="AJ194" s="209">
        <f t="shared" si="17"/>
        <v>0.02</v>
      </c>
      <c r="AK194" s="209">
        <f t="shared" si="17"/>
        <v>44.600000000000009</v>
      </c>
      <c r="AL194" s="209" t="str">
        <f t="shared" si="17"/>
        <v/>
      </c>
      <c r="AM194" s="209">
        <f t="shared" si="17"/>
        <v>4</v>
      </c>
      <c r="AN194" s="209">
        <f t="shared" si="17"/>
        <v>41921</v>
      </c>
      <c r="AO194" s="209">
        <f t="shared" si="17"/>
        <v>46717.142857142855</v>
      </c>
      <c r="AP194" s="209" t="str">
        <f t="shared" si="17"/>
        <v/>
      </c>
      <c r="AQ194" s="209">
        <f t="shared" si="17"/>
        <v>0.82088571428571411</v>
      </c>
      <c r="AR194" s="209" t="str">
        <f t="shared" si="17"/>
        <v/>
      </c>
      <c r="AS194" s="209">
        <f t="shared" si="17"/>
        <v>1.5714285714285715E-2</v>
      </c>
      <c r="AT194" s="209">
        <f t="shared" si="17"/>
        <v>25.285714285714285</v>
      </c>
      <c r="AU194" s="209">
        <f t="shared" si="17"/>
        <v>139.71428571428572</v>
      </c>
      <c r="AV194" s="209" t="str">
        <f t="shared" si="17"/>
        <v/>
      </c>
      <c r="AW194" s="209">
        <f t="shared" si="17"/>
        <v>2.6428571428571428</v>
      </c>
      <c r="AX194" s="210">
        <f t="shared" si="17"/>
        <v>58</v>
      </c>
      <c r="AY194" s="209" t="str">
        <f t="shared" si="17"/>
        <v/>
      </c>
      <c r="AZ194" s="209">
        <f t="shared" si="17"/>
        <v>5.8571428571428566E-2</v>
      </c>
      <c r="BA194" s="209">
        <f t="shared" si="17"/>
        <v>0.01</v>
      </c>
      <c r="BB194" s="209">
        <f t="shared" si="17"/>
        <v>4.5714285714285714E-2</v>
      </c>
      <c r="BC194" s="209">
        <f t="shared" si="17"/>
        <v>662.71428571428567</v>
      </c>
      <c r="BD194" s="209">
        <f t="shared" si="17"/>
        <v>19884.857142857141</v>
      </c>
      <c r="BE194" s="209">
        <f t="shared" si="17"/>
        <v>1.5</v>
      </c>
      <c r="BF194" s="209">
        <f t="shared" si="17"/>
        <v>12</v>
      </c>
      <c r="BG194" s="412" t="str">
        <f t="shared" si="17"/>
        <v/>
      </c>
      <c r="BH194" s="209">
        <f t="shared" si="17"/>
        <v>0.79</v>
      </c>
      <c r="BI194" s="209">
        <f t="shared" si="17"/>
        <v>0.88</v>
      </c>
      <c r="BJ194" s="209">
        <f t="shared" si="17"/>
        <v>100.39999999999999</v>
      </c>
      <c r="BK194" s="209">
        <f t="shared" si="17"/>
        <v>1.6999999999999997</v>
      </c>
      <c r="BL194" s="209">
        <f t="shared" si="17"/>
        <v>5.5</v>
      </c>
      <c r="BM194" s="209">
        <f t="shared" si="17"/>
        <v>45</v>
      </c>
      <c r="BN194" s="209">
        <f t="shared" si="17"/>
        <v>540</v>
      </c>
      <c r="BO194" s="209">
        <f t="shared" si="17"/>
        <v>720</v>
      </c>
      <c r="BP194" s="209">
        <f t="shared" si="17"/>
        <v>0.5</v>
      </c>
      <c r="BQ194" s="209">
        <f t="shared" si="17"/>
        <v>4.9999999999999996E-2</v>
      </c>
      <c r="BR194" s="209">
        <f t="shared" si="17"/>
        <v>0.02</v>
      </c>
      <c r="BS194" s="209">
        <f t="shared" si="17"/>
        <v>44.600000000000009</v>
      </c>
      <c r="BT194" s="209" t="str">
        <f t="shared" si="17"/>
        <v/>
      </c>
      <c r="BU194" s="209">
        <f t="shared" si="17"/>
        <v>2.5</v>
      </c>
      <c r="BV194" s="210">
        <f>IFERROR(AVERAGE(BV163:BV193),"")</f>
        <v>41928.25</v>
      </c>
      <c r="BW194" s="206"/>
      <c r="BX194" s="206"/>
      <c r="BY194" s="206"/>
      <c r="BZ194" s="206"/>
      <c r="CA194" s="206"/>
      <c r="CB194" s="206"/>
      <c r="CC194" s="206"/>
      <c r="CD194" s="206"/>
      <c r="CE194" s="206"/>
      <c r="CF194" s="206"/>
      <c r="CG194" s="206"/>
      <c r="CH194" s="206"/>
      <c r="CI194" s="206"/>
      <c r="CJ194" s="206"/>
      <c r="CK194" s="206"/>
      <c r="CL194" s="206"/>
      <c r="CM194" s="206"/>
      <c r="CN194" s="206"/>
      <c r="CO194" s="448"/>
      <c r="CP194" s="206"/>
      <c r="CQ194" s="206"/>
      <c r="CR194" s="206"/>
      <c r="CS194" s="206"/>
      <c r="CT194" s="206"/>
      <c r="CU194" s="206"/>
      <c r="CV194" s="206"/>
      <c r="CW194" s="206"/>
      <c r="CX194" s="206"/>
      <c r="CY194" s="206"/>
      <c r="CZ194" s="206"/>
      <c r="DA194" s="206"/>
    </row>
    <row r="195" spans="1:105" ht="15.75" x14ac:dyDescent="0.3">
      <c r="A195" s="44">
        <f>A194</f>
        <v>2014</v>
      </c>
      <c r="B195" s="44" t="str">
        <f>B194</f>
        <v>NOVIEMBRE</v>
      </c>
      <c r="C195" s="44">
        <v>2</v>
      </c>
      <c r="D195" s="44" t="str">
        <f t="shared" ref="D195:D225" si="18">B194&amp;" "&amp;A194&amp;" / "&amp;C194</f>
        <v>NOVIEMBRE 2014 / 1</v>
      </c>
      <c r="E195" s="49">
        <v>1</v>
      </c>
      <c r="F195" s="52">
        <v>41944</v>
      </c>
      <c r="G195" s="50">
        <v>47411</v>
      </c>
      <c r="H195" s="50" t="s">
        <v>104</v>
      </c>
      <c r="I195" s="48">
        <v>0.81279999999999997</v>
      </c>
      <c r="J195" s="51" t="s">
        <v>20</v>
      </c>
      <c r="K195" s="47">
        <v>0.02</v>
      </c>
      <c r="L195" s="47">
        <v>26.6</v>
      </c>
      <c r="M195" s="47">
        <v>112</v>
      </c>
      <c r="N195" s="46" t="s">
        <v>103</v>
      </c>
      <c r="O195" s="47">
        <v>2.0699999999999998</v>
      </c>
      <c r="P195" s="47">
        <v>56.3</v>
      </c>
      <c r="Q195" s="47"/>
      <c r="R195" s="47">
        <v>0.08</v>
      </c>
      <c r="S195" s="47">
        <v>0</v>
      </c>
      <c r="T195" s="47">
        <v>0.03</v>
      </c>
      <c r="U195" s="47">
        <v>645</v>
      </c>
      <c r="V195" s="47">
        <v>19954</v>
      </c>
      <c r="W195" s="47">
        <v>1</v>
      </c>
      <c r="X195" s="47">
        <v>12.1</v>
      </c>
      <c r="Y195" s="432"/>
      <c r="Z195" s="45">
        <v>0.79</v>
      </c>
      <c r="AA195" s="45">
        <v>0.88</v>
      </c>
      <c r="AB195" s="45">
        <v>100.4</v>
      </c>
      <c r="AC195" s="45">
        <v>1.7</v>
      </c>
      <c r="AD195" s="45">
        <v>5.5</v>
      </c>
      <c r="AE195" s="45">
        <v>45</v>
      </c>
      <c r="AF195" s="45">
        <v>540</v>
      </c>
      <c r="AG195" s="45">
        <v>720</v>
      </c>
      <c r="AH195" s="45">
        <v>0.5</v>
      </c>
      <c r="AI195" s="45">
        <v>0.05</v>
      </c>
      <c r="AJ195" s="45">
        <v>0.02</v>
      </c>
      <c r="AK195" s="45">
        <v>44.6</v>
      </c>
      <c r="AM195" s="49">
        <v>1</v>
      </c>
      <c r="AN195" s="52">
        <v>41945</v>
      </c>
      <c r="AO195" s="50">
        <v>47418</v>
      </c>
      <c r="AP195" s="50" t="s">
        <v>182</v>
      </c>
      <c r="AQ195" s="48">
        <v>0.81599999999999995</v>
      </c>
      <c r="AR195" s="51" t="s">
        <v>20</v>
      </c>
      <c r="AS195" s="47">
        <v>0.03</v>
      </c>
      <c r="AT195" s="47">
        <v>16</v>
      </c>
      <c r="AU195" s="47">
        <v>118</v>
      </c>
      <c r="AV195" s="46" t="s">
        <v>103</v>
      </c>
      <c r="AW195" s="47">
        <v>2.4</v>
      </c>
      <c r="AX195" s="47">
        <v>58</v>
      </c>
      <c r="AY195" s="47"/>
      <c r="AZ195" s="47">
        <v>0.09</v>
      </c>
      <c r="BA195" s="47">
        <v>0.01</v>
      </c>
      <c r="BB195" s="47">
        <v>0.03</v>
      </c>
      <c r="BC195" s="47">
        <v>651</v>
      </c>
      <c r="BD195" s="47">
        <v>19926</v>
      </c>
      <c r="BE195" s="47">
        <v>1</v>
      </c>
      <c r="BF195" s="47">
        <v>12</v>
      </c>
      <c r="BG195" s="260"/>
      <c r="BH195" s="45">
        <v>0.79</v>
      </c>
      <c r="BI195" s="45">
        <v>0.88</v>
      </c>
      <c r="BJ195" s="45">
        <v>100.4</v>
      </c>
      <c r="BK195" s="45">
        <v>1.7</v>
      </c>
      <c r="BL195" s="45">
        <v>5.5</v>
      </c>
      <c r="BM195" s="45">
        <v>45</v>
      </c>
      <c r="BN195" s="45">
        <v>540</v>
      </c>
      <c r="BO195" s="45">
        <v>720</v>
      </c>
      <c r="BP195" s="45">
        <v>0.5</v>
      </c>
      <c r="BQ195" s="45">
        <v>0.05</v>
      </c>
      <c r="BR195" s="45">
        <v>0.02</v>
      </c>
      <c r="BS195" s="45">
        <v>44.6</v>
      </c>
      <c r="BU195" s="49">
        <v>1</v>
      </c>
      <c r="BV195" s="52">
        <v>41947</v>
      </c>
      <c r="BW195" s="49"/>
      <c r="BX195" s="49"/>
      <c r="BY195" s="48">
        <v>0.81089999999999995</v>
      </c>
      <c r="BZ195" s="47">
        <v>1</v>
      </c>
      <c r="CA195" s="47">
        <v>0.01</v>
      </c>
      <c r="CB195" s="47">
        <v>5</v>
      </c>
      <c r="CC195" s="47">
        <v>120</v>
      </c>
      <c r="CD195" s="46" t="s">
        <v>103</v>
      </c>
      <c r="CE195" s="47">
        <v>2.4</v>
      </c>
      <c r="CF195" s="47">
        <v>54.1</v>
      </c>
      <c r="CG195" s="47">
        <v>53.1</v>
      </c>
      <c r="CH195" s="47">
        <v>0.28000000000000003</v>
      </c>
      <c r="CI195" s="47">
        <v>0.01</v>
      </c>
      <c r="CJ195" s="47">
        <v>0</v>
      </c>
      <c r="CK195" s="47">
        <v>654</v>
      </c>
      <c r="CL195" s="47">
        <v>19970</v>
      </c>
      <c r="CM195" s="47">
        <v>3</v>
      </c>
      <c r="CN195" s="47">
        <v>12</v>
      </c>
      <c r="CO195" s="449"/>
      <c r="CP195" s="45">
        <v>0.79</v>
      </c>
      <c r="CQ195" s="45">
        <v>0.88</v>
      </c>
      <c r="CR195" s="45">
        <v>100.4</v>
      </c>
      <c r="CS195" s="45">
        <v>1.7</v>
      </c>
      <c r="CT195" s="45">
        <v>5.5</v>
      </c>
      <c r="CU195" s="45">
        <v>45</v>
      </c>
      <c r="CV195" s="45">
        <v>540</v>
      </c>
      <c r="CW195" s="45">
        <v>720</v>
      </c>
      <c r="CX195" s="45">
        <v>0.5</v>
      </c>
      <c r="CY195" s="45">
        <v>0.05</v>
      </c>
      <c r="CZ195" s="45">
        <v>0.02</v>
      </c>
      <c r="DA195" s="45">
        <v>44.6</v>
      </c>
    </row>
    <row r="196" spans="1:105" ht="15.75" x14ac:dyDescent="0.3">
      <c r="A196" s="44">
        <f t="shared" ref="A196:B224" si="19">A195</f>
        <v>2014</v>
      </c>
      <c r="B196" s="44" t="str">
        <f t="shared" si="19"/>
        <v>NOVIEMBRE</v>
      </c>
      <c r="C196" s="44">
        <v>3</v>
      </c>
      <c r="D196" s="44" t="str">
        <f t="shared" si="18"/>
        <v>NOVIEMBRE 2014 / 2</v>
      </c>
      <c r="E196" s="49">
        <v>2</v>
      </c>
      <c r="F196" s="52">
        <v>41948</v>
      </c>
      <c r="G196" s="50">
        <v>47467</v>
      </c>
      <c r="H196" s="50" t="s">
        <v>105</v>
      </c>
      <c r="I196" s="48">
        <v>0.81179999999999997</v>
      </c>
      <c r="J196" s="51" t="s">
        <v>20</v>
      </c>
      <c r="K196" s="47">
        <v>0.02</v>
      </c>
      <c r="L196" s="47">
        <v>26.6</v>
      </c>
      <c r="M196" s="47">
        <v>112</v>
      </c>
      <c r="N196" s="46" t="s">
        <v>103</v>
      </c>
      <c r="O196" s="47">
        <v>2.04</v>
      </c>
      <c r="P196" s="47">
        <v>56.2</v>
      </c>
      <c r="Q196" s="47"/>
      <c r="R196" s="47">
        <v>0.08</v>
      </c>
      <c r="S196" s="47">
        <v>0</v>
      </c>
      <c r="T196" s="47">
        <v>0.03</v>
      </c>
      <c r="U196" s="47">
        <v>640</v>
      </c>
      <c r="V196" s="47">
        <v>19962</v>
      </c>
      <c r="W196" s="47">
        <v>1</v>
      </c>
      <c r="X196" s="47">
        <v>12</v>
      </c>
      <c r="Y196" s="432"/>
      <c r="Z196" s="45">
        <v>0.79</v>
      </c>
      <c r="AA196" s="45">
        <v>0.88</v>
      </c>
      <c r="AB196" s="45">
        <v>100.4</v>
      </c>
      <c r="AC196" s="45">
        <v>1.7</v>
      </c>
      <c r="AD196" s="45">
        <v>5.5</v>
      </c>
      <c r="AE196" s="45">
        <v>45</v>
      </c>
      <c r="AF196" s="45">
        <v>540</v>
      </c>
      <c r="AG196" s="45">
        <v>720</v>
      </c>
      <c r="AH196" s="45">
        <v>0.5</v>
      </c>
      <c r="AI196" s="45">
        <v>0.05</v>
      </c>
      <c r="AJ196" s="45">
        <v>0.02</v>
      </c>
      <c r="AK196" s="45">
        <v>44.6</v>
      </c>
      <c r="AM196" s="49">
        <v>2</v>
      </c>
      <c r="AN196" s="52">
        <v>41947</v>
      </c>
      <c r="AO196" s="50">
        <v>47439</v>
      </c>
      <c r="AP196" s="50" t="s">
        <v>153</v>
      </c>
      <c r="AQ196" s="48">
        <v>0.82289999999999996</v>
      </c>
      <c r="AR196" s="51" t="s">
        <v>20</v>
      </c>
      <c r="AS196" s="47">
        <v>0.02</v>
      </c>
      <c r="AT196" s="47">
        <v>25</v>
      </c>
      <c r="AU196" s="47">
        <v>138</v>
      </c>
      <c r="AV196" s="46" t="s">
        <v>103</v>
      </c>
      <c r="AW196" s="47">
        <v>2.7</v>
      </c>
      <c r="AX196" s="47">
        <v>57</v>
      </c>
      <c r="AY196" s="47"/>
      <c r="AZ196" s="47">
        <v>7.0000000000000007E-2</v>
      </c>
      <c r="BA196" s="47">
        <v>0.01</v>
      </c>
      <c r="BB196" s="47">
        <v>0.05</v>
      </c>
      <c r="BC196" s="47">
        <v>671</v>
      </c>
      <c r="BD196" s="47">
        <v>19866</v>
      </c>
      <c r="BE196" s="47">
        <v>2.5</v>
      </c>
      <c r="BF196" s="47">
        <v>12</v>
      </c>
      <c r="BG196" s="260"/>
      <c r="BH196" s="45">
        <v>0.79</v>
      </c>
      <c r="BI196" s="45">
        <v>0.88</v>
      </c>
      <c r="BJ196" s="45">
        <v>100.4</v>
      </c>
      <c r="BK196" s="45">
        <v>1.7</v>
      </c>
      <c r="BL196" s="45">
        <v>5.5</v>
      </c>
      <c r="BM196" s="45">
        <v>45</v>
      </c>
      <c r="BN196" s="45">
        <v>540</v>
      </c>
      <c r="BO196" s="45">
        <v>720</v>
      </c>
      <c r="BP196" s="45">
        <v>0.5</v>
      </c>
      <c r="BQ196" s="45">
        <v>0.05</v>
      </c>
      <c r="BR196" s="45">
        <v>0.02</v>
      </c>
      <c r="BS196" s="45">
        <v>44.6</v>
      </c>
      <c r="BU196" s="49">
        <v>2</v>
      </c>
      <c r="BV196" s="52">
        <v>41953</v>
      </c>
      <c r="BW196" s="49"/>
      <c r="BX196" s="49"/>
      <c r="BY196" s="48">
        <v>0.81</v>
      </c>
      <c r="BZ196" s="47">
        <v>1</v>
      </c>
      <c r="CA196" s="47">
        <v>0.01</v>
      </c>
      <c r="CB196" s="47">
        <v>6</v>
      </c>
      <c r="CC196" s="47">
        <v>118</v>
      </c>
      <c r="CD196" s="46" t="s">
        <v>103</v>
      </c>
      <c r="CE196" s="47">
        <v>2.2000000000000002</v>
      </c>
      <c r="CF196" s="47">
        <v>54.4</v>
      </c>
      <c r="CG196" s="47">
        <v>53.5</v>
      </c>
      <c r="CH196" s="47">
        <v>0.22</v>
      </c>
      <c r="CI196" s="47">
        <v>0.01</v>
      </c>
      <c r="CJ196" s="47">
        <v>0</v>
      </c>
      <c r="CK196" s="47">
        <v>658</v>
      </c>
      <c r="CL196" s="47">
        <v>19978</v>
      </c>
      <c r="CM196" s="47">
        <v>3.5</v>
      </c>
      <c r="CN196" s="47">
        <v>12</v>
      </c>
      <c r="CO196" s="449"/>
      <c r="CP196" s="45">
        <v>0.79</v>
      </c>
      <c r="CQ196" s="45">
        <v>0.88</v>
      </c>
      <c r="CR196" s="45">
        <v>100.4</v>
      </c>
      <c r="CS196" s="45">
        <v>1.7</v>
      </c>
      <c r="CT196" s="45">
        <v>5.5</v>
      </c>
      <c r="CU196" s="45">
        <v>45</v>
      </c>
      <c r="CV196" s="45">
        <v>540</v>
      </c>
      <c r="CW196" s="45">
        <v>720</v>
      </c>
      <c r="CX196" s="45">
        <v>0.5</v>
      </c>
      <c r="CY196" s="45">
        <v>0.05</v>
      </c>
      <c r="CZ196" s="45">
        <v>0.02</v>
      </c>
      <c r="DA196" s="45">
        <v>44.6</v>
      </c>
    </row>
    <row r="197" spans="1:105" ht="15.75" x14ac:dyDescent="0.3">
      <c r="A197" s="44">
        <f t="shared" si="19"/>
        <v>2014</v>
      </c>
      <c r="B197" s="44" t="str">
        <f t="shared" si="19"/>
        <v>NOVIEMBRE</v>
      </c>
      <c r="C197" s="44">
        <v>4</v>
      </c>
      <c r="D197" s="44" t="str">
        <f t="shared" si="18"/>
        <v>NOVIEMBRE 2014 / 3</v>
      </c>
      <c r="E197" s="49">
        <v>3</v>
      </c>
      <c r="F197" s="52">
        <v>41952</v>
      </c>
      <c r="G197" s="50">
        <v>47573</v>
      </c>
      <c r="H197" s="50" t="s">
        <v>106</v>
      </c>
      <c r="I197" s="48">
        <v>0.81089999999999995</v>
      </c>
      <c r="J197" s="51" t="s">
        <v>20</v>
      </c>
      <c r="K197" s="47">
        <v>0.02</v>
      </c>
      <c r="L197" s="47">
        <v>26.6</v>
      </c>
      <c r="M197" s="47">
        <v>110</v>
      </c>
      <c r="N197" s="46" t="s">
        <v>103</v>
      </c>
      <c r="O197" s="47">
        <v>2.02</v>
      </c>
      <c r="P197" s="47">
        <v>56.3</v>
      </c>
      <c r="Q197" s="47"/>
      <c r="R197" s="47">
        <v>0.08</v>
      </c>
      <c r="S197" s="47">
        <v>0</v>
      </c>
      <c r="T197" s="47">
        <v>0.03</v>
      </c>
      <c r="U197" s="47">
        <v>646</v>
      </c>
      <c r="V197" s="47">
        <v>19970</v>
      </c>
      <c r="W197" s="47">
        <v>1</v>
      </c>
      <c r="X197" s="47">
        <v>12</v>
      </c>
      <c r="Y197" s="432"/>
      <c r="Z197" s="45">
        <v>0.79</v>
      </c>
      <c r="AA197" s="45">
        <v>0.88</v>
      </c>
      <c r="AB197" s="45">
        <v>100.4</v>
      </c>
      <c r="AC197" s="45">
        <v>1.7</v>
      </c>
      <c r="AD197" s="45">
        <v>5.5</v>
      </c>
      <c r="AE197" s="45">
        <v>45</v>
      </c>
      <c r="AF197" s="45">
        <v>540</v>
      </c>
      <c r="AG197" s="45">
        <v>720</v>
      </c>
      <c r="AH197" s="45">
        <v>0.5</v>
      </c>
      <c r="AI197" s="45">
        <v>0.05</v>
      </c>
      <c r="AJ197" s="45">
        <v>0.02</v>
      </c>
      <c r="AK197" s="45">
        <v>44.6</v>
      </c>
      <c r="AM197" s="49">
        <v>3</v>
      </c>
      <c r="AN197" s="52">
        <v>41948</v>
      </c>
      <c r="AO197" s="50">
        <v>47448</v>
      </c>
      <c r="AP197" s="50" t="s">
        <v>107</v>
      </c>
      <c r="AQ197" s="48">
        <v>0.8246</v>
      </c>
      <c r="AR197" s="51" t="s">
        <v>20</v>
      </c>
      <c r="AS197" s="47">
        <v>0.02</v>
      </c>
      <c r="AT197" s="47">
        <v>30</v>
      </c>
      <c r="AU197" s="47">
        <v>145</v>
      </c>
      <c r="AV197" s="46" t="s">
        <v>103</v>
      </c>
      <c r="AW197" s="47">
        <v>2.8</v>
      </c>
      <c r="AX197" s="47">
        <v>56</v>
      </c>
      <c r="AZ197" s="47">
        <v>0.08</v>
      </c>
      <c r="BA197" s="47">
        <v>0.01</v>
      </c>
      <c r="BB197" s="47">
        <v>0.02</v>
      </c>
      <c r="BC197" s="47">
        <v>675</v>
      </c>
      <c r="BD197" s="47">
        <v>19854</v>
      </c>
      <c r="BE197" s="47">
        <v>2.5</v>
      </c>
      <c r="BF197" s="47">
        <v>12</v>
      </c>
      <c r="BG197" s="260"/>
      <c r="BH197" s="45">
        <v>0.79</v>
      </c>
      <c r="BI197" s="45">
        <v>0.88</v>
      </c>
      <c r="BJ197" s="45">
        <v>100.4</v>
      </c>
      <c r="BK197" s="45">
        <v>1.7</v>
      </c>
      <c r="BL197" s="45">
        <v>5.5</v>
      </c>
      <c r="BM197" s="45">
        <v>45</v>
      </c>
      <c r="BN197" s="45">
        <v>540</v>
      </c>
      <c r="BO197" s="45">
        <v>720</v>
      </c>
      <c r="BP197" s="45">
        <v>0.5</v>
      </c>
      <c r="BQ197" s="45">
        <v>0.05</v>
      </c>
      <c r="BR197" s="45">
        <v>0.02</v>
      </c>
      <c r="BS197" s="45">
        <v>44.6</v>
      </c>
      <c r="BU197" s="49">
        <v>3</v>
      </c>
      <c r="BV197" s="52">
        <v>41960</v>
      </c>
      <c r="BW197" s="49"/>
      <c r="BX197" s="49"/>
      <c r="BY197" s="48">
        <v>0.80900000000000005</v>
      </c>
      <c r="BZ197" s="47">
        <v>1</v>
      </c>
      <c r="CA197" s="47">
        <v>0.01</v>
      </c>
      <c r="CB197" s="47">
        <v>5</v>
      </c>
      <c r="CC197" s="47">
        <v>114</v>
      </c>
      <c r="CD197" s="46" t="s">
        <v>103</v>
      </c>
      <c r="CE197" s="47">
        <v>2.1</v>
      </c>
      <c r="CF197" s="47">
        <v>54.2</v>
      </c>
      <c r="CG197" s="47">
        <v>53.3</v>
      </c>
      <c r="CH197" s="47">
        <v>0.26</v>
      </c>
      <c r="CI197" s="47">
        <v>0.01</v>
      </c>
      <c r="CJ197" s="47">
        <v>0</v>
      </c>
      <c r="CK197" s="47">
        <v>660</v>
      </c>
      <c r="CL197" s="47">
        <v>19982</v>
      </c>
      <c r="CM197" s="47">
        <v>2.5</v>
      </c>
      <c r="CN197" s="47">
        <v>12.1</v>
      </c>
      <c r="CO197" s="449"/>
      <c r="CP197" s="45">
        <v>0.79</v>
      </c>
      <c r="CQ197" s="45">
        <v>0.88</v>
      </c>
      <c r="CR197" s="45">
        <v>100.4</v>
      </c>
      <c r="CS197" s="45">
        <v>1.7</v>
      </c>
      <c r="CT197" s="45">
        <v>5.5</v>
      </c>
      <c r="CU197" s="45">
        <v>45</v>
      </c>
      <c r="CV197" s="45">
        <v>540</v>
      </c>
      <c r="CW197" s="45">
        <v>720</v>
      </c>
      <c r="CX197" s="45">
        <v>0.5</v>
      </c>
      <c r="CY197" s="45">
        <v>0.05</v>
      </c>
      <c r="CZ197" s="45">
        <v>0.02</v>
      </c>
      <c r="DA197" s="45">
        <v>44.6</v>
      </c>
    </row>
    <row r="198" spans="1:105" ht="15.75" x14ac:dyDescent="0.3">
      <c r="A198" s="44">
        <f t="shared" si="19"/>
        <v>2014</v>
      </c>
      <c r="B198" s="44" t="str">
        <f t="shared" si="19"/>
        <v>NOVIEMBRE</v>
      </c>
      <c r="C198" s="44">
        <v>5</v>
      </c>
      <c r="D198" s="44" t="str">
        <f t="shared" si="18"/>
        <v>NOVIEMBRE 2014 / 4</v>
      </c>
      <c r="E198" s="49">
        <v>4</v>
      </c>
      <c r="F198" s="52">
        <v>41956</v>
      </c>
      <c r="G198" s="50">
        <v>47682</v>
      </c>
      <c r="H198" s="50" t="s">
        <v>102</v>
      </c>
      <c r="I198" s="48">
        <v>0.81179999999999997</v>
      </c>
      <c r="J198" s="51" t="s">
        <v>20</v>
      </c>
      <c r="K198" s="47">
        <v>0.02</v>
      </c>
      <c r="L198" s="47">
        <v>26.6</v>
      </c>
      <c r="M198" s="47">
        <v>110</v>
      </c>
      <c r="N198" s="46" t="s">
        <v>103</v>
      </c>
      <c r="O198" s="47">
        <v>2.06</v>
      </c>
      <c r="P198" s="47">
        <v>57.7</v>
      </c>
      <c r="R198" s="47">
        <v>0.09</v>
      </c>
      <c r="S198" s="47">
        <v>0</v>
      </c>
      <c r="T198" s="47">
        <v>0.03</v>
      </c>
      <c r="U198" s="47">
        <v>667</v>
      </c>
      <c r="V198" s="47">
        <v>19962</v>
      </c>
      <c r="W198" s="47">
        <v>1</v>
      </c>
      <c r="X198" s="47">
        <v>12.2</v>
      </c>
      <c r="Y198" s="432"/>
      <c r="Z198" s="45">
        <v>0.79</v>
      </c>
      <c r="AA198" s="45">
        <v>0.88</v>
      </c>
      <c r="AB198" s="45">
        <v>100.4</v>
      </c>
      <c r="AC198" s="45">
        <v>1.7</v>
      </c>
      <c r="AD198" s="45">
        <v>5.5</v>
      </c>
      <c r="AE198" s="45">
        <v>45</v>
      </c>
      <c r="AF198" s="45">
        <v>540</v>
      </c>
      <c r="AG198" s="45">
        <v>720</v>
      </c>
      <c r="AH198" s="45">
        <v>0.5</v>
      </c>
      <c r="AI198" s="45">
        <v>0.05</v>
      </c>
      <c r="AJ198" s="45">
        <v>0.02</v>
      </c>
      <c r="AK198" s="45">
        <v>44.6</v>
      </c>
      <c r="AM198" s="49">
        <v>4</v>
      </c>
      <c r="AN198" s="52">
        <v>41950</v>
      </c>
      <c r="AO198" s="50">
        <v>47504</v>
      </c>
      <c r="AP198" s="50" t="s">
        <v>108</v>
      </c>
      <c r="AQ198" s="48">
        <v>0.81730000000000003</v>
      </c>
      <c r="AR198" s="51" t="s">
        <v>20</v>
      </c>
      <c r="AS198" s="47">
        <v>0.02</v>
      </c>
      <c r="AT198" s="47">
        <v>25</v>
      </c>
      <c r="AU198" s="47">
        <v>135</v>
      </c>
      <c r="AV198" s="46" t="s">
        <v>103</v>
      </c>
      <c r="AW198" s="47">
        <v>2.4</v>
      </c>
      <c r="AX198" s="47">
        <v>57</v>
      </c>
      <c r="AZ198" s="47">
        <v>7.0000000000000007E-2</v>
      </c>
      <c r="BA198" s="47">
        <v>0.01</v>
      </c>
      <c r="BB198" s="47">
        <v>0.02</v>
      </c>
      <c r="BC198" s="47">
        <v>651</v>
      </c>
      <c r="BD198" s="47">
        <v>19914</v>
      </c>
      <c r="BE198" s="47">
        <v>1</v>
      </c>
      <c r="BF198" s="47">
        <v>12</v>
      </c>
      <c r="BG198" s="260"/>
      <c r="BH198" s="45">
        <v>0.79</v>
      </c>
      <c r="BI198" s="45">
        <v>0.88</v>
      </c>
      <c r="BJ198" s="45">
        <v>100.4</v>
      </c>
      <c r="BK198" s="45">
        <v>1.7</v>
      </c>
      <c r="BL198" s="45">
        <v>5.5</v>
      </c>
      <c r="BM198" s="45">
        <v>45</v>
      </c>
      <c r="BN198" s="45">
        <v>540</v>
      </c>
      <c r="BO198" s="45">
        <v>720</v>
      </c>
      <c r="BP198" s="45">
        <v>0.5</v>
      </c>
      <c r="BQ198" s="45">
        <v>0.05</v>
      </c>
      <c r="BR198" s="45">
        <v>0.02</v>
      </c>
      <c r="BS198" s="45">
        <v>44.6</v>
      </c>
      <c r="BU198" s="49">
        <v>4</v>
      </c>
      <c r="BV198" s="52">
        <v>41967</v>
      </c>
      <c r="BW198" s="49"/>
      <c r="BX198" s="49"/>
      <c r="BY198" s="48">
        <v>0.80810000000000004</v>
      </c>
      <c r="BZ198" s="47">
        <v>1</v>
      </c>
      <c r="CA198" s="47">
        <v>0.01</v>
      </c>
      <c r="CB198" s="47">
        <v>6</v>
      </c>
      <c r="CC198" s="47">
        <v>116</v>
      </c>
      <c r="CD198" s="46" t="s">
        <v>103</v>
      </c>
      <c r="CE198" s="47">
        <v>2.2000000000000002</v>
      </c>
      <c r="CF198" s="47">
        <v>54.5</v>
      </c>
      <c r="CG198" s="47">
        <v>53.4</v>
      </c>
      <c r="CH198" s="47">
        <v>0.24</v>
      </c>
      <c r="CI198" s="47">
        <v>0.01</v>
      </c>
      <c r="CJ198" s="47">
        <v>0</v>
      </c>
      <c r="CK198" s="47">
        <v>662</v>
      </c>
      <c r="CL198" s="47">
        <v>19994</v>
      </c>
      <c r="CM198" s="47">
        <v>3</v>
      </c>
      <c r="CN198" s="47">
        <v>12</v>
      </c>
      <c r="CO198" s="449"/>
      <c r="CP198" s="45">
        <v>0.79</v>
      </c>
      <c r="CQ198" s="45">
        <v>0.88</v>
      </c>
      <c r="CR198" s="45">
        <v>100.4</v>
      </c>
      <c r="CS198" s="45">
        <v>1.7</v>
      </c>
      <c r="CT198" s="45">
        <v>5.5</v>
      </c>
      <c r="CU198" s="45">
        <v>45</v>
      </c>
      <c r="CV198" s="45">
        <v>540</v>
      </c>
      <c r="CW198" s="45">
        <v>720</v>
      </c>
      <c r="CX198" s="45">
        <v>0.5</v>
      </c>
      <c r="CY198" s="45">
        <v>0.05</v>
      </c>
      <c r="CZ198" s="45">
        <v>0.02</v>
      </c>
      <c r="DA198" s="45">
        <v>44.6</v>
      </c>
    </row>
    <row r="199" spans="1:105" ht="15.75" x14ac:dyDescent="0.3">
      <c r="A199" s="44">
        <f t="shared" si="19"/>
        <v>2014</v>
      </c>
      <c r="B199" s="44" t="str">
        <f t="shared" si="19"/>
        <v>NOVIEMBRE</v>
      </c>
      <c r="C199" s="44">
        <v>6</v>
      </c>
      <c r="D199" s="44" t="str">
        <f t="shared" si="18"/>
        <v>NOVIEMBRE 2014 / 5</v>
      </c>
      <c r="E199" s="49">
        <v>5</v>
      </c>
      <c r="F199" s="52">
        <v>41961</v>
      </c>
      <c r="G199" s="50">
        <v>47796</v>
      </c>
      <c r="H199" s="50" t="s">
        <v>104</v>
      </c>
      <c r="I199" s="48">
        <v>0.81230000000000002</v>
      </c>
      <c r="J199" s="51" t="s">
        <v>20</v>
      </c>
      <c r="K199" s="47">
        <v>0.02</v>
      </c>
      <c r="L199" s="47">
        <v>26.6</v>
      </c>
      <c r="M199" s="47">
        <v>111</v>
      </c>
      <c r="N199" s="46" t="s">
        <v>103</v>
      </c>
      <c r="O199" s="47">
        <v>2.04</v>
      </c>
      <c r="P199" s="47">
        <v>55.7</v>
      </c>
      <c r="R199" s="47">
        <v>0.08</v>
      </c>
      <c r="S199" s="47">
        <v>0</v>
      </c>
      <c r="T199" s="47">
        <v>0.03</v>
      </c>
      <c r="U199" s="47">
        <v>640</v>
      </c>
      <c r="V199" s="47">
        <v>19958</v>
      </c>
      <c r="W199" s="47">
        <v>1</v>
      </c>
      <c r="X199" s="47">
        <v>12.2</v>
      </c>
      <c r="Y199" s="432"/>
      <c r="Z199" s="45">
        <v>0.79</v>
      </c>
      <c r="AA199" s="45">
        <v>0.88</v>
      </c>
      <c r="AB199" s="45">
        <v>100.4</v>
      </c>
      <c r="AC199" s="45">
        <v>1.7</v>
      </c>
      <c r="AD199" s="45">
        <v>5.5</v>
      </c>
      <c r="AE199" s="45">
        <v>45</v>
      </c>
      <c r="AF199" s="45">
        <v>540</v>
      </c>
      <c r="AG199" s="45">
        <v>720</v>
      </c>
      <c r="AH199" s="45">
        <v>0.5</v>
      </c>
      <c r="AI199" s="45">
        <v>0.05</v>
      </c>
      <c r="AJ199" s="45">
        <v>0.02</v>
      </c>
      <c r="AK199" s="45">
        <v>44.6</v>
      </c>
      <c r="AM199" s="49">
        <v>5</v>
      </c>
      <c r="AN199" s="52">
        <v>41952</v>
      </c>
      <c r="AO199" s="50">
        <v>47556</v>
      </c>
      <c r="AP199" s="50" t="s">
        <v>153</v>
      </c>
      <c r="AQ199" s="48">
        <v>0.82320000000000004</v>
      </c>
      <c r="AR199" s="51" t="s">
        <v>20</v>
      </c>
      <c r="AS199" s="47">
        <v>0.02</v>
      </c>
      <c r="AT199" s="47">
        <v>25</v>
      </c>
      <c r="AU199" s="47">
        <v>147</v>
      </c>
      <c r="AV199" s="46" t="s">
        <v>103</v>
      </c>
      <c r="AW199" s="47">
        <v>2.7</v>
      </c>
      <c r="AX199" s="47">
        <v>58</v>
      </c>
      <c r="AZ199" s="47">
        <v>7.0000000000000007E-2</v>
      </c>
      <c r="BA199" s="47">
        <v>0.01</v>
      </c>
      <c r="BB199" s="47">
        <v>0.02</v>
      </c>
      <c r="BC199" s="47">
        <v>669</v>
      </c>
      <c r="BD199" s="47">
        <v>19866</v>
      </c>
      <c r="BE199" s="47">
        <v>1.5</v>
      </c>
      <c r="BF199" s="47">
        <v>12</v>
      </c>
      <c r="BG199" s="260"/>
      <c r="BH199" s="45">
        <v>0.79</v>
      </c>
      <c r="BI199" s="45">
        <v>0.88</v>
      </c>
      <c r="BJ199" s="45">
        <v>100.4</v>
      </c>
      <c r="BK199" s="45">
        <v>1.7</v>
      </c>
      <c r="BL199" s="45">
        <v>5.5</v>
      </c>
      <c r="BM199" s="45">
        <v>45</v>
      </c>
      <c r="BN199" s="45">
        <v>540</v>
      </c>
      <c r="BO199" s="45">
        <v>720</v>
      </c>
      <c r="BP199" s="45">
        <v>0.5</v>
      </c>
      <c r="BQ199" s="45">
        <v>0.05</v>
      </c>
      <c r="BR199" s="45">
        <v>0.02</v>
      </c>
      <c r="BS199" s="45">
        <v>44.6</v>
      </c>
      <c r="BV199" s="44"/>
    </row>
    <row r="200" spans="1:105" ht="15.75" x14ac:dyDescent="0.3">
      <c r="A200" s="44">
        <f t="shared" si="19"/>
        <v>2014</v>
      </c>
      <c r="B200" s="44" t="str">
        <f t="shared" si="19"/>
        <v>NOVIEMBRE</v>
      </c>
      <c r="C200" s="44">
        <v>7</v>
      </c>
      <c r="D200" s="44" t="str">
        <f t="shared" si="18"/>
        <v>NOVIEMBRE 2014 / 6</v>
      </c>
      <c r="E200" s="49">
        <v>6</v>
      </c>
      <c r="F200" s="52">
        <v>41967</v>
      </c>
      <c r="G200" s="50">
        <v>47928</v>
      </c>
      <c r="H200" s="50" t="s">
        <v>105</v>
      </c>
      <c r="I200" s="48">
        <v>0.81320000000000003</v>
      </c>
      <c r="J200" s="51" t="s">
        <v>20</v>
      </c>
      <c r="K200" s="47">
        <v>0.02</v>
      </c>
      <c r="L200" s="47">
        <v>26.6</v>
      </c>
      <c r="M200" s="47">
        <v>111</v>
      </c>
      <c r="N200" s="46" t="s">
        <v>103</v>
      </c>
      <c r="O200" s="47">
        <v>2.06</v>
      </c>
      <c r="P200" s="47">
        <v>56.6</v>
      </c>
      <c r="R200" s="47">
        <v>0.09</v>
      </c>
      <c r="S200" s="47">
        <v>0</v>
      </c>
      <c r="T200" s="47">
        <v>0.03</v>
      </c>
      <c r="U200" s="47">
        <v>650</v>
      </c>
      <c r="V200" s="47">
        <v>19950</v>
      </c>
      <c r="W200" s="47">
        <v>1</v>
      </c>
      <c r="X200" s="47">
        <v>12.2</v>
      </c>
      <c r="Y200" s="432"/>
      <c r="Z200" s="45">
        <v>0.79</v>
      </c>
      <c r="AA200" s="45">
        <v>0.88</v>
      </c>
      <c r="AB200" s="45">
        <v>100.4</v>
      </c>
      <c r="AC200" s="45">
        <v>1.7</v>
      </c>
      <c r="AD200" s="45">
        <v>5.5</v>
      </c>
      <c r="AE200" s="45">
        <v>45</v>
      </c>
      <c r="AF200" s="45">
        <v>540</v>
      </c>
      <c r="AG200" s="45">
        <v>720</v>
      </c>
      <c r="AH200" s="45">
        <v>0.5</v>
      </c>
      <c r="AI200" s="45">
        <v>0.05</v>
      </c>
      <c r="AJ200" s="45">
        <v>0.02</v>
      </c>
      <c r="AK200" s="45">
        <v>44.6</v>
      </c>
      <c r="AM200" s="49">
        <v>6</v>
      </c>
      <c r="AN200" s="52">
        <v>41953</v>
      </c>
      <c r="AO200" s="50">
        <v>47570</v>
      </c>
      <c r="AP200" s="50" t="s">
        <v>152</v>
      </c>
      <c r="AQ200" s="48">
        <v>0.82320000000000004</v>
      </c>
      <c r="AR200" s="51" t="s">
        <v>20</v>
      </c>
      <c r="AS200" s="47">
        <v>0.02</v>
      </c>
      <c r="AT200" s="47">
        <v>25</v>
      </c>
      <c r="AU200" s="47">
        <v>142</v>
      </c>
      <c r="AV200" s="46" t="s">
        <v>103</v>
      </c>
      <c r="AW200" s="47">
        <v>2.7</v>
      </c>
      <c r="AX200" s="47">
        <v>58</v>
      </c>
      <c r="AY200" s="47"/>
      <c r="AZ200" s="47">
        <v>7.0000000000000007E-2</v>
      </c>
      <c r="BA200" s="47">
        <v>0.01</v>
      </c>
      <c r="BB200" s="47">
        <v>0.02</v>
      </c>
      <c r="BC200" s="47">
        <v>658</v>
      </c>
      <c r="BD200" s="47">
        <v>19866</v>
      </c>
      <c r="BE200" s="47">
        <v>1.5</v>
      </c>
      <c r="BF200" s="47">
        <v>12</v>
      </c>
      <c r="BG200" s="260"/>
      <c r="BH200" s="45">
        <v>0.79</v>
      </c>
      <c r="BI200" s="45">
        <v>0.88</v>
      </c>
      <c r="BJ200" s="45">
        <v>100.4</v>
      </c>
      <c r="BK200" s="45">
        <v>1.7</v>
      </c>
      <c r="BL200" s="45">
        <v>5.5</v>
      </c>
      <c r="BM200" s="45">
        <v>45</v>
      </c>
      <c r="BN200" s="45">
        <v>540</v>
      </c>
      <c r="BO200" s="45">
        <v>720</v>
      </c>
      <c r="BP200" s="45">
        <v>0.5</v>
      </c>
      <c r="BQ200" s="45">
        <v>0.05</v>
      </c>
      <c r="BR200" s="45">
        <v>0.02</v>
      </c>
      <c r="BS200" s="45">
        <v>44.6</v>
      </c>
      <c r="BV200" s="44"/>
    </row>
    <row r="201" spans="1:105" ht="15.75" x14ac:dyDescent="0.3">
      <c r="A201" s="44">
        <f t="shared" si="19"/>
        <v>2014</v>
      </c>
      <c r="B201" s="44" t="str">
        <f t="shared" si="19"/>
        <v>NOVIEMBRE</v>
      </c>
      <c r="C201" s="44">
        <v>8</v>
      </c>
      <c r="D201" s="44" t="str">
        <f t="shared" si="18"/>
        <v>NOVIEMBRE 2014 / 7</v>
      </c>
      <c r="E201" s="49">
        <v>7</v>
      </c>
      <c r="F201" s="52">
        <v>41970</v>
      </c>
      <c r="G201" s="50">
        <v>48007</v>
      </c>
      <c r="H201" s="50" t="s">
        <v>106</v>
      </c>
      <c r="I201" s="48">
        <v>0.80900000000000005</v>
      </c>
      <c r="J201" s="51" t="s">
        <v>20</v>
      </c>
      <c r="K201" s="47">
        <v>0.02</v>
      </c>
      <c r="L201" s="47">
        <v>21.2</v>
      </c>
      <c r="M201" s="47">
        <v>112</v>
      </c>
      <c r="N201" s="46" t="s">
        <v>103</v>
      </c>
      <c r="O201" s="47">
        <v>1.87</v>
      </c>
      <c r="P201" s="47">
        <v>54.8</v>
      </c>
      <c r="R201" s="47">
        <v>0.08</v>
      </c>
      <c r="S201" s="47">
        <v>0</v>
      </c>
      <c r="T201" s="47">
        <v>0.03</v>
      </c>
      <c r="U201" s="47">
        <v>638</v>
      </c>
      <c r="V201" s="47">
        <v>19986</v>
      </c>
      <c r="W201" s="47">
        <v>1</v>
      </c>
      <c r="X201" s="47">
        <v>12</v>
      </c>
      <c r="Y201" s="432"/>
      <c r="Z201" s="45">
        <v>0.79</v>
      </c>
      <c r="AA201" s="45">
        <v>0.88</v>
      </c>
      <c r="AB201" s="45">
        <v>100.4</v>
      </c>
      <c r="AC201" s="45">
        <v>1.7</v>
      </c>
      <c r="AD201" s="45">
        <v>5.5</v>
      </c>
      <c r="AE201" s="45">
        <v>45</v>
      </c>
      <c r="AF201" s="45">
        <v>540</v>
      </c>
      <c r="AG201" s="45">
        <v>720</v>
      </c>
      <c r="AH201" s="45">
        <v>0.5</v>
      </c>
      <c r="AI201" s="45">
        <v>0.05</v>
      </c>
      <c r="AJ201" s="45">
        <v>0.02</v>
      </c>
      <c r="AK201" s="45">
        <v>44.6</v>
      </c>
      <c r="AM201" s="49">
        <v>7</v>
      </c>
      <c r="AN201" s="52">
        <v>41954</v>
      </c>
      <c r="AO201" s="50">
        <v>47586</v>
      </c>
      <c r="AP201" s="50" t="s">
        <v>108</v>
      </c>
      <c r="AQ201" s="48">
        <v>0.82230000000000003</v>
      </c>
      <c r="AR201" s="51" t="s">
        <v>20</v>
      </c>
      <c r="AS201" s="47">
        <v>0.02</v>
      </c>
      <c r="AT201" s="47">
        <v>25</v>
      </c>
      <c r="AU201" s="47">
        <v>140</v>
      </c>
      <c r="AV201" s="46" t="s">
        <v>103</v>
      </c>
      <c r="AW201" s="47">
        <v>2.7</v>
      </c>
      <c r="AX201" s="47">
        <v>57</v>
      </c>
      <c r="AZ201" s="47">
        <v>7.0000000000000007E-2</v>
      </c>
      <c r="BA201" s="47">
        <v>0.01</v>
      </c>
      <c r="BB201" s="47">
        <v>0.02</v>
      </c>
      <c r="BC201" s="47">
        <v>660</v>
      </c>
      <c r="BD201" s="47">
        <v>19874</v>
      </c>
      <c r="BE201" s="47">
        <v>1</v>
      </c>
      <c r="BF201" s="47">
        <v>12</v>
      </c>
      <c r="BG201" s="260"/>
      <c r="BH201" s="45">
        <v>0.79</v>
      </c>
      <c r="BI201" s="45">
        <v>0.88</v>
      </c>
      <c r="BJ201" s="45">
        <v>100.4</v>
      </c>
      <c r="BK201" s="45">
        <v>1.7</v>
      </c>
      <c r="BL201" s="45">
        <v>5.5</v>
      </c>
      <c r="BM201" s="45">
        <v>45</v>
      </c>
      <c r="BN201" s="45">
        <v>540</v>
      </c>
      <c r="BO201" s="45">
        <v>720</v>
      </c>
      <c r="BP201" s="45">
        <v>0.5</v>
      </c>
      <c r="BQ201" s="45">
        <v>0.05</v>
      </c>
      <c r="BR201" s="45">
        <v>0.02</v>
      </c>
      <c r="BS201" s="45">
        <v>44.6</v>
      </c>
      <c r="BV201" s="44"/>
    </row>
    <row r="202" spans="1:105" ht="15.75" x14ac:dyDescent="0.3">
      <c r="A202" s="44">
        <f t="shared" si="19"/>
        <v>2014</v>
      </c>
      <c r="B202" s="44" t="str">
        <f t="shared" si="19"/>
        <v>NOVIEMBRE</v>
      </c>
      <c r="C202" s="44">
        <v>9</v>
      </c>
      <c r="D202" s="44" t="str">
        <f t="shared" si="18"/>
        <v>NOVIEMBRE 2014 / 8</v>
      </c>
      <c r="E202" s="49">
        <v>8</v>
      </c>
      <c r="F202" s="52">
        <v>41972</v>
      </c>
      <c r="G202" s="50">
        <v>48211</v>
      </c>
      <c r="H202" s="50" t="s">
        <v>102</v>
      </c>
      <c r="I202" s="48">
        <v>0.8095</v>
      </c>
      <c r="J202" s="51" t="s">
        <v>20</v>
      </c>
      <c r="K202" s="47">
        <v>0.02</v>
      </c>
      <c r="L202" s="47">
        <v>26.6</v>
      </c>
      <c r="M202" s="47">
        <v>113</v>
      </c>
      <c r="N202" s="46" t="s">
        <v>103</v>
      </c>
      <c r="O202" s="47">
        <v>1.92</v>
      </c>
      <c r="P202" s="47">
        <v>54.8</v>
      </c>
      <c r="R202" s="47">
        <v>0.08</v>
      </c>
      <c r="S202" s="47">
        <v>0</v>
      </c>
      <c r="T202" s="47">
        <v>0.03</v>
      </c>
      <c r="U202" s="47">
        <v>627</v>
      </c>
      <c r="V202" s="47">
        <v>19982</v>
      </c>
      <c r="W202" s="47">
        <v>1</v>
      </c>
      <c r="X202" s="47">
        <v>11.9</v>
      </c>
      <c r="Y202" s="432"/>
      <c r="Z202" s="45">
        <v>0.79</v>
      </c>
      <c r="AA202" s="45">
        <v>0.88</v>
      </c>
      <c r="AB202" s="45">
        <v>100.4</v>
      </c>
      <c r="AC202" s="45">
        <v>1.7</v>
      </c>
      <c r="AD202" s="45">
        <v>5.5</v>
      </c>
      <c r="AE202" s="45">
        <v>45</v>
      </c>
      <c r="AF202" s="45">
        <v>540</v>
      </c>
      <c r="AG202" s="45">
        <v>720</v>
      </c>
      <c r="AH202" s="45">
        <v>0.5</v>
      </c>
      <c r="AI202" s="45">
        <v>0.05</v>
      </c>
      <c r="AJ202" s="45">
        <v>0.02</v>
      </c>
      <c r="AK202" s="45">
        <v>44.6</v>
      </c>
      <c r="AM202" s="49">
        <v>8</v>
      </c>
      <c r="AN202" s="52">
        <v>41955</v>
      </c>
      <c r="AO202" s="50">
        <v>47609</v>
      </c>
      <c r="AP202" s="50" t="s">
        <v>109</v>
      </c>
      <c r="AQ202" s="48">
        <v>0.81940000000000002</v>
      </c>
      <c r="AR202" s="51" t="s">
        <v>20</v>
      </c>
      <c r="AS202" s="47">
        <v>0.02</v>
      </c>
      <c r="AT202" s="47">
        <v>25</v>
      </c>
      <c r="AU202" s="47">
        <v>135</v>
      </c>
      <c r="AV202" s="46" t="s">
        <v>103</v>
      </c>
      <c r="AW202" s="47">
        <v>2.5</v>
      </c>
      <c r="AX202" s="47">
        <v>56</v>
      </c>
      <c r="AZ202" s="47">
        <v>7.0000000000000007E-2</v>
      </c>
      <c r="BA202" s="47">
        <v>0.01</v>
      </c>
      <c r="BB202" s="47">
        <v>0.02</v>
      </c>
      <c r="BC202" s="47">
        <v>651</v>
      </c>
      <c r="BD202" s="47">
        <v>19894</v>
      </c>
      <c r="BE202" s="47">
        <v>1</v>
      </c>
      <c r="BF202" s="47">
        <v>12</v>
      </c>
      <c r="BG202" s="260"/>
      <c r="BH202" s="45">
        <v>0.79</v>
      </c>
      <c r="BI202" s="45">
        <v>0.88</v>
      </c>
      <c r="BJ202" s="45">
        <v>100.4</v>
      </c>
      <c r="BK202" s="45">
        <v>1.7</v>
      </c>
      <c r="BL202" s="45">
        <v>5.5</v>
      </c>
      <c r="BM202" s="45">
        <v>45</v>
      </c>
      <c r="BN202" s="45">
        <v>540</v>
      </c>
      <c r="BO202" s="45">
        <v>720</v>
      </c>
      <c r="BP202" s="45">
        <v>0.5</v>
      </c>
      <c r="BQ202" s="45">
        <v>0.05</v>
      </c>
      <c r="BR202" s="45">
        <v>0.02</v>
      </c>
      <c r="BS202" s="45">
        <v>44.6</v>
      </c>
      <c r="BV202" s="44"/>
    </row>
    <row r="203" spans="1:105" ht="15.75" x14ac:dyDescent="0.3">
      <c r="A203" s="44">
        <f t="shared" si="19"/>
        <v>2014</v>
      </c>
      <c r="B203" s="44" t="str">
        <f t="shared" si="19"/>
        <v>NOVIEMBRE</v>
      </c>
      <c r="C203" s="44">
        <v>10</v>
      </c>
      <c r="D203" s="44" t="str">
        <f t="shared" si="18"/>
        <v>NOVIEMBRE 2014 / 9</v>
      </c>
      <c r="AA203" s="44"/>
      <c r="AM203" s="49">
        <v>9</v>
      </c>
      <c r="AN203" s="52">
        <v>41956</v>
      </c>
      <c r="AO203" s="50">
        <v>47634</v>
      </c>
      <c r="AP203" s="50" t="s">
        <v>107</v>
      </c>
      <c r="AQ203" s="48">
        <v>0.8226</v>
      </c>
      <c r="AR203" s="51" t="s">
        <v>20</v>
      </c>
      <c r="AS203" s="47">
        <v>0.02</v>
      </c>
      <c r="AT203" s="47">
        <v>25</v>
      </c>
      <c r="AU203" s="47">
        <v>142</v>
      </c>
      <c r="AV203" s="46" t="s">
        <v>103</v>
      </c>
      <c r="AW203" s="47">
        <v>2.7</v>
      </c>
      <c r="AX203" s="47">
        <v>57</v>
      </c>
      <c r="AZ203" s="47">
        <v>7.0000000000000007E-2</v>
      </c>
      <c r="BA203" s="47">
        <v>0.01</v>
      </c>
      <c r="BB203" s="47">
        <v>0.02</v>
      </c>
      <c r="BC203" s="47">
        <v>664</v>
      </c>
      <c r="BD203" s="47">
        <v>19870</v>
      </c>
      <c r="BE203" s="47">
        <v>1.5</v>
      </c>
      <c r="BF203" s="47">
        <v>12</v>
      </c>
      <c r="BG203" s="260"/>
      <c r="BH203" s="45">
        <v>0.79</v>
      </c>
      <c r="BI203" s="45">
        <v>0.88</v>
      </c>
      <c r="BJ203" s="45">
        <v>100.4</v>
      </c>
      <c r="BK203" s="45">
        <v>1.7</v>
      </c>
      <c r="BL203" s="45">
        <v>5.5</v>
      </c>
      <c r="BM203" s="45">
        <v>45</v>
      </c>
      <c r="BN203" s="45">
        <v>540</v>
      </c>
      <c r="BO203" s="45">
        <v>720</v>
      </c>
      <c r="BP203" s="45">
        <v>0.5</v>
      </c>
      <c r="BQ203" s="45">
        <v>0.05</v>
      </c>
      <c r="BR203" s="45">
        <v>0.02</v>
      </c>
      <c r="BS203" s="45">
        <v>44.6</v>
      </c>
      <c r="BV203" s="44"/>
    </row>
    <row r="204" spans="1:105" ht="15.75" x14ac:dyDescent="0.3">
      <c r="A204" s="44">
        <f t="shared" si="19"/>
        <v>2014</v>
      </c>
      <c r="B204" s="44" t="str">
        <f t="shared" si="19"/>
        <v>NOVIEMBRE</v>
      </c>
      <c r="C204" s="44">
        <v>11</v>
      </c>
      <c r="D204" s="44" t="str">
        <f t="shared" si="18"/>
        <v>NOVIEMBRE 2014 / 10</v>
      </c>
      <c r="AA204" s="44"/>
      <c r="AM204" s="49">
        <v>10</v>
      </c>
      <c r="AN204" s="52">
        <v>41957</v>
      </c>
      <c r="AO204" s="50">
        <v>47668</v>
      </c>
      <c r="AP204" s="50" t="s">
        <v>108</v>
      </c>
      <c r="AQ204" s="48">
        <v>0.82250000000000001</v>
      </c>
      <c r="AR204" s="51" t="s">
        <v>20</v>
      </c>
      <c r="AS204" s="47">
        <v>0.02</v>
      </c>
      <c r="AT204" s="47">
        <v>30</v>
      </c>
      <c r="AU204" s="47">
        <v>120</v>
      </c>
      <c r="AV204" s="46" t="s">
        <v>103</v>
      </c>
      <c r="AW204" s="47">
        <v>2.7</v>
      </c>
      <c r="AX204" s="47">
        <v>56</v>
      </c>
      <c r="AZ204" s="47">
        <v>0.08</v>
      </c>
      <c r="BA204" s="47">
        <v>0.01</v>
      </c>
      <c r="BB204" s="47">
        <v>0.02</v>
      </c>
      <c r="BC204" s="47">
        <v>666</v>
      </c>
      <c r="BD204" s="47">
        <v>19870</v>
      </c>
      <c r="BE204" s="47">
        <v>2.5</v>
      </c>
      <c r="BF204" s="47">
        <v>12</v>
      </c>
      <c r="BG204" s="260"/>
      <c r="BH204" s="45">
        <v>0.79</v>
      </c>
      <c r="BI204" s="45">
        <v>0.88</v>
      </c>
      <c r="BJ204" s="45">
        <v>100.4</v>
      </c>
      <c r="BK204" s="45">
        <v>1.7</v>
      </c>
      <c r="BL204" s="45">
        <v>5.5</v>
      </c>
      <c r="BM204" s="45">
        <v>45</v>
      </c>
      <c r="BN204" s="45">
        <v>540</v>
      </c>
      <c r="BO204" s="45">
        <v>720</v>
      </c>
      <c r="BP204" s="45">
        <v>0.5</v>
      </c>
      <c r="BQ204" s="45">
        <v>0.05</v>
      </c>
      <c r="BR204" s="45">
        <v>0.02</v>
      </c>
      <c r="BS204" s="45">
        <v>44.6</v>
      </c>
      <c r="BV204" s="44"/>
    </row>
    <row r="205" spans="1:105" ht="15.75" x14ac:dyDescent="0.3">
      <c r="A205" s="44">
        <f t="shared" si="19"/>
        <v>2014</v>
      </c>
      <c r="B205" s="44" t="str">
        <f t="shared" si="19"/>
        <v>NOVIEMBRE</v>
      </c>
      <c r="C205" s="44">
        <v>12</v>
      </c>
      <c r="D205" s="44" t="str">
        <f t="shared" si="18"/>
        <v>NOVIEMBRE 2014 / 11</v>
      </c>
      <c r="AA205" s="44"/>
      <c r="AM205" s="49">
        <v>11</v>
      </c>
      <c r="AN205" s="52">
        <v>41958</v>
      </c>
      <c r="AO205" s="50">
        <v>47697</v>
      </c>
      <c r="AP205" s="50" t="s">
        <v>109</v>
      </c>
      <c r="AQ205" s="48">
        <v>0.81930000000000003</v>
      </c>
      <c r="AR205" s="51" t="s">
        <v>20</v>
      </c>
      <c r="AS205" s="47">
        <v>0.02</v>
      </c>
      <c r="AT205" s="47">
        <v>21</v>
      </c>
      <c r="AU205" s="47">
        <v>117</v>
      </c>
      <c r="AV205" s="46" t="s">
        <v>103</v>
      </c>
      <c r="AW205" s="47">
        <v>2.5</v>
      </c>
      <c r="AX205" s="47">
        <v>58</v>
      </c>
      <c r="AZ205" s="47">
        <v>7.0000000000000007E-2</v>
      </c>
      <c r="BA205" s="47">
        <v>0.01</v>
      </c>
      <c r="BB205" s="47">
        <v>0.03</v>
      </c>
      <c r="BC205" s="47">
        <v>666</v>
      </c>
      <c r="BD205" s="47">
        <v>19898</v>
      </c>
      <c r="BE205" s="47">
        <v>1.5</v>
      </c>
      <c r="BF205" s="47">
        <v>12</v>
      </c>
      <c r="BG205" s="260"/>
      <c r="BH205" s="45">
        <v>0.79</v>
      </c>
      <c r="BI205" s="45">
        <v>0.88</v>
      </c>
      <c r="BJ205" s="45">
        <v>100.4</v>
      </c>
      <c r="BK205" s="45">
        <v>1.7</v>
      </c>
      <c r="BL205" s="45">
        <v>5.5</v>
      </c>
      <c r="BM205" s="45">
        <v>45</v>
      </c>
      <c r="BN205" s="45">
        <v>540</v>
      </c>
      <c r="BO205" s="45">
        <v>720</v>
      </c>
      <c r="BP205" s="45">
        <v>0.5</v>
      </c>
      <c r="BQ205" s="45">
        <v>0.05</v>
      </c>
      <c r="BR205" s="45">
        <v>0.02</v>
      </c>
      <c r="BS205" s="45">
        <v>44.6</v>
      </c>
      <c r="BV205" s="44"/>
    </row>
    <row r="206" spans="1:105" ht="15.75" x14ac:dyDescent="0.3">
      <c r="A206" s="44">
        <f t="shared" si="19"/>
        <v>2014</v>
      </c>
      <c r="B206" s="44" t="str">
        <f t="shared" si="19"/>
        <v>NOVIEMBRE</v>
      </c>
      <c r="C206" s="44">
        <v>13</v>
      </c>
      <c r="D206" s="44" t="str">
        <f t="shared" si="18"/>
        <v>NOVIEMBRE 2014 / 12</v>
      </c>
      <c r="AA206" s="44"/>
      <c r="AM206" s="49">
        <v>12</v>
      </c>
      <c r="AN206" s="52">
        <v>41959</v>
      </c>
      <c r="AO206" s="50">
        <v>47727</v>
      </c>
      <c r="AP206" s="50" t="s">
        <v>152</v>
      </c>
      <c r="AQ206" s="48">
        <v>0.82120000000000004</v>
      </c>
      <c r="AR206" s="51" t="s">
        <v>20</v>
      </c>
      <c r="AS206" s="47">
        <v>0.02</v>
      </c>
      <c r="AT206" s="47">
        <v>21</v>
      </c>
      <c r="AU206" s="47">
        <v>138</v>
      </c>
      <c r="AV206" s="46" t="s">
        <v>103</v>
      </c>
      <c r="AW206" s="47">
        <v>2.7</v>
      </c>
      <c r="AX206" s="47">
        <v>58</v>
      </c>
      <c r="AZ206" s="47">
        <v>0.08</v>
      </c>
      <c r="BA206" s="47">
        <v>0.01</v>
      </c>
      <c r="BB206" s="47">
        <v>0.03</v>
      </c>
      <c r="BC206" s="47">
        <v>682</v>
      </c>
      <c r="BD206" s="47">
        <v>19882</v>
      </c>
      <c r="BE206" s="47">
        <v>1.5</v>
      </c>
      <c r="BF206" s="47">
        <v>12</v>
      </c>
      <c r="BG206" s="260"/>
      <c r="BH206" s="45">
        <v>0.79</v>
      </c>
      <c r="BI206" s="45">
        <v>0.88</v>
      </c>
      <c r="BJ206" s="45">
        <v>100.4</v>
      </c>
      <c r="BK206" s="45">
        <v>1.7</v>
      </c>
      <c r="BL206" s="45">
        <v>5.5</v>
      </c>
      <c r="BM206" s="45">
        <v>45</v>
      </c>
      <c r="BN206" s="45">
        <v>540</v>
      </c>
      <c r="BO206" s="45">
        <v>720</v>
      </c>
      <c r="BP206" s="45">
        <v>0.5</v>
      </c>
      <c r="BQ206" s="45">
        <v>0.05</v>
      </c>
      <c r="BR206" s="45">
        <v>0.02</v>
      </c>
      <c r="BS206" s="45">
        <v>44.6</v>
      </c>
      <c r="BV206" s="44"/>
    </row>
    <row r="207" spans="1:105" ht="15.75" x14ac:dyDescent="0.3">
      <c r="A207" s="44">
        <f t="shared" si="19"/>
        <v>2014</v>
      </c>
      <c r="B207" s="44" t="str">
        <f t="shared" si="19"/>
        <v>NOVIEMBRE</v>
      </c>
      <c r="C207" s="44">
        <v>14</v>
      </c>
      <c r="D207" s="44" t="str">
        <f t="shared" si="18"/>
        <v>NOVIEMBRE 2014 / 13</v>
      </c>
      <c r="AA207" s="44"/>
      <c r="AM207" s="49">
        <v>13</v>
      </c>
      <c r="AN207" s="52">
        <v>41960</v>
      </c>
      <c r="AO207" s="50">
        <v>47738</v>
      </c>
      <c r="AP207" s="50" t="s">
        <v>182</v>
      </c>
      <c r="AQ207" s="48">
        <v>0.81589999999999996</v>
      </c>
      <c r="AR207" s="51" t="s">
        <v>20</v>
      </c>
      <c r="AS207" s="47">
        <v>0.02</v>
      </c>
      <c r="AT207" s="47">
        <v>20</v>
      </c>
      <c r="AU207" s="47">
        <v>129</v>
      </c>
      <c r="AV207" s="46" t="s">
        <v>103</v>
      </c>
      <c r="AW207" s="47">
        <v>2.4</v>
      </c>
      <c r="AX207" s="47">
        <v>56</v>
      </c>
      <c r="AZ207" s="47">
        <v>7.0000000000000007E-2</v>
      </c>
      <c r="BA207" s="47">
        <v>0.01</v>
      </c>
      <c r="BB207" s="47">
        <v>0.02</v>
      </c>
      <c r="BC207" s="47">
        <v>644</v>
      </c>
      <c r="BD207" s="47">
        <v>19926</v>
      </c>
      <c r="BE207" s="47">
        <v>1</v>
      </c>
      <c r="BF207" s="47">
        <v>12</v>
      </c>
      <c r="BG207" s="260"/>
      <c r="BH207" s="45">
        <v>0.79</v>
      </c>
      <c r="BI207" s="45">
        <v>0.88</v>
      </c>
      <c r="BJ207" s="45">
        <v>100.4</v>
      </c>
      <c r="BK207" s="45">
        <v>1.7</v>
      </c>
      <c r="BL207" s="45">
        <v>5.5</v>
      </c>
      <c r="BM207" s="45">
        <v>45</v>
      </c>
      <c r="BN207" s="45">
        <v>540</v>
      </c>
      <c r="BO207" s="45">
        <v>720</v>
      </c>
      <c r="BP207" s="45">
        <v>0.5</v>
      </c>
      <c r="BQ207" s="45">
        <v>0.05</v>
      </c>
      <c r="BR207" s="45">
        <v>0.02</v>
      </c>
      <c r="BS207" s="45">
        <v>44.6</v>
      </c>
      <c r="BV207" s="44"/>
    </row>
    <row r="208" spans="1:105" ht="15.75" x14ac:dyDescent="0.3">
      <c r="A208" s="44">
        <f t="shared" si="19"/>
        <v>2014</v>
      </c>
      <c r="B208" s="44" t="str">
        <f t="shared" si="19"/>
        <v>NOVIEMBRE</v>
      </c>
      <c r="C208" s="44">
        <v>15</v>
      </c>
      <c r="D208" s="44" t="str">
        <f t="shared" si="18"/>
        <v>NOVIEMBRE 2014 / 14</v>
      </c>
      <c r="AA208" s="44"/>
      <c r="AM208" s="49">
        <v>14</v>
      </c>
      <c r="AN208" s="52">
        <v>41961</v>
      </c>
      <c r="AO208" s="50">
        <v>47750</v>
      </c>
      <c r="AP208" s="50" t="s">
        <v>109</v>
      </c>
      <c r="AQ208" s="48">
        <v>0.81520000000000004</v>
      </c>
      <c r="AR208" s="51" t="s">
        <v>20</v>
      </c>
      <c r="AS208" s="47">
        <v>0.02</v>
      </c>
      <c r="AT208" s="47">
        <v>20</v>
      </c>
      <c r="AU208" s="47">
        <v>127</v>
      </c>
      <c r="AV208" s="46" t="s">
        <v>103</v>
      </c>
      <c r="AW208" s="47">
        <v>2.4</v>
      </c>
      <c r="AX208" s="47">
        <v>57</v>
      </c>
      <c r="AZ208" s="47">
        <v>7.0000000000000007E-2</v>
      </c>
      <c r="BA208" s="47">
        <v>0.01</v>
      </c>
      <c r="BB208" s="47">
        <v>0</v>
      </c>
      <c r="BC208" s="47">
        <v>642</v>
      </c>
      <c r="BD208" s="47">
        <v>19934</v>
      </c>
      <c r="BE208" s="47">
        <v>1</v>
      </c>
      <c r="BF208" s="47">
        <v>12</v>
      </c>
      <c r="BG208" s="260"/>
      <c r="BH208" s="45">
        <v>0.79</v>
      </c>
      <c r="BI208" s="45">
        <v>0.88</v>
      </c>
      <c r="BJ208" s="45">
        <v>100.4</v>
      </c>
      <c r="BK208" s="45">
        <v>1.7</v>
      </c>
      <c r="BL208" s="45">
        <v>5.5</v>
      </c>
      <c r="BM208" s="45">
        <v>45</v>
      </c>
      <c r="BN208" s="45">
        <v>540</v>
      </c>
      <c r="BO208" s="45">
        <v>720</v>
      </c>
      <c r="BP208" s="45">
        <v>0.5</v>
      </c>
      <c r="BQ208" s="45">
        <v>0.05</v>
      </c>
      <c r="BR208" s="45">
        <v>0.02</v>
      </c>
      <c r="BS208" s="45">
        <v>44.6</v>
      </c>
      <c r="BV208" s="44"/>
    </row>
    <row r="209" spans="1:74" ht="15.75" x14ac:dyDescent="0.3">
      <c r="A209" s="44">
        <f t="shared" si="19"/>
        <v>2014</v>
      </c>
      <c r="B209" s="44" t="str">
        <f t="shared" si="19"/>
        <v>NOVIEMBRE</v>
      </c>
      <c r="C209" s="44">
        <v>16</v>
      </c>
      <c r="D209" s="44" t="str">
        <f t="shared" si="18"/>
        <v>NOVIEMBRE 2014 / 15</v>
      </c>
      <c r="AA209" s="44"/>
      <c r="AM209" s="49">
        <v>15</v>
      </c>
      <c r="AN209" s="52">
        <v>41962</v>
      </c>
      <c r="AO209" s="50">
        <v>47784</v>
      </c>
      <c r="AP209" s="50" t="s">
        <v>107</v>
      </c>
      <c r="AQ209" s="48">
        <v>0.81320000000000003</v>
      </c>
      <c r="AR209" s="51" t="s">
        <v>20</v>
      </c>
      <c r="AS209" s="47">
        <v>0.02</v>
      </c>
      <c r="AT209" s="47">
        <v>20</v>
      </c>
      <c r="AU209" s="47">
        <v>131</v>
      </c>
      <c r="AV209" s="46" t="s">
        <v>103</v>
      </c>
      <c r="AW209" s="47">
        <v>2.2999999999999998</v>
      </c>
      <c r="AX209" s="47">
        <v>56</v>
      </c>
      <c r="AZ209" s="47">
        <v>7.0000000000000007E-2</v>
      </c>
      <c r="BA209" s="47">
        <v>0.01</v>
      </c>
      <c r="BB209" s="47">
        <v>0.02</v>
      </c>
      <c r="BC209" s="47">
        <v>631</v>
      </c>
      <c r="BD209" s="47">
        <v>19950</v>
      </c>
      <c r="BE209" s="47">
        <v>0.5</v>
      </c>
      <c r="BF209" s="47">
        <v>12</v>
      </c>
      <c r="BG209" s="260"/>
      <c r="BH209" s="45">
        <v>0.79</v>
      </c>
      <c r="BI209" s="45">
        <v>0.88</v>
      </c>
      <c r="BJ209" s="45">
        <v>100.4</v>
      </c>
      <c r="BK209" s="45">
        <v>1.7</v>
      </c>
      <c r="BL209" s="45">
        <v>5.5</v>
      </c>
      <c r="BM209" s="45">
        <v>45</v>
      </c>
      <c r="BN209" s="45">
        <v>540</v>
      </c>
      <c r="BO209" s="45">
        <v>720</v>
      </c>
      <c r="BP209" s="45">
        <v>0.5</v>
      </c>
      <c r="BQ209" s="45">
        <v>0.05</v>
      </c>
      <c r="BR209" s="45">
        <v>0.02</v>
      </c>
      <c r="BS209" s="45">
        <v>44.6</v>
      </c>
      <c r="BV209" s="44"/>
    </row>
    <row r="210" spans="1:74" ht="15.75" x14ac:dyDescent="0.3">
      <c r="A210" s="44">
        <f t="shared" si="19"/>
        <v>2014</v>
      </c>
      <c r="B210" s="44" t="str">
        <f t="shared" si="19"/>
        <v>NOVIEMBRE</v>
      </c>
      <c r="C210" s="44">
        <v>17</v>
      </c>
      <c r="D210" s="44" t="str">
        <f t="shared" si="18"/>
        <v>NOVIEMBRE 2014 / 16</v>
      </c>
      <c r="AA210" s="44"/>
      <c r="AM210" s="49">
        <v>16</v>
      </c>
      <c r="AN210" s="52">
        <v>41963</v>
      </c>
      <c r="AO210" s="50">
        <v>47803</v>
      </c>
      <c r="AP210" s="50" t="s">
        <v>109</v>
      </c>
      <c r="AQ210" s="48">
        <v>0.81169999999999998</v>
      </c>
      <c r="AR210" s="51" t="s">
        <v>20</v>
      </c>
      <c r="AS210" s="47">
        <v>0.01</v>
      </c>
      <c r="AT210" s="47">
        <v>15</v>
      </c>
      <c r="AU210" s="47">
        <v>127</v>
      </c>
      <c r="AV210" s="46" t="s">
        <v>103</v>
      </c>
      <c r="AW210" s="47">
        <v>2.1</v>
      </c>
      <c r="AX210" s="47">
        <v>56</v>
      </c>
      <c r="AZ210" s="47">
        <v>7.0000000000000007E-2</v>
      </c>
      <c r="BA210" s="47">
        <v>0.01</v>
      </c>
      <c r="BB210" s="47">
        <v>0.02</v>
      </c>
      <c r="BC210" s="47">
        <v>613</v>
      </c>
      <c r="BD210" s="47">
        <v>19962</v>
      </c>
      <c r="BE210" s="47">
        <v>0.5</v>
      </c>
      <c r="BF210" s="47">
        <v>12</v>
      </c>
      <c r="BG210" s="260"/>
      <c r="BH210" s="45">
        <v>0.79</v>
      </c>
      <c r="BI210" s="45">
        <v>0.88</v>
      </c>
      <c r="BJ210" s="45">
        <v>100.4</v>
      </c>
      <c r="BK210" s="45">
        <v>1.7</v>
      </c>
      <c r="BL210" s="45">
        <v>5.5</v>
      </c>
      <c r="BM210" s="45">
        <v>45</v>
      </c>
      <c r="BN210" s="45">
        <v>540</v>
      </c>
      <c r="BO210" s="45">
        <v>720</v>
      </c>
      <c r="BP210" s="45">
        <v>0.5</v>
      </c>
      <c r="BQ210" s="45">
        <v>0.05</v>
      </c>
      <c r="BR210" s="45">
        <v>0.02</v>
      </c>
      <c r="BS210" s="45">
        <v>44.6</v>
      </c>
      <c r="BV210" s="44"/>
    </row>
    <row r="211" spans="1:74" ht="15.75" x14ac:dyDescent="0.3">
      <c r="A211" s="44">
        <f t="shared" si="19"/>
        <v>2014</v>
      </c>
      <c r="B211" s="44" t="str">
        <f t="shared" si="19"/>
        <v>NOVIEMBRE</v>
      </c>
      <c r="C211" s="44">
        <v>18</v>
      </c>
      <c r="D211" s="44" t="str">
        <f t="shared" si="18"/>
        <v>NOVIEMBRE 2014 / 17</v>
      </c>
      <c r="AA211" s="44"/>
      <c r="AM211" s="49">
        <v>17</v>
      </c>
      <c r="AN211" s="52">
        <v>41964</v>
      </c>
      <c r="AO211" s="50">
        <v>47830</v>
      </c>
      <c r="AP211" s="50" t="s">
        <v>107</v>
      </c>
      <c r="AQ211" s="48">
        <v>0.81269999999999998</v>
      </c>
      <c r="AR211" s="51" t="s">
        <v>20</v>
      </c>
      <c r="AS211" s="47">
        <v>0.02</v>
      </c>
      <c r="AT211" s="47">
        <v>15</v>
      </c>
      <c r="AU211" s="47">
        <v>133</v>
      </c>
      <c r="AV211" s="46" t="s">
        <v>103</v>
      </c>
      <c r="AW211" s="47">
        <v>2.2000000000000002</v>
      </c>
      <c r="AX211" s="47">
        <v>56</v>
      </c>
      <c r="AZ211" s="47">
        <v>7.0000000000000007E-2</v>
      </c>
      <c r="BA211" s="47">
        <v>0.01</v>
      </c>
      <c r="BB211" s="47">
        <v>0.02</v>
      </c>
      <c r="BC211" s="47">
        <v>621</v>
      </c>
      <c r="BD211" s="47">
        <v>19954</v>
      </c>
      <c r="BE211" s="47">
        <v>0.5</v>
      </c>
      <c r="BF211" s="47">
        <v>12</v>
      </c>
      <c r="BG211" s="260"/>
      <c r="BH211" s="45">
        <v>0.79</v>
      </c>
      <c r="BI211" s="45">
        <v>0.88</v>
      </c>
      <c r="BJ211" s="45">
        <v>100.4</v>
      </c>
      <c r="BK211" s="45">
        <v>1.7</v>
      </c>
      <c r="BL211" s="45">
        <v>5.5</v>
      </c>
      <c r="BM211" s="45">
        <v>45</v>
      </c>
      <c r="BN211" s="45">
        <v>540</v>
      </c>
      <c r="BO211" s="45">
        <v>720</v>
      </c>
      <c r="BP211" s="45">
        <v>0.5</v>
      </c>
      <c r="BQ211" s="45">
        <v>0.05</v>
      </c>
      <c r="BR211" s="45">
        <v>0.02</v>
      </c>
      <c r="BS211" s="45">
        <v>44.6</v>
      </c>
      <c r="BV211" s="44"/>
    </row>
    <row r="212" spans="1:74" ht="15.75" x14ac:dyDescent="0.3">
      <c r="A212" s="44">
        <f t="shared" si="19"/>
        <v>2014</v>
      </c>
      <c r="B212" s="44" t="str">
        <f t="shared" si="19"/>
        <v>NOVIEMBRE</v>
      </c>
      <c r="C212" s="44">
        <v>19</v>
      </c>
      <c r="D212" s="44" t="str">
        <f t="shared" si="18"/>
        <v>NOVIEMBRE 2014 / 18</v>
      </c>
      <c r="AA212" s="44"/>
      <c r="AM212" s="49">
        <v>18</v>
      </c>
      <c r="AN212" s="52">
        <v>41966</v>
      </c>
      <c r="AO212" s="50">
        <v>47886</v>
      </c>
      <c r="AP212" s="50" t="s">
        <v>108</v>
      </c>
      <c r="AQ212" s="48">
        <v>0.8165</v>
      </c>
      <c r="AR212" s="51" t="s">
        <v>20</v>
      </c>
      <c r="AS212" s="47">
        <v>0.02</v>
      </c>
      <c r="AT212" s="47">
        <v>16</v>
      </c>
      <c r="AU212" s="47">
        <v>122</v>
      </c>
      <c r="AV212" s="46" t="s">
        <v>103</v>
      </c>
      <c r="AW212" s="47">
        <v>2.4</v>
      </c>
      <c r="AX212" s="47">
        <v>58</v>
      </c>
      <c r="AZ212" s="47">
        <v>7.0000000000000007E-2</v>
      </c>
      <c r="BA212" s="47">
        <v>0.01</v>
      </c>
      <c r="BB212" s="47">
        <v>0</v>
      </c>
      <c r="BC212" s="47">
        <v>662</v>
      </c>
      <c r="BD212" s="47">
        <v>19922</v>
      </c>
      <c r="BE212" s="47">
        <v>2</v>
      </c>
      <c r="BF212" s="47">
        <v>12</v>
      </c>
      <c r="BG212" s="260"/>
      <c r="BH212" s="45">
        <v>0.79</v>
      </c>
      <c r="BI212" s="45">
        <v>0.88</v>
      </c>
      <c r="BJ212" s="45">
        <v>100.4</v>
      </c>
      <c r="BK212" s="45">
        <v>1.7</v>
      </c>
      <c r="BL212" s="45">
        <v>5.5</v>
      </c>
      <c r="BM212" s="45">
        <v>45</v>
      </c>
      <c r="BN212" s="45">
        <v>540</v>
      </c>
      <c r="BO212" s="45">
        <v>720</v>
      </c>
      <c r="BP212" s="45">
        <v>0.5</v>
      </c>
      <c r="BQ212" s="45">
        <v>0.05</v>
      </c>
      <c r="BR212" s="45">
        <v>0.02</v>
      </c>
      <c r="BS212" s="45">
        <v>44.6</v>
      </c>
      <c r="BV212" s="44"/>
    </row>
    <row r="213" spans="1:74" ht="15.75" x14ac:dyDescent="0.3">
      <c r="A213" s="44">
        <f t="shared" si="19"/>
        <v>2014</v>
      </c>
      <c r="B213" s="44" t="str">
        <f t="shared" si="19"/>
        <v>NOVIEMBRE</v>
      </c>
      <c r="C213" s="44">
        <v>20</v>
      </c>
      <c r="D213" s="44" t="str">
        <f t="shared" si="18"/>
        <v>NOVIEMBRE 2014 / 19</v>
      </c>
      <c r="AA213" s="44"/>
      <c r="AM213" s="49">
        <v>19</v>
      </c>
      <c r="AN213" s="52">
        <v>41967</v>
      </c>
      <c r="AO213" s="50">
        <v>47900</v>
      </c>
      <c r="AP213" s="50" t="s">
        <v>109</v>
      </c>
      <c r="AQ213" s="48">
        <v>0.81469999999999998</v>
      </c>
      <c r="AR213" s="51" t="s">
        <v>20</v>
      </c>
      <c r="AS213" s="47">
        <v>0.02</v>
      </c>
      <c r="AT213" s="47">
        <v>20</v>
      </c>
      <c r="AU213" s="47">
        <v>133</v>
      </c>
      <c r="AV213" s="46" t="s">
        <v>103</v>
      </c>
      <c r="AW213" s="47">
        <v>2.2999999999999998</v>
      </c>
      <c r="AX213" s="47">
        <v>56</v>
      </c>
      <c r="AZ213" s="47">
        <v>7.0000000000000007E-2</v>
      </c>
      <c r="BA213" s="47">
        <v>0.01</v>
      </c>
      <c r="BB213" s="47">
        <v>0.02</v>
      </c>
      <c r="BC213" s="47">
        <v>649</v>
      </c>
      <c r="BD213" s="47">
        <v>19938</v>
      </c>
      <c r="BE213" s="47">
        <v>1.5</v>
      </c>
      <c r="BF213" s="47">
        <v>12</v>
      </c>
      <c r="BG213" s="260"/>
      <c r="BH213" s="45">
        <v>0.79</v>
      </c>
      <c r="BI213" s="45">
        <v>0.88</v>
      </c>
      <c r="BJ213" s="45">
        <v>100.4</v>
      </c>
      <c r="BK213" s="45">
        <v>1.7</v>
      </c>
      <c r="BL213" s="45">
        <v>5.5</v>
      </c>
      <c r="BM213" s="45">
        <v>45</v>
      </c>
      <c r="BN213" s="45">
        <v>540</v>
      </c>
      <c r="BO213" s="45">
        <v>720</v>
      </c>
      <c r="BP213" s="45">
        <v>0.5</v>
      </c>
      <c r="BQ213" s="45">
        <v>0.05</v>
      </c>
      <c r="BR213" s="45">
        <v>0.02</v>
      </c>
      <c r="BS213" s="45">
        <v>44.6</v>
      </c>
      <c r="BV213" s="44"/>
    </row>
    <row r="214" spans="1:74" ht="15.75" x14ac:dyDescent="0.3">
      <c r="A214" s="44">
        <f t="shared" si="19"/>
        <v>2014</v>
      </c>
      <c r="B214" s="44" t="str">
        <f t="shared" si="19"/>
        <v>NOVIEMBRE</v>
      </c>
      <c r="C214" s="44">
        <v>21</v>
      </c>
      <c r="D214" s="44" t="str">
        <f t="shared" si="18"/>
        <v>NOVIEMBRE 2014 / 20</v>
      </c>
      <c r="AA214" s="44"/>
      <c r="AM214" s="49">
        <v>20</v>
      </c>
      <c r="AN214" s="52">
        <v>41968</v>
      </c>
      <c r="AO214" s="50">
        <v>47920</v>
      </c>
      <c r="AP214" s="50" t="s">
        <v>107</v>
      </c>
      <c r="AQ214" s="48">
        <v>0.81610000000000005</v>
      </c>
      <c r="AR214" s="51" t="s">
        <v>20</v>
      </c>
      <c r="AS214" s="47">
        <v>0.02</v>
      </c>
      <c r="AT214" s="47">
        <v>20</v>
      </c>
      <c r="AU214" s="47">
        <v>138</v>
      </c>
      <c r="AV214" s="46" t="s">
        <v>103</v>
      </c>
      <c r="AW214" s="47">
        <v>2.4</v>
      </c>
      <c r="AX214" s="47">
        <v>56</v>
      </c>
      <c r="AZ214" s="47">
        <v>0.08</v>
      </c>
      <c r="BA214" s="47">
        <v>0.01</v>
      </c>
      <c r="BB214" s="47">
        <v>0.02</v>
      </c>
      <c r="BC214" s="47">
        <v>655</v>
      </c>
      <c r="BD214" s="47">
        <v>19926</v>
      </c>
      <c r="BE214" s="47">
        <v>2</v>
      </c>
      <c r="BF214" s="47">
        <v>12</v>
      </c>
      <c r="BG214" s="260"/>
      <c r="BH214" s="45">
        <v>0.79</v>
      </c>
      <c r="BI214" s="45">
        <v>0.88</v>
      </c>
      <c r="BJ214" s="45">
        <v>100.4</v>
      </c>
      <c r="BK214" s="45">
        <v>1.7</v>
      </c>
      <c r="BL214" s="45">
        <v>5.5</v>
      </c>
      <c r="BM214" s="45">
        <v>45</v>
      </c>
      <c r="BN214" s="45">
        <v>540</v>
      </c>
      <c r="BO214" s="45">
        <v>720</v>
      </c>
      <c r="BP214" s="45">
        <v>0.5</v>
      </c>
      <c r="BQ214" s="45">
        <v>0.05</v>
      </c>
      <c r="BR214" s="45">
        <v>0.02</v>
      </c>
      <c r="BS214" s="45">
        <v>44.6</v>
      </c>
      <c r="BV214" s="44"/>
    </row>
    <row r="215" spans="1:74" ht="15.75" x14ac:dyDescent="0.3">
      <c r="A215" s="44">
        <f t="shared" si="19"/>
        <v>2014</v>
      </c>
      <c r="B215" s="44" t="str">
        <f t="shared" si="19"/>
        <v>NOVIEMBRE</v>
      </c>
      <c r="C215" s="44">
        <v>22</v>
      </c>
      <c r="D215" s="44" t="str">
        <f t="shared" si="18"/>
        <v>NOVIEMBRE 2014 / 21</v>
      </c>
      <c r="AA215" s="44"/>
      <c r="AM215" s="49">
        <v>21</v>
      </c>
      <c r="AN215" s="52">
        <v>41969</v>
      </c>
      <c r="AO215" s="50">
        <v>47950</v>
      </c>
      <c r="AP215" s="50" t="s">
        <v>108</v>
      </c>
      <c r="AQ215" s="48">
        <v>0.81259999999999999</v>
      </c>
      <c r="AR215" s="51" t="s">
        <v>20</v>
      </c>
      <c r="AS215" s="47">
        <v>0.02</v>
      </c>
      <c r="AT215" s="47">
        <v>15</v>
      </c>
      <c r="AU215" s="47">
        <v>127</v>
      </c>
      <c r="AV215" s="46" t="s">
        <v>103</v>
      </c>
      <c r="AW215" s="47">
        <v>2.2000000000000002</v>
      </c>
      <c r="AX215" s="47">
        <v>55</v>
      </c>
      <c r="AZ215" s="47">
        <v>7.0000000000000007E-2</v>
      </c>
      <c r="BA215" s="47">
        <v>0.01</v>
      </c>
      <c r="BB215" s="47">
        <v>0.02</v>
      </c>
      <c r="BC215" s="47">
        <v>644</v>
      </c>
      <c r="BD215" s="47">
        <v>19954</v>
      </c>
      <c r="BE215" s="47">
        <v>1.5</v>
      </c>
      <c r="BF215" s="47">
        <v>12</v>
      </c>
      <c r="BG215" s="260"/>
      <c r="BH215" s="45">
        <v>0.79</v>
      </c>
      <c r="BI215" s="45">
        <v>0.88</v>
      </c>
      <c r="BJ215" s="45">
        <v>100.4</v>
      </c>
      <c r="BK215" s="45">
        <v>1.7</v>
      </c>
      <c r="BL215" s="45">
        <v>5.5</v>
      </c>
      <c r="BM215" s="45">
        <v>45</v>
      </c>
      <c r="BN215" s="45">
        <v>540</v>
      </c>
      <c r="BO215" s="45">
        <v>720</v>
      </c>
      <c r="BP215" s="45">
        <v>0.5</v>
      </c>
      <c r="BQ215" s="45">
        <v>0.05</v>
      </c>
      <c r="BR215" s="45">
        <v>0.02</v>
      </c>
      <c r="BS215" s="45">
        <v>44.6</v>
      </c>
      <c r="BV215" s="44"/>
    </row>
    <row r="216" spans="1:74" ht="15.75" x14ac:dyDescent="0.3">
      <c r="A216" s="44">
        <f t="shared" si="19"/>
        <v>2014</v>
      </c>
      <c r="B216" s="44" t="str">
        <f t="shared" si="19"/>
        <v>NOVIEMBRE</v>
      </c>
      <c r="C216" s="44">
        <v>23</v>
      </c>
      <c r="D216" s="44" t="str">
        <f t="shared" si="18"/>
        <v>NOVIEMBRE 2014 / 22</v>
      </c>
      <c r="AA216" s="44"/>
      <c r="AM216" s="49">
        <v>22</v>
      </c>
      <c r="AN216" s="52">
        <v>41970</v>
      </c>
      <c r="AO216" s="50">
        <v>47975</v>
      </c>
      <c r="AP216" s="50" t="s">
        <v>109</v>
      </c>
      <c r="AQ216" s="48">
        <v>0.81530000000000002</v>
      </c>
      <c r="AR216" s="51" t="s">
        <v>20</v>
      </c>
      <c r="AS216" s="47">
        <v>0.02</v>
      </c>
      <c r="AT216" s="47">
        <v>20</v>
      </c>
      <c r="AU216" s="47">
        <v>129</v>
      </c>
      <c r="AV216" s="46" t="s">
        <v>103</v>
      </c>
      <c r="AW216" s="47">
        <v>2.4</v>
      </c>
      <c r="AX216" s="47">
        <v>56</v>
      </c>
      <c r="AZ216" s="47">
        <v>7.0000000000000007E-2</v>
      </c>
      <c r="BA216" s="47">
        <v>0.01</v>
      </c>
      <c r="BB216" s="47">
        <v>0.02</v>
      </c>
      <c r="BC216" s="47">
        <v>651</v>
      </c>
      <c r="BD216" s="47">
        <v>19930</v>
      </c>
      <c r="BE216" s="47">
        <v>1.5</v>
      </c>
      <c r="BF216" s="47">
        <v>12</v>
      </c>
      <c r="BG216" s="260"/>
      <c r="BH216" s="45">
        <v>0.79</v>
      </c>
      <c r="BI216" s="45">
        <v>0.88</v>
      </c>
      <c r="BJ216" s="45">
        <v>100.4</v>
      </c>
      <c r="BK216" s="45">
        <v>1.7</v>
      </c>
      <c r="BL216" s="45">
        <v>5.5</v>
      </c>
      <c r="BM216" s="45">
        <v>45</v>
      </c>
      <c r="BN216" s="45">
        <v>540</v>
      </c>
      <c r="BO216" s="45">
        <v>720</v>
      </c>
      <c r="BP216" s="45">
        <v>0.5</v>
      </c>
      <c r="BQ216" s="45">
        <v>0.05</v>
      </c>
      <c r="BR216" s="45">
        <v>0.02</v>
      </c>
      <c r="BS216" s="45">
        <v>44.6</v>
      </c>
      <c r="BV216" s="44"/>
    </row>
    <row r="217" spans="1:74" ht="15.75" x14ac:dyDescent="0.3">
      <c r="A217" s="44">
        <f t="shared" si="19"/>
        <v>2014</v>
      </c>
      <c r="B217" s="44" t="str">
        <f t="shared" si="19"/>
        <v>NOVIEMBRE</v>
      </c>
      <c r="C217" s="44">
        <v>24</v>
      </c>
      <c r="D217" s="44" t="str">
        <f t="shared" si="18"/>
        <v>NOVIEMBRE 2014 / 23</v>
      </c>
      <c r="AA217" s="44"/>
      <c r="AM217" s="49">
        <v>23</v>
      </c>
      <c r="AN217" s="52">
        <v>41971</v>
      </c>
      <c r="AO217" s="50">
        <v>48004</v>
      </c>
      <c r="AP217" s="50" t="s">
        <v>108</v>
      </c>
      <c r="AQ217" s="48">
        <v>0.81789999999999996</v>
      </c>
      <c r="AR217" s="51" t="s">
        <v>20</v>
      </c>
      <c r="AS217" s="47">
        <v>0.02</v>
      </c>
      <c r="AT217" s="47">
        <v>20</v>
      </c>
      <c r="AU217" s="47">
        <v>136</v>
      </c>
      <c r="AV217" s="46" t="s">
        <v>103</v>
      </c>
      <c r="AW217" s="47">
        <v>2.5</v>
      </c>
      <c r="AX217" s="47">
        <v>57</v>
      </c>
      <c r="AZ217" s="47">
        <v>0.08</v>
      </c>
      <c r="BA217" s="47">
        <v>0.01</v>
      </c>
      <c r="BB217" s="47">
        <v>0.05</v>
      </c>
      <c r="BC217" s="47">
        <v>657</v>
      </c>
      <c r="BD217" s="47">
        <v>19910</v>
      </c>
      <c r="BE217" s="47">
        <v>2</v>
      </c>
      <c r="BF217" s="47">
        <v>12</v>
      </c>
      <c r="BG217" s="260"/>
      <c r="BH217" s="45">
        <v>0.79</v>
      </c>
      <c r="BI217" s="45">
        <v>0.88</v>
      </c>
      <c r="BJ217" s="45">
        <v>100.4</v>
      </c>
      <c r="BK217" s="45">
        <v>1.7</v>
      </c>
      <c r="BL217" s="45">
        <v>5.5</v>
      </c>
      <c r="BM217" s="45">
        <v>45</v>
      </c>
      <c r="BN217" s="45">
        <v>540</v>
      </c>
      <c r="BO217" s="45">
        <v>720</v>
      </c>
      <c r="BP217" s="45">
        <v>0.5</v>
      </c>
      <c r="BQ217" s="45">
        <v>0.05</v>
      </c>
      <c r="BR217" s="45">
        <v>0.02</v>
      </c>
      <c r="BS217" s="45">
        <v>44.6</v>
      </c>
      <c r="BV217" s="44"/>
    </row>
    <row r="218" spans="1:74" ht="15.75" x14ac:dyDescent="0.3">
      <c r="A218" s="44">
        <f t="shared" si="19"/>
        <v>2014</v>
      </c>
      <c r="B218" s="44" t="str">
        <f t="shared" si="19"/>
        <v>NOVIEMBRE</v>
      </c>
      <c r="C218" s="44">
        <v>25</v>
      </c>
      <c r="D218" s="44" t="str">
        <f t="shared" si="18"/>
        <v>NOVIEMBRE 2014 / 24</v>
      </c>
      <c r="AA218" s="44"/>
      <c r="AM218" s="49">
        <v>24</v>
      </c>
      <c r="AN218" s="52">
        <v>41973</v>
      </c>
      <c r="AO218" s="50">
        <v>48218</v>
      </c>
      <c r="AP218" s="50" t="s">
        <v>153</v>
      </c>
      <c r="AQ218" s="48">
        <v>0.82079999999999997</v>
      </c>
      <c r="AR218" s="51" t="s">
        <v>20</v>
      </c>
      <c r="AS218" s="47">
        <v>0.02</v>
      </c>
      <c r="AT218" s="47">
        <v>16</v>
      </c>
      <c r="AU218" s="47">
        <v>144</v>
      </c>
      <c r="AV218" s="46" t="s">
        <v>103</v>
      </c>
      <c r="AW218" s="47">
        <v>2.7</v>
      </c>
      <c r="AX218" s="47">
        <v>57</v>
      </c>
      <c r="AZ218" s="47">
        <v>0.08</v>
      </c>
      <c r="BA218" s="47">
        <v>0.01</v>
      </c>
      <c r="BB218" s="47">
        <v>0.05</v>
      </c>
      <c r="BC218" s="47">
        <v>685</v>
      </c>
      <c r="BD218" s="47">
        <v>19886</v>
      </c>
      <c r="BE218" s="47">
        <v>2</v>
      </c>
      <c r="BF218" s="47">
        <v>12</v>
      </c>
      <c r="BG218" s="260"/>
      <c r="BH218" s="45">
        <v>0.79</v>
      </c>
      <c r="BI218" s="45">
        <v>0.88</v>
      </c>
      <c r="BJ218" s="45">
        <v>100.4</v>
      </c>
      <c r="BK218" s="45">
        <v>1.7</v>
      </c>
      <c r="BL218" s="45">
        <v>5.5</v>
      </c>
      <c r="BM218" s="45">
        <v>45</v>
      </c>
      <c r="BN218" s="45">
        <v>540</v>
      </c>
      <c r="BO218" s="45">
        <v>720</v>
      </c>
      <c r="BP218" s="45">
        <v>0.5</v>
      </c>
      <c r="BQ218" s="45">
        <v>0.05</v>
      </c>
      <c r="BR218" s="45">
        <v>0.02</v>
      </c>
      <c r="BS218" s="45">
        <v>44.6</v>
      </c>
      <c r="BV218" s="44"/>
    </row>
    <row r="219" spans="1:74" x14ac:dyDescent="0.25">
      <c r="A219" s="44">
        <f t="shared" si="19"/>
        <v>2014</v>
      </c>
      <c r="B219" s="44" t="str">
        <f t="shared" si="19"/>
        <v>NOVIEMBRE</v>
      </c>
      <c r="C219" s="44">
        <v>26</v>
      </c>
      <c r="D219" s="44" t="str">
        <f t="shared" si="18"/>
        <v>NOVIEMBRE 2014 / 25</v>
      </c>
    </row>
    <row r="220" spans="1:74" x14ac:dyDescent="0.25">
      <c r="A220" s="44">
        <f t="shared" si="19"/>
        <v>2014</v>
      </c>
      <c r="B220" s="44" t="str">
        <f t="shared" si="19"/>
        <v>NOVIEMBRE</v>
      </c>
      <c r="C220" s="44">
        <v>27</v>
      </c>
      <c r="D220" s="44" t="str">
        <f t="shared" si="18"/>
        <v>NOVIEMBRE 2014 / 26</v>
      </c>
    </row>
    <row r="221" spans="1:74" x14ac:dyDescent="0.25">
      <c r="A221" s="44">
        <f t="shared" si="19"/>
        <v>2014</v>
      </c>
      <c r="B221" s="44" t="str">
        <f t="shared" si="19"/>
        <v>NOVIEMBRE</v>
      </c>
      <c r="C221" s="44">
        <v>28</v>
      </c>
      <c r="D221" s="44" t="str">
        <f t="shared" si="18"/>
        <v>NOVIEMBRE 2014 / 27</v>
      </c>
    </row>
    <row r="222" spans="1:74" x14ac:dyDescent="0.25">
      <c r="A222" s="44">
        <f t="shared" si="19"/>
        <v>2014</v>
      </c>
      <c r="B222" s="44" t="str">
        <f t="shared" si="19"/>
        <v>NOVIEMBRE</v>
      </c>
      <c r="C222" s="44">
        <v>29</v>
      </c>
      <c r="D222" s="44" t="str">
        <f t="shared" si="18"/>
        <v>NOVIEMBRE 2014 / 28</v>
      </c>
    </row>
    <row r="223" spans="1:74" x14ac:dyDescent="0.25">
      <c r="A223" s="44">
        <f t="shared" si="19"/>
        <v>2014</v>
      </c>
      <c r="B223" s="44" t="str">
        <f t="shared" si="19"/>
        <v>NOVIEMBRE</v>
      </c>
      <c r="C223" s="44">
        <v>30</v>
      </c>
      <c r="D223" s="44" t="str">
        <f t="shared" si="18"/>
        <v>NOVIEMBRE 2014 / 29</v>
      </c>
    </row>
    <row r="224" spans="1:74" x14ac:dyDescent="0.25">
      <c r="A224" s="44">
        <f t="shared" si="19"/>
        <v>2014</v>
      </c>
      <c r="B224" s="44" t="str">
        <f t="shared" si="19"/>
        <v>NOVIEMBRE</v>
      </c>
      <c r="C224" s="44">
        <v>31</v>
      </c>
      <c r="D224" s="44" t="str">
        <f t="shared" si="18"/>
        <v>NOVIEMBRE 2014 / 30</v>
      </c>
    </row>
    <row r="225" spans="1:105" s="206" customFormat="1" x14ac:dyDescent="0.25">
      <c r="D225" s="44" t="str">
        <f t="shared" si="18"/>
        <v>NOVIEMBRE 2014 / 31</v>
      </c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17"/>
      <c r="Z225" s="44"/>
      <c r="AA225" s="55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207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55"/>
      <c r="AY225" s="44"/>
      <c r="AZ225" s="44"/>
      <c r="BA225" s="44"/>
      <c r="BB225" s="44"/>
      <c r="BC225" s="44"/>
      <c r="BD225" s="44"/>
      <c r="BE225" s="44"/>
      <c r="BF225" s="44"/>
      <c r="BG225" s="411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207"/>
      <c r="BU225" s="44"/>
      <c r="BV225" s="55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22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</row>
    <row r="226" spans="1:105" ht="15.75" x14ac:dyDescent="0.25">
      <c r="A226" s="44">
        <v>2014</v>
      </c>
      <c r="B226" s="44" t="s">
        <v>238</v>
      </c>
      <c r="C226" s="44">
        <v>1</v>
      </c>
      <c r="D226" s="208" t="s">
        <v>228</v>
      </c>
      <c r="E226" s="209">
        <f>IFERROR(AVERAGE(E195:E225),"")</f>
        <v>4.5</v>
      </c>
      <c r="F226" s="209">
        <f>IFERROR(AVERAGE(F195:F225),"")</f>
        <v>41958.75</v>
      </c>
      <c r="G226" s="209">
        <f>IFERROR(AVERAGE(G195:G225),"")</f>
        <v>47759.375</v>
      </c>
      <c r="H226" s="209" t="str">
        <f>IFERROR(AVERAGE(H195:H225),"")</f>
        <v/>
      </c>
      <c r="I226" s="209">
        <f>IFERROR(AVERAGE(I195:I225),"")</f>
        <v>0.81141249999999998</v>
      </c>
      <c r="J226" s="209" t="str">
        <f t="shared" ref="J226:BU226" si="20">IFERROR(AVERAGE(J195:J225),"")</f>
        <v/>
      </c>
      <c r="K226" s="209">
        <f t="shared" si="20"/>
        <v>0.02</v>
      </c>
      <c r="L226" s="209">
        <f t="shared" si="20"/>
        <v>25.924999999999997</v>
      </c>
      <c r="M226" s="209">
        <f t="shared" si="20"/>
        <v>111.375</v>
      </c>
      <c r="N226" s="209" t="str">
        <f t="shared" si="20"/>
        <v/>
      </c>
      <c r="O226" s="209">
        <f t="shared" si="20"/>
        <v>2.0099999999999998</v>
      </c>
      <c r="P226" s="209">
        <f t="shared" si="20"/>
        <v>56.050000000000004</v>
      </c>
      <c r="Q226" s="209" t="str">
        <f t="shared" si="20"/>
        <v/>
      </c>
      <c r="R226" s="209">
        <f t="shared" si="20"/>
        <v>8.249999999999999E-2</v>
      </c>
      <c r="S226" s="209">
        <f t="shared" si="20"/>
        <v>0</v>
      </c>
      <c r="T226" s="209">
        <f t="shared" si="20"/>
        <v>0.03</v>
      </c>
      <c r="U226" s="209">
        <f t="shared" si="20"/>
        <v>644.125</v>
      </c>
      <c r="V226" s="209">
        <f t="shared" si="20"/>
        <v>19965.5</v>
      </c>
      <c r="W226" s="209">
        <f t="shared" si="20"/>
        <v>1</v>
      </c>
      <c r="X226" s="209">
        <f t="shared" si="20"/>
        <v>12.075000000000001</v>
      </c>
      <c r="Y226" s="418" t="str">
        <f t="shared" si="20"/>
        <v/>
      </c>
      <c r="Z226" s="209">
        <f t="shared" si="20"/>
        <v>0.79</v>
      </c>
      <c r="AA226" s="209">
        <f t="shared" si="20"/>
        <v>0.88</v>
      </c>
      <c r="AB226" s="209">
        <f t="shared" si="20"/>
        <v>100.39999999999999</v>
      </c>
      <c r="AC226" s="209">
        <f t="shared" si="20"/>
        <v>1.6999999999999997</v>
      </c>
      <c r="AD226" s="209">
        <f t="shared" si="20"/>
        <v>5.5</v>
      </c>
      <c r="AE226" s="209">
        <f t="shared" si="20"/>
        <v>45</v>
      </c>
      <c r="AF226" s="209">
        <f t="shared" si="20"/>
        <v>540</v>
      </c>
      <c r="AG226" s="209">
        <f t="shared" si="20"/>
        <v>720</v>
      </c>
      <c r="AH226" s="209">
        <f t="shared" si="20"/>
        <v>0.5</v>
      </c>
      <c r="AI226" s="209">
        <f t="shared" si="20"/>
        <v>4.9999999999999996E-2</v>
      </c>
      <c r="AJ226" s="209">
        <f t="shared" si="20"/>
        <v>0.02</v>
      </c>
      <c r="AK226" s="209">
        <f t="shared" si="20"/>
        <v>44.600000000000009</v>
      </c>
      <c r="AL226" s="209" t="str">
        <f t="shared" si="20"/>
        <v/>
      </c>
      <c r="AM226" s="209">
        <f t="shared" si="20"/>
        <v>12.5</v>
      </c>
      <c r="AN226" s="209">
        <f t="shared" si="20"/>
        <v>41959.5</v>
      </c>
      <c r="AO226" s="209">
        <f t="shared" si="20"/>
        <v>47733.916666666664</v>
      </c>
      <c r="AP226" s="209" t="str">
        <f t="shared" si="20"/>
        <v/>
      </c>
      <c r="AQ226" s="209">
        <f t="shared" si="20"/>
        <v>0.81821250000000001</v>
      </c>
      <c r="AR226" s="209" t="str">
        <f t="shared" si="20"/>
        <v/>
      </c>
      <c r="AS226" s="209">
        <f t="shared" si="20"/>
        <v>2.0000000000000007E-2</v>
      </c>
      <c r="AT226" s="209">
        <f t="shared" si="20"/>
        <v>21.25</v>
      </c>
      <c r="AU226" s="209">
        <f t="shared" si="20"/>
        <v>133.04166666666666</v>
      </c>
      <c r="AV226" s="209" t="str">
        <f t="shared" si="20"/>
        <v/>
      </c>
      <c r="AW226" s="209">
        <f t="shared" si="20"/>
        <v>2.4916666666666667</v>
      </c>
      <c r="AX226" s="210">
        <f t="shared" si="20"/>
        <v>56.75</v>
      </c>
      <c r="AY226" s="209" t="str">
        <f t="shared" si="20"/>
        <v/>
      </c>
      <c r="AZ226" s="209">
        <f t="shared" si="20"/>
        <v>7.3333333333333361E-2</v>
      </c>
      <c r="BA226" s="209">
        <f t="shared" si="20"/>
        <v>1.0000000000000004E-2</v>
      </c>
      <c r="BB226" s="209">
        <f t="shared" si="20"/>
        <v>2.3333333333333341E-2</v>
      </c>
      <c r="BC226" s="209">
        <f t="shared" si="20"/>
        <v>654.91666666666663</v>
      </c>
      <c r="BD226" s="209">
        <f t="shared" si="20"/>
        <v>19907.166666666668</v>
      </c>
      <c r="BE226" s="209">
        <f t="shared" si="20"/>
        <v>1.4583333333333333</v>
      </c>
      <c r="BF226" s="209">
        <f t="shared" si="20"/>
        <v>12</v>
      </c>
      <c r="BG226" s="412" t="str">
        <f t="shared" si="20"/>
        <v/>
      </c>
      <c r="BH226" s="209">
        <f t="shared" si="20"/>
        <v>0.78999999999999959</v>
      </c>
      <c r="BI226" s="209">
        <f t="shared" si="20"/>
        <v>0.88</v>
      </c>
      <c r="BJ226" s="209">
        <f t="shared" si="20"/>
        <v>100.40000000000003</v>
      </c>
      <c r="BK226" s="209">
        <f t="shared" si="20"/>
        <v>1.7000000000000002</v>
      </c>
      <c r="BL226" s="209">
        <f t="shared" si="20"/>
        <v>5.5</v>
      </c>
      <c r="BM226" s="209">
        <f t="shared" si="20"/>
        <v>45</v>
      </c>
      <c r="BN226" s="209">
        <f t="shared" si="20"/>
        <v>540</v>
      </c>
      <c r="BO226" s="209">
        <f t="shared" si="20"/>
        <v>720</v>
      </c>
      <c r="BP226" s="209">
        <f t="shared" si="20"/>
        <v>0.5</v>
      </c>
      <c r="BQ226" s="209">
        <f t="shared" si="20"/>
        <v>5.0000000000000017E-2</v>
      </c>
      <c r="BR226" s="209">
        <f t="shared" si="20"/>
        <v>2.0000000000000007E-2</v>
      </c>
      <c r="BS226" s="209">
        <f t="shared" si="20"/>
        <v>44.600000000000016</v>
      </c>
      <c r="BT226" s="209" t="str">
        <f t="shared" si="20"/>
        <v/>
      </c>
      <c r="BU226" s="209">
        <f t="shared" si="20"/>
        <v>2.5</v>
      </c>
      <c r="BV226" s="210">
        <f>IFERROR(AVERAGE(BV195:BV225),"")</f>
        <v>41956.75</v>
      </c>
      <c r="BW226" s="206"/>
      <c r="BX226" s="206"/>
      <c r="BY226" s="206"/>
      <c r="BZ226" s="206"/>
      <c r="CA226" s="206"/>
      <c r="CB226" s="206"/>
      <c r="CC226" s="206"/>
      <c r="CD226" s="206"/>
      <c r="CE226" s="206"/>
      <c r="CF226" s="206"/>
      <c r="CG226" s="206"/>
      <c r="CH226" s="206"/>
      <c r="CI226" s="206"/>
      <c r="CJ226" s="206"/>
      <c r="CK226" s="206"/>
      <c r="CL226" s="206"/>
      <c r="CM226" s="206"/>
      <c r="CN226" s="206"/>
      <c r="CO226" s="448"/>
      <c r="CP226" s="206"/>
      <c r="CQ226" s="206"/>
      <c r="CR226" s="206"/>
      <c r="CS226" s="206"/>
      <c r="CT226" s="206"/>
      <c r="CU226" s="206"/>
      <c r="CV226" s="206"/>
      <c r="CW226" s="206"/>
      <c r="CX226" s="206"/>
      <c r="CY226" s="206"/>
      <c r="CZ226" s="206"/>
      <c r="DA226" s="206"/>
    </row>
    <row r="227" spans="1:105" ht="15.75" x14ac:dyDescent="0.3">
      <c r="A227" s="44">
        <f>A226</f>
        <v>2014</v>
      </c>
      <c r="B227" s="44" t="str">
        <f>B226</f>
        <v>DICIEMBRE</v>
      </c>
      <c r="C227" s="44">
        <v>2</v>
      </c>
      <c r="D227" s="44" t="str">
        <f t="shared" ref="D227:D257" si="21">B226&amp;" "&amp;A226&amp;" / "&amp;C226</f>
        <v>DICIEMBRE 2014 / 1</v>
      </c>
      <c r="E227" s="49">
        <v>1</v>
      </c>
      <c r="F227" s="52">
        <v>41976</v>
      </c>
      <c r="G227" s="50">
        <v>48285</v>
      </c>
      <c r="H227" s="50" t="s">
        <v>104</v>
      </c>
      <c r="I227" s="48">
        <v>0.80759999999999998</v>
      </c>
      <c r="J227" s="51" t="s">
        <v>20</v>
      </c>
      <c r="K227" s="47">
        <v>0.02</v>
      </c>
      <c r="L227" s="47">
        <v>21.2</v>
      </c>
      <c r="M227" s="47">
        <v>110</v>
      </c>
      <c r="N227" s="46" t="s">
        <v>103</v>
      </c>
      <c r="O227" s="47">
        <v>1.86</v>
      </c>
      <c r="P227" s="47">
        <v>54.7</v>
      </c>
      <c r="Q227" s="47"/>
      <c r="R227" s="47">
        <v>7.0000000000000007E-2</v>
      </c>
      <c r="S227" s="47">
        <v>0</v>
      </c>
      <c r="T227" s="47">
        <v>0.03</v>
      </c>
      <c r="U227" s="47">
        <v>627</v>
      </c>
      <c r="V227" s="47">
        <v>19998</v>
      </c>
      <c r="W227" s="47">
        <v>1</v>
      </c>
      <c r="X227" s="47">
        <v>12.3</v>
      </c>
      <c r="Y227" s="432"/>
      <c r="Z227" s="45">
        <v>0.79</v>
      </c>
      <c r="AA227" s="45">
        <v>0.88</v>
      </c>
      <c r="AB227" s="45">
        <v>100.4</v>
      </c>
      <c r="AC227" s="45">
        <v>1.7</v>
      </c>
      <c r="AD227" s="45">
        <v>5.5</v>
      </c>
      <c r="AE227" s="45">
        <v>45</v>
      </c>
      <c r="AF227" s="45">
        <v>540</v>
      </c>
      <c r="AG227" s="45">
        <v>720</v>
      </c>
      <c r="AH227" s="45">
        <v>0.5</v>
      </c>
      <c r="AI227" s="45">
        <v>0.05</v>
      </c>
      <c r="AJ227" s="45">
        <v>0.02</v>
      </c>
      <c r="AK227" s="45">
        <v>44.6</v>
      </c>
      <c r="AM227" s="49">
        <v>1</v>
      </c>
      <c r="AN227" s="52">
        <v>41975</v>
      </c>
      <c r="AO227" s="50">
        <v>48235</v>
      </c>
      <c r="AP227" s="50" t="s">
        <v>170</v>
      </c>
      <c r="AQ227" s="48">
        <v>0.81850000000000001</v>
      </c>
      <c r="AR227" s="51" t="s">
        <v>20</v>
      </c>
      <c r="AS227" s="47">
        <v>0.02</v>
      </c>
      <c r="AT227" s="47">
        <v>20</v>
      </c>
      <c r="AU227" s="47">
        <v>140</v>
      </c>
      <c r="AV227" s="46" t="s">
        <v>103</v>
      </c>
      <c r="AW227" s="47">
        <v>2.5</v>
      </c>
      <c r="AX227" s="47">
        <v>57</v>
      </c>
      <c r="AY227" s="47"/>
      <c r="AZ227" s="47">
        <v>0.04</v>
      </c>
      <c r="BA227" s="47">
        <v>0.01</v>
      </c>
      <c r="BB227" s="47">
        <v>0.02</v>
      </c>
      <c r="BC227" s="47">
        <v>667</v>
      </c>
      <c r="BD227" s="47">
        <v>19906</v>
      </c>
      <c r="BE227" s="47">
        <v>2.5</v>
      </c>
      <c r="BF227" s="47">
        <v>12</v>
      </c>
      <c r="BG227" s="260"/>
      <c r="BH227" s="45">
        <v>0.79</v>
      </c>
      <c r="BI227" s="45">
        <v>0.88</v>
      </c>
      <c r="BJ227" s="45">
        <v>100.4</v>
      </c>
      <c r="BK227" s="45">
        <v>1.7</v>
      </c>
      <c r="BL227" s="45">
        <v>5.5</v>
      </c>
      <c r="BM227" s="45">
        <v>45</v>
      </c>
      <c r="BN227" s="45">
        <v>540</v>
      </c>
      <c r="BO227" s="45">
        <v>720</v>
      </c>
      <c r="BP227" s="45">
        <v>0.5</v>
      </c>
      <c r="BQ227" s="45">
        <v>0.05</v>
      </c>
      <c r="BR227" s="45">
        <v>0.02</v>
      </c>
      <c r="BS227" s="45">
        <v>44.6</v>
      </c>
      <c r="BU227" s="49">
        <v>1</v>
      </c>
      <c r="BV227" s="52">
        <v>41974</v>
      </c>
      <c r="BW227" s="49"/>
      <c r="BX227" s="49"/>
      <c r="BY227" s="48">
        <v>0.81040000000000001</v>
      </c>
      <c r="BZ227" s="47">
        <v>1</v>
      </c>
      <c r="CA227" s="47">
        <v>0.01</v>
      </c>
      <c r="CB227" s="47">
        <v>5</v>
      </c>
      <c r="CC227" s="47">
        <v>114</v>
      </c>
      <c r="CD227" s="46" t="s">
        <v>103</v>
      </c>
      <c r="CE227" s="47">
        <v>2.2999999999999998</v>
      </c>
      <c r="CF227" s="47">
        <v>54.2</v>
      </c>
      <c r="CG227" s="47">
        <v>53.3</v>
      </c>
      <c r="CH227" s="47">
        <v>0.22</v>
      </c>
      <c r="CI227" s="47">
        <v>0.01</v>
      </c>
      <c r="CJ227" s="47">
        <v>0</v>
      </c>
      <c r="CK227" s="47">
        <v>660</v>
      </c>
      <c r="CL227" s="47">
        <v>19974</v>
      </c>
      <c r="CM227" s="47">
        <v>3</v>
      </c>
      <c r="CN227" s="47">
        <v>12</v>
      </c>
      <c r="CO227" s="449"/>
      <c r="CP227" s="45">
        <v>0.79</v>
      </c>
      <c r="CQ227" s="45">
        <v>0.88</v>
      </c>
      <c r="CR227" s="45">
        <v>100.4</v>
      </c>
      <c r="CS227" s="45">
        <v>1.7</v>
      </c>
      <c r="CT227" s="45">
        <v>5.5</v>
      </c>
      <c r="CU227" s="45">
        <v>45</v>
      </c>
      <c r="CV227" s="45">
        <v>540</v>
      </c>
      <c r="CW227" s="45">
        <v>720</v>
      </c>
      <c r="CX227" s="45">
        <v>0.5</v>
      </c>
      <c r="CY227" s="45">
        <v>0.05</v>
      </c>
      <c r="CZ227" s="45">
        <v>0.02</v>
      </c>
      <c r="DA227" s="45">
        <v>44.6</v>
      </c>
    </row>
    <row r="228" spans="1:105" ht="15.75" x14ac:dyDescent="0.3">
      <c r="A228" s="44">
        <f t="shared" ref="A228:B256" si="22">A227</f>
        <v>2014</v>
      </c>
      <c r="B228" s="44" t="str">
        <f t="shared" si="22"/>
        <v>DICIEMBRE</v>
      </c>
      <c r="C228" s="44">
        <v>3</v>
      </c>
      <c r="D228" s="44" t="str">
        <f t="shared" si="21"/>
        <v>DICIEMBRE 2014 / 2</v>
      </c>
      <c r="E228" s="49">
        <v>2</v>
      </c>
      <c r="F228" s="52">
        <v>41980</v>
      </c>
      <c r="G228" s="50">
        <v>48387</v>
      </c>
      <c r="H228" s="50" t="s">
        <v>105</v>
      </c>
      <c r="I228" s="48">
        <v>0.8095</v>
      </c>
      <c r="J228" s="51" t="s">
        <v>20</v>
      </c>
      <c r="K228" s="47">
        <v>0.02</v>
      </c>
      <c r="L228" s="47">
        <v>26.6</v>
      </c>
      <c r="M228" s="47">
        <v>110</v>
      </c>
      <c r="N228" s="46" t="s">
        <v>103</v>
      </c>
      <c r="O228" s="47">
        <v>2.96</v>
      </c>
      <c r="P228" s="47">
        <v>55.9</v>
      </c>
      <c r="Q228" s="47"/>
      <c r="R228" s="47">
        <v>7.0000000000000007E-2</v>
      </c>
      <c r="S228" s="47">
        <v>0</v>
      </c>
      <c r="T228" s="47">
        <v>0.03</v>
      </c>
      <c r="U228" s="47">
        <v>636</v>
      </c>
      <c r="V228" s="47">
        <v>19982</v>
      </c>
      <c r="W228" s="47">
        <v>1</v>
      </c>
      <c r="X228" s="47">
        <v>12.2</v>
      </c>
      <c r="Y228" s="432"/>
      <c r="Z228" s="45">
        <v>0.79</v>
      </c>
      <c r="AA228" s="45">
        <v>0.88</v>
      </c>
      <c r="AB228" s="45">
        <v>100.4</v>
      </c>
      <c r="AC228" s="45">
        <v>1.7</v>
      </c>
      <c r="AD228" s="45">
        <v>5.5</v>
      </c>
      <c r="AE228" s="45">
        <v>45</v>
      </c>
      <c r="AF228" s="45">
        <v>540</v>
      </c>
      <c r="AG228" s="45">
        <v>720</v>
      </c>
      <c r="AH228" s="45">
        <v>0.5</v>
      </c>
      <c r="AI228" s="45">
        <v>0.05</v>
      </c>
      <c r="AJ228" s="45">
        <v>0.02</v>
      </c>
      <c r="AK228" s="45">
        <v>44.6</v>
      </c>
      <c r="AM228" s="49">
        <v>2</v>
      </c>
      <c r="AN228" s="52">
        <v>41976</v>
      </c>
      <c r="AO228" s="50">
        <v>48256</v>
      </c>
      <c r="AP228" s="50" t="s">
        <v>109</v>
      </c>
      <c r="AQ228" s="48">
        <v>0.81910000000000005</v>
      </c>
      <c r="AR228" s="51" t="s">
        <v>20</v>
      </c>
      <c r="AS228" s="47">
        <v>0.02</v>
      </c>
      <c r="AT228" s="47">
        <v>20</v>
      </c>
      <c r="AU228" s="47">
        <v>140</v>
      </c>
      <c r="AV228" s="46" t="s">
        <v>103</v>
      </c>
      <c r="AW228" s="47">
        <v>2.6</v>
      </c>
      <c r="AX228" s="47">
        <v>57</v>
      </c>
      <c r="AY228" s="47"/>
      <c r="AZ228" s="47">
        <v>7.0000000000000007E-2</v>
      </c>
      <c r="BA228" s="47">
        <v>0.01</v>
      </c>
      <c r="BB228" s="47">
        <v>0</v>
      </c>
      <c r="BC228" s="47">
        <v>657</v>
      </c>
      <c r="BD228" s="47">
        <v>19898</v>
      </c>
      <c r="BE228" s="47">
        <v>1.5</v>
      </c>
      <c r="BF228" s="47">
        <v>7</v>
      </c>
      <c r="BG228" s="260"/>
      <c r="BH228" s="45">
        <v>0.79</v>
      </c>
      <c r="BI228" s="45">
        <v>0.88</v>
      </c>
      <c r="BJ228" s="45">
        <v>100.4</v>
      </c>
      <c r="BK228" s="45">
        <v>1.7</v>
      </c>
      <c r="BL228" s="45">
        <v>5.5</v>
      </c>
      <c r="BM228" s="45">
        <v>45</v>
      </c>
      <c r="BN228" s="45">
        <v>540</v>
      </c>
      <c r="BO228" s="45">
        <v>720</v>
      </c>
      <c r="BP228" s="45">
        <v>0.5</v>
      </c>
      <c r="BQ228" s="45">
        <v>0.05</v>
      </c>
      <c r="BR228" s="45">
        <v>0.02</v>
      </c>
      <c r="BS228" s="45">
        <v>44.6</v>
      </c>
      <c r="BU228" s="49">
        <v>2</v>
      </c>
      <c r="BV228" s="52">
        <v>41981</v>
      </c>
      <c r="BW228" s="49"/>
      <c r="BX228" s="49"/>
      <c r="BY228" s="48">
        <v>0.80079999999999996</v>
      </c>
      <c r="BZ228" s="47">
        <v>1</v>
      </c>
      <c r="CA228" s="47">
        <v>0.01</v>
      </c>
      <c r="CB228" s="47">
        <v>6</v>
      </c>
      <c r="CC228" s="47">
        <v>112</v>
      </c>
      <c r="CD228" s="46" t="s">
        <v>103</v>
      </c>
      <c r="CE228" s="47">
        <v>2.1</v>
      </c>
      <c r="CF228" s="47">
        <v>54</v>
      </c>
      <c r="CG228" s="47">
        <v>53.1</v>
      </c>
      <c r="CH228" s="47">
        <v>0.27</v>
      </c>
      <c r="CI228" s="47">
        <v>0.01</v>
      </c>
      <c r="CJ228" s="47">
        <v>0</v>
      </c>
      <c r="CK228" s="47">
        <v>662</v>
      </c>
      <c r="CL228" s="47">
        <v>20058</v>
      </c>
      <c r="CM228" s="47">
        <v>2.5</v>
      </c>
      <c r="CN228" s="47">
        <v>12</v>
      </c>
      <c r="CO228" s="449"/>
      <c r="CP228" s="45">
        <v>0.79</v>
      </c>
      <c r="CQ228" s="45">
        <v>0.88</v>
      </c>
      <c r="CR228" s="45">
        <v>100.4</v>
      </c>
      <c r="CS228" s="45">
        <v>1.7</v>
      </c>
      <c r="CT228" s="45">
        <v>5.5</v>
      </c>
      <c r="CU228" s="45">
        <v>45</v>
      </c>
      <c r="CV228" s="45">
        <v>540</v>
      </c>
      <c r="CW228" s="45">
        <v>720</v>
      </c>
      <c r="CX228" s="45">
        <v>0.5</v>
      </c>
      <c r="CY228" s="45">
        <v>0.05</v>
      </c>
      <c r="CZ228" s="45">
        <v>0.02</v>
      </c>
      <c r="DA228" s="45">
        <v>44.6</v>
      </c>
    </row>
    <row r="229" spans="1:105" ht="15.75" x14ac:dyDescent="0.3">
      <c r="A229" s="44">
        <f t="shared" si="22"/>
        <v>2014</v>
      </c>
      <c r="B229" s="44" t="str">
        <f t="shared" si="22"/>
        <v>DICIEMBRE</v>
      </c>
      <c r="C229" s="44">
        <v>4</v>
      </c>
      <c r="D229" s="44" t="str">
        <f t="shared" si="21"/>
        <v>DICIEMBRE 2014 / 3</v>
      </c>
      <c r="E229" s="49">
        <v>3</v>
      </c>
      <c r="F229" s="52">
        <v>41984</v>
      </c>
      <c r="G229" s="50">
        <v>48504</v>
      </c>
      <c r="H229" s="50" t="s">
        <v>104</v>
      </c>
      <c r="I229" s="48">
        <v>0.8095</v>
      </c>
      <c r="J229" s="51" t="s">
        <v>20</v>
      </c>
      <c r="K229" s="47">
        <v>0.02</v>
      </c>
      <c r="L229" s="47">
        <v>26.6</v>
      </c>
      <c r="M229" s="47">
        <v>112</v>
      </c>
      <c r="N229" s="46" t="s">
        <v>103</v>
      </c>
      <c r="O229" s="47">
        <v>1.95</v>
      </c>
      <c r="P229" s="47">
        <v>56.6</v>
      </c>
      <c r="Q229" s="47"/>
      <c r="R229" s="47">
        <v>0.08</v>
      </c>
      <c r="S229" s="47">
        <v>0</v>
      </c>
      <c r="T229" s="47">
        <v>0.03</v>
      </c>
      <c r="U229" s="47">
        <v>641</v>
      </c>
      <c r="V229" s="47">
        <v>19982</v>
      </c>
      <c r="W229" s="47">
        <v>1</v>
      </c>
      <c r="X229" s="47">
        <v>12.2</v>
      </c>
      <c r="Y229" s="432"/>
      <c r="Z229" s="45">
        <v>0.79</v>
      </c>
      <c r="AA229" s="45">
        <v>0.88</v>
      </c>
      <c r="AB229" s="45">
        <v>100.4</v>
      </c>
      <c r="AC229" s="45">
        <v>1.7</v>
      </c>
      <c r="AD229" s="45">
        <v>5.5</v>
      </c>
      <c r="AE229" s="45">
        <v>45</v>
      </c>
      <c r="AF229" s="45">
        <v>540</v>
      </c>
      <c r="AG229" s="45">
        <v>720</v>
      </c>
      <c r="AH229" s="45">
        <v>0.5</v>
      </c>
      <c r="AI229" s="45">
        <v>0.05</v>
      </c>
      <c r="AJ229" s="45">
        <v>0.02</v>
      </c>
      <c r="AK229" s="45">
        <v>44.6</v>
      </c>
      <c r="AM229" s="49">
        <v>3</v>
      </c>
      <c r="AN229" s="52">
        <v>41977</v>
      </c>
      <c r="AO229" s="50">
        <v>48277</v>
      </c>
      <c r="AP229" s="50" t="s">
        <v>108</v>
      </c>
      <c r="AQ229" s="48">
        <v>0.81720000000000004</v>
      </c>
      <c r="AR229" s="51" t="s">
        <v>20</v>
      </c>
      <c r="AS229" s="47">
        <v>0.02</v>
      </c>
      <c r="AT229" s="47">
        <v>25</v>
      </c>
      <c r="AU229" s="47">
        <v>135</v>
      </c>
      <c r="AV229" s="46" t="s">
        <v>103</v>
      </c>
      <c r="AW229" s="47">
        <v>2.5</v>
      </c>
      <c r="AX229" s="47">
        <v>56</v>
      </c>
      <c r="AZ229" s="47">
        <v>7.0000000000000007E-2</v>
      </c>
      <c r="BA229" s="47">
        <v>0.01</v>
      </c>
      <c r="BB229" s="47">
        <v>0.02</v>
      </c>
      <c r="BC229" s="47">
        <v>658</v>
      </c>
      <c r="BD229" s="47">
        <v>19918</v>
      </c>
      <c r="BE229" s="47">
        <v>3</v>
      </c>
      <c r="BF229" s="47">
        <v>7</v>
      </c>
      <c r="BG229" s="260"/>
      <c r="BH229" s="45">
        <v>0.79</v>
      </c>
      <c r="BI229" s="45">
        <v>0.88</v>
      </c>
      <c r="BJ229" s="45">
        <v>100.4</v>
      </c>
      <c r="BK229" s="45">
        <v>1.7</v>
      </c>
      <c r="BL229" s="45">
        <v>5.5</v>
      </c>
      <c r="BM229" s="45">
        <v>45</v>
      </c>
      <c r="BN229" s="45">
        <v>540</v>
      </c>
      <c r="BO229" s="45">
        <v>720</v>
      </c>
      <c r="BP229" s="45">
        <v>0.5</v>
      </c>
      <c r="BQ229" s="45">
        <v>0.05</v>
      </c>
      <c r="BR229" s="45">
        <v>0.02</v>
      </c>
      <c r="BS229" s="45">
        <v>44.6</v>
      </c>
      <c r="BU229" s="49">
        <v>3</v>
      </c>
      <c r="BV229" s="52">
        <v>41988</v>
      </c>
      <c r="BW229" s="49"/>
      <c r="BX229" s="49"/>
      <c r="BY229" s="48">
        <v>0.81</v>
      </c>
      <c r="BZ229" s="47">
        <v>1</v>
      </c>
      <c r="CA229" s="47">
        <v>0.01</v>
      </c>
      <c r="CB229" s="47">
        <v>5</v>
      </c>
      <c r="CC229" s="47">
        <v>113</v>
      </c>
      <c r="CD229" s="46" t="s">
        <v>103</v>
      </c>
      <c r="CE229" s="47">
        <v>2</v>
      </c>
      <c r="CF229" s="47">
        <v>54.3</v>
      </c>
      <c r="CG229" s="47">
        <v>53.3</v>
      </c>
      <c r="CH229" s="47">
        <v>0.28999999999999998</v>
      </c>
      <c r="CI229" s="47">
        <v>0.01</v>
      </c>
      <c r="CJ229" s="47">
        <v>0</v>
      </c>
      <c r="CK229" s="47">
        <v>664</v>
      </c>
      <c r="CL229" s="47">
        <v>19918</v>
      </c>
      <c r="CM229" s="47">
        <v>2.2999999999999998</v>
      </c>
      <c r="CN229" s="47">
        <v>12</v>
      </c>
      <c r="CO229" s="449"/>
      <c r="CP229" s="45">
        <v>0.79</v>
      </c>
      <c r="CQ229" s="45">
        <v>0.88</v>
      </c>
      <c r="CR229" s="45">
        <v>100.4</v>
      </c>
      <c r="CS229" s="45">
        <v>1.7</v>
      </c>
      <c r="CT229" s="45">
        <v>5.5</v>
      </c>
      <c r="CU229" s="45">
        <v>45</v>
      </c>
      <c r="CV229" s="45">
        <v>540</v>
      </c>
      <c r="CW229" s="45">
        <v>720</v>
      </c>
      <c r="CX229" s="45">
        <v>0.5</v>
      </c>
      <c r="CY229" s="45">
        <v>0.05</v>
      </c>
      <c r="CZ229" s="45">
        <v>0.02</v>
      </c>
      <c r="DA229" s="45">
        <v>44.6</v>
      </c>
    </row>
    <row r="230" spans="1:105" ht="15.75" x14ac:dyDescent="0.3">
      <c r="A230" s="44">
        <f t="shared" si="22"/>
        <v>2014</v>
      </c>
      <c r="B230" s="44" t="str">
        <f t="shared" si="22"/>
        <v>DICIEMBRE</v>
      </c>
      <c r="C230" s="44">
        <v>5</v>
      </c>
      <c r="D230" s="44" t="str">
        <f t="shared" si="21"/>
        <v>DICIEMBRE 2014 / 4</v>
      </c>
      <c r="E230" s="49">
        <v>4</v>
      </c>
      <c r="F230" s="52">
        <v>41988</v>
      </c>
      <c r="G230" s="50">
        <v>48582</v>
      </c>
      <c r="H230" s="50" t="s">
        <v>102</v>
      </c>
      <c r="I230" s="48">
        <v>0.81089999999999995</v>
      </c>
      <c r="J230" s="51" t="s">
        <v>20</v>
      </c>
      <c r="K230" s="47">
        <v>0.02</v>
      </c>
      <c r="L230" s="47">
        <v>26.6</v>
      </c>
      <c r="M230" s="47">
        <v>112</v>
      </c>
      <c r="N230" s="46" t="s">
        <v>103</v>
      </c>
      <c r="O230" s="47">
        <v>2</v>
      </c>
      <c r="P230" s="47">
        <v>55.5</v>
      </c>
      <c r="R230" s="47">
        <v>0.08</v>
      </c>
      <c r="S230" s="47">
        <v>0</v>
      </c>
      <c r="T230" s="47">
        <v>0.03</v>
      </c>
      <c r="U230" s="47">
        <v>639</v>
      </c>
      <c r="V230" s="47">
        <v>19970</v>
      </c>
      <c r="W230" s="47">
        <v>1</v>
      </c>
      <c r="X230" s="47">
        <v>12</v>
      </c>
      <c r="Y230" s="432"/>
      <c r="Z230" s="45">
        <v>0.79</v>
      </c>
      <c r="AA230" s="45">
        <v>0.88</v>
      </c>
      <c r="AB230" s="45">
        <v>100.4</v>
      </c>
      <c r="AC230" s="45">
        <v>1.7</v>
      </c>
      <c r="AD230" s="45">
        <v>5.5</v>
      </c>
      <c r="AE230" s="45">
        <v>45</v>
      </c>
      <c r="AF230" s="45">
        <v>540</v>
      </c>
      <c r="AG230" s="45">
        <v>720</v>
      </c>
      <c r="AH230" s="45">
        <v>0.5</v>
      </c>
      <c r="AI230" s="45">
        <v>0.05</v>
      </c>
      <c r="AJ230" s="45">
        <v>0.02</v>
      </c>
      <c r="AK230" s="45">
        <v>44.6</v>
      </c>
      <c r="AM230" s="49">
        <v>4</v>
      </c>
      <c r="AN230" s="52">
        <v>41978</v>
      </c>
      <c r="AO230" s="50">
        <v>48309</v>
      </c>
      <c r="AP230" s="50" t="s">
        <v>109</v>
      </c>
      <c r="AQ230" s="48">
        <v>0.81540000000000001</v>
      </c>
      <c r="AR230" s="51" t="s">
        <v>20</v>
      </c>
      <c r="AS230" s="47">
        <v>0.02</v>
      </c>
      <c r="AT230" s="47">
        <v>20</v>
      </c>
      <c r="AU230" s="47">
        <v>108</v>
      </c>
      <c r="AV230" s="46" t="s">
        <v>103</v>
      </c>
      <c r="AW230" s="47">
        <v>2.4</v>
      </c>
      <c r="AX230" s="47">
        <v>57</v>
      </c>
      <c r="AZ230" s="47">
        <v>0.06</v>
      </c>
      <c r="BA230" s="47">
        <v>0.01</v>
      </c>
      <c r="BB230" s="47">
        <v>0.02</v>
      </c>
      <c r="BC230" s="47">
        <v>646</v>
      </c>
      <c r="BD230" s="47">
        <v>19930</v>
      </c>
      <c r="BE230" s="47">
        <v>1.5</v>
      </c>
      <c r="BF230" s="47">
        <v>7</v>
      </c>
      <c r="BG230" s="260"/>
      <c r="BH230" s="45">
        <v>0.79</v>
      </c>
      <c r="BI230" s="45">
        <v>0.88</v>
      </c>
      <c r="BJ230" s="45">
        <v>100.4</v>
      </c>
      <c r="BK230" s="45">
        <v>1.7</v>
      </c>
      <c r="BL230" s="45">
        <v>5.5</v>
      </c>
      <c r="BM230" s="45">
        <v>45</v>
      </c>
      <c r="BN230" s="45">
        <v>540</v>
      </c>
      <c r="BO230" s="45">
        <v>720</v>
      </c>
      <c r="BP230" s="45">
        <v>0.5</v>
      </c>
      <c r="BQ230" s="45">
        <v>0.05</v>
      </c>
      <c r="BR230" s="45">
        <v>0.02</v>
      </c>
      <c r="BS230" s="45">
        <v>44.6</v>
      </c>
      <c r="BU230" s="49">
        <v>4</v>
      </c>
      <c r="BV230" s="52">
        <v>41995</v>
      </c>
      <c r="BW230" s="49"/>
      <c r="BX230" s="49"/>
      <c r="BY230" s="48">
        <v>0.81079999999999997</v>
      </c>
      <c r="BZ230" s="47">
        <v>1</v>
      </c>
      <c r="CA230" s="47">
        <v>0.01</v>
      </c>
      <c r="CB230" s="47">
        <v>6</v>
      </c>
      <c r="CC230" s="47">
        <v>112</v>
      </c>
      <c r="CD230" s="46" t="s">
        <v>103</v>
      </c>
      <c r="CE230" s="47">
        <v>2</v>
      </c>
      <c r="CF230" s="47">
        <v>54.6</v>
      </c>
      <c r="CG230" s="47">
        <v>53.5</v>
      </c>
      <c r="CH230" s="47">
        <v>0.27</v>
      </c>
      <c r="CI230" s="47">
        <v>0.01</v>
      </c>
      <c r="CJ230" s="47">
        <v>0</v>
      </c>
      <c r="CK230" s="47">
        <v>662</v>
      </c>
      <c r="CL230" s="47">
        <v>19970</v>
      </c>
      <c r="CM230" s="47">
        <v>3</v>
      </c>
      <c r="CN230" s="47">
        <v>12</v>
      </c>
      <c r="CO230" s="449"/>
      <c r="CP230" s="45">
        <v>0.79</v>
      </c>
      <c r="CQ230" s="45">
        <v>0.88</v>
      </c>
      <c r="CR230" s="45">
        <v>100.4</v>
      </c>
      <c r="CS230" s="45">
        <v>1.7</v>
      </c>
      <c r="CT230" s="45">
        <v>5.5</v>
      </c>
      <c r="CU230" s="45">
        <v>45</v>
      </c>
      <c r="CV230" s="45">
        <v>540</v>
      </c>
      <c r="CW230" s="45">
        <v>720</v>
      </c>
      <c r="CX230" s="45">
        <v>0.5</v>
      </c>
      <c r="CY230" s="45">
        <v>0.05</v>
      </c>
      <c r="CZ230" s="45">
        <v>0.02</v>
      </c>
      <c r="DA230" s="45">
        <v>44.6</v>
      </c>
    </row>
    <row r="231" spans="1:105" ht="15.75" x14ac:dyDescent="0.3">
      <c r="A231" s="44">
        <f t="shared" si="22"/>
        <v>2014</v>
      </c>
      <c r="B231" s="44" t="str">
        <f t="shared" si="22"/>
        <v>DICIEMBRE</v>
      </c>
      <c r="C231" s="44">
        <v>6</v>
      </c>
      <c r="D231" s="44" t="str">
        <f t="shared" si="21"/>
        <v>DICIEMBRE 2014 / 5</v>
      </c>
      <c r="E231" s="49">
        <v>5</v>
      </c>
      <c r="F231" s="52">
        <v>41992</v>
      </c>
      <c r="G231" s="50">
        <v>48705</v>
      </c>
      <c r="H231" s="50" t="s">
        <v>106</v>
      </c>
      <c r="I231" s="48">
        <v>0.81089999999999995</v>
      </c>
      <c r="J231" s="51" t="s">
        <v>20</v>
      </c>
      <c r="K231" s="47">
        <v>0.02</v>
      </c>
      <c r="L231" s="47">
        <v>26.6</v>
      </c>
      <c r="M231" s="47">
        <v>111</v>
      </c>
      <c r="N231" s="46" t="s">
        <v>103</v>
      </c>
      <c r="O231" s="47">
        <v>2</v>
      </c>
      <c r="P231" s="47">
        <v>55</v>
      </c>
      <c r="R231" s="47">
        <v>0.08</v>
      </c>
      <c r="S231" s="47">
        <v>0</v>
      </c>
      <c r="T231" s="47">
        <v>0.03</v>
      </c>
      <c r="U231" s="47">
        <v>636</v>
      </c>
      <c r="V231" s="47">
        <v>19970</v>
      </c>
      <c r="W231" s="47">
        <v>1</v>
      </c>
      <c r="X231" s="47">
        <v>12</v>
      </c>
      <c r="Y231" s="432"/>
      <c r="Z231" s="45">
        <v>0.79</v>
      </c>
      <c r="AA231" s="45">
        <v>0.88</v>
      </c>
      <c r="AB231" s="45">
        <v>100.4</v>
      </c>
      <c r="AC231" s="45">
        <v>1.7</v>
      </c>
      <c r="AD231" s="45">
        <v>5.5</v>
      </c>
      <c r="AE231" s="45">
        <v>45</v>
      </c>
      <c r="AF231" s="45">
        <v>540</v>
      </c>
      <c r="AG231" s="45">
        <v>720</v>
      </c>
      <c r="AH231" s="45">
        <v>0.5</v>
      </c>
      <c r="AI231" s="45">
        <v>0.05</v>
      </c>
      <c r="AJ231" s="45">
        <v>0.02</v>
      </c>
      <c r="AK231" s="45">
        <v>44.6</v>
      </c>
      <c r="AM231" s="49">
        <v>5</v>
      </c>
      <c r="AN231" s="52">
        <v>41979</v>
      </c>
      <c r="AO231" s="50">
        <v>48344</v>
      </c>
      <c r="AP231" s="50" t="s">
        <v>108</v>
      </c>
      <c r="AQ231" s="48">
        <v>0.82120000000000004</v>
      </c>
      <c r="AR231" s="51" t="s">
        <v>20</v>
      </c>
      <c r="AS231" s="47">
        <v>0.03</v>
      </c>
      <c r="AT231" s="47">
        <v>20</v>
      </c>
      <c r="AU231" s="47">
        <v>144</v>
      </c>
      <c r="AV231" s="46" t="s">
        <v>103</v>
      </c>
      <c r="AW231" s="47">
        <v>2.7</v>
      </c>
      <c r="AX231" s="47">
        <v>59</v>
      </c>
      <c r="AZ231" s="47">
        <v>7.0000000000000007E-2</v>
      </c>
      <c r="BA231" s="47">
        <v>0.01</v>
      </c>
      <c r="BB231" s="47">
        <v>0.03</v>
      </c>
      <c r="BC231" s="47">
        <v>689</v>
      </c>
      <c r="BD231" s="47">
        <v>19882</v>
      </c>
      <c r="BE231" s="47">
        <v>3</v>
      </c>
      <c r="BF231" s="47">
        <v>10</v>
      </c>
      <c r="BG231" s="260"/>
      <c r="BH231" s="45">
        <v>0.79</v>
      </c>
      <c r="BI231" s="45">
        <v>0.88</v>
      </c>
      <c r="BJ231" s="45">
        <v>100.4</v>
      </c>
      <c r="BK231" s="45">
        <v>1.7</v>
      </c>
      <c r="BL231" s="45">
        <v>5.5</v>
      </c>
      <c r="BM231" s="45">
        <v>45</v>
      </c>
      <c r="BN231" s="45">
        <v>540</v>
      </c>
      <c r="BO231" s="45">
        <v>720</v>
      </c>
      <c r="BP231" s="45">
        <v>0.5</v>
      </c>
      <c r="BQ231" s="45">
        <v>0.05</v>
      </c>
      <c r="BR231" s="45">
        <v>0.02</v>
      </c>
      <c r="BS231" s="45">
        <v>44.6</v>
      </c>
      <c r="BV231" s="44"/>
    </row>
    <row r="232" spans="1:105" ht="15.75" x14ac:dyDescent="0.3">
      <c r="A232" s="44">
        <f t="shared" si="22"/>
        <v>2014</v>
      </c>
      <c r="B232" s="44" t="str">
        <f t="shared" si="22"/>
        <v>DICIEMBRE</v>
      </c>
      <c r="C232" s="44">
        <v>7</v>
      </c>
      <c r="D232" s="44" t="str">
        <f t="shared" si="21"/>
        <v>DICIEMBRE 2014 / 6</v>
      </c>
      <c r="E232" s="49">
        <v>6</v>
      </c>
      <c r="F232" s="52">
        <v>41996</v>
      </c>
      <c r="G232" s="50">
        <v>48777</v>
      </c>
      <c r="H232" s="50" t="s">
        <v>105</v>
      </c>
      <c r="I232" s="48">
        <v>0.81140000000000001</v>
      </c>
      <c r="J232" s="51" t="s">
        <v>20</v>
      </c>
      <c r="K232" s="47">
        <v>0.03</v>
      </c>
      <c r="L232" s="47">
        <v>26.6</v>
      </c>
      <c r="M232" s="47">
        <v>110</v>
      </c>
      <c r="N232" s="46" t="s">
        <v>103</v>
      </c>
      <c r="O232" s="47">
        <v>2.0299999999999998</v>
      </c>
      <c r="P232" s="47">
        <v>55.8</v>
      </c>
      <c r="R232" s="47">
        <v>0.08</v>
      </c>
      <c r="S232" s="47">
        <v>0</v>
      </c>
      <c r="T232" s="47">
        <v>0.03</v>
      </c>
      <c r="U232" s="47">
        <v>634</v>
      </c>
      <c r="V232" s="47">
        <v>19966</v>
      </c>
      <c r="W232" s="47">
        <v>1</v>
      </c>
      <c r="X232" s="47">
        <v>12</v>
      </c>
      <c r="Y232" s="432"/>
      <c r="Z232" s="45">
        <v>0.79</v>
      </c>
      <c r="AA232" s="45">
        <v>0.88</v>
      </c>
      <c r="AB232" s="45">
        <v>100.4</v>
      </c>
      <c r="AC232" s="45">
        <v>1.7</v>
      </c>
      <c r="AD232" s="45">
        <v>5.5</v>
      </c>
      <c r="AE232" s="45">
        <v>45</v>
      </c>
      <c r="AF232" s="45">
        <v>540</v>
      </c>
      <c r="AG232" s="45">
        <v>720</v>
      </c>
      <c r="AH232" s="45">
        <v>0.5</v>
      </c>
      <c r="AI232" s="45">
        <v>0.05</v>
      </c>
      <c r="AJ232" s="45">
        <v>0.02</v>
      </c>
      <c r="AK232" s="45">
        <v>44.6</v>
      </c>
      <c r="AM232" s="49">
        <v>6</v>
      </c>
      <c r="AN232" s="52">
        <v>41980</v>
      </c>
      <c r="AO232" s="50">
        <v>48380</v>
      </c>
      <c r="AP232" s="50" t="s">
        <v>109</v>
      </c>
      <c r="AQ232" s="48">
        <v>0.81740000000000002</v>
      </c>
      <c r="AR232" s="51" t="s">
        <v>20</v>
      </c>
      <c r="AS232" s="47">
        <v>0.02</v>
      </c>
      <c r="AT232" s="47">
        <v>20</v>
      </c>
      <c r="AU232" s="47">
        <v>131</v>
      </c>
      <c r="AV232" s="46" t="s">
        <v>103</v>
      </c>
      <c r="AW232" s="47">
        <v>2.4</v>
      </c>
      <c r="AX232" s="47">
        <v>57</v>
      </c>
      <c r="AY232" s="47"/>
      <c r="AZ232" s="47">
        <v>0.06</v>
      </c>
      <c r="BA232" s="47">
        <v>0.01</v>
      </c>
      <c r="BB232" s="47">
        <v>0.02</v>
      </c>
      <c r="BC232" s="47">
        <v>673</v>
      </c>
      <c r="BD232" s="47">
        <v>19914</v>
      </c>
      <c r="BE232" s="47">
        <v>2</v>
      </c>
      <c r="BF232" s="47">
        <v>9</v>
      </c>
      <c r="BG232" s="260"/>
      <c r="BH232" s="45">
        <v>0.79</v>
      </c>
      <c r="BI232" s="45">
        <v>0.88</v>
      </c>
      <c r="BJ232" s="45">
        <v>100.4</v>
      </c>
      <c r="BK232" s="45">
        <v>1.7</v>
      </c>
      <c r="BL232" s="45">
        <v>5.5</v>
      </c>
      <c r="BM232" s="45">
        <v>45</v>
      </c>
      <c r="BN232" s="45">
        <v>540</v>
      </c>
      <c r="BO232" s="45">
        <v>720</v>
      </c>
      <c r="BP232" s="45">
        <v>0.5</v>
      </c>
      <c r="BQ232" s="45">
        <v>0.05</v>
      </c>
      <c r="BR232" s="45">
        <v>0.02</v>
      </c>
      <c r="BS232" s="45">
        <v>44.6</v>
      </c>
      <c r="BV232" s="44"/>
    </row>
    <row r="233" spans="1:105" ht="15.75" x14ac:dyDescent="0.3">
      <c r="A233" s="44">
        <f t="shared" si="22"/>
        <v>2014</v>
      </c>
      <c r="B233" s="44" t="str">
        <f t="shared" si="22"/>
        <v>DICIEMBRE</v>
      </c>
      <c r="C233" s="44">
        <v>8</v>
      </c>
      <c r="D233" s="44" t="str">
        <f t="shared" si="21"/>
        <v>DICIEMBRE 2014 / 7</v>
      </c>
      <c r="E233" s="49">
        <v>7</v>
      </c>
      <c r="F233" s="52">
        <v>42000</v>
      </c>
      <c r="G233" s="50">
        <v>48839</v>
      </c>
      <c r="H233" s="50" t="s">
        <v>104</v>
      </c>
      <c r="I233" s="48">
        <v>0.81140000000000001</v>
      </c>
      <c r="J233" s="51" t="s">
        <v>20</v>
      </c>
      <c r="K233" s="47">
        <v>0.03</v>
      </c>
      <c r="L233" s="47">
        <v>26.6</v>
      </c>
      <c r="M233" s="47">
        <v>112</v>
      </c>
      <c r="N233" s="46" t="s">
        <v>103</v>
      </c>
      <c r="O233" s="47">
        <v>2.02</v>
      </c>
      <c r="P233" s="47">
        <v>56.3</v>
      </c>
      <c r="R233" s="47">
        <v>0.09</v>
      </c>
      <c r="S233" s="47">
        <v>0</v>
      </c>
      <c r="T233" s="47">
        <v>0.03</v>
      </c>
      <c r="U233" s="47">
        <v>637</v>
      </c>
      <c r="V233" s="47">
        <v>19966</v>
      </c>
      <c r="W233" s="47">
        <v>1</v>
      </c>
      <c r="X233" s="47">
        <v>12.2</v>
      </c>
      <c r="Y233" s="432"/>
      <c r="Z233" s="45">
        <v>0.79</v>
      </c>
      <c r="AA233" s="45">
        <v>0.88</v>
      </c>
      <c r="AB233" s="45">
        <v>100.4</v>
      </c>
      <c r="AC233" s="45">
        <v>1.7</v>
      </c>
      <c r="AD233" s="45">
        <v>5.5</v>
      </c>
      <c r="AE233" s="45">
        <v>45</v>
      </c>
      <c r="AF233" s="45">
        <v>540</v>
      </c>
      <c r="AG233" s="45">
        <v>720</v>
      </c>
      <c r="AH233" s="45">
        <v>0.5</v>
      </c>
      <c r="AI233" s="45">
        <v>0.05</v>
      </c>
      <c r="AJ233" s="45">
        <v>0.02</v>
      </c>
      <c r="AK233" s="45">
        <v>44.6</v>
      </c>
      <c r="AM233" s="49">
        <v>7</v>
      </c>
      <c r="AN233" s="52">
        <v>41981</v>
      </c>
      <c r="AO233" s="50">
        <v>48397</v>
      </c>
      <c r="AP233" s="50" t="s">
        <v>108</v>
      </c>
      <c r="AQ233" s="48">
        <v>0.81689999999999996</v>
      </c>
      <c r="AR233" s="51" t="s">
        <v>20</v>
      </c>
      <c r="AS233" s="47">
        <v>0.02</v>
      </c>
      <c r="AT233" s="47">
        <v>20</v>
      </c>
      <c r="AU233" s="47">
        <v>138</v>
      </c>
      <c r="AV233" s="46" t="s">
        <v>103</v>
      </c>
      <c r="AW233" s="47">
        <v>2.4</v>
      </c>
      <c r="AX233" s="47">
        <v>56</v>
      </c>
      <c r="AZ233" s="47">
        <v>0.06</v>
      </c>
      <c r="BA233" s="47">
        <v>0.01</v>
      </c>
      <c r="BB233" s="47">
        <v>0</v>
      </c>
      <c r="BC233" s="47">
        <v>657</v>
      </c>
      <c r="BD233" s="47">
        <v>19918</v>
      </c>
      <c r="BE233" s="47">
        <v>1.5</v>
      </c>
      <c r="BF233" s="47">
        <v>9</v>
      </c>
      <c r="BG233" s="260"/>
      <c r="BH233" s="45">
        <v>0.79</v>
      </c>
      <c r="BI233" s="45">
        <v>0.88</v>
      </c>
      <c r="BJ233" s="45">
        <v>100.4</v>
      </c>
      <c r="BK233" s="45">
        <v>1.7</v>
      </c>
      <c r="BL233" s="45">
        <v>5.5</v>
      </c>
      <c r="BM233" s="45">
        <v>45</v>
      </c>
      <c r="BN233" s="45">
        <v>540</v>
      </c>
      <c r="BO233" s="45">
        <v>720</v>
      </c>
      <c r="BP233" s="45">
        <v>0.5</v>
      </c>
      <c r="BQ233" s="45">
        <v>0.05</v>
      </c>
      <c r="BR233" s="45">
        <v>0.02</v>
      </c>
      <c r="BS233" s="45">
        <v>44.6</v>
      </c>
      <c r="BV233" s="44"/>
    </row>
    <row r="234" spans="1:105" ht="15.75" x14ac:dyDescent="0.3">
      <c r="A234" s="44">
        <f t="shared" si="22"/>
        <v>2014</v>
      </c>
      <c r="B234" s="44" t="str">
        <f t="shared" si="22"/>
        <v>DICIEMBRE</v>
      </c>
      <c r="C234" s="44">
        <v>9</v>
      </c>
      <c r="D234" s="44" t="str">
        <f t="shared" si="21"/>
        <v>DICIEMBRE 2014 / 8</v>
      </c>
      <c r="E234" s="49">
        <v>8</v>
      </c>
      <c r="F234" s="52">
        <v>42004</v>
      </c>
      <c r="G234" s="50">
        <v>49087</v>
      </c>
      <c r="H234" s="50" t="s">
        <v>105</v>
      </c>
      <c r="I234" s="48">
        <v>0.81140000000000001</v>
      </c>
      <c r="J234" s="51" t="s">
        <v>20</v>
      </c>
      <c r="K234" s="47">
        <v>0.03</v>
      </c>
      <c r="L234" s="47">
        <v>26.6</v>
      </c>
      <c r="M234" s="47">
        <v>111</v>
      </c>
      <c r="N234" s="46" t="s">
        <v>103</v>
      </c>
      <c r="O234" s="47">
        <v>2.0299999999999998</v>
      </c>
      <c r="P234" s="47">
        <v>56.6</v>
      </c>
      <c r="R234" s="47">
        <v>0.08</v>
      </c>
      <c r="S234" s="47">
        <v>0</v>
      </c>
      <c r="T234" s="47">
        <v>0.03</v>
      </c>
      <c r="U234" s="47">
        <v>648</v>
      </c>
      <c r="V234" s="47">
        <v>19966</v>
      </c>
      <c r="W234" s="47">
        <v>1</v>
      </c>
      <c r="X234" s="47">
        <v>12</v>
      </c>
      <c r="Y234" s="432"/>
      <c r="Z234" s="45">
        <v>0.79</v>
      </c>
      <c r="AA234" s="45">
        <v>0.88</v>
      </c>
      <c r="AB234" s="45">
        <v>100.4</v>
      </c>
      <c r="AC234" s="45">
        <v>1.7</v>
      </c>
      <c r="AD234" s="45">
        <v>5.5</v>
      </c>
      <c r="AE234" s="45">
        <v>45</v>
      </c>
      <c r="AF234" s="45">
        <v>540</v>
      </c>
      <c r="AG234" s="45">
        <v>720</v>
      </c>
      <c r="AH234" s="45">
        <v>0.5</v>
      </c>
      <c r="AI234" s="45">
        <v>0.05</v>
      </c>
      <c r="AJ234" s="45">
        <v>0.02</v>
      </c>
      <c r="AK234" s="45">
        <v>44.6</v>
      </c>
      <c r="AM234" s="49">
        <v>8</v>
      </c>
      <c r="AN234" s="52">
        <v>41982</v>
      </c>
      <c r="AO234" s="50">
        <v>48407</v>
      </c>
      <c r="AP234" s="50" t="s">
        <v>109</v>
      </c>
      <c r="AQ234" s="48">
        <v>0.81659999999999999</v>
      </c>
      <c r="AR234" s="51" t="s">
        <v>20</v>
      </c>
      <c r="AS234" s="47">
        <v>0.02</v>
      </c>
      <c r="AT234" s="47">
        <v>20</v>
      </c>
      <c r="AU234" s="47">
        <v>138</v>
      </c>
      <c r="AV234" s="46" t="s">
        <v>103</v>
      </c>
      <c r="AW234" s="47">
        <v>2.4</v>
      </c>
      <c r="AX234" s="47">
        <v>56</v>
      </c>
      <c r="AZ234" s="47">
        <v>0.06</v>
      </c>
      <c r="BA234" s="47">
        <v>0.01</v>
      </c>
      <c r="BB234" s="47">
        <v>0.02</v>
      </c>
      <c r="BC234" s="47">
        <v>662</v>
      </c>
      <c r="BD234" s="47">
        <v>19918</v>
      </c>
      <c r="BE234" s="47">
        <v>2</v>
      </c>
      <c r="BF234" s="47">
        <v>9</v>
      </c>
      <c r="BG234" s="260"/>
      <c r="BH234" s="45">
        <v>0.79</v>
      </c>
      <c r="BI234" s="45">
        <v>0.88</v>
      </c>
      <c r="BJ234" s="45">
        <v>100.4</v>
      </c>
      <c r="BK234" s="45">
        <v>1.7</v>
      </c>
      <c r="BL234" s="45">
        <v>5.5</v>
      </c>
      <c r="BM234" s="45">
        <v>45</v>
      </c>
      <c r="BN234" s="45">
        <v>540</v>
      </c>
      <c r="BO234" s="45">
        <v>720</v>
      </c>
      <c r="BP234" s="45">
        <v>0.5</v>
      </c>
      <c r="BQ234" s="45">
        <v>0.05</v>
      </c>
      <c r="BR234" s="45">
        <v>0.02</v>
      </c>
      <c r="BS234" s="45">
        <v>44.6</v>
      </c>
      <c r="BV234" s="44"/>
    </row>
    <row r="235" spans="1:105" ht="15.75" x14ac:dyDescent="0.3">
      <c r="A235" s="44">
        <f t="shared" si="22"/>
        <v>2014</v>
      </c>
      <c r="B235" s="44" t="str">
        <f t="shared" si="22"/>
        <v>DICIEMBRE</v>
      </c>
      <c r="C235" s="44">
        <v>10</v>
      </c>
      <c r="D235" s="44" t="str">
        <f t="shared" si="21"/>
        <v>DICIEMBRE 2014 / 9</v>
      </c>
      <c r="AA235" s="44"/>
      <c r="AM235" s="49">
        <v>9</v>
      </c>
      <c r="AN235" s="52">
        <v>41983</v>
      </c>
      <c r="AO235" s="50">
        <v>48434</v>
      </c>
      <c r="AP235" s="50" t="s">
        <v>108</v>
      </c>
      <c r="AQ235" s="48">
        <v>0.81920000000000004</v>
      </c>
      <c r="AR235" s="51" t="s">
        <v>20</v>
      </c>
      <c r="AS235" s="47">
        <v>0.02</v>
      </c>
      <c r="AT235" s="47">
        <v>25</v>
      </c>
      <c r="AU235" s="47">
        <v>142</v>
      </c>
      <c r="AV235" s="46" t="s">
        <v>103</v>
      </c>
      <c r="AW235" s="47">
        <v>2.6</v>
      </c>
      <c r="AX235" s="47">
        <v>57</v>
      </c>
      <c r="AZ235" s="47">
        <v>7.0000000000000007E-2</v>
      </c>
      <c r="BA235" s="47">
        <v>0.01</v>
      </c>
      <c r="BB235" s="47">
        <v>0.05</v>
      </c>
      <c r="BC235" s="47">
        <v>666</v>
      </c>
      <c r="BD235" s="47">
        <v>19898</v>
      </c>
      <c r="BE235" s="47">
        <v>2</v>
      </c>
      <c r="BF235" s="47">
        <v>9</v>
      </c>
      <c r="BG235" s="260"/>
      <c r="BH235" s="45">
        <v>0.79</v>
      </c>
      <c r="BI235" s="45">
        <v>0.88</v>
      </c>
      <c r="BJ235" s="45">
        <v>100.4</v>
      </c>
      <c r="BK235" s="45">
        <v>1.7</v>
      </c>
      <c r="BL235" s="45">
        <v>5.5</v>
      </c>
      <c r="BM235" s="45">
        <v>45</v>
      </c>
      <c r="BN235" s="45">
        <v>540</v>
      </c>
      <c r="BO235" s="45">
        <v>720</v>
      </c>
      <c r="BP235" s="45">
        <v>0.5</v>
      </c>
      <c r="BQ235" s="45">
        <v>0.05</v>
      </c>
      <c r="BR235" s="45">
        <v>0.02</v>
      </c>
      <c r="BS235" s="45">
        <v>44.6</v>
      </c>
      <c r="BV235" s="44"/>
    </row>
    <row r="236" spans="1:105" ht="15.75" x14ac:dyDescent="0.3">
      <c r="A236" s="44">
        <f t="shared" si="22"/>
        <v>2014</v>
      </c>
      <c r="B236" s="44" t="str">
        <f t="shared" si="22"/>
        <v>DICIEMBRE</v>
      </c>
      <c r="C236" s="44">
        <v>11</v>
      </c>
      <c r="D236" s="44" t="str">
        <f t="shared" si="21"/>
        <v>DICIEMBRE 2014 / 10</v>
      </c>
      <c r="AA236" s="44"/>
      <c r="AM236" s="49">
        <v>10</v>
      </c>
      <c r="AN236" s="52">
        <v>41984</v>
      </c>
      <c r="AO236" s="50">
        <v>48461</v>
      </c>
      <c r="AP236" s="50" t="s">
        <v>109</v>
      </c>
      <c r="AQ236" s="48">
        <v>0.82189999999999996</v>
      </c>
      <c r="AR236" s="51" t="s">
        <v>20</v>
      </c>
      <c r="AS236" s="47">
        <v>0.02</v>
      </c>
      <c r="AT236" s="47">
        <v>25</v>
      </c>
      <c r="AU236" s="47">
        <v>144</v>
      </c>
      <c r="AV236" s="46" t="s">
        <v>103</v>
      </c>
      <c r="AW236" s="47">
        <v>2.8</v>
      </c>
      <c r="AX236" s="47">
        <v>57</v>
      </c>
      <c r="AZ236" s="47">
        <v>0.06</v>
      </c>
      <c r="BA236" s="47">
        <v>0.01</v>
      </c>
      <c r="BB236" s="47">
        <v>0.02</v>
      </c>
      <c r="BC236" s="47">
        <v>671</v>
      </c>
      <c r="BD236" s="47">
        <v>19878</v>
      </c>
      <c r="BE236" s="47">
        <v>2</v>
      </c>
      <c r="BF236" s="47">
        <v>9</v>
      </c>
      <c r="BG236" s="260"/>
      <c r="BH236" s="45">
        <v>0.79</v>
      </c>
      <c r="BI236" s="45">
        <v>0.88</v>
      </c>
      <c r="BJ236" s="45">
        <v>100.4</v>
      </c>
      <c r="BK236" s="45">
        <v>1.7</v>
      </c>
      <c r="BL236" s="45">
        <v>5.5</v>
      </c>
      <c r="BM236" s="45">
        <v>45</v>
      </c>
      <c r="BN236" s="45">
        <v>540</v>
      </c>
      <c r="BO236" s="45">
        <v>720</v>
      </c>
      <c r="BP236" s="45">
        <v>0.5</v>
      </c>
      <c r="BQ236" s="45">
        <v>0.05</v>
      </c>
      <c r="BR236" s="45">
        <v>0.02</v>
      </c>
      <c r="BS236" s="45">
        <v>44.6</v>
      </c>
      <c r="BV236" s="44"/>
    </row>
    <row r="237" spans="1:105" ht="15.75" x14ac:dyDescent="0.3">
      <c r="A237" s="44">
        <f t="shared" si="22"/>
        <v>2014</v>
      </c>
      <c r="B237" s="44" t="str">
        <f t="shared" si="22"/>
        <v>DICIEMBRE</v>
      </c>
      <c r="C237" s="44">
        <v>12</v>
      </c>
      <c r="D237" s="44" t="str">
        <f t="shared" si="21"/>
        <v>DICIEMBRE 2014 / 11</v>
      </c>
      <c r="AA237" s="44"/>
      <c r="AM237" s="49">
        <v>11</v>
      </c>
      <c r="AN237" s="52">
        <v>41985</v>
      </c>
      <c r="AO237" s="50">
        <v>48495</v>
      </c>
      <c r="AP237" s="50" t="s">
        <v>108</v>
      </c>
      <c r="AQ237" s="48">
        <v>0.81710000000000005</v>
      </c>
      <c r="AR237" s="51" t="s">
        <v>20</v>
      </c>
      <c r="AS237" s="47">
        <v>0.02</v>
      </c>
      <c r="AT237" s="47">
        <v>25</v>
      </c>
      <c r="AU237" s="47">
        <v>138</v>
      </c>
      <c r="AV237" s="46" t="s">
        <v>103</v>
      </c>
      <c r="AW237" s="47">
        <v>2.4</v>
      </c>
      <c r="AX237" s="47">
        <v>56</v>
      </c>
      <c r="AZ237" s="47">
        <v>0.06</v>
      </c>
      <c r="BA237" s="47">
        <v>0.01</v>
      </c>
      <c r="BB237" s="47">
        <v>0.02</v>
      </c>
      <c r="BC237" s="47">
        <v>662</v>
      </c>
      <c r="BD237" s="47">
        <v>19918</v>
      </c>
      <c r="BE237" s="47">
        <v>1.5</v>
      </c>
      <c r="BF237" s="47">
        <v>9</v>
      </c>
      <c r="BG237" s="260"/>
      <c r="BH237" s="45">
        <v>0.79</v>
      </c>
      <c r="BI237" s="45">
        <v>0.88</v>
      </c>
      <c r="BJ237" s="45">
        <v>100.4</v>
      </c>
      <c r="BK237" s="45">
        <v>1.7</v>
      </c>
      <c r="BL237" s="45">
        <v>5.5</v>
      </c>
      <c r="BM237" s="45">
        <v>45</v>
      </c>
      <c r="BN237" s="45">
        <v>540</v>
      </c>
      <c r="BO237" s="45">
        <v>720</v>
      </c>
      <c r="BP237" s="45">
        <v>0.5</v>
      </c>
      <c r="BQ237" s="45">
        <v>0.05</v>
      </c>
      <c r="BR237" s="45">
        <v>0.02</v>
      </c>
      <c r="BS237" s="45">
        <v>44.6</v>
      </c>
      <c r="BV237" s="44"/>
    </row>
    <row r="238" spans="1:105" ht="15.75" x14ac:dyDescent="0.3">
      <c r="A238" s="44">
        <f t="shared" si="22"/>
        <v>2014</v>
      </c>
      <c r="B238" s="44" t="str">
        <f t="shared" si="22"/>
        <v>DICIEMBRE</v>
      </c>
      <c r="C238" s="44">
        <v>13</v>
      </c>
      <c r="D238" s="44" t="str">
        <f t="shared" si="21"/>
        <v>DICIEMBRE 2014 / 12</v>
      </c>
      <c r="AA238" s="44"/>
      <c r="AM238" s="49">
        <v>12</v>
      </c>
      <c r="AN238" s="52">
        <v>41987</v>
      </c>
      <c r="AO238" s="50">
        <v>48546</v>
      </c>
      <c r="AP238" s="50" t="s">
        <v>109</v>
      </c>
      <c r="AQ238" s="48">
        <v>0.81599999999999995</v>
      </c>
      <c r="AR238" s="51" t="s">
        <v>20</v>
      </c>
      <c r="AS238" s="47">
        <v>0.02</v>
      </c>
      <c r="AT238" s="47">
        <v>21</v>
      </c>
      <c r="AU238" s="47">
        <v>135</v>
      </c>
      <c r="AV238" s="46" t="s">
        <v>103</v>
      </c>
      <c r="AW238" s="47">
        <v>2.4</v>
      </c>
      <c r="AX238" s="47">
        <v>58</v>
      </c>
      <c r="AZ238" s="47">
        <v>0.06</v>
      </c>
      <c r="BA238" s="47">
        <v>0.01</v>
      </c>
      <c r="BB238" s="47">
        <v>0.03</v>
      </c>
      <c r="BC238" s="47">
        <v>664</v>
      </c>
      <c r="BD238" s="47">
        <v>19926</v>
      </c>
      <c r="BE238" s="47">
        <v>2</v>
      </c>
      <c r="BF238" s="47">
        <v>9</v>
      </c>
      <c r="BG238" s="260"/>
      <c r="BH238" s="45">
        <v>0.79</v>
      </c>
      <c r="BI238" s="45">
        <v>0.88</v>
      </c>
      <c r="BJ238" s="45">
        <v>100.4</v>
      </c>
      <c r="BK238" s="45">
        <v>1.7</v>
      </c>
      <c r="BL238" s="45">
        <v>5.5</v>
      </c>
      <c r="BM238" s="45">
        <v>45</v>
      </c>
      <c r="BN238" s="45">
        <v>540</v>
      </c>
      <c r="BO238" s="45">
        <v>720</v>
      </c>
      <c r="BP238" s="45">
        <v>0.5</v>
      </c>
      <c r="BQ238" s="45">
        <v>0.05</v>
      </c>
      <c r="BR238" s="45">
        <v>0.02</v>
      </c>
      <c r="BS238" s="45">
        <v>44.6</v>
      </c>
      <c r="BV238" s="44"/>
    </row>
    <row r="239" spans="1:105" ht="15.75" x14ac:dyDescent="0.3">
      <c r="A239" s="44">
        <f t="shared" si="22"/>
        <v>2014</v>
      </c>
      <c r="B239" s="44" t="str">
        <f t="shared" si="22"/>
        <v>DICIEMBRE</v>
      </c>
      <c r="C239" s="44">
        <v>14</v>
      </c>
      <c r="D239" s="44" t="str">
        <f t="shared" si="21"/>
        <v>DICIEMBRE 2014 / 13</v>
      </c>
      <c r="AA239" s="44"/>
      <c r="AM239" s="49">
        <v>13</v>
      </c>
      <c r="AN239" s="52">
        <v>41989</v>
      </c>
      <c r="AO239" s="50">
        <v>48575</v>
      </c>
      <c r="AP239" s="50" t="s">
        <v>107</v>
      </c>
      <c r="AQ239" s="48">
        <v>0.8175</v>
      </c>
      <c r="AR239" s="51" t="s">
        <v>20</v>
      </c>
      <c r="AS239" s="47">
        <v>0.02</v>
      </c>
      <c r="AT239" s="47">
        <v>25</v>
      </c>
      <c r="AU239" s="47">
        <v>138</v>
      </c>
      <c r="AV239" s="46" t="s">
        <v>103</v>
      </c>
      <c r="AW239" s="47">
        <v>2.4</v>
      </c>
      <c r="AX239" s="47">
        <v>56</v>
      </c>
      <c r="AZ239" s="47">
        <v>7.0000000000000007E-2</v>
      </c>
      <c r="BA239" s="47">
        <v>0.01</v>
      </c>
      <c r="BB239" s="47">
        <v>0.05</v>
      </c>
      <c r="BC239" s="47">
        <v>666</v>
      </c>
      <c r="BD239" s="47">
        <v>19914</v>
      </c>
      <c r="BE239" s="47">
        <v>2</v>
      </c>
      <c r="BF239" s="47">
        <v>9</v>
      </c>
      <c r="BG239" s="260"/>
      <c r="BH239" s="45">
        <v>0.79</v>
      </c>
      <c r="BI239" s="45">
        <v>0.88</v>
      </c>
      <c r="BJ239" s="45">
        <v>100.4</v>
      </c>
      <c r="BK239" s="45">
        <v>1.7</v>
      </c>
      <c r="BL239" s="45">
        <v>5.5</v>
      </c>
      <c r="BM239" s="45">
        <v>45</v>
      </c>
      <c r="BN239" s="45">
        <v>540</v>
      </c>
      <c r="BO239" s="45">
        <v>720</v>
      </c>
      <c r="BP239" s="45">
        <v>0.5</v>
      </c>
      <c r="BQ239" s="45">
        <v>0.05</v>
      </c>
      <c r="BR239" s="45">
        <v>0.02</v>
      </c>
      <c r="BS239" s="45">
        <v>44.6</v>
      </c>
      <c r="BV239" s="44"/>
    </row>
    <row r="240" spans="1:105" ht="15.75" x14ac:dyDescent="0.3">
      <c r="A240" s="44">
        <f t="shared" si="22"/>
        <v>2014</v>
      </c>
      <c r="B240" s="44" t="str">
        <f t="shared" si="22"/>
        <v>DICIEMBRE</v>
      </c>
      <c r="C240" s="44">
        <v>15</v>
      </c>
      <c r="D240" s="44" t="str">
        <f t="shared" si="21"/>
        <v>DICIEMBRE 2014 / 14</v>
      </c>
      <c r="AA240" s="44"/>
      <c r="AM240" s="49">
        <v>14</v>
      </c>
      <c r="AN240" s="52">
        <v>41990</v>
      </c>
      <c r="AO240" s="50">
        <v>48598</v>
      </c>
      <c r="AP240" s="50" t="s">
        <v>109</v>
      </c>
      <c r="AQ240" s="48">
        <v>0.81989999999999996</v>
      </c>
      <c r="AR240" s="51" t="s">
        <v>20</v>
      </c>
      <c r="AS240" s="47">
        <v>0.02</v>
      </c>
      <c r="AT240" s="47">
        <v>25</v>
      </c>
      <c r="AU240" s="47">
        <v>140</v>
      </c>
      <c r="AV240" s="46" t="s">
        <v>103</v>
      </c>
      <c r="AW240" s="47">
        <v>2.6</v>
      </c>
      <c r="AX240" s="47">
        <v>57</v>
      </c>
      <c r="AZ240" s="47">
        <v>7.0000000000000007E-2</v>
      </c>
      <c r="BA240" s="47">
        <v>0.01</v>
      </c>
      <c r="BB240" s="47">
        <v>0.02</v>
      </c>
      <c r="BC240" s="47">
        <v>666</v>
      </c>
      <c r="BD240" s="47">
        <v>19890</v>
      </c>
      <c r="BE240" s="47">
        <v>1.5</v>
      </c>
      <c r="BF240" s="47">
        <v>9</v>
      </c>
      <c r="BG240" s="260"/>
      <c r="BH240" s="45">
        <v>0.79</v>
      </c>
      <c r="BI240" s="45">
        <v>0.88</v>
      </c>
      <c r="BJ240" s="45">
        <v>100.4</v>
      </c>
      <c r="BK240" s="45">
        <v>1.7</v>
      </c>
      <c r="BL240" s="45">
        <v>5.5</v>
      </c>
      <c r="BM240" s="45">
        <v>45</v>
      </c>
      <c r="BN240" s="45">
        <v>540</v>
      </c>
      <c r="BO240" s="45">
        <v>720</v>
      </c>
      <c r="BP240" s="45">
        <v>0.5</v>
      </c>
      <c r="BQ240" s="45">
        <v>0.05</v>
      </c>
      <c r="BR240" s="45">
        <v>0.02</v>
      </c>
      <c r="BS240" s="45">
        <v>44.6</v>
      </c>
      <c r="BV240" s="44"/>
    </row>
    <row r="241" spans="1:74" ht="15.75" x14ac:dyDescent="0.3">
      <c r="A241" s="44">
        <f t="shared" si="22"/>
        <v>2014</v>
      </c>
      <c r="B241" s="44" t="str">
        <f t="shared" si="22"/>
        <v>DICIEMBRE</v>
      </c>
      <c r="C241" s="44">
        <v>16</v>
      </c>
      <c r="D241" s="44" t="str">
        <f t="shared" si="21"/>
        <v>DICIEMBRE 2014 / 15</v>
      </c>
      <c r="AA241" s="44"/>
      <c r="AM241" s="49">
        <v>15</v>
      </c>
      <c r="AN241" s="52">
        <v>41991</v>
      </c>
      <c r="AO241" s="50">
        <v>48664</v>
      </c>
      <c r="AP241" s="50" t="s">
        <v>108</v>
      </c>
      <c r="AQ241" s="48">
        <v>0.82799999999999996</v>
      </c>
      <c r="AR241" s="51" t="s">
        <v>20</v>
      </c>
      <c r="AS241" s="47">
        <v>0.02</v>
      </c>
      <c r="AT241" s="47">
        <v>25</v>
      </c>
      <c r="AU241" s="47">
        <v>138</v>
      </c>
      <c r="AV241" s="46" t="s">
        <v>103</v>
      </c>
      <c r="AW241" s="47">
        <v>2.7</v>
      </c>
      <c r="AX241" s="47">
        <v>58</v>
      </c>
      <c r="AZ241" s="47">
        <v>7.0000000000000007E-2</v>
      </c>
      <c r="BA241" s="47">
        <v>0.01</v>
      </c>
      <c r="BB241" s="47">
        <v>0.05</v>
      </c>
      <c r="BC241" s="47">
        <v>675</v>
      </c>
      <c r="BD241" s="47">
        <v>19878</v>
      </c>
      <c r="BE241" s="47">
        <v>2</v>
      </c>
      <c r="BF241" s="47">
        <v>9</v>
      </c>
      <c r="BG241" s="260"/>
      <c r="BH241" s="45">
        <v>0.79</v>
      </c>
      <c r="BI241" s="45">
        <v>0.88</v>
      </c>
      <c r="BJ241" s="45">
        <v>100.4</v>
      </c>
      <c r="BK241" s="45">
        <v>1.7</v>
      </c>
      <c r="BL241" s="45">
        <v>5.5</v>
      </c>
      <c r="BM241" s="45">
        <v>45</v>
      </c>
      <c r="BN241" s="45">
        <v>540</v>
      </c>
      <c r="BO241" s="45">
        <v>720</v>
      </c>
      <c r="BP241" s="45">
        <v>0.5</v>
      </c>
      <c r="BQ241" s="45">
        <v>0.05</v>
      </c>
      <c r="BR241" s="45">
        <v>0.02</v>
      </c>
      <c r="BS241" s="45">
        <v>44.6</v>
      </c>
      <c r="BV241" s="44"/>
    </row>
    <row r="242" spans="1:74" ht="15.75" x14ac:dyDescent="0.3">
      <c r="A242" s="44">
        <f t="shared" si="22"/>
        <v>2014</v>
      </c>
      <c r="B242" s="44" t="str">
        <f t="shared" si="22"/>
        <v>DICIEMBRE</v>
      </c>
      <c r="C242" s="44">
        <v>17</v>
      </c>
      <c r="D242" s="44" t="str">
        <f t="shared" si="21"/>
        <v>DICIEMBRE 2014 / 16</v>
      </c>
      <c r="AA242" s="44"/>
      <c r="AM242" s="49">
        <v>16</v>
      </c>
      <c r="AN242" s="52">
        <v>41992</v>
      </c>
      <c r="AO242" s="50">
        <v>48678</v>
      </c>
      <c r="AP242" s="50" t="s">
        <v>109</v>
      </c>
      <c r="AQ242" s="48">
        <v>0.8236</v>
      </c>
      <c r="AR242" s="51" t="s">
        <v>20</v>
      </c>
      <c r="AS242" s="47">
        <v>0.02</v>
      </c>
      <c r="AT242" s="47">
        <v>20</v>
      </c>
      <c r="AU242" s="47">
        <v>138</v>
      </c>
      <c r="AV242" s="46" t="s">
        <v>103</v>
      </c>
      <c r="AW242" s="47">
        <v>2.8</v>
      </c>
      <c r="AX242" s="47">
        <v>59</v>
      </c>
      <c r="AZ242" s="47">
        <v>7.0000000000000007E-2</v>
      </c>
      <c r="BA242" s="47">
        <v>0.01</v>
      </c>
      <c r="BB242" s="47">
        <v>0.03</v>
      </c>
      <c r="BC242" s="47">
        <v>671</v>
      </c>
      <c r="BD242" s="47">
        <v>19862</v>
      </c>
      <c r="BE242" s="47">
        <v>2</v>
      </c>
      <c r="BF242" s="47">
        <v>9</v>
      </c>
      <c r="BG242" s="260"/>
      <c r="BH242" s="45">
        <v>0.79</v>
      </c>
      <c r="BI242" s="45">
        <v>0.88</v>
      </c>
      <c r="BJ242" s="45">
        <v>100.4</v>
      </c>
      <c r="BK242" s="45">
        <v>1.7</v>
      </c>
      <c r="BL242" s="45">
        <v>5.5</v>
      </c>
      <c r="BM242" s="45">
        <v>45</v>
      </c>
      <c r="BN242" s="45">
        <v>540</v>
      </c>
      <c r="BO242" s="45">
        <v>720</v>
      </c>
      <c r="BP242" s="45">
        <v>0.5</v>
      </c>
      <c r="BQ242" s="45">
        <v>0.05</v>
      </c>
      <c r="BR242" s="45">
        <v>0.02</v>
      </c>
      <c r="BS242" s="45">
        <v>44.6</v>
      </c>
      <c r="BV242" s="44"/>
    </row>
    <row r="243" spans="1:74" ht="15.75" x14ac:dyDescent="0.3">
      <c r="A243" s="44">
        <f t="shared" si="22"/>
        <v>2014</v>
      </c>
      <c r="B243" s="44" t="str">
        <f t="shared" si="22"/>
        <v>DICIEMBRE</v>
      </c>
      <c r="C243" s="44">
        <v>18</v>
      </c>
      <c r="D243" s="44" t="str">
        <f t="shared" si="21"/>
        <v>DICIEMBRE 2014 / 17</v>
      </c>
      <c r="AA243" s="44"/>
      <c r="AM243" s="49">
        <v>17</v>
      </c>
      <c r="AN243" s="52">
        <v>41993</v>
      </c>
      <c r="AO243" s="50">
        <v>48717</v>
      </c>
      <c r="AP243" s="50" t="s">
        <v>108</v>
      </c>
      <c r="AQ243" s="48">
        <v>0.81230000000000002</v>
      </c>
      <c r="AR243" s="51" t="s">
        <v>20</v>
      </c>
      <c r="AS243" s="47">
        <v>0.02</v>
      </c>
      <c r="AT243" s="47">
        <v>10</v>
      </c>
      <c r="AU243" s="47">
        <v>124</v>
      </c>
      <c r="AV243" s="46" t="s">
        <v>103</v>
      </c>
      <c r="AW243" s="47">
        <v>2.1</v>
      </c>
      <c r="AX243" s="47">
        <v>55</v>
      </c>
      <c r="AZ243" s="47">
        <v>0.06</v>
      </c>
      <c r="BA243" s="47">
        <v>0.01</v>
      </c>
      <c r="BB243" s="47">
        <v>0.05</v>
      </c>
      <c r="BC243" s="47">
        <v>653</v>
      </c>
      <c r="BD243" s="47">
        <v>19958</v>
      </c>
      <c r="BE243" s="47">
        <v>1.5</v>
      </c>
      <c r="BF243" s="47">
        <v>9</v>
      </c>
      <c r="BG243" s="260"/>
      <c r="BH243" s="45">
        <v>0.79</v>
      </c>
      <c r="BI243" s="45">
        <v>0.88</v>
      </c>
      <c r="BJ243" s="45">
        <v>100.4</v>
      </c>
      <c r="BK243" s="45">
        <v>1.7</v>
      </c>
      <c r="BL243" s="45">
        <v>5.5</v>
      </c>
      <c r="BM243" s="45">
        <v>45</v>
      </c>
      <c r="BN243" s="45">
        <v>540</v>
      </c>
      <c r="BO243" s="45">
        <v>720</v>
      </c>
      <c r="BP243" s="45">
        <v>0.5</v>
      </c>
      <c r="BQ243" s="45">
        <v>0.05</v>
      </c>
      <c r="BR243" s="45">
        <v>0.02</v>
      </c>
      <c r="BS243" s="45">
        <v>44.6</v>
      </c>
      <c r="BV243" s="44"/>
    </row>
    <row r="244" spans="1:74" ht="15.75" x14ac:dyDescent="0.3">
      <c r="A244" s="44">
        <f t="shared" si="22"/>
        <v>2014</v>
      </c>
      <c r="B244" s="44" t="str">
        <f t="shared" si="22"/>
        <v>DICIEMBRE</v>
      </c>
      <c r="C244" s="44">
        <v>19</v>
      </c>
      <c r="D244" s="44" t="str">
        <f t="shared" si="21"/>
        <v>DICIEMBRE 2014 / 18</v>
      </c>
      <c r="AA244" s="44"/>
      <c r="AM244" s="49">
        <v>18</v>
      </c>
      <c r="AN244" s="52">
        <v>41994</v>
      </c>
      <c r="AO244" s="50">
        <v>48735</v>
      </c>
      <c r="AP244" s="50" t="s">
        <v>109</v>
      </c>
      <c r="AQ244" s="48">
        <v>0.81789999999999996</v>
      </c>
      <c r="AR244" s="51" t="s">
        <v>20</v>
      </c>
      <c r="AS244" s="47">
        <v>0.02</v>
      </c>
      <c r="AT244" s="47">
        <v>21</v>
      </c>
      <c r="AU244" s="47">
        <v>133</v>
      </c>
      <c r="AV244" s="46" t="s">
        <v>103</v>
      </c>
      <c r="AW244" s="47">
        <v>2.4</v>
      </c>
      <c r="AX244" s="47">
        <v>58</v>
      </c>
      <c r="AZ244" s="47">
        <v>7.0000000000000007E-2</v>
      </c>
      <c r="BA244" s="47">
        <v>0.01</v>
      </c>
      <c r="BB244" s="47">
        <v>0.02</v>
      </c>
      <c r="BC244" s="47">
        <v>675</v>
      </c>
      <c r="BD244" s="47">
        <v>19910</v>
      </c>
      <c r="BE244" s="47">
        <v>1.5</v>
      </c>
      <c r="BF244" s="47">
        <v>9</v>
      </c>
      <c r="BG244" s="260"/>
      <c r="BH244" s="45">
        <v>0.79</v>
      </c>
      <c r="BI244" s="45">
        <v>0.88</v>
      </c>
      <c r="BJ244" s="45">
        <v>100.4</v>
      </c>
      <c r="BK244" s="45">
        <v>1.7</v>
      </c>
      <c r="BL244" s="45">
        <v>5.5</v>
      </c>
      <c r="BM244" s="45">
        <v>45</v>
      </c>
      <c r="BN244" s="45">
        <v>540</v>
      </c>
      <c r="BO244" s="45">
        <v>720</v>
      </c>
      <c r="BP244" s="45">
        <v>0.5</v>
      </c>
      <c r="BQ244" s="45">
        <v>0.05</v>
      </c>
      <c r="BR244" s="45">
        <v>0.02</v>
      </c>
      <c r="BS244" s="45">
        <v>44.6</v>
      </c>
      <c r="BV244" s="44"/>
    </row>
    <row r="245" spans="1:74" ht="15.75" x14ac:dyDescent="0.3">
      <c r="A245" s="44">
        <f t="shared" si="22"/>
        <v>2014</v>
      </c>
      <c r="B245" s="44" t="str">
        <f t="shared" si="22"/>
        <v>DICIEMBRE</v>
      </c>
      <c r="C245" s="44">
        <v>20</v>
      </c>
      <c r="D245" s="44" t="str">
        <f t="shared" si="21"/>
        <v>DICIEMBRE 2014 / 19</v>
      </c>
      <c r="AA245" s="44"/>
      <c r="AM245" s="49">
        <v>19</v>
      </c>
      <c r="AN245" s="52">
        <v>41995</v>
      </c>
      <c r="AO245" s="50">
        <v>48745</v>
      </c>
      <c r="AP245" s="50" t="s">
        <v>108</v>
      </c>
      <c r="AQ245" s="48">
        <v>0.81510000000000005</v>
      </c>
      <c r="AR245" s="51" t="s">
        <v>20</v>
      </c>
      <c r="AS245" s="47">
        <v>0.02</v>
      </c>
      <c r="AT245" s="47">
        <v>20</v>
      </c>
      <c r="AU245" s="47">
        <v>129</v>
      </c>
      <c r="AV245" s="46" t="s">
        <v>103</v>
      </c>
      <c r="AW245" s="47">
        <v>2.2999999999999998</v>
      </c>
      <c r="AX245" s="47">
        <v>56</v>
      </c>
      <c r="AZ245" s="47">
        <v>7.0000000000000007E-2</v>
      </c>
      <c r="BA245" s="47">
        <v>0.01</v>
      </c>
      <c r="BB245" s="47">
        <v>0.02</v>
      </c>
      <c r="BC245" s="47">
        <v>655</v>
      </c>
      <c r="BD245" s="47">
        <v>19934</v>
      </c>
      <c r="BE245" s="47">
        <v>1</v>
      </c>
      <c r="BF245" s="47">
        <v>9</v>
      </c>
      <c r="BG245" s="260"/>
      <c r="BH245" s="45">
        <v>0.79</v>
      </c>
      <c r="BI245" s="45">
        <v>0.88</v>
      </c>
      <c r="BJ245" s="45">
        <v>100.4</v>
      </c>
      <c r="BK245" s="45">
        <v>1.7</v>
      </c>
      <c r="BL245" s="45">
        <v>5.5</v>
      </c>
      <c r="BM245" s="45">
        <v>45</v>
      </c>
      <c r="BN245" s="45">
        <v>540</v>
      </c>
      <c r="BO245" s="45">
        <v>720</v>
      </c>
      <c r="BP245" s="45">
        <v>0.5</v>
      </c>
      <c r="BQ245" s="45">
        <v>0.05</v>
      </c>
      <c r="BR245" s="45">
        <v>0.02</v>
      </c>
      <c r="BS245" s="45">
        <v>44.6</v>
      </c>
      <c r="BV245" s="44"/>
    </row>
    <row r="246" spans="1:74" ht="15.75" x14ac:dyDescent="0.3">
      <c r="A246" s="44">
        <f t="shared" si="22"/>
        <v>2014</v>
      </c>
      <c r="B246" s="44" t="str">
        <f t="shared" si="22"/>
        <v>DICIEMBRE</v>
      </c>
      <c r="C246" s="44">
        <v>21</v>
      </c>
      <c r="D246" s="44" t="str">
        <f t="shared" si="21"/>
        <v>DICIEMBRE 2014 / 20</v>
      </c>
      <c r="AA246" s="44"/>
      <c r="AM246" s="49">
        <v>20</v>
      </c>
      <c r="AN246" s="52">
        <v>41996</v>
      </c>
      <c r="AO246" s="50">
        <v>48750</v>
      </c>
      <c r="AP246" s="50" t="s">
        <v>109</v>
      </c>
      <c r="AQ246" s="48">
        <v>0.81359999999999999</v>
      </c>
      <c r="AR246" s="51" t="s">
        <v>20</v>
      </c>
      <c r="AS246" s="47">
        <v>0.02</v>
      </c>
      <c r="AT246" s="47">
        <v>20</v>
      </c>
      <c r="AU246" s="47">
        <v>120</v>
      </c>
      <c r="AV246" s="46" t="s">
        <v>103</v>
      </c>
      <c r="AW246" s="47">
        <v>2.2000000000000002</v>
      </c>
      <c r="AX246" s="47">
        <v>57</v>
      </c>
      <c r="AZ246" s="47">
        <v>7.0000000000000007E-2</v>
      </c>
      <c r="BA246" s="47">
        <v>0.01</v>
      </c>
      <c r="BB246" s="47">
        <v>0.02</v>
      </c>
      <c r="BC246" s="47">
        <v>642</v>
      </c>
      <c r="BD246" s="47">
        <v>19946</v>
      </c>
      <c r="BE246" s="47">
        <v>0.5</v>
      </c>
      <c r="BF246" s="47">
        <v>9</v>
      </c>
      <c r="BG246" s="260"/>
      <c r="BH246" s="45">
        <v>0.79</v>
      </c>
      <c r="BI246" s="45">
        <v>0.88</v>
      </c>
      <c r="BJ246" s="45">
        <v>100.4</v>
      </c>
      <c r="BK246" s="45">
        <v>1.7</v>
      </c>
      <c r="BL246" s="45">
        <v>5.5</v>
      </c>
      <c r="BM246" s="45">
        <v>45</v>
      </c>
      <c r="BN246" s="45">
        <v>540</v>
      </c>
      <c r="BO246" s="45">
        <v>720</v>
      </c>
      <c r="BP246" s="45">
        <v>0.5</v>
      </c>
      <c r="BQ246" s="45">
        <v>0.05</v>
      </c>
      <c r="BR246" s="45">
        <v>0.02</v>
      </c>
      <c r="BS246" s="45">
        <v>44.6</v>
      </c>
      <c r="BV246" s="44"/>
    </row>
    <row r="247" spans="1:74" ht="15.75" x14ac:dyDescent="0.3">
      <c r="A247" s="44">
        <f t="shared" si="22"/>
        <v>2014</v>
      </c>
      <c r="B247" s="44" t="str">
        <f t="shared" si="22"/>
        <v>DICIEMBRE</v>
      </c>
      <c r="C247" s="44">
        <v>22</v>
      </c>
      <c r="D247" s="44" t="str">
        <f t="shared" si="21"/>
        <v>DICIEMBRE 2014 / 21</v>
      </c>
      <c r="AA247" s="44"/>
      <c r="AM247" s="49">
        <v>21</v>
      </c>
      <c r="AN247" s="52">
        <v>41998</v>
      </c>
      <c r="AO247" s="50">
        <v>48793</v>
      </c>
      <c r="AP247" s="50" t="s">
        <v>108</v>
      </c>
      <c r="AQ247" s="48">
        <v>0.81599999999999995</v>
      </c>
      <c r="AR247" s="51" t="s">
        <v>20</v>
      </c>
      <c r="AS247" s="47">
        <v>0.02</v>
      </c>
      <c r="AT247" s="47">
        <v>16</v>
      </c>
      <c r="AU247" s="47">
        <v>120</v>
      </c>
      <c r="AV247" s="46" t="s">
        <v>103</v>
      </c>
      <c r="AW247" s="47">
        <v>2.4</v>
      </c>
      <c r="AX247" s="47">
        <v>58</v>
      </c>
      <c r="AZ247" s="47">
        <v>7.0000000000000007E-2</v>
      </c>
      <c r="BA247" s="47">
        <v>0.01</v>
      </c>
      <c r="BB247" s="47">
        <v>0.03</v>
      </c>
      <c r="BC247" s="47">
        <v>660</v>
      </c>
      <c r="BD247" s="47">
        <v>19926</v>
      </c>
      <c r="BE247" s="47">
        <v>1.5</v>
      </c>
      <c r="BF247" s="47">
        <v>9</v>
      </c>
      <c r="BG247" s="260"/>
      <c r="BH247" s="45">
        <v>0.79</v>
      </c>
      <c r="BI247" s="45">
        <v>0.88</v>
      </c>
      <c r="BJ247" s="45">
        <v>100.4</v>
      </c>
      <c r="BK247" s="45">
        <v>1.7</v>
      </c>
      <c r="BL247" s="45">
        <v>5.5</v>
      </c>
      <c r="BM247" s="45">
        <v>45</v>
      </c>
      <c r="BN247" s="45">
        <v>540</v>
      </c>
      <c r="BO247" s="45">
        <v>720</v>
      </c>
      <c r="BP247" s="45">
        <v>0.5</v>
      </c>
      <c r="BQ247" s="45">
        <v>0.05</v>
      </c>
      <c r="BR247" s="45">
        <v>0.02</v>
      </c>
      <c r="BS247" s="45">
        <v>44.6</v>
      </c>
      <c r="BV247" s="44"/>
    </row>
    <row r="248" spans="1:74" ht="15.75" x14ac:dyDescent="0.3">
      <c r="A248" s="44">
        <f t="shared" si="22"/>
        <v>2014</v>
      </c>
      <c r="B248" s="44" t="str">
        <f t="shared" si="22"/>
        <v>DICIEMBRE</v>
      </c>
      <c r="C248" s="44">
        <v>23</v>
      </c>
      <c r="D248" s="44" t="str">
        <f t="shared" si="21"/>
        <v>DICIEMBRE 2014 / 22</v>
      </c>
      <c r="AA248" s="44"/>
      <c r="AM248" s="49">
        <v>22</v>
      </c>
      <c r="AN248" s="52">
        <v>41999</v>
      </c>
      <c r="AO248" s="50">
        <v>48814</v>
      </c>
      <c r="AP248" s="50" t="s">
        <v>109</v>
      </c>
      <c r="AQ248" s="48">
        <v>0.81440000000000001</v>
      </c>
      <c r="AR248" s="51" t="s">
        <v>20</v>
      </c>
      <c r="AS248" s="47">
        <v>0.01</v>
      </c>
      <c r="AT248" s="47">
        <v>20</v>
      </c>
      <c r="AU248" s="47">
        <v>131</v>
      </c>
      <c r="AV248" s="46" t="s">
        <v>103</v>
      </c>
      <c r="AW248" s="47">
        <v>2.4</v>
      </c>
      <c r="AX248" s="47">
        <v>57</v>
      </c>
      <c r="AZ248" s="47">
        <v>0.06</v>
      </c>
      <c r="BA248" s="47">
        <v>0.01</v>
      </c>
      <c r="BB248" s="47">
        <v>0.02</v>
      </c>
      <c r="BC248" s="47">
        <v>648</v>
      </c>
      <c r="BD248" s="47">
        <v>19938</v>
      </c>
      <c r="BE248" s="47">
        <v>0.5</v>
      </c>
      <c r="BF248" s="47">
        <v>9</v>
      </c>
      <c r="BG248" s="260"/>
      <c r="BH248" s="45">
        <v>0.79</v>
      </c>
      <c r="BI248" s="45">
        <v>0.88</v>
      </c>
      <c r="BJ248" s="45">
        <v>100.4</v>
      </c>
      <c r="BK248" s="45">
        <v>1.7</v>
      </c>
      <c r="BL248" s="45">
        <v>5.5</v>
      </c>
      <c r="BM248" s="45">
        <v>45</v>
      </c>
      <c r="BN248" s="45">
        <v>540</v>
      </c>
      <c r="BO248" s="45">
        <v>720</v>
      </c>
      <c r="BP248" s="45">
        <v>0.5</v>
      </c>
      <c r="BQ248" s="45">
        <v>0.05</v>
      </c>
      <c r="BR248" s="45">
        <v>0.02</v>
      </c>
      <c r="BS248" s="45">
        <v>44.6</v>
      </c>
      <c r="BV248" s="44"/>
    </row>
    <row r="249" spans="1:74" ht="15.75" x14ac:dyDescent="0.3">
      <c r="A249" s="44">
        <f t="shared" si="22"/>
        <v>2014</v>
      </c>
      <c r="B249" s="44" t="str">
        <f t="shared" si="22"/>
        <v>DICIEMBRE</v>
      </c>
      <c r="C249" s="44">
        <v>24</v>
      </c>
      <c r="D249" s="44" t="str">
        <f t="shared" si="21"/>
        <v>DICIEMBRE 2014 / 23</v>
      </c>
      <c r="AA249" s="44"/>
      <c r="AM249" s="49">
        <v>23</v>
      </c>
      <c r="AN249" s="52">
        <v>42000</v>
      </c>
      <c r="AO249" s="50">
        <v>48837</v>
      </c>
      <c r="AP249" s="50" t="s">
        <v>107</v>
      </c>
      <c r="AQ249" s="48">
        <v>0.81769999999999998</v>
      </c>
      <c r="AR249" s="51" t="s">
        <v>20</v>
      </c>
      <c r="AS249" s="47">
        <v>0.01</v>
      </c>
      <c r="AT249" s="47">
        <v>21</v>
      </c>
      <c r="AU249" s="47">
        <v>135</v>
      </c>
      <c r="AV249" s="46" t="s">
        <v>103</v>
      </c>
      <c r="AW249" s="47">
        <v>2.6</v>
      </c>
      <c r="AX249" s="47">
        <v>56</v>
      </c>
      <c r="AZ249" s="47">
        <v>0.06</v>
      </c>
      <c r="BA249" s="47">
        <v>0.01</v>
      </c>
      <c r="BB249" s="47">
        <v>0</v>
      </c>
      <c r="BC249" s="47">
        <v>667</v>
      </c>
      <c r="BD249" s="47">
        <v>19912</v>
      </c>
      <c r="BE249" s="47">
        <v>2</v>
      </c>
      <c r="BF249" s="47">
        <v>9</v>
      </c>
      <c r="BG249" s="260"/>
      <c r="BH249" s="45">
        <v>0.79</v>
      </c>
      <c r="BI249" s="45">
        <v>0.88</v>
      </c>
      <c r="BJ249" s="45">
        <v>100.4</v>
      </c>
      <c r="BK249" s="45">
        <v>1.7</v>
      </c>
      <c r="BL249" s="45">
        <v>5.5</v>
      </c>
      <c r="BM249" s="45">
        <v>45</v>
      </c>
      <c r="BN249" s="45">
        <v>540</v>
      </c>
      <c r="BO249" s="45">
        <v>720</v>
      </c>
      <c r="BP249" s="45">
        <v>0.5</v>
      </c>
      <c r="BQ249" s="45">
        <v>0.05</v>
      </c>
      <c r="BR249" s="45">
        <v>0.02</v>
      </c>
      <c r="BS249" s="45">
        <v>44.6</v>
      </c>
      <c r="BV249" s="44"/>
    </row>
    <row r="250" spans="1:74" ht="15.75" x14ac:dyDescent="0.3">
      <c r="A250" s="44">
        <f t="shared" si="22"/>
        <v>2014</v>
      </c>
      <c r="B250" s="44" t="str">
        <f t="shared" si="22"/>
        <v>DICIEMBRE</v>
      </c>
      <c r="C250" s="44">
        <v>25</v>
      </c>
      <c r="D250" s="44" t="str">
        <f t="shared" si="21"/>
        <v>DICIEMBRE 2014 / 24</v>
      </c>
      <c r="AA250" s="44"/>
      <c r="AM250" s="49">
        <v>24</v>
      </c>
      <c r="AN250" s="52">
        <v>42002</v>
      </c>
      <c r="AO250" s="50">
        <v>48856</v>
      </c>
      <c r="AP250" s="50" t="s">
        <v>109</v>
      </c>
      <c r="AQ250" s="48">
        <v>0.81540000000000001</v>
      </c>
      <c r="AR250" s="51" t="s">
        <v>20</v>
      </c>
      <c r="AS250" s="47">
        <v>0.02</v>
      </c>
      <c r="AT250" s="47">
        <v>20</v>
      </c>
      <c r="AU250" s="47">
        <v>117</v>
      </c>
      <c r="AV250" s="46" t="s">
        <v>103</v>
      </c>
      <c r="AW250" s="47">
        <v>2.4</v>
      </c>
      <c r="AX250" s="47">
        <v>58</v>
      </c>
      <c r="AZ250" s="47">
        <v>0.06</v>
      </c>
      <c r="BA250" s="47">
        <v>0.01</v>
      </c>
      <c r="BB250" s="47">
        <v>0.02</v>
      </c>
      <c r="BC250" s="47">
        <v>649</v>
      </c>
      <c r="BD250" s="47">
        <v>19930</v>
      </c>
      <c r="BE250" s="47">
        <v>1</v>
      </c>
      <c r="BF250" s="47">
        <v>9</v>
      </c>
      <c r="BG250" s="260"/>
      <c r="BH250" s="45">
        <v>0.79</v>
      </c>
      <c r="BI250" s="45">
        <v>0.88</v>
      </c>
      <c r="BJ250" s="45">
        <v>100.4</v>
      </c>
      <c r="BK250" s="45">
        <v>1.7</v>
      </c>
      <c r="BL250" s="45">
        <v>5.5</v>
      </c>
      <c r="BM250" s="45">
        <v>45</v>
      </c>
      <c r="BN250" s="45">
        <v>540</v>
      </c>
      <c r="BO250" s="45">
        <v>720</v>
      </c>
      <c r="BP250" s="45">
        <v>0.5</v>
      </c>
      <c r="BQ250" s="45">
        <v>0.05</v>
      </c>
      <c r="BR250" s="45">
        <v>0.02</v>
      </c>
      <c r="BS250" s="45">
        <v>44.6</v>
      </c>
      <c r="BV250" s="44"/>
    </row>
    <row r="251" spans="1:74" ht="15.75" x14ac:dyDescent="0.3">
      <c r="A251" s="44">
        <f t="shared" si="22"/>
        <v>2014</v>
      </c>
      <c r="B251" s="44" t="str">
        <f t="shared" si="22"/>
        <v>DICIEMBRE</v>
      </c>
      <c r="C251" s="44">
        <v>26</v>
      </c>
      <c r="D251" s="44" t="str">
        <f t="shared" si="21"/>
        <v>DICIEMBRE 2014 / 25</v>
      </c>
      <c r="AA251" s="44"/>
      <c r="AM251" s="49">
        <v>25</v>
      </c>
      <c r="AN251" s="52">
        <v>42004</v>
      </c>
      <c r="AO251" s="50">
        <v>48913</v>
      </c>
      <c r="AP251" s="50" t="s">
        <v>108</v>
      </c>
      <c r="AQ251" s="48">
        <v>0.81159999999999999</v>
      </c>
      <c r="AR251" s="51" t="s">
        <v>20</v>
      </c>
      <c r="AS251" s="47">
        <v>0.02</v>
      </c>
      <c r="AT251" s="47">
        <v>15</v>
      </c>
      <c r="AU251" s="47">
        <v>120</v>
      </c>
      <c r="AV251" s="46" t="s">
        <v>103</v>
      </c>
      <c r="AW251" s="47">
        <v>2.2000000000000002</v>
      </c>
      <c r="AX251" s="47">
        <v>58</v>
      </c>
      <c r="AZ251" s="47">
        <v>0.06</v>
      </c>
      <c r="BA251" s="47">
        <v>0.01</v>
      </c>
      <c r="BB251" s="47">
        <v>0.02</v>
      </c>
      <c r="BC251" s="47">
        <v>633</v>
      </c>
      <c r="BD251" s="47">
        <v>19962</v>
      </c>
      <c r="BE251" s="47">
        <v>0.5</v>
      </c>
      <c r="BF251" s="47">
        <v>9</v>
      </c>
      <c r="BG251" s="260"/>
      <c r="BH251" s="45">
        <v>0.79</v>
      </c>
      <c r="BI251" s="45">
        <v>0.88</v>
      </c>
      <c r="BJ251" s="45">
        <v>100.4</v>
      </c>
      <c r="BK251" s="45">
        <v>1.7</v>
      </c>
      <c r="BL251" s="45">
        <v>5.5</v>
      </c>
      <c r="BM251" s="45">
        <v>45</v>
      </c>
      <c r="BN251" s="45">
        <v>540</v>
      </c>
      <c r="BO251" s="45">
        <v>720</v>
      </c>
      <c r="BP251" s="45">
        <v>0.5</v>
      </c>
      <c r="BQ251" s="45">
        <v>0.05</v>
      </c>
      <c r="BR251" s="45">
        <v>0.02</v>
      </c>
      <c r="BS251" s="45">
        <v>44.6</v>
      </c>
      <c r="BV251" s="44"/>
    </row>
    <row r="252" spans="1:74" x14ac:dyDescent="0.25">
      <c r="A252" s="44">
        <f t="shared" si="22"/>
        <v>2014</v>
      </c>
      <c r="B252" s="44" t="str">
        <f t="shared" si="22"/>
        <v>DICIEMBRE</v>
      </c>
      <c r="C252" s="44">
        <v>27</v>
      </c>
      <c r="D252" s="44" t="str">
        <f t="shared" si="21"/>
        <v>DICIEMBRE 2014 / 26</v>
      </c>
    </row>
    <row r="253" spans="1:74" x14ac:dyDescent="0.25">
      <c r="A253" s="44">
        <f t="shared" si="22"/>
        <v>2014</v>
      </c>
      <c r="B253" s="44" t="str">
        <f t="shared" si="22"/>
        <v>DICIEMBRE</v>
      </c>
      <c r="C253" s="44">
        <v>28</v>
      </c>
      <c r="D253" s="44" t="str">
        <f t="shared" si="21"/>
        <v>DICIEMBRE 2014 / 27</v>
      </c>
    </row>
    <row r="254" spans="1:74" x14ac:dyDescent="0.25">
      <c r="A254" s="44">
        <f t="shared" si="22"/>
        <v>2014</v>
      </c>
      <c r="B254" s="44" t="str">
        <f t="shared" si="22"/>
        <v>DICIEMBRE</v>
      </c>
      <c r="C254" s="44">
        <v>29</v>
      </c>
      <c r="D254" s="44" t="str">
        <f t="shared" si="21"/>
        <v>DICIEMBRE 2014 / 28</v>
      </c>
    </row>
    <row r="255" spans="1:74" x14ac:dyDescent="0.25">
      <c r="A255" s="44">
        <f t="shared" si="22"/>
        <v>2014</v>
      </c>
      <c r="B255" s="44" t="str">
        <f t="shared" si="22"/>
        <v>DICIEMBRE</v>
      </c>
      <c r="C255" s="44">
        <v>30</v>
      </c>
      <c r="D255" s="44" t="str">
        <f t="shared" si="21"/>
        <v>DICIEMBRE 2014 / 29</v>
      </c>
    </row>
    <row r="256" spans="1:74" x14ac:dyDescent="0.25">
      <c r="A256" s="44">
        <f t="shared" si="22"/>
        <v>2014</v>
      </c>
      <c r="B256" s="44" t="str">
        <f t="shared" si="22"/>
        <v>DICIEMBRE</v>
      </c>
      <c r="C256" s="44">
        <v>31</v>
      </c>
      <c r="D256" s="44" t="str">
        <f t="shared" si="21"/>
        <v>DICIEMBRE 2014 / 30</v>
      </c>
    </row>
    <row r="257" spans="1:105" s="206" customFormat="1" x14ac:dyDescent="0.25">
      <c r="D257" s="44" t="str">
        <f t="shared" si="21"/>
        <v>DICIEMBRE 2014 / 31</v>
      </c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17"/>
      <c r="Z257" s="44"/>
      <c r="AA257" s="55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207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55"/>
      <c r="AY257" s="44"/>
      <c r="AZ257" s="44"/>
      <c r="BA257" s="44"/>
      <c r="BB257" s="44"/>
      <c r="BC257" s="44"/>
      <c r="BD257" s="44"/>
      <c r="BE257" s="44"/>
      <c r="BF257" s="44"/>
      <c r="BG257" s="411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207"/>
      <c r="BU257" s="44"/>
      <c r="BV257" s="55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22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</row>
    <row r="258" spans="1:105" ht="15.75" x14ac:dyDescent="0.25">
      <c r="A258" s="44">
        <v>2015</v>
      </c>
      <c r="B258" s="44" t="s">
        <v>239</v>
      </c>
      <c r="C258" s="44">
        <v>1</v>
      </c>
      <c r="D258" s="208" t="s">
        <v>228</v>
      </c>
      <c r="E258" s="209">
        <f>IFERROR(AVERAGE(E227:E257),"")</f>
        <v>4.5</v>
      </c>
      <c r="F258" s="209">
        <f>IFERROR(AVERAGE(F227:F257),"")</f>
        <v>41990</v>
      </c>
      <c r="G258" s="209">
        <f>IFERROR(AVERAGE(G227:G257),"")</f>
        <v>48645.75</v>
      </c>
      <c r="H258" s="209" t="str">
        <f>IFERROR(AVERAGE(H227:H257),"")</f>
        <v/>
      </c>
      <c r="I258" s="209">
        <f>IFERROR(AVERAGE(I227:I257),"")</f>
        <v>0.81032499999999996</v>
      </c>
      <c r="J258" s="209" t="str">
        <f t="shared" ref="J258:BU258" si="23">IFERROR(AVERAGE(J227:J257),"")</f>
        <v/>
      </c>
      <c r="K258" s="209">
        <f t="shared" si="23"/>
        <v>2.375E-2</v>
      </c>
      <c r="L258" s="209">
        <f t="shared" si="23"/>
        <v>25.924999999999997</v>
      </c>
      <c r="M258" s="209">
        <f t="shared" si="23"/>
        <v>111</v>
      </c>
      <c r="N258" s="209" t="str">
        <f t="shared" si="23"/>
        <v/>
      </c>
      <c r="O258" s="209">
        <f t="shared" si="23"/>
        <v>2.1062499999999997</v>
      </c>
      <c r="P258" s="209">
        <f t="shared" si="23"/>
        <v>55.800000000000004</v>
      </c>
      <c r="Q258" s="209" t="str">
        <f t="shared" si="23"/>
        <v/>
      </c>
      <c r="R258" s="209">
        <f t="shared" si="23"/>
        <v>7.8750000000000001E-2</v>
      </c>
      <c r="S258" s="209">
        <f t="shared" si="23"/>
        <v>0</v>
      </c>
      <c r="T258" s="209">
        <f t="shared" si="23"/>
        <v>0.03</v>
      </c>
      <c r="U258" s="209">
        <f t="shared" si="23"/>
        <v>637.25</v>
      </c>
      <c r="V258" s="209">
        <f t="shared" si="23"/>
        <v>19975</v>
      </c>
      <c r="W258" s="209">
        <f t="shared" si="23"/>
        <v>1</v>
      </c>
      <c r="X258" s="209">
        <f t="shared" si="23"/>
        <v>12.112500000000001</v>
      </c>
      <c r="Y258" s="418" t="str">
        <f t="shared" si="23"/>
        <v/>
      </c>
      <c r="Z258" s="209">
        <f t="shared" si="23"/>
        <v>0.79</v>
      </c>
      <c r="AA258" s="209">
        <f t="shared" si="23"/>
        <v>0.88</v>
      </c>
      <c r="AB258" s="209">
        <f t="shared" si="23"/>
        <v>100.39999999999999</v>
      </c>
      <c r="AC258" s="209">
        <f t="shared" si="23"/>
        <v>1.6999999999999997</v>
      </c>
      <c r="AD258" s="209">
        <f t="shared" si="23"/>
        <v>5.5</v>
      </c>
      <c r="AE258" s="209">
        <f t="shared" si="23"/>
        <v>45</v>
      </c>
      <c r="AF258" s="209">
        <f t="shared" si="23"/>
        <v>540</v>
      </c>
      <c r="AG258" s="209">
        <f t="shared" si="23"/>
        <v>720</v>
      </c>
      <c r="AH258" s="209">
        <f t="shared" si="23"/>
        <v>0.5</v>
      </c>
      <c r="AI258" s="209">
        <f t="shared" si="23"/>
        <v>4.9999999999999996E-2</v>
      </c>
      <c r="AJ258" s="209">
        <f t="shared" si="23"/>
        <v>0.02</v>
      </c>
      <c r="AK258" s="209">
        <f t="shared" si="23"/>
        <v>44.600000000000009</v>
      </c>
      <c r="AL258" s="209" t="str">
        <f t="shared" si="23"/>
        <v/>
      </c>
      <c r="AM258" s="209">
        <f t="shared" si="23"/>
        <v>13</v>
      </c>
      <c r="AN258" s="209">
        <f t="shared" si="23"/>
        <v>41988.4</v>
      </c>
      <c r="AO258" s="209">
        <f t="shared" si="23"/>
        <v>48568.639999999999</v>
      </c>
      <c r="AP258" s="209" t="str">
        <f t="shared" si="23"/>
        <v/>
      </c>
      <c r="AQ258" s="209">
        <f t="shared" si="23"/>
        <v>0.81757999999999997</v>
      </c>
      <c r="AR258" s="209" t="str">
        <f t="shared" si="23"/>
        <v/>
      </c>
      <c r="AS258" s="209">
        <f t="shared" si="23"/>
        <v>1.9600000000000006E-2</v>
      </c>
      <c r="AT258" s="209">
        <f t="shared" si="23"/>
        <v>20.76</v>
      </c>
      <c r="AU258" s="209">
        <f t="shared" si="23"/>
        <v>132.63999999999999</v>
      </c>
      <c r="AV258" s="209" t="str">
        <f t="shared" si="23"/>
        <v/>
      </c>
      <c r="AW258" s="209">
        <f t="shared" si="23"/>
        <v>2.464</v>
      </c>
      <c r="AX258" s="210">
        <f t="shared" si="23"/>
        <v>57.04</v>
      </c>
      <c r="AY258" s="209" t="str">
        <f t="shared" si="23"/>
        <v/>
      </c>
      <c r="AZ258" s="209">
        <f t="shared" si="23"/>
        <v>6.4000000000000043E-2</v>
      </c>
      <c r="BA258" s="209">
        <f t="shared" si="23"/>
        <v>1.0000000000000002E-2</v>
      </c>
      <c r="BB258" s="209">
        <f t="shared" si="23"/>
        <v>2.4000000000000004E-2</v>
      </c>
      <c r="BC258" s="209">
        <f t="shared" si="23"/>
        <v>661.28</v>
      </c>
      <c r="BD258" s="209">
        <f t="shared" si="23"/>
        <v>19914.560000000001</v>
      </c>
      <c r="BE258" s="209">
        <f t="shared" si="23"/>
        <v>1.68</v>
      </c>
      <c r="BF258" s="209">
        <f t="shared" si="23"/>
        <v>8.92</v>
      </c>
      <c r="BG258" s="412" t="str">
        <f t="shared" si="23"/>
        <v/>
      </c>
      <c r="BH258" s="209">
        <f t="shared" si="23"/>
        <v>0.78999999999999959</v>
      </c>
      <c r="BI258" s="209">
        <f t="shared" si="23"/>
        <v>0.88</v>
      </c>
      <c r="BJ258" s="209">
        <f t="shared" si="23"/>
        <v>100.40000000000003</v>
      </c>
      <c r="BK258" s="209">
        <f t="shared" si="23"/>
        <v>1.7000000000000002</v>
      </c>
      <c r="BL258" s="209">
        <f t="shared" si="23"/>
        <v>5.5</v>
      </c>
      <c r="BM258" s="209">
        <f t="shared" si="23"/>
        <v>45</v>
      </c>
      <c r="BN258" s="209">
        <f t="shared" si="23"/>
        <v>540</v>
      </c>
      <c r="BO258" s="209">
        <f t="shared" si="23"/>
        <v>720</v>
      </c>
      <c r="BP258" s="209">
        <f t="shared" si="23"/>
        <v>0.5</v>
      </c>
      <c r="BQ258" s="209">
        <f t="shared" si="23"/>
        <v>5.0000000000000017E-2</v>
      </c>
      <c r="BR258" s="209">
        <f t="shared" si="23"/>
        <v>2.0000000000000004E-2</v>
      </c>
      <c r="BS258" s="209">
        <f t="shared" si="23"/>
        <v>44.600000000000009</v>
      </c>
      <c r="BT258" s="209" t="str">
        <f t="shared" si="23"/>
        <v/>
      </c>
      <c r="BU258" s="209">
        <f t="shared" si="23"/>
        <v>2.5</v>
      </c>
      <c r="BV258" s="210">
        <f>IFERROR(AVERAGE(BV227:BV257),"")</f>
        <v>41984.5</v>
      </c>
      <c r="BW258" s="206"/>
      <c r="BX258" s="206"/>
      <c r="BY258" s="206"/>
      <c r="BZ258" s="206"/>
      <c r="CA258" s="206"/>
      <c r="CB258" s="206"/>
      <c r="CC258" s="206"/>
      <c r="CD258" s="206"/>
      <c r="CE258" s="206"/>
      <c r="CF258" s="206"/>
      <c r="CG258" s="206"/>
      <c r="CH258" s="206"/>
      <c r="CI258" s="206"/>
      <c r="CJ258" s="206"/>
      <c r="CK258" s="206"/>
      <c r="CL258" s="206"/>
      <c r="CM258" s="206"/>
      <c r="CN258" s="206"/>
      <c r="CO258" s="448"/>
      <c r="CP258" s="206"/>
      <c r="CQ258" s="206"/>
      <c r="CR258" s="206"/>
      <c r="CS258" s="206"/>
      <c r="CT258" s="206"/>
      <c r="CU258" s="206"/>
      <c r="CV258" s="206"/>
      <c r="CW258" s="206"/>
      <c r="CX258" s="206"/>
      <c r="CY258" s="206"/>
      <c r="CZ258" s="206"/>
      <c r="DA258" s="206"/>
    </row>
    <row r="259" spans="1:105" ht="15.75" x14ac:dyDescent="0.3">
      <c r="A259" s="44">
        <f>A258</f>
        <v>2015</v>
      </c>
      <c r="B259" s="44" t="str">
        <f>B258</f>
        <v>ENERO</v>
      </c>
      <c r="C259" s="44">
        <v>2</v>
      </c>
      <c r="D259" s="44" t="str">
        <f t="shared" ref="D259:D289" si="24">B258&amp;" "&amp;A258&amp;" / "&amp;C258</f>
        <v>ENERO 2015 / 1</v>
      </c>
      <c r="E259" s="49">
        <v>1</v>
      </c>
      <c r="F259" s="52">
        <v>42008</v>
      </c>
      <c r="G259" s="50">
        <v>49164</v>
      </c>
      <c r="H259" s="50" t="s">
        <v>106</v>
      </c>
      <c r="I259" s="48">
        <v>0.81179999999999997</v>
      </c>
      <c r="J259" s="51" t="s">
        <v>20</v>
      </c>
      <c r="K259" s="47">
        <v>0.03</v>
      </c>
      <c r="L259" s="47">
        <v>26.6</v>
      </c>
      <c r="M259" s="47">
        <v>112</v>
      </c>
      <c r="N259" s="46" t="s">
        <v>103</v>
      </c>
      <c r="O259" s="47">
        <v>2.04</v>
      </c>
      <c r="P259" s="47">
        <v>56.5</v>
      </c>
      <c r="Q259" s="47"/>
      <c r="R259" s="47">
        <v>0.08</v>
      </c>
      <c r="S259" s="47">
        <v>0</v>
      </c>
      <c r="T259" s="47">
        <v>0.03</v>
      </c>
      <c r="U259" s="47">
        <v>645</v>
      </c>
      <c r="V259" s="47">
        <v>19962</v>
      </c>
      <c r="W259" s="47">
        <v>1</v>
      </c>
      <c r="X259" s="47">
        <v>12</v>
      </c>
      <c r="Y259" s="432"/>
      <c r="Z259" s="45">
        <v>0.79</v>
      </c>
      <c r="AA259" s="45">
        <v>0.88</v>
      </c>
      <c r="AB259" s="45">
        <v>100.4</v>
      </c>
      <c r="AC259" s="45">
        <v>1.7</v>
      </c>
      <c r="AD259" s="45">
        <v>5.5</v>
      </c>
      <c r="AE259" s="45">
        <v>45</v>
      </c>
      <c r="AF259" s="45">
        <v>540</v>
      </c>
      <c r="AG259" s="45">
        <v>720</v>
      </c>
      <c r="AH259" s="45">
        <v>0.5</v>
      </c>
      <c r="AI259" s="45">
        <v>0.05</v>
      </c>
      <c r="AJ259" s="45">
        <v>0.02</v>
      </c>
      <c r="AK259" s="45">
        <v>44.6</v>
      </c>
      <c r="AM259" s="49">
        <v>1</v>
      </c>
      <c r="AN259" s="52">
        <v>42007</v>
      </c>
      <c r="AO259" s="50">
        <v>49130</v>
      </c>
      <c r="AP259" s="50" t="s">
        <v>107</v>
      </c>
      <c r="AQ259" s="48">
        <v>0.81559999999999999</v>
      </c>
      <c r="AR259" s="51" t="s">
        <v>20</v>
      </c>
      <c r="AS259" s="47">
        <v>0.02</v>
      </c>
      <c r="AT259" s="47">
        <v>15</v>
      </c>
      <c r="AU259" s="47">
        <v>129</v>
      </c>
      <c r="AV259" s="46" t="s">
        <v>103</v>
      </c>
      <c r="AW259" s="47">
        <v>2.7</v>
      </c>
      <c r="AX259" s="47">
        <v>58</v>
      </c>
      <c r="AY259" s="47"/>
      <c r="AZ259" s="47">
        <v>0.04</v>
      </c>
      <c r="BA259" s="47">
        <v>0.01</v>
      </c>
      <c r="BB259" s="47">
        <v>0</v>
      </c>
      <c r="BC259" s="47">
        <v>660</v>
      </c>
      <c r="BD259" s="47">
        <v>19930</v>
      </c>
      <c r="BE259" s="47">
        <v>2</v>
      </c>
      <c r="BF259" s="47">
        <v>12</v>
      </c>
      <c r="BG259" s="260"/>
      <c r="BH259" s="45">
        <v>0.79</v>
      </c>
      <c r="BI259" s="45">
        <v>0.88</v>
      </c>
      <c r="BJ259" s="45">
        <v>100.4</v>
      </c>
      <c r="BK259" s="45">
        <v>1.7</v>
      </c>
      <c r="BL259" s="45">
        <v>5.5</v>
      </c>
      <c r="BM259" s="45">
        <v>45</v>
      </c>
      <c r="BN259" s="45">
        <v>540</v>
      </c>
      <c r="BO259" s="45">
        <v>720</v>
      </c>
      <c r="BP259" s="45">
        <v>0.5</v>
      </c>
      <c r="BQ259" s="45">
        <v>0.05</v>
      </c>
      <c r="BR259" s="45">
        <v>0.02</v>
      </c>
      <c r="BS259" s="45">
        <v>44.6</v>
      </c>
      <c r="BU259" s="49">
        <v>1</v>
      </c>
      <c r="BV259" s="52">
        <v>41974</v>
      </c>
      <c r="BW259" s="49"/>
      <c r="BX259" s="49"/>
      <c r="BY259" s="48">
        <v>0.80169999999999997</v>
      </c>
      <c r="BZ259" s="47">
        <v>1</v>
      </c>
      <c r="CA259" s="47">
        <v>0.01</v>
      </c>
      <c r="CB259" s="47">
        <v>6</v>
      </c>
      <c r="CC259" s="47">
        <v>110</v>
      </c>
      <c r="CD259" s="46" t="s">
        <v>103</v>
      </c>
      <c r="CE259" s="47">
        <v>1.9</v>
      </c>
      <c r="CF259" s="47">
        <v>54.6</v>
      </c>
      <c r="CG259" s="47">
        <v>53.3</v>
      </c>
      <c r="CH259" s="47">
        <v>0.26</v>
      </c>
      <c r="CI259" s="47">
        <v>0.01</v>
      </c>
      <c r="CJ259" s="47">
        <v>0</v>
      </c>
      <c r="CK259" s="47">
        <v>664</v>
      </c>
      <c r="CL259" s="47">
        <v>20050</v>
      </c>
      <c r="CM259" s="31">
        <v>53.3</v>
      </c>
      <c r="CN259" s="47">
        <v>12</v>
      </c>
      <c r="CO259" s="449"/>
      <c r="CP259" s="45">
        <v>0.79</v>
      </c>
      <c r="CQ259" s="45">
        <v>0.88</v>
      </c>
      <c r="CR259" s="45">
        <v>100.4</v>
      </c>
      <c r="CS259" s="45">
        <v>1.7</v>
      </c>
      <c r="CT259" s="45">
        <v>5.5</v>
      </c>
      <c r="CU259" s="45">
        <v>45</v>
      </c>
      <c r="CV259" s="45">
        <v>540</v>
      </c>
      <c r="CW259" s="45">
        <v>720</v>
      </c>
      <c r="CX259" s="45">
        <v>0.5</v>
      </c>
      <c r="CY259" s="45">
        <v>0.05</v>
      </c>
      <c r="CZ259" s="45">
        <v>0.02</v>
      </c>
      <c r="DA259" s="45">
        <v>44.6</v>
      </c>
    </row>
    <row r="260" spans="1:105" ht="15.75" x14ac:dyDescent="0.3">
      <c r="A260" s="44">
        <f t="shared" ref="A260:B288" si="25">A259</f>
        <v>2015</v>
      </c>
      <c r="B260" s="44" t="str">
        <f t="shared" si="25"/>
        <v>ENERO</v>
      </c>
      <c r="C260" s="44">
        <v>3</v>
      </c>
      <c r="D260" s="44" t="str">
        <f t="shared" si="24"/>
        <v>ENERO 2015 / 2</v>
      </c>
      <c r="E260" s="49">
        <v>2</v>
      </c>
      <c r="F260" s="52">
        <v>42013</v>
      </c>
      <c r="G260" s="50">
        <v>49520</v>
      </c>
      <c r="H260" s="50" t="s">
        <v>105</v>
      </c>
      <c r="I260" s="48">
        <v>0.81179999999999997</v>
      </c>
      <c r="J260" s="51" t="s">
        <v>20</v>
      </c>
      <c r="K260" s="47">
        <v>0.03</v>
      </c>
      <c r="L260" s="47">
        <v>26.6</v>
      </c>
      <c r="M260" s="47">
        <v>110</v>
      </c>
      <c r="N260" s="46" t="s">
        <v>103</v>
      </c>
      <c r="O260" s="47">
        <v>2.06</v>
      </c>
      <c r="P260" s="47">
        <v>56.2</v>
      </c>
      <c r="Q260" s="47"/>
      <c r="R260" s="47">
        <v>0.08</v>
      </c>
      <c r="S260" s="47">
        <v>0</v>
      </c>
      <c r="T260" s="47">
        <v>0.03</v>
      </c>
      <c r="U260" s="47">
        <v>644</v>
      </c>
      <c r="V260" s="47">
        <v>19962</v>
      </c>
      <c r="W260" s="47">
        <v>1</v>
      </c>
      <c r="X260" s="47">
        <v>12</v>
      </c>
      <c r="Y260" s="432"/>
      <c r="Z260" s="45">
        <v>0.79</v>
      </c>
      <c r="AA260" s="45">
        <v>0.88</v>
      </c>
      <c r="AB260" s="45">
        <v>100.4</v>
      </c>
      <c r="AC260" s="45">
        <v>1.7</v>
      </c>
      <c r="AD260" s="45">
        <v>5.5</v>
      </c>
      <c r="AE260" s="45">
        <v>45</v>
      </c>
      <c r="AF260" s="45">
        <v>540</v>
      </c>
      <c r="AG260" s="45">
        <v>720</v>
      </c>
      <c r="AH260" s="45">
        <v>0.5</v>
      </c>
      <c r="AI260" s="45">
        <v>0.05</v>
      </c>
      <c r="AJ260" s="45">
        <v>0.02</v>
      </c>
      <c r="AK260" s="45">
        <v>44.6</v>
      </c>
      <c r="AM260" s="49">
        <v>2</v>
      </c>
      <c r="AN260" s="52">
        <v>42010</v>
      </c>
      <c r="AO260" s="50">
        <v>49178</v>
      </c>
      <c r="AP260" s="50" t="s">
        <v>109</v>
      </c>
      <c r="AQ260" s="48">
        <v>0.81510000000000005</v>
      </c>
      <c r="AR260" s="51" t="s">
        <v>20</v>
      </c>
      <c r="AS260" s="47">
        <v>0.02</v>
      </c>
      <c r="AT260" s="47">
        <v>21</v>
      </c>
      <c r="AU260" s="47">
        <v>122</v>
      </c>
      <c r="AV260" s="46" t="s">
        <v>103</v>
      </c>
      <c r="AW260" s="47">
        <v>2.4</v>
      </c>
      <c r="AX260" s="47">
        <v>59</v>
      </c>
      <c r="AY260" s="47"/>
      <c r="AZ260" s="47">
        <v>0.06</v>
      </c>
      <c r="BA260" s="47">
        <v>0.01</v>
      </c>
      <c r="BB260" s="47">
        <v>0.03</v>
      </c>
      <c r="BC260" s="47">
        <v>667</v>
      </c>
      <c r="BD260" s="47">
        <v>19934</v>
      </c>
      <c r="BE260" s="47">
        <v>1.5</v>
      </c>
      <c r="BF260" s="47">
        <v>9</v>
      </c>
      <c r="BG260" s="260"/>
      <c r="BH260" s="45">
        <v>0.79</v>
      </c>
      <c r="BI260" s="45">
        <v>0.88</v>
      </c>
      <c r="BJ260" s="45">
        <v>100.4</v>
      </c>
      <c r="BK260" s="45">
        <v>1.7</v>
      </c>
      <c r="BL260" s="45">
        <v>5.5</v>
      </c>
      <c r="BM260" s="45">
        <v>45</v>
      </c>
      <c r="BN260" s="45">
        <v>540</v>
      </c>
      <c r="BO260" s="45">
        <v>720</v>
      </c>
      <c r="BP260" s="45">
        <v>0.5</v>
      </c>
      <c r="BQ260" s="45">
        <v>0.05</v>
      </c>
      <c r="BR260" s="45">
        <v>0.02</v>
      </c>
      <c r="BS260" s="45">
        <v>44.6</v>
      </c>
      <c r="BU260" s="49">
        <v>2</v>
      </c>
      <c r="BV260" s="52">
        <v>41981</v>
      </c>
      <c r="BW260" s="49"/>
      <c r="BX260" s="49"/>
      <c r="BY260" s="48">
        <v>0.80400000000000005</v>
      </c>
      <c r="BZ260" s="47">
        <v>1</v>
      </c>
      <c r="CA260" s="47">
        <v>0.01</v>
      </c>
      <c r="CB260" s="47">
        <v>5</v>
      </c>
      <c r="CC260" s="47">
        <v>112</v>
      </c>
      <c r="CD260" s="46" t="s">
        <v>103</v>
      </c>
      <c r="CE260" s="47">
        <v>2</v>
      </c>
      <c r="CF260" s="47">
        <v>54.3</v>
      </c>
      <c r="CG260" s="47">
        <v>53.1</v>
      </c>
      <c r="CH260" s="47">
        <v>0.28999999999999998</v>
      </c>
      <c r="CI260" s="47">
        <v>0.01</v>
      </c>
      <c r="CJ260" s="47">
        <v>0</v>
      </c>
      <c r="CK260" s="47">
        <v>669</v>
      </c>
      <c r="CL260" s="47">
        <v>19986</v>
      </c>
      <c r="CM260" s="47">
        <v>4</v>
      </c>
      <c r="CN260" s="47">
        <v>12.2</v>
      </c>
      <c r="CO260" s="449"/>
      <c r="CP260" s="45">
        <v>0.79</v>
      </c>
      <c r="CQ260" s="45">
        <v>0.88</v>
      </c>
      <c r="CR260" s="45">
        <v>100.4</v>
      </c>
      <c r="CS260" s="45">
        <v>1.7</v>
      </c>
      <c r="CT260" s="45">
        <v>5.5</v>
      </c>
      <c r="CU260" s="45">
        <v>45</v>
      </c>
      <c r="CV260" s="45">
        <v>540</v>
      </c>
      <c r="CW260" s="45">
        <v>720</v>
      </c>
      <c r="CX260" s="45">
        <v>0.5</v>
      </c>
      <c r="CY260" s="45">
        <v>0.05</v>
      </c>
      <c r="CZ260" s="45">
        <v>0.02</v>
      </c>
      <c r="DA260" s="45">
        <v>44.6</v>
      </c>
    </row>
    <row r="261" spans="1:105" ht="15.75" x14ac:dyDescent="0.3">
      <c r="A261" s="44">
        <f t="shared" si="25"/>
        <v>2015</v>
      </c>
      <c r="B261" s="44" t="str">
        <f t="shared" si="25"/>
        <v>ENERO</v>
      </c>
      <c r="C261" s="44">
        <v>4</v>
      </c>
      <c r="D261" s="44" t="str">
        <f t="shared" si="24"/>
        <v>ENERO 2015 / 3</v>
      </c>
      <c r="E261" s="49">
        <v>3</v>
      </c>
      <c r="F261" s="52">
        <v>42017</v>
      </c>
      <c r="G261" s="50">
        <v>49617</v>
      </c>
      <c r="H261" s="50" t="s">
        <v>106</v>
      </c>
      <c r="I261" s="48">
        <v>0.81230000000000002</v>
      </c>
      <c r="J261" s="51" t="s">
        <v>20</v>
      </c>
      <c r="K261" s="47">
        <v>0.02</v>
      </c>
      <c r="L261" s="47">
        <v>26.6</v>
      </c>
      <c r="M261" s="47">
        <v>112</v>
      </c>
      <c r="N261" s="46" t="s">
        <v>103</v>
      </c>
      <c r="O261" s="47">
        <v>2.04</v>
      </c>
      <c r="P261" s="47">
        <v>56.3</v>
      </c>
      <c r="Q261" s="47"/>
      <c r="R261" s="47">
        <v>0.09</v>
      </c>
      <c r="S261" s="47">
        <v>0</v>
      </c>
      <c r="T261" s="47">
        <v>0.03</v>
      </c>
      <c r="U261" s="47">
        <v>647</v>
      </c>
      <c r="V261" s="47">
        <v>19958</v>
      </c>
      <c r="W261" s="47">
        <v>1</v>
      </c>
      <c r="X261" s="47">
        <v>12.1</v>
      </c>
      <c r="Y261" s="432"/>
      <c r="Z261" s="45">
        <v>0.79</v>
      </c>
      <c r="AA261" s="45">
        <v>0.88</v>
      </c>
      <c r="AB261" s="45">
        <v>100.4</v>
      </c>
      <c r="AC261" s="45">
        <v>1.7</v>
      </c>
      <c r="AD261" s="45">
        <v>5.5</v>
      </c>
      <c r="AE261" s="45">
        <v>45</v>
      </c>
      <c r="AF261" s="45">
        <v>540</v>
      </c>
      <c r="AG261" s="45">
        <v>720</v>
      </c>
      <c r="AH261" s="45">
        <v>0.5</v>
      </c>
      <c r="AI261" s="45">
        <v>0.05</v>
      </c>
      <c r="AJ261" s="45">
        <v>0.02</v>
      </c>
      <c r="AK261" s="45">
        <v>44.6</v>
      </c>
      <c r="AM261" s="49">
        <v>3</v>
      </c>
      <c r="AN261" s="52">
        <v>42012</v>
      </c>
      <c r="AO261" s="50">
        <v>49451</v>
      </c>
      <c r="AP261" s="50" t="s">
        <v>108</v>
      </c>
      <c r="AQ261" s="48">
        <v>0.81330000000000002</v>
      </c>
      <c r="AR261" s="51" t="s">
        <v>20</v>
      </c>
      <c r="AS261" s="47">
        <v>0.02</v>
      </c>
      <c r="AT261" s="47">
        <v>20</v>
      </c>
      <c r="AU261" s="47">
        <v>115</v>
      </c>
      <c r="AV261" s="46" t="s">
        <v>103</v>
      </c>
      <c r="AW261" s="47">
        <v>2.2999999999999998</v>
      </c>
      <c r="AX261" s="47">
        <v>58</v>
      </c>
      <c r="AZ261" s="47">
        <v>0.06</v>
      </c>
      <c r="BA261" s="47">
        <v>0.01</v>
      </c>
      <c r="BB261" s="47">
        <v>0.05</v>
      </c>
      <c r="BC261" s="47">
        <v>666</v>
      </c>
      <c r="BD261" s="47">
        <v>19950</v>
      </c>
      <c r="BE261" s="47">
        <v>1</v>
      </c>
      <c r="BF261" s="47">
        <v>9</v>
      </c>
      <c r="BG261" s="260"/>
      <c r="BH261" s="45">
        <v>0.79</v>
      </c>
      <c r="BI261" s="45">
        <v>0.88</v>
      </c>
      <c r="BJ261" s="45">
        <v>100.4</v>
      </c>
      <c r="BK261" s="45">
        <v>1.7</v>
      </c>
      <c r="BL261" s="45">
        <v>5.5</v>
      </c>
      <c r="BM261" s="45">
        <v>45</v>
      </c>
      <c r="BN261" s="45">
        <v>540</v>
      </c>
      <c r="BO261" s="45">
        <v>720</v>
      </c>
      <c r="BP261" s="45">
        <v>0.5</v>
      </c>
      <c r="BQ261" s="45">
        <v>0.05</v>
      </c>
      <c r="BR261" s="45">
        <v>0.02</v>
      </c>
      <c r="BS261" s="45">
        <v>44.6</v>
      </c>
      <c r="BU261" s="49">
        <v>3</v>
      </c>
      <c r="BV261" s="52">
        <v>41988</v>
      </c>
      <c r="BW261" s="49"/>
      <c r="BX261" s="49"/>
      <c r="BY261" s="48">
        <v>0.8044</v>
      </c>
      <c r="BZ261" s="47">
        <v>1</v>
      </c>
      <c r="CA261" s="47">
        <v>0.01</v>
      </c>
      <c r="CB261" s="47">
        <v>6</v>
      </c>
      <c r="CC261" s="47">
        <v>114</v>
      </c>
      <c r="CD261" s="46" t="s">
        <v>103</v>
      </c>
      <c r="CE261" s="47">
        <v>2</v>
      </c>
      <c r="CF261" s="47">
        <v>54.5</v>
      </c>
      <c r="CG261" s="47">
        <v>53.4</v>
      </c>
      <c r="CH261" s="47">
        <v>0.28000000000000003</v>
      </c>
      <c r="CI261" s="47">
        <v>0.01</v>
      </c>
      <c r="CJ261" s="47">
        <v>0</v>
      </c>
      <c r="CK261" s="47">
        <v>673</v>
      </c>
      <c r="CL261" s="47">
        <v>20026</v>
      </c>
      <c r="CM261" s="47">
        <v>4</v>
      </c>
      <c r="CN261" s="47">
        <v>12</v>
      </c>
      <c r="CO261" s="449"/>
      <c r="CP261" s="45">
        <v>0.79</v>
      </c>
      <c r="CQ261" s="45">
        <v>0.88</v>
      </c>
      <c r="CR261" s="45">
        <v>100.4</v>
      </c>
      <c r="CS261" s="45">
        <v>1.7</v>
      </c>
      <c r="CT261" s="45">
        <v>5.5</v>
      </c>
      <c r="CU261" s="45">
        <v>45</v>
      </c>
      <c r="CV261" s="45">
        <v>540</v>
      </c>
      <c r="CW261" s="45">
        <v>720</v>
      </c>
      <c r="CX261" s="45">
        <v>0.5</v>
      </c>
      <c r="CY261" s="45">
        <v>0.05</v>
      </c>
      <c r="CZ261" s="45">
        <v>0.02</v>
      </c>
      <c r="DA261" s="45">
        <v>44.6</v>
      </c>
    </row>
    <row r="262" spans="1:105" ht="15.75" x14ac:dyDescent="0.3">
      <c r="A262" s="44">
        <f t="shared" si="25"/>
        <v>2015</v>
      </c>
      <c r="B262" s="44" t="str">
        <f t="shared" si="25"/>
        <v>ENERO</v>
      </c>
      <c r="C262" s="44">
        <v>5</v>
      </c>
      <c r="D262" s="44" t="str">
        <f t="shared" si="24"/>
        <v>ENERO 2015 / 4</v>
      </c>
      <c r="E262" s="49">
        <v>4</v>
      </c>
      <c r="F262" s="52">
        <v>42023</v>
      </c>
      <c r="G262" s="50">
        <v>49743</v>
      </c>
      <c r="H262" s="50" t="s">
        <v>105</v>
      </c>
      <c r="I262" s="48">
        <v>0.81279999999999997</v>
      </c>
      <c r="J262" s="51" t="s">
        <v>20</v>
      </c>
      <c r="K262" s="47">
        <v>0.03</v>
      </c>
      <c r="L262" s="47">
        <v>26.6</v>
      </c>
      <c r="M262" s="47">
        <v>110</v>
      </c>
      <c r="N262" s="46" t="s">
        <v>103</v>
      </c>
      <c r="O262" s="47">
        <v>2.09</v>
      </c>
      <c r="P262" s="47">
        <v>56</v>
      </c>
      <c r="R262" s="47">
        <v>0.09</v>
      </c>
      <c r="S262" s="47">
        <v>0</v>
      </c>
      <c r="T262" s="47">
        <v>0.03</v>
      </c>
      <c r="U262" s="47">
        <v>648</v>
      </c>
      <c r="V262" s="47">
        <v>19954</v>
      </c>
      <c r="W262" s="47">
        <v>1</v>
      </c>
      <c r="X262" s="47">
        <v>12.2</v>
      </c>
      <c r="Y262" s="432"/>
      <c r="Z262" s="45">
        <v>0.79</v>
      </c>
      <c r="AA262" s="45">
        <v>0.88</v>
      </c>
      <c r="AB262" s="45">
        <v>100.4</v>
      </c>
      <c r="AC262" s="45">
        <v>1.7</v>
      </c>
      <c r="AD262" s="45">
        <v>5.5</v>
      </c>
      <c r="AE262" s="45">
        <v>45</v>
      </c>
      <c r="AF262" s="45">
        <v>540</v>
      </c>
      <c r="AG262" s="45">
        <v>720</v>
      </c>
      <c r="AH262" s="45">
        <v>0.5</v>
      </c>
      <c r="AI262" s="45">
        <v>0.05</v>
      </c>
      <c r="AJ262" s="45">
        <v>0.02</v>
      </c>
      <c r="AK262" s="45">
        <v>44.6</v>
      </c>
      <c r="AM262" s="49">
        <v>4</v>
      </c>
      <c r="AN262" s="52">
        <v>42017</v>
      </c>
      <c r="AO262" s="50">
        <v>49586</v>
      </c>
      <c r="AP262" s="50" t="s">
        <v>107</v>
      </c>
      <c r="AQ262" s="48">
        <v>0.81569999999999998</v>
      </c>
      <c r="AR262" s="51" t="s">
        <v>20</v>
      </c>
      <c r="AS262" s="47">
        <v>0.02</v>
      </c>
      <c r="AT262" s="47">
        <v>20</v>
      </c>
      <c r="AU262" s="47">
        <v>131</v>
      </c>
      <c r="AV262" s="46" t="s">
        <v>103</v>
      </c>
      <c r="AW262" s="47">
        <v>2.4</v>
      </c>
      <c r="AX262" s="47">
        <v>57</v>
      </c>
      <c r="AZ262" s="47">
        <v>0.06</v>
      </c>
      <c r="BA262" s="47">
        <v>0.01</v>
      </c>
      <c r="BB262" s="47">
        <v>0.05</v>
      </c>
      <c r="BC262" s="47">
        <v>646</v>
      </c>
      <c r="BD262" s="47">
        <v>19930</v>
      </c>
      <c r="BE262" s="47">
        <v>1.5</v>
      </c>
      <c r="BF262" s="47">
        <v>9</v>
      </c>
      <c r="BG262" s="260"/>
      <c r="BH262" s="45">
        <v>0.79</v>
      </c>
      <c r="BI262" s="45">
        <v>0.88</v>
      </c>
      <c r="BJ262" s="45">
        <v>100.4</v>
      </c>
      <c r="BK262" s="45">
        <v>1.7</v>
      </c>
      <c r="BL262" s="45">
        <v>5.5</v>
      </c>
      <c r="BM262" s="45">
        <v>45</v>
      </c>
      <c r="BN262" s="45">
        <v>540</v>
      </c>
      <c r="BO262" s="45">
        <v>720</v>
      </c>
      <c r="BP262" s="45">
        <v>0.5</v>
      </c>
      <c r="BQ262" s="45">
        <v>0.05</v>
      </c>
      <c r="BR262" s="45">
        <v>0.02</v>
      </c>
      <c r="BS262" s="45">
        <v>44.6</v>
      </c>
      <c r="BU262" s="49">
        <v>4</v>
      </c>
      <c r="BV262" s="52">
        <v>41995</v>
      </c>
      <c r="BW262" s="49"/>
      <c r="BX262" s="49"/>
      <c r="BY262" s="48">
        <v>0.80759999999999998</v>
      </c>
      <c r="BZ262" s="47">
        <v>1</v>
      </c>
      <c r="CA262" s="47">
        <v>0.01</v>
      </c>
      <c r="CB262" s="47">
        <v>5</v>
      </c>
      <c r="CC262" s="47">
        <v>116</v>
      </c>
      <c r="CD262" s="46" t="s">
        <v>103</v>
      </c>
      <c r="CE262" s="47">
        <v>2</v>
      </c>
      <c r="CF262" s="47">
        <v>54.2</v>
      </c>
      <c r="CG262" s="47">
        <v>53.1</v>
      </c>
      <c r="CH262" s="47">
        <v>0.26</v>
      </c>
      <c r="CI262" s="47">
        <v>0.01</v>
      </c>
      <c r="CJ262" s="47">
        <v>0</v>
      </c>
      <c r="CK262" s="47">
        <v>677</v>
      </c>
      <c r="CL262" s="47">
        <v>19998</v>
      </c>
      <c r="CM262" s="47">
        <v>3.5</v>
      </c>
      <c r="CN262" s="47">
        <v>12</v>
      </c>
      <c r="CO262" s="449"/>
      <c r="CP262" s="45">
        <v>0.79</v>
      </c>
      <c r="CQ262" s="45">
        <v>0.88</v>
      </c>
      <c r="CR262" s="45">
        <v>100.4</v>
      </c>
      <c r="CS262" s="45">
        <v>1.7</v>
      </c>
      <c r="CT262" s="45">
        <v>5.5</v>
      </c>
      <c r="CU262" s="45">
        <v>45</v>
      </c>
      <c r="CV262" s="45">
        <v>540</v>
      </c>
      <c r="CW262" s="45">
        <v>720</v>
      </c>
      <c r="CX262" s="45">
        <v>0.5</v>
      </c>
      <c r="CY262" s="45">
        <v>0.05</v>
      </c>
      <c r="CZ262" s="45">
        <v>0.02</v>
      </c>
      <c r="DA262" s="45">
        <v>44.6</v>
      </c>
    </row>
    <row r="263" spans="1:105" ht="15.75" x14ac:dyDescent="0.3">
      <c r="A263" s="44">
        <f t="shared" si="25"/>
        <v>2015</v>
      </c>
      <c r="B263" s="44" t="str">
        <f t="shared" si="25"/>
        <v>ENERO</v>
      </c>
      <c r="C263" s="44">
        <v>6</v>
      </c>
      <c r="D263" s="44" t="str">
        <f t="shared" si="24"/>
        <v>ENERO 2015 / 5</v>
      </c>
      <c r="E263" s="49">
        <v>5</v>
      </c>
      <c r="F263" s="52">
        <v>42026</v>
      </c>
      <c r="G263" s="50">
        <v>49821</v>
      </c>
      <c r="H263" s="50" t="s">
        <v>106</v>
      </c>
      <c r="I263" s="48">
        <v>0.81320000000000003</v>
      </c>
      <c r="J263" s="51" t="s">
        <v>20</v>
      </c>
      <c r="K263" s="47">
        <v>0.02</v>
      </c>
      <c r="L263" s="47">
        <v>26.6</v>
      </c>
      <c r="M263" s="47">
        <v>112</v>
      </c>
      <c r="N263" s="46" t="s">
        <v>103</v>
      </c>
      <c r="O263" s="47">
        <v>2.12</v>
      </c>
      <c r="P263" s="47">
        <v>56.7</v>
      </c>
      <c r="R263" s="47">
        <v>0.08</v>
      </c>
      <c r="S263" s="47">
        <v>0</v>
      </c>
      <c r="T263" s="47">
        <v>0.03</v>
      </c>
      <c r="U263" s="47">
        <v>645</v>
      </c>
      <c r="V263" s="47">
        <v>19950</v>
      </c>
      <c r="W263" s="47">
        <v>1</v>
      </c>
      <c r="X263" s="47">
        <v>12.1</v>
      </c>
      <c r="Y263" s="432"/>
      <c r="Z263" s="45">
        <v>0.79</v>
      </c>
      <c r="AA263" s="45">
        <v>0.88</v>
      </c>
      <c r="AB263" s="45">
        <v>100.4</v>
      </c>
      <c r="AC263" s="45">
        <v>1.7</v>
      </c>
      <c r="AD263" s="45">
        <v>5.5</v>
      </c>
      <c r="AE263" s="45">
        <v>45</v>
      </c>
      <c r="AF263" s="45">
        <v>540</v>
      </c>
      <c r="AG263" s="45">
        <v>720</v>
      </c>
      <c r="AH263" s="45">
        <v>0.5</v>
      </c>
      <c r="AI263" s="45">
        <v>0.05</v>
      </c>
      <c r="AJ263" s="45">
        <v>0.02</v>
      </c>
      <c r="AK263" s="45">
        <v>44.6</v>
      </c>
      <c r="AM263" s="49">
        <v>5</v>
      </c>
      <c r="AN263" s="52">
        <v>42021</v>
      </c>
      <c r="AO263" s="50">
        <v>49691</v>
      </c>
      <c r="AP263" s="50" t="s">
        <v>109</v>
      </c>
      <c r="AQ263" s="48">
        <v>0.81699999999999995</v>
      </c>
      <c r="AR263" s="51" t="s">
        <v>20</v>
      </c>
      <c r="AS263" s="47">
        <v>0.02</v>
      </c>
      <c r="AT263" s="47">
        <v>15</v>
      </c>
      <c r="AU263" s="47">
        <v>136</v>
      </c>
      <c r="AV263" s="46" t="s">
        <v>103</v>
      </c>
      <c r="AW263" s="47">
        <v>2.5</v>
      </c>
      <c r="AX263" s="47">
        <v>59</v>
      </c>
      <c r="AZ263" s="47">
        <v>0.06</v>
      </c>
      <c r="BA263" s="47">
        <v>0.01</v>
      </c>
      <c r="BB263" s="47">
        <v>0.03</v>
      </c>
      <c r="BC263" s="47">
        <v>631</v>
      </c>
      <c r="BD263" s="47">
        <v>19918</v>
      </c>
      <c r="BE263" s="47">
        <v>1.5</v>
      </c>
      <c r="BF263" s="47">
        <v>9</v>
      </c>
      <c r="BG263" s="260"/>
      <c r="BH263" s="45">
        <v>0.79</v>
      </c>
      <c r="BI263" s="45">
        <v>0.88</v>
      </c>
      <c r="BJ263" s="45">
        <v>100.4</v>
      </c>
      <c r="BK263" s="45">
        <v>1.7</v>
      </c>
      <c r="BL263" s="45">
        <v>5.5</v>
      </c>
      <c r="BM263" s="45">
        <v>45</v>
      </c>
      <c r="BN263" s="45">
        <v>540</v>
      </c>
      <c r="BO263" s="45">
        <v>720</v>
      </c>
      <c r="BP263" s="45">
        <v>0.5</v>
      </c>
      <c r="BQ263" s="45">
        <v>0.05</v>
      </c>
      <c r="BR263" s="45">
        <v>0.02</v>
      </c>
      <c r="BS263" s="45">
        <v>44.6</v>
      </c>
      <c r="BV263" s="44"/>
    </row>
    <row r="264" spans="1:105" ht="15.75" x14ac:dyDescent="0.3">
      <c r="A264" s="44">
        <f t="shared" si="25"/>
        <v>2015</v>
      </c>
      <c r="B264" s="44" t="str">
        <f t="shared" si="25"/>
        <v>ENERO</v>
      </c>
      <c r="C264" s="44">
        <v>7</v>
      </c>
      <c r="D264" s="44" t="str">
        <f t="shared" si="24"/>
        <v>ENERO 2015 / 6</v>
      </c>
      <c r="E264" s="49">
        <v>6</v>
      </c>
      <c r="F264" s="52">
        <v>42029</v>
      </c>
      <c r="G264" s="50">
        <v>49877</v>
      </c>
      <c r="H264" s="50" t="s">
        <v>105</v>
      </c>
      <c r="I264" s="48">
        <v>0.81230000000000002</v>
      </c>
      <c r="J264" s="51" t="s">
        <v>20</v>
      </c>
      <c r="K264" s="47">
        <v>0.02</v>
      </c>
      <c r="L264" s="47">
        <v>26.6</v>
      </c>
      <c r="M264" s="47">
        <v>112</v>
      </c>
      <c r="N264" s="46" t="s">
        <v>103</v>
      </c>
      <c r="O264" s="47">
        <v>2.0699999999999998</v>
      </c>
      <c r="P264" s="47">
        <v>55.9</v>
      </c>
      <c r="Q264" s="45"/>
      <c r="R264" s="47">
        <v>0.09</v>
      </c>
      <c r="S264" s="47">
        <v>0</v>
      </c>
      <c r="T264" s="47">
        <v>0.03</v>
      </c>
      <c r="U264" s="47">
        <v>639</v>
      </c>
      <c r="V264" s="47">
        <v>19958</v>
      </c>
      <c r="W264" s="47">
        <v>1</v>
      </c>
      <c r="X264" s="47">
        <v>12.2</v>
      </c>
      <c r="Y264" s="432"/>
      <c r="Z264" s="45">
        <v>0.79</v>
      </c>
      <c r="AA264" s="45">
        <v>0.88</v>
      </c>
      <c r="AB264" s="45">
        <v>100.4</v>
      </c>
      <c r="AC264" s="45">
        <v>1.7</v>
      </c>
      <c r="AD264" s="45">
        <v>5.5</v>
      </c>
      <c r="AE264" s="45">
        <v>45</v>
      </c>
      <c r="AF264" s="45">
        <v>540</v>
      </c>
      <c r="AG264" s="45">
        <v>720</v>
      </c>
      <c r="AH264" s="45">
        <v>0.5</v>
      </c>
      <c r="AI264" s="45">
        <v>0.05</v>
      </c>
      <c r="AJ264" s="45">
        <v>0.02</v>
      </c>
      <c r="AK264" s="45">
        <v>44.6</v>
      </c>
      <c r="AM264" s="49">
        <v>6</v>
      </c>
      <c r="AN264" s="52">
        <v>42024</v>
      </c>
      <c r="AO264" s="50">
        <v>49745</v>
      </c>
      <c r="AP264" s="50" t="s">
        <v>108</v>
      </c>
      <c r="AQ264" s="48">
        <v>0.81640000000000001</v>
      </c>
      <c r="AR264" s="51" t="s">
        <v>20</v>
      </c>
      <c r="AS264" s="47">
        <v>0.02</v>
      </c>
      <c r="AT264" s="47">
        <v>20</v>
      </c>
      <c r="AU264" s="47">
        <v>129</v>
      </c>
      <c r="AV264" s="46" t="s">
        <v>103</v>
      </c>
      <c r="AW264" s="47">
        <v>2.4</v>
      </c>
      <c r="AX264" s="47">
        <v>58</v>
      </c>
      <c r="AY264" s="47"/>
      <c r="AZ264" s="47">
        <v>0.06</v>
      </c>
      <c r="BA264" s="47">
        <v>0.01</v>
      </c>
      <c r="BB264" s="47">
        <v>0.02</v>
      </c>
      <c r="BC264" s="47">
        <v>653</v>
      </c>
      <c r="BD264" s="47">
        <v>19922</v>
      </c>
      <c r="BE264" s="47">
        <v>1.5</v>
      </c>
      <c r="BF264" s="47">
        <v>9</v>
      </c>
      <c r="BG264" s="260"/>
      <c r="BH264" s="45">
        <v>0.79</v>
      </c>
      <c r="BI264" s="45">
        <v>0.88</v>
      </c>
      <c r="BJ264" s="45">
        <v>100.4</v>
      </c>
      <c r="BK264" s="45">
        <v>1.7</v>
      </c>
      <c r="BL264" s="45">
        <v>5.5</v>
      </c>
      <c r="BM264" s="45">
        <v>45</v>
      </c>
      <c r="BN264" s="45">
        <v>540</v>
      </c>
      <c r="BO264" s="45">
        <v>720</v>
      </c>
      <c r="BP264" s="45">
        <v>0.5</v>
      </c>
      <c r="BQ264" s="45">
        <v>0.05</v>
      </c>
      <c r="BR264" s="45">
        <v>0.02</v>
      </c>
      <c r="BS264" s="45">
        <v>44.6</v>
      </c>
      <c r="BV264" s="44"/>
    </row>
    <row r="265" spans="1:105" ht="15.75" x14ac:dyDescent="0.3">
      <c r="A265" s="44">
        <f t="shared" si="25"/>
        <v>2015</v>
      </c>
      <c r="B265" s="44" t="str">
        <f t="shared" si="25"/>
        <v>ENERO</v>
      </c>
      <c r="C265" s="44">
        <v>8</v>
      </c>
      <c r="D265" s="44" t="str">
        <f t="shared" si="24"/>
        <v>ENERO 2015 / 7</v>
      </c>
      <c r="E265" s="49">
        <v>7</v>
      </c>
      <c r="F265" s="52">
        <v>42035</v>
      </c>
      <c r="G265" s="50">
        <v>50144</v>
      </c>
      <c r="H265" s="50" t="s">
        <v>106</v>
      </c>
      <c r="I265" s="48">
        <v>0.81230000000000002</v>
      </c>
      <c r="J265" s="51" t="s">
        <v>20</v>
      </c>
      <c r="K265" s="47">
        <v>0.02</v>
      </c>
      <c r="L265" s="47">
        <v>26.6</v>
      </c>
      <c r="M265" s="47">
        <v>114</v>
      </c>
      <c r="N265" s="46" t="s">
        <v>103</v>
      </c>
      <c r="O265" s="47">
        <v>2.08</v>
      </c>
      <c r="P265" s="47">
        <v>55.9</v>
      </c>
      <c r="R265" s="47">
        <v>7.0000000000000007E-2</v>
      </c>
      <c r="S265" s="47">
        <v>0</v>
      </c>
      <c r="T265" s="47">
        <v>0.03</v>
      </c>
      <c r="U265" s="47">
        <v>641</v>
      </c>
      <c r="V265" s="47">
        <v>19958</v>
      </c>
      <c r="W265" s="47">
        <v>1</v>
      </c>
      <c r="X265" s="47">
        <v>12.1</v>
      </c>
      <c r="Y265" s="432"/>
      <c r="Z265" s="45">
        <v>0.79</v>
      </c>
      <c r="AA265" s="45">
        <v>0.88</v>
      </c>
      <c r="AB265" s="45">
        <v>100.4</v>
      </c>
      <c r="AC265" s="45">
        <v>1.7</v>
      </c>
      <c r="AD265" s="45">
        <v>5.5</v>
      </c>
      <c r="AE265" s="45">
        <v>45</v>
      </c>
      <c r="AF265" s="45">
        <v>540</v>
      </c>
      <c r="AG265" s="45">
        <v>720</v>
      </c>
      <c r="AH265" s="45">
        <v>0.5</v>
      </c>
      <c r="AI265" s="45">
        <v>0.05</v>
      </c>
      <c r="AJ265" s="45">
        <v>0.02</v>
      </c>
      <c r="AK265" s="45">
        <v>44.6</v>
      </c>
      <c r="AM265" s="49">
        <v>7</v>
      </c>
      <c r="AN265" s="52">
        <v>42028</v>
      </c>
      <c r="AO265" s="50">
        <v>49835</v>
      </c>
      <c r="AP265" s="50" t="s">
        <v>107</v>
      </c>
      <c r="AQ265" s="48">
        <v>0.81699999999999995</v>
      </c>
      <c r="AR265" s="51" t="s">
        <v>20</v>
      </c>
      <c r="AS265" s="47">
        <v>0.02</v>
      </c>
      <c r="AT265" s="47">
        <v>15</v>
      </c>
      <c r="AU265" s="47">
        <v>127</v>
      </c>
      <c r="AV265" s="46" t="s">
        <v>103</v>
      </c>
      <c r="AW265" s="47">
        <v>2.2000000000000002</v>
      </c>
      <c r="AX265" s="47">
        <v>58</v>
      </c>
      <c r="AY265" s="45"/>
      <c r="AZ265" s="47">
        <v>0.06</v>
      </c>
      <c r="BA265" s="47">
        <v>0.01</v>
      </c>
      <c r="BB265" s="47">
        <v>0.05</v>
      </c>
      <c r="BC265" s="47">
        <v>666</v>
      </c>
      <c r="BD265" s="47">
        <v>19918</v>
      </c>
      <c r="BE265" s="47">
        <v>1.5</v>
      </c>
      <c r="BF265" s="47">
        <v>12</v>
      </c>
      <c r="BG265" s="260"/>
      <c r="BH265" s="45">
        <v>0.79</v>
      </c>
      <c r="BI265" s="45">
        <v>0.88</v>
      </c>
      <c r="BJ265" s="45">
        <v>100.4</v>
      </c>
      <c r="BK265" s="45">
        <v>1.7</v>
      </c>
      <c r="BL265" s="45">
        <v>5.5</v>
      </c>
      <c r="BM265" s="45">
        <v>45</v>
      </c>
      <c r="BN265" s="45">
        <v>540</v>
      </c>
      <c r="BO265" s="45">
        <v>720</v>
      </c>
      <c r="BP265" s="45">
        <v>0.5</v>
      </c>
      <c r="BQ265" s="45">
        <v>0.05</v>
      </c>
      <c r="BR265" s="45">
        <v>0.02</v>
      </c>
      <c r="BS265" s="45">
        <v>44.6</v>
      </c>
      <c r="BV265" s="44"/>
    </row>
    <row r="266" spans="1:105" ht="15.75" x14ac:dyDescent="0.3">
      <c r="A266" s="44">
        <f t="shared" si="25"/>
        <v>2015</v>
      </c>
      <c r="B266" s="44" t="str">
        <f t="shared" si="25"/>
        <v>ENERO</v>
      </c>
      <c r="C266" s="44">
        <v>9</v>
      </c>
      <c r="D266" s="44" t="str">
        <f t="shared" si="24"/>
        <v>ENERO 2015 / 8</v>
      </c>
      <c r="AA266" s="44"/>
      <c r="AM266" s="49">
        <v>8</v>
      </c>
      <c r="AN266" s="52">
        <v>42031</v>
      </c>
      <c r="AO266" s="50">
        <v>49888</v>
      </c>
      <c r="AP266" s="50" t="s">
        <v>109</v>
      </c>
      <c r="AQ266" s="48">
        <v>0.81469999999999998</v>
      </c>
      <c r="AR266" s="51" t="s">
        <v>20</v>
      </c>
      <c r="AS266" s="47">
        <v>0.02</v>
      </c>
      <c r="AT266" s="47">
        <v>25</v>
      </c>
      <c r="AU266" s="47">
        <v>129</v>
      </c>
      <c r="AV266" s="46" t="s">
        <v>103</v>
      </c>
      <c r="AW266" s="47">
        <v>2.2999999999999998</v>
      </c>
      <c r="AX266" s="47">
        <v>57</v>
      </c>
      <c r="AZ266" s="47">
        <v>0.06</v>
      </c>
      <c r="BA266" s="47">
        <v>0.01</v>
      </c>
      <c r="BB266" s="47">
        <v>0.05</v>
      </c>
      <c r="BC266" s="47">
        <v>651</v>
      </c>
      <c r="BD266" s="47">
        <v>19938</v>
      </c>
      <c r="BE266" s="47">
        <v>1</v>
      </c>
      <c r="BF266" s="47">
        <v>9</v>
      </c>
      <c r="BG266" s="260"/>
      <c r="BH266" s="45">
        <v>0.79</v>
      </c>
      <c r="BI266" s="45">
        <v>0.88</v>
      </c>
      <c r="BJ266" s="45">
        <v>100.4</v>
      </c>
      <c r="BK266" s="45">
        <v>1.7</v>
      </c>
      <c r="BL266" s="45">
        <v>5.5</v>
      </c>
      <c r="BM266" s="45">
        <v>45</v>
      </c>
      <c r="BN266" s="45">
        <v>540</v>
      </c>
      <c r="BO266" s="45">
        <v>720</v>
      </c>
      <c r="BP266" s="45">
        <v>0.5</v>
      </c>
      <c r="BQ266" s="45">
        <v>0.05</v>
      </c>
      <c r="BR266" s="45">
        <v>0.02</v>
      </c>
      <c r="BS266" s="45">
        <v>44.6</v>
      </c>
      <c r="BV266" s="44"/>
    </row>
    <row r="267" spans="1:105" ht="15.75" x14ac:dyDescent="0.3">
      <c r="A267" s="44">
        <f t="shared" si="25"/>
        <v>2015</v>
      </c>
      <c r="B267" s="44" t="str">
        <f t="shared" si="25"/>
        <v>ENERO</v>
      </c>
      <c r="C267" s="44">
        <v>10</v>
      </c>
      <c r="D267" s="44" t="str">
        <f t="shared" si="24"/>
        <v>ENERO 2015 / 9</v>
      </c>
      <c r="AA267" s="44"/>
      <c r="AM267" s="49">
        <v>9</v>
      </c>
      <c r="AN267" s="52">
        <v>42034</v>
      </c>
      <c r="AO267" s="50">
        <v>49963</v>
      </c>
      <c r="AP267" s="50" t="s">
        <v>108</v>
      </c>
      <c r="AQ267" s="48">
        <v>0.81699999999999995</v>
      </c>
      <c r="AR267" s="51" t="s">
        <v>20</v>
      </c>
      <c r="AS267" s="47">
        <v>0.02</v>
      </c>
      <c r="AT267" s="47">
        <v>20</v>
      </c>
      <c r="AU267" s="47">
        <v>115</v>
      </c>
      <c r="AV267" s="46" t="s">
        <v>103</v>
      </c>
      <c r="AW267" s="47">
        <v>2.4</v>
      </c>
      <c r="AX267" s="47">
        <v>59</v>
      </c>
      <c r="AY267" s="45"/>
      <c r="AZ267" s="47">
        <v>0.06</v>
      </c>
      <c r="BA267" s="47">
        <v>0.01</v>
      </c>
      <c r="BB267" s="47">
        <v>0.05</v>
      </c>
      <c r="BC267" s="47">
        <v>666</v>
      </c>
      <c r="BD267" s="47">
        <v>19918</v>
      </c>
      <c r="BE267" s="47">
        <v>1.5</v>
      </c>
      <c r="BF267" s="47">
        <v>9</v>
      </c>
      <c r="BG267" s="260"/>
      <c r="BH267" s="45">
        <v>0.79</v>
      </c>
      <c r="BI267" s="45">
        <v>0.88</v>
      </c>
      <c r="BJ267" s="45">
        <v>100.4</v>
      </c>
      <c r="BK267" s="45">
        <v>1.7</v>
      </c>
      <c r="BL267" s="45">
        <v>5.5</v>
      </c>
      <c r="BM267" s="45">
        <v>45</v>
      </c>
      <c r="BN267" s="45">
        <v>540</v>
      </c>
      <c r="BO267" s="45">
        <v>720</v>
      </c>
      <c r="BP267" s="45">
        <v>0.5</v>
      </c>
      <c r="BQ267" s="45">
        <v>0.05</v>
      </c>
      <c r="BR267" s="45">
        <v>0.02</v>
      </c>
      <c r="BS267" s="45">
        <v>44.6</v>
      </c>
      <c r="BV267" s="44"/>
    </row>
    <row r="268" spans="1:105" x14ac:dyDescent="0.25">
      <c r="A268" s="44">
        <f t="shared" si="25"/>
        <v>2015</v>
      </c>
      <c r="B268" s="44" t="str">
        <f t="shared" si="25"/>
        <v>ENERO</v>
      </c>
      <c r="C268" s="44">
        <v>11</v>
      </c>
      <c r="D268" s="44" t="str">
        <f t="shared" si="24"/>
        <v>ENERO 2015 / 10</v>
      </c>
    </row>
    <row r="269" spans="1:105" x14ac:dyDescent="0.25">
      <c r="A269" s="44">
        <f t="shared" si="25"/>
        <v>2015</v>
      </c>
      <c r="B269" s="44" t="str">
        <f t="shared" si="25"/>
        <v>ENERO</v>
      </c>
      <c r="C269" s="44">
        <v>12</v>
      </c>
      <c r="D269" s="44" t="str">
        <f t="shared" si="24"/>
        <v>ENERO 2015 / 11</v>
      </c>
    </row>
    <row r="270" spans="1:105" x14ac:dyDescent="0.25">
      <c r="A270" s="44">
        <f t="shared" si="25"/>
        <v>2015</v>
      </c>
      <c r="B270" s="44" t="str">
        <f t="shared" si="25"/>
        <v>ENERO</v>
      </c>
      <c r="C270" s="44">
        <v>13</v>
      </c>
      <c r="D270" s="44" t="str">
        <f t="shared" si="24"/>
        <v>ENERO 2015 / 12</v>
      </c>
    </row>
    <row r="271" spans="1:105" x14ac:dyDescent="0.25">
      <c r="A271" s="44">
        <f t="shared" si="25"/>
        <v>2015</v>
      </c>
      <c r="B271" s="44" t="str">
        <f t="shared" si="25"/>
        <v>ENERO</v>
      </c>
      <c r="C271" s="44">
        <v>14</v>
      </c>
      <c r="D271" s="44" t="str">
        <f t="shared" si="24"/>
        <v>ENERO 2015 / 13</v>
      </c>
    </row>
    <row r="272" spans="1:105" x14ac:dyDescent="0.25">
      <c r="A272" s="44">
        <f t="shared" si="25"/>
        <v>2015</v>
      </c>
      <c r="B272" s="44" t="str">
        <f t="shared" si="25"/>
        <v>ENERO</v>
      </c>
      <c r="C272" s="44">
        <v>15</v>
      </c>
      <c r="D272" s="44" t="str">
        <f t="shared" si="24"/>
        <v>ENERO 2015 / 14</v>
      </c>
    </row>
    <row r="273" spans="1:4" x14ac:dyDescent="0.25">
      <c r="A273" s="44">
        <f t="shared" si="25"/>
        <v>2015</v>
      </c>
      <c r="B273" s="44" t="str">
        <f t="shared" si="25"/>
        <v>ENERO</v>
      </c>
      <c r="C273" s="44">
        <v>16</v>
      </c>
      <c r="D273" s="44" t="str">
        <f t="shared" si="24"/>
        <v>ENERO 2015 / 15</v>
      </c>
    </row>
    <row r="274" spans="1:4" x14ac:dyDescent="0.25">
      <c r="A274" s="44">
        <f t="shared" si="25"/>
        <v>2015</v>
      </c>
      <c r="B274" s="44" t="str">
        <f t="shared" si="25"/>
        <v>ENERO</v>
      </c>
      <c r="C274" s="44">
        <v>17</v>
      </c>
      <c r="D274" s="44" t="str">
        <f t="shared" si="24"/>
        <v>ENERO 2015 / 16</v>
      </c>
    </row>
    <row r="275" spans="1:4" x14ac:dyDescent="0.25">
      <c r="A275" s="44">
        <f t="shared" si="25"/>
        <v>2015</v>
      </c>
      <c r="B275" s="44" t="str">
        <f t="shared" si="25"/>
        <v>ENERO</v>
      </c>
      <c r="C275" s="44">
        <v>18</v>
      </c>
      <c r="D275" s="44" t="str">
        <f t="shared" si="24"/>
        <v>ENERO 2015 / 17</v>
      </c>
    </row>
    <row r="276" spans="1:4" x14ac:dyDescent="0.25">
      <c r="A276" s="44">
        <f t="shared" si="25"/>
        <v>2015</v>
      </c>
      <c r="B276" s="44" t="str">
        <f t="shared" si="25"/>
        <v>ENERO</v>
      </c>
      <c r="C276" s="44">
        <v>19</v>
      </c>
      <c r="D276" s="44" t="str">
        <f t="shared" si="24"/>
        <v>ENERO 2015 / 18</v>
      </c>
    </row>
    <row r="277" spans="1:4" x14ac:dyDescent="0.25">
      <c r="A277" s="44">
        <f t="shared" si="25"/>
        <v>2015</v>
      </c>
      <c r="B277" s="44" t="str">
        <f t="shared" si="25"/>
        <v>ENERO</v>
      </c>
      <c r="C277" s="44">
        <v>20</v>
      </c>
      <c r="D277" s="44" t="str">
        <f t="shared" si="24"/>
        <v>ENERO 2015 / 19</v>
      </c>
    </row>
    <row r="278" spans="1:4" x14ac:dyDescent="0.25">
      <c r="A278" s="44">
        <f t="shared" si="25"/>
        <v>2015</v>
      </c>
      <c r="B278" s="44" t="str">
        <f t="shared" si="25"/>
        <v>ENERO</v>
      </c>
      <c r="C278" s="44">
        <v>21</v>
      </c>
      <c r="D278" s="44" t="str">
        <f t="shared" si="24"/>
        <v>ENERO 2015 / 20</v>
      </c>
    </row>
    <row r="279" spans="1:4" x14ac:dyDescent="0.25">
      <c r="A279" s="44">
        <f t="shared" si="25"/>
        <v>2015</v>
      </c>
      <c r="B279" s="44" t="str">
        <f t="shared" si="25"/>
        <v>ENERO</v>
      </c>
      <c r="C279" s="44">
        <v>22</v>
      </c>
      <c r="D279" s="44" t="str">
        <f t="shared" si="24"/>
        <v>ENERO 2015 / 21</v>
      </c>
    </row>
    <row r="280" spans="1:4" x14ac:dyDescent="0.25">
      <c r="A280" s="44">
        <f t="shared" si="25"/>
        <v>2015</v>
      </c>
      <c r="B280" s="44" t="str">
        <f t="shared" si="25"/>
        <v>ENERO</v>
      </c>
      <c r="C280" s="44">
        <v>23</v>
      </c>
      <c r="D280" s="44" t="str">
        <f t="shared" si="24"/>
        <v>ENERO 2015 / 22</v>
      </c>
    </row>
    <row r="281" spans="1:4" x14ac:dyDescent="0.25">
      <c r="A281" s="44">
        <f t="shared" si="25"/>
        <v>2015</v>
      </c>
      <c r="B281" s="44" t="str">
        <f t="shared" si="25"/>
        <v>ENERO</v>
      </c>
      <c r="C281" s="44">
        <v>24</v>
      </c>
      <c r="D281" s="44" t="str">
        <f t="shared" si="24"/>
        <v>ENERO 2015 / 23</v>
      </c>
    </row>
    <row r="282" spans="1:4" x14ac:dyDescent="0.25">
      <c r="A282" s="44">
        <f t="shared" si="25"/>
        <v>2015</v>
      </c>
      <c r="B282" s="44" t="str">
        <f t="shared" si="25"/>
        <v>ENERO</v>
      </c>
      <c r="C282" s="44">
        <v>25</v>
      </c>
      <c r="D282" s="44" t="str">
        <f t="shared" si="24"/>
        <v>ENERO 2015 / 24</v>
      </c>
    </row>
    <row r="283" spans="1:4" x14ac:dyDescent="0.25">
      <c r="A283" s="44">
        <f t="shared" si="25"/>
        <v>2015</v>
      </c>
      <c r="B283" s="44" t="str">
        <f t="shared" si="25"/>
        <v>ENERO</v>
      </c>
      <c r="C283" s="44">
        <v>26</v>
      </c>
      <c r="D283" s="44" t="str">
        <f t="shared" si="24"/>
        <v>ENERO 2015 / 25</v>
      </c>
    </row>
    <row r="284" spans="1:4" x14ac:dyDescent="0.25">
      <c r="A284" s="44">
        <f t="shared" si="25"/>
        <v>2015</v>
      </c>
      <c r="B284" s="44" t="str">
        <f t="shared" si="25"/>
        <v>ENERO</v>
      </c>
      <c r="C284" s="44">
        <v>27</v>
      </c>
      <c r="D284" s="44" t="str">
        <f t="shared" si="24"/>
        <v>ENERO 2015 / 26</v>
      </c>
    </row>
    <row r="285" spans="1:4" x14ac:dyDescent="0.25">
      <c r="A285" s="44">
        <f t="shared" si="25"/>
        <v>2015</v>
      </c>
      <c r="B285" s="44" t="str">
        <f t="shared" si="25"/>
        <v>ENERO</v>
      </c>
      <c r="C285" s="44">
        <v>28</v>
      </c>
      <c r="D285" s="44" t="str">
        <f t="shared" si="24"/>
        <v>ENERO 2015 / 27</v>
      </c>
    </row>
    <row r="286" spans="1:4" x14ac:dyDescent="0.25">
      <c r="A286" s="44">
        <f t="shared" si="25"/>
        <v>2015</v>
      </c>
      <c r="B286" s="44" t="str">
        <f t="shared" si="25"/>
        <v>ENERO</v>
      </c>
      <c r="C286" s="44">
        <v>29</v>
      </c>
      <c r="D286" s="44" t="str">
        <f t="shared" si="24"/>
        <v>ENERO 2015 / 28</v>
      </c>
    </row>
    <row r="287" spans="1:4" x14ac:dyDescent="0.25">
      <c r="A287" s="44">
        <f t="shared" si="25"/>
        <v>2015</v>
      </c>
      <c r="B287" s="44" t="str">
        <f t="shared" si="25"/>
        <v>ENERO</v>
      </c>
      <c r="C287" s="44">
        <v>30</v>
      </c>
      <c r="D287" s="44" t="str">
        <f t="shared" si="24"/>
        <v>ENERO 2015 / 29</v>
      </c>
    </row>
    <row r="288" spans="1:4" x14ac:dyDescent="0.25">
      <c r="A288" s="44">
        <f t="shared" si="25"/>
        <v>2015</v>
      </c>
      <c r="B288" s="44" t="str">
        <f t="shared" si="25"/>
        <v>ENERO</v>
      </c>
      <c r="C288" s="44">
        <v>31</v>
      </c>
      <c r="D288" s="44" t="str">
        <f t="shared" si="24"/>
        <v>ENERO 2015 / 30</v>
      </c>
    </row>
    <row r="289" spans="1:105" s="206" customFormat="1" x14ac:dyDescent="0.25">
      <c r="D289" s="44" t="str">
        <f t="shared" si="24"/>
        <v>ENERO 2015 / 31</v>
      </c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17"/>
      <c r="Z289" s="44"/>
      <c r="AA289" s="55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207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55"/>
      <c r="AY289" s="44"/>
      <c r="AZ289" s="44"/>
      <c r="BA289" s="44"/>
      <c r="BB289" s="44"/>
      <c r="BC289" s="44"/>
      <c r="BD289" s="44"/>
      <c r="BE289" s="44"/>
      <c r="BF289" s="44"/>
      <c r="BG289" s="411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207"/>
      <c r="BU289" s="44"/>
      <c r="BV289" s="55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22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</row>
    <row r="290" spans="1:105" ht="15.75" x14ac:dyDescent="0.25">
      <c r="A290" s="44">
        <v>2015</v>
      </c>
      <c r="B290" s="44" t="s">
        <v>240</v>
      </c>
      <c r="C290" s="44">
        <v>1</v>
      </c>
      <c r="D290" s="208" t="s">
        <v>228</v>
      </c>
      <c r="E290" s="209">
        <f>IFERROR(AVERAGE(E259:E289),"")</f>
        <v>4</v>
      </c>
      <c r="F290" s="209">
        <f>IFERROR(AVERAGE(F259:F289),"")</f>
        <v>42021.571428571428</v>
      </c>
      <c r="G290" s="209">
        <f>IFERROR(AVERAGE(G259:G289),"")</f>
        <v>49698</v>
      </c>
      <c r="H290" s="209" t="str">
        <f>IFERROR(AVERAGE(H259:H289),"")</f>
        <v/>
      </c>
      <c r="I290" s="209">
        <f>IFERROR(AVERAGE(I259:I289),"")</f>
        <v>0.81235714285714289</v>
      </c>
      <c r="J290" s="209" t="str">
        <f t="shared" ref="J290:BU290" si="26">IFERROR(AVERAGE(J259:J289),"")</f>
        <v/>
      </c>
      <c r="K290" s="209">
        <f t="shared" si="26"/>
        <v>2.4285714285714282E-2</v>
      </c>
      <c r="L290" s="209">
        <f t="shared" si="26"/>
        <v>26.599999999999998</v>
      </c>
      <c r="M290" s="209">
        <f t="shared" si="26"/>
        <v>111.71428571428571</v>
      </c>
      <c r="N290" s="209" t="str">
        <f t="shared" si="26"/>
        <v/>
      </c>
      <c r="O290" s="209">
        <f t="shared" si="26"/>
        <v>2.0714285714285716</v>
      </c>
      <c r="P290" s="209">
        <f t="shared" si="26"/>
        <v>56.214285714285708</v>
      </c>
      <c r="Q290" s="209" t="str">
        <f t="shared" si="26"/>
        <v/>
      </c>
      <c r="R290" s="209">
        <f t="shared" si="26"/>
        <v>8.2857142857142865E-2</v>
      </c>
      <c r="S290" s="209">
        <f t="shared" si="26"/>
        <v>0</v>
      </c>
      <c r="T290" s="209">
        <f t="shared" si="26"/>
        <v>0.03</v>
      </c>
      <c r="U290" s="209">
        <f t="shared" si="26"/>
        <v>644.14285714285711</v>
      </c>
      <c r="V290" s="209">
        <f t="shared" si="26"/>
        <v>19957.428571428572</v>
      </c>
      <c r="W290" s="209">
        <f t="shared" si="26"/>
        <v>1</v>
      </c>
      <c r="X290" s="209">
        <f t="shared" si="26"/>
        <v>12.099999999999998</v>
      </c>
      <c r="Y290" s="418" t="str">
        <f t="shared" si="26"/>
        <v/>
      </c>
      <c r="Z290" s="209">
        <f t="shared" si="26"/>
        <v>0.79</v>
      </c>
      <c r="AA290" s="209">
        <f t="shared" si="26"/>
        <v>0.88</v>
      </c>
      <c r="AB290" s="209">
        <f t="shared" si="26"/>
        <v>100.39999999999999</v>
      </c>
      <c r="AC290" s="209">
        <f t="shared" si="26"/>
        <v>1.6999999999999997</v>
      </c>
      <c r="AD290" s="209">
        <f t="shared" si="26"/>
        <v>5.5</v>
      </c>
      <c r="AE290" s="209">
        <f t="shared" si="26"/>
        <v>45</v>
      </c>
      <c r="AF290" s="209">
        <f t="shared" si="26"/>
        <v>540</v>
      </c>
      <c r="AG290" s="209">
        <f t="shared" si="26"/>
        <v>720</v>
      </c>
      <c r="AH290" s="209">
        <f t="shared" si="26"/>
        <v>0.5</v>
      </c>
      <c r="AI290" s="209">
        <f t="shared" si="26"/>
        <v>4.9999999999999996E-2</v>
      </c>
      <c r="AJ290" s="209">
        <f t="shared" si="26"/>
        <v>0.02</v>
      </c>
      <c r="AK290" s="209">
        <f t="shared" si="26"/>
        <v>44.600000000000009</v>
      </c>
      <c r="AL290" s="209" t="str">
        <f t="shared" si="26"/>
        <v/>
      </c>
      <c r="AM290" s="209">
        <f t="shared" si="26"/>
        <v>5</v>
      </c>
      <c r="AN290" s="209">
        <f t="shared" si="26"/>
        <v>42020.444444444445</v>
      </c>
      <c r="AO290" s="209">
        <f t="shared" si="26"/>
        <v>49607.444444444445</v>
      </c>
      <c r="AP290" s="209" t="str">
        <f t="shared" si="26"/>
        <v/>
      </c>
      <c r="AQ290" s="209">
        <f t="shared" si="26"/>
        <v>0.81575555555555557</v>
      </c>
      <c r="AR290" s="209" t="str">
        <f t="shared" si="26"/>
        <v/>
      </c>
      <c r="AS290" s="209">
        <f t="shared" si="26"/>
        <v>0.02</v>
      </c>
      <c r="AT290" s="209">
        <f t="shared" si="26"/>
        <v>19</v>
      </c>
      <c r="AU290" s="209">
        <f t="shared" si="26"/>
        <v>125.88888888888889</v>
      </c>
      <c r="AV290" s="209" t="str">
        <f t="shared" si="26"/>
        <v/>
      </c>
      <c r="AW290" s="209">
        <f t="shared" si="26"/>
        <v>2.4</v>
      </c>
      <c r="AX290" s="210">
        <f t="shared" si="26"/>
        <v>58.111111111111114</v>
      </c>
      <c r="AY290" s="209" t="str">
        <f t="shared" si="26"/>
        <v/>
      </c>
      <c r="AZ290" s="209">
        <f t="shared" si="26"/>
        <v>5.7777777777777782E-2</v>
      </c>
      <c r="BA290" s="209">
        <f t="shared" si="26"/>
        <v>0.01</v>
      </c>
      <c r="BB290" s="209">
        <f t="shared" si="26"/>
        <v>3.666666666666666E-2</v>
      </c>
      <c r="BC290" s="209">
        <f t="shared" si="26"/>
        <v>656.22222222222217</v>
      </c>
      <c r="BD290" s="209">
        <f t="shared" si="26"/>
        <v>19928.666666666668</v>
      </c>
      <c r="BE290" s="209">
        <f t="shared" si="26"/>
        <v>1.4444444444444444</v>
      </c>
      <c r="BF290" s="209">
        <f t="shared" si="26"/>
        <v>9.6666666666666661</v>
      </c>
      <c r="BG290" s="412" t="str">
        <f t="shared" si="26"/>
        <v/>
      </c>
      <c r="BH290" s="209">
        <f t="shared" si="26"/>
        <v>0.79</v>
      </c>
      <c r="BI290" s="209">
        <f t="shared" si="26"/>
        <v>0.88</v>
      </c>
      <c r="BJ290" s="209">
        <f t="shared" si="26"/>
        <v>100.39999999999999</v>
      </c>
      <c r="BK290" s="209">
        <f t="shared" si="26"/>
        <v>1.6999999999999997</v>
      </c>
      <c r="BL290" s="209">
        <f t="shared" si="26"/>
        <v>5.5</v>
      </c>
      <c r="BM290" s="209">
        <f t="shared" si="26"/>
        <v>45</v>
      </c>
      <c r="BN290" s="209">
        <f t="shared" si="26"/>
        <v>540</v>
      </c>
      <c r="BO290" s="209">
        <f t="shared" si="26"/>
        <v>720</v>
      </c>
      <c r="BP290" s="209">
        <f t="shared" si="26"/>
        <v>0.5</v>
      </c>
      <c r="BQ290" s="209">
        <f t="shared" si="26"/>
        <v>4.9999999999999996E-2</v>
      </c>
      <c r="BR290" s="209">
        <f t="shared" si="26"/>
        <v>0.02</v>
      </c>
      <c r="BS290" s="209">
        <f t="shared" si="26"/>
        <v>44.600000000000009</v>
      </c>
      <c r="BT290" s="209" t="str">
        <f t="shared" si="26"/>
        <v/>
      </c>
      <c r="BU290" s="209">
        <f t="shared" si="26"/>
        <v>2.5</v>
      </c>
      <c r="BV290" s="210">
        <f>IFERROR(AVERAGE(BV259:BV289),"")</f>
        <v>41984.5</v>
      </c>
      <c r="BW290" s="206"/>
      <c r="BX290" s="206"/>
      <c r="BY290" s="206"/>
      <c r="BZ290" s="206"/>
      <c r="CA290" s="206"/>
      <c r="CB290" s="206"/>
      <c r="CC290" s="206"/>
      <c r="CD290" s="206"/>
      <c r="CE290" s="206"/>
      <c r="CF290" s="206"/>
      <c r="CG290" s="206"/>
      <c r="CH290" s="206"/>
      <c r="CI290" s="206"/>
      <c r="CJ290" s="206"/>
      <c r="CK290" s="206"/>
      <c r="CL290" s="206"/>
      <c r="CM290" s="206"/>
      <c r="CN290" s="206"/>
      <c r="CO290" s="448"/>
      <c r="CP290" s="206"/>
      <c r="CQ290" s="206"/>
      <c r="CR290" s="206"/>
      <c r="CS290" s="206"/>
      <c r="CT290" s="206"/>
      <c r="CU290" s="206"/>
      <c r="CV290" s="206"/>
      <c r="CW290" s="206"/>
      <c r="CX290" s="206"/>
      <c r="CY290" s="206"/>
      <c r="CZ290" s="206"/>
      <c r="DA290" s="206"/>
    </row>
    <row r="291" spans="1:105" ht="15.75" x14ac:dyDescent="0.3">
      <c r="A291" s="44">
        <f>A290</f>
        <v>2015</v>
      </c>
      <c r="B291" s="44" t="str">
        <f>B290</f>
        <v>FEBRERO</v>
      </c>
      <c r="C291" s="44">
        <v>2</v>
      </c>
      <c r="D291" s="44" t="str">
        <f t="shared" ref="D291:D321" si="27">B290&amp;" "&amp;A290&amp;" / "&amp;C290</f>
        <v>FEBRERO 2015 / 1</v>
      </c>
      <c r="E291" s="49">
        <v>1</v>
      </c>
      <c r="F291" s="52">
        <v>42046</v>
      </c>
      <c r="G291" s="50">
        <v>50313</v>
      </c>
      <c r="H291" s="50" t="s">
        <v>106</v>
      </c>
      <c r="I291" s="48">
        <v>0.81230000000000002</v>
      </c>
      <c r="J291" s="51" t="s">
        <v>20</v>
      </c>
      <c r="K291" s="47">
        <v>0.02</v>
      </c>
      <c r="L291" s="47">
        <v>32</v>
      </c>
      <c r="M291" s="47">
        <v>112</v>
      </c>
      <c r="N291" s="46" t="s">
        <v>103</v>
      </c>
      <c r="O291" s="47">
        <v>2.1</v>
      </c>
      <c r="P291" s="47">
        <v>55.6</v>
      </c>
      <c r="Q291" s="47"/>
      <c r="R291" s="47">
        <v>0.06</v>
      </c>
      <c r="S291" s="47">
        <v>0</v>
      </c>
      <c r="T291" s="47">
        <v>0.03</v>
      </c>
      <c r="U291" s="47">
        <v>639</v>
      </c>
      <c r="V291" s="47">
        <v>19958</v>
      </c>
      <c r="W291" s="47">
        <v>1</v>
      </c>
      <c r="X291" s="47">
        <v>12.1</v>
      </c>
      <c r="Y291" s="432"/>
      <c r="Z291" s="45">
        <v>0.79</v>
      </c>
      <c r="AA291" s="45">
        <v>0.88</v>
      </c>
      <c r="AB291" s="45">
        <v>100.4</v>
      </c>
      <c r="AC291" s="45">
        <v>1.7</v>
      </c>
      <c r="AD291" s="45">
        <v>5.5</v>
      </c>
      <c r="AE291" s="45">
        <v>45</v>
      </c>
      <c r="AF291" s="45">
        <v>540</v>
      </c>
      <c r="AG291" s="45">
        <v>720</v>
      </c>
      <c r="AH291" s="45">
        <v>0.5</v>
      </c>
      <c r="AI291" s="45">
        <v>0.05</v>
      </c>
      <c r="AJ291" s="45">
        <v>0.02</v>
      </c>
      <c r="AK291" s="45">
        <v>44.6</v>
      </c>
      <c r="AM291" s="49">
        <v>1</v>
      </c>
      <c r="AN291" s="52">
        <v>42037</v>
      </c>
      <c r="AO291" s="50">
        <v>50152</v>
      </c>
      <c r="AP291" s="50" t="s">
        <v>152</v>
      </c>
      <c r="AQ291" s="48">
        <v>0.81120000000000003</v>
      </c>
      <c r="AR291" s="51" t="s">
        <v>20</v>
      </c>
      <c r="AS291" s="47">
        <v>0.02</v>
      </c>
      <c r="AT291" s="47">
        <v>15</v>
      </c>
      <c r="AU291" s="47">
        <v>115</v>
      </c>
      <c r="AV291" s="46" t="s">
        <v>103</v>
      </c>
      <c r="AW291" s="47">
        <v>2.1</v>
      </c>
      <c r="AX291" s="47">
        <v>55</v>
      </c>
      <c r="AY291" s="47"/>
      <c r="AZ291" s="47">
        <v>0.06</v>
      </c>
      <c r="BA291" s="47">
        <v>0.01</v>
      </c>
      <c r="BB291" s="47">
        <v>0.05</v>
      </c>
      <c r="BC291" s="47">
        <v>633</v>
      </c>
      <c r="BD291" s="47">
        <v>19966</v>
      </c>
      <c r="BE291" s="47">
        <v>1</v>
      </c>
      <c r="BF291" s="47">
        <v>9</v>
      </c>
      <c r="BG291" s="260"/>
      <c r="BH291" s="45">
        <v>0.79</v>
      </c>
      <c r="BI291" s="45">
        <v>0.88</v>
      </c>
      <c r="BJ291" s="45">
        <v>100.4</v>
      </c>
      <c r="BK291" s="45">
        <v>1.7</v>
      </c>
      <c r="BL291" s="45">
        <v>5.5</v>
      </c>
      <c r="BM291" s="45">
        <v>45</v>
      </c>
      <c r="BN291" s="45">
        <v>540</v>
      </c>
      <c r="BO291" s="45">
        <v>720</v>
      </c>
      <c r="BP291" s="45">
        <v>0.5</v>
      </c>
      <c r="BQ291" s="45">
        <v>0.05</v>
      </c>
      <c r="BR291" s="45">
        <v>0.02</v>
      </c>
      <c r="BS291" s="45">
        <v>44.6</v>
      </c>
      <c r="BU291" s="49">
        <v>1</v>
      </c>
      <c r="BV291" s="52">
        <v>42037</v>
      </c>
      <c r="BW291" s="49"/>
      <c r="BX291" s="49"/>
      <c r="BY291" s="48">
        <v>0.80810000000000004</v>
      </c>
      <c r="BZ291" s="47">
        <v>1</v>
      </c>
      <c r="CA291" s="47">
        <v>0.01</v>
      </c>
      <c r="CB291" s="47">
        <v>6</v>
      </c>
      <c r="CC291" s="47">
        <v>114</v>
      </c>
      <c r="CD291" s="46" t="s">
        <v>103</v>
      </c>
      <c r="CE291" s="47">
        <v>2.7</v>
      </c>
      <c r="CF291" s="47">
        <v>54.1</v>
      </c>
      <c r="CG291" s="47">
        <v>53</v>
      </c>
      <c r="CH291" s="47">
        <v>0.25</v>
      </c>
      <c r="CI291" s="47">
        <v>0.01</v>
      </c>
      <c r="CJ291" s="47">
        <v>0</v>
      </c>
      <c r="CK291" s="47">
        <v>670</v>
      </c>
      <c r="CL291" s="47">
        <v>19994</v>
      </c>
      <c r="CM291" s="47">
        <v>3</v>
      </c>
      <c r="CN291" s="47">
        <v>12</v>
      </c>
      <c r="CO291" s="449"/>
      <c r="CP291" s="45">
        <v>0.79</v>
      </c>
      <c r="CQ291" s="45">
        <v>0.88</v>
      </c>
      <c r="CR291" s="45">
        <v>100.4</v>
      </c>
      <c r="CS291" s="45">
        <v>1.7</v>
      </c>
      <c r="CT291" s="45">
        <v>5.5</v>
      </c>
      <c r="CU291" s="45">
        <v>45</v>
      </c>
      <c r="CV291" s="45">
        <v>540</v>
      </c>
      <c r="CW291" s="45">
        <v>720</v>
      </c>
      <c r="CX291" s="45">
        <v>0.5</v>
      </c>
      <c r="CY291" s="45">
        <v>0.05</v>
      </c>
      <c r="CZ291" s="45">
        <v>0.02</v>
      </c>
      <c r="DA291" s="45">
        <v>44.6</v>
      </c>
    </row>
    <row r="292" spans="1:105" ht="15.75" x14ac:dyDescent="0.3">
      <c r="A292" s="44">
        <f t="shared" ref="A292:B320" si="28">A291</f>
        <v>2015</v>
      </c>
      <c r="B292" s="44" t="str">
        <f t="shared" si="28"/>
        <v>FEBRERO</v>
      </c>
      <c r="C292" s="44">
        <v>3</v>
      </c>
      <c r="D292" s="44" t="str">
        <f t="shared" si="27"/>
        <v>FEBRERO 2015 / 2</v>
      </c>
      <c r="E292" s="49">
        <v>2</v>
      </c>
      <c r="F292" s="52">
        <v>42050</v>
      </c>
      <c r="G292" s="50">
        <v>50388</v>
      </c>
      <c r="H292" s="50" t="s">
        <v>102</v>
      </c>
      <c r="I292" s="48">
        <v>0.81320000000000003</v>
      </c>
      <c r="J292" s="51" t="s">
        <v>20</v>
      </c>
      <c r="K292" s="47">
        <v>0.02</v>
      </c>
      <c r="L292" s="47">
        <v>26.6</v>
      </c>
      <c r="M292" s="47">
        <v>120</v>
      </c>
      <c r="N292" s="46" t="s">
        <v>103</v>
      </c>
      <c r="O292" s="47">
        <v>2.14</v>
      </c>
      <c r="P292" s="47">
        <v>55.2</v>
      </c>
      <c r="Q292" s="47"/>
      <c r="R292" s="47">
        <v>0.08</v>
      </c>
      <c r="S292" s="47">
        <v>0</v>
      </c>
      <c r="T292" s="47">
        <v>0.03</v>
      </c>
      <c r="U292" s="47">
        <v>645</v>
      </c>
      <c r="V292" s="47">
        <v>19950</v>
      </c>
      <c r="W292" s="47">
        <v>1</v>
      </c>
      <c r="X292" s="47">
        <v>12.1</v>
      </c>
      <c r="Y292" s="432"/>
      <c r="Z292" s="45">
        <v>0.79</v>
      </c>
      <c r="AA292" s="45">
        <v>0.88</v>
      </c>
      <c r="AB292" s="45">
        <v>100.4</v>
      </c>
      <c r="AC292" s="45">
        <v>1.7</v>
      </c>
      <c r="AD292" s="45">
        <v>5.5</v>
      </c>
      <c r="AE292" s="45">
        <v>45</v>
      </c>
      <c r="AF292" s="45">
        <v>540</v>
      </c>
      <c r="AG292" s="45">
        <v>720</v>
      </c>
      <c r="AH292" s="45">
        <v>0.5</v>
      </c>
      <c r="AI292" s="45">
        <v>0.05</v>
      </c>
      <c r="AJ292" s="45">
        <v>0.02</v>
      </c>
      <c r="AK292" s="45">
        <v>44.6</v>
      </c>
      <c r="AM292" s="49">
        <v>2</v>
      </c>
      <c r="AN292" s="52">
        <v>42040</v>
      </c>
      <c r="AO292" s="50">
        <v>50194</v>
      </c>
      <c r="AP292" s="50" t="s">
        <v>153</v>
      </c>
      <c r="AQ292" s="48">
        <v>0.81520000000000004</v>
      </c>
      <c r="AR292" s="51" t="s">
        <v>20</v>
      </c>
      <c r="AS292" s="47">
        <v>0.02</v>
      </c>
      <c r="AT292" s="47">
        <v>20</v>
      </c>
      <c r="AU292" s="47">
        <v>106</v>
      </c>
      <c r="AV292" s="46" t="s">
        <v>103</v>
      </c>
      <c r="AW292" s="47">
        <v>2.2999999999999998</v>
      </c>
      <c r="AX292" s="47">
        <v>58</v>
      </c>
      <c r="AY292" s="47"/>
      <c r="AZ292" s="47">
        <v>0.06</v>
      </c>
      <c r="BA292" s="47">
        <v>0.01</v>
      </c>
      <c r="BB292" s="47">
        <v>0.02</v>
      </c>
      <c r="BC292" s="47">
        <v>643</v>
      </c>
      <c r="BD292" s="47">
        <v>19930</v>
      </c>
      <c r="BE292" s="47">
        <v>1</v>
      </c>
      <c r="BF292" s="47">
        <v>9</v>
      </c>
      <c r="BG292" s="260"/>
      <c r="BH292" s="45">
        <v>0.79</v>
      </c>
      <c r="BI292" s="45">
        <v>0.88</v>
      </c>
      <c r="BJ292" s="45">
        <v>100.4</v>
      </c>
      <c r="BK292" s="45">
        <v>1.7</v>
      </c>
      <c r="BL292" s="45">
        <v>5.5</v>
      </c>
      <c r="BM292" s="45">
        <v>45</v>
      </c>
      <c r="BN292" s="45">
        <v>540</v>
      </c>
      <c r="BO292" s="45">
        <v>720</v>
      </c>
      <c r="BP292" s="45">
        <v>0.5</v>
      </c>
      <c r="BQ292" s="45">
        <v>0.05</v>
      </c>
      <c r="BR292" s="45">
        <v>0.02</v>
      </c>
      <c r="BS292" s="45">
        <v>44.6</v>
      </c>
      <c r="BU292" s="49">
        <v>2</v>
      </c>
      <c r="BV292" s="52">
        <v>42044</v>
      </c>
      <c r="BW292" s="49"/>
      <c r="BX292" s="49"/>
      <c r="BY292" s="48">
        <v>0.80259999999999998</v>
      </c>
      <c r="BZ292" s="47">
        <v>1</v>
      </c>
      <c r="CA292" s="47">
        <v>0.01</v>
      </c>
      <c r="CB292" s="47">
        <v>5</v>
      </c>
      <c r="CC292" s="47">
        <v>116</v>
      </c>
      <c r="CD292" s="46" t="s">
        <v>103</v>
      </c>
      <c r="CE292" s="47">
        <v>2.2999999999999998</v>
      </c>
      <c r="CF292" s="47">
        <v>54.5</v>
      </c>
      <c r="CG292" s="47">
        <v>53.5</v>
      </c>
      <c r="CH292" s="47">
        <v>0.26</v>
      </c>
      <c r="CI292" s="47">
        <v>0.01</v>
      </c>
      <c r="CJ292" s="47">
        <v>0</v>
      </c>
      <c r="CK292" s="47">
        <v>675</v>
      </c>
      <c r="CL292" s="47">
        <v>20042</v>
      </c>
      <c r="CM292" s="47">
        <v>3.5</v>
      </c>
      <c r="CN292" s="47">
        <v>12</v>
      </c>
      <c r="CO292" s="449"/>
      <c r="CP292" s="45">
        <v>0.79</v>
      </c>
      <c r="CQ292" s="45">
        <v>0.88</v>
      </c>
      <c r="CR292" s="45">
        <v>100.4</v>
      </c>
      <c r="CS292" s="45">
        <v>1.7</v>
      </c>
      <c r="CT292" s="45">
        <v>5.5</v>
      </c>
      <c r="CU292" s="45">
        <v>45</v>
      </c>
      <c r="CV292" s="45">
        <v>540</v>
      </c>
      <c r="CW292" s="45">
        <v>720</v>
      </c>
      <c r="CX292" s="45">
        <v>0.5</v>
      </c>
      <c r="CY292" s="45">
        <v>0.05</v>
      </c>
      <c r="CZ292" s="45">
        <v>0.02</v>
      </c>
      <c r="DA292" s="45">
        <v>44.6</v>
      </c>
    </row>
    <row r="293" spans="1:105" ht="15.75" x14ac:dyDescent="0.3">
      <c r="A293" s="44">
        <f t="shared" si="28"/>
        <v>2015</v>
      </c>
      <c r="B293" s="44" t="str">
        <f t="shared" si="28"/>
        <v>FEBRERO</v>
      </c>
      <c r="C293" s="44">
        <v>4</v>
      </c>
      <c r="D293" s="44" t="str">
        <f t="shared" si="27"/>
        <v>FEBRERO 2015 / 3</v>
      </c>
      <c r="E293" s="49">
        <v>3</v>
      </c>
      <c r="F293" s="52">
        <v>42054</v>
      </c>
      <c r="G293" s="50">
        <v>50471</v>
      </c>
      <c r="H293" s="50" t="s">
        <v>106</v>
      </c>
      <c r="I293" s="48">
        <v>0.81140000000000001</v>
      </c>
      <c r="J293" s="51" t="s">
        <v>20</v>
      </c>
      <c r="K293" s="47">
        <v>0.03</v>
      </c>
      <c r="L293" s="47">
        <v>26.6</v>
      </c>
      <c r="M293" s="47">
        <v>106</v>
      </c>
      <c r="N293" s="46" t="s">
        <v>103</v>
      </c>
      <c r="O293" s="47">
        <v>2.02</v>
      </c>
      <c r="P293" s="47">
        <v>56</v>
      </c>
      <c r="Q293" s="47"/>
      <c r="R293" s="47">
        <v>7.0000000000000007E-2</v>
      </c>
      <c r="S293" s="47">
        <v>0</v>
      </c>
      <c r="T293" s="47">
        <v>0.03</v>
      </c>
      <c r="U293" s="47">
        <v>643</v>
      </c>
      <c r="V293" s="47">
        <v>19966</v>
      </c>
      <c r="W293" s="47">
        <v>1</v>
      </c>
      <c r="X293" s="47">
        <v>12.2</v>
      </c>
      <c r="Y293" s="432"/>
      <c r="Z293" s="45">
        <v>0.79</v>
      </c>
      <c r="AA293" s="45">
        <v>0.88</v>
      </c>
      <c r="AB293" s="45">
        <v>100.4</v>
      </c>
      <c r="AC293" s="45">
        <v>1.7</v>
      </c>
      <c r="AD293" s="45">
        <v>5.5</v>
      </c>
      <c r="AE293" s="45">
        <v>45</v>
      </c>
      <c r="AF293" s="45">
        <v>540</v>
      </c>
      <c r="AG293" s="45">
        <v>720</v>
      </c>
      <c r="AH293" s="45">
        <v>0.5</v>
      </c>
      <c r="AI293" s="45">
        <v>0.05</v>
      </c>
      <c r="AJ293" s="45">
        <v>0.02</v>
      </c>
      <c r="AK293" s="45">
        <v>44.6</v>
      </c>
      <c r="AM293" s="49">
        <v>3</v>
      </c>
      <c r="AN293" s="52">
        <v>42042</v>
      </c>
      <c r="AO293" s="50">
        <v>50226</v>
      </c>
      <c r="AP293" s="50" t="s">
        <v>182</v>
      </c>
      <c r="AQ293" s="48">
        <v>0.81459999999999999</v>
      </c>
      <c r="AR293" s="51" t="s">
        <v>20</v>
      </c>
      <c r="AS293" s="47">
        <v>0.02</v>
      </c>
      <c r="AT293" s="47">
        <v>21</v>
      </c>
      <c r="AU293" s="47">
        <v>111</v>
      </c>
      <c r="AV293" s="46" t="s">
        <v>103</v>
      </c>
      <c r="AW293" s="47">
        <v>2.2999999999999998</v>
      </c>
      <c r="AX293" s="47">
        <v>57</v>
      </c>
      <c r="AZ293" s="47">
        <v>0.06</v>
      </c>
      <c r="BA293" s="47">
        <v>0.01</v>
      </c>
      <c r="BB293" s="47">
        <v>0.03</v>
      </c>
      <c r="BC293" s="47">
        <v>648</v>
      </c>
      <c r="BD293" s="47">
        <v>19938</v>
      </c>
      <c r="BE293" s="47">
        <v>1</v>
      </c>
      <c r="BF293" s="47">
        <v>9</v>
      </c>
      <c r="BG293" s="260"/>
      <c r="BH293" s="45">
        <v>0.79</v>
      </c>
      <c r="BI293" s="45">
        <v>0.88</v>
      </c>
      <c r="BJ293" s="45">
        <v>100.4</v>
      </c>
      <c r="BK293" s="45">
        <v>1.7</v>
      </c>
      <c r="BL293" s="45">
        <v>5.5</v>
      </c>
      <c r="BM293" s="45">
        <v>45</v>
      </c>
      <c r="BN293" s="45">
        <v>540</v>
      </c>
      <c r="BO293" s="45">
        <v>720</v>
      </c>
      <c r="BP293" s="45">
        <v>0.5</v>
      </c>
      <c r="BQ293" s="45">
        <v>0.05</v>
      </c>
      <c r="BR293" s="45">
        <v>0.02</v>
      </c>
      <c r="BS293" s="45">
        <v>44.6</v>
      </c>
      <c r="BU293" s="49">
        <v>3</v>
      </c>
      <c r="BV293" s="52">
        <v>42051</v>
      </c>
      <c r="BW293" s="49"/>
      <c r="BX293" s="49"/>
      <c r="BY293" s="48">
        <v>0.80630000000000002</v>
      </c>
      <c r="BZ293" s="47">
        <v>1</v>
      </c>
      <c r="CA293" s="47">
        <v>0.01</v>
      </c>
      <c r="CB293" s="47">
        <v>6</v>
      </c>
      <c r="CC293" s="47">
        <v>108</v>
      </c>
      <c r="CD293" s="46" t="s">
        <v>103</v>
      </c>
      <c r="CE293" s="47">
        <v>2.2000000000000002</v>
      </c>
      <c r="CF293" s="47">
        <v>54.2</v>
      </c>
      <c r="CG293" s="47">
        <v>53.3</v>
      </c>
      <c r="CH293" s="47">
        <v>0.27</v>
      </c>
      <c r="CI293" s="47">
        <v>0.01</v>
      </c>
      <c r="CJ293" s="47">
        <v>0</v>
      </c>
      <c r="CK293" s="47">
        <v>678</v>
      </c>
      <c r="CL293" s="47">
        <v>20010</v>
      </c>
      <c r="CM293" s="47">
        <v>2.5</v>
      </c>
      <c r="CN293" s="47">
        <v>12</v>
      </c>
      <c r="CO293" s="449"/>
      <c r="CP293" s="45">
        <v>0.79</v>
      </c>
      <c r="CQ293" s="45">
        <v>0.88</v>
      </c>
      <c r="CR293" s="45">
        <v>100.4</v>
      </c>
      <c r="CS293" s="45">
        <v>1.7</v>
      </c>
      <c r="CT293" s="45">
        <v>5.5</v>
      </c>
      <c r="CU293" s="45">
        <v>45</v>
      </c>
      <c r="CV293" s="45">
        <v>540</v>
      </c>
      <c r="CW293" s="45">
        <v>720</v>
      </c>
      <c r="CX293" s="45">
        <v>0.5</v>
      </c>
      <c r="CY293" s="45">
        <v>0.05</v>
      </c>
      <c r="CZ293" s="45">
        <v>0.02</v>
      </c>
      <c r="DA293" s="45">
        <v>44.6</v>
      </c>
    </row>
    <row r="294" spans="1:105" ht="15.75" x14ac:dyDescent="0.3">
      <c r="A294" s="44">
        <f t="shared" si="28"/>
        <v>2015</v>
      </c>
      <c r="B294" s="44" t="str">
        <f t="shared" si="28"/>
        <v>FEBRERO</v>
      </c>
      <c r="C294" s="44">
        <v>5</v>
      </c>
      <c r="D294" s="44" t="str">
        <f t="shared" si="27"/>
        <v>FEBRERO 2015 / 4</v>
      </c>
      <c r="E294" s="49">
        <v>4</v>
      </c>
      <c r="F294" s="52">
        <v>42059</v>
      </c>
      <c r="G294" s="50">
        <v>50707</v>
      </c>
      <c r="H294" s="50" t="s">
        <v>105</v>
      </c>
      <c r="I294" s="48">
        <v>0.81420000000000003</v>
      </c>
      <c r="J294" s="51" t="s">
        <v>20</v>
      </c>
      <c r="K294" s="47">
        <v>0.02</v>
      </c>
      <c r="L294" s="47">
        <v>26.6</v>
      </c>
      <c r="M294" s="47">
        <v>112</v>
      </c>
      <c r="N294" s="46" t="s">
        <v>103</v>
      </c>
      <c r="O294" s="47">
        <v>2.16</v>
      </c>
      <c r="P294" s="47">
        <v>56.5</v>
      </c>
      <c r="R294" s="47">
        <v>0.08</v>
      </c>
      <c r="S294" s="47">
        <v>0</v>
      </c>
      <c r="T294" s="47">
        <v>0.03</v>
      </c>
      <c r="U294" s="47">
        <v>655</v>
      </c>
      <c r="V294" s="47">
        <v>19942</v>
      </c>
      <c r="W294" s="47">
        <v>1</v>
      </c>
      <c r="X294" s="47">
        <v>12.1</v>
      </c>
      <c r="Y294" s="432"/>
      <c r="Z294" s="45">
        <v>0.79</v>
      </c>
      <c r="AA294" s="45">
        <v>0.88</v>
      </c>
      <c r="AB294" s="45">
        <v>100.4</v>
      </c>
      <c r="AC294" s="45">
        <v>1.7</v>
      </c>
      <c r="AD294" s="45">
        <v>5.5</v>
      </c>
      <c r="AE294" s="45">
        <v>45</v>
      </c>
      <c r="AF294" s="45">
        <v>540</v>
      </c>
      <c r="AG294" s="45">
        <v>720</v>
      </c>
      <c r="AH294" s="45">
        <v>0.5</v>
      </c>
      <c r="AI294" s="45">
        <v>0.05</v>
      </c>
      <c r="AJ294" s="45">
        <v>0.02</v>
      </c>
      <c r="AK294" s="45">
        <v>44.6</v>
      </c>
      <c r="AM294" s="49">
        <v>4</v>
      </c>
      <c r="AN294" s="52">
        <v>42045</v>
      </c>
      <c r="AO294" s="50">
        <v>50268</v>
      </c>
      <c r="AP294" s="50" t="s">
        <v>152</v>
      </c>
      <c r="AQ294" s="48">
        <v>0.81640000000000001</v>
      </c>
      <c r="AR294" s="51" t="s">
        <v>20</v>
      </c>
      <c r="AS294" s="47">
        <v>0.02</v>
      </c>
      <c r="AT294" s="47">
        <v>25</v>
      </c>
      <c r="AU294" s="47">
        <v>113</v>
      </c>
      <c r="AV294" s="46" t="s">
        <v>103</v>
      </c>
      <c r="AW294" s="47">
        <v>2.4</v>
      </c>
      <c r="AX294" s="47">
        <v>57</v>
      </c>
      <c r="AZ294" s="47">
        <v>0.05</v>
      </c>
      <c r="BA294" s="47">
        <v>0.01</v>
      </c>
      <c r="BB294" s="47">
        <v>0.02</v>
      </c>
      <c r="BC294" s="47">
        <v>653</v>
      </c>
      <c r="BD294" s="47">
        <v>19922</v>
      </c>
      <c r="BE294" s="47">
        <v>1</v>
      </c>
      <c r="BF294" s="47">
        <v>11</v>
      </c>
      <c r="BG294" s="260"/>
      <c r="BH294" s="45">
        <v>0.79</v>
      </c>
      <c r="BI294" s="45">
        <v>0.88</v>
      </c>
      <c r="BJ294" s="45">
        <v>100.4</v>
      </c>
      <c r="BK294" s="45">
        <v>1.7</v>
      </c>
      <c r="BL294" s="45">
        <v>5.5</v>
      </c>
      <c r="BM294" s="45">
        <v>45</v>
      </c>
      <c r="BN294" s="45">
        <v>540</v>
      </c>
      <c r="BO294" s="45">
        <v>720</v>
      </c>
      <c r="BP294" s="45">
        <v>0.5</v>
      </c>
      <c r="BQ294" s="45">
        <v>0.05</v>
      </c>
      <c r="BR294" s="45">
        <v>0.02</v>
      </c>
      <c r="BS294" s="45">
        <v>44.6</v>
      </c>
      <c r="BU294" s="49">
        <v>4</v>
      </c>
      <c r="BV294" s="52">
        <v>42058</v>
      </c>
      <c r="BW294" s="49"/>
      <c r="BX294" s="49"/>
      <c r="BY294" s="48">
        <v>0.80720000000000003</v>
      </c>
      <c r="BZ294" s="47">
        <v>1</v>
      </c>
      <c r="CA294" s="47">
        <v>0.01</v>
      </c>
      <c r="CB294" s="47">
        <v>5</v>
      </c>
      <c r="CC294" s="47">
        <v>110</v>
      </c>
      <c r="CD294" s="46" t="s">
        <v>103</v>
      </c>
      <c r="CE294" s="47">
        <v>2.1</v>
      </c>
      <c r="CF294" s="47">
        <v>54.1</v>
      </c>
      <c r="CG294" s="47">
        <v>53</v>
      </c>
      <c r="CH294" s="47">
        <v>0.26</v>
      </c>
      <c r="CI294" s="47">
        <v>0.01</v>
      </c>
      <c r="CJ294" s="47">
        <v>0</v>
      </c>
      <c r="CK294" s="47">
        <v>680</v>
      </c>
      <c r="CL294" s="47">
        <v>20002</v>
      </c>
      <c r="CM294" s="47">
        <v>2.1</v>
      </c>
      <c r="CN294" s="47">
        <v>12.1</v>
      </c>
      <c r="CO294" s="449"/>
      <c r="CP294" s="45">
        <v>0.79</v>
      </c>
      <c r="CQ294" s="45">
        <v>0.88</v>
      </c>
      <c r="CR294" s="45">
        <v>100.4</v>
      </c>
      <c r="CS294" s="45">
        <v>1.7</v>
      </c>
      <c r="CT294" s="45">
        <v>5.5</v>
      </c>
      <c r="CU294" s="45">
        <v>45</v>
      </c>
      <c r="CV294" s="45">
        <v>540</v>
      </c>
      <c r="CW294" s="45">
        <v>720</v>
      </c>
      <c r="CX294" s="45">
        <v>0.5</v>
      </c>
      <c r="CY294" s="45">
        <v>0.05</v>
      </c>
      <c r="CZ294" s="45">
        <v>0.02</v>
      </c>
      <c r="DA294" s="45">
        <v>44.6</v>
      </c>
    </row>
    <row r="295" spans="1:105" ht="15.75" x14ac:dyDescent="0.3">
      <c r="A295" s="44">
        <f t="shared" si="28"/>
        <v>2015</v>
      </c>
      <c r="B295" s="44" t="str">
        <f t="shared" si="28"/>
        <v>FEBRERO</v>
      </c>
      <c r="C295" s="44">
        <v>6</v>
      </c>
      <c r="D295" s="44" t="str">
        <f t="shared" si="27"/>
        <v>FEBRERO 2015 / 5</v>
      </c>
      <c r="AA295" s="44"/>
      <c r="AH295" s="45"/>
      <c r="AI295" s="45"/>
      <c r="AJ295" s="45"/>
      <c r="AK295" s="45"/>
      <c r="AM295" s="49">
        <v>5</v>
      </c>
      <c r="AN295" s="52">
        <v>42048</v>
      </c>
      <c r="AO295" s="50">
        <v>50329</v>
      </c>
      <c r="AP295" s="50" t="s">
        <v>153</v>
      </c>
      <c r="AQ295" s="48">
        <v>0.81399999999999995</v>
      </c>
      <c r="AR295" s="51" t="s">
        <v>20</v>
      </c>
      <c r="AS295" s="47">
        <v>0.02</v>
      </c>
      <c r="AT295" s="47">
        <v>20</v>
      </c>
      <c r="AU295" s="47">
        <v>111</v>
      </c>
      <c r="AV295" s="46" t="s">
        <v>103</v>
      </c>
      <c r="AW295" s="47">
        <v>2.2000000000000002</v>
      </c>
      <c r="AX295" s="47">
        <v>56</v>
      </c>
      <c r="AZ295" s="47">
        <v>0.05</v>
      </c>
      <c r="BA295" s="47">
        <v>0.01</v>
      </c>
      <c r="BB295" s="47">
        <v>0.05</v>
      </c>
      <c r="BC295" s="47">
        <v>646</v>
      </c>
      <c r="BD295" s="47">
        <v>19942</v>
      </c>
      <c r="BE295" s="47">
        <v>1</v>
      </c>
      <c r="BF295" s="47">
        <v>11</v>
      </c>
      <c r="BG295" s="260"/>
      <c r="BH295" s="45">
        <v>0.79</v>
      </c>
      <c r="BI295" s="45">
        <v>0.88</v>
      </c>
      <c r="BJ295" s="45">
        <v>100.4</v>
      </c>
      <c r="BK295" s="45">
        <v>1.7</v>
      </c>
      <c r="BL295" s="45">
        <v>5.5</v>
      </c>
      <c r="BM295" s="45">
        <v>45</v>
      </c>
      <c r="BN295" s="45">
        <v>540</v>
      </c>
      <c r="BO295" s="45">
        <v>720</v>
      </c>
      <c r="BP295" s="45">
        <v>0.5</v>
      </c>
      <c r="BQ295" s="45">
        <v>0.05</v>
      </c>
      <c r="BR295" s="45">
        <v>0.02</v>
      </c>
      <c r="BS295" s="45">
        <v>44.6</v>
      </c>
      <c r="BV295" s="44"/>
    </row>
    <row r="296" spans="1:105" ht="15.75" x14ac:dyDescent="0.3">
      <c r="A296" s="44">
        <f t="shared" si="28"/>
        <v>2015</v>
      </c>
      <c r="B296" s="44" t="str">
        <f t="shared" si="28"/>
        <v>FEBRERO</v>
      </c>
      <c r="C296" s="44">
        <v>7</v>
      </c>
      <c r="D296" s="44" t="str">
        <f t="shared" si="27"/>
        <v>FEBRERO 2015 / 6</v>
      </c>
      <c r="AA296" s="44"/>
      <c r="AM296" s="49">
        <v>6</v>
      </c>
      <c r="AN296" s="52">
        <v>42051</v>
      </c>
      <c r="AO296" s="50">
        <v>50394</v>
      </c>
      <c r="AP296" s="50" t="s">
        <v>182</v>
      </c>
      <c r="AQ296" s="48">
        <v>0.81840000000000002</v>
      </c>
      <c r="AR296" s="51" t="s">
        <v>20</v>
      </c>
      <c r="AS296" s="47">
        <v>0.02</v>
      </c>
      <c r="AT296" s="47">
        <v>20</v>
      </c>
      <c r="AU296" s="47">
        <v>113</v>
      </c>
      <c r="AV296" s="46" t="s">
        <v>103</v>
      </c>
      <c r="AW296" s="47">
        <v>2.8</v>
      </c>
      <c r="AX296" s="47">
        <v>57</v>
      </c>
      <c r="AY296" s="47"/>
      <c r="AZ296" s="47">
        <v>0.06</v>
      </c>
      <c r="BA296" s="47">
        <v>0.01</v>
      </c>
      <c r="BB296" s="47">
        <v>0.02</v>
      </c>
      <c r="BC296" s="47">
        <v>660</v>
      </c>
      <c r="BD296" s="47">
        <v>19906</v>
      </c>
      <c r="BE296" s="47">
        <v>1</v>
      </c>
      <c r="BF296" s="47">
        <v>11</v>
      </c>
      <c r="BG296" s="260"/>
      <c r="BH296" s="45">
        <v>0.79</v>
      </c>
      <c r="BI296" s="45">
        <v>0.88</v>
      </c>
      <c r="BJ296" s="45">
        <v>100.4</v>
      </c>
      <c r="BK296" s="45">
        <v>1.7</v>
      </c>
      <c r="BL296" s="45">
        <v>5.5</v>
      </c>
      <c r="BM296" s="45">
        <v>45</v>
      </c>
      <c r="BN296" s="45">
        <v>540</v>
      </c>
      <c r="BO296" s="45">
        <v>720</v>
      </c>
      <c r="BP296" s="45">
        <v>0.5</v>
      </c>
      <c r="BQ296" s="45">
        <v>0.05</v>
      </c>
      <c r="BR296" s="45">
        <v>0.02</v>
      </c>
      <c r="BS296" s="45">
        <v>44.6</v>
      </c>
      <c r="BV296" s="44"/>
    </row>
    <row r="297" spans="1:105" ht="15.75" x14ac:dyDescent="0.3">
      <c r="A297" s="44">
        <f t="shared" si="28"/>
        <v>2015</v>
      </c>
      <c r="B297" s="44" t="str">
        <f t="shared" si="28"/>
        <v>FEBRERO</v>
      </c>
      <c r="C297" s="44">
        <v>8</v>
      </c>
      <c r="D297" s="44" t="str">
        <f t="shared" si="27"/>
        <v>FEBRERO 2015 / 7</v>
      </c>
      <c r="AA297" s="44"/>
      <c r="AM297" s="49">
        <v>7</v>
      </c>
      <c r="AN297" s="52">
        <v>42055</v>
      </c>
      <c r="AO297" s="50">
        <v>50468</v>
      </c>
      <c r="AP297" s="50" t="s">
        <v>152</v>
      </c>
      <c r="AQ297" s="48">
        <v>0.81499999999999995</v>
      </c>
      <c r="AR297" s="51" t="s">
        <v>20</v>
      </c>
      <c r="AS297" s="47">
        <v>0.02</v>
      </c>
      <c r="AT297" s="47">
        <v>25</v>
      </c>
      <c r="AU297" s="47">
        <v>108</v>
      </c>
      <c r="AV297" s="46" t="s">
        <v>103</v>
      </c>
      <c r="AW297" s="47">
        <v>2.2999999999999998</v>
      </c>
      <c r="AX297" s="47">
        <v>57</v>
      </c>
      <c r="AY297" s="45"/>
      <c r="AZ297" s="47">
        <v>0.06</v>
      </c>
      <c r="BA297" s="47">
        <v>0.01</v>
      </c>
      <c r="BB297" s="47">
        <v>0.02</v>
      </c>
      <c r="BC297" s="47">
        <v>653</v>
      </c>
      <c r="BD297" s="47">
        <v>19934</v>
      </c>
      <c r="BE297" s="47">
        <v>1</v>
      </c>
      <c r="BF297" s="47">
        <v>11</v>
      </c>
      <c r="BG297" s="260"/>
      <c r="BH297" s="45">
        <v>0.79</v>
      </c>
      <c r="BI297" s="45">
        <v>0.88</v>
      </c>
      <c r="BJ297" s="45">
        <v>100.4</v>
      </c>
      <c r="BK297" s="45">
        <v>1.7</v>
      </c>
      <c r="BL297" s="45">
        <v>5.5</v>
      </c>
      <c r="BM297" s="45">
        <v>45</v>
      </c>
      <c r="BN297" s="45">
        <v>540</v>
      </c>
      <c r="BO297" s="45">
        <v>720</v>
      </c>
      <c r="BP297" s="45">
        <v>0.5</v>
      </c>
      <c r="BQ297" s="45">
        <v>0.05</v>
      </c>
      <c r="BR297" s="45">
        <v>0.02</v>
      </c>
      <c r="BS297" s="45">
        <v>44.6</v>
      </c>
      <c r="BV297" s="44"/>
    </row>
    <row r="298" spans="1:105" ht="15.75" x14ac:dyDescent="0.3">
      <c r="A298" s="44">
        <f t="shared" si="28"/>
        <v>2015</v>
      </c>
      <c r="B298" s="44" t="str">
        <f t="shared" si="28"/>
        <v>FEBRERO</v>
      </c>
      <c r="C298" s="44">
        <v>9</v>
      </c>
      <c r="D298" s="44" t="str">
        <f t="shared" si="27"/>
        <v>FEBRERO 2015 / 8</v>
      </c>
      <c r="AA298" s="44"/>
      <c r="AM298" s="49">
        <v>8</v>
      </c>
      <c r="AN298" s="52">
        <v>42059</v>
      </c>
      <c r="AO298" s="50">
        <v>50570</v>
      </c>
      <c r="AP298" s="50" t="s">
        <v>153</v>
      </c>
      <c r="AQ298" s="48">
        <v>0.81559999999999999</v>
      </c>
      <c r="AR298" s="51" t="s">
        <v>20</v>
      </c>
      <c r="AS298" s="47">
        <v>0.02</v>
      </c>
      <c r="AT298" s="47">
        <v>25</v>
      </c>
      <c r="AU298" s="47">
        <v>111</v>
      </c>
      <c r="AV298" s="46" t="s">
        <v>103</v>
      </c>
      <c r="AW298" s="47">
        <v>2.4</v>
      </c>
      <c r="AX298" s="47">
        <v>57</v>
      </c>
      <c r="AZ298" s="47">
        <v>0.05</v>
      </c>
      <c r="BA298" s="47">
        <v>0.01</v>
      </c>
      <c r="BB298" s="47">
        <v>0.05</v>
      </c>
      <c r="BC298" s="47">
        <v>657</v>
      </c>
      <c r="BD298" s="47">
        <v>19930</v>
      </c>
      <c r="BE298" s="47">
        <v>1</v>
      </c>
      <c r="BF298" s="47">
        <v>11</v>
      </c>
      <c r="BG298" s="260"/>
      <c r="BH298" s="45">
        <v>0.79</v>
      </c>
      <c r="BI298" s="45">
        <v>0.88</v>
      </c>
      <c r="BJ298" s="45">
        <v>100.4</v>
      </c>
      <c r="BK298" s="45">
        <v>1.7</v>
      </c>
      <c r="BL298" s="45">
        <v>5.5</v>
      </c>
      <c r="BM298" s="45">
        <v>45</v>
      </c>
      <c r="BN298" s="45">
        <v>540</v>
      </c>
      <c r="BO298" s="45">
        <v>720</v>
      </c>
      <c r="BP298" s="45">
        <v>0.5</v>
      </c>
      <c r="BQ298" s="45">
        <v>0.05</v>
      </c>
      <c r="BR298" s="45">
        <v>0.02</v>
      </c>
      <c r="BS298" s="45">
        <v>44.6</v>
      </c>
      <c r="BV298" s="44"/>
    </row>
    <row r="299" spans="1:105" ht="15.75" x14ac:dyDescent="0.3">
      <c r="A299" s="44">
        <f t="shared" si="28"/>
        <v>2015</v>
      </c>
      <c r="B299" s="44" t="str">
        <f t="shared" si="28"/>
        <v>FEBRERO</v>
      </c>
      <c r="C299" s="44">
        <v>10</v>
      </c>
      <c r="D299" s="44" t="str">
        <f t="shared" si="27"/>
        <v>FEBRERO 2015 / 9</v>
      </c>
      <c r="AA299" s="44"/>
      <c r="AM299" s="49">
        <v>9</v>
      </c>
      <c r="AN299" s="52">
        <v>42063</v>
      </c>
      <c r="AO299" s="50">
        <v>50855</v>
      </c>
      <c r="AP299" s="50" t="s">
        <v>182</v>
      </c>
      <c r="AQ299" s="48">
        <v>0.81740000000000002</v>
      </c>
      <c r="AR299" s="51" t="s">
        <v>20</v>
      </c>
      <c r="AS299" s="47">
        <v>0.02</v>
      </c>
      <c r="AT299" s="47">
        <v>20</v>
      </c>
      <c r="AU299" s="47">
        <v>108</v>
      </c>
      <c r="AV299" s="46" t="s">
        <v>103</v>
      </c>
      <c r="AW299" s="47">
        <v>2.4</v>
      </c>
      <c r="AX299" s="47">
        <v>57</v>
      </c>
      <c r="AY299" s="45"/>
      <c r="AZ299" s="47">
        <v>0.05</v>
      </c>
      <c r="BA299" s="47">
        <v>0.01</v>
      </c>
      <c r="BB299" s="47">
        <v>0.03</v>
      </c>
      <c r="BC299" s="47">
        <v>673</v>
      </c>
      <c r="BD299" s="47">
        <v>19914</v>
      </c>
      <c r="BE299" s="47">
        <v>1.5</v>
      </c>
      <c r="BF299" s="47">
        <v>11</v>
      </c>
      <c r="BG299" s="260"/>
      <c r="BH299" s="45">
        <v>0.79</v>
      </c>
      <c r="BI299" s="45">
        <v>0.88</v>
      </c>
      <c r="BJ299" s="45">
        <v>100.4</v>
      </c>
      <c r="BK299" s="45">
        <v>1.7</v>
      </c>
      <c r="BL299" s="45">
        <v>5.5</v>
      </c>
      <c r="BM299" s="45">
        <v>45</v>
      </c>
      <c r="BN299" s="45">
        <v>540</v>
      </c>
      <c r="BO299" s="45">
        <v>720</v>
      </c>
      <c r="BP299" s="45">
        <v>0.5</v>
      </c>
      <c r="BQ299" s="45">
        <v>0.05</v>
      </c>
      <c r="BR299" s="45">
        <v>0.02</v>
      </c>
      <c r="BS299" s="45">
        <v>44.6</v>
      </c>
      <c r="BV299" s="44"/>
    </row>
    <row r="300" spans="1:105" x14ac:dyDescent="0.25">
      <c r="A300" s="44">
        <f t="shared" si="28"/>
        <v>2015</v>
      </c>
      <c r="B300" s="44" t="str">
        <f t="shared" si="28"/>
        <v>FEBRERO</v>
      </c>
      <c r="C300" s="44">
        <v>11</v>
      </c>
      <c r="D300" s="44" t="str">
        <f t="shared" si="27"/>
        <v>FEBRERO 2015 / 10</v>
      </c>
    </row>
    <row r="301" spans="1:105" x14ac:dyDescent="0.25">
      <c r="A301" s="44">
        <f t="shared" si="28"/>
        <v>2015</v>
      </c>
      <c r="B301" s="44" t="str">
        <f t="shared" si="28"/>
        <v>FEBRERO</v>
      </c>
      <c r="C301" s="44">
        <v>12</v>
      </c>
      <c r="D301" s="44" t="str">
        <f t="shared" si="27"/>
        <v>FEBRERO 2015 / 11</v>
      </c>
    </row>
    <row r="302" spans="1:105" x14ac:dyDescent="0.25">
      <c r="A302" s="44">
        <f t="shared" si="28"/>
        <v>2015</v>
      </c>
      <c r="B302" s="44" t="str">
        <f t="shared" si="28"/>
        <v>FEBRERO</v>
      </c>
      <c r="C302" s="44">
        <v>13</v>
      </c>
      <c r="D302" s="44" t="str">
        <f t="shared" si="27"/>
        <v>FEBRERO 2015 / 12</v>
      </c>
    </row>
    <row r="303" spans="1:105" x14ac:dyDescent="0.25">
      <c r="A303" s="44">
        <f t="shared" si="28"/>
        <v>2015</v>
      </c>
      <c r="B303" s="44" t="str">
        <f t="shared" si="28"/>
        <v>FEBRERO</v>
      </c>
      <c r="C303" s="44">
        <v>14</v>
      </c>
      <c r="D303" s="44" t="str">
        <f t="shared" si="27"/>
        <v>FEBRERO 2015 / 13</v>
      </c>
    </row>
    <row r="304" spans="1:105" x14ac:dyDescent="0.25">
      <c r="A304" s="44">
        <f t="shared" si="28"/>
        <v>2015</v>
      </c>
      <c r="B304" s="44" t="str">
        <f t="shared" si="28"/>
        <v>FEBRERO</v>
      </c>
      <c r="C304" s="44">
        <v>15</v>
      </c>
      <c r="D304" s="44" t="str">
        <f t="shared" si="27"/>
        <v>FEBRERO 2015 / 14</v>
      </c>
    </row>
    <row r="305" spans="1:4" x14ac:dyDescent="0.25">
      <c r="A305" s="44">
        <f t="shared" si="28"/>
        <v>2015</v>
      </c>
      <c r="B305" s="44" t="str">
        <f t="shared" si="28"/>
        <v>FEBRERO</v>
      </c>
      <c r="C305" s="44">
        <v>16</v>
      </c>
      <c r="D305" s="44" t="str">
        <f t="shared" si="27"/>
        <v>FEBRERO 2015 / 15</v>
      </c>
    </row>
    <row r="306" spans="1:4" x14ac:dyDescent="0.25">
      <c r="A306" s="44">
        <f t="shared" si="28"/>
        <v>2015</v>
      </c>
      <c r="B306" s="44" t="str">
        <f t="shared" si="28"/>
        <v>FEBRERO</v>
      </c>
      <c r="C306" s="44">
        <v>17</v>
      </c>
      <c r="D306" s="44" t="str">
        <f t="shared" si="27"/>
        <v>FEBRERO 2015 / 16</v>
      </c>
    </row>
    <row r="307" spans="1:4" x14ac:dyDescent="0.25">
      <c r="A307" s="44">
        <f t="shared" si="28"/>
        <v>2015</v>
      </c>
      <c r="B307" s="44" t="str">
        <f t="shared" si="28"/>
        <v>FEBRERO</v>
      </c>
      <c r="C307" s="44">
        <v>18</v>
      </c>
      <c r="D307" s="44" t="str">
        <f t="shared" si="27"/>
        <v>FEBRERO 2015 / 17</v>
      </c>
    </row>
    <row r="308" spans="1:4" x14ac:dyDescent="0.25">
      <c r="A308" s="44">
        <f t="shared" si="28"/>
        <v>2015</v>
      </c>
      <c r="B308" s="44" t="str">
        <f t="shared" si="28"/>
        <v>FEBRERO</v>
      </c>
      <c r="C308" s="44">
        <v>19</v>
      </c>
      <c r="D308" s="44" t="str">
        <f t="shared" si="27"/>
        <v>FEBRERO 2015 / 18</v>
      </c>
    </row>
    <row r="309" spans="1:4" x14ac:dyDescent="0.25">
      <c r="A309" s="44">
        <f t="shared" si="28"/>
        <v>2015</v>
      </c>
      <c r="B309" s="44" t="str">
        <f t="shared" si="28"/>
        <v>FEBRERO</v>
      </c>
      <c r="C309" s="44">
        <v>20</v>
      </c>
      <c r="D309" s="44" t="str">
        <f t="shared" si="27"/>
        <v>FEBRERO 2015 / 19</v>
      </c>
    </row>
    <row r="310" spans="1:4" x14ac:dyDescent="0.25">
      <c r="A310" s="44">
        <f t="shared" si="28"/>
        <v>2015</v>
      </c>
      <c r="B310" s="44" t="str">
        <f t="shared" si="28"/>
        <v>FEBRERO</v>
      </c>
      <c r="C310" s="44">
        <v>21</v>
      </c>
      <c r="D310" s="44" t="str">
        <f t="shared" si="27"/>
        <v>FEBRERO 2015 / 20</v>
      </c>
    </row>
    <row r="311" spans="1:4" x14ac:dyDescent="0.25">
      <c r="A311" s="44">
        <f t="shared" si="28"/>
        <v>2015</v>
      </c>
      <c r="B311" s="44" t="str">
        <f t="shared" si="28"/>
        <v>FEBRERO</v>
      </c>
      <c r="C311" s="44">
        <v>22</v>
      </c>
      <c r="D311" s="44" t="str">
        <f t="shared" si="27"/>
        <v>FEBRERO 2015 / 21</v>
      </c>
    </row>
    <row r="312" spans="1:4" x14ac:dyDescent="0.25">
      <c r="A312" s="44">
        <f t="shared" si="28"/>
        <v>2015</v>
      </c>
      <c r="B312" s="44" t="str">
        <f t="shared" si="28"/>
        <v>FEBRERO</v>
      </c>
      <c r="C312" s="44">
        <v>23</v>
      </c>
      <c r="D312" s="44" t="str">
        <f t="shared" si="27"/>
        <v>FEBRERO 2015 / 22</v>
      </c>
    </row>
    <row r="313" spans="1:4" x14ac:dyDescent="0.25">
      <c r="A313" s="44">
        <f t="shared" si="28"/>
        <v>2015</v>
      </c>
      <c r="B313" s="44" t="str">
        <f t="shared" si="28"/>
        <v>FEBRERO</v>
      </c>
      <c r="C313" s="44">
        <v>24</v>
      </c>
      <c r="D313" s="44" t="str">
        <f t="shared" si="27"/>
        <v>FEBRERO 2015 / 23</v>
      </c>
    </row>
    <row r="314" spans="1:4" x14ac:dyDescent="0.25">
      <c r="A314" s="44">
        <f t="shared" si="28"/>
        <v>2015</v>
      </c>
      <c r="B314" s="44" t="str">
        <f t="shared" si="28"/>
        <v>FEBRERO</v>
      </c>
      <c r="C314" s="44">
        <v>25</v>
      </c>
      <c r="D314" s="44" t="str">
        <f t="shared" si="27"/>
        <v>FEBRERO 2015 / 24</v>
      </c>
    </row>
    <row r="315" spans="1:4" x14ac:dyDescent="0.25">
      <c r="A315" s="44">
        <f t="shared" si="28"/>
        <v>2015</v>
      </c>
      <c r="B315" s="44" t="str">
        <f t="shared" si="28"/>
        <v>FEBRERO</v>
      </c>
      <c r="C315" s="44">
        <v>26</v>
      </c>
      <c r="D315" s="44" t="str">
        <f t="shared" si="27"/>
        <v>FEBRERO 2015 / 25</v>
      </c>
    </row>
    <row r="316" spans="1:4" x14ac:dyDescent="0.25">
      <c r="A316" s="44">
        <f t="shared" si="28"/>
        <v>2015</v>
      </c>
      <c r="B316" s="44" t="str">
        <f t="shared" si="28"/>
        <v>FEBRERO</v>
      </c>
      <c r="C316" s="44">
        <v>27</v>
      </c>
      <c r="D316" s="44" t="str">
        <f t="shared" si="27"/>
        <v>FEBRERO 2015 / 26</v>
      </c>
    </row>
    <row r="317" spans="1:4" x14ac:dyDescent="0.25">
      <c r="A317" s="44">
        <f t="shared" si="28"/>
        <v>2015</v>
      </c>
      <c r="B317" s="44" t="str">
        <f t="shared" si="28"/>
        <v>FEBRERO</v>
      </c>
      <c r="C317" s="44">
        <v>28</v>
      </c>
      <c r="D317" s="44" t="str">
        <f t="shared" si="27"/>
        <v>FEBRERO 2015 / 27</v>
      </c>
    </row>
    <row r="318" spans="1:4" x14ac:dyDescent="0.25">
      <c r="A318" s="44">
        <f t="shared" si="28"/>
        <v>2015</v>
      </c>
      <c r="B318" s="44" t="str">
        <f t="shared" si="28"/>
        <v>FEBRERO</v>
      </c>
      <c r="C318" s="44">
        <v>29</v>
      </c>
      <c r="D318" s="44" t="str">
        <f t="shared" si="27"/>
        <v>FEBRERO 2015 / 28</v>
      </c>
    </row>
    <row r="319" spans="1:4" x14ac:dyDescent="0.25">
      <c r="A319" s="44">
        <f t="shared" si="28"/>
        <v>2015</v>
      </c>
      <c r="B319" s="44" t="str">
        <f t="shared" si="28"/>
        <v>FEBRERO</v>
      </c>
      <c r="C319" s="44">
        <v>30</v>
      </c>
      <c r="D319" s="44" t="str">
        <f t="shared" si="27"/>
        <v>FEBRERO 2015 / 29</v>
      </c>
    </row>
    <row r="320" spans="1:4" x14ac:dyDescent="0.25">
      <c r="A320" s="44">
        <f t="shared" si="28"/>
        <v>2015</v>
      </c>
      <c r="B320" s="44" t="str">
        <f t="shared" si="28"/>
        <v>FEBRERO</v>
      </c>
      <c r="C320" s="44">
        <v>31</v>
      </c>
      <c r="D320" s="44" t="str">
        <f t="shared" si="27"/>
        <v>FEBRERO 2015 / 30</v>
      </c>
    </row>
    <row r="321" spans="1:105" s="206" customFormat="1" x14ac:dyDescent="0.25">
      <c r="D321" s="44" t="str">
        <f t="shared" si="27"/>
        <v>FEBRERO 2015 / 31</v>
      </c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17"/>
      <c r="Z321" s="44"/>
      <c r="AA321" s="55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207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55"/>
      <c r="AY321" s="44"/>
      <c r="AZ321" s="44"/>
      <c r="BA321" s="44"/>
      <c r="BB321" s="44"/>
      <c r="BC321" s="44"/>
      <c r="BD321" s="44"/>
      <c r="BE321" s="44"/>
      <c r="BF321" s="44"/>
      <c r="BG321" s="411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207"/>
      <c r="BU321" s="44"/>
      <c r="BV321" s="55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22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</row>
    <row r="322" spans="1:105" ht="15.75" x14ac:dyDescent="0.25">
      <c r="A322" s="44">
        <v>2015</v>
      </c>
      <c r="B322" s="44" t="s">
        <v>241</v>
      </c>
      <c r="C322" s="44">
        <v>1</v>
      </c>
      <c r="D322" s="208" t="s">
        <v>228</v>
      </c>
      <c r="E322" s="209">
        <f>IFERROR(AVERAGE(E291:E321),"")</f>
        <v>2.5</v>
      </c>
      <c r="F322" s="209">
        <f>IFERROR(AVERAGE(F291:F321),"")</f>
        <v>42052.25</v>
      </c>
      <c r="G322" s="209">
        <f>IFERROR(AVERAGE(G291:G321),"")</f>
        <v>50469.75</v>
      </c>
      <c r="H322" s="209" t="str">
        <f>IFERROR(AVERAGE(H291:H321),"")</f>
        <v/>
      </c>
      <c r="I322" s="209">
        <f>IFERROR(AVERAGE(I291:I321),"")</f>
        <v>0.81277500000000003</v>
      </c>
      <c r="J322" s="209" t="str">
        <f t="shared" ref="J322:BU322" si="29">IFERROR(AVERAGE(J291:J321),"")</f>
        <v/>
      </c>
      <c r="K322" s="209">
        <f t="shared" si="29"/>
        <v>2.2500000000000003E-2</v>
      </c>
      <c r="L322" s="209">
        <f t="shared" si="29"/>
        <v>27.950000000000003</v>
      </c>
      <c r="M322" s="209">
        <f t="shared" si="29"/>
        <v>112.5</v>
      </c>
      <c r="N322" s="209" t="str">
        <f t="shared" si="29"/>
        <v/>
      </c>
      <c r="O322" s="209">
        <f t="shared" si="29"/>
        <v>2.105</v>
      </c>
      <c r="P322" s="209">
        <f t="shared" si="29"/>
        <v>55.825000000000003</v>
      </c>
      <c r="Q322" s="209" t="str">
        <f t="shared" si="29"/>
        <v/>
      </c>
      <c r="R322" s="209">
        <f t="shared" si="29"/>
        <v>7.2500000000000009E-2</v>
      </c>
      <c r="S322" s="209">
        <f t="shared" si="29"/>
        <v>0</v>
      </c>
      <c r="T322" s="209">
        <f t="shared" si="29"/>
        <v>0.03</v>
      </c>
      <c r="U322" s="209">
        <f t="shared" si="29"/>
        <v>645.5</v>
      </c>
      <c r="V322" s="209">
        <f t="shared" si="29"/>
        <v>19954</v>
      </c>
      <c r="W322" s="209">
        <f t="shared" si="29"/>
        <v>1</v>
      </c>
      <c r="X322" s="209">
        <f t="shared" si="29"/>
        <v>12.125</v>
      </c>
      <c r="Y322" s="418" t="str">
        <f t="shared" si="29"/>
        <v/>
      </c>
      <c r="Z322" s="209">
        <f t="shared" si="29"/>
        <v>0.79</v>
      </c>
      <c r="AA322" s="209">
        <f t="shared" si="29"/>
        <v>0.88</v>
      </c>
      <c r="AB322" s="209">
        <f t="shared" si="29"/>
        <v>100.4</v>
      </c>
      <c r="AC322" s="209">
        <f t="shared" si="29"/>
        <v>1.7</v>
      </c>
      <c r="AD322" s="209">
        <f t="shared" si="29"/>
        <v>5.5</v>
      </c>
      <c r="AE322" s="209">
        <f t="shared" si="29"/>
        <v>45</v>
      </c>
      <c r="AF322" s="209">
        <f t="shared" si="29"/>
        <v>540</v>
      </c>
      <c r="AG322" s="209">
        <f t="shared" si="29"/>
        <v>720</v>
      </c>
      <c r="AH322" s="209">
        <f t="shared" si="29"/>
        <v>0.5</v>
      </c>
      <c r="AI322" s="209">
        <f t="shared" si="29"/>
        <v>0.05</v>
      </c>
      <c r="AJ322" s="209">
        <f t="shared" si="29"/>
        <v>0.02</v>
      </c>
      <c r="AK322" s="209">
        <f t="shared" si="29"/>
        <v>44.6</v>
      </c>
      <c r="AL322" s="209" t="str">
        <f t="shared" si="29"/>
        <v/>
      </c>
      <c r="AM322" s="209">
        <f t="shared" si="29"/>
        <v>5</v>
      </c>
      <c r="AN322" s="209">
        <f t="shared" si="29"/>
        <v>42048.888888888891</v>
      </c>
      <c r="AO322" s="209">
        <f t="shared" si="29"/>
        <v>50384</v>
      </c>
      <c r="AP322" s="209" t="str">
        <f t="shared" si="29"/>
        <v/>
      </c>
      <c r="AQ322" s="209">
        <f t="shared" si="29"/>
        <v>0.81531111111111099</v>
      </c>
      <c r="AR322" s="209" t="str">
        <f t="shared" si="29"/>
        <v/>
      </c>
      <c r="AS322" s="209">
        <f t="shared" si="29"/>
        <v>0.02</v>
      </c>
      <c r="AT322" s="209">
        <f t="shared" si="29"/>
        <v>21.222222222222221</v>
      </c>
      <c r="AU322" s="209">
        <f t="shared" si="29"/>
        <v>110.66666666666667</v>
      </c>
      <c r="AV322" s="209" t="str">
        <f t="shared" si="29"/>
        <v/>
      </c>
      <c r="AW322" s="209">
        <f t="shared" si="29"/>
        <v>2.3555555555555556</v>
      </c>
      <c r="AX322" s="210">
        <f t="shared" si="29"/>
        <v>56.777777777777779</v>
      </c>
      <c r="AY322" s="209" t="str">
        <f t="shared" si="29"/>
        <v/>
      </c>
      <c r="AZ322" s="209">
        <f t="shared" si="29"/>
        <v>5.5555555555555552E-2</v>
      </c>
      <c r="BA322" s="209">
        <f t="shared" si="29"/>
        <v>0.01</v>
      </c>
      <c r="BB322" s="209">
        <f t="shared" si="29"/>
        <v>3.2222222222222228E-2</v>
      </c>
      <c r="BC322" s="209">
        <f t="shared" si="29"/>
        <v>651.77777777777783</v>
      </c>
      <c r="BD322" s="209">
        <f t="shared" si="29"/>
        <v>19931.333333333332</v>
      </c>
      <c r="BE322" s="209">
        <f t="shared" si="29"/>
        <v>1.0555555555555556</v>
      </c>
      <c r="BF322" s="209">
        <f t="shared" si="29"/>
        <v>10.333333333333334</v>
      </c>
      <c r="BG322" s="412" t="str">
        <f t="shared" si="29"/>
        <v/>
      </c>
      <c r="BH322" s="209">
        <f t="shared" si="29"/>
        <v>0.79</v>
      </c>
      <c r="BI322" s="209">
        <f t="shared" si="29"/>
        <v>0.88</v>
      </c>
      <c r="BJ322" s="209">
        <f t="shared" si="29"/>
        <v>100.39999999999999</v>
      </c>
      <c r="BK322" s="209">
        <f t="shared" si="29"/>
        <v>1.6999999999999997</v>
      </c>
      <c r="BL322" s="209">
        <f t="shared" si="29"/>
        <v>5.5</v>
      </c>
      <c r="BM322" s="209">
        <f t="shared" si="29"/>
        <v>45</v>
      </c>
      <c r="BN322" s="209">
        <f t="shared" si="29"/>
        <v>540</v>
      </c>
      <c r="BO322" s="209">
        <f t="shared" si="29"/>
        <v>720</v>
      </c>
      <c r="BP322" s="209">
        <f t="shared" si="29"/>
        <v>0.5</v>
      </c>
      <c r="BQ322" s="209">
        <f t="shared" si="29"/>
        <v>4.9999999999999996E-2</v>
      </c>
      <c r="BR322" s="209">
        <f t="shared" si="29"/>
        <v>0.02</v>
      </c>
      <c r="BS322" s="209">
        <f t="shared" si="29"/>
        <v>44.600000000000009</v>
      </c>
      <c r="BT322" s="209" t="str">
        <f t="shared" si="29"/>
        <v/>
      </c>
      <c r="BU322" s="209">
        <f t="shared" si="29"/>
        <v>2.5</v>
      </c>
      <c r="BV322" s="210">
        <f>IFERROR(AVERAGE(BV291:BV321),"")</f>
        <v>42047.5</v>
      </c>
      <c r="BW322" s="206"/>
      <c r="BX322" s="206"/>
      <c r="BY322" s="206"/>
      <c r="BZ322" s="206"/>
      <c r="CA322" s="206"/>
      <c r="CB322" s="206"/>
      <c r="CC322" s="206"/>
      <c r="CD322" s="206"/>
      <c r="CE322" s="206"/>
      <c r="CF322" s="206"/>
      <c r="CG322" s="206"/>
      <c r="CH322" s="206"/>
      <c r="CI322" s="206"/>
      <c r="CJ322" s="206"/>
      <c r="CK322" s="206"/>
      <c r="CL322" s="206"/>
      <c r="CM322" s="206"/>
      <c r="CN322" s="206"/>
      <c r="CO322" s="448"/>
      <c r="CP322" s="206"/>
      <c r="CQ322" s="206"/>
      <c r="CR322" s="206"/>
      <c r="CS322" s="206"/>
      <c r="CT322" s="206"/>
      <c r="CU322" s="206"/>
      <c r="CV322" s="206"/>
      <c r="CW322" s="206"/>
      <c r="CX322" s="206"/>
      <c r="CY322" s="206"/>
      <c r="CZ322" s="206"/>
      <c r="DA322" s="206"/>
    </row>
    <row r="323" spans="1:105" ht="15.75" x14ac:dyDescent="0.3">
      <c r="A323" s="44">
        <f>A322</f>
        <v>2015</v>
      </c>
      <c r="B323" s="44" t="str">
        <f>B322</f>
        <v>MARZO</v>
      </c>
      <c r="C323" s="44">
        <v>2</v>
      </c>
      <c r="D323" s="44" t="str">
        <f t="shared" ref="D323:D353" si="30">B322&amp;" "&amp;A322&amp;" / "&amp;C322</f>
        <v>MARZO 2015 / 1</v>
      </c>
      <c r="E323" s="49">
        <v>1</v>
      </c>
      <c r="F323" s="52">
        <v>42065</v>
      </c>
      <c r="G323" s="50">
        <v>51091</v>
      </c>
      <c r="H323" s="50" t="s">
        <v>104</v>
      </c>
      <c r="I323" s="48">
        <v>0.81420000000000003</v>
      </c>
      <c r="J323" s="51" t="s">
        <v>20</v>
      </c>
      <c r="K323" s="47">
        <v>0.03</v>
      </c>
      <c r="L323" s="47">
        <v>26.6</v>
      </c>
      <c r="M323" s="47">
        <v>111</v>
      </c>
      <c r="N323" s="46" t="s">
        <v>103</v>
      </c>
      <c r="O323" s="47">
        <v>2.1</v>
      </c>
      <c r="P323" s="47">
        <v>55.9</v>
      </c>
      <c r="Q323" s="47"/>
      <c r="R323" s="47">
        <v>0.08</v>
      </c>
      <c r="S323" s="47">
        <v>0</v>
      </c>
      <c r="T323" s="47">
        <v>0.03</v>
      </c>
      <c r="U323" s="47">
        <v>646</v>
      </c>
      <c r="V323" s="47">
        <v>19942</v>
      </c>
      <c r="W323" s="47">
        <v>1</v>
      </c>
      <c r="X323" s="47">
        <v>12</v>
      </c>
      <c r="Y323" s="432"/>
      <c r="Z323" s="45">
        <v>0.79</v>
      </c>
      <c r="AA323" s="45">
        <v>0.88</v>
      </c>
      <c r="AB323" s="45">
        <v>100.4</v>
      </c>
      <c r="AC323" s="45">
        <v>1.7</v>
      </c>
      <c r="AD323" s="45">
        <v>5.5</v>
      </c>
      <c r="AE323" s="45">
        <v>45</v>
      </c>
      <c r="AF323" s="45">
        <v>540</v>
      </c>
      <c r="AG323" s="45">
        <v>720</v>
      </c>
      <c r="AH323" s="45">
        <v>0.5</v>
      </c>
      <c r="AI323" s="45">
        <v>0.05</v>
      </c>
      <c r="AJ323" s="45">
        <v>0.02</v>
      </c>
      <c r="AK323" s="45">
        <v>44.6</v>
      </c>
      <c r="AM323" s="49">
        <v>1</v>
      </c>
      <c r="AN323" s="52">
        <v>42064</v>
      </c>
      <c r="AO323" s="50">
        <v>51047</v>
      </c>
      <c r="AP323" s="50" t="s">
        <v>107</v>
      </c>
      <c r="AQ323" s="48">
        <v>0.81740000000000002</v>
      </c>
      <c r="AR323" s="51" t="s">
        <v>20</v>
      </c>
      <c r="AS323" s="47">
        <v>0.02</v>
      </c>
      <c r="AT323" s="47">
        <v>21</v>
      </c>
      <c r="AU323" s="47">
        <v>127</v>
      </c>
      <c r="AV323" s="46" t="s">
        <v>103</v>
      </c>
      <c r="AW323" s="47">
        <v>2.4</v>
      </c>
      <c r="AX323" s="47">
        <v>57</v>
      </c>
      <c r="AY323" s="47"/>
      <c r="AZ323" s="47">
        <v>0.06</v>
      </c>
      <c r="BA323" s="47">
        <v>0.01</v>
      </c>
      <c r="BB323" s="47">
        <v>0.02</v>
      </c>
      <c r="BC323" s="47">
        <v>658</v>
      </c>
      <c r="BD323" s="47">
        <v>19914</v>
      </c>
      <c r="BE323" s="47">
        <v>1.5</v>
      </c>
      <c r="BF323" s="47">
        <v>11</v>
      </c>
      <c r="BG323" s="260"/>
      <c r="BH323" s="45">
        <v>0.79</v>
      </c>
      <c r="BI323" s="45">
        <v>0.88</v>
      </c>
      <c r="BJ323" s="45">
        <v>100.4</v>
      </c>
      <c r="BK323" s="45">
        <v>1.7</v>
      </c>
      <c r="BL323" s="45">
        <v>5.5</v>
      </c>
      <c r="BM323" s="45">
        <v>45</v>
      </c>
      <c r="BN323" s="45">
        <v>540</v>
      </c>
      <c r="BO323" s="45">
        <v>720</v>
      </c>
      <c r="BP323" s="45">
        <v>0.5</v>
      </c>
      <c r="BQ323" s="45">
        <v>0.05</v>
      </c>
      <c r="BR323" s="45">
        <v>0.02</v>
      </c>
      <c r="BS323" s="45">
        <v>44.6</v>
      </c>
      <c r="BU323" s="49">
        <v>1</v>
      </c>
      <c r="BV323" s="52">
        <v>42079</v>
      </c>
      <c r="BW323" s="49"/>
      <c r="BX323" s="49"/>
      <c r="BY323" s="48">
        <v>0.81040000000000001</v>
      </c>
      <c r="BZ323" s="47">
        <v>1</v>
      </c>
      <c r="CA323" s="47">
        <v>0.01</v>
      </c>
      <c r="CB323" s="47">
        <v>6</v>
      </c>
      <c r="CC323" s="47">
        <v>112</v>
      </c>
      <c r="CD323" s="46" t="s">
        <v>103</v>
      </c>
      <c r="CE323" s="47">
        <v>2</v>
      </c>
      <c r="CF323" s="47">
        <v>54.4</v>
      </c>
      <c r="CG323" s="47">
        <v>53.2</v>
      </c>
      <c r="CH323" s="47">
        <v>0.25</v>
      </c>
      <c r="CI323" s="47">
        <v>0.01</v>
      </c>
      <c r="CJ323" s="47">
        <v>0</v>
      </c>
      <c r="CK323" s="47">
        <v>688</v>
      </c>
      <c r="CL323" s="47">
        <v>19974</v>
      </c>
      <c r="CM323" s="47">
        <v>3</v>
      </c>
      <c r="CN323" s="47">
        <v>12</v>
      </c>
      <c r="CO323" s="449"/>
      <c r="CP323" s="45">
        <v>0.79</v>
      </c>
      <c r="CQ323" s="45">
        <v>0.88</v>
      </c>
      <c r="CR323" s="45">
        <v>100.4</v>
      </c>
      <c r="CS323" s="45">
        <v>1.7</v>
      </c>
      <c r="CT323" s="45">
        <v>5.5</v>
      </c>
      <c r="CU323" s="45">
        <v>45</v>
      </c>
      <c r="CV323" s="45">
        <v>540</v>
      </c>
      <c r="CW323" s="45">
        <v>720</v>
      </c>
      <c r="CX323" s="45">
        <v>0.5</v>
      </c>
      <c r="CY323" s="45">
        <v>0.05</v>
      </c>
      <c r="CZ323" s="45">
        <v>0.02</v>
      </c>
      <c r="DA323" s="45">
        <v>44.6</v>
      </c>
    </row>
    <row r="324" spans="1:105" ht="15.75" x14ac:dyDescent="0.3">
      <c r="A324" s="44">
        <f t="shared" ref="A324:B352" si="31">A323</f>
        <v>2015</v>
      </c>
      <c r="B324" s="44" t="str">
        <f t="shared" si="31"/>
        <v>MARZO</v>
      </c>
      <c r="C324" s="44">
        <v>3</v>
      </c>
      <c r="D324" s="44" t="str">
        <f t="shared" si="30"/>
        <v>MARZO 2015 / 2</v>
      </c>
      <c r="E324" s="49">
        <v>2</v>
      </c>
      <c r="F324" s="52">
        <v>42069</v>
      </c>
      <c r="G324" s="50">
        <v>51191</v>
      </c>
      <c r="H324" s="50" t="s">
        <v>102</v>
      </c>
      <c r="I324" s="48">
        <v>0.81420000000000003</v>
      </c>
      <c r="J324" s="51" t="s">
        <v>20</v>
      </c>
      <c r="K324" s="47">
        <v>0.02</v>
      </c>
      <c r="L324" s="47">
        <v>26.6</v>
      </c>
      <c r="M324" s="47">
        <v>112</v>
      </c>
      <c r="N324" s="46" t="s">
        <v>103</v>
      </c>
      <c r="O324" s="47">
        <v>2.15</v>
      </c>
      <c r="P324" s="47">
        <v>56</v>
      </c>
      <c r="Q324" s="47"/>
      <c r="R324" s="47">
        <v>0.09</v>
      </c>
      <c r="S324" s="47">
        <v>0</v>
      </c>
      <c r="T324" s="47">
        <v>0.03</v>
      </c>
      <c r="U324" s="47">
        <v>647</v>
      </c>
      <c r="V324" s="47">
        <v>19942</v>
      </c>
      <c r="W324" s="47">
        <v>1</v>
      </c>
      <c r="X324" s="47">
        <v>12.2</v>
      </c>
      <c r="Y324" s="432"/>
      <c r="Z324" s="45">
        <v>0.79</v>
      </c>
      <c r="AA324" s="45">
        <v>0.88</v>
      </c>
      <c r="AB324" s="45">
        <v>100.4</v>
      </c>
      <c r="AC324" s="45">
        <v>1.7</v>
      </c>
      <c r="AD324" s="45">
        <v>5.5</v>
      </c>
      <c r="AE324" s="45">
        <v>45</v>
      </c>
      <c r="AF324" s="45">
        <v>540</v>
      </c>
      <c r="AG324" s="45">
        <v>720</v>
      </c>
      <c r="AH324" s="45">
        <v>0.5</v>
      </c>
      <c r="AI324" s="45">
        <v>0.05</v>
      </c>
      <c r="AJ324" s="45">
        <v>0.02</v>
      </c>
      <c r="AK324" s="45">
        <v>44.6</v>
      </c>
      <c r="AM324" s="49">
        <v>2</v>
      </c>
      <c r="AN324" s="52">
        <v>42069</v>
      </c>
      <c r="AO324" s="50">
        <v>51149</v>
      </c>
      <c r="AP324" s="50" t="s">
        <v>109</v>
      </c>
      <c r="AQ324" s="48">
        <v>0.81669999999999998</v>
      </c>
      <c r="AR324" s="51" t="s">
        <v>20</v>
      </c>
      <c r="AS324" s="47">
        <v>0.02</v>
      </c>
      <c r="AT324" s="47">
        <v>25</v>
      </c>
      <c r="AU324" s="47">
        <v>113</v>
      </c>
      <c r="AV324" s="46" t="s">
        <v>103</v>
      </c>
      <c r="AW324" s="47">
        <v>2.4</v>
      </c>
      <c r="AX324" s="47">
        <v>57</v>
      </c>
      <c r="AY324" s="47"/>
      <c r="AZ324" s="47">
        <v>0.06</v>
      </c>
      <c r="BA324" s="47">
        <v>0.01</v>
      </c>
      <c r="BB324" s="47">
        <v>0.03</v>
      </c>
      <c r="BC324" s="47">
        <v>651</v>
      </c>
      <c r="BD324" s="47">
        <v>19920</v>
      </c>
      <c r="BE324" s="47">
        <v>1.5</v>
      </c>
      <c r="BF324" s="47">
        <v>11</v>
      </c>
      <c r="BG324" s="260"/>
      <c r="BH324" s="45">
        <v>0.79</v>
      </c>
      <c r="BI324" s="45">
        <v>0.88</v>
      </c>
      <c r="BJ324" s="45">
        <v>100.4</v>
      </c>
      <c r="BK324" s="45">
        <v>1.7</v>
      </c>
      <c r="BL324" s="45">
        <v>5.5</v>
      </c>
      <c r="BM324" s="45">
        <v>45</v>
      </c>
      <c r="BN324" s="45">
        <v>540</v>
      </c>
      <c r="BO324" s="45">
        <v>720</v>
      </c>
      <c r="BP324" s="45">
        <v>0.5</v>
      </c>
      <c r="BQ324" s="45">
        <v>0.05</v>
      </c>
      <c r="BR324" s="45">
        <v>0.02</v>
      </c>
      <c r="BS324" s="45">
        <v>44.6</v>
      </c>
      <c r="BU324" s="49">
        <v>2</v>
      </c>
      <c r="BV324" s="52">
        <v>42086</v>
      </c>
      <c r="BW324" s="49"/>
      <c r="BX324" s="49"/>
      <c r="BY324" s="48">
        <v>0.8044</v>
      </c>
      <c r="BZ324" s="47">
        <v>1</v>
      </c>
      <c r="CA324" s="47">
        <v>0.01</v>
      </c>
      <c r="CB324" s="47">
        <v>5</v>
      </c>
      <c r="CC324" s="47">
        <v>104</v>
      </c>
      <c r="CD324" s="46" t="s">
        <v>103</v>
      </c>
      <c r="CE324" s="47">
        <v>2.4</v>
      </c>
      <c r="CF324" s="47">
        <v>54.6</v>
      </c>
      <c r="CG324" s="47">
        <v>53.6</v>
      </c>
      <c r="CH324" s="47">
        <v>0.27</v>
      </c>
      <c r="CI324" s="47">
        <v>0.01</v>
      </c>
      <c r="CJ324" s="47">
        <v>0</v>
      </c>
      <c r="CK324" s="47">
        <v>690</v>
      </c>
      <c r="CL324" s="47">
        <v>20026</v>
      </c>
      <c r="CM324" s="47">
        <v>3.5</v>
      </c>
      <c r="CN324" s="47">
        <v>12</v>
      </c>
      <c r="CO324" s="449"/>
      <c r="CP324" s="45">
        <v>0.79</v>
      </c>
      <c r="CQ324" s="45">
        <v>0.88</v>
      </c>
      <c r="CR324" s="45">
        <v>100.4</v>
      </c>
      <c r="CS324" s="45">
        <v>1.7</v>
      </c>
      <c r="CT324" s="45">
        <v>5.5</v>
      </c>
      <c r="CU324" s="45">
        <v>45</v>
      </c>
      <c r="CV324" s="45">
        <v>540</v>
      </c>
      <c r="CW324" s="45">
        <v>720</v>
      </c>
      <c r="CX324" s="45">
        <v>0.5</v>
      </c>
      <c r="CY324" s="45">
        <v>0.05</v>
      </c>
      <c r="CZ324" s="45">
        <v>0.02</v>
      </c>
      <c r="DA324" s="45">
        <v>44.6</v>
      </c>
    </row>
    <row r="325" spans="1:105" ht="15.75" x14ac:dyDescent="0.3">
      <c r="A325" s="44">
        <f t="shared" si="31"/>
        <v>2015</v>
      </c>
      <c r="B325" s="44" t="str">
        <f t="shared" si="31"/>
        <v>MARZO</v>
      </c>
      <c r="C325" s="44">
        <v>4</v>
      </c>
      <c r="D325" s="44" t="str">
        <f t="shared" si="30"/>
        <v>MARZO 2015 / 3</v>
      </c>
      <c r="E325" s="49">
        <v>3</v>
      </c>
      <c r="F325" s="52">
        <v>42072</v>
      </c>
      <c r="G325" s="50">
        <v>51239</v>
      </c>
      <c r="H325" s="50" t="s">
        <v>104</v>
      </c>
      <c r="I325" s="48">
        <v>0.81369999999999998</v>
      </c>
      <c r="J325" s="51" t="s">
        <v>20</v>
      </c>
      <c r="K325" s="47">
        <v>0.02</v>
      </c>
      <c r="L325" s="47">
        <v>26.6</v>
      </c>
      <c r="M325" s="47">
        <v>114</v>
      </c>
      <c r="N325" s="46" t="s">
        <v>103</v>
      </c>
      <c r="O325" s="47">
        <v>2.1</v>
      </c>
      <c r="P325" s="47">
        <v>55.3</v>
      </c>
      <c r="Q325" s="47"/>
      <c r="R325" s="47">
        <v>0.08</v>
      </c>
      <c r="S325" s="47">
        <v>0</v>
      </c>
      <c r="T325" s="47">
        <v>0.03</v>
      </c>
      <c r="U325" s="47">
        <v>645</v>
      </c>
      <c r="V325" s="47">
        <v>19946</v>
      </c>
      <c r="W325" s="47">
        <v>1</v>
      </c>
      <c r="X325" s="47">
        <v>12.1</v>
      </c>
      <c r="Y325" s="432"/>
      <c r="Z325" s="45">
        <v>0.79</v>
      </c>
      <c r="AA325" s="45">
        <v>0.88</v>
      </c>
      <c r="AB325" s="45">
        <v>100.4</v>
      </c>
      <c r="AC325" s="45">
        <v>1.7</v>
      </c>
      <c r="AD325" s="45">
        <v>5.5</v>
      </c>
      <c r="AE325" s="45">
        <v>45</v>
      </c>
      <c r="AF325" s="45">
        <v>540</v>
      </c>
      <c r="AG325" s="45">
        <v>720</v>
      </c>
      <c r="AH325" s="45">
        <v>0.5</v>
      </c>
      <c r="AI325" s="45">
        <v>0.05</v>
      </c>
      <c r="AJ325" s="45">
        <v>0.02</v>
      </c>
      <c r="AK325" s="45">
        <v>44.6</v>
      </c>
      <c r="AM325" s="49">
        <v>3</v>
      </c>
      <c r="AN325" s="52">
        <v>42073</v>
      </c>
      <c r="AO325" s="50">
        <v>51227</v>
      </c>
      <c r="AP325" s="50" t="s">
        <v>108</v>
      </c>
      <c r="AQ325" s="48">
        <v>0.81669999999999998</v>
      </c>
      <c r="AR325" s="51" t="s">
        <v>20</v>
      </c>
      <c r="AS325" s="47">
        <v>0.02</v>
      </c>
      <c r="AT325" s="47">
        <v>25</v>
      </c>
      <c r="AU325" s="47">
        <v>111</v>
      </c>
      <c r="AV325" s="46" t="s">
        <v>103</v>
      </c>
      <c r="AW325" s="47">
        <v>2.4</v>
      </c>
      <c r="AX325" s="47">
        <v>57</v>
      </c>
      <c r="AZ325" s="47">
        <v>0.06</v>
      </c>
      <c r="BA325" s="47">
        <v>0.01</v>
      </c>
      <c r="BB325" s="47">
        <v>0.02</v>
      </c>
      <c r="BC325" s="47">
        <v>653</v>
      </c>
      <c r="BD325" s="47">
        <v>19922</v>
      </c>
      <c r="BE325" s="47">
        <v>1</v>
      </c>
      <c r="BF325" s="47">
        <v>11</v>
      </c>
      <c r="BG325" s="260"/>
      <c r="BH325" s="45">
        <v>0.79</v>
      </c>
      <c r="BI325" s="45">
        <v>0.88</v>
      </c>
      <c r="BJ325" s="45">
        <v>100.4</v>
      </c>
      <c r="BK325" s="45">
        <v>1.7</v>
      </c>
      <c r="BL325" s="45">
        <v>5.5</v>
      </c>
      <c r="BM325" s="45">
        <v>45</v>
      </c>
      <c r="BN325" s="45">
        <v>540</v>
      </c>
      <c r="BO325" s="45">
        <v>720</v>
      </c>
      <c r="BP325" s="45">
        <v>0.5</v>
      </c>
      <c r="BQ325" s="45">
        <v>0.05</v>
      </c>
      <c r="BR325" s="45">
        <v>0.02</v>
      </c>
      <c r="BS325" s="45">
        <v>44.6</v>
      </c>
      <c r="BU325" s="49">
        <v>3</v>
      </c>
      <c r="BV325" s="52">
        <v>42051</v>
      </c>
      <c r="BW325" s="49"/>
      <c r="BX325" s="49"/>
      <c r="BY325" s="48">
        <v>0.80630000000000002</v>
      </c>
      <c r="BZ325" s="47">
        <v>1</v>
      </c>
      <c r="CA325" s="47">
        <v>0.01</v>
      </c>
      <c r="CB325" s="47">
        <v>6</v>
      </c>
      <c r="CC325" s="47">
        <v>108</v>
      </c>
      <c r="CD325" s="46" t="s">
        <v>103</v>
      </c>
      <c r="CE325" s="47">
        <v>2.2000000000000002</v>
      </c>
      <c r="CF325" s="47">
        <v>54.2</v>
      </c>
      <c r="CG325" s="47">
        <v>53.3</v>
      </c>
      <c r="CH325" s="47">
        <v>0.27</v>
      </c>
      <c r="CI325" s="47">
        <v>0.01</v>
      </c>
      <c r="CJ325" s="47">
        <v>0</v>
      </c>
      <c r="CK325" s="47">
        <v>678</v>
      </c>
      <c r="CL325" s="47">
        <v>20010</v>
      </c>
      <c r="CM325" s="47">
        <v>53.3</v>
      </c>
      <c r="CN325" s="47">
        <v>12</v>
      </c>
      <c r="CO325" s="449"/>
      <c r="CP325" s="45">
        <v>0.79</v>
      </c>
      <c r="CQ325" s="45">
        <v>0.88</v>
      </c>
      <c r="CR325" s="45">
        <v>100.4</v>
      </c>
      <c r="CS325" s="45">
        <v>1.7</v>
      </c>
      <c r="CT325" s="45">
        <v>5.5</v>
      </c>
      <c r="CU325" s="45">
        <v>45</v>
      </c>
      <c r="CV325" s="45">
        <v>540</v>
      </c>
      <c r="CW325" s="45">
        <v>720</v>
      </c>
      <c r="CX325" s="45">
        <v>0.5</v>
      </c>
      <c r="CY325" s="45">
        <v>0.05</v>
      </c>
      <c r="CZ325" s="45">
        <v>0.02</v>
      </c>
      <c r="DA325" s="45">
        <v>44.6</v>
      </c>
    </row>
    <row r="326" spans="1:105" ht="15.75" x14ac:dyDescent="0.3">
      <c r="A326" s="44">
        <f t="shared" si="31"/>
        <v>2015</v>
      </c>
      <c r="B326" s="44" t="str">
        <f t="shared" si="31"/>
        <v>MARZO</v>
      </c>
      <c r="C326" s="44">
        <v>5</v>
      </c>
      <c r="D326" s="44" t="str">
        <f t="shared" si="30"/>
        <v>MARZO 2015 / 4</v>
      </c>
      <c r="E326" s="49">
        <v>4</v>
      </c>
      <c r="F326" s="52">
        <v>42076</v>
      </c>
      <c r="G326" s="50">
        <v>51331</v>
      </c>
      <c r="H326" s="50" t="s">
        <v>102</v>
      </c>
      <c r="I326" s="48">
        <v>0.81320000000000003</v>
      </c>
      <c r="J326" s="51" t="s">
        <v>20</v>
      </c>
      <c r="K326" s="47">
        <v>0.02</v>
      </c>
      <c r="L326" s="47">
        <v>32</v>
      </c>
      <c r="M326" s="47">
        <v>114</v>
      </c>
      <c r="N326" s="46" t="s">
        <v>103</v>
      </c>
      <c r="O326" s="47">
        <v>2.1</v>
      </c>
      <c r="P326" s="47">
        <v>56</v>
      </c>
      <c r="R326" s="47">
        <v>0.09</v>
      </c>
      <c r="S326" s="47">
        <v>0</v>
      </c>
      <c r="T326" s="47">
        <v>0.03</v>
      </c>
      <c r="U326" s="47">
        <v>645</v>
      </c>
      <c r="V326" s="47">
        <v>19950</v>
      </c>
      <c r="W326" s="47">
        <v>1</v>
      </c>
      <c r="X326" s="47">
        <v>12.1</v>
      </c>
      <c r="Y326" s="432"/>
      <c r="Z326" s="45">
        <v>0.79</v>
      </c>
      <c r="AA326" s="45">
        <v>0.88</v>
      </c>
      <c r="AB326" s="45">
        <v>100.4</v>
      </c>
      <c r="AC326" s="45">
        <v>1.7</v>
      </c>
      <c r="AD326" s="45">
        <v>5.5</v>
      </c>
      <c r="AE326" s="45">
        <v>45</v>
      </c>
      <c r="AF326" s="45">
        <v>540</v>
      </c>
      <c r="AG326" s="45">
        <v>720</v>
      </c>
      <c r="AH326" s="45">
        <v>0.5</v>
      </c>
      <c r="AI326" s="45">
        <v>0.05</v>
      </c>
      <c r="AJ326" s="45">
        <v>0.02</v>
      </c>
      <c r="AK326" s="45">
        <v>44.6</v>
      </c>
      <c r="AM326" s="49">
        <v>4</v>
      </c>
      <c r="AN326" s="52">
        <v>42077</v>
      </c>
      <c r="AO326" s="50">
        <v>51335</v>
      </c>
      <c r="AP326" s="50" t="s">
        <v>107</v>
      </c>
      <c r="AQ326" s="48">
        <v>0.81699999999999995</v>
      </c>
      <c r="AR326" s="51" t="s">
        <v>20</v>
      </c>
      <c r="AS326" s="47">
        <v>0.02</v>
      </c>
      <c r="AT326" s="47">
        <v>20</v>
      </c>
      <c r="AU326" s="47">
        <v>120</v>
      </c>
      <c r="AV326" s="46" t="s">
        <v>103</v>
      </c>
      <c r="AW326" s="47">
        <v>2.5</v>
      </c>
      <c r="AX326" s="47">
        <v>57</v>
      </c>
      <c r="AZ326" s="47">
        <v>0.06</v>
      </c>
      <c r="BA326" s="47">
        <v>0.01</v>
      </c>
      <c r="BB326" s="47">
        <v>0.02</v>
      </c>
      <c r="BC326" s="47">
        <v>660</v>
      </c>
      <c r="BD326" s="47">
        <v>19918</v>
      </c>
      <c r="BE326" s="47">
        <v>1</v>
      </c>
      <c r="BF326" s="47">
        <v>11</v>
      </c>
      <c r="BG326" s="260"/>
      <c r="BH326" s="45">
        <v>0.79</v>
      </c>
      <c r="BI326" s="45">
        <v>0.88</v>
      </c>
      <c r="BJ326" s="45">
        <v>100.4</v>
      </c>
      <c r="BK326" s="45">
        <v>1.7</v>
      </c>
      <c r="BL326" s="45">
        <v>5.5</v>
      </c>
      <c r="BM326" s="45">
        <v>45</v>
      </c>
      <c r="BN326" s="45">
        <v>540</v>
      </c>
      <c r="BO326" s="45">
        <v>720</v>
      </c>
      <c r="BP326" s="45">
        <v>0.5</v>
      </c>
      <c r="BQ326" s="45">
        <v>0.05</v>
      </c>
      <c r="BR326" s="45">
        <v>0.02</v>
      </c>
      <c r="BS326" s="45">
        <v>44.6</v>
      </c>
      <c r="BV326" s="44"/>
      <c r="CX326" s="45"/>
      <c r="CY326" s="45"/>
      <c r="CZ326" s="45"/>
      <c r="DA326" s="45"/>
    </row>
    <row r="327" spans="1:105" ht="15.75" x14ac:dyDescent="0.3">
      <c r="A327" s="44">
        <f t="shared" si="31"/>
        <v>2015</v>
      </c>
      <c r="B327" s="44" t="str">
        <f t="shared" si="31"/>
        <v>MARZO</v>
      </c>
      <c r="C327" s="44">
        <v>6</v>
      </c>
      <c r="D327" s="44" t="str">
        <f t="shared" si="30"/>
        <v>MARZO 2015 / 5</v>
      </c>
      <c r="E327" s="49">
        <v>5</v>
      </c>
      <c r="F327" s="52">
        <v>42082</v>
      </c>
      <c r="G327" s="50">
        <v>51467</v>
      </c>
      <c r="H327" s="50" t="s">
        <v>104</v>
      </c>
      <c r="I327" s="48">
        <v>0.81320000000000003</v>
      </c>
      <c r="J327" s="51" t="s">
        <v>20</v>
      </c>
      <c r="K327" s="47">
        <v>0.02</v>
      </c>
      <c r="L327" s="47">
        <v>32</v>
      </c>
      <c r="M327" s="47">
        <v>114</v>
      </c>
      <c r="N327" s="46" t="s">
        <v>103</v>
      </c>
      <c r="O327" s="47">
        <v>2.09</v>
      </c>
      <c r="P327" s="47">
        <v>55.8</v>
      </c>
      <c r="R327" s="47">
        <v>0.09</v>
      </c>
      <c r="S327" s="47">
        <v>0</v>
      </c>
      <c r="T327" s="47">
        <v>0.03</v>
      </c>
      <c r="U327" s="47">
        <v>635</v>
      </c>
      <c r="V327" s="47">
        <v>19950</v>
      </c>
      <c r="W327" s="47">
        <v>1</v>
      </c>
      <c r="X327" s="47">
        <v>12.2</v>
      </c>
      <c r="Y327" s="432"/>
      <c r="Z327" s="45">
        <v>0.79</v>
      </c>
      <c r="AA327" s="45">
        <v>0.88</v>
      </c>
      <c r="AB327" s="45">
        <v>100.4</v>
      </c>
      <c r="AC327" s="45">
        <v>1.7</v>
      </c>
      <c r="AD327" s="45">
        <v>5.5</v>
      </c>
      <c r="AE327" s="45">
        <v>45</v>
      </c>
      <c r="AF327" s="45">
        <v>540</v>
      </c>
      <c r="AG327" s="45">
        <v>720</v>
      </c>
      <c r="AH327" s="45">
        <v>0.5</v>
      </c>
      <c r="AI327" s="45">
        <v>0.05</v>
      </c>
      <c r="AJ327" s="45">
        <v>0.02</v>
      </c>
      <c r="AK327" s="45">
        <v>44.6</v>
      </c>
      <c r="AM327" s="49">
        <v>5</v>
      </c>
      <c r="AN327" s="52">
        <v>42081</v>
      </c>
      <c r="AO327" s="50">
        <v>51420</v>
      </c>
      <c r="AP327" s="50" t="s">
        <v>153</v>
      </c>
      <c r="AQ327" s="48">
        <v>0.81720000000000004</v>
      </c>
      <c r="AR327" s="51" t="s">
        <v>20</v>
      </c>
      <c r="AS327" s="47">
        <v>0.02</v>
      </c>
      <c r="AT327" s="47">
        <v>25</v>
      </c>
      <c r="AU327" s="47">
        <v>117</v>
      </c>
      <c r="AV327" s="46" t="s">
        <v>103</v>
      </c>
      <c r="AW327" s="47">
        <v>2.4</v>
      </c>
      <c r="AX327" s="47">
        <v>57</v>
      </c>
      <c r="AZ327" s="47">
        <v>0.06</v>
      </c>
      <c r="BA327" s="47">
        <v>0.01</v>
      </c>
      <c r="BB327" s="47">
        <v>0.02</v>
      </c>
      <c r="BC327" s="47">
        <v>660</v>
      </c>
      <c r="BD327" s="47">
        <v>19918</v>
      </c>
      <c r="BE327" s="47">
        <v>1</v>
      </c>
      <c r="BF327" s="47">
        <v>11</v>
      </c>
      <c r="BG327" s="260"/>
      <c r="BH327" s="45">
        <v>0.79</v>
      </c>
      <c r="BI327" s="45">
        <v>0.88</v>
      </c>
      <c r="BJ327" s="45">
        <v>100.4</v>
      </c>
      <c r="BK327" s="45">
        <v>1.7</v>
      </c>
      <c r="BL327" s="45">
        <v>5.5</v>
      </c>
      <c r="BM327" s="45">
        <v>45</v>
      </c>
      <c r="BN327" s="45">
        <v>540</v>
      </c>
      <c r="BO327" s="45">
        <v>720</v>
      </c>
      <c r="BP327" s="45">
        <v>0.5</v>
      </c>
      <c r="BQ327" s="45">
        <v>0.05</v>
      </c>
      <c r="BR327" s="45">
        <v>0.02</v>
      </c>
      <c r="BS327" s="45">
        <v>44.6</v>
      </c>
      <c r="BV327" s="44"/>
    </row>
    <row r="328" spans="1:105" ht="15.75" x14ac:dyDescent="0.3">
      <c r="A328" s="44">
        <f t="shared" si="31"/>
        <v>2015</v>
      </c>
      <c r="B328" s="44" t="str">
        <f t="shared" si="31"/>
        <v>MARZO</v>
      </c>
      <c r="C328" s="44">
        <v>7</v>
      </c>
      <c r="D328" s="44" t="str">
        <f t="shared" si="30"/>
        <v>MARZO 2015 / 6</v>
      </c>
      <c r="E328" s="49">
        <v>6</v>
      </c>
      <c r="F328" s="52">
        <v>42087</v>
      </c>
      <c r="G328" s="50">
        <v>51635</v>
      </c>
      <c r="H328" s="50" t="s">
        <v>102</v>
      </c>
      <c r="I328" s="48">
        <v>0.81320000000000003</v>
      </c>
      <c r="J328" s="51" t="s">
        <v>20</v>
      </c>
      <c r="K328" s="47">
        <v>0.01</v>
      </c>
      <c r="L328" s="47">
        <v>32</v>
      </c>
      <c r="M328" s="47">
        <v>112</v>
      </c>
      <c r="N328" s="46" t="s">
        <v>103</v>
      </c>
      <c r="O328" s="47">
        <v>2.0499999999999998</v>
      </c>
      <c r="P328" s="47">
        <v>56.3</v>
      </c>
      <c r="R328" s="47">
        <v>0.08</v>
      </c>
      <c r="S328" s="47">
        <v>0</v>
      </c>
      <c r="T328" s="47">
        <v>0.03</v>
      </c>
      <c r="U328" s="47">
        <v>641</v>
      </c>
      <c r="V328" s="47">
        <v>19950</v>
      </c>
      <c r="W328" s="47">
        <v>1</v>
      </c>
      <c r="X328" s="47">
        <v>12.1</v>
      </c>
      <c r="Y328" s="432"/>
      <c r="Z328" s="45">
        <v>0.79</v>
      </c>
      <c r="AA328" s="45">
        <v>0.88</v>
      </c>
      <c r="AB328" s="45">
        <v>100.4</v>
      </c>
      <c r="AC328" s="45">
        <v>1.7</v>
      </c>
      <c r="AD328" s="45">
        <v>5.5</v>
      </c>
      <c r="AE328" s="45">
        <v>45</v>
      </c>
      <c r="AF328" s="45">
        <v>540</v>
      </c>
      <c r="AG328" s="45">
        <v>720</v>
      </c>
      <c r="AH328" s="45">
        <v>0.5</v>
      </c>
      <c r="AI328" s="45">
        <v>0.05</v>
      </c>
      <c r="AJ328" s="45">
        <v>0.02</v>
      </c>
      <c r="AK328" s="45">
        <v>44.6</v>
      </c>
      <c r="AM328" s="49">
        <v>6</v>
      </c>
      <c r="AN328" s="52">
        <v>42088</v>
      </c>
      <c r="AO328" s="50">
        <v>51621</v>
      </c>
      <c r="AP328" s="50" t="s">
        <v>108</v>
      </c>
      <c r="AQ328" s="48">
        <v>0.81679999999999997</v>
      </c>
      <c r="AR328" s="51" t="s">
        <v>20</v>
      </c>
      <c r="AS328" s="47">
        <v>0.02</v>
      </c>
      <c r="AT328" s="47">
        <v>20</v>
      </c>
      <c r="AU328" s="47">
        <v>111</v>
      </c>
      <c r="AV328" s="46" t="s">
        <v>103</v>
      </c>
      <c r="AW328" s="47">
        <v>2.4</v>
      </c>
      <c r="AX328" s="47">
        <v>57</v>
      </c>
      <c r="AY328" s="47"/>
      <c r="AZ328" s="47">
        <v>0.06</v>
      </c>
      <c r="BA328" s="47">
        <v>0.01</v>
      </c>
      <c r="BB328" s="47">
        <v>0.02</v>
      </c>
      <c r="BC328" s="47">
        <v>653</v>
      </c>
      <c r="BD328" s="47">
        <v>19918</v>
      </c>
      <c r="BE328" s="47">
        <v>1</v>
      </c>
      <c r="BF328" s="47">
        <v>11</v>
      </c>
      <c r="BG328" s="260"/>
      <c r="BH328" s="45">
        <v>0.79</v>
      </c>
      <c r="BI328" s="45">
        <v>0.88</v>
      </c>
      <c r="BJ328" s="45">
        <v>100.4</v>
      </c>
      <c r="BK328" s="45">
        <v>1.7</v>
      </c>
      <c r="BL328" s="45">
        <v>5.5</v>
      </c>
      <c r="BM328" s="45">
        <v>45</v>
      </c>
      <c r="BN328" s="45">
        <v>540</v>
      </c>
      <c r="BO328" s="45">
        <v>720</v>
      </c>
      <c r="BP328" s="45">
        <v>0.5</v>
      </c>
      <c r="BQ328" s="45">
        <v>0.05</v>
      </c>
      <c r="BR328" s="45">
        <v>0.02</v>
      </c>
      <c r="BS328" s="45">
        <v>44.6</v>
      </c>
      <c r="BV328" s="44"/>
    </row>
    <row r="329" spans="1:105" ht="15.75" x14ac:dyDescent="0.3">
      <c r="A329" s="44">
        <f t="shared" si="31"/>
        <v>2015</v>
      </c>
      <c r="B329" s="44" t="str">
        <f t="shared" si="31"/>
        <v>MARZO</v>
      </c>
      <c r="C329" s="44">
        <v>8</v>
      </c>
      <c r="D329" s="44" t="str">
        <f t="shared" si="30"/>
        <v>MARZO 2015 / 7</v>
      </c>
      <c r="E329" s="49">
        <v>7</v>
      </c>
      <c r="F329" s="52">
        <v>42093</v>
      </c>
      <c r="G329" s="50">
        <v>51813</v>
      </c>
      <c r="H329" s="50" t="s">
        <v>104</v>
      </c>
      <c r="I329" s="48">
        <v>0.81279999999999997</v>
      </c>
      <c r="J329" s="51" t="s">
        <v>20</v>
      </c>
      <c r="K329" s="47">
        <v>0.02</v>
      </c>
      <c r="L329" s="47">
        <v>32</v>
      </c>
      <c r="M329" s="47">
        <v>110</v>
      </c>
      <c r="N329" s="46" t="s">
        <v>103</v>
      </c>
      <c r="O329" s="47">
        <v>2.0299999999999998</v>
      </c>
      <c r="P329" s="47">
        <v>56</v>
      </c>
      <c r="R329" s="47">
        <v>0.08</v>
      </c>
      <c r="S329" s="47">
        <v>0</v>
      </c>
      <c r="T329" s="47">
        <v>0.03</v>
      </c>
      <c r="U329" s="47">
        <v>643</v>
      </c>
      <c r="V329" s="47">
        <v>19954</v>
      </c>
      <c r="W329" s="47">
        <v>1</v>
      </c>
      <c r="X329" s="47">
        <v>12.1</v>
      </c>
      <c r="Y329" s="432"/>
      <c r="Z329" s="45">
        <v>0.79</v>
      </c>
      <c r="AA329" s="45">
        <v>0.88</v>
      </c>
      <c r="AB329" s="45">
        <v>100.4</v>
      </c>
      <c r="AC329" s="45">
        <v>1.7</v>
      </c>
      <c r="AD329" s="45">
        <v>5.5</v>
      </c>
      <c r="AE329" s="45">
        <v>45</v>
      </c>
      <c r="AF329" s="45">
        <v>540</v>
      </c>
      <c r="AG329" s="45">
        <v>720</v>
      </c>
      <c r="AH329" s="45">
        <v>0.5</v>
      </c>
      <c r="AI329" s="45">
        <v>0.05</v>
      </c>
      <c r="AJ329" s="45">
        <v>0.02</v>
      </c>
      <c r="AK329" s="45">
        <v>44.6</v>
      </c>
      <c r="AM329" s="49">
        <v>7</v>
      </c>
      <c r="AN329" s="52">
        <v>42093</v>
      </c>
      <c r="AO329" s="50">
        <v>51796</v>
      </c>
      <c r="AP329" s="50" t="s">
        <v>153</v>
      </c>
      <c r="AQ329" s="48">
        <v>0.8175</v>
      </c>
      <c r="AR329" s="51" t="s">
        <v>20</v>
      </c>
      <c r="AS329" s="47">
        <v>0.02</v>
      </c>
      <c r="AT329" s="47">
        <v>25</v>
      </c>
      <c r="AU329" s="47">
        <v>118</v>
      </c>
      <c r="AV329" s="46" t="s">
        <v>103</v>
      </c>
      <c r="AW329" s="47">
        <v>2.4</v>
      </c>
      <c r="AX329" s="47">
        <v>57</v>
      </c>
      <c r="AY329" s="45"/>
      <c r="AZ329" s="47">
        <v>0.06</v>
      </c>
      <c r="BA329" s="47">
        <v>0.01</v>
      </c>
      <c r="BB329" s="47">
        <v>0.05</v>
      </c>
      <c r="BC329" s="47">
        <v>653</v>
      </c>
      <c r="BD329" s="47">
        <v>19914</v>
      </c>
      <c r="BE329" s="47">
        <v>1</v>
      </c>
      <c r="BF329" s="47">
        <v>11</v>
      </c>
      <c r="BG329" s="260"/>
      <c r="BH329" s="45">
        <v>0.79</v>
      </c>
      <c r="BI329" s="45">
        <v>0.88</v>
      </c>
      <c r="BJ329" s="45">
        <v>100.4</v>
      </c>
      <c r="BK329" s="45">
        <v>1.7</v>
      </c>
      <c r="BL329" s="45">
        <v>5.5</v>
      </c>
      <c r="BM329" s="45">
        <v>45</v>
      </c>
      <c r="BN329" s="45">
        <v>540</v>
      </c>
      <c r="BO329" s="45">
        <v>720</v>
      </c>
      <c r="BP329" s="45">
        <v>0.5</v>
      </c>
      <c r="BQ329" s="45">
        <v>0.05</v>
      </c>
      <c r="BR329" s="45">
        <v>0.02</v>
      </c>
      <c r="BS329" s="45">
        <v>44.6</v>
      </c>
      <c r="BV329" s="44"/>
    </row>
    <row r="330" spans="1:105" ht="15.75" x14ac:dyDescent="0.3">
      <c r="A330" s="44">
        <f t="shared" si="31"/>
        <v>2015</v>
      </c>
      <c r="B330" s="44" t="str">
        <f t="shared" si="31"/>
        <v>MARZO</v>
      </c>
      <c r="C330" s="44">
        <v>9</v>
      </c>
      <c r="D330" s="44" t="str">
        <f t="shared" si="30"/>
        <v>MARZO 2015 / 8</v>
      </c>
      <c r="AA330" s="44"/>
      <c r="AM330" s="49">
        <v>8</v>
      </c>
      <c r="AN330" s="52">
        <v>42094</v>
      </c>
      <c r="AO330" s="50">
        <v>51811</v>
      </c>
      <c r="AP330" s="50" t="s">
        <v>182</v>
      </c>
      <c r="AQ330" s="48">
        <v>0.81789999999999996</v>
      </c>
      <c r="AR330" s="51" t="s">
        <v>20</v>
      </c>
      <c r="AS330" s="47">
        <v>0.02</v>
      </c>
      <c r="AT330" s="47">
        <v>25</v>
      </c>
      <c r="AU330" s="47">
        <v>111</v>
      </c>
      <c r="AV330" s="46" t="s">
        <v>103</v>
      </c>
      <c r="AW330" s="47">
        <v>2.5</v>
      </c>
      <c r="AX330" s="47">
        <v>57</v>
      </c>
      <c r="AZ330" s="47">
        <v>0.06</v>
      </c>
      <c r="BA330" s="47">
        <v>0.01</v>
      </c>
      <c r="BB330" s="47">
        <v>0.03</v>
      </c>
      <c r="BC330" s="47">
        <v>657</v>
      </c>
      <c r="BD330" s="47">
        <v>19910</v>
      </c>
      <c r="BE330" s="47">
        <v>1.5</v>
      </c>
      <c r="BF330" s="47">
        <v>11</v>
      </c>
      <c r="BG330" s="260"/>
      <c r="BH330" s="45">
        <v>0.79</v>
      </c>
      <c r="BI330" s="45">
        <v>0.88</v>
      </c>
      <c r="BJ330" s="45">
        <v>100.4</v>
      </c>
      <c r="BK330" s="45">
        <v>1.7</v>
      </c>
      <c r="BL330" s="45">
        <v>5.5</v>
      </c>
      <c r="BM330" s="45">
        <v>45</v>
      </c>
      <c r="BN330" s="45">
        <v>540</v>
      </c>
      <c r="BO330" s="45">
        <v>720</v>
      </c>
      <c r="BP330" s="45">
        <v>0.5</v>
      </c>
      <c r="BQ330" s="45">
        <v>0.05</v>
      </c>
      <c r="BR330" s="45">
        <v>0.02</v>
      </c>
      <c r="BS330" s="45">
        <v>44.6</v>
      </c>
      <c r="BV330" s="44"/>
    </row>
    <row r="331" spans="1:105" x14ac:dyDescent="0.25">
      <c r="A331" s="44">
        <f t="shared" si="31"/>
        <v>2015</v>
      </c>
      <c r="B331" s="44" t="str">
        <f t="shared" si="31"/>
        <v>MARZO</v>
      </c>
      <c r="C331" s="44">
        <v>10</v>
      </c>
      <c r="D331" s="44" t="str">
        <f t="shared" si="30"/>
        <v>MARZO 2015 / 9</v>
      </c>
    </row>
    <row r="332" spans="1:105" x14ac:dyDescent="0.25">
      <c r="A332" s="44">
        <f t="shared" si="31"/>
        <v>2015</v>
      </c>
      <c r="B332" s="44" t="str">
        <f t="shared" si="31"/>
        <v>MARZO</v>
      </c>
      <c r="C332" s="44">
        <v>11</v>
      </c>
      <c r="D332" s="44" t="str">
        <f t="shared" si="30"/>
        <v>MARZO 2015 / 10</v>
      </c>
    </row>
    <row r="333" spans="1:105" x14ac:dyDescent="0.25">
      <c r="A333" s="44">
        <f t="shared" si="31"/>
        <v>2015</v>
      </c>
      <c r="B333" s="44" t="str">
        <f t="shared" si="31"/>
        <v>MARZO</v>
      </c>
      <c r="C333" s="44">
        <v>12</v>
      </c>
      <c r="D333" s="44" t="str">
        <f t="shared" si="30"/>
        <v>MARZO 2015 / 11</v>
      </c>
    </row>
    <row r="334" spans="1:105" x14ac:dyDescent="0.25">
      <c r="A334" s="44">
        <f t="shared" si="31"/>
        <v>2015</v>
      </c>
      <c r="B334" s="44" t="str">
        <f t="shared" si="31"/>
        <v>MARZO</v>
      </c>
      <c r="C334" s="44">
        <v>13</v>
      </c>
      <c r="D334" s="44" t="str">
        <f t="shared" si="30"/>
        <v>MARZO 2015 / 12</v>
      </c>
    </row>
    <row r="335" spans="1:105" x14ac:dyDescent="0.25">
      <c r="A335" s="44">
        <f t="shared" si="31"/>
        <v>2015</v>
      </c>
      <c r="B335" s="44" t="str">
        <f t="shared" si="31"/>
        <v>MARZO</v>
      </c>
      <c r="C335" s="44">
        <v>14</v>
      </c>
      <c r="D335" s="44" t="str">
        <f t="shared" si="30"/>
        <v>MARZO 2015 / 13</v>
      </c>
    </row>
    <row r="336" spans="1:105" x14ac:dyDescent="0.25">
      <c r="A336" s="44">
        <f t="shared" si="31"/>
        <v>2015</v>
      </c>
      <c r="B336" s="44" t="str">
        <f t="shared" si="31"/>
        <v>MARZO</v>
      </c>
      <c r="C336" s="44">
        <v>15</v>
      </c>
      <c r="D336" s="44" t="str">
        <f t="shared" si="30"/>
        <v>MARZO 2015 / 14</v>
      </c>
    </row>
    <row r="337" spans="1:4" x14ac:dyDescent="0.25">
      <c r="A337" s="44">
        <f t="shared" si="31"/>
        <v>2015</v>
      </c>
      <c r="B337" s="44" t="str">
        <f t="shared" si="31"/>
        <v>MARZO</v>
      </c>
      <c r="C337" s="44">
        <v>16</v>
      </c>
      <c r="D337" s="44" t="str">
        <f t="shared" si="30"/>
        <v>MARZO 2015 / 15</v>
      </c>
    </row>
    <row r="338" spans="1:4" x14ac:dyDescent="0.25">
      <c r="A338" s="44">
        <f t="shared" si="31"/>
        <v>2015</v>
      </c>
      <c r="B338" s="44" t="str">
        <f t="shared" si="31"/>
        <v>MARZO</v>
      </c>
      <c r="C338" s="44">
        <v>17</v>
      </c>
      <c r="D338" s="44" t="str">
        <f t="shared" si="30"/>
        <v>MARZO 2015 / 16</v>
      </c>
    </row>
    <row r="339" spans="1:4" x14ac:dyDescent="0.25">
      <c r="A339" s="44">
        <f t="shared" si="31"/>
        <v>2015</v>
      </c>
      <c r="B339" s="44" t="str">
        <f t="shared" si="31"/>
        <v>MARZO</v>
      </c>
      <c r="C339" s="44">
        <v>18</v>
      </c>
      <c r="D339" s="44" t="str">
        <f t="shared" si="30"/>
        <v>MARZO 2015 / 17</v>
      </c>
    </row>
    <row r="340" spans="1:4" x14ac:dyDescent="0.25">
      <c r="A340" s="44">
        <f t="shared" si="31"/>
        <v>2015</v>
      </c>
      <c r="B340" s="44" t="str">
        <f t="shared" si="31"/>
        <v>MARZO</v>
      </c>
      <c r="C340" s="44">
        <v>19</v>
      </c>
      <c r="D340" s="44" t="str">
        <f t="shared" si="30"/>
        <v>MARZO 2015 / 18</v>
      </c>
    </row>
    <row r="341" spans="1:4" x14ac:dyDescent="0.25">
      <c r="A341" s="44">
        <f t="shared" si="31"/>
        <v>2015</v>
      </c>
      <c r="B341" s="44" t="str">
        <f t="shared" si="31"/>
        <v>MARZO</v>
      </c>
      <c r="C341" s="44">
        <v>20</v>
      </c>
      <c r="D341" s="44" t="str">
        <f t="shared" si="30"/>
        <v>MARZO 2015 / 19</v>
      </c>
    </row>
    <row r="342" spans="1:4" x14ac:dyDescent="0.25">
      <c r="A342" s="44">
        <f t="shared" si="31"/>
        <v>2015</v>
      </c>
      <c r="B342" s="44" t="str">
        <f t="shared" si="31"/>
        <v>MARZO</v>
      </c>
      <c r="C342" s="44">
        <v>21</v>
      </c>
      <c r="D342" s="44" t="str">
        <f t="shared" si="30"/>
        <v>MARZO 2015 / 20</v>
      </c>
    </row>
    <row r="343" spans="1:4" x14ac:dyDescent="0.25">
      <c r="A343" s="44">
        <f t="shared" si="31"/>
        <v>2015</v>
      </c>
      <c r="B343" s="44" t="str">
        <f t="shared" si="31"/>
        <v>MARZO</v>
      </c>
      <c r="C343" s="44">
        <v>22</v>
      </c>
      <c r="D343" s="44" t="str">
        <f t="shared" si="30"/>
        <v>MARZO 2015 / 21</v>
      </c>
    </row>
    <row r="344" spans="1:4" x14ac:dyDescent="0.25">
      <c r="A344" s="44">
        <f t="shared" si="31"/>
        <v>2015</v>
      </c>
      <c r="B344" s="44" t="str">
        <f t="shared" si="31"/>
        <v>MARZO</v>
      </c>
      <c r="C344" s="44">
        <v>23</v>
      </c>
      <c r="D344" s="44" t="str">
        <f t="shared" si="30"/>
        <v>MARZO 2015 / 22</v>
      </c>
    </row>
    <row r="345" spans="1:4" x14ac:dyDescent="0.25">
      <c r="A345" s="44">
        <f t="shared" si="31"/>
        <v>2015</v>
      </c>
      <c r="B345" s="44" t="str">
        <f t="shared" si="31"/>
        <v>MARZO</v>
      </c>
      <c r="C345" s="44">
        <v>24</v>
      </c>
      <c r="D345" s="44" t="str">
        <f t="shared" si="30"/>
        <v>MARZO 2015 / 23</v>
      </c>
    </row>
    <row r="346" spans="1:4" x14ac:dyDescent="0.25">
      <c r="A346" s="44">
        <f t="shared" si="31"/>
        <v>2015</v>
      </c>
      <c r="B346" s="44" t="str">
        <f t="shared" si="31"/>
        <v>MARZO</v>
      </c>
      <c r="C346" s="44">
        <v>25</v>
      </c>
      <c r="D346" s="44" t="str">
        <f t="shared" si="30"/>
        <v>MARZO 2015 / 24</v>
      </c>
    </row>
    <row r="347" spans="1:4" x14ac:dyDescent="0.25">
      <c r="A347" s="44">
        <f t="shared" si="31"/>
        <v>2015</v>
      </c>
      <c r="B347" s="44" t="str">
        <f t="shared" si="31"/>
        <v>MARZO</v>
      </c>
      <c r="C347" s="44">
        <v>26</v>
      </c>
      <c r="D347" s="44" t="str">
        <f t="shared" si="30"/>
        <v>MARZO 2015 / 25</v>
      </c>
    </row>
    <row r="348" spans="1:4" x14ac:dyDescent="0.25">
      <c r="A348" s="44">
        <f t="shared" si="31"/>
        <v>2015</v>
      </c>
      <c r="B348" s="44" t="str">
        <f t="shared" si="31"/>
        <v>MARZO</v>
      </c>
      <c r="C348" s="44">
        <v>27</v>
      </c>
      <c r="D348" s="44" t="str">
        <f t="shared" si="30"/>
        <v>MARZO 2015 / 26</v>
      </c>
    </row>
    <row r="349" spans="1:4" x14ac:dyDescent="0.25">
      <c r="A349" s="44">
        <f t="shared" si="31"/>
        <v>2015</v>
      </c>
      <c r="B349" s="44" t="str">
        <f t="shared" si="31"/>
        <v>MARZO</v>
      </c>
      <c r="C349" s="44">
        <v>28</v>
      </c>
      <c r="D349" s="44" t="str">
        <f t="shared" si="30"/>
        <v>MARZO 2015 / 27</v>
      </c>
    </row>
    <row r="350" spans="1:4" x14ac:dyDescent="0.25">
      <c r="A350" s="44">
        <f t="shared" si="31"/>
        <v>2015</v>
      </c>
      <c r="B350" s="44" t="str">
        <f t="shared" si="31"/>
        <v>MARZO</v>
      </c>
      <c r="C350" s="44">
        <v>29</v>
      </c>
      <c r="D350" s="44" t="str">
        <f t="shared" si="30"/>
        <v>MARZO 2015 / 28</v>
      </c>
    </row>
    <row r="351" spans="1:4" x14ac:dyDescent="0.25">
      <c r="A351" s="44">
        <f t="shared" si="31"/>
        <v>2015</v>
      </c>
      <c r="B351" s="44" t="str">
        <f t="shared" si="31"/>
        <v>MARZO</v>
      </c>
      <c r="C351" s="44">
        <v>30</v>
      </c>
      <c r="D351" s="44" t="str">
        <f t="shared" si="30"/>
        <v>MARZO 2015 / 29</v>
      </c>
    </row>
    <row r="352" spans="1:4" x14ac:dyDescent="0.25">
      <c r="A352" s="44">
        <f t="shared" si="31"/>
        <v>2015</v>
      </c>
      <c r="B352" s="44" t="str">
        <f t="shared" si="31"/>
        <v>MARZO</v>
      </c>
      <c r="C352" s="44">
        <v>31</v>
      </c>
      <c r="D352" s="44" t="str">
        <f t="shared" si="30"/>
        <v>MARZO 2015 / 30</v>
      </c>
    </row>
    <row r="353" spans="1:105" s="206" customFormat="1" x14ac:dyDescent="0.25">
      <c r="D353" s="44" t="str">
        <f t="shared" si="30"/>
        <v>MARZO 2015 / 31</v>
      </c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17"/>
      <c r="Z353" s="44"/>
      <c r="AA353" s="55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207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55"/>
      <c r="AY353" s="44"/>
      <c r="AZ353" s="44"/>
      <c r="BA353" s="44"/>
      <c r="BB353" s="44"/>
      <c r="BC353" s="44"/>
      <c r="BD353" s="44"/>
      <c r="BE353" s="44"/>
      <c r="BF353" s="44"/>
      <c r="BG353" s="411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207"/>
      <c r="BU353" s="44"/>
      <c r="BV353" s="55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22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</row>
    <row r="354" spans="1:105" ht="15.75" x14ac:dyDescent="0.25">
      <c r="A354" s="44">
        <v>2015</v>
      </c>
      <c r="B354" s="44" t="s">
        <v>242</v>
      </c>
      <c r="C354" s="44">
        <v>1</v>
      </c>
      <c r="D354" s="208" t="s">
        <v>228</v>
      </c>
      <c r="E354" s="209">
        <f>IFERROR(AVERAGE(E323:E353),"")</f>
        <v>4</v>
      </c>
      <c r="F354" s="209">
        <f>IFERROR(AVERAGE(F323:F353),"")</f>
        <v>42077.714285714283</v>
      </c>
      <c r="G354" s="209">
        <f>IFERROR(AVERAGE(G323:G353),"")</f>
        <v>51395.285714285717</v>
      </c>
      <c r="H354" s="209" t="str">
        <f>IFERROR(AVERAGE(H323:H353),"")</f>
        <v/>
      </c>
      <c r="I354" s="209">
        <f>IFERROR(AVERAGE(I323:I353),"")</f>
        <v>0.81350000000000011</v>
      </c>
      <c r="J354" s="209" t="str">
        <f t="shared" ref="J354:BU354" si="32">IFERROR(AVERAGE(J323:J353),"")</f>
        <v/>
      </c>
      <c r="K354" s="209">
        <f t="shared" si="32"/>
        <v>0.02</v>
      </c>
      <c r="L354" s="209">
        <f t="shared" si="32"/>
        <v>29.685714285714287</v>
      </c>
      <c r="M354" s="209">
        <f t="shared" si="32"/>
        <v>112.42857142857143</v>
      </c>
      <c r="N354" s="209" t="str">
        <f t="shared" si="32"/>
        <v/>
      </c>
      <c r="O354" s="209">
        <f t="shared" si="32"/>
        <v>2.0885714285714285</v>
      </c>
      <c r="P354" s="209">
        <f t="shared" si="32"/>
        <v>55.9</v>
      </c>
      <c r="Q354" s="209" t="str">
        <f t="shared" si="32"/>
        <v/>
      </c>
      <c r="R354" s="209">
        <f t="shared" si="32"/>
        <v>8.4285714285714269E-2</v>
      </c>
      <c r="S354" s="209">
        <f t="shared" si="32"/>
        <v>0</v>
      </c>
      <c r="T354" s="209">
        <f t="shared" si="32"/>
        <v>0.03</v>
      </c>
      <c r="U354" s="209">
        <f t="shared" si="32"/>
        <v>643.14285714285711</v>
      </c>
      <c r="V354" s="209">
        <f t="shared" si="32"/>
        <v>19947.714285714286</v>
      </c>
      <c r="W354" s="209">
        <f t="shared" si="32"/>
        <v>1</v>
      </c>
      <c r="X354" s="209">
        <f t="shared" si="32"/>
        <v>12.114285714285712</v>
      </c>
      <c r="Y354" s="418" t="str">
        <f t="shared" si="32"/>
        <v/>
      </c>
      <c r="Z354" s="209">
        <f t="shared" si="32"/>
        <v>0.79</v>
      </c>
      <c r="AA354" s="209">
        <f t="shared" si="32"/>
        <v>0.88</v>
      </c>
      <c r="AB354" s="209">
        <f t="shared" si="32"/>
        <v>100.39999999999999</v>
      </c>
      <c r="AC354" s="209">
        <f t="shared" si="32"/>
        <v>1.6999999999999997</v>
      </c>
      <c r="AD354" s="209">
        <f t="shared" si="32"/>
        <v>5.5</v>
      </c>
      <c r="AE354" s="209">
        <f t="shared" si="32"/>
        <v>45</v>
      </c>
      <c r="AF354" s="209">
        <f t="shared" si="32"/>
        <v>540</v>
      </c>
      <c r="AG354" s="209">
        <f t="shared" si="32"/>
        <v>720</v>
      </c>
      <c r="AH354" s="209">
        <f t="shared" si="32"/>
        <v>0.5</v>
      </c>
      <c r="AI354" s="209">
        <f t="shared" si="32"/>
        <v>4.9999999999999996E-2</v>
      </c>
      <c r="AJ354" s="209">
        <f t="shared" si="32"/>
        <v>0.02</v>
      </c>
      <c r="AK354" s="209">
        <f t="shared" si="32"/>
        <v>44.600000000000009</v>
      </c>
      <c r="AL354" s="209" t="str">
        <f t="shared" si="32"/>
        <v/>
      </c>
      <c r="AM354" s="209">
        <f t="shared" si="32"/>
        <v>4.5</v>
      </c>
      <c r="AN354" s="209">
        <f t="shared" si="32"/>
        <v>42079.875</v>
      </c>
      <c r="AO354" s="209">
        <f t="shared" si="32"/>
        <v>51425.75</v>
      </c>
      <c r="AP354" s="209" t="str">
        <f t="shared" si="32"/>
        <v/>
      </c>
      <c r="AQ354" s="209">
        <f t="shared" si="32"/>
        <v>0.81714999999999993</v>
      </c>
      <c r="AR354" s="209" t="str">
        <f t="shared" si="32"/>
        <v/>
      </c>
      <c r="AS354" s="209">
        <f t="shared" si="32"/>
        <v>0.02</v>
      </c>
      <c r="AT354" s="209">
        <f t="shared" si="32"/>
        <v>23.25</v>
      </c>
      <c r="AU354" s="209">
        <f t="shared" si="32"/>
        <v>116</v>
      </c>
      <c r="AV354" s="209" t="str">
        <f t="shared" si="32"/>
        <v/>
      </c>
      <c r="AW354" s="209">
        <f t="shared" si="32"/>
        <v>2.4249999999999998</v>
      </c>
      <c r="AX354" s="210">
        <f t="shared" si="32"/>
        <v>57</v>
      </c>
      <c r="AY354" s="209" t="str">
        <f t="shared" si="32"/>
        <v/>
      </c>
      <c r="AZ354" s="209">
        <f t="shared" si="32"/>
        <v>0.06</v>
      </c>
      <c r="BA354" s="209">
        <f t="shared" si="32"/>
        <v>0.01</v>
      </c>
      <c r="BB354" s="209">
        <f t="shared" si="32"/>
        <v>2.6249999999999999E-2</v>
      </c>
      <c r="BC354" s="209">
        <f t="shared" si="32"/>
        <v>655.625</v>
      </c>
      <c r="BD354" s="209">
        <f t="shared" si="32"/>
        <v>19916.75</v>
      </c>
      <c r="BE354" s="209">
        <f t="shared" si="32"/>
        <v>1.1875</v>
      </c>
      <c r="BF354" s="209">
        <f t="shared" si="32"/>
        <v>11</v>
      </c>
      <c r="BG354" s="412" t="str">
        <f t="shared" si="32"/>
        <v/>
      </c>
      <c r="BH354" s="209">
        <f t="shared" si="32"/>
        <v>0.79</v>
      </c>
      <c r="BI354" s="209">
        <f t="shared" si="32"/>
        <v>0.88</v>
      </c>
      <c r="BJ354" s="209">
        <f t="shared" si="32"/>
        <v>100.39999999999999</v>
      </c>
      <c r="BK354" s="209">
        <f t="shared" si="32"/>
        <v>1.6999999999999997</v>
      </c>
      <c r="BL354" s="209">
        <f t="shared" si="32"/>
        <v>5.5</v>
      </c>
      <c r="BM354" s="209">
        <f t="shared" si="32"/>
        <v>45</v>
      </c>
      <c r="BN354" s="209">
        <f t="shared" si="32"/>
        <v>540</v>
      </c>
      <c r="BO354" s="209">
        <f t="shared" si="32"/>
        <v>720</v>
      </c>
      <c r="BP354" s="209">
        <f t="shared" si="32"/>
        <v>0.5</v>
      </c>
      <c r="BQ354" s="209">
        <f t="shared" si="32"/>
        <v>4.9999999999999996E-2</v>
      </c>
      <c r="BR354" s="209">
        <f t="shared" si="32"/>
        <v>0.02</v>
      </c>
      <c r="BS354" s="209">
        <f t="shared" si="32"/>
        <v>44.600000000000009</v>
      </c>
      <c r="BT354" s="209" t="str">
        <f t="shared" si="32"/>
        <v/>
      </c>
      <c r="BU354" s="209">
        <f t="shared" si="32"/>
        <v>2</v>
      </c>
      <c r="BV354" s="210">
        <f>IFERROR(AVERAGE(BV323:BV353),"")</f>
        <v>42072</v>
      </c>
      <c r="BW354" s="206"/>
      <c r="BX354" s="206"/>
      <c r="BY354" s="206"/>
      <c r="BZ354" s="206"/>
      <c r="CA354" s="206"/>
      <c r="CB354" s="206"/>
      <c r="CC354" s="206"/>
      <c r="CD354" s="206"/>
      <c r="CE354" s="206"/>
      <c r="CF354" s="206"/>
      <c r="CG354" s="206"/>
      <c r="CH354" s="206"/>
      <c r="CI354" s="206"/>
      <c r="CJ354" s="206"/>
      <c r="CK354" s="206"/>
      <c r="CL354" s="206"/>
      <c r="CM354" s="206"/>
      <c r="CN354" s="206"/>
      <c r="CO354" s="448"/>
      <c r="CP354" s="206"/>
      <c r="CQ354" s="206"/>
      <c r="CR354" s="206"/>
      <c r="CS354" s="206"/>
      <c r="CT354" s="206"/>
      <c r="CU354" s="206"/>
      <c r="CV354" s="206"/>
      <c r="CW354" s="206"/>
      <c r="CX354" s="206"/>
      <c r="CY354" s="206"/>
      <c r="CZ354" s="206"/>
      <c r="DA354" s="206"/>
    </row>
    <row r="355" spans="1:105" ht="15.75" x14ac:dyDescent="0.3">
      <c r="A355" s="44">
        <f>A354</f>
        <v>2015</v>
      </c>
      <c r="B355" s="44" t="str">
        <f>B354</f>
        <v>ABRIL</v>
      </c>
      <c r="C355" s="44">
        <v>2</v>
      </c>
      <c r="D355" s="44" t="str">
        <f t="shared" ref="D355:D385" si="33">B354&amp;" "&amp;A354&amp;" / "&amp;C354</f>
        <v>ABRIL 2015 / 1</v>
      </c>
      <c r="E355" s="49">
        <v>1</v>
      </c>
      <c r="F355" s="52">
        <v>42098</v>
      </c>
      <c r="G355" s="50">
        <v>52058</v>
      </c>
      <c r="H355" s="50" t="s">
        <v>102</v>
      </c>
      <c r="I355" s="48">
        <v>0.81230000000000002</v>
      </c>
      <c r="J355" s="51" t="s">
        <v>20</v>
      </c>
      <c r="K355" s="47">
        <v>0.02</v>
      </c>
      <c r="L355" s="47">
        <v>26.6</v>
      </c>
      <c r="M355" s="47">
        <v>113</v>
      </c>
      <c r="N355" s="46" t="s">
        <v>103</v>
      </c>
      <c r="O355" s="47">
        <v>2.0099999999999998</v>
      </c>
      <c r="P355" s="47">
        <v>55.7</v>
      </c>
      <c r="Q355" s="47"/>
      <c r="R355" s="47">
        <v>7.0000000000000007E-2</v>
      </c>
      <c r="S355" s="47">
        <v>0</v>
      </c>
      <c r="T355" s="47">
        <v>0.03</v>
      </c>
      <c r="U355" s="47">
        <v>641</v>
      </c>
      <c r="V355" s="47">
        <v>19958</v>
      </c>
      <c r="W355" s="47">
        <v>1</v>
      </c>
      <c r="X355" s="47">
        <v>12.2</v>
      </c>
      <c r="Y355" s="432"/>
      <c r="Z355" s="45">
        <v>0.79</v>
      </c>
      <c r="AA355" s="45">
        <v>0.88</v>
      </c>
      <c r="AB355" s="45">
        <v>100.4</v>
      </c>
      <c r="AC355" s="45">
        <v>1.7</v>
      </c>
      <c r="AD355" s="45">
        <v>5.5</v>
      </c>
      <c r="AE355" s="45">
        <v>45</v>
      </c>
      <c r="AF355" s="45">
        <v>540</v>
      </c>
      <c r="AG355" s="45">
        <v>720</v>
      </c>
      <c r="AH355" s="45">
        <v>0.5</v>
      </c>
      <c r="AI355" s="45">
        <v>0.05</v>
      </c>
      <c r="AJ355" s="45">
        <v>0.02</v>
      </c>
      <c r="AK355" s="45">
        <v>44.6</v>
      </c>
      <c r="AM355" s="49">
        <v>1</v>
      </c>
      <c r="AN355" s="52">
        <v>42099</v>
      </c>
      <c r="AO355" s="50">
        <v>52055</v>
      </c>
      <c r="AP355" s="50" t="s">
        <v>152</v>
      </c>
      <c r="AQ355" s="48">
        <v>0.81699999999999995</v>
      </c>
      <c r="AR355" s="51" t="s">
        <v>20</v>
      </c>
      <c r="AS355" s="47">
        <v>0.02</v>
      </c>
      <c r="AT355" s="47">
        <v>21</v>
      </c>
      <c r="AU355" s="47">
        <v>117</v>
      </c>
      <c r="AV355" s="46" t="s">
        <v>103</v>
      </c>
      <c r="AW355" s="47">
        <v>2.4</v>
      </c>
      <c r="AX355" s="47">
        <v>57</v>
      </c>
      <c r="AY355" s="47"/>
      <c r="AZ355" s="47">
        <v>0.06</v>
      </c>
      <c r="BA355" s="47">
        <v>0.01</v>
      </c>
      <c r="BB355" s="47">
        <v>0.02</v>
      </c>
      <c r="BC355" s="47">
        <v>657</v>
      </c>
      <c r="BD355" s="47">
        <v>19918</v>
      </c>
      <c r="BE355" s="47">
        <v>1</v>
      </c>
      <c r="BF355" s="47">
        <v>11</v>
      </c>
      <c r="BG355" s="260"/>
      <c r="BH355" s="45">
        <v>0.79</v>
      </c>
      <c r="BI355" s="45">
        <v>0.88</v>
      </c>
      <c r="BJ355" s="45">
        <v>100.4</v>
      </c>
      <c r="BK355" s="45">
        <v>1.7</v>
      </c>
      <c r="BL355" s="45">
        <v>5.5</v>
      </c>
      <c r="BM355" s="45">
        <v>45</v>
      </c>
      <c r="BN355" s="45">
        <v>540</v>
      </c>
      <c r="BO355" s="45">
        <v>720</v>
      </c>
      <c r="BP355" s="45">
        <v>0.5</v>
      </c>
      <c r="BQ355" s="45">
        <v>0.05</v>
      </c>
      <c r="BR355" s="45">
        <v>0.02</v>
      </c>
      <c r="BS355" s="45">
        <v>44.6</v>
      </c>
      <c r="BU355" s="49">
        <v>1</v>
      </c>
      <c r="BV355" s="52">
        <v>42100</v>
      </c>
      <c r="BW355" s="49"/>
      <c r="BX355" s="49"/>
      <c r="BY355" s="48">
        <v>0.81</v>
      </c>
      <c r="BZ355" s="47">
        <v>1</v>
      </c>
      <c r="CA355" s="47">
        <v>0.01</v>
      </c>
      <c r="CB355" s="47">
        <v>44.1</v>
      </c>
      <c r="CC355" s="47">
        <v>113</v>
      </c>
      <c r="CD355" s="46" t="s">
        <v>103</v>
      </c>
      <c r="CE355" s="47">
        <v>2.5</v>
      </c>
      <c r="CF355" s="47">
        <v>54.6</v>
      </c>
      <c r="CG355" s="47">
        <v>53.2</v>
      </c>
      <c r="CH355" s="47">
        <v>0.28000000000000003</v>
      </c>
      <c r="CI355" s="47">
        <v>0.01</v>
      </c>
      <c r="CJ355" s="47">
        <v>0</v>
      </c>
      <c r="CK355" s="47">
        <v>699</v>
      </c>
      <c r="CL355" s="47">
        <v>19978</v>
      </c>
      <c r="CM355" s="47">
        <v>3.5</v>
      </c>
      <c r="CN355" s="47">
        <v>12</v>
      </c>
      <c r="CO355" s="449"/>
      <c r="CP355" s="45">
        <v>0.79</v>
      </c>
      <c r="CQ355" s="45">
        <v>0.88</v>
      </c>
      <c r="CR355" s="45">
        <v>100.4</v>
      </c>
      <c r="CS355" s="45">
        <v>1.7</v>
      </c>
      <c r="CT355" s="45">
        <v>5.5</v>
      </c>
      <c r="CU355" s="45">
        <v>45</v>
      </c>
      <c r="CV355" s="45">
        <v>540</v>
      </c>
      <c r="CW355" s="45">
        <v>720</v>
      </c>
      <c r="CX355" s="45">
        <v>0.5</v>
      </c>
      <c r="CY355" s="45">
        <v>0.05</v>
      </c>
      <c r="CZ355" s="45">
        <v>0.02</v>
      </c>
      <c r="DA355" s="45">
        <v>44.6</v>
      </c>
    </row>
    <row r="356" spans="1:105" ht="15.75" x14ac:dyDescent="0.3">
      <c r="A356" s="44">
        <f t="shared" ref="A356:B384" si="34">A355</f>
        <v>2015</v>
      </c>
      <c r="B356" s="44" t="str">
        <f t="shared" si="34"/>
        <v>ABRIL</v>
      </c>
      <c r="C356" s="44">
        <v>3</v>
      </c>
      <c r="D356" s="44" t="str">
        <f t="shared" si="33"/>
        <v>ABRIL 2015 / 2</v>
      </c>
      <c r="E356" s="49">
        <v>2</v>
      </c>
      <c r="F356" s="52">
        <v>42103</v>
      </c>
      <c r="G356" s="50">
        <v>52181</v>
      </c>
      <c r="H356" s="50" t="s">
        <v>104</v>
      </c>
      <c r="I356" s="48">
        <v>0.81230000000000002</v>
      </c>
      <c r="J356" s="51" t="s">
        <v>20</v>
      </c>
      <c r="K356" s="47">
        <v>0.02</v>
      </c>
      <c r="L356" s="47">
        <v>32</v>
      </c>
      <c r="M356" s="47">
        <v>112</v>
      </c>
      <c r="N356" s="46" t="s">
        <v>103</v>
      </c>
      <c r="O356" s="47">
        <v>2.02</v>
      </c>
      <c r="P356" s="47">
        <v>56.2</v>
      </c>
      <c r="Q356" s="47"/>
      <c r="R356" s="47">
        <v>0.08</v>
      </c>
      <c r="S356" s="47">
        <v>0</v>
      </c>
      <c r="T356" s="47">
        <v>0.03</v>
      </c>
      <c r="U356" s="47">
        <v>665</v>
      </c>
      <c r="V356" s="47">
        <v>19958</v>
      </c>
      <c r="W356" s="47">
        <v>1</v>
      </c>
      <c r="X356" s="47">
        <v>12.1</v>
      </c>
      <c r="Y356" s="432"/>
      <c r="Z356" s="45">
        <v>0.79</v>
      </c>
      <c r="AA356" s="45">
        <v>0.88</v>
      </c>
      <c r="AB356" s="45">
        <v>100.4</v>
      </c>
      <c r="AC356" s="45">
        <v>1.7</v>
      </c>
      <c r="AD356" s="45">
        <v>5.5</v>
      </c>
      <c r="AE356" s="45">
        <v>45</v>
      </c>
      <c r="AF356" s="45">
        <v>540</v>
      </c>
      <c r="AG356" s="45">
        <v>720</v>
      </c>
      <c r="AH356" s="45">
        <v>0.5</v>
      </c>
      <c r="AI356" s="45">
        <v>0.05</v>
      </c>
      <c r="AJ356" s="45">
        <v>0.02</v>
      </c>
      <c r="AK356" s="45">
        <v>44.6</v>
      </c>
      <c r="AM356" s="49">
        <v>2</v>
      </c>
      <c r="AN356" s="52">
        <v>42101</v>
      </c>
      <c r="AO356" s="50">
        <v>52119</v>
      </c>
      <c r="AP356" s="50" t="s">
        <v>182</v>
      </c>
      <c r="AQ356" s="48">
        <v>0.81740000000000002</v>
      </c>
      <c r="AR356" s="51" t="s">
        <v>20</v>
      </c>
      <c r="AS356" s="47">
        <v>0.02</v>
      </c>
      <c r="AT356" s="47">
        <v>25</v>
      </c>
      <c r="AU356" s="47">
        <v>117</v>
      </c>
      <c r="AV356" s="46" t="s">
        <v>103</v>
      </c>
      <c r="AW356" s="47">
        <v>2.5</v>
      </c>
      <c r="AX356" s="47">
        <v>57</v>
      </c>
      <c r="AY356" s="47"/>
      <c r="AZ356" s="47">
        <v>0.06</v>
      </c>
      <c r="BA356" s="47">
        <v>0.01</v>
      </c>
      <c r="BB356" s="47">
        <v>0.05</v>
      </c>
      <c r="BC356" s="47">
        <v>655</v>
      </c>
      <c r="BD356" s="47">
        <v>19914</v>
      </c>
      <c r="BE356" s="47">
        <v>1</v>
      </c>
      <c r="BF356" s="47">
        <v>11</v>
      </c>
      <c r="BG356" s="260"/>
      <c r="BH356" s="45">
        <v>0.79</v>
      </c>
      <c r="BI356" s="45">
        <v>0.88</v>
      </c>
      <c r="BJ356" s="45">
        <v>100.4</v>
      </c>
      <c r="BK356" s="45">
        <v>1.7</v>
      </c>
      <c r="BL356" s="45">
        <v>5.5</v>
      </c>
      <c r="BM356" s="45">
        <v>45</v>
      </c>
      <c r="BN356" s="45">
        <v>540</v>
      </c>
      <c r="BO356" s="45">
        <v>720</v>
      </c>
      <c r="BP356" s="45">
        <v>0.5</v>
      </c>
      <c r="BQ356" s="45">
        <v>0.05</v>
      </c>
      <c r="BR356" s="45">
        <v>0.02</v>
      </c>
      <c r="BS356" s="45">
        <v>44.6</v>
      </c>
      <c r="BU356" s="49">
        <v>2</v>
      </c>
      <c r="BV356" s="52">
        <v>42107</v>
      </c>
      <c r="BW356" s="49"/>
      <c r="BX356" s="49"/>
      <c r="BY356" s="48">
        <v>0.80759999999999998</v>
      </c>
      <c r="BZ356" s="47">
        <v>1</v>
      </c>
      <c r="CA356" s="47">
        <v>0.01</v>
      </c>
      <c r="CB356" s="47">
        <v>5.2</v>
      </c>
      <c r="CC356" s="47">
        <v>103</v>
      </c>
      <c r="CD356" s="46" t="s">
        <v>103</v>
      </c>
      <c r="CE356" s="47">
        <v>2.2999999999999998</v>
      </c>
      <c r="CF356" s="47">
        <v>54.4</v>
      </c>
      <c r="CG356" s="47">
        <v>53</v>
      </c>
      <c r="CH356" s="47">
        <v>0.22</v>
      </c>
      <c r="CI356" s="47">
        <v>0.01</v>
      </c>
      <c r="CJ356" s="47">
        <v>0</v>
      </c>
      <c r="CK356" s="47">
        <v>700</v>
      </c>
      <c r="CL356" s="47">
        <v>19998</v>
      </c>
      <c r="CM356" s="47">
        <v>3</v>
      </c>
      <c r="CN356" s="47">
        <v>12</v>
      </c>
      <c r="CO356" s="449"/>
      <c r="CP356" s="45">
        <v>0.79</v>
      </c>
      <c r="CQ356" s="45">
        <v>0.88</v>
      </c>
      <c r="CR356" s="45">
        <v>100.4</v>
      </c>
      <c r="CS356" s="45">
        <v>1.7</v>
      </c>
      <c r="CT356" s="45">
        <v>5.5</v>
      </c>
      <c r="CU356" s="45">
        <v>45</v>
      </c>
      <c r="CV356" s="45">
        <v>540</v>
      </c>
      <c r="CW356" s="45">
        <v>720</v>
      </c>
      <c r="CX356" s="45">
        <v>0.5</v>
      </c>
      <c r="CY356" s="45">
        <v>0.05</v>
      </c>
      <c r="CZ356" s="45">
        <v>0.02</v>
      </c>
      <c r="DA356" s="45">
        <v>44.6</v>
      </c>
    </row>
    <row r="357" spans="1:105" ht="15.75" x14ac:dyDescent="0.3">
      <c r="A357" s="44">
        <f t="shared" si="34"/>
        <v>2015</v>
      </c>
      <c r="B357" s="44" t="str">
        <f t="shared" si="34"/>
        <v>ABRIL</v>
      </c>
      <c r="C357" s="44">
        <v>4</v>
      </c>
      <c r="D357" s="44" t="str">
        <f t="shared" si="33"/>
        <v>ABRIL 2015 / 3</v>
      </c>
      <c r="E357" s="49">
        <v>3</v>
      </c>
      <c r="F357" s="52">
        <v>42107</v>
      </c>
      <c r="G357" s="50">
        <v>52258</v>
      </c>
      <c r="H357" s="50" t="s">
        <v>102</v>
      </c>
      <c r="I357" s="48">
        <v>0.81230000000000002</v>
      </c>
      <c r="J357" s="51" t="s">
        <v>20</v>
      </c>
      <c r="K357" s="47">
        <v>0.02</v>
      </c>
      <c r="L357" s="47">
        <v>32</v>
      </c>
      <c r="M357" s="47">
        <v>110</v>
      </c>
      <c r="N357" s="46" t="s">
        <v>103</v>
      </c>
      <c r="O357" s="47">
        <v>2.06</v>
      </c>
      <c r="P357" s="47">
        <v>56.2</v>
      </c>
      <c r="Q357" s="47"/>
      <c r="R357" s="47">
        <v>0.08</v>
      </c>
      <c r="S357" s="47">
        <v>0</v>
      </c>
      <c r="T357" s="47">
        <v>0.03</v>
      </c>
      <c r="U357" s="47">
        <v>651</v>
      </c>
      <c r="V357" s="47">
        <v>19958</v>
      </c>
      <c r="W357" s="47">
        <v>1</v>
      </c>
      <c r="X357" s="47">
        <v>12</v>
      </c>
      <c r="Y357" s="432"/>
      <c r="Z357" s="45">
        <v>0.79</v>
      </c>
      <c r="AA357" s="45">
        <v>0.88</v>
      </c>
      <c r="AB357" s="45">
        <v>100.4</v>
      </c>
      <c r="AC357" s="45">
        <v>1.7</v>
      </c>
      <c r="AD357" s="45">
        <v>5.5</v>
      </c>
      <c r="AE357" s="45">
        <v>45</v>
      </c>
      <c r="AF357" s="45">
        <v>540</v>
      </c>
      <c r="AG357" s="45">
        <v>720</v>
      </c>
      <c r="AH357" s="45">
        <v>0.5</v>
      </c>
      <c r="AI357" s="45">
        <v>0.05</v>
      </c>
      <c r="AJ357" s="45">
        <v>0.02</v>
      </c>
      <c r="AK357" s="45">
        <v>44.6</v>
      </c>
      <c r="AM357" s="49">
        <v>3</v>
      </c>
      <c r="AN357" s="52">
        <v>42104</v>
      </c>
      <c r="AO357" s="50">
        <v>52175</v>
      </c>
      <c r="AP357" s="50" t="s">
        <v>153</v>
      </c>
      <c r="AQ357" s="48">
        <v>0.81789999999999996</v>
      </c>
      <c r="AR357" s="51" t="s">
        <v>20</v>
      </c>
      <c r="AS357" s="47">
        <v>0.02</v>
      </c>
      <c r="AT357" s="47">
        <v>25</v>
      </c>
      <c r="AU357" s="47">
        <v>111</v>
      </c>
      <c r="AV357" s="46" t="s">
        <v>103</v>
      </c>
      <c r="AW357" s="47">
        <v>2.4</v>
      </c>
      <c r="AX357" s="47">
        <v>58</v>
      </c>
      <c r="AZ357" s="47">
        <v>0.06</v>
      </c>
      <c r="BA357" s="47">
        <v>0.01</v>
      </c>
      <c r="BB357" s="47">
        <v>0.05</v>
      </c>
      <c r="BC357" s="47">
        <v>655</v>
      </c>
      <c r="BD357" s="47">
        <v>19910</v>
      </c>
      <c r="BE357" s="47">
        <v>1.5</v>
      </c>
      <c r="BF357" s="47">
        <v>11</v>
      </c>
      <c r="BG357" s="260"/>
      <c r="BH357" s="45">
        <v>0.79</v>
      </c>
      <c r="BI357" s="45">
        <v>0.88</v>
      </c>
      <c r="BJ357" s="45">
        <v>100.4</v>
      </c>
      <c r="BK357" s="45">
        <v>1.7</v>
      </c>
      <c r="BL357" s="45">
        <v>5.5</v>
      </c>
      <c r="BM357" s="45">
        <v>45</v>
      </c>
      <c r="BN357" s="45">
        <v>540</v>
      </c>
      <c r="BO357" s="45">
        <v>720</v>
      </c>
      <c r="BP357" s="45">
        <v>0.5</v>
      </c>
      <c r="BQ357" s="45">
        <v>0.05</v>
      </c>
      <c r="BR357" s="45">
        <v>0.02</v>
      </c>
      <c r="BS357" s="45">
        <v>44.6</v>
      </c>
      <c r="BU357" s="49">
        <v>3</v>
      </c>
      <c r="BV357" s="52">
        <v>42114</v>
      </c>
      <c r="BW357" s="49"/>
      <c r="BX357" s="49"/>
      <c r="BY357" s="48">
        <v>0.8085</v>
      </c>
      <c r="BZ357" s="47">
        <v>1</v>
      </c>
      <c r="CA357" s="47">
        <v>0.01</v>
      </c>
      <c r="CB357" s="47">
        <v>6</v>
      </c>
      <c r="CC357" s="47">
        <v>108</v>
      </c>
      <c r="CD357" s="46" t="s">
        <v>103</v>
      </c>
      <c r="CE357" s="47">
        <v>2.8</v>
      </c>
      <c r="CF357" s="47">
        <v>54.1</v>
      </c>
      <c r="CG357" s="47">
        <v>53.2</v>
      </c>
      <c r="CH357" s="47">
        <v>0.24</v>
      </c>
      <c r="CI357" s="47">
        <v>0.01</v>
      </c>
      <c r="CJ357" s="47">
        <v>0</v>
      </c>
      <c r="CK357" s="47">
        <v>656</v>
      </c>
      <c r="CL357" s="47">
        <v>19992</v>
      </c>
      <c r="CM357" s="47">
        <v>3</v>
      </c>
      <c r="CN357" s="47">
        <v>12.5</v>
      </c>
      <c r="CO357" s="449"/>
      <c r="CP357" s="45">
        <v>0.79</v>
      </c>
      <c r="CQ357" s="45">
        <v>0.88</v>
      </c>
      <c r="CR357" s="45">
        <v>100.4</v>
      </c>
      <c r="CS357" s="45">
        <v>1.7</v>
      </c>
      <c r="CT357" s="45">
        <v>5.5</v>
      </c>
      <c r="CU357" s="45">
        <v>45</v>
      </c>
      <c r="CV357" s="45">
        <v>540</v>
      </c>
      <c r="CW357" s="45">
        <v>720</v>
      </c>
      <c r="CX357" s="45">
        <v>0.5</v>
      </c>
      <c r="CY357" s="45">
        <v>0.05</v>
      </c>
      <c r="CZ357" s="45">
        <v>0.02</v>
      </c>
      <c r="DA357" s="45">
        <v>44.6</v>
      </c>
    </row>
    <row r="358" spans="1:105" ht="15.75" x14ac:dyDescent="0.3">
      <c r="A358" s="44">
        <f t="shared" si="34"/>
        <v>2015</v>
      </c>
      <c r="B358" s="44" t="str">
        <f t="shared" si="34"/>
        <v>ABRIL</v>
      </c>
      <c r="C358" s="44">
        <v>5</v>
      </c>
      <c r="D358" s="44" t="str">
        <f t="shared" si="33"/>
        <v>ABRIL 2015 / 4</v>
      </c>
      <c r="E358" s="49">
        <v>4</v>
      </c>
      <c r="F358" s="52">
        <v>42111</v>
      </c>
      <c r="G358" s="50">
        <v>52377</v>
      </c>
      <c r="H358" s="50" t="s">
        <v>104</v>
      </c>
      <c r="I358" s="48">
        <v>0.81230000000000002</v>
      </c>
      <c r="J358" s="51" t="s">
        <v>20</v>
      </c>
      <c r="K358" s="47">
        <v>0.02</v>
      </c>
      <c r="L358" s="47">
        <v>26.6</v>
      </c>
      <c r="M358" s="47">
        <v>112</v>
      </c>
      <c r="N358" s="46" t="s">
        <v>103</v>
      </c>
      <c r="O358" s="47">
        <v>2.0299999999999998</v>
      </c>
      <c r="P358" s="47">
        <v>55.6</v>
      </c>
      <c r="R358" s="47">
        <v>0.08</v>
      </c>
      <c r="S358" s="47">
        <v>0</v>
      </c>
      <c r="T358" s="47">
        <v>0.03</v>
      </c>
      <c r="U358" s="47">
        <v>643</v>
      </c>
      <c r="V358" s="47">
        <v>19958</v>
      </c>
      <c r="W358" s="47">
        <v>1</v>
      </c>
      <c r="X358" s="47">
        <v>12</v>
      </c>
      <c r="Y358" s="432"/>
      <c r="Z358" s="45">
        <v>0.79</v>
      </c>
      <c r="AA358" s="45">
        <v>0.88</v>
      </c>
      <c r="AB358" s="45">
        <v>100.4</v>
      </c>
      <c r="AC358" s="45">
        <v>1.7</v>
      </c>
      <c r="AD358" s="45">
        <v>5.5</v>
      </c>
      <c r="AE358" s="45">
        <v>45</v>
      </c>
      <c r="AF358" s="45">
        <v>540</v>
      </c>
      <c r="AG358" s="45">
        <v>720</v>
      </c>
      <c r="AH358" s="45">
        <v>0.5</v>
      </c>
      <c r="AI358" s="45">
        <v>0.05</v>
      </c>
      <c r="AJ358" s="45">
        <v>0.02</v>
      </c>
      <c r="AK358" s="45">
        <v>44.6</v>
      </c>
      <c r="AM358" s="49">
        <v>4</v>
      </c>
      <c r="AN358" s="52">
        <v>42107</v>
      </c>
      <c r="AO358" s="50">
        <v>52247</v>
      </c>
      <c r="AP358" s="50" t="s">
        <v>182</v>
      </c>
      <c r="AQ358" s="48">
        <v>0.81699999999999995</v>
      </c>
      <c r="AR358" s="51" t="s">
        <v>20</v>
      </c>
      <c r="AS358" s="47">
        <v>0.02</v>
      </c>
      <c r="AT358" s="47">
        <v>25</v>
      </c>
      <c r="AU358" s="47">
        <v>111</v>
      </c>
      <c r="AV358" s="46" t="s">
        <v>103</v>
      </c>
      <c r="AW358" s="47">
        <v>2.4</v>
      </c>
      <c r="AX358" s="47">
        <v>57</v>
      </c>
      <c r="AZ358" s="47">
        <v>0.06</v>
      </c>
      <c r="BA358" s="47">
        <v>0.01</v>
      </c>
      <c r="BB358" s="47">
        <v>0.02</v>
      </c>
      <c r="BC358" s="47">
        <v>655</v>
      </c>
      <c r="BD358" s="47">
        <v>19918</v>
      </c>
      <c r="BE358" s="47">
        <v>1.5</v>
      </c>
      <c r="BF358" s="47">
        <v>11</v>
      </c>
      <c r="BG358" s="260"/>
      <c r="BH358" s="45">
        <v>0.79</v>
      </c>
      <c r="BI358" s="45">
        <v>0.88</v>
      </c>
      <c r="BJ358" s="45">
        <v>100.4</v>
      </c>
      <c r="BK358" s="45">
        <v>1.7</v>
      </c>
      <c r="BL358" s="45">
        <v>5.5</v>
      </c>
      <c r="BM358" s="45">
        <v>45</v>
      </c>
      <c r="BN358" s="45">
        <v>540</v>
      </c>
      <c r="BO358" s="45">
        <v>720</v>
      </c>
      <c r="BP358" s="45">
        <v>0.5</v>
      </c>
      <c r="BQ358" s="45">
        <v>0.05</v>
      </c>
      <c r="BR358" s="45">
        <v>0.02</v>
      </c>
      <c r="BS358" s="45">
        <v>44.6</v>
      </c>
      <c r="BU358" s="49">
        <v>4</v>
      </c>
      <c r="BV358" s="52">
        <v>42121</v>
      </c>
      <c r="BW358" s="49"/>
      <c r="BX358" s="49"/>
      <c r="BY358" s="48">
        <v>0.80859999999999999</v>
      </c>
      <c r="BZ358" s="47">
        <v>1</v>
      </c>
      <c r="CA358" s="47">
        <v>0.01</v>
      </c>
      <c r="CB358" s="47">
        <v>4.5</v>
      </c>
      <c r="CC358" s="47">
        <v>110</v>
      </c>
      <c r="CD358" s="46" t="s">
        <v>103</v>
      </c>
      <c r="CE358" s="47">
        <v>2.9</v>
      </c>
      <c r="CF358" s="47">
        <v>54.6</v>
      </c>
      <c r="CG358" s="47">
        <v>53.4</v>
      </c>
      <c r="CH358" s="47">
        <v>0.23</v>
      </c>
      <c r="CI358" s="47">
        <v>0.01</v>
      </c>
      <c r="CJ358" s="47">
        <v>0</v>
      </c>
      <c r="CK358" s="47">
        <v>653</v>
      </c>
      <c r="CL358" s="47">
        <v>19990</v>
      </c>
      <c r="CM358" s="47">
        <v>3</v>
      </c>
      <c r="CN358" s="47">
        <v>12.7</v>
      </c>
      <c r="CO358" s="449"/>
      <c r="CP358" s="45">
        <v>0.79</v>
      </c>
      <c r="CQ358" s="45">
        <v>0.88</v>
      </c>
      <c r="CR358" s="45">
        <v>100.4</v>
      </c>
      <c r="CS358" s="45">
        <v>1.7</v>
      </c>
      <c r="CT358" s="45">
        <v>5.5</v>
      </c>
      <c r="CU358" s="45">
        <v>45</v>
      </c>
      <c r="CV358" s="45">
        <v>540</v>
      </c>
      <c r="CW358" s="45">
        <v>720</v>
      </c>
      <c r="CX358" s="45">
        <v>0.5</v>
      </c>
      <c r="CY358" s="45">
        <v>0.05</v>
      </c>
      <c r="CZ358" s="45">
        <v>0.02</v>
      </c>
      <c r="DA358" s="45">
        <v>44.6</v>
      </c>
    </row>
    <row r="359" spans="1:105" ht="15.75" x14ac:dyDescent="0.3">
      <c r="A359" s="44">
        <f t="shared" si="34"/>
        <v>2015</v>
      </c>
      <c r="B359" s="44" t="str">
        <f t="shared" si="34"/>
        <v>ABRIL</v>
      </c>
      <c r="C359" s="44">
        <v>6</v>
      </c>
      <c r="D359" s="44" t="str">
        <f t="shared" si="33"/>
        <v>ABRIL 2015 / 5</v>
      </c>
      <c r="E359" s="49">
        <v>5</v>
      </c>
      <c r="F359" s="52">
        <v>42115</v>
      </c>
      <c r="G359" s="50">
        <v>52450</v>
      </c>
      <c r="H359" s="50" t="s">
        <v>102</v>
      </c>
      <c r="I359" s="48">
        <v>0.81230000000000002</v>
      </c>
      <c r="J359" s="51" t="s">
        <v>20</v>
      </c>
      <c r="K359" s="47">
        <v>0.02</v>
      </c>
      <c r="L359" s="47">
        <v>26.6</v>
      </c>
      <c r="M359" s="47">
        <v>110</v>
      </c>
      <c r="N359" s="46" t="s">
        <v>103</v>
      </c>
      <c r="O359" s="47">
        <v>2.04</v>
      </c>
      <c r="P359" s="47">
        <v>54.8</v>
      </c>
      <c r="R359" s="47">
        <v>0.08</v>
      </c>
      <c r="S359" s="47">
        <v>0</v>
      </c>
      <c r="T359" s="47">
        <v>0.03</v>
      </c>
      <c r="U359" s="47">
        <v>631</v>
      </c>
      <c r="V359" s="47">
        <v>19958</v>
      </c>
      <c r="W359" s="47">
        <v>1</v>
      </c>
      <c r="X359" s="47">
        <v>12</v>
      </c>
      <c r="Y359" s="432"/>
      <c r="Z359" s="45">
        <v>0.79</v>
      </c>
      <c r="AA359" s="45">
        <v>0.88</v>
      </c>
      <c r="AB359" s="45">
        <v>100.4</v>
      </c>
      <c r="AC359" s="45">
        <v>1.7</v>
      </c>
      <c r="AD359" s="45">
        <v>5.5</v>
      </c>
      <c r="AE359" s="45">
        <v>45</v>
      </c>
      <c r="AF359" s="45">
        <v>540</v>
      </c>
      <c r="AG359" s="45">
        <v>720</v>
      </c>
      <c r="AH359" s="45">
        <v>0.5</v>
      </c>
      <c r="AI359" s="45">
        <v>0.05</v>
      </c>
      <c r="AJ359" s="45">
        <v>0.02</v>
      </c>
      <c r="AK359" s="45">
        <v>44.6</v>
      </c>
      <c r="AM359" s="49">
        <v>5</v>
      </c>
      <c r="AN359" s="52">
        <v>42110</v>
      </c>
      <c r="AO359" s="50">
        <v>52309</v>
      </c>
      <c r="AP359" s="50" t="s">
        <v>153</v>
      </c>
      <c r="AQ359" s="48">
        <v>0.81559999999999999</v>
      </c>
      <c r="AR359" s="51" t="s">
        <v>20</v>
      </c>
      <c r="AS359" s="47">
        <v>0.02</v>
      </c>
      <c r="AT359" s="47">
        <v>25</v>
      </c>
      <c r="AU359" s="47">
        <v>113</v>
      </c>
      <c r="AV359" s="46" t="s">
        <v>103</v>
      </c>
      <c r="AW359" s="47">
        <v>2.4</v>
      </c>
      <c r="AX359" s="47">
        <v>57</v>
      </c>
      <c r="AZ359" s="47">
        <v>0.06</v>
      </c>
      <c r="BA359" s="47">
        <v>0.01</v>
      </c>
      <c r="BB359" s="47">
        <v>0.05</v>
      </c>
      <c r="BC359" s="47">
        <v>649</v>
      </c>
      <c r="BD359" s="47">
        <v>19930</v>
      </c>
      <c r="BE359" s="47">
        <v>1</v>
      </c>
      <c r="BF359" s="47">
        <v>11</v>
      </c>
      <c r="BG359" s="260"/>
      <c r="BH359" s="45">
        <v>0.79</v>
      </c>
      <c r="BI359" s="45">
        <v>0.88</v>
      </c>
      <c r="BJ359" s="45">
        <v>100.4</v>
      </c>
      <c r="BK359" s="45">
        <v>1.7</v>
      </c>
      <c r="BL359" s="45">
        <v>5.5</v>
      </c>
      <c r="BM359" s="45">
        <v>45</v>
      </c>
      <c r="BN359" s="45">
        <v>540</v>
      </c>
      <c r="BO359" s="45">
        <v>720</v>
      </c>
      <c r="BP359" s="45">
        <v>0.5</v>
      </c>
      <c r="BQ359" s="45">
        <v>0.05</v>
      </c>
      <c r="BR359" s="45">
        <v>0.02</v>
      </c>
      <c r="BS359" s="45">
        <v>44.6</v>
      </c>
      <c r="BV359" s="44"/>
    </row>
    <row r="360" spans="1:105" ht="15.75" x14ac:dyDescent="0.3">
      <c r="A360" s="44">
        <f t="shared" si="34"/>
        <v>2015</v>
      </c>
      <c r="B360" s="44" t="str">
        <f t="shared" si="34"/>
        <v>ABRIL</v>
      </c>
      <c r="C360" s="44">
        <v>7</v>
      </c>
      <c r="D360" s="44" t="str">
        <f t="shared" si="33"/>
        <v>ABRIL 2015 / 6</v>
      </c>
      <c r="E360" s="49">
        <v>6</v>
      </c>
      <c r="F360" s="52">
        <v>42119</v>
      </c>
      <c r="G360" s="50">
        <v>52585</v>
      </c>
      <c r="H360" s="50" t="s">
        <v>104</v>
      </c>
      <c r="I360" s="48">
        <v>0.81279999999999997</v>
      </c>
      <c r="J360" s="51" t="s">
        <v>20</v>
      </c>
      <c r="K360" s="47">
        <v>0.01</v>
      </c>
      <c r="L360" s="47">
        <v>32</v>
      </c>
      <c r="M360" s="47">
        <v>112</v>
      </c>
      <c r="N360" s="46" t="s">
        <v>103</v>
      </c>
      <c r="O360" s="47">
        <v>2.06</v>
      </c>
      <c r="P360" s="47">
        <v>56.3</v>
      </c>
      <c r="R360" s="47">
        <v>0.08</v>
      </c>
      <c r="S360" s="47">
        <v>0</v>
      </c>
      <c r="T360" s="47">
        <v>0.03</v>
      </c>
      <c r="U360" s="47">
        <v>654</v>
      </c>
      <c r="V360" s="47">
        <v>19954</v>
      </c>
      <c r="W360" s="47">
        <v>1</v>
      </c>
      <c r="X360" s="47">
        <v>12.1</v>
      </c>
      <c r="Y360" s="432"/>
      <c r="Z360" s="45">
        <v>0.79</v>
      </c>
      <c r="AA360" s="45">
        <v>0.88</v>
      </c>
      <c r="AB360" s="45">
        <v>100.4</v>
      </c>
      <c r="AC360" s="45">
        <v>1.7</v>
      </c>
      <c r="AD360" s="45">
        <v>5.5</v>
      </c>
      <c r="AE360" s="45">
        <v>45</v>
      </c>
      <c r="AF360" s="45">
        <v>540</v>
      </c>
      <c r="AG360" s="45">
        <v>720</v>
      </c>
      <c r="AH360" s="45">
        <v>0.5</v>
      </c>
      <c r="AI360" s="45">
        <v>0.05</v>
      </c>
      <c r="AJ360" s="45">
        <v>0.02</v>
      </c>
      <c r="AK360" s="45">
        <v>44.6</v>
      </c>
      <c r="AM360" s="49">
        <v>6</v>
      </c>
      <c r="AN360" s="52">
        <v>42113</v>
      </c>
      <c r="AO360" s="50">
        <v>52391</v>
      </c>
      <c r="AP360" s="50" t="s">
        <v>182</v>
      </c>
      <c r="AQ360" s="48">
        <v>0.81510000000000005</v>
      </c>
      <c r="AR360" s="51" t="s">
        <v>20</v>
      </c>
      <c r="AS360" s="47">
        <v>0.02</v>
      </c>
      <c r="AT360" s="47">
        <v>15</v>
      </c>
      <c r="AU360" s="47">
        <v>117</v>
      </c>
      <c r="AV360" s="46" t="s">
        <v>103</v>
      </c>
      <c r="AW360" s="47">
        <v>2.2999999999999998</v>
      </c>
      <c r="AX360" s="47">
        <v>59</v>
      </c>
      <c r="AY360" s="47"/>
      <c r="AZ360" s="47">
        <v>0.06</v>
      </c>
      <c r="BA360" s="47">
        <v>0.01</v>
      </c>
      <c r="BB360" s="47">
        <v>0.03</v>
      </c>
      <c r="BC360" s="47">
        <v>669</v>
      </c>
      <c r="BD360" s="47">
        <v>19934</v>
      </c>
      <c r="BE360" s="47">
        <v>1</v>
      </c>
      <c r="BF360" s="47">
        <v>12</v>
      </c>
      <c r="BG360" s="260"/>
      <c r="BH360" s="45">
        <v>0.79</v>
      </c>
      <c r="BI360" s="45">
        <v>0.88</v>
      </c>
      <c r="BJ360" s="45">
        <v>100.4</v>
      </c>
      <c r="BK360" s="45">
        <v>1.7</v>
      </c>
      <c r="BL360" s="45">
        <v>5.5</v>
      </c>
      <c r="BM360" s="45">
        <v>45</v>
      </c>
      <c r="BN360" s="45">
        <v>540</v>
      </c>
      <c r="BO360" s="45">
        <v>720</v>
      </c>
      <c r="BP360" s="45">
        <v>0.5</v>
      </c>
      <c r="BQ360" s="45">
        <v>0.05</v>
      </c>
      <c r="BR360" s="45">
        <v>0.02</v>
      </c>
      <c r="BS360" s="45">
        <v>44.6</v>
      </c>
      <c r="BV360" s="44"/>
    </row>
    <row r="361" spans="1:105" ht="15.75" x14ac:dyDescent="0.3">
      <c r="A361" s="44">
        <f t="shared" si="34"/>
        <v>2015</v>
      </c>
      <c r="B361" s="44" t="str">
        <f t="shared" si="34"/>
        <v>ABRIL</v>
      </c>
      <c r="C361" s="44">
        <v>8</v>
      </c>
      <c r="D361" s="44" t="str">
        <f t="shared" si="33"/>
        <v>ABRIL 2015 / 7</v>
      </c>
      <c r="E361" s="49">
        <v>7</v>
      </c>
      <c r="F361" s="52">
        <v>42123</v>
      </c>
      <c r="G361" s="50">
        <v>52674</v>
      </c>
      <c r="H361" s="50" t="s">
        <v>102</v>
      </c>
      <c r="I361" s="48">
        <v>0.81369999999999998</v>
      </c>
      <c r="J361" s="51" t="s">
        <v>20</v>
      </c>
      <c r="K361" s="47">
        <v>0.02</v>
      </c>
      <c r="L361" s="47">
        <v>26.6</v>
      </c>
      <c r="M361" s="47">
        <v>110</v>
      </c>
      <c r="N361" s="46" t="s">
        <v>103</v>
      </c>
      <c r="O361" s="47">
        <v>2.0499999999999998</v>
      </c>
      <c r="P361" s="47">
        <v>55.2</v>
      </c>
      <c r="R361" s="47">
        <v>0.08</v>
      </c>
      <c r="S361" s="47">
        <v>0</v>
      </c>
      <c r="T361" s="47">
        <v>0.03</v>
      </c>
      <c r="U361" s="47">
        <v>641</v>
      </c>
      <c r="V361" s="47">
        <v>19946</v>
      </c>
      <c r="W361" s="47">
        <v>1</v>
      </c>
      <c r="X361" s="47">
        <v>12.2</v>
      </c>
      <c r="Y361" s="432"/>
      <c r="Z361" s="45">
        <v>0.79</v>
      </c>
      <c r="AA361" s="45">
        <v>0.88</v>
      </c>
      <c r="AB361" s="45">
        <v>100.4</v>
      </c>
      <c r="AC361" s="45">
        <v>1.7</v>
      </c>
      <c r="AD361" s="45">
        <v>5.5</v>
      </c>
      <c r="AE361" s="45">
        <v>45</v>
      </c>
      <c r="AF361" s="45">
        <v>540</v>
      </c>
      <c r="AG361" s="45">
        <v>720</v>
      </c>
      <c r="AH361" s="45">
        <v>0.5</v>
      </c>
      <c r="AI361" s="45">
        <v>0.05</v>
      </c>
      <c r="AJ361" s="45">
        <v>0.02</v>
      </c>
      <c r="AK361" s="45">
        <v>44.6</v>
      </c>
      <c r="AM361" s="49">
        <v>7</v>
      </c>
      <c r="AN361" s="52">
        <v>42116</v>
      </c>
      <c r="AO361" s="50">
        <v>52448</v>
      </c>
      <c r="AP361" s="50" t="s">
        <v>153</v>
      </c>
      <c r="AQ361" s="48">
        <v>0.81840000000000002</v>
      </c>
      <c r="AR361" s="51" t="s">
        <v>20</v>
      </c>
      <c r="AS361" s="47">
        <v>0.02</v>
      </c>
      <c r="AT361" s="47">
        <v>25</v>
      </c>
      <c r="AU361" s="47">
        <v>126</v>
      </c>
      <c r="AV361" s="46" t="s">
        <v>103</v>
      </c>
      <c r="AW361" s="47">
        <v>2.5</v>
      </c>
      <c r="AX361" s="47">
        <v>57</v>
      </c>
      <c r="AY361" s="45"/>
      <c r="AZ361" s="47">
        <v>0.05</v>
      </c>
      <c r="BA361" s="47">
        <v>0.01</v>
      </c>
      <c r="BB361" s="47">
        <v>0.05</v>
      </c>
      <c r="BC361" s="47">
        <v>657</v>
      </c>
      <c r="BD361" s="47">
        <v>19906</v>
      </c>
      <c r="BE361" s="47">
        <v>1.5</v>
      </c>
      <c r="BF361" s="47">
        <v>11</v>
      </c>
      <c r="BG361" s="260"/>
      <c r="BH361" s="45">
        <v>0.79</v>
      </c>
      <c r="BI361" s="45">
        <v>0.88</v>
      </c>
      <c r="BJ361" s="45">
        <v>100.4</v>
      </c>
      <c r="BK361" s="45">
        <v>1.7</v>
      </c>
      <c r="BL361" s="45">
        <v>5.5</v>
      </c>
      <c r="BM361" s="45">
        <v>45</v>
      </c>
      <c r="BN361" s="45">
        <v>540</v>
      </c>
      <c r="BO361" s="45">
        <v>720</v>
      </c>
      <c r="BP361" s="45">
        <v>0.5</v>
      </c>
      <c r="BQ361" s="45">
        <v>0.05</v>
      </c>
      <c r="BR361" s="45">
        <v>0.02</v>
      </c>
      <c r="BS361" s="45">
        <v>44.6</v>
      </c>
      <c r="BV361" s="44"/>
    </row>
    <row r="362" spans="1:105" ht="15.75" x14ac:dyDescent="0.3">
      <c r="A362" s="44">
        <f t="shared" si="34"/>
        <v>2015</v>
      </c>
      <c r="B362" s="44" t="str">
        <f t="shared" si="34"/>
        <v>ABRIL</v>
      </c>
      <c r="C362" s="44">
        <v>9</v>
      </c>
      <c r="D362" s="44" t="str">
        <f t="shared" si="33"/>
        <v>ABRIL 2015 / 8</v>
      </c>
      <c r="AA362" s="44"/>
      <c r="AM362" s="49">
        <v>8</v>
      </c>
      <c r="AN362" s="52">
        <v>42119</v>
      </c>
      <c r="AO362" s="50">
        <v>52560</v>
      </c>
      <c r="AP362" s="50" t="s">
        <v>182</v>
      </c>
      <c r="AQ362" s="48">
        <v>0.81789999999999996</v>
      </c>
      <c r="AR362" s="51" t="s">
        <v>20</v>
      </c>
      <c r="AS362" s="47">
        <v>0.02</v>
      </c>
      <c r="AT362" s="47">
        <v>27</v>
      </c>
      <c r="AU362" s="47">
        <v>120</v>
      </c>
      <c r="AV362" s="46" t="s">
        <v>103</v>
      </c>
      <c r="AW362" s="47">
        <v>2.5</v>
      </c>
      <c r="AX362" s="47">
        <v>58</v>
      </c>
      <c r="AZ362" s="47">
        <v>0.06</v>
      </c>
      <c r="BA362" s="47">
        <v>0.01</v>
      </c>
      <c r="BB362" s="47">
        <v>0.05</v>
      </c>
      <c r="BC362" s="47">
        <v>678</v>
      </c>
      <c r="BD362" s="47">
        <v>19910</v>
      </c>
      <c r="BE362" s="47">
        <v>1.5</v>
      </c>
      <c r="BF362" s="47">
        <v>11</v>
      </c>
      <c r="BG362" s="260"/>
      <c r="BH362" s="45">
        <v>0.79</v>
      </c>
      <c r="BI362" s="45">
        <v>0.88</v>
      </c>
      <c r="BJ362" s="45">
        <v>100.4</v>
      </c>
      <c r="BK362" s="45">
        <v>1.7</v>
      </c>
      <c r="BL362" s="45">
        <v>5.5</v>
      </c>
      <c r="BM362" s="45">
        <v>45</v>
      </c>
      <c r="BN362" s="45">
        <v>540</v>
      </c>
      <c r="BO362" s="45">
        <v>720</v>
      </c>
      <c r="BP362" s="45">
        <v>0.5</v>
      </c>
      <c r="BQ362" s="45">
        <v>0.05</v>
      </c>
      <c r="BR362" s="45">
        <v>0.02</v>
      </c>
      <c r="BS362" s="45">
        <v>44.6</v>
      </c>
      <c r="BV362" s="44"/>
    </row>
    <row r="363" spans="1:105" ht="15.75" x14ac:dyDescent="0.3">
      <c r="A363" s="44">
        <f t="shared" si="34"/>
        <v>2015</v>
      </c>
      <c r="B363" s="44" t="str">
        <f t="shared" si="34"/>
        <v>ABRIL</v>
      </c>
      <c r="C363" s="44">
        <v>10</v>
      </c>
      <c r="D363" s="44" t="str">
        <f t="shared" si="33"/>
        <v>ABRIL 2015 / 9</v>
      </c>
      <c r="AA363" s="44"/>
      <c r="AM363" s="49">
        <v>9</v>
      </c>
      <c r="AN363" s="52">
        <v>42123</v>
      </c>
      <c r="AO363" s="50">
        <v>52627</v>
      </c>
      <c r="AP363" s="50" t="s">
        <v>153</v>
      </c>
      <c r="AQ363" s="48">
        <v>0.81840000000000002</v>
      </c>
      <c r="AR363" s="51" t="s">
        <v>20</v>
      </c>
      <c r="AS363" s="47">
        <v>0.02</v>
      </c>
      <c r="AT363" s="47">
        <v>20</v>
      </c>
      <c r="AU363" s="47">
        <v>120</v>
      </c>
      <c r="AV363" s="46" t="s">
        <v>103</v>
      </c>
      <c r="AW363" s="47">
        <v>2.4</v>
      </c>
      <c r="AX363" s="47">
        <v>57</v>
      </c>
      <c r="AZ363" s="47">
        <v>0.06</v>
      </c>
      <c r="BA363" s="47">
        <v>0.01</v>
      </c>
      <c r="BB363" s="47">
        <v>0.05</v>
      </c>
      <c r="BC363" s="47">
        <v>655</v>
      </c>
      <c r="BD363" s="47">
        <v>19906</v>
      </c>
      <c r="BE363" s="47">
        <v>1.5</v>
      </c>
      <c r="BF363" s="47">
        <v>12</v>
      </c>
      <c r="BG363" s="260"/>
      <c r="BH363" s="45">
        <v>0.79</v>
      </c>
      <c r="BI363" s="45">
        <v>0.88</v>
      </c>
      <c r="BJ363" s="45">
        <v>100.4</v>
      </c>
      <c r="BK363" s="45">
        <v>1.7</v>
      </c>
      <c r="BL363" s="45">
        <v>5.5</v>
      </c>
      <c r="BM363" s="45">
        <v>45</v>
      </c>
      <c r="BN363" s="45">
        <v>540</v>
      </c>
      <c r="BO363" s="45">
        <v>720</v>
      </c>
      <c r="BP363" s="45">
        <v>0.5</v>
      </c>
      <c r="BQ363" s="45">
        <v>0.05</v>
      </c>
      <c r="BR363" s="45">
        <v>0.02</v>
      </c>
      <c r="BS363" s="45">
        <v>44.6</v>
      </c>
      <c r="BV363" s="44"/>
    </row>
    <row r="364" spans="1:105" x14ac:dyDescent="0.25">
      <c r="A364" s="44">
        <f t="shared" si="34"/>
        <v>2015</v>
      </c>
      <c r="B364" s="44" t="str">
        <f t="shared" si="34"/>
        <v>ABRIL</v>
      </c>
      <c r="C364" s="44">
        <v>11</v>
      </c>
      <c r="D364" s="44" t="str">
        <f t="shared" si="33"/>
        <v>ABRIL 2015 / 10</v>
      </c>
    </row>
    <row r="365" spans="1:105" x14ac:dyDescent="0.25">
      <c r="A365" s="44">
        <f t="shared" si="34"/>
        <v>2015</v>
      </c>
      <c r="B365" s="44" t="str">
        <f t="shared" si="34"/>
        <v>ABRIL</v>
      </c>
      <c r="C365" s="44">
        <v>12</v>
      </c>
      <c r="D365" s="44" t="str">
        <f t="shared" si="33"/>
        <v>ABRIL 2015 / 11</v>
      </c>
    </row>
    <row r="366" spans="1:105" x14ac:dyDescent="0.25">
      <c r="A366" s="44">
        <f t="shared" si="34"/>
        <v>2015</v>
      </c>
      <c r="B366" s="44" t="str">
        <f t="shared" si="34"/>
        <v>ABRIL</v>
      </c>
      <c r="C366" s="44">
        <v>13</v>
      </c>
      <c r="D366" s="44" t="str">
        <f t="shared" si="33"/>
        <v>ABRIL 2015 / 12</v>
      </c>
    </row>
    <row r="367" spans="1:105" x14ac:dyDescent="0.25">
      <c r="A367" s="44">
        <f t="shared" si="34"/>
        <v>2015</v>
      </c>
      <c r="B367" s="44" t="str">
        <f t="shared" si="34"/>
        <v>ABRIL</v>
      </c>
      <c r="C367" s="44">
        <v>14</v>
      </c>
      <c r="D367" s="44" t="str">
        <f t="shared" si="33"/>
        <v>ABRIL 2015 / 13</v>
      </c>
    </row>
    <row r="368" spans="1:105" x14ac:dyDescent="0.25">
      <c r="A368" s="44">
        <f t="shared" si="34"/>
        <v>2015</v>
      </c>
      <c r="B368" s="44" t="str">
        <f t="shared" si="34"/>
        <v>ABRIL</v>
      </c>
      <c r="C368" s="44">
        <v>15</v>
      </c>
      <c r="D368" s="44" t="str">
        <f t="shared" si="33"/>
        <v>ABRIL 2015 / 14</v>
      </c>
    </row>
    <row r="369" spans="1:4" x14ac:dyDescent="0.25">
      <c r="A369" s="44">
        <f t="shared" si="34"/>
        <v>2015</v>
      </c>
      <c r="B369" s="44" t="str">
        <f t="shared" si="34"/>
        <v>ABRIL</v>
      </c>
      <c r="C369" s="44">
        <v>16</v>
      </c>
      <c r="D369" s="44" t="str">
        <f t="shared" si="33"/>
        <v>ABRIL 2015 / 15</v>
      </c>
    </row>
    <row r="370" spans="1:4" x14ac:dyDescent="0.25">
      <c r="A370" s="44">
        <f t="shared" si="34"/>
        <v>2015</v>
      </c>
      <c r="B370" s="44" t="str">
        <f t="shared" si="34"/>
        <v>ABRIL</v>
      </c>
      <c r="C370" s="44">
        <v>17</v>
      </c>
      <c r="D370" s="44" t="str">
        <f t="shared" si="33"/>
        <v>ABRIL 2015 / 16</v>
      </c>
    </row>
    <row r="371" spans="1:4" x14ac:dyDescent="0.25">
      <c r="A371" s="44">
        <f t="shared" si="34"/>
        <v>2015</v>
      </c>
      <c r="B371" s="44" t="str">
        <f t="shared" si="34"/>
        <v>ABRIL</v>
      </c>
      <c r="C371" s="44">
        <v>18</v>
      </c>
      <c r="D371" s="44" t="str">
        <f t="shared" si="33"/>
        <v>ABRIL 2015 / 17</v>
      </c>
    </row>
    <row r="372" spans="1:4" x14ac:dyDescent="0.25">
      <c r="A372" s="44">
        <f t="shared" si="34"/>
        <v>2015</v>
      </c>
      <c r="B372" s="44" t="str">
        <f t="shared" si="34"/>
        <v>ABRIL</v>
      </c>
      <c r="C372" s="44">
        <v>19</v>
      </c>
      <c r="D372" s="44" t="str">
        <f t="shared" si="33"/>
        <v>ABRIL 2015 / 18</v>
      </c>
    </row>
    <row r="373" spans="1:4" x14ac:dyDescent="0.25">
      <c r="A373" s="44">
        <f t="shared" si="34"/>
        <v>2015</v>
      </c>
      <c r="B373" s="44" t="str">
        <f t="shared" si="34"/>
        <v>ABRIL</v>
      </c>
      <c r="C373" s="44">
        <v>20</v>
      </c>
      <c r="D373" s="44" t="str">
        <f t="shared" si="33"/>
        <v>ABRIL 2015 / 19</v>
      </c>
    </row>
    <row r="374" spans="1:4" x14ac:dyDescent="0.25">
      <c r="A374" s="44">
        <f t="shared" si="34"/>
        <v>2015</v>
      </c>
      <c r="B374" s="44" t="str">
        <f t="shared" si="34"/>
        <v>ABRIL</v>
      </c>
      <c r="C374" s="44">
        <v>21</v>
      </c>
      <c r="D374" s="44" t="str">
        <f t="shared" si="33"/>
        <v>ABRIL 2015 / 20</v>
      </c>
    </row>
    <row r="375" spans="1:4" x14ac:dyDescent="0.25">
      <c r="A375" s="44">
        <f t="shared" si="34"/>
        <v>2015</v>
      </c>
      <c r="B375" s="44" t="str">
        <f t="shared" si="34"/>
        <v>ABRIL</v>
      </c>
      <c r="C375" s="44">
        <v>22</v>
      </c>
      <c r="D375" s="44" t="str">
        <f t="shared" si="33"/>
        <v>ABRIL 2015 / 21</v>
      </c>
    </row>
    <row r="376" spans="1:4" x14ac:dyDescent="0.25">
      <c r="A376" s="44">
        <f t="shared" si="34"/>
        <v>2015</v>
      </c>
      <c r="B376" s="44" t="str">
        <f t="shared" si="34"/>
        <v>ABRIL</v>
      </c>
      <c r="C376" s="44">
        <v>23</v>
      </c>
      <c r="D376" s="44" t="str">
        <f t="shared" si="33"/>
        <v>ABRIL 2015 / 22</v>
      </c>
    </row>
    <row r="377" spans="1:4" x14ac:dyDescent="0.25">
      <c r="A377" s="44">
        <f t="shared" si="34"/>
        <v>2015</v>
      </c>
      <c r="B377" s="44" t="str">
        <f t="shared" si="34"/>
        <v>ABRIL</v>
      </c>
      <c r="C377" s="44">
        <v>24</v>
      </c>
      <c r="D377" s="44" t="str">
        <f t="shared" si="33"/>
        <v>ABRIL 2015 / 23</v>
      </c>
    </row>
    <row r="378" spans="1:4" x14ac:dyDescent="0.25">
      <c r="A378" s="44">
        <f t="shared" si="34"/>
        <v>2015</v>
      </c>
      <c r="B378" s="44" t="str">
        <f t="shared" si="34"/>
        <v>ABRIL</v>
      </c>
      <c r="C378" s="44">
        <v>25</v>
      </c>
      <c r="D378" s="44" t="str">
        <f t="shared" si="33"/>
        <v>ABRIL 2015 / 24</v>
      </c>
    </row>
    <row r="379" spans="1:4" x14ac:dyDescent="0.25">
      <c r="A379" s="44">
        <f t="shared" si="34"/>
        <v>2015</v>
      </c>
      <c r="B379" s="44" t="str">
        <f t="shared" si="34"/>
        <v>ABRIL</v>
      </c>
      <c r="C379" s="44">
        <v>26</v>
      </c>
      <c r="D379" s="44" t="str">
        <f t="shared" si="33"/>
        <v>ABRIL 2015 / 25</v>
      </c>
    </row>
    <row r="380" spans="1:4" x14ac:dyDescent="0.25">
      <c r="A380" s="44">
        <f t="shared" si="34"/>
        <v>2015</v>
      </c>
      <c r="B380" s="44" t="str">
        <f t="shared" si="34"/>
        <v>ABRIL</v>
      </c>
      <c r="C380" s="44">
        <v>27</v>
      </c>
      <c r="D380" s="44" t="str">
        <f t="shared" si="33"/>
        <v>ABRIL 2015 / 26</v>
      </c>
    </row>
    <row r="381" spans="1:4" x14ac:dyDescent="0.25">
      <c r="A381" s="44">
        <f t="shared" si="34"/>
        <v>2015</v>
      </c>
      <c r="B381" s="44" t="str">
        <f t="shared" si="34"/>
        <v>ABRIL</v>
      </c>
      <c r="C381" s="44">
        <v>28</v>
      </c>
      <c r="D381" s="44" t="str">
        <f t="shared" si="33"/>
        <v>ABRIL 2015 / 27</v>
      </c>
    </row>
    <row r="382" spans="1:4" x14ac:dyDescent="0.25">
      <c r="A382" s="44">
        <f t="shared" si="34"/>
        <v>2015</v>
      </c>
      <c r="B382" s="44" t="str">
        <f t="shared" si="34"/>
        <v>ABRIL</v>
      </c>
      <c r="C382" s="44">
        <v>29</v>
      </c>
      <c r="D382" s="44" t="str">
        <f t="shared" si="33"/>
        <v>ABRIL 2015 / 28</v>
      </c>
    </row>
    <row r="383" spans="1:4" x14ac:dyDescent="0.25">
      <c r="A383" s="44">
        <f t="shared" si="34"/>
        <v>2015</v>
      </c>
      <c r="B383" s="44" t="str">
        <f t="shared" si="34"/>
        <v>ABRIL</v>
      </c>
      <c r="C383" s="44">
        <v>30</v>
      </c>
      <c r="D383" s="44" t="str">
        <f t="shared" si="33"/>
        <v>ABRIL 2015 / 29</v>
      </c>
    </row>
    <row r="384" spans="1:4" x14ac:dyDescent="0.25">
      <c r="A384" s="44">
        <f t="shared" si="34"/>
        <v>2015</v>
      </c>
      <c r="B384" s="44" t="str">
        <f t="shared" si="34"/>
        <v>ABRIL</v>
      </c>
      <c r="C384" s="44">
        <v>31</v>
      </c>
      <c r="D384" s="44" t="str">
        <f t="shared" si="33"/>
        <v>ABRIL 2015 / 30</v>
      </c>
    </row>
    <row r="385" spans="1:105" s="206" customFormat="1" x14ac:dyDescent="0.25">
      <c r="D385" s="44" t="str">
        <f t="shared" si="33"/>
        <v>ABRIL 2015 / 31</v>
      </c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17"/>
      <c r="Z385" s="44"/>
      <c r="AA385" s="55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207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55"/>
      <c r="AY385" s="44"/>
      <c r="AZ385" s="44"/>
      <c r="BA385" s="44"/>
      <c r="BB385" s="44"/>
      <c r="BC385" s="44"/>
      <c r="BD385" s="44"/>
      <c r="BE385" s="44"/>
      <c r="BF385" s="44"/>
      <c r="BG385" s="411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207"/>
      <c r="BU385" s="44"/>
      <c r="BV385" s="55"/>
      <c r="BW385" s="44"/>
      <c r="BX385" s="44"/>
      <c r="BY385" s="44"/>
      <c r="BZ385" s="44"/>
      <c r="CA385" s="44"/>
      <c r="CB385" s="44"/>
      <c r="CC385" s="44"/>
      <c r="CD385" s="44"/>
      <c r="CE385" s="44"/>
      <c r="CF385" s="44"/>
      <c r="CG385" s="44"/>
      <c r="CH385" s="44"/>
      <c r="CI385" s="44"/>
      <c r="CJ385" s="44"/>
      <c r="CK385" s="44"/>
      <c r="CL385" s="44"/>
      <c r="CM385" s="44"/>
      <c r="CN385" s="44"/>
      <c r="CO385" s="422"/>
      <c r="CP385" s="44"/>
      <c r="CQ385" s="44"/>
      <c r="CR385" s="44"/>
      <c r="CS385" s="44"/>
      <c r="CT385" s="44"/>
      <c r="CU385" s="44"/>
      <c r="CV385" s="44"/>
      <c r="CW385" s="44"/>
      <c r="CX385" s="44"/>
      <c r="CY385" s="44"/>
      <c r="CZ385" s="44"/>
      <c r="DA385" s="44"/>
    </row>
    <row r="386" spans="1:105" ht="15.75" x14ac:dyDescent="0.25">
      <c r="A386" s="44">
        <v>2015</v>
      </c>
      <c r="B386" s="44" t="s">
        <v>226</v>
      </c>
      <c r="C386" s="44">
        <v>1</v>
      </c>
      <c r="D386" s="208" t="s">
        <v>228</v>
      </c>
      <c r="E386" s="209">
        <f>IFERROR(AVERAGE(E355:E385),"")</f>
        <v>4</v>
      </c>
      <c r="F386" s="209">
        <f>IFERROR(AVERAGE(F355:F385),"")</f>
        <v>42110.857142857145</v>
      </c>
      <c r="G386" s="209">
        <f>IFERROR(AVERAGE(G355:G385),"")</f>
        <v>52369</v>
      </c>
      <c r="H386" s="209" t="str">
        <f>IFERROR(AVERAGE(H355:H385),"")</f>
        <v/>
      </c>
      <c r="I386" s="209">
        <f>IFERROR(AVERAGE(I355:I385),"")</f>
        <v>0.81257142857142861</v>
      </c>
      <c r="J386" s="209" t="str">
        <f t="shared" ref="J386:BU386" si="35">IFERROR(AVERAGE(J355:J385),"")</f>
        <v/>
      </c>
      <c r="K386" s="209">
        <f t="shared" si="35"/>
        <v>1.8571428571428572E-2</v>
      </c>
      <c r="L386" s="209">
        <f t="shared" si="35"/>
        <v>28.914285714285711</v>
      </c>
      <c r="M386" s="209">
        <f t="shared" si="35"/>
        <v>111.28571428571429</v>
      </c>
      <c r="N386" s="209" t="str">
        <f t="shared" si="35"/>
        <v/>
      </c>
      <c r="O386" s="209">
        <f t="shared" si="35"/>
        <v>2.0385714285714287</v>
      </c>
      <c r="P386" s="209">
        <f t="shared" si="35"/>
        <v>55.714285714285715</v>
      </c>
      <c r="Q386" s="209" t="str">
        <f t="shared" si="35"/>
        <v/>
      </c>
      <c r="R386" s="209">
        <f t="shared" si="35"/>
        <v>7.8571428571428584E-2</v>
      </c>
      <c r="S386" s="209">
        <f t="shared" si="35"/>
        <v>0</v>
      </c>
      <c r="T386" s="209">
        <f t="shared" si="35"/>
        <v>0.03</v>
      </c>
      <c r="U386" s="209">
        <f t="shared" si="35"/>
        <v>646.57142857142856</v>
      </c>
      <c r="V386" s="209">
        <f t="shared" si="35"/>
        <v>19955.714285714286</v>
      </c>
      <c r="W386" s="209">
        <f t="shared" si="35"/>
        <v>1</v>
      </c>
      <c r="X386" s="209">
        <f t="shared" si="35"/>
        <v>12.085714285714285</v>
      </c>
      <c r="Y386" s="418" t="str">
        <f t="shared" si="35"/>
        <v/>
      </c>
      <c r="Z386" s="209">
        <f t="shared" si="35"/>
        <v>0.79</v>
      </c>
      <c r="AA386" s="209">
        <f t="shared" si="35"/>
        <v>0.88</v>
      </c>
      <c r="AB386" s="209">
        <f t="shared" si="35"/>
        <v>100.39999999999999</v>
      </c>
      <c r="AC386" s="209">
        <f t="shared" si="35"/>
        <v>1.6999999999999997</v>
      </c>
      <c r="AD386" s="209">
        <f t="shared" si="35"/>
        <v>5.5</v>
      </c>
      <c r="AE386" s="209">
        <f t="shared" si="35"/>
        <v>45</v>
      </c>
      <c r="AF386" s="209">
        <f t="shared" si="35"/>
        <v>540</v>
      </c>
      <c r="AG386" s="209">
        <f t="shared" si="35"/>
        <v>720</v>
      </c>
      <c r="AH386" s="209">
        <f t="shared" si="35"/>
        <v>0.5</v>
      </c>
      <c r="AI386" s="209">
        <f t="shared" si="35"/>
        <v>4.9999999999999996E-2</v>
      </c>
      <c r="AJ386" s="209">
        <f t="shared" si="35"/>
        <v>0.02</v>
      </c>
      <c r="AK386" s="209">
        <f t="shared" si="35"/>
        <v>44.600000000000009</v>
      </c>
      <c r="AL386" s="209" t="str">
        <f t="shared" si="35"/>
        <v/>
      </c>
      <c r="AM386" s="209">
        <f t="shared" si="35"/>
        <v>5</v>
      </c>
      <c r="AN386" s="209">
        <f t="shared" si="35"/>
        <v>42110.222222222219</v>
      </c>
      <c r="AO386" s="209">
        <f t="shared" si="35"/>
        <v>52325.666666666664</v>
      </c>
      <c r="AP386" s="209" t="str">
        <f t="shared" si="35"/>
        <v/>
      </c>
      <c r="AQ386" s="209">
        <f t="shared" si="35"/>
        <v>0.81718888888888885</v>
      </c>
      <c r="AR386" s="209" t="str">
        <f t="shared" si="35"/>
        <v/>
      </c>
      <c r="AS386" s="209">
        <f t="shared" si="35"/>
        <v>0.02</v>
      </c>
      <c r="AT386" s="209">
        <f t="shared" si="35"/>
        <v>23.111111111111111</v>
      </c>
      <c r="AU386" s="209">
        <f t="shared" si="35"/>
        <v>116.88888888888889</v>
      </c>
      <c r="AV386" s="209" t="str">
        <f t="shared" si="35"/>
        <v/>
      </c>
      <c r="AW386" s="209">
        <f t="shared" si="35"/>
        <v>2.4222222222222225</v>
      </c>
      <c r="AX386" s="210">
        <f t="shared" si="35"/>
        <v>57.444444444444443</v>
      </c>
      <c r="AY386" s="209" t="str">
        <f t="shared" si="35"/>
        <v/>
      </c>
      <c r="AZ386" s="209">
        <f t="shared" si="35"/>
        <v>5.8888888888888893E-2</v>
      </c>
      <c r="BA386" s="209">
        <f t="shared" si="35"/>
        <v>0.01</v>
      </c>
      <c r="BB386" s="209">
        <f t="shared" si="35"/>
        <v>4.1111111111111112E-2</v>
      </c>
      <c r="BC386" s="209">
        <f t="shared" si="35"/>
        <v>658.88888888888891</v>
      </c>
      <c r="BD386" s="209">
        <f t="shared" si="35"/>
        <v>19916.222222222223</v>
      </c>
      <c r="BE386" s="209">
        <f t="shared" si="35"/>
        <v>1.2777777777777777</v>
      </c>
      <c r="BF386" s="209">
        <f t="shared" si="35"/>
        <v>11.222222222222221</v>
      </c>
      <c r="BG386" s="412" t="str">
        <f t="shared" si="35"/>
        <v/>
      </c>
      <c r="BH386" s="209">
        <f t="shared" si="35"/>
        <v>0.79</v>
      </c>
      <c r="BI386" s="209">
        <f t="shared" si="35"/>
        <v>0.88</v>
      </c>
      <c r="BJ386" s="209">
        <f t="shared" si="35"/>
        <v>100.39999999999999</v>
      </c>
      <c r="BK386" s="209">
        <f t="shared" si="35"/>
        <v>1.6999999999999997</v>
      </c>
      <c r="BL386" s="209">
        <f t="shared" si="35"/>
        <v>5.5</v>
      </c>
      <c r="BM386" s="209">
        <f t="shared" si="35"/>
        <v>45</v>
      </c>
      <c r="BN386" s="209">
        <f t="shared" si="35"/>
        <v>540</v>
      </c>
      <c r="BO386" s="209">
        <f t="shared" si="35"/>
        <v>720</v>
      </c>
      <c r="BP386" s="209">
        <f t="shared" si="35"/>
        <v>0.5</v>
      </c>
      <c r="BQ386" s="209">
        <f t="shared" si="35"/>
        <v>4.9999999999999996E-2</v>
      </c>
      <c r="BR386" s="209">
        <f t="shared" si="35"/>
        <v>0.02</v>
      </c>
      <c r="BS386" s="209">
        <f t="shared" si="35"/>
        <v>44.600000000000009</v>
      </c>
      <c r="BT386" s="209" t="str">
        <f t="shared" si="35"/>
        <v/>
      </c>
      <c r="BU386" s="209">
        <f t="shared" si="35"/>
        <v>2.5</v>
      </c>
      <c r="BV386" s="210">
        <f>IFERROR(AVERAGE(BV355:BV385),"")</f>
        <v>42110.5</v>
      </c>
      <c r="BW386" s="206"/>
      <c r="BX386" s="206"/>
      <c r="BY386" s="206"/>
      <c r="BZ386" s="206"/>
      <c r="CA386" s="206"/>
      <c r="CB386" s="206"/>
      <c r="CC386" s="206"/>
      <c r="CD386" s="206"/>
      <c r="CE386" s="206"/>
      <c r="CF386" s="206"/>
      <c r="CG386" s="206"/>
      <c r="CH386" s="206"/>
      <c r="CI386" s="206"/>
      <c r="CJ386" s="206"/>
      <c r="CK386" s="206"/>
      <c r="CL386" s="206"/>
      <c r="CM386" s="206"/>
      <c r="CN386" s="206"/>
      <c r="CO386" s="448"/>
      <c r="CP386" s="206"/>
      <c r="CQ386" s="206"/>
      <c r="CR386" s="206"/>
      <c r="CS386" s="206"/>
      <c r="CT386" s="206"/>
      <c r="CU386" s="206"/>
      <c r="CV386" s="206"/>
      <c r="CW386" s="206"/>
      <c r="CX386" s="206"/>
      <c r="CY386" s="206"/>
      <c r="CZ386" s="206"/>
      <c r="DA386" s="206"/>
    </row>
    <row r="387" spans="1:105" ht="15.75" x14ac:dyDescent="0.3">
      <c r="A387" s="44">
        <f>A386</f>
        <v>2015</v>
      </c>
      <c r="B387" s="44" t="str">
        <f>B386</f>
        <v>MAYO</v>
      </c>
      <c r="C387" s="44">
        <v>2</v>
      </c>
      <c r="D387" s="44" t="str">
        <f t="shared" ref="D387:D417" si="36">B386&amp;" "&amp;A386&amp;" / "&amp;C386</f>
        <v>MAYO 2015 / 1</v>
      </c>
      <c r="E387" s="49">
        <v>1</v>
      </c>
      <c r="F387" s="52">
        <v>42128</v>
      </c>
      <c r="G387" s="50">
        <v>52883</v>
      </c>
      <c r="H387" s="50" t="s">
        <v>104</v>
      </c>
      <c r="I387" s="48">
        <v>0.81179999999999997</v>
      </c>
      <c r="J387" s="51" t="s">
        <v>20</v>
      </c>
      <c r="K387" s="47">
        <v>0.02</v>
      </c>
      <c r="L387" s="47">
        <v>26.6</v>
      </c>
      <c r="M387" s="47">
        <v>108</v>
      </c>
      <c r="N387" s="46" t="s">
        <v>103</v>
      </c>
      <c r="O387" s="47">
        <v>1.98</v>
      </c>
      <c r="P387" s="47">
        <v>55.8</v>
      </c>
      <c r="Q387" s="47"/>
      <c r="R387" s="47">
        <v>0.08</v>
      </c>
      <c r="S387" s="47">
        <v>0</v>
      </c>
      <c r="T387" s="47">
        <v>0.03</v>
      </c>
      <c r="U387" s="47">
        <v>644</v>
      </c>
      <c r="V387" s="47">
        <v>19962</v>
      </c>
      <c r="W387" s="47">
        <v>1</v>
      </c>
      <c r="X387" s="47">
        <v>12.3</v>
      </c>
      <c r="Y387" s="432"/>
      <c r="Z387" s="45">
        <v>0.79</v>
      </c>
      <c r="AA387" s="45">
        <v>0.88</v>
      </c>
      <c r="AB387" s="45">
        <v>100.4</v>
      </c>
      <c r="AC387" s="45">
        <v>1.7</v>
      </c>
      <c r="AD387" s="45">
        <v>5.5</v>
      </c>
      <c r="AE387" s="45">
        <v>45</v>
      </c>
      <c r="AF387" s="45">
        <v>540</v>
      </c>
      <c r="AG387" s="45">
        <v>720</v>
      </c>
      <c r="AH387" s="45">
        <v>0.5</v>
      </c>
      <c r="AI387" s="45">
        <v>0.05</v>
      </c>
      <c r="AJ387" s="45">
        <v>0.02</v>
      </c>
      <c r="AK387" s="45">
        <v>37.4</v>
      </c>
      <c r="AM387" s="49">
        <v>1</v>
      </c>
      <c r="AN387" s="52">
        <v>42129</v>
      </c>
      <c r="AO387" s="50">
        <v>52888</v>
      </c>
      <c r="AP387" s="50" t="s">
        <v>182</v>
      </c>
      <c r="AQ387" s="48">
        <v>0.81789999999999996</v>
      </c>
      <c r="AR387" s="51" t="s">
        <v>20</v>
      </c>
      <c r="AS387" s="47">
        <v>0.02</v>
      </c>
      <c r="AT387" s="47">
        <v>20</v>
      </c>
      <c r="AU387" s="47">
        <v>115</v>
      </c>
      <c r="AV387" s="46" t="s">
        <v>103</v>
      </c>
      <c r="AW387" s="47">
        <v>2.4</v>
      </c>
      <c r="AX387" s="47">
        <v>57</v>
      </c>
      <c r="AY387" s="47"/>
      <c r="AZ387" s="47">
        <v>0.06</v>
      </c>
      <c r="BA387" s="47">
        <v>0.01</v>
      </c>
      <c r="BB387" s="47">
        <v>0.02</v>
      </c>
      <c r="BC387" s="47">
        <v>653</v>
      </c>
      <c r="BD387" s="47">
        <v>19910</v>
      </c>
      <c r="BE387" s="47">
        <v>1.5</v>
      </c>
      <c r="BF387" s="47">
        <v>12</v>
      </c>
      <c r="BG387" s="260"/>
      <c r="BH387" s="45">
        <v>0.79</v>
      </c>
      <c r="BI387" s="45">
        <v>0.88</v>
      </c>
      <c r="BJ387" s="45">
        <v>100.4</v>
      </c>
      <c r="BK387" s="45">
        <v>1.7</v>
      </c>
      <c r="BL387" s="45">
        <v>5.5</v>
      </c>
      <c r="BM387" s="45">
        <v>45</v>
      </c>
      <c r="BN387" s="45">
        <v>540</v>
      </c>
      <c r="BO387" s="45">
        <v>720</v>
      </c>
      <c r="BP387" s="45">
        <v>0.5</v>
      </c>
      <c r="BQ387" s="45">
        <v>0.05</v>
      </c>
      <c r="BR387" s="45">
        <v>0.02</v>
      </c>
      <c r="BS387" s="45">
        <v>37.4</v>
      </c>
      <c r="BU387" s="49">
        <v>1</v>
      </c>
      <c r="BV387" s="52">
        <v>40667</v>
      </c>
      <c r="BW387" s="49"/>
      <c r="BX387" s="49"/>
      <c r="BY387" s="48">
        <v>0.8095</v>
      </c>
      <c r="BZ387" s="47">
        <v>1</v>
      </c>
      <c r="CA387" s="47">
        <v>0.01</v>
      </c>
      <c r="CB387" s="47">
        <v>6.2</v>
      </c>
      <c r="CC387" s="47">
        <v>108</v>
      </c>
      <c r="CD387" s="46" t="s">
        <v>103</v>
      </c>
      <c r="CE387" s="47">
        <v>2.9</v>
      </c>
      <c r="CF387" s="47">
        <v>54.6</v>
      </c>
      <c r="CG387" s="47">
        <v>53.8</v>
      </c>
      <c r="CH387" s="47">
        <v>0.22</v>
      </c>
      <c r="CI387" s="47">
        <v>0.01</v>
      </c>
      <c r="CJ387" s="47">
        <v>0</v>
      </c>
      <c r="CK387" s="47">
        <v>660</v>
      </c>
      <c r="CL387" s="47">
        <v>19982</v>
      </c>
      <c r="CM387" s="47">
        <v>3.5</v>
      </c>
      <c r="CN387" s="47">
        <v>12.1</v>
      </c>
      <c r="CO387" s="449"/>
      <c r="CP387" s="45">
        <v>0.79</v>
      </c>
      <c r="CQ387" s="45">
        <v>0.88</v>
      </c>
      <c r="CR387" s="45">
        <v>100.4</v>
      </c>
      <c r="CS387" s="45">
        <v>1.7</v>
      </c>
      <c r="CT387" s="45">
        <v>5.5</v>
      </c>
      <c r="CU387" s="45">
        <v>45</v>
      </c>
      <c r="CV387" s="45">
        <v>540</v>
      </c>
      <c r="CW387" s="45">
        <v>720</v>
      </c>
      <c r="CX387" s="45">
        <v>0.5</v>
      </c>
      <c r="CY387" s="45">
        <v>0.05</v>
      </c>
      <c r="CZ387" s="45">
        <v>0.02</v>
      </c>
      <c r="DA387" s="45">
        <v>37.4</v>
      </c>
    </row>
    <row r="388" spans="1:105" ht="15.75" x14ac:dyDescent="0.3">
      <c r="A388" s="44">
        <f t="shared" ref="A388:B416" si="37">A387</f>
        <v>2015</v>
      </c>
      <c r="B388" s="44" t="str">
        <f t="shared" si="37"/>
        <v>MAYO</v>
      </c>
      <c r="C388" s="44">
        <v>3</v>
      </c>
      <c r="D388" s="44" t="str">
        <f t="shared" si="36"/>
        <v>MAYO 2015 / 2</v>
      </c>
      <c r="E388" s="49">
        <v>2</v>
      </c>
      <c r="F388" s="52">
        <v>42132</v>
      </c>
      <c r="G388" s="50">
        <v>53002</v>
      </c>
      <c r="H388" s="50" t="s">
        <v>102</v>
      </c>
      <c r="I388" s="48">
        <v>0.81179999999999997</v>
      </c>
      <c r="J388" s="51" t="s">
        <v>20</v>
      </c>
      <c r="K388" s="47">
        <v>0.02</v>
      </c>
      <c r="L388" s="47">
        <v>26.6</v>
      </c>
      <c r="M388" s="47">
        <v>108</v>
      </c>
      <c r="N388" s="46" t="s">
        <v>103</v>
      </c>
      <c r="O388" s="47">
        <v>1.98</v>
      </c>
      <c r="P388" s="47">
        <v>55.8</v>
      </c>
      <c r="Q388" s="47"/>
      <c r="R388" s="47">
        <v>7.0000000000000007E-2</v>
      </c>
      <c r="S388" s="47">
        <v>0</v>
      </c>
      <c r="T388" s="47">
        <v>0.03</v>
      </c>
      <c r="U388" s="47">
        <v>645</v>
      </c>
      <c r="V388" s="47">
        <v>19962</v>
      </c>
      <c r="W388" s="47">
        <v>1</v>
      </c>
      <c r="X388" s="47">
        <v>12.1</v>
      </c>
      <c r="Y388" s="432"/>
      <c r="Z388" s="45">
        <v>0.79</v>
      </c>
      <c r="AA388" s="45">
        <v>0.88</v>
      </c>
      <c r="AB388" s="45">
        <v>100.4</v>
      </c>
      <c r="AC388" s="45">
        <v>1.7</v>
      </c>
      <c r="AD388" s="45">
        <v>5.5</v>
      </c>
      <c r="AE388" s="45">
        <v>45</v>
      </c>
      <c r="AF388" s="45">
        <v>540</v>
      </c>
      <c r="AG388" s="45">
        <v>720</v>
      </c>
      <c r="AH388" s="45">
        <v>0.5</v>
      </c>
      <c r="AI388" s="45">
        <v>0.05</v>
      </c>
      <c r="AJ388" s="45">
        <v>0.02</v>
      </c>
      <c r="AK388" s="45">
        <v>37.4</v>
      </c>
      <c r="AM388" s="49">
        <v>2</v>
      </c>
      <c r="AN388" s="52">
        <v>42133</v>
      </c>
      <c r="AO388" s="50">
        <v>52984</v>
      </c>
      <c r="AP388" s="50" t="s">
        <v>152</v>
      </c>
      <c r="AQ388" s="48">
        <v>0.81699999999999995</v>
      </c>
      <c r="AR388" s="51" t="s">
        <v>20</v>
      </c>
      <c r="AS388" s="47">
        <v>0.02</v>
      </c>
      <c r="AT388" s="47">
        <v>20</v>
      </c>
      <c r="AU388" s="47">
        <v>109</v>
      </c>
      <c r="AV388" s="46" t="s">
        <v>103</v>
      </c>
      <c r="AW388" s="47">
        <v>2.4</v>
      </c>
      <c r="AX388" s="47">
        <v>57</v>
      </c>
      <c r="AY388" s="47"/>
      <c r="AZ388" s="47">
        <v>0.06</v>
      </c>
      <c r="BA388" s="47">
        <v>0.01</v>
      </c>
      <c r="BB388" s="47">
        <v>0.02</v>
      </c>
      <c r="BC388" s="47">
        <v>660</v>
      </c>
      <c r="BD388" s="47">
        <v>19918</v>
      </c>
      <c r="BE388" s="47">
        <v>1</v>
      </c>
      <c r="BF388" s="47">
        <v>12</v>
      </c>
      <c r="BG388" s="260"/>
      <c r="BH388" s="45">
        <v>0.79</v>
      </c>
      <c r="BI388" s="45">
        <v>0.88</v>
      </c>
      <c r="BJ388" s="45">
        <v>100.4</v>
      </c>
      <c r="BK388" s="45">
        <v>1.7</v>
      </c>
      <c r="BL388" s="45">
        <v>5.5</v>
      </c>
      <c r="BM388" s="45">
        <v>45</v>
      </c>
      <c r="BN388" s="45">
        <v>540</v>
      </c>
      <c r="BO388" s="45">
        <v>720</v>
      </c>
      <c r="BP388" s="45">
        <v>0.5</v>
      </c>
      <c r="BQ388" s="45">
        <v>0.05</v>
      </c>
      <c r="BR388" s="45">
        <v>0.02</v>
      </c>
      <c r="BS388" s="45">
        <v>37.4</v>
      </c>
      <c r="BU388" s="49">
        <v>2</v>
      </c>
      <c r="BV388" s="52">
        <v>42135</v>
      </c>
      <c r="BW388" s="49"/>
      <c r="BX388" s="49"/>
      <c r="BY388" s="48">
        <v>0.80620000000000003</v>
      </c>
      <c r="BZ388" s="47">
        <v>1</v>
      </c>
      <c r="CA388" s="47">
        <v>0.01</v>
      </c>
      <c r="CB388" s="47">
        <v>6.8</v>
      </c>
      <c r="CC388" s="47">
        <v>107.6</v>
      </c>
      <c r="CD388" s="46" t="s">
        <v>103</v>
      </c>
      <c r="CE388" s="47">
        <v>2.4</v>
      </c>
      <c r="CF388" s="47">
        <v>54.5</v>
      </c>
      <c r="CG388" s="47">
        <v>53.6</v>
      </c>
      <c r="CH388" s="47">
        <v>0.23</v>
      </c>
      <c r="CI388" s="47">
        <v>0.01</v>
      </c>
      <c r="CJ388" s="47">
        <v>0</v>
      </c>
      <c r="CK388" s="47">
        <v>680</v>
      </c>
      <c r="CL388" s="47">
        <v>20010</v>
      </c>
      <c r="CM388" s="47">
        <v>4</v>
      </c>
      <c r="CN388" s="47">
        <v>12.6</v>
      </c>
      <c r="CO388" s="449"/>
      <c r="CP388" s="45">
        <v>0.79</v>
      </c>
      <c r="CQ388" s="45">
        <v>0.88</v>
      </c>
      <c r="CR388" s="45">
        <v>100.4</v>
      </c>
      <c r="CS388" s="45">
        <v>1.7</v>
      </c>
      <c r="CT388" s="45">
        <v>5.5</v>
      </c>
      <c r="CU388" s="45">
        <v>45</v>
      </c>
      <c r="CV388" s="45">
        <v>540</v>
      </c>
      <c r="CW388" s="45">
        <v>720</v>
      </c>
      <c r="CX388" s="45">
        <v>0.5</v>
      </c>
      <c r="CY388" s="45">
        <v>0.05</v>
      </c>
      <c r="CZ388" s="45">
        <v>0.02</v>
      </c>
      <c r="DA388" s="45">
        <v>37.4</v>
      </c>
    </row>
    <row r="389" spans="1:105" ht="15.75" x14ac:dyDescent="0.3">
      <c r="A389" s="44">
        <f t="shared" si="37"/>
        <v>2015</v>
      </c>
      <c r="B389" s="44" t="str">
        <f t="shared" si="37"/>
        <v>MAYO</v>
      </c>
      <c r="C389" s="44">
        <v>4</v>
      </c>
      <c r="D389" s="44" t="str">
        <f t="shared" si="36"/>
        <v>MAYO 2015 / 3</v>
      </c>
      <c r="E389" s="49">
        <v>3</v>
      </c>
      <c r="F389" s="52">
        <v>42136</v>
      </c>
      <c r="G389" s="50">
        <v>53121</v>
      </c>
      <c r="H389" s="50" t="s">
        <v>104</v>
      </c>
      <c r="I389" s="48">
        <v>0.81179999999999997</v>
      </c>
      <c r="J389" s="51" t="s">
        <v>20</v>
      </c>
      <c r="K389" s="47">
        <v>0.02</v>
      </c>
      <c r="L389" s="47">
        <v>26.6</v>
      </c>
      <c r="M389" s="47">
        <v>108</v>
      </c>
      <c r="N389" s="46" t="s">
        <v>103</v>
      </c>
      <c r="O389" s="47">
        <v>2</v>
      </c>
      <c r="P389" s="47">
        <v>55.1</v>
      </c>
      <c r="Q389" s="47"/>
      <c r="R389" s="47">
        <v>0.08</v>
      </c>
      <c r="S389" s="47">
        <v>0</v>
      </c>
      <c r="T389" s="47">
        <v>0.03</v>
      </c>
      <c r="U389" s="47">
        <v>639</v>
      </c>
      <c r="V389" s="47">
        <v>19962</v>
      </c>
      <c r="W389" s="47">
        <v>1</v>
      </c>
      <c r="X389" s="47">
        <v>12.3</v>
      </c>
      <c r="Y389" s="432"/>
      <c r="Z389" s="45">
        <v>0.79</v>
      </c>
      <c r="AA389" s="45">
        <v>0.88</v>
      </c>
      <c r="AB389" s="45">
        <v>100.4</v>
      </c>
      <c r="AC389" s="45">
        <v>1.7</v>
      </c>
      <c r="AD389" s="45">
        <v>5.5</v>
      </c>
      <c r="AE389" s="45">
        <v>45</v>
      </c>
      <c r="AF389" s="45">
        <v>540</v>
      </c>
      <c r="AG389" s="45">
        <v>720</v>
      </c>
      <c r="AH389" s="45">
        <v>0.5</v>
      </c>
      <c r="AI389" s="45">
        <v>0.05</v>
      </c>
      <c r="AJ389" s="45">
        <v>0.02</v>
      </c>
      <c r="AK389" s="45">
        <v>37.4</v>
      </c>
      <c r="AM389" s="49">
        <v>3</v>
      </c>
      <c r="AN389" s="52">
        <v>42136</v>
      </c>
      <c r="AO389" s="50">
        <v>53037</v>
      </c>
      <c r="AP389" s="50" t="s">
        <v>153</v>
      </c>
      <c r="AQ389" s="48">
        <v>0.81540000000000001</v>
      </c>
      <c r="AR389" s="51" t="s">
        <v>20</v>
      </c>
      <c r="AS389" s="47">
        <v>0.02</v>
      </c>
      <c r="AT389" s="47">
        <v>20</v>
      </c>
      <c r="AU389" s="47">
        <v>106</v>
      </c>
      <c r="AV389" s="46" t="s">
        <v>103</v>
      </c>
      <c r="AW389" s="47">
        <v>2.4</v>
      </c>
      <c r="AX389" s="47">
        <v>58</v>
      </c>
      <c r="AZ389" s="47">
        <v>0.06</v>
      </c>
      <c r="BA389" s="47">
        <v>0.01</v>
      </c>
      <c r="BB389" s="47">
        <v>0.02</v>
      </c>
      <c r="BC389" s="47">
        <v>651</v>
      </c>
      <c r="BD389" s="47">
        <v>19930</v>
      </c>
      <c r="BE389" s="47">
        <v>1</v>
      </c>
      <c r="BF389" s="47">
        <v>12</v>
      </c>
      <c r="BG389" s="260"/>
      <c r="BH389" s="45">
        <v>0.79</v>
      </c>
      <c r="BI389" s="45">
        <v>0.88</v>
      </c>
      <c r="BJ389" s="45">
        <v>100.4</v>
      </c>
      <c r="BK389" s="45">
        <v>1.7</v>
      </c>
      <c r="BL389" s="45">
        <v>5.5</v>
      </c>
      <c r="BM389" s="45">
        <v>45</v>
      </c>
      <c r="BN389" s="45">
        <v>540</v>
      </c>
      <c r="BO389" s="45">
        <v>720</v>
      </c>
      <c r="BP389" s="45">
        <v>0.5</v>
      </c>
      <c r="BQ389" s="45">
        <v>0.05</v>
      </c>
      <c r="BR389" s="45">
        <v>0.02</v>
      </c>
      <c r="BS389" s="45">
        <v>37.4</v>
      </c>
      <c r="BU389" s="49">
        <v>3</v>
      </c>
      <c r="BV389" s="52">
        <v>42142</v>
      </c>
      <c r="BW389" s="49"/>
      <c r="BX389" s="49"/>
      <c r="BY389" s="48">
        <v>0.80900000000000005</v>
      </c>
      <c r="BZ389" s="47">
        <v>1</v>
      </c>
      <c r="CA389" s="47">
        <v>0.01</v>
      </c>
      <c r="CB389" s="47">
        <v>6.2</v>
      </c>
      <c r="CC389" s="47">
        <v>106.2</v>
      </c>
      <c r="CD389" s="46" t="s">
        <v>103</v>
      </c>
      <c r="CE389" s="47">
        <v>2.9</v>
      </c>
      <c r="CF389" s="47">
        <v>54.7</v>
      </c>
      <c r="CG389" s="47">
        <v>53.8</v>
      </c>
      <c r="CH389" s="47">
        <v>0.23</v>
      </c>
      <c r="CI389" s="47">
        <v>0.01</v>
      </c>
      <c r="CJ389" s="47">
        <v>0</v>
      </c>
      <c r="CK389" s="47">
        <v>684</v>
      </c>
      <c r="CL389" s="47">
        <v>19986</v>
      </c>
      <c r="CM389" s="47">
        <v>3.5</v>
      </c>
      <c r="CN389" s="47">
        <v>12.2</v>
      </c>
      <c r="CO389" s="449"/>
      <c r="CP389" s="45">
        <v>0.79</v>
      </c>
      <c r="CQ389" s="45">
        <v>0.88</v>
      </c>
      <c r="CR389" s="45">
        <v>100.4</v>
      </c>
      <c r="CS389" s="45">
        <v>1.7</v>
      </c>
      <c r="CT389" s="45">
        <v>5.5</v>
      </c>
      <c r="CU389" s="45">
        <v>45</v>
      </c>
      <c r="CV389" s="45">
        <v>540</v>
      </c>
      <c r="CW389" s="45">
        <v>720</v>
      </c>
      <c r="CX389" s="45">
        <v>0.5</v>
      </c>
      <c r="CY389" s="45">
        <v>0.05</v>
      </c>
      <c r="CZ389" s="45">
        <v>0.02</v>
      </c>
      <c r="DA389" s="45">
        <v>37.4</v>
      </c>
    </row>
    <row r="390" spans="1:105" ht="15.75" x14ac:dyDescent="0.3">
      <c r="A390" s="44">
        <f t="shared" si="37"/>
        <v>2015</v>
      </c>
      <c r="B390" s="44" t="str">
        <f t="shared" si="37"/>
        <v>MAYO</v>
      </c>
      <c r="C390" s="44">
        <v>5</v>
      </c>
      <c r="D390" s="44" t="str">
        <f t="shared" si="36"/>
        <v>MAYO 2015 / 4</v>
      </c>
      <c r="E390" s="49">
        <v>4</v>
      </c>
      <c r="F390" s="52">
        <v>42139</v>
      </c>
      <c r="G390" s="50">
        <v>53212</v>
      </c>
      <c r="H390" s="50" t="s">
        <v>102</v>
      </c>
      <c r="I390" s="48">
        <v>0.81179999999999997</v>
      </c>
      <c r="J390" s="51" t="s">
        <v>20</v>
      </c>
      <c r="K390" s="47">
        <v>0.02</v>
      </c>
      <c r="L390" s="47">
        <v>26.6</v>
      </c>
      <c r="M390" s="47">
        <v>108</v>
      </c>
      <c r="N390" s="46" t="s">
        <v>103</v>
      </c>
      <c r="O390" s="47">
        <v>1.99</v>
      </c>
      <c r="P390" s="47">
        <v>56.1</v>
      </c>
      <c r="R390" s="47">
        <v>0.09</v>
      </c>
      <c r="S390" s="47">
        <v>0</v>
      </c>
      <c r="T390" s="47">
        <v>0.03</v>
      </c>
      <c r="U390" s="47">
        <v>645</v>
      </c>
      <c r="V390" s="47">
        <v>19962</v>
      </c>
      <c r="W390" s="47">
        <v>1</v>
      </c>
      <c r="X390" s="47">
        <v>12.3</v>
      </c>
      <c r="Y390" s="432"/>
      <c r="Z390" s="45">
        <v>0.79</v>
      </c>
      <c r="AA390" s="45">
        <v>0.88</v>
      </c>
      <c r="AB390" s="45">
        <v>100.4</v>
      </c>
      <c r="AC390" s="45">
        <v>1.7</v>
      </c>
      <c r="AD390" s="45">
        <v>5.5</v>
      </c>
      <c r="AE390" s="45">
        <v>45</v>
      </c>
      <c r="AF390" s="45">
        <v>540</v>
      </c>
      <c r="AG390" s="45">
        <v>720</v>
      </c>
      <c r="AH390" s="45">
        <v>0.5</v>
      </c>
      <c r="AI390" s="45">
        <v>0.05</v>
      </c>
      <c r="AJ390" s="45">
        <v>0.02</v>
      </c>
      <c r="AK390" s="45">
        <v>37.4</v>
      </c>
      <c r="AM390" s="49">
        <v>4</v>
      </c>
      <c r="AN390" s="52">
        <v>42140</v>
      </c>
      <c r="AO390" s="50">
        <v>53191</v>
      </c>
      <c r="AP390" s="50" t="s">
        <v>182</v>
      </c>
      <c r="AQ390" s="48">
        <v>0.81230000000000002</v>
      </c>
      <c r="AR390" s="51" t="s">
        <v>20</v>
      </c>
      <c r="AS390" s="47">
        <v>0.02</v>
      </c>
      <c r="AT390" s="47">
        <v>15</v>
      </c>
      <c r="AU390" s="47">
        <v>109</v>
      </c>
      <c r="AV390" s="46" t="s">
        <v>103</v>
      </c>
      <c r="AW390" s="47">
        <v>2.2000000000000002</v>
      </c>
      <c r="AX390" s="47">
        <v>58</v>
      </c>
      <c r="AZ390" s="47">
        <v>0.06</v>
      </c>
      <c r="BA390" s="47">
        <v>0.01</v>
      </c>
      <c r="BB390" s="47">
        <v>0.05</v>
      </c>
      <c r="BC390" s="47">
        <v>653</v>
      </c>
      <c r="BD390" s="47">
        <v>19958</v>
      </c>
      <c r="BE390" s="47">
        <v>1</v>
      </c>
      <c r="BF390" s="47">
        <v>12</v>
      </c>
      <c r="BG390" s="260"/>
      <c r="BH390" s="45">
        <v>0.79</v>
      </c>
      <c r="BI390" s="45">
        <v>0.88</v>
      </c>
      <c r="BJ390" s="45">
        <v>100.4</v>
      </c>
      <c r="BK390" s="45">
        <v>1.7</v>
      </c>
      <c r="BL390" s="45">
        <v>5.5</v>
      </c>
      <c r="BM390" s="45">
        <v>45</v>
      </c>
      <c r="BN390" s="45">
        <v>540</v>
      </c>
      <c r="BO390" s="45">
        <v>720</v>
      </c>
      <c r="BP390" s="45">
        <v>0.5</v>
      </c>
      <c r="BQ390" s="45">
        <v>0.05</v>
      </c>
      <c r="BR390" s="45">
        <v>0.02</v>
      </c>
      <c r="BS390" s="45">
        <v>37.4</v>
      </c>
      <c r="BU390" s="49">
        <v>4</v>
      </c>
      <c r="BV390" s="52">
        <v>42149</v>
      </c>
      <c r="BW390" s="49"/>
      <c r="BX390" s="49"/>
      <c r="BY390" s="48">
        <v>0.80940000000000001</v>
      </c>
      <c r="BZ390" s="47">
        <v>1</v>
      </c>
      <c r="CA390" s="47">
        <v>0.01</v>
      </c>
      <c r="CB390" s="47">
        <v>6</v>
      </c>
      <c r="CC390" s="47">
        <v>110</v>
      </c>
      <c r="CD390" s="46" t="s">
        <v>103</v>
      </c>
      <c r="CE390" s="47">
        <v>2.8</v>
      </c>
      <c r="CF390" s="47">
        <v>54.9</v>
      </c>
      <c r="CG390" s="47">
        <v>54</v>
      </c>
      <c r="CH390" s="47">
        <v>0.27</v>
      </c>
      <c r="CI390" s="47">
        <v>0.01</v>
      </c>
      <c r="CJ390" s="47">
        <v>0</v>
      </c>
      <c r="CK390" s="47">
        <v>680</v>
      </c>
      <c r="CL390" s="47">
        <v>19982</v>
      </c>
      <c r="CM390" s="47">
        <v>5</v>
      </c>
      <c r="CN390" s="47">
        <v>12</v>
      </c>
      <c r="CO390" s="449"/>
      <c r="CP390" s="45">
        <v>0.79</v>
      </c>
      <c r="CQ390" s="45">
        <v>0.88</v>
      </c>
      <c r="CR390" s="45">
        <v>100.4</v>
      </c>
      <c r="CS390" s="45">
        <v>1.7</v>
      </c>
      <c r="CT390" s="45">
        <v>5.5</v>
      </c>
      <c r="CU390" s="45">
        <v>45</v>
      </c>
      <c r="CV390" s="45">
        <v>540</v>
      </c>
      <c r="CW390" s="45">
        <v>720</v>
      </c>
      <c r="CX390" s="45">
        <v>0.5</v>
      </c>
      <c r="CY390" s="45">
        <v>0.05</v>
      </c>
      <c r="CZ390" s="45">
        <v>0.02</v>
      </c>
      <c r="DA390" s="45">
        <v>37.4</v>
      </c>
    </row>
    <row r="391" spans="1:105" ht="15.75" x14ac:dyDescent="0.3">
      <c r="A391" s="44">
        <f t="shared" si="37"/>
        <v>2015</v>
      </c>
      <c r="B391" s="44" t="str">
        <f t="shared" si="37"/>
        <v>MAYO</v>
      </c>
      <c r="C391" s="44">
        <v>6</v>
      </c>
      <c r="D391" s="44" t="str">
        <f t="shared" si="36"/>
        <v>MAYO 2015 / 5</v>
      </c>
      <c r="E391" s="49">
        <v>5</v>
      </c>
      <c r="F391" s="52">
        <v>42143</v>
      </c>
      <c r="G391" s="50">
        <v>53304</v>
      </c>
      <c r="H391" s="50" t="s">
        <v>104</v>
      </c>
      <c r="I391" s="48">
        <v>0.81179999999999997</v>
      </c>
      <c r="J391" s="51" t="s">
        <v>20</v>
      </c>
      <c r="K391" s="47">
        <v>0.02</v>
      </c>
      <c r="L391" s="47">
        <v>26.6</v>
      </c>
      <c r="M391" s="47">
        <v>110</v>
      </c>
      <c r="N391" s="46" t="s">
        <v>103</v>
      </c>
      <c r="O391" s="47">
        <v>2.0099999999999998</v>
      </c>
      <c r="P391" s="47">
        <v>56.2</v>
      </c>
      <c r="R391" s="47">
        <v>0.08</v>
      </c>
      <c r="S391" s="47">
        <v>0</v>
      </c>
      <c r="T391" s="47">
        <v>0.03</v>
      </c>
      <c r="U391" s="47">
        <v>647</v>
      </c>
      <c r="V391" s="47">
        <v>19962</v>
      </c>
      <c r="W391" s="47">
        <v>1</v>
      </c>
      <c r="X391" s="47">
        <v>12.1</v>
      </c>
      <c r="Y391" s="432"/>
      <c r="Z391" s="45">
        <v>0.79</v>
      </c>
      <c r="AA391" s="45">
        <v>0.88</v>
      </c>
      <c r="AB391" s="45">
        <v>100.4</v>
      </c>
      <c r="AC391" s="45">
        <v>1.7</v>
      </c>
      <c r="AD391" s="45">
        <v>5.5</v>
      </c>
      <c r="AE391" s="45">
        <v>45</v>
      </c>
      <c r="AF391" s="45">
        <v>540</v>
      </c>
      <c r="AG391" s="45">
        <v>720</v>
      </c>
      <c r="AH391" s="45">
        <v>0.5</v>
      </c>
      <c r="AI391" s="45">
        <v>0.05</v>
      </c>
      <c r="AJ391" s="45">
        <v>0.02</v>
      </c>
      <c r="AK391" s="45">
        <v>37.4</v>
      </c>
      <c r="AM391" s="49">
        <v>5</v>
      </c>
      <c r="AN391" s="52">
        <v>42144</v>
      </c>
      <c r="AO391" s="50">
        <v>53284</v>
      </c>
      <c r="AP391" s="50" t="s">
        <v>153</v>
      </c>
      <c r="AQ391" s="48">
        <v>0.81079999999999997</v>
      </c>
      <c r="AR391" s="51" t="s">
        <v>20</v>
      </c>
      <c r="AS391" s="47">
        <v>0.02</v>
      </c>
      <c r="AT391" s="47">
        <v>20</v>
      </c>
      <c r="AU391" s="47">
        <v>108</v>
      </c>
      <c r="AV391" s="46" t="s">
        <v>103</v>
      </c>
      <c r="AW391" s="47">
        <v>2.1</v>
      </c>
      <c r="AX391" s="47">
        <v>56</v>
      </c>
      <c r="AZ391" s="47">
        <v>0.08</v>
      </c>
      <c r="BA391" s="47">
        <v>0.01</v>
      </c>
      <c r="BB391" s="47">
        <v>0.05</v>
      </c>
      <c r="BC391" s="47">
        <v>649</v>
      </c>
      <c r="BD391" s="47">
        <v>19970</v>
      </c>
      <c r="BE391" s="47">
        <v>1.5</v>
      </c>
      <c r="BF391" s="47">
        <v>13</v>
      </c>
      <c r="BG391" s="260"/>
      <c r="BH391" s="45">
        <v>0.79</v>
      </c>
      <c r="BI391" s="45">
        <v>0.88</v>
      </c>
      <c r="BJ391" s="45">
        <v>100.4</v>
      </c>
      <c r="BK391" s="45">
        <v>1.7</v>
      </c>
      <c r="BL391" s="45">
        <v>5.5</v>
      </c>
      <c r="BM391" s="45">
        <v>45</v>
      </c>
      <c r="BN391" s="45">
        <v>540</v>
      </c>
      <c r="BO391" s="45">
        <v>720</v>
      </c>
      <c r="BP391" s="45">
        <v>0.5</v>
      </c>
      <c r="BQ391" s="45">
        <v>0.05</v>
      </c>
      <c r="BR391" s="45">
        <v>0.02</v>
      </c>
      <c r="BS391" s="45">
        <v>37.4</v>
      </c>
      <c r="BV391" s="44"/>
    </row>
    <row r="392" spans="1:105" ht="15.75" x14ac:dyDescent="0.3">
      <c r="A392" s="44">
        <f t="shared" si="37"/>
        <v>2015</v>
      </c>
      <c r="B392" s="44" t="str">
        <f t="shared" si="37"/>
        <v>MAYO</v>
      </c>
      <c r="C392" s="44">
        <v>7</v>
      </c>
      <c r="D392" s="44" t="str">
        <f t="shared" si="36"/>
        <v>MAYO 2015 / 6</v>
      </c>
      <c r="E392" s="49">
        <v>6</v>
      </c>
      <c r="F392" s="52">
        <v>42148</v>
      </c>
      <c r="G392" s="50">
        <v>53412</v>
      </c>
      <c r="H392" s="50" t="s">
        <v>102</v>
      </c>
      <c r="I392" s="48">
        <v>0.81089999999999995</v>
      </c>
      <c r="J392" s="51" t="s">
        <v>20</v>
      </c>
      <c r="K392" s="47">
        <v>0.02</v>
      </c>
      <c r="L392" s="47">
        <v>26.6</v>
      </c>
      <c r="M392" s="47">
        <v>108</v>
      </c>
      <c r="N392" s="46" t="s">
        <v>103</v>
      </c>
      <c r="O392" s="47">
        <v>1.96</v>
      </c>
      <c r="P392" s="47">
        <v>55.4</v>
      </c>
      <c r="R392" s="47">
        <v>0.08</v>
      </c>
      <c r="S392" s="47">
        <v>0</v>
      </c>
      <c r="T392" s="47">
        <v>0.03</v>
      </c>
      <c r="U392" s="47">
        <v>642</v>
      </c>
      <c r="V392" s="47">
        <v>19970</v>
      </c>
      <c r="W392" s="47">
        <v>1</v>
      </c>
      <c r="X392" s="47">
        <v>12</v>
      </c>
      <c r="Y392" s="432"/>
      <c r="Z392" s="45">
        <v>0.79</v>
      </c>
      <c r="AA392" s="45">
        <v>0.88</v>
      </c>
      <c r="AB392" s="45">
        <v>100.4</v>
      </c>
      <c r="AC392" s="45">
        <v>1.7</v>
      </c>
      <c r="AD392" s="45">
        <v>5.5</v>
      </c>
      <c r="AE392" s="45">
        <v>45</v>
      </c>
      <c r="AF392" s="45">
        <v>540</v>
      </c>
      <c r="AG392" s="45">
        <v>720</v>
      </c>
      <c r="AH392" s="45">
        <v>0.5</v>
      </c>
      <c r="AI392" s="45">
        <v>0.05</v>
      </c>
      <c r="AJ392" s="45">
        <v>0.02</v>
      </c>
      <c r="AK392" s="45">
        <v>37.4</v>
      </c>
      <c r="AM392" s="49">
        <v>6</v>
      </c>
      <c r="AN392" s="52">
        <v>42148</v>
      </c>
      <c r="AO392" s="50">
        <v>53411</v>
      </c>
      <c r="AP392" s="50" t="s">
        <v>152</v>
      </c>
      <c r="AQ392" s="48">
        <v>0.81789999999999996</v>
      </c>
      <c r="AR392" s="51" t="s">
        <v>20</v>
      </c>
      <c r="AS392" s="47">
        <v>0.02</v>
      </c>
      <c r="AT392" s="47">
        <v>20</v>
      </c>
      <c r="AU392" s="47">
        <v>122</v>
      </c>
      <c r="AV392" s="46" t="s">
        <v>103</v>
      </c>
      <c r="AW392" s="47">
        <v>2.4</v>
      </c>
      <c r="AX392" s="47">
        <v>58</v>
      </c>
      <c r="AY392" s="47"/>
      <c r="AZ392" s="47">
        <v>0.08</v>
      </c>
      <c r="BA392" s="47">
        <v>0.01</v>
      </c>
      <c r="BB392" s="47">
        <v>0.05</v>
      </c>
      <c r="BC392" s="47">
        <v>666</v>
      </c>
      <c r="BD392" s="47">
        <v>19910</v>
      </c>
      <c r="BE392" s="47">
        <v>1.5</v>
      </c>
      <c r="BF392" s="47">
        <v>13</v>
      </c>
      <c r="BG392" s="260"/>
      <c r="BH392" s="45">
        <v>0.79</v>
      </c>
      <c r="BI392" s="45">
        <v>0.88</v>
      </c>
      <c r="BJ392" s="45">
        <v>100.4</v>
      </c>
      <c r="BK392" s="45">
        <v>1.7</v>
      </c>
      <c r="BL392" s="45">
        <v>5.5</v>
      </c>
      <c r="BM392" s="45">
        <v>45</v>
      </c>
      <c r="BN392" s="45">
        <v>540</v>
      </c>
      <c r="BO392" s="45">
        <v>720</v>
      </c>
      <c r="BP392" s="45">
        <v>0.5</v>
      </c>
      <c r="BQ392" s="45">
        <v>0.05</v>
      </c>
      <c r="BR392" s="45">
        <v>0.02</v>
      </c>
      <c r="BS392" s="45">
        <v>37.4</v>
      </c>
      <c r="BV392" s="44"/>
    </row>
    <row r="393" spans="1:105" ht="15.75" x14ac:dyDescent="0.3">
      <c r="A393" s="44">
        <f t="shared" si="37"/>
        <v>2015</v>
      </c>
      <c r="B393" s="44" t="str">
        <f t="shared" si="37"/>
        <v>MAYO</v>
      </c>
      <c r="C393" s="44">
        <v>8</v>
      </c>
      <c r="D393" s="44" t="str">
        <f t="shared" si="36"/>
        <v>MAYO 2015 / 7</v>
      </c>
      <c r="E393" s="49">
        <v>7</v>
      </c>
      <c r="F393" s="52">
        <v>42152</v>
      </c>
      <c r="G393" s="50">
        <v>53501</v>
      </c>
      <c r="H393" s="50" t="s">
        <v>104</v>
      </c>
      <c r="I393" s="48">
        <v>0.80720000000000003</v>
      </c>
      <c r="J393" s="51" t="s">
        <v>20</v>
      </c>
      <c r="K393" s="47">
        <v>0.02</v>
      </c>
      <c r="L393" s="47">
        <v>26.6</v>
      </c>
      <c r="M393" s="47">
        <v>108</v>
      </c>
      <c r="N393" s="46" t="s">
        <v>103</v>
      </c>
      <c r="O393" s="47">
        <v>1.81</v>
      </c>
      <c r="P393" s="47">
        <v>53.3</v>
      </c>
      <c r="R393" s="47">
        <v>0.08</v>
      </c>
      <c r="S393" s="47">
        <v>0</v>
      </c>
      <c r="T393" s="47">
        <v>0.03</v>
      </c>
      <c r="U393" s="47">
        <v>626</v>
      </c>
      <c r="V393" s="47">
        <v>20002</v>
      </c>
      <c r="W393" s="47">
        <v>1</v>
      </c>
      <c r="X393" s="47">
        <v>12</v>
      </c>
      <c r="Y393" s="432"/>
      <c r="Z393" s="45">
        <v>0.79</v>
      </c>
      <c r="AA393" s="45">
        <v>0.88</v>
      </c>
      <c r="AB393" s="45">
        <v>100.4</v>
      </c>
      <c r="AC393" s="45">
        <v>1.7</v>
      </c>
      <c r="AD393" s="45">
        <v>5.5</v>
      </c>
      <c r="AE393" s="45">
        <v>45</v>
      </c>
      <c r="AF393" s="45">
        <v>540</v>
      </c>
      <c r="AG393" s="45">
        <v>720</v>
      </c>
      <c r="AH393" s="45">
        <v>0.5</v>
      </c>
      <c r="AI393" s="45">
        <v>0.05</v>
      </c>
      <c r="AJ393" s="45">
        <v>0.02</v>
      </c>
      <c r="AK393" s="45">
        <v>37.4</v>
      </c>
      <c r="AM393" s="49">
        <v>7</v>
      </c>
      <c r="AN393" s="52">
        <v>42154</v>
      </c>
      <c r="AO393" s="50">
        <v>53690</v>
      </c>
      <c r="AP393" s="50" t="s">
        <v>182</v>
      </c>
      <c r="AQ393" s="48">
        <v>0.81840000000000002</v>
      </c>
      <c r="AR393" s="51" t="s">
        <v>20</v>
      </c>
      <c r="AS393" s="47">
        <v>0.02</v>
      </c>
      <c r="AT393" s="47">
        <v>20</v>
      </c>
      <c r="AU393" s="47">
        <v>111</v>
      </c>
      <c r="AV393" s="46" t="s">
        <v>103</v>
      </c>
      <c r="AW393" s="47">
        <v>2.5</v>
      </c>
      <c r="AX393" s="47">
        <v>57</v>
      </c>
      <c r="AY393" s="45"/>
      <c r="AZ393" s="47">
        <v>0.08</v>
      </c>
      <c r="BA393" s="47">
        <v>0.01</v>
      </c>
      <c r="BB393" s="47">
        <v>0.05</v>
      </c>
      <c r="BC393" s="47">
        <v>669</v>
      </c>
      <c r="BD393" s="47">
        <v>19906</v>
      </c>
      <c r="BE393" s="47">
        <v>1.5</v>
      </c>
      <c r="BF393" s="47">
        <v>13</v>
      </c>
      <c r="BG393" s="260"/>
      <c r="BH393" s="45">
        <v>0.79</v>
      </c>
      <c r="BI393" s="45">
        <v>0.88</v>
      </c>
      <c r="BJ393" s="45">
        <v>100.4</v>
      </c>
      <c r="BK393" s="45">
        <v>1.7</v>
      </c>
      <c r="BL393" s="45">
        <v>5.5</v>
      </c>
      <c r="BM393" s="45">
        <v>45</v>
      </c>
      <c r="BN393" s="45">
        <v>540</v>
      </c>
      <c r="BO393" s="45">
        <v>720</v>
      </c>
      <c r="BP393" s="45">
        <v>0.5</v>
      </c>
      <c r="BQ393" s="45">
        <v>0.05</v>
      </c>
      <c r="BR393" s="45">
        <v>0.02</v>
      </c>
      <c r="BS393" s="45">
        <v>37.4</v>
      </c>
      <c r="BV393" s="44"/>
    </row>
    <row r="394" spans="1:105" ht="15.75" x14ac:dyDescent="0.3">
      <c r="A394" s="44">
        <f t="shared" si="37"/>
        <v>2015</v>
      </c>
      <c r="B394" s="44" t="str">
        <f t="shared" si="37"/>
        <v>MAYO</v>
      </c>
      <c r="C394" s="44">
        <v>9</v>
      </c>
      <c r="D394" s="44" t="str">
        <f t="shared" si="36"/>
        <v>MAYO 2015 / 8</v>
      </c>
      <c r="E394" s="49">
        <v>8</v>
      </c>
      <c r="F394" s="52">
        <v>42155</v>
      </c>
      <c r="G394" s="50">
        <v>53735</v>
      </c>
      <c r="H394" s="50" t="s">
        <v>102</v>
      </c>
      <c r="I394" s="48">
        <v>0.80859999999999999</v>
      </c>
      <c r="J394" s="51" t="s">
        <v>20</v>
      </c>
      <c r="K394" s="47">
        <v>0.02</v>
      </c>
      <c r="L394" s="47">
        <v>21.2</v>
      </c>
      <c r="M394" s="47">
        <v>110</v>
      </c>
      <c r="N394" s="46" t="s">
        <v>103</v>
      </c>
      <c r="O394" s="47">
        <v>1.86</v>
      </c>
      <c r="P394" s="47">
        <v>54.2</v>
      </c>
      <c r="R394" s="47">
        <v>0.06</v>
      </c>
      <c r="S394" s="47">
        <v>0</v>
      </c>
      <c r="T394" s="47">
        <v>0.03</v>
      </c>
      <c r="U394" s="47">
        <v>629</v>
      </c>
      <c r="V394" s="47">
        <v>19990</v>
      </c>
      <c r="W394" s="47">
        <v>1</v>
      </c>
      <c r="X394" s="47">
        <v>12.2</v>
      </c>
      <c r="Y394" s="432"/>
      <c r="Z394" s="45">
        <v>0.79</v>
      </c>
      <c r="AA394" s="45">
        <v>0.88</v>
      </c>
      <c r="AB394" s="45">
        <v>100.4</v>
      </c>
      <c r="AC394" s="45">
        <v>1.7</v>
      </c>
      <c r="AD394" s="45">
        <v>5.5</v>
      </c>
      <c r="AE394" s="45">
        <v>45</v>
      </c>
      <c r="AF394" s="45">
        <v>540</v>
      </c>
      <c r="AG394" s="45">
        <v>720</v>
      </c>
      <c r="AH394" s="45">
        <v>0.5</v>
      </c>
      <c r="AI394" s="45">
        <v>0.05</v>
      </c>
      <c r="AJ394" s="45">
        <v>0.02</v>
      </c>
      <c r="AK394" s="45">
        <v>37.4</v>
      </c>
      <c r="AN394" s="164"/>
      <c r="AX394" s="44"/>
      <c r="BV394" s="44"/>
    </row>
    <row r="395" spans="1:105" x14ac:dyDescent="0.25">
      <c r="A395" s="44">
        <f t="shared" si="37"/>
        <v>2015</v>
      </c>
      <c r="B395" s="44" t="str">
        <f t="shared" si="37"/>
        <v>MAYO</v>
      </c>
      <c r="C395" s="44">
        <v>10</v>
      </c>
      <c r="D395" s="44" t="str">
        <f t="shared" si="36"/>
        <v>MAYO 2015 / 9</v>
      </c>
    </row>
    <row r="396" spans="1:105" x14ac:dyDescent="0.25">
      <c r="A396" s="44">
        <f t="shared" si="37"/>
        <v>2015</v>
      </c>
      <c r="B396" s="44" t="str">
        <f t="shared" si="37"/>
        <v>MAYO</v>
      </c>
      <c r="C396" s="44">
        <v>11</v>
      </c>
      <c r="D396" s="44" t="str">
        <f t="shared" si="36"/>
        <v>MAYO 2015 / 10</v>
      </c>
    </row>
    <row r="397" spans="1:105" x14ac:dyDescent="0.25">
      <c r="A397" s="44">
        <f t="shared" si="37"/>
        <v>2015</v>
      </c>
      <c r="B397" s="44" t="str">
        <f t="shared" si="37"/>
        <v>MAYO</v>
      </c>
      <c r="C397" s="44">
        <v>12</v>
      </c>
      <c r="D397" s="44" t="str">
        <f t="shared" si="36"/>
        <v>MAYO 2015 / 11</v>
      </c>
    </row>
    <row r="398" spans="1:105" x14ac:dyDescent="0.25">
      <c r="A398" s="44">
        <f t="shared" si="37"/>
        <v>2015</v>
      </c>
      <c r="B398" s="44" t="str">
        <f t="shared" si="37"/>
        <v>MAYO</v>
      </c>
      <c r="C398" s="44">
        <v>13</v>
      </c>
      <c r="D398" s="44" t="str">
        <f t="shared" si="36"/>
        <v>MAYO 2015 / 12</v>
      </c>
    </row>
    <row r="399" spans="1:105" x14ac:dyDescent="0.25">
      <c r="A399" s="44">
        <f t="shared" si="37"/>
        <v>2015</v>
      </c>
      <c r="B399" s="44" t="str">
        <f t="shared" si="37"/>
        <v>MAYO</v>
      </c>
      <c r="C399" s="44">
        <v>14</v>
      </c>
      <c r="D399" s="44" t="str">
        <f t="shared" si="36"/>
        <v>MAYO 2015 / 13</v>
      </c>
    </row>
    <row r="400" spans="1:105" x14ac:dyDescent="0.25">
      <c r="A400" s="44">
        <f t="shared" si="37"/>
        <v>2015</v>
      </c>
      <c r="B400" s="44" t="str">
        <f t="shared" si="37"/>
        <v>MAYO</v>
      </c>
      <c r="C400" s="44">
        <v>15</v>
      </c>
      <c r="D400" s="44" t="str">
        <f t="shared" si="36"/>
        <v>MAYO 2015 / 14</v>
      </c>
    </row>
    <row r="401" spans="1:4" x14ac:dyDescent="0.25">
      <c r="A401" s="44">
        <f t="shared" si="37"/>
        <v>2015</v>
      </c>
      <c r="B401" s="44" t="str">
        <f t="shared" si="37"/>
        <v>MAYO</v>
      </c>
      <c r="C401" s="44">
        <v>16</v>
      </c>
      <c r="D401" s="44" t="str">
        <f t="shared" si="36"/>
        <v>MAYO 2015 / 15</v>
      </c>
    </row>
    <row r="402" spans="1:4" x14ac:dyDescent="0.25">
      <c r="A402" s="44">
        <f t="shared" si="37"/>
        <v>2015</v>
      </c>
      <c r="B402" s="44" t="str">
        <f t="shared" si="37"/>
        <v>MAYO</v>
      </c>
      <c r="C402" s="44">
        <v>17</v>
      </c>
      <c r="D402" s="44" t="str">
        <f t="shared" si="36"/>
        <v>MAYO 2015 / 16</v>
      </c>
    </row>
    <row r="403" spans="1:4" x14ac:dyDescent="0.25">
      <c r="A403" s="44">
        <f t="shared" si="37"/>
        <v>2015</v>
      </c>
      <c r="B403" s="44" t="str">
        <f t="shared" si="37"/>
        <v>MAYO</v>
      </c>
      <c r="C403" s="44">
        <v>18</v>
      </c>
      <c r="D403" s="44" t="str">
        <f t="shared" si="36"/>
        <v>MAYO 2015 / 17</v>
      </c>
    </row>
    <row r="404" spans="1:4" x14ac:dyDescent="0.25">
      <c r="A404" s="44">
        <f t="shared" si="37"/>
        <v>2015</v>
      </c>
      <c r="B404" s="44" t="str">
        <f t="shared" si="37"/>
        <v>MAYO</v>
      </c>
      <c r="C404" s="44">
        <v>19</v>
      </c>
      <c r="D404" s="44" t="str">
        <f t="shared" si="36"/>
        <v>MAYO 2015 / 18</v>
      </c>
    </row>
    <row r="405" spans="1:4" x14ac:dyDescent="0.25">
      <c r="A405" s="44">
        <f t="shared" si="37"/>
        <v>2015</v>
      </c>
      <c r="B405" s="44" t="str">
        <f t="shared" si="37"/>
        <v>MAYO</v>
      </c>
      <c r="C405" s="44">
        <v>20</v>
      </c>
      <c r="D405" s="44" t="str">
        <f t="shared" si="36"/>
        <v>MAYO 2015 / 19</v>
      </c>
    </row>
    <row r="406" spans="1:4" x14ac:dyDescent="0.25">
      <c r="A406" s="44">
        <f t="shared" si="37"/>
        <v>2015</v>
      </c>
      <c r="B406" s="44" t="str">
        <f t="shared" si="37"/>
        <v>MAYO</v>
      </c>
      <c r="C406" s="44">
        <v>21</v>
      </c>
      <c r="D406" s="44" t="str">
        <f t="shared" si="36"/>
        <v>MAYO 2015 / 20</v>
      </c>
    </row>
    <row r="407" spans="1:4" x14ac:dyDescent="0.25">
      <c r="A407" s="44">
        <f t="shared" si="37"/>
        <v>2015</v>
      </c>
      <c r="B407" s="44" t="str">
        <f t="shared" si="37"/>
        <v>MAYO</v>
      </c>
      <c r="C407" s="44">
        <v>22</v>
      </c>
      <c r="D407" s="44" t="str">
        <f t="shared" si="36"/>
        <v>MAYO 2015 / 21</v>
      </c>
    </row>
    <row r="408" spans="1:4" x14ac:dyDescent="0.25">
      <c r="A408" s="44">
        <f t="shared" si="37"/>
        <v>2015</v>
      </c>
      <c r="B408" s="44" t="str">
        <f t="shared" si="37"/>
        <v>MAYO</v>
      </c>
      <c r="C408" s="44">
        <v>23</v>
      </c>
      <c r="D408" s="44" t="str">
        <f t="shared" si="36"/>
        <v>MAYO 2015 / 22</v>
      </c>
    </row>
    <row r="409" spans="1:4" x14ac:dyDescent="0.25">
      <c r="A409" s="44">
        <f t="shared" si="37"/>
        <v>2015</v>
      </c>
      <c r="B409" s="44" t="str">
        <f t="shared" si="37"/>
        <v>MAYO</v>
      </c>
      <c r="C409" s="44">
        <v>24</v>
      </c>
      <c r="D409" s="44" t="str">
        <f t="shared" si="36"/>
        <v>MAYO 2015 / 23</v>
      </c>
    </row>
    <row r="410" spans="1:4" x14ac:dyDescent="0.25">
      <c r="A410" s="44">
        <f t="shared" si="37"/>
        <v>2015</v>
      </c>
      <c r="B410" s="44" t="str">
        <f t="shared" si="37"/>
        <v>MAYO</v>
      </c>
      <c r="C410" s="44">
        <v>25</v>
      </c>
      <c r="D410" s="44" t="str">
        <f t="shared" si="36"/>
        <v>MAYO 2015 / 24</v>
      </c>
    </row>
    <row r="411" spans="1:4" x14ac:dyDescent="0.25">
      <c r="A411" s="44">
        <f t="shared" si="37"/>
        <v>2015</v>
      </c>
      <c r="B411" s="44" t="str">
        <f t="shared" si="37"/>
        <v>MAYO</v>
      </c>
      <c r="C411" s="44">
        <v>26</v>
      </c>
      <c r="D411" s="44" t="str">
        <f t="shared" si="36"/>
        <v>MAYO 2015 / 25</v>
      </c>
    </row>
    <row r="412" spans="1:4" x14ac:dyDescent="0.25">
      <c r="A412" s="44">
        <f t="shared" si="37"/>
        <v>2015</v>
      </c>
      <c r="B412" s="44" t="str">
        <f t="shared" si="37"/>
        <v>MAYO</v>
      </c>
      <c r="C412" s="44">
        <v>27</v>
      </c>
      <c r="D412" s="44" t="str">
        <f t="shared" si="36"/>
        <v>MAYO 2015 / 26</v>
      </c>
    </row>
    <row r="413" spans="1:4" x14ac:dyDescent="0.25">
      <c r="A413" s="44">
        <f t="shared" si="37"/>
        <v>2015</v>
      </c>
      <c r="B413" s="44" t="str">
        <f t="shared" si="37"/>
        <v>MAYO</v>
      </c>
      <c r="C413" s="44">
        <v>28</v>
      </c>
      <c r="D413" s="44" t="str">
        <f t="shared" si="36"/>
        <v>MAYO 2015 / 27</v>
      </c>
    </row>
    <row r="414" spans="1:4" x14ac:dyDescent="0.25">
      <c r="A414" s="44">
        <f t="shared" si="37"/>
        <v>2015</v>
      </c>
      <c r="B414" s="44" t="str">
        <f t="shared" si="37"/>
        <v>MAYO</v>
      </c>
      <c r="C414" s="44">
        <v>29</v>
      </c>
      <c r="D414" s="44" t="str">
        <f t="shared" si="36"/>
        <v>MAYO 2015 / 28</v>
      </c>
    </row>
    <row r="415" spans="1:4" x14ac:dyDescent="0.25">
      <c r="A415" s="44">
        <f t="shared" si="37"/>
        <v>2015</v>
      </c>
      <c r="B415" s="44" t="str">
        <f t="shared" si="37"/>
        <v>MAYO</v>
      </c>
      <c r="C415" s="44">
        <v>30</v>
      </c>
      <c r="D415" s="44" t="str">
        <f t="shared" si="36"/>
        <v>MAYO 2015 / 29</v>
      </c>
    </row>
    <row r="416" spans="1:4" x14ac:dyDescent="0.25">
      <c r="A416" s="44">
        <f t="shared" si="37"/>
        <v>2015</v>
      </c>
      <c r="B416" s="44" t="str">
        <f t="shared" si="37"/>
        <v>MAYO</v>
      </c>
      <c r="C416" s="44">
        <v>31</v>
      </c>
      <c r="D416" s="44" t="str">
        <f t="shared" si="36"/>
        <v>MAYO 2015 / 30</v>
      </c>
    </row>
    <row r="417" spans="1:105" s="206" customFormat="1" x14ac:dyDescent="0.25">
      <c r="D417" s="44" t="str">
        <f t="shared" si="36"/>
        <v>MAYO 2015 / 31</v>
      </c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17"/>
      <c r="Z417" s="44"/>
      <c r="AA417" s="55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207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55"/>
      <c r="AY417" s="44"/>
      <c r="AZ417" s="44"/>
      <c r="BA417" s="44"/>
      <c r="BB417" s="44"/>
      <c r="BC417" s="44"/>
      <c r="BD417" s="44"/>
      <c r="BE417" s="44"/>
      <c r="BF417" s="44"/>
      <c r="BG417" s="411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207"/>
      <c r="BU417" s="44"/>
      <c r="BV417" s="55"/>
      <c r="BW417" s="44"/>
      <c r="BX417" s="44"/>
      <c r="BY417" s="44"/>
      <c r="BZ417" s="44"/>
      <c r="CA417" s="44"/>
      <c r="CB417" s="44"/>
      <c r="CC417" s="44"/>
      <c r="CD417" s="44"/>
      <c r="CE417" s="44"/>
      <c r="CF417" s="44"/>
      <c r="CG417" s="44"/>
      <c r="CH417" s="44"/>
      <c r="CI417" s="44"/>
      <c r="CJ417" s="44"/>
      <c r="CK417" s="44"/>
      <c r="CL417" s="44"/>
      <c r="CM417" s="44"/>
      <c r="CN417" s="44"/>
      <c r="CO417" s="422"/>
      <c r="CP417" s="44"/>
      <c r="CQ417" s="44"/>
      <c r="CR417" s="44"/>
      <c r="CS417" s="44"/>
      <c r="CT417" s="44"/>
      <c r="CU417" s="44"/>
      <c r="CV417" s="44"/>
      <c r="CW417" s="44"/>
      <c r="CX417" s="44"/>
      <c r="CY417" s="44"/>
      <c r="CZ417" s="44"/>
      <c r="DA417" s="44"/>
    </row>
    <row r="418" spans="1:105" ht="15.75" x14ac:dyDescent="0.25">
      <c r="A418" s="44">
        <v>2015</v>
      </c>
      <c r="B418" s="44" t="s">
        <v>233</v>
      </c>
      <c r="C418" s="44">
        <v>1</v>
      </c>
      <c r="D418" s="208" t="s">
        <v>228</v>
      </c>
      <c r="E418" s="209">
        <f>IFERROR(AVERAGE(E387:E417),"")</f>
        <v>4.5</v>
      </c>
      <c r="F418" s="209">
        <f>IFERROR(AVERAGE(F387:F417),"")</f>
        <v>42141.625</v>
      </c>
      <c r="G418" s="209">
        <f>IFERROR(AVERAGE(G387:G417),"")</f>
        <v>53271.25</v>
      </c>
      <c r="H418" s="209" t="str">
        <f>IFERROR(AVERAGE(H387:H417),"")</f>
        <v/>
      </c>
      <c r="I418" s="209">
        <f>IFERROR(AVERAGE(I387:I417),"")</f>
        <v>0.81071250000000006</v>
      </c>
      <c r="J418" s="209" t="str">
        <f t="shared" ref="J418:BU418" si="38">IFERROR(AVERAGE(J387:J417),"")</f>
        <v/>
      </c>
      <c r="K418" s="209">
        <f t="shared" si="38"/>
        <v>0.02</v>
      </c>
      <c r="L418" s="209">
        <f t="shared" si="38"/>
        <v>25.924999999999997</v>
      </c>
      <c r="M418" s="209">
        <f t="shared" si="38"/>
        <v>108.5</v>
      </c>
      <c r="N418" s="209" t="str">
        <f t="shared" si="38"/>
        <v/>
      </c>
      <c r="O418" s="209">
        <f t="shared" si="38"/>
        <v>1.9487500000000002</v>
      </c>
      <c r="P418" s="209">
        <f t="shared" si="38"/>
        <v>55.237499999999997</v>
      </c>
      <c r="Q418" s="209" t="str">
        <f t="shared" si="38"/>
        <v/>
      </c>
      <c r="R418" s="209">
        <f t="shared" si="38"/>
        <v>7.7500000000000013E-2</v>
      </c>
      <c r="S418" s="209">
        <f t="shared" si="38"/>
        <v>0</v>
      </c>
      <c r="T418" s="209">
        <f t="shared" si="38"/>
        <v>0.03</v>
      </c>
      <c r="U418" s="209">
        <f t="shared" si="38"/>
        <v>639.625</v>
      </c>
      <c r="V418" s="209">
        <f t="shared" si="38"/>
        <v>19971.5</v>
      </c>
      <c r="W418" s="209">
        <f t="shared" si="38"/>
        <v>1</v>
      </c>
      <c r="X418" s="209">
        <f t="shared" si="38"/>
        <v>12.1625</v>
      </c>
      <c r="Y418" s="418" t="str">
        <f t="shared" si="38"/>
        <v/>
      </c>
      <c r="Z418" s="209">
        <f t="shared" si="38"/>
        <v>0.79</v>
      </c>
      <c r="AA418" s="209">
        <f t="shared" si="38"/>
        <v>0.88</v>
      </c>
      <c r="AB418" s="209">
        <f t="shared" si="38"/>
        <v>100.39999999999999</v>
      </c>
      <c r="AC418" s="209">
        <f t="shared" si="38"/>
        <v>1.6999999999999997</v>
      </c>
      <c r="AD418" s="209">
        <f t="shared" si="38"/>
        <v>5.5</v>
      </c>
      <c r="AE418" s="209">
        <f t="shared" si="38"/>
        <v>45</v>
      </c>
      <c r="AF418" s="209">
        <f t="shared" si="38"/>
        <v>540</v>
      </c>
      <c r="AG418" s="209">
        <f t="shared" si="38"/>
        <v>720</v>
      </c>
      <c r="AH418" s="209">
        <f t="shared" si="38"/>
        <v>0.5</v>
      </c>
      <c r="AI418" s="209">
        <f t="shared" si="38"/>
        <v>4.9999999999999996E-2</v>
      </c>
      <c r="AJ418" s="209">
        <f t="shared" si="38"/>
        <v>0.02</v>
      </c>
      <c r="AK418" s="209">
        <f t="shared" si="38"/>
        <v>37.4</v>
      </c>
      <c r="AL418" s="209" t="str">
        <f t="shared" si="38"/>
        <v/>
      </c>
      <c r="AM418" s="209">
        <f t="shared" si="38"/>
        <v>4</v>
      </c>
      <c r="AN418" s="209">
        <f t="shared" si="38"/>
        <v>42140.571428571428</v>
      </c>
      <c r="AO418" s="209">
        <f t="shared" si="38"/>
        <v>53212.142857142855</v>
      </c>
      <c r="AP418" s="209" t="str">
        <f t="shared" si="38"/>
        <v/>
      </c>
      <c r="AQ418" s="209">
        <f t="shared" si="38"/>
        <v>0.81567142857142849</v>
      </c>
      <c r="AR418" s="209" t="str">
        <f t="shared" si="38"/>
        <v/>
      </c>
      <c r="AS418" s="209">
        <f t="shared" si="38"/>
        <v>0.02</v>
      </c>
      <c r="AT418" s="209">
        <f t="shared" si="38"/>
        <v>19.285714285714285</v>
      </c>
      <c r="AU418" s="209">
        <f t="shared" si="38"/>
        <v>111.42857142857143</v>
      </c>
      <c r="AV418" s="209" t="str">
        <f t="shared" si="38"/>
        <v/>
      </c>
      <c r="AW418" s="209">
        <f t="shared" si="38"/>
        <v>2.3428571428571425</v>
      </c>
      <c r="AX418" s="210">
        <f t="shared" si="38"/>
        <v>57.285714285714285</v>
      </c>
      <c r="AY418" s="209" t="str">
        <f t="shared" si="38"/>
        <v/>
      </c>
      <c r="AZ418" s="209">
        <f t="shared" si="38"/>
        <v>6.8571428571428575E-2</v>
      </c>
      <c r="BA418" s="209">
        <f t="shared" si="38"/>
        <v>0.01</v>
      </c>
      <c r="BB418" s="209">
        <f t="shared" si="38"/>
        <v>3.7142857142857144E-2</v>
      </c>
      <c r="BC418" s="209">
        <f t="shared" si="38"/>
        <v>657.28571428571433</v>
      </c>
      <c r="BD418" s="209">
        <f t="shared" si="38"/>
        <v>19928.857142857141</v>
      </c>
      <c r="BE418" s="209">
        <f t="shared" si="38"/>
        <v>1.2857142857142858</v>
      </c>
      <c r="BF418" s="209">
        <f t="shared" si="38"/>
        <v>12.428571428571429</v>
      </c>
      <c r="BG418" s="412" t="str">
        <f t="shared" si="38"/>
        <v/>
      </c>
      <c r="BH418" s="209">
        <f t="shared" si="38"/>
        <v>0.79</v>
      </c>
      <c r="BI418" s="209">
        <f t="shared" si="38"/>
        <v>0.88</v>
      </c>
      <c r="BJ418" s="209">
        <f t="shared" si="38"/>
        <v>100.39999999999999</v>
      </c>
      <c r="BK418" s="209">
        <f t="shared" si="38"/>
        <v>1.6999999999999997</v>
      </c>
      <c r="BL418" s="209">
        <f t="shared" si="38"/>
        <v>5.5</v>
      </c>
      <c r="BM418" s="209">
        <f t="shared" si="38"/>
        <v>45</v>
      </c>
      <c r="BN418" s="209">
        <f t="shared" si="38"/>
        <v>540</v>
      </c>
      <c r="BO418" s="209">
        <f t="shared" si="38"/>
        <v>720</v>
      </c>
      <c r="BP418" s="209">
        <f t="shared" si="38"/>
        <v>0.5</v>
      </c>
      <c r="BQ418" s="209">
        <f t="shared" si="38"/>
        <v>4.9999999999999996E-2</v>
      </c>
      <c r="BR418" s="209">
        <f t="shared" si="38"/>
        <v>0.02</v>
      </c>
      <c r="BS418" s="209">
        <f t="shared" si="38"/>
        <v>37.4</v>
      </c>
      <c r="BT418" s="209" t="str">
        <f t="shared" si="38"/>
        <v/>
      </c>
      <c r="BU418" s="209">
        <f t="shared" si="38"/>
        <v>2.5</v>
      </c>
      <c r="BV418" s="210">
        <f>IFERROR(AVERAGE(BV387:BV417),"")</f>
        <v>41773.25</v>
      </c>
      <c r="BW418" s="206"/>
      <c r="BX418" s="206"/>
      <c r="BY418" s="206"/>
      <c r="BZ418" s="206"/>
      <c r="CA418" s="206"/>
      <c r="CB418" s="206"/>
      <c r="CC418" s="206"/>
      <c r="CD418" s="206"/>
      <c r="CE418" s="206"/>
      <c r="CF418" s="206"/>
      <c r="CG418" s="206"/>
      <c r="CH418" s="206"/>
      <c r="CI418" s="206"/>
      <c r="CJ418" s="206"/>
      <c r="CK418" s="206"/>
      <c r="CL418" s="206"/>
      <c r="CM418" s="206"/>
      <c r="CN418" s="206"/>
      <c r="CO418" s="448"/>
      <c r="CP418" s="206"/>
      <c r="CQ418" s="206"/>
      <c r="CR418" s="206"/>
      <c r="CS418" s="206"/>
      <c r="CT418" s="206"/>
      <c r="CU418" s="206"/>
      <c r="CV418" s="206"/>
      <c r="CW418" s="206"/>
      <c r="CX418" s="206"/>
      <c r="CY418" s="206"/>
      <c r="CZ418" s="206"/>
      <c r="DA418" s="206"/>
    </row>
    <row r="419" spans="1:105" ht="15.75" x14ac:dyDescent="0.3">
      <c r="A419" s="44">
        <f>A418</f>
        <v>2015</v>
      </c>
      <c r="B419" s="44" t="str">
        <f>B418</f>
        <v>JUNIO</v>
      </c>
      <c r="C419" s="44">
        <v>2</v>
      </c>
      <c r="D419" s="44" t="str">
        <f t="shared" ref="D419:D449" si="39">B418&amp;" "&amp;A418&amp;" / "&amp;C418</f>
        <v>JUNIO 2015 / 1</v>
      </c>
      <c r="E419" s="49">
        <v>1</v>
      </c>
      <c r="F419" s="52">
        <v>42159</v>
      </c>
      <c r="G419" s="50">
        <v>53850</v>
      </c>
      <c r="H419" s="50" t="s">
        <v>104</v>
      </c>
      <c r="I419" s="48">
        <v>0.8095</v>
      </c>
      <c r="J419" s="51" t="s">
        <v>20</v>
      </c>
      <c r="K419" s="47">
        <v>0.02</v>
      </c>
      <c r="L419" s="47">
        <v>26.6</v>
      </c>
      <c r="M419" s="47">
        <v>108</v>
      </c>
      <c r="N419" s="46" t="s">
        <v>103</v>
      </c>
      <c r="O419" s="47">
        <v>1.89</v>
      </c>
      <c r="P419" s="47">
        <v>53.8</v>
      </c>
      <c r="Q419" s="47"/>
      <c r="R419" s="47">
        <v>0.08</v>
      </c>
      <c r="S419" s="47">
        <v>0</v>
      </c>
      <c r="T419" s="47">
        <v>0.03</v>
      </c>
      <c r="U419" s="47">
        <v>627</v>
      </c>
      <c r="V419" s="47">
        <v>19982</v>
      </c>
      <c r="W419" s="47">
        <v>1</v>
      </c>
      <c r="X419" s="47">
        <v>12</v>
      </c>
      <c r="Y419" s="432"/>
      <c r="Z419" s="45">
        <v>0.79</v>
      </c>
      <c r="AA419" s="45">
        <v>0.88</v>
      </c>
      <c r="AB419" s="45">
        <v>100.4</v>
      </c>
      <c r="AC419" s="45">
        <v>1.7</v>
      </c>
      <c r="AD419" s="45">
        <v>5.5</v>
      </c>
      <c r="AE419" s="45">
        <v>45</v>
      </c>
      <c r="AF419" s="45">
        <v>540</v>
      </c>
      <c r="AG419" s="45">
        <v>720</v>
      </c>
      <c r="AH419" s="45">
        <v>0.5</v>
      </c>
      <c r="AI419" s="45">
        <v>0.05</v>
      </c>
      <c r="AJ419" s="45">
        <v>0.02</v>
      </c>
      <c r="AK419" s="45">
        <v>37.4</v>
      </c>
      <c r="AM419" s="49">
        <v>1</v>
      </c>
      <c r="AN419" s="52">
        <v>42160</v>
      </c>
      <c r="AO419" s="50">
        <v>53818</v>
      </c>
      <c r="AP419" s="50" t="s">
        <v>153</v>
      </c>
      <c r="AQ419" s="48">
        <v>0.81740000000000002</v>
      </c>
      <c r="AR419" s="51" t="s">
        <v>20</v>
      </c>
      <c r="AS419" s="47">
        <v>0.02</v>
      </c>
      <c r="AT419" s="47">
        <v>25</v>
      </c>
      <c r="AU419" s="47">
        <v>109</v>
      </c>
      <c r="AV419" s="46" t="s">
        <v>103</v>
      </c>
      <c r="AW419" s="47">
        <v>2.4</v>
      </c>
      <c r="AX419" s="47">
        <v>57</v>
      </c>
      <c r="AY419" s="47"/>
      <c r="AZ419" s="47">
        <v>0.08</v>
      </c>
      <c r="BA419" s="47">
        <v>0.01</v>
      </c>
      <c r="BB419" s="47">
        <v>0.05</v>
      </c>
      <c r="BC419" s="47">
        <v>658</v>
      </c>
      <c r="BD419" s="47">
        <v>19914</v>
      </c>
      <c r="BE419" s="47">
        <v>1.5</v>
      </c>
      <c r="BF419" s="47">
        <v>13</v>
      </c>
      <c r="BG419" s="260"/>
      <c r="BH419" s="45">
        <v>0.79</v>
      </c>
      <c r="BI419" s="45">
        <v>0.88</v>
      </c>
      <c r="BJ419" s="45">
        <v>100.4</v>
      </c>
      <c r="BK419" s="45">
        <v>1.7</v>
      </c>
      <c r="BL419" s="45">
        <v>5.5</v>
      </c>
      <c r="BM419" s="45">
        <v>45</v>
      </c>
      <c r="BN419" s="45">
        <v>540</v>
      </c>
      <c r="BO419" s="45">
        <v>720</v>
      </c>
      <c r="BP419" s="45">
        <v>0.5</v>
      </c>
      <c r="BQ419" s="45">
        <v>0.05</v>
      </c>
      <c r="BR419" s="45">
        <v>0.02</v>
      </c>
      <c r="BS419" s="45">
        <v>37.4</v>
      </c>
      <c r="BU419" s="49">
        <v>1</v>
      </c>
      <c r="BV419" s="52">
        <v>42156</v>
      </c>
      <c r="BW419" s="49"/>
      <c r="BX419" s="49"/>
      <c r="BY419" s="48">
        <v>0.81179999999999997</v>
      </c>
      <c r="BZ419" s="47">
        <v>1</v>
      </c>
      <c r="CA419" s="47">
        <v>0.01</v>
      </c>
      <c r="CB419" s="47">
        <v>6.2</v>
      </c>
      <c r="CC419" s="47">
        <v>116</v>
      </c>
      <c r="CD419" s="46" t="s">
        <v>103</v>
      </c>
      <c r="CE419" s="47">
        <v>2.9</v>
      </c>
      <c r="CF419" s="47">
        <v>54.7</v>
      </c>
      <c r="CG419" s="47">
        <v>53.8</v>
      </c>
      <c r="CH419" s="47">
        <v>0.28000000000000003</v>
      </c>
      <c r="CI419" s="47">
        <v>0.01</v>
      </c>
      <c r="CJ419" s="47">
        <v>0</v>
      </c>
      <c r="CK419" s="47">
        <v>684</v>
      </c>
      <c r="CL419" s="47">
        <v>19962</v>
      </c>
      <c r="CM419" s="47">
        <v>5</v>
      </c>
      <c r="CN419" s="47">
        <v>12</v>
      </c>
      <c r="CO419" s="449"/>
      <c r="CP419" s="45">
        <v>0.79</v>
      </c>
      <c r="CQ419" s="45">
        <v>0.88</v>
      </c>
      <c r="CR419" s="45">
        <v>100.4</v>
      </c>
      <c r="CS419" s="45">
        <v>1.7</v>
      </c>
      <c r="CT419" s="45">
        <v>5.5</v>
      </c>
      <c r="CU419" s="45">
        <v>45</v>
      </c>
      <c r="CV419" s="45">
        <v>540</v>
      </c>
      <c r="CW419" s="45">
        <v>720</v>
      </c>
      <c r="CX419" s="45">
        <v>0.5</v>
      </c>
      <c r="CY419" s="45">
        <v>0.05</v>
      </c>
      <c r="CZ419" s="45">
        <v>0.02</v>
      </c>
      <c r="DA419" s="45">
        <v>37.4</v>
      </c>
    </row>
    <row r="420" spans="1:105" ht="15.75" x14ac:dyDescent="0.3">
      <c r="A420" s="44">
        <f t="shared" ref="A420:B448" si="40">A419</f>
        <v>2015</v>
      </c>
      <c r="B420" s="44" t="str">
        <f t="shared" si="40"/>
        <v>JUNIO</v>
      </c>
      <c r="C420" s="44">
        <v>3</v>
      </c>
      <c r="D420" s="44" t="str">
        <f t="shared" si="39"/>
        <v>JUNIO 2015 / 2</v>
      </c>
      <c r="E420" s="49">
        <v>2</v>
      </c>
      <c r="F420" s="52">
        <v>42161</v>
      </c>
      <c r="G420" s="50">
        <v>53897</v>
      </c>
      <c r="H420" s="50" t="s">
        <v>102</v>
      </c>
      <c r="I420" s="48">
        <v>0.8095</v>
      </c>
      <c r="J420" s="51" t="s">
        <v>20</v>
      </c>
      <c r="K420" s="47">
        <v>0.02</v>
      </c>
      <c r="L420" s="47">
        <v>26.6</v>
      </c>
      <c r="M420" s="47">
        <v>108</v>
      </c>
      <c r="N420" s="46" t="s">
        <v>103</v>
      </c>
      <c r="O420" s="47">
        <v>1.88</v>
      </c>
      <c r="P420" s="47">
        <v>54.3</v>
      </c>
      <c r="Q420" s="47"/>
      <c r="R420" s="47">
        <v>0.08</v>
      </c>
      <c r="S420" s="47">
        <v>0</v>
      </c>
      <c r="T420" s="47">
        <v>0.03</v>
      </c>
      <c r="U420" s="47">
        <v>632</v>
      </c>
      <c r="V420" s="47">
        <v>19982</v>
      </c>
      <c r="W420" s="47">
        <v>1</v>
      </c>
      <c r="X420" s="47">
        <v>12</v>
      </c>
      <c r="Y420" s="432"/>
      <c r="Z420" s="45">
        <v>0.79</v>
      </c>
      <c r="AA420" s="45">
        <v>0.88</v>
      </c>
      <c r="AB420" s="45">
        <v>100.4</v>
      </c>
      <c r="AC420" s="45">
        <v>1.7</v>
      </c>
      <c r="AD420" s="45">
        <v>5.5</v>
      </c>
      <c r="AE420" s="45">
        <v>45</v>
      </c>
      <c r="AF420" s="45">
        <v>540</v>
      </c>
      <c r="AG420" s="45">
        <v>720</v>
      </c>
      <c r="AH420" s="45">
        <v>0.5</v>
      </c>
      <c r="AI420" s="45">
        <v>0.05</v>
      </c>
      <c r="AJ420" s="45">
        <v>0.02</v>
      </c>
      <c r="AK420" s="45">
        <v>37.4</v>
      </c>
      <c r="AM420" s="49">
        <v>2</v>
      </c>
      <c r="AN420" s="52">
        <v>42165</v>
      </c>
      <c r="AO420" s="50">
        <v>53936</v>
      </c>
      <c r="AP420" s="50" t="s">
        <v>182</v>
      </c>
      <c r="AQ420" s="48">
        <v>0.8175</v>
      </c>
      <c r="AR420" s="51" t="s">
        <v>20</v>
      </c>
      <c r="AS420" s="47">
        <v>0.02</v>
      </c>
      <c r="AT420" s="47">
        <v>25</v>
      </c>
      <c r="AU420" s="47">
        <v>108</v>
      </c>
      <c r="AV420" s="46" t="s">
        <v>103</v>
      </c>
      <c r="AW420" s="47">
        <v>2.4</v>
      </c>
      <c r="AX420" s="47">
        <v>57</v>
      </c>
      <c r="AY420" s="47"/>
      <c r="AZ420" s="47">
        <v>0.08</v>
      </c>
      <c r="BA420" s="47">
        <v>0.01</v>
      </c>
      <c r="BB420" s="47">
        <v>0.02</v>
      </c>
      <c r="BC420" s="47">
        <v>655</v>
      </c>
      <c r="BD420" s="47">
        <v>19914</v>
      </c>
      <c r="BE420" s="47">
        <v>1</v>
      </c>
      <c r="BF420" s="47">
        <v>13</v>
      </c>
      <c r="BG420" s="260"/>
      <c r="BH420" s="45">
        <v>0.79</v>
      </c>
      <c r="BI420" s="45">
        <v>0.88</v>
      </c>
      <c r="BJ420" s="45">
        <v>100.4</v>
      </c>
      <c r="BK420" s="45">
        <v>1.7</v>
      </c>
      <c r="BL420" s="45">
        <v>5.5</v>
      </c>
      <c r="BM420" s="45">
        <v>45</v>
      </c>
      <c r="BN420" s="45">
        <v>540</v>
      </c>
      <c r="BO420" s="45">
        <v>720</v>
      </c>
      <c r="BP420" s="45">
        <v>0.5</v>
      </c>
      <c r="BQ420" s="45">
        <v>0.05</v>
      </c>
      <c r="BR420" s="45">
        <v>0.02</v>
      </c>
      <c r="BS420" s="45">
        <v>37.4</v>
      </c>
      <c r="BU420" s="49">
        <v>2</v>
      </c>
      <c r="BV420" s="52">
        <v>42163</v>
      </c>
      <c r="BW420" s="49"/>
      <c r="BX420" s="49"/>
      <c r="BY420" s="48">
        <v>0.80259999999999998</v>
      </c>
      <c r="BZ420" s="47">
        <v>1</v>
      </c>
      <c r="CA420" s="47">
        <v>0.01</v>
      </c>
      <c r="CB420" s="47">
        <v>6</v>
      </c>
      <c r="CC420" s="47">
        <v>104</v>
      </c>
      <c r="CD420" s="46" t="s">
        <v>103</v>
      </c>
      <c r="CE420" s="47">
        <v>2.7</v>
      </c>
      <c r="CF420" s="47">
        <v>56.8</v>
      </c>
      <c r="CG420" s="47">
        <v>55.7</v>
      </c>
      <c r="CH420" s="47">
        <v>0.21</v>
      </c>
      <c r="CI420" s="47">
        <v>0.01</v>
      </c>
      <c r="CJ420" s="47">
        <v>0</v>
      </c>
      <c r="CK420" s="47">
        <v>688</v>
      </c>
      <c r="CL420" s="47">
        <v>20042</v>
      </c>
      <c r="CM420" s="47">
        <v>3.5</v>
      </c>
      <c r="CN420" s="47">
        <v>12</v>
      </c>
      <c r="CO420" s="449"/>
      <c r="CP420" s="45">
        <v>0.79</v>
      </c>
      <c r="CQ420" s="45">
        <v>0.88</v>
      </c>
      <c r="CR420" s="45">
        <v>100.4</v>
      </c>
      <c r="CS420" s="45">
        <v>1.7</v>
      </c>
      <c r="CT420" s="45">
        <v>5.5</v>
      </c>
      <c r="CU420" s="45">
        <v>45</v>
      </c>
      <c r="CV420" s="45">
        <v>540</v>
      </c>
      <c r="CW420" s="45">
        <v>720</v>
      </c>
      <c r="CX420" s="45">
        <v>0.5</v>
      </c>
      <c r="CY420" s="45">
        <v>0.05</v>
      </c>
      <c r="CZ420" s="45">
        <v>0.02</v>
      </c>
      <c r="DA420" s="45">
        <v>37.4</v>
      </c>
    </row>
    <row r="421" spans="1:105" ht="15.75" x14ac:dyDescent="0.3">
      <c r="A421" s="44">
        <f t="shared" si="40"/>
        <v>2015</v>
      </c>
      <c r="B421" s="44" t="str">
        <f t="shared" si="40"/>
        <v>JUNIO</v>
      </c>
      <c r="C421" s="44">
        <v>4</v>
      </c>
      <c r="D421" s="44" t="str">
        <f t="shared" si="39"/>
        <v>JUNIO 2015 / 3</v>
      </c>
      <c r="E421" s="49">
        <v>3</v>
      </c>
      <c r="F421" s="52">
        <v>42165</v>
      </c>
      <c r="G421" s="50">
        <v>53991</v>
      </c>
      <c r="H421" s="50" t="s">
        <v>104</v>
      </c>
      <c r="I421" s="48">
        <v>0.81040000000000001</v>
      </c>
      <c r="J421" s="51" t="s">
        <v>20</v>
      </c>
      <c r="K421" s="47">
        <v>0.02</v>
      </c>
      <c r="L421" s="47">
        <v>26.6</v>
      </c>
      <c r="M421" s="47">
        <v>108</v>
      </c>
      <c r="N421" s="46" t="s">
        <v>103</v>
      </c>
      <c r="O421" s="47">
        <v>1.94</v>
      </c>
      <c r="P421" s="47">
        <v>55.2</v>
      </c>
      <c r="Q421" s="47"/>
      <c r="R421" s="47">
        <v>0.06</v>
      </c>
      <c r="S421" s="47">
        <v>0</v>
      </c>
      <c r="T421" s="47">
        <v>0.03</v>
      </c>
      <c r="U421" s="47">
        <v>639</v>
      </c>
      <c r="V421" s="47">
        <v>19974</v>
      </c>
      <c r="W421" s="47">
        <v>1</v>
      </c>
      <c r="X421" s="47">
        <v>12.1</v>
      </c>
      <c r="Y421" s="432"/>
      <c r="Z421" s="45">
        <v>0.79</v>
      </c>
      <c r="AA421" s="45">
        <v>0.88</v>
      </c>
      <c r="AB421" s="45">
        <v>100.4</v>
      </c>
      <c r="AC421" s="45">
        <v>1.7</v>
      </c>
      <c r="AD421" s="45">
        <v>5.5</v>
      </c>
      <c r="AE421" s="45">
        <v>45</v>
      </c>
      <c r="AF421" s="45">
        <v>540</v>
      </c>
      <c r="AG421" s="45">
        <v>720</v>
      </c>
      <c r="AH421" s="45">
        <v>0.5</v>
      </c>
      <c r="AI421" s="45">
        <v>0.05</v>
      </c>
      <c r="AJ421" s="45">
        <v>0.02</v>
      </c>
      <c r="AK421" s="45">
        <v>37.4</v>
      </c>
      <c r="AM421" s="49">
        <v>3</v>
      </c>
      <c r="AN421" s="52">
        <v>42171</v>
      </c>
      <c r="AO421" s="50">
        <v>54180</v>
      </c>
      <c r="AP421" s="50" t="s">
        <v>153</v>
      </c>
      <c r="AQ421" s="48">
        <v>0.81599999999999995</v>
      </c>
      <c r="AR421" s="51" t="s">
        <v>20</v>
      </c>
      <c r="AS421" s="47">
        <v>0.02</v>
      </c>
      <c r="AT421" s="47">
        <v>20</v>
      </c>
      <c r="AU421" s="47">
        <v>109</v>
      </c>
      <c r="AV421" s="46" t="s">
        <v>103</v>
      </c>
      <c r="AW421" s="47">
        <v>2.2999999999999998</v>
      </c>
      <c r="AX421" s="47">
        <v>58</v>
      </c>
      <c r="AZ421" s="47">
        <v>7.0000000000000007E-2</v>
      </c>
      <c r="BA421" s="47">
        <v>0.01</v>
      </c>
      <c r="BB421" s="47">
        <v>0.03</v>
      </c>
      <c r="BC421" s="47">
        <v>655</v>
      </c>
      <c r="BD421" s="47">
        <v>19926</v>
      </c>
      <c r="BE421" s="47">
        <v>1.5</v>
      </c>
      <c r="BF421" s="47">
        <v>13</v>
      </c>
      <c r="BG421" s="260"/>
      <c r="BH421" s="45">
        <v>0.79</v>
      </c>
      <c r="BI421" s="45">
        <v>0.88</v>
      </c>
      <c r="BJ421" s="45">
        <v>100.4</v>
      </c>
      <c r="BK421" s="45">
        <v>1.7</v>
      </c>
      <c r="BL421" s="45">
        <v>5.5</v>
      </c>
      <c r="BM421" s="45">
        <v>45</v>
      </c>
      <c r="BN421" s="45">
        <v>540</v>
      </c>
      <c r="BO421" s="45">
        <v>720</v>
      </c>
      <c r="BP421" s="45">
        <v>0.5</v>
      </c>
      <c r="BQ421" s="45">
        <v>0.05</v>
      </c>
      <c r="BR421" s="45">
        <v>0.02</v>
      </c>
      <c r="BS421" s="45">
        <v>37.4</v>
      </c>
      <c r="BU421" s="49">
        <v>3</v>
      </c>
      <c r="BV421" s="52">
        <v>42170</v>
      </c>
      <c r="BW421" s="49"/>
      <c r="BX421" s="49"/>
      <c r="BY421" s="48">
        <v>0.80859999999999999</v>
      </c>
      <c r="BZ421" s="47">
        <v>1</v>
      </c>
      <c r="CA421" s="47">
        <v>0.01</v>
      </c>
      <c r="CB421" s="47">
        <v>7</v>
      </c>
      <c r="CC421" s="47">
        <v>106</v>
      </c>
      <c r="CD421" s="46" t="s">
        <v>103</v>
      </c>
      <c r="CE421" s="47">
        <v>2.4</v>
      </c>
      <c r="CF421" s="47">
        <v>57.1</v>
      </c>
      <c r="CG421" s="47">
        <v>55.9</v>
      </c>
      <c r="CH421" s="47">
        <v>0.28999999999999998</v>
      </c>
      <c r="CI421" s="47">
        <v>0.01</v>
      </c>
      <c r="CJ421" s="47">
        <v>0</v>
      </c>
      <c r="CK421" s="47">
        <v>690</v>
      </c>
      <c r="CL421" s="47">
        <v>19990</v>
      </c>
      <c r="CM421" s="47">
        <v>4</v>
      </c>
      <c r="CN421" s="47">
        <v>12.4</v>
      </c>
      <c r="CO421" s="449"/>
      <c r="CP421" s="45">
        <v>0.79</v>
      </c>
      <c r="CQ421" s="45">
        <v>0.88</v>
      </c>
      <c r="CR421" s="45">
        <v>100.4</v>
      </c>
      <c r="CS421" s="45">
        <v>1.7</v>
      </c>
      <c r="CT421" s="45">
        <v>5.5</v>
      </c>
      <c r="CU421" s="45">
        <v>45</v>
      </c>
      <c r="CV421" s="45">
        <v>540</v>
      </c>
      <c r="CW421" s="45">
        <v>720</v>
      </c>
      <c r="CX421" s="45">
        <v>0.5</v>
      </c>
      <c r="CY421" s="45">
        <v>0.05</v>
      </c>
      <c r="CZ421" s="45">
        <v>0.02</v>
      </c>
      <c r="DA421" s="45">
        <v>37.4</v>
      </c>
    </row>
    <row r="422" spans="1:105" ht="15.75" x14ac:dyDescent="0.3">
      <c r="A422" s="44">
        <f t="shared" si="40"/>
        <v>2015</v>
      </c>
      <c r="B422" s="44" t="str">
        <f t="shared" si="40"/>
        <v>JUNIO</v>
      </c>
      <c r="C422" s="44">
        <v>5</v>
      </c>
      <c r="D422" s="44" t="str">
        <f t="shared" si="39"/>
        <v>JUNIO 2015 / 4</v>
      </c>
      <c r="E422" s="49">
        <v>4</v>
      </c>
      <c r="F422" s="52">
        <v>42169</v>
      </c>
      <c r="G422" s="50">
        <v>54168</v>
      </c>
      <c r="H422" s="50" t="s">
        <v>102</v>
      </c>
      <c r="I422" s="48">
        <v>0.81089999999999995</v>
      </c>
      <c r="J422" s="51" t="s">
        <v>20</v>
      </c>
      <c r="K422" s="47">
        <v>0.02</v>
      </c>
      <c r="L422" s="47">
        <v>21.2</v>
      </c>
      <c r="M422" s="47">
        <v>108</v>
      </c>
      <c r="N422" s="46" t="s">
        <v>103</v>
      </c>
      <c r="O422" s="47">
        <v>1.96</v>
      </c>
      <c r="P422" s="47">
        <v>54.4</v>
      </c>
      <c r="R422" s="47">
        <v>0.08</v>
      </c>
      <c r="S422" s="47">
        <v>0</v>
      </c>
      <c r="T422" s="47">
        <v>0.03</v>
      </c>
      <c r="U422" s="47">
        <v>641</v>
      </c>
      <c r="V422" s="47">
        <v>19970</v>
      </c>
      <c r="W422" s="47">
        <v>1</v>
      </c>
      <c r="X422" s="47">
        <v>12.2</v>
      </c>
      <c r="Y422" s="432"/>
      <c r="Z422" s="45">
        <v>0.79</v>
      </c>
      <c r="AA422" s="45">
        <v>0.88</v>
      </c>
      <c r="AB422" s="45">
        <v>100.4</v>
      </c>
      <c r="AC422" s="45">
        <v>1.7</v>
      </c>
      <c r="AD422" s="45">
        <v>5.5</v>
      </c>
      <c r="AE422" s="45">
        <v>45</v>
      </c>
      <c r="AF422" s="45">
        <v>540</v>
      </c>
      <c r="AG422" s="45">
        <v>720</v>
      </c>
      <c r="AH422" s="45">
        <v>0.5</v>
      </c>
      <c r="AI422" s="45">
        <v>0.05</v>
      </c>
      <c r="AJ422" s="45">
        <v>0.02</v>
      </c>
      <c r="AK422" s="45">
        <v>37.4</v>
      </c>
      <c r="AM422" s="49">
        <v>4</v>
      </c>
      <c r="AN422" s="52">
        <v>42173</v>
      </c>
      <c r="AO422" s="50">
        <v>54232</v>
      </c>
      <c r="AP422" s="50" t="s">
        <v>152</v>
      </c>
      <c r="AQ422" s="48">
        <v>0.81159999999999999</v>
      </c>
      <c r="AR422" s="51" t="s">
        <v>20</v>
      </c>
      <c r="AS422" s="47">
        <v>0.02</v>
      </c>
      <c r="AT422" s="47">
        <v>20</v>
      </c>
      <c r="AU422" s="47">
        <v>109</v>
      </c>
      <c r="AV422" s="46" t="s">
        <v>103</v>
      </c>
      <c r="AW422" s="47">
        <v>2.2000000000000002</v>
      </c>
      <c r="AX422" s="47">
        <v>55</v>
      </c>
      <c r="AZ422" s="47">
        <v>0.08</v>
      </c>
      <c r="BA422" s="47">
        <v>0.01</v>
      </c>
      <c r="BB422" s="47">
        <v>0.05</v>
      </c>
      <c r="BC422" s="47">
        <v>642</v>
      </c>
      <c r="BD422" s="47">
        <v>19962</v>
      </c>
      <c r="BE422" s="47">
        <v>1.5</v>
      </c>
      <c r="BF422" s="47">
        <v>13</v>
      </c>
      <c r="BG422" s="260"/>
      <c r="BH422" s="45">
        <v>0.79</v>
      </c>
      <c r="BI422" s="45">
        <v>0.88</v>
      </c>
      <c r="BJ422" s="45">
        <v>100.4</v>
      </c>
      <c r="BK422" s="45">
        <v>1.7</v>
      </c>
      <c r="BL422" s="45">
        <v>5.5</v>
      </c>
      <c r="BM422" s="45">
        <v>45</v>
      </c>
      <c r="BN422" s="45">
        <v>540</v>
      </c>
      <c r="BO422" s="45">
        <v>720</v>
      </c>
      <c r="BP422" s="45">
        <v>0.5</v>
      </c>
      <c r="BQ422" s="45">
        <v>0.05</v>
      </c>
      <c r="BR422" s="45">
        <v>0.02</v>
      </c>
      <c r="BS422" s="45">
        <v>37.4</v>
      </c>
      <c r="BU422" s="49">
        <v>4</v>
      </c>
      <c r="BV422" s="52">
        <v>42177</v>
      </c>
      <c r="BW422" s="49"/>
      <c r="BX422" s="49"/>
      <c r="BY422" s="48">
        <v>0.80630000000000002</v>
      </c>
      <c r="BZ422" s="47">
        <v>1</v>
      </c>
      <c r="CA422" s="47">
        <v>0.01</v>
      </c>
      <c r="CB422" s="47">
        <v>5.5</v>
      </c>
      <c r="CC422" s="47">
        <v>104</v>
      </c>
      <c r="CD422" s="46" t="s">
        <v>103</v>
      </c>
      <c r="CE422" s="47">
        <v>2.8</v>
      </c>
      <c r="CF422" s="47">
        <v>54.5</v>
      </c>
      <c r="CG422" s="47">
        <v>53.3</v>
      </c>
      <c r="CH422" s="47">
        <v>0.22</v>
      </c>
      <c r="CI422" s="47">
        <v>0.01</v>
      </c>
      <c r="CJ422" s="47">
        <v>0</v>
      </c>
      <c r="CK422" s="47">
        <v>678</v>
      </c>
      <c r="CL422" s="47">
        <v>20010</v>
      </c>
      <c r="CM422" s="47">
        <v>4</v>
      </c>
      <c r="CN422" s="47">
        <v>12.1</v>
      </c>
      <c r="CO422" s="449"/>
      <c r="CP422" s="45">
        <v>0.79</v>
      </c>
      <c r="CQ422" s="45">
        <v>0.88</v>
      </c>
      <c r="CR422" s="45">
        <v>100.4</v>
      </c>
      <c r="CS422" s="45">
        <v>1.7</v>
      </c>
      <c r="CT422" s="45">
        <v>5.5</v>
      </c>
      <c r="CU422" s="45">
        <v>45</v>
      </c>
      <c r="CV422" s="45">
        <v>540</v>
      </c>
      <c r="CW422" s="45">
        <v>720</v>
      </c>
      <c r="CX422" s="45">
        <v>0.5</v>
      </c>
      <c r="CY422" s="45">
        <v>0.05</v>
      </c>
      <c r="CZ422" s="45">
        <v>0.02</v>
      </c>
      <c r="DA422" s="45">
        <v>37.4</v>
      </c>
    </row>
    <row r="423" spans="1:105" ht="15.75" x14ac:dyDescent="0.3">
      <c r="A423" s="44">
        <f t="shared" si="40"/>
        <v>2015</v>
      </c>
      <c r="B423" s="44" t="str">
        <f t="shared" si="40"/>
        <v>JUNIO</v>
      </c>
      <c r="C423" s="44">
        <v>6</v>
      </c>
      <c r="D423" s="44" t="str">
        <f t="shared" si="39"/>
        <v>JUNIO 2015 / 5</v>
      </c>
      <c r="E423" s="49">
        <v>5</v>
      </c>
      <c r="F423" s="52">
        <v>42173</v>
      </c>
      <c r="G423" s="50">
        <v>54273</v>
      </c>
      <c r="H423" s="50" t="s">
        <v>104</v>
      </c>
      <c r="I423" s="48">
        <v>0.81089999999999995</v>
      </c>
      <c r="J423" s="51" t="s">
        <v>20</v>
      </c>
      <c r="K423" s="47">
        <v>0.02</v>
      </c>
      <c r="L423" s="47">
        <v>26.6</v>
      </c>
      <c r="M423" s="47">
        <v>108</v>
      </c>
      <c r="N423" s="46" t="s">
        <v>103</v>
      </c>
      <c r="O423" s="47">
        <v>1.96</v>
      </c>
      <c r="P423" s="47">
        <v>55</v>
      </c>
      <c r="R423" s="47">
        <v>0.08</v>
      </c>
      <c r="S423" s="47">
        <v>0</v>
      </c>
      <c r="T423" s="47">
        <v>0.03</v>
      </c>
      <c r="U423" s="47">
        <v>639</v>
      </c>
      <c r="V423" s="47">
        <v>19970</v>
      </c>
      <c r="W423" s="47">
        <v>1</v>
      </c>
      <c r="X423" s="47">
        <v>12.1</v>
      </c>
      <c r="Y423" s="432"/>
      <c r="Z423" s="45">
        <v>0.79</v>
      </c>
      <c r="AA423" s="45">
        <v>0.88</v>
      </c>
      <c r="AB423" s="45">
        <v>100.4</v>
      </c>
      <c r="AC423" s="45">
        <v>1.7</v>
      </c>
      <c r="AD423" s="45">
        <v>5.5</v>
      </c>
      <c r="AE423" s="45">
        <v>45</v>
      </c>
      <c r="AF423" s="45">
        <v>540</v>
      </c>
      <c r="AG423" s="45">
        <v>720</v>
      </c>
      <c r="AH423" s="45">
        <v>0.5</v>
      </c>
      <c r="AI423" s="45">
        <v>0.05</v>
      </c>
      <c r="AJ423" s="45">
        <v>0.02</v>
      </c>
      <c r="AK423" s="45">
        <v>37.4</v>
      </c>
      <c r="AM423" s="49">
        <v>5</v>
      </c>
      <c r="AN423" s="52">
        <v>42180</v>
      </c>
      <c r="AO423" s="50">
        <v>54437</v>
      </c>
      <c r="AP423" s="50" t="s">
        <v>182</v>
      </c>
      <c r="AQ423" s="48">
        <v>0.81559999999999999</v>
      </c>
      <c r="AR423" s="51" t="s">
        <v>20</v>
      </c>
      <c r="AS423" s="47">
        <v>0.02</v>
      </c>
      <c r="AT423" s="47">
        <v>20</v>
      </c>
      <c r="AU423" s="47">
        <v>108</v>
      </c>
      <c r="AV423" s="46" t="s">
        <v>103</v>
      </c>
      <c r="AW423" s="47">
        <v>2.2999999999999998</v>
      </c>
      <c r="AX423" s="47">
        <v>57</v>
      </c>
      <c r="AZ423" s="47">
        <v>0.06</v>
      </c>
      <c r="BA423" s="47">
        <v>0.01</v>
      </c>
      <c r="BB423" s="47">
        <v>0.05</v>
      </c>
      <c r="BC423" s="47">
        <v>640</v>
      </c>
      <c r="BD423" s="47">
        <v>19930</v>
      </c>
      <c r="BE423" s="47">
        <v>0.5</v>
      </c>
      <c r="BF423" s="47">
        <v>13</v>
      </c>
      <c r="BG423" s="260"/>
      <c r="BH423" s="45">
        <v>0.79</v>
      </c>
      <c r="BI423" s="45">
        <v>0.88</v>
      </c>
      <c r="BJ423" s="45">
        <v>100.4</v>
      </c>
      <c r="BK423" s="45">
        <v>1.7</v>
      </c>
      <c r="BL423" s="45">
        <v>5.5</v>
      </c>
      <c r="BM423" s="45">
        <v>45</v>
      </c>
      <c r="BN423" s="45">
        <v>540</v>
      </c>
      <c r="BO423" s="45">
        <v>720</v>
      </c>
      <c r="BP423" s="45">
        <v>0.5</v>
      </c>
      <c r="BQ423" s="45">
        <v>0.05</v>
      </c>
      <c r="BR423" s="45">
        <v>0.02</v>
      </c>
      <c r="BS423" s="45">
        <v>37.4</v>
      </c>
      <c r="BV423" s="44"/>
    </row>
    <row r="424" spans="1:105" ht="15.75" x14ac:dyDescent="0.3">
      <c r="A424" s="44">
        <f t="shared" si="40"/>
        <v>2015</v>
      </c>
      <c r="B424" s="44" t="str">
        <f t="shared" si="40"/>
        <v>JUNIO</v>
      </c>
      <c r="C424" s="44">
        <v>7</v>
      </c>
      <c r="D424" s="44" t="str">
        <f t="shared" si="39"/>
        <v>JUNIO 2015 / 6</v>
      </c>
      <c r="E424" s="49">
        <v>6</v>
      </c>
      <c r="F424" s="52">
        <v>42177</v>
      </c>
      <c r="G424" s="50">
        <v>54398</v>
      </c>
      <c r="H424" s="50" t="s">
        <v>102</v>
      </c>
      <c r="I424" s="48">
        <v>0.81089999999999995</v>
      </c>
      <c r="J424" s="51" t="s">
        <v>20</v>
      </c>
      <c r="K424" s="47">
        <v>0.02</v>
      </c>
      <c r="L424" s="47">
        <v>21.2</v>
      </c>
      <c r="M424" s="47">
        <v>110</v>
      </c>
      <c r="N424" s="46" t="s">
        <v>103</v>
      </c>
      <c r="O424" s="47">
        <v>1.96</v>
      </c>
      <c r="P424" s="47">
        <v>55.2</v>
      </c>
      <c r="R424" s="47">
        <v>0.08</v>
      </c>
      <c r="S424" s="47">
        <v>0</v>
      </c>
      <c r="T424" s="47">
        <v>0.03</v>
      </c>
      <c r="U424" s="47">
        <v>635</v>
      </c>
      <c r="V424" s="47">
        <v>19970</v>
      </c>
      <c r="W424" s="47">
        <v>1</v>
      </c>
      <c r="X424" s="47">
        <v>11.9</v>
      </c>
      <c r="Y424" s="432"/>
      <c r="Z424" s="45">
        <v>0.79</v>
      </c>
      <c r="AA424" s="45">
        <v>0.88</v>
      </c>
      <c r="AB424" s="45">
        <v>100.4</v>
      </c>
      <c r="AC424" s="45">
        <v>1.7</v>
      </c>
      <c r="AD424" s="45">
        <v>5.5</v>
      </c>
      <c r="AE424" s="45">
        <v>45</v>
      </c>
      <c r="AF424" s="45">
        <v>540</v>
      </c>
      <c r="AG424" s="45">
        <v>720</v>
      </c>
      <c r="AH424" s="45">
        <v>0.5</v>
      </c>
      <c r="AI424" s="45">
        <v>0.05</v>
      </c>
      <c r="AJ424" s="45">
        <v>0.02</v>
      </c>
      <c r="AK424" s="45">
        <v>37.4</v>
      </c>
      <c r="AM424" s="49">
        <v>6</v>
      </c>
      <c r="AN424" s="52">
        <v>42185</v>
      </c>
      <c r="AO424" s="50">
        <v>54545</v>
      </c>
      <c r="AP424" s="50" t="s">
        <v>153</v>
      </c>
      <c r="AQ424" s="48">
        <v>0.81759999999999999</v>
      </c>
      <c r="AR424" s="51" t="s">
        <v>20</v>
      </c>
      <c r="AS424" s="47">
        <v>0.02</v>
      </c>
      <c r="AT424" s="47">
        <v>25</v>
      </c>
      <c r="AU424" s="47">
        <v>115</v>
      </c>
      <c r="AV424" s="46" t="s">
        <v>103</v>
      </c>
      <c r="AW424" s="47">
        <v>2.5</v>
      </c>
      <c r="AX424" s="47">
        <v>58</v>
      </c>
      <c r="AY424" s="47"/>
      <c r="AZ424" s="47">
        <v>7.0000000000000007E-2</v>
      </c>
      <c r="BA424" s="47">
        <v>0.01</v>
      </c>
      <c r="BB424" s="47">
        <v>0.05</v>
      </c>
      <c r="BC424" s="47">
        <v>648</v>
      </c>
      <c r="BD424" s="47">
        <v>19914</v>
      </c>
      <c r="BE424" s="47">
        <v>1</v>
      </c>
      <c r="BF424" s="47">
        <v>13</v>
      </c>
      <c r="BG424" s="260"/>
      <c r="BH424" s="45">
        <v>0.79</v>
      </c>
      <c r="BI424" s="45">
        <v>0.88</v>
      </c>
      <c r="BJ424" s="45">
        <v>100.4</v>
      </c>
      <c r="BK424" s="45">
        <v>1.7</v>
      </c>
      <c r="BL424" s="45">
        <v>5.5</v>
      </c>
      <c r="BM424" s="45">
        <v>45</v>
      </c>
      <c r="BN424" s="45">
        <v>540</v>
      </c>
      <c r="BO424" s="45">
        <v>720</v>
      </c>
      <c r="BP424" s="45">
        <v>0.5</v>
      </c>
      <c r="BQ424" s="45">
        <v>0.05</v>
      </c>
      <c r="BR424" s="45">
        <v>0.02</v>
      </c>
      <c r="BS424" s="45">
        <v>37.4</v>
      </c>
      <c r="BV424" s="44"/>
    </row>
    <row r="425" spans="1:105" ht="15.75" x14ac:dyDescent="0.3">
      <c r="A425" s="44">
        <f t="shared" si="40"/>
        <v>2015</v>
      </c>
      <c r="B425" s="44" t="str">
        <f t="shared" si="40"/>
        <v>JUNIO</v>
      </c>
      <c r="C425" s="44">
        <v>8</v>
      </c>
      <c r="D425" s="44" t="str">
        <f t="shared" si="39"/>
        <v>JUNIO 2015 / 7</v>
      </c>
      <c r="E425" s="49">
        <v>7</v>
      </c>
      <c r="F425" s="52">
        <v>42181</v>
      </c>
      <c r="G425" s="50">
        <v>54509</v>
      </c>
      <c r="H425" s="50" t="s">
        <v>104</v>
      </c>
      <c r="I425" s="48">
        <v>0.81040000000000001</v>
      </c>
      <c r="J425" s="51" t="s">
        <v>20</v>
      </c>
      <c r="K425" s="47">
        <v>0.02</v>
      </c>
      <c r="L425" s="47">
        <v>26.6</v>
      </c>
      <c r="M425" s="47">
        <v>110</v>
      </c>
      <c r="N425" s="46" t="s">
        <v>103</v>
      </c>
      <c r="O425" s="47">
        <v>1.92</v>
      </c>
      <c r="P425" s="47">
        <v>55.1</v>
      </c>
      <c r="R425" s="47">
        <v>0.08</v>
      </c>
      <c r="S425" s="47">
        <v>0</v>
      </c>
      <c r="T425" s="47">
        <v>0.03</v>
      </c>
      <c r="U425" s="47">
        <v>641</v>
      </c>
      <c r="V425" s="47">
        <v>19974</v>
      </c>
      <c r="W425" s="47">
        <v>1</v>
      </c>
      <c r="X425" s="47">
        <v>11.8</v>
      </c>
      <c r="Y425" s="432"/>
      <c r="Z425" s="45">
        <v>0.79</v>
      </c>
      <c r="AA425" s="45">
        <v>0.88</v>
      </c>
      <c r="AB425" s="45">
        <v>100.4</v>
      </c>
      <c r="AC425" s="45">
        <v>1.7</v>
      </c>
      <c r="AD425" s="45">
        <v>5.5</v>
      </c>
      <c r="AE425" s="45">
        <v>45</v>
      </c>
      <c r="AF425" s="45">
        <v>540</v>
      </c>
      <c r="AG425" s="45">
        <v>720</v>
      </c>
      <c r="AH425" s="45">
        <v>0.5</v>
      </c>
      <c r="AI425" s="45">
        <v>0.05</v>
      </c>
      <c r="AJ425" s="45">
        <v>0.02</v>
      </c>
      <c r="AK425" s="45">
        <v>37.4</v>
      </c>
      <c r="AN425" s="164"/>
      <c r="AX425" s="44"/>
      <c r="BV425" s="44"/>
    </row>
    <row r="426" spans="1:105" x14ac:dyDescent="0.25">
      <c r="A426" s="44">
        <f t="shared" si="40"/>
        <v>2015</v>
      </c>
      <c r="B426" s="44" t="str">
        <f t="shared" si="40"/>
        <v>JUNIO</v>
      </c>
      <c r="C426" s="44">
        <v>9</v>
      </c>
      <c r="D426" s="44" t="str">
        <f t="shared" si="39"/>
        <v>JUNIO 2015 / 8</v>
      </c>
    </row>
    <row r="427" spans="1:105" x14ac:dyDescent="0.25">
      <c r="A427" s="44">
        <f t="shared" si="40"/>
        <v>2015</v>
      </c>
      <c r="B427" s="44" t="str">
        <f t="shared" si="40"/>
        <v>JUNIO</v>
      </c>
      <c r="C427" s="44">
        <v>10</v>
      </c>
      <c r="D427" s="44" t="str">
        <f t="shared" si="39"/>
        <v>JUNIO 2015 / 9</v>
      </c>
    </row>
    <row r="428" spans="1:105" x14ac:dyDescent="0.25">
      <c r="A428" s="44">
        <f t="shared" si="40"/>
        <v>2015</v>
      </c>
      <c r="B428" s="44" t="str">
        <f t="shared" si="40"/>
        <v>JUNIO</v>
      </c>
      <c r="C428" s="44">
        <v>11</v>
      </c>
      <c r="D428" s="44" t="str">
        <f t="shared" si="39"/>
        <v>JUNIO 2015 / 10</v>
      </c>
    </row>
    <row r="429" spans="1:105" x14ac:dyDescent="0.25">
      <c r="A429" s="44">
        <f t="shared" si="40"/>
        <v>2015</v>
      </c>
      <c r="B429" s="44" t="str">
        <f t="shared" si="40"/>
        <v>JUNIO</v>
      </c>
      <c r="C429" s="44">
        <v>12</v>
      </c>
      <c r="D429" s="44" t="str">
        <f t="shared" si="39"/>
        <v>JUNIO 2015 / 11</v>
      </c>
    </row>
    <row r="430" spans="1:105" x14ac:dyDescent="0.25">
      <c r="A430" s="44">
        <f t="shared" si="40"/>
        <v>2015</v>
      </c>
      <c r="B430" s="44" t="str">
        <f t="shared" si="40"/>
        <v>JUNIO</v>
      </c>
      <c r="C430" s="44">
        <v>13</v>
      </c>
      <c r="D430" s="44" t="str">
        <f t="shared" si="39"/>
        <v>JUNIO 2015 / 12</v>
      </c>
    </row>
    <row r="431" spans="1:105" x14ac:dyDescent="0.25">
      <c r="A431" s="44">
        <f t="shared" si="40"/>
        <v>2015</v>
      </c>
      <c r="B431" s="44" t="str">
        <f t="shared" si="40"/>
        <v>JUNIO</v>
      </c>
      <c r="C431" s="44">
        <v>14</v>
      </c>
      <c r="D431" s="44" t="str">
        <f t="shared" si="39"/>
        <v>JUNIO 2015 / 13</v>
      </c>
    </row>
    <row r="432" spans="1:105" x14ac:dyDescent="0.25">
      <c r="A432" s="44">
        <f t="shared" si="40"/>
        <v>2015</v>
      </c>
      <c r="B432" s="44" t="str">
        <f t="shared" si="40"/>
        <v>JUNIO</v>
      </c>
      <c r="C432" s="44">
        <v>15</v>
      </c>
      <c r="D432" s="44" t="str">
        <f t="shared" si="39"/>
        <v>JUNIO 2015 / 14</v>
      </c>
    </row>
    <row r="433" spans="1:4" x14ac:dyDescent="0.25">
      <c r="A433" s="44">
        <f t="shared" si="40"/>
        <v>2015</v>
      </c>
      <c r="B433" s="44" t="str">
        <f t="shared" si="40"/>
        <v>JUNIO</v>
      </c>
      <c r="C433" s="44">
        <v>16</v>
      </c>
      <c r="D433" s="44" t="str">
        <f t="shared" si="39"/>
        <v>JUNIO 2015 / 15</v>
      </c>
    </row>
    <row r="434" spans="1:4" x14ac:dyDescent="0.25">
      <c r="A434" s="44">
        <f t="shared" si="40"/>
        <v>2015</v>
      </c>
      <c r="B434" s="44" t="str">
        <f t="shared" si="40"/>
        <v>JUNIO</v>
      </c>
      <c r="C434" s="44">
        <v>17</v>
      </c>
      <c r="D434" s="44" t="str">
        <f t="shared" si="39"/>
        <v>JUNIO 2015 / 16</v>
      </c>
    </row>
    <row r="435" spans="1:4" x14ac:dyDescent="0.25">
      <c r="A435" s="44">
        <f t="shared" si="40"/>
        <v>2015</v>
      </c>
      <c r="B435" s="44" t="str">
        <f t="shared" si="40"/>
        <v>JUNIO</v>
      </c>
      <c r="C435" s="44">
        <v>18</v>
      </c>
      <c r="D435" s="44" t="str">
        <f t="shared" si="39"/>
        <v>JUNIO 2015 / 17</v>
      </c>
    </row>
    <row r="436" spans="1:4" x14ac:dyDescent="0.25">
      <c r="A436" s="44">
        <f t="shared" si="40"/>
        <v>2015</v>
      </c>
      <c r="B436" s="44" t="str">
        <f t="shared" si="40"/>
        <v>JUNIO</v>
      </c>
      <c r="C436" s="44">
        <v>19</v>
      </c>
      <c r="D436" s="44" t="str">
        <f t="shared" si="39"/>
        <v>JUNIO 2015 / 18</v>
      </c>
    </row>
    <row r="437" spans="1:4" x14ac:dyDescent="0.25">
      <c r="A437" s="44">
        <f t="shared" si="40"/>
        <v>2015</v>
      </c>
      <c r="B437" s="44" t="str">
        <f t="shared" si="40"/>
        <v>JUNIO</v>
      </c>
      <c r="C437" s="44">
        <v>20</v>
      </c>
      <c r="D437" s="44" t="str">
        <f t="shared" si="39"/>
        <v>JUNIO 2015 / 19</v>
      </c>
    </row>
    <row r="438" spans="1:4" x14ac:dyDescent="0.25">
      <c r="A438" s="44">
        <f t="shared" si="40"/>
        <v>2015</v>
      </c>
      <c r="B438" s="44" t="str">
        <f t="shared" si="40"/>
        <v>JUNIO</v>
      </c>
      <c r="C438" s="44">
        <v>21</v>
      </c>
      <c r="D438" s="44" t="str">
        <f t="shared" si="39"/>
        <v>JUNIO 2015 / 20</v>
      </c>
    </row>
    <row r="439" spans="1:4" x14ac:dyDescent="0.25">
      <c r="A439" s="44">
        <f t="shared" si="40"/>
        <v>2015</v>
      </c>
      <c r="B439" s="44" t="str">
        <f t="shared" si="40"/>
        <v>JUNIO</v>
      </c>
      <c r="C439" s="44">
        <v>22</v>
      </c>
      <c r="D439" s="44" t="str">
        <f t="shared" si="39"/>
        <v>JUNIO 2015 / 21</v>
      </c>
    </row>
    <row r="440" spans="1:4" x14ac:dyDescent="0.25">
      <c r="A440" s="44">
        <f t="shared" si="40"/>
        <v>2015</v>
      </c>
      <c r="B440" s="44" t="str">
        <f t="shared" si="40"/>
        <v>JUNIO</v>
      </c>
      <c r="C440" s="44">
        <v>23</v>
      </c>
      <c r="D440" s="44" t="str">
        <f t="shared" si="39"/>
        <v>JUNIO 2015 / 22</v>
      </c>
    </row>
    <row r="441" spans="1:4" x14ac:dyDescent="0.25">
      <c r="A441" s="44">
        <f t="shared" si="40"/>
        <v>2015</v>
      </c>
      <c r="B441" s="44" t="str">
        <f t="shared" si="40"/>
        <v>JUNIO</v>
      </c>
      <c r="C441" s="44">
        <v>24</v>
      </c>
      <c r="D441" s="44" t="str">
        <f t="shared" si="39"/>
        <v>JUNIO 2015 / 23</v>
      </c>
    </row>
    <row r="442" spans="1:4" x14ac:dyDescent="0.25">
      <c r="A442" s="44">
        <f t="shared" si="40"/>
        <v>2015</v>
      </c>
      <c r="B442" s="44" t="str">
        <f t="shared" si="40"/>
        <v>JUNIO</v>
      </c>
      <c r="C442" s="44">
        <v>25</v>
      </c>
      <c r="D442" s="44" t="str">
        <f t="shared" si="39"/>
        <v>JUNIO 2015 / 24</v>
      </c>
    </row>
    <row r="443" spans="1:4" x14ac:dyDescent="0.25">
      <c r="A443" s="44">
        <f t="shared" si="40"/>
        <v>2015</v>
      </c>
      <c r="B443" s="44" t="str">
        <f t="shared" si="40"/>
        <v>JUNIO</v>
      </c>
      <c r="C443" s="44">
        <v>26</v>
      </c>
      <c r="D443" s="44" t="str">
        <f t="shared" si="39"/>
        <v>JUNIO 2015 / 25</v>
      </c>
    </row>
    <row r="444" spans="1:4" x14ac:dyDescent="0.25">
      <c r="A444" s="44">
        <f t="shared" si="40"/>
        <v>2015</v>
      </c>
      <c r="B444" s="44" t="str">
        <f t="shared" si="40"/>
        <v>JUNIO</v>
      </c>
      <c r="C444" s="44">
        <v>27</v>
      </c>
      <c r="D444" s="44" t="str">
        <f t="shared" si="39"/>
        <v>JUNIO 2015 / 26</v>
      </c>
    </row>
    <row r="445" spans="1:4" x14ac:dyDescent="0.25">
      <c r="A445" s="44">
        <f t="shared" si="40"/>
        <v>2015</v>
      </c>
      <c r="B445" s="44" t="str">
        <f t="shared" si="40"/>
        <v>JUNIO</v>
      </c>
      <c r="C445" s="44">
        <v>28</v>
      </c>
      <c r="D445" s="44" t="str">
        <f t="shared" si="39"/>
        <v>JUNIO 2015 / 27</v>
      </c>
    </row>
    <row r="446" spans="1:4" x14ac:dyDescent="0.25">
      <c r="A446" s="44">
        <f t="shared" si="40"/>
        <v>2015</v>
      </c>
      <c r="B446" s="44" t="str">
        <f t="shared" si="40"/>
        <v>JUNIO</v>
      </c>
      <c r="C446" s="44">
        <v>29</v>
      </c>
      <c r="D446" s="44" t="str">
        <f t="shared" si="39"/>
        <v>JUNIO 2015 / 28</v>
      </c>
    </row>
    <row r="447" spans="1:4" x14ac:dyDescent="0.25">
      <c r="A447" s="44">
        <f t="shared" si="40"/>
        <v>2015</v>
      </c>
      <c r="B447" s="44" t="str">
        <f t="shared" si="40"/>
        <v>JUNIO</v>
      </c>
      <c r="C447" s="44">
        <v>30</v>
      </c>
      <c r="D447" s="44" t="str">
        <f t="shared" si="39"/>
        <v>JUNIO 2015 / 29</v>
      </c>
    </row>
    <row r="448" spans="1:4" x14ac:dyDescent="0.25">
      <c r="A448" s="44">
        <f t="shared" si="40"/>
        <v>2015</v>
      </c>
      <c r="B448" s="44" t="str">
        <f t="shared" si="40"/>
        <v>JUNIO</v>
      </c>
      <c r="C448" s="44">
        <v>31</v>
      </c>
      <c r="D448" s="44" t="str">
        <f t="shared" si="39"/>
        <v>JUNIO 2015 / 30</v>
      </c>
    </row>
    <row r="449" spans="1:105" s="206" customFormat="1" x14ac:dyDescent="0.25">
      <c r="D449" s="44" t="str">
        <f t="shared" si="39"/>
        <v>JUNIO 2015 / 31</v>
      </c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17"/>
      <c r="Z449" s="44"/>
      <c r="AA449" s="55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207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55"/>
      <c r="AY449" s="44"/>
      <c r="AZ449" s="44"/>
      <c r="BA449" s="44"/>
      <c r="BB449" s="44"/>
      <c r="BC449" s="44"/>
      <c r="BD449" s="44"/>
      <c r="BE449" s="44"/>
      <c r="BF449" s="44"/>
      <c r="BG449" s="411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207"/>
      <c r="BU449" s="44"/>
      <c r="BV449" s="55"/>
      <c r="BW449" s="44"/>
      <c r="BX449" s="44"/>
      <c r="BY449" s="44"/>
      <c r="BZ449" s="44"/>
      <c r="CA449" s="44"/>
      <c r="CB449" s="44"/>
      <c r="CC449" s="44"/>
      <c r="CD449" s="44"/>
      <c r="CE449" s="44"/>
      <c r="CF449" s="44"/>
      <c r="CG449" s="44"/>
      <c r="CH449" s="44"/>
      <c r="CI449" s="44"/>
      <c r="CJ449" s="44"/>
      <c r="CK449" s="44"/>
      <c r="CL449" s="44"/>
      <c r="CM449" s="44"/>
      <c r="CN449" s="44"/>
      <c r="CO449" s="422"/>
      <c r="CP449" s="44"/>
      <c r="CQ449" s="44"/>
      <c r="CR449" s="44"/>
      <c r="CS449" s="44"/>
      <c r="CT449" s="44"/>
      <c r="CU449" s="44"/>
      <c r="CV449" s="44"/>
      <c r="CW449" s="44"/>
      <c r="CX449" s="44"/>
      <c r="CY449" s="44"/>
      <c r="CZ449" s="44"/>
      <c r="DA449" s="44"/>
    </row>
    <row r="450" spans="1:105" ht="15.75" x14ac:dyDescent="0.25">
      <c r="A450" s="44">
        <v>2015</v>
      </c>
      <c r="B450" s="44" t="s">
        <v>227</v>
      </c>
      <c r="C450" s="44">
        <v>1</v>
      </c>
      <c r="D450" s="208" t="s">
        <v>228</v>
      </c>
      <c r="E450" s="209">
        <f>IFERROR(AVERAGE(E419:E449),"")</f>
        <v>4</v>
      </c>
      <c r="F450" s="209">
        <f>IFERROR(AVERAGE(F419:F449),"")</f>
        <v>42169.285714285717</v>
      </c>
      <c r="G450" s="209">
        <f>IFERROR(AVERAGE(G419:G449),"")</f>
        <v>54155.142857142855</v>
      </c>
      <c r="H450" s="209" t="str">
        <f>IFERROR(AVERAGE(H419:H449),"")</f>
        <v/>
      </c>
      <c r="I450" s="209">
        <f>IFERROR(AVERAGE(I419:I449),"")</f>
        <v>0.810357142857143</v>
      </c>
      <c r="J450" s="209" t="str">
        <f t="shared" ref="J450:BU450" si="41">IFERROR(AVERAGE(J419:J449),"")</f>
        <v/>
      </c>
      <c r="K450" s="209">
        <f t="shared" si="41"/>
        <v>0.02</v>
      </c>
      <c r="L450" s="209">
        <f t="shared" si="41"/>
        <v>25.057142857142857</v>
      </c>
      <c r="M450" s="209">
        <f t="shared" si="41"/>
        <v>108.57142857142857</v>
      </c>
      <c r="N450" s="209" t="str">
        <f t="shared" si="41"/>
        <v/>
      </c>
      <c r="O450" s="209">
        <f t="shared" si="41"/>
        <v>1.93</v>
      </c>
      <c r="P450" s="209">
        <f t="shared" si="41"/>
        <v>54.714285714285722</v>
      </c>
      <c r="Q450" s="209" t="str">
        <f t="shared" si="41"/>
        <v/>
      </c>
      <c r="R450" s="209">
        <f t="shared" si="41"/>
        <v>7.7142857142857152E-2</v>
      </c>
      <c r="S450" s="209">
        <f t="shared" si="41"/>
        <v>0</v>
      </c>
      <c r="T450" s="209">
        <f t="shared" si="41"/>
        <v>0.03</v>
      </c>
      <c r="U450" s="209">
        <f t="shared" si="41"/>
        <v>636.28571428571433</v>
      </c>
      <c r="V450" s="209">
        <f t="shared" si="41"/>
        <v>19974.571428571428</v>
      </c>
      <c r="W450" s="209">
        <f t="shared" si="41"/>
        <v>1</v>
      </c>
      <c r="X450" s="209">
        <f t="shared" si="41"/>
        <v>12.014285714285714</v>
      </c>
      <c r="Y450" s="418" t="str">
        <f t="shared" si="41"/>
        <v/>
      </c>
      <c r="Z450" s="209">
        <f t="shared" si="41"/>
        <v>0.79</v>
      </c>
      <c r="AA450" s="209">
        <f t="shared" si="41"/>
        <v>0.88</v>
      </c>
      <c r="AB450" s="209">
        <f t="shared" si="41"/>
        <v>100.39999999999999</v>
      </c>
      <c r="AC450" s="209">
        <f t="shared" si="41"/>
        <v>1.6999999999999997</v>
      </c>
      <c r="AD450" s="209">
        <f t="shared" si="41"/>
        <v>5.5</v>
      </c>
      <c r="AE450" s="209">
        <f t="shared" si="41"/>
        <v>45</v>
      </c>
      <c r="AF450" s="209">
        <f t="shared" si="41"/>
        <v>540</v>
      </c>
      <c r="AG450" s="209">
        <f t="shared" si="41"/>
        <v>720</v>
      </c>
      <c r="AH450" s="209">
        <f t="shared" si="41"/>
        <v>0.5</v>
      </c>
      <c r="AI450" s="209">
        <f t="shared" si="41"/>
        <v>4.9999999999999996E-2</v>
      </c>
      <c r="AJ450" s="209">
        <f t="shared" si="41"/>
        <v>0.02</v>
      </c>
      <c r="AK450" s="209">
        <f t="shared" si="41"/>
        <v>37.4</v>
      </c>
      <c r="AL450" s="209" t="str">
        <f t="shared" si="41"/>
        <v/>
      </c>
      <c r="AM450" s="209">
        <f t="shared" si="41"/>
        <v>3.5</v>
      </c>
      <c r="AN450" s="209">
        <f t="shared" si="41"/>
        <v>42172.333333333336</v>
      </c>
      <c r="AO450" s="209">
        <f t="shared" si="41"/>
        <v>54191.333333333336</v>
      </c>
      <c r="AP450" s="209" t="str">
        <f t="shared" si="41"/>
        <v/>
      </c>
      <c r="AQ450" s="209">
        <f t="shared" si="41"/>
        <v>0.81594999999999995</v>
      </c>
      <c r="AR450" s="209" t="str">
        <f t="shared" si="41"/>
        <v/>
      </c>
      <c r="AS450" s="209">
        <f t="shared" si="41"/>
        <v>0.02</v>
      </c>
      <c r="AT450" s="209">
        <f t="shared" si="41"/>
        <v>22.5</v>
      </c>
      <c r="AU450" s="209">
        <f t="shared" si="41"/>
        <v>109.66666666666667</v>
      </c>
      <c r="AV450" s="209" t="str">
        <f t="shared" si="41"/>
        <v/>
      </c>
      <c r="AW450" s="209">
        <f t="shared" si="41"/>
        <v>2.35</v>
      </c>
      <c r="AX450" s="210">
        <f t="shared" si="41"/>
        <v>57</v>
      </c>
      <c r="AY450" s="209" t="str">
        <f t="shared" si="41"/>
        <v/>
      </c>
      <c r="AZ450" s="209">
        <f t="shared" si="41"/>
        <v>7.3333333333333334E-2</v>
      </c>
      <c r="BA450" s="209">
        <f t="shared" si="41"/>
        <v>0.01</v>
      </c>
      <c r="BB450" s="209">
        <f t="shared" si="41"/>
        <v>4.1666666666666664E-2</v>
      </c>
      <c r="BC450" s="209">
        <f t="shared" si="41"/>
        <v>649.66666666666663</v>
      </c>
      <c r="BD450" s="209">
        <f t="shared" si="41"/>
        <v>19926.666666666668</v>
      </c>
      <c r="BE450" s="209">
        <f t="shared" si="41"/>
        <v>1.1666666666666667</v>
      </c>
      <c r="BF450" s="209">
        <f t="shared" si="41"/>
        <v>13</v>
      </c>
      <c r="BG450" s="412" t="str">
        <f t="shared" si="41"/>
        <v/>
      </c>
      <c r="BH450" s="209">
        <f t="shared" si="41"/>
        <v>0.79</v>
      </c>
      <c r="BI450" s="209">
        <f t="shared" si="41"/>
        <v>0.88</v>
      </c>
      <c r="BJ450" s="209">
        <f t="shared" si="41"/>
        <v>100.39999999999999</v>
      </c>
      <c r="BK450" s="209">
        <f t="shared" si="41"/>
        <v>1.7</v>
      </c>
      <c r="BL450" s="209">
        <f t="shared" si="41"/>
        <v>5.5</v>
      </c>
      <c r="BM450" s="209">
        <f t="shared" si="41"/>
        <v>45</v>
      </c>
      <c r="BN450" s="209">
        <f t="shared" si="41"/>
        <v>540</v>
      </c>
      <c r="BO450" s="209">
        <f t="shared" si="41"/>
        <v>720</v>
      </c>
      <c r="BP450" s="209">
        <f t="shared" si="41"/>
        <v>0.5</v>
      </c>
      <c r="BQ450" s="209">
        <f t="shared" si="41"/>
        <v>4.9999999999999996E-2</v>
      </c>
      <c r="BR450" s="209">
        <f t="shared" si="41"/>
        <v>0.02</v>
      </c>
      <c r="BS450" s="209">
        <f t="shared" si="41"/>
        <v>37.4</v>
      </c>
      <c r="BT450" s="209" t="str">
        <f t="shared" si="41"/>
        <v/>
      </c>
      <c r="BU450" s="209">
        <f t="shared" si="41"/>
        <v>2.5</v>
      </c>
      <c r="BV450" s="210">
        <f>IFERROR(AVERAGE(BV419:BV449),"")</f>
        <v>42166.5</v>
      </c>
      <c r="BW450" s="206"/>
      <c r="BX450" s="206"/>
      <c r="BY450" s="206"/>
      <c r="BZ450" s="206"/>
      <c r="CA450" s="206"/>
      <c r="CB450" s="206"/>
      <c r="CC450" s="206"/>
      <c r="CD450" s="206"/>
      <c r="CE450" s="206"/>
      <c r="CF450" s="206"/>
      <c r="CG450" s="206"/>
      <c r="CH450" s="206"/>
      <c r="CI450" s="206"/>
      <c r="CJ450" s="206"/>
      <c r="CK450" s="206"/>
      <c r="CL450" s="206"/>
      <c r="CM450" s="206"/>
      <c r="CN450" s="206"/>
      <c r="CO450" s="448"/>
      <c r="CP450" s="206"/>
      <c r="CQ450" s="206"/>
      <c r="CR450" s="206"/>
      <c r="CS450" s="206"/>
      <c r="CT450" s="206"/>
      <c r="CU450" s="206"/>
      <c r="CV450" s="206"/>
      <c r="CW450" s="206"/>
      <c r="CX450" s="206"/>
      <c r="CY450" s="206"/>
      <c r="CZ450" s="206"/>
      <c r="DA450" s="206"/>
    </row>
    <row r="451" spans="1:105" ht="15.75" x14ac:dyDescent="0.3">
      <c r="A451" s="44">
        <f>A450</f>
        <v>2015</v>
      </c>
      <c r="B451" s="44" t="str">
        <f>B450</f>
        <v>JULIO</v>
      </c>
      <c r="C451" s="44">
        <v>2</v>
      </c>
      <c r="D451" s="44" t="str">
        <f t="shared" ref="D451:D481" si="42">B450&amp;" "&amp;A450&amp;" / "&amp;C450</f>
        <v>JULIO 2015 / 1</v>
      </c>
      <c r="E451" s="49">
        <v>1</v>
      </c>
      <c r="F451" s="52">
        <v>42186</v>
      </c>
      <c r="G451" s="50">
        <v>54768</v>
      </c>
      <c r="H451" s="50" t="s">
        <v>102</v>
      </c>
      <c r="I451" s="48">
        <v>0.81089999999999995</v>
      </c>
      <c r="J451" s="51" t="s">
        <v>20</v>
      </c>
      <c r="K451" s="47">
        <v>0.02</v>
      </c>
      <c r="L451" s="47">
        <v>26.6</v>
      </c>
      <c r="M451" s="47">
        <v>110</v>
      </c>
      <c r="N451" s="46" t="s">
        <v>103</v>
      </c>
      <c r="O451" s="47">
        <v>1.93</v>
      </c>
      <c r="P451" s="47">
        <v>55</v>
      </c>
      <c r="Q451" s="47"/>
      <c r="R451" s="47">
        <v>0.08</v>
      </c>
      <c r="S451" s="47">
        <v>0</v>
      </c>
      <c r="T451" s="47">
        <v>0.03</v>
      </c>
      <c r="U451" s="47">
        <v>635</v>
      </c>
      <c r="V451" s="47">
        <v>19970</v>
      </c>
      <c r="W451" s="47">
        <v>1</v>
      </c>
      <c r="X451" s="47">
        <v>12</v>
      </c>
      <c r="Y451" s="432"/>
      <c r="Z451" s="45">
        <v>0.79</v>
      </c>
      <c r="AA451" s="45">
        <v>0.88</v>
      </c>
      <c r="AB451" s="45">
        <v>100.4</v>
      </c>
      <c r="AC451" s="45">
        <v>1.7</v>
      </c>
      <c r="AD451" s="45">
        <v>5.5</v>
      </c>
      <c r="AE451" s="45">
        <v>45</v>
      </c>
      <c r="AF451" s="45">
        <v>540</v>
      </c>
      <c r="AG451" s="45">
        <v>720</v>
      </c>
      <c r="AH451" s="45">
        <v>0.5</v>
      </c>
      <c r="AI451" s="45">
        <v>0.05</v>
      </c>
      <c r="AJ451" s="45">
        <v>0.02</v>
      </c>
      <c r="AK451" s="45">
        <v>37.4</v>
      </c>
      <c r="AM451" s="49">
        <v>1</v>
      </c>
      <c r="AN451" s="52">
        <v>42191</v>
      </c>
      <c r="AO451" s="50">
        <v>54845</v>
      </c>
      <c r="AP451" s="50" t="s">
        <v>152</v>
      </c>
      <c r="AQ451" s="48">
        <v>0.81510000000000005</v>
      </c>
      <c r="AR451" s="51" t="s">
        <v>20</v>
      </c>
      <c r="AS451" s="47">
        <v>0.02</v>
      </c>
      <c r="AT451" s="47">
        <v>20</v>
      </c>
      <c r="AU451" s="47">
        <v>116</v>
      </c>
      <c r="AV451" s="46" t="s">
        <v>103</v>
      </c>
      <c r="AW451" s="47">
        <v>2.2999999999999998</v>
      </c>
      <c r="AX451" s="47">
        <v>56</v>
      </c>
      <c r="AY451" s="47"/>
      <c r="AZ451" s="47">
        <v>0.06</v>
      </c>
      <c r="BA451" s="47">
        <v>0.01</v>
      </c>
      <c r="BB451" s="47">
        <v>0.05</v>
      </c>
      <c r="BC451" s="47">
        <v>640</v>
      </c>
      <c r="BD451" s="47">
        <v>19934</v>
      </c>
      <c r="BE451" s="47">
        <v>1.5</v>
      </c>
      <c r="BF451" s="47">
        <v>13</v>
      </c>
      <c r="BG451" s="260"/>
      <c r="BH451" s="45">
        <v>0.79</v>
      </c>
      <c r="BI451" s="45">
        <v>0.88</v>
      </c>
      <c r="BJ451" s="45">
        <v>100.4</v>
      </c>
      <c r="BK451" s="45">
        <v>1.7</v>
      </c>
      <c r="BL451" s="45">
        <v>5.5</v>
      </c>
      <c r="BM451" s="45">
        <v>45</v>
      </c>
      <c r="BN451" s="45">
        <v>540</v>
      </c>
      <c r="BO451" s="45">
        <v>720</v>
      </c>
      <c r="BP451" s="45">
        <v>0.5</v>
      </c>
      <c r="BQ451" s="45">
        <v>0.05</v>
      </c>
      <c r="BR451" s="45">
        <v>0.02</v>
      </c>
      <c r="BS451" s="45">
        <v>37.4</v>
      </c>
      <c r="BU451" s="49">
        <v>1</v>
      </c>
      <c r="BV451" s="52">
        <v>42191</v>
      </c>
      <c r="BW451" s="49"/>
      <c r="BX451" s="49" t="s">
        <v>206</v>
      </c>
      <c r="BY451" s="48">
        <v>0.80810000000000004</v>
      </c>
      <c r="BZ451" s="47">
        <v>1</v>
      </c>
      <c r="CA451" s="47">
        <v>0.01</v>
      </c>
      <c r="CB451" s="47">
        <v>6.5</v>
      </c>
      <c r="CC451" s="47">
        <v>108</v>
      </c>
      <c r="CD451" s="46" t="s">
        <v>103</v>
      </c>
      <c r="CE451" s="47">
        <v>2.8</v>
      </c>
      <c r="CF451" s="47">
        <v>53.8</v>
      </c>
      <c r="CG451" s="47">
        <v>52.7</v>
      </c>
      <c r="CH451" s="47">
        <v>0.24</v>
      </c>
      <c r="CI451" s="47">
        <v>0.01</v>
      </c>
      <c r="CJ451" s="47">
        <v>0</v>
      </c>
      <c r="CK451" s="47">
        <v>634</v>
      </c>
      <c r="CL451" s="47">
        <v>19994</v>
      </c>
      <c r="CM451" s="47">
        <v>4.5</v>
      </c>
      <c r="CN451" s="47">
        <v>12.2</v>
      </c>
      <c r="CO451" s="449"/>
      <c r="CP451" s="45">
        <v>0.79</v>
      </c>
      <c r="CQ451" s="45">
        <v>0.88</v>
      </c>
      <c r="CR451" s="45">
        <v>100.4</v>
      </c>
      <c r="CS451" s="45">
        <v>1.7</v>
      </c>
      <c r="CT451" s="45">
        <v>5.5</v>
      </c>
      <c r="CU451" s="45">
        <v>45</v>
      </c>
      <c r="CV451" s="45">
        <v>540</v>
      </c>
      <c r="CW451" s="45">
        <v>720</v>
      </c>
      <c r="CX451" s="45">
        <v>0.5</v>
      </c>
      <c r="CY451" s="45">
        <v>0.05</v>
      </c>
      <c r="CZ451" s="45">
        <v>0.02</v>
      </c>
      <c r="DA451" s="45">
        <v>37.4</v>
      </c>
    </row>
    <row r="452" spans="1:105" ht="15.75" x14ac:dyDescent="0.3">
      <c r="A452" s="44">
        <f t="shared" ref="A452:B480" si="43">A451</f>
        <v>2015</v>
      </c>
      <c r="B452" s="44" t="str">
        <f t="shared" si="43"/>
        <v>JULIO</v>
      </c>
      <c r="C452" s="44">
        <v>3</v>
      </c>
      <c r="D452" s="44" t="str">
        <f t="shared" si="42"/>
        <v>JULIO 2015 / 2</v>
      </c>
      <c r="E452" s="49">
        <v>2</v>
      </c>
      <c r="F452" s="52">
        <v>42191</v>
      </c>
      <c r="G452" s="50">
        <v>54875</v>
      </c>
      <c r="H452" s="50" t="s">
        <v>104</v>
      </c>
      <c r="I452" s="48">
        <v>0.81089999999999995</v>
      </c>
      <c r="J452" s="51" t="s">
        <v>20</v>
      </c>
      <c r="K452" s="47">
        <v>0.02</v>
      </c>
      <c r="L452" s="47">
        <v>26.6</v>
      </c>
      <c r="M452" s="47">
        <v>112</v>
      </c>
      <c r="N452" s="46" t="s">
        <v>103</v>
      </c>
      <c r="O452" s="47">
        <v>1.93</v>
      </c>
      <c r="P452" s="47">
        <v>55</v>
      </c>
      <c r="Q452" s="47"/>
      <c r="R452" s="47">
        <v>0.08</v>
      </c>
      <c r="S452" s="47">
        <v>0</v>
      </c>
      <c r="T452" s="47">
        <v>0.03</v>
      </c>
      <c r="U452" s="47">
        <v>633</v>
      </c>
      <c r="V452" s="47">
        <v>19970</v>
      </c>
      <c r="W452" s="47">
        <v>1</v>
      </c>
      <c r="X452" s="47">
        <v>12</v>
      </c>
      <c r="Y452" s="432"/>
      <c r="Z452" s="45">
        <v>0.79</v>
      </c>
      <c r="AA452" s="45">
        <v>0.88</v>
      </c>
      <c r="AB452" s="45">
        <v>100.4</v>
      </c>
      <c r="AC452" s="45">
        <v>1.7</v>
      </c>
      <c r="AD452" s="45">
        <v>5.5</v>
      </c>
      <c r="AE452" s="45">
        <v>45</v>
      </c>
      <c r="AF452" s="45">
        <v>540</v>
      </c>
      <c r="AG452" s="45">
        <v>720</v>
      </c>
      <c r="AH452" s="45">
        <v>0.5</v>
      </c>
      <c r="AI452" s="45">
        <v>0.05</v>
      </c>
      <c r="AJ452" s="45">
        <v>0.02</v>
      </c>
      <c r="AK452" s="45">
        <v>37.4</v>
      </c>
      <c r="AM452" s="49">
        <v>2</v>
      </c>
      <c r="AN452" s="52">
        <v>42198</v>
      </c>
      <c r="AO452" s="50">
        <v>54981</v>
      </c>
      <c r="AP452" s="50" t="s">
        <v>182</v>
      </c>
      <c r="AQ452" s="48">
        <v>0.81789999999999996</v>
      </c>
      <c r="AR452" s="51" t="s">
        <v>20</v>
      </c>
      <c r="AS452" s="47">
        <v>0.02</v>
      </c>
      <c r="AT452" s="47">
        <v>15</v>
      </c>
      <c r="AU452" s="47">
        <v>116</v>
      </c>
      <c r="AV452" s="46" t="s">
        <v>103</v>
      </c>
      <c r="AW452" s="47">
        <v>2.4</v>
      </c>
      <c r="AX452" s="47">
        <v>56</v>
      </c>
      <c r="AY452" s="47"/>
      <c r="AZ452" s="47">
        <v>0.06</v>
      </c>
      <c r="BA452" s="47">
        <v>0.01</v>
      </c>
      <c r="BB452" s="47">
        <v>0.02</v>
      </c>
      <c r="BC452" s="47">
        <v>640</v>
      </c>
      <c r="BD452" s="47">
        <v>19910</v>
      </c>
      <c r="BE452" s="47">
        <v>1</v>
      </c>
      <c r="BF452" s="47">
        <v>13</v>
      </c>
      <c r="BG452" s="260"/>
      <c r="BH452" s="45">
        <v>0.79</v>
      </c>
      <c r="BI452" s="45">
        <v>0.88</v>
      </c>
      <c r="BJ452" s="45">
        <v>100.4</v>
      </c>
      <c r="BK452" s="45">
        <v>1.7</v>
      </c>
      <c r="BL452" s="45">
        <v>5.5</v>
      </c>
      <c r="BM452" s="45">
        <v>45</v>
      </c>
      <c r="BN452" s="45">
        <v>540</v>
      </c>
      <c r="BO452" s="45">
        <v>720</v>
      </c>
      <c r="BP452" s="45">
        <v>0.5</v>
      </c>
      <c r="BQ452" s="45">
        <v>0.05</v>
      </c>
      <c r="BR452" s="45">
        <v>0.02</v>
      </c>
      <c r="BS452" s="45">
        <v>37.4</v>
      </c>
      <c r="BU452" s="49">
        <v>2</v>
      </c>
      <c r="BV452" s="52">
        <v>42198</v>
      </c>
      <c r="BW452" s="49"/>
      <c r="BX452" s="49" t="s">
        <v>206</v>
      </c>
      <c r="BY452" s="48">
        <v>0.81</v>
      </c>
      <c r="BZ452" s="47">
        <v>1</v>
      </c>
      <c r="CA452" s="47">
        <v>0.01</v>
      </c>
      <c r="CB452" s="47">
        <v>6</v>
      </c>
      <c r="CC452" s="47">
        <v>105</v>
      </c>
      <c r="CD452" s="46" t="s">
        <v>103</v>
      </c>
      <c r="CE452" s="47">
        <v>3</v>
      </c>
      <c r="CF452" s="47">
        <v>54.2</v>
      </c>
      <c r="CG452" s="47">
        <v>53.1</v>
      </c>
      <c r="CH452" s="47">
        <v>0.2</v>
      </c>
      <c r="CI452" s="47">
        <v>0.01</v>
      </c>
      <c r="CJ452" s="47">
        <v>0</v>
      </c>
      <c r="CK452" s="47">
        <v>630</v>
      </c>
      <c r="CL452" s="47">
        <v>19978</v>
      </c>
      <c r="CM452" s="47">
        <v>4</v>
      </c>
      <c r="CN452" s="47">
        <v>12</v>
      </c>
      <c r="CO452" s="449"/>
      <c r="CP452" s="45">
        <v>0.79</v>
      </c>
      <c r="CQ452" s="45">
        <v>0.88</v>
      </c>
      <c r="CR452" s="45">
        <v>100.4</v>
      </c>
      <c r="CS452" s="45">
        <v>1.7</v>
      </c>
      <c r="CT452" s="45">
        <v>5.5</v>
      </c>
      <c r="CU452" s="45">
        <v>45</v>
      </c>
      <c r="CV452" s="45">
        <v>540</v>
      </c>
      <c r="CW452" s="45">
        <v>720</v>
      </c>
      <c r="CX452" s="45">
        <v>0.5</v>
      </c>
      <c r="CY452" s="45">
        <v>0.05</v>
      </c>
      <c r="CZ452" s="45">
        <v>0.02</v>
      </c>
      <c r="DA452" s="45">
        <v>37.4</v>
      </c>
    </row>
    <row r="453" spans="1:105" ht="15.75" x14ac:dyDescent="0.3">
      <c r="A453" s="44">
        <f t="shared" si="43"/>
        <v>2015</v>
      </c>
      <c r="B453" s="44" t="str">
        <f t="shared" si="43"/>
        <v>JULIO</v>
      </c>
      <c r="C453" s="44">
        <v>4</v>
      </c>
      <c r="D453" s="44" t="str">
        <f t="shared" si="42"/>
        <v>JULIO 2015 / 3</v>
      </c>
      <c r="E453" s="49">
        <v>3</v>
      </c>
      <c r="F453" s="52">
        <v>42195</v>
      </c>
      <c r="G453" s="50">
        <v>54958</v>
      </c>
      <c r="H453" s="50" t="s">
        <v>102</v>
      </c>
      <c r="I453" s="48">
        <v>0.81140000000000001</v>
      </c>
      <c r="J453" s="51" t="s">
        <v>20</v>
      </c>
      <c r="K453" s="47">
        <v>0.02</v>
      </c>
      <c r="L453" s="47">
        <v>26.6</v>
      </c>
      <c r="M453" s="47">
        <v>112</v>
      </c>
      <c r="N453" s="46" t="s">
        <v>103</v>
      </c>
      <c r="O453" s="47">
        <v>1.98</v>
      </c>
      <c r="P453" s="47">
        <v>55.3</v>
      </c>
      <c r="Q453" s="47"/>
      <c r="R453" s="47">
        <v>0.08</v>
      </c>
      <c r="S453" s="47">
        <v>0</v>
      </c>
      <c r="T453" s="47">
        <v>0.03</v>
      </c>
      <c r="U453" s="47">
        <v>642</v>
      </c>
      <c r="V453" s="47">
        <v>19966</v>
      </c>
      <c r="W453" s="47">
        <v>1</v>
      </c>
      <c r="X453" s="47">
        <v>12</v>
      </c>
      <c r="Y453" s="432"/>
      <c r="Z453" s="45">
        <v>0.79</v>
      </c>
      <c r="AA453" s="45">
        <v>0.88</v>
      </c>
      <c r="AB453" s="45">
        <v>100.4</v>
      </c>
      <c r="AC453" s="45">
        <v>1.7</v>
      </c>
      <c r="AD453" s="45">
        <v>5.5</v>
      </c>
      <c r="AE453" s="45">
        <v>45</v>
      </c>
      <c r="AF453" s="45">
        <v>540</v>
      </c>
      <c r="AG453" s="45">
        <v>720</v>
      </c>
      <c r="AH453" s="45">
        <v>0.5</v>
      </c>
      <c r="AI453" s="45">
        <v>0.05</v>
      </c>
      <c r="AJ453" s="45">
        <v>0.02</v>
      </c>
      <c r="AK453" s="45">
        <v>37.4</v>
      </c>
      <c r="AM453" s="49">
        <v>3</v>
      </c>
      <c r="AN453" s="52">
        <v>42201</v>
      </c>
      <c r="AO453" s="50">
        <v>55029</v>
      </c>
      <c r="AP453" s="50" t="s">
        <v>153</v>
      </c>
      <c r="AQ453" s="48">
        <v>0.81559999999999999</v>
      </c>
      <c r="AR453" s="51" t="s">
        <v>20</v>
      </c>
      <c r="AS453" s="47">
        <v>0.02</v>
      </c>
      <c r="AT453" s="47">
        <v>20</v>
      </c>
      <c r="AU453" s="47">
        <v>114</v>
      </c>
      <c r="AV453" s="46" t="s">
        <v>103</v>
      </c>
      <c r="AW453" s="47">
        <v>2.2999999999999998</v>
      </c>
      <c r="AX453" s="47">
        <v>55</v>
      </c>
      <c r="AZ453" s="47">
        <v>0.06</v>
      </c>
      <c r="BA453" s="47">
        <v>0.01</v>
      </c>
      <c r="BB453" s="47">
        <v>0.05</v>
      </c>
      <c r="BC453" s="47">
        <v>640</v>
      </c>
      <c r="BD453" s="47">
        <v>19930</v>
      </c>
      <c r="BE453" s="47">
        <v>1.5</v>
      </c>
      <c r="BF453" s="47">
        <v>13</v>
      </c>
      <c r="BG453" s="260"/>
      <c r="BH453" s="45">
        <v>0.79</v>
      </c>
      <c r="BI453" s="45">
        <v>0.88</v>
      </c>
      <c r="BJ453" s="45">
        <v>100.4</v>
      </c>
      <c r="BK453" s="45">
        <v>1.7</v>
      </c>
      <c r="BL453" s="45">
        <v>5.5</v>
      </c>
      <c r="BM453" s="45">
        <v>45</v>
      </c>
      <c r="BN453" s="45">
        <v>540</v>
      </c>
      <c r="BO453" s="45">
        <v>720</v>
      </c>
      <c r="BP453" s="45">
        <v>0.5</v>
      </c>
      <c r="BQ453" s="45">
        <v>0.05</v>
      </c>
      <c r="BR453" s="45">
        <v>0.02</v>
      </c>
      <c r="BS453" s="45">
        <v>37.4</v>
      </c>
      <c r="BU453" s="49">
        <v>3</v>
      </c>
      <c r="BV453" s="52">
        <v>42205</v>
      </c>
      <c r="BW453" s="49"/>
      <c r="BX453" s="49" t="s">
        <v>206</v>
      </c>
      <c r="BY453" s="48">
        <v>0.81</v>
      </c>
      <c r="BZ453" s="47">
        <v>1</v>
      </c>
      <c r="CA453" s="47">
        <v>0.01</v>
      </c>
      <c r="CB453" s="47">
        <v>6</v>
      </c>
      <c r="CC453" s="47">
        <v>108</v>
      </c>
      <c r="CD453" s="46" t="s">
        <v>103</v>
      </c>
      <c r="CE453" s="47">
        <v>2.8</v>
      </c>
      <c r="CF453" s="47">
        <v>54.6</v>
      </c>
      <c r="CG453" s="47">
        <v>53.5</v>
      </c>
      <c r="CH453" s="47">
        <v>0.22</v>
      </c>
      <c r="CI453" s="47">
        <v>0.01</v>
      </c>
      <c r="CJ453" s="47">
        <v>0</v>
      </c>
      <c r="CK453" s="47">
        <v>660</v>
      </c>
      <c r="CL453" s="47">
        <v>19978</v>
      </c>
      <c r="CM453" s="47">
        <v>4.5</v>
      </c>
      <c r="CN453" s="47">
        <v>12.1</v>
      </c>
      <c r="CO453" s="449"/>
      <c r="CP453" s="45">
        <v>0.79</v>
      </c>
      <c r="CQ453" s="45">
        <v>0.88</v>
      </c>
      <c r="CR453" s="45">
        <v>100.4</v>
      </c>
      <c r="CS453" s="45">
        <v>1.7</v>
      </c>
      <c r="CT453" s="45">
        <v>5.5</v>
      </c>
      <c r="CU453" s="45">
        <v>45</v>
      </c>
      <c r="CV453" s="45">
        <v>540</v>
      </c>
      <c r="CW453" s="45">
        <v>720</v>
      </c>
      <c r="CX453" s="45">
        <v>0.5</v>
      </c>
      <c r="CY453" s="45">
        <v>0.05</v>
      </c>
      <c r="CZ453" s="45">
        <v>0.02</v>
      </c>
      <c r="DA453" s="45">
        <v>37.4</v>
      </c>
    </row>
    <row r="454" spans="1:105" ht="15.75" x14ac:dyDescent="0.3">
      <c r="A454" s="44">
        <f t="shared" si="43"/>
        <v>2015</v>
      </c>
      <c r="B454" s="44" t="str">
        <f t="shared" si="43"/>
        <v>JULIO</v>
      </c>
      <c r="C454" s="44">
        <v>5</v>
      </c>
      <c r="D454" s="44" t="str">
        <f t="shared" si="42"/>
        <v>JULIO 2015 / 4</v>
      </c>
      <c r="E454" s="49">
        <v>4</v>
      </c>
      <c r="F454" s="52">
        <v>42199</v>
      </c>
      <c r="G454" s="50">
        <v>55022</v>
      </c>
      <c r="H454" s="50" t="s">
        <v>104</v>
      </c>
      <c r="I454" s="48">
        <v>0.81140000000000001</v>
      </c>
      <c r="J454" s="51" t="s">
        <v>20</v>
      </c>
      <c r="K454" s="47">
        <v>0.02</v>
      </c>
      <c r="L454" s="47">
        <v>26.6</v>
      </c>
      <c r="M454" s="47">
        <v>110</v>
      </c>
      <c r="N454" s="46" t="s">
        <v>103</v>
      </c>
      <c r="O454" s="47">
        <v>1.96</v>
      </c>
      <c r="P454" s="47">
        <v>55.5</v>
      </c>
      <c r="R454" s="47">
        <v>0.08</v>
      </c>
      <c r="S454" s="47">
        <v>0</v>
      </c>
      <c r="T454" s="47">
        <v>0.03</v>
      </c>
      <c r="U454" s="47">
        <v>640</v>
      </c>
      <c r="V454" s="47">
        <v>19966</v>
      </c>
      <c r="W454" s="47">
        <v>1</v>
      </c>
      <c r="X454" s="47">
        <v>12.1</v>
      </c>
      <c r="Y454" s="432"/>
      <c r="Z454" s="45">
        <v>0.79</v>
      </c>
      <c r="AA454" s="45">
        <v>0.88</v>
      </c>
      <c r="AB454" s="45">
        <v>100.4</v>
      </c>
      <c r="AC454" s="45">
        <v>1.7</v>
      </c>
      <c r="AD454" s="45">
        <v>5.5</v>
      </c>
      <c r="AE454" s="45">
        <v>45</v>
      </c>
      <c r="AF454" s="45">
        <v>540</v>
      </c>
      <c r="AG454" s="45">
        <v>720</v>
      </c>
      <c r="AH454" s="45">
        <v>0.5</v>
      </c>
      <c r="AI454" s="45">
        <v>0.05</v>
      </c>
      <c r="AJ454" s="45">
        <v>0.02</v>
      </c>
      <c r="AK454" s="45">
        <v>37.4</v>
      </c>
      <c r="AM454" s="49">
        <v>4</v>
      </c>
      <c r="AN454" s="52">
        <v>42210</v>
      </c>
      <c r="AO454" s="50">
        <v>55202</v>
      </c>
      <c r="AP454" s="50" t="s">
        <v>152</v>
      </c>
      <c r="AQ454" s="48">
        <v>0.82410000000000005</v>
      </c>
      <c r="AR454" s="51" t="s">
        <v>20</v>
      </c>
      <c r="AS454" s="47">
        <v>0.02</v>
      </c>
      <c r="AT454" s="47">
        <v>27</v>
      </c>
      <c r="AU454" s="47">
        <v>140</v>
      </c>
      <c r="AV454" s="46" t="s">
        <v>103</v>
      </c>
      <c r="AW454" s="47">
        <v>2.8</v>
      </c>
      <c r="AX454" s="47">
        <v>58</v>
      </c>
      <c r="AZ454" s="47">
        <v>0.06</v>
      </c>
      <c r="BA454" s="47">
        <v>0.01</v>
      </c>
      <c r="BB454" s="47">
        <v>0.02</v>
      </c>
      <c r="BC454" s="47">
        <v>666</v>
      </c>
      <c r="BD454" s="47">
        <v>19858</v>
      </c>
      <c r="BE454" s="47">
        <v>1</v>
      </c>
      <c r="BF454" s="47">
        <v>13</v>
      </c>
      <c r="BG454" s="260"/>
      <c r="BH454" s="45">
        <v>0.79</v>
      </c>
      <c r="BI454" s="45">
        <v>0.88</v>
      </c>
      <c r="BJ454" s="45">
        <v>100.4</v>
      </c>
      <c r="BK454" s="45">
        <v>1.7</v>
      </c>
      <c r="BL454" s="45">
        <v>5.5</v>
      </c>
      <c r="BM454" s="45">
        <v>45</v>
      </c>
      <c r="BN454" s="45">
        <v>540</v>
      </c>
      <c r="BO454" s="45">
        <v>720</v>
      </c>
      <c r="BP454" s="45">
        <v>0.5</v>
      </c>
      <c r="BQ454" s="45">
        <v>0.05</v>
      </c>
      <c r="BR454" s="45">
        <v>0.02</v>
      </c>
      <c r="BS454" s="45">
        <v>37.4</v>
      </c>
      <c r="BU454" s="49">
        <v>4</v>
      </c>
      <c r="BV454" s="52">
        <v>42212</v>
      </c>
      <c r="BW454" s="49"/>
      <c r="BX454" s="49" t="s">
        <v>206</v>
      </c>
      <c r="BY454" s="48">
        <v>0.8095</v>
      </c>
      <c r="BZ454" s="47">
        <v>1</v>
      </c>
      <c r="CA454" s="47">
        <v>0.01</v>
      </c>
      <c r="CB454" s="47">
        <v>8</v>
      </c>
      <c r="CC454" s="47">
        <v>106</v>
      </c>
      <c r="CD454" s="46" t="s">
        <v>103</v>
      </c>
      <c r="CE454" s="47">
        <v>2.5</v>
      </c>
      <c r="CF454" s="47">
        <v>56.1</v>
      </c>
      <c r="CG454" s="47">
        <v>55</v>
      </c>
      <c r="CH454" s="47">
        <v>0.19</v>
      </c>
      <c r="CI454" s="47">
        <v>0.01</v>
      </c>
      <c r="CJ454" s="47">
        <v>0</v>
      </c>
      <c r="CK454" s="47">
        <v>701</v>
      </c>
      <c r="CL454" s="47">
        <v>19982</v>
      </c>
      <c r="CM454" s="47">
        <v>3</v>
      </c>
      <c r="CN454" s="47">
        <v>12</v>
      </c>
      <c r="CO454" s="449"/>
      <c r="CP454" s="45">
        <v>0.79</v>
      </c>
      <c r="CQ454" s="45">
        <v>0.88</v>
      </c>
      <c r="CR454" s="45">
        <v>100.4</v>
      </c>
      <c r="CS454" s="45">
        <v>1.7</v>
      </c>
      <c r="CT454" s="45">
        <v>5.5</v>
      </c>
      <c r="CU454" s="45">
        <v>45</v>
      </c>
      <c r="CV454" s="45">
        <v>540</v>
      </c>
      <c r="CW454" s="45">
        <v>720</v>
      </c>
      <c r="CX454" s="45">
        <v>0.5</v>
      </c>
      <c r="CY454" s="45">
        <v>0.05</v>
      </c>
      <c r="CZ454" s="45">
        <v>0.02</v>
      </c>
      <c r="DA454" s="45">
        <v>37.4</v>
      </c>
    </row>
    <row r="455" spans="1:105" ht="15.75" x14ac:dyDescent="0.3">
      <c r="A455" s="44">
        <f t="shared" si="43"/>
        <v>2015</v>
      </c>
      <c r="B455" s="44" t="str">
        <f t="shared" si="43"/>
        <v>JULIO</v>
      </c>
      <c r="C455" s="44">
        <v>6</v>
      </c>
      <c r="D455" s="44" t="str">
        <f t="shared" si="42"/>
        <v>JULIO 2015 / 5</v>
      </c>
      <c r="E455" s="49">
        <v>5</v>
      </c>
      <c r="F455" s="52">
        <v>42203</v>
      </c>
      <c r="G455" s="50">
        <v>55103</v>
      </c>
      <c r="H455" s="50" t="s">
        <v>102</v>
      </c>
      <c r="I455" s="48">
        <v>0.81140000000000001</v>
      </c>
      <c r="J455" s="51" t="s">
        <v>20</v>
      </c>
      <c r="K455" s="47">
        <v>0.02</v>
      </c>
      <c r="L455" s="47">
        <v>26.6</v>
      </c>
      <c r="M455" s="47">
        <v>106</v>
      </c>
      <c r="N455" s="46" t="s">
        <v>103</v>
      </c>
      <c r="O455" s="47">
        <v>1.95</v>
      </c>
      <c r="P455" s="47">
        <v>55.5</v>
      </c>
      <c r="R455" s="47">
        <v>7.0000000000000007E-2</v>
      </c>
      <c r="S455" s="47">
        <v>0</v>
      </c>
      <c r="T455" s="47">
        <v>0.03</v>
      </c>
      <c r="U455" s="47">
        <v>636</v>
      </c>
      <c r="V455" s="47">
        <v>19966</v>
      </c>
      <c r="W455" s="47">
        <v>1</v>
      </c>
      <c r="X455" s="47">
        <v>12</v>
      </c>
      <c r="Y455" s="432"/>
      <c r="Z455" s="45">
        <v>0.79</v>
      </c>
      <c r="AA455" s="45">
        <v>0.88</v>
      </c>
      <c r="AB455" s="45">
        <v>100.4</v>
      </c>
      <c r="AC455" s="45">
        <v>1.7</v>
      </c>
      <c r="AD455" s="45">
        <v>5.5</v>
      </c>
      <c r="AE455" s="45">
        <v>45</v>
      </c>
      <c r="AF455" s="45">
        <v>540</v>
      </c>
      <c r="AG455" s="45">
        <v>720</v>
      </c>
      <c r="AH455" s="45">
        <v>0.5</v>
      </c>
      <c r="AI455" s="45">
        <v>0.05</v>
      </c>
      <c r="AJ455" s="45">
        <v>0.02</v>
      </c>
      <c r="AK455" s="45">
        <v>37.4</v>
      </c>
      <c r="AM455" s="49">
        <v>5</v>
      </c>
      <c r="AN455" s="52">
        <v>42213</v>
      </c>
      <c r="AO455" s="50">
        <v>55271</v>
      </c>
      <c r="AP455" s="50" t="s">
        <v>153</v>
      </c>
      <c r="AQ455" s="48">
        <v>0.81940000000000002</v>
      </c>
      <c r="AR455" s="51" t="s">
        <v>20</v>
      </c>
      <c r="AS455" s="47">
        <v>0.02</v>
      </c>
      <c r="AT455" s="47">
        <v>25</v>
      </c>
      <c r="AU455" s="47">
        <v>118</v>
      </c>
      <c r="AV455" s="46" t="s">
        <v>103</v>
      </c>
      <c r="AW455" s="47">
        <v>2.5</v>
      </c>
      <c r="AX455" s="47">
        <v>56</v>
      </c>
      <c r="AZ455" s="47">
        <v>0.06</v>
      </c>
      <c r="BA455" s="47">
        <v>0.01</v>
      </c>
      <c r="BB455" s="47">
        <v>0.05</v>
      </c>
      <c r="BC455" s="47">
        <v>644</v>
      </c>
      <c r="BD455" s="47">
        <v>19898</v>
      </c>
      <c r="BE455" s="47">
        <v>1</v>
      </c>
      <c r="BF455" s="47">
        <v>13</v>
      </c>
      <c r="BG455" s="260"/>
      <c r="BH455" s="45">
        <v>0.79</v>
      </c>
      <c r="BI455" s="45">
        <v>0.88</v>
      </c>
      <c r="BJ455" s="45">
        <v>100.4</v>
      </c>
      <c r="BK455" s="45">
        <v>1.7</v>
      </c>
      <c r="BL455" s="45">
        <v>5.5</v>
      </c>
      <c r="BM455" s="45">
        <v>45</v>
      </c>
      <c r="BN455" s="45">
        <v>540</v>
      </c>
      <c r="BO455" s="45">
        <v>720</v>
      </c>
      <c r="BP455" s="45">
        <v>0.5</v>
      </c>
      <c r="BQ455" s="45">
        <v>0.05</v>
      </c>
      <c r="BR455" s="45">
        <v>0.02</v>
      </c>
      <c r="BS455" s="45">
        <v>37.4</v>
      </c>
      <c r="BV455" s="44"/>
    </row>
    <row r="456" spans="1:105" ht="15.75" x14ac:dyDescent="0.3">
      <c r="A456" s="44">
        <f t="shared" si="43"/>
        <v>2015</v>
      </c>
      <c r="B456" s="44" t="str">
        <f t="shared" si="43"/>
        <v>JULIO</v>
      </c>
      <c r="C456" s="44">
        <v>7</v>
      </c>
      <c r="D456" s="44" t="str">
        <f t="shared" si="42"/>
        <v>JULIO 2015 / 6</v>
      </c>
      <c r="E456" s="49">
        <v>6</v>
      </c>
      <c r="F456" s="52">
        <v>42207</v>
      </c>
      <c r="G456" s="50">
        <v>55152</v>
      </c>
      <c r="H456" s="50" t="s">
        <v>104</v>
      </c>
      <c r="I456" s="48">
        <v>0.81369999999999998</v>
      </c>
      <c r="J456" s="51" t="s">
        <v>20</v>
      </c>
      <c r="K456" s="47">
        <v>0.03</v>
      </c>
      <c r="L456" s="47">
        <v>21.2</v>
      </c>
      <c r="M456" s="47">
        <v>114</v>
      </c>
      <c r="N456" s="46" t="s">
        <v>103</v>
      </c>
      <c r="O456" s="47">
        <v>2.09</v>
      </c>
      <c r="P456" s="47">
        <v>55.3</v>
      </c>
      <c r="R456" s="47">
        <v>0.08</v>
      </c>
      <c r="S456" s="47">
        <v>0</v>
      </c>
      <c r="T456" s="47">
        <v>0.03</v>
      </c>
      <c r="U456" s="47">
        <v>638</v>
      </c>
      <c r="V456" s="47">
        <v>19946</v>
      </c>
      <c r="W456" s="47">
        <v>1</v>
      </c>
      <c r="X456" s="47">
        <v>12.2</v>
      </c>
      <c r="Y456" s="432"/>
      <c r="Z456" s="45">
        <v>0.79</v>
      </c>
      <c r="AA456" s="45">
        <v>0.88</v>
      </c>
      <c r="AB456" s="45">
        <v>100.4</v>
      </c>
      <c r="AC456" s="45">
        <v>1.7</v>
      </c>
      <c r="AD456" s="45">
        <v>5.5</v>
      </c>
      <c r="AE456" s="45">
        <v>45</v>
      </c>
      <c r="AF456" s="45">
        <v>540</v>
      </c>
      <c r="AG456" s="45">
        <v>720</v>
      </c>
      <c r="AH456" s="45">
        <v>0.5</v>
      </c>
      <c r="AI456" s="45">
        <v>0.05</v>
      </c>
      <c r="AJ456" s="45">
        <v>0.02</v>
      </c>
      <c r="AK456" s="45">
        <v>37.4</v>
      </c>
      <c r="AM456" s="49">
        <v>6</v>
      </c>
      <c r="AN456" s="52">
        <v>42214</v>
      </c>
      <c r="AO456" s="50">
        <v>55300</v>
      </c>
      <c r="AP456" s="50" t="s">
        <v>182</v>
      </c>
      <c r="AQ456" s="48">
        <v>0.81950000000000001</v>
      </c>
      <c r="AR456" s="51" t="s">
        <v>20</v>
      </c>
      <c r="AS456" s="47">
        <v>0.02</v>
      </c>
      <c r="AT456" s="47">
        <v>20</v>
      </c>
      <c r="AU456" s="47">
        <v>117.7</v>
      </c>
      <c r="AV456" s="46" t="s">
        <v>103</v>
      </c>
      <c r="AW456" s="47">
        <v>2.5</v>
      </c>
      <c r="AX456" s="47">
        <v>56</v>
      </c>
      <c r="AY456" s="47"/>
      <c r="AZ456" s="47">
        <v>0.06</v>
      </c>
      <c r="BA456" s="47">
        <v>0.01</v>
      </c>
      <c r="BB456" s="47">
        <v>0.02</v>
      </c>
      <c r="BC456" s="47">
        <v>640</v>
      </c>
      <c r="BD456" s="47">
        <v>19898</v>
      </c>
      <c r="BE456" s="47">
        <v>2</v>
      </c>
      <c r="BF456" s="47">
        <v>13</v>
      </c>
      <c r="BG456" s="260"/>
      <c r="BH456" s="45">
        <v>0.79</v>
      </c>
      <c r="BI456" s="45">
        <v>0.88</v>
      </c>
      <c r="BJ456" s="45">
        <v>100.4</v>
      </c>
      <c r="BK456" s="45">
        <v>1.7</v>
      </c>
      <c r="BL456" s="45">
        <v>5.5</v>
      </c>
      <c r="BM456" s="45">
        <v>45</v>
      </c>
      <c r="BN456" s="45">
        <v>540</v>
      </c>
      <c r="BO456" s="45">
        <v>720</v>
      </c>
      <c r="BP456" s="45">
        <v>0.5</v>
      </c>
      <c r="BQ456" s="45">
        <v>0.05</v>
      </c>
      <c r="BR456" s="45">
        <v>0.02</v>
      </c>
      <c r="BS456" s="45">
        <v>37.4</v>
      </c>
      <c r="BV456" s="44"/>
    </row>
    <row r="457" spans="1:105" ht="15.75" x14ac:dyDescent="0.3">
      <c r="A457" s="44">
        <f t="shared" si="43"/>
        <v>2015</v>
      </c>
      <c r="B457" s="44" t="str">
        <f t="shared" si="43"/>
        <v>JULIO</v>
      </c>
      <c r="C457" s="44">
        <v>8</v>
      </c>
      <c r="D457" s="44" t="str">
        <f t="shared" si="42"/>
        <v>JULIO 2015 / 7</v>
      </c>
      <c r="E457" s="49">
        <v>7</v>
      </c>
      <c r="F457" s="52">
        <v>42210</v>
      </c>
      <c r="G457" s="50">
        <v>55227</v>
      </c>
      <c r="H457" s="50" t="s">
        <v>102</v>
      </c>
      <c r="I457" s="48">
        <v>0.81089999999999995</v>
      </c>
      <c r="J457" s="51" t="s">
        <v>20</v>
      </c>
      <c r="K457" s="47">
        <v>0.02</v>
      </c>
      <c r="L457" s="47">
        <v>21.2</v>
      </c>
      <c r="M457" s="47">
        <v>114</v>
      </c>
      <c r="N457" s="46" t="s">
        <v>103</v>
      </c>
      <c r="O457" s="47">
        <v>1.96</v>
      </c>
      <c r="P457" s="47">
        <v>55.7</v>
      </c>
      <c r="R457" s="47">
        <v>0.08</v>
      </c>
      <c r="S457" s="47">
        <v>0</v>
      </c>
      <c r="T457" s="47">
        <v>0.03</v>
      </c>
      <c r="U457" s="47">
        <v>642</v>
      </c>
      <c r="V457" s="47">
        <v>19970</v>
      </c>
      <c r="W457" s="47">
        <v>1</v>
      </c>
      <c r="X457" s="47">
        <v>12</v>
      </c>
      <c r="Y457" s="432"/>
      <c r="Z457" s="45">
        <v>0.79</v>
      </c>
      <c r="AA457" s="45">
        <v>0.88</v>
      </c>
      <c r="AB457" s="45">
        <v>100.4</v>
      </c>
      <c r="AC457" s="45">
        <v>1.7</v>
      </c>
      <c r="AD457" s="45">
        <v>5.5</v>
      </c>
      <c r="AE457" s="45">
        <v>45</v>
      </c>
      <c r="AF457" s="45">
        <v>540</v>
      </c>
      <c r="AG457" s="45">
        <v>720</v>
      </c>
      <c r="AH457" s="45">
        <v>0.5</v>
      </c>
      <c r="AI457" s="45">
        <v>0.05</v>
      </c>
      <c r="AJ457" s="45">
        <v>0.02</v>
      </c>
      <c r="AK457" s="45">
        <v>37.4</v>
      </c>
      <c r="AM457" s="49">
        <v>7</v>
      </c>
      <c r="AN457" s="52">
        <v>42216</v>
      </c>
      <c r="AO457" s="50">
        <v>55343</v>
      </c>
      <c r="AP457" s="50" t="s">
        <v>152</v>
      </c>
      <c r="AQ457" s="48">
        <v>0.8196</v>
      </c>
      <c r="AR457" s="51" t="s">
        <v>20</v>
      </c>
      <c r="AS457" s="47">
        <v>0.02</v>
      </c>
      <c r="AT457" s="47">
        <v>20</v>
      </c>
      <c r="AU457" s="47">
        <v>123.1</v>
      </c>
      <c r="AV457" s="46" t="s">
        <v>103</v>
      </c>
      <c r="AW457" s="47">
        <v>2.5</v>
      </c>
      <c r="AX457" s="47">
        <v>56</v>
      </c>
      <c r="AY457" s="47"/>
      <c r="AZ457" s="47">
        <v>0.06</v>
      </c>
      <c r="BA457" s="47">
        <v>0.01</v>
      </c>
      <c r="BB457" s="47">
        <v>0.05</v>
      </c>
      <c r="BC457" s="47">
        <v>648</v>
      </c>
      <c r="BD457" s="47">
        <v>19898</v>
      </c>
      <c r="BE457" s="47">
        <v>2</v>
      </c>
      <c r="BF457" s="47">
        <v>13</v>
      </c>
      <c r="BG457" s="260"/>
      <c r="BH457" s="45">
        <v>0.79</v>
      </c>
      <c r="BI457" s="45">
        <v>0.88</v>
      </c>
      <c r="BJ457" s="45">
        <v>100.4</v>
      </c>
      <c r="BK457" s="45">
        <v>1.7</v>
      </c>
      <c r="BL457" s="45">
        <v>5.5</v>
      </c>
      <c r="BM457" s="45">
        <v>45</v>
      </c>
      <c r="BN457" s="45">
        <v>540</v>
      </c>
      <c r="BO457" s="45">
        <v>720</v>
      </c>
      <c r="BP457" s="45">
        <v>0.5</v>
      </c>
      <c r="BQ457" s="45">
        <v>0.05</v>
      </c>
      <c r="BR457" s="45">
        <v>0.02</v>
      </c>
      <c r="BS457" s="45">
        <v>37.4</v>
      </c>
      <c r="BV457" s="44"/>
    </row>
    <row r="458" spans="1:105" ht="15.75" x14ac:dyDescent="0.3">
      <c r="A458" s="44">
        <f t="shared" si="43"/>
        <v>2015</v>
      </c>
      <c r="B458" s="44" t="str">
        <f t="shared" si="43"/>
        <v>JULIO</v>
      </c>
      <c r="C458" s="44">
        <v>9</v>
      </c>
      <c r="D458" s="44" t="str">
        <f t="shared" si="42"/>
        <v>JULIO 2015 / 8</v>
      </c>
      <c r="E458" s="49">
        <v>8</v>
      </c>
      <c r="F458" s="52">
        <v>42213</v>
      </c>
      <c r="G458" s="50">
        <v>55302</v>
      </c>
      <c r="H458" s="50" t="s">
        <v>104</v>
      </c>
      <c r="I458" s="48">
        <v>0.81089999999999995</v>
      </c>
      <c r="J458" s="51" t="s">
        <v>20</v>
      </c>
      <c r="K458" s="47">
        <v>0.02</v>
      </c>
      <c r="L458" s="47">
        <v>26.6</v>
      </c>
      <c r="M458" s="47">
        <v>110</v>
      </c>
      <c r="N458" s="46" t="s">
        <v>103</v>
      </c>
      <c r="O458" s="47">
        <v>1.97</v>
      </c>
      <c r="P458" s="47">
        <v>55.5</v>
      </c>
      <c r="R458" s="47">
        <v>0.08</v>
      </c>
      <c r="S458" s="47">
        <v>0</v>
      </c>
      <c r="T458" s="47">
        <v>0.03</v>
      </c>
      <c r="U458" s="47">
        <v>633</v>
      </c>
      <c r="V458" s="47">
        <v>19970</v>
      </c>
      <c r="W458" s="47">
        <v>1</v>
      </c>
      <c r="X458" s="47">
        <v>12</v>
      </c>
      <c r="Y458" s="432"/>
      <c r="Z458" s="45">
        <v>0.79</v>
      </c>
      <c r="AA458" s="45">
        <v>0.88</v>
      </c>
      <c r="AB458" s="45">
        <v>100.4</v>
      </c>
      <c r="AC458" s="45">
        <v>1.7</v>
      </c>
      <c r="AD458" s="45">
        <v>5.5</v>
      </c>
      <c r="AE458" s="45">
        <v>45</v>
      </c>
      <c r="AF458" s="45">
        <v>540</v>
      </c>
      <c r="AG458" s="45">
        <v>720</v>
      </c>
      <c r="AH458" s="45">
        <v>0.5</v>
      </c>
      <c r="AI458" s="45">
        <v>0.05</v>
      </c>
      <c r="AJ458" s="45">
        <v>0.02</v>
      </c>
      <c r="AK458" s="45">
        <v>37.4</v>
      </c>
      <c r="AN458" s="164"/>
      <c r="AX458" s="44"/>
      <c r="BV458" s="44"/>
    </row>
    <row r="459" spans="1:105" ht="15.75" x14ac:dyDescent="0.3">
      <c r="A459" s="44">
        <f t="shared" si="43"/>
        <v>2015</v>
      </c>
      <c r="B459" s="44" t="str">
        <f t="shared" si="43"/>
        <v>JULIO</v>
      </c>
      <c r="C459" s="44">
        <v>10</v>
      </c>
      <c r="D459" s="44" t="str">
        <f t="shared" si="42"/>
        <v>JULIO 2015 / 9</v>
      </c>
      <c r="E459" s="49">
        <v>9</v>
      </c>
      <c r="F459" s="52">
        <v>42215</v>
      </c>
      <c r="G459" s="50">
        <v>55359</v>
      </c>
      <c r="H459" s="50" t="s">
        <v>102</v>
      </c>
      <c r="I459" s="48">
        <v>0.81279999999999997</v>
      </c>
      <c r="J459" s="51" t="s">
        <v>20</v>
      </c>
      <c r="K459" s="47">
        <v>0.02</v>
      </c>
      <c r="L459" s="47">
        <v>32</v>
      </c>
      <c r="M459" s="47">
        <v>114</v>
      </c>
      <c r="N459" s="46" t="s">
        <v>103</v>
      </c>
      <c r="O459" s="47">
        <v>2.0699999999999998</v>
      </c>
      <c r="P459" s="47">
        <v>55.4</v>
      </c>
      <c r="R459" s="47">
        <v>0.08</v>
      </c>
      <c r="S459" s="47">
        <v>0</v>
      </c>
      <c r="T459" s="47">
        <v>0.03</v>
      </c>
      <c r="U459" s="47">
        <v>639</v>
      </c>
      <c r="V459" s="47">
        <v>19954</v>
      </c>
      <c r="W459" s="47">
        <v>1.5</v>
      </c>
      <c r="X459" s="47">
        <v>12.1</v>
      </c>
      <c r="Y459" s="432"/>
      <c r="Z459" s="45">
        <v>0.79</v>
      </c>
      <c r="AA459" s="45">
        <v>0.88</v>
      </c>
      <c r="AB459" s="45">
        <v>100.4</v>
      </c>
      <c r="AC459" s="45">
        <v>1.7</v>
      </c>
      <c r="AD459" s="45">
        <v>5.5</v>
      </c>
      <c r="AE459" s="45">
        <v>45</v>
      </c>
      <c r="AF459" s="45">
        <v>540</v>
      </c>
      <c r="AG459" s="45">
        <v>720</v>
      </c>
      <c r="AH459" s="45">
        <v>0.5</v>
      </c>
      <c r="AI459" s="45">
        <v>0.05</v>
      </c>
      <c r="AJ459" s="45">
        <v>0.02</v>
      </c>
      <c r="AK459" s="45">
        <v>37.4</v>
      </c>
      <c r="AN459" s="164"/>
      <c r="AX459" s="44"/>
      <c r="BV459" s="44"/>
    </row>
    <row r="460" spans="1:105" x14ac:dyDescent="0.25">
      <c r="A460" s="44">
        <f t="shared" si="43"/>
        <v>2015</v>
      </c>
      <c r="B460" s="44" t="str">
        <f t="shared" si="43"/>
        <v>JULIO</v>
      </c>
      <c r="C460" s="44">
        <v>11</v>
      </c>
      <c r="D460" s="44" t="str">
        <f t="shared" si="42"/>
        <v>JULIO 2015 / 10</v>
      </c>
    </row>
    <row r="461" spans="1:105" x14ac:dyDescent="0.25">
      <c r="A461" s="44">
        <f t="shared" si="43"/>
        <v>2015</v>
      </c>
      <c r="B461" s="44" t="str">
        <f t="shared" si="43"/>
        <v>JULIO</v>
      </c>
      <c r="C461" s="44">
        <v>12</v>
      </c>
      <c r="D461" s="44" t="str">
        <f t="shared" si="42"/>
        <v>JULIO 2015 / 11</v>
      </c>
    </row>
    <row r="462" spans="1:105" x14ac:dyDescent="0.25">
      <c r="A462" s="44">
        <f t="shared" si="43"/>
        <v>2015</v>
      </c>
      <c r="B462" s="44" t="str">
        <f t="shared" si="43"/>
        <v>JULIO</v>
      </c>
      <c r="C462" s="44">
        <v>13</v>
      </c>
      <c r="D462" s="44" t="str">
        <f t="shared" si="42"/>
        <v>JULIO 2015 / 12</v>
      </c>
    </row>
    <row r="463" spans="1:105" x14ac:dyDescent="0.25">
      <c r="A463" s="44">
        <f t="shared" si="43"/>
        <v>2015</v>
      </c>
      <c r="B463" s="44" t="str">
        <f t="shared" si="43"/>
        <v>JULIO</v>
      </c>
      <c r="C463" s="44">
        <v>14</v>
      </c>
      <c r="D463" s="44" t="str">
        <f t="shared" si="42"/>
        <v>JULIO 2015 / 13</v>
      </c>
    </row>
    <row r="464" spans="1:105" x14ac:dyDescent="0.25">
      <c r="A464" s="44">
        <f t="shared" si="43"/>
        <v>2015</v>
      </c>
      <c r="B464" s="44" t="str">
        <f t="shared" si="43"/>
        <v>JULIO</v>
      </c>
      <c r="C464" s="44">
        <v>15</v>
      </c>
      <c r="D464" s="44" t="str">
        <f t="shared" si="42"/>
        <v>JULIO 2015 / 14</v>
      </c>
    </row>
    <row r="465" spans="1:4" x14ac:dyDescent="0.25">
      <c r="A465" s="44">
        <f t="shared" si="43"/>
        <v>2015</v>
      </c>
      <c r="B465" s="44" t="str">
        <f t="shared" si="43"/>
        <v>JULIO</v>
      </c>
      <c r="C465" s="44">
        <v>16</v>
      </c>
      <c r="D465" s="44" t="str">
        <f t="shared" si="42"/>
        <v>JULIO 2015 / 15</v>
      </c>
    </row>
    <row r="466" spans="1:4" x14ac:dyDescent="0.25">
      <c r="A466" s="44">
        <f t="shared" si="43"/>
        <v>2015</v>
      </c>
      <c r="B466" s="44" t="str">
        <f t="shared" si="43"/>
        <v>JULIO</v>
      </c>
      <c r="C466" s="44">
        <v>17</v>
      </c>
      <c r="D466" s="44" t="str">
        <f t="shared" si="42"/>
        <v>JULIO 2015 / 16</v>
      </c>
    </row>
    <row r="467" spans="1:4" x14ac:dyDescent="0.25">
      <c r="A467" s="44">
        <f t="shared" si="43"/>
        <v>2015</v>
      </c>
      <c r="B467" s="44" t="str">
        <f t="shared" si="43"/>
        <v>JULIO</v>
      </c>
      <c r="C467" s="44">
        <v>18</v>
      </c>
      <c r="D467" s="44" t="str">
        <f t="shared" si="42"/>
        <v>JULIO 2015 / 17</v>
      </c>
    </row>
    <row r="468" spans="1:4" x14ac:dyDescent="0.25">
      <c r="A468" s="44">
        <f t="shared" si="43"/>
        <v>2015</v>
      </c>
      <c r="B468" s="44" t="str">
        <f t="shared" si="43"/>
        <v>JULIO</v>
      </c>
      <c r="C468" s="44">
        <v>19</v>
      </c>
      <c r="D468" s="44" t="str">
        <f t="shared" si="42"/>
        <v>JULIO 2015 / 18</v>
      </c>
    </row>
    <row r="469" spans="1:4" x14ac:dyDescent="0.25">
      <c r="A469" s="44">
        <f t="shared" si="43"/>
        <v>2015</v>
      </c>
      <c r="B469" s="44" t="str">
        <f t="shared" si="43"/>
        <v>JULIO</v>
      </c>
      <c r="C469" s="44">
        <v>20</v>
      </c>
      <c r="D469" s="44" t="str">
        <f t="shared" si="42"/>
        <v>JULIO 2015 / 19</v>
      </c>
    </row>
    <row r="470" spans="1:4" x14ac:dyDescent="0.25">
      <c r="A470" s="44">
        <f t="shared" si="43"/>
        <v>2015</v>
      </c>
      <c r="B470" s="44" t="str">
        <f t="shared" si="43"/>
        <v>JULIO</v>
      </c>
      <c r="C470" s="44">
        <v>21</v>
      </c>
      <c r="D470" s="44" t="str">
        <f t="shared" si="42"/>
        <v>JULIO 2015 / 20</v>
      </c>
    </row>
    <row r="471" spans="1:4" x14ac:dyDescent="0.25">
      <c r="A471" s="44">
        <f t="shared" si="43"/>
        <v>2015</v>
      </c>
      <c r="B471" s="44" t="str">
        <f t="shared" si="43"/>
        <v>JULIO</v>
      </c>
      <c r="C471" s="44">
        <v>22</v>
      </c>
      <c r="D471" s="44" t="str">
        <f t="shared" si="42"/>
        <v>JULIO 2015 / 21</v>
      </c>
    </row>
    <row r="472" spans="1:4" x14ac:dyDescent="0.25">
      <c r="A472" s="44">
        <f t="shared" si="43"/>
        <v>2015</v>
      </c>
      <c r="B472" s="44" t="str">
        <f t="shared" si="43"/>
        <v>JULIO</v>
      </c>
      <c r="C472" s="44">
        <v>23</v>
      </c>
      <c r="D472" s="44" t="str">
        <f t="shared" si="42"/>
        <v>JULIO 2015 / 22</v>
      </c>
    </row>
    <row r="473" spans="1:4" x14ac:dyDescent="0.25">
      <c r="A473" s="44">
        <f t="shared" si="43"/>
        <v>2015</v>
      </c>
      <c r="B473" s="44" t="str">
        <f t="shared" si="43"/>
        <v>JULIO</v>
      </c>
      <c r="C473" s="44">
        <v>24</v>
      </c>
      <c r="D473" s="44" t="str">
        <f t="shared" si="42"/>
        <v>JULIO 2015 / 23</v>
      </c>
    </row>
    <row r="474" spans="1:4" x14ac:dyDescent="0.25">
      <c r="A474" s="44">
        <f t="shared" si="43"/>
        <v>2015</v>
      </c>
      <c r="B474" s="44" t="str">
        <f t="shared" si="43"/>
        <v>JULIO</v>
      </c>
      <c r="C474" s="44">
        <v>25</v>
      </c>
      <c r="D474" s="44" t="str">
        <f t="shared" si="42"/>
        <v>JULIO 2015 / 24</v>
      </c>
    </row>
    <row r="475" spans="1:4" x14ac:dyDescent="0.25">
      <c r="A475" s="44">
        <f t="shared" si="43"/>
        <v>2015</v>
      </c>
      <c r="B475" s="44" t="str">
        <f t="shared" si="43"/>
        <v>JULIO</v>
      </c>
      <c r="C475" s="44">
        <v>26</v>
      </c>
      <c r="D475" s="44" t="str">
        <f t="shared" si="42"/>
        <v>JULIO 2015 / 25</v>
      </c>
    </row>
    <row r="476" spans="1:4" x14ac:dyDescent="0.25">
      <c r="A476" s="44">
        <f t="shared" si="43"/>
        <v>2015</v>
      </c>
      <c r="B476" s="44" t="str">
        <f t="shared" si="43"/>
        <v>JULIO</v>
      </c>
      <c r="C476" s="44">
        <v>27</v>
      </c>
      <c r="D476" s="44" t="str">
        <f t="shared" si="42"/>
        <v>JULIO 2015 / 26</v>
      </c>
    </row>
    <row r="477" spans="1:4" x14ac:dyDescent="0.25">
      <c r="A477" s="44">
        <f t="shared" si="43"/>
        <v>2015</v>
      </c>
      <c r="B477" s="44" t="str">
        <f t="shared" si="43"/>
        <v>JULIO</v>
      </c>
      <c r="C477" s="44">
        <v>28</v>
      </c>
      <c r="D477" s="44" t="str">
        <f t="shared" si="42"/>
        <v>JULIO 2015 / 27</v>
      </c>
    </row>
    <row r="478" spans="1:4" x14ac:dyDescent="0.25">
      <c r="A478" s="44">
        <f t="shared" si="43"/>
        <v>2015</v>
      </c>
      <c r="B478" s="44" t="str">
        <f t="shared" si="43"/>
        <v>JULIO</v>
      </c>
      <c r="C478" s="44">
        <v>29</v>
      </c>
      <c r="D478" s="44" t="str">
        <f t="shared" si="42"/>
        <v>JULIO 2015 / 28</v>
      </c>
    </row>
    <row r="479" spans="1:4" x14ac:dyDescent="0.25">
      <c r="A479" s="44">
        <f t="shared" si="43"/>
        <v>2015</v>
      </c>
      <c r="B479" s="44" t="str">
        <f t="shared" si="43"/>
        <v>JULIO</v>
      </c>
      <c r="C479" s="44">
        <v>30</v>
      </c>
      <c r="D479" s="44" t="str">
        <f t="shared" si="42"/>
        <v>JULIO 2015 / 29</v>
      </c>
    </row>
    <row r="480" spans="1:4" x14ac:dyDescent="0.25">
      <c r="A480" s="44">
        <f t="shared" si="43"/>
        <v>2015</v>
      </c>
      <c r="B480" s="44" t="str">
        <f t="shared" si="43"/>
        <v>JULIO</v>
      </c>
      <c r="C480" s="44">
        <v>31</v>
      </c>
      <c r="D480" s="44" t="str">
        <f t="shared" si="42"/>
        <v>JULIO 2015 / 30</v>
      </c>
    </row>
    <row r="481" spans="1:105" s="206" customFormat="1" x14ac:dyDescent="0.25">
      <c r="D481" s="44" t="str">
        <f t="shared" si="42"/>
        <v>JULIO 2015 / 31</v>
      </c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17"/>
      <c r="Z481" s="44"/>
      <c r="AA481" s="55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207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55"/>
      <c r="AY481" s="44"/>
      <c r="AZ481" s="44"/>
      <c r="BA481" s="44"/>
      <c r="BB481" s="44"/>
      <c r="BC481" s="44"/>
      <c r="BD481" s="44"/>
      <c r="BE481" s="44"/>
      <c r="BF481" s="44"/>
      <c r="BG481" s="411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207"/>
      <c r="BU481" s="44"/>
      <c r="BV481" s="55"/>
      <c r="BW481" s="44"/>
      <c r="BX481" s="44"/>
      <c r="BY481" s="44"/>
      <c r="BZ481" s="44"/>
      <c r="CA481" s="44"/>
      <c r="CB481" s="44"/>
      <c r="CC481" s="44"/>
      <c r="CD481" s="44"/>
      <c r="CE481" s="44"/>
      <c r="CF481" s="44"/>
      <c r="CG481" s="44"/>
      <c r="CH481" s="44"/>
      <c r="CI481" s="44"/>
      <c r="CJ481" s="44"/>
      <c r="CK481" s="44"/>
      <c r="CL481" s="44"/>
      <c r="CM481" s="44"/>
      <c r="CN481" s="44"/>
      <c r="CO481" s="422"/>
      <c r="CP481" s="44"/>
      <c r="CQ481" s="44"/>
      <c r="CR481" s="44"/>
      <c r="CS481" s="44"/>
      <c r="CT481" s="44"/>
      <c r="CU481" s="44"/>
      <c r="CV481" s="44"/>
      <c r="CW481" s="44"/>
      <c r="CX481" s="44"/>
      <c r="CY481" s="44"/>
      <c r="CZ481" s="44"/>
      <c r="DA481" s="44"/>
    </row>
    <row r="482" spans="1:105" ht="15.75" x14ac:dyDescent="0.25">
      <c r="A482" s="44">
        <v>2015</v>
      </c>
      <c r="B482" s="44" t="s">
        <v>234</v>
      </c>
      <c r="C482" s="44">
        <v>1</v>
      </c>
      <c r="D482" s="208" t="s">
        <v>228</v>
      </c>
      <c r="E482" s="209">
        <f>IFERROR(AVERAGE(E451:E481),"")</f>
        <v>5</v>
      </c>
      <c r="F482" s="209">
        <f>IFERROR(AVERAGE(F451:F481),"")</f>
        <v>42202.111111111109</v>
      </c>
      <c r="G482" s="209">
        <f>IFERROR(AVERAGE(G451:G481),"")</f>
        <v>55085.111111111109</v>
      </c>
      <c r="H482" s="209" t="str">
        <f>IFERROR(AVERAGE(H451:H481),"")</f>
        <v/>
      </c>
      <c r="I482" s="209">
        <f>IFERROR(AVERAGE(I451:I481),"")</f>
        <v>0.81158888888888892</v>
      </c>
      <c r="J482" s="209" t="str">
        <f t="shared" ref="J482:BU482" si="44">IFERROR(AVERAGE(J451:J481),"")</f>
        <v/>
      </c>
      <c r="K482" s="209">
        <f t="shared" si="44"/>
        <v>2.1111111111111108E-2</v>
      </c>
      <c r="L482" s="209">
        <f t="shared" si="44"/>
        <v>25.999999999999996</v>
      </c>
      <c r="M482" s="209">
        <f t="shared" si="44"/>
        <v>111.33333333333333</v>
      </c>
      <c r="N482" s="209" t="str">
        <f t="shared" si="44"/>
        <v/>
      </c>
      <c r="O482" s="209">
        <f t="shared" si="44"/>
        <v>1.9822222222222221</v>
      </c>
      <c r="P482" s="209">
        <f t="shared" si="44"/>
        <v>55.355555555555554</v>
      </c>
      <c r="Q482" s="209" t="str">
        <f t="shared" si="44"/>
        <v/>
      </c>
      <c r="R482" s="209">
        <f t="shared" si="44"/>
        <v>7.8888888888888883E-2</v>
      </c>
      <c r="S482" s="209">
        <f t="shared" si="44"/>
        <v>0</v>
      </c>
      <c r="T482" s="209">
        <f t="shared" si="44"/>
        <v>3.0000000000000002E-2</v>
      </c>
      <c r="U482" s="209">
        <f t="shared" si="44"/>
        <v>637.55555555555554</v>
      </c>
      <c r="V482" s="209">
        <f t="shared" si="44"/>
        <v>19964.222222222223</v>
      </c>
      <c r="W482" s="209">
        <f t="shared" si="44"/>
        <v>1.0555555555555556</v>
      </c>
      <c r="X482" s="209">
        <f t="shared" si="44"/>
        <v>12.044444444444444</v>
      </c>
      <c r="Y482" s="418" t="str">
        <f t="shared" si="44"/>
        <v/>
      </c>
      <c r="Z482" s="209">
        <f t="shared" si="44"/>
        <v>0.79</v>
      </c>
      <c r="AA482" s="209">
        <f t="shared" si="44"/>
        <v>0.88</v>
      </c>
      <c r="AB482" s="209">
        <f t="shared" si="44"/>
        <v>100.39999999999999</v>
      </c>
      <c r="AC482" s="209">
        <f t="shared" si="44"/>
        <v>1.6999999999999997</v>
      </c>
      <c r="AD482" s="209">
        <f t="shared" si="44"/>
        <v>5.5</v>
      </c>
      <c r="AE482" s="209">
        <f t="shared" si="44"/>
        <v>45</v>
      </c>
      <c r="AF482" s="209">
        <f t="shared" si="44"/>
        <v>540</v>
      </c>
      <c r="AG482" s="209">
        <f t="shared" si="44"/>
        <v>720</v>
      </c>
      <c r="AH482" s="209">
        <f t="shared" si="44"/>
        <v>0.5</v>
      </c>
      <c r="AI482" s="209">
        <f t="shared" si="44"/>
        <v>4.9999999999999996E-2</v>
      </c>
      <c r="AJ482" s="209">
        <f t="shared" si="44"/>
        <v>0.02</v>
      </c>
      <c r="AK482" s="209">
        <f t="shared" si="44"/>
        <v>37.4</v>
      </c>
      <c r="AL482" s="209" t="str">
        <f t="shared" si="44"/>
        <v/>
      </c>
      <c r="AM482" s="209">
        <f t="shared" si="44"/>
        <v>4</v>
      </c>
      <c r="AN482" s="209">
        <f t="shared" si="44"/>
        <v>42206.142857142855</v>
      </c>
      <c r="AO482" s="209">
        <f t="shared" si="44"/>
        <v>55138.714285714283</v>
      </c>
      <c r="AP482" s="209" t="str">
        <f t="shared" si="44"/>
        <v/>
      </c>
      <c r="AQ482" s="209">
        <f t="shared" si="44"/>
        <v>0.81874285714285722</v>
      </c>
      <c r="AR482" s="209" t="str">
        <f t="shared" si="44"/>
        <v/>
      </c>
      <c r="AS482" s="209">
        <f t="shared" si="44"/>
        <v>0.02</v>
      </c>
      <c r="AT482" s="209">
        <f t="shared" si="44"/>
        <v>21</v>
      </c>
      <c r="AU482" s="209">
        <f t="shared" si="44"/>
        <v>120.6857142857143</v>
      </c>
      <c r="AV482" s="209" t="str">
        <f t="shared" si="44"/>
        <v/>
      </c>
      <c r="AW482" s="209">
        <f t="shared" si="44"/>
        <v>2.4714285714285711</v>
      </c>
      <c r="AX482" s="210">
        <f t="shared" si="44"/>
        <v>56.142857142857146</v>
      </c>
      <c r="AY482" s="209" t="str">
        <f t="shared" si="44"/>
        <v/>
      </c>
      <c r="AZ482" s="209">
        <f t="shared" si="44"/>
        <v>0.06</v>
      </c>
      <c r="BA482" s="209">
        <f t="shared" si="44"/>
        <v>0.01</v>
      </c>
      <c r="BB482" s="209">
        <f t="shared" si="44"/>
        <v>3.7142857142857144E-2</v>
      </c>
      <c r="BC482" s="209">
        <f t="shared" si="44"/>
        <v>645.42857142857144</v>
      </c>
      <c r="BD482" s="209">
        <f t="shared" si="44"/>
        <v>19903.714285714286</v>
      </c>
      <c r="BE482" s="209">
        <f t="shared" si="44"/>
        <v>1.4285714285714286</v>
      </c>
      <c r="BF482" s="209">
        <f t="shared" si="44"/>
        <v>13</v>
      </c>
      <c r="BG482" s="412" t="str">
        <f t="shared" si="44"/>
        <v/>
      </c>
      <c r="BH482" s="209">
        <f t="shared" si="44"/>
        <v>0.79</v>
      </c>
      <c r="BI482" s="209">
        <f t="shared" si="44"/>
        <v>0.88</v>
      </c>
      <c r="BJ482" s="209">
        <f t="shared" si="44"/>
        <v>100.39999999999999</v>
      </c>
      <c r="BK482" s="209">
        <f t="shared" si="44"/>
        <v>1.6999999999999997</v>
      </c>
      <c r="BL482" s="209">
        <f t="shared" si="44"/>
        <v>5.5</v>
      </c>
      <c r="BM482" s="209">
        <f t="shared" si="44"/>
        <v>45</v>
      </c>
      <c r="BN482" s="209">
        <f t="shared" si="44"/>
        <v>540</v>
      </c>
      <c r="BO482" s="209">
        <f t="shared" si="44"/>
        <v>720</v>
      </c>
      <c r="BP482" s="209">
        <f t="shared" si="44"/>
        <v>0.5</v>
      </c>
      <c r="BQ482" s="209">
        <f t="shared" si="44"/>
        <v>4.9999999999999996E-2</v>
      </c>
      <c r="BR482" s="209">
        <f t="shared" si="44"/>
        <v>0.02</v>
      </c>
      <c r="BS482" s="209">
        <f t="shared" si="44"/>
        <v>37.4</v>
      </c>
      <c r="BT482" s="209" t="str">
        <f t="shared" si="44"/>
        <v/>
      </c>
      <c r="BU482" s="209">
        <f t="shared" si="44"/>
        <v>2.5</v>
      </c>
      <c r="BV482" s="210">
        <f>IFERROR(AVERAGE(BV451:BV481),"")</f>
        <v>42201.5</v>
      </c>
      <c r="BW482" s="206"/>
      <c r="BX482" s="206"/>
      <c r="BY482" s="206"/>
      <c r="BZ482" s="206"/>
      <c r="CA482" s="206"/>
      <c r="CB482" s="206"/>
      <c r="CC482" s="206"/>
      <c r="CD482" s="206"/>
      <c r="CE482" s="206"/>
      <c r="CF482" s="206"/>
      <c r="CG482" s="206"/>
      <c r="CH482" s="206"/>
      <c r="CI482" s="206"/>
      <c r="CJ482" s="206"/>
      <c r="CK482" s="206"/>
      <c r="CL482" s="206"/>
      <c r="CM482" s="206"/>
      <c r="CN482" s="206"/>
      <c r="CO482" s="448"/>
      <c r="CP482" s="206"/>
      <c r="CQ482" s="206"/>
      <c r="CR482" s="206"/>
      <c r="CS482" s="206"/>
      <c r="CT482" s="206"/>
      <c r="CU482" s="206"/>
      <c r="CV482" s="206"/>
      <c r="CW482" s="206"/>
      <c r="CX482" s="206"/>
      <c r="CY482" s="206"/>
      <c r="CZ482" s="206"/>
      <c r="DA482" s="206"/>
    </row>
    <row r="483" spans="1:105" ht="15.75" x14ac:dyDescent="0.3">
      <c r="A483" s="44">
        <f>A482</f>
        <v>2015</v>
      </c>
      <c r="B483" s="44" t="str">
        <f>B482</f>
        <v>AGOSTO</v>
      </c>
      <c r="C483" s="44">
        <v>2</v>
      </c>
      <c r="D483" s="44" t="str">
        <f t="shared" ref="D483:D513" si="45">B482&amp;" "&amp;A482&amp;" / "&amp;C482</f>
        <v>AGOSTO 2015 / 1</v>
      </c>
      <c r="E483" s="49">
        <v>1</v>
      </c>
      <c r="F483" s="52">
        <v>42217</v>
      </c>
      <c r="G483" s="50">
        <v>55551</v>
      </c>
      <c r="H483" s="50" t="s">
        <v>104</v>
      </c>
      <c r="I483" s="48">
        <v>0.81230000000000002</v>
      </c>
      <c r="J483" s="51" t="s">
        <v>20</v>
      </c>
      <c r="K483" s="47">
        <v>0.02</v>
      </c>
      <c r="L483" s="47">
        <v>26.6</v>
      </c>
      <c r="M483" s="47">
        <v>116</v>
      </c>
      <c r="N483" s="46" t="s">
        <v>103</v>
      </c>
      <c r="O483" s="47">
        <v>2.0299999999999998</v>
      </c>
      <c r="P483" s="47">
        <v>55.9</v>
      </c>
      <c r="Q483" s="47"/>
      <c r="R483" s="47">
        <v>0.08</v>
      </c>
      <c r="S483" s="47">
        <v>0</v>
      </c>
      <c r="T483" s="47">
        <v>0.03</v>
      </c>
      <c r="U483" s="47">
        <v>642</v>
      </c>
      <c r="V483" s="47">
        <v>19958</v>
      </c>
      <c r="W483" s="47">
        <v>1</v>
      </c>
      <c r="X483" s="47">
        <v>12</v>
      </c>
      <c r="Y483" s="432"/>
      <c r="Z483" s="45">
        <v>0.79</v>
      </c>
      <c r="AA483" s="45">
        <v>0.88</v>
      </c>
      <c r="AB483" s="45">
        <v>100.4</v>
      </c>
      <c r="AC483" s="45">
        <v>1.7</v>
      </c>
      <c r="AD483" s="45">
        <v>5.5</v>
      </c>
      <c r="AE483" s="45">
        <v>45</v>
      </c>
      <c r="AF483" s="45">
        <v>540</v>
      </c>
      <c r="AG483" s="45">
        <v>720</v>
      </c>
      <c r="AH483" s="45">
        <v>0.5</v>
      </c>
      <c r="AI483" s="45">
        <v>0.05</v>
      </c>
      <c r="AJ483" s="45">
        <v>0.02</v>
      </c>
      <c r="AK483" s="45">
        <v>37.4</v>
      </c>
      <c r="AM483" s="49">
        <v>1</v>
      </c>
      <c r="AN483" s="52">
        <v>42219</v>
      </c>
      <c r="AO483" s="50">
        <v>55610</v>
      </c>
      <c r="AP483" s="50" t="s">
        <v>182</v>
      </c>
      <c r="AQ483" s="48">
        <v>0.81840000000000002</v>
      </c>
      <c r="AR483" s="51" t="s">
        <v>20</v>
      </c>
      <c r="AS483" s="47">
        <v>0.02</v>
      </c>
      <c r="AT483" s="47">
        <v>20</v>
      </c>
      <c r="AU483" s="47">
        <v>109</v>
      </c>
      <c r="AV483" s="46" t="s">
        <v>103</v>
      </c>
      <c r="AW483" s="47">
        <v>2.5</v>
      </c>
      <c r="AX483" s="47">
        <v>56</v>
      </c>
      <c r="AY483" s="47"/>
      <c r="AZ483" s="47">
        <v>0.06</v>
      </c>
      <c r="BA483" s="47">
        <v>0.01</v>
      </c>
      <c r="BB483" s="47">
        <v>0.05</v>
      </c>
      <c r="BC483" s="47">
        <v>649</v>
      </c>
      <c r="BD483" s="47">
        <v>19906</v>
      </c>
      <c r="BE483" s="47">
        <v>1</v>
      </c>
      <c r="BF483" s="47">
        <v>13</v>
      </c>
      <c r="BG483" s="260"/>
      <c r="BH483" s="45">
        <v>0.79</v>
      </c>
      <c r="BI483" s="45">
        <v>0.88</v>
      </c>
      <c r="BJ483" s="45">
        <v>100.4</v>
      </c>
      <c r="BK483" s="45">
        <v>1.7</v>
      </c>
      <c r="BL483" s="45">
        <v>5.5</v>
      </c>
      <c r="BM483" s="45">
        <v>45</v>
      </c>
      <c r="BN483" s="45">
        <v>540</v>
      </c>
      <c r="BO483" s="45">
        <v>720</v>
      </c>
      <c r="BP483" s="45">
        <v>0.5</v>
      </c>
      <c r="BQ483" s="45">
        <v>0.05</v>
      </c>
      <c r="BR483" s="45">
        <v>0.02</v>
      </c>
      <c r="BS483" s="45">
        <v>37.4</v>
      </c>
      <c r="BU483" s="49">
        <v>1</v>
      </c>
      <c r="BV483" s="52">
        <v>42219</v>
      </c>
      <c r="BW483" s="49"/>
      <c r="BX483" s="49"/>
      <c r="BY483" s="48">
        <v>0.81089999999999995</v>
      </c>
      <c r="BZ483" s="47">
        <v>1</v>
      </c>
      <c r="CA483" s="47">
        <v>0.01</v>
      </c>
      <c r="CB483" s="47">
        <v>9</v>
      </c>
      <c r="CC483" s="47">
        <v>110</v>
      </c>
      <c r="CD483" s="46" t="s">
        <v>103</v>
      </c>
      <c r="CE483" s="47">
        <v>2.6</v>
      </c>
      <c r="CF483" s="47">
        <v>56.2</v>
      </c>
      <c r="CG483" s="47">
        <v>55.1</v>
      </c>
      <c r="CH483" s="47">
        <v>0.18</v>
      </c>
      <c r="CI483" s="47">
        <v>0.01</v>
      </c>
      <c r="CJ483" s="47">
        <v>0</v>
      </c>
      <c r="CK483" s="47">
        <v>695.5</v>
      </c>
      <c r="CL483" s="47">
        <v>19970</v>
      </c>
      <c r="CM483" s="47">
        <v>3</v>
      </c>
      <c r="CN483" s="47">
        <v>12</v>
      </c>
      <c r="CO483" s="449"/>
      <c r="CP483" s="45">
        <v>0.79</v>
      </c>
      <c r="CQ483" s="45">
        <v>0.88</v>
      </c>
      <c r="CR483" s="45">
        <v>100.4</v>
      </c>
      <c r="CS483" s="45">
        <v>1.7</v>
      </c>
      <c r="CT483" s="45">
        <v>5.5</v>
      </c>
      <c r="CU483" s="45">
        <v>45</v>
      </c>
      <c r="CV483" s="45">
        <v>540</v>
      </c>
      <c r="CW483" s="45">
        <v>720</v>
      </c>
      <c r="CX483" s="45">
        <v>0.5</v>
      </c>
      <c r="CY483" s="45">
        <v>0.05</v>
      </c>
      <c r="CZ483" s="45">
        <v>0.02</v>
      </c>
      <c r="DA483" s="45">
        <v>37.4</v>
      </c>
    </row>
    <row r="484" spans="1:105" ht="15.75" x14ac:dyDescent="0.3">
      <c r="A484" s="44">
        <f t="shared" ref="A484:B512" si="46">A483</f>
        <v>2015</v>
      </c>
      <c r="B484" s="44" t="str">
        <f t="shared" si="46"/>
        <v>AGOSTO</v>
      </c>
      <c r="C484" s="44">
        <v>3</v>
      </c>
      <c r="D484" s="44" t="str">
        <f t="shared" si="45"/>
        <v>AGOSTO 2015 / 2</v>
      </c>
      <c r="E484" s="49">
        <v>2</v>
      </c>
      <c r="F484" s="52">
        <v>42220</v>
      </c>
      <c r="G484" s="50">
        <v>55666</v>
      </c>
      <c r="H484" s="50" t="s">
        <v>102</v>
      </c>
      <c r="I484" s="48">
        <v>0.81230000000000002</v>
      </c>
      <c r="J484" s="51" t="s">
        <v>20</v>
      </c>
      <c r="K484" s="47">
        <v>0.02</v>
      </c>
      <c r="L484" s="47">
        <v>26.6</v>
      </c>
      <c r="M484" s="47">
        <v>114</v>
      </c>
      <c r="N484" s="46" t="s">
        <v>103</v>
      </c>
      <c r="O484" s="47">
        <v>2.0099999999999998</v>
      </c>
      <c r="P484" s="47">
        <v>56.3</v>
      </c>
      <c r="Q484" s="47"/>
      <c r="R484" s="47">
        <v>0.08</v>
      </c>
      <c r="S484" s="47">
        <v>0</v>
      </c>
      <c r="T484" s="47">
        <v>0.03</v>
      </c>
      <c r="U484" s="47">
        <v>649</v>
      </c>
      <c r="V484" s="47">
        <v>19958</v>
      </c>
      <c r="W484" s="47">
        <v>1</v>
      </c>
      <c r="X484" s="47">
        <v>12.1</v>
      </c>
      <c r="Y484" s="432"/>
      <c r="Z484" s="45">
        <v>0.79</v>
      </c>
      <c r="AA484" s="45">
        <v>0.88</v>
      </c>
      <c r="AB484" s="45">
        <v>100.4</v>
      </c>
      <c r="AC484" s="45">
        <v>1.7</v>
      </c>
      <c r="AD484" s="45">
        <v>5.5</v>
      </c>
      <c r="AE484" s="45">
        <v>45</v>
      </c>
      <c r="AF484" s="45">
        <v>540</v>
      </c>
      <c r="AG484" s="45">
        <v>720</v>
      </c>
      <c r="AH484" s="45">
        <v>0.5</v>
      </c>
      <c r="AI484" s="45">
        <v>0.05</v>
      </c>
      <c r="AJ484" s="45">
        <v>0.02</v>
      </c>
      <c r="AK484" s="45">
        <v>37.4</v>
      </c>
      <c r="AM484" s="49">
        <v>2</v>
      </c>
      <c r="AN484" s="52">
        <v>42221</v>
      </c>
      <c r="AO484" s="50">
        <v>55652</v>
      </c>
      <c r="AP484" s="50" t="s">
        <v>153</v>
      </c>
      <c r="AQ484" s="48">
        <v>0.81850000000000001</v>
      </c>
      <c r="AR484" s="51" t="s">
        <v>20</v>
      </c>
      <c r="AS484" s="47">
        <v>0.02</v>
      </c>
      <c r="AT484" s="47">
        <v>25</v>
      </c>
      <c r="AU484" s="47">
        <v>118</v>
      </c>
      <c r="AV484" s="46" t="s">
        <v>103</v>
      </c>
      <c r="AW484" s="47">
        <v>2.5</v>
      </c>
      <c r="AX484" s="47">
        <v>57</v>
      </c>
      <c r="AY484" s="47"/>
      <c r="AZ484" s="47">
        <v>0.06</v>
      </c>
      <c r="BA484" s="47">
        <v>0.01</v>
      </c>
      <c r="BB484" s="47">
        <v>0.02</v>
      </c>
      <c r="BC484" s="47">
        <v>649</v>
      </c>
      <c r="BD484" s="47">
        <v>19906</v>
      </c>
      <c r="BE484" s="47">
        <v>1</v>
      </c>
      <c r="BF484" s="47">
        <v>13</v>
      </c>
      <c r="BG484" s="260"/>
      <c r="BH484" s="45">
        <v>0.79</v>
      </c>
      <c r="BI484" s="45">
        <v>0.88</v>
      </c>
      <c r="BJ484" s="45">
        <v>100.4</v>
      </c>
      <c r="BK484" s="45">
        <v>1.7</v>
      </c>
      <c r="BL484" s="45">
        <v>5.5</v>
      </c>
      <c r="BM484" s="45">
        <v>45</v>
      </c>
      <c r="BN484" s="45">
        <v>540</v>
      </c>
      <c r="BO484" s="45">
        <v>720</v>
      </c>
      <c r="BP484" s="45">
        <v>0.5</v>
      </c>
      <c r="BQ484" s="45">
        <v>0.05</v>
      </c>
      <c r="BR484" s="45">
        <v>0.02</v>
      </c>
      <c r="BS484" s="45">
        <v>37.4</v>
      </c>
      <c r="BU484" s="49">
        <v>2</v>
      </c>
      <c r="BV484" s="52">
        <v>42226</v>
      </c>
      <c r="BW484" s="49"/>
      <c r="BX484" s="49"/>
      <c r="BY484" s="48">
        <v>0.81140000000000001</v>
      </c>
      <c r="BZ484" s="47">
        <v>1</v>
      </c>
      <c r="CA484" s="47">
        <v>0.01</v>
      </c>
      <c r="CB484" s="47">
        <v>8</v>
      </c>
      <c r="CC484" s="47">
        <v>112</v>
      </c>
      <c r="CD484" s="46" t="s">
        <v>103</v>
      </c>
      <c r="CE484" s="47">
        <v>2.6</v>
      </c>
      <c r="CF484" s="47">
        <v>52.7</v>
      </c>
      <c r="CG484" s="47">
        <v>51.6</v>
      </c>
      <c r="CH484" s="47">
        <v>0.23</v>
      </c>
      <c r="CI484" s="47">
        <v>0.01</v>
      </c>
      <c r="CJ484" s="47">
        <v>0</v>
      </c>
      <c r="CK484" s="47">
        <v>681.4</v>
      </c>
      <c r="CL484" s="47">
        <v>19966</v>
      </c>
      <c r="CM484" s="47">
        <v>5</v>
      </c>
      <c r="CN484" s="47">
        <v>12</v>
      </c>
      <c r="CO484" s="449"/>
      <c r="CP484" s="45">
        <v>0.79</v>
      </c>
      <c r="CQ484" s="45">
        <v>0.88</v>
      </c>
      <c r="CR484" s="45">
        <v>100.4</v>
      </c>
      <c r="CS484" s="45">
        <v>1.7</v>
      </c>
      <c r="CT484" s="45">
        <v>5.5</v>
      </c>
      <c r="CU484" s="45">
        <v>45</v>
      </c>
      <c r="CV484" s="45">
        <v>540</v>
      </c>
      <c r="CW484" s="45">
        <v>720</v>
      </c>
      <c r="CX484" s="45">
        <v>0.5</v>
      </c>
      <c r="CY484" s="45">
        <v>0.05</v>
      </c>
      <c r="CZ484" s="45">
        <v>0.02</v>
      </c>
      <c r="DA484" s="45">
        <v>37.4</v>
      </c>
    </row>
    <row r="485" spans="1:105" ht="15.75" x14ac:dyDescent="0.3">
      <c r="A485" s="44">
        <f t="shared" si="46"/>
        <v>2015</v>
      </c>
      <c r="B485" s="44" t="str">
        <f t="shared" si="46"/>
        <v>AGOSTO</v>
      </c>
      <c r="C485" s="44">
        <v>4</v>
      </c>
      <c r="D485" s="44" t="str">
        <f t="shared" si="45"/>
        <v>AGOSTO 2015 / 3</v>
      </c>
      <c r="E485" s="49">
        <v>3</v>
      </c>
      <c r="F485" s="52">
        <v>42223</v>
      </c>
      <c r="G485" s="50">
        <v>55728</v>
      </c>
      <c r="H485" s="50" t="s">
        <v>104</v>
      </c>
      <c r="I485" s="48">
        <v>0.81320000000000003</v>
      </c>
      <c r="J485" s="51" t="s">
        <v>20</v>
      </c>
      <c r="K485" s="47">
        <v>0.02</v>
      </c>
      <c r="L485" s="47">
        <v>26.6</v>
      </c>
      <c r="M485" s="47">
        <v>112</v>
      </c>
      <c r="N485" s="46" t="s">
        <v>103</v>
      </c>
      <c r="O485" s="47">
        <v>2.0099999999999998</v>
      </c>
      <c r="P485" s="47">
        <v>55.3</v>
      </c>
      <c r="Q485" s="47"/>
      <c r="R485" s="47">
        <v>0.08</v>
      </c>
      <c r="S485" s="47">
        <v>0</v>
      </c>
      <c r="T485" s="47">
        <v>0.03</v>
      </c>
      <c r="U485" s="47">
        <v>637</v>
      </c>
      <c r="V485" s="47">
        <v>19950</v>
      </c>
      <c r="W485" s="47">
        <v>1</v>
      </c>
      <c r="X485" s="47">
        <v>12.1</v>
      </c>
      <c r="Y485" s="432"/>
      <c r="Z485" s="45">
        <v>0.79</v>
      </c>
      <c r="AA485" s="45">
        <v>0.88</v>
      </c>
      <c r="AB485" s="45">
        <v>100.4</v>
      </c>
      <c r="AC485" s="45">
        <v>1.7</v>
      </c>
      <c r="AD485" s="45">
        <v>5.5</v>
      </c>
      <c r="AE485" s="45">
        <v>45</v>
      </c>
      <c r="AF485" s="45">
        <v>540</v>
      </c>
      <c r="AG485" s="45">
        <v>720</v>
      </c>
      <c r="AH485" s="45">
        <v>0.5</v>
      </c>
      <c r="AI485" s="45">
        <v>0.05</v>
      </c>
      <c r="AJ485" s="45">
        <v>0.02</v>
      </c>
      <c r="AK485" s="45">
        <v>37.4</v>
      </c>
      <c r="AM485" s="49">
        <v>3</v>
      </c>
      <c r="AN485" s="52">
        <v>42224</v>
      </c>
      <c r="AO485" s="50">
        <v>55708</v>
      </c>
      <c r="AP485" s="50" t="s">
        <v>152</v>
      </c>
      <c r="AQ485" s="48">
        <v>0.81889999999999996</v>
      </c>
      <c r="AR485" s="51" t="s">
        <v>20</v>
      </c>
      <c r="AS485" s="47">
        <v>0.02</v>
      </c>
      <c r="AT485" s="47">
        <v>21</v>
      </c>
      <c r="AU485" s="47">
        <v>108</v>
      </c>
      <c r="AV485" s="46" t="s">
        <v>103</v>
      </c>
      <c r="AW485" s="47">
        <v>2.5</v>
      </c>
      <c r="AX485" s="47">
        <v>58</v>
      </c>
      <c r="AZ485" s="47">
        <v>0.06</v>
      </c>
      <c r="BA485" s="47">
        <v>0.01</v>
      </c>
      <c r="BB485" s="47">
        <v>0.05</v>
      </c>
      <c r="BC485" s="47">
        <v>673</v>
      </c>
      <c r="BD485" s="47">
        <v>19902</v>
      </c>
      <c r="BE485" s="47">
        <v>1.5</v>
      </c>
      <c r="BF485" s="47">
        <v>13</v>
      </c>
      <c r="BG485" s="260"/>
      <c r="BH485" s="45">
        <v>0.79</v>
      </c>
      <c r="BI485" s="45">
        <v>0.88</v>
      </c>
      <c r="BJ485" s="45">
        <v>100.4</v>
      </c>
      <c r="BK485" s="45">
        <v>1.7</v>
      </c>
      <c r="BL485" s="45">
        <v>5.5</v>
      </c>
      <c r="BM485" s="45">
        <v>45</v>
      </c>
      <c r="BN485" s="45">
        <v>540</v>
      </c>
      <c r="BO485" s="45">
        <v>720</v>
      </c>
      <c r="BP485" s="45">
        <v>0.5</v>
      </c>
      <c r="BQ485" s="45">
        <v>0.05</v>
      </c>
      <c r="BR485" s="45">
        <v>0.02</v>
      </c>
      <c r="BS485" s="45">
        <v>37.4</v>
      </c>
      <c r="BU485" s="49">
        <v>3</v>
      </c>
      <c r="BV485" s="52">
        <v>42233</v>
      </c>
      <c r="BW485" s="49"/>
      <c r="BX485" s="49"/>
      <c r="BY485" s="48">
        <v>0.8095</v>
      </c>
      <c r="BZ485" s="47">
        <v>1</v>
      </c>
      <c r="CA485" s="47">
        <v>0.01</v>
      </c>
      <c r="CB485" s="47">
        <v>8</v>
      </c>
      <c r="CC485" s="47">
        <v>106</v>
      </c>
      <c r="CD485" s="46" t="s">
        <v>103</v>
      </c>
      <c r="CE485" s="47">
        <v>2.6</v>
      </c>
      <c r="CF485" s="47">
        <v>53.3</v>
      </c>
      <c r="CG485" s="47">
        <v>52.2</v>
      </c>
      <c r="CH485" s="47">
        <v>0.2</v>
      </c>
      <c r="CI485" s="47">
        <v>0.01</v>
      </c>
      <c r="CJ485" s="47">
        <v>0</v>
      </c>
      <c r="CK485" s="47">
        <v>675.4</v>
      </c>
      <c r="CL485" s="47">
        <v>19982</v>
      </c>
      <c r="CM485" s="47">
        <v>3.5</v>
      </c>
      <c r="CN485" s="47">
        <v>12.2</v>
      </c>
      <c r="CO485" s="449"/>
      <c r="CP485" s="45">
        <v>0.79</v>
      </c>
      <c r="CQ485" s="45">
        <v>0.88</v>
      </c>
      <c r="CR485" s="45">
        <v>100.4</v>
      </c>
      <c r="CS485" s="45">
        <v>1.7</v>
      </c>
      <c r="CT485" s="45">
        <v>5.5</v>
      </c>
      <c r="CU485" s="45">
        <v>45</v>
      </c>
      <c r="CV485" s="45">
        <v>540</v>
      </c>
      <c r="CW485" s="45">
        <v>720</v>
      </c>
      <c r="CX485" s="45">
        <v>0.5</v>
      </c>
      <c r="CY485" s="45">
        <v>0.05</v>
      </c>
      <c r="CZ485" s="45">
        <v>0.02</v>
      </c>
      <c r="DA485" s="45">
        <v>37.4</v>
      </c>
    </row>
    <row r="486" spans="1:105" ht="15.75" x14ac:dyDescent="0.3">
      <c r="A486" s="44">
        <f t="shared" si="46"/>
        <v>2015</v>
      </c>
      <c r="B486" s="44" t="str">
        <f t="shared" si="46"/>
        <v>AGOSTO</v>
      </c>
      <c r="C486" s="44">
        <v>5</v>
      </c>
      <c r="D486" s="44" t="str">
        <f t="shared" si="45"/>
        <v>AGOSTO 2015 / 4</v>
      </c>
      <c r="E486" s="49">
        <v>4</v>
      </c>
      <c r="F486" s="52">
        <v>42226</v>
      </c>
      <c r="G486" s="50">
        <v>55755</v>
      </c>
      <c r="H486" s="50" t="s">
        <v>102</v>
      </c>
      <c r="I486" s="48">
        <v>0.81420000000000003</v>
      </c>
      <c r="J486" s="51" t="s">
        <v>20</v>
      </c>
      <c r="K486" s="47">
        <v>0.02</v>
      </c>
      <c r="L486" s="47">
        <v>26.6</v>
      </c>
      <c r="M486" s="47">
        <v>114</v>
      </c>
      <c r="N486" s="46" t="s">
        <v>103</v>
      </c>
      <c r="O486" s="47">
        <v>2.0099999999999998</v>
      </c>
      <c r="P486" s="47">
        <v>55.9</v>
      </c>
      <c r="R486" s="47">
        <v>0.08</v>
      </c>
      <c r="S486" s="47">
        <v>0</v>
      </c>
      <c r="T486" s="47">
        <v>0.03</v>
      </c>
      <c r="U486" s="47">
        <v>646</v>
      </c>
      <c r="V486" s="47">
        <v>19942</v>
      </c>
      <c r="W486" s="47">
        <v>1</v>
      </c>
      <c r="X486" s="47">
        <v>12.2</v>
      </c>
      <c r="Y486" s="432"/>
      <c r="Z486" s="45">
        <v>0.79</v>
      </c>
      <c r="AA486" s="45">
        <v>0.88</v>
      </c>
      <c r="AB486" s="45">
        <v>100.4</v>
      </c>
      <c r="AC486" s="45">
        <v>1.7</v>
      </c>
      <c r="AD486" s="45">
        <v>5.5</v>
      </c>
      <c r="AE486" s="45">
        <v>45</v>
      </c>
      <c r="AF486" s="45">
        <v>540</v>
      </c>
      <c r="AG486" s="45">
        <v>720</v>
      </c>
      <c r="AH486" s="45">
        <v>0.5</v>
      </c>
      <c r="AI486" s="45">
        <v>0.05</v>
      </c>
      <c r="AJ486" s="45">
        <v>0.02</v>
      </c>
      <c r="AK486" s="45">
        <v>37.4</v>
      </c>
      <c r="AM486" s="49">
        <v>4</v>
      </c>
      <c r="AN486" s="52">
        <v>42226</v>
      </c>
      <c r="AO486" s="50">
        <v>55750</v>
      </c>
      <c r="AP486" s="50" t="s">
        <v>153</v>
      </c>
      <c r="AQ486" s="48">
        <v>0.81920000000000004</v>
      </c>
      <c r="AR486" s="51" t="s">
        <v>20</v>
      </c>
      <c r="AS486" s="47">
        <v>0.02</v>
      </c>
      <c r="AT486" s="47">
        <v>25</v>
      </c>
      <c r="AU486" s="47">
        <v>116</v>
      </c>
      <c r="AV486" s="46" t="s">
        <v>103</v>
      </c>
      <c r="AW486" s="47">
        <v>2.5</v>
      </c>
      <c r="AX486" s="47">
        <v>56</v>
      </c>
      <c r="AZ486" s="47">
        <v>0.06</v>
      </c>
      <c r="BA486" s="47">
        <v>0.01</v>
      </c>
      <c r="BB486" s="47">
        <v>0.05</v>
      </c>
      <c r="BC486" s="47">
        <v>649</v>
      </c>
      <c r="BD486" s="47">
        <v>19898</v>
      </c>
      <c r="BE486" s="47">
        <v>1</v>
      </c>
      <c r="BF486" s="47">
        <v>13</v>
      </c>
      <c r="BG486" s="260"/>
      <c r="BH486" s="45">
        <v>0.79</v>
      </c>
      <c r="BI486" s="45">
        <v>0.88</v>
      </c>
      <c r="BJ486" s="45">
        <v>100.4</v>
      </c>
      <c r="BK486" s="45">
        <v>1.7</v>
      </c>
      <c r="BL486" s="45">
        <v>5.5</v>
      </c>
      <c r="BM486" s="45">
        <v>45</v>
      </c>
      <c r="BN486" s="45">
        <v>540</v>
      </c>
      <c r="BO486" s="45">
        <v>720</v>
      </c>
      <c r="BP486" s="45">
        <v>0.5</v>
      </c>
      <c r="BQ486" s="45">
        <v>0.05</v>
      </c>
      <c r="BR486" s="45">
        <v>0.02</v>
      </c>
      <c r="BS486" s="45">
        <v>37.4</v>
      </c>
      <c r="BU486" s="49">
        <v>4</v>
      </c>
      <c r="BV486" s="52">
        <v>42240</v>
      </c>
      <c r="BW486" s="49"/>
      <c r="BX486" s="49"/>
      <c r="BY486" s="48">
        <v>0.80669999999999997</v>
      </c>
      <c r="BZ486" s="47">
        <v>1</v>
      </c>
      <c r="CA486" s="47">
        <v>0.01</v>
      </c>
      <c r="CB486" s="47">
        <v>6</v>
      </c>
      <c r="CC486" s="47">
        <v>106</v>
      </c>
      <c r="CD486" s="46" t="s">
        <v>103</v>
      </c>
      <c r="CE486" s="47">
        <v>2.6</v>
      </c>
      <c r="CF486" s="47">
        <v>51.7</v>
      </c>
      <c r="CG486" s="47">
        <v>50.6</v>
      </c>
      <c r="CH486" s="47">
        <v>0.24</v>
      </c>
      <c r="CI486" s="47">
        <v>0.01</v>
      </c>
      <c r="CJ486" s="47">
        <v>0</v>
      </c>
      <c r="CK486" s="47">
        <v>671.4</v>
      </c>
      <c r="CL486" s="47">
        <v>20006</v>
      </c>
      <c r="CM486" s="47">
        <v>3</v>
      </c>
      <c r="CN486" s="47">
        <v>12</v>
      </c>
      <c r="CO486" s="449"/>
      <c r="CP486" s="45">
        <v>0.79</v>
      </c>
      <c r="CQ486" s="45">
        <v>0.88</v>
      </c>
      <c r="CR486" s="45">
        <v>100.4</v>
      </c>
      <c r="CS486" s="45">
        <v>1.7</v>
      </c>
      <c r="CT486" s="45">
        <v>5.5</v>
      </c>
      <c r="CU486" s="45">
        <v>45</v>
      </c>
      <c r="CV486" s="45">
        <v>540</v>
      </c>
      <c r="CW486" s="45">
        <v>720</v>
      </c>
      <c r="CX486" s="45">
        <v>0.5</v>
      </c>
      <c r="CY486" s="45">
        <v>0.05</v>
      </c>
      <c r="CZ486" s="45">
        <v>0.02</v>
      </c>
      <c r="DA486" s="45">
        <v>37.4</v>
      </c>
    </row>
    <row r="487" spans="1:105" ht="15.75" x14ac:dyDescent="0.3">
      <c r="A487" s="44">
        <f t="shared" si="46"/>
        <v>2015</v>
      </c>
      <c r="B487" s="44" t="str">
        <f t="shared" si="46"/>
        <v>AGOSTO</v>
      </c>
      <c r="C487" s="44">
        <v>6</v>
      </c>
      <c r="D487" s="44" t="str">
        <f t="shared" si="45"/>
        <v>AGOSTO 2015 / 5</v>
      </c>
      <c r="E487" s="49">
        <v>5</v>
      </c>
      <c r="F487" s="52">
        <v>42228</v>
      </c>
      <c r="G487" s="50">
        <v>55814</v>
      </c>
      <c r="H487" s="50" t="s">
        <v>104</v>
      </c>
      <c r="I487" s="48">
        <v>0.81230000000000002</v>
      </c>
      <c r="J487" s="51" t="s">
        <v>20</v>
      </c>
      <c r="K487" s="47">
        <v>0.02</v>
      </c>
      <c r="L487" s="47">
        <v>26.6</v>
      </c>
      <c r="M487" s="47">
        <v>102</v>
      </c>
      <c r="N487" s="46" t="s">
        <v>103</v>
      </c>
      <c r="O487" s="47">
        <v>1.96</v>
      </c>
      <c r="P487" s="47">
        <v>55.4</v>
      </c>
      <c r="R487" s="47">
        <v>7.0000000000000007E-2</v>
      </c>
      <c r="S487" s="47">
        <v>0</v>
      </c>
      <c r="T487" s="47">
        <v>0.03</v>
      </c>
      <c r="U487" s="47">
        <v>639</v>
      </c>
      <c r="V487" s="47">
        <v>19958</v>
      </c>
      <c r="W487" s="47">
        <v>1</v>
      </c>
      <c r="X487" s="47">
        <v>11.9</v>
      </c>
      <c r="Y487" s="432"/>
      <c r="Z487" s="45">
        <v>0.79</v>
      </c>
      <c r="AA487" s="45">
        <v>0.88</v>
      </c>
      <c r="AB487" s="45">
        <v>100.4</v>
      </c>
      <c r="AC487" s="45">
        <v>1.7</v>
      </c>
      <c r="AD487" s="45">
        <v>5.5</v>
      </c>
      <c r="AE487" s="45">
        <v>45</v>
      </c>
      <c r="AF487" s="45">
        <v>540</v>
      </c>
      <c r="AG487" s="45">
        <v>720</v>
      </c>
      <c r="AH487" s="45">
        <v>0.5</v>
      </c>
      <c r="AI487" s="45">
        <v>0.05</v>
      </c>
      <c r="AJ487" s="45">
        <v>0.02</v>
      </c>
      <c r="AK487" s="45">
        <v>37.4</v>
      </c>
      <c r="AM487" s="49">
        <v>5</v>
      </c>
      <c r="AN487" s="52">
        <v>42228</v>
      </c>
      <c r="AO487" s="50">
        <v>55791</v>
      </c>
      <c r="AP487" s="50" t="s">
        <v>182</v>
      </c>
      <c r="AQ487" s="48">
        <v>0.8206</v>
      </c>
      <c r="AR487" s="51" t="s">
        <v>20</v>
      </c>
      <c r="AS487" s="47">
        <v>0.02</v>
      </c>
      <c r="AT487" s="47">
        <v>25</v>
      </c>
      <c r="AU487" s="47">
        <v>114</v>
      </c>
      <c r="AV487" s="46" t="s">
        <v>103</v>
      </c>
      <c r="AW487" s="47">
        <v>2.6</v>
      </c>
      <c r="AX487" s="47">
        <v>56</v>
      </c>
      <c r="AZ487" s="47">
        <v>0.06</v>
      </c>
      <c r="BA487" s="47">
        <v>0.01</v>
      </c>
      <c r="BB487" s="47">
        <v>0.02</v>
      </c>
      <c r="BC487" s="47">
        <v>651</v>
      </c>
      <c r="BD487" s="47">
        <v>19886</v>
      </c>
      <c r="BE487" s="47">
        <v>1</v>
      </c>
      <c r="BF487" s="47">
        <v>13</v>
      </c>
      <c r="BG487" s="260"/>
      <c r="BH487" s="45">
        <v>0.79</v>
      </c>
      <c r="BI487" s="45">
        <v>0.88</v>
      </c>
      <c r="BJ487" s="45">
        <v>100.4</v>
      </c>
      <c r="BK487" s="45">
        <v>1.7</v>
      </c>
      <c r="BL487" s="45">
        <v>5.5</v>
      </c>
      <c r="BM487" s="45">
        <v>45</v>
      </c>
      <c r="BN487" s="45">
        <v>540</v>
      </c>
      <c r="BO487" s="45">
        <v>720</v>
      </c>
      <c r="BP487" s="45">
        <v>0.5</v>
      </c>
      <c r="BQ487" s="45">
        <v>0.05</v>
      </c>
      <c r="BR487" s="45">
        <v>0.02</v>
      </c>
      <c r="BS487" s="45">
        <v>37.4</v>
      </c>
      <c r="BV487" s="44"/>
    </row>
    <row r="488" spans="1:105" ht="15.75" x14ac:dyDescent="0.3">
      <c r="A488" s="44">
        <f t="shared" si="46"/>
        <v>2015</v>
      </c>
      <c r="B488" s="44" t="str">
        <f t="shared" si="46"/>
        <v>AGOSTO</v>
      </c>
      <c r="C488" s="44">
        <v>7</v>
      </c>
      <c r="D488" s="44" t="str">
        <f t="shared" si="45"/>
        <v>AGOSTO 2015 / 6</v>
      </c>
      <c r="E488" s="49">
        <v>6</v>
      </c>
      <c r="F488" s="52">
        <v>42230</v>
      </c>
      <c r="G488" s="50">
        <v>55871</v>
      </c>
      <c r="H488" s="50" t="s">
        <v>102</v>
      </c>
      <c r="I488" s="48">
        <v>0.81320000000000003</v>
      </c>
      <c r="J488" s="51" t="s">
        <v>20</v>
      </c>
      <c r="K488" s="47">
        <v>0.01</v>
      </c>
      <c r="L488" s="47">
        <v>32</v>
      </c>
      <c r="M488" s="47">
        <v>110</v>
      </c>
      <c r="N488" s="46" t="s">
        <v>103</v>
      </c>
      <c r="O488" s="47">
        <v>1.99</v>
      </c>
      <c r="P488" s="47">
        <v>55.7</v>
      </c>
      <c r="R488" s="47">
        <v>7.0000000000000007E-2</v>
      </c>
      <c r="S488" s="47">
        <v>0</v>
      </c>
      <c r="T488" s="47">
        <v>0.03</v>
      </c>
      <c r="U488" s="47">
        <v>647</v>
      </c>
      <c r="V488" s="47">
        <v>19950</v>
      </c>
      <c r="W488" s="47">
        <v>1</v>
      </c>
      <c r="X488" s="47">
        <v>12</v>
      </c>
      <c r="Y488" s="432"/>
      <c r="Z488" s="45">
        <v>0.79</v>
      </c>
      <c r="AA488" s="45">
        <v>0.88</v>
      </c>
      <c r="AB488" s="45">
        <v>100.4</v>
      </c>
      <c r="AC488" s="45">
        <v>1.7</v>
      </c>
      <c r="AD488" s="45">
        <v>5.5</v>
      </c>
      <c r="AE488" s="45">
        <v>45</v>
      </c>
      <c r="AF488" s="45">
        <v>540</v>
      </c>
      <c r="AG488" s="45">
        <v>720</v>
      </c>
      <c r="AH488" s="45">
        <v>0.5</v>
      </c>
      <c r="AI488" s="45">
        <v>0.05</v>
      </c>
      <c r="AJ488" s="45">
        <v>0.02</v>
      </c>
      <c r="AK488" s="45">
        <v>37.4</v>
      </c>
      <c r="AM488" s="49">
        <v>6</v>
      </c>
      <c r="AN488" s="52">
        <v>42230</v>
      </c>
      <c r="AO488" s="50">
        <v>55824</v>
      </c>
      <c r="AP488" s="50" t="s">
        <v>152</v>
      </c>
      <c r="AQ488" s="48">
        <v>0.81589999999999996</v>
      </c>
      <c r="AR488" s="51" t="s">
        <v>20</v>
      </c>
      <c r="AS488" s="47">
        <v>0.02</v>
      </c>
      <c r="AT488" s="47">
        <v>20</v>
      </c>
      <c r="AU488" s="47">
        <v>109</v>
      </c>
      <c r="AV488" s="46" t="s">
        <v>103</v>
      </c>
      <c r="AW488" s="47">
        <v>2.4</v>
      </c>
      <c r="AX488" s="47">
        <v>56</v>
      </c>
      <c r="AY488" s="47"/>
      <c r="AZ488" s="47">
        <v>0.06</v>
      </c>
      <c r="BA488" s="47">
        <v>0.01</v>
      </c>
      <c r="BB488" s="47">
        <v>0.05</v>
      </c>
      <c r="BC488" s="47">
        <v>640</v>
      </c>
      <c r="BD488" s="47">
        <v>19926</v>
      </c>
      <c r="BE488" s="47">
        <v>1</v>
      </c>
      <c r="BF488" s="47">
        <v>13</v>
      </c>
      <c r="BG488" s="260"/>
      <c r="BH488" s="45">
        <v>0.79</v>
      </c>
      <c r="BI488" s="45">
        <v>0.88</v>
      </c>
      <c r="BJ488" s="45">
        <v>100.4</v>
      </c>
      <c r="BK488" s="45">
        <v>1.7</v>
      </c>
      <c r="BL488" s="45">
        <v>5.5</v>
      </c>
      <c r="BM488" s="45">
        <v>45</v>
      </c>
      <c r="BN488" s="45">
        <v>540</v>
      </c>
      <c r="BO488" s="45">
        <v>720</v>
      </c>
      <c r="BP488" s="45">
        <v>0.5</v>
      </c>
      <c r="BQ488" s="45">
        <v>0.05</v>
      </c>
      <c r="BR488" s="45">
        <v>0.02</v>
      </c>
      <c r="BS488" s="45">
        <v>37.4</v>
      </c>
      <c r="BV488" s="44"/>
    </row>
    <row r="489" spans="1:105" ht="15.75" x14ac:dyDescent="0.3">
      <c r="A489" s="44">
        <f t="shared" si="46"/>
        <v>2015</v>
      </c>
      <c r="B489" s="44" t="str">
        <f t="shared" si="46"/>
        <v>AGOSTO</v>
      </c>
      <c r="C489" s="44">
        <v>8</v>
      </c>
      <c r="D489" s="44" t="str">
        <f t="shared" si="45"/>
        <v>AGOSTO 2015 / 7</v>
      </c>
      <c r="E489" s="49">
        <v>7</v>
      </c>
      <c r="F489" s="52">
        <v>42232</v>
      </c>
      <c r="G489" s="50">
        <v>55910</v>
      </c>
      <c r="H489" s="50" t="s">
        <v>104</v>
      </c>
      <c r="I489" s="48">
        <v>0.81279999999999997</v>
      </c>
      <c r="J489" s="51" t="s">
        <v>20</v>
      </c>
      <c r="K489" s="47">
        <v>0.02</v>
      </c>
      <c r="L489" s="47">
        <v>21.2</v>
      </c>
      <c r="M489" s="47">
        <v>109</v>
      </c>
      <c r="N489" s="46" t="s">
        <v>103</v>
      </c>
      <c r="O489" s="47">
        <v>2</v>
      </c>
      <c r="P489" s="47">
        <v>56</v>
      </c>
      <c r="R489" s="47">
        <v>7.0000000000000007E-2</v>
      </c>
      <c r="S489" s="47">
        <v>0</v>
      </c>
      <c r="T489" s="47">
        <v>0.03</v>
      </c>
      <c r="U489" s="47">
        <v>647</v>
      </c>
      <c r="V489" s="47">
        <v>19954</v>
      </c>
      <c r="W489" s="47">
        <v>1</v>
      </c>
      <c r="X489" s="47">
        <v>11.8</v>
      </c>
      <c r="Y489" s="432"/>
      <c r="Z489" s="45">
        <v>0.79</v>
      </c>
      <c r="AA489" s="45">
        <v>0.88</v>
      </c>
      <c r="AB489" s="45">
        <v>100.4</v>
      </c>
      <c r="AC489" s="45">
        <v>1.7</v>
      </c>
      <c r="AD489" s="45">
        <v>5.5</v>
      </c>
      <c r="AE489" s="45">
        <v>45</v>
      </c>
      <c r="AF489" s="45">
        <v>540</v>
      </c>
      <c r="AG489" s="45">
        <v>720</v>
      </c>
      <c r="AH489" s="45">
        <v>0.5</v>
      </c>
      <c r="AI489" s="45">
        <v>0.05</v>
      </c>
      <c r="AJ489" s="45">
        <v>0.02</v>
      </c>
      <c r="AK489" s="45">
        <v>37.4</v>
      </c>
      <c r="AM489" s="49">
        <v>7</v>
      </c>
      <c r="AN489" s="52">
        <v>42231</v>
      </c>
      <c r="AO489" s="50">
        <v>55858</v>
      </c>
      <c r="AP489" s="50" t="s">
        <v>153</v>
      </c>
      <c r="AQ489" s="48">
        <v>0.81930000000000003</v>
      </c>
      <c r="AR489" s="51" t="s">
        <v>20</v>
      </c>
      <c r="AS489" s="47">
        <v>0.02</v>
      </c>
      <c r="AT489" s="47">
        <v>25</v>
      </c>
      <c r="AU489" s="47">
        <v>117</v>
      </c>
      <c r="AV489" s="46" t="s">
        <v>103</v>
      </c>
      <c r="AW489" s="47">
        <v>2.6</v>
      </c>
      <c r="AX489" s="47">
        <v>58</v>
      </c>
      <c r="AY489" s="47"/>
      <c r="AZ489" s="47">
        <v>7.0000000000000007E-2</v>
      </c>
      <c r="BA489" s="47">
        <v>0.01</v>
      </c>
      <c r="BB489" s="47">
        <v>0.05</v>
      </c>
      <c r="BC489" s="47">
        <v>671</v>
      </c>
      <c r="BD489" s="47">
        <v>19898</v>
      </c>
      <c r="BE489" s="47">
        <v>2</v>
      </c>
      <c r="BF489" s="47">
        <v>13</v>
      </c>
      <c r="BG489" s="260"/>
      <c r="BH489" s="45">
        <v>0.79</v>
      </c>
      <c r="BI489" s="45">
        <v>0.88</v>
      </c>
      <c r="BJ489" s="45">
        <v>100.4</v>
      </c>
      <c r="BK489" s="45">
        <v>1.7</v>
      </c>
      <c r="BL489" s="45">
        <v>5.5</v>
      </c>
      <c r="BM489" s="45">
        <v>45</v>
      </c>
      <c r="BN489" s="45">
        <v>540</v>
      </c>
      <c r="BO489" s="45">
        <v>720</v>
      </c>
      <c r="BP489" s="45">
        <v>0.5</v>
      </c>
      <c r="BQ489" s="45">
        <v>0.05</v>
      </c>
      <c r="BR489" s="45">
        <v>0.02</v>
      </c>
      <c r="BS489" s="45">
        <v>37.4</v>
      </c>
      <c r="BV489" s="44"/>
    </row>
    <row r="490" spans="1:105" ht="15.75" x14ac:dyDescent="0.3">
      <c r="A490" s="44">
        <f t="shared" si="46"/>
        <v>2015</v>
      </c>
      <c r="B490" s="44" t="str">
        <f t="shared" si="46"/>
        <v>AGOSTO</v>
      </c>
      <c r="C490" s="44">
        <v>9</v>
      </c>
      <c r="D490" s="44" t="str">
        <f t="shared" si="45"/>
        <v>AGOSTO 2015 / 8</v>
      </c>
      <c r="E490" s="49">
        <v>8</v>
      </c>
      <c r="F490" s="52">
        <v>42234</v>
      </c>
      <c r="G490" s="50">
        <v>55966</v>
      </c>
      <c r="H490" s="50" t="s">
        <v>102</v>
      </c>
      <c r="I490" s="48">
        <v>0.81320000000000003</v>
      </c>
      <c r="J490" s="51" t="s">
        <v>20</v>
      </c>
      <c r="K490" s="47">
        <v>0.02</v>
      </c>
      <c r="L490" s="47">
        <v>26.6</v>
      </c>
      <c r="M490" s="47">
        <v>112</v>
      </c>
      <c r="N490" s="46" t="s">
        <v>103</v>
      </c>
      <c r="O490" s="47">
        <v>2.16</v>
      </c>
      <c r="P490" s="47">
        <v>55.7</v>
      </c>
      <c r="R490" s="47">
        <v>7.0000000000000007E-2</v>
      </c>
      <c r="S490" s="47">
        <v>0</v>
      </c>
      <c r="T490" s="47">
        <v>0.03</v>
      </c>
      <c r="U490" s="47">
        <v>645</v>
      </c>
      <c r="V490" s="47">
        <v>19950</v>
      </c>
      <c r="W490" s="47">
        <v>1</v>
      </c>
      <c r="X490" s="47">
        <v>11.9</v>
      </c>
      <c r="Y490" s="432"/>
      <c r="Z490" s="45">
        <v>0.79</v>
      </c>
      <c r="AA490" s="45">
        <v>0.88</v>
      </c>
      <c r="AB490" s="45">
        <v>100.4</v>
      </c>
      <c r="AC490" s="45">
        <v>1.7</v>
      </c>
      <c r="AD490" s="45">
        <v>5.5</v>
      </c>
      <c r="AE490" s="45">
        <v>45</v>
      </c>
      <c r="AF490" s="45">
        <v>540</v>
      </c>
      <c r="AG490" s="45">
        <v>720</v>
      </c>
      <c r="AH490" s="45">
        <v>0.5</v>
      </c>
      <c r="AI490" s="45">
        <v>0.05</v>
      </c>
      <c r="AJ490" s="45">
        <v>0.02</v>
      </c>
      <c r="AK490" s="45">
        <v>37.4</v>
      </c>
      <c r="AM490" s="49">
        <v>8</v>
      </c>
      <c r="AN490" s="52">
        <v>42233</v>
      </c>
      <c r="AO490" s="50">
        <v>55905</v>
      </c>
      <c r="AP490" s="50" t="s">
        <v>182</v>
      </c>
      <c r="AQ490" s="48">
        <v>0.82030000000000003</v>
      </c>
      <c r="AR490" s="51" t="s">
        <v>20</v>
      </c>
      <c r="AS490" s="47">
        <v>0.02</v>
      </c>
      <c r="AT490" s="47">
        <v>25</v>
      </c>
      <c r="AU490" s="47">
        <v>121</v>
      </c>
      <c r="AV490" s="46" t="s">
        <v>103</v>
      </c>
      <c r="AW490" s="47">
        <v>2.5</v>
      </c>
      <c r="AX490" s="47">
        <v>56</v>
      </c>
      <c r="AZ490" s="47">
        <v>0.08</v>
      </c>
      <c r="BA490" s="47">
        <v>0.01</v>
      </c>
      <c r="BB490" s="47">
        <v>0.05</v>
      </c>
      <c r="BC490" s="47">
        <v>653</v>
      </c>
      <c r="BD490" s="47">
        <v>19890</v>
      </c>
      <c r="BE490" s="47">
        <v>1.5</v>
      </c>
      <c r="BF490" s="47">
        <v>12</v>
      </c>
      <c r="BG490" s="260"/>
      <c r="BH490" s="45">
        <v>0.79</v>
      </c>
      <c r="BI490" s="45">
        <v>0.88</v>
      </c>
      <c r="BJ490" s="45">
        <v>100.4</v>
      </c>
      <c r="BK490" s="45">
        <v>1.7</v>
      </c>
      <c r="BL490" s="45">
        <v>5.5</v>
      </c>
      <c r="BM490" s="45">
        <v>45</v>
      </c>
      <c r="BN490" s="45">
        <v>540</v>
      </c>
      <c r="BO490" s="45">
        <v>720</v>
      </c>
      <c r="BP490" s="45">
        <v>0.5</v>
      </c>
      <c r="BQ490" s="45">
        <v>0.05</v>
      </c>
      <c r="BR490" s="45">
        <v>0.02</v>
      </c>
      <c r="BS490" s="45">
        <v>37.4</v>
      </c>
      <c r="BV490" s="44"/>
    </row>
    <row r="491" spans="1:105" ht="15.75" x14ac:dyDescent="0.3">
      <c r="A491" s="44">
        <f t="shared" si="46"/>
        <v>2015</v>
      </c>
      <c r="B491" s="44" t="str">
        <f t="shared" si="46"/>
        <v>AGOSTO</v>
      </c>
      <c r="C491" s="44">
        <v>10</v>
      </c>
      <c r="D491" s="44" t="str">
        <f t="shared" si="45"/>
        <v>AGOSTO 2015 / 9</v>
      </c>
      <c r="E491" s="49">
        <v>9</v>
      </c>
      <c r="F491" s="52">
        <v>42236</v>
      </c>
      <c r="G491" s="50">
        <v>56019</v>
      </c>
      <c r="H491" s="50" t="s">
        <v>104</v>
      </c>
      <c r="I491" s="48">
        <v>0.81320000000000003</v>
      </c>
      <c r="J491" s="51" t="s">
        <v>20</v>
      </c>
      <c r="K491" s="47">
        <v>0.01</v>
      </c>
      <c r="L491" s="47">
        <v>26.6</v>
      </c>
      <c r="M491" s="47">
        <v>112</v>
      </c>
      <c r="N491" s="46" t="s">
        <v>103</v>
      </c>
      <c r="O491" s="47">
        <v>2.0299999999999998</v>
      </c>
      <c r="P491" s="47">
        <v>55.8</v>
      </c>
      <c r="R491" s="47">
        <v>0.08</v>
      </c>
      <c r="S491" s="47">
        <v>0</v>
      </c>
      <c r="T491" s="47">
        <v>0.03</v>
      </c>
      <c r="U491" s="47">
        <v>649</v>
      </c>
      <c r="V491" s="47">
        <v>19950</v>
      </c>
      <c r="W491" s="47">
        <v>1</v>
      </c>
      <c r="X491" s="47">
        <v>12</v>
      </c>
      <c r="Y491" s="432"/>
      <c r="Z491" s="45">
        <v>0.79</v>
      </c>
      <c r="AA491" s="45">
        <v>0.88</v>
      </c>
      <c r="AB491" s="45">
        <v>100.4</v>
      </c>
      <c r="AC491" s="45">
        <v>1.7</v>
      </c>
      <c r="AD491" s="45">
        <v>5.5</v>
      </c>
      <c r="AE491" s="45">
        <v>45</v>
      </c>
      <c r="AF491" s="45">
        <v>540</v>
      </c>
      <c r="AG491" s="45">
        <v>720</v>
      </c>
      <c r="AH491" s="45">
        <v>0.5</v>
      </c>
      <c r="AI491" s="45">
        <v>0.05</v>
      </c>
      <c r="AJ491" s="45">
        <v>0.02</v>
      </c>
      <c r="AK491" s="45">
        <v>37.4</v>
      </c>
      <c r="AM491" s="49">
        <v>9</v>
      </c>
      <c r="AN491" s="52">
        <v>42236</v>
      </c>
      <c r="AO491" s="50">
        <v>55971</v>
      </c>
      <c r="AP491" s="50" t="s">
        <v>152</v>
      </c>
      <c r="AQ491" s="48">
        <v>0.81930000000000003</v>
      </c>
      <c r="AR491" s="51" t="s">
        <v>20</v>
      </c>
      <c r="AS491" s="47">
        <v>0.01</v>
      </c>
      <c r="AT491" s="47">
        <v>25</v>
      </c>
      <c r="AU491" s="47">
        <v>121.3</v>
      </c>
      <c r="AV491" s="46" t="s">
        <v>103</v>
      </c>
      <c r="AW491" s="47">
        <v>2.5</v>
      </c>
      <c r="AX491" s="47">
        <v>57</v>
      </c>
      <c r="AZ491" s="47">
        <v>0.08</v>
      </c>
      <c r="BA491" s="47">
        <v>0.01</v>
      </c>
      <c r="BB491" s="47">
        <v>0.02</v>
      </c>
      <c r="BC491" s="47">
        <v>651</v>
      </c>
      <c r="BD491" s="47">
        <v>19898</v>
      </c>
      <c r="BE491" s="47">
        <v>1</v>
      </c>
      <c r="BF491" s="47">
        <v>12</v>
      </c>
      <c r="BG491" s="260"/>
      <c r="BH491" s="45">
        <v>0.79</v>
      </c>
      <c r="BI491" s="45">
        <v>0.88</v>
      </c>
      <c r="BJ491" s="45">
        <v>100.4</v>
      </c>
      <c r="BK491" s="45">
        <v>1.7</v>
      </c>
      <c r="BL491" s="45">
        <v>5.5</v>
      </c>
      <c r="BM491" s="45">
        <v>45</v>
      </c>
      <c r="BN491" s="45">
        <v>540</v>
      </c>
      <c r="BO491" s="45">
        <v>720</v>
      </c>
      <c r="BP491" s="45">
        <v>0.5</v>
      </c>
      <c r="BQ491" s="45">
        <v>0.05</v>
      </c>
      <c r="BR491" s="45">
        <v>0.02</v>
      </c>
      <c r="BS491" s="45">
        <v>37.4</v>
      </c>
      <c r="BV491" s="44"/>
    </row>
    <row r="492" spans="1:105" ht="15.75" x14ac:dyDescent="0.3">
      <c r="A492" s="44">
        <f t="shared" si="46"/>
        <v>2015</v>
      </c>
      <c r="B492" s="44" t="str">
        <f t="shared" si="46"/>
        <v>AGOSTO</v>
      </c>
      <c r="C492" s="44">
        <v>11</v>
      </c>
      <c r="D492" s="44" t="str">
        <f t="shared" si="45"/>
        <v>AGOSTO 2015 / 10</v>
      </c>
      <c r="E492" s="49">
        <v>10</v>
      </c>
      <c r="F492" s="52">
        <v>42238</v>
      </c>
      <c r="G492" s="50">
        <v>56077</v>
      </c>
      <c r="H492" s="50" t="s">
        <v>102</v>
      </c>
      <c r="I492" s="48">
        <v>0.8095</v>
      </c>
      <c r="J492" s="51" t="s">
        <v>20</v>
      </c>
      <c r="K492" s="47">
        <v>0.02</v>
      </c>
      <c r="L492" s="47">
        <v>26.6</v>
      </c>
      <c r="M492" s="47">
        <v>112</v>
      </c>
      <c r="N492" s="46" t="s">
        <v>103</v>
      </c>
      <c r="O492" s="47">
        <v>1.89</v>
      </c>
      <c r="P492" s="47">
        <v>53.8</v>
      </c>
      <c r="R492" s="47">
        <v>7.0000000000000007E-2</v>
      </c>
      <c r="S492" s="47">
        <v>0</v>
      </c>
      <c r="T492" s="47">
        <v>0.03</v>
      </c>
      <c r="U492" s="47">
        <v>642</v>
      </c>
      <c r="V492" s="47">
        <v>19982</v>
      </c>
      <c r="W492" s="47">
        <v>1</v>
      </c>
      <c r="X492" s="47">
        <v>12</v>
      </c>
      <c r="Y492" s="432"/>
      <c r="Z492" s="45">
        <v>0.79</v>
      </c>
      <c r="AA492" s="45">
        <v>0.88</v>
      </c>
      <c r="AB492" s="45">
        <v>100.4</v>
      </c>
      <c r="AC492" s="45">
        <v>1.7</v>
      </c>
      <c r="AD492" s="45">
        <v>5.5</v>
      </c>
      <c r="AE492" s="45">
        <v>45</v>
      </c>
      <c r="AF492" s="45">
        <v>540</v>
      </c>
      <c r="AG492" s="45">
        <v>720</v>
      </c>
      <c r="AH492" s="45">
        <v>0.5</v>
      </c>
      <c r="AI492" s="45">
        <v>0.05</v>
      </c>
      <c r="AJ492" s="45">
        <v>0.02</v>
      </c>
      <c r="AK492" s="45">
        <v>37.4</v>
      </c>
      <c r="AM492" s="49">
        <v>10</v>
      </c>
      <c r="AN492" s="52">
        <v>42238</v>
      </c>
      <c r="AO492" s="50">
        <v>56033</v>
      </c>
      <c r="AP492" s="50" t="s">
        <v>182</v>
      </c>
      <c r="AQ492" s="48">
        <v>0.82079999999999997</v>
      </c>
      <c r="AR492" s="51" t="s">
        <v>20</v>
      </c>
      <c r="AS492" s="47">
        <v>0.02</v>
      </c>
      <c r="AT492" s="47">
        <v>27</v>
      </c>
      <c r="AU492" s="47">
        <v>120</v>
      </c>
      <c r="AV492" s="46" t="s">
        <v>103</v>
      </c>
      <c r="AW492" s="47">
        <v>2.6</v>
      </c>
      <c r="AX492" s="47">
        <v>58</v>
      </c>
      <c r="AZ492" s="47">
        <v>0.08</v>
      </c>
      <c r="BA492" s="47">
        <v>0.01</v>
      </c>
      <c r="BB492" s="47">
        <v>0.05</v>
      </c>
      <c r="BC492" s="47">
        <v>671</v>
      </c>
      <c r="BD492" s="47">
        <v>19886</v>
      </c>
      <c r="BE492" s="47">
        <v>1.5</v>
      </c>
      <c r="BF492" s="47">
        <v>13</v>
      </c>
      <c r="BG492" s="260"/>
      <c r="BH492" s="45">
        <v>0.79</v>
      </c>
      <c r="BI492" s="45">
        <v>0.88</v>
      </c>
      <c r="BJ492" s="45">
        <v>100.4</v>
      </c>
      <c r="BK492" s="45">
        <v>1.7</v>
      </c>
      <c r="BL492" s="45">
        <v>5.5</v>
      </c>
      <c r="BM492" s="45">
        <v>45</v>
      </c>
      <c r="BN492" s="45">
        <v>540</v>
      </c>
      <c r="BO492" s="45">
        <v>720</v>
      </c>
      <c r="BP492" s="45">
        <v>0.5</v>
      </c>
      <c r="BQ492" s="45">
        <v>0.05</v>
      </c>
      <c r="BR492" s="45">
        <v>0.02</v>
      </c>
      <c r="BS492" s="45">
        <v>37.4</v>
      </c>
      <c r="BV492" s="44"/>
    </row>
    <row r="493" spans="1:105" ht="15.75" x14ac:dyDescent="0.3">
      <c r="A493" s="44">
        <f t="shared" si="46"/>
        <v>2015</v>
      </c>
      <c r="B493" s="44" t="str">
        <f t="shared" si="46"/>
        <v>AGOSTO</v>
      </c>
      <c r="C493" s="44">
        <v>12</v>
      </c>
      <c r="D493" s="44" t="str">
        <f t="shared" si="45"/>
        <v>AGOSTO 2015 / 11</v>
      </c>
      <c r="E493" s="49">
        <v>11</v>
      </c>
      <c r="F493" s="52">
        <v>42240</v>
      </c>
      <c r="G493" s="50">
        <v>56113</v>
      </c>
      <c r="H493" s="50" t="s">
        <v>104</v>
      </c>
      <c r="I493" s="48">
        <v>0.81140000000000001</v>
      </c>
      <c r="J493" s="51" t="s">
        <v>20</v>
      </c>
      <c r="K493" s="47">
        <v>0.02</v>
      </c>
      <c r="L493" s="47">
        <v>32</v>
      </c>
      <c r="M493" s="47">
        <v>114</v>
      </c>
      <c r="N493" s="46" t="s">
        <v>103</v>
      </c>
      <c r="O493" s="47">
        <v>1.93</v>
      </c>
      <c r="P493" s="47">
        <v>54.4</v>
      </c>
      <c r="R493" s="47">
        <v>0.08</v>
      </c>
      <c r="S493" s="47">
        <v>0</v>
      </c>
      <c r="T493" s="47">
        <v>0.03</v>
      </c>
      <c r="U493" s="47">
        <v>639</v>
      </c>
      <c r="V493" s="47">
        <v>19966</v>
      </c>
      <c r="W493" s="47">
        <v>1</v>
      </c>
      <c r="X493" s="47">
        <v>12</v>
      </c>
      <c r="Y493" s="432"/>
      <c r="Z493" s="45">
        <v>0.79</v>
      </c>
      <c r="AA493" s="45">
        <v>0.88</v>
      </c>
      <c r="AB493" s="45">
        <v>100.4</v>
      </c>
      <c r="AC493" s="45">
        <v>1.7</v>
      </c>
      <c r="AD493" s="45">
        <v>5.5</v>
      </c>
      <c r="AE493" s="45">
        <v>45</v>
      </c>
      <c r="AF493" s="45">
        <v>540</v>
      </c>
      <c r="AG493" s="45">
        <v>720</v>
      </c>
      <c r="AH493" s="45">
        <v>0.5</v>
      </c>
      <c r="AI493" s="45">
        <v>0.05</v>
      </c>
      <c r="AJ493" s="45">
        <v>0.02</v>
      </c>
      <c r="AK493" s="45">
        <v>37.4</v>
      </c>
      <c r="AM493" s="49">
        <v>11</v>
      </c>
      <c r="AN493" s="52">
        <v>42241</v>
      </c>
      <c r="AO493" s="50">
        <v>56100</v>
      </c>
      <c r="AP493" s="50" t="s">
        <v>153</v>
      </c>
      <c r="AQ493" s="48">
        <v>0.81510000000000005</v>
      </c>
      <c r="AR493" s="51" t="s">
        <v>20</v>
      </c>
      <c r="AS493" s="47">
        <v>0.01</v>
      </c>
      <c r="AT493" s="47">
        <v>25</v>
      </c>
      <c r="AU493" s="47">
        <v>118</v>
      </c>
      <c r="AV493" s="46" t="s">
        <v>103</v>
      </c>
      <c r="AW493" s="47">
        <v>2.2999999999999998</v>
      </c>
      <c r="AX493" s="47">
        <v>56</v>
      </c>
      <c r="AY493" s="47"/>
      <c r="AZ493" s="47">
        <v>0.08</v>
      </c>
      <c r="BA493" s="47">
        <v>0.01</v>
      </c>
      <c r="BB493" s="47">
        <v>0.02</v>
      </c>
      <c r="BC493" s="47">
        <v>644</v>
      </c>
      <c r="BD493" s="47">
        <v>19934</v>
      </c>
      <c r="BE493" s="47">
        <v>1.5</v>
      </c>
      <c r="BF493" s="47">
        <v>12</v>
      </c>
      <c r="BG493" s="260"/>
      <c r="BH493" s="45">
        <v>0.79</v>
      </c>
      <c r="BI493" s="45">
        <v>0.88</v>
      </c>
      <c r="BJ493" s="45">
        <v>100.4</v>
      </c>
      <c r="BK493" s="45">
        <v>1.7</v>
      </c>
      <c r="BL493" s="45">
        <v>5.5</v>
      </c>
      <c r="BM493" s="45">
        <v>45</v>
      </c>
      <c r="BN493" s="45">
        <v>540</v>
      </c>
      <c r="BO493" s="45">
        <v>720</v>
      </c>
      <c r="BP493" s="45">
        <v>0.5</v>
      </c>
      <c r="BQ493" s="45">
        <v>0.05</v>
      </c>
      <c r="BR493" s="45">
        <v>0.02</v>
      </c>
      <c r="BS493" s="45">
        <v>37.4</v>
      </c>
      <c r="BV493" s="44"/>
    </row>
    <row r="494" spans="1:105" ht="15.75" x14ac:dyDescent="0.3">
      <c r="A494" s="44">
        <f t="shared" si="46"/>
        <v>2015</v>
      </c>
      <c r="B494" s="44" t="str">
        <f t="shared" si="46"/>
        <v>AGOSTO</v>
      </c>
      <c r="C494" s="44">
        <v>13</v>
      </c>
      <c r="D494" s="44" t="str">
        <f t="shared" si="45"/>
        <v>AGOSTO 2015 / 12</v>
      </c>
      <c r="E494" s="49">
        <v>12</v>
      </c>
      <c r="F494" s="52">
        <v>42242</v>
      </c>
      <c r="G494" s="50">
        <v>56157</v>
      </c>
      <c r="H494" s="50" t="s">
        <v>102</v>
      </c>
      <c r="I494" s="48">
        <v>0.81179999999999997</v>
      </c>
      <c r="J494" s="51" t="s">
        <v>20</v>
      </c>
      <c r="K494" s="47">
        <v>0.02</v>
      </c>
      <c r="L494" s="47">
        <v>32</v>
      </c>
      <c r="M494" s="47">
        <v>112</v>
      </c>
      <c r="N494" s="46" t="s">
        <v>103</v>
      </c>
      <c r="O494" s="47">
        <v>1.95</v>
      </c>
      <c r="P494" s="47">
        <v>54.8</v>
      </c>
      <c r="R494" s="47">
        <v>0.08</v>
      </c>
      <c r="S494" s="47">
        <v>0</v>
      </c>
      <c r="T494" s="47">
        <v>0.03</v>
      </c>
      <c r="U494" s="47">
        <v>644</v>
      </c>
      <c r="V494" s="47">
        <v>19962</v>
      </c>
      <c r="W494" s="47">
        <v>1</v>
      </c>
      <c r="X494" s="47">
        <v>12</v>
      </c>
      <c r="Y494" s="432"/>
      <c r="Z494" s="45">
        <v>0.79</v>
      </c>
      <c r="AA494" s="45">
        <v>0.88</v>
      </c>
      <c r="AB494" s="45">
        <v>100.4</v>
      </c>
      <c r="AC494" s="45">
        <v>1.7</v>
      </c>
      <c r="AD494" s="45">
        <v>5.5</v>
      </c>
      <c r="AE494" s="45">
        <v>45</v>
      </c>
      <c r="AF494" s="45">
        <v>540</v>
      </c>
      <c r="AG494" s="45">
        <v>720</v>
      </c>
      <c r="AH494" s="45">
        <v>0.5</v>
      </c>
      <c r="AI494" s="45">
        <v>0.05</v>
      </c>
      <c r="AJ494" s="45">
        <v>0.02</v>
      </c>
      <c r="AK494" s="45">
        <v>37.4</v>
      </c>
      <c r="AM494" s="49">
        <v>12</v>
      </c>
      <c r="AN494" s="52">
        <v>42244</v>
      </c>
      <c r="AO494" s="50">
        <v>56171</v>
      </c>
      <c r="AP494" s="50" t="s">
        <v>152</v>
      </c>
      <c r="AQ494" s="48">
        <v>0.81859999999999999</v>
      </c>
      <c r="AR494" s="51" t="s">
        <v>20</v>
      </c>
      <c r="AS494" s="47">
        <v>0.01</v>
      </c>
      <c r="AT494" s="47">
        <v>20</v>
      </c>
      <c r="AU494" s="47">
        <v>114</v>
      </c>
      <c r="AV494" s="46" t="s">
        <v>103</v>
      </c>
      <c r="AW494" s="47">
        <v>2.5</v>
      </c>
      <c r="AX494" s="47">
        <v>57</v>
      </c>
      <c r="AY494" s="47"/>
      <c r="AZ494" s="47">
        <v>0.08</v>
      </c>
      <c r="BA494" s="47">
        <v>0.01</v>
      </c>
      <c r="BB494" s="47">
        <v>0.05</v>
      </c>
      <c r="BC494" s="47">
        <v>651</v>
      </c>
      <c r="BD494" s="47">
        <v>19906</v>
      </c>
      <c r="BE494" s="47">
        <v>1.5</v>
      </c>
      <c r="BF494" s="47">
        <v>12</v>
      </c>
      <c r="BG494" s="260"/>
      <c r="BH494" s="45">
        <v>0.79</v>
      </c>
      <c r="BI494" s="45">
        <v>0.88</v>
      </c>
      <c r="BJ494" s="45">
        <v>100.4</v>
      </c>
      <c r="BK494" s="45">
        <v>1.7</v>
      </c>
      <c r="BL494" s="45">
        <v>5.5</v>
      </c>
      <c r="BM494" s="45">
        <v>45</v>
      </c>
      <c r="BN494" s="45">
        <v>540</v>
      </c>
      <c r="BO494" s="45">
        <v>720</v>
      </c>
      <c r="BP494" s="45">
        <v>0.5</v>
      </c>
      <c r="BQ494" s="45">
        <v>0.05</v>
      </c>
      <c r="BR494" s="45">
        <v>0.02</v>
      </c>
      <c r="BS494" s="45">
        <v>37.4</v>
      </c>
      <c r="BV494" s="44"/>
    </row>
    <row r="495" spans="1:105" ht="15.75" x14ac:dyDescent="0.3">
      <c r="A495" s="44">
        <f t="shared" si="46"/>
        <v>2015</v>
      </c>
      <c r="B495" s="44" t="str">
        <f t="shared" si="46"/>
        <v>AGOSTO</v>
      </c>
      <c r="C495" s="44">
        <v>14</v>
      </c>
      <c r="D495" s="44" t="str">
        <f t="shared" si="45"/>
        <v>AGOSTO 2015 / 13</v>
      </c>
      <c r="E495" s="49">
        <v>13</v>
      </c>
      <c r="F495" s="52">
        <v>42244</v>
      </c>
      <c r="G495" s="50">
        <v>56217</v>
      </c>
      <c r="H495" s="50" t="s">
        <v>104</v>
      </c>
      <c r="I495" s="48">
        <v>0.81230000000000002</v>
      </c>
      <c r="J495" s="51" t="s">
        <v>20</v>
      </c>
      <c r="K495" s="47">
        <v>0.02</v>
      </c>
      <c r="L495" s="47">
        <v>32</v>
      </c>
      <c r="M495" s="47">
        <v>114</v>
      </c>
      <c r="N495" s="46" t="s">
        <v>103</v>
      </c>
      <c r="O495" s="47">
        <v>1.97</v>
      </c>
      <c r="P495" s="47">
        <v>55.4</v>
      </c>
      <c r="R495" s="47">
        <v>7.0000000000000007E-2</v>
      </c>
      <c r="S495" s="47">
        <v>0</v>
      </c>
      <c r="T495" s="47">
        <v>0.03</v>
      </c>
      <c r="U495" s="47">
        <v>645</v>
      </c>
      <c r="V495" s="47">
        <v>19958</v>
      </c>
      <c r="W495" s="47">
        <v>1</v>
      </c>
      <c r="X495" s="47">
        <v>12.1</v>
      </c>
      <c r="Y495" s="432"/>
      <c r="Z495" s="45">
        <v>0.79</v>
      </c>
      <c r="AA495" s="45">
        <v>0.88</v>
      </c>
      <c r="AB495" s="45">
        <v>100.4</v>
      </c>
      <c r="AC495" s="45">
        <v>1.7</v>
      </c>
      <c r="AD495" s="45">
        <v>5.5</v>
      </c>
      <c r="AE495" s="45">
        <v>45</v>
      </c>
      <c r="AF495" s="45">
        <v>540</v>
      </c>
      <c r="AG495" s="45">
        <v>720</v>
      </c>
      <c r="AH495" s="45">
        <v>0.5</v>
      </c>
      <c r="AI495" s="45">
        <v>0.05</v>
      </c>
      <c r="AJ495" s="45">
        <v>0.02</v>
      </c>
      <c r="AK495" s="45">
        <v>37.4</v>
      </c>
      <c r="AM495" s="49">
        <v>13</v>
      </c>
      <c r="AN495" s="52">
        <v>42247</v>
      </c>
      <c r="AO495" s="50">
        <v>56255</v>
      </c>
      <c r="AP495" s="50" t="s">
        <v>182</v>
      </c>
      <c r="AQ495" s="48">
        <v>0.81920000000000004</v>
      </c>
      <c r="AR495" s="51" t="s">
        <v>20</v>
      </c>
      <c r="AS495" s="47">
        <v>0.01</v>
      </c>
      <c r="AT495" s="47">
        <v>25</v>
      </c>
      <c r="AU495" s="47">
        <v>105</v>
      </c>
      <c r="AV495" s="46" t="s">
        <v>103</v>
      </c>
      <c r="AW495" s="47">
        <v>2.5</v>
      </c>
      <c r="AX495" s="47">
        <v>57</v>
      </c>
      <c r="AY495" s="47"/>
      <c r="AZ495" s="47">
        <v>0.08</v>
      </c>
      <c r="BA495" s="47">
        <v>0.01</v>
      </c>
      <c r="BB495" s="47">
        <v>0.05</v>
      </c>
      <c r="BC495" s="47">
        <v>651</v>
      </c>
      <c r="BD495" s="47">
        <v>19898</v>
      </c>
      <c r="BE495" s="47">
        <v>1.5</v>
      </c>
      <c r="BF495" s="47">
        <v>12</v>
      </c>
      <c r="BG495" s="260"/>
      <c r="BH495" s="45">
        <v>0.79</v>
      </c>
      <c r="BI495" s="45">
        <v>0.88</v>
      </c>
      <c r="BJ495" s="45">
        <v>100.4</v>
      </c>
      <c r="BK495" s="45">
        <v>1.7</v>
      </c>
      <c r="BL495" s="45">
        <v>5.5</v>
      </c>
      <c r="BM495" s="45">
        <v>45</v>
      </c>
      <c r="BN495" s="45">
        <v>540</v>
      </c>
      <c r="BO495" s="45">
        <v>720</v>
      </c>
      <c r="BP495" s="45">
        <v>0.5</v>
      </c>
      <c r="BQ495" s="45">
        <v>0.05</v>
      </c>
      <c r="BR495" s="45">
        <v>0.02</v>
      </c>
      <c r="BS495" s="45">
        <v>37.4</v>
      </c>
      <c r="BV495" s="44"/>
    </row>
    <row r="496" spans="1:105" ht="15.75" x14ac:dyDescent="0.3">
      <c r="A496" s="44">
        <f t="shared" si="46"/>
        <v>2015</v>
      </c>
      <c r="B496" s="44" t="str">
        <f t="shared" si="46"/>
        <v>AGOSTO</v>
      </c>
      <c r="C496" s="44">
        <v>15</v>
      </c>
      <c r="D496" s="44" t="str">
        <f t="shared" si="45"/>
        <v>AGOSTO 2015 / 14</v>
      </c>
      <c r="E496" s="49">
        <v>14</v>
      </c>
      <c r="F496" s="52">
        <v>42246</v>
      </c>
      <c r="G496" s="50">
        <v>56257</v>
      </c>
      <c r="H496" s="50" t="s">
        <v>102</v>
      </c>
      <c r="I496" s="48">
        <v>0.81230000000000002</v>
      </c>
      <c r="J496" s="51" t="s">
        <v>20</v>
      </c>
      <c r="K496" s="47">
        <v>0.02</v>
      </c>
      <c r="L496" s="47">
        <v>26.6</v>
      </c>
      <c r="M496" s="47">
        <v>112</v>
      </c>
      <c r="N496" s="46" t="s">
        <v>103</v>
      </c>
      <c r="O496" s="47">
        <v>2.0099999999999998</v>
      </c>
      <c r="P496" s="47">
        <v>55.4</v>
      </c>
      <c r="R496" s="47">
        <v>0.08</v>
      </c>
      <c r="S496" s="47">
        <v>0</v>
      </c>
      <c r="T496" s="47">
        <v>0.03</v>
      </c>
      <c r="U496" s="47">
        <v>643</v>
      </c>
      <c r="V496" s="47">
        <v>19958</v>
      </c>
      <c r="W496" s="47">
        <v>1</v>
      </c>
      <c r="X496" s="47">
        <v>11.9</v>
      </c>
      <c r="Y496" s="432"/>
      <c r="Z496" s="45">
        <v>0.79</v>
      </c>
      <c r="AA496" s="45">
        <v>0.88</v>
      </c>
      <c r="AB496" s="45">
        <v>100.4</v>
      </c>
      <c r="AC496" s="45">
        <v>1.7</v>
      </c>
      <c r="AD496" s="45">
        <v>5.5</v>
      </c>
      <c r="AE496" s="45">
        <v>45</v>
      </c>
      <c r="AF496" s="45">
        <v>540</v>
      </c>
      <c r="AG496" s="45">
        <v>720</v>
      </c>
      <c r="AH496" s="45">
        <v>0.5</v>
      </c>
      <c r="AI496" s="45">
        <v>0.05</v>
      </c>
      <c r="AJ496" s="45">
        <v>0.02</v>
      </c>
      <c r="AK496" s="45">
        <v>37.4</v>
      </c>
      <c r="AN496" s="164"/>
      <c r="AX496" s="44"/>
      <c r="BV496" s="44"/>
    </row>
    <row r="497" spans="1:4" x14ac:dyDescent="0.25">
      <c r="A497" s="44">
        <f t="shared" si="46"/>
        <v>2015</v>
      </c>
      <c r="B497" s="44" t="str">
        <f t="shared" si="46"/>
        <v>AGOSTO</v>
      </c>
      <c r="C497" s="44">
        <v>16</v>
      </c>
      <c r="D497" s="44" t="str">
        <f t="shared" si="45"/>
        <v>AGOSTO 2015 / 15</v>
      </c>
    </row>
    <row r="498" spans="1:4" x14ac:dyDescent="0.25">
      <c r="A498" s="44">
        <f t="shared" si="46"/>
        <v>2015</v>
      </c>
      <c r="B498" s="44" t="str">
        <f t="shared" si="46"/>
        <v>AGOSTO</v>
      </c>
      <c r="C498" s="44">
        <v>17</v>
      </c>
      <c r="D498" s="44" t="str">
        <f t="shared" si="45"/>
        <v>AGOSTO 2015 / 16</v>
      </c>
    </row>
    <row r="499" spans="1:4" x14ac:dyDescent="0.25">
      <c r="A499" s="44">
        <f t="shared" si="46"/>
        <v>2015</v>
      </c>
      <c r="B499" s="44" t="str">
        <f t="shared" si="46"/>
        <v>AGOSTO</v>
      </c>
      <c r="C499" s="44">
        <v>18</v>
      </c>
      <c r="D499" s="44" t="str">
        <f t="shared" si="45"/>
        <v>AGOSTO 2015 / 17</v>
      </c>
    </row>
    <row r="500" spans="1:4" x14ac:dyDescent="0.25">
      <c r="A500" s="44">
        <f t="shared" si="46"/>
        <v>2015</v>
      </c>
      <c r="B500" s="44" t="str">
        <f t="shared" si="46"/>
        <v>AGOSTO</v>
      </c>
      <c r="C500" s="44">
        <v>19</v>
      </c>
      <c r="D500" s="44" t="str">
        <f t="shared" si="45"/>
        <v>AGOSTO 2015 / 18</v>
      </c>
    </row>
    <row r="501" spans="1:4" x14ac:dyDescent="0.25">
      <c r="A501" s="44">
        <f t="shared" si="46"/>
        <v>2015</v>
      </c>
      <c r="B501" s="44" t="str">
        <f t="shared" si="46"/>
        <v>AGOSTO</v>
      </c>
      <c r="C501" s="44">
        <v>20</v>
      </c>
      <c r="D501" s="44" t="str">
        <f t="shared" si="45"/>
        <v>AGOSTO 2015 / 19</v>
      </c>
    </row>
    <row r="502" spans="1:4" x14ac:dyDescent="0.25">
      <c r="A502" s="44">
        <f t="shared" si="46"/>
        <v>2015</v>
      </c>
      <c r="B502" s="44" t="str">
        <f t="shared" si="46"/>
        <v>AGOSTO</v>
      </c>
      <c r="C502" s="44">
        <v>21</v>
      </c>
      <c r="D502" s="44" t="str">
        <f t="shared" si="45"/>
        <v>AGOSTO 2015 / 20</v>
      </c>
    </row>
    <row r="503" spans="1:4" x14ac:dyDescent="0.25">
      <c r="A503" s="44">
        <f t="shared" si="46"/>
        <v>2015</v>
      </c>
      <c r="B503" s="44" t="str">
        <f t="shared" si="46"/>
        <v>AGOSTO</v>
      </c>
      <c r="C503" s="44">
        <v>22</v>
      </c>
      <c r="D503" s="44" t="str">
        <f t="shared" si="45"/>
        <v>AGOSTO 2015 / 21</v>
      </c>
    </row>
    <row r="504" spans="1:4" x14ac:dyDescent="0.25">
      <c r="A504" s="44">
        <f t="shared" si="46"/>
        <v>2015</v>
      </c>
      <c r="B504" s="44" t="str">
        <f t="shared" si="46"/>
        <v>AGOSTO</v>
      </c>
      <c r="C504" s="44">
        <v>23</v>
      </c>
      <c r="D504" s="44" t="str">
        <f t="shared" si="45"/>
        <v>AGOSTO 2015 / 22</v>
      </c>
    </row>
    <row r="505" spans="1:4" x14ac:dyDescent="0.25">
      <c r="A505" s="44">
        <f t="shared" si="46"/>
        <v>2015</v>
      </c>
      <c r="B505" s="44" t="str">
        <f t="shared" si="46"/>
        <v>AGOSTO</v>
      </c>
      <c r="C505" s="44">
        <v>24</v>
      </c>
      <c r="D505" s="44" t="str">
        <f t="shared" si="45"/>
        <v>AGOSTO 2015 / 23</v>
      </c>
    </row>
    <row r="506" spans="1:4" x14ac:dyDescent="0.25">
      <c r="A506" s="44">
        <f t="shared" si="46"/>
        <v>2015</v>
      </c>
      <c r="B506" s="44" t="str">
        <f t="shared" si="46"/>
        <v>AGOSTO</v>
      </c>
      <c r="C506" s="44">
        <v>25</v>
      </c>
      <c r="D506" s="44" t="str">
        <f t="shared" si="45"/>
        <v>AGOSTO 2015 / 24</v>
      </c>
    </row>
    <row r="507" spans="1:4" x14ac:dyDescent="0.25">
      <c r="A507" s="44">
        <f t="shared" si="46"/>
        <v>2015</v>
      </c>
      <c r="B507" s="44" t="str">
        <f t="shared" si="46"/>
        <v>AGOSTO</v>
      </c>
      <c r="C507" s="44">
        <v>26</v>
      </c>
      <c r="D507" s="44" t="str">
        <f t="shared" si="45"/>
        <v>AGOSTO 2015 / 25</v>
      </c>
    </row>
    <row r="508" spans="1:4" x14ac:dyDescent="0.25">
      <c r="A508" s="44">
        <f t="shared" si="46"/>
        <v>2015</v>
      </c>
      <c r="B508" s="44" t="str">
        <f t="shared" si="46"/>
        <v>AGOSTO</v>
      </c>
      <c r="C508" s="44">
        <v>27</v>
      </c>
      <c r="D508" s="44" t="str">
        <f t="shared" si="45"/>
        <v>AGOSTO 2015 / 26</v>
      </c>
    </row>
    <row r="509" spans="1:4" x14ac:dyDescent="0.25">
      <c r="A509" s="44">
        <f t="shared" si="46"/>
        <v>2015</v>
      </c>
      <c r="B509" s="44" t="str">
        <f t="shared" si="46"/>
        <v>AGOSTO</v>
      </c>
      <c r="C509" s="44">
        <v>28</v>
      </c>
      <c r="D509" s="44" t="str">
        <f t="shared" si="45"/>
        <v>AGOSTO 2015 / 27</v>
      </c>
    </row>
    <row r="510" spans="1:4" x14ac:dyDescent="0.25">
      <c r="A510" s="44">
        <f t="shared" si="46"/>
        <v>2015</v>
      </c>
      <c r="B510" s="44" t="str">
        <f t="shared" si="46"/>
        <v>AGOSTO</v>
      </c>
      <c r="C510" s="44">
        <v>29</v>
      </c>
      <c r="D510" s="44" t="str">
        <f t="shared" si="45"/>
        <v>AGOSTO 2015 / 28</v>
      </c>
    </row>
    <row r="511" spans="1:4" x14ac:dyDescent="0.25">
      <c r="A511" s="44">
        <f t="shared" si="46"/>
        <v>2015</v>
      </c>
      <c r="B511" s="44" t="str">
        <f t="shared" si="46"/>
        <v>AGOSTO</v>
      </c>
      <c r="C511" s="44">
        <v>30</v>
      </c>
      <c r="D511" s="44" t="str">
        <f t="shared" si="45"/>
        <v>AGOSTO 2015 / 29</v>
      </c>
    </row>
    <row r="512" spans="1:4" x14ac:dyDescent="0.25">
      <c r="A512" s="44">
        <f t="shared" si="46"/>
        <v>2015</v>
      </c>
      <c r="B512" s="44" t="str">
        <f t="shared" si="46"/>
        <v>AGOSTO</v>
      </c>
      <c r="C512" s="44">
        <v>31</v>
      </c>
      <c r="D512" s="44" t="str">
        <f t="shared" si="45"/>
        <v>AGOSTO 2015 / 30</v>
      </c>
    </row>
    <row r="513" spans="1:105" s="206" customFormat="1" x14ac:dyDescent="0.25">
      <c r="D513" s="44" t="str">
        <f t="shared" si="45"/>
        <v>AGOSTO 2015 / 31</v>
      </c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17"/>
      <c r="Z513" s="44"/>
      <c r="AA513" s="55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207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55"/>
      <c r="AY513" s="44"/>
      <c r="AZ513" s="44"/>
      <c r="BA513" s="44"/>
      <c r="BB513" s="44"/>
      <c r="BC513" s="44"/>
      <c r="BD513" s="44"/>
      <c r="BE513" s="44"/>
      <c r="BF513" s="44"/>
      <c r="BG513" s="411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207"/>
      <c r="BU513" s="44"/>
      <c r="BV513" s="55"/>
      <c r="BW513" s="44"/>
      <c r="BX513" s="44"/>
      <c r="BY513" s="44"/>
      <c r="BZ513" s="44"/>
      <c r="CA513" s="44"/>
      <c r="CB513" s="44"/>
      <c r="CC513" s="44"/>
      <c r="CD513" s="44"/>
      <c r="CE513" s="44"/>
      <c r="CF513" s="44"/>
      <c r="CG513" s="44"/>
      <c r="CH513" s="44"/>
      <c r="CI513" s="44"/>
      <c r="CJ513" s="44"/>
      <c r="CK513" s="44"/>
      <c r="CL513" s="44"/>
      <c r="CM513" s="44"/>
      <c r="CN513" s="44"/>
      <c r="CO513" s="422"/>
      <c r="CP513" s="44"/>
      <c r="CQ513" s="44"/>
      <c r="CR513" s="44"/>
      <c r="CS513" s="44"/>
      <c r="CT513" s="44"/>
      <c r="CU513" s="44"/>
      <c r="CV513" s="44"/>
      <c r="CW513" s="44"/>
      <c r="CX513" s="44"/>
      <c r="CY513" s="44"/>
      <c r="CZ513" s="44"/>
      <c r="DA513" s="44"/>
    </row>
    <row r="514" spans="1:105" ht="15.75" x14ac:dyDescent="0.25">
      <c r="A514" s="44">
        <v>2015</v>
      </c>
      <c r="B514" s="44" t="s">
        <v>235</v>
      </c>
      <c r="C514" s="44">
        <v>1</v>
      </c>
      <c r="D514" s="208" t="s">
        <v>228</v>
      </c>
      <c r="E514" s="209">
        <f>IFERROR(AVERAGE(E483:E513),"")</f>
        <v>7.5</v>
      </c>
      <c r="F514" s="209">
        <f>IFERROR(AVERAGE(F483:F513),"")</f>
        <v>42232.571428571428</v>
      </c>
      <c r="G514" s="209">
        <f>IFERROR(AVERAGE(G483:G513),"")</f>
        <v>55935.785714285717</v>
      </c>
      <c r="H514" s="209" t="str">
        <f>IFERROR(AVERAGE(H483:H513),"")</f>
        <v/>
      </c>
      <c r="I514" s="209">
        <f>IFERROR(AVERAGE(I483:I513),"")</f>
        <v>0.81242857142857161</v>
      </c>
      <c r="J514" s="209" t="str">
        <f t="shared" ref="J514:BU514" si="47">IFERROR(AVERAGE(J483:J513),"")</f>
        <v/>
      </c>
      <c r="K514" s="209">
        <f t="shared" si="47"/>
        <v>1.8571428571428569E-2</v>
      </c>
      <c r="L514" s="209">
        <f t="shared" si="47"/>
        <v>27.75714285714286</v>
      </c>
      <c r="M514" s="209">
        <f t="shared" si="47"/>
        <v>111.78571428571429</v>
      </c>
      <c r="N514" s="209" t="str">
        <f t="shared" si="47"/>
        <v/>
      </c>
      <c r="O514" s="209">
        <f t="shared" si="47"/>
        <v>1.9964285714285717</v>
      </c>
      <c r="P514" s="209">
        <f t="shared" si="47"/>
        <v>55.414285714285704</v>
      </c>
      <c r="Q514" s="209" t="str">
        <f t="shared" si="47"/>
        <v/>
      </c>
      <c r="R514" s="209">
        <f t="shared" si="47"/>
        <v>7.571428571428572E-2</v>
      </c>
      <c r="S514" s="209">
        <f t="shared" si="47"/>
        <v>0</v>
      </c>
      <c r="T514" s="209">
        <f t="shared" si="47"/>
        <v>3.0000000000000009E-2</v>
      </c>
      <c r="U514" s="209">
        <f t="shared" si="47"/>
        <v>643.85714285714289</v>
      </c>
      <c r="V514" s="209">
        <f t="shared" si="47"/>
        <v>19956.857142857141</v>
      </c>
      <c r="W514" s="209">
        <f t="shared" si="47"/>
        <v>1</v>
      </c>
      <c r="X514" s="209">
        <f t="shared" si="47"/>
        <v>12</v>
      </c>
      <c r="Y514" s="418" t="str">
        <f t="shared" si="47"/>
        <v/>
      </c>
      <c r="Z514" s="209">
        <f t="shared" si="47"/>
        <v>0.78999999999999992</v>
      </c>
      <c r="AA514" s="209">
        <f t="shared" si="47"/>
        <v>0.88000000000000023</v>
      </c>
      <c r="AB514" s="209">
        <f t="shared" si="47"/>
        <v>100.4</v>
      </c>
      <c r="AC514" s="209">
        <f t="shared" si="47"/>
        <v>1.6999999999999995</v>
      </c>
      <c r="AD514" s="209">
        <f t="shared" si="47"/>
        <v>5.5</v>
      </c>
      <c r="AE514" s="209">
        <f t="shared" si="47"/>
        <v>45</v>
      </c>
      <c r="AF514" s="209">
        <f t="shared" si="47"/>
        <v>540</v>
      </c>
      <c r="AG514" s="209">
        <f t="shared" si="47"/>
        <v>720</v>
      </c>
      <c r="AH514" s="209">
        <f t="shared" si="47"/>
        <v>0.5</v>
      </c>
      <c r="AI514" s="209">
        <f t="shared" si="47"/>
        <v>0.05</v>
      </c>
      <c r="AJ514" s="209">
        <f t="shared" si="47"/>
        <v>1.9999999999999997E-2</v>
      </c>
      <c r="AK514" s="209">
        <f t="shared" si="47"/>
        <v>37.399999999999991</v>
      </c>
      <c r="AL514" s="209" t="str">
        <f t="shared" si="47"/>
        <v/>
      </c>
      <c r="AM514" s="209">
        <f t="shared" si="47"/>
        <v>7</v>
      </c>
      <c r="AN514" s="209">
        <f t="shared" si="47"/>
        <v>42232.153846153844</v>
      </c>
      <c r="AO514" s="209">
        <f t="shared" si="47"/>
        <v>55894.461538461539</v>
      </c>
      <c r="AP514" s="209" t="str">
        <f t="shared" si="47"/>
        <v/>
      </c>
      <c r="AQ514" s="209">
        <f t="shared" si="47"/>
        <v>0.81877692307692307</v>
      </c>
      <c r="AR514" s="209" t="str">
        <f t="shared" si="47"/>
        <v/>
      </c>
      <c r="AS514" s="209">
        <f t="shared" si="47"/>
        <v>1.6923076923076926E-2</v>
      </c>
      <c r="AT514" s="209">
        <f t="shared" si="47"/>
        <v>23.692307692307693</v>
      </c>
      <c r="AU514" s="209">
        <f t="shared" si="47"/>
        <v>114.63846153846154</v>
      </c>
      <c r="AV514" s="209" t="str">
        <f t="shared" si="47"/>
        <v/>
      </c>
      <c r="AW514" s="209">
        <f t="shared" si="47"/>
        <v>2.5</v>
      </c>
      <c r="AX514" s="210">
        <f t="shared" si="47"/>
        <v>56.769230769230766</v>
      </c>
      <c r="AY514" s="209" t="str">
        <f t="shared" si="47"/>
        <v/>
      </c>
      <c r="AZ514" s="209">
        <f t="shared" si="47"/>
        <v>6.9999999999999979E-2</v>
      </c>
      <c r="BA514" s="209">
        <f t="shared" si="47"/>
        <v>9.9999999999999985E-3</v>
      </c>
      <c r="BB514" s="209">
        <f t="shared" si="47"/>
        <v>4.0769230769230773E-2</v>
      </c>
      <c r="BC514" s="209">
        <f t="shared" si="47"/>
        <v>654.07692307692309</v>
      </c>
      <c r="BD514" s="209">
        <f t="shared" si="47"/>
        <v>19902.615384615383</v>
      </c>
      <c r="BE514" s="209">
        <f t="shared" si="47"/>
        <v>1.3076923076923077</v>
      </c>
      <c r="BF514" s="209">
        <f t="shared" si="47"/>
        <v>12.615384615384615</v>
      </c>
      <c r="BG514" s="412" t="str">
        <f t="shared" si="47"/>
        <v/>
      </c>
      <c r="BH514" s="209">
        <f t="shared" si="47"/>
        <v>0.78999999999999992</v>
      </c>
      <c r="BI514" s="209">
        <f t="shared" si="47"/>
        <v>0.88000000000000023</v>
      </c>
      <c r="BJ514" s="209">
        <f t="shared" si="47"/>
        <v>100.4</v>
      </c>
      <c r="BK514" s="209">
        <f t="shared" si="47"/>
        <v>1.6999999999999995</v>
      </c>
      <c r="BL514" s="209">
        <f t="shared" si="47"/>
        <v>5.5</v>
      </c>
      <c r="BM514" s="209">
        <f t="shared" si="47"/>
        <v>45</v>
      </c>
      <c r="BN514" s="209">
        <f t="shared" si="47"/>
        <v>540</v>
      </c>
      <c r="BO514" s="209">
        <f t="shared" si="47"/>
        <v>720</v>
      </c>
      <c r="BP514" s="209">
        <f t="shared" si="47"/>
        <v>0.5</v>
      </c>
      <c r="BQ514" s="209">
        <f t="shared" si="47"/>
        <v>0.05</v>
      </c>
      <c r="BR514" s="209">
        <f t="shared" si="47"/>
        <v>1.9999999999999997E-2</v>
      </c>
      <c r="BS514" s="209">
        <f t="shared" si="47"/>
        <v>37.399999999999991</v>
      </c>
      <c r="BT514" s="209" t="str">
        <f t="shared" si="47"/>
        <v/>
      </c>
      <c r="BU514" s="209">
        <f t="shared" si="47"/>
        <v>2.5</v>
      </c>
      <c r="BV514" s="210">
        <f>IFERROR(AVERAGE(BV483:BV513),"")</f>
        <v>42229.5</v>
      </c>
      <c r="BW514" s="206"/>
      <c r="BX514" s="206"/>
      <c r="BY514" s="206"/>
      <c r="BZ514" s="206"/>
      <c r="CA514" s="206"/>
      <c r="CB514" s="206"/>
      <c r="CC514" s="206"/>
      <c r="CD514" s="206"/>
      <c r="CE514" s="206"/>
      <c r="CF514" s="206"/>
      <c r="CG514" s="206"/>
      <c r="CH514" s="206"/>
      <c r="CI514" s="206"/>
      <c r="CJ514" s="206"/>
      <c r="CK514" s="206"/>
      <c r="CL514" s="206"/>
      <c r="CM514" s="206"/>
      <c r="CN514" s="206"/>
      <c r="CO514" s="448"/>
      <c r="CP514" s="206"/>
      <c r="CQ514" s="206"/>
      <c r="CR514" s="206"/>
      <c r="CS514" s="206"/>
      <c r="CT514" s="206"/>
      <c r="CU514" s="206"/>
      <c r="CV514" s="206"/>
      <c r="CW514" s="206"/>
      <c r="CX514" s="206"/>
      <c r="CY514" s="206"/>
      <c r="CZ514" s="206"/>
      <c r="DA514" s="206"/>
    </row>
    <row r="515" spans="1:105" ht="15.75" x14ac:dyDescent="0.3">
      <c r="A515" s="44">
        <f>A514</f>
        <v>2015</v>
      </c>
      <c r="B515" s="44" t="str">
        <f>B514</f>
        <v>SEPTIEMBRE</v>
      </c>
      <c r="C515" s="44">
        <v>2</v>
      </c>
      <c r="D515" s="44" t="str">
        <f t="shared" ref="D515:D545" si="48">B514&amp;" "&amp;A514&amp;" / "&amp;C514</f>
        <v>SEPTIEMBRE 2015 / 1</v>
      </c>
      <c r="E515" s="49">
        <v>1</v>
      </c>
      <c r="F515" s="52">
        <v>42248</v>
      </c>
      <c r="G515" s="50">
        <v>56440</v>
      </c>
      <c r="H515" s="50" t="s">
        <v>104</v>
      </c>
      <c r="I515" s="48">
        <v>0.81279999999999997</v>
      </c>
      <c r="J515" s="51" t="s">
        <v>20</v>
      </c>
      <c r="K515" s="47">
        <v>0.02</v>
      </c>
      <c r="L515" s="47">
        <v>26.6</v>
      </c>
      <c r="M515" s="47">
        <v>112</v>
      </c>
      <c r="N515" s="46" t="s">
        <v>103</v>
      </c>
      <c r="O515" s="47">
        <v>1.99</v>
      </c>
      <c r="P515" s="47">
        <v>55.6</v>
      </c>
      <c r="Q515" s="47"/>
      <c r="R515" s="47">
        <v>0.08</v>
      </c>
      <c r="S515" s="47">
        <v>0</v>
      </c>
      <c r="T515" s="47">
        <v>0.03</v>
      </c>
      <c r="U515" s="47">
        <v>644</v>
      </c>
      <c r="V515" s="47">
        <v>19954</v>
      </c>
      <c r="W515" s="47">
        <v>1</v>
      </c>
      <c r="X515" s="47">
        <v>12</v>
      </c>
      <c r="Y515" s="432"/>
      <c r="Z515" s="45">
        <v>0.79</v>
      </c>
      <c r="AA515" s="45">
        <v>0.88</v>
      </c>
      <c r="AB515" s="45">
        <v>100.4</v>
      </c>
      <c r="AC515" s="45">
        <v>1.7</v>
      </c>
      <c r="AD515" s="45">
        <v>5.5</v>
      </c>
      <c r="AE515" s="45">
        <v>45</v>
      </c>
      <c r="AF515" s="45">
        <v>540</v>
      </c>
      <c r="AG515" s="45">
        <v>720</v>
      </c>
      <c r="AH515" s="45">
        <v>0.5</v>
      </c>
      <c r="AI515" s="45">
        <v>0.05</v>
      </c>
      <c r="AJ515" s="45">
        <v>0.02</v>
      </c>
      <c r="AK515" s="45">
        <v>44.6</v>
      </c>
      <c r="AM515" s="49">
        <v>1</v>
      </c>
      <c r="AN515" s="52">
        <v>42250</v>
      </c>
      <c r="AO515" s="50">
        <v>56463</v>
      </c>
      <c r="AP515" s="50" t="s">
        <v>153</v>
      </c>
      <c r="AQ515" s="48">
        <v>0.81820000000000004</v>
      </c>
      <c r="AR515" s="51" t="s">
        <v>20</v>
      </c>
      <c r="AS515" s="47">
        <v>0.01</v>
      </c>
      <c r="AT515" s="47">
        <v>25</v>
      </c>
      <c r="AU515" s="47">
        <v>118</v>
      </c>
      <c r="AV515" s="46" t="s">
        <v>103</v>
      </c>
      <c r="AW515" s="47">
        <v>2.5</v>
      </c>
      <c r="AX515" s="47">
        <v>56</v>
      </c>
      <c r="AY515" s="47"/>
      <c r="AZ515" s="47">
        <v>0.08</v>
      </c>
      <c r="BA515" s="47">
        <v>0.01</v>
      </c>
      <c r="BB515" s="47">
        <v>0.05</v>
      </c>
      <c r="BC515" s="47">
        <v>648</v>
      </c>
      <c r="BD515" s="47">
        <v>19906</v>
      </c>
      <c r="BE515" s="47">
        <v>1</v>
      </c>
      <c r="BF515" s="47">
        <v>12</v>
      </c>
      <c r="BG515" s="260"/>
      <c r="BH515" s="45">
        <v>0.79</v>
      </c>
      <c r="BI515" s="45">
        <v>0.88</v>
      </c>
      <c r="BJ515" s="45">
        <v>100.4</v>
      </c>
      <c r="BK515" s="45">
        <v>1.7</v>
      </c>
      <c r="BL515" s="45">
        <v>5.5</v>
      </c>
      <c r="BM515" s="45">
        <v>45</v>
      </c>
      <c r="BN515" s="45">
        <v>540</v>
      </c>
      <c r="BO515" s="45">
        <v>720</v>
      </c>
      <c r="BP515" s="45">
        <v>0.5</v>
      </c>
      <c r="BQ515" s="45">
        <v>0.05</v>
      </c>
      <c r="BR515" s="45">
        <v>0.02</v>
      </c>
      <c r="BS515" s="45">
        <v>44.6</v>
      </c>
      <c r="BU515" s="49">
        <v>1</v>
      </c>
      <c r="BV515" s="52">
        <v>42254</v>
      </c>
      <c r="BW515" s="49"/>
      <c r="BX515" s="49"/>
      <c r="BY515" s="48">
        <v>0.81089999999999995</v>
      </c>
      <c r="BZ515" s="47">
        <v>1</v>
      </c>
      <c r="CA515" s="47">
        <v>0.01</v>
      </c>
      <c r="CB515" s="47">
        <v>6</v>
      </c>
      <c r="CC515" s="47">
        <v>106</v>
      </c>
      <c r="CD515" s="46" t="s">
        <v>103</v>
      </c>
      <c r="CE515" s="47">
        <v>2.4</v>
      </c>
      <c r="CF515" s="47">
        <v>50.5</v>
      </c>
      <c r="CG515" s="47">
        <v>49.4</v>
      </c>
      <c r="CH515" s="47">
        <v>0.22</v>
      </c>
      <c r="CI515" s="47">
        <v>0.01</v>
      </c>
      <c r="CJ515" s="47">
        <v>0</v>
      </c>
      <c r="CK515" s="47">
        <v>683.5</v>
      </c>
      <c r="CL515" s="47">
        <v>19970</v>
      </c>
      <c r="CM515" s="47">
        <v>3</v>
      </c>
      <c r="CN515" s="47">
        <v>12</v>
      </c>
      <c r="CO515" s="449"/>
      <c r="CP515" s="45">
        <v>0.79</v>
      </c>
      <c r="CQ515" s="45">
        <v>0.88</v>
      </c>
      <c r="CR515" s="45">
        <v>100.4</v>
      </c>
      <c r="CS515" s="45">
        <v>1.7</v>
      </c>
      <c r="CT515" s="45">
        <v>5.5</v>
      </c>
      <c r="CU515" s="45">
        <v>45</v>
      </c>
      <c r="CV515" s="45">
        <v>540</v>
      </c>
      <c r="CW515" s="45">
        <v>720</v>
      </c>
      <c r="CX515" s="45">
        <v>0.5</v>
      </c>
      <c r="CY515" s="45">
        <v>0.05</v>
      </c>
      <c r="CZ515" s="45">
        <v>0.02</v>
      </c>
      <c r="DA515" s="45">
        <v>37.4</v>
      </c>
    </row>
    <row r="516" spans="1:105" ht="15.75" x14ac:dyDescent="0.3">
      <c r="A516" s="44">
        <f t="shared" ref="A516:B544" si="49">A515</f>
        <v>2015</v>
      </c>
      <c r="B516" s="44" t="str">
        <f t="shared" si="49"/>
        <v>SEPTIEMBRE</v>
      </c>
      <c r="C516" s="44">
        <v>3</v>
      </c>
      <c r="D516" s="44" t="str">
        <f t="shared" si="48"/>
        <v>SEPTIEMBRE 2015 / 2</v>
      </c>
      <c r="E516" s="49">
        <v>2</v>
      </c>
      <c r="F516" s="52">
        <v>42250</v>
      </c>
      <c r="G516" s="50">
        <v>56480</v>
      </c>
      <c r="H516" s="50" t="s">
        <v>102</v>
      </c>
      <c r="I516" s="48">
        <v>0.81230000000000002</v>
      </c>
      <c r="J516" s="51" t="s">
        <v>20</v>
      </c>
      <c r="K516" s="47">
        <v>0.01</v>
      </c>
      <c r="L516" s="47">
        <v>26.6</v>
      </c>
      <c r="M516" s="47">
        <v>112</v>
      </c>
      <c r="N516" s="46" t="s">
        <v>103</v>
      </c>
      <c r="O516" s="47">
        <v>1.99</v>
      </c>
      <c r="P516" s="47">
        <v>55.7</v>
      </c>
      <c r="Q516" s="47"/>
      <c r="R516" s="47">
        <v>0.08</v>
      </c>
      <c r="S516" s="47">
        <v>0</v>
      </c>
      <c r="T516" s="47">
        <v>0.03</v>
      </c>
      <c r="U516" s="47">
        <v>651</v>
      </c>
      <c r="V516" s="47">
        <v>19958</v>
      </c>
      <c r="W516" s="47">
        <v>1</v>
      </c>
      <c r="X516" s="47">
        <v>11.8</v>
      </c>
      <c r="Y516" s="432"/>
      <c r="Z516" s="45">
        <v>0.79</v>
      </c>
      <c r="AA516" s="45">
        <v>0.88</v>
      </c>
      <c r="AB516" s="45">
        <v>100.4</v>
      </c>
      <c r="AC516" s="45">
        <v>1.7</v>
      </c>
      <c r="AD516" s="45">
        <v>5.5</v>
      </c>
      <c r="AE516" s="45">
        <v>45</v>
      </c>
      <c r="AF516" s="45">
        <v>540</v>
      </c>
      <c r="AG516" s="45">
        <v>720</v>
      </c>
      <c r="AH516" s="45">
        <v>0.5</v>
      </c>
      <c r="AI516" s="45">
        <v>0.05</v>
      </c>
      <c r="AJ516" s="45">
        <v>0.02</v>
      </c>
      <c r="AK516" s="45">
        <v>44.6</v>
      </c>
      <c r="AM516" s="49">
        <v>2</v>
      </c>
      <c r="AN516" s="52">
        <v>42252</v>
      </c>
      <c r="AO516" s="50">
        <v>56514</v>
      </c>
      <c r="AP516" s="50" t="s">
        <v>182</v>
      </c>
      <c r="AQ516" s="48">
        <v>0.81230000000000002</v>
      </c>
      <c r="AR516" s="51" t="s">
        <v>20</v>
      </c>
      <c r="AS516" s="47">
        <v>0.02</v>
      </c>
      <c r="AT516" s="47">
        <v>21</v>
      </c>
      <c r="AU516" s="47">
        <v>117</v>
      </c>
      <c r="AV516" s="46" t="s">
        <v>103</v>
      </c>
      <c r="AW516" s="47">
        <v>2.2000000000000002</v>
      </c>
      <c r="AX516" s="47">
        <v>57</v>
      </c>
      <c r="AY516" s="47"/>
      <c r="AZ516" s="47">
        <v>0.08</v>
      </c>
      <c r="BA516" s="47">
        <v>0.01</v>
      </c>
      <c r="BB516" s="47">
        <v>0.05</v>
      </c>
      <c r="BC516" s="47">
        <v>655</v>
      </c>
      <c r="BD516" s="47">
        <v>19958</v>
      </c>
      <c r="BE516" s="47">
        <v>1</v>
      </c>
      <c r="BF516" s="47">
        <v>12</v>
      </c>
      <c r="BG516" s="260"/>
      <c r="BH516" s="45">
        <v>0.79</v>
      </c>
      <c r="BI516" s="45">
        <v>0.88</v>
      </c>
      <c r="BJ516" s="45">
        <v>100.4</v>
      </c>
      <c r="BK516" s="45">
        <v>1.7</v>
      </c>
      <c r="BL516" s="45">
        <v>5.5</v>
      </c>
      <c r="BM516" s="45">
        <v>45</v>
      </c>
      <c r="BN516" s="45">
        <v>540</v>
      </c>
      <c r="BO516" s="45">
        <v>720</v>
      </c>
      <c r="BP516" s="45">
        <v>0.5</v>
      </c>
      <c r="BQ516" s="45">
        <v>0.05</v>
      </c>
      <c r="BR516" s="45">
        <v>0.02</v>
      </c>
      <c r="BS516" s="45">
        <v>44.6</v>
      </c>
      <c r="BU516" s="49">
        <v>2</v>
      </c>
      <c r="BV516" s="52">
        <v>42261</v>
      </c>
      <c r="BW516" s="49"/>
      <c r="BX516" s="49"/>
      <c r="BY516" s="48">
        <v>0.81</v>
      </c>
      <c r="BZ516" s="47">
        <v>1</v>
      </c>
      <c r="CA516" s="47">
        <v>0.01</v>
      </c>
      <c r="CB516" s="47">
        <v>5</v>
      </c>
      <c r="CC516" s="47">
        <v>108</v>
      </c>
      <c r="CD516" s="46" t="s">
        <v>103</v>
      </c>
      <c r="CE516" s="47">
        <v>3</v>
      </c>
      <c r="CF516" s="47">
        <v>51.8</v>
      </c>
      <c r="CG516" s="47">
        <v>50.7</v>
      </c>
      <c r="CH516" s="47">
        <v>0.24</v>
      </c>
      <c r="CI516" s="47">
        <v>0.01</v>
      </c>
      <c r="CJ516" s="47">
        <v>0</v>
      </c>
      <c r="CK516" s="47">
        <v>685.5</v>
      </c>
      <c r="CL516" s="47">
        <v>19978</v>
      </c>
      <c r="CM516" s="47">
        <v>3.5</v>
      </c>
      <c r="CN516" s="47">
        <v>12.2</v>
      </c>
      <c r="CO516" s="449"/>
      <c r="CP516" s="45">
        <v>0.79</v>
      </c>
      <c r="CQ516" s="45">
        <v>0.88</v>
      </c>
      <c r="CR516" s="45">
        <v>100.4</v>
      </c>
      <c r="CS516" s="45">
        <v>1.7</v>
      </c>
      <c r="CT516" s="45">
        <v>5.5</v>
      </c>
      <c r="CU516" s="45">
        <v>45</v>
      </c>
      <c r="CV516" s="45">
        <v>540</v>
      </c>
      <c r="CW516" s="45">
        <v>720</v>
      </c>
      <c r="CX516" s="45">
        <v>0.5</v>
      </c>
      <c r="CY516" s="45">
        <v>0.05</v>
      </c>
      <c r="CZ516" s="45">
        <v>0.02</v>
      </c>
      <c r="DA516" s="45">
        <v>37.4</v>
      </c>
    </row>
    <row r="517" spans="1:105" ht="15.75" x14ac:dyDescent="0.3">
      <c r="A517" s="44">
        <f t="shared" si="49"/>
        <v>2015</v>
      </c>
      <c r="B517" s="44" t="str">
        <f t="shared" si="49"/>
        <v>SEPTIEMBRE</v>
      </c>
      <c r="C517" s="44">
        <v>4</v>
      </c>
      <c r="D517" s="44" t="str">
        <f t="shared" si="48"/>
        <v>SEPTIEMBRE 2015 / 3</v>
      </c>
      <c r="E517" s="49">
        <v>3</v>
      </c>
      <c r="F517" s="52">
        <v>42252</v>
      </c>
      <c r="G517" s="50">
        <v>56534</v>
      </c>
      <c r="H517" s="50" t="s">
        <v>104</v>
      </c>
      <c r="I517" s="48">
        <v>0.81230000000000002</v>
      </c>
      <c r="J517" s="51" t="s">
        <v>20</v>
      </c>
      <c r="K517" s="47">
        <v>0.02</v>
      </c>
      <c r="L517" s="47">
        <v>26.6</v>
      </c>
      <c r="M517" s="47">
        <v>114</v>
      </c>
      <c r="N517" s="46" t="s">
        <v>103</v>
      </c>
      <c r="O517" s="47">
        <v>1.98</v>
      </c>
      <c r="P517" s="47">
        <v>55</v>
      </c>
      <c r="Q517" s="47"/>
      <c r="R517" s="47">
        <v>7.0000000000000007E-2</v>
      </c>
      <c r="S517" s="47">
        <v>0</v>
      </c>
      <c r="T517" s="47">
        <v>0.03</v>
      </c>
      <c r="U517" s="47">
        <v>641</v>
      </c>
      <c r="V517" s="47">
        <v>19958</v>
      </c>
      <c r="W517" s="47">
        <v>1</v>
      </c>
      <c r="X517" s="47">
        <v>12.1</v>
      </c>
      <c r="Y517" s="432"/>
      <c r="Z517" s="45">
        <v>0.79</v>
      </c>
      <c r="AA517" s="45">
        <v>0.88</v>
      </c>
      <c r="AB517" s="45">
        <v>100.4</v>
      </c>
      <c r="AC517" s="45">
        <v>1.7</v>
      </c>
      <c r="AD517" s="45">
        <v>5.5</v>
      </c>
      <c r="AE517" s="45">
        <v>45</v>
      </c>
      <c r="AF517" s="45">
        <v>540</v>
      </c>
      <c r="AG517" s="45">
        <v>720</v>
      </c>
      <c r="AH517" s="45">
        <v>0.5</v>
      </c>
      <c r="AI517" s="45">
        <v>0.05</v>
      </c>
      <c r="AJ517" s="45">
        <v>0.02</v>
      </c>
      <c r="AK517" s="45">
        <v>44.6</v>
      </c>
      <c r="AM517" s="49">
        <v>3</v>
      </c>
      <c r="AN517" s="52">
        <v>42254</v>
      </c>
      <c r="AO517" s="50">
        <v>56555</v>
      </c>
      <c r="AP517" s="50" t="s">
        <v>152</v>
      </c>
      <c r="AQ517" s="48">
        <v>0.8196</v>
      </c>
      <c r="AR517" s="51" t="s">
        <v>20</v>
      </c>
      <c r="AS517" s="47">
        <v>0.01</v>
      </c>
      <c r="AT517" s="47">
        <v>25</v>
      </c>
      <c r="AU517" s="47">
        <v>122</v>
      </c>
      <c r="AV517" s="46" t="s">
        <v>103</v>
      </c>
      <c r="AW517" s="47">
        <v>2.5</v>
      </c>
      <c r="AX517" s="47">
        <v>56</v>
      </c>
      <c r="AZ517" s="47">
        <v>0.08</v>
      </c>
      <c r="BA517" s="47">
        <v>0.01</v>
      </c>
      <c r="BB517" s="47">
        <v>0.05</v>
      </c>
      <c r="BC517" s="47">
        <v>653</v>
      </c>
      <c r="BD517" s="47">
        <v>19894</v>
      </c>
      <c r="BE517" s="47">
        <v>1.5</v>
      </c>
      <c r="BF517" s="47">
        <v>12</v>
      </c>
      <c r="BG517" s="260"/>
      <c r="BH517" s="45">
        <v>0.79</v>
      </c>
      <c r="BI517" s="45">
        <v>0.88</v>
      </c>
      <c r="BJ517" s="45">
        <v>100.4</v>
      </c>
      <c r="BK517" s="45">
        <v>1.7</v>
      </c>
      <c r="BL517" s="45">
        <v>5.5</v>
      </c>
      <c r="BM517" s="45">
        <v>45</v>
      </c>
      <c r="BN517" s="45">
        <v>540</v>
      </c>
      <c r="BO517" s="45">
        <v>720</v>
      </c>
      <c r="BP517" s="45">
        <v>0.5</v>
      </c>
      <c r="BQ517" s="45">
        <v>0.05</v>
      </c>
      <c r="BR517" s="45">
        <v>0.02</v>
      </c>
      <c r="BS517" s="45">
        <v>44.6</v>
      </c>
      <c r="BU517" s="49">
        <v>3</v>
      </c>
      <c r="BV517" s="52">
        <v>42268</v>
      </c>
      <c r="BW517" s="49"/>
      <c r="BX517" s="49"/>
      <c r="BY517" s="48">
        <v>0.80720000000000003</v>
      </c>
      <c r="BZ517" s="47">
        <v>1</v>
      </c>
      <c r="CA517" s="47">
        <v>0.01</v>
      </c>
      <c r="CB517" s="47">
        <v>6</v>
      </c>
      <c r="CC517" s="47">
        <v>106</v>
      </c>
      <c r="CD517" s="46" t="s">
        <v>103</v>
      </c>
      <c r="CE517" s="47">
        <v>2.8</v>
      </c>
      <c r="CF517" s="47">
        <v>50.1</v>
      </c>
      <c r="CG517" s="47">
        <v>49</v>
      </c>
      <c r="CH517" s="47">
        <v>0.24</v>
      </c>
      <c r="CI517" s="47">
        <v>0.01</v>
      </c>
      <c r="CJ517" s="47">
        <v>0</v>
      </c>
      <c r="CK517" s="47">
        <v>685.5</v>
      </c>
      <c r="CL517" s="47">
        <v>20002</v>
      </c>
      <c r="CM517" s="47">
        <v>4</v>
      </c>
      <c r="CN517" s="47">
        <v>12.2</v>
      </c>
      <c r="CO517" s="449"/>
      <c r="CP517" s="45">
        <v>0.79</v>
      </c>
      <c r="CQ517" s="45">
        <v>0.88</v>
      </c>
      <c r="CR517" s="45">
        <v>100.4</v>
      </c>
      <c r="CS517" s="45">
        <v>1.7</v>
      </c>
      <c r="CT517" s="45">
        <v>5.5</v>
      </c>
      <c r="CU517" s="45">
        <v>45</v>
      </c>
      <c r="CV517" s="45">
        <v>540</v>
      </c>
      <c r="CW517" s="45">
        <v>720</v>
      </c>
      <c r="CX517" s="45">
        <v>0.5</v>
      </c>
      <c r="CY517" s="45">
        <v>0.05</v>
      </c>
      <c r="CZ517" s="45">
        <v>0.02</v>
      </c>
      <c r="DA517" s="45">
        <v>37.4</v>
      </c>
    </row>
    <row r="518" spans="1:105" ht="15.75" x14ac:dyDescent="0.3">
      <c r="A518" s="44">
        <f t="shared" si="49"/>
        <v>2015</v>
      </c>
      <c r="B518" s="44" t="str">
        <f t="shared" si="49"/>
        <v>SEPTIEMBRE</v>
      </c>
      <c r="C518" s="44">
        <v>5</v>
      </c>
      <c r="D518" s="44" t="str">
        <f t="shared" si="48"/>
        <v>SEPTIEMBRE 2015 / 4</v>
      </c>
      <c r="E518" s="49">
        <v>4</v>
      </c>
      <c r="F518" s="52">
        <v>42254</v>
      </c>
      <c r="G518" s="50">
        <v>56568</v>
      </c>
      <c r="H518" s="50" t="s">
        <v>102</v>
      </c>
      <c r="I518" s="48">
        <v>0.81279999999999997</v>
      </c>
      <c r="J518" s="51" t="s">
        <v>20</v>
      </c>
      <c r="K518" s="47">
        <v>0.01</v>
      </c>
      <c r="L518" s="47">
        <v>26.6</v>
      </c>
      <c r="M518" s="47">
        <v>114</v>
      </c>
      <c r="N518" s="46" t="s">
        <v>103</v>
      </c>
      <c r="O518" s="47">
        <v>1.98</v>
      </c>
      <c r="P518" s="47">
        <v>55.4</v>
      </c>
      <c r="R518" s="47">
        <v>7.0000000000000007E-2</v>
      </c>
      <c r="S518" s="47">
        <v>0</v>
      </c>
      <c r="T518" s="47">
        <v>0.03</v>
      </c>
      <c r="U518" s="47">
        <v>648</v>
      </c>
      <c r="V518" s="47">
        <v>19954</v>
      </c>
      <c r="W518" s="47">
        <v>1</v>
      </c>
      <c r="X518" s="47">
        <v>12</v>
      </c>
      <c r="Y518" s="432"/>
      <c r="Z518" s="45">
        <v>0.79</v>
      </c>
      <c r="AA518" s="45">
        <v>0.88</v>
      </c>
      <c r="AB518" s="45">
        <v>100.4</v>
      </c>
      <c r="AC518" s="45">
        <v>1.7</v>
      </c>
      <c r="AD518" s="45">
        <v>5.5</v>
      </c>
      <c r="AE518" s="45">
        <v>45</v>
      </c>
      <c r="AF518" s="45">
        <v>540</v>
      </c>
      <c r="AG518" s="45">
        <v>720</v>
      </c>
      <c r="AH518" s="45">
        <v>0.5</v>
      </c>
      <c r="AI518" s="45">
        <v>0.05</v>
      </c>
      <c r="AJ518" s="45">
        <v>0.02</v>
      </c>
      <c r="AK518" s="45">
        <v>44.6</v>
      </c>
      <c r="AM518" s="49">
        <v>4</v>
      </c>
      <c r="AN518" s="52">
        <v>42257</v>
      </c>
      <c r="AO518" s="50">
        <v>56645</v>
      </c>
      <c r="AP518" s="50" t="s">
        <v>182</v>
      </c>
      <c r="AQ518" s="48">
        <v>0.81459999999999999</v>
      </c>
      <c r="AR518" s="51" t="s">
        <v>20</v>
      </c>
      <c r="AS518" s="47">
        <v>0.01</v>
      </c>
      <c r="AT518" s="47">
        <v>20</v>
      </c>
      <c r="AU518" s="47">
        <v>120</v>
      </c>
      <c r="AV518" s="46" t="s">
        <v>103</v>
      </c>
      <c r="AW518" s="47">
        <v>2.2999999999999998</v>
      </c>
      <c r="AX518" s="47">
        <v>56</v>
      </c>
      <c r="AZ518" s="47">
        <v>0.08</v>
      </c>
      <c r="BA518" s="47">
        <v>0.01</v>
      </c>
      <c r="BB518" s="47">
        <v>0</v>
      </c>
      <c r="BC518" s="47">
        <v>637</v>
      </c>
      <c r="BD518" s="47">
        <v>19938</v>
      </c>
      <c r="BE518" s="47">
        <v>1.5</v>
      </c>
      <c r="BF518" s="47">
        <v>12</v>
      </c>
      <c r="BG518" s="260"/>
      <c r="BH518" s="45">
        <v>0.79</v>
      </c>
      <c r="BI518" s="45">
        <v>0.88</v>
      </c>
      <c r="BJ518" s="45">
        <v>100.4</v>
      </c>
      <c r="BK518" s="45">
        <v>1.7</v>
      </c>
      <c r="BL518" s="45">
        <v>5.5</v>
      </c>
      <c r="BM518" s="45">
        <v>45</v>
      </c>
      <c r="BN518" s="45">
        <v>540</v>
      </c>
      <c r="BO518" s="45">
        <v>720</v>
      </c>
      <c r="BP518" s="45">
        <v>0.5</v>
      </c>
      <c r="BQ518" s="45">
        <v>0.05</v>
      </c>
      <c r="BR518" s="45">
        <v>0.02</v>
      </c>
      <c r="BS518" s="45">
        <v>44.6</v>
      </c>
      <c r="BU518" s="49">
        <v>4</v>
      </c>
      <c r="BV518" s="52">
        <v>42275</v>
      </c>
      <c r="BW518" s="49"/>
      <c r="BX518" s="49"/>
      <c r="BY518" s="48">
        <v>0.80859999999999999</v>
      </c>
      <c r="BZ518" s="47">
        <v>1</v>
      </c>
      <c r="CA518" s="47">
        <v>0.01</v>
      </c>
      <c r="CB518" s="47">
        <v>5</v>
      </c>
      <c r="CC518" s="47">
        <v>108</v>
      </c>
      <c r="CD518" s="46" t="s">
        <v>103</v>
      </c>
      <c r="CE518" s="47">
        <v>3</v>
      </c>
      <c r="CF518" s="47">
        <v>53.5</v>
      </c>
      <c r="CG518" s="47">
        <v>52.4</v>
      </c>
      <c r="CH518" s="47">
        <v>0.25</v>
      </c>
      <c r="CI518" s="47">
        <v>0.01</v>
      </c>
      <c r="CJ518" s="47">
        <v>0</v>
      </c>
      <c r="CK518" s="47">
        <v>689.5</v>
      </c>
      <c r="CL518" s="47">
        <v>19999</v>
      </c>
      <c r="CM518" s="47">
        <v>3</v>
      </c>
      <c r="CN518" s="47">
        <v>12.2</v>
      </c>
      <c r="CO518" s="449"/>
      <c r="CP518" s="45">
        <v>0.79</v>
      </c>
      <c r="CQ518" s="45">
        <v>0.88</v>
      </c>
      <c r="CR518" s="45">
        <v>100.4</v>
      </c>
      <c r="CS518" s="45">
        <v>1.7</v>
      </c>
      <c r="CT518" s="45">
        <v>5.5</v>
      </c>
      <c r="CU518" s="45">
        <v>45</v>
      </c>
      <c r="CV518" s="45">
        <v>540</v>
      </c>
      <c r="CW518" s="45">
        <v>720</v>
      </c>
      <c r="CX518" s="45">
        <v>0.5</v>
      </c>
      <c r="CY518" s="45">
        <v>0.05</v>
      </c>
      <c r="CZ518" s="45">
        <v>0.02</v>
      </c>
      <c r="DA518" s="45">
        <v>37.4</v>
      </c>
    </row>
    <row r="519" spans="1:105" ht="15.75" x14ac:dyDescent="0.3">
      <c r="A519" s="44">
        <f t="shared" si="49"/>
        <v>2015</v>
      </c>
      <c r="B519" s="44" t="str">
        <f t="shared" si="49"/>
        <v>SEPTIEMBRE</v>
      </c>
      <c r="C519" s="44">
        <v>6</v>
      </c>
      <c r="D519" s="44" t="str">
        <f t="shared" si="48"/>
        <v>SEPTIEMBRE 2015 / 5</v>
      </c>
      <c r="E519" s="49">
        <v>5</v>
      </c>
      <c r="F519" s="52">
        <v>42256</v>
      </c>
      <c r="G519" s="50">
        <v>56631</v>
      </c>
      <c r="H519" s="50" t="s">
        <v>104</v>
      </c>
      <c r="I519" s="48">
        <v>0.81230000000000002</v>
      </c>
      <c r="J519" s="51" t="s">
        <v>20</v>
      </c>
      <c r="K519" s="47">
        <v>0.02</v>
      </c>
      <c r="L519" s="47">
        <v>26.6</v>
      </c>
      <c r="M519" s="47">
        <v>114</v>
      </c>
      <c r="N519" s="46" t="s">
        <v>103</v>
      </c>
      <c r="O519" s="47">
        <v>1.96</v>
      </c>
      <c r="P519" s="47">
        <v>55</v>
      </c>
      <c r="R519" s="47">
        <v>0.08</v>
      </c>
      <c r="S519" s="47">
        <v>0</v>
      </c>
      <c r="T519" s="47">
        <v>0.03</v>
      </c>
      <c r="U519" s="47">
        <v>637</v>
      </c>
      <c r="V519" s="47">
        <v>19958</v>
      </c>
      <c r="W519" s="47">
        <v>1</v>
      </c>
      <c r="X519" s="47">
        <v>12</v>
      </c>
      <c r="Y519" s="432"/>
      <c r="Z519" s="45">
        <v>0.79</v>
      </c>
      <c r="AA519" s="45">
        <v>0.88</v>
      </c>
      <c r="AB519" s="45">
        <v>100.4</v>
      </c>
      <c r="AC519" s="45">
        <v>1.7</v>
      </c>
      <c r="AD519" s="45">
        <v>5.5</v>
      </c>
      <c r="AE519" s="45">
        <v>45</v>
      </c>
      <c r="AF519" s="45">
        <v>540</v>
      </c>
      <c r="AG519" s="45">
        <v>720</v>
      </c>
      <c r="AH519" s="45">
        <v>0.5</v>
      </c>
      <c r="AI519" s="45">
        <v>0.05</v>
      </c>
      <c r="AJ519" s="45">
        <v>0.02</v>
      </c>
      <c r="AK519" s="45">
        <v>44.6</v>
      </c>
      <c r="AM519" s="49">
        <v>5</v>
      </c>
      <c r="AN519" s="52">
        <v>42258</v>
      </c>
      <c r="AO519" s="50">
        <v>56659</v>
      </c>
      <c r="AP519" s="50" t="s">
        <v>153</v>
      </c>
      <c r="AQ519" s="48">
        <v>0.81440000000000001</v>
      </c>
      <c r="AR519" s="51" t="s">
        <v>20</v>
      </c>
      <c r="AS519" s="47">
        <v>0.02</v>
      </c>
      <c r="AT519" s="47">
        <v>20</v>
      </c>
      <c r="AU519" s="47">
        <v>107</v>
      </c>
      <c r="AV519" s="46" t="s">
        <v>103</v>
      </c>
      <c r="AW519" s="47">
        <v>2.2000000000000002</v>
      </c>
      <c r="AX519" s="47">
        <v>55</v>
      </c>
      <c r="AZ519" s="47">
        <v>0.08</v>
      </c>
      <c r="BA519" s="47">
        <v>0.01</v>
      </c>
      <c r="BB519" s="47">
        <v>0.05</v>
      </c>
      <c r="BC519" s="47">
        <v>640</v>
      </c>
      <c r="BD519" s="47">
        <v>19938</v>
      </c>
      <c r="BE519" s="47">
        <v>1.5</v>
      </c>
      <c r="BF519" s="47">
        <v>12</v>
      </c>
      <c r="BG519" s="260"/>
      <c r="BH519" s="45">
        <v>0.79</v>
      </c>
      <c r="BI519" s="45">
        <v>0.88</v>
      </c>
      <c r="BJ519" s="45">
        <v>100.4</v>
      </c>
      <c r="BK519" s="45">
        <v>1.7</v>
      </c>
      <c r="BL519" s="45">
        <v>5.5</v>
      </c>
      <c r="BM519" s="45">
        <v>45</v>
      </c>
      <c r="BN519" s="45">
        <v>540</v>
      </c>
      <c r="BO519" s="45">
        <v>720</v>
      </c>
      <c r="BP519" s="45">
        <v>0.5</v>
      </c>
      <c r="BQ519" s="45">
        <v>0.05</v>
      </c>
      <c r="BR519" s="45">
        <v>0.02</v>
      </c>
      <c r="BS519" s="45">
        <v>44.6</v>
      </c>
      <c r="BV519" s="44"/>
    </row>
    <row r="520" spans="1:105" ht="15.75" x14ac:dyDescent="0.3">
      <c r="A520" s="44">
        <f t="shared" si="49"/>
        <v>2015</v>
      </c>
      <c r="B520" s="44" t="str">
        <f t="shared" si="49"/>
        <v>SEPTIEMBRE</v>
      </c>
      <c r="C520" s="44">
        <v>7</v>
      </c>
      <c r="D520" s="44" t="str">
        <f t="shared" si="48"/>
        <v>SEPTIEMBRE 2015 / 6</v>
      </c>
      <c r="E520" s="49">
        <v>6</v>
      </c>
      <c r="F520" s="52">
        <v>42258</v>
      </c>
      <c r="G520" s="50">
        <v>56678</v>
      </c>
      <c r="H520" s="50" t="s">
        <v>102</v>
      </c>
      <c r="I520" s="48">
        <v>0.81230000000000002</v>
      </c>
      <c r="J520" s="51" t="s">
        <v>20</v>
      </c>
      <c r="K520" s="47">
        <v>0.02</v>
      </c>
      <c r="L520" s="47">
        <v>26.6</v>
      </c>
      <c r="M520" s="47">
        <v>114</v>
      </c>
      <c r="N520" s="46" t="s">
        <v>103</v>
      </c>
      <c r="O520" s="47">
        <v>1.99</v>
      </c>
      <c r="P520" s="47">
        <v>55.4</v>
      </c>
      <c r="R520" s="47">
        <v>0.08</v>
      </c>
      <c r="S520" s="47">
        <v>0</v>
      </c>
      <c r="T520" s="47">
        <v>0.03</v>
      </c>
      <c r="U520" s="47">
        <v>645</v>
      </c>
      <c r="V520" s="47">
        <v>19958</v>
      </c>
      <c r="W520" s="47">
        <v>1</v>
      </c>
      <c r="X520" s="47">
        <v>12</v>
      </c>
      <c r="Y520" s="432"/>
      <c r="Z520" s="45">
        <v>0.79</v>
      </c>
      <c r="AA520" s="45">
        <v>0.88</v>
      </c>
      <c r="AB520" s="45">
        <v>100.4</v>
      </c>
      <c r="AC520" s="45">
        <v>1.7</v>
      </c>
      <c r="AD520" s="45">
        <v>5.5</v>
      </c>
      <c r="AE520" s="45">
        <v>45</v>
      </c>
      <c r="AF520" s="45">
        <v>540</v>
      </c>
      <c r="AG520" s="45">
        <v>720</v>
      </c>
      <c r="AH520" s="45">
        <v>0.5</v>
      </c>
      <c r="AI520" s="45">
        <v>0.05</v>
      </c>
      <c r="AJ520" s="45">
        <v>0.02</v>
      </c>
      <c r="AK520" s="45">
        <v>44.6</v>
      </c>
      <c r="AM520" s="49">
        <v>6</v>
      </c>
      <c r="AN520" s="52">
        <v>42261</v>
      </c>
      <c r="AO520" s="50">
        <v>56735</v>
      </c>
      <c r="AP520" s="50" t="s">
        <v>152</v>
      </c>
      <c r="AQ520" s="48">
        <v>0.81930000000000003</v>
      </c>
      <c r="AR520" s="51" t="s">
        <v>20</v>
      </c>
      <c r="AS520" s="47">
        <v>0.01</v>
      </c>
      <c r="AT520" s="47">
        <v>16</v>
      </c>
      <c r="AU520" s="47">
        <v>122</v>
      </c>
      <c r="AV520" s="46" t="s">
        <v>103</v>
      </c>
      <c r="AW520" s="47">
        <v>2.5</v>
      </c>
      <c r="AX520" s="47">
        <v>58</v>
      </c>
      <c r="AY520" s="47"/>
      <c r="AZ520" s="47">
        <v>0.08</v>
      </c>
      <c r="BA520" s="47">
        <v>0.01</v>
      </c>
      <c r="BB520" s="47">
        <v>0.05</v>
      </c>
      <c r="BC520" s="47">
        <v>680</v>
      </c>
      <c r="BD520" s="47">
        <v>19898</v>
      </c>
      <c r="BE520" s="47">
        <v>1.5</v>
      </c>
      <c r="BF520" s="47">
        <v>12</v>
      </c>
      <c r="BG520" s="260"/>
      <c r="BH520" s="45">
        <v>0.79</v>
      </c>
      <c r="BI520" s="45">
        <v>0.88</v>
      </c>
      <c r="BJ520" s="45">
        <v>100.4</v>
      </c>
      <c r="BK520" s="45">
        <v>1.7</v>
      </c>
      <c r="BL520" s="45">
        <v>5.5</v>
      </c>
      <c r="BM520" s="45">
        <v>45</v>
      </c>
      <c r="BN520" s="45">
        <v>540</v>
      </c>
      <c r="BO520" s="45">
        <v>720</v>
      </c>
      <c r="BP520" s="45">
        <v>0.5</v>
      </c>
      <c r="BQ520" s="45">
        <v>0.05</v>
      </c>
      <c r="BR520" s="45">
        <v>0.02</v>
      </c>
      <c r="BS520" s="45">
        <v>44.6</v>
      </c>
      <c r="BV520" s="44"/>
    </row>
    <row r="521" spans="1:105" ht="15.75" x14ac:dyDescent="0.3">
      <c r="A521" s="44">
        <f t="shared" si="49"/>
        <v>2015</v>
      </c>
      <c r="B521" s="44" t="str">
        <f t="shared" si="49"/>
        <v>SEPTIEMBRE</v>
      </c>
      <c r="C521" s="44">
        <v>8</v>
      </c>
      <c r="D521" s="44" t="str">
        <f t="shared" si="48"/>
        <v>SEPTIEMBRE 2015 / 7</v>
      </c>
      <c r="E521" s="49">
        <v>7</v>
      </c>
      <c r="F521" s="52">
        <v>42260</v>
      </c>
      <c r="G521" s="50">
        <v>56737</v>
      </c>
      <c r="H521" s="50" t="s">
        <v>104</v>
      </c>
      <c r="I521" s="48">
        <v>0.81179999999999997</v>
      </c>
      <c r="J521" s="51" t="s">
        <v>20</v>
      </c>
      <c r="K521" s="47">
        <v>0.02</v>
      </c>
      <c r="L521" s="47">
        <v>26.6</v>
      </c>
      <c r="M521" s="47">
        <v>112</v>
      </c>
      <c r="N521" s="46" t="s">
        <v>103</v>
      </c>
      <c r="O521" s="47">
        <v>1.94</v>
      </c>
      <c r="P521" s="47">
        <v>54.7</v>
      </c>
      <c r="R521" s="47">
        <v>0.08</v>
      </c>
      <c r="S521" s="47">
        <v>0</v>
      </c>
      <c r="T521" s="47">
        <v>0.03</v>
      </c>
      <c r="U521" s="47">
        <v>637</v>
      </c>
      <c r="V521" s="47">
        <v>19962</v>
      </c>
      <c r="W521" s="47">
        <v>1</v>
      </c>
      <c r="X521" s="47">
        <v>12</v>
      </c>
      <c r="Y521" s="432"/>
      <c r="Z521" s="45">
        <v>0.79</v>
      </c>
      <c r="AA521" s="45">
        <v>0.88</v>
      </c>
      <c r="AB521" s="45">
        <v>100.4</v>
      </c>
      <c r="AC521" s="45">
        <v>1.7</v>
      </c>
      <c r="AD521" s="45">
        <v>5.5</v>
      </c>
      <c r="AE521" s="45">
        <v>45</v>
      </c>
      <c r="AF521" s="45">
        <v>540</v>
      </c>
      <c r="AG521" s="45">
        <v>720</v>
      </c>
      <c r="AH521" s="45">
        <v>0.5</v>
      </c>
      <c r="AI521" s="45">
        <v>0.05</v>
      </c>
      <c r="AJ521" s="45">
        <v>0.02</v>
      </c>
      <c r="AK521" s="45">
        <v>44.6</v>
      </c>
      <c r="AM521" s="49">
        <v>7</v>
      </c>
      <c r="AN521" s="52">
        <v>42264</v>
      </c>
      <c r="AO521" s="50">
        <v>56810</v>
      </c>
      <c r="AP521" s="50" t="s">
        <v>182</v>
      </c>
      <c r="AQ521" s="48">
        <v>0.81320000000000003</v>
      </c>
      <c r="AR521" s="51" t="s">
        <v>20</v>
      </c>
      <c r="AS521" s="47">
        <v>0.01</v>
      </c>
      <c r="AT521" s="47">
        <v>20</v>
      </c>
      <c r="AU521" s="47">
        <v>120</v>
      </c>
      <c r="AV521" s="46" t="s">
        <v>103</v>
      </c>
      <c r="AW521" s="47">
        <v>2.2000000000000002</v>
      </c>
      <c r="AX521" s="47">
        <v>55</v>
      </c>
      <c r="AY521" s="47"/>
      <c r="AZ521" s="47">
        <v>0.08</v>
      </c>
      <c r="BA521" s="47">
        <v>0.01</v>
      </c>
      <c r="BB521" s="47">
        <v>0.02</v>
      </c>
      <c r="BC521" s="47">
        <v>639</v>
      </c>
      <c r="BD521" s="47">
        <v>19950</v>
      </c>
      <c r="BE521" s="47">
        <v>1</v>
      </c>
      <c r="BF521" s="47">
        <v>12</v>
      </c>
      <c r="BG521" s="260"/>
      <c r="BH521" s="45">
        <v>0.79</v>
      </c>
      <c r="BI521" s="45">
        <v>0.88</v>
      </c>
      <c r="BJ521" s="45">
        <v>100.4</v>
      </c>
      <c r="BK521" s="45">
        <v>1.7</v>
      </c>
      <c r="BL521" s="45">
        <v>5.5</v>
      </c>
      <c r="BM521" s="45">
        <v>45</v>
      </c>
      <c r="BN521" s="45">
        <v>540</v>
      </c>
      <c r="BO521" s="45">
        <v>720</v>
      </c>
      <c r="BP521" s="45">
        <v>0.5</v>
      </c>
      <c r="BQ521" s="45">
        <v>0.05</v>
      </c>
      <c r="BR521" s="45">
        <v>0.02</v>
      </c>
      <c r="BS521" s="45">
        <v>44.6</v>
      </c>
      <c r="BV521" s="44"/>
    </row>
    <row r="522" spans="1:105" ht="15.75" x14ac:dyDescent="0.3">
      <c r="A522" s="44">
        <f t="shared" si="49"/>
        <v>2015</v>
      </c>
      <c r="B522" s="44" t="str">
        <f t="shared" si="49"/>
        <v>SEPTIEMBRE</v>
      </c>
      <c r="C522" s="44">
        <v>9</v>
      </c>
      <c r="D522" s="44" t="str">
        <f t="shared" si="48"/>
        <v>SEPTIEMBRE 2015 / 8</v>
      </c>
      <c r="E522" s="49">
        <v>8</v>
      </c>
      <c r="F522" s="52">
        <v>42262</v>
      </c>
      <c r="G522" s="50">
        <v>56774</v>
      </c>
      <c r="H522" s="50" t="s">
        <v>102</v>
      </c>
      <c r="I522" s="48">
        <v>0.81140000000000001</v>
      </c>
      <c r="J522" s="51" t="s">
        <v>20</v>
      </c>
      <c r="K522" s="47">
        <v>0.02</v>
      </c>
      <c r="L522" s="47">
        <v>26.6</v>
      </c>
      <c r="M522" s="47">
        <v>114</v>
      </c>
      <c r="N522" s="46" t="s">
        <v>103</v>
      </c>
      <c r="O522" s="47">
        <v>1.95</v>
      </c>
      <c r="P522" s="47">
        <v>55</v>
      </c>
      <c r="R522" s="47">
        <v>0.08</v>
      </c>
      <c r="S522" s="47">
        <v>0</v>
      </c>
      <c r="T522" s="47">
        <v>0.03</v>
      </c>
      <c r="U522" s="47">
        <v>640</v>
      </c>
      <c r="V522" s="47">
        <v>19966</v>
      </c>
      <c r="W522" s="47">
        <v>1</v>
      </c>
      <c r="X522" s="47">
        <v>12</v>
      </c>
      <c r="Y522" s="432"/>
      <c r="Z522" s="45">
        <v>0.79</v>
      </c>
      <c r="AA522" s="45">
        <v>0.88</v>
      </c>
      <c r="AB522" s="45">
        <v>100.4</v>
      </c>
      <c r="AC522" s="45">
        <v>1.7</v>
      </c>
      <c r="AD522" s="45">
        <v>5.5</v>
      </c>
      <c r="AE522" s="45">
        <v>45</v>
      </c>
      <c r="AF522" s="45">
        <v>540</v>
      </c>
      <c r="AG522" s="45">
        <v>720</v>
      </c>
      <c r="AH522" s="45">
        <v>0.5</v>
      </c>
      <c r="AI522" s="45">
        <v>0.05</v>
      </c>
      <c r="AJ522" s="45">
        <v>0.02</v>
      </c>
      <c r="AK522" s="45">
        <v>44.6</v>
      </c>
      <c r="AM522" s="49">
        <v>8</v>
      </c>
      <c r="AN522" s="52" t="s">
        <v>209</v>
      </c>
      <c r="AO522" s="50">
        <v>56895</v>
      </c>
      <c r="AP522" s="50" t="s">
        <v>153</v>
      </c>
      <c r="AQ522" s="48">
        <v>0.81789999999999996</v>
      </c>
      <c r="AR522" s="51" t="s">
        <v>20</v>
      </c>
      <c r="AS522" s="47">
        <v>0.01</v>
      </c>
      <c r="AT522" s="47">
        <v>16</v>
      </c>
      <c r="AU522" s="47">
        <v>127</v>
      </c>
      <c r="AV522" s="46" t="s">
        <v>103</v>
      </c>
      <c r="AW522" s="47">
        <v>2.4</v>
      </c>
      <c r="AX522" s="47">
        <v>58</v>
      </c>
      <c r="AZ522" s="47">
        <v>0.08</v>
      </c>
      <c r="BA522" s="47">
        <v>0.01</v>
      </c>
      <c r="BB522" s="47">
        <v>0</v>
      </c>
      <c r="BC522" s="47">
        <v>666</v>
      </c>
      <c r="BD522" s="47">
        <v>19910</v>
      </c>
      <c r="BE522" s="47">
        <v>1</v>
      </c>
      <c r="BF522" s="47">
        <v>12</v>
      </c>
      <c r="BG522" s="260"/>
      <c r="BH522" s="45">
        <v>0.79</v>
      </c>
      <c r="BI522" s="45">
        <v>0.88</v>
      </c>
      <c r="BJ522" s="45">
        <v>100.4</v>
      </c>
      <c r="BK522" s="45">
        <v>1.7</v>
      </c>
      <c r="BL522" s="45">
        <v>5.5</v>
      </c>
      <c r="BM522" s="45">
        <v>45</v>
      </c>
      <c r="BN522" s="45">
        <v>540</v>
      </c>
      <c r="BO522" s="45">
        <v>720</v>
      </c>
      <c r="BP522" s="45">
        <v>0.5</v>
      </c>
      <c r="BQ522" s="45">
        <v>0.05</v>
      </c>
      <c r="BR522" s="45">
        <v>0.02</v>
      </c>
      <c r="BS522" s="45">
        <v>44.6</v>
      </c>
      <c r="BV522" s="44"/>
    </row>
    <row r="523" spans="1:105" ht="15.75" x14ac:dyDescent="0.3">
      <c r="A523" s="44">
        <f t="shared" si="49"/>
        <v>2015</v>
      </c>
      <c r="B523" s="44" t="str">
        <f t="shared" si="49"/>
        <v>SEPTIEMBRE</v>
      </c>
      <c r="C523" s="44">
        <v>10</v>
      </c>
      <c r="D523" s="44" t="str">
        <f t="shared" si="48"/>
        <v>SEPTIEMBRE 2015 / 9</v>
      </c>
      <c r="E523" s="49">
        <v>9</v>
      </c>
      <c r="F523" s="52">
        <v>42264</v>
      </c>
      <c r="G523" s="50">
        <v>56832</v>
      </c>
      <c r="H523" s="50" t="s">
        <v>104</v>
      </c>
      <c r="I523" s="48">
        <v>0.81089999999999995</v>
      </c>
      <c r="J523" s="51" t="s">
        <v>20</v>
      </c>
      <c r="K523" s="47">
        <v>0.01</v>
      </c>
      <c r="L523" s="47">
        <v>26.6</v>
      </c>
      <c r="M523" s="47">
        <v>114</v>
      </c>
      <c r="N523" s="46" t="s">
        <v>103</v>
      </c>
      <c r="O523" s="47">
        <v>1.96</v>
      </c>
      <c r="P523" s="47">
        <v>54.9</v>
      </c>
      <c r="R523" s="47">
        <v>0.08</v>
      </c>
      <c r="S523" s="47">
        <v>0</v>
      </c>
      <c r="T523" s="47">
        <v>0.03</v>
      </c>
      <c r="U523" s="47">
        <v>636</v>
      </c>
      <c r="V523" s="47">
        <v>19970</v>
      </c>
      <c r="W523" s="47">
        <v>1</v>
      </c>
      <c r="X523" s="47">
        <v>11.7</v>
      </c>
      <c r="Y523" s="432"/>
      <c r="Z523" s="45">
        <v>0.79</v>
      </c>
      <c r="AA523" s="45">
        <v>0.88</v>
      </c>
      <c r="AB523" s="45">
        <v>100.4</v>
      </c>
      <c r="AC523" s="45">
        <v>1.7</v>
      </c>
      <c r="AD523" s="45">
        <v>5.5</v>
      </c>
      <c r="AE523" s="45">
        <v>45</v>
      </c>
      <c r="AF523" s="45">
        <v>540</v>
      </c>
      <c r="AG523" s="45">
        <v>720</v>
      </c>
      <c r="AH523" s="45">
        <v>0.5</v>
      </c>
      <c r="AI523" s="45">
        <v>0.05</v>
      </c>
      <c r="AJ523" s="45">
        <v>0.02</v>
      </c>
      <c r="AK523" s="45">
        <v>44.6</v>
      </c>
      <c r="AM523" s="49">
        <v>9</v>
      </c>
      <c r="AN523" s="52" t="s">
        <v>210</v>
      </c>
      <c r="AO523" s="50">
        <v>56896</v>
      </c>
      <c r="AP523" s="50" t="s">
        <v>152</v>
      </c>
      <c r="AQ523" s="48">
        <v>0.81830000000000003</v>
      </c>
      <c r="AR523" s="51" t="s">
        <v>20</v>
      </c>
      <c r="AS523" s="47">
        <v>0.01</v>
      </c>
      <c r="AT523" s="47">
        <v>20</v>
      </c>
      <c r="AU523" s="47">
        <v>125</v>
      </c>
      <c r="AV523" s="46" t="s">
        <v>103</v>
      </c>
      <c r="AW523" s="47">
        <v>2.5</v>
      </c>
      <c r="AX523" s="47">
        <v>56</v>
      </c>
      <c r="AZ523" s="47">
        <v>0.08</v>
      </c>
      <c r="BA523" s="47">
        <v>0.01</v>
      </c>
      <c r="BB523" s="47">
        <v>0.02</v>
      </c>
      <c r="BC523" s="47">
        <v>648</v>
      </c>
      <c r="BD523" s="47">
        <v>19906</v>
      </c>
      <c r="BE523" s="47">
        <v>1.5</v>
      </c>
      <c r="BF523" s="47">
        <v>12</v>
      </c>
      <c r="BG523" s="260"/>
      <c r="BH523" s="45">
        <v>0.79</v>
      </c>
      <c r="BI523" s="45">
        <v>0.88</v>
      </c>
      <c r="BJ523" s="45">
        <v>100.4</v>
      </c>
      <c r="BK523" s="45">
        <v>1.7</v>
      </c>
      <c r="BL523" s="45">
        <v>5.5</v>
      </c>
      <c r="BM523" s="45">
        <v>45</v>
      </c>
      <c r="BN523" s="45">
        <v>540</v>
      </c>
      <c r="BO523" s="45">
        <v>720</v>
      </c>
      <c r="BP523" s="45">
        <v>0.5</v>
      </c>
      <c r="BQ523" s="45">
        <v>0.05</v>
      </c>
      <c r="BR523" s="45">
        <v>0.02</v>
      </c>
      <c r="BS523" s="45">
        <v>44.6</v>
      </c>
      <c r="BV523" s="44"/>
    </row>
    <row r="524" spans="1:105" ht="15.75" x14ac:dyDescent="0.3">
      <c r="A524" s="44">
        <f t="shared" si="49"/>
        <v>2015</v>
      </c>
      <c r="B524" s="44" t="str">
        <f t="shared" si="49"/>
        <v>SEPTIEMBRE</v>
      </c>
      <c r="C524" s="44">
        <v>11</v>
      </c>
      <c r="D524" s="44" t="str">
        <f t="shared" si="48"/>
        <v>SEPTIEMBRE 2015 / 10</v>
      </c>
      <c r="E524" s="49">
        <v>10</v>
      </c>
      <c r="F524" s="52">
        <v>42266</v>
      </c>
      <c r="G524" s="50">
        <v>56875</v>
      </c>
      <c r="H524" s="50" t="s">
        <v>102</v>
      </c>
      <c r="I524" s="48">
        <v>0.80859999999999999</v>
      </c>
      <c r="J524" s="51" t="s">
        <v>20</v>
      </c>
      <c r="K524" s="47">
        <v>0.01</v>
      </c>
      <c r="L524" s="47">
        <v>26.6</v>
      </c>
      <c r="M524" s="47">
        <v>114</v>
      </c>
      <c r="N524" s="46" t="s">
        <v>103</v>
      </c>
      <c r="O524" s="47">
        <v>1.84</v>
      </c>
      <c r="P524" s="47">
        <v>54.7</v>
      </c>
      <c r="R524" s="47">
        <v>0.08</v>
      </c>
      <c r="S524" s="47">
        <v>0</v>
      </c>
      <c r="T524" s="47">
        <v>0.03</v>
      </c>
      <c r="U524" s="47">
        <v>641</v>
      </c>
      <c r="V524" s="47">
        <v>19990</v>
      </c>
      <c r="W524" s="47">
        <v>1</v>
      </c>
      <c r="X524" s="47">
        <v>12</v>
      </c>
      <c r="Y524" s="432"/>
      <c r="Z524" s="45">
        <v>0.79</v>
      </c>
      <c r="AA524" s="45">
        <v>0.88</v>
      </c>
      <c r="AB524" s="45">
        <v>100.4</v>
      </c>
      <c r="AC524" s="45">
        <v>1.7</v>
      </c>
      <c r="AD524" s="45">
        <v>5.5</v>
      </c>
      <c r="AE524" s="45">
        <v>45</v>
      </c>
      <c r="AF524" s="45">
        <v>540</v>
      </c>
      <c r="AG524" s="45">
        <v>720</v>
      </c>
      <c r="AH524" s="45">
        <v>0.5</v>
      </c>
      <c r="AI524" s="45">
        <v>0.05</v>
      </c>
      <c r="AJ524" s="45">
        <v>0.02</v>
      </c>
      <c r="AK524" s="45">
        <v>44.6</v>
      </c>
      <c r="AM524" s="49">
        <v>10</v>
      </c>
      <c r="AN524" s="52">
        <v>42270</v>
      </c>
      <c r="AO524" s="50">
        <v>56950</v>
      </c>
      <c r="AP524" s="50" t="s">
        <v>182</v>
      </c>
      <c r="AQ524" s="48">
        <v>0.81759999999999999</v>
      </c>
      <c r="AR524" s="51" t="s">
        <v>20</v>
      </c>
      <c r="AS524" s="47">
        <v>0.01</v>
      </c>
      <c r="AT524" s="47">
        <v>25</v>
      </c>
      <c r="AU524" s="47">
        <v>125</v>
      </c>
      <c r="AV524" s="46" t="s">
        <v>103</v>
      </c>
      <c r="AW524" s="47">
        <v>2.4</v>
      </c>
      <c r="AX524" s="47">
        <v>57</v>
      </c>
      <c r="AZ524" s="47">
        <v>0.08</v>
      </c>
      <c r="BA524" s="47">
        <v>0.01</v>
      </c>
      <c r="BB524" s="47">
        <v>0.05</v>
      </c>
      <c r="BC524" s="47">
        <v>649</v>
      </c>
      <c r="BD524" s="47">
        <v>19914</v>
      </c>
      <c r="BE524" s="47">
        <v>1</v>
      </c>
      <c r="BF524" s="47">
        <v>12</v>
      </c>
      <c r="BG524" s="260"/>
      <c r="BH524" s="45">
        <v>0.79</v>
      </c>
      <c r="BI524" s="45">
        <v>0.88</v>
      </c>
      <c r="BJ524" s="45">
        <v>100.4</v>
      </c>
      <c r="BK524" s="45">
        <v>1.7</v>
      </c>
      <c r="BL524" s="45">
        <v>5.5</v>
      </c>
      <c r="BM524" s="45">
        <v>45</v>
      </c>
      <c r="BN524" s="45">
        <v>540</v>
      </c>
      <c r="BO524" s="45">
        <v>720</v>
      </c>
      <c r="BP524" s="45">
        <v>0.5</v>
      </c>
      <c r="BQ524" s="45">
        <v>0.05</v>
      </c>
      <c r="BR524" s="45">
        <v>0.02</v>
      </c>
      <c r="BS524" s="45">
        <v>44.6</v>
      </c>
      <c r="BV524" s="44"/>
    </row>
    <row r="525" spans="1:105" ht="15.75" x14ac:dyDescent="0.3">
      <c r="A525" s="44">
        <f t="shared" si="49"/>
        <v>2015</v>
      </c>
      <c r="B525" s="44" t="str">
        <f t="shared" si="49"/>
        <v>SEPTIEMBRE</v>
      </c>
      <c r="C525" s="44">
        <v>12</v>
      </c>
      <c r="D525" s="44" t="str">
        <f t="shared" si="48"/>
        <v>SEPTIEMBRE 2015 / 11</v>
      </c>
      <c r="E525" s="49">
        <v>11</v>
      </c>
      <c r="F525" s="52">
        <v>42268</v>
      </c>
      <c r="G525" s="50">
        <v>56924</v>
      </c>
      <c r="H525" s="50" t="s">
        <v>104</v>
      </c>
      <c r="I525" s="48">
        <v>0.80630000000000002</v>
      </c>
      <c r="J525" s="51" t="s">
        <v>20</v>
      </c>
      <c r="K525" s="47">
        <v>0.01</v>
      </c>
      <c r="L525" s="47">
        <v>26.6</v>
      </c>
      <c r="M525" s="47">
        <v>111</v>
      </c>
      <c r="N525" s="46" t="s">
        <v>103</v>
      </c>
      <c r="O525" s="47">
        <v>1.77</v>
      </c>
      <c r="P525" s="47">
        <v>53.5</v>
      </c>
      <c r="R525" s="47">
        <v>7.0000000000000007E-2</v>
      </c>
      <c r="S525" s="47">
        <v>0</v>
      </c>
      <c r="T525" s="47">
        <v>0.03</v>
      </c>
      <c r="U525" s="47">
        <v>628</v>
      </c>
      <c r="V525" s="47">
        <v>20010</v>
      </c>
      <c r="W525" s="47">
        <v>1</v>
      </c>
      <c r="X525" s="47">
        <v>12.2</v>
      </c>
      <c r="Y525" s="432"/>
      <c r="Z525" s="45">
        <v>0.79</v>
      </c>
      <c r="AA525" s="45">
        <v>0.88</v>
      </c>
      <c r="AB525" s="45">
        <v>100.4</v>
      </c>
      <c r="AC525" s="45">
        <v>1.7</v>
      </c>
      <c r="AD525" s="45">
        <v>5.5</v>
      </c>
      <c r="AE525" s="45">
        <v>45</v>
      </c>
      <c r="AF525" s="45">
        <v>540</v>
      </c>
      <c r="AG525" s="45">
        <v>720</v>
      </c>
      <c r="AH525" s="45">
        <v>0.5</v>
      </c>
      <c r="AI525" s="45">
        <v>0.05</v>
      </c>
      <c r="AJ525" s="45">
        <v>0.02</v>
      </c>
      <c r="AK525" s="45">
        <v>44.6</v>
      </c>
      <c r="AM525" s="49">
        <v>11</v>
      </c>
      <c r="AN525" s="52">
        <v>42272</v>
      </c>
      <c r="AO525" s="50">
        <v>56994</v>
      </c>
      <c r="AP525" s="50" t="s">
        <v>152</v>
      </c>
      <c r="AQ525" s="48">
        <v>0.81859999999999999</v>
      </c>
      <c r="AR525" s="51" t="s">
        <v>20</v>
      </c>
      <c r="AS525" s="47">
        <v>0.01</v>
      </c>
      <c r="AT525" s="47">
        <v>20</v>
      </c>
      <c r="AU525" s="47">
        <v>125</v>
      </c>
      <c r="AV525" s="46" t="s">
        <v>103</v>
      </c>
      <c r="AW525" s="47">
        <v>2.4</v>
      </c>
      <c r="AX525" s="47">
        <v>56</v>
      </c>
      <c r="AY525" s="47"/>
      <c r="AZ525" s="47">
        <v>0.08</v>
      </c>
      <c r="BA525" s="47">
        <v>0.01</v>
      </c>
      <c r="BB525" s="47">
        <v>0.05</v>
      </c>
      <c r="BC525" s="47">
        <v>649</v>
      </c>
      <c r="BD525" s="47">
        <v>19906</v>
      </c>
      <c r="BE525" s="47">
        <v>1.5</v>
      </c>
      <c r="BF525" s="47">
        <v>12</v>
      </c>
      <c r="BG525" s="260"/>
      <c r="BH525" s="45">
        <v>0.79</v>
      </c>
      <c r="BI525" s="45">
        <v>0.88</v>
      </c>
      <c r="BJ525" s="45">
        <v>100.4</v>
      </c>
      <c r="BK525" s="45">
        <v>1.7</v>
      </c>
      <c r="BL525" s="45">
        <v>5.5</v>
      </c>
      <c r="BM525" s="45">
        <v>45</v>
      </c>
      <c r="BN525" s="45">
        <v>540</v>
      </c>
      <c r="BO525" s="45">
        <v>720</v>
      </c>
      <c r="BP525" s="45">
        <v>0.5</v>
      </c>
      <c r="BQ525" s="45">
        <v>0.05</v>
      </c>
      <c r="BR525" s="45">
        <v>0.02</v>
      </c>
      <c r="BS525" s="45">
        <v>44.6</v>
      </c>
      <c r="BV525" s="44"/>
    </row>
    <row r="526" spans="1:105" ht="15.75" x14ac:dyDescent="0.3">
      <c r="A526" s="44">
        <f t="shared" si="49"/>
        <v>2015</v>
      </c>
      <c r="B526" s="44" t="str">
        <f t="shared" si="49"/>
        <v>SEPTIEMBRE</v>
      </c>
      <c r="C526" s="44">
        <v>13</v>
      </c>
      <c r="D526" s="44" t="str">
        <f t="shared" si="48"/>
        <v>SEPTIEMBRE 2015 / 12</v>
      </c>
      <c r="E526" s="49">
        <v>12</v>
      </c>
      <c r="F526" s="52">
        <v>42270</v>
      </c>
      <c r="G526" s="50">
        <v>56972</v>
      </c>
      <c r="H526" s="50" t="s">
        <v>102</v>
      </c>
      <c r="I526" s="48">
        <v>0.80669999999999997</v>
      </c>
      <c r="J526" s="51" t="s">
        <v>20</v>
      </c>
      <c r="K526" s="47">
        <v>0.01</v>
      </c>
      <c r="L526" s="47">
        <v>21.2</v>
      </c>
      <c r="M526" s="47">
        <v>112</v>
      </c>
      <c r="N526" s="46" t="s">
        <v>103</v>
      </c>
      <c r="O526" s="47">
        <v>1.81</v>
      </c>
      <c r="P526" s="47">
        <v>53.9</v>
      </c>
      <c r="R526" s="47">
        <v>7.0000000000000007E-2</v>
      </c>
      <c r="S526" s="47">
        <v>0</v>
      </c>
      <c r="T526" s="47">
        <v>0.03</v>
      </c>
      <c r="U526" s="47">
        <v>626</v>
      </c>
      <c r="V526" s="47">
        <v>20006</v>
      </c>
      <c r="W526" s="47">
        <v>1</v>
      </c>
      <c r="X526" s="47">
        <v>12.1</v>
      </c>
      <c r="Y526" s="432"/>
      <c r="Z526" s="45">
        <v>0.79</v>
      </c>
      <c r="AA526" s="45">
        <v>0.88</v>
      </c>
      <c r="AB526" s="45">
        <v>100.4</v>
      </c>
      <c r="AC526" s="45">
        <v>1.7</v>
      </c>
      <c r="AD526" s="45">
        <v>5.5</v>
      </c>
      <c r="AE526" s="45">
        <v>45</v>
      </c>
      <c r="AF526" s="45">
        <v>540</v>
      </c>
      <c r="AG526" s="45">
        <v>720</v>
      </c>
      <c r="AH526" s="45">
        <v>0.5</v>
      </c>
      <c r="AI526" s="45">
        <v>0.05</v>
      </c>
      <c r="AJ526" s="45">
        <v>0.02</v>
      </c>
      <c r="AK526" s="45">
        <v>44.6</v>
      </c>
      <c r="AM526" s="49">
        <v>12</v>
      </c>
      <c r="AN526" s="52">
        <v>42273</v>
      </c>
      <c r="AO526" s="50">
        <v>57022</v>
      </c>
      <c r="AP526" s="50" t="s">
        <v>182</v>
      </c>
      <c r="AQ526" s="48">
        <v>0.81740000000000002</v>
      </c>
      <c r="AR526" s="51" t="s">
        <v>20</v>
      </c>
      <c r="AS526" s="47">
        <v>0.01</v>
      </c>
      <c r="AT526" s="47">
        <v>27</v>
      </c>
      <c r="AU526" s="47">
        <v>127</v>
      </c>
      <c r="AV526" s="46" t="s">
        <v>103</v>
      </c>
      <c r="AW526" s="47">
        <v>2.4</v>
      </c>
      <c r="AX526" s="47">
        <v>58</v>
      </c>
      <c r="AY526" s="47"/>
      <c r="AZ526" s="47">
        <v>0.08</v>
      </c>
      <c r="BA526" s="47">
        <v>0.01</v>
      </c>
      <c r="BB526" s="47">
        <v>0</v>
      </c>
      <c r="BC526" s="47">
        <v>669</v>
      </c>
      <c r="BD526" s="47">
        <v>19914</v>
      </c>
      <c r="BE526" s="47">
        <v>1</v>
      </c>
      <c r="BF526" s="47">
        <v>12</v>
      </c>
      <c r="BG526" s="260"/>
      <c r="BH526" s="45">
        <v>0.79</v>
      </c>
      <c r="BI526" s="45">
        <v>0.88</v>
      </c>
      <c r="BJ526" s="45">
        <v>100.4</v>
      </c>
      <c r="BK526" s="45">
        <v>1.7</v>
      </c>
      <c r="BL526" s="45">
        <v>5.5</v>
      </c>
      <c r="BM526" s="45">
        <v>45</v>
      </c>
      <c r="BN526" s="45">
        <v>540</v>
      </c>
      <c r="BO526" s="45">
        <v>720</v>
      </c>
      <c r="BP526" s="45">
        <v>0.5</v>
      </c>
      <c r="BQ526" s="45">
        <v>0.05</v>
      </c>
      <c r="BR526" s="45">
        <v>0.02</v>
      </c>
      <c r="BS526" s="45">
        <v>44.6</v>
      </c>
      <c r="BV526" s="44"/>
    </row>
    <row r="527" spans="1:105" ht="15.75" x14ac:dyDescent="0.3">
      <c r="A527" s="44">
        <f t="shared" si="49"/>
        <v>2015</v>
      </c>
      <c r="B527" s="44" t="str">
        <f t="shared" si="49"/>
        <v>SEPTIEMBRE</v>
      </c>
      <c r="C527" s="44">
        <v>14</v>
      </c>
      <c r="D527" s="44" t="str">
        <f t="shared" si="48"/>
        <v>SEPTIEMBRE 2015 / 13</v>
      </c>
      <c r="E527" s="49">
        <v>13</v>
      </c>
      <c r="F527" s="52">
        <v>42272</v>
      </c>
      <c r="G527" s="50">
        <v>57029</v>
      </c>
      <c r="H527" s="50" t="s">
        <v>104</v>
      </c>
      <c r="I527" s="48">
        <v>0.8095</v>
      </c>
      <c r="J527" s="51" t="s">
        <v>20</v>
      </c>
      <c r="K527" s="47">
        <v>0.01</v>
      </c>
      <c r="L527" s="47">
        <v>26.6</v>
      </c>
      <c r="M527" s="47">
        <v>112</v>
      </c>
      <c r="N527" s="46" t="s">
        <v>103</v>
      </c>
      <c r="O527" s="47">
        <v>1.91</v>
      </c>
      <c r="P527" s="47">
        <v>54.5</v>
      </c>
      <c r="R527" s="47">
        <v>7.0000000000000007E-2</v>
      </c>
      <c r="S527" s="47">
        <v>0</v>
      </c>
      <c r="T527" s="47">
        <v>0.03</v>
      </c>
      <c r="U527" s="47">
        <v>634</v>
      </c>
      <c r="V527" s="47">
        <v>19982</v>
      </c>
      <c r="W527" s="47">
        <v>1</v>
      </c>
      <c r="X527" s="47">
        <v>12</v>
      </c>
      <c r="Y527" s="432"/>
      <c r="Z527" s="45">
        <v>0.79</v>
      </c>
      <c r="AA527" s="45">
        <v>0.88</v>
      </c>
      <c r="AB527" s="45">
        <v>100.4</v>
      </c>
      <c r="AC527" s="45">
        <v>1.7</v>
      </c>
      <c r="AD527" s="45">
        <v>5.5</v>
      </c>
      <c r="AE527" s="45">
        <v>45</v>
      </c>
      <c r="AF527" s="45">
        <v>540</v>
      </c>
      <c r="AG527" s="45">
        <v>720</v>
      </c>
      <c r="AH527" s="45">
        <v>0.5</v>
      </c>
      <c r="AI527" s="45">
        <v>0.05</v>
      </c>
      <c r="AJ527" s="45">
        <v>0.02</v>
      </c>
      <c r="AK527" s="45">
        <v>44.6</v>
      </c>
      <c r="AM527" s="49">
        <v>13</v>
      </c>
      <c r="AN527" s="52">
        <v>42274</v>
      </c>
      <c r="AO527" s="50">
        <v>57048</v>
      </c>
      <c r="AP527" s="50" t="s">
        <v>153</v>
      </c>
      <c r="AQ527" s="48">
        <v>0.81740000000000002</v>
      </c>
      <c r="AR527" s="51" t="s">
        <v>20</v>
      </c>
      <c r="AS527" s="47">
        <v>0.01</v>
      </c>
      <c r="AT527" s="47">
        <v>15</v>
      </c>
      <c r="AU527" s="47">
        <v>124</v>
      </c>
      <c r="AV527" s="46" t="s">
        <v>103</v>
      </c>
      <c r="AW527" s="47">
        <v>2.2999999999999998</v>
      </c>
      <c r="AX527" s="47">
        <v>57</v>
      </c>
      <c r="AY527" s="47"/>
      <c r="AZ527" s="47">
        <v>0.09</v>
      </c>
      <c r="BA527" s="47">
        <v>0.01</v>
      </c>
      <c r="BB527" s="47">
        <v>0.05</v>
      </c>
      <c r="BC527" s="47">
        <v>665</v>
      </c>
      <c r="BD527" s="47">
        <v>19914</v>
      </c>
      <c r="BE527" s="47">
        <v>1.5</v>
      </c>
      <c r="BF527" s="47">
        <v>12</v>
      </c>
      <c r="BG527" s="260"/>
      <c r="BH527" s="45">
        <v>0.79</v>
      </c>
      <c r="BI527" s="45">
        <v>0.88</v>
      </c>
      <c r="BJ527" s="45">
        <v>100.4</v>
      </c>
      <c r="BK527" s="45">
        <v>1.7</v>
      </c>
      <c r="BL527" s="45">
        <v>5.5</v>
      </c>
      <c r="BM527" s="45">
        <v>45</v>
      </c>
      <c r="BN527" s="45">
        <v>540</v>
      </c>
      <c r="BO527" s="45">
        <v>720</v>
      </c>
      <c r="BP527" s="45">
        <v>0.5</v>
      </c>
      <c r="BQ527" s="45">
        <v>0.05</v>
      </c>
      <c r="BR527" s="45">
        <v>0.02</v>
      </c>
      <c r="BS527" s="45">
        <v>44.6</v>
      </c>
      <c r="BV527" s="44"/>
    </row>
    <row r="528" spans="1:105" ht="15.75" x14ac:dyDescent="0.3">
      <c r="A528" s="44">
        <f t="shared" si="49"/>
        <v>2015</v>
      </c>
      <c r="B528" s="44" t="str">
        <f t="shared" si="49"/>
        <v>SEPTIEMBRE</v>
      </c>
      <c r="C528" s="44">
        <v>15</v>
      </c>
      <c r="D528" s="44" t="str">
        <f t="shared" si="48"/>
        <v>SEPTIEMBRE 2015 / 14</v>
      </c>
      <c r="E528" s="49">
        <v>14</v>
      </c>
      <c r="F528" s="52">
        <v>42274</v>
      </c>
      <c r="G528" s="50">
        <v>57058</v>
      </c>
      <c r="H528" s="50" t="s">
        <v>102</v>
      </c>
      <c r="I528" s="48">
        <v>0.81</v>
      </c>
      <c r="J528" s="51" t="s">
        <v>20</v>
      </c>
      <c r="K528" s="47">
        <v>0.02</v>
      </c>
      <c r="L528" s="47">
        <v>26.6</v>
      </c>
      <c r="M528" s="47">
        <v>112</v>
      </c>
      <c r="N528" s="46" t="s">
        <v>103</v>
      </c>
      <c r="O528" s="47">
        <v>1.92</v>
      </c>
      <c r="P528" s="47">
        <v>55.4</v>
      </c>
      <c r="R528" s="47">
        <v>7.0000000000000007E-2</v>
      </c>
      <c r="S528" s="47">
        <v>0</v>
      </c>
      <c r="T528" s="47">
        <v>0.03</v>
      </c>
      <c r="U528" s="47">
        <v>633</v>
      </c>
      <c r="V528" s="47">
        <v>19978</v>
      </c>
      <c r="W528" s="47">
        <v>1</v>
      </c>
      <c r="X528" s="47">
        <v>11.8</v>
      </c>
      <c r="Y528" s="432"/>
      <c r="Z528" s="45">
        <v>0.79</v>
      </c>
      <c r="AA528" s="45">
        <v>0.88</v>
      </c>
      <c r="AB528" s="45">
        <v>100.4</v>
      </c>
      <c r="AC528" s="45">
        <v>1.7</v>
      </c>
      <c r="AD528" s="45">
        <v>5.5</v>
      </c>
      <c r="AE528" s="45">
        <v>45</v>
      </c>
      <c r="AF528" s="45">
        <v>540</v>
      </c>
      <c r="AG528" s="45">
        <v>720</v>
      </c>
      <c r="AH528" s="45">
        <v>0.5</v>
      </c>
      <c r="AI528" s="45">
        <v>0.05</v>
      </c>
      <c r="AJ528" s="45">
        <v>0.02</v>
      </c>
      <c r="AK528" s="45">
        <v>44.6</v>
      </c>
      <c r="AM528" s="49">
        <v>14</v>
      </c>
      <c r="AN528" s="52">
        <v>42275</v>
      </c>
      <c r="AO528" s="50">
        <v>57053</v>
      </c>
      <c r="AP528" s="50" t="s">
        <v>152</v>
      </c>
      <c r="AQ528" s="48">
        <v>0.82020000000000004</v>
      </c>
      <c r="AR528" s="51" t="s">
        <v>20</v>
      </c>
      <c r="AS528" s="47">
        <v>0.01</v>
      </c>
      <c r="AT528" s="47">
        <v>20</v>
      </c>
      <c r="AU528" s="47">
        <v>125</v>
      </c>
      <c r="AV528" s="46" t="s">
        <v>103</v>
      </c>
      <c r="AW528" s="47">
        <v>2.5</v>
      </c>
      <c r="AX528" s="47">
        <v>56</v>
      </c>
      <c r="AY528" s="47"/>
      <c r="AZ528" s="47">
        <v>0.09</v>
      </c>
      <c r="BA528" s="47">
        <v>0.01</v>
      </c>
      <c r="BB528" s="47">
        <v>0.05</v>
      </c>
      <c r="BC528" s="47">
        <v>655</v>
      </c>
      <c r="BD528" s="47">
        <v>19890</v>
      </c>
      <c r="BE528" s="47">
        <v>1.5</v>
      </c>
      <c r="BF528" s="47">
        <v>12</v>
      </c>
      <c r="BG528" s="260"/>
      <c r="BH528" s="45">
        <v>0.79</v>
      </c>
      <c r="BI528" s="45">
        <v>0.88</v>
      </c>
      <c r="BJ528" s="45">
        <v>100.4</v>
      </c>
      <c r="BK528" s="45">
        <v>1.7</v>
      </c>
      <c r="BL528" s="45">
        <v>5.5</v>
      </c>
      <c r="BM528" s="45">
        <v>45</v>
      </c>
      <c r="BN528" s="45">
        <v>540</v>
      </c>
      <c r="BO528" s="45">
        <v>720</v>
      </c>
      <c r="BP528" s="45">
        <v>0.5</v>
      </c>
      <c r="BQ528" s="45">
        <v>0.05</v>
      </c>
      <c r="BR528" s="45">
        <v>0.02</v>
      </c>
      <c r="BS528" s="45">
        <v>44.6</v>
      </c>
      <c r="BV528" s="44"/>
    </row>
    <row r="529" spans="1:74" ht="15.75" x14ac:dyDescent="0.3">
      <c r="A529" s="44">
        <f t="shared" si="49"/>
        <v>2015</v>
      </c>
      <c r="B529" s="44" t="str">
        <f t="shared" si="49"/>
        <v>SEPTIEMBRE</v>
      </c>
      <c r="C529" s="44">
        <v>16</v>
      </c>
      <c r="D529" s="44" t="str">
        <f t="shared" si="48"/>
        <v>SEPTIEMBRE 2015 / 15</v>
      </c>
      <c r="AA529" s="44"/>
      <c r="AM529" s="49">
        <v>15</v>
      </c>
      <c r="AN529" s="52">
        <v>42276</v>
      </c>
      <c r="AO529" s="50">
        <v>57074</v>
      </c>
      <c r="AP529" s="50" t="s">
        <v>182</v>
      </c>
      <c r="AQ529" s="48">
        <v>0.81289999999999996</v>
      </c>
      <c r="AR529" s="51" t="s">
        <v>20</v>
      </c>
      <c r="AS529" s="47">
        <v>0.01</v>
      </c>
      <c r="AT529" s="47">
        <v>20</v>
      </c>
      <c r="AU529" s="47">
        <v>120</v>
      </c>
      <c r="AV529" s="46" t="s">
        <v>103</v>
      </c>
      <c r="AW529" s="47">
        <v>2.2000000000000002</v>
      </c>
      <c r="AX529" s="47">
        <v>54</v>
      </c>
      <c r="AY529" s="47"/>
      <c r="AZ529" s="47">
        <v>0.09</v>
      </c>
      <c r="BA529" s="47">
        <v>0.01</v>
      </c>
      <c r="BB529" s="47">
        <v>0.02</v>
      </c>
      <c r="BC529" s="47">
        <v>644</v>
      </c>
      <c r="BD529" s="47">
        <v>19954</v>
      </c>
      <c r="BE529" s="47">
        <v>1.5</v>
      </c>
      <c r="BF529" s="47">
        <v>12</v>
      </c>
      <c r="BG529" s="260"/>
      <c r="BH529" s="45">
        <v>0.79</v>
      </c>
      <c r="BI529" s="45">
        <v>0.88</v>
      </c>
      <c r="BJ529" s="45">
        <v>100.4</v>
      </c>
      <c r="BK529" s="45">
        <v>1.7</v>
      </c>
      <c r="BL529" s="45">
        <v>5.5</v>
      </c>
      <c r="BM529" s="45">
        <v>45</v>
      </c>
      <c r="BN529" s="45">
        <v>540</v>
      </c>
      <c r="BO529" s="45">
        <v>720</v>
      </c>
      <c r="BP529" s="45">
        <v>0.5</v>
      </c>
      <c r="BQ529" s="45">
        <v>0.05</v>
      </c>
      <c r="BR529" s="45">
        <v>0.02</v>
      </c>
      <c r="BS529" s="45">
        <v>44.6</v>
      </c>
      <c r="BV529" s="44"/>
    </row>
    <row r="530" spans="1:74" ht="15.75" x14ac:dyDescent="0.3">
      <c r="A530" s="44">
        <f t="shared" si="49"/>
        <v>2015</v>
      </c>
      <c r="B530" s="44" t="str">
        <f t="shared" si="49"/>
        <v>SEPTIEMBRE</v>
      </c>
      <c r="C530" s="44">
        <v>17</v>
      </c>
      <c r="D530" s="44" t="str">
        <f t="shared" si="48"/>
        <v>SEPTIEMBRE 2015 / 16</v>
      </c>
      <c r="AA530" s="44"/>
      <c r="AM530" s="49">
        <v>16</v>
      </c>
      <c r="AN530" s="52">
        <v>42277</v>
      </c>
      <c r="AO530" s="50">
        <v>57106</v>
      </c>
      <c r="AP530" s="50" t="s">
        <v>152</v>
      </c>
      <c r="AQ530" s="48">
        <v>0.81420000000000003</v>
      </c>
      <c r="AR530" s="51" t="s">
        <v>20</v>
      </c>
      <c r="AS530" s="47">
        <v>0.01</v>
      </c>
      <c r="AT530" s="47">
        <v>16</v>
      </c>
      <c r="AU530" s="47">
        <v>126</v>
      </c>
      <c r="AV530" s="46" t="s">
        <v>103</v>
      </c>
      <c r="AW530" s="47">
        <v>2.2000000000000002</v>
      </c>
      <c r="AX530" s="47">
        <v>57</v>
      </c>
      <c r="AY530" s="47"/>
      <c r="AZ530" s="47">
        <v>0.09</v>
      </c>
      <c r="BA530" s="47">
        <v>0.01</v>
      </c>
      <c r="BB530" s="47">
        <v>0.05</v>
      </c>
      <c r="BC530" s="47">
        <v>664</v>
      </c>
      <c r="BD530" s="47">
        <v>19942</v>
      </c>
      <c r="BE530" s="47">
        <v>1.5</v>
      </c>
      <c r="BF530" s="47">
        <v>12</v>
      </c>
      <c r="BG530" s="260"/>
      <c r="BH530" s="45">
        <v>0.79</v>
      </c>
      <c r="BI530" s="45">
        <v>0.88</v>
      </c>
      <c r="BJ530" s="45">
        <v>100.4</v>
      </c>
      <c r="BK530" s="45">
        <v>1.7</v>
      </c>
      <c r="BL530" s="45">
        <v>5.5</v>
      </c>
      <c r="BM530" s="45">
        <v>45</v>
      </c>
      <c r="BN530" s="45">
        <v>540</v>
      </c>
      <c r="BO530" s="45">
        <v>720</v>
      </c>
      <c r="BP530" s="45">
        <v>0.5</v>
      </c>
      <c r="BQ530" s="45">
        <v>0.05</v>
      </c>
      <c r="BR530" s="45">
        <v>0.02</v>
      </c>
      <c r="BS530" s="45">
        <v>44.6</v>
      </c>
      <c r="BV530" s="44"/>
    </row>
    <row r="531" spans="1:74" x14ac:dyDescent="0.25">
      <c r="A531" s="44">
        <f t="shared" si="49"/>
        <v>2015</v>
      </c>
      <c r="B531" s="44" t="str">
        <f t="shared" si="49"/>
        <v>SEPTIEMBRE</v>
      </c>
      <c r="C531" s="44">
        <v>18</v>
      </c>
      <c r="D531" s="44" t="str">
        <f t="shared" si="48"/>
        <v>SEPTIEMBRE 2015 / 17</v>
      </c>
    </row>
    <row r="532" spans="1:74" x14ac:dyDescent="0.25">
      <c r="A532" s="44">
        <f t="shared" si="49"/>
        <v>2015</v>
      </c>
      <c r="B532" s="44" t="str">
        <f t="shared" si="49"/>
        <v>SEPTIEMBRE</v>
      </c>
      <c r="C532" s="44">
        <v>19</v>
      </c>
      <c r="D532" s="44" t="str">
        <f t="shared" si="48"/>
        <v>SEPTIEMBRE 2015 / 18</v>
      </c>
    </row>
    <row r="533" spans="1:74" x14ac:dyDescent="0.25">
      <c r="A533" s="44">
        <f t="shared" si="49"/>
        <v>2015</v>
      </c>
      <c r="B533" s="44" t="str">
        <f t="shared" si="49"/>
        <v>SEPTIEMBRE</v>
      </c>
      <c r="C533" s="44">
        <v>20</v>
      </c>
      <c r="D533" s="44" t="str">
        <f t="shared" si="48"/>
        <v>SEPTIEMBRE 2015 / 19</v>
      </c>
    </row>
    <row r="534" spans="1:74" x14ac:dyDescent="0.25">
      <c r="A534" s="44">
        <f t="shared" si="49"/>
        <v>2015</v>
      </c>
      <c r="B534" s="44" t="str">
        <f t="shared" si="49"/>
        <v>SEPTIEMBRE</v>
      </c>
      <c r="C534" s="44">
        <v>21</v>
      </c>
      <c r="D534" s="44" t="str">
        <f t="shared" si="48"/>
        <v>SEPTIEMBRE 2015 / 20</v>
      </c>
    </row>
    <row r="535" spans="1:74" x14ac:dyDescent="0.25">
      <c r="A535" s="44">
        <f t="shared" si="49"/>
        <v>2015</v>
      </c>
      <c r="B535" s="44" t="str">
        <f t="shared" si="49"/>
        <v>SEPTIEMBRE</v>
      </c>
      <c r="C535" s="44">
        <v>22</v>
      </c>
      <c r="D535" s="44" t="str">
        <f t="shared" si="48"/>
        <v>SEPTIEMBRE 2015 / 21</v>
      </c>
    </row>
    <row r="536" spans="1:74" x14ac:dyDescent="0.25">
      <c r="A536" s="44">
        <f t="shared" si="49"/>
        <v>2015</v>
      </c>
      <c r="B536" s="44" t="str">
        <f t="shared" si="49"/>
        <v>SEPTIEMBRE</v>
      </c>
      <c r="C536" s="44">
        <v>23</v>
      </c>
      <c r="D536" s="44" t="str">
        <f t="shared" si="48"/>
        <v>SEPTIEMBRE 2015 / 22</v>
      </c>
    </row>
    <row r="537" spans="1:74" x14ac:dyDescent="0.25">
      <c r="A537" s="44">
        <f t="shared" si="49"/>
        <v>2015</v>
      </c>
      <c r="B537" s="44" t="str">
        <f t="shared" si="49"/>
        <v>SEPTIEMBRE</v>
      </c>
      <c r="C537" s="44">
        <v>24</v>
      </c>
      <c r="D537" s="44" t="str">
        <f t="shared" si="48"/>
        <v>SEPTIEMBRE 2015 / 23</v>
      </c>
    </row>
    <row r="538" spans="1:74" x14ac:dyDescent="0.25">
      <c r="A538" s="44">
        <f t="shared" si="49"/>
        <v>2015</v>
      </c>
      <c r="B538" s="44" t="str">
        <f t="shared" si="49"/>
        <v>SEPTIEMBRE</v>
      </c>
      <c r="C538" s="44">
        <v>25</v>
      </c>
      <c r="D538" s="44" t="str">
        <f t="shared" si="48"/>
        <v>SEPTIEMBRE 2015 / 24</v>
      </c>
    </row>
    <row r="539" spans="1:74" x14ac:dyDescent="0.25">
      <c r="A539" s="44">
        <f t="shared" si="49"/>
        <v>2015</v>
      </c>
      <c r="B539" s="44" t="str">
        <f t="shared" si="49"/>
        <v>SEPTIEMBRE</v>
      </c>
      <c r="C539" s="44">
        <v>26</v>
      </c>
      <c r="D539" s="44" t="str">
        <f t="shared" si="48"/>
        <v>SEPTIEMBRE 2015 / 25</v>
      </c>
    </row>
    <row r="540" spans="1:74" x14ac:dyDescent="0.25">
      <c r="A540" s="44">
        <f t="shared" si="49"/>
        <v>2015</v>
      </c>
      <c r="B540" s="44" t="str">
        <f t="shared" si="49"/>
        <v>SEPTIEMBRE</v>
      </c>
      <c r="C540" s="44">
        <v>27</v>
      </c>
      <c r="D540" s="44" t="str">
        <f t="shared" si="48"/>
        <v>SEPTIEMBRE 2015 / 26</v>
      </c>
    </row>
    <row r="541" spans="1:74" x14ac:dyDescent="0.25">
      <c r="A541" s="44">
        <f t="shared" si="49"/>
        <v>2015</v>
      </c>
      <c r="B541" s="44" t="str">
        <f t="shared" si="49"/>
        <v>SEPTIEMBRE</v>
      </c>
      <c r="C541" s="44">
        <v>28</v>
      </c>
      <c r="D541" s="44" t="str">
        <f t="shared" si="48"/>
        <v>SEPTIEMBRE 2015 / 27</v>
      </c>
    </row>
    <row r="542" spans="1:74" x14ac:dyDescent="0.25">
      <c r="A542" s="44">
        <f t="shared" si="49"/>
        <v>2015</v>
      </c>
      <c r="B542" s="44" t="str">
        <f t="shared" si="49"/>
        <v>SEPTIEMBRE</v>
      </c>
      <c r="C542" s="44">
        <v>29</v>
      </c>
      <c r="D542" s="44" t="str">
        <f t="shared" si="48"/>
        <v>SEPTIEMBRE 2015 / 28</v>
      </c>
    </row>
    <row r="543" spans="1:74" x14ac:dyDescent="0.25">
      <c r="A543" s="44">
        <f t="shared" si="49"/>
        <v>2015</v>
      </c>
      <c r="B543" s="44" t="str">
        <f t="shared" si="49"/>
        <v>SEPTIEMBRE</v>
      </c>
      <c r="C543" s="44">
        <v>30</v>
      </c>
      <c r="D543" s="44" t="str">
        <f t="shared" si="48"/>
        <v>SEPTIEMBRE 2015 / 29</v>
      </c>
    </row>
    <row r="544" spans="1:74" x14ac:dyDescent="0.25">
      <c r="A544" s="44">
        <f t="shared" si="49"/>
        <v>2015</v>
      </c>
      <c r="B544" s="44" t="str">
        <f t="shared" si="49"/>
        <v>SEPTIEMBRE</v>
      </c>
      <c r="C544" s="44">
        <v>31</v>
      </c>
      <c r="D544" s="44" t="str">
        <f t="shared" si="48"/>
        <v>SEPTIEMBRE 2015 / 30</v>
      </c>
    </row>
    <row r="545" spans="1:105" s="206" customFormat="1" x14ac:dyDescent="0.25">
      <c r="D545" s="44" t="str">
        <f t="shared" si="48"/>
        <v>SEPTIEMBRE 2015 / 31</v>
      </c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17"/>
      <c r="Z545" s="44"/>
      <c r="AA545" s="55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207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55"/>
      <c r="AY545" s="44"/>
      <c r="AZ545" s="44"/>
      <c r="BA545" s="44"/>
      <c r="BB545" s="44"/>
      <c r="BC545" s="44"/>
      <c r="BD545" s="44"/>
      <c r="BE545" s="44"/>
      <c r="BF545" s="44"/>
      <c r="BG545" s="411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207"/>
      <c r="BU545" s="44"/>
      <c r="BV545" s="55"/>
      <c r="BW545" s="44"/>
      <c r="BX545" s="44"/>
      <c r="BY545" s="44"/>
      <c r="BZ545" s="44"/>
      <c r="CA545" s="44"/>
      <c r="CB545" s="44"/>
      <c r="CC545" s="44"/>
      <c r="CD545" s="44"/>
      <c r="CE545" s="44"/>
      <c r="CF545" s="44"/>
      <c r="CG545" s="44"/>
      <c r="CH545" s="44"/>
      <c r="CI545" s="44"/>
      <c r="CJ545" s="44"/>
      <c r="CK545" s="44"/>
      <c r="CL545" s="44"/>
      <c r="CM545" s="44"/>
      <c r="CN545" s="44"/>
      <c r="CO545" s="422"/>
      <c r="CP545" s="44"/>
      <c r="CQ545" s="44"/>
      <c r="CR545" s="44"/>
      <c r="CS545" s="44"/>
      <c r="CT545" s="44"/>
      <c r="CU545" s="44"/>
      <c r="CV545" s="44"/>
      <c r="CW545" s="44"/>
      <c r="CX545" s="44"/>
      <c r="CY545" s="44"/>
      <c r="CZ545" s="44"/>
      <c r="DA545" s="44"/>
    </row>
    <row r="546" spans="1:105" ht="15.75" x14ac:dyDescent="0.25">
      <c r="A546" s="44">
        <v>2015</v>
      </c>
      <c r="B546" s="44" t="s">
        <v>236</v>
      </c>
      <c r="C546" s="44">
        <v>1</v>
      </c>
      <c r="D546" s="208" t="s">
        <v>228</v>
      </c>
      <c r="E546" s="209">
        <f>IFERROR(AVERAGE(E515:E545),"")</f>
        <v>7.5</v>
      </c>
      <c r="F546" s="209">
        <f>IFERROR(AVERAGE(F515:F545),"")</f>
        <v>42261</v>
      </c>
      <c r="G546" s="209">
        <f>IFERROR(AVERAGE(G515:G545),"")</f>
        <v>56752.285714285717</v>
      </c>
      <c r="H546" s="209" t="str">
        <f>IFERROR(AVERAGE(H515:H545),"")</f>
        <v/>
      </c>
      <c r="I546" s="209">
        <f>IFERROR(AVERAGE(I515:I545),"")</f>
        <v>0.81071428571428572</v>
      </c>
      <c r="J546" s="209" t="str">
        <f t="shared" ref="J546:BU546" si="50">IFERROR(AVERAGE(J515:J545),"")</f>
        <v/>
      </c>
      <c r="K546" s="209">
        <f t="shared" si="50"/>
        <v>1.5000000000000003E-2</v>
      </c>
      <c r="L546" s="209">
        <f t="shared" si="50"/>
        <v>26.214285714285719</v>
      </c>
      <c r="M546" s="209">
        <f t="shared" si="50"/>
        <v>112.92857142857143</v>
      </c>
      <c r="N546" s="209" t="str">
        <f t="shared" si="50"/>
        <v/>
      </c>
      <c r="O546" s="209">
        <f t="shared" si="50"/>
        <v>1.9278571428571425</v>
      </c>
      <c r="P546" s="209">
        <f t="shared" si="50"/>
        <v>54.907142857142851</v>
      </c>
      <c r="Q546" s="209" t="str">
        <f t="shared" si="50"/>
        <v/>
      </c>
      <c r="R546" s="209">
        <f t="shared" si="50"/>
        <v>7.571428571428572E-2</v>
      </c>
      <c r="S546" s="209">
        <f t="shared" si="50"/>
        <v>0</v>
      </c>
      <c r="T546" s="209">
        <f t="shared" si="50"/>
        <v>3.0000000000000009E-2</v>
      </c>
      <c r="U546" s="209">
        <f t="shared" si="50"/>
        <v>638.64285714285711</v>
      </c>
      <c r="V546" s="209">
        <f t="shared" si="50"/>
        <v>19971.714285714286</v>
      </c>
      <c r="W546" s="209">
        <f t="shared" si="50"/>
        <v>1</v>
      </c>
      <c r="X546" s="209">
        <f t="shared" si="50"/>
        <v>11.97857142857143</v>
      </c>
      <c r="Y546" s="418" t="str">
        <f t="shared" si="50"/>
        <v/>
      </c>
      <c r="Z546" s="209">
        <f t="shared" si="50"/>
        <v>0.78999999999999992</v>
      </c>
      <c r="AA546" s="209">
        <f t="shared" si="50"/>
        <v>0.88000000000000023</v>
      </c>
      <c r="AB546" s="209">
        <f t="shared" si="50"/>
        <v>100.4</v>
      </c>
      <c r="AC546" s="209">
        <f t="shared" si="50"/>
        <v>1.6999999999999995</v>
      </c>
      <c r="AD546" s="209">
        <f t="shared" si="50"/>
        <v>5.5</v>
      </c>
      <c r="AE546" s="209">
        <f t="shared" si="50"/>
        <v>45</v>
      </c>
      <c r="AF546" s="209">
        <f t="shared" si="50"/>
        <v>540</v>
      </c>
      <c r="AG546" s="209">
        <f t="shared" si="50"/>
        <v>720</v>
      </c>
      <c r="AH546" s="209">
        <f t="shared" si="50"/>
        <v>0.5</v>
      </c>
      <c r="AI546" s="209">
        <f t="shared" si="50"/>
        <v>0.05</v>
      </c>
      <c r="AJ546" s="209">
        <f t="shared" si="50"/>
        <v>1.9999999999999997E-2</v>
      </c>
      <c r="AK546" s="209">
        <f t="shared" si="50"/>
        <v>44.600000000000016</v>
      </c>
      <c r="AL546" s="209" t="str">
        <f t="shared" si="50"/>
        <v/>
      </c>
      <c r="AM546" s="209">
        <f t="shared" si="50"/>
        <v>8.5</v>
      </c>
      <c r="AN546" s="209">
        <f t="shared" si="50"/>
        <v>42265.214285714283</v>
      </c>
      <c r="AO546" s="209">
        <f t="shared" si="50"/>
        <v>56838.6875</v>
      </c>
      <c r="AP546" s="209" t="str">
        <f t="shared" si="50"/>
        <v/>
      </c>
      <c r="AQ546" s="209">
        <f t="shared" si="50"/>
        <v>0.81663124999999992</v>
      </c>
      <c r="AR546" s="209" t="str">
        <f t="shared" si="50"/>
        <v/>
      </c>
      <c r="AS546" s="209">
        <f t="shared" si="50"/>
        <v>1.1250000000000001E-2</v>
      </c>
      <c r="AT546" s="209">
        <f t="shared" si="50"/>
        <v>20.375</v>
      </c>
      <c r="AU546" s="209">
        <f t="shared" si="50"/>
        <v>121.875</v>
      </c>
      <c r="AV546" s="209" t="str">
        <f t="shared" si="50"/>
        <v/>
      </c>
      <c r="AW546" s="209">
        <f t="shared" si="50"/>
        <v>2.3562500000000002</v>
      </c>
      <c r="AX546" s="210">
        <f t="shared" si="50"/>
        <v>56.375</v>
      </c>
      <c r="AY546" s="209" t="str">
        <f t="shared" si="50"/>
        <v/>
      </c>
      <c r="AZ546" s="209">
        <f t="shared" si="50"/>
        <v>8.2500000000000004E-2</v>
      </c>
      <c r="BA546" s="209">
        <f t="shared" si="50"/>
        <v>0.01</v>
      </c>
      <c r="BB546" s="209">
        <f t="shared" si="50"/>
        <v>3.5000000000000003E-2</v>
      </c>
      <c r="BC546" s="209">
        <f t="shared" si="50"/>
        <v>653.8125</v>
      </c>
      <c r="BD546" s="209">
        <f t="shared" si="50"/>
        <v>19920.75</v>
      </c>
      <c r="BE546" s="209">
        <f t="shared" si="50"/>
        <v>1.3125</v>
      </c>
      <c r="BF546" s="209">
        <f t="shared" si="50"/>
        <v>12</v>
      </c>
      <c r="BG546" s="412" t="str">
        <f t="shared" si="50"/>
        <v/>
      </c>
      <c r="BH546" s="209">
        <f t="shared" si="50"/>
        <v>0.78999999999999981</v>
      </c>
      <c r="BI546" s="209">
        <f t="shared" si="50"/>
        <v>0.88000000000000034</v>
      </c>
      <c r="BJ546" s="209">
        <f t="shared" si="50"/>
        <v>100.40000000000002</v>
      </c>
      <c r="BK546" s="209">
        <f t="shared" si="50"/>
        <v>1.6999999999999995</v>
      </c>
      <c r="BL546" s="209">
        <f t="shared" si="50"/>
        <v>5.5</v>
      </c>
      <c r="BM546" s="209">
        <f t="shared" si="50"/>
        <v>45</v>
      </c>
      <c r="BN546" s="209">
        <f t="shared" si="50"/>
        <v>540</v>
      </c>
      <c r="BO546" s="209">
        <f t="shared" si="50"/>
        <v>720</v>
      </c>
      <c r="BP546" s="209">
        <f t="shared" si="50"/>
        <v>0.5</v>
      </c>
      <c r="BQ546" s="209">
        <f t="shared" si="50"/>
        <v>5.000000000000001E-2</v>
      </c>
      <c r="BR546" s="209">
        <f t="shared" si="50"/>
        <v>0.02</v>
      </c>
      <c r="BS546" s="209">
        <f t="shared" si="50"/>
        <v>44.600000000000016</v>
      </c>
      <c r="BT546" s="209" t="str">
        <f t="shared" si="50"/>
        <v/>
      </c>
      <c r="BU546" s="209">
        <f t="shared" si="50"/>
        <v>2.5</v>
      </c>
      <c r="BV546" s="210">
        <f>IFERROR(AVERAGE(BV515:BV545),"")</f>
        <v>42264.5</v>
      </c>
      <c r="BW546" s="206"/>
      <c r="BX546" s="206"/>
      <c r="BY546" s="206"/>
      <c r="BZ546" s="206"/>
      <c r="CA546" s="206"/>
      <c r="CB546" s="206"/>
      <c r="CC546" s="206"/>
      <c r="CD546" s="206"/>
      <c r="CE546" s="206"/>
      <c r="CF546" s="206"/>
      <c r="CG546" s="206"/>
      <c r="CH546" s="206"/>
      <c r="CI546" s="206"/>
      <c r="CJ546" s="206"/>
      <c r="CK546" s="206"/>
      <c r="CL546" s="206"/>
      <c r="CM546" s="206"/>
      <c r="CN546" s="206"/>
      <c r="CO546" s="448"/>
      <c r="CP546" s="206"/>
      <c r="CQ546" s="206"/>
      <c r="CR546" s="206"/>
      <c r="CS546" s="206"/>
      <c r="CT546" s="206"/>
      <c r="CU546" s="206"/>
      <c r="CV546" s="206"/>
      <c r="CW546" s="206"/>
      <c r="CX546" s="206"/>
      <c r="CY546" s="206"/>
      <c r="CZ546" s="206"/>
      <c r="DA546" s="206"/>
    </row>
    <row r="547" spans="1:105" ht="15.75" x14ac:dyDescent="0.3">
      <c r="A547" s="44">
        <f>A546</f>
        <v>2015</v>
      </c>
      <c r="B547" s="44" t="str">
        <f>B546</f>
        <v>OCTUBRE</v>
      </c>
      <c r="C547" s="44">
        <v>2</v>
      </c>
      <c r="D547" s="44" t="str">
        <f t="shared" ref="D547:D577" si="51">B546&amp;" "&amp;A546&amp;" / "&amp;C546</f>
        <v>OCTUBRE 2015 / 1</v>
      </c>
      <c r="E547" s="49">
        <v>1</v>
      </c>
      <c r="F547" s="52">
        <v>42278</v>
      </c>
      <c r="G547" s="50">
        <v>57296</v>
      </c>
      <c r="H547" s="50" t="s">
        <v>104</v>
      </c>
      <c r="I547" s="48">
        <v>0.8095</v>
      </c>
      <c r="J547" s="51" t="s">
        <v>20</v>
      </c>
      <c r="K547" s="47">
        <v>0.02</v>
      </c>
      <c r="L547" s="47">
        <v>26.6</v>
      </c>
      <c r="M547" s="47">
        <v>112</v>
      </c>
      <c r="N547" s="46" t="s">
        <v>103</v>
      </c>
      <c r="O547" s="47">
        <v>1.91</v>
      </c>
      <c r="P547" s="47">
        <v>54.8</v>
      </c>
      <c r="Q547" s="47"/>
      <c r="R547" s="47">
        <v>0.08</v>
      </c>
      <c r="S547" s="47">
        <v>0</v>
      </c>
      <c r="T547" s="47">
        <v>0.03</v>
      </c>
      <c r="U547" s="47">
        <v>644</v>
      </c>
      <c r="V547" s="47">
        <v>19982</v>
      </c>
      <c r="W547" s="47">
        <v>1</v>
      </c>
      <c r="X547" s="47">
        <v>11.9</v>
      </c>
      <c r="Y547" s="432"/>
      <c r="Z547" s="45">
        <v>0.79</v>
      </c>
      <c r="AA547" s="45">
        <v>0.88</v>
      </c>
      <c r="AB547" s="45">
        <v>100.4</v>
      </c>
      <c r="AC547" s="45">
        <v>1.7</v>
      </c>
      <c r="AD547" s="45">
        <v>5.5</v>
      </c>
      <c r="AE547" s="45">
        <v>45</v>
      </c>
      <c r="AF547" s="45">
        <v>540</v>
      </c>
      <c r="AG547" s="45">
        <v>720</v>
      </c>
      <c r="AH547" s="45">
        <v>0.5</v>
      </c>
      <c r="AI547" s="45">
        <v>0.05</v>
      </c>
      <c r="AJ547" s="45">
        <v>0.02</v>
      </c>
      <c r="AK547" s="45">
        <v>48.2</v>
      </c>
      <c r="AM547" s="49">
        <v>1</v>
      </c>
      <c r="AN547" s="52">
        <v>42278</v>
      </c>
      <c r="AO547" s="50">
        <v>57282</v>
      </c>
      <c r="AP547" s="50" t="s">
        <v>153</v>
      </c>
      <c r="AQ547" s="48">
        <v>0.80969999999999998</v>
      </c>
      <c r="AR547" s="51" t="s">
        <v>20</v>
      </c>
      <c r="AS547" s="47">
        <v>0.01</v>
      </c>
      <c r="AT547" s="47">
        <v>15</v>
      </c>
      <c r="AU547" s="47">
        <v>121</v>
      </c>
      <c r="AV547" s="46" t="s">
        <v>103</v>
      </c>
      <c r="AW547" s="47">
        <v>2.1</v>
      </c>
      <c r="AX547" s="47">
        <v>54</v>
      </c>
      <c r="AY547" s="47"/>
      <c r="AZ547" s="47">
        <v>0.08</v>
      </c>
      <c r="BA547" s="47">
        <v>0.01</v>
      </c>
      <c r="BB547" s="47">
        <v>0.02</v>
      </c>
      <c r="BC547" s="47">
        <v>637</v>
      </c>
      <c r="BD547" s="47">
        <v>19978</v>
      </c>
      <c r="BE547" s="47">
        <v>2</v>
      </c>
      <c r="BF547" s="47">
        <v>12</v>
      </c>
      <c r="BG547" s="260"/>
      <c r="BH547" s="45">
        <v>0.79</v>
      </c>
      <c r="BI547" s="45">
        <v>0.88</v>
      </c>
      <c r="BJ547" s="45">
        <v>100.4</v>
      </c>
      <c r="BK547" s="45">
        <v>1.7</v>
      </c>
      <c r="BL547" s="45">
        <v>5.5</v>
      </c>
      <c r="BM547" s="45">
        <v>45</v>
      </c>
      <c r="BN547" s="45">
        <v>540</v>
      </c>
      <c r="BO547" s="45">
        <v>720</v>
      </c>
      <c r="BP547" s="45">
        <v>0.5</v>
      </c>
      <c r="BQ547" s="45">
        <v>0.05</v>
      </c>
      <c r="BR547" s="45">
        <v>0.02</v>
      </c>
      <c r="BS547" s="45">
        <v>48.2</v>
      </c>
      <c r="BU547" s="49">
        <v>1</v>
      </c>
      <c r="BV547" s="52">
        <v>42282</v>
      </c>
      <c r="BW547" s="49"/>
      <c r="BX547" s="49"/>
      <c r="BY547" s="48">
        <v>0.80759999999999998</v>
      </c>
      <c r="BZ547" s="47">
        <v>1</v>
      </c>
      <c r="CA547" s="47">
        <v>0.01</v>
      </c>
      <c r="CB547" s="47">
        <v>9</v>
      </c>
      <c r="CC547" s="47">
        <v>102</v>
      </c>
      <c r="CD547" s="46" t="s">
        <v>103</v>
      </c>
      <c r="CE547" s="47">
        <v>3</v>
      </c>
      <c r="CF547" s="47">
        <v>53.8</v>
      </c>
      <c r="CG547" s="47">
        <v>52.7</v>
      </c>
      <c r="CH547" s="47">
        <v>0.21</v>
      </c>
      <c r="CI547" s="47">
        <v>0.01</v>
      </c>
      <c r="CJ547" s="47">
        <v>0</v>
      </c>
      <c r="CK547" s="47">
        <v>675.4</v>
      </c>
      <c r="CL547" s="47">
        <v>19998</v>
      </c>
      <c r="CM547" s="47">
        <v>3</v>
      </c>
      <c r="CN547" s="47">
        <v>12.2</v>
      </c>
      <c r="CO547" s="449"/>
      <c r="CP547" s="45">
        <v>0.79</v>
      </c>
      <c r="CQ547" s="45">
        <v>0.88</v>
      </c>
      <c r="CR547" s="45">
        <v>100.4</v>
      </c>
      <c r="CS547" s="45">
        <v>1.7</v>
      </c>
      <c r="CT547" s="45">
        <v>5.5</v>
      </c>
      <c r="CU547" s="45">
        <v>45</v>
      </c>
      <c r="CV547" s="45">
        <v>540</v>
      </c>
      <c r="CW547" s="45">
        <v>720</v>
      </c>
      <c r="CX547" s="45">
        <v>0.5</v>
      </c>
      <c r="CY547" s="45">
        <v>0.05</v>
      </c>
      <c r="CZ547" s="45">
        <v>0.02</v>
      </c>
      <c r="DA547" s="45">
        <v>48.2</v>
      </c>
    </row>
    <row r="548" spans="1:105" ht="15.75" x14ac:dyDescent="0.3">
      <c r="A548" s="44">
        <f t="shared" ref="A548:B576" si="52">A547</f>
        <v>2015</v>
      </c>
      <c r="B548" s="44" t="str">
        <f t="shared" si="52"/>
        <v>OCTUBRE</v>
      </c>
      <c r="C548" s="44">
        <v>3</v>
      </c>
      <c r="D548" s="44" t="str">
        <f t="shared" si="51"/>
        <v>OCTUBRE 2015 / 2</v>
      </c>
      <c r="E548" s="49">
        <v>2</v>
      </c>
      <c r="F548" s="52">
        <v>42280</v>
      </c>
      <c r="G548" s="50">
        <v>57357</v>
      </c>
      <c r="H548" s="50" t="s">
        <v>102</v>
      </c>
      <c r="I548" s="48">
        <v>0.80900000000000005</v>
      </c>
      <c r="J548" s="51" t="s">
        <v>20</v>
      </c>
      <c r="K548" s="47">
        <v>0.01</v>
      </c>
      <c r="L548" s="47">
        <v>32</v>
      </c>
      <c r="M548" s="47">
        <v>112</v>
      </c>
      <c r="N548" s="46" t="s">
        <v>103</v>
      </c>
      <c r="O548" s="47">
        <v>1.88</v>
      </c>
      <c r="P548" s="47">
        <v>55.3</v>
      </c>
      <c r="Q548" s="47"/>
      <c r="R548" s="47">
        <v>7.0000000000000007E-2</v>
      </c>
      <c r="S548" s="47">
        <v>0</v>
      </c>
      <c r="T548" s="47">
        <v>0.03</v>
      </c>
      <c r="U548" s="47">
        <v>643</v>
      </c>
      <c r="V548" s="47">
        <v>19986</v>
      </c>
      <c r="W548" s="47">
        <v>1</v>
      </c>
      <c r="X548" s="47">
        <v>11.8</v>
      </c>
      <c r="Y548" s="432"/>
      <c r="Z548" s="45">
        <v>0.79</v>
      </c>
      <c r="AA548" s="45">
        <v>0.88</v>
      </c>
      <c r="AB548" s="45">
        <v>100.4</v>
      </c>
      <c r="AC548" s="45">
        <v>1.7</v>
      </c>
      <c r="AD548" s="45">
        <v>5.5</v>
      </c>
      <c r="AE548" s="45">
        <v>45</v>
      </c>
      <c r="AF548" s="45">
        <v>540</v>
      </c>
      <c r="AG548" s="45">
        <v>720</v>
      </c>
      <c r="AH548" s="45">
        <v>0.5</v>
      </c>
      <c r="AI548" s="45">
        <v>0.05</v>
      </c>
      <c r="AJ548" s="45">
        <v>0.02</v>
      </c>
      <c r="AK548" s="45">
        <v>48.2</v>
      </c>
      <c r="AM548" s="49">
        <v>2</v>
      </c>
      <c r="AN548" s="52">
        <v>42279</v>
      </c>
      <c r="AO548" s="50">
        <v>57315</v>
      </c>
      <c r="AP548" s="50" t="s">
        <v>182</v>
      </c>
      <c r="AQ548" s="48">
        <v>0.8095</v>
      </c>
      <c r="AR548" s="51" t="s">
        <v>20</v>
      </c>
      <c r="AS548" s="47">
        <v>0.01</v>
      </c>
      <c r="AT548" s="47">
        <v>15</v>
      </c>
      <c r="AU548" s="47">
        <v>118</v>
      </c>
      <c r="AV548" s="46" t="s">
        <v>103</v>
      </c>
      <c r="AW548" s="47">
        <v>2.1</v>
      </c>
      <c r="AX548" s="47">
        <v>54</v>
      </c>
      <c r="AY548" s="47"/>
      <c r="AZ548" s="47">
        <v>0.08</v>
      </c>
      <c r="BA548" s="47">
        <v>0.01</v>
      </c>
      <c r="BB548" s="47">
        <v>0</v>
      </c>
      <c r="BC548" s="47">
        <v>646</v>
      </c>
      <c r="BD548" s="47">
        <v>19982</v>
      </c>
      <c r="BE548" s="47">
        <v>2</v>
      </c>
      <c r="BF548" s="47">
        <v>12</v>
      </c>
      <c r="BG548" s="260"/>
      <c r="BH548" s="45">
        <v>0.79</v>
      </c>
      <c r="BI548" s="45">
        <v>0.88</v>
      </c>
      <c r="BJ548" s="45">
        <v>100.4</v>
      </c>
      <c r="BK548" s="45">
        <v>1.7</v>
      </c>
      <c r="BL548" s="45">
        <v>5.5</v>
      </c>
      <c r="BM548" s="45">
        <v>45</v>
      </c>
      <c r="BN548" s="45">
        <v>540</v>
      </c>
      <c r="BO548" s="45">
        <v>720</v>
      </c>
      <c r="BP548" s="45">
        <v>0.5</v>
      </c>
      <c r="BQ548" s="45">
        <v>0.05</v>
      </c>
      <c r="BR548" s="45">
        <v>0.02</v>
      </c>
      <c r="BS548" s="45">
        <v>48.2</v>
      </c>
      <c r="BU548" s="49">
        <v>2</v>
      </c>
      <c r="BV548" s="52">
        <v>42289</v>
      </c>
      <c r="BW548" s="49"/>
      <c r="BX548" s="49"/>
      <c r="BY548" s="48">
        <v>0.80669999999999997</v>
      </c>
      <c r="BZ548" s="47">
        <v>1</v>
      </c>
      <c r="CA548" s="47">
        <v>0.01</v>
      </c>
      <c r="CB548" s="47">
        <v>9</v>
      </c>
      <c r="CC548" s="47">
        <v>102</v>
      </c>
      <c r="CD548" s="46" t="s">
        <v>103</v>
      </c>
      <c r="CE548" s="47">
        <v>2.4</v>
      </c>
      <c r="CF548" s="47">
        <v>51.7</v>
      </c>
      <c r="CG548" s="47">
        <v>50.6</v>
      </c>
      <c r="CH548" s="47">
        <v>0.19</v>
      </c>
      <c r="CI548" s="47">
        <v>0.01</v>
      </c>
      <c r="CJ548" s="47">
        <v>0</v>
      </c>
      <c r="CK548" s="47">
        <v>653.29999999999995</v>
      </c>
      <c r="CL548" s="47">
        <v>20006</v>
      </c>
      <c r="CM548" s="47">
        <v>3.5</v>
      </c>
      <c r="CN548" s="47">
        <v>12</v>
      </c>
      <c r="CO548" s="449"/>
      <c r="CP548" s="45">
        <v>0.79</v>
      </c>
      <c r="CQ548" s="45">
        <v>0.88</v>
      </c>
      <c r="CR548" s="45">
        <v>100.4</v>
      </c>
      <c r="CS548" s="45">
        <v>1.7</v>
      </c>
      <c r="CT548" s="45">
        <v>5.5</v>
      </c>
      <c r="CU548" s="45">
        <v>45</v>
      </c>
      <c r="CV548" s="45">
        <v>540</v>
      </c>
      <c r="CW548" s="45">
        <v>720</v>
      </c>
      <c r="CX548" s="45">
        <v>0.5</v>
      </c>
      <c r="CY548" s="45">
        <v>0.05</v>
      </c>
      <c r="CZ548" s="45">
        <v>0.02</v>
      </c>
      <c r="DA548" s="45">
        <v>48.2</v>
      </c>
    </row>
    <row r="549" spans="1:105" ht="15.75" x14ac:dyDescent="0.3">
      <c r="A549" s="44">
        <f t="shared" si="52"/>
        <v>2015</v>
      </c>
      <c r="B549" s="44" t="str">
        <f t="shared" si="52"/>
        <v>OCTUBRE</v>
      </c>
      <c r="C549" s="44">
        <v>4</v>
      </c>
      <c r="D549" s="44" t="str">
        <f t="shared" si="51"/>
        <v>OCTUBRE 2015 / 3</v>
      </c>
      <c r="E549" s="49">
        <v>3</v>
      </c>
      <c r="F549" s="52">
        <v>42282</v>
      </c>
      <c r="G549" s="50">
        <v>57396</v>
      </c>
      <c r="H549" s="50" t="s">
        <v>104</v>
      </c>
      <c r="I549" s="48">
        <v>0.8095</v>
      </c>
      <c r="J549" s="51" t="s">
        <v>20</v>
      </c>
      <c r="K549" s="47">
        <v>0.01</v>
      </c>
      <c r="L549" s="47">
        <v>26.6</v>
      </c>
      <c r="M549" s="47">
        <v>112</v>
      </c>
      <c r="N549" s="46" t="s">
        <v>103</v>
      </c>
      <c r="O549" s="47">
        <v>1.91</v>
      </c>
      <c r="P549" s="47">
        <v>55.3</v>
      </c>
      <c r="Q549" s="47"/>
      <c r="R549" s="47">
        <v>0.08</v>
      </c>
      <c r="S549" s="47">
        <v>0</v>
      </c>
      <c r="T549" s="47">
        <v>0.03</v>
      </c>
      <c r="U549" s="47">
        <v>637</v>
      </c>
      <c r="V549" s="47">
        <v>19982</v>
      </c>
      <c r="W549" s="47">
        <v>1</v>
      </c>
      <c r="X549" s="47">
        <v>11.9</v>
      </c>
      <c r="Y549" s="432"/>
      <c r="Z549" s="45">
        <v>0.79</v>
      </c>
      <c r="AA549" s="45">
        <v>0.88</v>
      </c>
      <c r="AB549" s="45">
        <v>100.4</v>
      </c>
      <c r="AC549" s="45">
        <v>1.7</v>
      </c>
      <c r="AD549" s="45">
        <v>5.5</v>
      </c>
      <c r="AE549" s="45">
        <v>45</v>
      </c>
      <c r="AF549" s="45">
        <v>540</v>
      </c>
      <c r="AG549" s="45">
        <v>720</v>
      </c>
      <c r="AH549" s="45">
        <v>0.5</v>
      </c>
      <c r="AI549" s="45">
        <v>0.05</v>
      </c>
      <c r="AJ549" s="45">
        <v>0.02</v>
      </c>
      <c r="AK549" s="45">
        <v>48.2</v>
      </c>
      <c r="AM549" s="49">
        <v>3</v>
      </c>
      <c r="AN549" s="52">
        <v>42280</v>
      </c>
      <c r="AO549" s="50">
        <v>57343</v>
      </c>
      <c r="AP549" s="50" t="s">
        <v>152</v>
      </c>
      <c r="AQ549" s="48">
        <v>0.81699999999999995</v>
      </c>
      <c r="AR549" s="51" t="s">
        <v>20</v>
      </c>
      <c r="AS549" s="47">
        <v>0.01</v>
      </c>
      <c r="AT549" s="47">
        <v>16</v>
      </c>
      <c r="AU549" s="47">
        <v>122</v>
      </c>
      <c r="AV549" s="46" t="s">
        <v>103</v>
      </c>
      <c r="AW549" s="47">
        <v>2.4</v>
      </c>
      <c r="AX549" s="47">
        <v>57</v>
      </c>
      <c r="AZ549" s="47">
        <v>0.08</v>
      </c>
      <c r="BA549" s="47">
        <v>0.01</v>
      </c>
      <c r="BB549" s="47">
        <v>0</v>
      </c>
      <c r="BC549" s="47">
        <v>669</v>
      </c>
      <c r="BD549" s="47">
        <v>19918</v>
      </c>
      <c r="BE549" s="47">
        <v>2</v>
      </c>
      <c r="BF549" s="47">
        <v>12</v>
      </c>
      <c r="BG549" s="260"/>
      <c r="BH549" s="45">
        <v>0.79</v>
      </c>
      <c r="BI549" s="45">
        <v>0.88</v>
      </c>
      <c r="BJ549" s="45">
        <v>100.4</v>
      </c>
      <c r="BK549" s="45">
        <v>1.7</v>
      </c>
      <c r="BL549" s="45">
        <v>5.5</v>
      </c>
      <c r="BM549" s="45">
        <v>45</v>
      </c>
      <c r="BN549" s="45">
        <v>540</v>
      </c>
      <c r="BO549" s="45">
        <v>720</v>
      </c>
      <c r="BP549" s="45">
        <v>0.5</v>
      </c>
      <c r="BQ549" s="45">
        <v>0.05</v>
      </c>
      <c r="BR549" s="45">
        <v>0.02</v>
      </c>
      <c r="BS549" s="45">
        <v>48.2</v>
      </c>
      <c r="BU549" s="49">
        <v>3</v>
      </c>
      <c r="BV549" s="52">
        <v>42296</v>
      </c>
      <c r="BW549" s="49"/>
      <c r="BX549" s="49"/>
      <c r="BY549" s="48">
        <v>0.80630000000000002</v>
      </c>
      <c r="BZ549" s="47">
        <v>1</v>
      </c>
      <c r="CA549" s="47">
        <v>0.01</v>
      </c>
      <c r="CB549" s="47">
        <v>6</v>
      </c>
      <c r="CC549" s="47">
        <v>108</v>
      </c>
      <c r="CD549" s="46" t="s">
        <v>103</v>
      </c>
      <c r="CE549" s="47">
        <v>2.4</v>
      </c>
      <c r="CF549" s="47">
        <v>54.7</v>
      </c>
      <c r="CG549" s="47">
        <v>53.6</v>
      </c>
      <c r="CH549" s="47">
        <v>0.21</v>
      </c>
      <c r="CI549" s="47">
        <v>0.01</v>
      </c>
      <c r="CJ549" s="47">
        <v>0</v>
      </c>
      <c r="CK549" s="47">
        <v>675.4</v>
      </c>
      <c r="CL549" s="47">
        <v>20010</v>
      </c>
      <c r="CM549" s="47">
        <v>4</v>
      </c>
      <c r="CN549" s="47">
        <v>12.2</v>
      </c>
      <c r="CO549" s="449"/>
      <c r="CP549" s="45">
        <v>0.79</v>
      </c>
      <c r="CQ549" s="45">
        <v>0.88</v>
      </c>
      <c r="CR549" s="45">
        <v>100.4</v>
      </c>
      <c r="CS549" s="45">
        <v>1.7</v>
      </c>
      <c r="CT549" s="45">
        <v>5.5</v>
      </c>
      <c r="CU549" s="45">
        <v>45</v>
      </c>
      <c r="CV549" s="45">
        <v>540</v>
      </c>
      <c r="CW549" s="45">
        <v>720</v>
      </c>
      <c r="CX549" s="45">
        <v>0.5</v>
      </c>
      <c r="CY549" s="45">
        <v>0.05</v>
      </c>
      <c r="CZ549" s="45">
        <v>0.02</v>
      </c>
      <c r="DA549" s="45">
        <v>48.2</v>
      </c>
    </row>
    <row r="550" spans="1:105" ht="15.75" x14ac:dyDescent="0.3">
      <c r="A550" s="44">
        <f t="shared" si="52"/>
        <v>2015</v>
      </c>
      <c r="B550" s="44" t="str">
        <f t="shared" si="52"/>
        <v>OCTUBRE</v>
      </c>
      <c r="C550" s="44">
        <v>5</v>
      </c>
      <c r="D550" s="44" t="str">
        <f t="shared" si="51"/>
        <v>OCTUBRE 2015 / 4</v>
      </c>
      <c r="E550" s="49">
        <v>4</v>
      </c>
      <c r="F550" s="52">
        <v>42284</v>
      </c>
      <c r="G550" s="50">
        <v>57449</v>
      </c>
      <c r="H550" s="50" t="s">
        <v>102</v>
      </c>
      <c r="I550" s="48">
        <v>0.80900000000000005</v>
      </c>
      <c r="J550" s="51" t="s">
        <v>20</v>
      </c>
      <c r="K550" s="47">
        <v>0.01</v>
      </c>
      <c r="L550" s="47">
        <v>26.6</v>
      </c>
      <c r="M550" s="47">
        <v>112</v>
      </c>
      <c r="N550" s="46" t="s">
        <v>103</v>
      </c>
      <c r="O550" s="47">
        <v>1.91</v>
      </c>
      <c r="P550" s="47">
        <v>55.5</v>
      </c>
      <c r="R550" s="47">
        <v>0.08</v>
      </c>
      <c r="S550" s="47">
        <v>0</v>
      </c>
      <c r="T550" s="47">
        <v>0.03</v>
      </c>
      <c r="U550" s="47">
        <v>639</v>
      </c>
      <c r="V550" s="47">
        <v>19986</v>
      </c>
      <c r="W550" s="47">
        <v>1</v>
      </c>
      <c r="X550" s="47">
        <v>11.9</v>
      </c>
      <c r="Y550" s="432"/>
      <c r="Z550" s="45">
        <v>0.79</v>
      </c>
      <c r="AA550" s="45">
        <v>0.88</v>
      </c>
      <c r="AB550" s="45">
        <v>100.4</v>
      </c>
      <c r="AC550" s="45">
        <v>1.7</v>
      </c>
      <c r="AD550" s="45">
        <v>5.5</v>
      </c>
      <c r="AE550" s="45">
        <v>45</v>
      </c>
      <c r="AF550" s="45">
        <v>540</v>
      </c>
      <c r="AG550" s="45">
        <v>720</v>
      </c>
      <c r="AH550" s="45">
        <v>0.5</v>
      </c>
      <c r="AI550" s="45">
        <v>0.05</v>
      </c>
      <c r="AJ550" s="45">
        <v>0.02</v>
      </c>
      <c r="AK550" s="45">
        <v>48.2</v>
      </c>
      <c r="AM550" s="49">
        <v>4</v>
      </c>
      <c r="AN550" s="52">
        <v>42281</v>
      </c>
      <c r="AO550" s="50">
        <v>57356</v>
      </c>
      <c r="AP550" s="50" t="s">
        <v>153</v>
      </c>
      <c r="AQ550" s="48">
        <v>0.81559999999999999</v>
      </c>
      <c r="AR550" s="51" t="s">
        <v>20</v>
      </c>
      <c r="AS550" s="47">
        <v>0.01</v>
      </c>
      <c r="AT550" s="47">
        <v>16</v>
      </c>
      <c r="AU550" s="47">
        <v>126</v>
      </c>
      <c r="AV550" s="46" t="s">
        <v>103</v>
      </c>
      <c r="AW550" s="47">
        <v>2.2999999999999998</v>
      </c>
      <c r="AX550" s="47">
        <v>57</v>
      </c>
      <c r="AZ550" s="47">
        <v>0.08</v>
      </c>
      <c r="BA550" s="47">
        <v>0.01</v>
      </c>
      <c r="BB550" s="47">
        <v>0.01</v>
      </c>
      <c r="BC550" s="47">
        <v>660</v>
      </c>
      <c r="BD550" s="47">
        <v>19930</v>
      </c>
      <c r="BE550" s="47">
        <v>1.5</v>
      </c>
      <c r="BF550" s="47">
        <v>12</v>
      </c>
      <c r="BG550" s="260"/>
      <c r="BH550" s="45">
        <v>0.79</v>
      </c>
      <c r="BI550" s="45">
        <v>0.88</v>
      </c>
      <c r="BJ550" s="45">
        <v>100.4</v>
      </c>
      <c r="BK550" s="45">
        <v>1.7</v>
      </c>
      <c r="BL550" s="45">
        <v>5.5</v>
      </c>
      <c r="BM550" s="45">
        <v>45</v>
      </c>
      <c r="BN550" s="45">
        <v>540</v>
      </c>
      <c r="BO550" s="45">
        <v>720</v>
      </c>
      <c r="BP550" s="45">
        <v>0.5</v>
      </c>
      <c r="BQ550" s="45">
        <v>0.05</v>
      </c>
      <c r="BR550" s="45">
        <v>0.02</v>
      </c>
      <c r="BS550" s="45">
        <v>48.2</v>
      </c>
      <c r="BU550" s="49">
        <v>4</v>
      </c>
      <c r="BV550" s="52">
        <v>42303</v>
      </c>
      <c r="BW550" s="49"/>
      <c r="BX550" s="49"/>
      <c r="BY550" s="48">
        <v>0.80759999999999998</v>
      </c>
      <c r="BZ550" s="47">
        <v>1</v>
      </c>
      <c r="CA550" s="47">
        <v>0.01</v>
      </c>
      <c r="CB550" s="47">
        <v>7</v>
      </c>
      <c r="CC550" s="47">
        <v>104</v>
      </c>
      <c r="CD550" s="46" t="s">
        <v>103</v>
      </c>
      <c r="CE550" s="47">
        <v>2.4</v>
      </c>
      <c r="CF550" s="47">
        <v>53.5</v>
      </c>
      <c r="CG550" s="47">
        <v>52.4</v>
      </c>
      <c r="CH550" s="47">
        <v>0.22</v>
      </c>
      <c r="CI550" s="47">
        <v>0.01</v>
      </c>
      <c r="CJ550" s="47">
        <v>0</v>
      </c>
      <c r="CK550" s="47">
        <v>665.4</v>
      </c>
      <c r="CL550" s="47">
        <v>19998</v>
      </c>
      <c r="CM550" s="47">
        <v>3</v>
      </c>
      <c r="CN550" s="47">
        <v>12</v>
      </c>
      <c r="CO550" s="449"/>
      <c r="CP550" s="45">
        <v>0.79</v>
      </c>
      <c r="CQ550" s="45">
        <v>0.88</v>
      </c>
      <c r="CR550" s="45">
        <v>100.4</v>
      </c>
      <c r="CS550" s="45">
        <v>1.7</v>
      </c>
      <c r="CT550" s="45">
        <v>5.5</v>
      </c>
      <c r="CU550" s="45">
        <v>45</v>
      </c>
      <c r="CV550" s="45">
        <v>540</v>
      </c>
      <c r="CW550" s="45">
        <v>720</v>
      </c>
      <c r="CX550" s="45">
        <v>0.5</v>
      </c>
      <c r="CY550" s="45">
        <v>0.05</v>
      </c>
      <c r="CZ550" s="45">
        <v>0.02</v>
      </c>
      <c r="DA550" s="45">
        <v>48.2</v>
      </c>
    </row>
    <row r="551" spans="1:105" ht="15.75" x14ac:dyDescent="0.3">
      <c r="A551" s="44">
        <f t="shared" si="52"/>
        <v>2015</v>
      </c>
      <c r="B551" s="44" t="str">
        <f t="shared" si="52"/>
        <v>OCTUBRE</v>
      </c>
      <c r="C551" s="44">
        <v>6</v>
      </c>
      <c r="D551" s="44" t="str">
        <f t="shared" si="51"/>
        <v>OCTUBRE 2015 / 5</v>
      </c>
      <c r="E551" s="49">
        <v>5</v>
      </c>
      <c r="F551" s="52">
        <v>42286</v>
      </c>
      <c r="G551" s="50">
        <v>57505</v>
      </c>
      <c r="H551" s="50" t="s">
        <v>104</v>
      </c>
      <c r="I551" s="48">
        <v>0.81040000000000001</v>
      </c>
      <c r="J551" s="51" t="s">
        <v>20</v>
      </c>
      <c r="K551" s="47">
        <v>0.01</v>
      </c>
      <c r="L551" s="47">
        <v>26.6</v>
      </c>
      <c r="M551" s="47">
        <v>112</v>
      </c>
      <c r="N551" s="46" t="s">
        <v>103</v>
      </c>
      <c r="O551" s="47">
        <v>1.97</v>
      </c>
      <c r="P551" s="47">
        <v>55.2</v>
      </c>
      <c r="R551" s="47">
        <v>0.08</v>
      </c>
      <c r="S551" s="47">
        <v>0</v>
      </c>
      <c r="T551" s="47">
        <v>0.03</v>
      </c>
      <c r="U551" s="47">
        <v>644</v>
      </c>
      <c r="V551" s="47">
        <v>19974</v>
      </c>
      <c r="W551" s="47">
        <v>1</v>
      </c>
      <c r="X551" s="47">
        <v>11.9</v>
      </c>
      <c r="Y551" s="432"/>
      <c r="Z551" s="45">
        <v>0.79</v>
      </c>
      <c r="AA551" s="45">
        <v>0.88</v>
      </c>
      <c r="AB551" s="45">
        <v>100.4</v>
      </c>
      <c r="AC551" s="45">
        <v>1.7</v>
      </c>
      <c r="AD551" s="45">
        <v>5.5</v>
      </c>
      <c r="AE551" s="45">
        <v>45</v>
      </c>
      <c r="AF551" s="45">
        <v>540</v>
      </c>
      <c r="AG551" s="45">
        <v>720</v>
      </c>
      <c r="AH551" s="45">
        <v>0.5</v>
      </c>
      <c r="AI551" s="45">
        <v>0.05</v>
      </c>
      <c r="AJ551" s="45">
        <v>0.02</v>
      </c>
      <c r="AK551" s="45">
        <v>48.2</v>
      </c>
      <c r="AM551" s="49">
        <v>5</v>
      </c>
      <c r="AN551" s="52">
        <v>42283</v>
      </c>
      <c r="AO551" s="50">
        <v>57389</v>
      </c>
      <c r="AP551" s="50" t="s">
        <v>182</v>
      </c>
      <c r="AQ551" s="48">
        <v>0.8165</v>
      </c>
      <c r="AR551" s="51" t="s">
        <v>20</v>
      </c>
      <c r="AS551" s="47">
        <v>0.01</v>
      </c>
      <c r="AT551" s="47">
        <v>25</v>
      </c>
      <c r="AU551" s="47">
        <v>121</v>
      </c>
      <c r="AV551" s="46" t="s">
        <v>103</v>
      </c>
      <c r="AW551" s="47">
        <v>2.4</v>
      </c>
      <c r="AX551" s="47">
        <v>56</v>
      </c>
      <c r="AZ551" s="47">
        <v>0.08</v>
      </c>
      <c r="BA551" s="47">
        <v>0.01</v>
      </c>
      <c r="BB551" s="47">
        <v>0.05</v>
      </c>
      <c r="BC551" s="47">
        <v>646</v>
      </c>
      <c r="BD551" s="47">
        <v>19922</v>
      </c>
      <c r="BE551" s="47">
        <v>1.5</v>
      </c>
      <c r="BF551" s="47">
        <v>12</v>
      </c>
      <c r="BG551" s="260"/>
      <c r="BH551" s="45">
        <v>0.79</v>
      </c>
      <c r="BI551" s="45">
        <v>0.88</v>
      </c>
      <c r="BJ551" s="45">
        <v>100.4</v>
      </c>
      <c r="BK551" s="45">
        <v>1.7</v>
      </c>
      <c r="BL551" s="45">
        <v>5.5</v>
      </c>
      <c r="BM551" s="45">
        <v>45</v>
      </c>
      <c r="BN551" s="45">
        <v>540</v>
      </c>
      <c r="BO551" s="45">
        <v>720</v>
      </c>
      <c r="BP551" s="45">
        <v>0.5</v>
      </c>
      <c r="BQ551" s="45">
        <v>0.05</v>
      </c>
      <c r="BR551" s="45">
        <v>0.02</v>
      </c>
      <c r="BS551" s="45">
        <v>48.2</v>
      </c>
      <c r="BV551" s="44"/>
    </row>
    <row r="552" spans="1:105" ht="15.75" x14ac:dyDescent="0.3">
      <c r="A552" s="44">
        <f t="shared" si="52"/>
        <v>2015</v>
      </c>
      <c r="B552" s="44" t="str">
        <f t="shared" si="52"/>
        <v>OCTUBRE</v>
      </c>
      <c r="C552" s="44">
        <v>7</v>
      </c>
      <c r="D552" s="44" t="str">
        <f t="shared" si="51"/>
        <v>OCTUBRE 2015 / 6</v>
      </c>
      <c r="E552" s="49">
        <v>6</v>
      </c>
      <c r="F552" s="52">
        <v>42288</v>
      </c>
      <c r="G552" s="50">
        <v>57547</v>
      </c>
      <c r="H552" s="50" t="s">
        <v>102</v>
      </c>
      <c r="I552" s="48">
        <v>0.81040000000000001</v>
      </c>
      <c r="J552" s="51" t="s">
        <v>20</v>
      </c>
      <c r="K552" s="47">
        <v>0.01</v>
      </c>
      <c r="L552" s="47">
        <v>26.6</v>
      </c>
      <c r="M552" s="47">
        <v>112</v>
      </c>
      <c r="N552" s="46" t="s">
        <v>103</v>
      </c>
      <c r="O552" s="47">
        <v>1.97</v>
      </c>
      <c r="P552" s="47">
        <v>55.7</v>
      </c>
      <c r="R552" s="47">
        <v>0.08</v>
      </c>
      <c r="S552" s="47">
        <v>0</v>
      </c>
      <c r="T552" s="47">
        <v>0.03</v>
      </c>
      <c r="U552" s="47">
        <v>643</v>
      </c>
      <c r="V552" s="47">
        <v>19974</v>
      </c>
      <c r="W552" s="47">
        <v>1</v>
      </c>
      <c r="X552" s="47">
        <v>11.9</v>
      </c>
      <c r="Y552" s="432"/>
      <c r="Z552" s="45">
        <v>0.79</v>
      </c>
      <c r="AA552" s="45">
        <v>0.88</v>
      </c>
      <c r="AB552" s="45">
        <v>100.4</v>
      </c>
      <c r="AC552" s="45">
        <v>1.7</v>
      </c>
      <c r="AD552" s="45">
        <v>5.5</v>
      </c>
      <c r="AE552" s="45">
        <v>45</v>
      </c>
      <c r="AF552" s="45">
        <v>540</v>
      </c>
      <c r="AG552" s="45">
        <v>720</v>
      </c>
      <c r="AH552" s="45">
        <v>0.5</v>
      </c>
      <c r="AI552" s="45">
        <v>0.05</v>
      </c>
      <c r="AJ552" s="45">
        <v>0.02</v>
      </c>
      <c r="AK552" s="45">
        <v>48.2</v>
      </c>
      <c r="AM552" s="49">
        <v>6</v>
      </c>
      <c r="AN552" s="52">
        <v>42285</v>
      </c>
      <c r="AO552" s="50">
        <v>57443</v>
      </c>
      <c r="AP552" s="50" t="s">
        <v>152</v>
      </c>
      <c r="AQ552" s="48">
        <v>0.81840000000000002</v>
      </c>
      <c r="AR552" s="51" t="s">
        <v>20</v>
      </c>
      <c r="AS552" s="47">
        <v>0.01</v>
      </c>
      <c r="AT552" s="47">
        <v>16</v>
      </c>
      <c r="AU552" s="47">
        <v>133</v>
      </c>
      <c r="AV552" s="46" t="s">
        <v>103</v>
      </c>
      <c r="AW552" s="47">
        <v>2.4</v>
      </c>
      <c r="AX552" s="47">
        <v>57</v>
      </c>
      <c r="AY552" s="47"/>
      <c r="AZ552" s="47">
        <v>0.08</v>
      </c>
      <c r="BA552" s="47">
        <v>0.01</v>
      </c>
      <c r="BB552" s="47">
        <v>0</v>
      </c>
      <c r="BC552" s="47">
        <v>660</v>
      </c>
      <c r="BD552" s="47">
        <v>19906</v>
      </c>
      <c r="BE552" s="47">
        <v>1</v>
      </c>
      <c r="BF552" s="47">
        <v>12</v>
      </c>
      <c r="BG552" s="260"/>
      <c r="BH552" s="45">
        <v>0.79</v>
      </c>
      <c r="BI552" s="45">
        <v>0.88</v>
      </c>
      <c r="BJ552" s="45">
        <v>100.4</v>
      </c>
      <c r="BK552" s="45">
        <v>1.7</v>
      </c>
      <c r="BL552" s="45">
        <v>5.5</v>
      </c>
      <c r="BM552" s="45">
        <v>45</v>
      </c>
      <c r="BN552" s="45">
        <v>540</v>
      </c>
      <c r="BO552" s="45">
        <v>720</v>
      </c>
      <c r="BP552" s="45">
        <v>0.5</v>
      </c>
      <c r="BQ552" s="45">
        <v>0.05</v>
      </c>
      <c r="BR552" s="45">
        <v>0.02</v>
      </c>
      <c r="BS552" s="45">
        <v>48.2</v>
      </c>
      <c r="BV552" s="44"/>
    </row>
    <row r="553" spans="1:105" ht="15.75" x14ac:dyDescent="0.3">
      <c r="A553" s="44">
        <f t="shared" si="52"/>
        <v>2015</v>
      </c>
      <c r="B553" s="44" t="str">
        <f t="shared" si="52"/>
        <v>OCTUBRE</v>
      </c>
      <c r="C553" s="44">
        <v>8</v>
      </c>
      <c r="D553" s="44" t="str">
        <f t="shared" si="51"/>
        <v>OCTUBRE 2015 / 7</v>
      </c>
      <c r="E553" s="49">
        <v>7</v>
      </c>
      <c r="F553" s="52">
        <v>42292</v>
      </c>
      <c r="G553" s="50">
        <v>57659</v>
      </c>
      <c r="H553" s="50" t="s">
        <v>104</v>
      </c>
      <c r="I553" s="48">
        <v>0.81089999999999995</v>
      </c>
      <c r="J553" s="51" t="s">
        <v>20</v>
      </c>
      <c r="K553" s="47">
        <v>0.01</v>
      </c>
      <c r="L553" s="47">
        <v>26.6</v>
      </c>
      <c r="M553" s="47">
        <v>112</v>
      </c>
      <c r="N553" s="46" t="s">
        <v>103</v>
      </c>
      <c r="O553" s="47">
        <v>1.98</v>
      </c>
      <c r="P553" s="47">
        <v>56.1</v>
      </c>
      <c r="R553" s="47">
        <v>0.08</v>
      </c>
      <c r="S553" s="47">
        <v>0</v>
      </c>
      <c r="T553" s="47">
        <v>0.03</v>
      </c>
      <c r="U553" s="47">
        <v>636</v>
      </c>
      <c r="V553" s="47">
        <v>19970</v>
      </c>
      <c r="W553" s="47">
        <v>1</v>
      </c>
      <c r="X553" s="47">
        <v>11.8</v>
      </c>
      <c r="Y553" s="432"/>
      <c r="Z553" s="45">
        <v>0.79</v>
      </c>
      <c r="AA553" s="45">
        <v>0.88</v>
      </c>
      <c r="AB553" s="45">
        <v>100.4</v>
      </c>
      <c r="AC553" s="45">
        <v>1.7</v>
      </c>
      <c r="AD553" s="45">
        <v>5.5</v>
      </c>
      <c r="AE553" s="45">
        <v>45</v>
      </c>
      <c r="AF553" s="45">
        <v>540</v>
      </c>
      <c r="AG553" s="45">
        <v>720</v>
      </c>
      <c r="AH553" s="45">
        <v>0.5</v>
      </c>
      <c r="AI553" s="45">
        <v>0.05</v>
      </c>
      <c r="AJ553" s="45">
        <v>0.02</v>
      </c>
      <c r="AK553" s="45">
        <v>48.2</v>
      </c>
      <c r="AM553" s="49">
        <v>7</v>
      </c>
      <c r="AN553" s="52">
        <v>42286</v>
      </c>
      <c r="AO553" s="50">
        <v>57470</v>
      </c>
      <c r="AP553" s="50" t="s">
        <v>153</v>
      </c>
      <c r="AQ553" s="48">
        <v>0.81599999999999995</v>
      </c>
      <c r="AR553" s="51" t="s">
        <v>20</v>
      </c>
      <c r="AS553" s="47">
        <v>0.01</v>
      </c>
      <c r="AT553" s="47">
        <v>10</v>
      </c>
      <c r="AU553" s="47">
        <v>120</v>
      </c>
      <c r="AV553" s="46" t="s">
        <v>103</v>
      </c>
      <c r="AW553" s="47">
        <v>2.2999999999999998</v>
      </c>
      <c r="AX553" s="47">
        <v>57</v>
      </c>
      <c r="AY553" s="47"/>
      <c r="AZ553" s="47">
        <v>0.08</v>
      </c>
      <c r="BA553" s="47">
        <v>0.01</v>
      </c>
      <c r="BB553" s="47">
        <v>0</v>
      </c>
      <c r="BC553" s="47">
        <v>663</v>
      </c>
      <c r="BD553" s="47">
        <v>19926</v>
      </c>
      <c r="BE553" s="47">
        <v>1.5</v>
      </c>
      <c r="BF553" s="47">
        <v>12</v>
      </c>
      <c r="BG553" s="260"/>
      <c r="BH553" s="45">
        <v>0.79</v>
      </c>
      <c r="BI553" s="45">
        <v>0.88</v>
      </c>
      <c r="BJ553" s="45">
        <v>100.4</v>
      </c>
      <c r="BK553" s="45">
        <v>1.7</v>
      </c>
      <c r="BL553" s="45">
        <v>5.5</v>
      </c>
      <c r="BM553" s="45">
        <v>45</v>
      </c>
      <c r="BN553" s="45">
        <v>540</v>
      </c>
      <c r="BO553" s="45">
        <v>720</v>
      </c>
      <c r="BP553" s="45">
        <v>0.5</v>
      </c>
      <c r="BQ553" s="45">
        <v>0.05</v>
      </c>
      <c r="BR553" s="45">
        <v>0.02</v>
      </c>
      <c r="BS553" s="45">
        <v>48.2</v>
      </c>
      <c r="BV553" s="44"/>
    </row>
    <row r="554" spans="1:105" ht="15.75" x14ac:dyDescent="0.3">
      <c r="A554" s="44">
        <f t="shared" si="52"/>
        <v>2015</v>
      </c>
      <c r="B554" s="44" t="str">
        <f t="shared" si="52"/>
        <v>OCTUBRE</v>
      </c>
      <c r="C554" s="44">
        <v>9</v>
      </c>
      <c r="D554" s="44" t="str">
        <f t="shared" si="51"/>
        <v>OCTUBRE 2015 / 8</v>
      </c>
      <c r="E554" s="49">
        <v>8</v>
      </c>
      <c r="F554" s="52">
        <v>42297</v>
      </c>
      <c r="G554" s="50">
        <v>57743</v>
      </c>
      <c r="H554" s="50" t="s">
        <v>102</v>
      </c>
      <c r="I554" s="48">
        <v>0.81089999999999995</v>
      </c>
      <c r="J554" s="51" t="s">
        <v>20</v>
      </c>
      <c r="K554" s="47">
        <v>0.01</v>
      </c>
      <c r="L554" s="47">
        <v>26.6</v>
      </c>
      <c r="M554" s="47">
        <v>114</v>
      </c>
      <c r="N554" s="46" t="s">
        <v>103</v>
      </c>
      <c r="O554" s="47">
        <v>1.98</v>
      </c>
      <c r="P554" s="47">
        <v>55.8</v>
      </c>
      <c r="R554" s="47">
        <v>0.08</v>
      </c>
      <c r="S554" s="47">
        <v>0</v>
      </c>
      <c r="T554" s="47">
        <v>0.03</v>
      </c>
      <c r="U554" s="47">
        <v>638</v>
      </c>
      <c r="V554" s="47">
        <v>19970</v>
      </c>
      <c r="W554" s="47">
        <v>1</v>
      </c>
      <c r="X554" s="47">
        <v>11.9</v>
      </c>
      <c r="Y554" s="432"/>
      <c r="Z554" s="45">
        <v>0.79</v>
      </c>
      <c r="AA554" s="45">
        <v>0.88</v>
      </c>
      <c r="AB554" s="45">
        <v>100.4</v>
      </c>
      <c r="AC554" s="45">
        <v>1.7</v>
      </c>
      <c r="AD554" s="45">
        <v>5.5</v>
      </c>
      <c r="AE554" s="45">
        <v>45</v>
      </c>
      <c r="AF554" s="45">
        <v>540</v>
      </c>
      <c r="AG554" s="45">
        <v>720</v>
      </c>
      <c r="AH554" s="45">
        <v>0.5</v>
      </c>
      <c r="AI554" s="45">
        <v>0.05</v>
      </c>
      <c r="AJ554" s="45">
        <v>0.02</v>
      </c>
      <c r="AK554" s="45">
        <v>48.2</v>
      </c>
      <c r="AM554" s="49">
        <v>8</v>
      </c>
      <c r="AN554" s="52">
        <v>42288</v>
      </c>
      <c r="AO554" s="50">
        <v>57529</v>
      </c>
      <c r="AP554" s="50" t="s">
        <v>182</v>
      </c>
      <c r="AQ554" s="48">
        <v>0.81320000000000003</v>
      </c>
      <c r="AR554" s="51" t="s">
        <v>20</v>
      </c>
      <c r="AS554" s="47">
        <v>0.01</v>
      </c>
      <c r="AT554" s="47">
        <v>7</v>
      </c>
      <c r="AU554" s="47">
        <v>118</v>
      </c>
      <c r="AV554" s="46" t="s">
        <v>103</v>
      </c>
      <c r="AW554" s="47">
        <v>2.2000000000000002</v>
      </c>
      <c r="AX554" s="47">
        <v>57</v>
      </c>
      <c r="AZ554" s="47">
        <v>0.09</v>
      </c>
      <c r="BA554" s="47">
        <v>0.01</v>
      </c>
      <c r="BB554" s="47">
        <v>0.02</v>
      </c>
      <c r="BC554" s="47">
        <v>660</v>
      </c>
      <c r="BD554" s="47">
        <v>19950</v>
      </c>
      <c r="BE554" s="47">
        <v>1</v>
      </c>
      <c r="BF554" s="47">
        <v>12</v>
      </c>
      <c r="BG554" s="260"/>
      <c r="BH554" s="45">
        <v>0.79</v>
      </c>
      <c r="BI554" s="45">
        <v>0.88</v>
      </c>
      <c r="BJ554" s="45">
        <v>100.4</v>
      </c>
      <c r="BK554" s="45">
        <v>1.7</v>
      </c>
      <c r="BL554" s="45">
        <v>5.5</v>
      </c>
      <c r="BM554" s="45">
        <v>45</v>
      </c>
      <c r="BN554" s="45">
        <v>540</v>
      </c>
      <c r="BO554" s="45">
        <v>720</v>
      </c>
      <c r="BP554" s="45">
        <v>0.5</v>
      </c>
      <c r="BQ554" s="45">
        <v>0.05</v>
      </c>
      <c r="BR554" s="45">
        <v>0.02</v>
      </c>
      <c r="BS554" s="45">
        <v>48.2</v>
      </c>
      <c r="BV554" s="44"/>
    </row>
    <row r="555" spans="1:105" ht="15.75" x14ac:dyDescent="0.3">
      <c r="A555" s="44">
        <f t="shared" si="52"/>
        <v>2015</v>
      </c>
      <c r="B555" s="44" t="str">
        <f t="shared" si="52"/>
        <v>OCTUBRE</v>
      </c>
      <c r="C555" s="44">
        <v>10</v>
      </c>
      <c r="D555" s="44" t="str">
        <f t="shared" si="51"/>
        <v>OCTUBRE 2015 / 9</v>
      </c>
      <c r="E555" s="49">
        <v>9</v>
      </c>
      <c r="F555" s="52">
        <v>42301</v>
      </c>
      <c r="G555" s="50">
        <v>57847</v>
      </c>
      <c r="H555" s="50" t="s">
        <v>104</v>
      </c>
      <c r="I555" s="48">
        <v>0.81040000000000001</v>
      </c>
      <c r="J555" s="51" t="s">
        <v>20</v>
      </c>
      <c r="K555" s="47">
        <v>0.01</v>
      </c>
      <c r="L555" s="47">
        <v>26.6</v>
      </c>
      <c r="M555" s="47">
        <v>112</v>
      </c>
      <c r="N555" s="46" t="s">
        <v>103</v>
      </c>
      <c r="O555" s="47">
        <v>1.95</v>
      </c>
      <c r="P555" s="47">
        <v>55.6</v>
      </c>
      <c r="R555" s="47">
        <v>0.08</v>
      </c>
      <c r="S555" s="47">
        <v>0</v>
      </c>
      <c r="T555" s="47">
        <v>0.03</v>
      </c>
      <c r="U555" s="47">
        <v>639</v>
      </c>
      <c r="V555" s="47">
        <v>19974</v>
      </c>
      <c r="W555" s="47">
        <v>1</v>
      </c>
      <c r="X555" s="47">
        <v>11.8</v>
      </c>
      <c r="Y555" s="432"/>
      <c r="Z555" s="45">
        <v>0.79</v>
      </c>
      <c r="AA555" s="45">
        <v>0.88</v>
      </c>
      <c r="AB555" s="45">
        <v>100.4</v>
      </c>
      <c r="AC555" s="45">
        <v>1.7</v>
      </c>
      <c r="AD555" s="45">
        <v>5.5</v>
      </c>
      <c r="AE555" s="45">
        <v>45</v>
      </c>
      <c r="AF555" s="45">
        <v>540</v>
      </c>
      <c r="AG555" s="45">
        <v>720</v>
      </c>
      <c r="AH555" s="45">
        <v>0.5</v>
      </c>
      <c r="AI555" s="45">
        <v>0.05</v>
      </c>
      <c r="AJ555" s="45">
        <v>0.02</v>
      </c>
      <c r="AK555" s="45">
        <v>48.2</v>
      </c>
      <c r="AM555" s="49">
        <v>9</v>
      </c>
      <c r="AN555" s="52">
        <v>42290</v>
      </c>
      <c r="AO555" s="50">
        <v>57561</v>
      </c>
      <c r="AP555" s="50" t="s">
        <v>153</v>
      </c>
      <c r="AQ555" s="48">
        <v>0.81559999999999999</v>
      </c>
      <c r="AR555" s="51" t="s">
        <v>20</v>
      </c>
      <c r="AS555" s="47">
        <v>0.01</v>
      </c>
      <c r="AT555" s="47">
        <v>16</v>
      </c>
      <c r="AU555" s="47">
        <v>129</v>
      </c>
      <c r="AV555" s="46" t="s">
        <v>103</v>
      </c>
      <c r="AW555" s="47">
        <v>2.2999999999999998</v>
      </c>
      <c r="AX555" s="47">
        <v>57</v>
      </c>
      <c r="AZ555" s="47">
        <v>0.08</v>
      </c>
      <c r="BA555" s="47">
        <v>0.01</v>
      </c>
      <c r="BB555" s="47">
        <v>0.02</v>
      </c>
      <c r="BC555" s="47">
        <v>642</v>
      </c>
      <c r="BD555" s="47">
        <v>19930</v>
      </c>
      <c r="BE555" s="47">
        <v>1</v>
      </c>
      <c r="BF555" s="47">
        <v>12</v>
      </c>
      <c r="BG555" s="260"/>
      <c r="BH555" s="45">
        <v>0.79</v>
      </c>
      <c r="BI555" s="45">
        <v>0.88</v>
      </c>
      <c r="BJ555" s="45">
        <v>100.4</v>
      </c>
      <c r="BK555" s="45">
        <v>1.7</v>
      </c>
      <c r="BL555" s="45">
        <v>5.5</v>
      </c>
      <c r="BM555" s="45">
        <v>45</v>
      </c>
      <c r="BN555" s="45">
        <v>540</v>
      </c>
      <c r="BO555" s="45">
        <v>720</v>
      </c>
      <c r="BP555" s="45">
        <v>0.5</v>
      </c>
      <c r="BQ555" s="45">
        <v>0.05</v>
      </c>
      <c r="BR555" s="45">
        <v>0.02</v>
      </c>
      <c r="BS555" s="45">
        <v>48.2</v>
      </c>
      <c r="BV555" s="44"/>
    </row>
    <row r="556" spans="1:105" ht="15.75" x14ac:dyDescent="0.3">
      <c r="A556" s="44">
        <f t="shared" si="52"/>
        <v>2015</v>
      </c>
      <c r="B556" s="44" t="str">
        <f t="shared" si="52"/>
        <v>OCTUBRE</v>
      </c>
      <c r="C556" s="44">
        <v>11</v>
      </c>
      <c r="D556" s="44" t="str">
        <f t="shared" si="51"/>
        <v>OCTUBRE 2015 / 10</v>
      </c>
      <c r="E556" s="49">
        <v>10</v>
      </c>
      <c r="F556" s="52">
        <v>42305</v>
      </c>
      <c r="G556" s="50">
        <v>57919</v>
      </c>
      <c r="H556" s="50" t="s">
        <v>102</v>
      </c>
      <c r="I556" s="48">
        <v>0.81089999999999995</v>
      </c>
      <c r="J556" s="51" t="s">
        <v>20</v>
      </c>
      <c r="K556" s="47">
        <v>0.01</v>
      </c>
      <c r="L556" s="47">
        <v>26.6</v>
      </c>
      <c r="M556" s="47">
        <v>112</v>
      </c>
      <c r="N556" s="46" t="s">
        <v>103</v>
      </c>
      <c r="O556" s="47">
        <v>1.98</v>
      </c>
      <c r="P556" s="47">
        <v>55.8</v>
      </c>
      <c r="R556" s="47">
        <v>0.08</v>
      </c>
      <c r="S556" s="47">
        <v>0</v>
      </c>
      <c r="T556" s="47">
        <v>0.03</v>
      </c>
      <c r="U556" s="47">
        <v>641</v>
      </c>
      <c r="V556" s="47">
        <v>19970</v>
      </c>
      <c r="W556" s="47">
        <v>1</v>
      </c>
      <c r="X556" s="47">
        <v>11.9</v>
      </c>
      <c r="Y556" s="432"/>
      <c r="Z556" s="45">
        <v>0.79</v>
      </c>
      <c r="AA556" s="45">
        <v>0.88</v>
      </c>
      <c r="AB556" s="45">
        <v>100.4</v>
      </c>
      <c r="AC556" s="45">
        <v>1.7</v>
      </c>
      <c r="AD556" s="45">
        <v>5.5</v>
      </c>
      <c r="AE556" s="45">
        <v>45</v>
      </c>
      <c r="AF556" s="45">
        <v>540</v>
      </c>
      <c r="AG556" s="45">
        <v>720</v>
      </c>
      <c r="AH556" s="45">
        <v>0.5</v>
      </c>
      <c r="AI556" s="45">
        <v>0.05</v>
      </c>
      <c r="AJ556" s="45">
        <v>0.02</v>
      </c>
      <c r="AK556" s="45">
        <v>48.2</v>
      </c>
      <c r="AM556" s="49">
        <v>10</v>
      </c>
      <c r="AN556" s="52">
        <v>42291</v>
      </c>
      <c r="AO556" s="50">
        <v>57590</v>
      </c>
      <c r="AP556" s="50" t="s">
        <v>152</v>
      </c>
      <c r="AQ556" s="48">
        <v>0.8155</v>
      </c>
      <c r="AR556" s="51" t="s">
        <v>20</v>
      </c>
      <c r="AS556" s="47">
        <v>0.01</v>
      </c>
      <c r="AT556" s="47">
        <v>15</v>
      </c>
      <c r="AU556" s="47">
        <v>121</v>
      </c>
      <c r="AV556" s="46" t="s">
        <v>103</v>
      </c>
      <c r="AW556" s="47">
        <v>2.2999999999999998</v>
      </c>
      <c r="AX556" s="47">
        <v>56</v>
      </c>
      <c r="AZ556" s="47">
        <v>0.08</v>
      </c>
      <c r="BA556" s="47">
        <v>0.01</v>
      </c>
      <c r="BB556" s="47">
        <v>0</v>
      </c>
      <c r="BC556" s="47">
        <v>639</v>
      </c>
      <c r="BD556" s="47">
        <v>19930</v>
      </c>
      <c r="BE556" s="47">
        <v>0.5</v>
      </c>
      <c r="BF556" s="47">
        <v>12</v>
      </c>
      <c r="BG556" s="260"/>
      <c r="BH556" s="45">
        <v>0.79</v>
      </c>
      <c r="BI556" s="45">
        <v>0.88</v>
      </c>
      <c r="BJ556" s="45">
        <v>100.4</v>
      </c>
      <c r="BK556" s="45">
        <v>1.7</v>
      </c>
      <c r="BL556" s="45">
        <v>5.5</v>
      </c>
      <c r="BM556" s="45">
        <v>45</v>
      </c>
      <c r="BN556" s="45">
        <v>540</v>
      </c>
      <c r="BO556" s="45">
        <v>720</v>
      </c>
      <c r="BP556" s="45">
        <v>0.5</v>
      </c>
      <c r="BQ556" s="45">
        <v>0.05</v>
      </c>
      <c r="BR556" s="45">
        <v>0.02</v>
      </c>
      <c r="BS556" s="45">
        <v>48.2</v>
      </c>
      <c r="BV556" s="44"/>
    </row>
    <row r="557" spans="1:105" ht="15.75" x14ac:dyDescent="0.3">
      <c r="A557" s="44">
        <f t="shared" si="52"/>
        <v>2015</v>
      </c>
      <c r="B557" s="44" t="str">
        <f t="shared" si="52"/>
        <v>OCTUBRE</v>
      </c>
      <c r="C557" s="44">
        <v>12</v>
      </c>
      <c r="D557" s="44" t="str">
        <f t="shared" si="51"/>
        <v>OCTUBRE 2015 / 11</v>
      </c>
      <c r="AA557" s="44"/>
      <c r="AM557" s="49">
        <v>11</v>
      </c>
      <c r="AN557" s="52">
        <v>42292</v>
      </c>
      <c r="AO557" s="50">
        <v>57613</v>
      </c>
      <c r="AP557" s="50" t="s">
        <v>182</v>
      </c>
      <c r="AQ557" s="48">
        <v>0.8115</v>
      </c>
      <c r="AR557" s="51" t="s">
        <v>20</v>
      </c>
      <c r="AS557" s="47">
        <v>0.01</v>
      </c>
      <c r="AT557" s="47">
        <v>15</v>
      </c>
      <c r="AU557" s="47">
        <v>120</v>
      </c>
      <c r="AV557" s="46" t="s">
        <v>103</v>
      </c>
      <c r="AW557" s="47">
        <v>2.1</v>
      </c>
      <c r="AX557" s="47">
        <v>54</v>
      </c>
      <c r="AY557" s="47"/>
      <c r="AZ557" s="47">
        <v>0.08</v>
      </c>
      <c r="BA557" s="47">
        <v>0.01</v>
      </c>
      <c r="BB557" s="47">
        <v>0</v>
      </c>
      <c r="BC557" s="47">
        <v>635</v>
      </c>
      <c r="BD557" s="47">
        <v>19966</v>
      </c>
      <c r="BE557" s="47">
        <v>1.5</v>
      </c>
      <c r="BF557" s="47">
        <v>12</v>
      </c>
      <c r="BG557" s="260"/>
      <c r="BH557" s="45">
        <v>0.79</v>
      </c>
      <c r="BI557" s="45">
        <v>0.88</v>
      </c>
      <c r="BJ557" s="45">
        <v>100.4</v>
      </c>
      <c r="BK557" s="45">
        <v>1.7</v>
      </c>
      <c r="BL557" s="45">
        <v>5.5</v>
      </c>
      <c r="BM557" s="45">
        <v>45</v>
      </c>
      <c r="BN557" s="45">
        <v>540</v>
      </c>
      <c r="BO557" s="45">
        <v>720</v>
      </c>
      <c r="BP557" s="45">
        <v>0.5</v>
      </c>
      <c r="BQ557" s="45">
        <v>0.05</v>
      </c>
      <c r="BR557" s="45">
        <v>0.02</v>
      </c>
      <c r="BS557" s="45">
        <v>48.2</v>
      </c>
      <c r="BV557" s="44"/>
    </row>
    <row r="558" spans="1:105" ht="15.75" x14ac:dyDescent="0.3">
      <c r="A558" s="44">
        <f t="shared" si="52"/>
        <v>2015</v>
      </c>
      <c r="B558" s="44" t="str">
        <f t="shared" si="52"/>
        <v>OCTUBRE</v>
      </c>
      <c r="C558" s="44">
        <v>13</v>
      </c>
      <c r="D558" s="44" t="str">
        <f t="shared" si="51"/>
        <v>OCTUBRE 2015 / 12</v>
      </c>
      <c r="AA558" s="44"/>
      <c r="AM558" s="49">
        <v>12</v>
      </c>
      <c r="AN558" s="52">
        <v>42293</v>
      </c>
      <c r="AO558" s="50">
        <v>57648</v>
      </c>
      <c r="AP558" s="50" t="s">
        <v>153</v>
      </c>
      <c r="AQ558" s="48">
        <v>0.81120000000000003</v>
      </c>
      <c r="AR558" s="51" t="s">
        <v>20</v>
      </c>
      <c r="AS558" s="47">
        <v>0.01</v>
      </c>
      <c r="AT558" s="47">
        <v>15</v>
      </c>
      <c r="AU558" s="47">
        <v>119</v>
      </c>
      <c r="AV558" s="46" t="s">
        <v>103</v>
      </c>
      <c r="AW558" s="47">
        <v>2.1</v>
      </c>
      <c r="AX558" s="47">
        <v>54</v>
      </c>
      <c r="AY558" s="47"/>
      <c r="AZ558" s="47">
        <v>0.08</v>
      </c>
      <c r="BA558" s="47">
        <v>0.01</v>
      </c>
      <c r="BB558" s="47">
        <v>0.02</v>
      </c>
      <c r="BC558" s="47">
        <v>624</v>
      </c>
      <c r="BD558" s="47">
        <v>19966</v>
      </c>
      <c r="BE558" s="47">
        <v>1.5</v>
      </c>
      <c r="BF558" s="47">
        <v>12</v>
      </c>
      <c r="BG558" s="260"/>
      <c r="BH558" s="45">
        <v>0.79</v>
      </c>
      <c r="BI558" s="45">
        <v>0.88</v>
      </c>
      <c r="BJ558" s="45">
        <v>100.4</v>
      </c>
      <c r="BK558" s="45">
        <v>1.7</v>
      </c>
      <c r="BL558" s="45">
        <v>5.5</v>
      </c>
      <c r="BM558" s="45">
        <v>45</v>
      </c>
      <c r="BN558" s="45">
        <v>540</v>
      </c>
      <c r="BO558" s="45">
        <v>720</v>
      </c>
      <c r="BP558" s="45">
        <v>0.5</v>
      </c>
      <c r="BQ558" s="45">
        <v>0.05</v>
      </c>
      <c r="BR558" s="45">
        <v>0.02</v>
      </c>
      <c r="BS558" s="45">
        <v>48.2</v>
      </c>
      <c r="BV558" s="44"/>
    </row>
    <row r="559" spans="1:105" ht="15.75" x14ac:dyDescent="0.3">
      <c r="A559" s="44">
        <f t="shared" si="52"/>
        <v>2015</v>
      </c>
      <c r="B559" s="44" t="str">
        <f t="shared" si="52"/>
        <v>OCTUBRE</v>
      </c>
      <c r="C559" s="44">
        <v>14</v>
      </c>
      <c r="D559" s="44" t="str">
        <f t="shared" si="51"/>
        <v>OCTUBRE 2015 / 13</v>
      </c>
      <c r="AA559" s="44"/>
      <c r="AM559" s="49">
        <v>13</v>
      </c>
      <c r="AN559" s="52">
        <v>42294</v>
      </c>
      <c r="AO559" s="50">
        <v>57676</v>
      </c>
      <c r="AP559" s="50" t="s">
        <v>182</v>
      </c>
      <c r="AQ559" s="48">
        <v>0.81179999999999997</v>
      </c>
      <c r="AR559" s="51" t="s">
        <v>20</v>
      </c>
      <c r="AS559" s="47">
        <v>0.02</v>
      </c>
      <c r="AT559" s="47">
        <v>16</v>
      </c>
      <c r="AU559" s="47">
        <v>120</v>
      </c>
      <c r="AV559" s="46" t="s">
        <v>103</v>
      </c>
      <c r="AW559" s="47">
        <v>2.1</v>
      </c>
      <c r="AX559" s="47">
        <v>56</v>
      </c>
      <c r="AY559" s="47"/>
      <c r="AZ559" s="47">
        <v>0.08</v>
      </c>
      <c r="BA559" s="47">
        <v>0.01</v>
      </c>
      <c r="BB559" s="47">
        <v>0.03</v>
      </c>
      <c r="BC559" s="47">
        <v>655</v>
      </c>
      <c r="BD559" s="47">
        <v>19962</v>
      </c>
      <c r="BE559" s="47">
        <v>1.5</v>
      </c>
      <c r="BF559" s="47">
        <v>12</v>
      </c>
      <c r="BG559" s="260"/>
      <c r="BH559" s="45">
        <v>0.79</v>
      </c>
      <c r="BI559" s="45">
        <v>0.88</v>
      </c>
      <c r="BJ559" s="45">
        <v>100.4</v>
      </c>
      <c r="BK559" s="45">
        <v>1.7</v>
      </c>
      <c r="BL559" s="45">
        <v>5.5</v>
      </c>
      <c r="BM559" s="45">
        <v>45</v>
      </c>
      <c r="BN559" s="45">
        <v>540</v>
      </c>
      <c r="BO559" s="45">
        <v>720</v>
      </c>
      <c r="BP559" s="45">
        <v>0.5</v>
      </c>
      <c r="BQ559" s="45">
        <v>0.05</v>
      </c>
      <c r="BR559" s="45">
        <v>0.02</v>
      </c>
      <c r="BS559" s="45">
        <v>48.2</v>
      </c>
      <c r="BV559" s="44"/>
    </row>
    <row r="560" spans="1:105" ht="15.75" x14ac:dyDescent="0.3">
      <c r="A560" s="44">
        <f t="shared" si="52"/>
        <v>2015</v>
      </c>
      <c r="B560" s="44" t="str">
        <f t="shared" si="52"/>
        <v>OCTUBRE</v>
      </c>
      <c r="C560" s="44">
        <v>15</v>
      </c>
      <c r="D560" s="44" t="str">
        <f t="shared" si="51"/>
        <v>OCTUBRE 2015 / 14</v>
      </c>
      <c r="AA560" s="44"/>
      <c r="AM560" s="49">
        <v>14</v>
      </c>
      <c r="AN560" s="52">
        <v>42296</v>
      </c>
      <c r="AO560" s="50">
        <v>57707</v>
      </c>
      <c r="AP560" s="50" t="s">
        <v>152</v>
      </c>
      <c r="AQ560" s="48">
        <v>0.81759999999999999</v>
      </c>
      <c r="AR560" s="51" t="s">
        <v>20</v>
      </c>
      <c r="AS560" s="47">
        <v>0.01</v>
      </c>
      <c r="AT560" s="47">
        <v>20</v>
      </c>
      <c r="AU560" s="47">
        <v>123</v>
      </c>
      <c r="AV560" s="46" t="s">
        <v>103</v>
      </c>
      <c r="AW560" s="47">
        <v>2.4</v>
      </c>
      <c r="AX560" s="47">
        <v>56</v>
      </c>
      <c r="AY560" s="47"/>
      <c r="AZ560" s="47">
        <v>0.08</v>
      </c>
      <c r="BA560" s="47">
        <v>0.01</v>
      </c>
      <c r="BB560" s="47">
        <v>0.02</v>
      </c>
      <c r="BC560" s="47">
        <v>649</v>
      </c>
      <c r="BD560" s="47">
        <v>19914</v>
      </c>
      <c r="BE560" s="47">
        <v>1.5</v>
      </c>
      <c r="BF560" s="47">
        <v>12</v>
      </c>
      <c r="BG560" s="260"/>
      <c r="BH560" s="45">
        <v>0.79</v>
      </c>
      <c r="BI560" s="45">
        <v>0.88</v>
      </c>
      <c r="BJ560" s="45">
        <v>100.4</v>
      </c>
      <c r="BK560" s="45">
        <v>1.7</v>
      </c>
      <c r="BL560" s="45">
        <v>5.5</v>
      </c>
      <c r="BM560" s="45">
        <v>45</v>
      </c>
      <c r="BN560" s="45">
        <v>540</v>
      </c>
      <c r="BO560" s="45">
        <v>720</v>
      </c>
      <c r="BP560" s="45">
        <v>0.5</v>
      </c>
      <c r="BQ560" s="45">
        <v>0.05</v>
      </c>
      <c r="BR560" s="45">
        <v>0.02</v>
      </c>
      <c r="BS560" s="45">
        <v>48.2</v>
      </c>
      <c r="BV560" s="44"/>
    </row>
    <row r="561" spans="1:74" ht="15.75" x14ac:dyDescent="0.3">
      <c r="A561" s="44">
        <f t="shared" si="52"/>
        <v>2015</v>
      </c>
      <c r="B561" s="44" t="str">
        <f t="shared" si="52"/>
        <v>OCTUBRE</v>
      </c>
      <c r="C561" s="44">
        <v>16</v>
      </c>
      <c r="D561" s="44" t="str">
        <f t="shared" si="51"/>
        <v>OCTUBRE 2015 / 15</v>
      </c>
      <c r="AA561" s="44"/>
      <c r="AM561" s="49">
        <v>15</v>
      </c>
      <c r="AN561" s="52">
        <v>42297</v>
      </c>
      <c r="AO561" s="50">
        <v>57717</v>
      </c>
      <c r="AP561" s="50" t="s">
        <v>153</v>
      </c>
      <c r="AQ561" s="48">
        <v>0.8175</v>
      </c>
      <c r="AR561" s="51" t="s">
        <v>20</v>
      </c>
      <c r="AS561" s="47">
        <v>0.01</v>
      </c>
      <c r="AT561" s="47">
        <v>15</v>
      </c>
      <c r="AU561" s="47">
        <v>121</v>
      </c>
      <c r="AV561" s="46" t="s">
        <v>103</v>
      </c>
      <c r="AW561" s="47">
        <v>2.4</v>
      </c>
      <c r="AX561" s="47">
        <v>56</v>
      </c>
      <c r="AZ561" s="47">
        <v>0.08</v>
      </c>
      <c r="BA561" s="47">
        <v>0.01</v>
      </c>
      <c r="BB561" s="47">
        <v>0.02</v>
      </c>
      <c r="BC561" s="47">
        <v>651</v>
      </c>
      <c r="BD561" s="47">
        <v>19914</v>
      </c>
      <c r="BE561" s="47">
        <v>1.5</v>
      </c>
      <c r="BF561" s="47">
        <v>12</v>
      </c>
      <c r="BG561" s="260"/>
      <c r="BH561" s="45">
        <v>0.79</v>
      </c>
      <c r="BI561" s="45">
        <v>0.88</v>
      </c>
      <c r="BJ561" s="45">
        <v>100.4</v>
      </c>
      <c r="BK561" s="45">
        <v>1.7</v>
      </c>
      <c r="BL561" s="45">
        <v>5.5</v>
      </c>
      <c r="BM561" s="45">
        <v>45</v>
      </c>
      <c r="BN561" s="45">
        <v>540</v>
      </c>
      <c r="BO561" s="45">
        <v>720</v>
      </c>
      <c r="BP561" s="45">
        <v>0.5</v>
      </c>
      <c r="BQ561" s="45">
        <v>0.05</v>
      </c>
      <c r="BR561" s="45">
        <v>0.02</v>
      </c>
      <c r="BS561" s="45">
        <v>48.2</v>
      </c>
      <c r="BV561" s="44"/>
    </row>
    <row r="562" spans="1:74" ht="15.75" x14ac:dyDescent="0.3">
      <c r="A562" s="44">
        <f t="shared" si="52"/>
        <v>2015</v>
      </c>
      <c r="B562" s="44" t="str">
        <f t="shared" si="52"/>
        <v>OCTUBRE</v>
      </c>
      <c r="C562" s="44">
        <v>17</v>
      </c>
      <c r="D562" s="44" t="str">
        <f t="shared" si="51"/>
        <v>OCTUBRE 2015 / 16</v>
      </c>
      <c r="AA562" s="44"/>
      <c r="AM562" s="49">
        <v>16</v>
      </c>
      <c r="AN562" s="52">
        <v>42298</v>
      </c>
      <c r="AO562" s="50">
        <v>57747</v>
      </c>
      <c r="AP562" s="50" t="s">
        <v>182</v>
      </c>
      <c r="AQ562" s="48">
        <v>0.81599999999999995</v>
      </c>
      <c r="AR562" s="51" t="s">
        <v>20</v>
      </c>
      <c r="AS562" s="47">
        <v>0.01</v>
      </c>
      <c r="AT562" s="47">
        <v>15</v>
      </c>
      <c r="AU562" s="47">
        <v>121</v>
      </c>
      <c r="AV562" s="46" t="s">
        <v>103</v>
      </c>
      <c r="AW562" s="47">
        <v>2.2999999999999998</v>
      </c>
      <c r="AX562" s="47">
        <v>55</v>
      </c>
      <c r="AZ562" s="47">
        <v>0.08</v>
      </c>
      <c r="BA562" s="47">
        <v>0.01</v>
      </c>
      <c r="BB562" s="47">
        <v>0</v>
      </c>
      <c r="BC562" s="47">
        <v>633</v>
      </c>
      <c r="BD562" s="47">
        <v>19926</v>
      </c>
      <c r="BE562" s="47">
        <v>1.5</v>
      </c>
      <c r="BF562" s="47">
        <v>12</v>
      </c>
      <c r="BG562" s="260"/>
      <c r="BH562" s="45">
        <v>0.79</v>
      </c>
      <c r="BI562" s="45">
        <v>0.88</v>
      </c>
      <c r="BJ562" s="45">
        <v>100.4</v>
      </c>
      <c r="BK562" s="45">
        <v>1.7</v>
      </c>
      <c r="BL562" s="45">
        <v>5.5</v>
      </c>
      <c r="BM562" s="45">
        <v>45</v>
      </c>
      <c r="BN562" s="45">
        <v>540</v>
      </c>
      <c r="BO562" s="45">
        <v>720</v>
      </c>
      <c r="BP562" s="45">
        <v>0.5</v>
      </c>
      <c r="BQ562" s="45">
        <v>0.05</v>
      </c>
      <c r="BR562" s="45">
        <v>0.02</v>
      </c>
      <c r="BS562" s="45">
        <v>48.2</v>
      </c>
      <c r="BV562" s="44"/>
    </row>
    <row r="563" spans="1:74" ht="15.75" x14ac:dyDescent="0.3">
      <c r="A563" s="44">
        <f t="shared" si="52"/>
        <v>2015</v>
      </c>
      <c r="B563" s="44" t="str">
        <f t="shared" si="52"/>
        <v>OCTUBRE</v>
      </c>
      <c r="C563" s="44">
        <v>18</v>
      </c>
      <c r="D563" s="44" t="str">
        <f t="shared" si="51"/>
        <v>OCTUBRE 2015 / 17</v>
      </c>
      <c r="AA563" s="44"/>
      <c r="AM563" s="49">
        <v>17</v>
      </c>
      <c r="AN563" s="52">
        <v>42300</v>
      </c>
      <c r="AO563" s="50">
        <v>57800</v>
      </c>
      <c r="AP563" s="50" t="s">
        <v>152</v>
      </c>
      <c r="AQ563" s="48">
        <v>0.81359999999999999</v>
      </c>
      <c r="AR563" s="51" t="s">
        <v>20</v>
      </c>
      <c r="AS563" s="47">
        <v>0.02</v>
      </c>
      <c r="AT563" s="47">
        <v>15</v>
      </c>
      <c r="AU563" s="47">
        <v>119</v>
      </c>
      <c r="AV563" s="46" t="s">
        <v>103</v>
      </c>
      <c r="AW563" s="47">
        <v>2.2000000000000002</v>
      </c>
      <c r="AX563" s="47">
        <v>54</v>
      </c>
      <c r="AZ563" s="47">
        <v>0.08</v>
      </c>
      <c r="BA563" s="47">
        <v>0.01</v>
      </c>
      <c r="BB563" s="47">
        <v>0.02</v>
      </c>
      <c r="BC563" s="47">
        <v>639</v>
      </c>
      <c r="BD563" s="47">
        <v>19946</v>
      </c>
      <c r="BE563" s="47">
        <v>1</v>
      </c>
      <c r="BF563" s="47">
        <v>12</v>
      </c>
      <c r="BG563" s="260"/>
      <c r="BH563" s="45">
        <v>0.79</v>
      </c>
      <c r="BI563" s="45">
        <v>0.88</v>
      </c>
      <c r="BJ563" s="45">
        <v>100.4</v>
      </c>
      <c r="BK563" s="45">
        <v>1.7</v>
      </c>
      <c r="BL563" s="45">
        <v>5.5</v>
      </c>
      <c r="BM563" s="45">
        <v>45</v>
      </c>
      <c r="BN563" s="45">
        <v>540</v>
      </c>
      <c r="BO563" s="45">
        <v>720</v>
      </c>
      <c r="BP563" s="45">
        <v>0.5</v>
      </c>
      <c r="BQ563" s="45">
        <v>0.05</v>
      </c>
      <c r="BR563" s="45">
        <v>0.02</v>
      </c>
      <c r="BS563" s="45">
        <v>48.2</v>
      </c>
      <c r="BV563" s="44"/>
    </row>
    <row r="564" spans="1:74" ht="15.75" x14ac:dyDescent="0.3">
      <c r="A564" s="44">
        <f t="shared" si="52"/>
        <v>2015</v>
      </c>
      <c r="B564" s="44" t="str">
        <f t="shared" si="52"/>
        <v>OCTUBRE</v>
      </c>
      <c r="C564" s="44">
        <v>19</v>
      </c>
      <c r="D564" s="44" t="str">
        <f t="shared" si="51"/>
        <v>OCTUBRE 2015 / 18</v>
      </c>
      <c r="AA564" s="44"/>
      <c r="AM564" s="49">
        <v>18</v>
      </c>
      <c r="AN564" s="52">
        <v>42303</v>
      </c>
      <c r="AO564" s="50">
        <v>57855</v>
      </c>
      <c r="AP564" s="50" t="s">
        <v>182</v>
      </c>
      <c r="AQ564" s="48">
        <v>0.81679999999999997</v>
      </c>
      <c r="AR564" s="51" t="s">
        <v>20</v>
      </c>
      <c r="AS564" s="47">
        <v>0.02</v>
      </c>
      <c r="AT564" s="47">
        <v>15</v>
      </c>
      <c r="AU564" s="47">
        <v>125</v>
      </c>
      <c r="AV564" s="46" t="s">
        <v>103</v>
      </c>
      <c r="AW564" s="47">
        <v>2.4</v>
      </c>
      <c r="AX564" s="47">
        <v>57</v>
      </c>
      <c r="AY564" s="47"/>
      <c r="AZ564" s="47">
        <v>0.08</v>
      </c>
      <c r="BA564" s="47">
        <v>0.01</v>
      </c>
      <c r="BB564" s="47">
        <v>0.03</v>
      </c>
      <c r="BC564" s="47">
        <v>653</v>
      </c>
      <c r="BD564" s="47">
        <v>19919</v>
      </c>
      <c r="BE564" s="47">
        <v>1</v>
      </c>
      <c r="BF564" s="47">
        <v>12</v>
      </c>
      <c r="BG564" s="260"/>
      <c r="BH564" s="45">
        <v>0.79</v>
      </c>
      <c r="BI564" s="45">
        <v>0.88</v>
      </c>
      <c r="BJ564" s="45">
        <v>100.4</v>
      </c>
      <c r="BK564" s="45">
        <v>1.7</v>
      </c>
      <c r="BL564" s="45">
        <v>5.5</v>
      </c>
      <c r="BM564" s="45">
        <v>45</v>
      </c>
      <c r="BN564" s="45">
        <v>540</v>
      </c>
      <c r="BO564" s="45">
        <v>720</v>
      </c>
      <c r="BP564" s="45">
        <v>0.5</v>
      </c>
      <c r="BQ564" s="45">
        <v>0.05</v>
      </c>
      <c r="BR564" s="45">
        <v>0.02</v>
      </c>
      <c r="BS564" s="45">
        <v>48.2</v>
      </c>
      <c r="BV564" s="44"/>
    </row>
    <row r="565" spans="1:74" ht="15.75" x14ac:dyDescent="0.3">
      <c r="A565" s="44">
        <f t="shared" si="52"/>
        <v>2015</v>
      </c>
      <c r="B565" s="44" t="str">
        <f t="shared" si="52"/>
        <v>OCTUBRE</v>
      </c>
      <c r="C565" s="44">
        <v>20</v>
      </c>
      <c r="D565" s="44" t="str">
        <f t="shared" si="51"/>
        <v>OCTUBRE 2015 / 19</v>
      </c>
      <c r="AA565" s="44"/>
      <c r="AM565" s="49">
        <v>19</v>
      </c>
      <c r="AN565" s="52">
        <v>42305</v>
      </c>
      <c r="AO565" s="50">
        <v>57889</v>
      </c>
      <c r="AP565" s="50" t="s">
        <v>153</v>
      </c>
      <c r="AQ565" s="48">
        <v>0.81669999999999998</v>
      </c>
      <c r="AR565" s="51" t="s">
        <v>20</v>
      </c>
      <c r="AS565" s="47">
        <v>0.02</v>
      </c>
      <c r="AT565" s="47">
        <v>20</v>
      </c>
      <c r="AU565" s="47">
        <v>123</v>
      </c>
      <c r="AV565" s="46" t="s">
        <v>103</v>
      </c>
      <c r="AW565" s="47">
        <v>2.4</v>
      </c>
      <c r="AX565" s="47">
        <v>56</v>
      </c>
      <c r="AY565" s="47"/>
      <c r="AZ565" s="47">
        <v>0.08</v>
      </c>
      <c r="BA565" s="47">
        <v>0.01</v>
      </c>
      <c r="BB565" s="47">
        <v>0.02</v>
      </c>
      <c r="BC565" s="47">
        <v>642</v>
      </c>
      <c r="BD565" s="47">
        <v>19922</v>
      </c>
      <c r="BE565" s="47">
        <v>1</v>
      </c>
      <c r="BF565" s="47">
        <v>12</v>
      </c>
      <c r="BG565" s="260"/>
      <c r="BH565" s="45">
        <v>0.79</v>
      </c>
      <c r="BI565" s="45">
        <v>0.88</v>
      </c>
      <c r="BJ565" s="45">
        <v>100.4</v>
      </c>
      <c r="BK565" s="45">
        <v>1.7</v>
      </c>
      <c r="BL565" s="45">
        <v>5.5</v>
      </c>
      <c r="BM565" s="45">
        <v>45</v>
      </c>
      <c r="BN565" s="45">
        <v>540</v>
      </c>
      <c r="BO565" s="45">
        <v>720</v>
      </c>
      <c r="BP565" s="45">
        <v>0.5</v>
      </c>
      <c r="BQ565" s="45">
        <v>0.05</v>
      </c>
      <c r="BR565" s="45">
        <v>0.02</v>
      </c>
      <c r="BS565" s="45">
        <v>48.2</v>
      </c>
      <c r="BV565" s="44"/>
    </row>
    <row r="566" spans="1:74" ht="15.75" x14ac:dyDescent="0.3">
      <c r="A566" s="44">
        <f t="shared" si="52"/>
        <v>2015</v>
      </c>
      <c r="B566" s="44" t="str">
        <f t="shared" si="52"/>
        <v>OCTUBRE</v>
      </c>
      <c r="C566" s="44">
        <v>21</v>
      </c>
      <c r="D566" s="44" t="str">
        <f t="shared" si="51"/>
        <v>OCTUBRE 2015 / 20</v>
      </c>
      <c r="AA566" s="44"/>
      <c r="AM566" s="49">
        <v>20</v>
      </c>
      <c r="AN566" s="52">
        <v>42307</v>
      </c>
      <c r="AO566" s="50">
        <v>57946</v>
      </c>
      <c r="AP566" s="50" t="s">
        <v>152</v>
      </c>
      <c r="AQ566" s="48">
        <v>0.81599999999999995</v>
      </c>
      <c r="AR566" s="51" t="s">
        <v>20</v>
      </c>
      <c r="AS566" s="47">
        <v>0.02</v>
      </c>
      <c r="AT566" s="47">
        <v>20</v>
      </c>
      <c r="AU566" s="47">
        <v>123</v>
      </c>
      <c r="AV566" s="46" t="s">
        <v>103</v>
      </c>
      <c r="AW566" s="47">
        <v>2.4</v>
      </c>
      <c r="AX566" s="47">
        <v>57</v>
      </c>
      <c r="AY566" s="47"/>
      <c r="AZ566" s="47">
        <v>0.08</v>
      </c>
      <c r="BA566" s="47">
        <v>0.01</v>
      </c>
      <c r="BB566" s="47">
        <v>0.03</v>
      </c>
      <c r="BC566" s="47">
        <v>646</v>
      </c>
      <c r="BD566" s="47">
        <v>19926</v>
      </c>
      <c r="BE566" s="47">
        <v>1.5</v>
      </c>
      <c r="BF566" s="47">
        <v>12</v>
      </c>
      <c r="BG566" s="260"/>
      <c r="BH566" s="45">
        <v>0.79</v>
      </c>
      <c r="BI566" s="45">
        <v>0.88</v>
      </c>
      <c r="BJ566" s="45">
        <v>100.4</v>
      </c>
      <c r="BK566" s="45">
        <v>1.7</v>
      </c>
      <c r="BL566" s="45">
        <v>5.5</v>
      </c>
      <c r="BM566" s="45">
        <v>45</v>
      </c>
      <c r="BN566" s="45">
        <v>540</v>
      </c>
      <c r="BO566" s="45">
        <v>720</v>
      </c>
      <c r="BP566" s="45">
        <v>0.5</v>
      </c>
      <c r="BQ566" s="45">
        <v>0.05</v>
      </c>
      <c r="BR566" s="45">
        <v>0.02</v>
      </c>
      <c r="BS566" s="45">
        <v>48.2</v>
      </c>
      <c r="BV566" s="44"/>
    </row>
    <row r="567" spans="1:74" x14ac:dyDescent="0.25">
      <c r="A567" s="44">
        <f t="shared" si="52"/>
        <v>2015</v>
      </c>
      <c r="B567" s="44" t="str">
        <f t="shared" si="52"/>
        <v>OCTUBRE</v>
      </c>
      <c r="C567" s="44">
        <v>22</v>
      </c>
      <c r="D567" s="44" t="str">
        <f t="shared" si="51"/>
        <v>OCTUBRE 2015 / 21</v>
      </c>
    </row>
    <row r="568" spans="1:74" x14ac:dyDescent="0.25">
      <c r="A568" s="44">
        <f t="shared" si="52"/>
        <v>2015</v>
      </c>
      <c r="B568" s="44" t="str">
        <f t="shared" si="52"/>
        <v>OCTUBRE</v>
      </c>
      <c r="C568" s="44">
        <v>23</v>
      </c>
      <c r="D568" s="44" t="str">
        <f t="shared" si="51"/>
        <v>OCTUBRE 2015 / 22</v>
      </c>
    </row>
    <row r="569" spans="1:74" x14ac:dyDescent="0.25">
      <c r="A569" s="44">
        <f t="shared" si="52"/>
        <v>2015</v>
      </c>
      <c r="B569" s="44" t="str">
        <f t="shared" si="52"/>
        <v>OCTUBRE</v>
      </c>
      <c r="C569" s="44">
        <v>24</v>
      </c>
      <c r="D569" s="44" t="str">
        <f t="shared" si="51"/>
        <v>OCTUBRE 2015 / 23</v>
      </c>
    </row>
    <row r="570" spans="1:74" x14ac:dyDescent="0.25">
      <c r="A570" s="44">
        <f t="shared" si="52"/>
        <v>2015</v>
      </c>
      <c r="B570" s="44" t="str">
        <f t="shared" si="52"/>
        <v>OCTUBRE</v>
      </c>
      <c r="C570" s="44">
        <v>25</v>
      </c>
      <c r="D570" s="44" t="str">
        <f t="shared" si="51"/>
        <v>OCTUBRE 2015 / 24</v>
      </c>
    </row>
    <row r="571" spans="1:74" x14ac:dyDescent="0.25">
      <c r="A571" s="44">
        <f t="shared" si="52"/>
        <v>2015</v>
      </c>
      <c r="B571" s="44" t="str">
        <f t="shared" si="52"/>
        <v>OCTUBRE</v>
      </c>
      <c r="C571" s="44">
        <v>26</v>
      </c>
      <c r="D571" s="44" t="str">
        <f t="shared" si="51"/>
        <v>OCTUBRE 2015 / 25</v>
      </c>
    </row>
    <row r="572" spans="1:74" x14ac:dyDescent="0.25">
      <c r="A572" s="44">
        <f t="shared" si="52"/>
        <v>2015</v>
      </c>
      <c r="B572" s="44" t="str">
        <f t="shared" si="52"/>
        <v>OCTUBRE</v>
      </c>
      <c r="C572" s="44">
        <v>27</v>
      </c>
      <c r="D572" s="44" t="str">
        <f t="shared" si="51"/>
        <v>OCTUBRE 2015 / 26</v>
      </c>
    </row>
    <row r="573" spans="1:74" x14ac:dyDescent="0.25">
      <c r="A573" s="44">
        <f t="shared" si="52"/>
        <v>2015</v>
      </c>
      <c r="B573" s="44" t="str">
        <f t="shared" si="52"/>
        <v>OCTUBRE</v>
      </c>
      <c r="C573" s="44">
        <v>28</v>
      </c>
      <c r="D573" s="44" t="str">
        <f t="shared" si="51"/>
        <v>OCTUBRE 2015 / 27</v>
      </c>
    </row>
    <row r="574" spans="1:74" x14ac:dyDescent="0.25">
      <c r="A574" s="44">
        <f t="shared" si="52"/>
        <v>2015</v>
      </c>
      <c r="B574" s="44" t="str">
        <f t="shared" si="52"/>
        <v>OCTUBRE</v>
      </c>
      <c r="C574" s="44">
        <v>29</v>
      </c>
      <c r="D574" s="44" t="str">
        <f t="shared" si="51"/>
        <v>OCTUBRE 2015 / 28</v>
      </c>
    </row>
    <row r="575" spans="1:74" x14ac:dyDescent="0.25">
      <c r="A575" s="44">
        <f t="shared" si="52"/>
        <v>2015</v>
      </c>
      <c r="B575" s="44" t="str">
        <f t="shared" si="52"/>
        <v>OCTUBRE</v>
      </c>
      <c r="C575" s="44">
        <v>30</v>
      </c>
      <c r="D575" s="44" t="str">
        <f t="shared" si="51"/>
        <v>OCTUBRE 2015 / 29</v>
      </c>
    </row>
    <row r="576" spans="1:74" x14ac:dyDescent="0.25">
      <c r="A576" s="44">
        <f t="shared" si="52"/>
        <v>2015</v>
      </c>
      <c r="B576" s="44" t="str">
        <f t="shared" si="52"/>
        <v>OCTUBRE</v>
      </c>
      <c r="C576" s="44">
        <v>31</v>
      </c>
      <c r="D576" s="44" t="str">
        <f t="shared" si="51"/>
        <v>OCTUBRE 2015 / 30</v>
      </c>
    </row>
    <row r="577" spans="1:105" s="206" customFormat="1" x14ac:dyDescent="0.25">
      <c r="D577" s="44" t="str">
        <f t="shared" si="51"/>
        <v>OCTUBRE 2015 / 31</v>
      </c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17"/>
      <c r="Z577" s="44"/>
      <c r="AA577" s="55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207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55"/>
      <c r="AY577" s="44"/>
      <c r="AZ577" s="44"/>
      <c r="BA577" s="44"/>
      <c r="BB577" s="44"/>
      <c r="BC577" s="44"/>
      <c r="BD577" s="44"/>
      <c r="BE577" s="44"/>
      <c r="BF577" s="44"/>
      <c r="BG577" s="411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207"/>
      <c r="BU577" s="44"/>
      <c r="BV577" s="55"/>
      <c r="BW577" s="44"/>
      <c r="BX577" s="44"/>
      <c r="BY577" s="44"/>
      <c r="BZ577" s="44"/>
      <c r="CA577" s="44"/>
      <c r="CB577" s="44"/>
      <c r="CC577" s="44"/>
      <c r="CD577" s="44"/>
      <c r="CE577" s="44"/>
      <c r="CF577" s="44"/>
      <c r="CG577" s="44"/>
      <c r="CH577" s="44"/>
      <c r="CI577" s="44"/>
      <c r="CJ577" s="44"/>
      <c r="CK577" s="44"/>
      <c r="CL577" s="44"/>
      <c r="CM577" s="44"/>
      <c r="CN577" s="44"/>
      <c r="CO577" s="422"/>
      <c r="CP577" s="44"/>
      <c r="CQ577" s="44"/>
      <c r="CR577" s="44"/>
      <c r="CS577" s="44"/>
      <c r="CT577" s="44"/>
      <c r="CU577" s="44"/>
      <c r="CV577" s="44"/>
      <c r="CW577" s="44"/>
      <c r="CX577" s="44"/>
      <c r="CY577" s="44"/>
      <c r="CZ577" s="44"/>
      <c r="DA577" s="44"/>
    </row>
    <row r="578" spans="1:105" ht="15.75" x14ac:dyDescent="0.25">
      <c r="A578" s="44">
        <v>2015</v>
      </c>
      <c r="B578" s="44" t="s">
        <v>237</v>
      </c>
      <c r="C578" s="44">
        <v>1</v>
      </c>
      <c r="D578" s="208" t="s">
        <v>228</v>
      </c>
      <c r="E578" s="209">
        <f>IFERROR(AVERAGE(E547:E577),"")</f>
        <v>5.5</v>
      </c>
      <c r="F578" s="209">
        <f>IFERROR(AVERAGE(F547:F577),"")</f>
        <v>42289.3</v>
      </c>
      <c r="G578" s="209">
        <f>IFERROR(AVERAGE(G547:G577),"")</f>
        <v>57571.8</v>
      </c>
      <c r="H578" s="209" t="str">
        <f>IFERROR(AVERAGE(H547:H577),"")</f>
        <v/>
      </c>
      <c r="I578" s="209">
        <f>IFERROR(AVERAGE(I547:I577),"")</f>
        <v>0.81008999999999998</v>
      </c>
      <c r="J578" s="209" t="str">
        <f t="shared" ref="J578:BU578" si="53">IFERROR(AVERAGE(J547:J577),"")</f>
        <v/>
      </c>
      <c r="K578" s="209">
        <f t="shared" si="53"/>
        <v>1.0999999999999999E-2</v>
      </c>
      <c r="L578" s="209">
        <f t="shared" si="53"/>
        <v>27.139999999999997</v>
      </c>
      <c r="M578" s="209">
        <f t="shared" si="53"/>
        <v>112.2</v>
      </c>
      <c r="N578" s="209" t="str">
        <f t="shared" si="53"/>
        <v/>
      </c>
      <c r="O578" s="209">
        <f t="shared" si="53"/>
        <v>1.9440000000000002</v>
      </c>
      <c r="P578" s="209">
        <f t="shared" si="53"/>
        <v>55.510000000000005</v>
      </c>
      <c r="Q578" s="209" t="str">
        <f t="shared" si="53"/>
        <v/>
      </c>
      <c r="R578" s="209">
        <f t="shared" si="53"/>
        <v>7.8999999999999987E-2</v>
      </c>
      <c r="S578" s="209">
        <f t="shared" si="53"/>
        <v>0</v>
      </c>
      <c r="T578" s="209">
        <f t="shared" si="53"/>
        <v>3.0000000000000006E-2</v>
      </c>
      <c r="U578" s="209">
        <f t="shared" si="53"/>
        <v>640.4</v>
      </c>
      <c r="V578" s="209">
        <f t="shared" si="53"/>
        <v>19976.8</v>
      </c>
      <c r="W578" s="209">
        <f t="shared" si="53"/>
        <v>1</v>
      </c>
      <c r="X578" s="209">
        <f t="shared" si="53"/>
        <v>11.870000000000001</v>
      </c>
      <c r="Y578" s="418" t="str">
        <f t="shared" si="53"/>
        <v/>
      </c>
      <c r="Z578" s="209">
        <f t="shared" si="53"/>
        <v>0.79</v>
      </c>
      <c r="AA578" s="209">
        <f t="shared" si="53"/>
        <v>0.88000000000000012</v>
      </c>
      <c r="AB578" s="209">
        <f t="shared" si="53"/>
        <v>100.39999999999999</v>
      </c>
      <c r="AC578" s="209">
        <f t="shared" si="53"/>
        <v>1.6999999999999997</v>
      </c>
      <c r="AD578" s="209">
        <f t="shared" si="53"/>
        <v>5.5</v>
      </c>
      <c r="AE578" s="209">
        <f t="shared" si="53"/>
        <v>45</v>
      </c>
      <c r="AF578" s="209">
        <f t="shared" si="53"/>
        <v>540</v>
      </c>
      <c r="AG578" s="209">
        <f t="shared" si="53"/>
        <v>720</v>
      </c>
      <c r="AH578" s="209">
        <f t="shared" si="53"/>
        <v>0.5</v>
      </c>
      <c r="AI578" s="209">
        <f t="shared" si="53"/>
        <v>4.9999999999999996E-2</v>
      </c>
      <c r="AJ578" s="209">
        <f t="shared" si="53"/>
        <v>1.9999999999999997E-2</v>
      </c>
      <c r="AK578" s="209">
        <f t="shared" si="53"/>
        <v>48.199999999999996</v>
      </c>
      <c r="AL578" s="209" t="str">
        <f t="shared" si="53"/>
        <v/>
      </c>
      <c r="AM578" s="209">
        <f t="shared" si="53"/>
        <v>10.5</v>
      </c>
      <c r="AN578" s="209">
        <f t="shared" si="53"/>
        <v>42291.3</v>
      </c>
      <c r="AO578" s="209">
        <f t="shared" si="53"/>
        <v>57593.8</v>
      </c>
      <c r="AP578" s="209" t="str">
        <f t="shared" si="53"/>
        <v/>
      </c>
      <c r="AQ578" s="209">
        <f t="shared" si="53"/>
        <v>0.81478499999999998</v>
      </c>
      <c r="AR578" s="209" t="str">
        <f t="shared" si="53"/>
        <v/>
      </c>
      <c r="AS578" s="209">
        <f t="shared" si="53"/>
        <v>1.2499999999999999E-2</v>
      </c>
      <c r="AT578" s="209">
        <f t="shared" si="53"/>
        <v>15.85</v>
      </c>
      <c r="AU578" s="209">
        <f t="shared" si="53"/>
        <v>122.15</v>
      </c>
      <c r="AV578" s="209" t="str">
        <f t="shared" si="53"/>
        <v/>
      </c>
      <c r="AW578" s="209">
        <f t="shared" si="53"/>
        <v>2.2800000000000002</v>
      </c>
      <c r="AX578" s="210">
        <f t="shared" si="53"/>
        <v>55.85</v>
      </c>
      <c r="AY578" s="209" t="str">
        <f t="shared" si="53"/>
        <v/>
      </c>
      <c r="AZ578" s="209">
        <f t="shared" si="53"/>
        <v>8.0500000000000016E-2</v>
      </c>
      <c r="BA578" s="209">
        <f t="shared" si="53"/>
        <v>1.0000000000000002E-2</v>
      </c>
      <c r="BB578" s="209">
        <f t="shared" si="53"/>
        <v>1.5500000000000003E-2</v>
      </c>
      <c r="BC578" s="209">
        <f t="shared" si="53"/>
        <v>647.45000000000005</v>
      </c>
      <c r="BD578" s="209">
        <f t="shared" si="53"/>
        <v>19936.650000000001</v>
      </c>
      <c r="BE578" s="209">
        <f t="shared" si="53"/>
        <v>1.375</v>
      </c>
      <c r="BF578" s="209">
        <f t="shared" si="53"/>
        <v>12</v>
      </c>
      <c r="BG578" s="412" t="str">
        <f t="shared" si="53"/>
        <v/>
      </c>
      <c r="BH578" s="209">
        <f t="shared" si="53"/>
        <v>0.7899999999999997</v>
      </c>
      <c r="BI578" s="209">
        <f t="shared" si="53"/>
        <v>0.88000000000000023</v>
      </c>
      <c r="BJ578" s="209">
        <f t="shared" si="53"/>
        <v>100.40000000000003</v>
      </c>
      <c r="BK578" s="209">
        <f t="shared" si="53"/>
        <v>1.6999999999999997</v>
      </c>
      <c r="BL578" s="209">
        <f t="shared" si="53"/>
        <v>5.5</v>
      </c>
      <c r="BM578" s="209">
        <f t="shared" si="53"/>
        <v>45</v>
      </c>
      <c r="BN578" s="209">
        <f t="shared" si="53"/>
        <v>540</v>
      </c>
      <c r="BO578" s="209">
        <f t="shared" si="53"/>
        <v>720</v>
      </c>
      <c r="BP578" s="209">
        <f t="shared" si="53"/>
        <v>0.5</v>
      </c>
      <c r="BQ578" s="209">
        <f t="shared" si="53"/>
        <v>5.000000000000001E-2</v>
      </c>
      <c r="BR578" s="209">
        <f t="shared" si="53"/>
        <v>2.0000000000000004E-2</v>
      </c>
      <c r="BS578" s="209">
        <f t="shared" si="53"/>
        <v>48.200000000000017</v>
      </c>
      <c r="BT578" s="209" t="str">
        <f t="shared" si="53"/>
        <v/>
      </c>
      <c r="BU578" s="209">
        <f t="shared" si="53"/>
        <v>2.5</v>
      </c>
      <c r="BV578" s="210">
        <f>IFERROR(AVERAGE(BV547:BV577),"")</f>
        <v>42292.5</v>
      </c>
      <c r="BW578" s="206"/>
      <c r="BX578" s="206"/>
      <c r="BY578" s="206"/>
      <c r="BZ578" s="206"/>
      <c r="CA578" s="206"/>
      <c r="CB578" s="206"/>
      <c r="CC578" s="206"/>
      <c r="CD578" s="206"/>
      <c r="CE578" s="206"/>
      <c r="CF578" s="206"/>
      <c r="CG578" s="206"/>
      <c r="CH578" s="206"/>
      <c r="CI578" s="206"/>
      <c r="CJ578" s="206"/>
      <c r="CK578" s="206"/>
      <c r="CL578" s="206"/>
      <c r="CM578" s="206"/>
      <c r="CN578" s="206"/>
      <c r="CO578" s="448"/>
      <c r="CP578" s="206"/>
      <c r="CQ578" s="206"/>
      <c r="CR578" s="206"/>
      <c r="CS578" s="206"/>
      <c r="CT578" s="206"/>
      <c r="CU578" s="206"/>
      <c r="CV578" s="206"/>
      <c r="CW578" s="206"/>
      <c r="CX578" s="206"/>
      <c r="CY578" s="206"/>
      <c r="CZ578" s="206"/>
      <c r="DA578" s="206"/>
    </row>
    <row r="579" spans="1:105" ht="15.75" x14ac:dyDescent="0.3">
      <c r="A579" s="44">
        <f>A578</f>
        <v>2015</v>
      </c>
      <c r="B579" s="44" t="str">
        <f>B578</f>
        <v>NOVIEMBRE</v>
      </c>
      <c r="C579" s="44">
        <v>2</v>
      </c>
      <c r="D579" s="44" t="str">
        <f t="shared" ref="D579:D609" si="54">B578&amp;" "&amp;A578&amp;" / "&amp;C578</f>
        <v>NOVIEMBRE 2015 / 1</v>
      </c>
      <c r="E579" s="49">
        <v>1</v>
      </c>
      <c r="F579" s="52">
        <v>42309</v>
      </c>
      <c r="G579" s="50">
        <v>58163</v>
      </c>
      <c r="H579" s="50" t="s">
        <v>104</v>
      </c>
      <c r="I579" s="48">
        <v>0.81230000000000002</v>
      </c>
      <c r="J579" s="51" t="s">
        <v>20</v>
      </c>
      <c r="K579" s="47">
        <v>0.01</v>
      </c>
      <c r="L579" s="47">
        <v>26.6</v>
      </c>
      <c r="M579" s="47">
        <v>112</v>
      </c>
      <c r="N579" s="46" t="s">
        <v>103</v>
      </c>
      <c r="O579" s="47">
        <v>2</v>
      </c>
      <c r="P579" s="47">
        <v>55.4</v>
      </c>
      <c r="Q579" s="47"/>
      <c r="R579" s="47">
        <v>0.08</v>
      </c>
      <c r="S579" s="47">
        <v>0</v>
      </c>
      <c r="T579" s="47">
        <v>0.03</v>
      </c>
      <c r="U579" s="47">
        <v>641</v>
      </c>
      <c r="V579" s="47">
        <v>19958</v>
      </c>
      <c r="W579" s="47">
        <v>1</v>
      </c>
      <c r="X579" s="47">
        <v>11.9</v>
      </c>
      <c r="Y579" s="432"/>
      <c r="Z579" s="45">
        <v>0.79</v>
      </c>
      <c r="AA579" s="45">
        <v>0.88</v>
      </c>
      <c r="AB579" s="45">
        <v>100.4</v>
      </c>
      <c r="AC579" s="45">
        <v>1.7</v>
      </c>
      <c r="AD579" s="45">
        <v>5.5</v>
      </c>
      <c r="AE579" s="45">
        <v>45</v>
      </c>
      <c r="AF579" s="45">
        <v>540</v>
      </c>
      <c r="AG579" s="45">
        <v>720</v>
      </c>
      <c r="AH579" s="45">
        <v>0.5</v>
      </c>
      <c r="AI579" s="45">
        <v>0.05</v>
      </c>
      <c r="AJ579" s="45">
        <v>0.02</v>
      </c>
      <c r="AK579" s="45">
        <v>48.2</v>
      </c>
      <c r="AM579" s="49">
        <v>1</v>
      </c>
      <c r="AN579" s="52">
        <v>42310</v>
      </c>
      <c r="AO579" s="50">
        <v>58161</v>
      </c>
      <c r="AP579" s="50" t="s">
        <v>182</v>
      </c>
      <c r="AQ579" s="48">
        <v>0.81789999999999996</v>
      </c>
      <c r="AR579" s="51" t="s">
        <v>20</v>
      </c>
      <c r="AS579" s="47">
        <v>0.02</v>
      </c>
      <c r="AT579" s="47">
        <v>21</v>
      </c>
      <c r="AU579" s="47">
        <v>122</v>
      </c>
      <c r="AV579" s="46" t="s">
        <v>103</v>
      </c>
      <c r="AW579" s="47">
        <v>2.4</v>
      </c>
      <c r="AX579" s="47">
        <v>58</v>
      </c>
      <c r="AY579" s="47"/>
      <c r="AZ579" s="47">
        <v>0.08</v>
      </c>
      <c r="BA579" s="47">
        <v>0.01</v>
      </c>
      <c r="BB579" s="47">
        <v>0.02</v>
      </c>
      <c r="BC579" s="47">
        <v>669</v>
      </c>
      <c r="BD579" s="47">
        <v>19910</v>
      </c>
      <c r="BE579" s="47">
        <v>2</v>
      </c>
      <c r="BF579" s="47">
        <v>12</v>
      </c>
      <c r="BG579" s="260"/>
      <c r="BH579" s="45">
        <v>0.79</v>
      </c>
      <c r="BI579" s="45">
        <v>0.88</v>
      </c>
      <c r="BJ579" s="45">
        <v>100.4</v>
      </c>
      <c r="BK579" s="45">
        <v>1.7</v>
      </c>
      <c r="BL579" s="45">
        <v>5.5</v>
      </c>
      <c r="BM579" s="45">
        <v>45</v>
      </c>
      <c r="BN579" s="45">
        <v>540</v>
      </c>
      <c r="BO579" s="45">
        <v>720</v>
      </c>
      <c r="BP579" s="45">
        <v>0.5</v>
      </c>
      <c r="BQ579" s="45">
        <v>0.05</v>
      </c>
      <c r="BR579" s="45">
        <v>0.02</v>
      </c>
      <c r="BS579" s="45">
        <v>48.2</v>
      </c>
      <c r="BU579" s="49">
        <v>1</v>
      </c>
      <c r="BV579" s="52">
        <v>42310</v>
      </c>
      <c r="BW579" s="49"/>
      <c r="BX579" s="49"/>
      <c r="BY579" s="48">
        <v>0.80759999999999998</v>
      </c>
      <c r="BZ579" s="47">
        <v>1</v>
      </c>
      <c r="CA579" s="47">
        <v>0.01</v>
      </c>
      <c r="CB579" s="47">
        <v>7</v>
      </c>
      <c r="CC579" s="47">
        <v>107</v>
      </c>
      <c r="CD579" s="46" t="s">
        <v>103</v>
      </c>
      <c r="CE579" s="47">
        <v>2.4</v>
      </c>
      <c r="CF579" s="47">
        <v>52.5</v>
      </c>
      <c r="CG579" s="47">
        <v>51.4</v>
      </c>
      <c r="CH579" s="47">
        <v>0.16</v>
      </c>
      <c r="CI579" s="47">
        <v>0.01</v>
      </c>
      <c r="CJ579" s="47">
        <v>0.01</v>
      </c>
      <c r="CK579" s="47">
        <v>661.4</v>
      </c>
      <c r="CL579" s="47">
        <v>19998</v>
      </c>
      <c r="CM579" s="47">
        <v>3.5</v>
      </c>
      <c r="CN579" s="47">
        <v>12.1</v>
      </c>
      <c r="CO579" s="449"/>
      <c r="CP579" s="45">
        <v>0.79</v>
      </c>
      <c r="CQ579" s="45">
        <v>0.88</v>
      </c>
      <c r="CR579" s="45">
        <v>100.4</v>
      </c>
      <c r="CS579" s="45">
        <v>1.7</v>
      </c>
      <c r="CT579" s="45">
        <v>5.5</v>
      </c>
      <c r="CU579" s="45">
        <v>45</v>
      </c>
      <c r="CV579" s="45">
        <v>540</v>
      </c>
      <c r="CW579" s="45">
        <v>720</v>
      </c>
      <c r="CX579" s="45">
        <v>0.5</v>
      </c>
      <c r="CY579" s="45">
        <v>0.05</v>
      </c>
      <c r="CZ579" s="45">
        <v>0.02</v>
      </c>
      <c r="DA579" s="45">
        <v>48.2</v>
      </c>
    </row>
    <row r="580" spans="1:105" ht="15.75" x14ac:dyDescent="0.3">
      <c r="A580" s="44">
        <f t="shared" ref="A580:B608" si="55">A579</f>
        <v>2015</v>
      </c>
      <c r="B580" s="44" t="str">
        <f t="shared" si="55"/>
        <v>NOVIEMBRE</v>
      </c>
      <c r="C580" s="44">
        <v>3</v>
      </c>
      <c r="D580" s="44" t="str">
        <f t="shared" si="54"/>
        <v>NOVIEMBRE 2015 / 2</v>
      </c>
      <c r="E580" s="49">
        <v>2</v>
      </c>
      <c r="F580" s="52">
        <v>42311</v>
      </c>
      <c r="G580" s="50">
        <v>58186</v>
      </c>
      <c r="H580" s="50" t="s">
        <v>102</v>
      </c>
      <c r="I580" s="48">
        <v>0.81140000000000001</v>
      </c>
      <c r="J580" s="51" t="s">
        <v>20</v>
      </c>
      <c r="K580" s="47">
        <v>0.01</v>
      </c>
      <c r="L580" s="47">
        <v>26.6</v>
      </c>
      <c r="M580" s="47">
        <v>112</v>
      </c>
      <c r="N580" s="46" t="s">
        <v>103</v>
      </c>
      <c r="O580" s="47">
        <v>2.04</v>
      </c>
      <c r="P580" s="47">
        <v>55.8</v>
      </c>
      <c r="Q580" s="47"/>
      <c r="R580" s="47">
        <v>0.08</v>
      </c>
      <c r="S580" s="47">
        <v>0</v>
      </c>
      <c r="T580" s="47">
        <v>0.03</v>
      </c>
      <c r="U580" s="47">
        <v>643</v>
      </c>
      <c r="V580" s="47">
        <v>19966</v>
      </c>
      <c r="W580" s="47">
        <v>1</v>
      </c>
      <c r="X580" s="47">
        <v>11.9</v>
      </c>
      <c r="Y580" s="432"/>
      <c r="Z580" s="45">
        <v>0.79</v>
      </c>
      <c r="AA580" s="45">
        <v>0.88</v>
      </c>
      <c r="AB580" s="45">
        <v>100.4</v>
      </c>
      <c r="AC580" s="45">
        <v>1.7</v>
      </c>
      <c r="AD580" s="45">
        <v>5.5</v>
      </c>
      <c r="AE580" s="45">
        <v>45</v>
      </c>
      <c r="AF580" s="45">
        <v>540</v>
      </c>
      <c r="AG580" s="45">
        <v>720</v>
      </c>
      <c r="AH580" s="45">
        <v>0.5</v>
      </c>
      <c r="AI580" s="45">
        <v>0.05</v>
      </c>
      <c r="AJ580" s="45">
        <v>0.02</v>
      </c>
      <c r="AK580" s="45">
        <v>48.2</v>
      </c>
      <c r="AM580" s="49">
        <v>2</v>
      </c>
      <c r="AN580" s="52">
        <v>42313</v>
      </c>
      <c r="AO580" s="50">
        <v>58209</v>
      </c>
      <c r="AP580" s="50" t="s">
        <v>153</v>
      </c>
      <c r="AQ580" s="48">
        <v>0.81740000000000002</v>
      </c>
      <c r="AR580" s="51" t="s">
        <v>20</v>
      </c>
      <c r="AS580" s="47">
        <v>0.02</v>
      </c>
      <c r="AT580" s="47">
        <v>20</v>
      </c>
      <c r="AU580" s="47">
        <v>126</v>
      </c>
      <c r="AV580" s="46" t="s">
        <v>103</v>
      </c>
      <c r="AW580" s="47">
        <v>2.4</v>
      </c>
      <c r="AX580" s="47">
        <v>56</v>
      </c>
      <c r="AY580" s="47"/>
      <c r="AZ580" s="47">
        <v>0.08</v>
      </c>
      <c r="BA580" s="47">
        <v>0.01</v>
      </c>
      <c r="BB580" s="47">
        <v>0.02</v>
      </c>
      <c r="BC580" s="47">
        <v>651</v>
      </c>
      <c r="BD580" s="47">
        <v>19914</v>
      </c>
      <c r="BE580" s="47">
        <v>1.5</v>
      </c>
      <c r="BF580" s="47">
        <v>12</v>
      </c>
      <c r="BG580" s="260"/>
      <c r="BH580" s="45">
        <v>0.79</v>
      </c>
      <c r="BI580" s="45">
        <v>0.88</v>
      </c>
      <c r="BJ580" s="45">
        <v>100.4</v>
      </c>
      <c r="BK580" s="45">
        <v>1.7</v>
      </c>
      <c r="BL580" s="45">
        <v>5.5</v>
      </c>
      <c r="BM580" s="45">
        <v>45</v>
      </c>
      <c r="BN580" s="45">
        <v>540</v>
      </c>
      <c r="BO580" s="45">
        <v>720</v>
      </c>
      <c r="BP580" s="45">
        <v>0.5</v>
      </c>
      <c r="BQ580" s="45">
        <v>0.05</v>
      </c>
      <c r="BR580" s="45">
        <v>0.02</v>
      </c>
      <c r="BS580" s="45">
        <v>48.2</v>
      </c>
      <c r="BU580" s="49">
        <v>2</v>
      </c>
      <c r="BV580" s="52">
        <v>42318</v>
      </c>
      <c r="BW580" s="49"/>
      <c r="BX580" s="49"/>
      <c r="BY580" s="48">
        <v>0.80259999999999998</v>
      </c>
      <c r="BZ580" s="47">
        <v>1</v>
      </c>
      <c r="CA580" s="47">
        <v>0.01</v>
      </c>
      <c r="CB580" s="47">
        <v>6</v>
      </c>
      <c r="CC580" s="47">
        <v>106</v>
      </c>
      <c r="CD580" s="46" t="s">
        <v>103</v>
      </c>
      <c r="CE580" s="47">
        <v>2.4</v>
      </c>
      <c r="CF580" s="47">
        <v>54.2</v>
      </c>
      <c r="CG580" s="47">
        <v>53.1</v>
      </c>
      <c r="CH580" s="47">
        <v>0.17</v>
      </c>
      <c r="CI580" s="47">
        <v>0.01</v>
      </c>
      <c r="CJ580" s="47">
        <v>0</v>
      </c>
      <c r="CK580" s="47">
        <v>665.4</v>
      </c>
      <c r="CL580" s="47">
        <v>20042</v>
      </c>
      <c r="CM580" s="47">
        <v>3</v>
      </c>
      <c r="CN580" s="47">
        <v>12</v>
      </c>
      <c r="CO580" s="449"/>
      <c r="CP580" s="45">
        <v>0.79</v>
      </c>
      <c r="CQ580" s="45">
        <v>0.88</v>
      </c>
      <c r="CR580" s="45">
        <v>100.4</v>
      </c>
      <c r="CS580" s="45">
        <v>1.7</v>
      </c>
      <c r="CT580" s="45">
        <v>5.5</v>
      </c>
      <c r="CU580" s="45">
        <v>45</v>
      </c>
      <c r="CV580" s="45">
        <v>540</v>
      </c>
      <c r="CW580" s="45">
        <v>720</v>
      </c>
      <c r="CX580" s="45">
        <v>0.5</v>
      </c>
      <c r="CY580" s="45">
        <v>0.05</v>
      </c>
      <c r="CZ580" s="45">
        <v>0.02</v>
      </c>
      <c r="DA580" s="45">
        <v>48.2</v>
      </c>
    </row>
    <row r="581" spans="1:105" ht="15.75" x14ac:dyDescent="0.3">
      <c r="A581" s="44">
        <f t="shared" si="55"/>
        <v>2015</v>
      </c>
      <c r="B581" s="44" t="str">
        <f t="shared" si="55"/>
        <v>NOVIEMBRE</v>
      </c>
      <c r="C581" s="44">
        <v>4</v>
      </c>
      <c r="D581" s="44" t="str">
        <f t="shared" si="54"/>
        <v>NOVIEMBRE 2015 / 3</v>
      </c>
      <c r="E581" s="49">
        <v>3</v>
      </c>
      <c r="F581" s="52">
        <v>42313</v>
      </c>
      <c r="G581" s="50">
        <v>58250</v>
      </c>
      <c r="H581" s="50" t="s">
        <v>104</v>
      </c>
      <c r="I581" s="48">
        <v>0.81230000000000002</v>
      </c>
      <c r="J581" s="51" t="s">
        <v>20</v>
      </c>
      <c r="K581" s="47">
        <v>0.01</v>
      </c>
      <c r="L581" s="47">
        <v>26.6</v>
      </c>
      <c r="M581" s="47">
        <v>112</v>
      </c>
      <c r="N581" s="46" t="s">
        <v>103</v>
      </c>
      <c r="O581" s="47">
        <v>2.02</v>
      </c>
      <c r="P581" s="47">
        <v>55.6</v>
      </c>
      <c r="Q581" s="47"/>
      <c r="R581" s="47">
        <v>0.08</v>
      </c>
      <c r="S581" s="47">
        <v>0</v>
      </c>
      <c r="T581" s="47">
        <v>0.03</v>
      </c>
      <c r="U581" s="47">
        <v>641</v>
      </c>
      <c r="V581" s="47">
        <v>19958</v>
      </c>
      <c r="W581" s="47">
        <v>1</v>
      </c>
      <c r="X581" s="47">
        <v>11.9</v>
      </c>
      <c r="Y581" s="432"/>
      <c r="Z581" s="45">
        <v>0.79</v>
      </c>
      <c r="AA581" s="45">
        <v>0.88</v>
      </c>
      <c r="AB581" s="45">
        <v>100.4</v>
      </c>
      <c r="AC581" s="45">
        <v>1.7</v>
      </c>
      <c r="AD581" s="45">
        <v>5.5</v>
      </c>
      <c r="AE581" s="45">
        <v>45</v>
      </c>
      <c r="AF581" s="45">
        <v>540</v>
      </c>
      <c r="AG581" s="45">
        <v>720</v>
      </c>
      <c r="AH581" s="45">
        <v>0.5</v>
      </c>
      <c r="AI581" s="45">
        <v>0.05</v>
      </c>
      <c r="AJ581" s="45">
        <v>0.02</v>
      </c>
      <c r="AK581" s="45">
        <v>48.2</v>
      </c>
      <c r="AM581" s="49">
        <v>3</v>
      </c>
      <c r="AN581" s="52">
        <v>42317</v>
      </c>
      <c r="AO581" s="50">
        <v>58313</v>
      </c>
      <c r="AP581" s="50" t="s">
        <v>152</v>
      </c>
      <c r="AQ581" s="48">
        <v>0.81699999999999995</v>
      </c>
      <c r="AR581" s="51" t="s">
        <v>20</v>
      </c>
      <c r="AS581" s="47">
        <v>0.02</v>
      </c>
      <c r="AT581" s="47">
        <v>20</v>
      </c>
      <c r="AU581" s="47">
        <v>123</v>
      </c>
      <c r="AV581" s="46" t="s">
        <v>103</v>
      </c>
      <c r="AW581" s="47">
        <v>2.4</v>
      </c>
      <c r="AX581" s="47">
        <v>57</v>
      </c>
      <c r="AZ581" s="47">
        <v>0.1</v>
      </c>
      <c r="BA581" s="47">
        <v>0.01</v>
      </c>
      <c r="BB581" s="47">
        <v>0.05</v>
      </c>
      <c r="BC581" s="47">
        <v>648</v>
      </c>
      <c r="BD581" s="47">
        <v>19918</v>
      </c>
      <c r="BE581" s="47">
        <v>1.5</v>
      </c>
      <c r="BF581" s="47">
        <v>12</v>
      </c>
      <c r="BG581" s="260"/>
      <c r="BH581" s="45">
        <v>0.79</v>
      </c>
      <c r="BI581" s="45">
        <v>0.88</v>
      </c>
      <c r="BJ581" s="45">
        <v>100.4</v>
      </c>
      <c r="BK581" s="45">
        <v>1.7</v>
      </c>
      <c r="BL581" s="45">
        <v>5.5</v>
      </c>
      <c r="BM581" s="45">
        <v>45</v>
      </c>
      <c r="BN581" s="45">
        <v>540</v>
      </c>
      <c r="BO581" s="45">
        <v>720</v>
      </c>
      <c r="BP581" s="45">
        <v>0.5</v>
      </c>
      <c r="BQ581" s="45">
        <v>0.05</v>
      </c>
      <c r="BR581" s="45">
        <v>0.02</v>
      </c>
      <c r="BS581" s="45">
        <v>48.2</v>
      </c>
      <c r="BU581" s="49">
        <v>3</v>
      </c>
      <c r="BV581" s="52">
        <v>42324</v>
      </c>
      <c r="BW581" s="49"/>
      <c r="BX581" s="49"/>
      <c r="BY581" s="48">
        <v>0.80169999999999997</v>
      </c>
      <c r="BZ581" s="47">
        <v>1</v>
      </c>
      <c r="CA581" s="47">
        <v>0.01</v>
      </c>
      <c r="CB581" s="47">
        <v>5</v>
      </c>
      <c r="CC581" s="47">
        <v>108</v>
      </c>
      <c r="CD581" s="46" t="s">
        <v>103</v>
      </c>
      <c r="CE581" s="47">
        <v>2.4</v>
      </c>
      <c r="CF581" s="47">
        <v>55</v>
      </c>
      <c r="CG581" s="47">
        <v>53.9</v>
      </c>
      <c r="CH581" s="47">
        <v>0.19</v>
      </c>
      <c r="CI581" s="47">
        <v>0.01</v>
      </c>
      <c r="CJ581" s="47">
        <v>0</v>
      </c>
      <c r="CK581" s="47">
        <v>660.4</v>
      </c>
      <c r="CL581" s="47">
        <v>20050</v>
      </c>
      <c r="CM581" s="47">
        <v>3.5</v>
      </c>
      <c r="CN581" s="47">
        <v>12.3</v>
      </c>
      <c r="CO581" s="449"/>
      <c r="CP581" s="45">
        <v>0.79</v>
      </c>
      <c r="CQ581" s="45">
        <v>0.88</v>
      </c>
      <c r="CR581" s="45">
        <v>100.4</v>
      </c>
      <c r="CS581" s="45">
        <v>1.7</v>
      </c>
      <c r="CT581" s="45">
        <v>5.5</v>
      </c>
      <c r="CU581" s="45">
        <v>45</v>
      </c>
      <c r="CV581" s="45">
        <v>540</v>
      </c>
      <c r="CW581" s="45">
        <v>720</v>
      </c>
      <c r="CX581" s="45">
        <v>0.5</v>
      </c>
      <c r="CY581" s="45">
        <v>0.05</v>
      </c>
      <c r="CZ581" s="45">
        <v>0.02</v>
      </c>
      <c r="DA581" s="45">
        <v>48.2</v>
      </c>
    </row>
    <row r="582" spans="1:105" ht="15.75" x14ac:dyDescent="0.3">
      <c r="A582" s="44">
        <f t="shared" si="55"/>
        <v>2015</v>
      </c>
      <c r="B582" s="44" t="str">
        <f t="shared" si="55"/>
        <v>NOVIEMBRE</v>
      </c>
      <c r="C582" s="44">
        <v>5</v>
      </c>
      <c r="D582" s="44" t="str">
        <f t="shared" si="54"/>
        <v>NOVIEMBRE 2015 / 4</v>
      </c>
      <c r="E582" s="49">
        <v>4</v>
      </c>
      <c r="F582" s="52">
        <v>42316</v>
      </c>
      <c r="G582" s="50">
        <v>58314</v>
      </c>
      <c r="H582" s="50" t="s">
        <v>102</v>
      </c>
      <c r="I582" s="48">
        <v>0.81179999999999997</v>
      </c>
      <c r="J582" s="51" t="s">
        <v>20</v>
      </c>
      <c r="K582" s="47">
        <v>0.01</v>
      </c>
      <c r="L582" s="47">
        <v>26.6</v>
      </c>
      <c r="M582" s="47">
        <v>114</v>
      </c>
      <c r="N582" s="46" t="s">
        <v>103</v>
      </c>
      <c r="O582" s="47">
        <v>1.99</v>
      </c>
      <c r="P582" s="47">
        <v>56.2</v>
      </c>
      <c r="R582" s="47">
        <v>0.08</v>
      </c>
      <c r="S582" s="47">
        <v>0</v>
      </c>
      <c r="T582" s="47">
        <v>0.03</v>
      </c>
      <c r="U582" s="47">
        <v>648</v>
      </c>
      <c r="V582" s="47">
        <v>19962</v>
      </c>
      <c r="W582" s="47">
        <v>1</v>
      </c>
      <c r="X582" s="47">
        <v>11.9</v>
      </c>
      <c r="Y582" s="432"/>
      <c r="Z582" s="45">
        <v>0.79</v>
      </c>
      <c r="AA582" s="45">
        <v>0.88</v>
      </c>
      <c r="AB582" s="45">
        <v>100.4</v>
      </c>
      <c r="AC582" s="45">
        <v>1.7</v>
      </c>
      <c r="AD582" s="45">
        <v>5.5</v>
      </c>
      <c r="AE582" s="45">
        <v>45</v>
      </c>
      <c r="AF582" s="45">
        <v>540</v>
      </c>
      <c r="AG582" s="45">
        <v>720</v>
      </c>
      <c r="AH582" s="45">
        <v>0.5</v>
      </c>
      <c r="AI582" s="45">
        <v>0.05</v>
      </c>
      <c r="AJ582" s="45">
        <v>0.02</v>
      </c>
      <c r="AK582" s="45">
        <v>48.2</v>
      </c>
      <c r="AM582" s="49">
        <v>4</v>
      </c>
      <c r="AN582" s="52">
        <v>42321</v>
      </c>
      <c r="AO582" s="50">
        <v>58414</v>
      </c>
      <c r="AP582" s="50" t="s">
        <v>182</v>
      </c>
      <c r="AQ582" s="48">
        <v>0.8165</v>
      </c>
      <c r="AR582" s="51" t="s">
        <v>20</v>
      </c>
      <c r="AS582" s="47">
        <v>0.02</v>
      </c>
      <c r="AT582" s="47">
        <v>20</v>
      </c>
      <c r="AU582" s="47">
        <v>124</v>
      </c>
      <c r="AV582" s="46" t="s">
        <v>103</v>
      </c>
      <c r="AW582" s="47">
        <v>2.4</v>
      </c>
      <c r="AX582" s="47">
        <v>57</v>
      </c>
      <c r="AZ582" s="47">
        <v>0.08</v>
      </c>
      <c r="BA582" s="47">
        <v>0.01</v>
      </c>
      <c r="BB582" s="47">
        <v>0.01</v>
      </c>
      <c r="BC582" s="47">
        <v>648</v>
      </c>
      <c r="BD582" s="47">
        <v>19922</v>
      </c>
      <c r="BE582" s="47">
        <v>1</v>
      </c>
      <c r="BF582" s="47">
        <v>12</v>
      </c>
      <c r="BG582" s="260"/>
      <c r="BH582" s="45">
        <v>0.79</v>
      </c>
      <c r="BI582" s="45">
        <v>0.88</v>
      </c>
      <c r="BJ582" s="45">
        <v>100.4</v>
      </c>
      <c r="BK582" s="45">
        <v>1.7</v>
      </c>
      <c r="BL582" s="45">
        <v>5.5</v>
      </c>
      <c r="BM582" s="45">
        <v>45</v>
      </c>
      <c r="BN582" s="45">
        <v>540</v>
      </c>
      <c r="BO582" s="45">
        <v>720</v>
      </c>
      <c r="BP582" s="45">
        <v>0.5</v>
      </c>
      <c r="BQ582" s="45">
        <v>0.05</v>
      </c>
      <c r="BR582" s="45">
        <v>0.02</v>
      </c>
      <c r="BS582" s="45">
        <v>48.2</v>
      </c>
      <c r="BU582" s="49">
        <v>4</v>
      </c>
      <c r="BV582" s="52">
        <v>42331</v>
      </c>
      <c r="BW582" s="49"/>
      <c r="BX582" s="49"/>
      <c r="BY582" s="48">
        <v>0.80489999999999995</v>
      </c>
      <c r="BZ582" s="47">
        <v>1</v>
      </c>
      <c r="CA582" s="47">
        <v>0.01</v>
      </c>
      <c r="CB582" s="47">
        <v>7</v>
      </c>
      <c r="CC582" s="47">
        <v>106</v>
      </c>
      <c r="CD582" s="46" t="s">
        <v>103</v>
      </c>
      <c r="CE582" s="47">
        <v>2.4</v>
      </c>
      <c r="CF582" s="47">
        <v>53.6</v>
      </c>
      <c r="CG582" s="47">
        <v>52.5</v>
      </c>
      <c r="CH582" s="47">
        <v>0.2</v>
      </c>
      <c r="CI582" s="47">
        <v>0.01</v>
      </c>
      <c r="CJ582" s="47">
        <v>0</v>
      </c>
      <c r="CK582" s="47">
        <v>692.5</v>
      </c>
      <c r="CL582" s="47">
        <v>20022</v>
      </c>
      <c r="CM582" s="47">
        <v>3</v>
      </c>
      <c r="CN582" s="47">
        <v>12.1</v>
      </c>
      <c r="CO582" s="449"/>
      <c r="CP582" s="45">
        <v>0.79</v>
      </c>
      <c r="CQ582" s="45">
        <v>0.88</v>
      </c>
      <c r="CR582" s="45">
        <v>100.4</v>
      </c>
      <c r="CS582" s="45">
        <v>1.7</v>
      </c>
      <c r="CT582" s="45">
        <v>5.5</v>
      </c>
      <c r="CU582" s="45">
        <v>45</v>
      </c>
      <c r="CV582" s="45">
        <v>540</v>
      </c>
      <c r="CW582" s="45">
        <v>720</v>
      </c>
      <c r="CX582" s="45">
        <v>0.5</v>
      </c>
      <c r="CY582" s="45">
        <v>0.05</v>
      </c>
      <c r="CZ582" s="45">
        <v>0.02</v>
      </c>
      <c r="DA582" s="45">
        <v>48.2</v>
      </c>
    </row>
    <row r="583" spans="1:105" ht="15.75" x14ac:dyDescent="0.3">
      <c r="A583" s="44">
        <f t="shared" si="55"/>
        <v>2015</v>
      </c>
      <c r="B583" s="44" t="str">
        <f t="shared" si="55"/>
        <v>NOVIEMBRE</v>
      </c>
      <c r="C583" s="44">
        <v>6</v>
      </c>
      <c r="D583" s="44" t="str">
        <f t="shared" si="54"/>
        <v>NOVIEMBRE 2015 / 5</v>
      </c>
      <c r="E583" s="49">
        <v>5</v>
      </c>
      <c r="F583" s="52">
        <v>42322</v>
      </c>
      <c r="G583" s="50">
        <v>58453</v>
      </c>
      <c r="H583" s="50" t="s">
        <v>104</v>
      </c>
      <c r="I583" s="48">
        <v>0.81230000000000002</v>
      </c>
      <c r="J583" s="51" t="s">
        <v>20</v>
      </c>
      <c r="K583" s="47">
        <v>0.01</v>
      </c>
      <c r="L583" s="47">
        <v>26.6</v>
      </c>
      <c r="M583" s="47">
        <v>115</v>
      </c>
      <c r="N583" s="46" t="s">
        <v>103</v>
      </c>
      <c r="O583" s="47">
        <v>2.0499999999999998</v>
      </c>
      <c r="P583" s="47">
        <v>56.5</v>
      </c>
      <c r="R583" s="47">
        <v>0.08</v>
      </c>
      <c r="S583" s="47">
        <v>0</v>
      </c>
      <c r="T583" s="47">
        <v>0.03</v>
      </c>
      <c r="U583" s="47">
        <v>644</v>
      </c>
      <c r="V583" s="47">
        <v>19958</v>
      </c>
      <c r="W583" s="47">
        <v>1</v>
      </c>
      <c r="X583" s="47">
        <v>11.8</v>
      </c>
      <c r="Y583" s="432"/>
      <c r="Z583" s="45">
        <v>0.79</v>
      </c>
      <c r="AA583" s="45">
        <v>0.88</v>
      </c>
      <c r="AB583" s="45">
        <v>100.4</v>
      </c>
      <c r="AC583" s="45">
        <v>1.7</v>
      </c>
      <c r="AD583" s="45">
        <v>5.5</v>
      </c>
      <c r="AE583" s="45">
        <v>45</v>
      </c>
      <c r="AF583" s="45">
        <v>540</v>
      </c>
      <c r="AG583" s="45">
        <v>720</v>
      </c>
      <c r="AH583" s="45">
        <v>0.5</v>
      </c>
      <c r="AI583" s="45">
        <v>0.05</v>
      </c>
      <c r="AJ583" s="45">
        <v>0.02</v>
      </c>
      <c r="AK583" s="45">
        <v>48.2</v>
      </c>
      <c r="AM583" s="49">
        <v>5</v>
      </c>
      <c r="AN583" s="52">
        <v>42324</v>
      </c>
      <c r="AO583" s="50">
        <v>58462</v>
      </c>
      <c r="AP583" s="50" t="s">
        <v>153</v>
      </c>
      <c r="AQ583" s="48">
        <v>0.8165</v>
      </c>
      <c r="AR583" s="51" t="s">
        <v>20</v>
      </c>
      <c r="AS583" s="47">
        <v>0.02</v>
      </c>
      <c r="AT583" s="47">
        <v>20</v>
      </c>
      <c r="AU583" s="47">
        <v>126</v>
      </c>
      <c r="AV583" s="46" t="s">
        <v>103</v>
      </c>
      <c r="AW583" s="47">
        <v>2.2999999999999998</v>
      </c>
      <c r="AX583" s="47">
        <v>56</v>
      </c>
      <c r="AZ583" s="47">
        <v>0.08</v>
      </c>
      <c r="BA583" s="47">
        <v>0.01</v>
      </c>
      <c r="BB583" s="47">
        <v>0.02</v>
      </c>
      <c r="BC583" s="47">
        <v>651</v>
      </c>
      <c r="BD583" s="47">
        <v>19922</v>
      </c>
      <c r="BE583" s="47">
        <v>1</v>
      </c>
      <c r="BF583" s="47">
        <v>12</v>
      </c>
      <c r="BG583" s="260"/>
      <c r="BH583" s="45">
        <v>0.79</v>
      </c>
      <c r="BI583" s="45">
        <v>0.88</v>
      </c>
      <c r="BJ583" s="45">
        <v>100.4</v>
      </c>
      <c r="BK583" s="45">
        <v>1.7</v>
      </c>
      <c r="BL583" s="45">
        <v>5.5</v>
      </c>
      <c r="BM583" s="45">
        <v>45</v>
      </c>
      <c r="BN583" s="45">
        <v>540</v>
      </c>
      <c r="BO583" s="45">
        <v>720</v>
      </c>
      <c r="BP583" s="45">
        <v>0.5</v>
      </c>
      <c r="BQ583" s="45">
        <v>0.05</v>
      </c>
      <c r="BR583" s="45">
        <v>0.02</v>
      </c>
      <c r="BS583" s="45">
        <v>48.2</v>
      </c>
      <c r="BV583" s="44"/>
    </row>
    <row r="584" spans="1:105" ht="15.75" x14ac:dyDescent="0.3">
      <c r="A584" s="44">
        <f t="shared" si="55"/>
        <v>2015</v>
      </c>
      <c r="B584" s="44" t="str">
        <f t="shared" si="55"/>
        <v>NOVIEMBRE</v>
      </c>
      <c r="C584" s="44">
        <v>7</v>
      </c>
      <c r="D584" s="44" t="str">
        <f t="shared" si="54"/>
        <v>NOVIEMBRE 2015 / 6</v>
      </c>
      <c r="E584" s="49">
        <v>6</v>
      </c>
      <c r="F584" s="52">
        <v>42324</v>
      </c>
      <c r="G584" s="50">
        <v>58487</v>
      </c>
      <c r="H584" s="50" t="s">
        <v>102</v>
      </c>
      <c r="I584" s="48">
        <v>0.81040000000000001</v>
      </c>
      <c r="J584" s="51" t="s">
        <v>20</v>
      </c>
      <c r="K584" s="47">
        <v>0.01</v>
      </c>
      <c r="L584" s="47">
        <v>26.6</v>
      </c>
      <c r="M584" s="47">
        <v>108</v>
      </c>
      <c r="N584" s="46" t="s">
        <v>103</v>
      </c>
      <c r="O584" s="47">
        <v>1.96</v>
      </c>
      <c r="P584" s="47">
        <v>55.4</v>
      </c>
      <c r="R584" s="47">
        <v>0.08</v>
      </c>
      <c r="S584" s="47">
        <v>0</v>
      </c>
      <c r="T584" s="47">
        <v>0.03</v>
      </c>
      <c r="U584" s="47">
        <v>642</v>
      </c>
      <c r="V584" s="47">
        <v>19974</v>
      </c>
      <c r="W584" s="47">
        <v>1</v>
      </c>
      <c r="X584" s="47">
        <v>11.9</v>
      </c>
      <c r="Y584" s="432"/>
      <c r="Z584" s="45">
        <v>0.79</v>
      </c>
      <c r="AA584" s="45">
        <v>0.88</v>
      </c>
      <c r="AB584" s="45">
        <v>100.4</v>
      </c>
      <c r="AC584" s="45">
        <v>1.7</v>
      </c>
      <c r="AD584" s="45">
        <v>5.5</v>
      </c>
      <c r="AE584" s="45">
        <v>45</v>
      </c>
      <c r="AF584" s="45">
        <v>540</v>
      </c>
      <c r="AG584" s="45">
        <v>720</v>
      </c>
      <c r="AH584" s="45">
        <v>0.5</v>
      </c>
      <c r="AI584" s="45">
        <v>0.05</v>
      </c>
      <c r="AJ584" s="45">
        <v>0.02</v>
      </c>
      <c r="AK584" s="45">
        <v>48.2</v>
      </c>
      <c r="AM584" s="49">
        <v>6</v>
      </c>
      <c r="AN584" s="52">
        <v>42327</v>
      </c>
      <c r="AO584" s="50">
        <v>58524</v>
      </c>
      <c r="AP584" s="50" t="s">
        <v>152</v>
      </c>
      <c r="AQ584" s="48">
        <v>0.81559999999999999</v>
      </c>
      <c r="AR584" s="51" t="s">
        <v>20</v>
      </c>
      <c r="AS584" s="47">
        <v>0.02</v>
      </c>
      <c r="AT584" s="47">
        <v>20</v>
      </c>
      <c r="AU584" s="47">
        <v>120</v>
      </c>
      <c r="AV584" s="46" t="s">
        <v>103</v>
      </c>
      <c r="AW584" s="47">
        <v>3.3</v>
      </c>
      <c r="AX584" s="47">
        <v>57</v>
      </c>
      <c r="AY584" s="47"/>
      <c r="AZ584" s="47">
        <v>0.08</v>
      </c>
      <c r="BA584" s="47">
        <v>0.01</v>
      </c>
      <c r="BB584" s="47">
        <v>0</v>
      </c>
      <c r="BC584" s="47">
        <v>639</v>
      </c>
      <c r="BD584" s="47">
        <v>19930</v>
      </c>
      <c r="BE584" s="47">
        <v>1</v>
      </c>
      <c r="BF584" s="47">
        <v>12</v>
      </c>
      <c r="BG584" s="260"/>
      <c r="BH584" s="45">
        <v>0.79</v>
      </c>
      <c r="BI584" s="45">
        <v>0.88</v>
      </c>
      <c r="BJ584" s="45">
        <v>100.4</v>
      </c>
      <c r="BK584" s="45">
        <v>1.7</v>
      </c>
      <c r="BL584" s="45">
        <v>5.5</v>
      </c>
      <c r="BM584" s="45">
        <v>45</v>
      </c>
      <c r="BN584" s="45">
        <v>540</v>
      </c>
      <c r="BO584" s="45">
        <v>720</v>
      </c>
      <c r="BP584" s="45">
        <v>0.5</v>
      </c>
      <c r="BQ584" s="45">
        <v>0.05</v>
      </c>
      <c r="BR584" s="45">
        <v>0.02</v>
      </c>
      <c r="BS584" s="45">
        <v>48.2</v>
      </c>
      <c r="BV584" s="44"/>
    </row>
    <row r="585" spans="1:105" ht="15.75" x14ac:dyDescent="0.3">
      <c r="A585" s="44">
        <f t="shared" si="55"/>
        <v>2015</v>
      </c>
      <c r="B585" s="44" t="str">
        <f t="shared" si="55"/>
        <v>NOVIEMBRE</v>
      </c>
      <c r="C585" s="44">
        <v>8</v>
      </c>
      <c r="D585" s="44" t="str">
        <f t="shared" si="54"/>
        <v>NOVIEMBRE 2015 / 7</v>
      </c>
      <c r="E585" s="49">
        <v>7</v>
      </c>
      <c r="F585" s="52">
        <v>42326</v>
      </c>
      <c r="G585" s="50">
        <v>58526</v>
      </c>
      <c r="H585" s="50" t="s">
        <v>104</v>
      </c>
      <c r="I585" s="48">
        <v>0.81179999999999997</v>
      </c>
      <c r="J585" s="51" t="s">
        <v>20</v>
      </c>
      <c r="K585" s="47">
        <v>0.01</v>
      </c>
      <c r="L585" s="47">
        <v>26.6</v>
      </c>
      <c r="M585" s="47">
        <v>117</v>
      </c>
      <c r="N585" s="46" t="s">
        <v>103</v>
      </c>
      <c r="O585" s="47">
        <v>2.02</v>
      </c>
      <c r="P585" s="47">
        <v>55.9</v>
      </c>
      <c r="R585" s="47">
        <v>0.08</v>
      </c>
      <c r="S585" s="47">
        <v>0</v>
      </c>
      <c r="T585" s="47">
        <v>0.03</v>
      </c>
      <c r="U585" s="47">
        <v>646</v>
      </c>
      <c r="V585" s="47">
        <v>19962</v>
      </c>
      <c r="W585" s="47">
        <v>1</v>
      </c>
      <c r="X585" s="47">
        <v>11.9</v>
      </c>
      <c r="Y585" s="432"/>
      <c r="Z585" s="45">
        <v>0.79</v>
      </c>
      <c r="AA585" s="45">
        <v>0.88</v>
      </c>
      <c r="AB585" s="45">
        <v>100.4</v>
      </c>
      <c r="AC585" s="45">
        <v>1.7</v>
      </c>
      <c r="AD585" s="45">
        <v>5.5</v>
      </c>
      <c r="AE585" s="45">
        <v>45</v>
      </c>
      <c r="AF585" s="45">
        <v>540</v>
      </c>
      <c r="AG585" s="45">
        <v>720</v>
      </c>
      <c r="AH585" s="45">
        <v>0.5</v>
      </c>
      <c r="AI585" s="45">
        <v>0.05</v>
      </c>
      <c r="AJ585" s="45">
        <v>0.02</v>
      </c>
      <c r="AK585" s="45">
        <v>48.2</v>
      </c>
      <c r="AM585" s="49">
        <v>7</v>
      </c>
      <c r="AN585" s="52">
        <v>42328</v>
      </c>
      <c r="AO585" s="50">
        <v>58545</v>
      </c>
      <c r="AP585" s="50" t="s">
        <v>182</v>
      </c>
      <c r="AQ585" s="48">
        <v>0.81620000000000004</v>
      </c>
      <c r="AR585" s="51" t="s">
        <v>20</v>
      </c>
      <c r="AS585" s="47">
        <v>0.02</v>
      </c>
      <c r="AT585" s="47">
        <v>20</v>
      </c>
      <c r="AU585" s="47">
        <v>120</v>
      </c>
      <c r="AV585" s="46" t="s">
        <v>103</v>
      </c>
      <c r="AW585" s="47">
        <v>2.2999999999999998</v>
      </c>
      <c r="AX585" s="47">
        <v>57</v>
      </c>
      <c r="AY585" s="47"/>
      <c r="AZ585" s="47">
        <v>0.08</v>
      </c>
      <c r="BA585" s="47">
        <v>0.01</v>
      </c>
      <c r="BB585" s="47">
        <v>0</v>
      </c>
      <c r="BC585" s="47">
        <v>641</v>
      </c>
      <c r="BD585" s="47">
        <v>19924</v>
      </c>
      <c r="BE585" s="47">
        <v>1</v>
      </c>
      <c r="BF585" s="47">
        <v>12</v>
      </c>
      <c r="BG585" s="260"/>
      <c r="BH585" s="45">
        <v>0.79</v>
      </c>
      <c r="BI585" s="45">
        <v>0.88</v>
      </c>
      <c r="BJ585" s="45">
        <v>100.4</v>
      </c>
      <c r="BK585" s="45">
        <v>1.7</v>
      </c>
      <c r="BL585" s="45">
        <v>5.5</v>
      </c>
      <c r="BM585" s="45">
        <v>45</v>
      </c>
      <c r="BN585" s="45">
        <v>540</v>
      </c>
      <c r="BO585" s="45">
        <v>720</v>
      </c>
      <c r="BP585" s="45">
        <v>0.5</v>
      </c>
      <c r="BQ585" s="45">
        <v>0.05</v>
      </c>
      <c r="BR585" s="45">
        <v>0.02</v>
      </c>
      <c r="BS585" s="45">
        <v>48.2</v>
      </c>
      <c r="BV585" s="44"/>
    </row>
    <row r="586" spans="1:105" ht="15.75" x14ac:dyDescent="0.3">
      <c r="A586" s="44">
        <f t="shared" si="55"/>
        <v>2015</v>
      </c>
      <c r="B586" s="44" t="str">
        <f t="shared" si="55"/>
        <v>NOVIEMBRE</v>
      </c>
      <c r="C586" s="44">
        <v>9</v>
      </c>
      <c r="D586" s="44" t="str">
        <f t="shared" si="54"/>
        <v>NOVIEMBRE 2015 / 8</v>
      </c>
      <c r="E586" s="49">
        <v>8</v>
      </c>
      <c r="F586" s="52">
        <v>42328</v>
      </c>
      <c r="G586" s="50">
        <v>58618</v>
      </c>
      <c r="H586" s="50" t="s">
        <v>102</v>
      </c>
      <c r="I586" s="48">
        <v>0.81140000000000001</v>
      </c>
      <c r="J586" s="51" t="s">
        <v>20</v>
      </c>
      <c r="K586" s="47">
        <v>0.01</v>
      </c>
      <c r="L586" s="47">
        <v>26.6</v>
      </c>
      <c r="M586" s="47">
        <v>112</v>
      </c>
      <c r="N586" s="46" t="s">
        <v>103</v>
      </c>
      <c r="O586" s="47">
        <v>2</v>
      </c>
      <c r="P586" s="47">
        <v>56</v>
      </c>
      <c r="R586" s="47">
        <v>0.08</v>
      </c>
      <c r="S586" s="47">
        <v>0</v>
      </c>
      <c r="T586" s="47">
        <v>0.03</v>
      </c>
      <c r="U586" s="47">
        <v>645</v>
      </c>
      <c r="V586" s="47">
        <v>19966</v>
      </c>
      <c r="W586" s="47">
        <v>1</v>
      </c>
      <c r="X586" s="47">
        <v>11.9</v>
      </c>
      <c r="Y586" s="432"/>
      <c r="Z586" s="45">
        <v>0.79</v>
      </c>
      <c r="AA586" s="45">
        <v>0.88</v>
      </c>
      <c r="AB586" s="45">
        <v>100.4</v>
      </c>
      <c r="AC586" s="45">
        <v>1.7</v>
      </c>
      <c r="AD586" s="45">
        <v>5.5</v>
      </c>
      <c r="AE586" s="45">
        <v>45</v>
      </c>
      <c r="AF586" s="45">
        <v>540</v>
      </c>
      <c r="AG586" s="45">
        <v>720</v>
      </c>
      <c r="AH586" s="45">
        <v>0.5</v>
      </c>
      <c r="AI586" s="45">
        <v>0.05</v>
      </c>
      <c r="AJ586" s="45">
        <v>0.02</v>
      </c>
      <c r="AK586" s="45">
        <v>48.2</v>
      </c>
      <c r="AM586" s="49">
        <v>8</v>
      </c>
      <c r="AN586" s="52">
        <v>42330</v>
      </c>
      <c r="AO586" s="50">
        <v>58640</v>
      </c>
      <c r="AP586" s="50" t="s">
        <v>153</v>
      </c>
      <c r="AQ586" s="48">
        <v>0.8165</v>
      </c>
      <c r="AR586" s="51" t="s">
        <v>20</v>
      </c>
      <c r="AS586" s="47">
        <v>0.02</v>
      </c>
      <c r="AT586" s="47">
        <v>20</v>
      </c>
      <c r="AU586" s="47">
        <v>122</v>
      </c>
      <c r="AV586" s="46" t="s">
        <v>103</v>
      </c>
      <c r="AW586" s="47">
        <v>2.4</v>
      </c>
      <c r="AX586" s="47">
        <v>58</v>
      </c>
      <c r="AZ586" s="47">
        <v>0.08</v>
      </c>
      <c r="BA586" s="47">
        <v>0.01</v>
      </c>
      <c r="BB586" s="47">
        <v>0</v>
      </c>
      <c r="BC586" s="47">
        <v>667</v>
      </c>
      <c r="BD586" s="47">
        <v>19922</v>
      </c>
      <c r="BE586" s="47">
        <v>1</v>
      </c>
      <c r="BF586" s="47">
        <v>12</v>
      </c>
      <c r="BG586" s="260"/>
      <c r="BH586" s="45">
        <v>0.79</v>
      </c>
      <c r="BI586" s="45">
        <v>0.88</v>
      </c>
      <c r="BJ586" s="45">
        <v>100.4</v>
      </c>
      <c r="BK586" s="45">
        <v>1.7</v>
      </c>
      <c r="BL586" s="45">
        <v>5.5</v>
      </c>
      <c r="BM586" s="45">
        <v>45</v>
      </c>
      <c r="BN586" s="45">
        <v>540</v>
      </c>
      <c r="BO586" s="45">
        <v>720</v>
      </c>
      <c r="BP586" s="45">
        <v>0.5</v>
      </c>
      <c r="BQ586" s="45">
        <v>0.05</v>
      </c>
      <c r="BR586" s="45">
        <v>0.02</v>
      </c>
      <c r="BS586" s="45">
        <v>48.2</v>
      </c>
      <c r="BV586" s="44"/>
    </row>
    <row r="587" spans="1:105" ht="15.75" x14ac:dyDescent="0.3">
      <c r="A587" s="44">
        <f t="shared" si="55"/>
        <v>2015</v>
      </c>
      <c r="B587" s="44" t="str">
        <f t="shared" si="55"/>
        <v>NOVIEMBRE</v>
      </c>
      <c r="C587" s="44">
        <v>10</v>
      </c>
      <c r="D587" s="44" t="str">
        <f t="shared" si="54"/>
        <v>NOVIEMBRE 2015 / 9</v>
      </c>
      <c r="E587" s="49">
        <v>9</v>
      </c>
      <c r="F587" s="52">
        <v>42330</v>
      </c>
      <c r="G587" s="50">
        <v>58652</v>
      </c>
      <c r="H587" s="50" t="s">
        <v>104</v>
      </c>
      <c r="I587" s="48">
        <v>0.81089999999999995</v>
      </c>
      <c r="J587" s="51" t="s">
        <v>20</v>
      </c>
      <c r="K587" s="47">
        <v>0.01</v>
      </c>
      <c r="L587" s="47">
        <v>26.6</v>
      </c>
      <c r="M587" s="47">
        <v>112</v>
      </c>
      <c r="N587" s="46" t="s">
        <v>103</v>
      </c>
      <c r="O587" s="47">
        <v>2</v>
      </c>
      <c r="P587" s="47">
        <v>55.8</v>
      </c>
      <c r="R587" s="47">
        <v>0.08</v>
      </c>
      <c r="S587" s="47">
        <v>0</v>
      </c>
      <c r="T587" s="47">
        <v>0.03</v>
      </c>
      <c r="U587" s="47">
        <v>642</v>
      </c>
      <c r="V587" s="47">
        <v>19970</v>
      </c>
      <c r="W587" s="47">
        <v>1</v>
      </c>
      <c r="X587" s="47">
        <v>11.8</v>
      </c>
      <c r="Y587" s="432"/>
      <c r="Z587" s="45">
        <v>0.79</v>
      </c>
      <c r="AA587" s="45">
        <v>0.88</v>
      </c>
      <c r="AB587" s="45">
        <v>100.4</v>
      </c>
      <c r="AC587" s="45">
        <v>1.7</v>
      </c>
      <c r="AD587" s="45">
        <v>5.5</v>
      </c>
      <c r="AE587" s="45">
        <v>45</v>
      </c>
      <c r="AF587" s="45">
        <v>540</v>
      </c>
      <c r="AG587" s="45">
        <v>720</v>
      </c>
      <c r="AH587" s="45">
        <v>0.5</v>
      </c>
      <c r="AI587" s="45">
        <v>0.05</v>
      </c>
      <c r="AJ587" s="45">
        <v>0.02</v>
      </c>
      <c r="AK587" s="45">
        <v>48.2</v>
      </c>
      <c r="AM587" s="49">
        <v>9</v>
      </c>
      <c r="AN587" s="52">
        <v>42331</v>
      </c>
      <c r="AO587" s="50">
        <v>58655</v>
      </c>
      <c r="AP587" s="50" t="s">
        <v>152</v>
      </c>
      <c r="AQ587" s="48">
        <v>0.8165</v>
      </c>
      <c r="AR587" s="51" t="s">
        <v>20</v>
      </c>
      <c r="AS587" s="47">
        <v>0.02</v>
      </c>
      <c r="AT587" s="47">
        <v>21</v>
      </c>
      <c r="AU587" s="47">
        <v>131</v>
      </c>
      <c r="AV587" s="46" t="s">
        <v>103</v>
      </c>
      <c r="AW587" s="47">
        <v>2.4</v>
      </c>
      <c r="AX587" s="47">
        <v>57</v>
      </c>
      <c r="AZ587" s="47">
        <v>0.08</v>
      </c>
      <c r="BA587" s="47">
        <v>0.01</v>
      </c>
      <c r="BB587" s="47">
        <v>0</v>
      </c>
      <c r="BC587" s="47">
        <v>657</v>
      </c>
      <c r="BD587" s="47">
        <v>19922</v>
      </c>
      <c r="BE587" s="47">
        <v>1</v>
      </c>
      <c r="BF587" s="47">
        <v>12</v>
      </c>
      <c r="BG587" s="260"/>
      <c r="BH587" s="45">
        <v>0.79</v>
      </c>
      <c r="BI587" s="45">
        <v>0.88</v>
      </c>
      <c r="BJ587" s="45">
        <v>100.4</v>
      </c>
      <c r="BK587" s="45">
        <v>1.7</v>
      </c>
      <c r="BL587" s="45">
        <v>5.5</v>
      </c>
      <c r="BM587" s="45">
        <v>45</v>
      </c>
      <c r="BN587" s="45">
        <v>540</v>
      </c>
      <c r="BO587" s="45">
        <v>720</v>
      </c>
      <c r="BP587" s="45">
        <v>0.5</v>
      </c>
      <c r="BQ587" s="45">
        <v>0.05</v>
      </c>
      <c r="BR587" s="45">
        <v>0.02</v>
      </c>
      <c r="BS587" s="45">
        <v>48.2</v>
      </c>
      <c r="BV587" s="44"/>
    </row>
    <row r="588" spans="1:105" ht="15.75" x14ac:dyDescent="0.3">
      <c r="A588" s="44">
        <f t="shared" si="55"/>
        <v>2015</v>
      </c>
      <c r="B588" s="44" t="str">
        <f t="shared" si="55"/>
        <v>NOVIEMBRE</v>
      </c>
      <c r="C588" s="44">
        <v>11</v>
      </c>
      <c r="D588" s="44" t="str">
        <f t="shared" si="54"/>
        <v>NOVIEMBRE 2015 / 10</v>
      </c>
      <c r="E588" s="49">
        <v>10</v>
      </c>
      <c r="F588" s="52">
        <v>42333</v>
      </c>
      <c r="G588" s="50">
        <v>58720</v>
      </c>
      <c r="H588" s="50" t="s">
        <v>102</v>
      </c>
      <c r="I588" s="48">
        <v>0.81089999999999995</v>
      </c>
      <c r="J588" s="51" t="s">
        <v>20</v>
      </c>
      <c r="K588" s="47">
        <v>0.01</v>
      </c>
      <c r="L588" s="47">
        <v>26.6</v>
      </c>
      <c r="M588" s="47">
        <v>112</v>
      </c>
      <c r="N588" s="46" t="s">
        <v>103</v>
      </c>
      <c r="O588" s="47">
        <v>1.98</v>
      </c>
      <c r="P588" s="47">
        <v>55.4</v>
      </c>
      <c r="R588" s="47">
        <v>0.08</v>
      </c>
      <c r="S588" s="47">
        <v>0</v>
      </c>
      <c r="T588" s="47">
        <v>0.03</v>
      </c>
      <c r="U588" s="47">
        <v>643</v>
      </c>
      <c r="V588" s="47">
        <v>19970</v>
      </c>
      <c r="W588" s="47">
        <v>1</v>
      </c>
      <c r="X588" s="47">
        <v>11.9</v>
      </c>
      <c r="Y588" s="432"/>
      <c r="Z588" s="45">
        <v>0.79</v>
      </c>
      <c r="AA588" s="45">
        <v>0.88</v>
      </c>
      <c r="AB588" s="45">
        <v>100.4</v>
      </c>
      <c r="AC588" s="45">
        <v>1.7</v>
      </c>
      <c r="AD588" s="45">
        <v>5.5</v>
      </c>
      <c r="AE588" s="45">
        <v>45</v>
      </c>
      <c r="AF588" s="45">
        <v>540</v>
      </c>
      <c r="AG588" s="45">
        <v>720</v>
      </c>
      <c r="AH588" s="45">
        <v>0.5</v>
      </c>
      <c r="AI588" s="45">
        <v>0.05</v>
      </c>
      <c r="AJ588" s="45">
        <v>0.02</v>
      </c>
      <c r="AK588" s="45">
        <v>48.2</v>
      </c>
      <c r="AM588" s="49">
        <v>10</v>
      </c>
      <c r="AN588" s="52">
        <v>42333</v>
      </c>
      <c r="AO588" s="50">
        <v>58690</v>
      </c>
      <c r="AP588" s="50" t="s">
        <v>182</v>
      </c>
      <c r="AQ588" s="48">
        <v>0.81599999999999995</v>
      </c>
      <c r="AR588" s="51" t="s">
        <v>20</v>
      </c>
      <c r="AS588" s="47">
        <v>0.02</v>
      </c>
      <c r="AT588" s="47">
        <v>21</v>
      </c>
      <c r="AU588" s="47">
        <v>124</v>
      </c>
      <c r="AV588" s="46" t="s">
        <v>103</v>
      </c>
      <c r="AW588" s="47">
        <v>2.4</v>
      </c>
      <c r="AX588" s="47">
        <v>59</v>
      </c>
      <c r="AZ588" s="47">
        <v>0.08</v>
      </c>
      <c r="BA588" s="47">
        <v>0.01</v>
      </c>
      <c r="BB588" s="47">
        <v>0.03</v>
      </c>
      <c r="BC588" s="47">
        <v>673</v>
      </c>
      <c r="BD588" s="47">
        <v>19926</v>
      </c>
      <c r="BE588" s="47">
        <v>1</v>
      </c>
      <c r="BF588" s="47">
        <v>12</v>
      </c>
      <c r="BG588" s="260"/>
      <c r="BH588" s="45">
        <v>0.79</v>
      </c>
      <c r="BI588" s="45">
        <v>0.88</v>
      </c>
      <c r="BJ588" s="45">
        <v>100.4</v>
      </c>
      <c r="BK588" s="45">
        <v>1.7</v>
      </c>
      <c r="BL588" s="45">
        <v>5.5</v>
      </c>
      <c r="BM588" s="45">
        <v>45</v>
      </c>
      <c r="BN588" s="45">
        <v>540</v>
      </c>
      <c r="BO588" s="45">
        <v>720</v>
      </c>
      <c r="BP588" s="45">
        <v>0.5</v>
      </c>
      <c r="BQ588" s="45">
        <v>0.05</v>
      </c>
      <c r="BR588" s="45">
        <v>0.02</v>
      </c>
      <c r="BS588" s="45">
        <v>48.2</v>
      </c>
      <c r="BV588" s="44"/>
    </row>
    <row r="589" spans="1:105" ht="15.75" x14ac:dyDescent="0.3">
      <c r="A589" s="44">
        <f t="shared" si="55"/>
        <v>2015</v>
      </c>
      <c r="B589" s="44" t="str">
        <f t="shared" si="55"/>
        <v>NOVIEMBRE</v>
      </c>
      <c r="C589" s="44">
        <v>12</v>
      </c>
      <c r="D589" s="44" t="str">
        <f t="shared" si="54"/>
        <v>NOVIEMBRE 2015 / 11</v>
      </c>
      <c r="E589" s="49">
        <v>11</v>
      </c>
      <c r="F589" s="52">
        <v>42336</v>
      </c>
      <c r="G589" s="50">
        <v>58797</v>
      </c>
      <c r="H589" s="50" t="s">
        <v>104</v>
      </c>
      <c r="I589" s="48">
        <v>0.81230000000000002</v>
      </c>
      <c r="J589" s="51" t="s">
        <v>20</v>
      </c>
      <c r="K589" s="47">
        <v>0.01</v>
      </c>
      <c r="L589" s="47">
        <v>26.6</v>
      </c>
      <c r="M589" s="47">
        <v>114</v>
      </c>
      <c r="N589" s="46" t="s">
        <v>103</v>
      </c>
      <c r="O589" s="47">
        <v>1.97</v>
      </c>
      <c r="P589" s="47">
        <v>55.4</v>
      </c>
      <c r="R589" s="47">
        <v>0.08</v>
      </c>
      <c r="S589" s="47">
        <v>0</v>
      </c>
      <c r="T589" s="47">
        <v>0.03</v>
      </c>
      <c r="U589" s="47">
        <v>652</v>
      </c>
      <c r="V589" s="47">
        <v>19958</v>
      </c>
      <c r="W589" s="47">
        <v>1</v>
      </c>
      <c r="X589" s="47">
        <v>11.9</v>
      </c>
      <c r="Y589" s="432"/>
      <c r="Z589" s="45">
        <v>0.79</v>
      </c>
      <c r="AA589" s="45">
        <v>0.88</v>
      </c>
      <c r="AB589" s="45">
        <v>100.4</v>
      </c>
      <c r="AC589" s="45">
        <v>1.7</v>
      </c>
      <c r="AD589" s="45">
        <v>5.5</v>
      </c>
      <c r="AE589" s="45">
        <v>45</v>
      </c>
      <c r="AF589" s="45">
        <v>540</v>
      </c>
      <c r="AG589" s="45">
        <v>720</v>
      </c>
      <c r="AH589" s="45">
        <v>0.5</v>
      </c>
      <c r="AI589" s="45">
        <v>0.05</v>
      </c>
      <c r="AJ589" s="45">
        <v>0.02</v>
      </c>
      <c r="AK589" s="45">
        <v>48.2</v>
      </c>
      <c r="AM589" s="49">
        <v>11</v>
      </c>
      <c r="AN589" s="52">
        <v>42335</v>
      </c>
      <c r="AO589" s="50">
        <v>58750</v>
      </c>
      <c r="AP589" s="50" t="s">
        <v>153</v>
      </c>
      <c r="AQ589" s="48">
        <v>0.8165</v>
      </c>
      <c r="AR589" s="51" t="s">
        <v>20</v>
      </c>
      <c r="AS589" s="47">
        <v>0.02</v>
      </c>
      <c r="AT589" s="47">
        <v>21</v>
      </c>
      <c r="AU589" s="47">
        <v>126</v>
      </c>
      <c r="AV589" s="46" t="s">
        <v>103</v>
      </c>
      <c r="AW589" s="47">
        <v>2.4</v>
      </c>
      <c r="AX589" s="47">
        <v>59</v>
      </c>
      <c r="AY589" s="47"/>
      <c r="AZ589" s="47">
        <v>0.08</v>
      </c>
      <c r="BA589" s="47">
        <v>0.01</v>
      </c>
      <c r="BB589" s="47">
        <v>0.02</v>
      </c>
      <c r="BC589" s="47">
        <v>671</v>
      </c>
      <c r="BD589" s="47">
        <v>19922</v>
      </c>
      <c r="BE589" s="47">
        <v>1</v>
      </c>
      <c r="BF589" s="47">
        <v>12</v>
      </c>
      <c r="BG589" s="260"/>
      <c r="BH589" s="45">
        <v>0.79</v>
      </c>
      <c r="BI589" s="45">
        <v>0.88</v>
      </c>
      <c r="BJ589" s="45">
        <v>100.4</v>
      </c>
      <c r="BK589" s="45">
        <v>1.7</v>
      </c>
      <c r="BL589" s="45">
        <v>5.5</v>
      </c>
      <c r="BM589" s="45">
        <v>45</v>
      </c>
      <c r="BN589" s="45">
        <v>540</v>
      </c>
      <c r="BO589" s="45">
        <v>720</v>
      </c>
      <c r="BP589" s="45">
        <v>0.5</v>
      </c>
      <c r="BQ589" s="45">
        <v>0.05</v>
      </c>
      <c r="BR589" s="45">
        <v>0.02</v>
      </c>
      <c r="BS589" s="45">
        <v>48.2</v>
      </c>
      <c r="BV589" s="44"/>
    </row>
    <row r="590" spans="1:105" ht="15.75" x14ac:dyDescent="0.3">
      <c r="A590" s="44">
        <f t="shared" si="55"/>
        <v>2015</v>
      </c>
      <c r="B590" s="44" t="str">
        <f t="shared" si="55"/>
        <v>NOVIEMBRE</v>
      </c>
      <c r="C590" s="44">
        <v>13</v>
      </c>
      <c r="D590" s="44" t="str">
        <f t="shared" si="54"/>
        <v>NOVIEMBRE 2015 / 12</v>
      </c>
      <c r="AA590" s="44"/>
      <c r="AM590" s="49">
        <v>12</v>
      </c>
      <c r="AN590" s="52">
        <v>42336</v>
      </c>
      <c r="AO590" s="50">
        <v>58787</v>
      </c>
      <c r="AP590" s="50" t="s">
        <v>152</v>
      </c>
      <c r="AQ590" s="48">
        <v>0.8125</v>
      </c>
      <c r="AR590" s="51" t="s">
        <v>20</v>
      </c>
      <c r="AS590" s="47">
        <v>0.02</v>
      </c>
      <c r="AT590" s="47">
        <v>21</v>
      </c>
      <c r="AU590" s="47">
        <v>120</v>
      </c>
      <c r="AV590" s="46" t="s">
        <v>103</v>
      </c>
      <c r="AW590" s="47">
        <v>2.2000000000000002</v>
      </c>
      <c r="AX590" s="47">
        <v>57</v>
      </c>
      <c r="AY590" s="47"/>
      <c r="AZ590" s="47">
        <v>0.1</v>
      </c>
      <c r="BA590" s="47">
        <v>0.01</v>
      </c>
      <c r="BB590" s="47">
        <v>0</v>
      </c>
      <c r="BC590" s="47">
        <v>696</v>
      </c>
      <c r="BD590" s="47">
        <v>19950</v>
      </c>
      <c r="BE590" s="47">
        <v>1.5</v>
      </c>
      <c r="BF590" s="47">
        <v>12</v>
      </c>
      <c r="BG590" s="260"/>
      <c r="BH590" s="45">
        <v>0.79</v>
      </c>
      <c r="BI590" s="45">
        <v>0.88</v>
      </c>
      <c r="BJ590" s="45">
        <v>100.4</v>
      </c>
      <c r="BK590" s="45">
        <v>1.7</v>
      </c>
      <c r="BL590" s="45">
        <v>5.5</v>
      </c>
      <c r="BM590" s="45">
        <v>45</v>
      </c>
      <c r="BN590" s="45">
        <v>540</v>
      </c>
      <c r="BO590" s="45">
        <v>720</v>
      </c>
      <c r="BP590" s="45">
        <v>0.5</v>
      </c>
      <c r="BQ590" s="45">
        <v>0.05</v>
      </c>
      <c r="BR590" s="45">
        <v>0.02</v>
      </c>
      <c r="BS590" s="45">
        <v>48.2</v>
      </c>
      <c r="BV590" s="44"/>
    </row>
    <row r="591" spans="1:105" ht="15.75" x14ac:dyDescent="0.3">
      <c r="A591" s="44">
        <f t="shared" si="55"/>
        <v>2015</v>
      </c>
      <c r="B591" s="44" t="str">
        <f t="shared" si="55"/>
        <v>NOVIEMBRE</v>
      </c>
      <c r="C591" s="44">
        <v>14</v>
      </c>
      <c r="D591" s="44" t="str">
        <f t="shared" si="54"/>
        <v>NOVIEMBRE 2015 / 13</v>
      </c>
      <c r="AA591" s="44"/>
      <c r="AM591" s="49">
        <v>13</v>
      </c>
      <c r="AN591" s="52">
        <v>42338</v>
      </c>
      <c r="AO591" s="50">
        <v>58804</v>
      </c>
      <c r="AP591" s="50" t="s">
        <v>182</v>
      </c>
      <c r="AQ591" s="48">
        <v>0.81740000000000002</v>
      </c>
      <c r="AR591" s="51" t="s">
        <v>20</v>
      </c>
      <c r="AS591" s="47">
        <v>0.02</v>
      </c>
      <c r="AT591" s="47">
        <v>21</v>
      </c>
      <c r="AU591" s="47">
        <v>124</v>
      </c>
      <c r="AV591" s="46" t="s">
        <v>103</v>
      </c>
      <c r="AW591" s="47">
        <v>2.4</v>
      </c>
      <c r="AX591" s="47">
        <v>58</v>
      </c>
      <c r="AY591" s="47"/>
      <c r="AZ591" s="47">
        <v>0.12</v>
      </c>
      <c r="BA591" s="47">
        <v>0.01</v>
      </c>
      <c r="BB591" s="47">
        <v>0.02</v>
      </c>
      <c r="BC591" s="47">
        <v>667</v>
      </c>
      <c r="BD591" s="47">
        <v>19914</v>
      </c>
      <c r="BE591" s="47">
        <v>1.5</v>
      </c>
      <c r="BF591" s="47">
        <v>12</v>
      </c>
      <c r="BG591" s="260"/>
      <c r="BH591" s="45">
        <v>0.79</v>
      </c>
      <c r="BI591" s="45">
        <v>0.88</v>
      </c>
      <c r="BJ591" s="45">
        <v>100.4</v>
      </c>
      <c r="BK591" s="45">
        <v>1.7</v>
      </c>
      <c r="BL591" s="45">
        <v>5.5</v>
      </c>
      <c r="BM591" s="45">
        <v>45</v>
      </c>
      <c r="BN591" s="45">
        <v>540</v>
      </c>
      <c r="BO591" s="45">
        <v>720</v>
      </c>
      <c r="BP591" s="45">
        <v>0.5</v>
      </c>
      <c r="BQ591" s="45">
        <v>0.05</v>
      </c>
      <c r="BR591" s="45">
        <v>0.02</v>
      </c>
      <c r="BS591" s="45">
        <v>48.2</v>
      </c>
      <c r="BV591" s="44"/>
    </row>
    <row r="592" spans="1:105" x14ac:dyDescent="0.25">
      <c r="A592" s="44">
        <f t="shared" si="55"/>
        <v>2015</v>
      </c>
      <c r="B592" s="44" t="str">
        <f t="shared" si="55"/>
        <v>NOVIEMBRE</v>
      </c>
      <c r="C592" s="44">
        <v>15</v>
      </c>
      <c r="D592" s="44" t="str">
        <f t="shared" si="54"/>
        <v>NOVIEMBRE 2015 / 14</v>
      </c>
    </row>
    <row r="593" spans="1:4" x14ac:dyDescent="0.25">
      <c r="A593" s="44">
        <f t="shared" si="55"/>
        <v>2015</v>
      </c>
      <c r="B593" s="44" t="str">
        <f t="shared" si="55"/>
        <v>NOVIEMBRE</v>
      </c>
      <c r="C593" s="44">
        <v>16</v>
      </c>
      <c r="D593" s="44" t="str">
        <f t="shared" si="54"/>
        <v>NOVIEMBRE 2015 / 15</v>
      </c>
    </row>
    <row r="594" spans="1:4" x14ac:dyDescent="0.25">
      <c r="A594" s="44">
        <f t="shared" si="55"/>
        <v>2015</v>
      </c>
      <c r="B594" s="44" t="str">
        <f t="shared" si="55"/>
        <v>NOVIEMBRE</v>
      </c>
      <c r="C594" s="44">
        <v>17</v>
      </c>
      <c r="D594" s="44" t="str">
        <f t="shared" si="54"/>
        <v>NOVIEMBRE 2015 / 16</v>
      </c>
    </row>
    <row r="595" spans="1:4" x14ac:dyDescent="0.25">
      <c r="A595" s="44">
        <f t="shared" si="55"/>
        <v>2015</v>
      </c>
      <c r="B595" s="44" t="str">
        <f t="shared" si="55"/>
        <v>NOVIEMBRE</v>
      </c>
      <c r="C595" s="44">
        <v>18</v>
      </c>
      <c r="D595" s="44" t="str">
        <f t="shared" si="54"/>
        <v>NOVIEMBRE 2015 / 17</v>
      </c>
    </row>
    <row r="596" spans="1:4" x14ac:dyDescent="0.25">
      <c r="A596" s="44">
        <f t="shared" si="55"/>
        <v>2015</v>
      </c>
      <c r="B596" s="44" t="str">
        <f t="shared" si="55"/>
        <v>NOVIEMBRE</v>
      </c>
      <c r="C596" s="44">
        <v>19</v>
      </c>
      <c r="D596" s="44" t="str">
        <f t="shared" si="54"/>
        <v>NOVIEMBRE 2015 / 18</v>
      </c>
    </row>
    <row r="597" spans="1:4" x14ac:dyDescent="0.25">
      <c r="A597" s="44">
        <f t="shared" si="55"/>
        <v>2015</v>
      </c>
      <c r="B597" s="44" t="str">
        <f t="shared" si="55"/>
        <v>NOVIEMBRE</v>
      </c>
      <c r="C597" s="44">
        <v>20</v>
      </c>
      <c r="D597" s="44" t="str">
        <f t="shared" si="54"/>
        <v>NOVIEMBRE 2015 / 19</v>
      </c>
    </row>
    <row r="598" spans="1:4" x14ac:dyDescent="0.25">
      <c r="A598" s="44">
        <f t="shared" si="55"/>
        <v>2015</v>
      </c>
      <c r="B598" s="44" t="str">
        <f t="shared" si="55"/>
        <v>NOVIEMBRE</v>
      </c>
      <c r="C598" s="44">
        <v>21</v>
      </c>
      <c r="D598" s="44" t="str">
        <f t="shared" si="54"/>
        <v>NOVIEMBRE 2015 / 20</v>
      </c>
    </row>
    <row r="599" spans="1:4" x14ac:dyDescent="0.25">
      <c r="A599" s="44">
        <f t="shared" si="55"/>
        <v>2015</v>
      </c>
      <c r="B599" s="44" t="str">
        <f t="shared" si="55"/>
        <v>NOVIEMBRE</v>
      </c>
      <c r="C599" s="44">
        <v>22</v>
      </c>
      <c r="D599" s="44" t="str">
        <f t="shared" si="54"/>
        <v>NOVIEMBRE 2015 / 21</v>
      </c>
    </row>
    <row r="600" spans="1:4" x14ac:dyDescent="0.25">
      <c r="A600" s="44">
        <f t="shared" si="55"/>
        <v>2015</v>
      </c>
      <c r="B600" s="44" t="str">
        <f t="shared" si="55"/>
        <v>NOVIEMBRE</v>
      </c>
      <c r="C600" s="44">
        <v>23</v>
      </c>
      <c r="D600" s="44" t="str">
        <f t="shared" si="54"/>
        <v>NOVIEMBRE 2015 / 22</v>
      </c>
    </row>
    <row r="601" spans="1:4" x14ac:dyDescent="0.25">
      <c r="A601" s="44">
        <f t="shared" si="55"/>
        <v>2015</v>
      </c>
      <c r="B601" s="44" t="str">
        <f t="shared" si="55"/>
        <v>NOVIEMBRE</v>
      </c>
      <c r="C601" s="44">
        <v>24</v>
      </c>
      <c r="D601" s="44" t="str">
        <f t="shared" si="54"/>
        <v>NOVIEMBRE 2015 / 23</v>
      </c>
    </row>
    <row r="602" spans="1:4" x14ac:dyDescent="0.25">
      <c r="A602" s="44">
        <f t="shared" si="55"/>
        <v>2015</v>
      </c>
      <c r="B602" s="44" t="str">
        <f t="shared" si="55"/>
        <v>NOVIEMBRE</v>
      </c>
      <c r="C602" s="44">
        <v>25</v>
      </c>
      <c r="D602" s="44" t="str">
        <f t="shared" si="54"/>
        <v>NOVIEMBRE 2015 / 24</v>
      </c>
    </row>
    <row r="603" spans="1:4" x14ac:dyDescent="0.25">
      <c r="A603" s="44">
        <f t="shared" si="55"/>
        <v>2015</v>
      </c>
      <c r="B603" s="44" t="str">
        <f t="shared" si="55"/>
        <v>NOVIEMBRE</v>
      </c>
      <c r="C603" s="44">
        <v>26</v>
      </c>
      <c r="D603" s="44" t="str">
        <f t="shared" si="54"/>
        <v>NOVIEMBRE 2015 / 25</v>
      </c>
    </row>
    <row r="604" spans="1:4" x14ac:dyDescent="0.25">
      <c r="A604" s="44">
        <f t="shared" si="55"/>
        <v>2015</v>
      </c>
      <c r="B604" s="44" t="str">
        <f t="shared" si="55"/>
        <v>NOVIEMBRE</v>
      </c>
      <c r="C604" s="44">
        <v>27</v>
      </c>
      <c r="D604" s="44" t="str">
        <f t="shared" si="54"/>
        <v>NOVIEMBRE 2015 / 26</v>
      </c>
    </row>
    <row r="605" spans="1:4" x14ac:dyDescent="0.25">
      <c r="A605" s="44">
        <f t="shared" si="55"/>
        <v>2015</v>
      </c>
      <c r="B605" s="44" t="str">
        <f t="shared" si="55"/>
        <v>NOVIEMBRE</v>
      </c>
      <c r="C605" s="44">
        <v>28</v>
      </c>
      <c r="D605" s="44" t="str">
        <f t="shared" si="54"/>
        <v>NOVIEMBRE 2015 / 27</v>
      </c>
    </row>
    <row r="606" spans="1:4" x14ac:dyDescent="0.25">
      <c r="A606" s="44">
        <f t="shared" si="55"/>
        <v>2015</v>
      </c>
      <c r="B606" s="44" t="str">
        <f t="shared" si="55"/>
        <v>NOVIEMBRE</v>
      </c>
      <c r="C606" s="44">
        <v>29</v>
      </c>
      <c r="D606" s="44" t="str">
        <f t="shared" si="54"/>
        <v>NOVIEMBRE 2015 / 28</v>
      </c>
    </row>
    <row r="607" spans="1:4" x14ac:dyDescent="0.25">
      <c r="A607" s="44">
        <f t="shared" si="55"/>
        <v>2015</v>
      </c>
      <c r="B607" s="44" t="str">
        <f t="shared" si="55"/>
        <v>NOVIEMBRE</v>
      </c>
      <c r="C607" s="44">
        <v>30</v>
      </c>
      <c r="D607" s="44" t="str">
        <f t="shared" si="54"/>
        <v>NOVIEMBRE 2015 / 29</v>
      </c>
    </row>
    <row r="608" spans="1:4" x14ac:dyDescent="0.25">
      <c r="A608" s="44">
        <f t="shared" si="55"/>
        <v>2015</v>
      </c>
      <c r="B608" s="44" t="str">
        <f t="shared" si="55"/>
        <v>NOVIEMBRE</v>
      </c>
      <c r="C608" s="44">
        <v>31</v>
      </c>
      <c r="D608" s="44" t="str">
        <f t="shared" si="54"/>
        <v>NOVIEMBRE 2015 / 30</v>
      </c>
    </row>
    <row r="609" spans="1:105" s="206" customFormat="1" x14ac:dyDescent="0.25">
      <c r="D609" s="44" t="str">
        <f t="shared" si="54"/>
        <v>NOVIEMBRE 2015 / 31</v>
      </c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17"/>
      <c r="Z609" s="44"/>
      <c r="AA609" s="55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207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55"/>
      <c r="AY609" s="44"/>
      <c r="AZ609" s="44"/>
      <c r="BA609" s="44"/>
      <c r="BB609" s="44"/>
      <c r="BC609" s="44"/>
      <c r="BD609" s="44"/>
      <c r="BE609" s="44"/>
      <c r="BF609" s="44"/>
      <c r="BG609" s="411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207"/>
      <c r="BU609" s="44"/>
      <c r="BV609" s="55"/>
      <c r="BW609" s="44"/>
      <c r="BX609" s="44"/>
      <c r="BY609" s="44"/>
      <c r="BZ609" s="44"/>
      <c r="CA609" s="44"/>
      <c r="CB609" s="44"/>
      <c r="CC609" s="44"/>
      <c r="CD609" s="44"/>
      <c r="CE609" s="44"/>
      <c r="CF609" s="44"/>
      <c r="CG609" s="44"/>
      <c r="CH609" s="44"/>
      <c r="CI609" s="44"/>
      <c r="CJ609" s="44"/>
      <c r="CK609" s="44"/>
      <c r="CL609" s="44"/>
      <c r="CM609" s="44"/>
      <c r="CN609" s="44"/>
      <c r="CO609" s="422"/>
      <c r="CP609" s="44"/>
      <c r="CQ609" s="44"/>
      <c r="CR609" s="44"/>
      <c r="CS609" s="44"/>
      <c r="CT609" s="44"/>
      <c r="CU609" s="44"/>
      <c r="CV609" s="44"/>
      <c r="CW609" s="44"/>
      <c r="CX609" s="44"/>
      <c r="CY609" s="44"/>
      <c r="CZ609" s="44"/>
      <c r="DA609" s="44"/>
    </row>
    <row r="610" spans="1:105" ht="15.75" x14ac:dyDescent="0.25">
      <c r="A610" s="44">
        <v>2015</v>
      </c>
      <c r="B610" s="44" t="s">
        <v>238</v>
      </c>
      <c r="C610" s="44">
        <v>1</v>
      </c>
      <c r="D610" s="208" t="s">
        <v>228</v>
      </c>
      <c r="E610" s="209">
        <f>IFERROR(AVERAGE(E579:E609),"")</f>
        <v>6</v>
      </c>
      <c r="F610" s="209">
        <f>IFERROR(AVERAGE(F579:F609),"")</f>
        <v>42322.545454545456</v>
      </c>
      <c r="G610" s="209">
        <f>IFERROR(AVERAGE(G579:G609),"")</f>
        <v>58469.63636363636</v>
      </c>
      <c r="H610" s="209" t="str">
        <f>IFERROR(AVERAGE(H579:H609),"")</f>
        <v/>
      </c>
      <c r="I610" s="209">
        <f>IFERROR(AVERAGE(I579:I609),"")</f>
        <v>0.81161818181818179</v>
      </c>
      <c r="J610" s="209" t="str">
        <f t="shared" ref="J610:BU610" si="56">IFERROR(AVERAGE(J579:J609),"")</f>
        <v/>
      </c>
      <c r="K610" s="209">
        <f t="shared" si="56"/>
        <v>9.9999999999999985E-3</v>
      </c>
      <c r="L610" s="209">
        <f t="shared" si="56"/>
        <v>26.6</v>
      </c>
      <c r="M610" s="209">
        <f t="shared" si="56"/>
        <v>112.72727272727273</v>
      </c>
      <c r="N610" s="209" t="str">
        <f t="shared" si="56"/>
        <v/>
      </c>
      <c r="O610" s="209">
        <f t="shared" si="56"/>
        <v>2.0027272727272729</v>
      </c>
      <c r="P610" s="209">
        <f t="shared" si="56"/>
        <v>55.763636363636358</v>
      </c>
      <c r="Q610" s="209" t="str">
        <f t="shared" si="56"/>
        <v/>
      </c>
      <c r="R610" s="209">
        <f t="shared" si="56"/>
        <v>7.9999999999999988E-2</v>
      </c>
      <c r="S610" s="209">
        <f t="shared" si="56"/>
        <v>0</v>
      </c>
      <c r="T610" s="209">
        <f t="shared" si="56"/>
        <v>3.0000000000000006E-2</v>
      </c>
      <c r="U610" s="209">
        <f t="shared" si="56"/>
        <v>644.27272727272725</v>
      </c>
      <c r="V610" s="209">
        <f t="shared" si="56"/>
        <v>19963.81818181818</v>
      </c>
      <c r="W610" s="209">
        <f t="shared" si="56"/>
        <v>1</v>
      </c>
      <c r="X610" s="209">
        <f t="shared" si="56"/>
        <v>11.881818181818183</v>
      </c>
      <c r="Y610" s="418" t="str">
        <f t="shared" si="56"/>
        <v/>
      </c>
      <c r="Z610" s="209">
        <f t="shared" si="56"/>
        <v>0.79000000000000015</v>
      </c>
      <c r="AA610" s="209">
        <f t="shared" si="56"/>
        <v>0.88000000000000012</v>
      </c>
      <c r="AB610" s="209">
        <f t="shared" si="56"/>
        <v>100.39999999999999</v>
      </c>
      <c r="AC610" s="209">
        <f t="shared" si="56"/>
        <v>1.6999999999999995</v>
      </c>
      <c r="AD610" s="209">
        <f t="shared" si="56"/>
        <v>5.5</v>
      </c>
      <c r="AE610" s="209">
        <f t="shared" si="56"/>
        <v>45</v>
      </c>
      <c r="AF610" s="209">
        <f t="shared" si="56"/>
        <v>540</v>
      </c>
      <c r="AG610" s="209">
        <f t="shared" si="56"/>
        <v>720</v>
      </c>
      <c r="AH610" s="209">
        <f t="shared" si="56"/>
        <v>0.5</v>
      </c>
      <c r="AI610" s="209">
        <f t="shared" si="56"/>
        <v>4.9999999999999996E-2</v>
      </c>
      <c r="AJ610" s="209">
        <f t="shared" si="56"/>
        <v>1.9999999999999997E-2</v>
      </c>
      <c r="AK610" s="209">
        <f t="shared" si="56"/>
        <v>48.199999999999996</v>
      </c>
      <c r="AL610" s="209" t="str">
        <f t="shared" si="56"/>
        <v/>
      </c>
      <c r="AM610" s="209">
        <f t="shared" si="56"/>
        <v>7</v>
      </c>
      <c r="AN610" s="209">
        <f t="shared" si="56"/>
        <v>42326.384615384617</v>
      </c>
      <c r="AO610" s="209">
        <f t="shared" si="56"/>
        <v>58534.923076923078</v>
      </c>
      <c r="AP610" s="209" t="str">
        <f t="shared" si="56"/>
        <v/>
      </c>
      <c r="AQ610" s="209">
        <f t="shared" si="56"/>
        <v>0.81634615384615372</v>
      </c>
      <c r="AR610" s="209" t="str">
        <f t="shared" si="56"/>
        <v/>
      </c>
      <c r="AS610" s="209">
        <f t="shared" si="56"/>
        <v>1.9999999999999997E-2</v>
      </c>
      <c r="AT610" s="209">
        <f t="shared" si="56"/>
        <v>20.46153846153846</v>
      </c>
      <c r="AU610" s="209">
        <f t="shared" si="56"/>
        <v>123.69230769230769</v>
      </c>
      <c r="AV610" s="209" t="str">
        <f t="shared" si="56"/>
        <v/>
      </c>
      <c r="AW610" s="209">
        <f t="shared" si="56"/>
        <v>2.4384615384615378</v>
      </c>
      <c r="AX610" s="210">
        <f t="shared" si="56"/>
        <v>57.384615384615387</v>
      </c>
      <c r="AY610" s="209" t="str">
        <f t="shared" si="56"/>
        <v/>
      </c>
      <c r="AZ610" s="209">
        <f t="shared" si="56"/>
        <v>8.6153846153846123E-2</v>
      </c>
      <c r="BA610" s="209">
        <f t="shared" si="56"/>
        <v>9.9999999999999985E-3</v>
      </c>
      <c r="BB610" s="209">
        <f t="shared" si="56"/>
        <v>1.4615384615384613E-2</v>
      </c>
      <c r="BC610" s="209">
        <f t="shared" si="56"/>
        <v>659.84615384615381</v>
      </c>
      <c r="BD610" s="209">
        <f t="shared" si="56"/>
        <v>19922.76923076923</v>
      </c>
      <c r="BE610" s="209">
        <f t="shared" si="56"/>
        <v>1.2307692307692308</v>
      </c>
      <c r="BF610" s="209">
        <f t="shared" si="56"/>
        <v>12</v>
      </c>
      <c r="BG610" s="412" t="str">
        <f t="shared" si="56"/>
        <v/>
      </c>
      <c r="BH610" s="209">
        <f t="shared" si="56"/>
        <v>0.78999999999999992</v>
      </c>
      <c r="BI610" s="209">
        <f t="shared" si="56"/>
        <v>0.88000000000000023</v>
      </c>
      <c r="BJ610" s="209">
        <f t="shared" si="56"/>
        <v>100.4</v>
      </c>
      <c r="BK610" s="209">
        <f t="shared" si="56"/>
        <v>1.6999999999999995</v>
      </c>
      <c r="BL610" s="209">
        <f t="shared" si="56"/>
        <v>5.5</v>
      </c>
      <c r="BM610" s="209">
        <f t="shared" si="56"/>
        <v>45</v>
      </c>
      <c r="BN610" s="209">
        <f t="shared" si="56"/>
        <v>540</v>
      </c>
      <c r="BO610" s="209">
        <f t="shared" si="56"/>
        <v>720</v>
      </c>
      <c r="BP610" s="209">
        <f t="shared" si="56"/>
        <v>0.5</v>
      </c>
      <c r="BQ610" s="209">
        <f t="shared" si="56"/>
        <v>0.05</v>
      </c>
      <c r="BR610" s="209">
        <f t="shared" si="56"/>
        <v>1.9999999999999997E-2</v>
      </c>
      <c r="BS610" s="209">
        <f t="shared" si="56"/>
        <v>48.2</v>
      </c>
      <c r="BT610" s="209" t="str">
        <f t="shared" si="56"/>
        <v/>
      </c>
      <c r="BU610" s="209">
        <f t="shared" si="56"/>
        <v>2.5</v>
      </c>
      <c r="BV610" s="210">
        <f>IFERROR(AVERAGE(BV579:BV609),"")</f>
        <v>42320.75</v>
      </c>
      <c r="BW610" s="206"/>
      <c r="BX610" s="206"/>
      <c r="BY610" s="206"/>
      <c r="BZ610" s="206"/>
      <c r="CA610" s="206"/>
      <c r="CB610" s="206"/>
      <c r="CC610" s="206"/>
      <c r="CD610" s="206"/>
      <c r="CE610" s="206"/>
      <c r="CF610" s="206"/>
      <c r="CG610" s="206"/>
      <c r="CH610" s="206"/>
      <c r="CI610" s="206"/>
      <c r="CJ610" s="206"/>
      <c r="CK610" s="206"/>
      <c r="CL610" s="206"/>
      <c r="CM610" s="206"/>
      <c r="CN610" s="206"/>
      <c r="CO610" s="448"/>
      <c r="CP610" s="206"/>
      <c r="CQ610" s="206"/>
      <c r="CR610" s="206"/>
      <c r="CS610" s="206"/>
      <c r="CT610" s="206"/>
      <c r="CU610" s="206"/>
      <c r="CV610" s="206"/>
      <c r="CW610" s="206"/>
      <c r="CX610" s="206"/>
      <c r="CY610" s="206"/>
      <c r="CZ610" s="206"/>
      <c r="DA610" s="206"/>
    </row>
    <row r="611" spans="1:105" ht="15.75" x14ac:dyDescent="0.3">
      <c r="A611" s="44">
        <f>A610</f>
        <v>2015</v>
      </c>
      <c r="B611" s="44" t="str">
        <f>B610</f>
        <v>DICIEMBRE</v>
      </c>
      <c r="C611" s="44">
        <v>2</v>
      </c>
      <c r="D611" s="44" t="str">
        <f t="shared" ref="D611:D641" si="57">B610&amp;" "&amp;A610&amp;" / "&amp;C610</f>
        <v>DICIEMBRE 2015 / 1</v>
      </c>
      <c r="E611" s="49">
        <v>1</v>
      </c>
      <c r="F611" s="52">
        <v>42340</v>
      </c>
      <c r="G611" s="50">
        <v>59059</v>
      </c>
      <c r="H611" s="50" t="s">
        <v>102</v>
      </c>
      <c r="I611" s="48">
        <v>0.81089999999999995</v>
      </c>
      <c r="J611" s="51" t="s">
        <v>20</v>
      </c>
      <c r="K611" s="47">
        <v>0.01</v>
      </c>
      <c r="L611" s="47">
        <v>26.6</v>
      </c>
      <c r="M611" s="47">
        <v>116</v>
      </c>
      <c r="N611" s="46" t="s">
        <v>103</v>
      </c>
      <c r="O611" s="47">
        <v>1.96</v>
      </c>
      <c r="P611" s="47">
        <v>55.2</v>
      </c>
      <c r="Q611" s="47"/>
      <c r="R611" s="47">
        <v>0.08</v>
      </c>
      <c r="S611" s="47">
        <v>0</v>
      </c>
      <c r="T611" s="47">
        <v>0.03</v>
      </c>
      <c r="U611" s="47">
        <v>644</v>
      </c>
      <c r="V611" s="47">
        <v>19970</v>
      </c>
      <c r="W611" s="47">
        <v>1</v>
      </c>
      <c r="X611" s="47">
        <v>11.9</v>
      </c>
      <c r="Y611" s="432"/>
      <c r="Z611" s="45">
        <v>0.79</v>
      </c>
      <c r="AA611" s="45">
        <v>0.88</v>
      </c>
      <c r="AB611" s="45">
        <v>100.4</v>
      </c>
      <c r="AC611" s="45">
        <v>1.7</v>
      </c>
      <c r="AD611" s="45">
        <v>5.5</v>
      </c>
      <c r="AE611" s="45">
        <v>45</v>
      </c>
      <c r="AF611" s="45">
        <v>540</v>
      </c>
      <c r="AG611" s="45">
        <v>720</v>
      </c>
      <c r="AH611" s="45">
        <v>0.5</v>
      </c>
      <c r="AI611" s="45">
        <v>0.05</v>
      </c>
      <c r="AJ611" s="45">
        <v>0.02</v>
      </c>
      <c r="AK611" s="45">
        <v>53.6</v>
      </c>
      <c r="AM611" s="49">
        <v>1</v>
      </c>
      <c r="AN611" s="52">
        <v>42341</v>
      </c>
      <c r="AO611" s="50">
        <v>59058</v>
      </c>
      <c r="AP611" s="50" t="s">
        <v>153</v>
      </c>
      <c r="AQ611" s="48">
        <v>0.81789999999999996</v>
      </c>
      <c r="AR611" s="51" t="s">
        <v>20</v>
      </c>
      <c r="AS611" s="47">
        <v>0.02</v>
      </c>
      <c r="AT611" s="47">
        <v>25</v>
      </c>
      <c r="AU611" s="47">
        <v>125</v>
      </c>
      <c r="AV611" s="46" t="s">
        <v>103</v>
      </c>
      <c r="AW611" s="47">
        <v>2.4</v>
      </c>
      <c r="AX611" s="47">
        <v>58</v>
      </c>
      <c r="AY611" s="47"/>
      <c r="AZ611" s="47">
        <v>0.1</v>
      </c>
      <c r="BA611" s="47">
        <v>0.01</v>
      </c>
      <c r="BB611" s="47">
        <v>0</v>
      </c>
      <c r="BC611" s="47">
        <v>669</v>
      </c>
      <c r="BD611" s="47">
        <v>19910</v>
      </c>
      <c r="BE611" s="47">
        <v>1.5</v>
      </c>
      <c r="BF611" s="47">
        <v>12</v>
      </c>
      <c r="BG611" s="260"/>
      <c r="BH611" s="45">
        <v>0.79</v>
      </c>
      <c r="BI611" s="45">
        <v>0.88</v>
      </c>
      <c r="BJ611" s="45">
        <v>100.4</v>
      </c>
      <c r="BK611" s="45">
        <v>1.7</v>
      </c>
      <c r="BL611" s="45">
        <v>5.5</v>
      </c>
      <c r="BM611" s="45">
        <v>45</v>
      </c>
      <c r="BN611" s="45">
        <v>540</v>
      </c>
      <c r="BO611" s="45">
        <v>720</v>
      </c>
      <c r="BP611" s="45">
        <v>0.5</v>
      </c>
      <c r="BQ611" s="45">
        <v>0.05</v>
      </c>
      <c r="BR611" s="45">
        <v>0.02</v>
      </c>
      <c r="BS611" s="45">
        <v>53.6</v>
      </c>
      <c r="BU611" s="49">
        <v>1</v>
      </c>
      <c r="BV611" s="52">
        <v>42345</v>
      </c>
      <c r="BW611" s="49"/>
      <c r="BX611" s="49"/>
      <c r="BY611" s="48">
        <v>0.80669999999999997</v>
      </c>
      <c r="BZ611" s="47">
        <v>1</v>
      </c>
      <c r="CA611" s="47">
        <v>0.01</v>
      </c>
      <c r="CB611" s="47">
        <v>7</v>
      </c>
      <c r="CC611" s="47">
        <v>104</v>
      </c>
      <c r="CD611" s="46" t="s">
        <v>103</v>
      </c>
      <c r="CE611" s="47">
        <v>2.7</v>
      </c>
      <c r="CF611" s="47">
        <v>52.7</v>
      </c>
      <c r="CG611" s="47">
        <v>51.6</v>
      </c>
      <c r="CH611" s="47">
        <v>0.22</v>
      </c>
      <c r="CI611" s="47">
        <v>0.01</v>
      </c>
      <c r="CJ611" s="47">
        <v>0</v>
      </c>
      <c r="CK611" s="47">
        <v>680</v>
      </c>
      <c r="CL611" s="47">
        <v>20006</v>
      </c>
      <c r="CM611" s="47">
        <v>4.5</v>
      </c>
      <c r="CN611" s="47">
        <v>12.5</v>
      </c>
      <c r="CO611" s="449"/>
      <c r="CP611" s="45">
        <v>0.79</v>
      </c>
      <c r="CQ611" s="45">
        <v>0.88</v>
      </c>
      <c r="CR611" s="45">
        <v>100.4</v>
      </c>
      <c r="CS611" s="45">
        <v>1.7</v>
      </c>
      <c r="CT611" s="45">
        <v>5.5</v>
      </c>
      <c r="CU611" s="45">
        <v>45</v>
      </c>
      <c r="CV611" s="45">
        <v>540</v>
      </c>
      <c r="CW611" s="45">
        <v>720</v>
      </c>
      <c r="CX611" s="45">
        <v>0.5</v>
      </c>
      <c r="CY611" s="45">
        <v>0.05</v>
      </c>
      <c r="CZ611" s="45">
        <v>0.02</v>
      </c>
      <c r="DA611" s="45">
        <v>53.6</v>
      </c>
    </row>
    <row r="612" spans="1:105" ht="15.75" x14ac:dyDescent="0.3">
      <c r="A612" s="44">
        <f t="shared" ref="A612:B640" si="58">A611</f>
        <v>2015</v>
      </c>
      <c r="B612" s="44" t="str">
        <f t="shared" si="58"/>
        <v>DICIEMBRE</v>
      </c>
      <c r="C612" s="44">
        <v>3</v>
      </c>
      <c r="D612" s="44" t="str">
        <f t="shared" si="57"/>
        <v>DICIEMBRE 2015 / 2</v>
      </c>
      <c r="E612" s="49">
        <v>2</v>
      </c>
      <c r="F612" s="52">
        <v>42343</v>
      </c>
      <c r="G612" s="50">
        <v>59140</v>
      </c>
      <c r="H612" s="50" t="s">
        <v>104</v>
      </c>
      <c r="I612" s="48">
        <v>0.81140000000000001</v>
      </c>
      <c r="J612" s="51" t="s">
        <v>20</v>
      </c>
      <c r="K612" s="47">
        <v>0.01</v>
      </c>
      <c r="L612" s="47">
        <v>26.6</v>
      </c>
      <c r="M612" s="47">
        <v>112</v>
      </c>
      <c r="N612" s="46" t="s">
        <v>103</v>
      </c>
      <c r="O612" s="47">
        <v>1.98</v>
      </c>
      <c r="P612" s="47">
        <v>55.3</v>
      </c>
      <c r="Q612" s="47"/>
      <c r="R612" s="47">
        <v>0.08</v>
      </c>
      <c r="S612" s="47">
        <v>0</v>
      </c>
      <c r="T612" s="47">
        <v>0.03</v>
      </c>
      <c r="U612" s="47">
        <v>644</v>
      </c>
      <c r="V612" s="47">
        <v>19966</v>
      </c>
      <c r="W612" s="47">
        <v>1</v>
      </c>
      <c r="X612" s="47">
        <v>11.9</v>
      </c>
      <c r="Y612" s="432"/>
      <c r="Z612" s="45">
        <v>0.79</v>
      </c>
      <c r="AA612" s="45">
        <v>0.88</v>
      </c>
      <c r="AB612" s="45">
        <v>100.4</v>
      </c>
      <c r="AC612" s="45">
        <v>1.7</v>
      </c>
      <c r="AD612" s="45">
        <v>5.5</v>
      </c>
      <c r="AE612" s="45">
        <v>45</v>
      </c>
      <c r="AF612" s="45">
        <v>540</v>
      </c>
      <c r="AG612" s="45">
        <v>720</v>
      </c>
      <c r="AH612" s="45">
        <v>0.5</v>
      </c>
      <c r="AI612" s="45">
        <v>0.05</v>
      </c>
      <c r="AJ612" s="45">
        <v>0.02</v>
      </c>
      <c r="AK612" s="45">
        <v>53.6</v>
      </c>
      <c r="AM612" s="49">
        <v>2</v>
      </c>
      <c r="AN612" s="52">
        <v>42343</v>
      </c>
      <c r="AO612" s="50">
        <v>59109</v>
      </c>
      <c r="AP612" s="50" t="s">
        <v>152</v>
      </c>
      <c r="AQ612" s="48">
        <v>0.81889999999999996</v>
      </c>
      <c r="AR612" s="51" t="s">
        <v>20</v>
      </c>
      <c r="AS612" s="47">
        <v>0.02</v>
      </c>
      <c r="AT612" s="47">
        <v>21</v>
      </c>
      <c r="AU612" s="47">
        <v>124</v>
      </c>
      <c r="AV612" s="46" t="s">
        <v>103</v>
      </c>
      <c r="AW612" s="47">
        <v>2.4</v>
      </c>
      <c r="AX612" s="47">
        <v>58</v>
      </c>
      <c r="AY612" s="47"/>
      <c r="AZ612" s="47">
        <v>0.13</v>
      </c>
      <c r="BA612" s="47">
        <v>0.01</v>
      </c>
      <c r="BB612" s="47">
        <v>0.02</v>
      </c>
      <c r="BC612" s="47">
        <v>673</v>
      </c>
      <c r="BD612" s="47">
        <v>19902</v>
      </c>
      <c r="BE612" s="47">
        <v>1.5</v>
      </c>
      <c r="BF612" s="47">
        <v>12</v>
      </c>
      <c r="BG612" s="260"/>
      <c r="BH612" s="45">
        <v>0.79</v>
      </c>
      <c r="BI612" s="45">
        <v>0.88</v>
      </c>
      <c r="BJ612" s="45">
        <v>100.4</v>
      </c>
      <c r="BK612" s="45">
        <v>1.7</v>
      </c>
      <c r="BL612" s="45">
        <v>5.5</v>
      </c>
      <c r="BM612" s="45">
        <v>45</v>
      </c>
      <c r="BN612" s="45">
        <v>540</v>
      </c>
      <c r="BO612" s="45">
        <v>720</v>
      </c>
      <c r="BP612" s="45">
        <v>0.5</v>
      </c>
      <c r="BQ612" s="45">
        <v>0.05</v>
      </c>
      <c r="BR612" s="45">
        <v>0.02</v>
      </c>
      <c r="BS612" s="45">
        <v>53.6</v>
      </c>
      <c r="BU612" s="49">
        <v>2</v>
      </c>
      <c r="BV612" s="52">
        <v>42352</v>
      </c>
      <c r="BW612" s="49"/>
      <c r="BX612" s="49"/>
      <c r="BY612" s="48">
        <v>0.80859999999999999</v>
      </c>
      <c r="BZ612" s="47">
        <v>1</v>
      </c>
      <c r="CA612" s="47">
        <v>0.01</v>
      </c>
      <c r="CB612" s="47">
        <v>5</v>
      </c>
      <c r="CC612" s="47">
        <v>108</v>
      </c>
      <c r="CD612" s="46" t="s">
        <v>103</v>
      </c>
      <c r="CE612" s="47">
        <v>2.8</v>
      </c>
      <c r="CF612" s="47">
        <v>52.1</v>
      </c>
      <c r="CG612" s="47">
        <v>51.2</v>
      </c>
      <c r="CH612" s="47">
        <v>0.2</v>
      </c>
      <c r="CI612" s="47">
        <v>0.01</v>
      </c>
      <c r="CJ612" s="47">
        <v>0</v>
      </c>
      <c r="CK612" s="47">
        <v>685</v>
      </c>
      <c r="CL612" s="47">
        <v>19990</v>
      </c>
      <c r="CM612" s="47">
        <v>3.5</v>
      </c>
      <c r="CN612" s="47">
        <v>12.2</v>
      </c>
      <c r="CO612" s="449"/>
      <c r="CP612" s="45">
        <v>0.79</v>
      </c>
      <c r="CQ612" s="45">
        <v>0.88</v>
      </c>
      <c r="CR612" s="45">
        <v>100.4</v>
      </c>
      <c r="CS612" s="45">
        <v>1.7</v>
      </c>
      <c r="CT612" s="45">
        <v>5.5</v>
      </c>
      <c r="CU612" s="45">
        <v>45</v>
      </c>
      <c r="CV612" s="45">
        <v>540</v>
      </c>
      <c r="CW612" s="45">
        <v>720</v>
      </c>
      <c r="CX612" s="45">
        <v>0.5</v>
      </c>
      <c r="CY612" s="45">
        <v>0.05</v>
      </c>
      <c r="CZ612" s="45">
        <v>0.02</v>
      </c>
      <c r="DA612" s="45">
        <v>53.6</v>
      </c>
    </row>
    <row r="613" spans="1:105" ht="15.75" x14ac:dyDescent="0.3">
      <c r="A613" s="44">
        <f t="shared" si="58"/>
        <v>2015</v>
      </c>
      <c r="B613" s="44" t="str">
        <f t="shared" si="58"/>
        <v>DICIEMBRE</v>
      </c>
      <c r="C613" s="44">
        <v>4</v>
      </c>
      <c r="D613" s="44" t="str">
        <f t="shared" si="57"/>
        <v>DICIEMBRE 2015 / 3</v>
      </c>
      <c r="E613" s="49">
        <v>3</v>
      </c>
      <c r="F613" s="52">
        <v>42348</v>
      </c>
      <c r="G613" s="50">
        <v>59247</v>
      </c>
      <c r="H613" s="50" t="s">
        <v>102</v>
      </c>
      <c r="I613" s="48">
        <v>0.81420000000000003</v>
      </c>
      <c r="J613" s="51" t="s">
        <v>20</v>
      </c>
      <c r="K613" s="47">
        <v>0.01</v>
      </c>
      <c r="L613" s="47">
        <v>26.6</v>
      </c>
      <c r="M613" s="47">
        <v>114</v>
      </c>
      <c r="N613" s="46" t="s">
        <v>103</v>
      </c>
      <c r="O613" s="47">
        <v>2.09</v>
      </c>
      <c r="P613" s="47">
        <v>56.2</v>
      </c>
      <c r="Q613" s="47"/>
      <c r="R613" s="47">
        <v>0.08</v>
      </c>
      <c r="S613" s="47">
        <v>0</v>
      </c>
      <c r="T613" s="47">
        <v>0.03</v>
      </c>
      <c r="U613" s="47">
        <v>652</v>
      </c>
      <c r="V613" s="47">
        <v>19942</v>
      </c>
      <c r="W613" s="47">
        <v>1</v>
      </c>
      <c r="X613" s="47">
        <v>11.9</v>
      </c>
      <c r="Y613" s="432"/>
      <c r="Z613" s="45">
        <v>0.79</v>
      </c>
      <c r="AA613" s="45">
        <v>0.88</v>
      </c>
      <c r="AB613" s="45">
        <v>100.4</v>
      </c>
      <c r="AC613" s="45">
        <v>1.7</v>
      </c>
      <c r="AD613" s="45">
        <v>5.5</v>
      </c>
      <c r="AE613" s="45">
        <v>45</v>
      </c>
      <c r="AF613" s="45">
        <v>540</v>
      </c>
      <c r="AG613" s="45">
        <v>720</v>
      </c>
      <c r="AH613" s="45">
        <v>0.5</v>
      </c>
      <c r="AI613" s="45">
        <v>0.05</v>
      </c>
      <c r="AJ613" s="45">
        <v>0.02</v>
      </c>
      <c r="AK613" s="45">
        <v>53.6</v>
      </c>
      <c r="AM613" s="49">
        <v>3</v>
      </c>
      <c r="AN613" s="52" t="s">
        <v>211</v>
      </c>
      <c r="AO613" s="50">
        <v>59150</v>
      </c>
      <c r="AP613" s="50" t="s">
        <v>182</v>
      </c>
      <c r="AQ613" s="48">
        <v>0.81699999999999995</v>
      </c>
      <c r="AR613" s="51" t="s">
        <v>20</v>
      </c>
      <c r="AS613" s="47">
        <v>0.02</v>
      </c>
      <c r="AT613" s="47">
        <v>21</v>
      </c>
      <c r="AU613" s="47">
        <v>126</v>
      </c>
      <c r="AV613" s="46" t="s">
        <v>103</v>
      </c>
      <c r="AW613" s="47">
        <v>2.2999999999999998</v>
      </c>
      <c r="AX613" s="47">
        <v>57</v>
      </c>
      <c r="AZ613" s="47">
        <v>0.08</v>
      </c>
      <c r="BA613" s="47">
        <v>0.01</v>
      </c>
      <c r="BB613" s="47">
        <v>0.02</v>
      </c>
      <c r="BC613" s="47">
        <v>664</v>
      </c>
      <c r="BD613" s="47">
        <v>19918</v>
      </c>
      <c r="BE613" s="47">
        <v>1.5</v>
      </c>
      <c r="BF613" s="47">
        <v>12</v>
      </c>
      <c r="BG613" s="260"/>
      <c r="BH613" s="45">
        <v>0.79</v>
      </c>
      <c r="BI613" s="45">
        <v>0.88</v>
      </c>
      <c r="BJ613" s="45">
        <v>100.4</v>
      </c>
      <c r="BK613" s="45">
        <v>1.7</v>
      </c>
      <c r="BL613" s="45">
        <v>5.5</v>
      </c>
      <c r="BM613" s="45">
        <v>45</v>
      </c>
      <c r="BN613" s="45">
        <v>540</v>
      </c>
      <c r="BO613" s="45">
        <v>720</v>
      </c>
      <c r="BP613" s="45">
        <v>0.5</v>
      </c>
      <c r="BQ613" s="45">
        <v>0.05</v>
      </c>
      <c r="BR613" s="45">
        <v>0.02</v>
      </c>
      <c r="BS613" s="45">
        <v>53.6</v>
      </c>
      <c r="BU613" s="49">
        <v>3</v>
      </c>
      <c r="BV613" s="52">
        <v>42359</v>
      </c>
      <c r="BW613" s="49"/>
      <c r="BX613" s="49"/>
      <c r="BY613" s="48">
        <v>0.80630000000000002</v>
      </c>
      <c r="BZ613" s="47">
        <v>1</v>
      </c>
      <c r="CA613" s="47">
        <v>0.01</v>
      </c>
      <c r="CB613" s="47">
        <v>5</v>
      </c>
      <c r="CC613" s="47">
        <v>106</v>
      </c>
      <c r="CD613" s="46" t="s">
        <v>103</v>
      </c>
      <c r="CE613" s="47">
        <v>2.5</v>
      </c>
      <c r="CF613" s="47">
        <v>54.8</v>
      </c>
      <c r="CG613" s="47">
        <v>53.7</v>
      </c>
      <c r="CH613" s="47">
        <v>0.19</v>
      </c>
      <c r="CI613" s="47">
        <v>0.01</v>
      </c>
      <c r="CJ613" s="47">
        <v>0</v>
      </c>
      <c r="CK613" s="47">
        <v>687.5</v>
      </c>
      <c r="CL613" s="47">
        <v>20010</v>
      </c>
      <c r="CM613" s="47">
        <v>3.5</v>
      </c>
      <c r="CN613" s="47">
        <v>12.2</v>
      </c>
      <c r="CO613" s="449"/>
      <c r="CP613" s="45">
        <v>0.79</v>
      </c>
      <c r="CQ613" s="45">
        <v>0.88</v>
      </c>
      <c r="CR613" s="45">
        <v>100.4</v>
      </c>
      <c r="CS613" s="45">
        <v>1.7</v>
      </c>
      <c r="CT613" s="45">
        <v>5.5</v>
      </c>
      <c r="CU613" s="45">
        <v>45</v>
      </c>
      <c r="CV613" s="45">
        <v>540</v>
      </c>
      <c r="CW613" s="45">
        <v>720</v>
      </c>
      <c r="CX613" s="45">
        <v>0.5</v>
      </c>
      <c r="CY613" s="45">
        <v>0.05</v>
      </c>
      <c r="CZ613" s="45">
        <v>0.02</v>
      </c>
      <c r="DA613" s="45">
        <v>53.6</v>
      </c>
    </row>
    <row r="614" spans="1:105" ht="15.75" x14ac:dyDescent="0.3">
      <c r="A614" s="44">
        <f t="shared" si="58"/>
        <v>2015</v>
      </c>
      <c r="B614" s="44" t="str">
        <f t="shared" si="58"/>
        <v>DICIEMBRE</v>
      </c>
      <c r="C614" s="44">
        <v>5</v>
      </c>
      <c r="D614" s="44" t="str">
        <f t="shared" si="57"/>
        <v>DICIEMBRE 2015 / 4</v>
      </c>
      <c r="E614" s="49">
        <v>4</v>
      </c>
      <c r="F614" s="52">
        <v>42353</v>
      </c>
      <c r="G614" s="50">
        <v>59351</v>
      </c>
      <c r="H614" s="50" t="s">
        <v>104</v>
      </c>
      <c r="I614" s="48">
        <v>0.81140000000000001</v>
      </c>
      <c r="J614" s="51" t="s">
        <v>20</v>
      </c>
      <c r="K614" s="47">
        <v>0.01</v>
      </c>
      <c r="L614" s="47">
        <v>26.6</v>
      </c>
      <c r="M614" s="47">
        <v>114</v>
      </c>
      <c r="N614" s="46" t="s">
        <v>103</v>
      </c>
      <c r="O614" s="47">
        <v>1.97</v>
      </c>
      <c r="P614" s="47">
        <v>55.3</v>
      </c>
      <c r="R614" s="47">
        <v>0.08</v>
      </c>
      <c r="S614" s="47">
        <v>0</v>
      </c>
      <c r="T614" s="47">
        <v>0.03</v>
      </c>
      <c r="U614" s="47">
        <v>640</v>
      </c>
      <c r="V614" s="47">
        <v>19966</v>
      </c>
      <c r="W614" s="47">
        <v>1</v>
      </c>
      <c r="X614" s="47">
        <v>11.8</v>
      </c>
      <c r="Y614" s="432"/>
      <c r="Z614" s="45">
        <v>0.79</v>
      </c>
      <c r="AA614" s="45">
        <v>0.88</v>
      </c>
      <c r="AB614" s="45">
        <v>100.4</v>
      </c>
      <c r="AC614" s="45">
        <v>1.7</v>
      </c>
      <c r="AD614" s="45">
        <v>5.5</v>
      </c>
      <c r="AE614" s="45">
        <v>45</v>
      </c>
      <c r="AF614" s="45">
        <v>540</v>
      </c>
      <c r="AG614" s="45">
        <v>720</v>
      </c>
      <c r="AH614" s="45">
        <v>0.5</v>
      </c>
      <c r="AI614" s="45">
        <v>0.05</v>
      </c>
      <c r="AJ614" s="45">
        <v>0.02</v>
      </c>
      <c r="AK614" s="45">
        <v>53.6</v>
      </c>
      <c r="AM614" s="49">
        <v>4</v>
      </c>
      <c r="AN614" s="52">
        <v>42349</v>
      </c>
      <c r="AO614" s="50">
        <v>59239</v>
      </c>
      <c r="AP614" s="50" t="s">
        <v>153</v>
      </c>
      <c r="AQ614" s="48">
        <v>0.81459999999999999</v>
      </c>
      <c r="AR614" s="51" t="s">
        <v>20</v>
      </c>
      <c r="AS614" s="47">
        <v>0.02</v>
      </c>
      <c r="AT614" s="47">
        <v>21</v>
      </c>
      <c r="AU614" s="47">
        <v>117</v>
      </c>
      <c r="AV614" s="46" t="s">
        <v>103</v>
      </c>
      <c r="AW614" s="47">
        <v>2.2000000000000002</v>
      </c>
      <c r="AX614" s="47">
        <v>56</v>
      </c>
      <c r="AZ614" s="47">
        <v>0.15</v>
      </c>
      <c r="BA614" s="47">
        <v>0.01</v>
      </c>
      <c r="BB614" s="47">
        <v>0.02</v>
      </c>
      <c r="BC614" s="47">
        <v>655</v>
      </c>
      <c r="BD614" s="47">
        <v>19938</v>
      </c>
      <c r="BE614" s="47">
        <v>1</v>
      </c>
      <c r="BF614" s="47">
        <v>12</v>
      </c>
      <c r="BG614" s="260"/>
      <c r="BH614" s="45">
        <v>0.79</v>
      </c>
      <c r="BI614" s="45">
        <v>0.88</v>
      </c>
      <c r="BJ614" s="45">
        <v>100.4</v>
      </c>
      <c r="BK614" s="45">
        <v>1.7</v>
      </c>
      <c r="BL614" s="45">
        <v>5.5</v>
      </c>
      <c r="BM614" s="45">
        <v>45</v>
      </c>
      <c r="BN614" s="45">
        <v>540</v>
      </c>
      <c r="BO614" s="45">
        <v>720</v>
      </c>
      <c r="BP614" s="45">
        <v>0.5</v>
      </c>
      <c r="BQ614" s="45">
        <v>0.05</v>
      </c>
      <c r="BR614" s="45">
        <v>0.02</v>
      </c>
      <c r="BS614" s="45">
        <v>53.6</v>
      </c>
      <c r="BU614" s="49">
        <v>4</v>
      </c>
      <c r="BV614" s="52">
        <v>42366</v>
      </c>
      <c r="BW614" s="49"/>
      <c r="BX614" s="49"/>
      <c r="BY614" s="48">
        <v>0.80759999999999998</v>
      </c>
      <c r="BZ614" s="47">
        <v>1</v>
      </c>
      <c r="CA614" s="47">
        <v>0.01</v>
      </c>
      <c r="CB614" s="47">
        <v>7</v>
      </c>
      <c r="CC614" s="47">
        <v>110</v>
      </c>
      <c r="CD614" s="46" t="s">
        <v>103</v>
      </c>
      <c r="CE614" s="47">
        <v>2.5</v>
      </c>
      <c r="CF614" s="47">
        <v>54.6</v>
      </c>
      <c r="CG614" s="47">
        <v>53.5</v>
      </c>
      <c r="CH614" s="47">
        <v>0.19</v>
      </c>
      <c r="CI614" s="47">
        <v>0.01</v>
      </c>
      <c r="CJ614" s="47">
        <v>0</v>
      </c>
      <c r="CK614" s="47">
        <v>687.5</v>
      </c>
      <c r="CL614" s="47">
        <v>19998</v>
      </c>
      <c r="CM614" s="47">
        <v>3</v>
      </c>
      <c r="CN614" s="47">
        <v>12.2</v>
      </c>
      <c r="CO614" s="449"/>
      <c r="CP614" s="45">
        <v>0.79</v>
      </c>
      <c r="CQ614" s="45">
        <v>0.88</v>
      </c>
      <c r="CR614" s="45">
        <v>100.4</v>
      </c>
      <c r="CS614" s="45">
        <v>1.7</v>
      </c>
      <c r="CT614" s="45">
        <v>5.5</v>
      </c>
      <c r="CU614" s="45">
        <v>45</v>
      </c>
      <c r="CV614" s="45">
        <v>540</v>
      </c>
      <c r="CW614" s="45">
        <v>720</v>
      </c>
      <c r="CX614" s="45">
        <v>0.5</v>
      </c>
      <c r="CY614" s="45">
        <v>0.05</v>
      </c>
      <c r="CZ614" s="45">
        <v>0.02</v>
      </c>
      <c r="DA614" s="45">
        <v>53.6</v>
      </c>
    </row>
    <row r="615" spans="1:105" ht="15.75" x14ac:dyDescent="0.3">
      <c r="A615" s="44">
        <f t="shared" si="58"/>
        <v>2015</v>
      </c>
      <c r="B615" s="44" t="str">
        <f t="shared" si="58"/>
        <v>DICIEMBRE</v>
      </c>
      <c r="C615" s="44">
        <v>6</v>
      </c>
      <c r="D615" s="44" t="str">
        <f t="shared" si="57"/>
        <v>DICIEMBRE 2015 / 5</v>
      </c>
      <c r="E615" s="49">
        <v>5</v>
      </c>
      <c r="F615" s="52">
        <v>42357</v>
      </c>
      <c r="G615" s="50">
        <v>59455</v>
      </c>
      <c r="H615" s="50" t="s">
        <v>102</v>
      </c>
      <c r="I615" s="48">
        <v>0.81140000000000001</v>
      </c>
      <c r="J615" s="51" t="s">
        <v>20</v>
      </c>
      <c r="K615" s="47">
        <v>0.01</v>
      </c>
      <c r="L615" s="47">
        <v>32</v>
      </c>
      <c r="M615" s="47">
        <v>112</v>
      </c>
      <c r="N615" s="46" t="s">
        <v>103</v>
      </c>
      <c r="O615" s="47">
        <v>2.04</v>
      </c>
      <c r="P615" s="47">
        <v>56.4</v>
      </c>
      <c r="R615" s="47">
        <v>0.08</v>
      </c>
      <c r="S615" s="47">
        <v>0</v>
      </c>
      <c r="T615" s="47">
        <v>0.03</v>
      </c>
      <c r="U615" s="47">
        <v>650</v>
      </c>
      <c r="V615" s="47">
        <v>19966</v>
      </c>
      <c r="W615" s="47">
        <v>1</v>
      </c>
      <c r="X615" s="47">
        <v>11.8</v>
      </c>
      <c r="Y615" s="432"/>
      <c r="Z615" s="45">
        <v>0.79</v>
      </c>
      <c r="AA615" s="45">
        <v>0.88</v>
      </c>
      <c r="AB615" s="45">
        <v>100.4</v>
      </c>
      <c r="AC615" s="45">
        <v>1.7</v>
      </c>
      <c r="AD615" s="45">
        <v>5.5</v>
      </c>
      <c r="AE615" s="45">
        <v>45</v>
      </c>
      <c r="AF615" s="45">
        <v>540</v>
      </c>
      <c r="AG615" s="45">
        <v>720</v>
      </c>
      <c r="AH615" s="45">
        <v>0.5</v>
      </c>
      <c r="AI615" s="45">
        <v>0.05</v>
      </c>
      <c r="AJ615" s="45">
        <v>0.02</v>
      </c>
      <c r="AK615" s="45">
        <v>53.6</v>
      </c>
      <c r="AM615" s="49">
        <v>5</v>
      </c>
      <c r="AN615" s="52">
        <v>42354</v>
      </c>
      <c r="AO615" s="50">
        <v>59338</v>
      </c>
      <c r="AP615" s="50" t="s">
        <v>152</v>
      </c>
      <c r="AQ615" s="48">
        <v>0.81840000000000002</v>
      </c>
      <c r="AR615" s="51" t="s">
        <v>20</v>
      </c>
      <c r="AS615" s="47">
        <v>0.02</v>
      </c>
      <c r="AT615" s="47">
        <v>21</v>
      </c>
      <c r="AU615" s="47">
        <v>124</v>
      </c>
      <c r="AV615" s="46" t="s">
        <v>103</v>
      </c>
      <c r="AW615" s="47">
        <v>2.4</v>
      </c>
      <c r="AX615" s="47">
        <v>57</v>
      </c>
      <c r="AZ615" s="47">
        <v>0.1</v>
      </c>
      <c r="BA615" s="47">
        <v>0.01</v>
      </c>
      <c r="BB615" s="47">
        <v>0</v>
      </c>
      <c r="BC615" s="47">
        <v>658</v>
      </c>
      <c r="BD615" s="47">
        <v>19906</v>
      </c>
      <c r="BE615" s="47">
        <v>1</v>
      </c>
      <c r="BF615" s="47">
        <v>12</v>
      </c>
      <c r="BG615" s="260"/>
      <c r="BH615" s="45">
        <v>0.79</v>
      </c>
      <c r="BI615" s="45">
        <v>0.88</v>
      </c>
      <c r="BJ615" s="45">
        <v>100.4</v>
      </c>
      <c r="BK615" s="45">
        <v>1.7</v>
      </c>
      <c r="BL615" s="45">
        <v>5.5</v>
      </c>
      <c r="BM615" s="45">
        <v>45</v>
      </c>
      <c r="BN615" s="45">
        <v>540</v>
      </c>
      <c r="BO615" s="45">
        <v>720</v>
      </c>
      <c r="BP615" s="45">
        <v>0.5</v>
      </c>
      <c r="BQ615" s="45">
        <v>0.05</v>
      </c>
      <c r="BR615" s="45">
        <v>0.02</v>
      </c>
      <c r="BS615" s="45">
        <v>53.6</v>
      </c>
      <c r="BV615" s="44"/>
    </row>
    <row r="616" spans="1:105" ht="15.75" x14ac:dyDescent="0.3">
      <c r="A616" s="44">
        <f t="shared" si="58"/>
        <v>2015</v>
      </c>
      <c r="B616" s="44" t="str">
        <f t="shared" si="58"/>
        <v>DICIEMBRE</v>
      </c>
      <c r="C616" s="44">
        <v>7</v>
      </c>
      <c r="D616" s="44" t="str">
        <f t="shared" si="57"/>
        <v>DICIEMBRE 2015 / 6</v>
      </c>
      <c r="E616" s="49">
        <v>6</v>
      </c>
      <c r="F616" s="52">
        <v>42359</v>
      </c>
      <c r="G616" s="50">
        <v>59499</v>
      </c>
      <c r="H616" s="50" t="s">
        <v>104</v>
      </c>
      <c r="I616" s="48">
        <v>0.81140000000000001</v>
      </c>
      <c r="J616" s="51" t="s">
        <v>20</v>
      </c>
      <c r="K616" s="47">
        <v>0.01</v>
      </c>
      <c r="L616" s="47">
        <v>26.6</v>
      </c>
      <c r="M616" s="47">
        <v>112</v>
      </c>
      <c r="N616" s="46" t="s">
        <v>103</v>
      </c>
      <c r="O616" s="47">
        <v>1.99</v>
      </c>
      <c r="P616" s="47">
        <v>56.3</v>
      </c>
      <c r="R616" s="47">
        <v>0.08</v>
      </c>
      <c r="S616" s="47">
        <v>0</v>
      </c>
      <c r="T616" s="47">
        <v>0.03</v>
      </c>
      <c r="U616" s="47">
        <v>646</v>
      </c>
      <c r="V616" s="47">
        <v>19966</v>
      </c>
      <c r="W616" s="47">
        <v>1</v>
      </c>
      <c r="X616" s="47">
        <v>11.9</v>
      </c>
      <c r="Y616" s="432"/>
      <c r="Z616" s="45">
        <v>0.79</v>
      </c>
      <c r="AA616" s="45">
        <v>0.88</v>
      </c>
      <c r="AB616" s="45">
        <v>100.4</v>
      </c>
      <c r="AC616" s="45">
        <v>1.7</v>
      </c>
      <c r="AD616" s="45">
        <v>5.5</v>
      </c>
      <c r="AE616" s="45">
        <v>45</v>
      </c>
      <c r="AF616" s="45">
        <v>540</v>
      </c>
      <c r="AG616" s="45">
        <v>720</v>
      </c>
      <c r="AH616" s="45">
        <v>0.5</v>
      </c>
      <c r="AI616" s="45">
        <v>0.05</v>
      </c>
      <c r="AJ616" s="45">
        <v>0.02</v>
      </c>
      <c r="AK616" s="45">
        <v>53.6</v>
      </c>
      <c r="AM616" s="49">
        <v>6</v>
      </c>
      <c r="AN616" s="52">
        <v>42357</v>
      </c>
      <c r="AO616" s="50">
        <v>59424</v>
      </c>
      <c r="AP616" s="50" t="s">
        <v>182</v>
      </c>
      <c r="AQ616" s="48">
        <v>0.81789999999999996</v>
      </c>
      <c r="AR616" s="51" t="s">
        <v>20</v>
      </c>
      <c r="AS616" s="47">
        <v>0.02</v>
      </c>
      <c r="AT616" s="47">
        <v>21</v>
      </c>
      <c r="AU616" s="47">
        <v>126</v>
      </c>
      <c r="AV616" s="46" t="s">
        <v>103</v>
      </c>
      <c r="AW616" s="47">
        <v>2.5</v>
      </c>
      <c r="AX616" s="47">
        <v>57</v>
      </c>
      <c r="AY616" s="47"/>
      <c r="AZ616" s="47">
        <v>0.1</v>
      </c>
      <c r="BA616" s="47">
        <v>0.01</v>
      </c>
      <c r="BB616" s="47">
        <v>0.02</v>
      </c>
      <c r="BC616" s="47">
        <v>660</v>
      </c>
      <c r="BD616" s="47">
        <v>19910</v>
      </c>
      <c r="BE616" s="47">
        <v>1.5</v>
      </c>
      <c r="BF616" s="47">
        <v>12</v>
      </c>
      <c r="BG616" s="260"/>
      <c r="BH616" s="45">
        <v>0.79</v>
      </c>
      <c r="BI616" s="45">
        <v>0.88</v>
      </c>
      <c r="BJ616" s="45">
        <v>100.4</v>
      </c>
      <c r="BK616" s="45">
        <v>1.7</v>
      </c>
      <c r="BL616" s="45">
        <v>5.5</v>
      </c>
      <c r="BM616" s="45">
        <v>45</v>
      </c>
      <c r="BN616" s="45">
        <v>540</v>
      </c>
      <c r="BO616" s="45">
        <v>720</v>
      </c>
      <c r="BP616" s="45">
        <v>0.5</v>
      </c>
      <c r="BQ616" s="45">
        <v>0.05</v>
      </c>
      <c r="BR616" s="45">
        <v>0.02</v>
      </c>
      <c r="BS616" s="45">
        <v>53.6</v>
      </c>
      <c r="BV616" s="44"/>
    </row>
    <row r="617" spans="1:105" ht="15.75" x14ac:dyDescent="0.3">
      <c r="A617" s="44">
        <f t="shared" si="58"/>
        <v>2015</v>
      </c>
      <c r="B617" s="44" t="str">
        <f t="shared" si="58"/>
        <v>DICIEMBRE</v>
      </c>
      <c r="C617" s="44">
        <v>8</v>
      </c>
      <c r="D617" s="44" t="str">
        <f t="shared" si="57"/>
        <v>DICIEMBRE 2015 / 7</v>
      </c>
      <c r="E617" s="49">
        <v>7</v>
      </c>
      <c r="F617" s="52">
        <v>42362</v>
      </c>
      <c r="G617" s="50">
        <v>59573</v>
      </c>
      <c r="H617" s="50" t="s">
        <v>102</v>
      </c>
      <c r="I617" s="48">
        <v>0.81179999999999997</v>
      </c>
      <c r="J617" s="51" t="s">
        <v>20</v>
      </c>
      <c r="K617" s="47">
        <v>0.01</v>
      </c>
      <c r="L617" s="47">
        <v>26.6</v>
      </c>
      <c r="M617" s="47">
        <v>112</v>
      </c>
      <c r="N617" s="46" t="s">
        <v>103</v>
      </c>
      <c r="O617" s="47">
        <v>2.0099999999999998</v>
      </c>
      <c r="P617" s="47">
        <v>56.1</v>
      </c>
      <c r="R617" s="47">
        <v>0.08</v>
      </c>
      <c r="S617" s="47">
        <v>0</v>
      </c>
      <c r="T617" s="47">
        <v>0.03</v>
      </c>
      <c r="U617" s="47">
        <v>644</v>
      </c>
      <c r="V617" s="47">
        <v>19962</v>
      </c>
      <c r="W617" s="47">
        <v>1.5</v>
      </c>
      <c r="X617" s="47">
        <v>11.9</v>
      </c>
      <c r="Y617" s="432"/>
      <c r="Z617" s="45">
        <v>0.79</v>
      </c>
      <c r="AA617" s="45">
        <v>0.88</v>
      </c>
      <c r="AB617" s="45">
        <v>100.4</v>
      </c>
      <c r="AC617" s="45">
        <v>1.7</v>
      </c>
      <c r="AD617" s="45">
        <v>5.5</v>
      </c>
      <c r="AE617" s="45">
        <v>45</v>
      </c>
      <c r="AF617" s="45">
        <v>540</v>
      </c>
      <c r="AG617" s="45">
        <v>720</v>
      </c>
      <c r="AH617" s="45">
        <v>0.5</v>
      </c>
      <c r="AI617" s="45">
        <v>0.05</v>
      </c>
      <c r="AJ617" s="45">
        <v>0.02</v>
      </c>
      <c r="AK617" s="45">
        <v>53.6</v>
      </c>
      <c r="AM617" s="49">
        <v>7</v>
      </c>
      <c r="AN617" s="52">
        <v>42361</v>
      </c>
      <c r="AO617" s="50">
        <v>59513</v>
      </c>
      <c r="AP617" s="50" t="s">
        <v>153</v>
      </c>
      <c r="AQ617" s="48">
        <v>0.81789999999999996</v>
      </c>
      <c r="AR617" s="51" t="s">
        <v>147</v>
      </c>
      <c r="AS617" s="47">
        <v>0.01</v>
      </c>
      <c r="AT617" s="47">
        <v>21</v>
      </c>
      <c r="AU617" s="47">
        <v>126</v>
      </c>
      <c r="AV617" s="46" t="s">
        <v>103</v>
      </c>
      <c r="AW617" s="47">
        <v>2.5</v>
      </c>
      <c r="AX617" s="47">
        <v>58</v>
      </c>
      <c r="AY617" s="47"/>
      <c r="AZ617" s="47">
        <v>0.01</v>
      </c>
      <c r="BA617" s="47">
        <v>0.01</v>
      </c>
      <c r="BB617" s="47">
        <v>0.02</v>
      </c>
      <c r="BC617" s="47">
        <v>675</v>
      </c>
      <c r="BD617" s="47">
        <v>19910</v>
      </c>
      <c r="BE617" s="47">
        <v>1.5</v>
      </c>
      <c r="BF617" s="47">
        <v>12</v>
      </c>
      <c r="BG617" s="260"/>
      <c r="BH617" s="45">
        <v>0.79</v>
      </c>
      <c r="BI617" s="45">
        <v>0.88</v>
      </c>
      <c r="BJ617" s="45">
        <v>100.4</v>
      </c>
      <c r="BK617" s="45">
        <v>1.7</v>
      </c>
      <c r="BL617" s="45">
        <v>5.5</v>
      </c>
      <c r="BM617" s="45">
        <v>45</v>
      </c>
      <c r="BN617" s="45">
        <v>540</v>
      </c>
      <c r="BO617" s="45">
        <v>720</v>
      </c>
      <c r="BP617" s="45">
        <v>0.5</v>
      </c>
      <c r="BQ617" s="45">
        <v>0.05</v>
      </c>
      <c r="BR617" s="45">
        <v>0.02</v>
      </c>
      <c r="BS617" s="45">
        <v>53.6</v>
      </c>
      <c r="BV617" s="44"/>
    </row>
    <row r="618" spans="1:105" ht="15.75" x14ac:dyDescent="0.3">
      <c r="A618" s="44">
        <f t="shared" si="58"/>
        <v>2015</v>
      </c>
      <c r="B618" s="44" t="str">
        <f t="shared" si="58"/>
        <v>DICIEMBRE</v>
      </c>
      <c r="C618" s="44">
        <v>9</v>
      </c>
      <c r="D618" s="44" t="str">
        <f t="shared" si="57"/>
        <v>DICIEMBRE 2015 / 8</v>
      </c>
      <c r="E618" s="49">
        <v>8</v>
      </c>
      <c r="F618" s="52">
        <v>42365</v>
      </c>
      <c r="G618" s="50">
        <v>59609</v>
      </c>
      <c r="H618" s="50" t="s">
        <v>104</v>
      </c>
      <c r="I618" s="48">
        <v>0.81179999999999997</v>
      </c>
      <c r="J618" s="51" t="s">
        <v>20</v>
      </c>
      <c r="K618" s="47">
        <v>0.01</v>
      </c>
      <c r="L618" s="47">
        <v>26.6</v>
      </c>
      <c r="M618" s="47">
        <v>112</v>
      </c>
      <c r="N618" s="46" t="s">
        <v>103</v>
      </c>
      <c r="O618" s="47">
        <v>2.0099999999999998</v>
      </c>
      <c r="P618" s="47">
        <v>56.4</v>
      </c>
      <c r="R618" s="47">
        <v>0.08</v>
      </c>
      <c r="S618" s="47">
        <v>0</v>
      </c>
      <c r="T618" s="47">
        <v>0.03</v>
      </c>
      <c r="U618" s="47">
        <v>643</v>
      </c>
      <c r="V618" s="47">
        <v>19962</v>
      </c>
      <c r="W618" s="47">
        <v>1</v>
      </c>
      <c r="X618" s="47">
        <v>11.9</v>
      </c>
      <c r="Y618" s="432"/>
      <c r="Z618" s="45">
        <v>0.79</v>
      </c>
      <c r="AA618" s="45">
        <v>0.88</v>
      </c>
      <c r="AB618" s="45">
        <v>100.4</v>
      </c>
      <c r="AC618" s="45">
        <v>1.7</v>
      </c>
      <c r="AD618" s="45">
        <v>5.5</v>
      </c>
      <c r="AE618" s="45">
        <v>45</v>
      </c>
      <c r="AF618" s="45">
        <v>540</v>
      </c>
      <c r="AG618" s="45">
        <v>720</v>
      </c>
      <c r="AH618" s="45">
        <v>0.5</v>
      </c>
      <c r="AI618" s="45">
        <v>0.05</v>
      </c>
      <c r="AJ618" s="45">
        <v>0.02</v>
      </c>
      <c r="AK618" s="45">
        <v>53.6</v>
      </c>
      <c r="AM618" s="49">
        <v>8</v>
      </c>
      <c r="AN618" s="52">
        <v>42365</v>
      </c>
      <c r="AO618" s="50">
        <v>59596</v>
      </c>
      <c r="AP618" s="50" t="s">
        <v>152</v>
      </c>
      <c r="AQ618" s="48">
        <v>0.81740000000000002</v>
      </c>
      <c r="AR618" s="51" t="s">
        <v>20</v>
      </c>
      <c r="AS618" s="47">
        <v>0.02</v>
      </c>
      <c r="AT618" s="47">
        <v>15</v>
      </c>
      <c r="AU618" s="47">
        <v>124</v>
      </c>
      <c r="AV618" s="46" t="s">
        <v>103</v>
      </c>
      <c r="AW618" s="47">
        <v>2.4</v>
      </c>
      <c r="AX618" s="47">
        <v>58</v>
      </c>
      <c r="AZ618" s="47">
        <v>0.09</v>
      </c>
      <c r="BA618" s="47">
        <v>0.01</v>
      </c>
      <c r="BB618" s="47">
        <v>0.01</v>
      </c>
      <c r="BC618" s="47">
        <v>662</v>
      </c>
      <c r="BD618" s="47">
        <v>19914</v>
      </c>
      <c r="BE618" s="47">
        <v>1.5</v>
      </c>
      <c r="BF618" s="47">
        <v>12</v>
      </c>
      <c r="BG618" s="260"/>
      <c r="BH618" s="45">
        <v>0.79</v>
      </c>
      <c r="BI618" s="45">
        <v>0.88</v>
      </c>
      <c r="BJ618" s="45">
        <v>100.4</v>
      </c>
      <c r="BK618" s="45">
        <v>1.7</v>
      </c>
      <c r="BL618" s="45">
        <v>5.5</v>
      </c>
      <c r="BM618" s="45">
        <v>45</v>
      </c>
      <c r="BN618" s="45">
        <v>540</v>
      </c>
      <c r="BO618" s="45">
        <v>720</v>
      </c>
      <c r="BP618" s="45">
        <v>0.5</v>
      </c>
      <c r="BQ618" s="45">
        <v>0.05</v>
      </c>
      <c r="BR618" s="45">
        <v>0.02</v>
      </c>
      <c r="BS618" s="45">
        <v>53.6</v>
      </c>
      <c r="BV618" s="44"/>
    </row>
    <row r="619" spans="1:105" ht="15.75" x14ac:dyDescent="0.3">
      <c r="A619" s="44">
        <f t="shared" si="58"/>
        <v>2015</v>
      </c>
      <c r="B619" s="44" t="str">
        <f t="shared" si="58"/>
        <v>DICIEMBRE</v>
      </c>
      <c r="C619" s="44">
        <v>10</v>
      </c>
      <c r="D619" s="44" t="str">
        <f t="shared" si="57"/>
        <v>DICIEMBRE 2015 / 9</v>
      </c>
      <c r="E619" s="49">
        <v>9</v>
      </c>
      <c r="F619" s="52">
        <v>42368</v>
      </c>
      <c r="G619" s="50">
        <v>59701</v>
      </c>
      <c r="H619" s="50" t="s">
        <v>102</v>
      </c>
      <c r="I619" s="48">
        <v>0.8095</v>
      </c>
      <c r="J619" s="51" t="s">
        <v>20</v>
      </c>
      <c r="K619" s="47">
        <v>0.01</v>
      </c>
      <c r="L619" s="47">
        <v>26.6</v>
      </c>
      <c r="M619" s="47">
        <v>112</v>
      </c>
      <c r="N619" s="46" t="s">
        <v>103</v>
      </c>
      <c r="O619" s="47">
        <v>1.92</v>
      </c>
      <c r="P619" s="47">
        <v>55.4</v>
      </c>
      <c r="R619" s="47">
        <v>0.08</v>
      </c>
      <c r="S619" s="47">
        <v>0</v>
      </c>
      <c r="T619" s="47">
        <v>0.03</v>
      </c>
      <c r="U619" s="47">
        <v>640</v>
      </c>
      <c r="V619" s="47">
        <v>19982</v>
      </c>
      <c r="W619" s="47">
        <v>1</v>
      </c>
      <c r="X619" s="47">
        <v>11.9</v>
      </c>
      <c r="Y619" s="432"/>
      <c r="Z619" s="45">
        <v>0.79</v>
      </c>
      <c r="AA619" s="45">
        <v>0.88</v>
      </c>
      <c r="AB619" s="45">
        <v>100.4</v>
      </c>
      <c r="AC619" s="45">
        <v>1.7</v>
      </c>
      <c r="AD619" s="45">
        <v>5.5</v>
      </c>
      <c r="AE619" s="45">
        <v>45</v>
      </c>
      <c r="AF619" s="45">
        <v>540</v>
      </c>
      <c r="AG619" s="45">
        <v>720</v>
      </c>
      <c r="AH619" s="45">
        <v>0.5</v>
      </c>
      <c r="AI619" s="45">
        <v>0.05</v>
      </c>
      <c r="AJ619" s="45">
        <v>0.02</v>
      </c>
      <c r="AK619" s="45">
        <v>53.6</v>
      </c>
      <c r="AN619" s="164"/>
      <c r="AX619" s="44"/>
      <c r="BV619" s="44"/>
    </row>
    <row r="620" spans="1:105" x14ac:dyDescent="0.25">
      <c r="A620" s="44">
        <f t="shared" si="58"/>
        <v>2015</v>
      </c>
      <c r="B620" s="44" t="str">
        <f t="shared" si="58"/>
        <v>DICIEMBRE</v>
      </c>
      <c r="C620" s="44">
        <v>11</v>
      </c>
      <c r="D620" s="44" t="str">
        <f t="shared" si="57"/>
        <v>DICIEMBRE 2015 / 10</v>
      </c>
    </row>
    <row r="621" spans="1:105" x14ac:dyDescent="0.25">
      <c r="A621" s="44">
        <f t="shared" si="58"/>
        <v>2015</v>
      </c>
      <c r="B621" s="44" t="str">
        <f t="shared" si="58"/>
        <v>DICIEMBRE</v>
      </c>
      <c r="C621" s="44">
        <v>12</v>
      </c>
      <c r="D621" s="44" t="str">
        <f t="shared" si="57"/>
        <v>DICIEMBRE 2015 / 11</v>
      </c>
    </row>
    <row r="622" spans="1:105" x14ac:dyDescent="0.25">
      <c r="A622" s="44">
        <f t="shared" si="58"/>
        <v>2015</v>
      </c>
      <c r="B622" s="44" t="str">
        <f t="shared" si="58"/>
        <v>DICIEMBRE</v>
      </c>
      <c r="C622" s="44">
        <v>13</v>
      </c>
      <c r="D622" s="44" t="str">
        <f t="shared" si="57"/>
        <v>DICIEMBRE 2015 / 12</v>
      </c>
    </row>
    <row r="623" spans="1:105" x14ac:dyDescent="0.25">
      <c r="A623" s="44">
        <f t="shared" si="58"/>
        <v>2015</v>
      </c>
      <c r="B623" s="44" t="str">
        <f t="shared" si="58"/>
        <v>DICIEMBRE</v>
      </c>
      <c r="C623" s="44">
        <v>14</v>
      </c>
      <c r="D623" s="44" t="str">
        <f t="shared" si="57"/>
        <v>DICIEMBRE 2015 / 13</v>
      </c>
    </row>
    <row r="624" spans="1:105" x14ac:dyDescent="0.25">
      <c r="A624" s="44">
        <f t="shared" si="58"/>
        <v>2015</v>
      </c>
      <c r="B624" s="44" t="str">
        <f t="shared" si="58"/>
        <v>DICIEMBRE</v>
      </c>
      <c r="C624" s="44">
        <v>15</v>
      </c>
      <c r="D624" s="44" t="str">
        <f t="shared" si="57"/>
        <v>DICIEMBRE 2015 / 14</v>
      </c>
    </row>
    <row r="625" spans="1:4" x14ac:dyDescent="0.25">
      <c r="A625" s="44">
        <f t="shared" si="58"/>
        <v>2015</v>
      </c>
      <c r="B625" s="44" t="str">
        <f t="shared" si="58"/>
        <v>DICIEMBRE</v>
      </c>
      <c r="C625" s="44">
        <v>16</v>
      </c>
      <c r="D625" s="44" t="str">
        <f t="shared" si="57"/>
        <v>DICIEMBRE 2015 / 15</v>
      </c>
    </row>
    <row r="626" spans="1:4" x14ac:dyDescent="0.25">
      <c r="A626" s="44">
        <f t="shared" si="58"/>
        <v>2015</v>
      </c>
      <c r="B626" s="44" t="str">
        <f t="shared" si="58"/>
        <v>DICIEMBRE</v>
      </c>
      <c r="C626" s="44">
        <v>17</v>
      </c>
      <c r="D626" s="44" t="str">
        <f t="shared" si="57"/>
        <v>DICIEMBRE 2015 / 16</v>
      </c>
    </row>
    <row r="627" spans="1:4" x14ac:dyDescent="0.25">
      <c r="A627" s="44">
        <f t="shared" si="58"/>
        <v>2015</v>
      </c>
      <c r="B627" s="44" t="str">
        <f t="shared" si="58"/>
        <v>DICIEMBRE</v>
      </c>
      <c r="C627" s="44">
        <v>18</v>
      </c>
      <c r="D627" s="44" t="str">
        <f t="shared" si="57"/>
        <v>DICIEMBRE 2015 / 17</v>
      </c>
    </row>
    <row r="628" spans="1:4" x14ac:dyDescent="0.25">
      <c r="A628" s="44">
        <f t="shared" si="58"/>
        <v>2015</v>
      </c>
      <c r="B628" s="44" t="str">
        <f t="shared" si="58"/>
        <v>DICIEMBRE</v>
      </c>
      <c r="C628" s="44">
        <v>19</v>
      </c>
      <c r="D628" s="44" t="str">
        <f t="shared" si="57"/>
        <v>DICIEMBRE 2015 / 18</v>
      </c>
    </row>
    <row r="629" spans="1:4" x14ac:dyDescent="0.25">
      <c r="A629" s="44">
        <f t="shared" si="58"/>
        <v>2015</v>
      </c>
      <c r="B629" s="44" t="str">
        <f t="shared" si="58"/>
        <v>DICIEMBRE</v>
      </c>
      <c r="C629" s="44">
        <v>20</v>
      </c>
      <c r="D629" s="44" t="str">
        <f t="shared" si="57"/>
        <v>DICIEMBRE 2015 / 19</v>
      </c>
    </row>
    <row r="630" spans="1:4" x14ac:dyDescent="0.25">
      <c r="A630" s="44">
        <f t="shared" si="58"/>
        <v>2015</v>
      </c>
      <c r="B630" s="44" t="str">
        <f t="shared" si="58"/>
        <v>DICIEMBRE</v>
      </c>
      <c r="C630" s="44">
        <v>21</v>
      </c>
      <c r="D630" s="44" t="str">
        <f t="shared" si="57"/>
        <v>DICIEMBRE 2015 / 20</v>
      </c>
    </row>
    <row r="631" spans="1:4" x14ac:dyDescent="0.25">
      <c r="A631" s="44">
        <f t="shared" si="58"/>
        <v>2015</v>
      </c>
      <c r="B631" s="44" t="str">
        <f t="shared" si="58"/>
        <v>DICIEMBRE</v>
      </c>
      <c r="C631" s="44">
        <v>22</v>
      </c>
      <c r="D631" s="44" t="str">
        <f t="shared" si="57"/>
        <v>DICIEMBRE 2015 / 21</v>
      </c>
    </row>
    <row r="632" spans="1:4" x14ac:dyDescent="0.25">
      <c r="A632" s="44">
        <f t="shared" si="58"/>
        <v>2015</v>
      </c>
      <c r="B632" s="44" t="str">
        <f t="shared" si="58"/>
        <v>DICIEMBRE</v>
      </c>
      <c r="C632" s="44">
        <v>23</v>
      </c>
      <c r="D632" s="44" t="str">
        <f t="shared" si="57"/>
        <v>DICIEMBRE 2015 / 22</v>
      </c>
    </row>
    <row r="633" spans="1:4" x14ac:dyDescent="0.25">
      <c r="A633" s="44">
        <f t="shared" si="58"/>
        <v>2015</v>
      </c>
      <c r="B633" s="44" t="str">
        <f t="shared" si="58"/>
        <v>DICIEMBRE</v>
      </c>
      <c r="C633" s="44">
        <v>24</v>
      </c>
      <c r="D633" s="44" t="str">
        <f t="shared" si="57"/>
        <v>DICIEMBRE 2015 / 23</v>
      </c>
    </row>
    <row r="634" spans="1:4" x14ac:dyDescent="0.25">
      <c r="A634" s="44">
        <f t="shared" si="58"/>
        <v>2015</v>
      </c>
      <c r="B634" s="44" t="str">
        <f t="shared" si="58"/>
        <v>DICIEMBRE</v>
      </c>
      <c r="C634" s="44">
        <v>25</v>
      </c>
      <c r="D634" s="44" t="str">
        <f t="shared" si="57"/>
        <v>DICIEMBRE 2015 / 24</v>
      </c>
    </row>
    <row r="635" spans="1:4" x14ac:dyDescent="0.25">
      <c r="A635" s="44">
        <f t="shared" si="58"/>
        <v>2015</v>
      </c>
      <c r="B635" s="44" t="str">
        <f t="shared" si="58"/>
        <v>DICIEMBRE</v>
      </c>
      <c r="C635" s="44">
        <v>26</v>
      </c>
      <c r="D635" s="44" t="str">
        <f t="shared" si="57"/>
        <v>DICIEMBRE 2015 / 25</v>
      </c>
    </row>
    <row r="636" spans="1:4" x14ac:dyDescent="0.25">
      <c r="A636" s="44">
        <f t="shared" si="58"/>
        <v>2015</v>
      </c>
      <c r="B636" s="44" t="str">
        <f t="shared" si="58"/>
        <v>DICIEMBRE</v>
      </c>
      <c r="C636" s="44">
        <v>27</v>
      </c>
      <c r="D636" s="44" t="str">
        <f t="shared" si="57"/>
        <v>DICIEMBRE 2015 / 26</v>
      </c>
    </row>
    <row r="637" spans="1:4" x14ac:dyDescent="0.25">
      <c r="A637" s="44">
        <f t="shared" si="58"/>
        <v>2015</v>
      </c>
      <c r="B637" s="44" t="str">
        <f t="shared" si="58"/>
        <v>DICIEMBRE</v>
      </c>
      <c r="C637" s="44">
        <v>28</v>
      </c>
      <c r="D637" s="44" t="str">
        <f t="shared" si="57"/>
        <v>DICIEMBRE 2015 / 27</v>
      </c>
    </row>
    <row r="638" spans="1:4" x14ac:dyDescent="0.25">
      <c r="A638" s="44">
        <f t="shared" si="58"/>
        <v>2015</v>
      </c>
      <c r="B638" s="44" t="str">
        <f t="shared" si="58"/>
        <v>DICIEMBRE</v>
      </c>
      <c r="C638" s="44">
        <v>29</v>
      </c>
      <c r="D638" s="44" t="str">
        <f t="shared" si="57"/>
        <v>DICIEMBRE 2015 / 28</v>
      </c>
    </row>
    <row r="639" spans="1:4" x14ac:dyDescent="0.25">
      <c r="A639" s="44">
        <f t="shared" si="58"/>
        <v>2015</v>
      </c>
      <c r="B639" s="44" t="str">
        <f t="shared" si="58"/>
        <v>DICIEMBRE</v>
      </c>
      <c r="C639" s="44">
        <v>30</v>
      </c>
      <c r="D639" s="44" t="str">
        <f t="shared" si="57"/>
        <v>DICIEMBRE 2015 / 29</v>
      </c>
    </row>
    <row r="640" spans="1:4" x14ac:dyDescent="0.25">
      <c r="A640" s="44">
        <f t="shared" si="58"/>
        <v>2015</v>
      </c>
      <c r="B640" s="44" t="str">
        <f t="shared" si="58"/>
        <v>DICIEMBRE</v>
      </c>
      <c r="C640" s="44">
        <v>31</v>
      </c>
      <c r="D640" s="44" t="str">
        <f t="shared" si="57"/>
        <v>DICIEMBRE 2015 / 30</v>
      </c>
    </row>
    <row r="641" spans="1:105" s="206" customFormat="1" x14ac:dyDescent="0.25">
      <c r="D641" s="44" t="str">
        <f t="shared" si="57"/>
        <v>DICIEMBRE 2015 / 31</v>
      </c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17"/>
      <c r="Z641" s="44"/>
      <c r="AA641" s="55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207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55"/>
      <c r="AY641" s="44"/>
      <c r="AZ641" s="44"/>
      <c r="BA641" s="44"/>
      <c r="BB641" s="44"/>
      <c r="BC641" s="44"/>
      <c r="BD641" s="44"/>
      <c r="BE641" s="44"/>
      <c r="BF641" s="44"/>
      <c r="BG641" s="411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207"/>
      <c r="BU641" s="44"/>
      <c r="BV641" s="55"/>
      <c r="BW641" s="44"/>
      <c r="BX641" s="44"/>
      <c r="BY641" s="44"/>
      <c r="BZ641" s="44"/>
      <c r="CA641" s="44"/>
      <c r="CB641" s="44"/>
      <c r="CC641" s="44"/>
      <c r="CD641" s="44"/>
      <c r="CE641" s="44"/>
      <c r="CF641" s="44"/>
      <c r="CG641" s="44"/>
      <c r="CH641" s="44"/>
      <c r="CI641" s="44"/>
      <c r="CJ641" s="44"/>
      <c r="CK641" s="44"/>
      <c r="CL641" s="44"/>
      <c r="CM641" s="44"/>
      <c r="CN641" s="44"/>
      <c r="CO641" s="422"/>
      <c r="CP641" s="44"/>
      <c r="CQ641" s="44"/>
      <c r="CR641" s="44"/>
      <c r="CS641" s="44"/>
      <c r="CT641" s="44"/>
      <c r="CU641" s="44"/>
      <c r="CV641" s="44"/>
      <c r="CW641" s="44"/>
      <c r="CX641" s="44"/>
      <c r="CY641" s="44"/>
      <c r="CZ641" s="44"/>
      <c r="DA641" s="44"/>
    </row>
    <row r="642" spans="1:105" ht="15.75" x14ac:dyDescent="0.25">
      <c r="A642" s="44">
        <v>2016</v>
      </c>
      <c r="B642" s="44" t="s">
        <v>239</v>
      </c>
      <c r="C642" s="44">
        <v>1</v>
      </c>
      <c r="D642" s="208" t="s">
        <v>228</v>
      </c>
      <c r="E642" s="209">
        <f>IFERROR(AVERAGE(E611:E641),"")</f>
        <v>5</v>
      </c>
      <c r="F642" s="209">
        <f>IFERROR(AVERAGE(F611:F641),"")</f>
        <v>42355</v>
      </c>
      <c r="G642" s="209">
        <f>IFERROR(AVERAGE(G611:G641),"")</f>
        <v>59403.777777777781</v>
      </c>
      <c r="H642" s="209" t="str">
        <f>IFERROR(AVERAGE(H611:H641),"")</f>
        <v/>
      </c>
      <c r="I642" s="209">
        <f>IFERROR(AVERAGE(I611:I641),"")</f>
        <v>0.81153333333333333</v>
      </c>
      <c r="J642" s="209" t="str">
        <f t="shared" ref="J642:BU642" si="59">IFERROR(AVERAGE(J611:J641),"")</f>
        <v/>
      </c>
      <c r="K642" s="209">
        <f t="shared" si="59"/>
        <v>0.01</v>
      </c>
      <c r="L642" s="209">
        <f t="shared" si="59"/>
        <v>27.2</v>
      </c>
      <c r="M642" s="209">
        <f t="shared" si="59"/>
        <v>112.88888888888889</v>
      </c>
      <c r="N642" s="209" t="str">
        <f t="shared" si="59"/>
        <v/>
      </c>
      <c r="O642" s="209">
        <f t="shared" si="59"/>
        <v>1.9966666666666666</v>
      </c>
      <c r="P642" s="209">
        <f t="shared" si="59"/>
        <v>55.844444444444441</v>
      </c>
      <c r="Q642" s="209" t="str">
        <f t="shared" si="59"/>
        <v/>
      </c>
      <c r="R642" s="209">
        <f t="shared" si="59"/>
        <v>0.08</v>
      </c>
      <c r="S642" s="209">
        <f t="shared" si="59"/>
        <v>0</v>
      </c>
      <c r="T642" s="209">
        <f t="shared" si="59"/>
        <v>3.0000000000000002E-2</v>
      </c>
      <c r="U642" s="209">
        <f t="shared" si="59"/>
        <v>644.77777777777783</v>
      </c>
      <c r="V642" s="209">
        <f t="shared" si="59"/>
        <v>19964.666666666668</v>
      </c>
      <c r="W642" s="209">
        <f t="shared" si="59"/>
        <v>1.0555555555555556</v>
      </c>
      <c r="X642" s="209">
        <f t="shared" si="59"/>
        <v>11.87777777777778</v>
      </c>
      <c r="Y642" s="418" t="str">
        <f t="shared" si="59"/>
        <v/>
      </c>
      <c r="Z642" s="209">
        <f t="shared" si="59"/>
        <v>0.79</v>
      </c>
      <c r="AA642" s="209">
        <f t="shared" si="59"/>
        <v>0.88</v>
      </c>
      <c r="AB642" s="209">
        <f t="shared" si="59"/>
        <v>100.39999999999999</v>
      </c>
      <c r="AC642" s="209">
        <f t="shared" si="59"/>
        <v>1.6999999999999997</v>
      </c>
      <c r="AD642" s="209">
        <f t="shared" si="59"/>
        <v>5.5</v>
      </c>
      <c r="AE642" s="209">
        <f t="shared" si="59"/>
        <v>45</v>
      </c>
      <c r="AF642" s="209">
        <f t="shared" si="59"/>
        <v>540</v>
      </c>
      <c r="AG642" s="209">
        <f t="shared" si="59"/>
        <v>720</v>
      </c>
      <c r="AH642" s="209">
        <f t="shared" si="59"/>
        <v>0.5</v>
      </c>
      <c r="AI642" s="209">
        <f t="shared" si="59"/>
        <v>4.9999999999999996E-2</v>
      </c>
      <c r="AJ642" s="209">
        <f t="shared" si="59"/>
        <v>0.02</v>
      </c>
      <c r="AK642" s="209">
        <f t="shared" si="59"/>
        <v>53.600000000000009</v>
      </c>
      <c r="AL642" s="209" t="str">
        <f t="shared" si="59"/>
        <v/>
      </c>
      <c r="AM642" s="209">
        <f t="shared" si="59"/>
        <v>4.5</v>
      </c>
      <c r="AN642" s="209">
        <f t="shared" si="59"/>
        <v>42352.857142857145</v>
      </c>
      <c r="AO642" s="209">
        <f t="shared" si="59"/>
        <v>59303.375</v>
      </c>
      <c r="AP642" s="209" t="str">
        <f t="shared" si="59"/>
        <v/>
      </c>
      <c r="AQ642" s="209">
        <f t="shared" si="59"/>
        <v>0.8175</v>
      </c>
      <c r="AR642" s="209" t="str">
        <f t="shared" si="59"/>
        <v/>
      </c>
      <c r="AS642" s="209">
        <f t="shared" si="59"/>
        <v>1.8749999999999999E-2</v>
      </c>
      <c r="AT642" s="209">
        <f t="shared" si="59"/>
        <v>20.75</v>
      </c>
      <c r="AU642" s="209">
        <f t="shared" si="59"/>
        <v>124</v>
      </c>
      <c r="AV642" s="209" t="str">
        <f t="shared" si="59"/>
        <v/>
      </c>
      <c r="AW642" s="209">
        <f t="shared" si="59"/>
        <v>2.3875000000000002</v>
      </c>
      <c r="AX642" s="210">
        <f t="shared" si="59"/>
        <v>57.375</v>
      </c>
      <c r="AY642" s="209" t="str">
        <f t="shared" si="59"/>
        <v/>
      </c>
      <c r="AZ642" s="209">
        <f t="shared" si="59"/>
        <v>9.4999999999999987E-2</v>
      </c>
      <c r="BA642" s="209">
        <f t="shared" si="59"/>
        <v>0.01</v>
      </c>
      <c r="BB642" s="209">
        <f t="shared" si="59"/>
        <v>1.375E-2</v>
      </c>
      <c r="BC642" s="209">
        <f t="shared" si="59"/>
        <v>664.5</v>
      </c>
      <c r="BD642" s="209">
        <f t="shared" si="59"/>
        <v>19913.5</v>
      </c>
      <c r="BE642" s="209">
        <f t="shared" si="59"/>
        <v>1.375</v>
      </c>
      <c r="BF642" s="209">
        <f t="shared" si="59"/>
        <v>12</v>
      </c>
      <c r="BG642" s="412" t="str">
        <f t="shared" si="59"/>
        <v/>
      </c>
      <c r="BH642" s="209">
        <f t="shared" si="59"/>
        <v>0.79</v>
      </c>
      <c r="BI642" s="209">
        <f t="shared" si="59"/>
        <v>0.88</v>
      </c>
      <c r="BJ642" s="209">
        <f t="shared" si="59"/>
        <v>100.39999999999999</v>
      </c>
      <c r="BK642" s="209">
        <f t="shared" si="59"/>
        <v>1.6999999999999997</v>
      </c>
      <c r="BL642" s="209">
        <f t="shared" si="59"/>
        <v>5.5</v>
      </c>
      <c r="BM642" s="209">
        <f t="shared" si="59"/>
        <v>45</v>
      </c>
      <c r="BN642" s="209">
        <f t="shared" si="59"/>
        <v>540</v>
      </c>
      <c r="BO642" s="209">
        <f t="shared" si="59"/>
        <v>720</v>
      </c>
      <c r="BP642" s="209">
        <f t="shared" si="59"/>
        <v>0.5</v>
      </c>
      <c r="BQ642" s="209">
        <f t="shared" si="59"/>
        <v>4.9999999999999996E-2</v>
      </c>
      <c r="BR642" s="209">
        <f t="shared" si="59"/>
        <v>0.02</v>
      </c>
      <c r="BS642" s="209">
        <f t="shared" si="59"/>
        <v>53.600000000000009</v>
      </c>
      <c r="BT642" s="209" t="str">
        <f t="shared" si="59"/>
        <v/>
      </c>
      <c r="BU642" s="209">
        <f t="shared" si="59"/>
        <v>2.5</v>
      </c>
      <c r="BV642" s="210">
        <f>IFERROR(AVERAGE(BV611:BV641),"")</f>
        <v>42355.5</v>
      </c>
      <c r="BW642" s="206"/>
      <c r="BX642" s="206"/>
      <c r="BY642" s="206"/>
      <c r="BZ642" s="206"/>
      <c r="CA642" s="206"/>
      <c r="CB642" s="206"/>
      <c r="CC642" s="206"/>
      <c r="CD642" s="206"/>
      <c r="CE642" s="206"/>
      <c r="CF642" s="206"/>
      <c r="CG642" s="206"/>
      <c r="CH642" s="206"/>
      <c r="CI642" s="206"/>
      <c r="CJ642" s="206"/>
      <c r="CK642" s="206"/>
      <c r="CL642" s="206"/>
      <c r="CM642" s="206"/>
      <c r="CN642" s="206"/>
      <c r="CO642" s="448"/>
      <c r="CP642" s="206"/>
      <c r="CQ642" s="206"/>
      <c r="CR642" s="206"/>
      <c r="CS642" s="206"/>
      <c r="CT642" s="206"/>
      <c r="CU642" s="206"/>
      <c r="CV642" s="206"/>
      <c r="CW642" s="206"/>
      <c r="CX642" s="206"/>
      <c r="CY642" s="206"/>
      <c r="CZ642" s="206"/>
      <c r="DA642" s="206"/>
    </row>
    <row r="643" spans="1:105" ht="15.75" x14ac:dyDescent="0.3">
      <c r="A643" s="44">
        <f>A642</f>
        <v>2016</v>
      </c>
      <c r="B643" s="44" t="str">
        <f>B642</f>
        <v>ENERO</v>
      </c>
      <c r="C643" s="44">
        <v>2</v>
      </c>
      <c r="D643" s="44" t="str">
        <f t="shared" ref="D643:D673" si="60">B642&amp;" "&amp;A642&amp;" / "&amp;C642</f>
        <v>ENERO 2016 / 1</v>
      </c>
      <c r="E643" s="49">
        <v>1</v>
      </c>
      <c r="F643" s="52">
        <v>42370</v>
      </c>
      <c r="G643" s="50">
        <v>59926</v>
      </c>
      <c r="H643" s="50" t="s">
        <v>104</v>
      </c>
      <c r="I643" s="48">
        <v>0.81089999999999995</v>
      </c>
      <c r="J643" s="51" t="s">
        <v>20</v>
      </c>
      <c r="K643" s="47">
        <v>0.01</v>
      </c>
      <c r="L643" s="47">
        <v>26.6</v>
      </c>
      <c r="M643" s="47">
        <v>113</v>
      </c>
      <c r="N643" s="46" t="s">
        <v>103</v>
      </c>
      <c r="O643" s="47">
        <v>1.96</v>
      </c>
      <c r="P643" s="47">
        <v>56.1</v>
      </c>
      <c r="Q643" s="47"/>
      <c r="R643" s="47">
        <v>0.08</v>
      </c>
      <c r="S643" s="47">
        <v>0</v>
      </c>
      <c r="T643" s="47">
        <v>0.03</v>
      </c>
      <c r="U643" s="47">
        <v>646</v>
      </c>
      <c r="V643" s="47">
        <v>19970</v>
      </c>
      <c r="W643" s="47">
        <v>1</v>
      </c>
      <c r="X643" s="47">
        <v>11.8</v>
      </c>
      <c r="Y643" s="432"/>
      <c r="Z643" s="45">
        <v>0.79</v>
      </c>
      <c r="AA643" s="45">
        <v>0.88</v>
      </c>
      <c r="AB643" s="45">
        <v>100.4</v>
      </c>
      <c r="AC643" s="45">
        <v>1.7</v>
      </c>
      <c r="AD643" s="45">
        <v>5.5</v>
      </c>
      <c r="AE643" s="45">
        <v>45</v>
      </c>
      <c r="AF643" s="45">
        <v>540</v>
      </c>
      <c r="AG643" s="45">
        <v>720</v>
      </c>
      <c r="AH643" s="45">
        <v>0.5</v>
      </c>
      <c r="AI643" s="45">
        <v>0.05</v>
      </c>
      <c r="AJ643" s="45">
        <v>0.02</v>
      </c>
      <c r="AK643" s="45">
        <v>53.6</v>
      </c>
      <c r="AM643" s="49">
        <v>1</v>
      </c>
      <c r="AN643" s="52">
        <v>42371</v>
      </c>
      <c r="AO643" s="50">
        <v>59904</v>
      </c>
      <c r="AP643" s="50" t="s">
        <v>182</v>
      </c>
      <c r="AQ643" s="48">
        <v>0.81459999999999999</v>
      </c>
      <c r="AR643" s="51" t="s">
        <v>20</v>
      </c>
      <c r="AS643" s="47">
        <v>0.02</v>
      </c>
      <c r="AT643" s="47">
        <v>21</v>
      </c>
      <c r="AU643" s="47">
        <v>120</v>
      </c>
      <c r="AV643" s="46" t="s">
        <v>103</v>
      </c>
      <c r="AW643" s="47">
        <v>2.2999999999999998</v>
      </c>
      <c r="AX643" s="47">
        <v>57</v>
      </c>
      <c r="AY643" s="47"/>
      <c r="AZ643" s="47">
        <v>0.12</v>
      </c>
      <c r="BA643" s="47">
        <v>0.01</v>
      </c>
      <c r="BB643" s="47">
        <v>0.05</v>
      </c>
      <c r="BC643" s="47">
        <v>653</v>
      </c>
      <c r="BD643" s="47">
        <v>19938</v>
      </c>
      <c r="BE643" s="47">
        <v>1.5</v>
      </c>
      <c r="BF643" s="47">
        <v>12</v>
      </c>
      <c r="BG643" s="260"/>
      <c r="BH643" s="45">
        <v>0.79</v>
      </c>
      <c r="BI643" s="45">
        <v>0.88</v>
      </c>
      <c r="BJ643" s="45">
        <v>100.4</v>
      </c>
      <c r="BK643" s="45">
        <v>1.7</v>
      </c>
      <c r="BL643" s="45">
        <v>5.5</v>
      </c>
      <c r="BM643" s="45">
        <v>45</v>
      </c>
      <c r="BN643" s="45">
        <v>540</v>
      </c>
      <c r="BO643" s="45">
        <v>720</v>
      </c>
      <c r="BP643" s="45">
        <v>0.5</v>
      </c>
      <c r="BQ643" s="45">
        <v>0.05</v>
      </c>
      <c r="BR643" s="45">
        <v>0.02</v>
      </c>
      <c r="BS643" s="45">
        <v>53.6</v>
      </c>
      <c r="BU643" s="49">
        <v>1</v>
      </c>
      <c r="BV643" s="52">
        <v>42373</v>
      </c>
      <c r="BW643" s="49"/>
      <c r="BX643" s="49"/>
      <c r="BY643" s="48">
        <v>0.80120000000000002</v>
      </c>
      <c r="BZ643" s="47">
        <v>1</v>
      </c>
      <c r="CA643" s="47">
        <v>0.01</v>
      </c>
      <c r="CB643" s="47">
        <v>6</v>
      </c>
      <c r="CC643" s="47">
        <v>112</v>
      </c>
      <c r="CD643" s="46" t="s">
        <v>103</v>
      </c>
      <c r="CE643" s="47">
        <v>2.4</v>
      </c>
      <c r="CF643" s="47">
        <v>58.3</v>
      </c>
      <c r="CG643" s="47">
        <v>57.2</v>
      </c>
      <c r="CH643" s="47">
        <v>0.2</v>
      </c>
      <c r="CI643" s="47">
        <v>0.01</v>
      </c>
      <c r="CJ643" s="47">
        <v>0</v>
      </c>
      <c r="CK643" s="47">
        <v>687.5</v>
      </c>
      <c r="CL643" s="47">
        <v>20054</v>
      </c>
      <c r="CM643" s="47">
        <v>3</v>
      </c>
      <c r="CN643" s="47">
        <v>12</v>
      </c>
      <c r="CO643" s="449"/>
      <c r="CP643" s="45">
        <v>0.79</v>
      </c>
      <c r="CQ643" s="45">
        <v>0.88</v>
      </c>
      <c r="CR643" s="45">
        <v>100.4</v>
      </c>
      <c r="CS643" s="45">
        <v>1.7</v>
      </c>
      <c r="CT643" s="45">
        <v>5.5</v>
      </c>
      <c r="CU643" s="45">
        <v>45</v>
      </c>
      <c r="CV643" s="45">
        <v>540</v>
      </c>
      <c r="CW643" s="45">
        <v>720</v>
      </c>
      <c r="CX643" s="45">
        <v>0.5</v>
      </c>
      <c r="CY643" s="45">
        <v>0.05</v>
      </c>
      <c r="CZ643" s="45">
        <v>0.02</v>
      </c>
      <c r="DA643" s="45">
        <v>53.6</v>
      </c>
    </row>
    <row r="644" spans="1:105" ht="15.75" x14ac:dyDescent="0.3">
      <c r="A644" s="44">
        <f t="shared" ref="A644:B672" si="61">A643</f>
        <v>2016</v>
      </c>
      <c r="B644" s="44" t="str">
        <f t="shared" si="61"/>
        <v>ENERO</v>
      </c>
      <c r="C644" s="44">
        <v>3</v>
      </c>
      <c r="D644" s="44" t="str">
        <f t="shared" si="60"/>
        <v>ENERO 2016 / 2</v>
      </c>
      <c r="E644" s="49">
        <v>2</v>
      </c>
      <c r="F644" s="52">
        <v>42372</v>
      </c>
      <c r="G644" s="50">
        <v>59944</v>
      </c>
      <c r="H644" s="50" t="s">
        <v>102</v>
      </c>
      <c r="I644" s="48">
        <v>0.81040000000000001</v>
      </c>
      <c r="J644" s="51" t="s">
        <v>20</v>
      </c>
      <c r="K644" s="47">
        <v>0.01</v>
      </c>
      <c r="L644" s="47">
        <v>26.6</v>
      </c>
      <c r="M644" s="47">
        <v>110</v>
      </c>
      <c r="N644" s="46" t="s">
        <v>103</v>
      </c>
      <c r="O644" s="47">
        <v>1.93</v>
      </c>
      <c r="P644" s="47">
        <v>56</v>
      </c>
      <c r="Q644" s="47"/>
      <c r="R644" s="47">
        <v>0.08</v>
      </c>
      <c r="S644" s="47">
        <v>0</v>
      </c>
      <c r="T644" s="47">
        <v>0.03</v>
      </c>
      <c r="U644" s="47">
        <v>644</v>
      </c>
      <c r="V644" s="47">
        <v>19974</v>
      </c>
      <c r="W644" s="47">
        <v>1</v>
      </c>
      <c r="X644" s="47">
        <v>11.9</v>
      </c>
      <c r="Y644" s="432"/>
      <c r="Z644" s="45">
        <v>0.79</v>
      </c>
      <c r="AA644" s="45">
        <v>0.88</v>
      </c>
      <c r="AB644" s="45">
        <v>100.4</v>
      </c>
      <c r="AC644" s="45">
        <v>1.7</v>
      </c>
      <c r="AD644" s="45">
        <v>5.5</v>
      </c>
      <c r="AE644" s="45">
        <v>45</v>
      </c>
      <c r="AF644" s="45">
        <v>540</v>
      </c>
      <c r="AG644" s="45">
        <v>720</v>
      </c>
      <c r="AH644" s="45">
        <v>0.5</v>
      </c>
      <c r="AI644" s="45">
        <v>0.05</v>
      </c>
      <c r="AJ644" s="45">
        <v>0.02</v>
      </c>
      <c r="AK644" s="45">
        <v>53.6</v>
      </c>
      <c r="AM644" s="49">
        <v>2</v>
      </c>
      <c r="AN644" s="52">
        <v>42376</v>
      </c>
      <c r="AO644" s="50">
        <v>59998</v>
      </c>
      <c r="AP644" s="50" t="s">
        <v>153</v>
      </c>
      <c r="AQ644" s="48">
        <v>0.81740000000000002</v>
      </c>
      <c r="AR644" s="51" t="s">
        <v>20</v>
      </c>
      <c r="AS644" s="47">
        <v>0.02</v>
      </c>
      <c r="AT644" s="47">
        <v>21</v>
      </c>
      <c r="AU644" s="47">
        <v>122</v>
      </c>
      <c r="AV644" s="46" t="s">
        <v>103</v>
      </c>
      <c r="AW644" s="47">
        <v>2.4</v>
      </c>
      <c r="AX644" s="47">
        <v>59</v>
      </c>
      <c r="AY644" s="47"/>
      <c r="AZ644" s="47">
        <v>0.09</v>
      </c>
      <c r="BA644" s="47">
        <v>0.01</v>
      </c>
      <c r="BB644" s="47">
        <v>0.01</v>
      </c>
      <c r="BC644" s="47">
        <v>666</v>
      </c>
      <c r="BD644" s="47">
        <v>19914</v>
      </c>
      <c r="BE644" s="47">
        <v>1.5</v>
      </c>
      <c r="BF644" s="47">
        <v>12</v>
      </c>
      <c r="BG644" s="260"/>
      <c r="BH644" s="45">
        <v>0.79</v>
      </c>
      <c r="BI644" s="45">
        <v>0.88</v>
      </c>
      <c r="BJ644" s="45">
        <v>100.4</v>
      </c>
      <c r="BK644" s="45">
        <v>1.7</v>
      </c>
      <c r="BL644" s="45">
        <v>5.5</v>
      </c>
      <c r="BM644" s="45">
        <v>45</v>
      </c>
      <c r="BN644" s="45">
        <v>540</v>
      </c>
      <c r="BO644" s="45">
        <v>720</v>
      </c>
      <c r="BP644" s="45">
        <v>0.5</v>
      </c>
      <c r="BQ644" s="45">
        <v>0.05</v>
      </c>
      <c r="BR644" s="45">
        <v>0.02</v>
      </c>
      <c r="BS644" s="45">
        <v>53.6</v>
      </c>
      <c r="BU644" s="49">
        <v>2</v>
      </c>
      <c r="BV644" s="52">
        <v>42380</v>
      </c>
      <c r="BW644" s="49"/>
      <c r="BX644" s="49"/>
      <c r="BY644" s="48">
        <v>0.80630000000000002</v>
      </c>
      <c r="BZ644" s="47">
        <v>1</v>
      </c>
      <c r="CA644" s="47">
        <v>0.01</v>
      </c>
      <c r="CB644" s="47">
        <v>7</v>
      </c>
      <c r="CC644" s="47">
        <v>106</v>
      </c>
      <c r="CD644" s="46" t="s">
        <v>103</v>
      </c>
      <c r="CE644" s="47">
        <v>2.6</v>
      </c>
      <c r="CF644" s="47">
        <v>56.5</v>
      </c>
      <c r="CG644" s="47">
        <v>55.4</v>
      </c>
      <c r="CH644" s="47">
        <v>0.24</v>
      </c>
      <c r="CI644" s="47">
        <v>0.01</v>
      </c>
      <c r="CJ644" s="47">
        <v>0</v>
      </c>
      <c r="CK644" s="47">
        <v>697.5</v>
      </c>
      <c r="CL644" s="47">
        <v>20010</v>
      </c>
      <c r="CM644" s="47">
        <v>3</v>
      </c>
      <c r="CN644" s="47">
        <v>12</v>
      </c>
      <c r="CO644" s="449"/>
      <c r="CP644" s="45">
        <v>0.79</v>
      </c>
      <c r="CQ644" s="45">
        <v>0.88</v>
      </c>
      <c r="CR644" s="45">
        <v>100.4</v>
      </c>
      <c r="CS644" s="45">
        <v>1.7</v>
      </c>
      <c r="CT644" s="45">
        <v>5.5</v>
      </c>
      <c r="CU644" s="45">
        <v>45</v>
      </c>
      <c r="CV644" s="45">
        <v>540</v>
      </c>
      <c r="CW644" s="45">
        <v>720</v>
      </c>
      <c r="CX644" s="45">
        <v>0.5</v>
      </c>
      <c r="CY644" s="45">
        <v>0.05</v>
      </c>
      <c r="CZ644" s="45">
        <v>0.02</v>
      </c>
      <c r="DA644" s="45">
        <v>53.6</v>
      </c>
    </row>
    <row r="645" spans="1:105" ht="15.75" x14ac:dyDescent="0.3">
      <c r="A645" s="44">
        <f t="shared" si="61"/>
        <v>2016</v>
      </c>
      <c r="B645" s="44" t="str">
        <f t="shared" si="61"/>
        <v>ENERO</v>
      </c>
      <c r="C645" s="44">
        <v>4</v>
      </c>
      <c r="D645" s="44" t="str">
        <f t="shared" si="60"/>
        <v>ENERO 2016 / 3</v>
      </c>
      <c r="E645" s="49">
        <v>3</v>
      </c>
      <c r="F645" s="52">
        <v>42376</v>
      </c>
      <c r="G645" s="50">
        <v>60014</v>
      </c>
      <c r="H645" s="50" t="s">
        <v>104</v>
      </c>
      <c r="I645" s="48">
        <v>0.80759999999999998</v>
      </c>
      <c r="J645" s="51" t="s">
        <v>20</v>
      </c>
      <c r="K645" s="47">
        <v>0.01</v>
      </c>
      <c r="L645" s="47">
        <v>26.6</v>
      </c>
      <c r="M645" s="47">
        <v>110</v>
      </c>
      <c r="N645" s="46" t="s">
        <v>103</v>
      </c>
      <c r="O645" s="47">
        <v>1.84</v>
      </c>
      <c r="P645" s="47">
        <v>54.9</v>
      </c>
      <c r="Q645" s="47"/>
      <c r="R645" s="47">
        <v>7.0000000000000007E-2</v>
      </c>
      <c r="S645" s="47">
        <v>0</v>
      </c>
      <c r="T645" s="47">
        <v>0.03</v>
      </c>
      <c r="U645" s="47">
        <v>638</v>
      </c>
      <c r="V645" s="47">
        <v>19998</v>
      </c>
      <c r="W645" s="47">
        <v>1</v>
      </c>
      <c r="X645" s="47">
        <v>11.9</v>
      </c>
      <c r="Y645" s="432"/>
      <c r="Z645" s="45">
        <v>0.79</v>
      </c>
      <c r="AA645" s="45">
        <v>0.88</v>
      </c>
      <c r="AB645" s="45">
        <v>100.4</v>
      </c>
      <c r="AC645" s="45">
        <v>1.7</v>
      </c>
      <c r="AD645" s="45">
        <v>5.5</v>
      </c>
      <c r="AE645" s="45">
        <v>45</v>
      </c>
      <c r="AF645" s="45">
        <v>540</v>
      </c>
      <c r="AG645" s="45">
        <v>720</v>
      </c>
      <c r="AH645" s="45">
        <v>0.5</v>
      </c>
      <c r="AI645" s="45">
        <v>0.05</v>
      </c>
      <c r="AJ645" s="45">
        <v>0.02</v>
      </c>
      <c r="AK645" s="45">
        <v>53.6</v>
      </c>
      <c r="AM645" s="49">
        <v>3</v>
      </c>
      <c r="AN645" s="52">
        <v>42383</v>
      </c>
      <c r="AO645" s="50">
        <v>60150</v>
      </c>
      <c r="AP645" s="50" t="s">
        <v>152</v>
      </c>
      <c r="AQ645" s="48">
        <v>0.81510000000000005</v>
      </c>
      <c r="AR645" s="51" t="s">
        <v>20</v>
      </c>
      <c r="AS645" s="47">
        <v>0.02</v>
      </c>
      <c r="AT645" s="47">
        <v>27</v>
      </c>
      <c r="AU645" s="47">
        <v>124</v>
      </c>
      <c r="AV645" s="46" t="s">
        <v>103</v>
      </c>
      <c r="AW645" s="47">
        <v>2.2999999999999998</v>
      </c>
      <c r="AX645" s="47">
        <v>57</v>
      </c>
      <c r="AZ645" s="47">
        <v>0.1</v>
      </c>
      <c r="BA645" s="47">
        <v>0.01</v>
      </c>
      <c r="BB645" s="47">
        <v>0.01</v>
      </c>
      <c r="BC645" s="47">
        <v>660</v>
      </c>
      <c r="BD645" s="47">
        <v>19934</v>
      </c>
      <c r="BE645" s="47">
        <v>1.5</v>
      </c>
      <c r="BF645" s="47">
        <v>12</v>
      </c>
      <c r="BG645" s="260"/>
      <c r="BH645" s="45">
        <v>0.79</v>
      </c>
      <c r="BI645" s="45">
        <v>0.88</v>
      </c>
      <c r="BJ645" s="45">
        <v>100.4</v>
      </c>
      <c r="BK645" s="45">
        <v>1.7</v>
      </c>
      <c r="BL645" s="45">
        <v>5.5</v>
      </c>
      <c r="BM645" s="45">
        <v>45</v>
      </c>
      <c r="BN645" s="45">
        <v>540</v>
      </c>
      <c r="BO645" s="45">
        <v>720</v>
      </c>
      <c r="BP645" s="45">
        <v>0.5</v>
      </c>
      <c r="BQ645" s="45">
        <v>0.05</v>
      </c>
      <c r="BR645" s="45">
        <v>0.02</v>
      </c>
      <c r="BS645" s="45">
        <v>53.6</v>
      </c>
      <c r="BU645" s="49">
        <v>3</v>
      </c>
      <c r="BV645" s="52">
        <v>42387</v>
      </c>
      <c r="BW645" s="49"/>
      <c r="BX645" s="49"/>
      <c r="BY645" s="48">
        <v>0.80720000000000003</v>
      </c>
      <c r="BZ645" s="47">
        <v>1</v>
      </c>
      <c r="CA645" s="47">
        <v>0.01</v>
      </c>
      <c r="CB645" s="47">
        <v>6</v>
      </c>
      <c r="CC645" s="47">
        <v>108</v>
      </c>
      <c r="CD645" s="46" t="s">
        <v>103</v>
      </c>
      <c r="CE645" s="47">
        <v>2.7</v>
      </c>
      <c r="CF645" s="47">
        <v>51.1</v>
      </c>
      <c r="CG645" s="47">
        <v>50</v>
      </c>
      <c r="CH645" s="47">
        <v>0.2</v>
      </c>
      <c r="CI645" s="47">
        <v>0.01</v>
      </c>
      <c r="CJ645" s="47">
        <v>0</v>
      </c>
      <c r="CK645" s="47">
        <v>674.4</v>
      </c>
      <c r="CL645" s="47">
        <v>20002</v>
      </c>
      <c r="CM645" s="47">
        <v>3</v>
      </c>
      <c r="CN645" s="47">
        <v>12.3</v>
      </c>
      <c r="CO645" s="449"/>
      <c r="CP645" s="45">
        <v>0.79</v>
      </c>
      <c r="CQ645" s="45">
        <v>0.88</v>
      </c>
      <c r="CR645" s="45">
        <v>100.4</v>
      </c>
      <c r="CS645" s="45">
        <v>1.7</v>
      </c>
      <c r="CT645" s="45">
        <v>5.5</v>
      </c>
      <c r="CU645" s="45">
        <v>45</v>
      </c>
      <c r="CV645" s="45">
        <v>540</v>
      </c>
      <c r="CW645" s="45">
        <v>720</v>
      </c>
      <c r="CX645" s="45">
        <v>0.5</v>
      </c>
      <c r="CY645" s="45">
        <v>0.05</v>
      </c>
      <c r="CZ645" s="45">
        <v>0.02</v>
      </c>
      <c r="DA645" s="45">
        <v>53.6</v>
      </c>
    </row>
    <row r="646" spans="1:105" ht="15.75" x14ac:dyDescent="0.3">
      <c r="A646" s="44">
        <f t="shared" si="61"/>
        <v>2016</v>
      </c>
      <c r="B646" s="44" t="str">
        <f t="shared" si="61"/>
        <v>ENERO</v>
      </c>
      <c r="C646" s="44">
        <v>5</v>
      </c>
      <c r="D646" s="44" t="str">
        <f t="shared" si="60"/>
        <v>ENERO 2016 / 4</v>
      </c>
      <c r="E646" s="49">
        <v>4</v>
      </c>
      <c r="F646" s="52">
        <v>42379</v>
      </c>
      <c r="G646" s="50">
        <v>60090</v>
      </c>
      <c r="H646" s="50" t="s">
        <v>102</v>
      </c>
      <c r="I646" s="48">
        <v>0.8095</v>
      </c>
      <c r="J646" s="51" t="s">
        <v>20</v>
      </c>
      <c r="K646" s="47">
        <v>0.01</v>
      </c>
      <c r="L646" s="47">
        <v>26.6</v>
      </c>
      <c r="M646" s="47">
        <v>112</v>
      </c>
      <c r="N646" s="46" t="s">
        <v>103</v>
      </c>
      <c r="O646" s="47">
        <v>1.91</v>
      </c>
      <c r="P646" s="47">
        <v>56.4</v>
      </c>
      <c r="R646" s="47">
        <v>0.08</v>
      </c>
      <c r="S646" s="47">
        <v>0</v>
      </c>
      <c r="T646" s="47">
        <v>0.03</v>
      </c>
      <c r="U646" s="47">
        <v>642</v>
      </c>
      <c r="V646" s="47">
        <v>19982</v>
      </c>
      <c r="W646" s="47">
        <v>1</v>
      </c>
      <c r="X646" s="47">
        <v>11.9</v>
      </c>
      <c r="Y646" s="432"/>
      <c r="Z646" s="45">
        <v>0.79</v>
      </c>
      <c r="AA646" s="45">
        <v>0.88</v>
      </c>
      <c r="AB646" s="45">
        <v>100.4</v>
      </c>
      <c r="AC646" s="45">
        <v>1.7</v>
      </c>
      <c r="AD646" s="45">
        <v>5.5</v>
      </c>
      <c r="AE646" s="45">
        <v>45</v>
      </c>
      <c r="AF646" s="45">
        <v>540</v>
      </c>
      <c r="AG646" s="45">
        <v>720</v>
      </c>
      <c r="AH646" s="45">
        <v>0.5</v>
      </c>
      <c r="AI646" s="45">
        <v>0.05</v>
      </c>
      <c r="AJ646" s="45">
        <v>0.02</v>
      </c>
      <c r="AK646" s="45">
        <v>53.6</v>
      </c>
      <c r="AM646" s="49">
        <v>4</v>
      </c>
      <c r="AN646" s="52">
        <v>42387</v>
      </c>
      <c r="AO646" s="50">
        <v>60254</v>
      </c>
      <c r="AP646" s="50" t="s">
        <v>182</v>
      </c>
      <c r="AQ646" s="48">
        <v>0.81230000000000002</v>
      </c>
      <c r="AR646" s="51" t="s">
        <v>20</v>
      </c>
      <c r="AS646" s="47">
        <v>0.02</v>
      </c>
      <c r="AT646" s="47">
        <v>15</v>
      </c>
      <c r="AU646" s="47">
        <v>118</v>
      </c>
      <c r="AV646" s="46" t="s">
        <v>103</v>
      </c>
      <c r="AW646" s="47">
        <v>2.2000000000000002</v>
      </c>
      <c r="AX646" s="47">
        <v>56</v>
      </c>
      <c r="AZ646" s="47">
        <v>0.09</v>
      </c>
      <c r="BA646" s="47">
        <v>0.01</v>
      </c>
      <c r="BB646" s="47">
        <v>0.02</v>
      </c>
      <c r="BC646" s="47">
        <v>648</v>
      </c>
      <c r="BD646" s="47">
        <v>19958</v>
      </c>
      <c r="BE646" s="47">
        <v>1</v>
      </c>
      <c r="BF646" s="47">
        <v>12</v>
      </c>
      <c r="BG646" s="260"/>
      <c r="BH646" s="45">
        <v>0.79</v>
      </c>
      <c r="BI646" s="45">
        <v>0.88</v>
      </c>
      <c r="BJ646" s="45">
        <v>100.4</v>
      </c>
      <c r="BK646" s="45">
        <v>1.7</v>
      </c>
      <c r="BL646" s="45">
        <v>5.5</v>
      </c>
      <c r="BM646" s="45">
        <v>45</v>
      </c>
      <c r="BN646" s="45">
        <v>540</v>
      </c>
      <c r="BO646" s="45">
        <v>720</v>
      </c>
      <c r="BP646" s="45">
        <v>0.5</v>
      </c>
      <c r="BQ646" s="45">
        <v>0.05</v>
      </c>
      <c r="BR646" s="45">
        <v>0.02</v>
      </c>
      <c r="BS646" s="45">
        <v>53.6</v>
      </c>
      <c r="BU646" s="49">
        <v>4</v>
      </c>
      <c r="BV646" s="52">
        <v>42394</v>
      </c>
      <c r="BW646" s="49"/>
      <c r="BX646" s="49"/>
      <c r="BY646" s="48">
        <v>0.80859999999999999</v>
      </c>
      <c r="BZ646" s="47">
        <v>1</v>
      </c>
      <c r="CA646" s="47">
        <v>0.01</v>
      </c>
      <c r="CB646" s="47">
        <v>6</v>
      </c>
      <c r="CC646" s="47">
        <v>113</v>
      </c>
      <c r="CD646" s="46" t="s">
        <v>103</v>
      </c>
      <c r="CE646" s="47">
        <v>2.9</v>
      </c>
      <c r="CF646" s="47">
        <v>53.2</v>
      </c>
      <c r="CG646" s="47">
        <v>2.1</v>
      </c>
      <c r="CH646" s="47">
        <v>0.19</v>
      </c>
      <c r="CI646" s="47">
        <v>0.01</v>
      </c>
      <c r="CJ646" s="47">
        <v>0</v>
      </c>
      <c r="CK646" s="47">
        <v>670.4</v>
      </c>
      <c r="CL646" s="47">
        <v>19990</v>
      </c>
      <c r="CM646" s="47">
        <v>2</v>
      </c>
      <c r="CN646" s="47">
        <v>12</v>
      </c>
      <c r="CO646" s="449"/>
      <c r="CP646" s="45">
        <v>0.79</v>
      </c>
      <c r="CQ646" s="45">
        <v>0.88</v>
      </c>
      <c r="CR646" s="45">
        <v>100.4</v>
      </c>
      <c r="CS646" s="45">
        <v>1.7</v>
      </c>
      <c r="CT646" s="45">
        <v>5.5</v>
      </c>
      <c r="CU646" s="45">
        <v>45</v>
      </c>
      <c r="CV646" s="45">
        <v>540</v>
      </c>
      <c r="CW646" s="45">
        <v>720</v>
      </c>
      <c r="CX646" s="45">
        <v>0.5</v>
      </c>
      <c r="CY646" s="45">
        <v>0.05</v>
      </c>
      <c r="CZ646" s="45">
        <v>0.02</v>
      </c>
      <c r="DA646" s="45">
        <v>53.6</v>
      </c>
    </row>
    <row r="647" spans="1:105" ht="15.75" x14ac:dyDescent="0.3">
      <c r="A647" s="44">
        <f t="shared" si="61"/>
        <v>2016</v>
      </c>
      <c r="B647" s="44" t="str">
        <f t="shared" si="61"/>
        <v>ENERO</v>
      </c>
      <c r="C647" s="44">
        <v>6</v>
      </c>
      <c r="D647" s="44" t="str">
        <f t="shared" si="60"/>
        <v>ENERO 2016 / 5</v>
      </c>
      <c r="E647" s="49">
        <v>5</v>
      </c>
      <c r="F647" s="52">
        <v>42382</v>
      </c>
      <c r="G647" s="50">
        <v>60172</v>
      </c>
      <c r="H647" s="50" t="s">
        <v>104</v>
      </c>
      <c r="I647" s="48">
        <v>0.80759999999999998</v>
      </c>
      <c r="J647" s="51" t="s">
        <v>20</v>
      </c>
      <c r="K647" s="47">
        <v>0.01</v>
      </c>
      <c r="L647" s="47">
        <v>26.6</v>
      </c>
      <c r="M647" s="47">
        <v>106</v>
      </c>
      <c r="N647" s="46" t="s">
        <v>103</v>
      </c>
      <c r="O647" s="47">
        <v>1.8</v>
      </c>
      <c r="P647" s="47">
        <v>54.9</v>
      </c>
      <c r="R647" s="47">
        <v>7.0000000000000007E-2</v>
      </c>
      <c r="S647" s="47">
        <v>0</v>
      </c>
      <c r="T647" s="47">
        <v>0.03</v>
      </c>
      <c r="U647" s="47">
        <v>636</v>
      </c>
      <c r="V647" s="47">
        <v>19998</v>
      </c>
      <c r="W647" s="47">
        <v>1</v>
      </c>
      <c r="X647" s="47">
        <v>11.9</v>
      </c>
      <c r="Y647" s="432"/>
      <c r="Z647" s="45">
        <v>0.79</v>
      </c>
      <c r="AA647" s="45">
        <v>0.88</v>
      </c>
      <c r="AB647" s="45">
        <v>100.4</v>
      </c>
      <c r="AC647" s="45">
        <v>1.7</v>
      </c>
      <c r="AD647" s="45">
        <v>5.5</v>
      </c>
      <c r="AE647" s="45">
        <v>45</v>
      </c>
      <c r="AF647" s="45">
        <v>540</v>
      </c>
      <c r="AG647" s="45">
        <v>720</v>
      </c>
      <c r="AH647" s="45">
        <v>0.5</v>
      </c>
      <c r="AI647" s="45">
        <v>0.05</v>
      </c>
      <c r="AJ647" s="45">
        <v>0.02</v>
      </c>
      <c r="AK647" s="45">
        <v>53.6</v>
      </c>
      <c r="AM647" s="49">
        <v>5</v>
      </c>
      <c r="AN647" s="52">
        <v>42394</v>
      </c>
      <c r="AO647" s="50">
        <v>60395</v>
      </c>
      <c r="AP647" s="50" t="s">
        <v>153</v>
      </c>
      <c r="AQ647" s="48">
        <v>0.81840000000000002</v>
      </c>
      <c r="AR647" s="51" t="s">
        <v>20</v>
      </c>
      <c r="AS647" s="47">
        <v>0.01</v>
      </c>
      <c r="AT647" s="47">
        <v>21</v>
      </c>
      <c r="AU647" s="47">
        <v>127</v>
      </c>
      <c r="AV647" s="46" t="s">
        <v>103</v>
      </c>
      <c r="AW647" s="47">
        <v>2.5</v>
      </c>
      <c r="AX647" s="47">
        <v>57</v>
      </c>
      <c r="AZ647" s="47">
        <v>0.09</v>
      </c>
      <c r="BA647" s="47">
        <v>0.01</v>
      </c>
      <c r="BB647" s="47">
        <v>0.05</v>
      </c>
      <c r="BC647" s="47">
        <v>651</v>
      </c>
      <c r="BD647" s="47">
        <v>19906</v>
      </c>
      <c r="BE647" s="47">
        <v>1.5</v>
      </c>
      <c r="BF647" s="47">
        <v>12</v>
      </c>
      <c r="BG647" s="260"/>
      <c r="BH647" s="45">
        <v>0.79</v>
      </c>
      <c r="BI647" s="45">
        <v>0.88</v>
      </c>
      <c r="BJ647" s="45">
        <v>100.4</v>
      </c>
      <c r="BK647" s="45">
        <v>1.7</v>
      </c>
      <c r="BL647" s="45">
        <v>5.5</v>
      </c>
      <c r="BM647" s="45">
        <v>45</v>
      </c>
      <c r="BN647" s="45">
        <v>540</v>
      </c>
      <c r="BO647" s="45">
        <v>720</v>
      </c>
      <c r="BP647" s="45">
        <v>0.5</v>
      </c>
      <c r="BQ647" s="45">
        <v>0.05</v>
      </c>
      <c r="BR647" s="45">
        <v>0.02</v>
      </c>
      <c r="BS647" s="45">
        <v>53.6</v>
      </c>
      <c r="BV647" s="44"/>
    </row>
    <row r="648" spans="1:105" ht="15.75" x14ac:dyDescent="0.3">
      <c r="A648" s="44">
        <f t="shared" si="61"/>
        <v>2016</v>
      </c>
      <c r="B648" s="44" t="str">
        <f t="shared" si="61"/>
        <v>ENERO</v>
      </c>
      <c r="C648" s="44">
        <v>7</v>
      </c>
      <c r="D648" s="44" t="str">
        <f t="shared" si="60"/>
        <v>ENERO 2016 / 6</v>
      </c>
      <c r="E648" s="49">
        <v>6</v>
      </c>
      <c r="F648" s="52">
        <v>42387</v>
      </c>
      <c r="G648" s="50">
        <v>60265</v>
      </c>
      <c r="H648" s="50" t="s">
        <v>102</v>
      </c>
      <c r="I648" s="48">
        <v>0.80720000000000003</v>
      </c>
      <c r="J648" s="51" t="s">
        <v>20</v>
      </c>
      <c r="K648" s="47">
        <v>0.01</v>
      </c>
      <c r="L648" s="47">
        <v>26.6</v>
      </c>
      <c r="M648" s="47">
        <v>110</v>
      </c>
      <c r="N648" s="46" t="s">
        <v>103</v>
      </c>
      <c r="O648" s="47">
        <v>1.8</v>
      </c>
      <c r="P648" s="47">
        <v>53.3</v>
      </c>
      <c r="R648" s="47">
        <v>7.0000000000000007E-2</v>
      </c>
      <c r="S648" s="47">
        <v>0</v>
      </c>
      <c r="T648" s="47">
        <v>0.03</v>
      </c>
      <c r="U648" s="47">
        <v>625</v>
      </c>
      <c r="V648" s="47">
        <v>20002</v>
      </c>
      <c r="W648" s="47">
        <v>1</v>
      </c>
      <c r="X648" s="47">
        <v>11.9</v>
      </c>
      <c r="Y648" s="432"/>
      <c r="Z648" s="45">
        <v>0.79</v>
      </c>
      <c r="AA648" s="45">
        <v>0.88</v>
      </c>
      <c r="AB648" s="45">
        <v>100.4</v>
      </c>
      <c r="AC648" s="45">
        <v>1.7</v>
      </c>
      <c r="AD648" s="45">
        <v>5.5</v>
      </c>
      <c r="AE648" s="45">
        <v>45</v>
      </c>
      <c r="AF648" s="45">
        <v>540</v>
      </c>
      <c r="AG648" s="45">
        <v>720</v>
      </c>
      <c r="AH648" s="45">
        <v>0.5</v>
      </c>
      <c r="AI648" s="45">
        <v>0.05</v>
      </c>
      <c r="AJ648" s="45">
        <v>0.02</v>
      </c>
      <c r="AK648" s="45">
        <v>53.6</v>
      </c>
      <c r="AN648" s="164"/>
      <c r="AX648" s="44"/>
      <c r="BV648" s="44"/>
    </row>
    <row r="649" spans="1:105" ht="15.75" x14ac:dyDescent="0.3">
      <c r="A649" s="44">
        <f t="shared" si="61"/>
        <v>2016</v>
      </c>
      <c r="B649" s="44" t="str">
        <f t="shared" si="61"/>
        <v>ENERO</v>
      </c>
      <c r="C649" s="44">
        <v>8</v>
      </c>
      <c r="D649" s="44" t="str">
        <f t="shared" si="60"/>
        <v>ENERO 2016 / 7</v>
      </c>
      <c r="E649" s="49">
        <v>7</v>
      </c>
      <c r="F649" s="52">
        <v>42391</v>
      </c>
      <c r="G649" s="50">
        <v>60370</v>
      </c>
      <c r="H649" s="50" t="s">
        <v>104</v>
      </c>
      <c r="I649" s="48">
        <v>0.80810000000000004</v>
      </c>
      <c r="J649" s="51" t="s">
        <v>20</v>
      </c>
      <c r="K649" s="47">
        <v>0.01</v>
      </c>
      <c r="L649" s="47">
        <v>26.6</v>
      </c>
      <c r="M649" s="47">
        <v>110</v>
      </c>
      <c r="N649" s="46" t="s">
        <v>103</v>
      </c>
      <c r="O649" s="47">
        <v>1.8</v>
      </c>
      <c r="P649" s="47">
        <v>55.5</v>
      </c>
      <c r="R649" s="47">
        <v>0.08</v>
      </c>
      <c r="S649" s="47">
        <v>0</v>
      </c>
      <c r="T649" s="47">
        <v>0.03</v>
      </c>
      <c r="U649" s="47">
        <v>642</v>
      </c>
      <c r="V649" s="47">
        <v>19994</v>
      </c>
      <c r="W649" s="47">
        <v>1</v>
      </c>
      <c r="X649" s="47">
        <v>11.9</v>
      </c>
      <c r="Y649" s="432"/>
      <c r="Z649" s="45">
        <v>0.79</v>
      </c>
      <c r="AA649" s="45">
        <v>0.88</v>
      </c>
      <c r="AB649" s="45">
        <v>100.4</v>
      </c>
      <c r="AC649" s="45">
        <v>1.7</v>
      </c>
      <c r="AD649" s="45">
        <v>5.5</v>
      </c>
      <c r="AE649" s="45">
        <v>45</v>
      </c>
      <c r="AF649" s="45">
        <v>540</v>
      </c>
      <c r="AG649" s="45">
        <v>720</v>
      </c>
      <c r="AH649" s="45">
        <v>0.5</v>
      </c>
      <c r="AI649" s="45">
        <v>0.05</v>
      </c>
      <c r="AJ649" s="45">
        <v>0.02</v>
      </c>
      <c r="AK649" s="45">
        <v>53.6</v>
      </c>
      <c r="AN649" s="164"/>
      <c r="AX649" s="44"/>
      <c r="BV649" s="44"/>
    </row>
    <row r="650" spans="1:105" ht="15.75" x14ac:dyDescent="0.3">
      <c r="A650" s="44">
        <f t="shared" si="61"/>
        <v>2016</v>
      </c>
      <c r="B650" s="44" t="str">
        <f t="shared" si="61"/>
        <v>ENERO</v>
      </c>
      <c r="C650" s="44">
        <v>9</v>
      </c>
      <c r="D650" s="44" t="str">
        <f t="shared" si="60"/>
        <v>ENERO 2016 / 8</v>
      </c>
      <c r="E650" s="49">
        <v>8</v>
      </c>
      <c r="F650" s="52">
        <v>42395</v>
      </c>
      <c r="G650" s="50">
        <v>60432</v>
      </c>
      <c r="H650" s="50" t="s">
        <v>102</v>
      </c>
      <c r="I650" s="48">
        <v>0.80900000000000005</v>
      </c>
      <c r="J650" s="51" t="s">
        <v>20</v>
      </c>
      <c r="K650" s="47">
        <v>0.01</v>
      </c>
      <c r="L650" s="47">
        <v>26.6</v>
      </c>
      <c r="M650" s="47">
        <v>110</v>
      </c>
      <c r="N650" s="46" t="s">
        <v>103</v>
      </c>
      <c r="O650" s="47">
        <v>1.9</v>
      </c>
      <c r="P650" s="47">
        <v>56.1</v>
      </c>
      <c r="R650" s="47">
        <v>0.08</v>
      </c>
      <c r="S650" s="47">
        <v>0</v>
      </c>
      <c r="T650" s="47">
        <v>0.03</v>
      </c>
      <c r="U650" s="47">
        <v>634</v>
      </c>
      <c r="V650" s="47">
        <v>19986</v>
      </c>
      <c r="W650" s="47">
        <v>1</v>
      </c>
      <c r="X650" s="47">
        <v>11.9</v>
      </c>
      <c r="Y650" s="432"/>
      <c r="Z650" s="45">
        <v>0.79</v>
      </c>
      <c r="AA650" s="45">
        <v>0.88</v>
      </c>
      <c r="AB650" s="45">
        <v>100.4</v>
      </c>
      <c r="AC650" s="45">
        <v>1.7</v>
      </c>
      <c r="AD650" s="45">
        <v>5.5</v>
      </c>
      <c r="AE650" s="45">
        <v>45</v>
      </c>
      <c r="AF650" s="45">
        <v>540</v>
      </c>
      <c r="AG650" s="45">
        <v>720</v>
      </c>
      <c r="AH650" s="45">
        <v>0.5</v>
      </c>
      <c r="AI650" s="45">
        <v>0.05</v>
      </c>
      <c r="AJ650" s="45">
        <v>0.02</v>
      </c>
      <c r="AK650" s="45">
        <v>53.6</v>
      </c>
      <c r="AN650" s="164"/>
      <c r="AX650" s="44"/>
      <c r="BV650" s="44"/>
    </row>
    <row r="651" spans="1:105" x14ac:dyDescent="0.25">
      <c r="A651" s="44">
        <f t="shared" si="61"/>
        <v>2016</v>
      </c>
      <c r="B651" s="44" t="str">
        <f t="shared" si="61"/>
        <v>ENERO</v>
      </c>
      <c r="C651" s="44">
        <v>10</v>
      </c>
      <c r="D651" s="44" t="str">
        <f t="shared" si="60"/>
        <v>ENERO 2016 / 9</v>
      </c>
    </row>
    <row r="652" spans="1:105" x14ac:dyDescent="0.25">
      <c r="A652" s="44">
        <f t="shared" si="61"/>
        <v>2016</v>
      </c>
      <c r="B652" s="44" t="str">
        <f t="shared" si="61"/>
        <v>ENERO</v>
      </c>
      <c r="C652" s="44">
        <v>11</v>
      </c>
      <c r="D652" s="44" t="str">
        <f t="shared" si="60"/>
        <v>ENERO 2016 / 10</v>
      </c>
    </row>
    <row r="653" spans="1:105" x14ac:dyDescent="0.25">
      <c r="A653" s="44">
        <f t="shared" si="61"/>
        <v>2016</v>
      </c>
      <c r="B653" s="44" t="str">
        <f t="shared" si="61"/>
        <v>ENERO</v>
      </c>
      <c r="C653" s="44">
        <v>12</v>
      </c>
      <c r="D653" s="44" t="str">
        <f t="shared" si="60"/>
        <v>ENERO 2016 / 11</v>
      </c>
    </row>
    <row r="654" spans="1:105" x14ac:dyDescent="0.25">
      <c r="A654" s="44">
        <f t="shared" si="61"/>
        <v>2016</v>
      </c>
      <c r="B654" s="44" t="str">
        <f t="shared" si="61"/>
        <v>ENERO</v>
      </c>
      <c r="C654" s="44">
        <v>13</v>
      </c>
      <c r="D654" s="44" t="str">
        <f t="shared" si="60"/>
        <v>ENERO 2016 / 12</v>
      </c>
    </row>
    <row r="655" spans="1:105" x14ac:dyDescent="0.25">
      <c r="A655" s="44">
        <f t="shared" si="61"/>
        <v>2016</v>
      </c>
      <c r="B655" s="44" t="str">
        <f t="shared" si="61"/>
        <v>ENERO</v>
      </c>
      <c r="C655" s="44">
        <v>14</v>
      </c>
      <c r="D655" s="44" t="str">
        <f t="shared" si="60"/>
        <v>ENERO 2016 / 13</v>
      </c>
    </row>
    <row r="656" spans="1:105" x14ac:dyDescent="0.25">
      <c r="A656" s="44">
        <f t="shared" si="61"/>
        <v>2016</v>
      </c>
      <c r="B656" s="44" t="str">
        <f t="shared" si="61"/>
        <v>ENERO</v>
      </c>
      <c r="C656" s="44">
        <v>15</v>
      </c>
      <c r="D656" s="44" t="str">
        <f t="shared" si="60"/>
        <v>ENERO 2016 / 14</v>
      </c>
    </row>
    <row r="657" spans="1:4" x14ac:dyDescent="0.25">
      <c r="A657" s="44">
        <f t="shared" si="61"/>
        <v>2016</v>
      </c>
      <c r="B657" s="44" t="str">
        <f t="shared" si="61"/>
        <v>ENERO</v>
      </c>
      <c r="C657" s="44">
        <v>16</v>
      </c>
      <c r="D657" s="44" t="str">
        <f t="shared" si="60"/>
        <v>ENERO 2016 / 15</v>
      </c>
    </row>
    <row r="658" spans="1:4" x14ac:dyDescent="0.25">
      <c r="A658" s="44">
        <f t="shared" si="61"/>
        <v>2016</v>
      </c>
      <c r="B658" s="44" t="str">
        <f t="shared" si="61"/>
        <v>ENERO</v>
      </c>
      <c r="C658" s="44">
        <v>17</v>
      </c>
      <c r="D658" s="44" t="str">
        <f t="shared" si="60"/>
        <v>ENERO 2016 / 16</v>
      </c>
    </row>
    <row r="659" spans="1:4" x14ac:dyDescent="0.25">
      <c r="A659" s="44">
        <f t="shared" si="61"/>
        <v>2016</v>
      </c>
      <c r="B659" s="44" t="str">
        <f t="shared" si="61"/>
        <v>ENERO</v>
      </c>
      <c r="C659" s="44">
        <v>18</v>
      </c>
      <c r="D659" s="44" t="str">
        <f t="shared" si="60"/>
        <v>ENERO 2016 / 17</v>
      </c>
    </row>
    <row r="660" spans="1:4" x14ac:dyDescent="0.25">
      <c r="A660" s="44">
        <f t="shared" si="61"/>
        <v>2016</v>
      </c>
      <c r="B660" s="44" t="str">
        <f t="shared" si="61"/>
        <v>ENERO</v>
      </c>
      <c r="C660" s="44">
        <v>19</v>
      </c>
      <c r="D660" s="44" t="str">
        <f t="shared" si="60"/>
        <v>ENERO 2016 / 18</v>
      </c>
    </row>
    <row r="661" spans="1:4" x14ac:dyDescent="0.25">
      <c r="A661" s="44">
        <f t="shared" si="61"/>
        <v>2016</v>
      </c>
      <c r="B661" s="44" t="str">
        <f t="shared" si="61"/>
        <v>ENERO</v>
      </c>
      <c r="C661" s="44">
        <v>20</v>
      </c>
      <c r="D661" s="44" t="str">
        <f t="shared" si="60"/>
        <v>ENERO 2016 / 19</v>
      </c>
    </row>
    <row r="662" spans="1:4" x14ac:dyDescent="0.25">
      <c r="A662" s="44">
        <f t="shared" si="61"/>
        <v>2016</v>
      </c>
      <c r="B662" s="44" t="str">
        <f t="shared" si="61"/>
        <v>ENERO</v>
      </c>
      <c r="C662" s="44">
        <v>21</v>
      </c>
      <c r="D662" s="44" t="str">
        <f t="shared" si="60"/>
        <v>ENERO 2016 / 20</v>
      </c>
    </row>
    <row r="663" spans="1:4" x14ac:dyDescent="0.25">
      <c r="A663" s="44">
        <f t="shared" si="61"/>
        <v>2016</v>
      </c>
      <c r="B663" s="44" t="str">
        <f t="shared" si="61"/>
        <v>ENERO</v>
      </c>
      <c r="C663" s="44">
        <v>22</v>
      </c>
      <c r="D663" s="44" t="str">
        <f t="shared" si="60"/>
        <v>ENERO 2016 / 21</v>
      </c>
    </row>
    <row r="664" spans="1:4" x14ac:dyDescent="0.25">
      <c r="A664" s="44">
        <f t="shared" si="61"/>
        <v>2016</v>
      </c>
      <c r="B664" s="44" t="str">
        <f t="shared" si="61"/>
        <v>ENERO</v>
      </c>
      <c r="C664" s="44">
        <v>23</v>
      </c>
      <c r="D664" s="44" t="str">
        <f t="shared" si="60"/>
        <v>ENERO 2016 / 22</v>
      </c>
    </row>
    <row r="665" spans="1:4" x14ac:dyDescent="0.25">
      <c r="A665" s="44">
        <f t="shared" si="61"/>
        <v>2016</v>
      </c>
      <c r="B665" s="44" t="str">
        <f t="shared" si="61"/>
        <v>ENERO</v>
      </c>
      <c r="C665" s="44">
        <v>24</v>
      </c>
      <c r="D665" s="44" t="str">
        <f t="shared" si="60"/>
        <v>ENERO 2016 / 23</v>
      </c>
    </row>
    <row r="666" spans="1:4" x14ac:dyDescent="0.25">
      <c r="A666" s="44">
        <f t="shared" si="61"/>
        <v>2016</v>
      </c>
      <c r="B666" s="44" t="str">
        <f t="shared" si="61"/>
        <v>ENERO</v>
      </c>
      <c r="C666" s="44">
        <v>25</v>
      </c>
      <c r="D666" s="44" t="str">
        <f t="shared" si="60"/>
        <v>ENERO 2016 / 24</v>
      </c>
    </row>
    <row r="667" spans="1:4" x14ac:dyDescent="0.25">
      <c r="A667" s="44">
        <f t="shared" si="61"/>
        <v>2016</v>
      </c>
      <c r="B667" s="44" t="str">
        <f t="shared" si="61"/>
        <v>ENERO</v>
      </c>
      <c r="C667" s="44">
        <v>26</v>
      </c>
      <c r="D667" s="44" t="str">
        <f t="shared" si="60"/>
        <v>ENERO 2016 / 25</v>
      </c>
    </row>
    <row r="668" spans="1:4" x14ac:dyDescent="0.25">
      <c r="A668" s="44">
        <f t="shared" si="61"/>
        <v>2016</v>
      </c>
      <c r="B668" s="44" t="str">
        <f t="shared" si="61"/>
        <v>ENERO</v>
      </c>
      <c r="C668" s="44">
        <v>27</v>
      </c>
      <c r="D668" s="44" t="str">
        <f t="shared" si="60"/>
        <v>ENERO 2016 / 26</v>
      </c>
    </row>
    <row r="669" spans="1:4" x14ac:dyDescent="0.25">
      <c r="A669" s="44">
        <f t="shared" si="61"/>
        <v>2016</v>
      </c>
      <c r="B669" s="44" t="str">
        <f t="shared" si="61"/>
        <v>ENERO</v>
      </c>
      <c r="C669" s="44">
        <v>28</v>
      </c>
      <c r="D669" s="44" t="str">
        <f t="shared" si="60"/>
        <v>ENERO 2016 / 27</v>
      </c>
    </row>
    <row r="670" spans="1:4" x14ac:dyDescent="0.25">
      <c r="A670" s="44">
        <f t="shared" si="61"/>
        <v>2016</v>
      </c>
      <c r="B670" s="44" t="str">
        <f t="shared" si="61"/>
        <v>ENERO</v>
      </c>
      <c r="C670" s="44">
        <v>29</v>
      </c>
      <c r="D670" s="44" t="str">
        <f t="shared" si="60"/>
        <v>ENERO 2016 / 28</v>
      </c>
    </row>
    <row r="671" spans="1:4" x14ac:dyDescent="0.25">
      <c r="A671" s="44">
        <f t="shared" si="61"/>
        <v>2016</v>
      </c>
      <c r="B671" s="44" t="str">
        <f t="shared" si="61"/>
        <v>ENERO</v>
      </c>
      <c r="C671" s="44">
        <v>30</v>
      </c>
      <c r="D671" s="44" t="str">
        <f t="shared" si="60"/>
        <v>ENERO 2016 / 29</v>
      </c>
    </row>
    <row r="672" spans="1:4" x14ac:dyDescent="0.25">
      <c r="A672" s="44">
        <f t="shared" si="61"/>
        <v>2016</v>
      </c>
      <c r="B672" s="44" t="str">
        <f t="shared" si="61"/>
        <v>ENERO</v>
      </c>
      <c r="C672" s="44">
        <v>31</v>
      </c>
      <c r="D672" s="44" t="str">
        <f t="shared" si="60"/>
        <v>ENERO 2016 / 30</v>
      </c>
    </row>
    <row r="673" spans="1:105" s="206" customFormat="1" x14ac:dyDescent="0.25">
      <c r="D673" s="44" t="str">
        <f t="shared" si="60"/>
        <v>ENERO 2016 / 31</v>
      </c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17"/>
      <c r="Z673" s="44"/>
      <c r="AA673" s="55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207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55"/>
      <c r="AY673" s="44"/>
      <c r="AZ673" s="44"/>
      <c r="BA673" s="44"/>
      <c r="BB673" s="44"/>
      <c r="BC673" s="44"/>
      <c r="BD673" s="44"/>
      <c r="BE673" s="44"/>
      <c r="BF673" s="44"/>
      <c r="BG673" s="411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207"/>
      <c r="BU673" s="44"/>
      <c r="BV673" s="55"/>
      <c r="BW673" s="44"/>
      <c r="BX673" s="44"/>
      <c r="BY673" s="44"/>
      <c r="BZ673" s="44"/>
      <c r="CA673" s="44"/>
      <c r="CB673" s="44"/>
      <c r="CC673" s="44"/>
      <c r="CD673" s="44"/>
      <c r="CE673" s="44"/>
      <c r="CF673" s="44"/>
      <c r="CG673" s="44"/>
      <c r="CH673" s="44"/>
      <c r="CI673" s="44"/>
      <c r="CJ673" s="44"/>
      <c r="CK673" s="44"/>
      <c r="CL673" s="44"/>
      <c r="CM673" s="44"/>
      <c r="CN673" s="44"/>
      <c r="CO673" s="422"/>
      <c r="CP673" s="44"/>
      <c r="CQ673" s="44"/>
      <c r="CR673" s="44"/>
      <c r="CS673" s="44"/>
      <c r="CT673" s="44"/>
      <c r="CU673" s="44"/>
      <c r="CV673" s="44"/>
      <c r="CW673" s="44"/>
      <c r="CX673" s="44"/>
      <c r="CY673" s="44"/>
      <c r="CZ673" s="44"/>
      <c r="DA673" s="44"/>
    </row>
    <row r="674" spans="1:105" ht="15.75" x14ac:dyDescent="0.25">
      <c r="A674" s="44">
        <v>2016</v>
      </c>
      <c r="B674" s="44" t="s">
        <v>240</v>
      </c>
      <c r="C674" s="44">
        <v>1</v>
      </c>
      <c r="D674" s="208" t="s">
        <v>228</v>
      </c>
      <c r="E674" s="209">
        <f>IFERROR(AVERAGE(E643:E673),"")</f>
        <v>4.5</v>
      </c>
      <c r="F674" s="209">
        <f>IFERROR(AVERAGE(F643:F673),"")</f>
        <v>42381.5</v>
      </c>
      <c r="G674" s="209">
        <f>IFERROR(AVERAGE(G643:G673),"")</f>
        <v>60151.625</v>
      </c>
      <c r="H674" s="209" t="str">
        <f>IFERROR(AVERAGE(H643:H673),"")</f>
        <v/>
      </c>
      <c r="I674" s="209">
        <f>IFERROR(AVERAGE(I643:I673),"")</f>
        <v>0.8087875000000001</v>
      </c>
      <c r="J674" s="209" t="str">
        <f t="shared" ref="J674:BU674" si="62">IFERROR(AVERAGE(J643:J673),"")</f>
        <v/>
      </c>
      <c r="K674" s="209">
        <f t="shared" si="62"/>
        <v>0.01</v>
      </c>
      <c r="L674" s="209">
        <f t="shared" si="62"/>
        <v>26.599999999999998</v>
      </c>
      <c r="M674" s="209">
        <f t="shared" si="62"/>
        <v>110.125</v>
      </c>
      <c r="N674" s="209" t="str">
        <f t="shared" si="62"/>
        <v/>
      </c>
      <c r="O674" s="209">
        <f t="shared" si="62"/>
        <v>1.8675000000000002</v>
      </c>
      <c r="P674" s="209">
        <f t="shared" si="62"/>
        <v>55.400000000000006</v>
      </c>
      <c r="Q674" s="209" t="str">
        <f t="shared" si="62"/>
        <v/>
      </c>
      <c r="R674" s="209">
        <f t="shared" si="62"/>
        <v>7.6249999999999998E-2</v>
      </c>
      <c r="S674" s="209">
        <f t="shared" si="62"/>
        <v>0</v>
      </c>
      <c r="T674" s="209">
        <f t="shared" si="62"/>
        <v>0.03</v>
      </c>
      <c r="U674" s="209">
        <f t="shared" si="62"/>
        <v>638.375</v>
      </c>
      <c r="V674" s="209">
        <f t="shared" si="62"/>
        <v>19988</v>
      </c>
      <c r="W674" s="209">
        <f t="shared" si="62"/>
        <v>1</v>
      </c>
      <c r="X674" s="209">
        <f t="shared" si="62"/>
        <v>11.887500000000001</v>
      </c>
      <c r="Y674" s="418" t="str">
        <f t="shared" si="62"/>
        <v/>
      </c>
      <c r="Z674" s="209">
        <f t="shared" si="62"/>
        <v>0.79</v>
      </c>
      <c r="AA674" s="209">
        <f t="shared" si="62"/>
        <v>0.88</v>
      </c>
      <c r="AB674" s="209">
        <f t="shared" si="62"/>
        <v>100.39999999999999</v>
      </c>
      <c r="AC674" s="209">
        <f t="shared" si="62"/>
        <v>1.6999999999999997</v>
      </c>
      <c r="AD674" s="209">
        <f t="shared" si="62"/>
        <v>5.5</v>
      </c>
      <c r="AE674" s="209">
        <f t="shared" si="62"/>
        <v>45</v>
      </c>
      <c r="AF674" s="209">
        <f t="shared" si="62"/>
        <v>540</v>
      </c>
      <c r="AG674" s="209">
        <f t="shared" si="62"/>
        <v>720</v>
      </c>
      <c r="AH674" s="209">
        <f t="shared" si="62"/>
        <v>0.5</v>
      </c>
      <c r="AI674" s="209">
        <f t="shared" si="62"/>
        <v>4.9999999999999996E-2</v>
      </c>
      <c r="AJ674" s="209">
        <f t="shared" si="62"/>
        <v>0.02</v>
      </c>
      <c r="AK674" s="209">
        <f t="shared" si="62"/>
        <v>53.600000000000009</v>
      </c>
      <c r="AL674" s="209" t="str">
        <f t="shared" si="62"/>
        <v/>
      </c>
      <c r="AM674" s="209">
        <f t="shared" si="62"/>
        <v>3</v>
      </c>
      <c r="AN674" s="209">
        <f t="shared" si="62"/>
        <v>42382.2</v>
      </c>
      <c r="AO674" s="209">
        <f t="shared" si="62"/>
        <v>60140.2</v>
      </c>
      <c r="AP674" s="209" t="str">
        <f t="shared" si="62"/>
        <v/>
      </c>
      <c r="AQ674" s="209">
        <f t="shared" si="62"/>
        <v>0.81555999999999995</v>
      </c>
      <c r="AR674" s="209" t="str">
        <f t="shared" si="62"/>
        <v/>
      </c>
      <c r="AS674" s="209">
        <f t="shared" si="62"/>
        <v>1.7999999999999999E-2</v>
      </c>
      <c r="AT674" s="209">
        <f t="shared" si="62"/>
        <v>21</v>
      </c>
      <c r="AU674" s="209">
        <f t="shared" si="62"/>
        <v>122.2</v>
      </c>
      <c r="AV674" s="209" t="str">
        <f t="shared" si="62"/>
        <v/>
      </c>
      <c r="AW674" s="209">
        <f t="shared" si="62"/>
        <v>2.34</v>
      </c>
      <c r="AX674" s="210">
        <f t="shared" si="62"/>
        <v>57.2</v>
      </c>
      <c r="AY674" s="209" t="str">
        <f t="shared" si="62"/>
        <v/>
      </c>
      <c r="AZ674" s="209">
        <f t="shared" si="62"/>
        <v>9.8000000000000004E-2</v>
      </c>
      <c r="BA674" s="209">
        <f t="shared" si="62"/>
        <v>0.01</v>
      </c>
      <c r="BB674" s="209">
        <f t="shared" si="62"/>
        <v>2.8000000000000004E-2</v>
      </c>
      <c r="BC674" s="209">
        <f t="shared" si="62"/>
        <v>655.6</v>
      </c>
      <c r="BD674" s="209">
        <f t="shared" si="62"/>
        <v>19930</v>
      </c>
      <c r="BE674" s="209">
        <f t="shared" si="62"/>
        <v>1.4</v>
      </c>
      <c r="BF674" s="209">
        <f t="shared" si="62"/>
        <v>12</v>
      </c>
      <c r="BG674" s="412" t="str">
        <f t="shared" si="62"/>
        <v/>
      </c>
      <c r="BH674" s="209">
        <f t="shared" si="62"/>
        <v>0.79</v>
      </c>
      <c r="BI674" s="209">
        <f t="shared" si="62"/>
        <v>0.88000000000000012</v>
      </c>
      <c r="BJ674" s="209">
        <f t="shared" si="62"/>
        <v>100.4</v>
      </c>
      <c r="BK674" s="209">
        <f t="shared" si="62"/>
        <v>1.7</v>
      </c>
      <c r="BL674" s="209">
        <f t="shared" si="62"/>
        <v>5.5</v>
      </c>
      <c r="BM674" s="209">
        <f t="shared" si="62"/>
        <v>45</v>
      </c>
      <c r="BN674" s="209">
        <f t="shared" si="62"/>
        <v>540</v>
      </c>
      <c r="BO674" s="209">
        <f t="shared" si="62"/>
        <v>720</v>
      </c>
      <c r="BP674" s="209">
        <f t="shared" si="62"/>
        <v>0.5</v>
      </c>
      <c r="BQ674" s="209">
        <f t="shared" si="62"/>
        <v>0.05</v>
      </c>
      <c r="BR674" s="209">
        <f t="shared" si="62"/>
        <v>0.02</v>
      </c>
      <c r="BS674" s="209">
        <f t="shared" si="62"/>
        <v>53.6</v>
      </c>
      <c r="BT674" s="209" t="str">
        <f t="shared" si="62"/>
        <v/>
      </c>
      <c r="BU674" s="209">
        <f t="shared" si="62"/>
        <v>2.5</v>
      </c>
      <c r="BV674" s="210">
        <f>IFERROR(AVERAGE(BV643:BV673),"")</f>
        <v>42383.5</v>
      </c>
      <c r="BW674" s="206"/>
      <c r="BX674" s="206"/>
      <c r="BY674" s="206"/>
      <c r="BZ674" s="206"/>
      <c r="CA674" s="206"/>
      <c r="CB674" s="206"/>
      <c r="CC674" s="206"/>
      <c r="CD674" s="206"/>
      <c r="CE674" s="206"/>
      <c r="CF674" s="206"/>
      <c r="CG674" s="206"/>
      <c r="CH674" s="206"/>
      <c r="CI674" s="206"/>
      <c r="CJ674" s="206"/>
      <c r="CK674" s="206"/>
      <c r="CL674" s="206"/>
      <c r="CM674" s="206"/>
      <c r="CN674" s="206"/>
      <c r="CO674" s="448"/>
      <c r="CP674" s="206"/>
      <c r="CQ674" s="206"/>
      <c r="CR674" s="206"/>
      <c r="CS674" s="206"/>
      <c r="CT674" s="206"/>
      <c r="CU674" s="206"/>
      <c r="CV674" s="206"/>
      <c r="CW674" s="206"/>
      <c r="CX674" s="206"/>
      <c r="CY674" s="206"/>
      <c r="CZ674" s="206"/>
      <c r="DA674" s="206"/>
    </row>
    <row r="675" spans="1:105" ht="15.75" x14ac:dyDescent="0.3">
      <c r="A675" s="44">
        <f>A674</f>
        <v>2016</v>
      </c>
      <c r="B675" s="44" t="str">
        <f>B674</f>
        <v>FEBRERO</v>
      </c>
      <c r="C675" s="44">
        <v>2</v>
      </c>
      <c r="D675" s="44" t="str">
        <f t="shared" ref="D675:D705" si="63">B674&amp;" "&amp;A674&amp;" / "&amp;C674</f>
        <v>FEBRERO 2016 / 1</v>
      </c>
      <c r="E675" s="35">
        <v>1</v>
      </c>
      <c r="F675" s="36">
        <v>42401</v>
      </c>
      <c r="G675" s="37">
        <v>60701</v>
      </c>
      <c r="H675" s="37" t="s">
        <v>104</v>
      </c>
      <c r="I675" s="38">
        <v>0.8095</v>
      </c>
      <c r="J675" s="39" t="s">
        <v>20</v>
      </c>
      <c r="K675" s="40">
        <v>0.01</v>
      </c>
      <c r="L675" s="40">
        <v>26.6</v>
      </c>
      <c r="M675" s="40">
        <v>110</v>
      </c>
      <c r="N675" s="41" t="s">
        <v>103</v>
      </c>
      <c r="O675" s="40">
        <v>1.9</v>
      </c>
      <c r="P675" s="40">
        <v>55.9</v>
      </c>
      <c r="Q675" s="40"/>
      <c r="R675" s="40">
        <v>0.08</v>
      </c>
      <c r="S675" s="40">
        <v>0</v>
      </c>
      <c r="T675" s="40">
        <v>0.03</v>
      </c>
      <c r="U675" s="40">
        <v>638</v>
      </c>
      <c r="V675" s="40">
        <v>19982</v>
      </c>
      <c r="W675" s="40">
        <v>1</v>
      </c>
      <c r="X675" s="40">
        <v>11.9</v>
      </c>
      <c r="Y675" s="432"/>
      <c r="Z675" s="42">
        <v>0.79</v>
      </c>
      <c r="AA675" s="42">
        <v>0.88</v>
      </c>
      <c r="AB675" s="42">
        <v>100.4</v>
      </c>
      <c r="AC675" s="42">
        <v>1.7</v>
      </c>
      <c r="AD675" s="42">
        <v>5.5</v>
      </c>
      <c r="AE675" s="42">
        <v>45</v>
      </c>
      <c r="AF675" s="42">
        <v>540</v>
      </c>
      <c r="AG675" s="42">
        <v>720</v>
      </c>
      <c r="AH675" s="42">
        <v>0.5</v>
      </c>
      <c r="AI675" s="42">
        <v>0.05</v>
      </c>
      <c r="AJ675" s="42">
        <v>0.02</v>
      </c>
      <c r="AK675" s="42">
        <v>53.6</v>
      </c>
      <c r="AM675" s="49">
        <v>1</v>
      </c>
      <c r="AN675" s="52">
        <v>42401</v>
      </c>
      <c r="AO675" s="50">
        <v>60696</v>
      </c>
      <c r="AP675" s="50" t="s">
        <v>152</v>
      </c>
      <c r="AQ675" s="48">
        <v>0.81859999999999999</v>
      </c>
      <c r="AR675" s="51" t="s">
        <v>20</v>
      </c>
      <c r="AS675" s="47">
        <v>0.01</v>
      </c>
      <c r="AT675" s="47">
        <v>20</v>
      </c>
      <c r="AU675" s="47">
        <v>123</v>
      </c>
      <c r="AV675" s="46" t="s">
        <v>103</v>
      </c>
      <c r="AW675" s="47">
        <v>2.5</v>
      </c>
      <c r="AX675" s="47">
        <v>58</v>
      </c>
      <c r="AY675" s="47"/>
      <c r="AZ675" s="47">
        <v>0.09</v>
      </c>
      <c r="BA675" s="47">
        <v>0.01</v>
      </c>
      <c r="BB675" s="47">
        <v>0.05</v>
      </c>
      <c r="BC675" s="47">
        <v>653</v>
      </c>
      <c r="BD675" s="47">
        <v>19905</v>
      </c>
      <c r="BE675" s="47">
        <v>1</v>
      </c>
      <c r="BF675" s="47">
        <v>12</v>
      </c>
      <c r="BG675" s="260"/>
      <c r="BH675" s="45">
        <v>0.79</v>
      </c>
      <c r="BI675" s="45">
        <v>0.88</v>
      </c>
      <c r="BJ675" s="45">
        <v>100.4</v>
      </c>
      <c r="BK675" s="45">
        <v>1.7</v>
      </c>
      <c r="BL675" s="45">
        <v>5.5</v>
      </c>
      <c r="BM675" s="45">
        <v>45</v>
      </c>
      <c r="BN675" s="45">
        <v>540</v>
      </c>
      <c r="BO675" s="45">
        <v>720</v>
      </c>
      <c r="BP675" s="45">
        <v>0.5</v>
      </c>
      <c r="BQ675" s="45">
        <v>0.05</v>
      </c>
      <c r="BR675" s="45">
        <v>0.02</v>
      </c>
      <c r="BS675" s="45">
        <v>53.6</v>
      </c>
      <c r="BU675" s="35">
        <v>1</v>
      </c>
      <c r="BV675" s="36">
        <v>42401</v>
      </c>
      <c r="BW675" s="35"/>
      <c r="BX675" s="35"/>
      <c r="BY675" s="38">
        <v>0.8095</v>
      </c>
      <c r="BZ675" s="40">
        <v>1</v>
      </c>
      <c r="CA675" s="40">
        <v>0.01</v>
      </c>
      <c r="CB675" s="40">
        <v>7</v>
      </c>
      <c r="CC675" s="40">
        <v>108</v>
      </c>
      <c r="CD675" s="41" t="s">
        <v>103</v>
      </c>
      <c r="CE675" s="40">
        <v>2.8</v>
      </c>
      <c r="CF675" s="40">
        <v>52.4</v>
      </c>
      <c r="CG675" s="40">
        <v>51.3</v>
      </c>
      <c r="CH675" s="40">
        <v>0.2</v>
      </c>
      <c r="CI675" s="40">
        <v>0.01</v>
      </c>
      <c r="CJ675" s="40">
        <v>0</v>
      </c>
      <c r="CK675" s="40">
        <v>667.4</v>
      </c>
      <c r="CL675" s="40">
        <v>19982</v>
      </c>
      <c r="CM675" s="40">
        <v>2.5</v>
      </c>
      <c r="CN675" s="40">
        <v>12.2</v>
      </c>
      <c r="CO675" s="449"/>
      <c r="CP675" s="42">
        <v>0.79</v>
      </c>
      <c r="CQ675" s="42">
        <v>0.88</v>
      </c>
      <c r="CR675" s="42">
        <v>100.4</v>
      </c>
      <c r="CS675" s="42">
        <v>1.7</v>
      </c>
      <c r="CT675" s="42">
        <v>5.5</v>
      </c>
      <c r="CU675" s="42">
        <v>45</v>
      </c>
      <c r="CV675" s="42">
        <v>540</v>
      </c>
      <c r="CW675" s="42">
        <v>720</v>
      </c>
      <c r="CX675" s="42">
        <v>0.5</v>
      </c>
      <c r="CY675" s="42">
        <v>0.05</v>
      </c>
      <c r="CZ675" s="42">
        <v>0.02</v>
      </c>
      <c r="DA675" s="42">
        <v>53.6</v>
      </c>
    </row>
    <row r="676" spans="1:105" ht="15.75" x14ac:dyDescent="0.3">
      <c r="A676" s="44">
        <f t="shared" ref="A676:B704" si="64">A675</f>
        <v>2016</v>
      </c>
      <c r="B676" s="44" t="str">
        <f t="shared" si="64"/>
        <v>FEBRERO</v>
      </c>
      <c r="C676" s="44">
        <v>3</v>
      </c>
      <c r="D676" s="44" t="str">
        <f t="shared" si="63"/>
        <v>FEBRERO 2016 / 2</v>
      </c>
      <c r="E676" s="35">
        <v>2</v>
      </c>
      <c r="F676" s="36">
        <v>42405</v>
      </c>
      <c r="G676" s="37">
        <v>60829</v>
      </c>
      <c r="H676" s="37" t="s">
        <v>102</v>
      </c>
      <c r="I676" s="38">
        <v>0.81040000000000001</v>
      </c>
      <c r="J676" s="39" t="s">
        <v>20</v>
      </c>
      <c r="K676" s="40">
        <v>0.01</v>
      </c>
      <c r="L676" s="40">
        <v>26.6</v>
      </c>
      <c r="M676" s="40">
        <v>110</v>
      </c>
      <c r="N676" s="41" t="s">
        <v>103</v>
      </c>
      <c r="O676" s="40">
        <v>2</v>
      </c>
      <c r="P676" s="40">
        <v>55.9</v>
      </c>
      <c r="Q676" s="40"/>
      <c r="R676" s="40">
        <v>0.08</v>
      </c>
      <c r="S676" s="40">
        <v>0</v>
      </c>
      <c r="T676" s="40">
        <v>0.03</v>
      </c>
      <c r="U676" s="40">
        <v>640</v>
      </c>
      <c r="V676" s="40">
        <v>19974</v>
      </c>
      <c r="W676" s="40">
        <v>1</v>
      </c>
      <c r="X676" s="40">
        <v>11.9</v>
      </c>
      <c r="Y676" s="432"/>
      <c r="Z676" s="42">
        <v>0.79</v>
      </c>
      <c r="AA676" s="42">
        <v>0.88</v>
      </c>
      <c r="AB676" s="42">
        <v>100.4</v>
      </c>
      <c r="AC676" s="42">
        <v>1.7</v>
      </c>
      <c r="AD676" s="42">
        <v>5.5</v>
      </c>
      <c r="AE676" s="42">
        <v>45</v>
      </c>
      <c r="AF676" s="42">
        <v>540</v>
      </c>
      <c r="AG676" s="42">
        <v>720</v>
      </c>
      <c r="AH676" s="42">
        <v>0.5</v>
      </c>
      <c r="AI676" s="42">
        <v>0.05</v>
      </c>
      <c r="AJ676" s="42">
        <v>0.02</v>
      </c>
      <c r="AK676" s="42">
        <v>53.6</v>
      </c>
      <c r="AM676" s="49">
        <v>2</v>
      </c>
      <c r="AN676" s="52">
        <v>42404</v>
      </c>
      <c r="AO676" s="50">
        <v>60774</v>
      </c>
      <c r="AP676" s="50" t="s">
        <v>182</v>
      </c>
      <c r="AQ676" s="48">
        <v>0.81740000000000002</v>
      </c>
      <c r="AR676" s="51" t="s">
        <v>20</v>
      </c>
      <c r="AS676" s="47">
        <v>0.01</v>
      </c>
      <c r="AT676" s="47">
        <v>20</v>
      </c>
      <c r="AU676" s="47">
        <v>126</v>
      </c>
      <c r="AV676" s="46" t="s">
        <v>103</v>
      </c>
      <c r="AW676" s="47">
        <v>2.5</v>
      </c>
      <c r="AX676" s="47">
        <v>58</v>
      </c>
      <c r="AY676" s="47"/>
      <c r="AZ676" s="47">
        <v>0.09</v>
      </c>
      <c r="BA676" s="47">
        <v>0.01</v>
      </c>
      <c r="BB676" s="47">
        <v>0.05</v>
      </c>
      <c r="BC676" s="47">
        <v>657</v>
      </c>
      <c r="BD676" s="47">
        <v>19914</v>
      </c>
      <c r="BE676" s="47">
        <v>1.5</v>
      </c>
      <c r="BF676" s="47">
        <v>12</v>
      </c>
      <c r="BG676" s="260"/>
      <c r="BH676" s="45">
        <v>0.79</v>
      </c>
      <c r="BI676" s="45">
        <v>0.88</v>
      </c>
      <c r="BJ676" s="45">
        <v>100.4</v>
      </c>
      <c r="BK676" s="45">
        <v>1.7</v>
      </c>
      <c r="BL676" s="45">
        <v>5.5</v>
      </c>
      <c r="BM676" s="45">
        <v>45</v>
      </c>
      <c r="BN676" s="45">
        <v>540</v>
      </c>
      <c r="BO676" s="45">
        <v>720</v>
      </c>
      <c r="BP676" s="45">
        <v>0.5</v>
      </c>
      <c r="BQ676" s="45">
        <v>0.05</v>
      </c>
      <c r="BR676" s="45">
        <v>0.02</v>
      </c>
      <c r="BS676" s="45">
        <v>53.6</v>
      </c>
      <c r="BU676" s="35">
        <v>2</v>
      </c>
      <c r="BV676" s="36">
        <v>42408</v>
      </c>
      <c r="BW676" s="35"/>
      <c r="BX676" s="35"/>
      <c r="BY676" s="38">
        <v>0.80810000000000004</v>
      </c>
      <c r="BZ676" s="40">
        <v>1</v>
      </c>
      <c r="CA676" s="40">
        <v>0.01</v>
      </c>
      <c r="CB676" s="40">
        <v>6</v>
      </c>
      <c r="CC676" s="40">
        <v>104</v>
      </c>
      <c r="CD676" s="41" t="s">
        <v>103</v>
      </c>
      <c r="CE676" s="40">
        <v>2.7</v>
      </c>
      <c r="CF676" s="40">
        <v>54.1</v>
      </c>
      <c r="CG676" s="40">
        <v>53</v>
      </c>
      <c r="CH676" s="40">
        <v>0.19</v>
      </c>
      <c r="CI676" s="40">
        <v>0.01</v>
      </c>
      <c r="CJ676" s="40">
        <v>0</v>
      </c>
      <c r="CK676" s="40">
        <v>669.4</v>
      </c>
      <c r="CL676" s="40">
        <v>19994</v>
      </c>
      <c r="CM676" s="40">
        <v>3</v>
      </c>
      <c r="CN676" s="40">
        <v>12</v>
      </c>
      <c r="CO676" s="449"/>
      <c r="CP676" s="42">
        <v>0.79</v>
      </c>
      <c r="CQ676" s="42">
        <v>0.88</v>
      </c>
      <c r="CR676" s="42">
        <v>100.4</v>
      </c>
      <c r="CS676" s="42">
        <v>1.7</v>
      </c>
      <c r="CT676" s="42">
        <v>5.5</v>
      </c>
      <c r="CU676" s="42">
        <v>45</v>
      </c>
      <c r="CV676" s="42">
        <v>540</v>
      </c>
      <c r="CW676" s="42">
        <v>720</v>
      </c>
      <c r="CX676" s="42">
        <v>0.5</v>
      </c>
      <c r="CY676" s="42">
        <v>0.05</v>
      </c>
      <c r="CZ676" s="42">
        <v>0.02</v>
      </c>
      <c r="DA676" s="42">
        <v>53.6</v>
      </c>
    </row>
    <row r="677" spans="1:105" ht="15.75" x14ac:dyDescent="0.3">
      <c r="A677" s="44">
        <f t="shared" si="64"/>
        <v>2016</v>
      </c>
      <c r="B677" s="44" t="str">
        <f t="shared" si="64"/>
        <v>FEBRERO</v>
      </c>
      <c r="C677" s="44">
        <v>4</v>
      </c>
      <c r="D677" s="44" t="str">
        <f t="shared" si="63"/>
        <v>FEBRERO 2016 / 3</v>
      </c>
      <c r="E677" s="35">
        <v>3</v>
      </c>
      <c r="F677" s="36">
        <v>42410</v>
      </c>
      <c r="G677" s="37">
        <v>60869</v>
      </c>
      <c r="H677" s="37" t="s">
        <v>104</v>
      </c>
      <c r="I677" s="38">
        <v>0.81089999999999995</v>
      </c>
      <c r="J677" s="39" t="s">
        <v>20</v>
      </c>
      <c r="K677" s="40">
        <v>0.01</v>
      </c>
      <c r="L677" s="40">
        <v>26.6</v>
      </c>
      <c r="M677" s="40">
        <v>112</v>
      </c>
      <c r="N677" s="41" t="s">
        <v>103</v>
      </c>
      <c r="O677" s="40">
        <v>2</v>
      </c>
      <c r="P677" s="40">
        <v>55.2</v>
      </c>
      <c r="Q677" s="40"/>
      <c r="R677" s="40">
        <v>0.08</v>
      </c>
      <c r="S677" s="40">
        <v>0</v>
      </c>
      <c r="T677" s="40">
        <v>0.03</v>
      </c>
      <c r="U677" s="40">
        <v>643</v>
      </c>
      <c r="V677" s="40">
        <v>19970</v>
      </c>
      <c r="W677" s="40">
        <v>1</v>
      </c>
      <c r="X677" s="40">
        <v>12.1</v>
      </c>
      <c r="Y677" s="432"/>
      <c r="Z677" s="42">
        <v>0.79</v>
      </c>
      <c r="AA677" s="42">
        <v>0.88</v>
      </c>
      <c r="AB677" s="42">
        <v>100.4</v>
      </c>
      <c r="AC677" s="42">
        <v>1.7</v>
      </c>
      <c r="AD677" s="42">
        <v>5.5</v>
      </c>
      <c r="AE677" s="42">
        <v>45</v>
      </c>
      <c r="AF677" s="42">
        <v>540</v>
      </c>
      <c r="AG677" s="42">
        <v>720</v>
      </c>
      <c r="AH677" s="42">
        <v>0.5</v>
      </c>
      <c r="AI677" s="42">
        <v>0.05</v>
      </c>
      <c r="AJ677" s="42">
        <v>0.02</v>
      </c>
      <c r="AK677" s="42">
        <v>53.6</v>
      </c>
      <c r="AM677" s="49">
        <v>3</v>
      </c>
      <c r="AN677" s="52">
        <v>42410</v>
      </c>
      <c r="AO677" s="50">
        <v>60865</v>
      </c>
      <c r="AP677" s="50" t="s">
        <v>153</v>
      </c>
      <c r="AQ677" s="48">
        <v>0.81699999999999995</v>
      </c>
      <c r="AR677" s="51" t="s">
        <v>20</v>
      </c>
      <c r="AS677" s="47">
        <v>0.01</v>
      </c>
      <c r="AT677" s="47">
        <v>21</v>
      </c>
      <c r="AU677" s="47">
        <v>122</v>
      </c>
      <c r="AV677" s="46" t="s">
        <v>103</v>
      </c>
      <c r="AW677" s="47">
        <v>2.4</v>
      </c>
      <c r="AX677" s="47">
        <v>58</v>
      </c>
      <c r="AZ677" s="47">
        <v>0.09</v>
      </c>
      <c r="BA677" s="47">
        <v>0.01</v>
      </c>
      <c r="BB677" s="47">
        <v>0.05</v>
      </c>
      <c r="BC677" s="47">
        <v>664</v>
      </c>
      <c r="BD677" s="47">
        <v>19918</v>
      </c>
      <c r="BE677" s="47">
        <v>1</v>
      </c>
      <c r="BF677" s="47">
        <v>12</v>
      </c>
      <c r="BG677" s="260"/>
      <c r="BH677" s="45">
        <v>0.79</v>
      </c>
      <c r="BI677" s="45">
        <v>0.88</v>
      </c>
      <c r="BJ677" s="45">
        <v>100.4</v>
      </c>
      <c r="BK677" s="45">
        <v>1.7</v>
      </c>
      <c r="BL677" s="45">
        <v>5.5</v>
      </c>
      <c r="BM677" s="45">
        <v>45</v>
      </c>
      <c r="BN677" s="45">
        <v>540</v>
      </c>
      <c r="BO677" s="45">
        <v>720</v>
      </c>
      <c r="BP677" s="45">
        <v>0.5</v>
      </c>
      <c r="BQ677" s="45">
        <v>0.05</v>
      </c>
      <c r="BR677" s="45">
        <v>0.02</v>
      </c>
      <c r="BS677" s="45">
        <v>53.6</v>
      </c>
      <c r="BU677" s="35">
        <v>3</v>
      </c>
      <c r="BV677" s="36">
        <v>42415</v>
      </c>
      <c r="BW677" s="35"/>
      <c r="BX677" s="35"/>
      <c r="BY677" s="38">
        <v>0.81</v>
      </c>
      <c r="BZ677" s="40">
        <v>1</v>
      </c>
      <c r="CA677" s="40">
        <v>0.01</v>
      </c>
      <c r="CB677" s="40">
        <v>7</v>
      </c>
      <c r="CC677" s="40">
        <v>106</v>
      </c>
      <c r="CD677" s="41" t="s">
        <v>103</v>
      </c>
      <c r="CE677" s="40">
        <v>2.8</v>
      </c>
      <c r="CF677" s="40">
        <v>53</v>
      </c>
      <c r="CG677" s="40">
        <v>51.9</v>
      </c>
      <c r="CH677" s="40">
        <v>0.2</v>
      </c>
      <c r="CI677" s="40">
        <v>0.01</v>
      </c>
      <c r="CJ677" s="40">
        <v>0</v>
      </c>
      <c r="CK677" s="40">
        <v>690</v>
      </c>
      <c r="CL677" s="40">
        <v>19978</v>
      </c>
      <c r="CM677" s="40">
        <v>2.5</v>
      </c>
      <c r="CN677" s="40">
        <v>12.2</v>
      </c>
      <c r="CO677" s="449"/>
      <c r="CP677" s="42">
        <v>0.79</v>
      </c>
      <c r="CQ677" s="42">
        <v>0.88</v>
      </c>
      <c r="CR677" s="42">
        <v>100.4</v>
      </c>
      <c r="CS677" s="42">
        <v>1.7</v>
      </c>
      <c r="CT677" s="42">
        <v>5.5</v>
      </c>
      <c r="CU677" s="42">
        <v>45</v>
      </c>
      <c r="CV677" s="42">
        <v>540</v>
      </c>
      <c r="CW677" s="42">
        <v>720</v>
      </c>
      <c r="CX677" s="42">
        <v>0.5</v>
      </c>
      <c r="CY677" s="42">
        <v>0.05</v>
      </c>
      <c r="CZ677" s="42">
        <v>0.02</v>
      </c>
      <c r="DA677" s="42">
        <v>53.6</v>
      </c>
    </row>
    <row r="678" spans="1:105" ht="15.75" x14ac:dyDescent="0.3">
      <c r="A678" s="44">
        <f t="shared" si="64"/>
        <v>2016</v>
      </c>
      <c r="B678" s="44" t="str">
        <f t="shared" si="64"/>
        <v>FEBRERO</v>
      </c>
      <c r="C678" s="44">
        <v>5</v>
      </c>
      <c r="D678" s="44" t="str">
        <f t="shared" si="63"/>
        <v>FEBRERO 2016 / 4</v>
      </c>
      <c r="E678" s="35">
        <v>4</v>
      </c>
      <c r="F678" s="36">
        <v>42414</v>
      </c>
      <c r="G678" s="37">
        <v>60972</v>
      </c>
      <c r="H678" s="37" t="s">
        <v>102</v>
      </c>
      <c r="I678" s="38">
        <v>0.81040000000000001</v>
      </c>
      <c r="J678" s="39" t="s">
        <v>20</v>
      </c>
      <c r="K678" s="40">
        <v>0.01</v>
      </c>
      <c r="L678" s="40">
        <v>26.6</v>
      </c>
      <c r="M678" s="40">
        <v>110</v>
      </c>
      <c r="N678" s="41" t="s">
        <v>103</v>
      </c>
      <c r="O678" s="40">
        <v>1.9</v>
      </c>
      <c r="P678" s="40">
        <v>56.3</v>
      </c>
      <c r="Q678" s="43"/>
      <c r="R678" s="40">
        <v>0.08</v>
      </c>
      <c r="S678" s="40">
        <v>0</v>
      </c>
      <c r="T678" s="40">
        <v>0.03</v>
      </c>
      <c r="U678" s="40">
        <v>642</v>
      </c>
      <c r="V678" s="40">
        <v>19974</v>
      </c>
      <c r="W678" s="40">
        <v>1</v>
      </c>
      <c r="X678" s="40">
        <v>11.9</v>
      </c>
      <c r="Y678" s="432"/>
      <c r="Z678" s="42">
        <v>0.79</v>
      </c>
      <c r="AA678" s="42">
        <v>0.88</v>
      </c>
      <c r="AB678" s="42">
        <v>100.4</v>
      </c>
      <c r="AC678" s="42">
        <v>1.7</v>
      </c>
      <c r="AD678" s="42">
        <v>5.5</v>
      </c>
      <c r="AE678" s="42">
        <v>45</v>
      </c>
      <c r="AF678" s="42">
        <v>540</v>
      </c>
      <c r="AG678" s="42">
        <v>720</v>
      </c>
      <c r="AH678" s="42">
        <v>0.5</v>
      </c>
      <c r="AI678" s="42">
        <v>0.05</v>
      </c>
      <c r="AJ678" s="42">
        <v>0.02</v>
      </c>
      <c r="AK678" s="42">
        <v>53.6</v>
      </c>
      <c r="AM678" s="49">
        <v>4</v>
      </c>
      <c r="AN678" s="52">
        <v>42417</v>
      </c>
      <c r="AO678" s="50">
        <v>61043</v>
      </c>
      <c r="AP678" s="50" t="s">
        <v>182</v>
      </c>
      <c r="AQ678" s="48">
        <v>0.81789999999999996</v>
      </c>
      <c r="AR678" s="51" t="s">
        <v>20</v>
      </c>
      <c r="AS678" s="47">
        <v>0.01</v>
      </c>
      <c r="AT678" s="47">
        <v>20</v>
      </c>
      <c r="AU678" s="47">
        <v>122</v>
      </c>
      <c r="AV678" s="46" t="s">
        <v>103</v>
      </c>
      <c r="AW678" s="47">
        <v>2.4</v>
      </c>
      <c r="AX678" s="47">
        <v>58</v>
      </c>
      <c r="AZ678" s="47">
        <v>0.09</v>
      </c>
      <c r="BA678" s="47">
        <v>0.01</v>
      </c>
      <c r="BB678" s="47">
        <v>0.02</v>
      </c>
      <c r="BC678" s="47">
        <v>658</v>
      </c>
      <c r="BD678" s="47">
        <v>19910</v>
      </c>
      <c r="BE678" s="47">
        <v>1</v>
      </c>
      <c r="BF678" s="47">
        <v>12</v>
      </c>
      <c r="BG678" s="260"/>
      <c r="BH678" s="45">
        <v>0.79</v>
      </c>
      <c r="BI678" s="45">
        <v>0.88</v>
      </c>
      <c r="BJ678" s="45">
        <v>100.4</v>
      </c>
      <c r="BK678" s="45">
        <v>1.7</v>
      </c>
      <c r="BL678" s="45">
        <v>5.5</v>
      </c>
      <c r="BM678" s="45">
        <v>45</v>
      </c>
      <c r="BN678" s="45">
        <v>540</v>
      </c>
      <c r="BO678" s="45">
        <v>720</v>
      </c>
      <c r="BP678" s="45">
        <v>0.5</v>
      </c>
      <c r="BQ678" s="45">
        <v>0.05</v>
      </c>
      <c r="BR678" s="45">
        <v>0.02</v>
      </c>
      <c r="BS678" s="45">
        <v>53.6</v>
      </c>
      <c r="BU678" s="35">
        <v>4</v>
      </c>
      <c r="BV678" s="36">
        <v>42422</v>
      </c>
      <c r="BW678" s="35"/>
      <c r="BX678" s="35"/>
      <c r="BY678" s="38">
        <v>0.80579999999999996</v>
      </c>
      <c r="BZ678" s="40">
        <v>1</v>
      </c>
      <c r="CA678" s="40">
        <v>0.01</v>
      </c>
      <c r="CB678" s="40">
        <v>6</v>
      </c>
      <c r="CC678" s="40">
        <v>110</v>
      </c>
      <c r="CD678" s="41" t="s">
        <v>103</v>
      </c>
      <c r="CE678" s="40">
        <v>2.9</v>
      </c>
      <c r="CF678" s="40">
        <v>55</v>
      </c>
      <c r="CG678" s="40">
        <v>53.9</v>
      </c>
      <c r="CH678" s="40">
        <v>0.19</v>
      </c>
      <c r="CI678" s="40">
        <v>0.01</v>
      </c>
      <c r="CJ678" s="40">
        <v>0</v>
      </c>
      <c r="CK678" s="40">
        <v>679.4</v>
      </c>
      <c r="CL678" s="40">
        <v>20014</v>
      </c>
      <c r="CM678" s="40">
        <v>3.5</v>
      </c>
      <c r="CN678" s="40">
        <v>12</v>
      </c>
      <c r="CO678" s="449"/>
      <c r="CP678" s="42">
        <v>0.79</v>
      </c>
      <c r="CQ678" s="42">
        <v>0.88</v>
      </c>
      <c r="CR678" s="42">
        <v>100.4</v>
      </c>
      <c r="CS678" s="42">
        <v>1.7</v>
      </c>
      <c r="CT678" s="42">
        <v>5.5</v>
      </c>
      <c r="CU678" s="42">
        <v>45</v>
      </c>
      <c r="CV678" s="42">
        <v>540</v>
      </c>
      <c r="CW678" s="42">
        <v>720</v>
      </c>
      <c r="CX678" s="42">
        <v>0.5</v>
      </c>
      <c r="CY678" s="42">
        <v>0.05</v>
      </c>
      <c r="CZ678" s="42">
        <v>0.02</v>
      </c>
      <c r="DA678" s="42">
        <v>53.6</v>
      </c>
    </row>
    <row r="679" spans="1:105" ht="15.75" x14ac:dyDescent="0.3">
      <c r="A679" s="44">
        <f t="shared" si="64"/>
        <v>2016</v>
      </c>
      <c r="B679" s="44" t="str">
        <f t="shared" si="64"/>
        <v>FEBRERO</v>
      </c>
      <c r="C679" s="44">
        <v>6</v>
      </c>
      <c r="D679" s="44" t="str">
        <f t="shared" si="63"/>
        <v>FEBRERO 2016 / 5</v>
      </c>
      <c r="E679" s="35">
        <v>5</v>
      </c>
      <c r="F679" s="36">
        <v>42416</v>
      </c>
      <c r="G679" s="37">
        <v>61033</v>
      </c>
      <c r="H679" s="37" t="s">
        <v>104</v>
      </c>
      <c r="I679" s="38">
        <v>0.81089999999999995</v>
      </c>
      <c r="J679" s="39" t="s">
        <v>20</v>
      </c>
      <c r="K679" s="40">
        <v>0.01</v>
      </c>
      <c r="L679" s="40">
        <v>26.6</v>
      </c>
      <c r="M679" s="40">
        <v>109</v>
      </c>
      <c r="N679" s="41" t="s">
        <v>103</v>
      </c>
      <c r="O679" s="40">
        <v>1.9</v>
      </c>
      <c r="P679" s="40">
        <v>56.1</v>
      </c>
      <c r="Q679" s="43"/>
      <c r="R679" s="40">
        <v>0.08</v>
      </c>
      <c r="S679" s="40">
        <v>0</v>
      </c>
      <c r="T679" s="40">
        <v>0.03</v>
      </c>
      <c r="U679" s="40">
        <v>643</v>
      </c>
      <c r="V679" s="40">
        <v>19970</v>
      </c>
      <c r="W679" s="40">
        <v>1</v>
      </c>
      <c r="X679" s="40">
        <v>12</v>
      </c>
      <c r="Y679" s="432"/>
      <c r="Z679" s="42">
        <v>0.79</v>
      </c>
      <c r="AA679" s="42">
        <v>0.88</v>
      </c>
      <c r="AB679" s="42">
        <v>100.4</v>
      </c>
      <c r="AC679" s="42">
        <v>1.7</v>
      </c>
      <c r="AD679" s="42">
        <v>5.5</v>
      </c>
      <c r="AE679" s="42">
        <v>45</v>
      </c>
      <c r="AF679" s="42">
        <v>540</v>
      </c>
      <c r="AG679" s="42">
        <v>720</v>
      </c>
      <c r="AH679" s="42">
        <v>0.5</v>
      </c>
      <c r="AI679" s="42">
        <v>0.05</v>
      </c>
      <c r="AJ679" s="42">
        <v>0.02</v>
      </c>
      <c r="AK679" s="42">
        <v>53.6</v>
      </c>
      <c r="AM679" s="49">
        <v>5</v>
      </c>
      <c r="AN679" s="52">
        <v>42419</v>
      </c>
      <c r="AO679" s="50">
        <v>61103</v>
      </c>
      <c r="AP679" s="50" t="s">
        <v>153</v>
      </c>
      <c r="AQ679" s="48">
        <v>0.81740000000000002</v>
      </c>
      <c r="AR679" s="51" t="s">
        <v>20</v>
      </c>
      <c r="AS679" s="47">
        <v>0.01</v>
      </c>
      <c r="AT679" s="47">
        <v>16</v>
      </c>
      <c r="AU679" s="47">
        <v>122</v>
      </c>
      <c r="AV679" s="46" t="s">
        <v>103</v>
      </c>
      <c r="AW679" s="47">
        <v>2.4</v>
      </c>
      <c r="AX679" s="47">
        <v>57</v>
      </c>
      <c r="AZ679" s="47">
        <v>0.09</v>
      </c>
      <c r="BA679" s="47">
        <v>0.01</v>
      </c>
      <c r="BB679" s="47">
        <v>0</v>
      </c>
      <c r="BC679" s="47">
        <v>657</v>
      </c>
      <c r="BD679" s="47">
        <v>19914</v>
      </c>
      <c r="BE679" s="47">
        <v>1</v>
      </c>
      <c r="BF679" s="47">
        <v>12</v>
      </c>
      <c r="BG679" s="260"/>
      <c r="BH679" s="45">
        <v>0.79</v>
      </c>
      <c r="BI679" s="45">
        <v>0.88</v>
      </c>
      <c r="BJ679" s="45">
        <v>100.4</v>
      </c>
      <c r="BK679" s="45">
        <v>1.7</v>
      </c>
      <c r="BL679" s="45">
        <v>5.5</v>
      </c>
      <c r="BM679" s="45">
        <v>45</v>
      </c>
      <c r="BN679" s="45">
        <v>540</v>
      </c>
      <c r="BO679" s="45">
        <v>720</v>
      </c>
      <c r="BP679" s="45">
        <v>0.5</v>
      </c>
      <c r="BQ679" s="45">
        <v>0.05</v>
      </c>
      <c r="BR679" s="45">
        <v>0.02</v>
      </c>
      <c r="BS679" s="45">
        <v>53.6</v>
      </c>
      <c r="BU679" s="43"/>
      <c r="BV679" s="43"/>
      <c r="BW679" s="43"/>
      <c r="BX679" s="43"/>
      <c r="BY679" s="43"/>
      <c r="BZ679" s="43"/>
      <c r="CA679" s="43"/>
      <c r="CB679" s="43"/>
      <c r="CC679" s="43"/>
      <c r="CD679" s="43"/>
      <c r="CE679" s="43"/>
      <c r="CF679" s="43"/>
      <c r="CG679" s="43"/>
      <c r="CH679" s="43"/>
      <c r="CI679" s="43"/>
      <c r="CJ679" s="43"/>
      <c r="CK679" s="43"/>
      <c r="CL679" s="43"/>
      <c r="CM679" s="43"/>
      <c r="CN679" s="43"/>
      <c r="CP679" s="43"/>
      <c r="CQ679" s="43"/>
      <c r="CR679" s="43"/>
      <c r="CS679" s="43"/>
      <c r="CT679" s="43"/>
      <c r="CU679" s="43"/>
      <c r="CV679" s="43"/>
      <c r="CW679" s="43"/>
      <c r="CX679" s="43"/>
      <c r="CY679" s="43"/>
      <c r="CZ679" s="43"/>
      <c r="DA679" s="43"/>
    </row>
    <row r="680" spans="1:105" ht="15.75" x14ac:dyDescent="0.3">
      <c r="A680" s="44">
        <f t="shared" si="64"/>
        <v>2016</v>
      </c>
      <c r="B680" s="44" t="str">
        <f t="shared" si="64"/>
        <v>FEBRERO</v>
      </c>
      <c r="C680" s="44">
        <v>7</v>
      </c>
      <c r="D680" s="44" t="str">
        <f t="shared" si="63"/>
        <v>FEBRERO 2016 / 6</v>
      </c>
      <c r="E680" s="35">
        <v>6</v>
      </c>
      <c r="F680" s="36">
        <v>42418</v>
      </c>
      <c r="G680" s="37">
        <v>61066</v>
      </c>
      <c r="H680" s="37" t="s">
        <v>102</v>
      </c>
      <c r="I680" s="38">
        <v>0.81089999999999995</v>
      </c>
      <c r="J680" s="39" t="s">
        <v>20</v>
      </c>
      <c r="K680" s="40">
        <v>0.01</v>
      </c>
      <c r="L680" s="40">
        <v>26.6</v>
      </c>
      <c r="M680" s="40">
        <v>108</v>
      </c>
      <c r="N680" s="41" t="s">
        <v>103</v>
      </c>
      <c r="O680" s="40">
        <v>1.9</v>
      </c>
      <c r="P680" s="40">
        <v>56</v>
      </c>
      <c r="Q680" s="43"/>
      <c r="R680" s="40">
        <v>0.08</v>
      </c>
      <c r="S680" s="40">
        <v>0</v>
      </c>
      <c r="T680" s="40">
        <v>0.03</v>
      </c>
      <c r="U680" s="40">
        <v>648</v>
      </c>
      <c r="V680" s="40">
        <v>19970</v>
      </c>
      <c r="W680" s="40">
        <v>1</v>
      </c>
      <c r="X680" s="40">
        <v>11.9</v>
      </c>
      <c r="Y680" s="432"/>
      <c r="Z680" s="42">
        <v>0.79</v>
      </c>
      <c r="AA680" s="42">
        <v>0.88</v>
      </c>
      <c r="AB680" s="42">
        <v>100.4</v>
      </c>
      <c r="AC680" s="42">
        <v>1.7</v>
      </c>
      <c r="AD680" s="42">
        <v>5.5</v>
      </c>
      <c r="AE680" s="42">
        <v>45</v>
      </c>
      <c r="AF680" s="42">
        <v>540</v>
      </c>
      <c r="AG680" s="42">
        <v>720</v>
      </c>
      <c r="AH680" s="42">
        <v>0.5</v>
      </c>
      <c r="AI680" s="42">
        <v>0.05</v>
      </c>
      <c r="AJ680" s="42">
        <v>0.02</v>
      </c>
      <c r="AK680" s="42">
        <v>53.6</v>
      </c>
      <c r="AM680" s="49">
        <v>6</v>
      </c>
      <c r="AN680" s="52">
        <v>42425</v>
      </c>
      <c r="AO680" s="50">
        <v>61213</v>
      </c>
      <c r="AP680" s="50" t="s">
        <v>152</v>
      </c>
      <c r="AQ680" s="48">
        <v>0.81699999999999995</v>
      </c>
      <c r="AR680" s="51" t="s">
        <v>20</v>
      </c>
      <c r="AS680" s="47">
        <v>0.01</v>
      </c>
      <c r="AT680" s="47">
        <v>20</v>
      </c>
      <c r="AU680" s="47">
        <v>114</v>
      </c>
      <c r="AV680" s="46" t="s">
        <v>103</v>
      </c>
      <c r="AW680" s="47">
        <v>2.4</v>
      </c>
      <c r="AX680" s="47">
        <v>58</v>
      </c>
      <c r="AZ680" s="47">
        <v>0.09</v>
      </c>
      <c r="BA680" s="47">
        <v>0.01</v>
      </c>
      <c r="BB680" s="47">
        <v>0</v>
      </c>
      <c r="BC680" s="47">
        <v>649</v>
      </c>
      <c r="BD680" s="47">
        <v>19918</v>
      </c>
      <c r="BE680" s="47">
        <v>0.5</v>
      </c>
      <c r="BF680" s="47">
        <v>12</v>
      </c>
      <c r="BG680" s="260"/>
      <c r="BH680" s="45">
        <v>0.79</v>
      </c>
      <c r="BI680" s="45">
        <v>0.88</v>
      </c>
      <c r="BJ680" s="45">
        <v>100.4</v>
      </c>
      <c r="BK680" s="45">
        <v>1.7</v>
      </c>
      <c r="BL680" s="45">
        <v>5.5</v>
      </c>
      <c r="BM680" s="45">
        <v>45</v>
      </c>
      <c r="BN680" s="45">
        <v>540</v>
      </c>
      <c r="BO680" s="45">
        <v>720</v>
      </c>
      <c r="BP680" s="45">
        <v>0.5</v>
      </c>
      <c r="BQ680" s="45">
        <v>0.05</v>
      </c>
      <c r="BR680" s="45">
        <v>0.02</v>
      </c>
      <c r="BS680" s="45">
        <v>53.6</v>
      </c>
      <c r="BU680" s="43"/>
      <c r="BV680" s="43"/>
      <c r="BW680" s="43"/>
      <c r="BX680" s="43"/>
      <c r="BY680" s="43"/>
      <c r="BZ680" s="43"/>
      <c r="CA680" s="43"/>
      <c r="CB680" s="43"/>
      <c r="CC680" s="43"/>
      <c r="CD680" s="43"/>
      <c r="CE680" s="43"/>
      <c r="CF680" s="43"/>
      <c r="CG680" s="43"/>
      <c r="CH680" s="43"/>
      <c r="CI680" s="43"/>
      <c r="CJ680" s="43"/>
      <c r="CK680" s="43"/>
      <c r="CL680" s="43"/>
      <c r="CM680" s="43"/>
      <c r="CN680" s="43"/>
      <c r="CP680" s="43"/>
      <c r="CQ680" s="43"/>
      <c r="CR680" s="43"/>
      <c r="CS680" s="43"/>
      <c r="CT680" s="43"/>
      <c r="CU680" s="43"/>
      <c r="CV680" s="43"/>
      <c r="CW680" s="43"/>
      <c r="CX680" s="43"/>
      <c r="CY680" s="43"/>
      <c r="CZ680" s="43"/>
      <c r="DA680" s="43"/>
    </row>
    <row r="681" spans="1:105" ht="15.75" x14ac:dyDescent="0.3">
      <c r="A681" s="44">
        <f t="shared" si="64"/>
        <v>2016</v>
      </c>
      <c r="B681" s="44" t="str">
        <f t="shared" si="64"/>
        <v>FEBRERO</v>
      </c>
      <c r="C681" s="44">
        <v>8</v>
      </c>
      <c r="D681" s="44" t="str">
        <f t="shared" si="63"/>
        <v>FEBRERO 2016 / 7</v>
      </c>
      <c r="E681" s="35">
        <v>7</v>
      </c>
      <c r="F681" s="36">
        <v>42420</v>
      </c>
      <c r="G681" s="37">
        <v>61130</v>
      </c>
      <c r="H681" s="37" t="s">
        <v>104</v>
      </c>
      <c r="I681" s="38">
        <v>0.81040000000000001</v>
      </c>
      <c r="J681" s="39" t="s">
        <v>20</v>
      </c>
      <c r="K681" s="40">
        <v>0.01</v>
      </c>
      <c r="L681" s="40">
        <v>26.6</v>
      </c>
      <c r="M681" s="40">
        <v>108</v>
      </c>
      <c r="N681" s="41" t="s">
        <v>103</v>
      </c>
      <c r="O681" s="40">
        <v>2</v>
      </c>
      <c r="P681" s="40">
        <v>56</v>
      </c>
      <c r="Q681" s="43"/>
      <c r="R681" s="40">
        <v>0.08</v>
      </c>
      <c r="S681" s="40">
        <v>0</v>
      </c>
      <c r="T681" s="40">
        <v>0.03</v>
      </c>
      <c r="U681" s="40">
        <v>644</v>
      </c>
      <c r="V681" s="40">
        <v>19974</v>
      </c>
      <c r="W681" s="40">
        <v>1</v>
      </c>
      <c r="X681" s="40">
        <v>11.9</v>
      </c>
      <c r="Y681" s="432"/>
      <c r="Z681" s="42">
        <v>0.79</v>
      </c>
      <c r="AA681" s="42">
        <v>0.88</v>
      </c>
      <c r="AB681" s="42">
        <v>100.4</v>
      </c>
      <c r="AC681" s="42">
        <v>1.7</v>
      </c>
      <c r="AD681" s="42">
        <v>5.5</v>
      </c>
      <c r="AE681" s="42">
        <v>45</v>
      </c>
      <c r="AF681" s="42">
        <v>540</v>
      </c>
      <c r="AG681" s="42">
        <v>720</v>
      </c>
      <c r="AH681" s="42">
        <v>0.5</v>
      </c>
      <c r="AI681" s="42">
        <v>0.05</v>
      </c>
      <c r="AJ681" s="42">
        <v>0.02</v>
      </c>
      <c r="AK681" s="42">
        <v>53.6</v>
      </c>
      <c r="AN681" s="164"/>
      <c r="AX681" s="44"/>
      <c r="BU681" s="43"/>
      <c r="BV681" s="43"/>
      <c r="BW681" s="43"/>
      <c r="BX681" s="43"/>
      <c r="BY681" s="43"/>
      <c r="BZ681" s="43"/>
      <c r="CA681" s="43"/>
      <c r="CB681" s="43"/>
      <c r="CC681" s="43"/>
      <c r="CD681" s="43"/>
      <c r="CE681" s="43"/>
      <c r="CF681" s="43"/>
      <c r="CG681" s="43"/>
      <c r="CH681" s="43"/>
      <c r="CI681" s="43"/>
      <c r="CJ681" s="43"/>
      <c r="CK681" s="43"/>
      <c r="CL681" s="43"/>
      <c r="CM681" s="43"/>
      <c r="CN681" s="43"/>
      <c r="CP681" s="43"/>
      <c r="CQ681" s="43"/>
      <c r="CR681" s="43"/>
      <c r="CS681" s="43"/>
      <c r="CT681" s="43"/>
      <c r="CU681" s="43"/>
      <c r="CV681" s="43"/>
      <c r="CW681" s="43"/>
      <c r="CX681" s="43"/>
      <c r="CY681" s="43"/>
      <c r="CZ681" s="43"/>
      <c r="DA681" s="43"/>
    </row>
    <row r="682" spans="1:105" ht="15.75" x14ac:dyDescent="0.3">
      <c r="A682" s="44">
        <f t="shared" si="64"/>
        <v>2016</v>
      </c>
      <c r="B682" s="44" t="str">
        <f t="shared" si="64"/>
        <v>FEBRERO</v>
      </c>
      <c r="C682" s="44">
        <v>9</v>
      </c>
      <c r="D682" s="44" t="str">
        <f t="shared" si="63"/>
        <v>FEBRERO 2016 / 8</v>
      </c>
      <c r="E682" s="35">
        <v>8</v>
      </c>
      <c r="F682" s="36">
        <v>42422</v>
      </c>
      <c r="G682" s="37">
        <v>61168</v>
      </c>
      <c r="H682" s="37" t="s">
        <v>102</v>
      </c>
      <c r="I682" s="38">
        <v>0.81040000000000001</v>
      </c>
      <c r="J682" s="39" t="s">
        <v>20</v>
      </c>
      <c r="K682" s="40">
        <v>0.01</v>
      </c>
      <c r="L682" s="40">
        <v>26.6</v>
      </c>
      <c r="M682" s="40">
        <v>109</v>
      </c>
      <c r="N682" s="41" t="s">
        <v>103</v>
      </c>
      <c r="O682" s="40">
        <v>2</v>
      </c>
      <c r="P682" s="40">
        <v>56.3</v>
      </c>
      <c r="Q682" s="43"/>
      <c r="R682" s="40">
        <v>0.08</v>
      </c>
      <c r="S682" s="40">
        <v>0</v>
      </c>
      <c r="T682" s="40">
        <v>0.03</v>
      </c>
      <c r="U682" s="40">
        <v>646</v>
      </c>
      <c r="V682" s="40">
        <v>19974</v>
      </c>
      <c r="W682" s="40">
        <v>1</v>
      </c>
      <c r="X682" s="40">
        <v>11.9</v>
      </c>
      <c r="Y682" s="432"/>
      <c r="Z682" s="42">
        <v>0.79</v>
      </c>
      <c r="AA682" s="42">
        <v>0.88</v>
      </c>
      <c r="AB682" s="42">
        <v>100.4</v>
      </c>
      <c r="AC682" s="42">
        <v>1.7</v>
      </c>
      <c r="AD682" s="42">
        <v>5.5</v>
      </c>
      <c r="AE682" s="42">
        <v>45</v>
      </c>
      <c r="AF682" s="42">
        <v>540</v>
      </c>
      <c r="AG682" s="42">
        <v>720</v>
      </c>
      <c r="AH682" s="42">
        <v>0.5</v>
      </c>
      <c r="AI682" s="42">
        <v>0.05</v>
      </c>
      <c r="AJ682" s="42">
        <v>0.02</v>
      </c>
      <c r="AK682" s="42">
        <v>53.6</v>
      </c>
      <c r="AN682" s="164"/>
      <c r="AX682" s="44"/>
      <c r="BU682" s="43"/>
      <c r="BV682" s="43"/>
      <c r="BW682" s="43"/>
      <c r="BX682" s="43"/>
      <c r="BY682" s="43"/>
      <c r="BZ682" s="43"/>
      <c r="CA682" s="43"/>
      <c r="CB682" s="43"/>
      <c r="CC682" s="43"/>
      <c r="CD682" s="43"/>
      <c r="CE682" s="43"/>
      <c r="CF682" s="43"/>
      <c r="CG682" s="43"/>
      <c r="CH682" s="43"/>
      <c r="CI682" s="43"/>
      <c r="CJ682" s="43"/>
      <c r="CK682" s="43"/>
      <c r="CL682" s="43"/>
      <c r="CM682" s="43"/>
      <c r="CN682" s="43"/>
      <c r="CP682" s="43"/>
      <c r="CQ682" s="43"/>
      <c r="CR682" s="43"/>
      <c r="CS682" s="43"/>
      <c r="CT682" s="43"/>
      <c r="CU682" s="43"/>
      <c r="CV682" s="43"/>
      <c r="CW682" s="43"/>
      <c r="CX682" s="43"/>
      <c r="CY682" s="43"/>
      <c r="CZ682" s="43"/>
      <c r="DA682" s="43"/>
    </row>
    <row r="683" spans="1:105" ht="15.75" x14ac:dyDescent="0.3">
      <c r="A683" s="44">
        <f t="shared" si="64"/>
        <v>2016</v>
      </c>
      <c r="B683" s="44" t="str">
        <f t="shared" si="64"/>
        <v>FEBRERO</v>
      </c>
      <c r="C683" s="44">
        <v>10</v>
      </c>
      <c r="D683" s="44" t="str">
        <f t="shared" si="63"/>
        <v>FEBRERO 2016 / 9</v>
      </c>
      <c r="E683" s="35">
        <v>9</v>
      </c>
      <c r="F683" s="36">
        <v>42424</v>
      </c>
      <c r="G683" s="37">
        <v>61223</v>
      </c>
      <c r="H683" s="37" t="s">
        <v>212</v>
      </c>
      <c r="I683" s="38">
        <v>0.81089999999999995</v>
      </c>
      <c r="J683" s="39" t="s">
        <v>20</v>
      </c>
      <c r="K683" s="40">
        <v>0.01</v>
      </c>
      <c r="L683" s="40">
        <v>26.6</v>
      </c>
      <c r="M683" s="40">
        <v>108</v>
      </c>
      <c r="N683" s="41" t="s">
        <v>103</v>
      </c>
      <c r="O683" s="40">
        <v>1.9</v>
      </c>
      <c r="P683" s="40">
        <v>55.8</v>
      </c>
      <c r="Q683" s="43"/>
      <c r="R683" s="40">
        <v>0.08</v>
      </c>
      <c r="S683" s="40">
        <v>0</v>
      </c>
      <c r="T683" s="40">
        <v>0.03</v>
      </c>
      <c r="U683" s="40">
        <v>640</v>
      </c>
      <c r="V683" s="40">
        <v>19970</v>
      </c>
      <c r="W683" s="40">
        <v>1</v>
      </c>
      <c r="X683" s="40">
        <v>12</v>
      </c>
      <c r="Y683" s="432"/>
      <c r="Z683" s="42">
        <v>0.79</v>
      </c>
      <c r="AA683" s="42">
        <v>0.88</v>
      </c>
      <c r="AB683" s="42">
        <v>100.4</v>
      </c>
      <c r="AC683" s="42">
        <v>1.7</v>
      </c>
      <c r="AD683" s="42">
        <v>5.5</v>
      </c>
      <c r="AE683" s="42">
        <v>45</v>
      </c>
      <c r="AF683" s="42">
        <v>540</v>
      </c>
      <c r="AG683" s="42">
        <v>720</v>
      </c>
      <c r="AH683" s="42">
        <v>0.5</v>
      </c>
      <c r="AI683" s="42">
        <v>0.05</v>
      </c>
      <c r="AJ683" s="42">
        <v>0.02</v>
      </c>
      <c r="AK683" s="42">
        <v>53.6</v>
      </c>
      <c r="AN683" s="164"/>
      <c r="AX683" s="44"/>
      <c r="BU683" s="43"/>
      <c r="BV683" s="43"/>
      <c r="BW683" s="43"/>
      <c r="BX683" s="43"/>
      <c r="BY683" s="43"/>
      <c r="BZ683" s="43"/>
      <c r="CA683" s="43"/>
      <c r="CB683" s="43"/>
      <c r="CC683" s="43"/>
      <c r="CD683" s="43"/>
      <c r="CE683" s="43"/>
      <c r="CF683" s="43"/>
      <c r="CG683" s="43"/>
      <c r="CH683" s="43"/>
      <c r="CI683" s="43"/>
      <c r="CJ683" s="43"/>
      <c r="CK683" s="43"/>
      <c r="CL683" s="43"/>
      <c r="CM683" s="43"/>
      <c r="CN683" s="43"/>
      <c r="CP683" s="43"/>
      <c r="CQ683" s="43"/>
      <c r="CR683" s="43"/>
      <c r="CS683" s="43"/>
      <c r="CT683" s="43"/>
      <c r="CU683" s="43"/>
      <c r="CV683" s="43"/>
      <c r="CW683" s="43"/>
      <c r="CX683" s="43"/>
      <c r="CY683" s="43"/>
      <c r="CZ683" s="43"/>
      <c r="DA683" s="43"/>
    </row>
    <row r="684" spans="1:105" ht="15.75" x14ac:dyDescent="0.3">
      <c r="A684" s="44">
        <f t="shared" si="64"/>
        <v>2016</v>
      </c>
      <c r="B684" s="44" t="str">
        <f t="shared" si="64"/>
        <v>FEBRERO</v>
      </c>
      <c r="C684" s="44">
        <v>11</v>
      </c>
      <c r="D684" s="44" t="str">
        <f t="shared" si="63"/>
        <v>FEBRERO 2016 / 10</v>
      </c>
      <c r="E684" s="35">
        <v>10</v>
      </c>
      <c r="F684" s="36">
        <v>42426</v>
      </c>
      <c r="G684" s="37">
        <v>61285</v>
      </c>
      <c r="H684" s="37" t="s">
        <v>102</v>
      </c>
      <c r="I684" s="38">
        <v>0.81040000000000001</v>
      </c>
      <c r="J684" s="39" t="s">
        <v>20</v>
      </c>
      <c r="K684" s="40">
        <v>0.01</v>
      </c>
      <c r="L684" s="40">
        <v>26.6</v>
      </c>
      <c r="M684" s="40">
        <v>109</v>
      </c>
      <c r="N684" s="41" t="s">
        <v>103</v>
      </c>
      <c r="O684" s="40">
        <v>1.9</v>
      </c>
      <c r="P684" s="40">
        <v>56</v>
      </c>
      <c r="Q684" s="43"/>
      <c r="R684" s="40">
        <v>0.08</v>
      </c>
      <c r="S684" s="40">
        <v>0</v>
      </c>
      <c r="T684" s="40">
        <v>0.03</v>
      </c>
      <c r="U684" s="40">
        <v>642</v>
      </c>
      <c r="V684" s="40">
        <v>19974</v>
      </c>
      <c r="W684" s="40">
        <v>1</v>
      </c>
      <c r="X684" s="40">
        <v>12</v>
      </c>
      <c r="Y684" s="432"/>
      <c r="Z684" s="42">
        <v>0.79</v>
      </c>
      <c r="AA684" s="42">
        <v>0.88</v>
      </c>
      <c r="AB684" s="42">
        <v>100.4</v>
      </c>
      <c r="AC684" s="42">
        <v>1.7</v>
      </c>
      <c r="AD684" s="42">
        <v>5.5</v>
      </c>
      <c r="AE684" s="42">
        <v>45</v>
      </c>
      <c r="AF684" s="42">
        <v>540</v>
      </c>
      <c r="AG684" s="42">
        <v>720</v>
      </c>
      <c r="AH684" s="42">
        <v>0.5</v>
      </c>
      <c r="AI684" s="42">
        <v>0.05</v>
      </c>
      <c r="AJ684" s="42">
        <v>0.02</v>
      </c>
      <c r="AK684" s="42">
        <v>53.6</v>
      </c>
      <c r="AN684" s="164"/>
      <c r="AX684" s="44"/>
      <c r="BU684" s="43"/>
      <c r="BV684" s="43"/>
      <c r="BW684" s="43"/>
      <c r="BX684" s="43"/>
      <c r="BY684" s="43"/>
      <c r="BZ684" s="43"/>
      <c r="CA684" s="43"/>
      <c r="CB684" s="43"/>
      <c r="CC684" s="43"/>
      <c r="CD684" s="43"/>
      <c r="CE684" s="43"/>
      <c r="CF684" s="43"/>
      <c r="CG684" s="43"/>
      <c r="CH684" s="43"/>
      <c r="CI684" s="43"/>
      <c r="CJ684" s="43"/>
      <c r="CK684" s="43"/>
      <c r="CL684" s="43"/>
      <c r="CM684" s="43"/>
      <c r="CN684" s="43"/>
      <c r="CP684" s="43"/>
      <c r="CQ684" s="43"/>
      <c r="CR684" s="43"/>
      <c r="CS684" s="43"/>
      <c r="CT684" s="43"/>
      <c r="CU684" s="43"/>
      <c r="CV684" s="43"/>
      <c r="CW684" s="43"/>
      <c r="CX684" s="43"/>
      <c r="CY684" s="43"/>
      <c r="CZ684" s="43"/>
      <c r="DA684" s="43"/>
    </row>
    <row r="685" spans="1:105" ht="15.75" x14ac:dyDescent="0.3">
      <c r="A685" s="44">
        <f t="shared" si="64"/>
        <v>2016</v>
      </c>
      <c r="B685" s="44" t="str">
        <f t="shared" si="64"/>
        <v>FEBRERO</v>
      </c>
      <c r="C685" s="44">
        <v>12</v>
      </c>
      <c r="D685" s="44" t="str">
        <f t="shared" si="63"/>
        <v>FEBRERO 2016 / 11</v>
      </c>
      <c r="E685" s="35">
        <v>11</v>
      </c>
      <c r="F685" s="36">
        <v>42428</v>
      </c>
      <c r="G685" s="37">
        <v>61313</v>
      </c>
      <c r="H685" s="37" t="s">
        <v>104</v>
      </c>
      <c r="I685" s="38">
        <v>0.81089999999999995</v>
      </c>
      <c r="J685" s="39" t="s">
        <v>20</v>
      </c>
      <c r="K685" s="40">
        <v>0.01</v>
      </c>
      <c r="L685" s="40">
        <v>26.6</v>
      </c>
      <c r="M685" s="40">
        <v>108</v>
      </c>
      <c r="N685" s="41" t="s">
        <v>103</v>
      </c>
      <c r="O685" s="40">
        <v>1.9</v>
      </c>
      <c r="P685" s="40">
        <v>56.1</v>
      </c>
      <c r="Q685" s="43"/>
      <c r="R685" s="40">
        <v>0.08</v>
      </c>
      <c r="S685" s="40">
        <v>0</v>
      </c>
      <c r="T685" s="40">
        <v>0.03</v>
      </c>
      <c r="U685" s="40">
        <v>645</v>
      </c>
      <c r="V685" s="40">
        <v>19970</v>
      </c>
      <c r="W685" s="40">
        <v>1</v>
      </c>
      <c r="X685" s="40">
        <v>12</v>
      </c>
      <c r="Y685" s="432"/>
      <c r="Z685" s="42">
        <v>0.79</v>
      </c>
      <c r="AA685" s="42">
        <v>0.88</v>
      </c>
      <c r="AB685" s="42">
        <v>100.4</v>
      </c>
      <c r="AC685" s="42">
        <v>1.7</v>
      </c>
      <c r="AD685" s="42">
        <v>5.5</v>
      </c>
      <c r="AE685" s="42">
        <v>45</v>
      </c>
      <c r="AF685" s="42">
        <v>540</v>
      </c>
      <c r="AG685" s="42">
        <v>720</v>
      </c>
      <c r="AH685" s="42">
        <v>0.5</v>
      </c>
      <c r="AI685" s="42">
        <v>0.05</v>
      </c>
      <c r="AJ685" s="42">
        <v>0.02</v>
      </c>
      <c r="AK685" s="42">
        <v>53.6</v>
      </c>
      <c r="AN685" s="164"/>
      <c r="AX685" s="44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</row>
    <row r="686" spans="1:105" x14ac:dyDescent="0.25">
      <c r="A686" s="44">
        <f t="shared" si="64"/>
        <v>2016</v>
      </c>
      <c r="B686" s="44" t="str">
        <f t="shared" si="64"/>
        <v>FEBRERO</v>
      </c>
      <c r="C686" s="44">
        <v>13</v>
      </c>
      <c r="D686" s="44" t="str">
        <f t="shared" si="63"/>
        <v>FEBRERO 2016 / 12</v>
      </c>
    </row>
    <row r="687" spans="1:105" x14ac:dyDescent="0.25">
      <c r="A687" s="44">
        <f t="shared" si="64"/>
        <v>2016</v>
      </c>
      <c r="B687" s="44" t="str">
        <f t="shared" si="64"/>
        <v>FEBRERO</v>
      </c>
      <c r="C687" s="44">
        <v>14</v>
      </c>
      <c r="D687" s="44" t="str">
        <f t="shared" si="63"/>
        <v>FEBRERO 2016 / 13</v>
      </c>
    </row>
    <row r="688" spans="1:105" x14ac:dyDescent="0.25">
      <c r="A688" s="44">
        <f t="shared" si="64"/>
        <v>2016</v>
      </c>
      <c r="B688" s="44" t="str">
        <f t="shared" si="64"/>
        <v>FEBRERO</v>
      </c>
      <c r="C688" s="44">
        <v>15</v>
      </c>
      <c r="D688" s="44" t="str">
        <f t="shared" si="63"/>
        <v>FEBRERO 2016 / 14</v>
      </c>
    </row>
    <row r="689" spans="1:4" x14ac:dyDescent="0.25">
      <c r="A689" s="44">
        <f t="shared" si="64"/>
        <v>2016</v>
      </c>
      <c r="B689" s="44" t="str">
        <f t="shared" si="64"/>
        <v>FEBRERO</v>
      </c>
      <c r="C689" s="44">
        <v>16</v>
      </c>
      <c r="D689" s="44" t="str">
        <f t="shared" si="63"/>
        <v>FEBRERO 2016 / 15</v>
      </c>
    </row>
    <row r="690" spans="1:4" x14ac:dyDescent="0.25">
      <c r="A690" s="44">
        <f t="shared" si="64"/>
        <v>2016</v>
      </c>
      <c r="B690" s="44" t="str">
        <f t="shared" si="64"/>
        <v>FEBRERO</v>
      </c>
      <c r="C690" s="44">
        <v>17</v>
      </c>
      <c r="D690" s="44" t="str">
        <f t="shared" si="63"/>
        <v>FEBRERO 2016 / 16</v>
      </c>
    </row>
    <row r="691" spans="1:4" x14ac:dyDescent="0.25">
      <c r="A691" s="44">
        <f t="shared" si="64"/>
        <v>2016</v>
      </c>
      <c r="B691" s="44" t="str">
        <f t="shared" si="64"/>
        <v>FEBRERO</v>
      </c>
      <c r="C691" s="44">
        <v>18</v>
      </c>
      <c r="D691" s="44" t="str">
        <f t="shared" si="63"/>
        <v>FEBRERO 2016 / 17</v>
      </c>
    </row>
    <row r="692" spans="1:4" x14ac:dyDescent="0.25">
      <c r="A692" s="44">
        <f t="shared" si="64"/>
        <v>2016</v>
      </c>
      <c r="B692" s="44" t="str">
        <f t="shared" si="64"/>
        <v>FEBRERO</v>
      </c>
      <c r="C692" s="44">
        <v>19</v>
      </c>
      <c r="D692" s="44" t="str">
        <f t="shared" si="63"/>
        <v>FEBRERO 2016 / 18</v>
      </c>
    </row>
    <row r="693" spans="1:4" x14ac:dyDescent="0.25">
      <c r="A693" s="44">
        <f t="shared" si="64"/>
        <v>2016</v>
      </c>
      <c r="B693" s="44" t="str">
        <f t="shared" si="64"/>
        <v>FEBRERO</v>
      </c>
      <c r="C693" s="44">
        <v>20</v>
      </c>
      <c r="D693" s="44" t="str">
        <f t="shared" si="63"/>
        <v>FEBRERO 2016 / 19</v>
      </c>
    </row>
    <row r="694" spans="1:4" x14ac:dyDescent="0.25">
      <c r="A694" s="44">
        <f t="shared" si="64"/>
        <v>2016</v>
      </c>
      <c r="B694" s="44" t="str">
        <f t="shared" si="64"/>
        <v>FEBRERO</v>
      </c>
      <c r="C694" s="44">
        <v>21</v>
      </c>
      <c r="D694" s="44" t="str">
        <f t="shared" si="63"/>
        <v>FEBRERO 2016 / 20</v>
      </c>
    </row>
    <row r="695" spans="1:4" x14ac:dyDescent="0.25">
      <c r="A695" s="44">
        <f t="shared" si="64"/>
        <v>2016</v>
      </c>
      <c r="B695" s="44" t="str">
        <f t="shared" si="64"/>
        <v>FEBRERO</v>
      </c>
      <c r="C695" s="44">
        <v>22</v>
      </c>
      <c r="D695" s="44" t="str">
        <f t="shared" si="63"/>
        <v>FEBRERO 2016 / 21</v>
      </c>
    </row>
    <row r="696" spans="1:4" x14ac:dyDescent="0.25">
      <c r="A696" s="44">
        <f t="shared" si="64"/>
        <v>2016</v>
      </c>
      <c r="B696" s="44" t="str">
        <f t="shared" si="64"/>
        <v>FEBRERO</v>
      </c>
      <c r="C696" s="44">
        <v>23</v>
      </c>
      <c r="D696" s="44" t="str">
        <f t="shared" si="63"/>
        <v>FEBRERO 2016 / 22</v>
      </c>
    </row>
    <row r="697" spans="1:4" x14ac:dyDescent="0.25">
      <c r="A697" s="44">
        <f t="shared" si="64"/>
        <v>2016</v>
      </c>
      <c r="B697" s="44" t="str">
        <f t="shared" si="64"/>
        <v>FEBRERO</v>
      </c>
      <c r="C697" s="44">
        <v>24</v>
      </c>
      <c r="D697" s="44" t="str">
        <f t="shared" si="63"/>
        <v>FEBRERO 2016 / 23</v>
      </c>
    </row>
    <row r="698" spans="1:4" x14ac:dyDescent="0.25">
      <c r="A698" s="44">
        <f t="shared" si="64"/>
        <v>2016</v>
      </c>
      <c r="B698" s="44" t="str">
        <f t="shared" si="64"/>
        <v>FEBRERO</v>
      </c>
      <c r="C698" s="44">
        <v>25</v>
      </c>
      <c r="D698" s="44" t="str">
        <f t="shared" si="63"/>
        <v>FEBRERO 2016 / 24</v>
      </c>
    </row>
    <row r="699" spans="1:4" x14ac:dyDescent="0.25">
      <c r="A699" s="44">
        <f t="shared" si="64"/>
        <v>2016</v>
      </c>
      <c r="B699" s="44" t="str">
        <f t="shared" si="64"/>
        <v>FEBRERO</v>
      </c>
      <c r="C699" s="44">
        <v>26</v>
      </c>
      <c r="D699" s="44" t="str">
        <f t="shared" si="63"/>
        <v>FEBRERO 2016 / 25</v>
      </c>
    </row>
    <row r="700" spans="1:4" x14ac:dyDescent="0.25">
      <c r="A700" s="44">
        <f t="shared" si="64"/>
        <v>2016</v>
      </c>
      <c r="B700" s="44" t="str">
        <f t="shared" si="64"/>
        <v>FEBRERO</v>
      </c>
      <c r="C700" s="44">
        <v>27</v>
      </c>
      <c r="D700" s="44" t="str">
        <f t="shared" si="63"/>
        <v>FEBRERO 2016 / 26</v>
      </c>
    </row>
    <row r="701" spans="1:4" x14ac:dyDescent="0.25">
      <c r="A701" s="44">
        <f t="shared" si="64"/>
        <v>2016</v>
      </c>
      <c r="B701" s="44" t="str">
        <f t="shared" si="64"/>
        <v>FEBRERO</v>
      </c>
      <c r="C701" s="44">
        <v>28</v>
      </c>
      <c r="D701" s="44" t="str">
        <f t="shared" si="63"/>
        <v>FEBRERO 2016 / 27</v>
      </c>
    </row>
    <row r="702" spans="1:4" x14ac:dyDescent="0.25">
      <c r="A702" s="44">
        <f t="shared" si="64"/>
        <v>2016</v>
      </c>
      <c r="B702" s="44" t="str">
        <f t="shared" si="64"/>
        <v>FEBRERO</v>
      </c>
      <c r="C702" s="44">
        <v>29</v>
      </c>
      <c r="D702" s="44" t="str">
        <f t="shared" si="63"/>
        <v>FEBRERO 2016 / 28</v>
      </c>
    </row>
    <row r="703" spans="1:4" x14ac:dyDescent="0.25">
      <c r="A703" s="44">
        <f t="shared" si="64"/>
        <v>2016</v>
      </c>
      <c r="B703" s="44" t="str">
        <f t="shared" si="64"/>
        <v>FEBRERO</v>
      </c>
      <c r="C703" s="44">
        <v>30</v>
      </c>
      <c r="D703" s="44" t="str">
        <f t="shared" si="63"/>
        <v>FEBRERO 2016 / 29</v>
      </c>
    </row>
    <row r="704" spans="1:4" x14ac:dyDescent="0.25">
      <c r="A704" s="44">
        <f t="shared" si="64"/>
        <v>2016</v>
      </c>
      <c r="B704" s="44" t="str">
        <f t="shared" si="64"/>
        <v>FEBRERO</v>
      </c>
      <c r="C704" s="44">
        <v>31</v>
      </c>
      <c r="D704" s="44" t="str">
        <f t="shared" si="63"/>
        <v>FEBRERO 2016 / 30</v>
      </c>
    </row>
    <row r="705" spans="1:105" s="206" customFormat="1" x14ac:dyDescent="0.25">
      <c r="D705" s="44" t="str">
        <f t="shared" si="63"/>
        <v>FEBRERO 2016 / 31</v>
      </c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17"/>
      <c r="Z705" s="44"/>
      <c r="AA705" s="55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207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55"/>
      <c r="AY705" s="44"/>
      <c r="AZ705" s="44"/>
      <c r="BA705" s="44"/>
      <c r="BB705" s="44"/>
      <c r="BC705" s="44"/>
      <c r="BD705" s="44"/>
      <c r="BE705" s="44"/>
      <c r="BF705" s="44"/>
      <c r="BG705" s="411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207"/>
      <c r="BU705" s="44"/>
      <c r="BV705" s="55"/>
      <c r="BW705" s="44"/>
      <c r="BX705" s="44"/>
      <c r="BY705" s="44"/>
      <c r="BZ705" s="44"/>
      <c r="CA705" s="44"/>
      <c r="CB705" s="44"/>
      <c r="CC705" s="44"/>
      <c r="CD705" s="44"/>
      <c r="CE705" s="44"/>
      <c r="CF705" s="44"/>
      <c r="CG705" s="44"/>
      <c r="CH705" s="44"/>
      <c r="CI705" s="44"/>
      <c r="CJ705" s="44"/>
      <c r="CK705" s="44"/>
      <c r="CL705" s="44"/>
      <c r="CM705" s="44"/>
      <c r="CN705" s="44"/>
      <c r="CO705" s="422"/>
      <c r="CP705" s="44"/>
      <c r="CQ705" s="44"/>
      <c r="CR705" s="44"/>
      <c r="CS705" s="44"/>
      <c r="CT705" s="44"/>
      <c r="CU705" s="44"/>
      <c r="CV705" s="44"/>
      <c r="CW705" s="44"/>
      <c r="CX705" s="44"/>
      <c r="CY705" s="44"/>
      <c r="CZ705" s="44"/>
      <c r="DA705" s="44"/>
    </row>
    <row r="706" spans="1:105" ht="15.75" x14ac:dyDescent="0.25">
      <c r="A706" s="44">
        <v>2016</v>
      </c>
      <c r="B706" s="44" t="s">
        <v>241</v>
      </c>
      <c r="C706" s="44">
        <v>1</v>
      </c>
      <c r="D706" s="208" t="s">
        <v>228</v>
      </c>
      <c r="E706" s="209">
        <f>IFERROR(AVERAGE(E675:E705),"")</f>
        <v>6</v>
      </c>
      <c r="F706" s="209">
        <f>IFERROR(AVERAGE(F675:F705),"")</f>
        <v>42416.727272727272</v>
      </c>
      <c r="G706" s="209">
        <f>IFERROR(AVERAGE(G675:G705),"")</f>
        <v>61053.545454545456</v>
      </c>
      <c r="H706" s="209" t="str">
        <f>IFERROR(AVERAGE(H675:H705),"")</f>
        <v/>
      </c>
      <c r="I706" s="209">
        <f>IFERROR(AVERAGE(I675:I705),"")</f>
        <v>0.81054545454545446</v>
      </c>
      <c r="J706" s="209" t="str">
        <f t="shared" ref="J706:BU706" si="65">IFERROR(AVERAGE(J675:J705),"")</f>
        <v/>
      </c>
      <c r="K706" s="209">
        <f t="shared" si="65"/>
        <v>9.9999999999999985E-3</v>
      </c>
      <c r="L706" s="209">
        <f t="shared" si="65"/>
        <v>26.6</v>
      </c>
      <c r="M706" s="209">
        <f t="shared" si="65"/>
        <v>109.18181818181819</v>
      </c>
      <c r="N706" s="209" t="str">
        <f t="shared" si="65"/>
        <v/>
      </c>
      <c r="O706" s="209">
        <f t="shared" si="65"/>
        <v>1.9363636363636361</v>
      </c>
      <c r="P706" s="209">
        <f t="shared" si="65"/>
        <v>55.963636363636368</v>
      </c>
      <c r="Q706" s="209" t="str">
        <f t="shared" si="65"/>
        <v/>
      </c>
      <c r="R706" s="209">
        <f t="shared" si="65"/>
        <v>7.9999999999999988E-2</v>
      </c>
      <c r="S706" s="209">
        <f t="shared" si="65"/>
        <v>0</v>
      </c>
      <c r="T706" s="209">
        <f t="shared" si="65"/>
        <v>3.0000000000000006E-2</v>
      </c>
      <c r="U706" s="209">
        <f t="shared" si="65"/>
        <v>642.81818181818187</v>
      </c>
      <c r="V706" s="209">
        <f t="shared" si="65"/>
        <v>19972.909090909092</v>
      </c>
      <c r="W706" s="209">
        <f t="shared" si="65"/>
        <v>1</v>
      </c>
      <c r="X706" s="209">
        <f t="shared" si="65"/>
        <v>11.954545454545455</v>
      </c>
      <c r="Y706" s="418" t="str">
        <f t="shared" si="65"/>
        <v/>
      </c>
      <c r="Z706" s="209">
        <f t="shared" si="65"/>
        <v>0.79000000000000015</v>
      </c>
      <c r="AA706" s="209">
        <f t="shared" si="65"/>
        <v>0.88000000000000012</v>
      </c>
      <c r="AB706" s="209">
        <f t="shared" si="65"/>
        <v>100.39999999999999</v>
      </c>
      <c r="AC706" s="209">
        <f t="shared" si="65"/>
        <v>1.6999999999999995</v>
      </c>
      <c r="AD706" s="209">
        <f t="shared" si="65"/>
        <v>5.5</v>
      </c>
      <c r="AE706" s="209">
        <f t="shared" si="65"/>
        <v>45</v>
      </c>
      <c r="AF706" s="209">
        <f t="shared" si="65"/>
        <v>540</v>
      </c>
      <c r="AG706" s="209">
        <f t="shared" si="65"/>
        <v>720</v>
      </c>
      <c r="AH706" s="209">
        <f t="shared" si="65"/>
        <v>0.5</v>
      </c>
      <c r="AI706" s="209">
        <f t="shared" si="65"/>
        <v>4.9999999999999996E-2</v>
      </c>
      <c r="AJ706" s="209">
        <f t="shared" si="65"/>
        <v>1.9999999999999997E-2</v>
      </c>
      <c r="AK706" s="209">
        <f t="shared" si="65"/>
        <v>53.600000000000016</v>
      </c>
      <c r="AL706" s="209" t="str">
        <f t="shared" si="65"/>
        <v/>
      </c>
      <c r="AM706" s="209">
        <f t="shared" si="65"/>
        <v>3.5</v>
      </c>
      <c r="AN706" s="209">
        <f t="shared" si="65"/>
        <v>42412.666666666664</v>
      </c>
      <c r="AO706" s="209">
        <f t="shared" si="65"/>
        <v>60949</v>
      </c>
      <c r="AP706" s="209" t="str">
        <f t="shared" si="65"/>
        <v/>
      </c>
      <c r="AQ706" s="209">
        <f t="shared" si="65"/>
        <v>0.81755000000000011</v>
      </c>
      <c r="AR706" s="209" t="str">
        <f t="shared" si="65"/>
        <v/>
      </c>
      <c r="AS706" s="209">
        <f t="shared" si="65"/>
        <v>0.01</v>
      </c>
      <c r="AT706" s="209">
        <f t="shared" si="65"/>
        <v>19.5</v>
      </c>
      <c r="AU706" s="209">
        <f t="shared" si="65"/>
        <v>121.5</v>
      </c>
      <c r="AV706" s="209" t="str">
        <f t="shared" si="65"/>
        <v/>
      </c>
      <c r="AW706" s="209">
        <f t="shared" si="65"/>
        <v>2.4333333333333336</v>
      </c>
      <c r="AX706" s="210">
        <f t="shared" si="65"/>
        <v>57.833333333333336</v>
      </c>
      <c r="AY706" s="209" t="str">
        <f t="shared" si="65"/>
        <v/>
      </c>
      <c r="AZ706" s="209">
        <f t="shared" si="65"/>
        <v>8.9999999999999983E-2</v>
      </c>
      <c r="BA706" s="209">
        <f t="shared" si="65"/>
        <v>0.01</v>
      </c>
      <c r="BB706" s="209">
        <f t="shared" si="65"/>
        <v>2.8333333333333335E-2</v>
      </c>
      <c r="BC706" s="209">
        <f t="shared" si="65"/>
        <v>656.33333333333337</v>
      </c>
      <c r="BD706" s="209">
        <f t="shared" si="65"/>
        <v>19913.166666666668</v>
      </c>
      <c r="BE706" s="209">
        <f t="shared" si="65"/>
        <v>1</v>
      </c>
      <c r="BF706" s="209">
        <f t="shared" si="65"/>
        <v>12</v>
      </c>
      <c r="BG706" s="412" t="str">
        <f t="shared" si="65"/>
        <v/>
      </c>
      <c r="BH706" s="209">
        <f t="shared" si="65"/>
        <v>0.79</v>
      </c>
      <c r="BI706" s="209">
        <f t="shared" si="65"/>
        <v>0.88</v>
      </c>
      <c r="BJ706" s="209">
        <f t="shared" si="65"/>
        <v>100.39999999999999</v>
      </c>
      <c r="BK706" s="209">
        <f t="shared" si="65"/>
        <v>1.7</v>
      </c>
      <c r="BL706" s="209">
        <f t="shared" si="65"/>
        <v>5.5</v>
      </c>
      <c r="BM706" s="209">
        <f t="shared" si="65"/>
        <v>45</v>
      </c>
      <c r="BN706" s="209">
        <f t="shared" si="65"/>
        <v>540</v>
      </c>
      <c r="BO706" s="209">
        <f t="shared" si="65"/>
        <v>720</v>
      </c>
      <c r="BP706" s="209">
        <f t="shared" si="65"/>
        <v>0.5</v>
      </c>
      <c r="BQ706" s="209">
        <f t="shared" si="65"/>
        <v>4.9999999999999996E-2</v>
      </c>
      <c r="BR706" s="209">
        <f t="shared" si="65"/>
        <v>0.02</v>
      </c>
      <c r="BS706" s="209">
        <f t="shared" si="65"/>
        <v>53.6</v>
      </c>
      <c r="BT706" s="209" t="str">
        <f t="shared" si="65"/>
        <v/>
      </c>
      <c r="BU706" s="209">
        <f t="shared" si="65"/>
        <v>2.5</v>
      </c>
      <c r="BV706" s="210">
        <f>IFERROR(AVERAGE(BV675:BV705),"")</f>
        <v>42411.5</v>
      </c>
      <c r="BW706" s="206"/>
      <c r="BX706" s="206"/>
      <c r="BY706" s="206"/>
      <c r="BZ706" s="206"/>
      <c r="CA706" s="206"/>
      <c r="CB706" s="206"/>
      <c r="CC706" s="206"/>
      <c r="CD706" s="206"/>
      <c r="CE706" s="206"/>
      <c r="CF706" s="206"/>
      <c r="CG706" s="206"/>
      <c r="CH706" s="206"/>
      <c r="CI706" s="206"/>
      <c r="CJ706" s="206"/>
      <c r="CK706" s="206"/>
      <c r="CL706" s="206"/>
      <c r="CM706" s="206"/>
      <c r="CN706" s="206"/>
      <c r="CO706" s="448"/>
      <c r="CP706" s="206"/>
      <c r="CQ706" s="206"/>
      <c r="CR706" s="206"/>
      <c r="CS706" s="206"/>
      <c r="CT706" s="206"/>
      <c r="CU706" s="206"/>
      <c r="CV706" s="206"/>
      <c r="CW706" s="206"/>
      <c r="CX706" s="206"/>
      <c r="CY706" s="206"/>
      <c r="CZ706" s="206"/>
      <c r="DA706" s="206"/>
    </row>
    <row r="707" spans="1:105" ht="15.75" x14ac:dyDescent="0.3">
      <c r="A707" s="44">
        <f>A706</f>
        <v>2016</v>
      </c>
      <c r="B707" s="44" t="str">
        <f>B706</f>
        <v>MARZO</v>
      </c>
      <c r="C707" s="44">
        <v>2</v>
      </c>
      <c r="D707" s="44" t="str">
        <f t="shared" ref="D707:D737" si="66">B706&amp;" "&amp;A706&amp;" / "&amp;C706</f>
        <v>MARZO 2016 / 1</v>
      </c>
      <c r="E707" s="35">
        <v>1</v>
      </c>
      <c r="F707" s="36">
        <v>42401</v>
      </c>
      <c r="G707" s="37">
        <v>60701</v>
      </c>
      <c r="H707" s="37" t="s">
        <v>104</v>
      </c>
      <c r="I707" s="38">
        <v>0.8095</v>
      </c>
      <c r="J707" s="39" t="s">
        <v>20</v>
      </c>
      <c r="K707" s="40">
        <v>0.01</v>
      </c>
      <c r="L707" s="40">
        <v>26.6</v>
      </c>
      <c r="M707" s="40">
        <v>110</v>
      </c>
      <c r="N707" s="41" t="s">
        <v>103</v>
      </c>
      <c r="O707" s="40">
        <v>1.9</v>
      </c>
      <c r="P707" s="40">
        <v>55.9</v>
      </c>
      <c r="Q707" s="40"/>
      <c r="R707" s="40">
        <v>0.08</v>
      </c>
      <c r="S707" s="40">
        <v>0</v>
      </c>
      <c r="T707" s="40">
        <v>0.03</v>
      </c>
      <c r="U707" s="40">
        <v>638</v>
      </c>
      <c r="V707" s="40">
        <v>19982</v>
      </c>
      <c r="W707" s="40">
        <v>1</v>
      </c>
      <c r="X707" s="40">
        <v>11.9</v>
      </c>
      <c r="Y707" s="432"/>
      <c r="Z707" s="42">
        <v>0.79</v>
      </c>
      <c r="AA707" s="42">
        <v>0.88</v>
      </c>
      <c r="AB707" s="42">
        <v>100.4</v>
      </c>
      <c r="AC707" s="42">
        <v>1.7</v>
      </c>
      <c r="AD707" s="42">
        <v>5.5</v>
      </c>
      <c r="AE707" s="42">
        <v>45</v>
      </c>
      <c r="AF707" s="42">
        <v>540</v>
      </c>
      <c r="AG707" s="42">
        <v>720</v>
      </c>
      <c r="AH707" s="42">
        <v>0.5</v>
      </c>
      <c r="AI707" s="42">
        <v>0.05</v>
      </c>
      <c r="AJ707" s="42">
        <v>0.02</v>
      </c>
      <c r="AK707" s="42">
        <v>53.6</v>
      </c>
      <c r="AM707" s="49">
        <v>1</v>
      </c>
      <c r="AN707" s="52">
        <v>42433</v>
      </c>
      <c r="AO707" s="50">
        <v>61554</v>
      </c>
      <c r="AP707" s="50" t="s">
        <v>153</v>
      </c>
      <c r="AQ707" s="48">
        <v>0.81699999999999995</v>
      </c>
      <c r="AR707" s="51" t="s">
        <v>20</v>
      </c>
      <c r="AS707" s="47">
        <v>0.01</v>
      </c>
      <c r="AT707" s="47">
        <v>20</v>
      </c>
      <c r="AU707" s="47">
        <v>118</v>
      </c>
      <c r="AV707" s="46" t="s">
        <v>103</v>
      </c>
      <c r="AW707" s="47">
        <v>2.4</v>
      </c>
      <c r="AX707" s="47">
        <v>58</v>
      </c>
      <c r="AY707" s="47"/>
      <c r="AZ707" s="47">
        <v>0.09</v>
      </c>
      <c r="BA707" s="47">
        <v>0.01</v>
      </c>
      <c r="BB707" s="47">
        <v>0.02</v>
      </c>
      <c r="BC707" s="47">
        <v>657</v>
      </c>
      <c r="BD707" s="47">
        <v>19918</v>
      </c>
      <c r="BE707" s="47">
        <v>1</v>
      </c>
      <c r="BF707" s="47">
        <v>12</v>
      </c>
      <c r="BG707" s="260"/>
      <c r="BH707" s="45">
        <v>0.79</v>
      </c>
      <c r="BI707" s="45">
        <v>0.88</v>
      </c>
      <c r="BJ707" s="45">
        <v>100.4</v>
      </c>
      <c r="BK707" s="45">
        <v>1.7</v>
      </c>
      <c r="BL707" s="45">
        <v>5.5</v>
      </c>
      <c r="BM707" s="45">
        <v>45</v>
      </c>
      <c r="BN707" s="45">
        <v>540</v>
      </c>
      <c r="BO707" s="45">
        <v>720</v>
      </c>
      <c r="BP707" s="45">
        <v>0.5</v>
      </c>
      <c r="BQ707" s="45">
        <v>0.05</v>
      </c>
      <c r="BR707" s="45">
        <v>0.02</v>
      </c>
      <c r="BS707" s="45">
        <v>53.6</v>
      </c>
      <c r="BU707" s="35">
        <v>1</v>
      </c>
      <c r="BV707" s="36">
        <v>42401</v>
      </c>
      <c r="BW707" s="35"/>
      <c r="BX707" s="35"/>
      <c r="BY707" s="38">
        <v>0.8095</v>
      </c>
      <c r="BZ707" s="40">
        <v>1</v>
      </c>
      <c r="CA707" s="40">
        <v>0.01</v>
      </c>
      <c r="CB707" s="40">
        <v>7</v>
      </c>
      <c r="CC707" s="40">
        <v>108</v>
      </c>
      <c r="CD707" s="41" t="s">
        <v>103</v>
      </c>
      <c r="CE707" s="40">
        <v>2.8</v>
      </c>
      <c r="CF707" s="40">
        <v>52.4</v>
      </c>
      <c r="CG707" s="40">
        <v>51.3</v>
      </c>
      <c r="CH707" s="40">
        <v>0.2</v>
      </c>
      <c r="CI707" s="40">
        <v>0.01</v>
      </c>
      <c r="CJ707" s="40">
        <v>0</v>
      </c>
      <c r="CK707" s="40">
        <v>667.4</v>
      </c>
      <c r="CL707" s="40">
        <v>19982</v>
      </c>
      <c r="CM707" s="40">
        <v>2.5</v>
      </c>
      <c r="CN707" s="40">
        <v>12.2</v>
      </c>
      <c r="CO707" s="449"/>
      <c r="CP707" s="42">
        <v>0.79</v>
      </c>
      <c r="CQ707" s="42">
        <v>0.88</v>
      </c>
      <c r="CR707" s="42">
        <v>100.4</v>
      </c>
      <c r="CS707" s="42">
        <v>1.7</v>
      </c>
      <c r="CT707" s="42">
        <v>5.5</v>
      </c>
      <c r="CU707" s="42">
        <v>45</v>
      </c>
      <c r="CV707" s="42">
        <v>540</v>
      </c>
      <c r="CW707" s="42">
        <v>720</v>
      </c>
      <c r="CX707" s="42">
        <v>0.5</v>
      </c>
      <c r="CY707" s="42">
        <v>0.05</v>
      </c>
      <c r="CZ707" s="42">
        <v>0.02</v>
      </c>
      <c r="DA707" s="42">
        <v>53.6</v>
      </c>
    </row>
    <row r="708" spans="1:105" ht="15.75" x14ac:dyDescent="0.3">
      <c r="A708" s="44">
        <f t="shared" ref="A708:B736" si="67">A707</f>
        <v>2016</v>
      </c>
      <c r="B708" s="44" t="str">
        <f t="shared" si="67"/>
        <v>MARZO</v>
      </c>
      <c r="C708" s="44">
        <v>3</v>
      </c>
      <c r="D708" s="44" t="str">
        <f t="shared" si="66"/>
        <v>MARZO 2016 / 2</v>
      </c>
      <c r="E708" s="35">
        <v>2</v>
      </c>
      <c r="F708" s="36">
        <v>42405</v>
      </c>
      <c r="G708" s="37">
        <v>60829</v>
      </c>
      <c r="H708" s="37" t="s">
        <v>102</v>
      </c>
      <c r="I708" s="38">
        <v>0.81040000000000001</v>
      </c>
      <c r="J708" s="39" t="s">
        <v>20</v>
      </c>
      <c r="K708" s="40">
        <v>0.01</v>
      </c>
      <c r="L708" s="40">
        <v>26.6</v>
      </c>
      <c r="M708" s="40">
        <v>110</v>
      </c>
      <c r="N708" s="41" t="s">
        <v>103</v>
      </c>
      <c r="O708" s="40">
        <v>2</v>
      </c>
      <c r="P708" s="40">
        <v>55.9</v>
      </c>
      <c r="Q708" s="40"/>
      <c r="R708" s="40">
        <v>0.08</v>
      </c>
      <c r="S708" s="40">
        <v>0</v>
      </c>
      <c r="T708" s="40">
        <v>0.03</v>
      </c>
      <c r="U708" s="40">
        <v>640</v>
      </c>
      <c r="V708" s="40">
        <v>19974</v>
      </c>
      <c r="W708" s="40">
        <v>1</v>
      </c>
      <c r="X708" s="40">
        <v>11.9</v>
      </c>
      <c r="Y708" s="432"/>
      <c r="Z708" s="42">
        <v>0.79</v>
      </c>
      <c r="AA708" s="42">
        <v>0.88</v>
      </c>
      <c r="AB708" s="42">
        <v>100.4</v>
      </c>
      <c r="AC708" s="42">
        <v>1.7</v>
      </c>
      <c r="AD708" s="42">
        <v>5.5</v>
      </c>
      <c r="AE708" s="42">
        <v>45</v>
      </c>
      <c r="AF708" s="42">
        <v>540</v>
      </c>
      <c r="AG708" s="42">
        <v>720</v>
      </c>
      <c r="AH708" s="42">
        <v>0.5</v>
      </c>
      <c r="AI708" s="42">
        <v>0.05</v>
      </c>
      <c r="AJ708" s="42">
        <v>0.02</v>
      </c>
      <c r="AK708" s="42">
        <v>53.6</v>
      </c>
      <c r="AM708" s="49">
        <v>2</v>
      </c>
      <c r="AN708" s="52">
        <v>42438</v>
      </c>
      <c r="AO708" s="50">
        <v>61675</v>
      </c>
      <c r="AP708" s="50" t="s">
        <v>152</v>
      </c>
      <c r="AQ708" s="48">
        <v>0.81740000000000002</v>
      </c>
      <c r="AR708" s="51" t="s">
        <v>20</v>
      </c>
      <c r="AS708" s="47">
        <v>0.01</v>
      </c>
      <c r="AT708" s="47">
        <v>25</v>
      </c>
      <c r="AU708" s="47">
        <v>118</v>
      </c>
      <c r="AV708" s="46" t="s">
        <v>103</v>
      </c>
      <c r="AW708" s="47">
        <v>2.5</v>
      </c>
      <c r="AX708" s="47">
        <v>58</v>
      </c>
      <c r="AY708" s="47"/>
      <c r="AZ708" s="47">
        <v>0.09</v>
      </c>
      <c r="BA708" s="47">
        <v>0.01</v>
      </c>
      <c r="BB708" s="47">
        <v>0.05</v>
      </c>
      <c r="BC708" s="47">
        <v>662</v>
      </c>
      <c r="BD708" s="47">
        <v>19914</v>
      </c>
      <c r="BE708" s="47">
        <v>1.5</v>
      </c>
      <c r="BF708" s="47">
        <v>12</v>
      </c>
      <c r="BG708" s="260"/>
      <c r="BH708" s="45">
        <v>0.79</v>
      </c>
      <c r="BI708" s="45">
        <v>0.88</v>
      </c>
      <c r="BJ708" s="45">
        <v>100.4</v>
      </c>
      <c r="BK708" s="45">
        <v>1.7</v>
      </c>
      <c r="BL708" s="45">
        <v>5.5</v>
      </c>
      <c r="BM708" s="45">
        <v>45</v>
      </c>
      <c r="BN708" s="45">
        <v>540</v>
      </c>
      <c r="BO708" s="45">
        <v>720</v>
      </c>
      <c r="BP708" s="45">
        <v>0.5</v>
      </c>
      <c r="BQ708" s="45">
        <v>0.05</v>
      </c>
      <c r="BR708" s="45">
        <v>0.02</v>
      </c>
      <c r="BS708" s="45">
        <v>53.6</v>
      </c>
      <c r="BU708" s="35">
        <v>2</v>
      </c>
      <c r="BV708" s="36">
        <v>42408</v>
      </c>
      <c r="BW708" s="35"/>
      <c r="BX708" s="35"/>
      <c r="BY708" s="38">
        <v>0.80810000000000004</v>
      </c>
      <c r="BZ708" s="40">
        <v>1</v>
      </c>
      <c r="CA708" s="40">
        <v>0.01</v>
      </c>
      <c r="CB708" s="40">
        <v>6</v>
      </c>
      <c r="CC708" s="40">
        <v>104</v>
      </c>
      <c r="CD708" s="41" t="s">
        <v>103</v>
      </c>
      <c r="CE708" s="40">
        <v>2.7</v>
      </c>
      <c r="CF708" s="40">
        <v>54.1</v>
      </c>
      <c r="CG708" s="40">
        <v>53</v>
      </c>
      <c r="CH708" s="40">
        <v>0.19</v>
      </c>
      <c r="CI708" s="40">
        <v>0.01</v>
      </c>
      <c r="CJ708" s="40">
        <v>0</v>
      </c>
      <c r="CK708" s="40">
        <v>669.4</v>
      </c>
      <c r="CL708" s="40">
        <v>19994</v>
      </c>
      <c r="CM708" s="40">
        <v>3</v>
      </c>
      <c r="CN708" s="40">
        <v>12</v>
      </c>
      <c r="CO708" s="449"/>
      <c r="CP708" s="42">
        <v>0.79</v>
      </c>
      <c r="CQ708" s="42">
        <v>0.88</v>
      </c>
      <c r="CR708" s="42">
        <v>100.4</v>
      </c>
      <c r="CS708" s="42">
        <v>1.7</v>
      </c>
      <c r="CT708" s="42">
        <v>5.5</v>
      </c>
      <c r="CU708" s="42">
        <v>45</v>
      </c>
      <c r="CV708" s="42">
        <v>540</v>
      </c>
      <c r="CW708" s="42">
        <v>720</v>
      </c>
      <c r="CX708" s="42">
        <v>0.5</v>
      </c>
      <c r="CY708" s="42">
        <v>0.05</v>
      </c>
      <c r="CZ708" s="42">
        <v>0.02</v>
      </c>
      <c r="DA708" s="42">
        <v>53.6</v>
      </c>
    </row>
    <row r="709" spans="1:105" ht="15.75" x14ac:dyDescent="0.3">
      <c r="A709" s="44">
        <f t="shared" si="67"/>
        <v>2016</v>
      </c>
      <c r="B709" s="44" t="str">
        <f t="shared" si="67"/>
        <v>MARZO</v>
      </c>
      <c r="C709" s="44">
        <v>4</v>
      </c>
      <c r="D709" s="44" t="str">
        <f t="shared" si="66"/>
        <v>MARZO 2016 / 3</v>
      </c>
      <c r="E709" s="35">
        <v>3</v>
      </c>
      <c r="F709" s="36">
        <v>42410</v>
      </c>
      <c r="G709" s="37">
        <v>60869</v>
      </c>
      <c r="H709" s="37" t="s">
        <v>104</v>
      </c>
      <c r="I709" s="38">
        <v>0.81089999999999995</v>
      </c>
      <c r="J709" s="39" t="s">
        <v>20</v>
      </c>
      <c r="K709" s="40">
        <v>0.01</v>
      </c>
      <c r="L709" s="40">
        <v>26.6</v>
      </c>
      <c r="M709" s="40">
        <v>112</v>
      </c>
      <c r="N709" s="41" t="s">
        <v>103</v>
      </c>
      <c r="O709" s="40">
        <v>2</v>
      </c>
      <c r="P709" s="40">
        <v>55.2</v>
      </c>
      <c r="Q709" s="40"/>
      <c r="R709" s="40">
        <v>0.08</v>
      </c>
      <c r="S709" s="40">
        <v>0</v>
      </c>
      <c r="T709" s="40">
        <v>0.03</v>
      </c>
      <c r="U709" s="40">
        <v>643</v>
      </c>
      <c r="V709" s="40">
        <v>19970</v>
      </c>
      <c r="W709" s="40">
        <v>1</v>
      </c>
      <c r="X709" s="40">
        <v>12.1</v>
      </c>
      <c r="Y709" s="432"/>
      <c r="Z709" s="42">
        <v>0.79</v>
      </c>
      <c r="AA709" s="42">
        <v>0.88</v>
      </c>
      <c r="AB709" s="42">
        <v>100.4</v>
      </c>
      <c r="AC709" s="42">
        <v>1.7</v>
      </c>
      <c r="AD709" s="42">
        <v>5.5</v>
      </c>
      <c r="AE709" s="42">
        <v>45</v>
      </c>
      <c r="AF709" s="42">
        <v>540</v>
      </c>
      <c r="AG709" s="42">
        <v>720</v>
      </c>
      <c r="AH709" s="42">
        <v>0.5</v>
      </c>
      <c r="AI709" s="42">
        <v>0.05</v>
      </c>
      <c r="AJ709" s="42">
        <v>0.02</v>
      </c>
      <c r="AK709" s="42">
        <v>53.6</v>
      </c>
      <c r="AM709" s="49">
        <v>3</v>
      </c>
      <c r="AN709" s="52">
        <v>42446</v>
      </c>
      <c r="AO709" s="50">
        <v>61825</v>
      </c>
      <c r="AP709" s="50" t="s">
        <v>182</v>
      </c>
      <c r="AQ709" s="48">
        <v>0.8165</v>
      </c>
      <c r="AR709" s="51" t="s">
        <v>20</v>
      </c>
      <c r="AS709" s="47">
        <v>0.01</v>
      </c>
      <c r="AT709" s="47">
        <v>25</v>
      </c>
      <c r="AU709" s="47">
        <v>123</v>
      </c>
      <c r="AV709" s="46" t="s">
        <v>103</v>
      </c>
      <c r="AW709" s="47">
        <v>2.4</v>
      </c>
      <c r="AX709" s="47">
        <v>58</v>
      </c>
      <c r="AZ709" s="47">
        <v>0.08</v>
      </c>
      <c r="BA709" s="47">
        <v>0.01</v>
      </c>
      <c r="BB709" s="47">
        <v>0.03</v>
      </c>
      <c r="BC709" s="47">
        <v>666</v>
      </c>
      <c r="BD709" s="47">
        <v>19922</v>
      </c>
      <c r="BE709" s="47">
        <v>1</v>
      </c>
      <c r="BF709" s="47">
        <v>12</v>
      </c>
      <c r="BG709" s="260"/>
      <c r="BH709" s="45">
        <v>0.79</v>
      </c>
      <c r="BI709" s="45">
        <v>0.88</v>
      </c>
      <c r="BJ709" s="45">
        <v>100.4</v>
      </c>
      <c r="BK709" s="45">
        <v>1.7</v>
      </c>
      <c r="BL709" s="45">
        <v>5.5</v>
      </c>
      <c r="BM709" s="45">
        <v>45</v>
      </c>
      <c r="BN709" s="45">
        <v>540</v>
      </c>
      <c r="BO709" s="45">
        <v>720</v>
      </c>
      <c r="BP709" s="45">
        <v>0.5</v>
      </c>
      <c r="BQ709" s="45">
        <v>0.05</v>
      </c>
      <c r="BR709" s="45">
        <v>0.02</v>
      </c>
      <c r="BS709" s="45">
        <v>53.6</v>
      </c>
      <c r="BU709" s="35">
        <v>3</v>
      </c>
      <c r="BV709" s="36">
        <v>42415</v>
      </c>
      <c r="BW709" s="35"/>
      <c r="BX709" s="35"/>
      <c r="BY709" s="38">
        <v>0.81</v>
      </c>
      <c r="BZ709" s="40">
        <v>1</v>
      </c>
      <c r="CA709" s="40">
        <v>0.01</v>
      </c>
      <c r="CB709" s="40">
        <v>7</v>
      </c>
      <c r="CC709" s="40">
        <v>106</v>
      </c>
      <c r="CD709" s="41" t="s">
        <v>103</v>
      </c>
      <c r="CE709" s="40">
        <v>2.8</v>
      </c>
      <c r="CF709" s="40">
        <v>53</v>
      </c>
      <c r="CG709" s="40">
        <v>51.9</v>
      </c>
      <c r="CH709" s="40">
        <v>0.2</v>
      </c>
      <c r="CI709" s="40">
        <v>0.01</v>
      </c>
      <c r="CJ709" s="40">
        <v>0</v>
      </c>
      <c r="CK709" s="40">
        <v>690</v>
      </c>
      <c r="CL709" s="40">
        <v>19978</v>
      </c>
      <c r="CM709" s="40">
        <v>2.5</v>
      </c>
      <c r="CN709" s="40">
        <v>12.2</v>
      </c>
      <c r="CO709" s="449"/>
      <c r="CP709" s="42">
        <v>0.79</v>
      </c>
      <c r="CQ709" s="42">
        <v>0.88</v>
      </c>
      <c r="CR709" s="42">
        <v>100.4</v>
      </c>
      <c r="CS709" s="42">
        <v>1.7</v>
      </c>
      <c r="CT709" s="42">
        <v>5.5</v>
      </c>
      <c r="CU709" s="42">
        <v>45</v>
      </c>
      <c r="CV709" s="42">
        <v>540</v>
      </c>
      <c r="CW709" s="42">
        <v>720</v>
      </c>
      <c r="CX709" s="42">
        <v>0.5</v>
      </c>
      <c r="CY709" s="42">
        <v>0.05</v>
      </c>
      <c r="CZ709" s="42">
        <v>0.02</v>
      </c>
      <c r="DA709" s="42">
        <v>53.6</v>
      </c>
    </row>
    <row r="710" spans="1:105" ht="15.75" x14ac:dyDescent="0.3">
      <c r="A710" s="44">
        <f t="shared" si="67"/>
        <v>2016</v>
      </c>
      <c r="B710" s="44" t="str">
        <f t="shared" si="67"/>
        <v>MARZO</v>
      </c>
      <c r="C710" s="44">
        <v>5</v>
      </c>
      <c r="D710" s="44" t="str">
        <f t="shared" si="66"/>
        <v>MARZO 2016 / 4</v>
      </c>
      <c r="E710" s="35">
        <v>4</v>
      </c>
      <c r="F710" s="36">
        <v>42414</v>
      </c>
      <c r="G710" s="37">
        <v>60972</v>
      </c>
      <c r="H710" s="37" t="s">
        <v>102</v>
      </c>
      <c r="I710" s="38">
        <v>0.81040000000000001</v>
      </c>
      <c r="J710" s="39" t="s">
        <v>20</v>
      </c>
      <c r="K710" s="40">
        <v>0.01</v>
      </c>
      <c r="L710" s="40">
        <v>26.6</v>
      </c>
      <c r="M710" s="40">
        <v>110</v>
      </c>
      <c r="N710" s="41" t="s">
        <v>103</v>
      </c>
      <c r="O710" s="40">
        <v>1.9</v>
      </c>
      <c r="P710" s="40">
        <v>56.3</v>
      </c>
      <c r="Q710" s="43"/>
      <c r="R710" s="40">
        <v>0.08</v>
      </c>
      <c r="S710" s="40">
        <v>0</v>
      </c>
      <c r="T710" s="40">
        <v>0.03</v>
      </c>
      <c r="U710" s="40">
        <v>642</v>
      </c>
      <c r="V710" s="40">
        <v>19974</v>
      </c>
      <c r="W710" s="40">
        <v>1</v>
      </c>
      <c r="X710" s="40">
        <v>11.9</v>
      </c>
      <c r="Y710" s="432"/>
      <c r="Z710" s="42">
        <v>0.79</v>
      </c>
      <c r="AA710" s="42">
        <v>0.88</v>
      </c>
      <c r="AB710" s="42">
        <v>100.4</v>
      </c>
      <c r="AC710" s="42">
        <v>1.7</v>
      </c>
      <c r="AD710" s="42">
        <v>5.5</v>
      </c>
      <c r="AE710" s="42">
        <v>45</v>
      </c>
      <c r="AF710" s="42">
        <v>540</v>
      </c>
      <c r="AG710" s="42">
        <v>720</v>
      </c>
      <c r="AH710" s="42">
        <v>0.5</v>
      </c>
      <c r="AI710" s="42">
        <v>0.05</v>
      </c>
      <c r="AJ710" s="42">
        <v>0.02</v>
      </c>
      <c r="AK710" s="42">
        <v>53.6</v>
      </c>
      <c r="AM710" s="49">
        <v>4</v>
      </c>
      <c r="AN710" s="52">
        <v>42451</v>
      </c>
      <c r="AO710" s="50">
        <v>61949</v>
      </c>
      <c r="AP710" s="50" t="s">
        <v>152</v>
      </c>
      <c r="AQ710" s="48">
        <v>0.81699999999999995</v>
      </c>
      <c r="AR710" s="51" t="s">
        <v>20</v>
      </c>
      <c r="AS710" s="47">
        <v>0.01</v>
      </c>
      <c r="AT710" s="47">
        <v>21</v>
      </c>
      <c r="AU710" s="47">
        <v>124</v>
      </c>
      <c r="AV710" s="46" t="s">
        <v>103</v>
      </c>
      <c r="AW710" s="47">
        <v>2.4</v>
      </c>
      <c r="AX710" s="47">
        <v>57</v>
      </c>
      <c r="AZ710" s="47">
        <v>0.08</v>
      </c>
      <c r="BA710" s="47">
        <v>0.01</v>
      </c>
      <c r="BB710" s="47">
        <v>0.05</v>
      </c>
      <c r="BC710" s="47">
        <v>666</v>
      </c>
      <c r="BD710" s="47">
        <v>19918</v>
      </c>
      <c r="BE710" s="47">
        <v>1</v>
      </c>
      <c r="BF710" s="47">
        <v>12</v>
      </c>
      <c r="BG710" s="260"/>
      <c r="BH710" s="45">
        <v>0.79</v>
      </c>
      <c r="BI710" s="45">
        <v>0.88</v>
      </c>
      <c r="BJ710" s="45">
        <v>100.4</v>
      </c>
      <c r="BK710" s="45">
        <v>1.7</v>
      </c>
      <c r="BL710" s="45">
        <v>5.5</v>
      </c>
      <c r="BM710" s="45">
        <v>45</v>
      </c>
      <c r="BN710" s="45">
        <v>540</v>
      </c>
      <c r="BO710" s="45">
        <v>720</v>
      </c>
      <c r="BP710" s="45">
        <v>0.5</v>
      </c>
      <c r="BQ710" s="45">
        <v>0.05</v>
      </c>
      <c r="BR710" s="45">
        <v>0.02</v>
      </c>
      <c r="BS710" s="45">
        <v>53.6</v>
      </c>
      <c r="BU710" s="35">
        <v>4</v>
      </c>
      <c r="BV710" s="36">
        <v>42422</v>
      </c>
      <c r="BW710" s="35"/>
      <c r="BX710" s="35"/>
      <c r="BY710" s="38">
        <v>0.80579999999999996</v>
      </c>
      <c r="BZ710" s="40">
        <v>1</v>
      </c>
      <c r="CA710" s="40">
        <v>0.01</v>
      </c>
      <c r="CB710" s="40">
        <v>6</v>
      </c>
      <c r="CC710" s="40">
        <v>110</v>
      </c>
      <c r="CD710" s="41" t="s">
        <v>103</v>
      </c>
      <c r="CE710" s="40">
        <v>2.9</v>
      </c>
      <c r="CF710" s="40">
        <v>55</v>
      </c>
      <c r="CG710" s="40">
        <v>53.9</v>
      </c>
      <c r="CH710" s="40">
        <v>0.19</v>
      </c>
      <c r="CI710" s="40">
        <v>0.01</v>
      </c>
      <c r="CJ710" s="40">
        <v>0</v>
      </c>
      <c r="CK710" s="40">
        <v>679.4</v>
      </c>
      <c r="CL710" s="40">
        <v>20014</v>
      </c>
      <c r="CM710" s="40">
        <v>3.5</v>
      </c>
      <c r="CN710" s="40">
        <v>12</v>
      </c>
      <c r="CO710" s="449"/>
      <c r="CP710" s="42">
        <v>0.79</v>
      </c>
      <c r="CQ710" s="42">
        <v>0.88</v>
      </c>
      <c r="CR710" s="42">
        <v>100.4</v>
      </c>
      <c r="CS710" s="42">
        <v>1.7</v>
      </c>
      <c r="CT710" s="42">
        <v>5.5</v>
      </c>
      <c r="CU710" s="42">
        <v>45</v>
      </c>
      <c r="CV710" s="42">
        <v>540</v>
      </c>
      <c r="CW710" s="42">
        <v>720</v>
      </c>
      <c r="CX710" s="42">
        <v>0.5</v>
      </c>
      <c r="CY710" s="42">
        <v>0.05</v>
      </c>
      <c r="CZ710" s="42">
        <v>0.02</v>
      </c>
      <c r="DA710" s="42">
        <v>53.6</v>
      </c>
    </row>
    <row r="711" spans="1:105" ht="15.75" x14ac:dyDescent="0.3">
      <c r="A711" s="44">
        <f t="shared" si="67"/>
        <v>2016</v>
      </c>
      <c r="B711" s="44" t="str">
        <f t="shared" si="67"/>
        <v>MARZO</v>
      </c>
      <c r="C711" s="44">
        <v>6</v>
      </c>
      <c r="D711" s="44" t="str">
        <f t="shared" si="66"/>
        <v>MARZO 2016 / 5</v>
      </c>
      <c r="E711" s="35">
        <v>5</v>
      </c>
      <c r="F711" s="36">
        <v>42416</v>
      </c>
      <c r="G711" s="37">
        <v>61033</v>
      </c>
      <c r="H711" s="37" t="s">
        <v>104</v>
      </c>
      <c r="I711" s="38">
        <v>0.81089999999999995</v>
      </c>
      <c r="J711" s="39" t="s">
        <v>20</v>
      </c>
      <c r="K711" s="40">
        <v>0.01</v>
      </c>
      <c r="L711" s="40">
        <v>26.6</v>
      </c>
      <c r="M711" s="40">
        <v>109</v>
      </c>
      <c r="N711" s="41" t="s">
        <v>103</v>
      </c>
      <c r="O711" s="40">
        <v>1.9</v>
      </c>
      <c r="P711" s="40">
        <v>56.1</v>
      </c>
      <c r="Q711" s="43"/>
      <c r="R711" s="40">
        <v>0.08</v>
      </c>
      <c r="S711" s="40">
        <v>0</v>
      </c>
      <c r="T711" s="40">
        <v>0.03</v>
      </c>
      <c r="U711" s="40">
        <v>643</v>
      </c>
      <c r="V711" s="40">
        <v>19970</v>
      </c>
      <c r="W711" s="40">
        <v>1</v>
      </c>
      <c r="X711" s="40">
        <v>12</v>
      </c>
      <c r="Y711" s="432"/>
      <c r="Z711" s="42">
        <v>0.79</v>
      </c>
      <c r="AA711" s="42">
        <v>0.88</v>
      </c>
      <c r="AB711" s="42">
        <v>100.4</v>
      </c>
      <c r="AC711" s="42">
        <v>1.7</v>
      </c>
      <c r="AD711" s="42">
        <v>5.5</v>
      </c>
      <c r="AE711" s="42">
        <v>45</v>
      </c>
      <c r="AF711" s="42">
        <v>540</v>
      </c>
      <c r="AG711" s="42">
        <v>720</v>
      </c>
      <c r="AH711" s="42">
        <v>0.5</v>
      </c>
      <c r="AI711" s="42">
        <v>0.05</v>
      </c>
      <c r="AJ711" s="42">
        <v>0.02</v>
      </c>
      <c r="AK711" s="42">
        <v>53.6</v>
      </c>
      <c r="AM711" s="49">
        <v>5</v>
      </c>
      <c r="AN711" s="52">
        <v>42455</v>
      </c>
      <c r="AO711" s="50">
        <v>62023</v>
      </c>
      <c r="AP711" s="50" t="s">
        <v>153</v>
      </c>
      <c r="AQ711" s="48">
        <v>0.81789999999999996</v>
      </c>
      <c r="AR711" s="51" t="s">
        <v>20</v>
      </c>
      <c r="AS711" s="47">
        <v>0.01</v>
      </c>
      <c r="AT711" s="47">
        <v>25</v>
      </c>
      <c r="AU711" s="47">
        <v>122</v>
      </c>
      <c r="AV711" s="46" t="s">
        <v>103</v>
      </c>
      <c r="AW711" s="47">
        <v>2.4</v>
      </c>
      <c r="AX711" s="47">
        <v>58</v>
      </c>
      <c r="AZ711" s="47">
        <v>0.08</v>
      </c>
      <c r="BA711" s="47">
        <v>0.01</v>
      </c>
      <c r="BB711" s="47">
        <v>0.05</v>
      </c>
      <c r="BC711" s="47">
        <v>669</v>
      </c>
      <c r="BD711" s="47">
        <v>19910</v>
      </c>
      <c r="BE711" s="47">
        <v>1</v>
      </c>
      <c r="BF711" s="47">
        <v>12</v>
      </c>
      <c r="BG711" s="260"/>
      <c r="BH711" s="45">
        <v>0.79</v>
      </c>
      <c r="BI711" s="45">
        <v>0.88</v>
      </c>
      <c r="BJ711" s="45">
        <v>100.4</v>
      </c>
      <c r="BK711" s="45">
        <v>1.7</v>
      </c>
      <c r="BL711" s="45">
        <v>5.5</v>
      </c>
      <c r="BM711" s="45">
        <v>45</v>
      </c>
      <c r="BN711" s="45">
        <v>540</v>
      </c>
      <c r="BO711" s="45">
        <v>720</v>
      </c>
      <c r="BP711" s="45">
        <v>0.5</v>
      </c>
      <c r="BQ711" s="45">
        <v>0.05</v>
      </c>
      <c r="BR711" s="45">
        <v>0.02</v>
      </c>
      <c r="BS711" s="45">
        <v>53.6</v>
      </c>
      <c r="BU711" s="43"/>
      <c r="BV711" s="43"/>
      <c r="BW711" s="43"/>
      <c r="BX711" s="43"/>
      <c r="BY711" s="43"/>
      <c r="BZ711" s="43"/>
      <c r="CA711" s="43"/>
      <c r="CB711" s="43"/>
      <c r="CC711" s="43"/>
      <c r="CD711" s="43"/>
      <c r="CE711" s="43"/>
      <c r="CF711" s="43"/>
      <c r="CG711" s="43"/>
      <c r="CH711" s="43"/>
      <c r="CI711" s="43"/>
      <c r="CJ711" s="43"/>
      <c r="CK711" s="43"/>
      <c r="CL711" s="43"/>
      <c r="CM711" s="43"/>
      <c r="CN711" s="43"/>
      <c r="CP711" s="43"/>
      <c r="CQ711" s="43"/>
      <c r="CR711" s="43"/>
      <c r="CS711" s="43"/>
      <c r="CT711" s="43"/>
      <c r="CU711" s="43"/>
      <c r="CV711" s="43"/>
      <c r="CW711" s="43"/>
      <c r="CX711" s="43"/>
      <c r="CY711" s="43"/>
      <c r="CZ711" s="43"/>
      <c r="DA711" s="43"/>
    </row>
    <row r="712" spans="1:105" ht="15.75" x14ac:dyDescent="0.3">
      <c r="A712" s="44">
        <f t="shared" si="67"/>
        <v>2016</v>
      </c>
      <c r="B712" s="44" t="str">
        <f t="shared" si="67"/>
        <v>MARZO</v>
      </c>
      <c r="C712" s="44">
        <v>7</v>
      </c>
      <c r="D712" s="44" t="str">
        <f t="shared" si="66"/>
        <v>MARZO 2016 / 6</v>
      </c>
      <c r="E712" s="35">
        <v>6</v>
      </c>
      <c r="F712" s="36">
        <v>42418</v>
      </c>
      <c r="G712" s="37">
        <v>61066</v>
      </c>
      <c r="H712" s="37" t="s">
        <v>102</v>
      </c>
      <c r="I712" s="38">
        <v>0.81089999999999995</v>
      </c>
      <c r="J712" s="39" t="s">
        <v>20</v>
      </c>
      <c r="K712" s="40">
        <v>0.01</v>
      </c>
      <c r="L712" s="40">
        <v>26.6</v>
      </c>
      <c r="M712" s="40">
        <v>108</v>
      </c>
      <c r="N712" s="41" t="s">
        <v>103</v>
      </c>
      <c r="O712" s="40">
        <v>1.9</v>
      </c>
      <c r="P712" s="40">
        <v>56</v>
      </c>
      <c r="Q712" s="43"/>
      <c r="R712" s="40">
        <v>0.08</v>
      </c>
      <c r="S712" s="40">
        <v>0</v>
      </c>
      <c r="T712" s="40">
        <v>0.03</v>
      </c>
      <c r="U712" s="40">
        <v>648</v>
      </c>
      <c r="V712" s="40">
        <v>19970</v>
      </c>
      <c r="W712" s="40">
        <v>1</v>
      </c>
      <c r="X712" s="40">
        <v>11.9</v>
      </c>
      <c r="Y712" s="432"/>
      <c r="Z712" s="42">
        <v>0.79</v>
      </c>
      <c r="AA712" s="42">
        <v>0.88</v>
      </c>
      <c r="AB712" s="42">
        <v>100.4</v>
      </c>
      <c r="AC712" s="42">
        <v>1.7</v>
      </c>
      <c r="AD712" s="42">
        <v>5.5</v>
      </c>
      <c r="AE712" s="42">
        <v>45</v>
      </c>
      <c r="AF712" s="42">
        <v>540</v>
      </c>
      <c r="AG712" s="42">
        <v>720</v>
      </c>
      <c r="AH712" s="42">
        <v>0.5</v>
      </c>
      <c r="AI712" s="42">
        <v>0.05</v>
      </c>
      <c r="AJ712" s="42">
        <v>0.02</v>
      </c>
      <c r="AK712" s="42">
        <v>53.6</v>
      </c>
      <c r="AM712" s="49">
        <v>6</v>
      </c>
      <c r="AN712" s="52">
        <v>42460</v>
      </c>
      <c r="AO712" s="50">
        <v>62274</v>
      </c>
      <c r="AP712" s="50" t="s">
        <v>152</v>
      </c>
      <c r="AQ712" s="48">
        <v>0.81740000000000002</v>
      </c>
      <c r="AR712" s="51" t="s">
        <v>20</v>
      </c>
      <c r="AS712" s="47">
        <v>0.01</v>
      </c>
      <c r="AT712" s="47">
        <v>25</v>
      </c>
      <c r="AU712" s="47">
        <v>117</v>
      </c>
      <c r="AV712" s="46" t="s">
        <v>103</v>
      </c>
      <c r="AW712" s="47">
        <v>2.5</v>
      </c>
      <c r="AX712" s="47">
        <v>58</v>
      </c>
      <c r="AZ712" s="47">
        <v>7.0000000000000007E-2</v>
      </c>
      <c r="BA712" s="47">
        <v>0.01</v>
      </c>
      <c r="BB712" s="47">
        <v>0</v>
      </c>
      <c r="BC712" s="47">
        <v>664</v>
      </c>
      <c r="BD712" s="47">
        <v>19914</v>
      </c>
      <c r="BE712" s="47">
        <v>1</v>
      </c>
      <c r="BF712" s="47">
        <v>12</v>
      </c>
      <c r="BG712" s="260"/>
      <c r="BH712" s="45">
        <v>0.79</v>
      </c>
      <c r="BI712" s="45">
        <v>0.88</v>
      </c>
      <c r="BJ712" s="45">
        <v>100.4</v>
      </c>
      <c r="BK712" s="45">
        <v>1.7</v>
      </c>
      <c r="BL712" s="45">
        <v>5.5</v>
      </c>
      <c r="BM712" s="45">
        <v>45</v>
      </c>
      <c r="BN712" s="45">
        <v>540</v>
      </c>
      <c r="BO712" s="45">
        <v>720</v>
      </c>
      <c r="BP712" s="45">
        <v>0.5</v>
      </c>
      <c r="BQ712" s="45">
        <v>0.05</v>
      </c>
      <c r="BR712" s="45">
        <v>0.02</v>
      </c>
      <c r="BS712" s="45">
        <v>53.6</v>
      </c>
      <c r="BU712" s="43"/>
      <c r="BV712" s="43"/>
      <c r="BW712" s="43"/>
      <c r="BX712" s="43"/>
      <c r="BY712" s="43"/>
      <c r="BZ712" s="43"/>
      <c r="CA712" s="43"/>
      <c r="CB712" s="43"/>
      <c r="CC712" s="43"/>
      <c r="CD712" s="43"/>
      <c r="CE712" s="43"/>
      <c r="CF712" s="43"/>
      <c r="CG712" s="43"/>
      <c r="CH712" s="43"/>
      <c r="CI712" s="43"/>
      <c r="CJ712" s="43"/>
      <c r="CK712" s="43"/>
      <c r="CL712" s="43"/>
      <c r="CM712" s="43"/>
      <c r="CN712" s="43"/>
      <c r="CP712" s="43"/>
      <c r="CQ712" s="43"/>
      <c r="CR712" s="43"/>
      <c r="CS712" s="43"/>
      <c r="CT712" s="43"/>
      <c r="CU712" s="43"/>
      <c r="CV712" s="43"/>
      <c r="CW712" s="43"/>
      <c r="CX712" s="43"/>
      <c r="CY712" s="43"/>
      <c r="CZ712" s="43"/>
      <c r="DA712" s="43"/>
    </row>
    <row r="713" spans="1:105" ht="15.75" x14ac:dyDescent="0.3">
      <c r="A713" s="44">
        <f t="shared" si="67"/>
        <v>2016</v>
      </c>
      <c r="B713" s="44" t="str">
        <f t="shared" si="67"/>
        <v>MARZO</v>
      </c>
      <c r="C713" s="44">
        <v>8</v>
      </c>
      <c r="D713" s="44" t="str">
        <f t="shared" si="66"/>
        <v>MARZO 2016 / 7</v>
      </c>
      <c r="E713" s="35">
        <v>7</v>
      </c>
      <c r="F713" s="36">
        <v>42420</v>
      </c>
      <c r="G713" s="37">
        <v>61130</v>
      </c>
      <c r="H713" s="37" t="s">
        <v>104</v>
      </c>
      <c r="I713" s="38">
        <v>0.81040000000000001</v>
      </c>
      <c r="J713" s="39" t="s">
        <v>20</v>
      </c>
      <c r="K713" s="40">
        <v>0.01</v>
      </c>
      <c r="L713" s="40">
        <v>26.6</v>
      </c>
      <c r="M713" s="40">
        <v>108</v>
      </c>
      <c r="N713" s="41" t="s">
        <v>103</v>
      </c>
      <c r="O713" s="40">
        <v>2</v>
      </c>
      <c r="P713" s="40">
        <v>56</v>
      </c>
      <c r="Q713" s="43"/>
      <c r="R713" s="40">
        <v>0.08</v>
      </c>
      <c r="S713" s="40">
        <v>0</v>
      </c>
      <c r="T713" s="40">
        <v>0.03</v>
      </c>
      <c r="U713" s="40">
        <v>644</v>
      </c>
      <c r="V713" s="40">
        <v>19974</v>
      </c>
      <c r="W713" s="40">
        <v>1</v>
      </c>
      <c r="X713" s="40">
        <v>11.9</v>
      </c>
      <c r="Y713" s="432"/>
      <c r="Z713" s="42">
        <v>0.79</v>
      </c>
      <c r="AA713" s="42">
        <v>0.88</v>
      </c>
      <c r="AB713" s="42">
        <v>100.4</v>
      </c>
      <c r="AC713" s="42">
        <v>1.7</v>
      </c>
      <c r="AD713" s="42">
        <v>5.5</v>
      </c>
      <c r="AE713" s="42">
        <v>45</v>
      </c>
      <c r="AF713" s="42">
        <v>540</v>
      </c>
      <c r="AG713" s="42">
        <v>720</v>
      </c>
      <c r="AH713" s="42">
        <v>0.5</v>
      </c>
      <c r="AI713" s="42">
        <v>0.05</v>
      </c>
      <c r="AJ713" s="42">
        <v>0.02</v>
      </c>
      <c r="AK713" s="42">
        <v>53.6</v>
      </c>
      <c r="AN713" s="164"/>
      <c r="AX713" s="44"/>
      <c r="BU713" s="43"/>
      <c r="BV713" s="43"/>
      <c r="BW713" s="43"/>
      <c r="BX713" s="43"/>
      <c r="BY713" s="43"/>
      <c r="BZ713" s="43"/>
      <c r="CA713" s="43"/>
      <c r="CB713" s="43"/>
      <c r="CC713" s="43"/>
      <c r="CD713" s="43"/>
      <c r="CE713" s="43"/>
      <c r="CF713" s="43"/>
      <c r="CG713" s="43"/>
      <c r="CH713" s="43"/>
      <c r="CI713" s="43"/>
      <c r="CJ713" s="43"/>
      <c r="CK713" s="43"/>
      <c r="CL713" s="43"/>
      <c r="CM713" s="43"/>
      <c r="CN713" s="43"/>
      <c r="CP713" s="43"/>
      <c r="CQ713" s="43"/>
      <c r="CR713" s="43"/>
      <c r="CS713" s="43"/>
      <c r="CT713" s="43"/>
      <c r="CU713" s="43"/>
      <c r="CV713" s="43"/>
      <c r="CW713" s="43"/>
      <c r="CX713" s="43"/>
      <c r="CY713" s="43"/>
      <c r="CZ713" s="43"/>
      <c r="DA713" s="43"/>
    </row>
    <row r="714" spans="1:105" ht="15.75" x14ac:dyDescent="0.3">
      <c r="A714" s="44">
        <f t="shared" si="67"/>
        <v>2016</v>
      </c>
      <c r="B714" s="44" t="str">
        <f t="shared" si="67"/>
        <v>MARZO</v>
      </c>
      <c r="C714" s="44">
        <v>9</v>
      </c>
      <c r="D714" s="44" t="str">
        <f t="shared" si="66"/>
        <v>MARZO 2016 / 8</v>
      </c>
      <c r="E714" s="35">
        <v>8</v>
      </c>
      <c r="F714" s="36">
        <v>42422</v>
      </c>
      <c r="G714" s="37">
        <v>61168</v>
      </c>
      <c r="H714" s="37" t="s">
        <v>102</v>
      </c>
      <c r="I714" s="38">
        <v>0.81040000000000001</v>
      </c>
      <c r="J714" s="39" t="s">
        <v>20</v>
      </c>
      <c r="K714" s="40">
        <v>0.01</v>
      </c>
      <c r="L714" s="40">
        <v>26.6</v>
      </c>
      <c r="M714" s="40">
        <v>109</v>
      </c>
      <c r="N714" s="41" t="s">
        <v>103</v>
      </c>
      <c r="O714" s="40">
        <v>2</v>
      </c>
      <c r="P714" s="40">
        <v>56.3</v>
      </c>
      <c r="Q714" s="43"/>
      <c r="R714" s="40">
        <v>0.08</v>
      </c>
      <c r="S714" s="40">
        <v>0</v>
      </c>
      <c r="T714" s="40">
        <v>0.03</v>
      </c>
      <c r="U714" s="40">
        <v>646</v>
      </c>
      <c r="V714" s="40">
        <v>19974</v>
      </c>
      <c r="W714" s="40">
        <v>1</v>
      </c>
      <c r="X714" s="40">
        <v>11.9</v>
      </c>
      <c r="Y714" s="432"/>
      <c r="Z714" s="42">
        <v>0.79</v>
      </c>
      <c r="AA714" s="42">
        <v>0.88</v>
      </c>
      <c r="AB714" s="42">
        <v>100.4</v>
      </c>
      <c r="AC714" s="42">
        <v>1.7</v>
      </c>
      <c r="AD714" s="42">
        <v>5.5</v>
      </c>
      <c r="AE714" s="42">
        <v>45</v>
      </c>
      <c r="AF714" s="42">
        <v>540</v>
      </c>
      <c r="AG714" s="42">
        <v>720</v>
      </c>
      <c r="AH714" s="42">
        <v>0.5</v>
      </c>
      <c r="AI714" s="42">
        <v>0.05</v>
      </c>
      <c r="AJ714" s="42">
        <v>0.02</v>
      </c>
      <c r="AK714" s="42">
        <v>53.6</v>
      </c>
      <c r="AN714" s="164"/>
      <c r="AX714" s="44"/>
      <c r="BU714" s="43"/>
      <c r="BV714" s="43"/>
      <c r="BW714" s="43"/>
      <c r="BX714" s="43"/>
      <c r="BY714" s="43"/>
      <c r="BZ714" s="43"/>
      <c r="CA714" s="43"/>
      <c r="CB714" s="43"/>
      <c r="CC714" s="43"/>
      <c r="CD714" s="43"/>
      <c r="CE714" s="43"/>
      <c r="CF714" s="43"/>
      <c r="CG714" s="43"/>
      <c r="CH714" s="43"/>
      <c r="CI714" s="43"/>
      <c r="CJ714" s="43"/>
      <c r="CK714" s="43"/>
      <c r="CL714" s="43"/>
      <c r="CM714" s="43"/>
      <c r="CN714" s="43"/>
      <c r="CP714" s="43"/>
      <c r="CQ714" s="43"/>
      <c r="CR714" s="43"/>
      <c r="CS714" s="43"/>
      <c r="CT714" s="43"/>
      <c r="CU714" s="43"/>
      <c r="CV714" s="43"/>
      <c r="CW714" s="43"/>
      <c r="CX714" s="43"/>
      <c r="CY714" s="43"/>
      <c r="CZ714" s="43"/>
      <c r="DA714" s="43"/>
    </row>
    <row r="715" spans="1:105" ht="15.75" x14ac:dyDescent="0.3">
      <c r="A715" s="44">
        <f t="shared" si="67"/>
        <v>2016</v>
      </c>
      <c r="B715" s="44" t="str">
        <f t="shared" si="67"/>
        <v>MARZO</v>
      </c>
      <c r="C715" s="44">
        <v>10</v>
      </c>
      <c r="D715" s="44" t="str">
        <f t="shared" si="66"/>
        <v>MARZO 2016 / 9</v>
      </c>
      <c r="E715" s="35">
        <v>9</v>
      </c>
      <c r="F715" s="36">
        <v>42424</v>
      </c>
      <c r="G715" s="37">
        <v>61223</v>
      </c>
      <c r="H715" s="37" t="s">
        <v>212</v>
      </c>
      <c r="I715" s="38">
        <v>0.81089999999999995</v>
      </c>
      <c r="J715" s="39" t="s">
        <v>20</v>
      </c>
      <c r="K715" s="40">
        <v>0.01</v>
      </c>
      <c r="L715" s="40">
        <v>26.6</v>
      </c>
      <c r="M715" s="40">
        <v>108</v>
      </c>
      <c r="N715" s="41" t="s">
        <v>103</v>
      </c>
      <c r="O715" s="40">
        <v>1.9</v>
      </c>
      <c r="P715" s="40">
        <v>55.8</v>
      </c>
      <c r="Q715" s="43"/>
      <c r="R715" s="40">
        <v>0.08</v>
      </c>
      <c r="S715" s="40">
        <v>0</v>
      </c>
      <c r="T715" s="40">
        <v>0.03</v>
      </c>
      <c r="U715" s="40">
        <v>640</v>
      </c>
      <c r="V715" s="40">
        <v>19970</v>
      </c>
      <c r="W715" s="40">
        <v>1</v>
      </c>
      <c r="X715" s="40">
        <v>12</v>
      </c>
      <c r="Y715" s="432"/>
      <c r="Z715" s="42">
        <v>0.79</v>
      </c>
      <c r="AA715" s="42">
        <v>0.88</v>
      </c>
      <c r="AB715" s="42">
        <v>100.4</v>
      </c>
      <c r="AC715" s="42">
        <v>1.7</v>
      </c>
      <c r="AD715" s="42">
        <v>5.5</v>
      </c>
      <c r="AE715" s="42">
        <v>45</v>
      </c>
      <c r="AF715" s="42">
        <v>540</v>
      </c>
      <c r="AG715" s="42">
        <v>720</v>
      </c>
      <c r="AH715" s="42">
        <v>0.5</v>
      </c>
      <c r="AI715" s="42">
        <v>0.05</v>
      </c>
      <c r="AJ715" s="42">
        <v>0.02</v>
      </c>
      <c r="AK715" s="42">
        <v>53.6</v>
      </c>
      <c r="AN715" s="164"/>
      <c r="AX715" s="44"/>
      <c r="BU715" s="43"/>
      <c r="BV715" s="43"/>
      <c r="BW715" s="43"/>
      <c r="BX715" s="43"/>
      <c r="BY715" s="43"/>
      <c r="BZ715" s="43"/>
      <c r="CA715" s="43"/>
      <c r="CB715" s="43"/>
      <c r="CC715" s="43"/>
      <c r="CD715" s="43"/>
      <c r="CE715" s="43"/>
      <c r="CF715" s="43"/>
      <c r="CG715" s="43"/>
      <c r="CH715" s="43"/>
      <c r="CI715" s="43"/>
      <c r="CJ715" s="43"/>
      <c r="CK715" s="43"/>
      <c r="CL715" s="43"/>
      <c r="CM715" s="43"/>
      <c r="CN715" s="43"/>
      <c r="CP715" s="43"/>
      <c r="CQ715" s="43"/>
      <c r="CR715" s="43"/>
      <c r="CS715" s="43"/>
      <c r="CT715" s="43"/>
      <c r="CU715" s="43"/>
      <c r="CV715" s="43"/>
      <c r="CW715" s="43"/>
      <c r="CX715" s="43"/>
      <c r="CY715" s="43"/>
      <c r="CZ715" s="43"/>
      <c r="DA715" s="43"/>
    </row>
    <row r="716" spans="1:105" ht="15.75" x14ac:dyDescent="0.3">
      <c r="A716" s="44">
        <f t="shared" si="67"/>
        <v>2016</v>
      </c>
      <c r="B716" s="44" t="str">
        <f t="shared" si="67"/>
        <v>MARZO</v>
      </c>
      <c r="C716" s="44">
        <v>11</v>
      </c>
      <c r="D716" s="44" t="str">
        <f t="shared" si="66"/>
        <v>MARZO 2016 / 10</v>
      </c>
      <c r="E716" s="35">
        <v>10</v>
      </c>
      <c r="F716" s="36">
        <v>42426</v>
      </c>
      <c r="G716" s="37">
        <v>61285</v>
      </c>
      <c r="H716" s="37" t="s">
        <v>102</v>
      </c>
      <c r="I716" s="38">
        <v>0.81040000000000001</v>
      </c>
      <c r="J716" s="39" t="s">
        <v>20</v>
      </c>
      <c r="K716" s="40">
        <v>0.01</v>
      </c>
      <c r="L716" s="40">
        <v>26.6</v>
      </c>
      <c r="M716" s="40">
        <v>109</v>
      </c>
      <c r="N716" s="41" t="s">
        <v>103</v>
      </c>
      <c r="O716" s="40">
        <v>1.9</v>
      </c>
      <c r="P716" s="40">
        <v>56</v>
      </c>
      <c r="Q716" s="43"/>
      <c r="R716" s="40">
        <v>0.08</v>
      </c>
      <c r="S716" s="40">
        <v>0</v>
      </c>
      <c r="T716" s="40">
        <v>0.03</v>
      </c>
      <c r="U716" s="40">
        <v>642</v>
      </c>
      <c r="V716" s="40">
        <v>19974</v>
      </c>
      <c r="W716" s="40">
        <v>1</v>
      </c>
      <c r="X716" s="40">
        <v>12</v>
      </c>
      <c r="Y716" s="432"/>
      <c r="Z716" s="42">
        <v>0.79</v>
      </c>
      <c r="AA716" s="42">
        <v>0.88</v>
      </c>
      <c r="AB716" s="42">
        <v>100.4</v>
      </c>
      <c r="AC716" s="42">
        <v>1.7</v>
      </c>
      <c r="AD716" s="42">
        <v>5.5</v>
      </c>
      <c r="AE716" s="42">
        <v>45</v>
      </c>
      <c r="AF716" s="42">
        <v>540</v>
      </c>
      <c r="AG716" s="42">
        <v>720</v>
      </c>
      <c r="AH716" s="42">
        <v>0.5</v>
      </c>
      <c r="AI716" s="42">
        <v>0.05</v>
      </c>
      <c r="AJ716" s="42">
        <v>0.02</v>
      </c>
      <c r="AK716" s="42">
        <v>53.6</v>
      </c>
      <c r="AN716" s="164"/>
      <c r="AX716" s="44"/>
      <c r="BU716" s="43"/>
      <c r="BV716" s="43"/>
      <c r="BW716" s="43"/>
      <c r="BX716" s="43"/>
      <c r="BY716" s="43"/>
      <c r="BZ716" s="43"/>
      <c r="CA716" s="43"/>
      <c r="CB716" s="43"/>
      <c r="CC716" s="43"/>
      <c r="CD716" s="43"/>
      <c r="CE716" s="43"/>
      <c r="CF716" s="43"/>
      <c r="CG716" s="43"/>
      <c r="CH716" s="43"/>
      <c r="CI716" s="43"/>
      <c r="CJ716" s="43"/>
      <c r="CK716" s="43"/>
      <c r="CL716" s="43"/>
      <c r="CM716" s="43"/>
      <c r="CN716" s="43"/>
      <c r="CP716" s="43"/>
      <c r="CQ716" s="43"/>
      <c r="CR716" s="43"/>
      <c r="CS716" s="43"/>
      <c r="CT716" s="43"/>
      <c r="CU716" s="43"/>
      <c r="CV716" s="43"/>
      <c r="CW716" s="43"/>
      <c r="CX716" s="43"/>
      <c r="CY716" s="43"/>
      <c r="CZ716" s="43"/>
      <c r="DA716" s="43"/>
    </row>
    <row r="717" spans="1:105" ht="15.75" x14ac:dyDescent="0.3">
      <c r="A717" s="44">
        <f t="shared" si="67"/>
        <v>2016</v>
      </c>
      <c r="B717" s="44" t="str">
        <f t="shared" si="67"/>
        <v>MARZO</v>
      </c>
      <c r="C717" s="44">
        <v>12</v>
      </c>
      <c r="D717" s="44" t="str">
        <f t="shared" si="66"/>
        <v>MARZO 2016 / 11</v>
      </c>
      <c r="E717" s="35">
        <v>11</v>
      </c>
      <c r="F717" s="36">
        <v>42428</v>
      </c>
      <c r="G717" s="37">
        <v>61313</v>
      </c>
      <c r="H717" s="37" t="s">
        <v>104</v>
      </c>
      <c r="I717" s="38">
        <v>0.81089999999999995</v>
      </c>
      <c r="J717" s="39" t="s">
        <v>20</v>
      </c>
      <c r="K717" s="40">
        <v>0.01</v>
      </c>
      <c r="L717" s="40">
        <v>26.6</v>
      </c>
      <c r="M717" s="40">
        <v>108</v>
      </c>
      <c r="N717" s="41" t="s">
        <v>103</v>
      </c>
      <c r="O717" s="40">
        <v>1.9</v>
      </c>
      <c r="P717" s="40">
        <v>56.1</v>
      </c>
      <c r="Q717" s="43"/>
      <c r="R717" s="40">
        <v>0.08</v>
      </c>
      <c r="S717" s="40">
        <v>0</v>
      </c>
      <c r="T717" s="40">
        <v>0.03</v>
      </c>
      <c r="U717" s="40">
        <v>645</v>
      </c>
      <c r="V717" s="40">
        <v>19970</v>
      </c>
      <c r="W717" s="40">
        <v>1</v>
      </c>
      <c r="X717" s="40">
        <v>12</v>
      </c>
      <c r="Y717" s="432"/>
      <c r="Z717" s="42">
        <v>0.79</v>
      </c>
      <c r="AA717" s="42">
        <v>0.88</v>
      </c>
      <c r="AB717" s="42">
        <v>100.4</v>
      </c>
      <c r="AC717" s="42">
        <v>1.7</v>
      </c>
      <c r="AD717" s="42">
        <v>5.5</v>
      </c>
      <c r="AE717" s="42">
        <v>45</v>
      </c>
      <c r="AF717" s="42">
        <v>540</v>
      </c>
      <c r="AG717" s="42">
        <v>720</v>
      </c>
      <c r="AH717" s="42">
        <v>0.5</v>
      </c>
      <c r="AI717" s="42">
        <v>0.05</v>
      </c>
      <c r="AJ717" s="42">
        <v>0.02</v>
      </c>
      <c r="AK717" s="42">
        <v>53.6</v>
      </c>
      <c r="AN717" s="164"/>
      <c r="AX717" s="44"/>
      <c r="BU717" s="43"/>
      <c r="BV717" s="43"/>
      <c r="BW717" s="43"/>
      <c r="BX717" s="43"/>
      <c r="BY717" s="43"/>
      <c r="BZ717" s="43"/>
      <c r="CA717" s="43"/>
      <c r="CB717" s="43"/>
      <c r="CC717" s="43"/>
      <c r="CD717" s="43"/>
      <c r="CE717" s="43"/>
      <c r="CF717" s="43"/>
      <c r="CG717" s="43"/>
      <c r="CH717" s="43"/>
      <c r="CI717" s="43"/>
      <c r="CJ717" s="43"/>
      <c r="CK717" s="43"/>
      <c r="CL717" s="43"/>
      <c r="CM717" s="43"/>
      <c r="CN717" s="43"/>
      <c r="CP717" s="43"/>
      <c r="CQ717" s="43"/>
      <c r="CR717" s="43"/>
      <c r="CS717" s="43"/>
      <c r="CT717" s="43"/>
      <c r="CU717" s="43"/>
      <c r="CV717" s="43"/>
      <c r="CW717" s="43"/>
      <c r="CX717" s="43"/>
      <c r="CY717" s="43"/>
      <c r="CZ717" s="43"/>
      <c r="DA717" s="43"/>
    </row>
    <row r="718" spans="1:105" x14ac:dyDescent="0.25">
      <c r="A718" s="44">
        <f t="shared" si="67"/>
        <v>2016</v>
      </c>
      <c r="B718" s="44" t="str">
        <f t="shared" si="67"/>
        <v>MARZO</v>
      </c>
      <c r="C718" s="44">
        <v>13</v>
      </c>
      <c r="D718" s="44" t="str">
        <f t="shared" si="66"/>
        <v>MARZO 2016 / 12</v>
      </c>
    </row>
    <row r="719" spans="1:105" x14ac:dyDescent="0.25">
      <c r="A719" s="44">
        <f t="shared" si="67"/>
        <v>2016</v>
      </c>
      <c r="B719" s="44" t="str">
        <f t="shared" si="67"/>
        <v>MARZO</v>
      </c>
      <c r="C719" s="44">
        <v>14</v>
      </c>
      <c r="D719" s="44" t="str">
        <f t="shared" si="66"/>
        <v>MARZO 2016 / 13</v>
      </c>
    </row>
    <row r="720" spans="1:105" x14ac:dyDescent="0.25">
      <c r="A720" s="44">
        <f t="shared" si="67"/>
        <v>2016</v>
      </c>
      <c r="B720" s="44" t="str">
        <f t="shared" si="67"/>
        <v>MARZO</v>
      </c>
      <c r="C720" s="44">
        <v>15</v>
      </c>
      <c r="D720" s="44" t="str">
        <f t="shared" si="66"/>
        <v>MARZO 2016 / 14</v>
      </c>
    </row>
    <row r="721" spans="1:4" x14ac:dyDescent="0.25">
      <c r="A721" s="44">
        <f t="shared" si="67"/>
        <v>2016</v>
      </c>
      <c r="B721" s="44" t="str">
        <f t="shared" si="67"/>
        <v>MARZO</v>
      </c>
      <c r="C721" s="44">
        <v>16</v>
      </c>
      <c r="D721" s="44" t="str">
        <f t="shared" si="66"/>
        <v>MARZO 2016 / 15</v>
      </c>
    </row>
    <row r="722" spans="1:4" x14ac:dyDescent="0.25">
      <c r="A722" s="44">
        <f t="shared" si="67"/>
        <v>2016</v>
      </c>
      <c r="B722" s="44" t="str">
        <f t="shared" si="67"/>
        <v>MARZO</v>
      </c>
      <c r="C722" s="44">
        <v>17</v>
      </c>
      <c r="D722" s="44" t="str">
        <f t="shared" si="66"/>
        <v>MARZO 2016 / 16</v>
      </c>
    </row>
    <row r="723" spans="1:4" x14ac:dyDescent="0.25">
      <c r="A723" s="44">
        <f t="shared" si="67"/>
        <v>2016</v>
      </c>
      <c r="B723" s="44" t="str">
        <f t="shared" si="67"/>
        <v>MARZO</v>
      </c>
      <c r="C723" s="44">
        <v>18</v>
      </c>
      <c r="D723" s="44" t="str">
        <f t="shared" si="66"/>
        <v>MARZO 2016 / 17</v>
      </c>
    </row>
    <row r="724" spans="1:4" x14ac:dyDescent="0.25">
      <c r="A724" s="44">
        <f t="shared" si="67"/>
        <v>2016</v>
      </c>
      <c r="B724" s="44" t="str">
        <f t="shared" si="67"/>
        <v>MARZO</v>
      </c>
      <c r="C724" s="44">
        <v>19</v>
      </c>
      <c r="D724" s="44" t="str">
        <f t="shared" si="66"/>
        <v>MARZO 2016 / 18</v>
      </c>
    </row>
    <row r="725" spans="1:4" x14ac:dyDescent="0.25">
      <c r="A725" s="44">
        <f t="shared" si="67"/>
        <v>2016</v>
      </c>
      <c r="B725" s="44" t="str">
        <f t="shared" si="67"/>
        <v>MARZO</v>
      </c>
      <c r="C725" s="44">
        <v>20</v>
      </c>
      <c r="D725" s="44" t="str">
        <f t="shared" si="66"/>
        <v>MARZO 2016 / 19</v>
      </c>
    </row>
    <row r="726" spans="1:4" x14ac:dyDescent="0.25">
      <c r="A726" s="44">
        <f t="shared" si="67"/>
        <v>2016</v>
      </c>
      <c r="B726" s="44" t="str">
        <f t="shared" si="67"/>
        <v>MARZO</v>
      </c>
      <c r="C726" s="44">
        <v>21</v>
      </c>
      <c r="D726" s="44" t="str">
        <f t="shared" si="66"/>
        <v>MARZO 2016 / 20</v>
      </c>
    </row>
    <row r="727" spans="1:4" x14ac:dyDescent="0.25">
      <c r="A727" s="44">
        <f t="shared" si="67"/>
        <v>2016</v>
      </c>
      <c r="B727" s="44" t="str">
        <f t="shared" si="67"/>
        <v>MARZO</v>
      </c>
      <c r="C727" s="44">
        <v>22</v>
      </c>
      <c r="D727" s="44" t="str">
        <f t="shared" si="66"/>
        <v>MARZO 2016 / 21</v>
      </c>
    </row>
    <row r="728" spans="1:4" x14ac:dyDescent="0.25">
      <c r="A728" s="44">
        <f t="shared" si="67"/>
        <v>2016</v>
      </c>
      <c r="B728" s="44" t="str">
        <f t="shared" si="67"/>
        <v>MARZO</v>
      </c>
      <c r="C728" s="44">
        <v>23</v>
      </c>
      <c r="D728" s="44" t="str">
        <f t="shared" si="66"/>
        <v>MARZO 2016 / 22</v>
      </c>
    </row>
    <row r="729" spans="1:4" x14ac:dyDescent="0.25">
      <c r="A729" s="44">
        <f t="shared" si="67"/>
        <v>2016</v>
      </c>
      <c r="B729" s="44" t="str">
        <f t="shared" si="67"/>
        <v>MARZO</v>
      </c>
      <c r="C729" s="44">
        <v>24</v>
      </c>
      <c r="D729" s="44" t="str">
        <f t="shared" si="66"/>
        <v>MARZO 2016 / 23</v>
      </c>
    </row>
    <row r="730" spans="1:4" x14ac:dyDescent="0.25">
      <c r="A730" s="44">
        <f t="shared" si="67"/>
        <v>2016</v>
      </c>
      <c r="B730" s="44" t="str">
        <f t="shared" si="67"/>
        <v>MARZO</v>
      </c>
      <c r="C730" s="44">
        <v>25</v>
      </c>
      <c r="D730" s="44" t="str">
        <f t="shared" si="66"/>
        <v>MARZO 2016 / 24</v>
      </c>
    </row>
    <row r="731" spans="1:4" x14ac:dyDescent="0.25">
      <c r="A731" s="44">
        <f t="shared" si="67"/>
        <v>2016</v>
      </c>
      <c r="B731" s="44" t="str">
        <f t="shared" si="67"/>
        <v>MARZO</v>
      </c>
      <c r="C731" s="44">
        <v>26</v>
      </c>
      <c r="D731" s="44" t="str">
        <f t="shared" si="66"/>
        <v>MARZO 2016 / 25</v>
      </c>
    </row>
    <row r="732" spans="1:4" x14ac:dyDescent="0.25">
      <c r="A732" s="44">
        <f t="shared" si="67"/>
        <v>2016</v>
      </c>
      <c r="B732" s="44" t="str">
        <f t="shared" si="67"/>
        <v>MARZO</v>
      </c>
      <c r="C732" s="44">
        <v>27</v>
      </c>
      <c r="D732" s="44" t="str">
        <f t="shared" si="66"/>
        <v>MARZO 2016 / 26</v>
      </c>
    </row>
    <row r="733" spans="1:4" x14ac:dyDescent="0.25">
      <c r="A733" s="44">
        <f t="shared" si="67"/>
        <v>2016</v>
      </c>
      <c r="B733" s="44" t="str">
        <f t="shared" si="67"/>
        <v>MARZO</v>
      </c>
      <c r="C733" s="44">
        <v>28</v>
      </c>
      <c r="D733" s="44" t="str">
        <f t="shared" si="66"/>
        <v>MARZO 2016 / 27</v>
      </c>
    </row>
    <row r="734" spans="1:4" x14ac:dyDescent="0.25">
      <c r="A734" s="44">
        <f t="shared" si="67"/>
        <v>2016</v>
      </c>
      <c r="B734" s="44" t="str">
        <f t="shared" si="67"/>
        <v>MARZO</v>
      </c>
      <c r="C734" s="44">
        <v>29</v>
      </c>
      <c r="D734" s="44" t="str">
        <f t="shared" si="66"/>
        <v>MARZO 2016 / 28</v>
      </c>
    </row>
    <row r="735" spans="1:4" x14ac:dyDescent="0.25">
      <c r="A735" s="44">
        <f t="shared" si="67"/>
        <v>2016</v>
      </c>
      <c r="B735" s="44" t="str">
        <f t="shared" si="67"/>
        <v>MARZO</v>
      </c>
      <c r="C735" s="44">
        <v>30</v>
      </c>
      <c r="D735" s="44" t="str">
        <f t="shared" si="66"/>
        <v>MARZO 2016 / 29</v>
      </c>
    </row>
    <row r="736" spans="1:4" x14ac:dyDescent="0.25">
      <c r="A736" s="44">
        <f t="shared" si="67"/>
        <v>2016</v>
      </c>
      <c r="B736" s="44" t="str">
        <f t="shared" si="67"/>
        <v>MARZO</v>
      </c>
      <c r="C736" s="44">
        <v>31</v>
      </c>
      <c r="D736" s="44" t="str">
        <f t="shared" si="66"/>
        <v>MARZO 2016 / 30</v>
      </c>
    </row>
    <row r="737" spans="1:105" s="206" customFormat="1" x14ac:dyDescent="0.25">
      <c r="D737" s="44" t="str">
        <f t="shared" si="66"/>
        <v>MARZO 2016 / 31</v>
      </c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17"/>
      <c r="Z737" s="44"/>
      <c r="AA737" s="55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207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55"/>
      <c r="AY737" s="44"/>
      <c r="AZ737" s="44"/>
      <c r="BA737" s="44"/>
      <c r="BB737" s="44"/>
      <c r="BC737" s="44"/>
      <c r="BD737" s="44"/>
      <c r="BE737" s="44"/>
      <c r="BF737" s="44"/>
      <c r="BG737" s="411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207"/>
      <c r="BU737" s="44"/>
      <c r="BV737" s="55"/>
      <c r="BW737" s="44"/>
      <c r="BX737" s="44"/>
      <c r="BY737" s="44"/>
      <c r="BZ737" s="44"/>
      <c r="CA737" s="44"/>
      <c r="CB737" s="44"/>
      <c r="CC737" s="44"/>
      <c r="CD737" s="44"/>
      <c r="CE737" s="44"/>
      <c r="CF737" s="44"/>
      <c r="CG737" s="44"/>
      <c r="CH737" s="44"/>
      <c r="CI737" s="44"/>
      <c r="CJ737" s="44"/>
      <c r="CK737" s="44"/>
      <c r="CL737" s="44"/>
      <c r="CM737" s="44"/>
      <c r="CN737" s="44"/>
      <c r="CO737" s="422"/>
      <c r="CP737" s="44"/>
      <c r="CQ737" s="44"/>
      <c r="CR737" s="44"/>
      <c r="CS737" s="44"/>
      <c r="CT737" s="44"/>
      <c r="CU737" s="44"/>
      <c r="CV737" s="44"/>
      <c r="CW737" s="44"/>
      <c r="CX737" s="44"/>
      <c r="CY737" s="44"/>
      <c r="CZ737" s="44"/>
      <c r="DA737" s="44"/>
    </row>
    <row r="738" spans="1:105" ht="15.75" x14ac:dyDescent="0.25">
      <c r="A738" s="44">
        <v>2016</v>
      </c>
      <c r="B738" s="44" t="s">
        <v>242</v>
      </c>
      <c r="C738" s="44">
        <v>1</v>
      </c>
      <c r="D738" s="208" t="s">
        <v>228</v>
      </c>
      <c r="E738" s="209">
        <f>IFERROR(AVERAGE(E707:E737),"")</f>
        <v>6</v>
      </c>
      <c r="F738" s="209">
        <f>IFERROR(AVERAGE(F707:F737),"")</f>
        <v>42416.727272727272</v>
      </c>
      <c r="G738" s="209">
        <f>IFERROR(AVERAGE(G707:G737),"")</f>
        <v>61053.545454545456</v>
      </c>
      <c r="H738" s="209" t="str">
        <f>IFERROR(AVERAGE(H707:H737),"")</f>
        <v/>
      </c>
      <c r="I738" s="209">
        <f>IFERROR(AVERAGE(I707:I737),"")</f>
        <v>0.81054545454545446</v>
      </c>
      <c r="J738" s="209" t="str">
        <f t="shared" ref="J738:BU738" si="68">IFERROR(AVERAGE(J707:J737),"")</f>
        <v/>
      </c>
      <c r="K738" s="209">
        <f t="shared" si="68"/>
        <v>9.9999999999999985E-3</v>
      </c>
      <c r="L738" s="209">
        <f t="shared" si="68"/>
        <v>26.6</v>
      </c>
      <c r="M738" s="209">
        <f t="shared" si="68"/>
        <v>109.18181818181819</v>
      </c>
      <c r="N738" s="209" t="str">
        <f t="shared" si="68"/>
        <v/>
      </c>
      <c r="O738" s="209">
        <f t="shared" si="68"/>
        <v>1.9363636363636361</v>
      </c>
      <c r="P738" s="209">
        <f t="shared" si="68"/>
        <v>55.963636363636368</v>
      </c>
      <c r="Q738" s="209" t="str">
        <f t="shared" si="68"/>
        <v/>
      </c>
      <c r="R738" s="209">
        <f t="shared" si="68"/>
        <v>7.9999999999999988E-2</v>
      </c>
      <c r="S738" s="209">
        <f t="shared" si="68"/>
        <v>0</v>
      </c>
      <c r="T738" s="209">
        <f t="shared" si="68"/>
        <v>3.0000000000000006E-2</v>
      </c>
      <c r="U738" s="209">
        <f t="shared" si="68"/>
        <v>642.81818181818187</v>
      </c>
      <c r="V738" s="209">
        <f t="shared" si="68"/>
        <v>19972.909090909092</v>
      </c>
      <c r="W738" s="209">
        <f t="shared" si="68"/>
        <v>1</v>
      </c>
      <c r="X738" s="209">
        <f t="shared" si="68"/>
        <v>11.954545454545455</v>
      </c>
      <c r="Y738" s="418" t="str">
        <f t="shared" si="68"/>
        <v/>
      </c>
      <c r="Z738" s="209">
        <f t="shared" si="68"/>
        <v>0.79000000000000015</v>
      </c>
      <c r="AA738" s="209">
        <f t="shared" si="68"/>
        <v>0.88000000000000012</v>
      </c>
      <c r="AB738" s="209">
        <f t="shared" si="68"/>
        <v>100.39999999999999</v>
      </c>
      <c r="AC738" s="209">
        <f t="shared" si="68"/>
        <v>1.6999999999999995</v>
      </c>
      <c r="AD738" s="209">
        <f t="shared" si="68"/>
        <v>5.5</v>
      </c>
      <c r="AE738" s="209">
        <f t="shared" si="68"/>
        <v>45</v>
      </c>
      <c r="AF738" s="209">
        <f t="shared" si="68"/>
        <v>540</v>
      </c>
      <c r="AG738" s="209">
        <f t="shared" si="68"/>
        <v>720</v>
      </c>
      <c r="AH738" s="209">
        <f t="shared" si="68"/>
        <v>0.5</v>
      </c>
      <c r="AI738" s="209">
        <f t="shared" si="68"/>
        <v>4.9999999999999996E-2</v>
      </c>
      <c r="AJ738" s="209">
        <f t="shared" si="68"/>
        <v>1.9999999999999997E-2</v>
      </c>
      <c r="AK738" s="209">
        <f t="shared" si="68"/>
        <v>53.600000000000016</v>
      </c>
      <c r="AL738" s="209" t="str">
        <f t="shared" si="68"/>
        <v/>
      </c>
      <c r="AM738" s="209">
        <f t="shared" si="68"/>
        <v>3.5</v>
      </c>
      <c r="AN738" s="209">
        <f t="shared" si="68"/>
        <v>42447.166666666664</v>
      </c>
      <c r="AO738" s="209">
        <f t="shared" si="68"/>
        <v>61883.333333333336</v>
      </c>
      <c r="AP738" s="209" t="str">
        <f t="shared" si="68"/>
        <v/>
      </c>
      <c r="AQ738" s="209">
        <f t="shared" si="68"/>
        <v>0.81720000000000004</v>
      </c>
      <c r="AR738" s="209" t="str">
        <f t="shared" si="68"/>
        <v/>
      </c>
      <c r="AS738" s="209">
        <f t="shared" si="68"/>
        <v>0.01</v>
      </c>
      <c r="AT738" s="209">
        <f t="shared" si="68"/>
        <v>23.5</v>
      </c>
      <c r="AU738" s="209">
        <f t="shared" si="68"/>
        <v>120.33333333333333</v>
      </c>
      <c r="AV738" s="209" t="str">
        <f t="shared" si="68"/>
        <v/>
      </c>
      <c r="AW738" s="209">
        <f t="shared" si="68"/>
        <v>2.4333333333333336</v>
      </c>
      <c r="AX738" s="210">
        <f t="shared" si="68"/>
        <v>57.833333333333336</v>
      </c>
      <c r="AY738" s="209" t="str">
        <f t="shared" si="68"/>
        <v/>
      </c>
      <c r="AZ738" s="209">
        <f t="shared" si="68"/>
        <v>8.1666666666666679E-2</v>
      </c>
      <c r="BA738" s="209">
        <f t="shared" si="68"/>
        <v>0.01</v>
      </c>
      <c r="BB738" s="209">
        <f t="shared" si="68"/>
        <v>3.3333333333333333E-2</v>
      </c>
      <c r="BC738" s="209">
        <f t="shared" si="68"/>
        <v>664</v>
      </c>
      <c r="BD738" s="209">
        <f t="shared" si="68"/>
        <v>19916</v>
      </c>
      <c r="BE738" s="209">
        <f t="shared" si="68"/>
        <v>1.0833333333333333</v>
      </c>
      <c r="BF738" s="209">
        <f t="shared" si="68"/>
        <v>12</v>
      </c>
      <c r="BG738" s="412" t="str">
        <f t="shared" si="68"/>
        <v/>
      </c>
      <c r="BH738" s="209">
        <f t="shared" si="68"/>
        <v>0.79</v>
      </c>
      <c r="BI738" s="209">
        <f t="shared" si="68"/>
        <v>0.88</v>
      </c>
      <c r="BJ738" s="209">
        <f t="shared" si="68"/>
        <v>100.39999999999999</v>
      </c>
      <c r="BK738" s="209">
        <f t="shared" si="68"/>
        <v>1.7</v>
      </c>
      <c r="BL738" s="209">
        <f t="shared" si="68"/>
        <v>5.5</v>
      </c>
      <c r="BM738" s="209">
        <f t="shared" si="68"/>
        <v>45</v>
      </c>
      <c r="BN738" s="209">
        <f t="shared" si="68"/>
        <v>540</v>
      </c>
      <c r="BO738" s="209">
        <f t="shared" si="68"/>
        <v>720</v>
      </c>
      <c r="BP738" s="209">
        <f t="shared" si="68"/>
        <v>0.5</v>
      </c>
      <c r="BQ738" s="209">
        <f t="shared" si="68"/>
        <v>4.9999999999999996E-2</v>
      </c>
      <c r="BR738" s="209">
        <f t="shared" si="68"/>
        <v>0.02</v>
      </c>
      <c r="BS738" s="209">
        <f t="shared" si="68"/>
        <v>53.6</v>
      </c>
      <c r="BT738" s="209" t="str">
        <f t="shared" si="68"/>
        <v/>
      </c>
      <c r="BU738" s="209">
        <f t="shared" si="68"/>
        <v>2.5</v>
      </c>
      <c r="BV738" s="210">
        <f>IFERROR(AVERAGE(BV707:BV737),"")</f>
        <v>42411.5</v>
      </c>
      <c r="BW738" s="206"/>
      <c r="BX738" s="206"/>
      <c r="BY738" s="206"/>
      <c r="BZ738" s="206"/>
      <c r="CA738" s="206"/>
      <c r="CB738" s="206"/>
      <c r="CC738" s="206"/>
      <c r="CD738" s="206"/>
      <c r="CE738" s="206"/>
      <c r="CF738" s="206"/>
      <c r="CG738" s="206"/>
      <c r="CH738" s="206"/>
      <c r="CI738" s="206"/>
      <c r="CJ738" s="206"/>
      <c r="CK738" s="206"/>
      <c r="CL738" s="206"/>
      <c r="CM738" s="206"/>
      <c r="CN738" s="206"/>
      <c r="CO738" s="448"/>
      <c r="CP738" s="206"/>
      <c r="CQ738" s="206"/>
      <c r="CR738" s="206"/>
      <c r="CS738" s="206"/>
      <c r="CT738" s="206"/>
      <c r="CU738" s="206"/>
      <c r="CV738" s="206"/>
      <c r="CW738" s="206"/>
      <c r="CX738" s="206"/>
      <c r="CY738" s="206"/>
      <c r="CZ738" s="206"/>
      <c r="DA738" s="206"/>
    </row>
    <row r="739" spans="1:105" ht="15.75" x14ac:dyDescent="0.3">
      <c r="A739" s="44">
        <f>A738</f>
        <v>2016</v>
      </c>
      <c r="B739" s="44" t="str">
        <f>B738</f>
        <v>ABRIL</v>
      </c>
      <c r="C739" s="44">
        <v>2</v>
      </c>
      <c r="D739" s="44" t="str">
        <f t="shared" ref="D739:D769" si="69">B738&amp;" "&amp;A738&amp;" / "&amp;C738</f>
        <v>ABRIL 2016 / 1</v>
      </c>
      <c r="E739" s="35">
        <v>1</v>
      </c>
      <c r="F739" s="36">
        <v>42401</v>
      </c>
      <c r="G739" s="37">
        <v>60701</v>
      </c>
      <c r="H739" s="37" t="s">
        <v>104</v>
      </c>
      <c r="I739" s="38">
        <v>0.8095</v>
      </c>
      <c r="J739" s="39" t="s">
        <v>20</v>
      </c>
      <c r="K739" s="40">
        <v>0.01</v>
      </c>
      <c r="L739" s="40">
        <v>26.6</v>
      </c>
      <c r="M739" s="40">
        <v>110</v>
      </c>
      <c r="N739" s="41" t="s">
        <v>103</v>
      </c>
      <c r="O739" s="40">
        <v>1.9</v>
      </c>
      <c r="P739" s="40">
        <v>55.9</v>
      </c>
      <c r="Q739" s="40"/>
      <c r="R739" s="40">
        <v>0.08</v>
      </c>
      <c r="S739" s="40">
        <v>0</v>
      </c>
      <c r="T739" s="40">
        <v>0.03</v>
      </c>
      <c r="U739" s="40">
        <v>638</v>
      </c>
      <c r="V739" s="40">
        <v>19982</v>
      </c>
      <c r="W739" s="40">
        <v>1</v>
      </c>
      <c r="X739" s="40">
        <v>11.9</v>
      </c>
      <c r="Y739" s="432"/>
      <c r="Z739" s="42">
        <v>0.79</v>
      </c>
      <c r="AA739" s="42">
        <v>0.88</v>
      </c>
      <c r="AB739" s="42">
        <v>100.4</v>
      </c>
      <c r="AC739" s="42">
        <v>1.7</v>
      </c>
      <c r="AD739" s="42">
        <v>5.5</v>
      </c>
      <c r="AE739" s="42">
        <v>45</v>
      </c>
      <c r="AF739" s="42">
        <v>540</v>
      </c>
      <c r="AG739" s="42">
        <v>720</v>
      </c>
      <c r="AH739" s="42">
        <v>0.5</v>
      </c>
      <c r="AI739" s="42">
        <v>0.05</v>
      </c>
      <c r="AJ739" s="42">
        <v>0.02</v>
      </c>
      <c r="AK739" s="42">
        <v>53.6</v>
      </c>
      <c r="AM739" s="49">
        <v>1</v>
      </c>
      <c r="AN739" s="52">
        <v>42466</v>
      </c>
      <c r="AO739" s="50">
        <v>62377</v>
      </c>
      <c r="AP739" s="50" t="s">
        <v>153</v>
      </c>
      <c r="AQ739" s="48">
        <v>0.81889999999999996</v>
      </c>
      <c r="AR739" s="51" t="s">
        <v>20</v>
      </c>
      <c r="AS739" s="47">
        <v>0.01</v>
      </c>
      <c r="AT739" s="47">
        <v>25</v>
      </c>
      <c r="AU739" s="47">
        <v>121</v>
      </c>
      <c r="AV739" s="46" t="s">
        <v>103</v>
      </c>
      <c r="AW739" s="47">
        <v>2.5</v>
      </c>
      <c r="AX739" s="47">
        <v>57</v>
      </c>
      <c r="AY739" s="47"/>
      <c r="AZ739" s="47">
        <v>0.08</v>
      </c>
      <c r="BA739" s="47">
        <v>0.01</v>
      </c>
      <c r="BB739" s="47">
        <v>0.05</v>
      </c>
      <c r="BC739" s="47">
        <v>658</v>
      </c>
      <c r="BD739" s="47">
        <v>19902</v>
      </c>
      <c r="BE739" s="47">
        <v>1.5</v>
      </c>
      <c r="BF739" s="47">
        <v>12</v>
      </c>
      <c r="BG739" s="260"/>
      <c r="BH739" s="45">
        <v>0.79</v>
      </c>
      <c r="BI739" s="45">
        <v>0.88</v>
      </c>
      <c r="BJ739" s="45">
        <v>100.4</v>
      </c>
      <c r="BK739" s="45">
        <v>1.7</v>
      </c>
      <c r="BL739" s="45">
        <v>5.5</v>
      </c>
      <c r="BM739" s="45">
        <v>45</v>
      </c>
      <c r="BN739" s="45">
        <v>540</v>
      </c>
      <c r="BO739" s="45">
        <v>720</v>
      </c>
      <c r="BP739" s="45">
        <v>0.5</v>
      </c>
      <c r="BQ739" s="45">
        <v>0.05</v>
      </c>
      <c r="BR739" s="45">
        <v>0.02</v>
      </c>
      <c r="BS739" s="45">
        <v>53.6</v>
      </c>
      <c r="BU739" s="35">
        <v>1</v>
      </c>
      <c r="BV739" s="36">
        <v>42401</v>
      </c>
      <c r="BW739" s="35"/>
      <c r="BX739" s="35"/>
      <c r="BY739" s="38">
        <v>0.8095</v>
      </c>
      <c r="BZ739" s="40">
        <v>1</v>
      </c>
      <c r="CA739" s="40">
        <v>0.01</v>
      </c>
      <c r="CB739" s="40">
        <v>7</v>
      </c>
      <c r="CC739" s="40">
        <v>108</v>
      </c>
      <c r="CD739" s="41" t="s">
        <v>103</v>
      </c>
      <c r="CE739" s="40">
        <v>2.8</v>
      </c>
      <c r="CF739" s="40">
        <v>52.4</v>
      </c>
      <c r="CG739" s="40">
        <v>51.3</v>
      </c>
      <c r="CH739" s="40">
        <v>0.2</v>
      </c>
      <c r="CI739" s="40">
        <v>0.01</v>
      </c>
      <c r="CJ739" s="40">
        <v>0</v>
      </c>
      <c r="CK739" s="40">
        <v>667.4</v>
      </c>
      <c r="CL739" s="40">
        <v>19982</v>
      </c>
      <c r="CM739" s="40">
        <v>2.5</v>
      </c>
      <c r="CN739" s="40">
        <v>12.2</v>
      </c>
      <c r="CO739" s="449"/>
      <c r="CP739" s="42">
        <v>0.79</v>
      </c>
      <c r="CQ739" s="42">
        <v>0.88</v>
      </c>
      <c r="CR739" s="42">
        <v>100.4</v>
      </c>
      <c r="CS739" s="42">
        <v>1.7</v>
      </c>
      <c r="CT739" s="42">
        <v>5.5</v>
      </c>
      <c r="CU739" s="42">
        <v>45</v>
      </c>
      <c r="CV739" s="42">
        <v>540</v>
      </c>
      <c r="CW739" s="42">
        <v>720</v>
      </c>
      <c r="CX739" s="42">
        <v>0.5</v>
      </c>
      <c r="CY739" s="42">
        <v>0.05</v>
      </c>
      <c r="CZ739" s="42">
        <v>0.02</v>
      </c>
      <c r="DA739" s="42">
        <v>53.6</v>
      </c>
    </row>
    <row r="740" spans="1:105" ht="15.75" x14ac:dyDescent="0.3">
      <c r="A740" s="44">
        <f t="shared" ref="A740:B768" si="70">A739</f>
        <v>2016</v>
      </c>
      <c r="B740" s="44" t="str">
        <f t="shared" si="70"/>
        <v>ABRIL</v>
      </c>
      <c r="C740" s="44">
        <v>3</v>
      </c>
      <c r="D740" s="44" t="str">
        <f t="shared" si="69"/>
        <v>ABRIL 2016 / 2</v>
      </c>
      <c r="E740" s="35">
        <v>2</v>
      </c>
      <c r="F740" s="36">
        <v>42405</v>
      </c>
      <c r="G740" s="37">
        <v>60829</v>
      </c>
      <c r="H740" s="37" t="s">
        <v>102</v>
      </c>
      <c r="I740" s="38">
        <v>0.81040000000000001</v>
      </c>
      <c r="J740" s="39" t="s">
        <v>20</v>
      </c>
      <c r="K740" s="40">
        <v>0.01</v>
      </c>
      <c r="L740" s="40">
        <v>26.6</v>
      </c>
      <c r="M740" s="40">
        <v>110</v>
      </c>
      <c r="N740" s="41" t="s">
        <v>103</v>
      </c>
      <c r="O740" s="40">
        <v>2</v>
      </c>
      <c r="P740" s="40">
        <v>55.9</v>
      </c>
      <c r="Q740" s="40"/>
      <c r="R740" s="40">
        <v>0.08</v>
      </c>
      <c r="S740" s="40">
        <v>0</v>
      </c>
      <c r="T740" s="40">
        <v>0.03</v>
      </c>
      <c r="U740" s="40">
        <v>640</v>
      </c>
      <c r="V740" s="40">
        <v>19974</v>
      </c>
      <c r="W740" s="40">
        <v>1</v>
      </c>
      <c r="X740" s="40">
        <v>11.9</v>
      </c>
      <c r="Y740" s="432"/>
      <c r="Z740" s="42">
        <v>0.79</v>
      </c>
      <c r="AA740" s="42">
        <v>0.88</v>
      </c>
      <c r="AB740" s="42">
        <v>100.4</v>
      </c>
      <c r="AC740" s="42">
        <v>1.7</v>
      </c>
      <c r="AD740" s="42">
        <v>5.5</v>
      </c>
      <c r="AE740" s="42">
        <v>45</v>
      </c>
      <c r="AF740" s="42">
        <v>540</v>
      </c>
      <c r="AG740" s="42">
        <v>720</v>
      </c>
      <c r="AH740" s="42">
        <v>0.5</v>
      </c>
      <c r="AI740" s="42">
        <v>0.05</v>
      </c>
      <c r="AJ740" s="42">
        <v>0.02</v>
      </c>
      <c r="AK740" s="42">
        <v>53.6</v>
      </c>
      <c r="AM740" s="49">
        <v>2</v>
      </c>
      <c r="AN740" s="52">
        <v>42473</v>
      </c>
      <c r="AO740" s="50">
        <v>62523</v>
      </c>
      <c r="AP740" s="50" t="s">
        <v>182</v>
      </c>
      <c r="AQ740" s="48">
        <v>0.81740000000000002</v>
      </c>
      <c r="AR740" s="51" t="s">
        <v>20</v>
      </c>
      <c r="AS740" s="47">
        <v>0.01</v>
      </c>
      <c r="AT740" s="47">
        <v>20</v>
      </c>
      <c r="AU740" s="47">
        <v>117</v>
      </c>
      <c r="AV740" s="46" t="s">
        <v>103</v>
      </c>
      <c r="AW740" s="47">
        <v>2.4</v>
      </c>
      <c r="AX740" s="47">
        <v>58</v>
      </c>
      <c r="AY740" s="47"/>
      <c r="AZ740" s="47">
        <v>0.08</v>
      </c>
      <c r="BA740" s="47">
        <v>0.01</v>
      </c>
      <c r="BB740" s="47">
        <v>0.05</v>
      </c>
      <c r="BC740" s="47">
        <v>667</v>
      </c>
      <c r="BD740" s="47">
        <v>19914</v>
      </c>
      <c r="BE740" s="47">
        <v>1</v>
      </c>
      <c r="BF740" s="47">
        <v>12</v>
      </c>
      <c r="BG740" s="260"/>
      <c r="BH740" s="45">
        <v>0.79</v>
      </c>
      <c r="BI740" s="45">
        <v>0.88</v>
      </c>
      <c r="BJ740" s="45">
        <v>100.4</v>
      </c>
      <c r="BK740" s="45">
        <v>1.7</v>
      </c>
      <c r="BL740" s="45">
        <v>5.5</v>
      </c>
      <c r="BM740" s="45">
        <v>45</v>
      </c>
      <c r="BN740" s="45">
        <v>540</v>
      </c>
      <c r="BO740" s="45">
        <v>720</v>
      </c>
      <c r="BP740" s="45">
        <v>0.5</v>
      </c>
      <c r="BQ740" s="45">
        <v>0.05</v>
      </c>
      <c r="BR740" s="45">
        <v>0.02</v>
      </c>
      <c r="BS740" s="45">
        <v>53.6</v>
      </c>
      <c r="BU740" s="35">
        <v>2</v>
      </c>
      <c r="BV740" s="36">
        <v>42408</v>
      </c>
      <c r="BW740" s="35"/>
      <c r="BX740" s="35"/>
      <c r="BY740" s="38">
        <v>0.80810000000000004</v>
      </c>
      <c r="BZ740" s="40">
        <v>1</v>
      </c>
      <c r="CA740" s="40">
        <v>0.01</v>
      </c>
      <c r="CB740" s="40">
        <v>6</v>
      </c>
      <c r="CC740" s="40">
        <v>104</v>
      </c>
      <c r="CD740" s="41" t="s">
        <v>103</v>
      </c>
      <c r="CE740" s="40">
        <v>2.7</v>
      </c>
      <c r="CF740" s="40">
        <v>54.1</v>
      </c>
      <c r="CG740" s="40">
        <v>53</v>
      </c>
      <c r="CH740" s="40">
        <v>0.19</v>
      </c>
      <c r="CI740" s="40">
        <v>0.01</v>
      </c>
      <c r="CJ740" s="40">
        <v>0</v>
      </c>
      <c r="CK740" s="40">
        <v>669.4</v>
      </c>
      <c r="CL740" s="40">
        <v>19994</v>
      </c>
      <c r="CM740" s="40">
        <v>3</v>
      </c>
      <c r="CN740" s="40">
        <v>12</v>
      </c>
      <c r="CO740" s="449"/>
      <c r="CP740" s="42">
        <v>0.79</v>
      </c>
      <c r="CQ740" s="42">
        <v>0.88</v>
      </c>
      <c r="CR740" s="42">
        <v>100.4</v>
      </c>
      <c r="CS740" s="42">
        <v>1.7</v>
      </c>
      <c r="CT740" s="42">
        <v>5.5</v>
      </c>
      <c r="CU740" s="42">
        <v>45</v>
      </c>
      <c r="CV740" s="42">
        <v>540</v>
      </c>
      <c r="CW740" s="42">
        <v>720</v>
      </c>
      <c r="CX740" s="42">
        <v>0.5</v>
      </c>
      <c r="CY740" s="42">
        <v>0.05</v>
      </c>
      <c r="CZ740" s="42">
        <v>0.02</v>
      </c>
      <c r="DA740" s="42">
        <v>53.6</v>
      </c>
    </row>
    <row r="741" spans="1:105" ht="15.75" x14ac:dyDescent="0.3">
      <c r="A741" s="44">
        <f t="shared" si="70"/>
        <v>2016</v>
      </c>
      <c r="B741" s="44" t="str">
        <f t="shared" si="70"/>
        <v>ABRIL</v>
      </c>
      <c r="C741" s="44">
        <v>4</v>
      </c>
      <c r="D741" s="44" t="str">
        <f t="shared" si="69"/>
        <v>ABRIL 2016 / 3</v>
      </c>
      <c r="E741" s="35">
        <v>3</v>
      </c>
      <c r="F741" s="36">
        <v>42410</v>
      </c>
      <c r="G741" s="37">
        <v>60869</v>
      </c>
      <c r="H741" s="37" t="s">
        <v>104</v>
      </c>
      <c r="I741" s="38">
        <v>0.81089999999999995</v>
      </c>
      <c r="J741" s="39" t="s">
        <v>20</v>
      </c>
      <c r="K741" s="40">
        <v>0.01</v>
      </c>
      <c r="L741" s="40">
        <v>26.6</v>
      </c>
      <c r="M741" s="40">
        <v>112</v>
      </c>
      <c r="N741" s="41" t="s">
        <v>103</v>
      </c>
      <c r="O741" s="40">
        <v>2</v>
      </c>
      <c r="P741" s="40">
        <v>55.2</v>
      </c>
      <c r="Q741" s="40"/>
      <c r="R741" s="40">
        <v>0.08</v>
      </c>
      <c r="S741" s="40">
        <v>0</v>
      </c>
      <c r="T741" s="40">
        <v>0.03</v>
      </c>
      <c r="U741" s="40">
        <v>643</v>
      </c>
      <c r="V741" s="40">
        <v>19970</v>
      </c>
      <c r="W741" s="40">
        <v>1</v>
      </c>
      <c r="X741" s="40">
        <v>12.1</v>
      </c>
      <c r="Y741" s="432"/>
      <c r="Z741" s="42">
        <v>0.79</v>
      </c>
      <c r="AA741" s="42">
        <v>0.88</v>
      </c>
      <c r="AB741" s="42">
        <v>100.4</v>
      </c>
      <c r="AC741" s="42">
        <v>1.7</v>
      </c>
      <c r="AD741" s="42">
        <v>5.5</v>
      </c>
      <c r="AE741" s="42">
        <v>45</v>
      </c>
      <c r="AF741" s="42">
        <v>540</v>
      </c>
      <c r="AG741" s="42">
        <v>720</v>
      </c>
      <c r="AH741" s="42">
        <v>0.5</v>
      </c>
      <c r="AI741" s="42">
        <v>0.05</v>
      </c>
      <c r="AJ741" s="42">
        <v>0.02</v>
      </c>
      <c r="AK741" s="42">
        <v>53.6</v>
      </c>
      <c r="AM741" s="49">
        <v>3</v>
      </c>
      <c r="AN741" s="52">
        <v>42480</v>
      </c>
      <c r="AO741" s="50">
        <v>62655</v>
      </c>
      <c r="AP741" s="50" t="s">
        <v>152</v>
      </c>
      <c r="AQ741" s="48">
        <v>0.81599999999999995</v>
      </c>
      <c r="AR741" s="51" t="s">
        <v>20</v>
      </c>
      <c r="AS741" s="47">
        <v>0.01</v>
      </c>
      <c r="AT741" s="47">
        <v>25</v>
      </c>
      <c r="AU741" s="47">
        <v>113</v>
      </c>
      <c r="AV741" s="46" t="s">
        <v>103</v>
      </c>
      <c r="AW741" s="47">
        <v>2.2999999999999998</v>
      </c>
      <c r="AX741" s="47">
        <v>57</v>
      </c>
      <c r="AZ741" s="47">
        <v>0.08</v>
      </c>
      <c r="BA741" s="47">
        <v>0.01</v>
      </c>
      <c r="BB741" s="47">
        <v>0.03</v>
      </c>
      <c r="BC741" s="47">
        <v>675</v>
      </c>
      <c r="BD741" s="47">
        <v>19926</v>
      </c>
      <c r="BE741" s="47">
        <v>1</v>
      </c>
      <c r="BF741" s="47">
        <v>12</v>
      </c>
      <c r="BG741" s="260"/>
      <c r="BH741" s="45">
        <v>0.79</v>
      </c>
      <c r="BI741" s="45">
        <v>0.88</v>
      </c>
      <c r="BJ741" s="45">
        <v>100.4</v>
      </c>
      <c r="BK741" s="45">
        <v>1.7</v>
      </c>
      <c r="BL741" s="45">
        <v>5.5</v>
      </c>
      <c r="BM741" s="45">
        <v>45</v>
      </c>
      <c r="BN741" s="45">
        <v>540</v>
      </c>
      <c r="BO741" s="45">
        <v>720</v>
      </c>
      <c r="BP741" s="45">
        <v>0.5</v>
      </c>
      <c r="BQ741" s="45">
        <v>0.05</v>
      </c>
      <c r="BR741" s="45">
        <v>0.02</v>
      </c>
      <c r="BS741" s="45">
        <v>53.6</v>
      </c>
      <c r="BU741" s="35">
        <v>3</v>
      </c>
      <c r="BV741" s="36">
        <v>42415</v>
      </c>
      <c r="BW741" s="35"/>
      <c r="BX741" s="35"/>
      <c r="BY741" s="38">
        <v>0.81</v>
      </c>
      <c r="BZ741" s="40">
        <v>1</v>
      </c>
      <c r="CA741" s="40">
        <v>0.01</v>
      </c>
      <c r="CB741" s="40">
        <v>7</v>
      </c>
      <c r="CC741" s="40">
        <v>106</v>
      </c>
      <c r="CD741" s="41" t="s">
        <v>103</v>
      </c>
      <c r="CE741" s="40">
        <v>2.8</v>
      </c>
      <c r="CF741" s="40">
        <v>53</v>
      </c>
      <c r="CG741" s="40">
        <v>51.9</v>
      </c>
      <c r="CH741" s="40">
        <v>0.2</v>
      </c>
      <c r="CI741" s="40">
        <v>0.01</v>
      </c>
      <c r="CJ741" s="40">
        <v>0</v>
      </c>
      <c r="CK741" s="40">
        <v>690</v>
      </c>
      <c r="CL741" s="40">
        <v>19978</v>
      </c>
      <c r="CM741" s="40">
        <v>2.5</v>
      </c>
      <c r="CN741" s="40">
        <v>12.2</v>
      </c>
      <c r="CO741" s="449"/>
      <c r="CP741" s="42">
        <v>0.79</v>
      </c>
      <c r="CQ741" s="42">
        <v>0.88</v>
      </c>
      <c r="CR741" s="42">
        <v>100.4</v>
      </c>
      <c r="CS741" s="42">
        <v>1.7</v>
      </c>
      <c r="CT741" s="42">
        <v>5.5</v>
      </c>
      <c r="CU741" s="42">
        <v>45</v>
      </c>
      <c r="CV741" s="42">
        <v>540</v>
      </c>
      <c r="CW741" s="42">
        <v>720</v>
      </c>
      <c r="CX741" s="42">
        <v>0.5</v>
      </c>
      <c r="CY741" s="42">
        <v>0.05</v>
      </c>
      <c r="CZ741" s="42">
        <v>0.02</v>
      </c>
      <c r="DA741" s="42">
        <v>53.6</v>
      </c>
    </row>
    <row r="742" spans="1:105" ht="15.75" x14ac:dyDescent="0.3">
      <c r="A742" s="44">
        <f t="shared" si="70"/>
        <v>2016</v>
      </c>
      <c r="B742" s="44" t="str">
        <f t="shared" si="70"/>
        <v>ABRIL</v>
      </c>
      <c r="C742" s="44">
        <v>5</v>
      </c>
      <c r="D742" s="44" t="str">
        <f t="shared" si="69"/>
        <v>ABRIL 2016 / 4</v>
      </c>
      <c r="E742" s="35">
        <v>4</v>
      </c>
      <c r="F742" s="36">
        <v>42414</v>
      </c>
      <c r="G742" s="37">
        <v>60972</v>
      </c>
      <c r="H742" s="37" t="s">
        <v>102</v>
      </c>
      <c r="I742" s="38">
        <v>0.81040000000000001</v>
      </c>
      <c r="J742" s="39" t="s">
        <v>20</v>
      </c>
      <c r="K742" s="40">
        <v>0.01</v>
      </c>
      <c r="L742" s="40">
        <v>26.6</v>
      </c>
      <c r="M742" s="40">
        <v>110</v>
      </c>
      <c r="N742" s="41" t="s">
        <v>103</v>
      </c>
      <c r="O742" s="40">
        <v>1.9</v>
      </c>
      <c r="P742" s="40">
        <v>56.3</v>
      </c>
      <c r="Q742" s="43"/>
      <c r="R742" s="40">
        <v>0.08</v>
      </c>
      <c r="S742" s="40">
        <v>0</v>
      </c>
      <c r="T742" s="40">
        <v>0.03</v>
      </c>
      <c r="U742" s="40">
        <v>642</v>
      </c>
      <c r="V742" s="40">
        <v>19974</v>
      </c>
      <c r="W742" s="40">
        <v>1</v>
      </c>
      <c r="X742" s="40">
        <v>11.9</v>
      </c>
      <c r="Y742" s="432"/>
      <c r="Z742" s="42">
        <v>0.79</v>
      </c>
      <c r="AA742" s="42">
        <v>0.88</v>
      </c>
      <c r="AB742" s="42">
        <v>100.4</v>
      </c>
      <c r="AC742" s="42">
        <v>1.7</v>
      </c>
      <c r="AD742" s="42">
        <v>5.5</v>
      </c>
      <c r="AE742" s="42">
        <v>45</v>
      </c>
      <c r="AF742" s="42">
        <v>540</v>
      </c>
      <c r="AG742" s="42">
        <v>720</v>
      </c>
      <c r="AH742" s="42">
        <v>0.5</v>
      </c>
      <c r="AI742" s="42">
        <v>0.05</v>
      </c>
      <c r="AJ742" s="42">
        <v>0.02</v>
      </c>
      <c r="AK742" s="42">
        <v>53.6</v>
      </c>
      <c r="AM742" s="49">
        <v>4</v>
      </c>
      <c r="AN742" s="52">
        <v>42487</v>
      </c>
      <c r="AO742" s="50">
        <v>62808</v>
      </c>
      <c r="AP742" s="50" t="s">
        <v>153</v>
      </c>
      <c r="AQ742" s="48">
        <v>0.81559999999999999</v>
      </c>
      <c r="AR742" s="51" t="s">
        <v>20</v>
      </c>
      <c r="AS742" s="47">
        <v>0.01</v>
      </c>
      <c r="AT742" s="47">
        <v>20</v>
      </c>
      <c r="AU742" s="47">
        <v>116</v>
      </c>
      <c r="AV742" s="46" t="s">
        <v>103</v>
      </c>
      <c r="AW742" s="47">
        <v>2.2999999999999998</v>
      </c>
      <c r="AX742" s="47">
        <v>56</v>
      </c>
      <c r="AZ742" s="47">
        <v>7.0000000000000007E-2</v>
      </c>
      <c r="BA742" s="47">
        <v>0.01</v>
      </c>
      <c r="BB742" s="47">
        <v>0.05</v>
      </c>
      <c r="BC742" s="47">
        <v>657</v>
      </c>
      <c r="BD742" s="47">
        <v>19930</v>
      </c>
      <c r="BE742" s="47">
        <v>1.5</v>
      </c>
      <c r="BF742" s="47">
        <v>12</v>
      </c>
      <c r="BG742" s="260"/>
      <c r="BH742" s="45">
        <v>0.79</v>
      </c>
      <c r="BI742" s="45">
        <v>0.88</v>
      </c>
      <c r="BJ742" s="45">
        <v>100.4</v>
      </c>
      <c r="BK742" s="45">
        <v>1.7</v>
      </c>
      <c r="BL742" s="45">
        <v>5.5</v>
      </c>
      <c r="BM742" s="45">
        <v>45</v>
      </c>
      <c r="BN742" s="45">
        <v>540</v>
      </c>
      <c r="BO742" s="45">
        <v>720</v>
      </c>
      <c r="BP742" s="45">
        <v>0.5</v>
      </c>
      <c r="BQ742" s="45">
        <v>0.05</v>
      </c>
      <c r="BR742" s="45">
        <v>0.02</v>
      </c>
      <c r="BS742" s="45">
        <v>53.6</v>
      </c>
      <c r="BU742" s="35">
        <v>4</v>
      </c>
      <c r="BV742" s="36">
        <v>42422</v>
      </c>
      <c r="BW742" s="35"/>
      <c r="BX742" s="35"/>
      <c r="BY742" s="38">
        <v>0.80579999999999996</v>
      </c>
      <c r="BZ742" s="40">
        <v>1</v>
      </c>
      <c r="CA742" s="40">
        <v>0.01</v>
      </c>
      <c r="CB742" s="40">
        <v>6</v>
      </c>
      <c r="CC742" s="40">
        <v>110</v>
      </c>
      <c r="CD742" s="41" t="s">
        <v>103</v>
      </c>
      <c r="CE742" s="40">
        <v>2.9</v>
      </c>
      <c r="CF742" s="40">
        <v>55</v>
      </c>
      <c r="CG742" s="40">
        <v>53.9</v>
      </c>
      <c r="CH742" s="40">
        <v>0.19</v>
      </c>
      <c r="CI742" s="40">
        <v>0.01</v>
      </c>
      <c r="CJ742" s="40">
        <v>0</v>
      </c>
      <c r="CK742" s="40">
        <v>679.4</v>
      </c>
      <c r="CL742" s="40">
        <v>20014</v>
      </c>
      <c r="CM742" s="40">
        <v>3.5</v>
      </c>
      <c r="CN742" s="40">
        <v>12</v>
      </c>
      <c r="CO742" s="449"/>
      <c r="CP742" s="42">
        <v>0.79</v>
      </c>
      <c r="CQ742" s="42">
        <v>0.88</v>
      </c>
      <c r="CR742" s="42">
        <v>100.4</v>
      </c>
      <c r="CS742" s="42">
        <v>1.7</v>
      </c>
      <c r="CT742" s="42">
        <v>5.5</v>
      </c>
      <c r="CU742" s="42">
        <v>45</v>
      </c>
      <c r="CV742" s="42">
        <v>540</v>
      </c>
      <c r="CW742" s="42">
        <v>720</v>
      </c>
      <c r="CX742" s="42">
        <v>0.5</v>
      </c>
      <c r="CY742" s="42">
        <v>0.05</v>
      </c>
      <c r="CZ742" s="42">
        <v>0.02</v>
      </c>
      <c r="DA742" s="42">
        <v>53.6</v>
      </c>
    </row>
    <row r="743" spans="1:105" ht="15.75" x14ac:dyDescent="0.3">
      <c r="A743" s="44">
        <f t="shared" si="70"/>
        <v>2016</v>
      </c>
      <c r="B743" s="44" t="str">
        <f t="shared" si="70"/>
        <v>ABRIL</v>
      </c>
      <c r="C743" s="44">
        <v>6</v>
      </c>
      <c r="D743" s="44" t="str">
        <f t="shared" si="69"/>
        <v>ABRIL 2016 / 5</v>
      </c>
      <c r="E743" s="35">
        <v>5</v>
      </c>
      <c r="F743" s="36">
        <v>42416</v>
      </c>
      <c r="G743" s="37">
        <v>61033</v>
      </c>
      <c r="H743" s="37" t="s">
        <v>104</v>
      </c>
      <c r="I743" s="38">
        <v>0.81089999999999995</v>
      </c>
      <c r="J743" s="39" t="s">
        <v>20</v>
      </c>
      <c r="K743" s="40">
        <v>0.01</v>
      </c>
      <c r="L743" s="40">
        <v>26.6</v>
      </c>
      <c r="M743" s="40">
        <v>109</v>
      </c>
      <c r="N743" s="41" t="s">
        <v>103</v>
      </c>
      <c r="O743" s="40">
        <v>1.9</v>
      </c>
      <c r="P743" s="40">
        <v>56.1</v>
      </c>
      <c r="Q743" s="43"/>
      <c r="R743" s="40">
        <v>0.08</v>
      </c>
      <c r="S743" s="40">
        <v>0</v>
      </c>
      <c r="T743" s="40">
        <v>0.03</v>
      </c>
      <c r="U743" s="40">
        <v>643</v>
      </c>
      <c r="V743" s="40">
        <v>19970</v>
      </c>
      <c r="W743" s="40">
        <v>1</v>
      </c>
      <c r="X743" s="40">
        <v>12</v>
      </c>
      <c r="Y743" s="432"/>
      <c r="Z743" s="42">
        <v>0.79</v>
      </c>
      <c r="AA743" s="42">
        <v>0.88</v>
      </c>
      <c r="AB743" s="42">
        <v>100.4</v>
      </c>
      <c r="AC743" s="42">
        <v>1.7</v>
      </c>
      <c r="AD743" s="42">
        <v>5.5</v>
      </c>
      <c r="AE743" s="42">
        <v>45</v>
      </c>
      <c r="AF743" s="42">
        <v>540</v>
      </c>
      <c r="AG743" s="42">
        <v>720</v>
      </c>
      <c r="AH743" s="42">
        <v>0.5</v>
      </c>
      <c r="AI743" s="42">
        <v>0.05</v>
      </c>
      <c r="AJ743" s="42">
        <v>0.02</v>
      </c>
      <c r="AK743" s="42">
        <v>53.6</v>
      </c>
      <c r="AN743" s="164"/>
      <c r="AX743" s="44"/>
      <c r="BV743" s="44"/>
    </row>
    <row r="744" spans="1:105" ht="15.75" x14ac:dyDescent="0.3">
      <c r="A744" s="44">
        <f t="shared" si="70"/>
        <v>2016</v>
      </c>
      <c r="B744" s="44" t="str">
        <f t="shared" si="70"/>
        <v>ABRIL</v>
      </c>
      <c r="C744" s="44">
        <v>7</v>
      </c>
      <c r="D744" s="44" t="str">
        <f t="shared" si="69"/>
        <v>ABRIL 2016 / 6</v>
      </c>
      <c r="E744" s="35">
        <v>6</v>
      </c>
      <c r="F744" s="36">
        <v>42418</v>
      </c>
      <c r="G744" s="37">
        <v>61066</v>
      </c>
      <c r="H744" s="37" t="s">
        <v>102</v>
      </c>
      <c r="I744" s="38">
        <v>0.81089999999999995</v>
      </c>
      <c r="J744" s="39" t="s">
        <v>20</v>
      </c>
      <c r="K744" s="40">
        <v>0.01</v>
      </c>
      <c r="L744" s="40">
        <v>26.6</v>
      </c>
      <c r="M744" s="40">
        <v>108</v>
      </c>
      <c r="N744" s="41" t="s">
        <v>103</v>
      </c>
      <c r="O744" s="40">
        <v>1.9</v>
      </c>
      <c r="P744" s="40">
        <v>56</v>
      </c>
      <c r="Q744" s="43"/>
      <c r="R744" s="40">
        <v>0.08</v>
      </c>
      <c r="S744" s="40">
        <v>0</v>
      </c>
      <c r="T744" s="40">
        <v>0.03</v>
      </c>
      <c r="U744" s="40">
        <v>648</v>
      </c>
      <c r="V744" s="40">
        <v>19970</v>
      </c>
      <c r="W744" s="40">
        <v>1</v>
      </c>
      <c r="X744" s="40">
        <v>11.9</v>
      </c>
      <c r="Y744" s="432"/>
      <c r="Z744" s="42">
        <v>0.79</v>
      </c>
      <c r="AA744" s="42">
        <v>0.88</v>
      </c>
      <c r="AB744" s="42">
        <v>100.4</v>
      </c>
      <c r="AC744" s="42">
        <v>1.7</v>
      </c>
      <c r="AD744" s="42">
        <v>5.5</v>
      </c>
      <c r="AE744" s="42">
        <v>45</v>
      </c>
      <c r="AF744" s="42">
        <v>540</v>
      </c>
      <c r="AG744" s="42">
        <v>720</v>
      </c>
      <c r="AH744" s="42">
        <v>0.5</v>
      </c>
      <c r="AI744" s="42">
        <v>0.05</v>
      </c>
      <c r="AJ744" s="42">
        <v>0.02</v>
      </c>
      <c r="AK744" s="42">
        <v>53.6</v>
      </c>
      <c r="AN744" s="164"/>
      <c r="AX744" s="44"/>
      <c r="BV744" s="44"/>
    </row>
    <row r="745" spans="1:105" ht="15.75" x14ac:dyDescent="0.3">
      <c r="A745" s="44">
        <f t="shared" si="70"/>
        <v>2016</v>
      </c>
      <c r="B745" s="44" t="str">
        <f t="shared" si="70"/>
        <v>ABRIL</v>
      </c>
      <c r="C745" s="44">
        <v>8</v>
      </c>
      <c r="D745" s="44" t="str">
        <f t="shared" si="69"/>
        <v>ABRIL 2016 / 7</v>
      </c>
      <c r="E745" s="35">
        <v>7</v>
      </c>
      <c r="F745" s="36">
        <v>42420</v>
      </c>
      <c r="G745" s="37">
        <v>61130</v>
      </c>
      <c r="H745" s="37" t="s">
        <v>104</v>
      </c>
      <c r="I745" s="38">
        <v>0.81040000000000001</v>
      </c>
      <c r="J745" s="39" t="s">
        <v>20</v>
      </c>
      <c r="K745" s="40">
        <v>0.01</v>
      </c>
      <c r="L745" s="40">
        <v>26.6</v>
      </c>
      <c r="M745" s="40">
        <v>108</v>
      </c>
      <c r="N745" s="41" t="s">
        <v>103</v>
      </c>
      <c r="O745" s="40">
        <v>2</v>
      </c>
      <c r="P745" s="40">
        <v>56</v>
      </c>
      <c r="Q745" s="43"/>
      <c r="R745" s="40">
        <v>0.08</v>
      </c>
      <c r="S745" s="40">
        <v>0</v>
      </c>
      <c r="T745" s="40">
        <v>0.03</v>
      </c>
      <c r="U745" s="40">
        <v>644</v>
      </c>
      <c r="V745" s="40">
        <v>19974</v>
      </c>
      <c r="W745" s="40">
        <v>1</v>
      </c>
      <c r="X745" s="40">
        <v>11.9</v>
      </c>
      <c r="Y745" s="432"/>
      <c r="Z745" s="42">
        <v>0.79</v>
      </c>
      <c r="AA745" s="42">
        <v>0.88</v>
      </c>
      <c r="AB745" s="42">
        <v>100.4</v>
      </c>
      <c r="AC745" s="42">
        <v>1.7</v>
      </c>
      <c r="AD745" s="42">
        <v>5.5</v>
      </c>
      <c r="AE745" s="42">
        <v>45</v>
      </c>
      <c r="AF745" s="42">
        <v>540</v>
      </c>
      <c r="AG745" s="42">
        <v>720</v>
      </c>
      <c r="AH745" s="42">
        <v>0.5</v>
      </c>
      <c r="AI745" s="42">
        <v>0.05</v>
      </c>
      <c r="AJ745" s="42">
        <v>0.02</v>
      </c>
      <c r="AK745" s="42">
        <v>53.6</v>
      </c>
      <c r="AN745" s="164"/>
      <c r="AX745" s="44"/>
      <c r="BV745" s="44"/>
    </row>
    <row r="746" spans="1:105" ht="15.75" x14ac:dyDescent="0.3">
      <c r="A746" s="44">
        <f t="shared" si="70"/>
        <v>2016</v>
      </c>
      <c r="B746" s="44" t="str">
        <f t="shared" si="70"/>
        <v>ABRIL</v>
      </c>
      <c r="C746" s="44">
        <v>9</v>
      </c>
      <c r="D746" s="44" t="str">
        <f t="shared" si="69"/>
        <v>ABRIL 2016 / 8</v>
      </c>
      <c r="E746" s="35">
        <v>8</v>
      </c>
      <c r="F746" s="36">
        <v>42422</v>
      </c>
      <c r="G746" s="37">
        <v>61168</v>
      </c>
      <c r="H746" s="37" t="s">
        <v>102</v>
      </c>
      <c r="I746" s="38">
        <v>0.81040000000000001</v>
      </c>
      <c r="J746" s="39" t="s">
        <v>20</v>
      </c>
      <c r="K746" s="40">
        <v>0.01</v>
      </c>
      <c r="L746" s="40">
        <v>26.6</v>
      </c>
      <c r="M746" s="40">
        <v>109</v>
      </c>
      <c r="N746" s="41" t="s">
        <v>103</v>
      </c>
      <c r="O746" s="40">
        <v>2</v>
      </c>
      <c r="P746" s="40">
        <v>56.3</v>
      </c>
      <c r="Q746" s="43"/>
      <c r="R746" s="40">
        <v>0.08</v>
      </c>
      <c r="S746" s="40">
        <v>0</v>
      </c>
      <c r="T746" s="40">
        <v>0.03</v>
      </c>
      <c r="U746" s="40">
        <v>646</v>
      </c>
      <c r="V746" s="40">
        <v>19974</v>
      </c>
      <c r="W746" s="40">
        <v>1</v>
      </c>
      <c r="X746" s="40">
        <v>11.9</v>
      </c>
      <c r="Y746" s="432"/>
      <c r="Z746" s="42">
        <v>0.79</v>
      </c>
      <c r="AA746" s="42">
        <v>0.88</v>
      </c>
      <c r="AB746" s="42">
        <v>100.4</v>
      </c>
      <c r="AC746" s="42">
        <v>1.7</v>
      </c>
      <c r="AD746" s="42">
        <v>5.5</v>
      </c>
      <c r="AE746" s="42">
        <v>45</v>
      </c>
      <c r="AF746" s="42">
        <v>540</v>
      </c>
      <c r="AG746" s="42">
        <v>720</v>
      </c>
      <c r="AH746" s="42">
        <v>0.5</v>
      </c>
      <c r="AI746" s="42">
        <v>0.05</v>
      </c>
      <c r="AJ746" s="42">
        <v>0.02</v>
      </c>
      <c r="AK746" s="42">
        <v>53.6</v>
      </c>
      <c r="AN746" s="164"/>
      <c r="AX746" s="44"/>
      <c r="BV746" s="44"/>
    </row>
    <row r="747" spans="1:105" ht="15.75" x14ac:dyDescent="0.3">
      <c r="A747" s="44">
        <f t="shared" si="70"/>
        <v>2016</v>
      </c>
      <c r="B747" s="44" t="str">
        <f t="shared" si="70"/>
        <v>ABRIL</v>
      </c>
      <c r="C747" s="44">
        <v>10</v>
      </c>
      <c r="D747" s="44" t="str">
        <f t="shared" si="69"/>
        <v>ABRIL 2016 / 9</v>
      </c>
      <c r="E747" s="35">
        <v>9</v>
      </c>
      <c r="F747" s="36">
        <v>42424</v>
      </c>
      <c r="G747" s="37">
        <v>61223</v>
      </c>
      <c r="H747" s="37" t="s">
        <v>212</v>
      </c>
      <c r="I747" s="38">
        <v>0.81089999999999995</v>
      </c>
      <c r="J747" s="39" t="s">
        <v>20</v>
      </c>
      <c r="K747" s="40">
        <v>0.01</v>
      </c>
      <c r="L747" s="40">
        <v>26.6</v>
      </c>
      <c r="M747" s="40">
        <v>108</v>
      </c>
      <c r="N747" s="41" t="s">
        <v>103</v>
      </c>
      <c r="O747" s="40">
        <v>1.9</v>
      </c>
      <c r="P747" s="40">
        <v>55.8</v>
      </c>
      <c r="Q747" s="43"/>
      <c r="R747" s="40">
        <v>0.08</v>
      </c>
      <c r="S747" s="40">
        <v>0</v>
      </c>
      <c r="T747" s="40">
        <v>0.03</v>
      </c>
      <c r="U747" s="40">
        <v>640</v>
      </c>
      <c r="V747" s="40">
        <v>19970</v>
      </c>
      <c r="W747" s="40">
        <v>1</v>
      </c>
      <c r="X747" s="40">
        <v>12</v>
      </c>
      <c r="Y747" s="432"/>
      <c r="Z747" s="42">
        <v>0.79</v>
      </c>
      <c r="AA747" s="42">
        <v>0.88</v>
      </c>
      <c r="AB747" s="42">
        <v>100.4</v>
      </c>
      <c r="AC747" s="42">
        <v>1.7</v>
      </c>
      <c r="AD747" s="42">
        <v>5.5</v>
      </c>
      <c r="AE747" s="42">
        <v>45</v>
      </c>
      <c r="AF747" s="42">
        <v>540</v>
      </c>
      <c r="AG747" s="42">
        <v>720</v>
      </c>
      <c r="AH747" s="42">
        <v>0.5</v>
      </c>
      <c r="AI747" s="42">
        <v>0.05</v>
      </c>
      <c r="AJ747" s="42">
        <v>0.02</v>
      </c>
      <c r="AK747" s="42">
        <v>53.6</v>
      </c>
      <c r="AN747" s="164"/>
      <c r="AX747" s="44"/>
      <c r="BV747" s="44"/>
    </row>
    <row r="748" spans="1:105" ht="15.75" x14ac:dyDescent="0.3">
      <c r="A748" s="44">
        <f t="shared" si="70"/>
        <v>2016</v>
      </c>
      <c r="B748" s="44" t="str">
        <f t="shared" si="70"/>
        <v>ABRIL</v>
      </c>
      <c r="C748" s="44">
        <v>11</v>
      </c>
      <c r="D748" s="44" t="str">
        <f t="shared" si="69"/>
        <v>ABRIL 2016 / 10</v>
      </c>
      <c r="E748" s="35">
        <v>10</v>
      </c>
      <c r="F748" s="36">
        <v>42426</v>
      </c>
      <c r="G748" s="37">
        <v>61285</v>
      </c>
      <c r="H748" s="37" t="s">
        <v>102</v>
      </c>
      <c r="I748" s="38">
        <v>0.81040000000000001</v>
      </c>
      <c r="J748" s="39" t="s">
        <v>20</v>
      </c>
      <c r="K748" s="40">
        <v>0.01</v>
      </c>
      <c r="L748" s="40">
        <v>26.6</v>
      </c>
      <c r="M748" s="40">
        <v>109</v>
      </c>
      <c r="N748" s="41" t="s">
        <v>103</v>
      </c>
      <c r="O748" s="40">
        <v>1.9</v>
      </c>
      <c r="P748" s="40">
        <v>56</v>
      </c>
      <c r="Q748" s="43"/>
      <c r="R748" s="40">
        <v>0.08</v>
      </c>
      <c r="S748" s="40">
        <v>0</v>
      </c>
      <c r="T748" s="40">
        <v>0.03</v>
      </c>
      <c r="U748" s="40">
        <v>642</v>
      </c>
      <c r="V748" s="40">
        <v>19974</v>
      </c>
      <c r="W748" s="40">
        <v>1</v>
      </c>
      <c r="X748" s="40">
        <v>12</v>
      </c>
      <c r="Y748" s="432"/>
      <c r="Z748" s="42">
        <v>0.79</v>
      </c>
      <c r="AA748" s="42">
        <v>0.88</v>
      </c>
      <c r="AB748" s="42">
        <v>100.4</v>
      </c>
      <c r="AC748" s="42">
        <v>1.7</v>
      </c>
      <c r="AD748" s="42">
        <v>5.5</v>
      </c>
      <c r="AE748" s="42">
        <v>45</v>
      </c>
      <c r="AF748" s="42">
        <v>540</v>
      </c>
      <c r="AG748" s="42">
        <v>720</v>
      </c>
      <c r="AH748" s="42">
        <v>0.5</v>
      </c>
      <c r="AI748" s="42">
        <v>0.05</v>
      </c>
      <c r="AJ748" s="42">
        <v>0.02</v>
      </c>
      <c r="AK748" s="42">
        <v>53.6</v>
      </c>
      <c r="AN748" s="164"/>
      <c r="AX748" s="44"/>
      <c r="BV748" s="44"/>
    </row>
    <row r="749" spans="1:105" ht="15.75" x14ac:dyDescent="0.3">
      <c r="A749" s="44">
        <f t="shared" si="70"/>
        <v>2016</v>
      </c>
      <c r="B749" s="44" t="str">
        <f t="shared" si="70"/>
        <v>ABRIL</v>
      </c>
      <c r="C749" s="44">
        <v>12</v>
      </c>
      <c r="D749" s="44" t="str">
        <f t="shared" si="69"/>
        <v>ABRIL 2016 / 11</v>
      </c>
      <c r="E749" s="35">
        <v>11</v>
      </c>
      <c r="F749" s="36">
        <v>42428</v>
      </c>
      <c r="G749" s="37">
        <v>61313</v>
      </c>
      <c r="H749" s="37" t="s">
        <v>104</v>
      </c>
      <c r="I749" s="38">
        <v>0.81089999999999995</v>
      </c>
      <c r="J749" s="39" t="s">
        <v>20</v>
      </c>
      <c r="K749" s="40">
        <v>0.01</v>
      </c>
      <c r="L749" s="40">
        <v>26.6</v>
      </c>
      <c r="M749" s="40">
        <v>108</v>
      </c>
      <c r="N749" s="41" t="s">
        <v>103</v>
      </c>
      <c r="O749" s="40">
        <v>1.9</v>
      </c>
      <c r="P749" s="40">
        <v>56.1</v>
      </c>
      <c r="Q749" s="43"/>
      <c r="R749" s="40">
        <v>0.08</v>
      </c>
      <c r="S749" s="40">
        <v>0</v>
      </c>
      <c r="T749" s="40">
        <v>0.03</v>
      </c>
      <c r="U749" s="40">
        <v>645</v>
      </c>
      <c r="V749" s="40">
        <v>19970</v>
      </c>
      <c r="W749" s="40">
        <v>1</v>
      </c>
      <c r="X749" s="40">
        <v>12</v>
      </c>
      <c r="Y749" s="432"/>
      <c r="Z749" s="42">
        <v>0.79</v>
      </c>
      <c r="AA749" s="42">
        <v>0.88</v>
      </c>
      <c r="AB749" s="42">
        <v>100.4</v>
      </c>
      <c r="AC749" s="42">
        <v>1.7</v>
      </c>
      <c r="AD749" s="42">
        <v>5.5</v>
      </c>
      <c r="AE749" s="42">
        <v>45</v>
      </c>
      <c r="AF749" s="42">
        <v>540</v>
      </c>
      <c r="AG749" s="42">
        <v>720</v>
      </c>
      <c r="AH749" s="42">
        <v>0.5</v>
      </c>
      <c r="AI749" s="42">
        <v>0.05</v>
      </c>
      <c r="AJ749" s="42">
        <v>0.02</v>
      </c>
      <c r="AK749" s="42">
        <v>53.6</v>
      </c>
      <c r="AN749" s="164"/>
      <c r="AX749" s="44"/>
      <c r="BV749" s="44"/>
    </row>
    <row r="750" spans="1:105" x14ac:dyDescent="0.25">
      <c r="A750" s="44">
        <f t="shared" si="70"/>
        <v>2016</v>
      </c>
      <c r="B750" s="44" t="str">
        <f t="shared" si="70"/>
        <v>ABRIL</v>
      </c>
      <c r="C750" s="44">
        <v>13</v>
      </c>
      <c r="D750" s="44" t="str">
        <f t="shared" si="69"/>
        <v>ABRIL 2016 / 12</v>
      </c>
    </row>
    <row r="751" spans="1:105" x14ac:dyDescent="0.25">
      <c r="A751" s="44">
        <f t="shared" si="70"/>
        <v>2016</v>
      </c>
      <c r="B751" s="44" t="str">
        <f t="shared" si="70"/>
        <v>ABRIL</v>
      </c>
      <c r="C751" s="44">
        <v>14</v>
      </c>
      <c r="D751" s="44" t="str">
        <f t="shared" si="69"/>
        <v>ABRIL 2016 / 13</v>
      </c>
    </row>
    <row r="752" spans="1:105" x14ac:dyDescent="0.25">
      <c r="A752" s="44">
        <f t="shared" si="70"/>
        <v>2016</v>
      </c>
      <c r="B752" s="44" t="str">
        <f t="shared" si="70"/>
        <v>ABRIL</v>
      </c>
      <c r="C752" s="44">
        <v>15</v>
      </c>
      <c r="D752" s="44" t="str">
        <f t="shared" si="69"/>
        <v>ABRIL 2016 / 14</v>
      </c>
    </row>
    <row r="753" spans="1:4" x14ac:dyDescent="0.25">
      <c r="A753" s="44">
        <f t="shared" si="70"/>
        <v>2016</v>
      </c>
      <c r="B753" s="44" t="str">
        <f t="shared" si="70"/>
        <v>ABRIL</v>
      </c>
      <c r="C753" s="44">
        <v>16</v>
      </c>
      <c r="D753" s="44" t="str">
        <f t="shared" si="69"/>
        <v>ABRIL 2016 / 15</v>
      </c>
    </row>
    <row r="754" spans="1:4" x14ac:dyDescent="0.25">
      <c r="A754" s="44">
        <f t="shared" si="70"/>
        <v>2016</v>
      </c>
      <c r="B754" s="44" t="str">
        <f t="shared" si="70"/>
        <v>ABRIL</v>
      </c>
      <c r="C754" s="44">
        <v>17</v>
      </c>
      <c r="D754" s="44" t="str">
        <f t="shared" si="69"/>
        <v>ABRIL 2016 / 16</v>
      </c>
    </row>
    <row r="755" spans="1:4" x14ac:dyDescent="0.25">
      <c r="A755" s="44">
        <f t="shared" si="70"/>
        <v>2016</v>
      </c>
      <c r="B755" s="44" t="str">
        <f t="shared" si="70"/>
        <v>ABRIL</v>
      </c>
      <c r="C755" s="44">
        <v>18</v>
      </c>
      <c r="D755" s="44" t="str">
        <f t="shared" si="69"/>
        <v>ABRIL 2016 / 17</v>
      </c>
    </row>
    <row r="756" spans="1:4" x14ac:dyDescent="0.25">
      <c r="A756" s="44">
        <f t="shared" si="70"/>
        <v>2016</v>
      </c>
      <c r="B756" s="44" t="str">
        <f t="shared" si="70"/>
        <v>ABRIL</v>
      </c>
      <c r="C756" s="44">
        <v>19</v>
      </c>
      <c r="D756" s="44" t="str">
        <f t="shared" si="69"/>
        <v>ABRIL 2016 / 18</v>
      </c>
    </row>
    <row r="757" spans="1:4" x14ac:dyDescent="0.25">
      <c r="A757" s="44">
        <f t="shared" si="70"/>
        <v>2016</v>
      </c>
      <c r="B757" s="44" t="str">
        <f t="shared" si="70"/>
        <v>ABRIL</v>
      </c>
      <c r="C757" s="44">
        <v>20</v>
      </c>
      <c r="D757" s="44" t="str">
        <f t="shared" si="69"/>
        <v>ABRIL 2016 / 19</v>
      </c>
    </row>
    <row r="758" spans="1:4" x14ac:dyDescent="0.25">
      <c r="A758" s="44">
        <f t="shared" si="70"/>
        <v>2016</v>
      </c>
      <c r="B758" s="44" t="str">
        <f t="shared" si="70"/>
        <v>ABRIL</v>
      </c>
      <c r="C758" s="44">
        <v>21</v>
      </c>
      <c r="D758" s="44" t="str">
        <f t="shared" si="69"/>
        <v>ABRIL 2016 / 20</v>
      </c>
    </row>
    <row r="759" spans="1:4" x14ac:dyDescent="0.25">
      <c r="A759" s="44">
        <f t="shared" si="70"/>
        <v>2016</v>
      </c>
      <c r="B759" s="44" t="str">
        <f t="shared" si="70"/>
        <v>ABRIL</v>
      </c>
      <c r="C759" s="44">
        <v>22</v>
      </c>
      <c r="D759" s="44" t="str">
        <f t="shared" si="69"/>
        <v>ABRIL 2016 / 21</v>
      </c>
    </row>
    <row r="760" spans="1:4" x14ac:dyDescent="0.25">
      <c r="A760" s="44">
        <f t="shared" si="70"/>
        <v>2016</v>
      </c>
      <c r="B760" s="44" t="str">
        <f t="shared" si="70"/>
        <v>ABRIL</v>
      </c>
      <c r="C760" s="44">
        <v>23</v>
      </c>
      <c r="D760" s="44" t="str">
        <f t="shared" si="69"/>
        <v>ABRIL 2016 / 22</v>
      </c>
    </row>
    <row r="761" spans="1:4" x14ac:dyDescent="0.25">
      <c r="A761" s="44">
        <f t="shared" si="70"/>
        <v>2016</v>
      </c>
      <c r="B761" s="44" t="str">
        <f t="shared" si="70"/>
        <v>ABRIL</v>
      </c>
      <c r="C761" s="44">
        <v>24</v>
      </c>
      <c r="D761" s="44" t="str">
        <f t="shared" si="69"/>
        <v>ABRIL 2016 / 23</v>
      </c>
    </row>
    <row r="762" spans="1:4" x14ac:dyDescent="0.25">
      <c r="A762" s="44">
        <f t="shared" si="70"/>
        <v>2016</v>
      </c>
      <c r="B762" s="44" t="str">
        <f t="shared" si="70"/>
        <v>ABRIL</v>
      </c>
      <c r="C762" s="44">
        <v>25</v>
      </c>
      <c r="D762" s="44" t="str">
        <f t="shared" si="69"/>
        <v>ABRIL 2016 / 24</v>
      </c>
    </row>
    <row r="763" spans="1:4" x14ac:dyDescent="0.25">
      <c r="A763" s="44">
        <f t="shared" si="70"/>
        <v>2016</v>
      </c>
      <c r="B763" s="44" t="str">
        <f t="shared" si="70"/>
        <v>ABRIL</v>
      </c>
      <c r="C763" s="44">
        <v>26</v>
      </c>
      <c r="D763" s="44" t="str">
        <f t="shared" si="69"/>
        <v>ABRIL 2016 / 25</v>
      </c>
    </row>
    <row r="764" spans="1:4" x14ac:dyDescent="0.25">
      <c r="A764" s="44">
        <f t="shared" si="70"/>
        <v>2016</v>
      </c>
      <c r="B764" s="44" t="str">
        <f t="shared" si="70"/>
        <v>ABRIL</v>
      </c>
      <c r="C764" s="44">
        <v>27</v>
      </c>
      <c r="D764" s="44" t="str">
        <f t="shared" si="69"/>
        <v>ABRIL 2016 / 26</v>
      </c>
    </row>
    <row r="765" spans="1:4" x14ac:dyDescent="0.25">
      <c r="A765" s="44">
        <f t="shared" si="70"/>
        <v>2016</v>
      </c>
      <c r="B765" s="44" t="str">
        <f t="shared" si="70"/>
        <v>ABRIL</v>
      </c>
      <c r="C765" s="44">
        <v>28</v>
      </c>
      <c r="D765" s="44" t="str">
        <f t="shared" si="69"/>
        <v>ABRIL 2016 / 27</v>
      </c>
    </row>
    <row r="766" spans="1:4" x14ac:dyDescent="0.25">
      <c r="A766" s="44">
        <f t="shared" si="70"/>
        <v>2016</v>
      </c>
      <c r="B766" s="44" t="str">
        <f t="shared" si="70"/>
        <v>ABRIL</v>
      </c>
      <c r="C766" s="44">
        <v>29</v>
      </c>
      <c r="D766" s="44" t="str">
        <f t="shared" si="69"/>
        <v>ABRIL 2016 / 28</v>
      </c>
    </row>
    <row r="767" spans="1:4" x14ac:dyDescent="0.25">
      <c r="A767" s="44">
        <f t="shared" si="70"/>
        <v>2016</v>
      </c>
      <c r="B767" s="44" t="str">
        <f t="shared" si="70"/>
        <v>ABRIL</v>
      </c>
      <c r="C767" s="44">
        <v>30</v>
      </c>
      <c r="D767" s="44" t="str">
        <f t="shared" si="69"/>
        <v>ABRIL 2016 / 29</v>
      </c>
    </row>
    <row r="768" spans="1:4" x14ac:dyDescent="0.25">
      <c r="A768" s="44">
        <f t="shared" si="70"/>
        <v>2016</v>
      </c>
      <c r="B768" s="44" t="str">
        <f t="shared" si="70"/>
        <v>ABRIL</v>
      </c>
      <c r="C768" s="44">
        <v>31</v>
      </c>
      <c r="D768" s="44" t="str">
        <f t="shared" si="69"/>
        <v>ABRIL 2016 / 30</v>
      </c>
    </row>
    <row r="769" spans="1:105" s="206" customFormat="1" x14ac:dyDescent="0.25">
      <c r="D769" s="44" t="str">
        <f t="shared" si="69"/>
        <v>ABRIL 2016 / 31</v>
      </c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17"/>
      <c r="Z769" s="44"/>
      <c r="AA769" s="55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207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55"/>
      <c r="AY769" s="44"/>
      <c r="AZ769" s="44"/>
      <c r="BA769" s="44"/>
      <c r="BB769" s="44"/>
      <c r="BC769" s="44"/>
      <c r="BD769" s="44"/>
      <c r="BE769" s="44"/>
      <c r="BF769" s="44"/>
      <c r="BG769" s="411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207"/>
      <c r="BU769" s="44"/>
      <c r="BV769" s="55"/>
      <c r="BW769" s="44"/>
      <c r="BX769" s="44"/>
      <c r="BY769" s="44"/>
      <c r="BZ769" s="44"/>
      <c r="CA769" s="44"/>
      <c r="CB769" s="44"/>
      <c r="CC769" s="44"/>
      <c r="CD769" s="44"/>
      <c r="CE769" s="44"/>
      <c r="CF769" s="44"/>
      <c r="CG769" s="44"/>
      <c r="CH769" s="44"/>
      <c r="CI769" s="44"/>
      <c r="CJ769" s="44"/>
      <c r="CK769" s="44"/>
      <c r="CL769" s="44"/>
      <c r="CM769" s="44"/>
      <c r="CN769" s="44"/>
      <c r="CO769" s="422"/>
      <c r="CP769" s="44"/>
      <c r="CQ769" s="44"/>
      <c r="CR769" s="44"/>
      <c r="CS769" s="44"/>
      <c r="CT769" s="44"/>
      <c r="CU769" s="44"/>
      <c r="CV769" s="44"/>
      <c r="CW769" s="44"/>
      <c r="CX769" s="44"/>
      <c r="CY769" s="44"/>
      <c r="CZ769" s="44"/>
      <c r="DA769" s="44"/>
    </row>
    <row r="770" spans="1:105" ht="15.75" x14ac:dyDescent="0.25">
      <c r="A770" s="44">
        <v>2016</v>
      </c>
      <c r="B770" s="44" t="s">
        <v>226</v>
      </c>
      <c r="C770" s="44">
        <v>1</v>
      </c>
      <c r="D770" s="208" t="s">
        <v>228</v>
      </c>
      <c r="E770" s="209">
        <f>IFERROR(AVERAGE(E739:E769),"")</f>
        <v>6</v>
      </c>
      <c r="F770" s="209">
        <f>IFERROR(AVERAGE(F739:F769),"")</f>
        <v>42416.727272727272</v>
      </c>
      <c r="G770" s="209">
        <f>IFERROR(AVERAGE(G739:G769),"")</f>
        <v>61053.545454545456</v>
      </c>
      <c r="H770" s="209" t="str">
        <f>IFERROR(AVERAGE(H739:H769),"")</f>
        <v/>
      </c>
      <c r="I770" s="209">
        <f>IFERROR(AVERAGE(I739:I769),"")</f>
        <v>0.81054545454545446</v>
      </c>
      <c r="J770" s="209" t="str">
        <f t="shared" ref="J770:BU770" si="71">IFERROR(AVERAGE(J739:J769),"")</f>
        <v/>
      </c>
      <c r="K770" s="209">
        <f t="shared" si="71"/>
        <v>9.9999999999999985E-3</v>
      </c>
      <c r="L770" s="209">
        <f t="shared" si="71"/>
        <v>26.6</v>
      </c>
      <c r="M770" s="209">
        <f t="shared" si="71"/>
        <v>109.18181818181819</v>
      </c>
      <c r="N770" s="209" t="str">
        <f t="shared" si="71"/>
        <v/>
      </c>
      <c r="O770" s="209">
        <f t="shared" si="71"/>
        <v>1.9363636363636361</v>
      </c>
      <c r="P770" s="209">
        <f t="shared" si="71"/>
        <v>55.963636363636368</v>
      </c>
      <c r="Q770" s="209" t="str">
        <f t="shared" si="71"/>
        <v/>
      </c>
      <c r="R770" s="209">
        <f t="shared" si="71"/>
        <v>7.9999999999999988E-2</v>
      </c>
      <c r="S770" s="209">
        <f t="shared" si="71"/>
        <v>0</v>
      </c>
      <c r="T770" s="209">
        <f t="shared" si="71"/>
        <v>3.0000000000000006E-2</v>
      </c>
      <c r="U770" s="209">
        <f t="shared" si="71"/>
        <v>642.81818181818187</v>
      </c>
      <c r="V770" s="209">
        <f t="shared" si="71"/>
        <v>19972.909090909092</v>
      </c>
      <c r="W770" s="209">
        <f t="shared" si="71"/>
        <v>1</v>
      </c>
      <c r="X770" s="209">
        <f t="shared" si="71"/>
        <v>11.954545454545455</v>
      </c>
      <c r="Y770" s="418" t="str">
        <f t="shared" si="71"/>
        <v/>
      </c>
      <c r="Z770" s="209">
        <f t="shared" si="71"/>
        <v>0.79000000000000015</v>
      </c>
      <c r="AA770" s="209">
        <f t="shared" si="71"/>
        <v>0.88000000000000012</v>
      </c>
      <c r="AB770" s="209">
        <f t="shared" si="71"/>
        <v>100.39999999999999</v>
      </c>
      <c r="AC770" s="209">
        <f t="shared" si="71"/>
        <v>1.6999999999999995</v>
      </c>
      <c r="AD770" s="209">
        <f t="shared" si="71"/>
        <v>5.5</v>
      </c>
      <c r="AE770" s="209">
        <f t="shared" si="71"/>
        <v>45</v>
      </c>
      <c r="AF770" s="209">
        <f t="shared" si="71"/>
        <v>540</v>
      </c>
      <c r="AG770" s="209">
        <f t="shared" si="71"/>
        <v>720</v>
      </c>
      <c r="AH770" s="209">
        <f t="shared" si="71"/>
        <v>0.5</v>
      </c>
      <c r="AI770" s="209">
        <f t="shared" si="71"/>
        <v>4.9999999999999996E-2</v>
      </c>
      <c r="AJ770" s="209">
        <f t="shared" si="71"/>
        <v>1.9999999999999997E-2</v>
      </c>
      <c r="AK770" s="209">
        <f t="shared" si="71"/>
        <v>53.600000000000016</v>
      </c>
      <c r="AL770" s="209" t="str">
        <f t="shared" si="71"/>
        <v/>
      </c>
      <c r="AM770" s="209">
        <f t="shared" si="71"/>
        <v>2.5</v>
      </c>
      <c r="AN770" s="209">
        <f t="shared" si="71"/>
        <v>42476.5</v>
      </c>
      <c r="AO770" s="209">
        <f t="shared" si="71"/>
        <v>62590.75</v>
      </c>
      <c r="AP770" s="209" t="str">
        <f t="shared" si="71"/>
        <v/>
      </c>
      <c r="AQ770" s="209">
        <f t="shared" si="71"/>
        <v>0.8169749999999999</v>
      </c>
      <c r="AR770" s="209" t="str">
        <f t="shared" si="71"/>
        <v/>
      </c>
      <c r="AS770" s="209">
        <f t="shared" si="71"/>
        <v>0.01</v>
      </c>
      <c r="AT770" s="209">
        <f t="shared" si="71"/>
        <v>22.5</v>
      </c>
      <c r="AU770" s="209">
        <f t="shared" si="71"/>
        <v>116.75</v>
      </c>
      <c r="AV770" s="209" t="str">
        <f t="shared" si="71"/>
        <v/>
      </c>
      <c r="AW770" s="209">
        <f t="shared" si="71"/>
        <v>2.375</v>
      </c>
      <c r="AX770" s="210">
        <f t="shared" si="71"/>
        <v>57</v>
      </c>
      <c r="AY770" s="209" t="str">
        <f t="shared" si="71"/>
        <v/>
      </c>
      <c r="AZ770" s="209">
        <f t="shared" si="71"/>
        <v>7.7499999999999999E-2</v>
      </c>
      <c r="BA770" s="209">
        <f t="shared" si="71"/>
        <v>0.01</v>
      </c>
      <c r="BB770" s="209">
        <f t="shared" si="71"/>
        <v>4.4999999999999998E-2</v>
      </c>
      <c r="BC770" s="209">
        <f t="shared" si="71"/>
        <v>664.25</v>
      </c>
      <c r="BD770" s="209">
        <f t="shared" si="71"/>
        <v>19918</v>
      </c>
      <c r="BE770" s="209">
        <f t="shared" si="71"/>
        <v>1.25</v>
      </c>
      <c r="BF770" s="209">
        <f t="shared" si="71"/>
        <v>12</v>
      </c>
      <c r="BG770" s="412" t="str">
        <f t="shared" si="71"/>
        <v/>
      </c>
      <c r="BH770" s="209">
        <f t="shared" si="71"/>
        <v>0.79</v>
      </c>
      <c r="BI770" s="209">
        <f t="shared" si="71"/>
        <v>0.88</v>
      </c>
      <c r="BJ770" s="209">
        <f t="shared" si="71"/>
        <v>100.4</v>
      </c>
      <c r="BK770" s="209">
        <f t="shared" si="71"/>
        <v>1.7</v>
      </c>
      <c r="BL770" s="209">
        <f t="shared" si="71"/>
        <v>5.5</v>
      </c>
      <c r="BM770" s="209">
        <f t="shared" si="71"/>
        <v>45</v>
      </c>
      <c r="BN770" s="209">
        <f t="shared" si="71"/>
        <v>540</v>
      </c>
      <c r="BO770" s="209">
        <f t="shared" si="71"/>
        <v>720</v>
      </c>
      <c r="BP770" s="209">
        <f t="shared" si="71"/>
        <v>0.5</v>
      </c>
      <c r="BQ770" s="209">
        <f t="shared" si="71"/>
        <v>0.05</v>
      </c>
      <c r="BR770" s="209">
        <f t="shared" si="71"/>
        <v>0.02</v>
      </c>
      <c r="BS770" s="209">
        <f t="shared" si="71"/>
        <v>53.6</v>
      </c>
      <c r="BT770" s="209" t="str">
        <f t="shared" si="71"/>
        <v/>
      </c>
      <c r="BU770" s="209">
        <f t="shared" si="71"/>
        <v>2.5</v>
      </c>
      <c r="BV770" s="210">
        <f>IFERROR(AVERAGE(BV739:BV769),"")</f>
        <v>42411.5</v>
      </c>
      <c r="BW770" s="206"/>
      <c r="BX770" s="206"/>
      <c r="BY770" s="206"/>
      <c r="BZ770" s="206"/>
      <c r="CA770" s="206"/>
      <c r="CB770" s="206"/>
      <c r="CC770" s="206"/>
      <c r="CD770" s="206"/>
      <c r="CE770" s="206"/>
      <c r="CF770" s="206"/>
      <c r="CG770" s="206"/>
      <c r="CH770" s="206"/>
      <c r="CI770" s="206"/>
      <c r="CJ770" s="206"/>
      <c r="CK770" s="206"/>
      <c r="CL770" s="206"/>
      <c r="CM770" s="206"/>
      <c r="CN770" s="206"/>
      <c r="CO770" s="448"/>
      <c r="CP770" s="206"/>
      <c r="CQ770" s="206"/>
      <c r="CR770" s="206"/>
      <c r="CS770" s="206"/>
      <c r="CT770" s="206"/>
      <c r="CU770" s="206"/>
      <c r="CV770" s="206"/>
      <c r="CW770" s="206"/>
      <c r="CX770" s="206"/>
      <c r="CY770" s="206"/>
      <c r="CZ770" s="206"/>
      <c r="DA770" s="206"/>
    </row>
    <row r="771" spans="1:105" ht="15.75" x14ac:dyDescent="0.3">
      <c r="A771" s="44">
        <f>A770</f>
        <v>2016</v>
      </c>
      <c r="B771" s="44" t="str">
        <f>B770</f>
        <v>MAYO</v>
      </c>
      <c r="C771" s="44">
        <v>2</v>
      </c>
      <c r="D771" s="44" t="str">
        <f t="shared" ref="D771:D801" si="72">B770&amp;" "&amp;A770&amp;" / "&amp;C770</f>
        <v>MAYO 2016 / 1</v>
      </c>
      <c r="E771" s="35">
        <v>1</v>
      </c>
      <c r="F771" s="36">
        <v>42401</v>
      </c>
      <c r="G771" s="37">
        <v>60701</v>
      </c>
      <c r="H771" s="37" t="s">
        <v>104</v>
      </c>
      <c r="I771" s="38">
        <v>0.8095</v>
      </c>
      <c r="J771" s="39" t="s">
        <v>20</v>
      </c>
      <c r="K771" s="40">
        <v>0.01</v>
      </c>
      <c r="L771" s="40">
        <v>26.6</v>
      </c>
      <c r="M771" s="40">
        <v>110</v>
      </c>
      <c r="N771" s="41" t="s">
        <v>103</v>
      </c>
      <c r="O771" s="40">
        <v>1.9</v>
      </c>
      <c r="P771" s="40">
        <v>55.9</v>
      </c>
      <c r="Q771" s="40"/>
      <c r="R771" s="40">
        <v>0.08</v>
      </c>
      <c r="S771" s="40">
        <v>0</v>
      </c>
      <c r="T771" s="40">
        <v>0.03</v>
      </c>
      <c r="U771" s="40">
        <v>638</v>
      </c>
      <c r="V771" s="40">
        <v>19982</v>
      </c>
      <c r="W771" s="40">
        <v>1</v>
      </c>
      <c r="X771" s="40">
        <v>11.9</v>
      </c>
      <c r="Y771" s="432"/>
      <c r="Z771" s="42">
        <v>0.79</v>
      </c>
      <c r="AA771" s="42">
        <v>0.88</v>
      </c>
      <c r="AB771" s="42">
        <v>100.4</v>
      </c>
      <c r="AC771" s="42">
        <v>1.7</v>
      </c>
      <c r="AD771" s="42">
        <v>5.5</v>
      </c>
      <c r="AE771" s="42">
        <v>45</v>
      </c>
      <c r="AF771" s="42">
        <v>540</v>
      </c>
      <c r="AG771" s="42">
        <v>720</v>
      </c>
      <c r="AH771" s="42">
        <v>0.5</v>
      </c>
      <c r="AI771" s="42">
        <v>0.05</v>
      </c>
      <c r="AJ771" s="42">
        <v>0.02</v>
      </c>
      <c r="AK771" s="42">
        <v>53.6</v>
      </c>
      <c r="AM771" s="49">
        <v>1</v>
      </c>
      <c r="AN771" s="52">
        <v>42493</v>
      </c>
      <c r="AO771" s="50">
        <v>63073</v>
      </c>
      <c r="AP771" s="50" t="s">
        <v>182</v>
      </c>
      <c r="AQ771" s="48">
        <v>0.81979999999999997</v>
      </c>
      <c r="AR771" s="51" t="s">
        <v>20</v>
      </c>
      <c r="AS771" s="47">
        <v>0.01</v>
      </c>
      <c r="AT771" s="47">
        <v>25</v>
      </c>
      <c r="AU771" s="47">
        <v>121</v>
      </c>
      <c r="AV771" s="46" t="s">
        <v>103</v>
      </c>
      <c r="AW771" s="47">
        <v>2.6</v>
      </c>
      <c r="AX771" s="47">
        <v>58</v>
      </c>
      <c r="AY771" s="47"/>
      <c r="AZ771" s="47">
        <v>0.06</v>
      </c>
      <c r="BA771" s="47">
        <v>0.01</v>
      </c>
      <c r="BB771" s="47">
        <v>0</v>
      </c>
      <c r="BC771" s="47">
        <v>658</v>
      </c>
      <c r="BD771" s="47">
        <v>19894</v>
      </c>
      <c r="BE771" s="47">
        <v>1</v>
      </c>
      <c r="BF771" s="47">
        <v>12</v>
      </c>
      <c r="BG771" s="260"/>
      <c r="BH771" s="45">
        <v>0.79</v>
      </c>
      <c r="BI771" s="45">
        <v>0.88</v>
      </c>
      <c r="BJ771" s="45">
        <v>100.4</v>
      </c>
      <c r="BK771" s="45">
        <v>1.7</v>
      </c>
      <c r="BL771" s="45">
        <v>5.5</v>
      </c>
      <c r="BM771" s="45">
        <v>45</v>
      </c>
      <c r="BN771" s="45">
        <v>540</v>
      </c>
      <c r="BO771" s="45">
        <v>720</v>
      </c>
      <c r="BP771" s="45">
        <v>0.5</v>
      </c>
      <c r="BQ771" s="45">
        <v>0.05</v>
      </c>
      <c r="BR771" s="45">
        <v>0.02</v>
      </c>
      <c r="BS771" s="45">
        <v>53.6</v>
      </c>
      <c r="BU771" s="35">
        <v>1</v>
      </c>
      <c r="BV771" s="36">
        <v>42401</v>
      </c>
      <c r="BW771" s="35"/>
      <c r="BX771" s="35"/>
      <c r="BY771" s="38">
        <v>0.8095</v>
      </c>
      <c r="BZ771" s="40">
        <v>1</v>
      </c>
      <c r="CA771" s="40">
        <v>0.01</v>
      </c>
      <c r="CB771" s="40">
        <v>7</v>
      </c>
      <c r="CC771" s="40">
        <v>108</v>
      </c>
      <c r="CD771" s="41" t="s">
        <v>103</v>
      </c>
      <c r="CE771" s="40">
        <v>2.8</v>
      </c>
      <c r="CF771" s="40">
        <v>52.4</v>
      </c>
      <c r="CG771" s="40">
        <v>51.3</v>
      </c>
      <c r="CH771" s="40">
        <v>0.2</v>
      </c>
      <c r="CI771" s="40">
        <v>0.01</v>
      </c>
      <c r="CJ771" s="40">
        <v>0</v>
      </c>
      <c r="CK771" s="40">
        <v>667.4</v>
      </c>
      <c r="CL771" s="40">
        <v>19982</v>
      </c>
      <c r="CM771" s="40">
        <v>2.5</v>
      </c>
      <c r="CN771" s="40">
        <v>12.2</v>
      </c>
      <c r="CO771" s="449"/>
      <c r="CP771" s="42">
        <v>0.79</v>
      </c>
      <c r="CQ771" s="42">
        <v>0.88</v>
      </c>
      <c r="CR771" s="42">
        <v>100.4</v>
      </c>
      <c r="CS771" s="42">
        <v>1.7</v>
      </c>
      <c r="CT771" s="42">
        <v>5.5</v>
      </c>
      <c r="CU771" s="42">
        <v>45</v>
      </c>
      <c r="CV771" s="42">
        <v>540</v>
      </c>
      <c r="CW771" s="42">
        <v>720</v>
      </c>
      <c r="CX771" s="42">
        <v>0.5</v>
      </c>
      <c r="CY771" s="42">
        <v>0.05</v>
      </c>
      <c r="CZ771" s="42">
        <v>0.02</v>
      </c>
      <c r="DA771" s="42">
        <v>53.6</v>
      </c>
    </row>
    <row r="772" spans="1:105" ht="15.75" x14ac:dyDescent="0.3">
      <c r="A772" s="44">
        <f t="shared" ref="A772:B800" si="73">A771</f>
        <v>2016</v>
      </c>
      <c r="B772" s="44" t="str">
        <f t="shared" si="73"/>
        <v>MAYO</v>
      </c>
      <c r="C772" s="44">
        <v>3</v>
      </c>
      <c r="D772" s="44" t="str">
        <f t="shared" si="72"/>
        <v>MAYO 2016 / 2</v>
      </c>
      <c r="E772" s="35">
        <v>2</v>
      </c>
      <c r="F772" s="36">
        <v>42405</v>
      </c>
      <c r="G772" s="37">
        <v>60829</v>
      </c>
      <c r="H772" s="37" t="s">
        <v>102</v>
      </c>
      <c r="I772" s="38">
        <v>0.81040000000000001</v>
      </c>
      <c r="J772" s="39" t="s">
        <v>20</v>
      </c>
      <c r="K772" s="40">
        <v>0.01</v>
      </c>
      <c r="L772" s="40">
        <v>26.6</v>
      </c>
      <c r="M772" s="40">
        <v>110</v>
      </c>
      <c r="N772" s="41" t="s">
        <v>103</v>
      </c>
      <c r="O772" s="40">
        <v>2</v>
      </c>
      <c r="P772" s="40">
        <v>55.9</v>
      </c>
      <c r="Q772" s="40"/>
      <c r="R772" s="40">
        <v>0.08</v>
      </c>
      <c r="S772" s="40">
        <v>0</v>
      </c>
      <c r="T772" s="40">
        <v>0.03</v>
      </c>
      <c r="U772" s="40">
        <v>640</v>
      </c>
      <c r="V772" s="40">
        <v>19974</v>
      </c>
      <c r="W772" s="40">
        <v>1</v>
      </c>
      <c r="X772" s="40">
        <v>11.9</v>
      </c>
      <c r="Y772" s="432"/>
      <c r="Z772" s="42">
        <v>0.79</v>
      </c>
      <c r="AA772" s="42">
        <v>0.88</v>
      </c>
      <c r="AB772" s="42">
        <v>100.4</v>
      </c>
      <c r="AC772" s="42">
        <v>1.7</v>
      </c>
      <c r="AD772" s="42">
        <v>5.5</v>
      </c>
      <c r="AE772" s="42">
        <v>45</v>
      </c>
      <c r="AF772" s="42">
        <v>540</v>
      </c>
      <c r="AG772" s="42">
        <v>720</v>
      </c>
      <c r="AH772" s="42">
        <v>0.5</v>
      </c>
      <c r="AI772" s="42">
        <v>0.05</v>
      </c>
      <c r="AJ772" s="42">
        <v>0.02</v>
      </c>
      <c r="AK772" s="42">
        <v>53.6</v>
      </c>
      <c r="AM772" s="49">
        <v>2</v>
      </c>
      <c r="AN772" s="52">
        <v>42498</v>
      </c>
      <c r="AO772" s="50">
        <v>63185</v>
      </c>
      <c r="AP772" s="50" t="s">
        <v>152</v>
      </c>
      <c r="AQ772" s="48">
        <v>0.81889999999999996</v>
      </c>
      <c r="AR772" s="51" t="s">
        <v>20</v>
      </c>
      <c r="AS772" s="47">
        <v>0.01</v>
      </c>
      <c r="AT772" s="47">
        <v>21</v>
      </c>
      <c r="AU772" s="47">
        <v>126</v>
      </c>
      <c r="AV772" s="46" t="s">
        <v>103</v>
      </c>
      <c r="AW772" s="47">
        <v>2.5</v>
      </c>
      <c r="AX772" s="47">
        <v>57</v>
      </c>
      <c r="AY772" s="47"/>
      <c r="AZ772" s="47">
        <v>0.06</v>
      </c>
      <c r="BA772" s="47">
        <v>0.01</v>
      </c>
      <c r="BB772" s="47">
        <v>0.03</v>
      </c>
      <c r="BC772" s="47">
        <v>667</v>
      </c>
      <c r="BD772" s="47">
        <v>19902</v>
      </c>
      <c r="BE772" s="47">
        <v>1</v>
      </c>
      <c r="BF772" s="47">
        <v>12</v>
      </c>
      <c r="BG772" s="260"/>
      <c r="BH772" s="45">
        <v>0.79</v>
      </c>
      <c r="BI772" s="45">
        <v>0.88</v>
      </c>
      <c r="BJ772" s="45">
        <v>100.4</v>
      </c>
      <c r="BK772" s="45">
        <v>1.7</v>
      </c>
      <c r="BL772" s="45">
        <v>5.5</v>
      </c>
      <c r="BM772" s="45">
        <v>45</v>
      </c>
      <c r="BN772" s="45">
        <v>540</v>
      </c>
      <c r="BO772" s="45">
        <v>720</v>
      </c>
      <c r="BP772" s="45">
        <v>0.5</v>
      </c>
      <c r="BQ772" s="45">
        <v>0.05</v>
      </c>
      <c r="BR772" s="45">
        <v>0.02</v>
      </c>
      <c r="BS772" s="45">
        <v>53.6</v>
      </c>
      <c r="BU772" s="35">
        <v>2</v>
      </c>
      <c r="BV772" s="36">
        <v>42408</v>
      </c>
      <c r="BW772" s="35"/>
      <c r="BX772" s="35"/>
      <c r="BY772" s="38">
        <v>0.80810000000000004</v>
      </c>
      <c r="BZ772" s="40">
        <v>1</v>
      </c>
      <c r="CA772" s="40">
        <v>0.01</v>
      </c>
      <c r="CB772" s="40">
        <v>6</v>
      </c>
      <c r="CC772" s="40">
        <v>104</v>
      </c>
      <c r="CD772" s="41" t="s">
        <v>103</v>
      </c>
      <c r="CE772" s="40">
        <v>2.7</v>
      </c>
      <c r="CF772" s="40">
        <v>54.1</v>
      </c>
      <c r="CG772" s="40">
        <v>53</v>
      </c>
      <c r="CH772" s="40">
        <v>0.19</v>
      </c>
      <c r="CI772" s="40">
        <v>0.01</v>
      </c>
      <c r="CJ772" s="40">
        <v>0</v>
      </c>
      <c r="CK772" s="40">
        <v>669.4</v>
      </c>
      <c r="CL772" s="40">
        <v>19994</v>
      </c>
      <c r="CM772" s="40">
        <v>3</v>
      </c>
      <c r="CN772" s="40">
        <v>12</v>
      </c>
      <c r="CO772" s="449"/>
      <c r="CP772" s="42">
        <v>0.79</v>
      </c>
      <c r="CQ772" s="42">
        <v>0.88</v>
      </c>
      <c r="CR772" s="42">
        <v>100.4</v>
      </c>
      <c r="CS772" s="42">
        <v>1.7</v>
      </c>
      <c r="CT772" s="42">
        <v>5.5</v>
      </c>
      <c r="CU772" s="42">
        <v>45</v>
      </c>
      <c r="CV772" s="42">
        <v>540</v>
      </c>
      <c r="CW772" s="42">
        <v>720</v>
      </c>
      <c r="CX772" s="42">
        <v>0.5</v>
      </c>
      <c r="CY772" s="42">
        <v>0.05</v>
      </c>
      <c r="CZ772" s="42">
        <v>0.02</v>
      </c>
      <c r="DA772" s="42">
        <v>53.6</v>
      </c>
    </row>
    <row r="773" spans="1:105" ht="15.75" x14ac:dyDescent="0.3">
      <c r="A773" s="44">
        <f t="shared" si="73"/>
        <v>2016</v>
      </c>
      <c r="B773" s="44" t="str">
        <f t="shared" si="73"/>
        <v>MAYO</v>
      </c>
      <c r="C773" s="44">
        <v>4</v>
      </c>
      <c r="D773" s="44" t="str">
        <f t="shared" si="72"/>
        <v>MAYO 2016 / 3</v>
      </c>
      <c r="E773" s="35">
        <v>3</v>
      </c>
      <c r="F773" s="36">
        <v>42410</v>
      </c>
      <c r="G773" s="37">
        <v>60869</v>
      </c>
      <c r="H773" s="37" t="s">
        <v>104</v>
      </c>
      <c r="I773" s="38">
        <v>0.81089999999999995</v>
      </c>
      <c r="J773" s="39" t="s">
        <v>20</v>
      </c>
      <c r="K773" s="40">
        <v>0.01</v>
      </c>
      <c r="L773" s="40">
        <v>26.6</v>
      </c>
      <c r="M773" s="40">
        <v>112</v>
      </c>
      <c r="N773" s="41" t="s">
        <v>103</v>
      </c>
      <c r="O773" s="40">
        <v>2</v>
      </c>
      <c r="P773" s="40">
        <v>55.2</v>
      </c>
      <c r="Q773" s="40"/>
      <c r="R773" s="40">
        <v>0.08</v>
      </c>
      <c r="S773" s="40">
        <v>0</v>
      </c>
      <c r="T773" s="40">
        <v>0.03</v>
      </c>
      <c r="U773" s="40">
        <v>643</v>
      </c>
      <c r="V773" s="40">
        <v>19970</v>
      </c>
      <c r="W773" s="40">
        <v>1</v>
      </c>
      <c r="X773" s="40">
        <v>12.1</v>
      </c>
      <c r="Y773" s="432"/>
      <c r="Z773" s="42">
        <v>0.79</v>
      </c>
      <c r="AA773" s="42">
        <v>0.88</v>
      </c>
      <c r="AB773" s="42">
        <v>100.4</v>
      </c>
      <c r="AC773" s="42">
        <v>1.7</v>
      </c>
      <c r="AD773" s="42">
        <v>5.5</v>
      </c>
      <c r="AE773" s="42">
        <v>45</v>
      </c>
      <c r="AF773" s="42">
        <v>540</v>
      </c>
      <c r="AG773" s="42">
        <v>720</v>
      </c>
      <c r="AH773" s="42">
        <v>0.5</v>
      </c>
      <c r="AI773" s="42">
        <v>0.05</v>
      </c>
      <c r="AJ773" s="42">
        <v>0.02</v>
      </c>
      <c r="AK773" s="42">
        <v>53.6</v>
      </c>
      <c r="AM773" s="49">
        <v>3</v>
      </c>
      <c r="AN773" s="52">
        <v>42503</v>
      </c>
      <c r="AO773" s="50">
        <v>63299</v>
      </c>
      <c r="AP773" s="50" t="s">
        <v>153</v>
      </c>
      <c r="AQ773" s="48">
        <v>0.82320000000000004</v>
      </c>
      <c r="AR773" s="51" t="s">
        <v>20</v>
      </c>
      <c r="AS773" s="47">
        <v>0.01</v>
      </c>
      <c r="AT773" s="47">
        <v>27</v>
      </c>
      <c r="AU773" s="47">
        <v>144</v>
      </c>
      <c r="AV773" s="46" t="s">
        <v>103</v>
      </c>
      <c r="AW773" s="47">
        <v>2.8</v>
      </c>
      <c r="AX773" s="47">
        <v>58</v>
      </c>
      <c r="AZ773" s="47">
        <v>0.06</v>
      </c>
      <c r="BA773" s="47">
        <v>0.01</v>
      </c>
      <c r="BB773" s="47">
        <v>0.05</v>
      </c>
      <c r="BC773" s="47">
        <v>678</v>
      </c>
      <c r="BD773" s="47">
        <v>19866</v>
      </c>
      <c r="BE773" s="47">
        <v>2</v>
      </c>
      <c r="BF773" s="47">
        <v>12</v>
      </c>
      <c r="BG773" s="260"/>
      <c r="BH773" s="45">
        <v>0.79</v>
      </c>
      <c r="BI773" s="45">
        <v>0.88</v>
      </c>
      <c r="BJ773" s="45">
        <v>100.4</v>
      </c>
      <c r="BK773" s="45">
        <v>1.7</v>
      </c>
      <c r="BL773" s="45">
        <v>5.5</v>
      </c>
      <c r="BM773" s="45">
        <v>45</v>
      </c>
      <c r="BN773" s="45">
        <v>540</v>
      </c>
      <c r="BO773" s="45">
        <v>720</v>
      </c>
      <c r="BP773" s="45">
        <v>0.5</v>
      </c>
      <c r="BQ773" s="45">
        <v>0.05</v>
      </c>
      <c r="BR773" s="45">
        <v>0.02</v>
      </c>
      <c r="BS773" s="45">
        <v>53.6</v>
      </c>
      <c r="BU773" s="35">
        <v>3</v>
      </c>
      <c r="BV773" s="36">
        <v>42415</v>
      </c>
      <c r="BW773" s="35"/>
      <c r="BX773" s="35"/>
      <c r="BY773" s="38">
        <v>0.81</v>
      </c>
      <c r="BZ773" s="40">
        <v>1</v>
      </c>
      <c r="CA773" s="40">
        <v>0.01</v>
      </c>
      <c r="CB773" s="40">
        <v>7</v>
      </c>
      <c r="CC773" s="40">
        <v>106</v>
      </c>
      <c r="CD773" s="41" t="s">
        <v>103</v>
      </c>
      <c r="CE773" s="40">
        <v>2.8</v>
      </c>
      <c r="CF773" s="40">
        <v>53</v>
      </c>
      <c r="CG773" s="40">
        <v>51.9</v>
      </c>
      <c r="CH773" s="40">
        <v>0.2</v>
      </c>
      <c r="CI773" s="40">
        <v>0.01</v>
      </c>
      <c r="CJ773" s="40">
        <v>0</v>
      </c>
      <c r="CK773" s="40">
        <v>690</v>
      </c>
      <c r="CL773" s="40">
        <v>19978</v>
      </c>
      <c r="CM773" s="40">
        <v>2.5</v>
      </c>
      <c r="CN773" s="40">
        <v>12.2</v>
      </c>
      <c r="CO773" s="449"/>
      <c r="CP773" s="42">
        <v>0.79</v>
      </c>
      <c r="CQ773" s="42">
        <v>0.88</v>
      </c>
      <c r="CR773" s="42">
        <v>100.4</v>
      </c>
      <c r="CS773" s="42">
        <v>1.7</v>
      </c>
      <c r="CT773" s="42">
        <v>5.5</v>
      </c>
      <c r="CU773" s="42">
        <v>45</v>
      </c>
      <c r="CV773" s="42">
        <v>540</v>
      </c>
      <c r="CW773" s="42">
        <v>720</v>
      </c>
      <c r="CX773" s="42">
        <v>0.5</v>
      </c>
      <c r="CY773" s="42">
        <v>0.05</v>
      </c>
      <c r="CZ773" s="42">
        <v>0.02</v>
      </c>
      <c r="DA773" s="42">
        <v>53.6</v>
      </c>
    </row>
    <row r="774" spans="1:105" ht="15.75" x14ac:dyDescent="0.3">
      <c r="A774" s="44">
        <f t="shared" si="73"/>
        <v>2016</v>
      </c>
      <c r="B774" s="44" t="str">
        <f t="shared" si="73"/>
        <v>MAYO</v>
      </c>
      <c r="C774" s="44">
        <v>5</v>
      </c>
      <c r="D774" s="44" t="str">
        <f t="shared" si="72"/>
        <v>MAYO 2016 / 4</v>
      </c>
      <c r="E774" s="35">
        <v>4</v>
      </c>
      <c r="F774" s="36">
        <v>42414</v>
      </c>
      <c r="G774" s="37">
        <v>60972</v>
      </c>
      <c r="H774" s="37" t="s">
        <v>102</v>
      </c>
      <c r="I774" s="38">
        <v>0.81040000000000001</v>
      </c>
      <c r="J774" s="39" t="s">
        <v>20</v>
      </c>
      <c r="K774" s="40">
        <v>0.01</v>
      </c>
      <c r="L774" s="40">
        <v>26.6</v>
      </c>
      <c r="M774" s="40">
        <v>110</v>
      </c>
      <c r="N774" s="41" t="s">
        <v>103</v>
      </c>
      <c r="O774" s="40">
        <v>1.9</v>
      </c>
      <c r="P774" s="40">
        <v>56.3</v>
      </c>
      <c r="Q774" s="43"/>
      <c r="R774" s="40">
        <v>0.08</v>
      </c>
      <c r="S774" s="40">
        <v>0</v>
      </c>
      <c r="T774" s="40">
        <v>0.03</v>
      </c>
      <c r="U774" s="40">
        <v>642</v>
      </c>
      <c r="V774" s="40">
        <v>19974</v>
      </c>
      <c r="W774" s="40">
        <v>1</v>
      </c>
      <c r="X774" s="40">
        <v>11.9</v>
      </c>
      <c r="Y774" s="432"/>
      <c r="Z774" s="42">
        <v>0.79</v>
      </c>
      <c r="AA774" s="42">
        <v>0.88</v>
      </c>
      <c r="AB774" s="42">
        <v>100.4</v>
      </c>
      <c r="AC774" s="42">
        <v>1.7</v>
      </c>
      <c r="AD774" s="42">
        <v>5.5</v>
      </c>
      <c r="AE774" s="42">
        <v>45</v>
      </c>
      <c r="AF774" s="42">
        <v>540</v>
      </c>
      <c r="AG774" s="42">
        <v>720</v>
      </c>
      <c r="AH774" s="42">
        <v>0.5</v>
      </c>
      <c r="AI774" s="42">
        <v>0.05</v>
      </c>
      <c r="AJ774" s="42">
        <v>0.02</v>
      </c>
      <c r="AK774" s="42">
        <v>53.6</v>
      </c>
      <c r="AM774" s="49">
        <v>4</v>
      </c>
      <c r="AN774" s="52">
        <v>42508</v>
      </c>
      <c r="AO774" s="50">
        <v>63399</v>
      </c>
      <c r="AP774" s="50" t="s">
        <v>182</v>
      </c>
      <c r="AQ774" s="48">
        <v>0.81969999999999998</v>
      </c>
      <c r="AR774" s="51" t="s">
        <v>20</v>
      </c>
      <c r="AS774" s="47">
        <v>0.01</v>
      </c>
      <c r="AT774" s="47">
        <v>25</v>
      </c>
      <c r="AU774" s="47">
        <v>121</v>
      </c>
      <c r="AV774" s="46" t="s">
        <v>103</v>
      </c>
      <c r="AW774" s="47">
        <v>2.5</v>
      </c>
      <c r="AX774" s="47">
        <v>57</v>
      </c>
      <c r="AZ774" s="47">
        <v>0.06</v>
      </c>
      <c r="BA774" s="47">
        <v>0.01</v>
      </c>
      <c r="BB774" s="47">
        <v>0.02</v>
      </c>
      <c r="BC774" s="47">
        <v>672</v>
      </c>
      <c r="BD774" s="47">
        <v>19895</v>
      </c>
      <c r="BE774" s="47">
        <v>2</v>
      </c>
      <c r="BF774" s="47">
        <v>12</v>
      </c>
      <c r="BG774" s="260"/>
      <c r="BH774" s="45">
        <v>0.79</v>
      </c>
      <c r="BI774" s="45">
        <v>0.88</v>
      </c>
      <c r="BJ774" s="45">
        <v>100.4</v>
      </c>
      <c r="BK774" s="45">
        <v>1.7</v>
      </c>
      <c r="BL774" s="45">
        <v>5.5</v>
      </c>
      <c r="BM774" s="45">
        <v>45</v>
      </c>
      <c r="BN774" s="45">
        <v>540</v>
      </c>
      <c r="BO774" s="45">
        <v>720</v>
      </c>
      <c r="BP774" s="45">
        <v>0.5</v>
      </c>
      <c r="BQ774" s="45">
        <v>0.05</v>
      </c>
      <c r="BR774" s="45">
        <v>0.02</v>
      </c>
      <c r="BS774" s="45">
        <v>53.6</v>
      </c>
      <c r="BU774" s="35">
        <v>4</v>
      </c>
      <c r="BV774" s="36">
        <v>42422</v>
      </c>
      <c r="BW774" s="35"/>
      <c r="BX774" s="35"/>
      <c r="BY774" s="38">
        <v>0.80579999999999996</v>
      </c>
      <c r="BZ774" s="40">
        <v>1</v>
      </c>
      <c r="CA774" s="40">
        <v>0.01</v>
      </c>
      <c r="CB774" s="40">
        <v>6</v>
      </c>
      <c r="CC774" s="40">
        <v>110</v>
      </c>
      <c r="CD774" s="41" t="s">
        <v>103</v>
      </c>
      <c r="CE774" s="40">
        <v>2.9</v>
      </c>
      <c r="CF774" s="40">
        <v>55</v>
      </c>
      <c r="CG774" s="40">
        <v>53.9</v>
      </c>
      <c r="CH774" s="40">
        <v>0.19</v>
      </c>
      <c r="CI774" s="40">
        <v>0.01</v>
      </c>
      <c r="CJ774" s="40">
        <v>0</v>
      </c>
      <c r="CK774" s="40">
        <v>679.4</v>
      </c>
      <c r="CL774" s="40">
        <v>20014</v>
      </c>
      <c r="CM774" s="40">
        <v>3.5</v>
      </c>
      <c r="CN774" s="40">
        <v>12</v>
      </c>
      <c r="CO774" s="449"/>
      <c r="CP774" s="42">
        <v>0.79</v>
      </c>
      <c r="CQ774" s="42">
        <v>0.88</v>
      </c>
      <c r="CR774" s="42">
        <v>100.4</v>
      </c>
      <c r="CS774" s="42">
        <v>1.7</v>
      </c>
      <c r="CT774" s="42">
        <v>5.5</v>
      </c>
      <c r="CU774" s="42">
        <v>45</v>
      </c>
      <c r="CV774" s="42">
        <v>540</v>
      </c>
      <c r="CW774" s="42">
        <v>720</v>
      </c>
      <c r="CX774" s="42">
        <v>0.5</v>
      </c>
      <c r="CY774" s="42">
        <v>0.05</v>
      </c>
      <c r="CZ774" s="42">
        <v>0.02</v>
      </c>
      <c r="DA774" s="42">
        <v>53.6</v>
      </c>
    </row>
    <row r="775" spans="1:105" ht="15.75" x14ac:dyDescent="0.3">
      <c r="A775" s="44">
        <f t="shared" si="73"/>
        <v>2016</v>
      </c>
      <c r="B775" s="44" t="str">
        <f t="shared" si="73"/>
        <v>MAYO</v>
      </c>
      <c r="C775" s="44">
        <v>6</v>
      </c>
      <c r="D775" s="44" t="str">
        <f t="shared" si="72"/>
        <v>MAYO 2016 / 5</v>
      </c>
      <c r="E775" s="35">
        <v>5</v>
      </c>
      <c r="F775" s="36">
        <v>42416</v>
      </c>
      <c r="G775" s="37">
        <v>61033</v>
      </c>
      <c r="H775" s="37" t="s">
        <v>104</v>
      </c>
      <c r="I775" s="38">
        <v>0.81089999999999995</v>
      </c>
      <c r="J775" s="39" t="s">
        <v>20</v>
      </c>
      <c r="K775" s="40">
        <v>0.01</v>
      </c>
      <c r="L775" s="40">
        <v>26.6</v>
      </c>
      <c r="M775" s="40">
        <v>109</v>
      </c>
      <c r="N775" s="41" t="s">
        <v>103</v>
      </c>
      <c r="O775" s="40">
        <v>1.9</v>
      </c>
      <c r="P775" s="40">
        <v>56.1</v>
      </c>
      <c r="Q775" s="43"/>
      <c r="R775" s="40">
        <v>0.08</v>
      </c>
      <c r="S775" s="40">
        <v>0</v>
      </c>
      <c r="T775" s="40">
        <v>0.03</v>
      </c>
      <c r="U775" s="40">
        <v>643</v>
      </c>
      <c r="V775" s="40">
        <v>19970</v>
      </c>
      <c r="W775" s="40">
        <v>1</v>
      </c>
      <c r="X775" s="40">
        <v>12</v>
      </c>
      <c r="Y775" s="432"/>
      <c r="Z775" s="42">
        <v>0.79</v>
      </c>
      <c r="AA775" s="42">
        <v>0.88</v>
      </c>
      <c r="AB775" s="42">
        <v>100.4</v>
      </c>
      <c r="AC775" s="42">
        <v>1.7</v>
      </c>
      <c r="AD775" s="42">
        <v>5.5</v>
      </c>
      <c r="AE775" s="42">
        <v>45</v>
      </c>
      <c r="AF775" s="42">
        <v>540</v>
      </c>
      <c r="AG775" s="42">
        <v>720</v>
      </c>
      <c r="AH775" s="42">
        <v>0.5</v>
      </c>
      <c r="AI775" s="42">
        <v>0.05</v>
      </c>
      <c r="AJ775" s="42">
        <v>0.02</v>
      </c>
      <c r="AK775" s="42">
        <v>53.6</v>
      </c>
      <c r="AM775" s="49">
        <v>5</v>
      </c>
      <c r="AN775" s="52">
        <v>42511</v>
      </c>
      <c r="AO775" s="50">
        <v>63488</v>
      </c>
      <c r="AP775" s="50" t="s">
        <v>153</v>
      </c>
      <c r="AQ775" s="48">
        <v>0.81789999999999996</v>
      </c>
      <c r="AR775" s="51" t="s">
        <v>213</v>
      </c>
      <c r="AS775" s="47">
        <v>0.01</v>
      </c>
      <c r="AT775" s="47">
        <v>25</v>
      </c>
      <c r="AU775" s="47">
        <v>121</v>
      </c>
      <c r="AV775" s="46" t="s">
        <v>103</v>
      </c>
      <c r="AW775" s="47">
        <v>2.4</v>
      </c>
      <c r="AX775" s="47">
        <v>56</v>
      </c>
      <c r="AZ775" s="47">
        <v>7.0000000000000007E-2</v>
      </c>
      <c r="BA775" s="47">
        <v>0.01</v>
      </c>
      <c r="BB775" s="47">
        <v>0.02</v>
      </c>
      <c r="BC775" s="47">
        <v>660</v>
      </c>
      <c r="BD775" s="47">
        <v>19910</v>
      </c>
      <c r="BE775" s="47">
        <v>1.5</v>
      </c>
      <c r="BF775" s="47">
        <v>12</v>
      </c>
      <c r="BG775" s="260"/>
      <c r="BH775" s="45">
        <v>0.79</v>
      </c>
      <c r="BI775" s="45">
        <v>0.88</v>
      </c>
      <c r="BJ775" s="45">
        <v>100.4</v>
      </c>
      <c r="BK775" s="45">
        <v>1.7</v>
      </c>
      <c r="BL775" s="45">
        <v>5.5</v>
      </c>
      <c r="BM775" s="45">
        <v>45</v>
      </c>
      <c r="BN775" s="45">
        <v>540</v>
      </c>
      <c r="BO775" s="45">
        <v>720</v>
      </c>
      <c r="BP775" s="45">
        <v>0.5</v>
      </c>
      <c r="BQ775" s="45">
        <v>0.05</v>
      </c>
      <c r="BR775" s="45">
        <v>0.02</v>
      </c>
      <c r="BS775" s="45">
        <v>53.6</v>
      </c>
      <c r="BV775" s="44"/>
    </row>
    <row r="776" spans="1:105" ht="15.75" x14ac:dyDescent="0.3">
      <c r="A776" s="44">
        <f t="shared" si="73"/>
        <v>2016</v>
      </c>
      <c r="B776" s="44" t="str">
        <f t="shared" si="73"/>
        <v>MAYO</v>
      </c>
      <c r="C776" s="44">
        <v>7</v>
      </c>
      <c r="D776" s="44" t="str">
        <f t="shared" si="72"/>
        <v>MAYO 2016 / 6</v>
      </c>
      <c r="E776" s="35">
        <v>6</v>
      </c>
      <c r="F776" s="36">
        <v>42418</v>
      </c>
      <c r="G776" s="37">
        <v>61066</v>
      </c>
      <c r="H776" s="37" t="s">
        <v>102</v>
      </c>
      <c r="I776" s="38">
        <v>0.81089999999999995</v>
      </c>
      <c r="J776" s="39" t="s">
        <v>20</v>
      </c>
      <c r="K776" s="40">
        <v>0.01</v>
      </c>
      <c r="L776" s="40">
        <v>26.6</v>
      </c>
      <c r="M776" s="40">
        <v>108</v>
      </c>
      <c r="N776" s="41" t="s">
        <v>103</v>
      </c>
      <c r="O776" s="40">
        <v>1.9</v>
      </c>
      <c r="P776" s="40">
        <v>56</v>
      </c>
      <c r="Q776" s="43"/>
      <c r="R776" s="40">
        <v>0.08</v>
      </c>
      <c r="S776" s="40">
        <v>0</v>
      </c>
      <c r="T776" s="40">
        <v>0.03</v>
      </c>
      <c r="U776" s="40">
        <v>648</v>
      </c>
      <c r="V776" s="40">
        <v>19970</v>
      </c>
      <c r="W776" s="40">
        <v>1</v>
      </c>
      <c r="X776" s="40">
        <v>11.9</v>
      </c>
      <c r="Y776" s="432"/>
      <c r="Z776" s="42">
        <v>0.79</v>
      </c>
      <c r="AA776" s="42">
        <v>0.88</v>
      </c>
      <c r="AB776" s="42">
        <v>100.4</v>
      </c>
      <c r="AC776" s="42">
        <v>1.7</v>
      </c>
      <c r="AD776" s="42">
        <v>5.5</v>
      </c>
      <c r="AE776" s="42">
        <v>45</v>
      </c>
      <c r="AF776" s="42">
        <v>540</v>
      </c>
      <c r="AG776" s="42">
        <v>720</v>
      </c>
      <c r="AH776" s="42">
        <v>0.5</v>
      </c>
      <c r="AI776" s="42">
        <v>0.05</v>
      </c>
      <c r="AJ776" s="42">
        <v>0.02</v>
      </c>
      <c r="AK776" s="42">
        <v>53.6</v>
      </c>
      <c r="AM776" s="49">
        <v>6</v>
      </c>
      <c r="AN776" s="52">
        <v>42516</v>
      </c>
      <c r="AO776" s="50">
        <v>63565</v>
      </c>
      <c r="AP776" s="50" t="s">
        <v>152</v>
      </c>
      <c r="AQ776" s="48">
        <v>0.81740000000000002</v>
      </c>
      <c r="AR776" s="51" t="s">
        <v>213</v>
      </c>
      <c r="AS776" s="47">
        <v>0.01</v>
      </c>
      <c r="AT776" s="47">
        <v>27</v>
      </c>
      <c r="AU776" s="47">
        <v>113</v>
      </c>
      <c r="AV776" s="46" t="s">
        <v>103</v>
      </c>
      <c r="AW776" s="47">
        <v>2.4</v>
      </c>
      <c r="AX776" s="47">
        <v>57</v>
      </c>
      <c r="AZ776" s="47">
        <v>0.1</v>
      </c>
      <c r="BA776" s="47">
        <v>0.01</v>
      </c>
      <c r="BB776" s="47">
        <v>0.03</v>
      </c>
      <c r="BC776" s="47">
        <v>667</v>
      </c>
      <c r="BD776" s="47">
        <v>19914</v>
      </c>
      <c r="BE776" s="47">
        <v>1.5</v>
      </c>
      <c r="BF776" s="47">
        <v>13</v>
      </c>
      <c r="BG776" s="260"/>
      <c r="BH776" s="45">
        <v>0.79</v>
      </c>
      <c r="BI776" s="45">
        <v>0.88</v>
      </c>
      <c r="BJ776" s="45">
        <v>100.4</v>
      </c>
      <c r="BK776" s="45">
        <v>1.7</v>
      </c>
      <c r="BL776" s="45">
        <v>5.5</v>
      </c>
      <c r="BM776" s="45">
        <v>45</v>
      </c>
      <c r="BN776" s="45">
        <v>540</v>
      </c>
      <c r="BO776" s="45">
        <v>720</v>
      </c>
      <c r="BP776" s="45">
        <v>0.5</v>
      </c>
      <c r="BQ776" s="45">
        <v>0.05</v>
      </c>
      <c r="BR776" s="45">
        <v>0.02</v>
      </c>
      <c r="BS776" s="45">
        <v>53.6</v>
      </c>
      <c r="BV776" s="44"/>
    </row>
    <row r="777" spans="1:105" ht="15.75" x14ac:dyDescent="0.3">
      <c r="A777" s="44">
        <f t="shared" si="73"/>
        <v>2016</v>
      </c>
      <c r="B777" s="44" t="str">
        <f t="shared" si="73"/>
        <v>MAYO</v>
      </c>
      <c r="C777" s="44">
        <v>8</v>
      </c>
      <c r="D777" s="44" t="str">
        <f t="shared" si="72"/>
        <v>MAYO 2016 / 7</v>
      </c>
      <c r="E777" s="35">
        <v>7</v>
      </c>
      <c r="F777" s="36">
        <v>42420</v>
      </c>
      <c r="G777" s="37">
        <v>61130</v>
      </c>
      <c r="H777" s="37" t="s">
        <v>104</v>
      </c>
      <c r="I777" s="38">
        <v>0.81040000000000001</v>
      </c>
      <c r="J777" s="39" t="s">
        <v>20</v>
      </c>
      <c r="K777" s="40">
        <v>0.01</v>
      </c>
      <c r="L777" s="40">
        <v>26.6</v>
      </c>
      <c r="M777" s="40">
        <v>108</v>
      </c>
      <c r="N777" s="41" t="s">
        <v>103</v>
      </c>
      <c r="O777" s="40">
        <v>2</v>
      </c>
      <c r="P777" s="40">
        <v>56</v>
      </c>
      <c r="Q777" s="43"/>
      <c r="R777" s="40">
        <v>0.08</v>
      </c>
      <c r="S777" s="40">
        <v>0</v>
      </c>
      <c r="T777" s="40">
        <v>0.03</v>
      </c>
      <c r="U777" s="40">
        <v>644</v>
      </c>
      <c r="V777" s="40">
        <v>19974</v>
      </c>
      <c r="W777" s="40">
        <v>1</v>
      </c>
      <c r="X777" s="40">
        <v>11.9</v>
      </c>
      <c r="Y777" s="432"/>
      <c r="Z777" s="42">
        <v>0.79</v>
      </c>
      <c r="AA777" s="42">
        <v>0.88</v>
      </c>
      <c r="AB777" s="42">
        <v>100.4</v>
      </c>
      <c r="AC777" s="42">
        <v>1.7</v>
      </c>
      <c r="AD777" s="42">
        <v>5.5</v>
      </c>
      <c r="AE777" s="42">
        <v>45</v>
      </c>
      <c r="AF777" s="42">
        <v>540</v>
      </c>
      <c r="AG777" s="42">
        <v>720</v>
      </c>
      <c r="AH777" s="42">
        <v>0.5</v>
      </c>
      <c r="AI777" s="42">
        <v>0.05</v>
      </c>
      <c r="AJ777" s="42">
        <v>0.02</v>
      </c>
      <c r="AK777" s="42">
        <v>53.6</v>
      </c>
      <c r="AM777" s="49">
        <v>7</v>
      </c>
      <c r="AN777" s="52">
        <v>42520</v>
      </c>
      <c r="AO777" s="54">
        <v>890000000000</v>
      </c>
      <c r="AP777" s="50" t="s">
        <v>182</v>
      </c>
      <c r="AQ777" s="48">
        <v>0.82079999999999997</v>
      </c>
      <c r="AR777" s="51" t="s">
        <v>213</v>
      </c>
      <c r="AS777" s="47">
        <v>0.01</v>
      </c>
      <c r="AT777" s="47">
        <v>27</v>
      </c>
      <c r="AU777" s="47">
        <v>133</v>
      </c>
      <c r="AV777" s="46" t="s">
        <v>103</v>
      </c>
      <c r="AW777" s="47">
        <v>2.6</v>
      </c>
      <c r="AX777" s="47">
        <v>58</v>
      </c>
      <c r="AZ777" s="47">
        <v>0.06</v>
      </c>
      <c r="BA777" s="47">
        <v>0.01</v>
      </c>
      <c r="BB777" s="47">
        <v>0.03</v>
      </c>
      <c r="BC777" s="47">
        <v>673</v>
      </c>
      <c r="BD777" s="47">
        <v>19886</v>
      </c>
      <c r="BE777" s="47">
        <v>1.5</v>
      </c>
      <c r="BF777" s="47">
        <v>13</v>
      </c>
      <c r="BG777" s="260"/>
      <c r="BH777" s="45">
        <v>0.79</v>
      </c>
      <c r="BI777" s="45">
        <v>0.88</v>
      </c>
      <c r="BJ777" s="45">
        <v>100.4</v>
      </c>
      <c r="BK777" s="45">
        <v>1.7</v>
      </c>
      <c r="BL777" s="45">
        <v>5.5</v>
      </c>
      <c r="BM777" s="45">
        <v>45</v>
      </c>
      <c r="BN777" s="45">
        <v>540</v>
      </c>
      <c r="BO777" s="45">
        <v>720</v>
      </c>
      <c r="BP777" s="45">
        <v>0.5</v>
      </c>
      <c r="BQ777" s="45">
        <v>0.05</v>
      </c>
      <c r="BR777" s="45">
        <v>0.02</v>
      </c>
      <c r="BS777" s="45">
        <v>53.6</v>
      </c>
      <c r="BV777" s="44"/>
    </row>
    <row r="778" spans="1:105" ht="15.75" x14ac:dyDescent="0.3">
      <c r="A778" s="44">
        <f t="shared" si="73"/>
        <v>2016</v>
      </c>
      <c r="B778" s="44" t="str">
        <f t="shared" si="73"/>
        <v>MAYO</v>
      </c>
      <c r="C778" s="44">
        <v>9</v>
      </c>
      <c r="D778" s="44" t="str">
        <f t="shared" si="72"/>
        <v>MAYO 2016 / 8</v>
      </c>
      <c r="E778" s="35">
        <v>8</v>
      </c>
      <c r="F778" s="36">
        <v>42422</v>
      </c>
      <c r="G778" s="37">
        <v>61168</v>
      </c>
      <c r="H778" s="37" t="s">
        <v>102</v>
      </c>
      <c r="I778" s="38">
        <v>0.81040000000000001</v>
      </c>
      <c r="J778" s="39" t="s">
        <v>20</v>
      </c>
      <c r="K778" s="40">
        <v>0.01</v>
      </c>
      <c r="L778" s="40">
        <v>26.6</v>
      </c>
      <c r="M778" s="40">
        <v>109</v>
      </c>
      <c r="N778" s="41" t="s">
        <v>103</v>
      </c>
      <c r="O778" s="40">
        <v>2</v>
      </c>
      <c r="P778" s="40">
        <v>56.3</v>
      </c>
      <c r="Q778" s="43"/>
      <c r="R778" s="40">
        <v>0.08</v>
      </c>
      <c r="S778" s="40">
        <v>0</v>
      </c>
      <c r="T778" s="40">
        <v>0.03</v>
      </c>
      <c r="U778" s="40">
        <v>646</v>
      </c>
      <c r="V778" s="40">
        <v>19974</v>
      </c>
      <c r="W778" s="40">
        <v>1</v>
      </c>
      <c r="X778" s="40">
        <v>11.9</v>
      </c>
      <c r="Y778" s="432"/>
      <c r="Z778" s="42">
        <v>0.79</v>
      </c>
      <c r="AA778" s="42">
        <v>0.88</v>
      </c>
      <c r="AB778" s="42">
        <v>100.4</v>
      </c>
      <c r="AC778" s="42">
        <v>1.7</v>
      </c>
      <c r="AD778" s="42">
        <v>5.5</v>
      </c>
      <c r="AE778" s="42">
        <v>45</v>
      </c>
      <c r="AF778" s="42">
        <v>540</v>
      </c>
      <c r="AG778" s="42">
        <v>720</v>
      </c>
      <c r="AH778" s="42">
        <v>0.5</v>
      </c>
      <c r="AI778" s="42">
        <v>0.05</v>
      </c>
      <c r="AJ778" s="42">
        <v>0.02</v>
      </c>
      <c r="AK778" s="42">
        <v>53.6</v>
      </c>
      <c r="AN778" s="164"/>
      <c r="AX778" s="44"/>
      <c r="BV778" s="44"/>
    </row>
    <row r="779" spans="1:105" ht="15.75" x14ac:dyDescent="0.3">
      <c r="A779" s="44">
        <f t="shared" si="73"/>
        <v>2016</v>
      </c>
      <c r="B779" s="44" t="str">
        <f t="shared" si="73"/>
        <v>MAYO</v>
      </c>
      <c r="C779" s="44">
        <v>10</v>
      </c>
      <c r="D779" s="44" t="str">
        <f t="shared" si="72"/>
        <v>MAYO 2016 / 9</v>
      </c>
      <c r="E779" s="35">
        <v>9</v>
      </c>
      <c r="F779" s="36">
        <v>42424</v>
      </c>
      <c r="G779" s="37">
        <v>61223</v>
      </c>
      <c r="H779" s="37" t="s">
        <v>212</v>
      </c>
      <c r="I779" s="38">
        <v>0.81089999999999995</v>
      </c>
      <c r="J779" s="39" t="s">
        <v>20</v>
      </c>
      <c r="K779" s="40">
        <v>0.01</v>
      </c>
      <c r="L779" s="40">
        <v>26.6</v>
      </c>
      <c r="M779" s="40">
        <v>108</v>
      </c>
      <c r="N779" s="41" t="s">
        <v>103</v>
      </c>
      <c r="O779" s="40">
        <v>1.9</v>
      </c>
      <c r="P779" s="40">
        <v>55.8</v>
      </c>
      <c r="Q779" s="43"/>
      <c r="R779" s="40">
        <v>0.08</v>
      </c>
      <c r="S779" s="40">
        <v>0</v>
      </c>
      <c r="T779" s="40">
        <v>0.03</v>
      </c>
      <c r="U779" s="40">
        <v>640</v>
      </c>
      <c r="V779" s="40">
        <v>19970</v>
      </c>
      <c r="W779" s="40">
        <v>1</v>
      </c>
      <c r="X779" s="40">
        <v>12</v>
      </c>
      <c r="Y779" s="432"/>
      <c r="Z779" s="42">
        <v>0.79</v>
      </c>
      <c r="AA779" s="42">
        <v>0.88</v>
      </c>
      <c r="AB779" s="42">
        <v>100.4</v>
      </c>
      <c r="AC779" s="42">
        <v>1.7</v>
      </c>
      <c r="AD779" s="42">
        <v>5.5</v>
      </c>
      <c r="AE779" s="42">
        <v>45</v>
      </c>
      <c r="AF779" s="42">
        <v>540</v>
      </c>
      <c r="AG779" s="42">
        <v>720</v>
      </c>
      <c r="AH779" s="42">
        <v>0.5</v>
      </c>
      <c r="AI779" s="42">
        <v>0.05</v>
      </c>
      <c r="AJ779" s="42">
        <v>0.02</v>
      </c>
      <c r="AK779" s="42">
        <v>53.6</v>
      </c>
      <c r="AN779" s="164"/>
      <c r="AX779" s="44"/>
      <c r="BV779" s="44"/>
    </row>
    <row r="780" spans="1:105" ht="15.75" x14ac:dyDescent="0.3">
      <c r="A780" s="44">
        <f t="shared" si="73"/>
        <v>2016</v>
      </c>
      <c r="B780" s="44" t="str">
        <f t="shared" si="73"/>
        <v>MAYO</v>
      </c>
      <c r="C780" s="44">
        <v>11</v>
      </c>
      <c r="D780" s="44" t="str">
        <f t="shared" si="72"/>
        <v>MAYO 2016 / 10</v>
      </c>
      <c r="E780" s="35">
        <v>10</v>
      </c>
      <c r="F780" s="36">
        <v>42426</v>
      </c>
      <c r="G780" s="37">
        <v>61285</v>
      </c>
      <c r="H780" s="37" t="s">
        <v>102</v>
      </c>
      <c r="I780" s="38">
        <v>0.81040000000000001</v>
      </c>
      <c r="J780" s="39" t="s">
        <v>20</v>
      </c>
      <c r="K780" s="40">
        <v>0.01</v>
      </c>
      <c r="L780" s="40">
        <v>26.6</v>
      </c>
      <c r="M780" s="40">
        <v>109</v>
      </c>
      <c r="N780" s="41" t="s">
        <v>103</v>
      </c>
      <c r="O780" s="40">
        <v>1.9</v>
      </c>
      <c r="P780" s="40">
        <v>56</v>
      </c>
      <c r="Q780" s="43"/>
      <c r="R780" s="40">
        <v>0.08</v>
      </c>
      <c r="S780" s="40">
        <v>0</v>
      </c>
      <c r="T780" s="40">
        <v>0.03</v>
      </c>
      <c r="U780" s="40">
        <v>642</v>
      </c>
      <c r="V780" s="40">
        <v>19974</v>
      </c>
      <c r="W780" s="40">
        <v>1</v>
      </c>
      <c r="X780" s="40">
        <v>12</v>
      </c>
      <c r="Y780" s="432"/>
      <c r="Z780" s="42">
        <v>0.79</v>
      </c>
      <c r="AA780" s="42">
        <v>0.88</v>
      </c>
      <c r="AB780" s="42">
        <v>100.4</v>
      </c>
      <c r="AC780" s="42">
        <v>1.7</v>
      </c>
      <c r="AD780" s="42">
        <v>5.5</v>
      </c>
      <c r="AE780" s="42">
        <v>45</v>
      </c>
      <c r="AF780" s="42">
        <v>540</v>
      </c>
      <c r="AG780" s="42">
        <v>720</v>
      </c>
      <c r="AH780" s="42">
        <v>0.5</v>
      </c>
      <c r="AI780" s="42">
        <v>0.05</v>
      </c>
      <c r="AJ780" s="42">
        <v>0.02</v>
      </c>
      <c r="AK780" s="42">
        <v>53.6</v>
      </c>
      <c r="AN780" s="164"/>
      <c r="AX780" s="44"/>
      <c r="BV780" s="44"/>
    </row>
    <row r="781" spans="1:105" ht="15.75" x14ac:dyDescent="0.3">
      <c r="A781" s="44">
        <f t="shared" si="73"/>
        <v>2016</v>
      </c>
      <c r="B781" s="44" t="str">
        <f t="shared" si="73"/>
        <v>MAYO</v>
      </c>
      <c r="C781" s="44">
        <v>12</v>
      </c>
      <c r="D781" s="44" t="str">
        <f t="shared" si="72"/>
        <v>MAYO 2016 / 11</v>
      </c>
      <c r="E781" s="35">
        <v>11</v>
      </c>
      <c r="F781" s="36">
        <v>42428</v>
      </c>
      <c r="G781" s="37">
        <v>61313</v>
      </c>
      <c r="H781" s="37" t="s">
        <v>104</v>
      </c>
      <c r="I781" s="38">
        <v>0.81089999999999995</v>
      </c>
      <c r="J781" s="39" t="s">
        <v>20</v>
      </c>
      <c r="K781" s="40">
        <v>0.01</v>
      </c>
      <c r="L781" s="40">
        <v>26.6</v>
      </c>
      <c r="M781" s="40">
        <v>108</v>
      </c>
      <c r="N781" s="41" t="s">
        <v>103</v>
      </c>
      <c r="O781" s="40">
        <v>1.9</v>
      </c>
      <c r="P781" s="40">
        <v>56.1</v>
      </c>
      <c r="Q781" s="43"/>
      <c r="R781" s="40">
        <v>0.08</v>
      </c>
      <c r="S781" s="40">
        <v>0</v>
      </c>
      <c r="T781" s="40">
        <v>0.03</v>
      </c>
      <c r="U781" s="40">
        <v>645</v>
      </c>
      <c r="V781" s="40">
        <v>19970</v>
      </c>
      <c r="W781" s="40">
        <v>1</v>
      </c>
      <c r="X781" s="40">
        <v>12</v>
      </c>
      <c r="Y781" s="432"/>
      <c r="Z781" s="42">
        <v>0.79</v>
      </c>
      <c r="AA781" s="42">
        <v>0.88</v>
      </c>
      <c r="AB781" s="42">
        <v>100.4</v>
      </c>
      <c r="AC781" s="42">
        <v>1.7</v>
      </c>
      <c r="AD781" s="42">
        <v>5.5</v>
      </c>
      <c r="AE781" s="42">
        <v>45</v>
      </c>
      <c r="AF781" s="42">
        <v>540</v>
      </c>
      <c r="AG781" s="42">
        <v>720</v>
      </c>
      <c r="AH781" s="42">
        <v>0.5</v>
      </c>
      <c r="AI781" s="42">
        <v>0.05</v>
      </c>
      <c r="AJ781" s="42">
        <v>0.02</v>
      </c>
      <c r="AK781" s="42">
        <v>53.6</v>
      </c>
      <c r="AN781" s="164"/>
      <c r="AX781" s="44"/>
      <c r="BV781" s="44"/>
    </row>
    <row r="782" spans="1:105" x14ac:dyDescent="0.25">
      <c r="A782" s="44">
        <f t="shared" si="73"/>
        <v>2016</v>
      </c>
      <c r="B782" s="44" t="str">
        <f t="shared" si="73"/>
        <v>MAYO</v>
      </c>
      <c r="C782" s="44">
        <v>13</v>
      </c>
      <c r="D782" s="44" t="str">
        <f t="shared" si="72"/>
        <v>MAYO 2016 / 12</v>
      </c>
    </row>
    <row r="783" spans="1:105" x14ac:dyDescent="0.25">
      <c r="A783" s="44">
        <f t="shared" si="73"/>
        <v>2016</v>
      </c>
      <c r="B783" s="44" t="str">
        <f t="shared" si="73"/>
        <v>MAYO</v>
      </c>
      <c r="C783" s="44">
        <v>14</v>
      </c>
      <c r="D783" s="44" t="str">
        <f t="shared" si="72"/>
        <v>MAYO 2016 / 13</v>
      </c>
    </row>
    <row r="784" spans="1:105" x14ac:dyDescent="0.25">
      <c r="A784" s="44">
        <f t="shared" si="73"/>
        <v>2016</v>
      </c>
      <c r="B784" s="44" t="str">
        <f t="shared" si="73"/>
        <v>MAYO</v>
      </c>
      <c r="C784" s="44">
        <v>15</v>
      </c>
      <c r="D784" s="44" t="str">
        <f t="shared" si="72"/>
        <v>MAYO 2016 / 14</v>
      </c>
    </row>
    <row r="785" spans="1:4" x14ac:dyDescent="0.25">
      <c r="A785" s="44">
        <f t="shared" si="73"/>
        <v>2016</v>
      </c>
      <c r="B785" s="44" t="str">
        <f t="shared" si="73"/>
        <v>MAYO</v>
      </c>
      <c r="C785" s="44">
        <v>16</v>
      </c>
      <c r="D785" s="44" t="str">
        <f t="shared" si="72"/>
        <v>MAYO 2016 / 15</v>
      </c>
    </row>
    <row r="786" spans="1:4" x14ac:dyDescent="0.25">
      <c r="A786" s="44">
        <f t="shared" si="73"/>
        <v>2016</v>
      </c>
      <c r="B786" s="44" t="str">
        <f t="shared" si="73"/>
        <v>MAYO</v>
      </c>
      <c r="C786" s="44">
        <v>17</v>
      </c>
      <c r="D786" s="44" t="str">
        <f t="shared" si="72"/>
        <v>MAYO 2016 / 16</v>
      </c>
    </row>
    <row r="787" spans="1:4" x14ac:dyDescent="0.25">
      <c r="A787" s="44">
        <f t="shared" si="73"/>
        <v>2016</v>
      </c>
      <c r="B787" s="44" t="str">
        <f t="shared" si="73"/>
        <v>MAYO</v>
      </c>
      <c r="C787" s="44">
        <v>18</v>
      </c>
      <c r="D787" s="44" t="str">
        <f t="shared" si="72"/>
        <v>MAYO 2016 / 17</v>
      </c>
    </row>
    <row r="788" spans="1:4" x14ac:dyDescent="0.25">
      <c r="A788" s="44">
        <f t="shared" si="73"/>
        <v>2016</v>
      </c>
      <c r="B788" s="44" t="str">
        <f t="shared" si="73"/>
        <v>MAYO</v>
      </c>
      <c r="C788" s="44">
        <v>19</v>
      </c>
      <c r="D788" s="44" t="str">
        <f t="shared" si="72"/>
        <v>MAYO 2016 / 18</v>
      </c>
    </row>
    <row r="789" spans="1:4" x14ac:dyDescent="0.25">
      <c r="A789" s="44">
        <f t="shared" si="73"/>
        <v>2016</v>
      </c>
      <c r="B789" s="44" t="str">
        <f t="shared" si="73"/>
        <v>MAYO</v>
      </c>
      <c r="C789" s="44">
        <v>20</v>
      </c>
      <c r="D789" s="44" t="str">
        <f t="shared" si="72"/>
        <v>MAYO 2016 / 19</v>
      </c>
    </row>
    <row r="790" spans="1:4" x14ac:dyDescent="0.25">
      <c r="A790" s="44">
        <f t="shared" si="73"/>
        <v>2016</v>
      </c>
      <c r="B790" s="44" t="str">
        <f t="shared" si="73"/>
        <v>MAYO</v>
      </c>
      <c r="C790" s="44">
        <v>21</v>
      </c>
      <c r="D790" s="44" t="str">
        <f t="shared" si="72"/>
        <v>MAYO 2016 / 20</v>
      </c>
    </row>
    <row r="791" spans="1:4" x14ac:dyDescent="0.25">
      <c r="A791" s="44">
        <f t="shared" si="73"/>
        <v>2016</v>
      </c>
      <c r="B791" s="44" t="str">
        <f t="shared" si="73"/>
        <v>MAYO</v>
      </c>
      <c r="C791" s="44">
        <v>22</v>
      </c>
      <c r="D791" s="44" t="str">
        <f t="shared" si="72"/>
        <v>MAYO 2016 / 21</v>
      </c>
    </row>
    <row r="792" spans="1:4" x14ac:dyDescent="0.25">
      <c r="A792" s="44">
        <f t="shared" si="73"/>
        <v>2016</v>
      </c>
      <c r="B792" s="44" t="str">
        <f t="shared" si="73"/>
        <v>MAYO</v>
      </c>
      <c r="C792" s="44">
        <v>23</v>
      </c>
      <c r="D792" s="44" t="str">
        <f t="shared" si="72"/>
        <v>MAYO 2016 / 22</v>
      </c>
    </row>
    <row r="793" spans="1:4" x14ac:dyDescent="0.25">
      <c r="A793" s="44">
        <f t="shared" si="73"/>
        <v>2016</v>
      </c>
      <c r="B793" s="44" t="str">
        <f t="shared" si="73"/>
        <v>MAYO</v>
      </c>
      <c r="C793" s="44">
        <v>24</v>
      </c>
      <c r="D793" s="44" t="str">
        <f t="shared" si="72"/>
        <v>MAYO 2016 / 23</v>
      </c>
    </row>
    <row r="794" spans="1:4" x14ac:dyDescent="0.25">
      <c r="A794" s="44">
        <f t="shared" si="73"/>
        <v>2016</v>
      </c>
      <c r="B794" s="44" t="str">
        <f t="shared" si="73"/>
        <v>MAYO</v>
      </c>
      <c r="C794" s="44">
        <v>25</v>
      </c>
      <c r="D794" s="44" t="str">
        <f t="shared" si="72"/>
        <v>MAYO 2016 / 24</v>
      </c>
    </row>
    <row r="795" spans="1:4" x14ac:dyDescent="0.25">
      <c r="A795" s="44">
        <f t="shared" si="73"/>
        <v>2016</v>
      </c>
      <c r="B795" s="44" t="str">
        <f t="shared" si="73"/>
        <v>MAYO</v>
      </c>
      <c r="C795" s="44">
        <v>26</v>
      </c>
      <c r="D795" s="44" t="str">
        <f t="shared" si="72"/>
        <v>MAYO 2016 / 25</v>
      </c>
    </row>
    <row r="796" spans="1:4" x14ac:dyDescent="0.25">
      <c r="A796" s="44">
        <f t="shared" si="73"/>
        <v>2016</v>
      </c>
      <c r="B796" s="44" t="str">
        <f t="shared" si="73"/>
        <v>MAYO</v>
      </c>
      <c r="C796" s="44">
        <v>27</v>
      </c>
      <c r="D796" s="44" t="str">
        <f t="shared" si="72"/>
        <v>MAYO 2016 / 26</v>
      </c>
    </row>
    <row r="797" spans="1:4" x14ac:dyDescent="0.25">
      <c r="A797" s="44">
        <f t="shared" si="73"/>
        <v>2016</v>
      </c>
      <c r="B797" s="44" t="str">
        <f t="shared" si="73"/>
        <v>MAYO</v>
      </c>
      <c r="C797" s="44">
        <v>28</v>
      </c>
      <c r="D797" s="44" t="str">
        <f t="shared" si="72"/>
        <v>MAYO 2016 / 27</v>
      </c>
    </row>
    <row r="798" spans="1:4" x14ac:dyDescent="0.25">
      <c r="A798" s="44">
        <f t="shared" si="73"/>
        <v>2016</v>
      </c>
      <c r="B798" s="44" t="str">
        <f t="shared" si="73"/>
        <v>MAYO</v>
      </c>
      <c r="C798" s="44">
        <v>29</v>
      </c>
      <c r="D798" s="44" t="str">
        <f t="shared" si="72"/>
        <v>MAYO 2016 / 28</v>
      </c>
    </row>
    <row r="799" spans="1:4" x14ac:dyDescent="0.25">
      <c r="A799" s="44">
        <f t="shared" si="73"/>
        <v>2016</v>
      </c>
      <c r="B799" s="44" t="str">
        <f t="shared" si="73"/>
        <v>MAYO</v>
      </c>
      <c r="C799" s="44">
        <v>30</v>
      </c>
      <c r="D799" s="44" t="str">
        <f t="shared" si="72"/>
        <v>MAYO 2016 / 29</v>
      </c>
    </row>
    <row r="800" spans="1:4" x14ac:dyDescent="0.25">
      <c r="A800" s="44">
        <f t="shared" si="73"/>
        <v>2016</v>
      </c>
      <c r="B800" s="44" t="str">
        <f t="shared" si="73"/>
        <v>MAYO</v>
      </c>
      <c r="C800" s="44">
        <v>31</v>
      </c>
      <c r="D800" s="44" t="str">
        <f t="shared" si="72"/>
        <v>MAYO 2016 / 30</v>
      </c>
    </row>
    <row r="801" spans="1:105" s="206" customFormat="1" x14ac:dyDescent="0.25">
      <c r="D801" s="44" t="str">
        <f t="shared" si="72"/>
        <v>MAYO 2016 / 31</v>
      </c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17"/>
      <c r="Z801" s="44"/>
      <c r="AA801" s="55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207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55"/>
      <c r="AY801" s="44"/>
      <c r="AZ801" s="44"/>
      <c r="BA801" s="44"/>
      <c r="BB801" s="44"/>
      <c r="BC801" s="44"/>
      <c r="BD801" s="44"/>
      <c r="BE801" s="44"/>
      <c r="BF801" s="44"/>
      <c r="BG801" s="411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207"/>
      <c r="BU801" s="44"/>
      <c r="BV801" s="55"/>
      <c r="BW801" s="44"/>
      <c r="BX801" s="44"/>
      <c r="BY801" s="44"/>
      <c r="BZ801" s="44"/>
      <c r="CA801" s="44"/>
      <c r="CB801" s="44"/>
      <c r="CC801" s="44"/>
      <c r="CD801" s="44"/>
      <c r="CE801" s="44"/>
      <c r="CF801" s="44"/>
      <c r="CG801" s="44"/>
      <c r="CH801" s="44"/>
      <c r="CI801" s="44"/>
      <c r="CJ801" s="44"/>
      <c r="CK801" s="44"/>
      <c r="CL801" s="44"/>
      <c r="CM801" s="44"/>
      <c r="CN801" s="44"/>
      <c r="CO801" s="422"/>
      <c r="CP801" s="44"/>
      <c r="CQ801" s="44"/>
      <c r="CR801" s="44"/>
      <c r="CS801" s="44"/>
      <c r="CT801" s="44"/>
      <c r="CU801" s="44"/>
      <c r="CV801" s="44"/>
      <c r="CW801" s="44"/>
      <c r="CX801" s="44"/>
      <c r="CY801" s="44"/>
      <c r="CZ801" s="44"/>
      <c r="DA801" s="44"/>
    </row>
    <row r="802" spans="1:105" ht="15.75" x14ac:dyDescent="0.25">
      <c r="A802" s="44">
        <v>2016</v>
      </c>
      <c r="B802" s="44" t="s">
        <v>233</v>
      </c>
      <c r="C802" s="44">
        <v>1</v>
      </c>
      <c r="D802" s="208" t="s">
        <v>228</v>
      </c>
      <c r="E802" s="209">
        <f>IFERROR(AVERAGE(E771:E801),"")</f>
        <v>6</v>
      </c>
      <c r="F802" s="209">
        <f>IFERROR(AVERAGE(F771:F801),"")</f>
        <v>42416.727272727272</v>
      </c>
      <c r="G802" s="209">
        <f>IFERROR(AVERAGE(G771:G801),"")</f>
        <v>61053.545454545456</v>
      </c>
      <c r="H802" s="209" t="str">
        <f>IFERROR(AVERAGE(H771:H801),"")</f>
        <v/>
      </c>
      <c r="I802" s="209">
        <f>IFERROR(AVERAGE(I771:I801),"")</f>
        <v>0.81054545454545446</v>
      </c>
      <c r="J802" s="209" t="str">
        <f t="shared" ref="J802:BU802" si="74">IFERROR(AVERAGE(J771:J801),"")</f>
        <v/>
      </c>
      <c r="K802" s="209">
        <f t="shared" si="74"/>
        <v>9.9999999999999985E-3</v>
      </c>
      <c r="L802" s="209">
        <f t="shared" si="74"/>
        <v>26.6</v>
      </c>
      <c r="M802" s="209">
        <f t="shared" si="74"/>
        <v>109.18181818181819</v>
      </c>
      <c r="N802" s="209" t="str">
        <f t="shared" si="74"/>
        <v/>
      </c>
      <c r="O802" s="209">
        <f t="shared" si="74"/>
        <v>1.9363636363636361</v>
      </c>
      <c r="P802" s="209">
        <f t="shared" si="74"/>
        <v>55.963636363636368</v>
      </c>
      <c r="Q802" s="209" t="str">
        <f t="shared" si="74"/>
        <v/>
      </c>
      <c r="R802" s="209">
        <f t="shared" si="74"/>
        <v>7.9999999999999988E-2</v>
      </c>
      <c r="S802" s="209">
        <f t="shared" si="74"/>
        <v>0</v>
      </c>
      <c r="T802" s="209">
        <f t="shared" si="74"/>
        <v>3.0000000000000006E-2</v>
      </c>
      <c r="U802" s="209">
        <f t="shared" si="74"/>
        <v>642.81818181818187</v>
      </c>
      <c r="V802" s="209">
        <f t="shared" si="74"/>
        <v>19972.909090909092</v>
      </c>
      <c r="W802" s="209">
        <f t="shared" si="74"/>
        <v>1</v>
      </c>
      <c r="X802" s="209">
        <f t="shared" si="74"/>
        <v>11.954545454545455</v>
      </c>
      <c r="Y802" s="418" t="str">
        <f t="shared" si="74"/>
        <v/>
      </c>
      <c r="Z802" s="209">
        <f t="shared" si="74"/>
        <v>0.79000000000000015</v>
      </c>
      <c r="AA802" s="209">
        <f t="shared" si="74"/>
        <v>0.88000000000000012</v>
      </c>
      <c r="AB802" s="209">
        <f t="shared" si="74"/>
        <v>100.39999999999999</v>
      </c>
      <c r="AC802" s="209">
        <f t="shared" si="74"/>
        <v>1.6999999999999995</v>
      </c>
      <c r="AD802" s="209">
        <f t="shared" si="74"/>
        <v>5.5</v>
      </c>
      <c r="AE802" s="209">
        <f t="shared" si="74"/>
        <v>45</v>
      </c>
      <c r="AF802" s="209">
        <f t="shared" si="74"/>
        <v>540</v>
      </c>
      <c r="AG802" s="209">
        <f t="shared" si="74"/>
        <v>720</v>
      </c>
      <c r="AH802" s="209">
        <f t="shared" si="74"/>
        <v>0.5</v>
      </c>
      <c r="AI802" s="209">
        <f t="shared" si="74"/>
        <v>4.9999999999999996E-2</v>
      </c>
      <c r="AJ802" s="209">
        <f t="shared" si="74"/>
        <v>1.9999999999999997E-2</v>
      </c>
      <c r="AK802" s="209">
        <f t="shared" si="74"/>
        <v>53.600000000000016</v>
      </c>
      <c r="AL802" s="209" t="str">
        <f t="shared" si="74"/>
        <v/>
      </c>
      <c r="AM802" s="209">
        <f t="shared" si="74"/>
        <v>4</v>
      </c>
      <c r="AN802" s="209">
        <f t="shared" si="74"/>
        <v>42507</v>
      </c>
      <c r="AO802" s="209">
        <f t="shared" si="74"/>
        <v>127142911429.85715</v>
      </c>
      <c r="AP802" s="209" t="str">
        <f t="shared" si="74"/>
        <v/>
      </c>
      <c r="AQ802" s="209">
        <f t="shared" si="74"/>
        <v>0.81967142857142861</v>
      </c>
      <c r="AR802" s="209" t="str">
        <f t="shared" si="74"/>
        <v/>
      </c>
      <c r="AS802" s="209">
        <f t="shared" si="74"/>
        <v>0.01</v>
      </c>
      <c r="AT802" s="209">
        <f t="shared" si="74"/>
        <v>25.285714285714285</v>
      </c>
      <c r="AU802" s="209">
        <f t="shared" si="74"/>
        <v>125.57142857142857</v>
      </c>
      <c r="AV802" s="209" t="str">
        <f t="shared" si="74"/>
        <v/>
      </c>
      <c r="AW802" s="209">
        <f t="shared" si="74"/>
        <v>2.5428571428571431</v>
      </c>
      <c r="AX802" s="210">
        <f t="shared" si="74"/>
        <v>57.285714285714285</v>
      </c>
      <c r="AY802" s="209" t="str">
        <f t="shared" si="74"/>
        <v/>
      </c>
      <c r="AZ802" s="209">
        <f t="shared" si="74"/>
        <v>6.7142857142857143E-2</v>
      </c>
      <c r="BA802" s="209">
        <f t="shared" si="74"/>
        <v>0.01</v>
      </c>
      <c r="BB802" s="209">
        <f t="shared" si="74"/>
        <v>2.5714285714285717E-2</v>
      </c>
      <c r="BC802" s="209">
        <f t="shared" si="74"/>
        <v>667.85714285714289</v>
      </c>
      <c r="BD802" s="209">
        <f t="shared" si="74"/>
        <v>19895.285714285714</v>
      </c>
      <c r="BE802" s="209">
        <f t="shared" si="74"/>
        <v>1.5</v>
      </c>
      <c r="BF802" s="209">
        <f t="shared" si="74"/>
        <v>12.285714285714286</v>
      </c>
      <c r="BG802" s="412" t="str">
        <f t="shared" si="74"/>
        <v/>
      </c>
      <c r="BH802" s="209">
        <f t="shared" si="74"/>
        <v>0.79</v>
      </c>
      <c r="BI802" s="209">
        <f t="shared" si="74"/>
        <v>0.88</v>
      </c>
      <c r="BJ802" s="209">
        <f t="shared" si="74"/>
        <v>100.39999999999999</v>
      </c>
      <c r="BK802" s="209">
        <f t="shared" si="74"/>
        <v>1.6999999999999997</v>
      </c>
      <c r="BL802" s="209">
        <f t="shared" si="74"/>
        <v>5.5</v>
      </c>
      <c r="BM802" s="209">
        <f t="shared" si="74"/>
        <v>45</v>
      </c>
      <c r="BN802" s="209">
        <f t="shared" si="74"/>
        <v>540</v>
      </c>
      <c r="BO802" s="209">
        <f t="shared" si="74"/>
        <v>720</v>
      </c>
      <c r="BP802" s="209">
        <f t="shared" si="74"/>
        <v>0.5</v>
      </c>
      <c r="BQ802" s="209">
        <f t="shared" si="74"/>
        <v>4.9999999999999996E-2</v>
      </c>
      <c r="BR802" s="209">
        <f t="shared" si="74"/>
        <v>0.02</v>
      </c>
      <c r="BS802" s="209">
        <f t="shared" si="74"/>
        <v>53.600000000000009</v>
      </c>
      <c r="BT802" s="209" t="str">
        <f t="shared" si="74"/>
        <v/>
      </c>
      <c r="BU802" s="209">
        <f t="shared" si="74"/>
        <v>2.5</v>
      </c>
      <c r="BV802" s="210">
        <f>IFERROR(AVERAGE(BV771:BV801),"")</f>
        <v>42411.5</v>
      </c>
      <c r="BW802" s="206"/>
      <c r="BX802" s="206"/>
      <c r="BY802" s="206"/>
      <c r="BZ802" s="206"/>
      <c r="CA802" s="206"/>
      <c r="CB802" s="206"/>
      <c r="CC802" s="206"/>
      <c r="CD802" s="206"/>
      <c r="CE802" s="206"/>
      <c r="CF802" s="206"/>
      <c r="CG802" s="206"/>
      <c r="CH802" s="206"/>
      <c r="CI802" s="206"/>
      <c r="CJ802" s="206"/>
      <c r="CK802" s="206"/>
      <c r="CL802" s="206"/>
      <c r="CM802" s="206"/>
      <c r="CN802" s="206"/>
      <c r="CO802" s="448"/>
      <c r="CP802" s="206"/>
      <c r="CQ802" s="206"/>
      <c r="CR802" s="206"/>
      <c r="CS802" s="206"/>
      <c r="CT802" s="206"/>
      <c r="CU802" s="206"/>
      <c r="CV802" s="206"/>
      <c r="CW802" s="206"/>
      <c r="CX802" s="206"/>
      <c r="CY802" s="206"/>
      <c r="CZ802" s="206"/>
      <c r="DA802" s="206"/>
    </row>
    <row r="803" spans="1:105" ht="15.75" x14ac:dyDescent="0.3">
      <c r="A803" s="44">
        <f>A802</f>
        <v>2016</v>
      </c>
      <c r="B803" s="44" t="str">
        <f>B802</f>
        <v>JUNIO</v>
      </c>
      <c r="C803" s="44">
        <v>2</v>
      </c>
      <c r="D803" s="44" t="str">
        <f t="shared" ref="D803:D833" si="75">B802&amp;" "&amp;A802&amp;" / "&amp;C802</f>
        <v>JUNIO 2016 / 1</v>
      </c>
      <c r="E803" s="49">
        <v>1</v>
      </c>
      <c r="F803" s="52">
        <v>42526</v>
      </c>
      <c r="G803" s="50">
        <v>63936</v>
      </c>
      <c r="H803" s="50" t="s">
        <v>104</v>
      </c>
      <c r="I803" s="48">
        <v>0.8095</v>
      </c>
      <c r="J803" s="51" t="s">
        <v>20</v>
      </c>
      <c r="K803" s="47">
        <v>0.01</v>
      </c>
      <c r="L803" s="47">
        <v>26.6</v>
      </c>
      <c r="M803" s="47">
        <v>112</v>
      </c>
      <c r="N803" s="46" t="s">
        <v>103</v>
      </c>
      <c r="O803" s="47">
        <v>1.9</v>
      </c>
      <c r="P803" s="47">
        <v>56.1</v>
      </c>
      <c r="Q803" s="47"/>
      <c r="R803" s="47">
        <v>0.08</v>
      </c>
      <c r="S803" s="47">
        <v>0</v>
      </c>
      <c r="T803" s="47">
        <v>0.03</v>
      </c>
      <c r="U803" s="47">
        <v>635</v>
      </c>
      <c r="V803" s="47">
        <v>19982</v>
      </c>
      <c r="W803" s="47">
        <v>1</v>
      </c>
      <c r="X803" s="47">
        <v>12</v>
      </c>
      <c r="Y803" s="432"/>
      <c r="Z803" s="45">
        <v>0.79</v>
      </c>
      <c r="AA803" s="45">
        <v>0.88</v>
      </c>
      <c r="AB803" s="45">
        <v>100.4</v>
      </c>
      <c r="AC803" s="45">
        <v>1.7</v>
      </c>
      <c r="AD803" s="45">
        <v>5.5</v>
      </c>
      <c r="AE803" s="45">
        <v>45</v>
      </c>
      <c r="AF803" s="45">
        <v>540</v>
      </c>
      <c r="AG803" s="45">
        <v>720</v>
      </c>
      <c r="AH803" s="45">
        <v>0.5</v>
      </c>
      <c r="AI803" s="45">
        <v>0.05</v>
      </c>
      <c r="AJ803" s="45">
        <v>0.02</v>
      </c>
      <c r="AK803" s="45">
        <v>37.4</v>
      </c>
      <c r="AM803" s="49">
        <v>1</v>
      </c>
      <c r="AN803" s="52">
        <v>42525</v>
      </c>
      <c r="AO803" s="50">
        <v>63916</v>
      </c>
      <c r="AP803" s="50" t="s">
        <v>153</v>
      </c>
      <c r="AQ803" s="48">
        <v>0.81979999999999997</v>
      </c>
      <c r="AR803" s="51" t="s">
        <v>20</v>
      </c>
      <c r="AS803" s="47">
        <v>0.01</v>
      </c>
      <c r="AT803" s="47">
        <v>27</v>
      </c>
      <c r="AU803" s="47">
        <v>127</v>
      </c>
      <c r="AV803" s="46" t="s">
        <v>103</v>
      </c>
      <c r="AW803" s="47">
        <v>2.6</v>
      </c>
      <c r="AX803" s="47">
        <v>57</v>
      </c>
      <c r="AY803" s="47"/>
      <c r="AZ803" s="47">
        <v>7.0000000000000007E-2</v>
      </c>
      <c r="BA803" s="47">
        <v>0.01</v>
      </c>
      <c r="BB803" s="47">
        <v>0.05</v>
      </c>
      <c r="BC803" s="47">
        <v>671</v>
      </c>
      <c r="BD803" s="47">
        <v>19894</v>
      </c>
      <c r="BE803" s="47">
        <v>1.5</v>
      </c>
      <c r="BF803" s="47">
        <v>13</v>
      </c>
      <c r="BG803" s="260"/>
      <c r="BH803" s="45">
        <v>0.79</v>
      </c>
      <c r="BI803" s="45">
        <v>0.88</v>
      </c>
      <c r="BJ803" s="45">
        <v>100.4</v>
      </c>
      <c r="BK803" s="45">
        <v>1.7</v>
      </c>
      <c r="BL803" s="45">
        <v>5.5</v>
      </c>
      <c r="BM803" s="45">
        <v>45</v>
      </c>
      <c r="BN803" s="45">
        <v>540</v>
      </c>
      <c r="BO803" s="45">
        <v>720</v>
      </c>
      <c r="BP803" s="45">
        <v>0.5</v>
      </c>
      <c r="BQ803" s="45">
        <v>0.05</v>
      </c>
      <c r="BR803" s="45">
        <v>0.02</v>
      </c>
      <c r="BS803" s="45">
        <v>37.4</v>
      </c>
      <c r="BU803" s="49">
        <v>1</v>
      </c>
      <c r="BV803" s="52">
        <v>42527</v>
      </c>
      <c r="BW803" s="49"/>
      <c r="BX803" s="49"/>
      <c r="BY803" s="48">
        <v>0.80489999999999995</v>
      </c>
      <c r="BZ803" s="47">
        <v>1</v>
      </c>
      <c r="CA803" s="47">
        <v>0.01</v>
      </c>
      <c r="CB803" s="47">
        <v>8</v>
      </c>
      <c r="CC803" s="47">
        <v>101</v>
      </c>
      <c r="CD803" s="46" t="s">
        <v>103</v>
      </c>
      <c r="CE803" s="47">
        <v>2.5</v>
      </c>
      <c r="CF803" s="47">
        <v>52.8</v>
      </c>
      <c r="CG803" s="47">
        <f>CF803-1.1</f>
        <v>51.699999999999996</v>
      </c>
      <c r="CH803" s="47">
        <v>0.25</v>
      </c>
      <c r="CI803" s="47">
        <v>0.01</v>
      </c>
      <c r="CJ803" s="47">
        <v>0</v>
      </c>
      <c r="CK803" s="47">
        <v>669.4</v>
      </c>
      <c r="CL803" s="47">
        <v>20022</v>
      </c>
      <c r="CM803" s="47">
        <v>3.5</v>
      </c>
      <c r="CN803" s="47">
        <v>12</v>
      </c>
      <c r="CO803" s="449"/>
      <c r="CP803" s="45">
        <v>0.79</v>
      </c>
      <c r="CQ803" s="45">
        <v>0.88</v>
      </c>
      <c r="CR803" s="45">
        <v>100.4</v>
      </c>
      <c r="CS803" s="45">
        <v>1.7</v>
      </c>
      <c r="CT803" s="45">
        <v>5.5</v>
      </c>
      <c r="CU803" s="45">
        <v>45</v>
      </c>
      <c r="CV803" s="45">
        <v>540</v>
      </c>
      <c r="CW803" s="45">
        <v>720</v>
      </c>
      <c r="CX803" s="45">
        <v>0.5</v>
      </c>
      <c r="CY803" s="45">
        <v>0.05</v>
      </c>
      <c r="CZ803" s="45">
        <v>0.02</v>
      </c>
      <c r="DA803" s="45">
        <v>37.4</v>
      </c>
    </row>
    <row r="804" spans="1:105" ht="15.75" x14ac:dyDescent="0.3">
      <c r="A804" s="44">
        <f t="shared" ref="A804:B832" si="76">A803</f>
        <v>2016</v>
      </c>
      <c r="B804" s="44" t="str">
        <f t="shared" si="76"/>
        <v>JUNIO</v>
      </c>
      <c r="C804" s="44">
        <v>3</v>
      </c>
      <c r="D804" s="44" t="str">
        <f t="shared" si="75"/>
        <v>JUNIO 2016 / 2</v>
      </c>
      <c r="E804" s="49">
        <v>2</v>
      </c>
      <c r="F804" s="52">
        <v>42530</v>
      </c>
      <c r="G804" s="50">
        <v>64032</v>
      </c>
      <c r="H804" s="50" t="s">
        <v>102</v>
      </c>
      <c r="I804" s="48">
        <v>0.81740000000000002</v>
      </c>
      <c r="J804" s="51" t="s">
        <v>20</v>
      </c>
      <c r="K804" s="47">
        <v>0.01</v>
      </c>
      <c r="L804" s="47">
        <v>26.6</v>
      </c>
      <c r="M804" s="47">
        <v>114</v>
      </c>
      <c r="N804" s="46" t="s">
        <v>103</v>
      </c>
      <c r="O804" s="47">
        <v>2.2999999999999998</v>
      </c>
      <c r="P804" s="47">
        <v>57.6</v>
      </c>
      <c r="Q804" s="47"/>
      <c r="R804" s="47">
        <v>0.08</v>
      </c>
      <c r="S804" s="47">
        <v>0</v>
      </c>
      <c r="T804" s="47">
        <v>0.03</v>
      </c>
      <c r="U804" s="47">
        <v>654</v>
      </c>
      <c r="V804" s="47">
        <v>19914</v>
      </c>
      <c r="W804" s="47">
        <v>1</v>
      </c>
      <c r="X804" s="47">
        <v>12</v>
      </c>
      <c r="Y804" s="432"/>
      <c r="Z804" s="45">
        <v>0.79</v>
      </c>
      <c r="AA804" s="45">
        <v>0.88</v>
      </c>
      <c r="AB804" s="45">
        <v>100.4</v>
      </c>
      <c r="AC804" s="45">
        <v>1.7</v>
      </c>
      <c r="AD804" s="45">
        <v>5.5</v>
      </c>
      <c r="AE804" s="45">
        <v>45</v>
      </c>
      <c r="AF804" s="45">
        <v>540</v>
      </c>
      <c r="AG804" s="45">
        <v>720</v>
      </c>
      <c r="AH804" s="45">
        <v>0.5</v>
      </c>
      <c r="AI804" s="45">
        <v>0.05</v>
      </c>
      <c r="AJ804" s="45">
        <v>0.02</v>
      </c>
      <c r="AK804" s="45">
        <v>37.4</v>
      </c>
      <c r="AM804" s="49">
        <v>2</v>
      </c>
      <c r="AN804" s="52">
        <v>42530</v>
      </c>
      <c r="AO804" s="50">
        <v>64038</v>
      </c>
      <c r="AP804" s="50" t="s">
        <v>152</v>
      </c>
      <c r="AQ804" s="48">
        <v>0.81740000000000002</v>
      </c>
      <c r="AR804" s="51" t="s">
        <v>20</v>
      </c>
      <c r="AS804" s="47">
        <v>0.01</v>
      </c>
      <c r="AT804" s="47">
        <v>25</v>
      </c>
      <c r="AU804" s="47">
        <v>118</v>
      </c>
      <c r="AV804" s="46" t="s">
        <v>103</v>
      </c>
      <c r="AW804" s="47">
        <v>2.5</v>
      </c>
      <c r="AX804" s="47">
        <v>58</v>
      </c>
      <c r="AY804" s="47"/>
      <c r="AZ804" s="47">
        <v>0.06</v>
      </c>
      <c r="BA804" s="47">
        <v>0.01</v>
      </c>
      <c r="BB804" s="47">
        <v>0.05</v>
      </c>
      <c r="BC804" s="47">
        <v>660</v>
      </c>
      <c r="BD804" s="47">
        <v>19914</v>
      </c>
      <c r="BE804" s="47">
        <v>1.5</v>
      </c>
      <c r="BF804" s="47">
        <v>13</v>
      </c>
      <c r="BG804" s="260"/>
      <c r="BH804" s="45">
        <v>0.79</v>
      </c>
      <c r="BI804" s="45">
        <v>0.88</v>
      </c>
      <c r="BJ804" s="45">
        <v>100.4</v>
      </c>
      <c r="BK804" s="45">
        <v>1.7</v>
      </c>
      <c r="BL804" s="45">
        <v>5.5</v>
      </c>
      <c r="BM804" s="45">
        <v>45</v>
      </c>
      <c r="BN804" s="45">
        <v>540</v>
      </c>
      <c r="BO804" s="45">
        <v>720</v>
      </c>
      <c r="BP804" s="45">
        <v>0.5</v>
      </c>
      <c r="BQ804" s="45">
        <v>0.05</v>
      </c>
      <c r="BR804" s="45">
        <v>0.02</v>
      </c>
      <c r="BS804" s="45">
        <v>37.4</v>
      </c>
      <c r="BU804" s="49">
        <v>2</v>
      </c>
      <c r="BV804" s="52">
        <v>42534</v>
      </c>
      <c r="BW804" s="49"/>
      <c r="BX804" s="49"/>
      <c r="BY804" s="48">
        <v>0.8054</v>
      </c>
      <c r="BZ804" s="47">
        <v>1</v>
      </c>
      <c r="CA804" s="47">
        <v>0.01</v>
      </c>
      <c r="CB804" s="47">
        <v>7</v>
      </c>
      <c r="CC804" s="47">
        <v>104</v>
      </c>
      <c r="CD804" s="46" t="s">
        <v>103</v>
      </c>
      <c r="CE804" s="47">
        <v>2.7</v>
      </c>
      <c r="CF804" s="47">
        <v>52.7</v>
      </c>
      <c r="CG804" s="47">
        <f>CF804-1.1</f>
        <v>51.6</v>
      </c>
      <c r="CH804" s="47">
        <v>0.24</v>
      </c>
      <c r="CI804" s="47">
        <v>0.01</v>
      </c>
      <c r="CJ804" s="47">
        <v>0</v>
      </c>
      <c r="CK804" s="47">
        <v>665.4</v>
      </c>
      <c r="CL804" s="47">
        <v>20018</v>
      </c>
      <c r="CM804" s="47">
        <v>3</v>
      </c>
      <c r="CN804" s="47">
        <v>12.2</v>
      </c>
      <c r="CO804" s="449"/>
      <c r="CP804" s="45">
        <v>0.79</v>
      </c>
      <c r="CQ804" s="45">
        <v>0.88</v>
      </c>
      <c r="CR804" s="45">
        <v>100.4</v>
      </c>
      <c r="CS804" s="45">
        <v>1.7</v>
      </c>
      <c r="CT804" s="45">
        <v>5.5</v>
      </c>
      <c r="CU804" s="45">
        <v>45</v>
      </c>
      <c r="CV804" s="45">
        <v>540</v>
      </c>
      <c r="CW804" s="45">
        <v>720</v>
      </c>
      <c r="CX804" s="45">
        <v>0.5</v>
      </c>
      <c r="CY804" s="45">
        <v>0.05</v>
      </c>
      <c r="CZ804" s="45">
        <v>0.02</v>
      </c>
      <c r="DA804" s="45">
        <v>37.4</v>
      </c>
    </row>
    <row r="805" spans="1:105" ht="15.75" x14ac:dyDescent="0.3">
      <c r="A805" s="44">
        <f t="shared" si="76"/>
        <v>2016</v>
      </c>
      <c r="B805" s="44" t="str">
        <f t="shared" si="76"/>
        <v>JUNIO</v>
      </c>
      <c r="C805" s="44">
        <v>4</v>
      </c>
      <c r="D805" s="44" t="str">
        <f t="shared" si="75"/>
        <v>JUNIO 2016 / 3</v>
      </c>
      <c r="E805" s="49">
        <v>3</v>
      </c>
      <c r="F805" s="52">
        <v>42534</v>
      </c>
      <c r="G805" s="50">
        <v>64126</v>
      </c>
      <c r="H805" s="50" t="s">
        <v>104</v>
      </c>
      <c r="I805" s="48">
        <v>0.81420000000000003</v>
      </c>
      <c r="J805" s="51" t="s">
        <v>20</v>
      </c>
      <c r="K805" s="47">
        <v>0.01</v>
      </c>
      <c r="L805" s="47">
        <v>26.6</v>
      </c>
      <c r="M805" s="47">
        <v>114</v>
      </c>
      <c r="N805" s="46" t="s">
        <v>103</v>
      </c>
      <c r="O805" s="47">
        <v>2.1</v>
      </c>
      <c r="P805" s="47">
        <v>56.2</v>
      </c>
      <c r="Q805" s="47"/>
      <c r="R805" s="47">
        <v>0.08</v>
      </c>
      <c r="S805" s="47">
        <v>0</v>
      </c>
      <c r="T805" s="47">
        <v>0.03</v>
      </c>
      <c r="U805" s="47">
        <v>639</v>
      </c>
      <c r="V805" s="47">
        <v>19942</v>
      </c>
      <c r="W805" s="47">
        <v>1</v>
      </c>
      <c r="X805" s="47">
        <v>12</v>
      </c>
      <c r="Y805" s="432"/>
      <c r="Z805" s="45">
        <v>0.79</v>
      </c>
      <c r="AA805" s="45">
        <v>0.88</v>
      </c>
      <c r="AB805" s="45">
        <v>100.4</v>
      </c>
      <c r="AC805" s="45">
        <v>1.7</v>
      </c>
      <c r="AD805" s="45">
        <v>5.5</v>
      </c>
      <c r="AE805" s="45">
        <v>45</v>
      </c>
      <c r="AF805" s="45">
        <v>540</v>
      </c>
      <c r="AG805" s="45">
        <v>720</v>
      </c>
      <c r="AH805" s="45">
        <v>0.5</v>
      </c>
      <c r="AI805" s="45">
        <v>0.05</v>
      </c>
      <c r="AJ805" s="45">
        <v>0.02</v>
      </c>
      <c r="AK805" s="45">
        <v>37.4</v>
      </c>
      <c r="AM805" s="49">
        <v>3</v>
      </c>
      <c r="AN805" s="52">
        <v>42535</v>
      </c>
      <c r="AO805" s="50">
        <v>64122</v>
      </c>
      <c r="AP805" s="50" t="s">
        <v>182</v>
      </c>
      <c r="AQ805" s="48">
        <v>0.81869999999999998</v>
      </c>
      <c r="AR805" s="51" t="s">
        <v>20</v>
      </c>
      <c r="AS805" s="47">
        <v>0.01</v>
      </c>
      <c r="AT805" s="47">
        <v>20</v>
      </c>
      <c r="AU805" s="47">
        <v>119</v>
      </c>
      <c r="AV805" s="46" t="s">
        <v>103</v>
      </c>
      <c r="AW805" s="47">
        <v>2.5</v>
      </c>
      <c r="AX805" s="47">
        <v>57</v>
      </c>
      <c r="AY805" s="47"/>
      <c r="AZ805" s="47">
        <v>0.06</v>
      </c>
      <c r="BA805" s="47">
        <v>0.01</v>
      </c>
      <c r="BB805" s="47">
        <v>0.03</v>
      </c>
      <c r="BC805" s="47">
        <v>655</v>
      </c>
      <c r="BD805" s="47">
        <v>19903</v>
      </c>
      <c r="BE805" s="47">
        <v>1</v>
      </c>
      <c r="BF805" s="47">
        <v>13</v>
      </c>
      <c r="BG805" s="260"/>
      <c r="BH805" s="45">
        <v>0.79</v>
      </c>
      <c r="BI805" s="45">
        <v>0.88</v>
      </c>
      <c r="BJ805" s="45">
        <v>100.4</v>
      </c>
      <c r="BK805" s="45">
        <v>1.7</v>
      </c>
      <c r="BL805" s="45">
        <v>5.5</v>
      </c>
      <c r="BM805" s="45">
        <v>45</v>
      </c>
      <c r="BN805" s="45">
        <v>540</v>
      </c>
      <c r="BO805" s="45">
        <v>720</v>
      </c>
      <c r="BP805" s="45">
        <v>0.5</v>
      </c>
      <c r="BQ805" s="45">
        <v>0.05</v>
      </c>
      <c r="BR805" s="45">
        <v>0.02</v>
      </c>
      <c r="BS805" s="45">
        <v>37.4</v>
      </c>
      <c r="BU805" s="49">
        <v>3</v>
      </c>
      <c r="BV805" s="52">
        <v>42541</v>
      </c>
      <c r="BW805" s="49"/>
      <c r="BX805" s="49"/>
      <c r="BY805" s="48">
        <v>0.8044</v>
      </c>
      <c r="BZ805" s="47">
        <v>1</v>
      </c>
      <c r="CA805" s="47">
        <v>0.01</v>
      </c>
      <c r="CB805" s="47">
        <v>7</v>
      </c>
      <c r="CC805" s="47">
        <v>108</v>
      </c>
      <c r="CD805" s="46" t="s">
        <v>103</v>
      </c>
      <c r="CE805" s="47">
        <v>2.4</v>
      </c>
      <c r="CF805" s="47">
        <v>52.5</v>
      </c>
      <c r="CG805" s="47">
        <f>CF805-1.1</f>
        <v>51.4</v>
      </c>
      <c r="CH805" s="47">
        <v>0.23</v>
      </c>
      <c r="CI805" s="47">
        <v>0.01</v>
      </c>
      <c r="CJ805" s="47">
        <v>0</v>
      </c>
      <c r="CK805" s="47">
        <v>661.4</v>
      </c>
      <c r="CL805" s="47">
        <v>20026</v>
      </c>
      <c r="CM805" s="47">
        <v>4</v>
      </c>
      <c r="CN805" s="47">
        <v>12</v>
      </c>
      <c r="CO805" s="449"/>
      <c r="CP805" s="45">
        <v>0.79</v>
      </c>
      <c r="CQ805" s="45">
        <v>0.88</v>
      </c>
      <c r="CR805" s="45">
        <v>100.4</v>
      </c>
      <c r="CS805" s="45">
        <v>1.7</v>
      </c>
      <c r="CT805" s="45">
        <v>5.5</v>
      </c>
      <c r="CU805" s="45">
        <v>45</v>
      </c>
      <c r="CV805" s="45">
        <v>540</v>
      </c>
      <c r="CW805" s="45">
        <v>720</v>
      </c>
      <c r="CX805" s="45">
        <v>0.5</v>
      </c>
      <c r="CY805" s="45">
        <v>0.05</v>
      </c>
      <c r="CZ805" s="45">
        <v>0.02</v>
      </c>
      <c r="DA805" s="45">
        <v>37.4</v>
      </c>
    </row>
    <row r="806" spans="1:105" ht="15.75" x14ac:dyDescent="0.3">
      <c r="A806" s="44">
        <f t="shared" si="76"/>
        <v>2016</v>
      </c>
      <c r="B806" s="44" t="str">
        <f t="shared" si="76"/>
        <v>JUNIO</v>
      </c>
      <c r="C806" s="44">
        <v>5</v>
      </c>
      <c r="D806" s="44" t="str">
        <f t="shared" si="75"/>
        <v>JUNIO 2016 / 4</v>
      </c>
      <c r="E806" s="49">
        <v>4</v>
      </c>
      <c r="F806" s="52">
        <v>42539</v>
      </c>
      <c r="G806" s="50">
        <v>64244</v>
      </c>
      <c r="H806" s="50" t="s">
        <v>102</v>
      </c>
      <c r="I806" s="48">
        <v>0.81320000000000003</v>
      </c>
      <c r="J806" s="51" t="s">
        <v>20</v>
      </c>
      <c r="K806" s="47">
        <v>0.01</v>
      </c>
      <c r="L806" s="47">
        <v>26.6</v>
      </c>
      <c r="M806" s="47">
        <v>122</v>
      </c>
      <c r="N806" s="46" t="s">
        <v>103</v>
      </c>
      <c r="O806" s="47">
        <v>2.1</v>
      </c>
      <c r="P806" s="47">
        <v>54.1</v>
      </c>
      <c r="R806" s="47">
        <v>0.08</v>
      </c>
      <c r="S806" s="47">
        <v>0</v>
      </c>
      <c r="T806" s="47">
        <v>0.03</v>
      </c>
      <c r="U806" s="47">
        <v>637</v>
      </c>
      <c r="V806" s="47">
        <v>19950</v>
      </c>
      <c r="W806" s="47">
        <v>1</v>
      </c>
      <c r="X806" s="47">
        <v>12</v>
      </c>
      <c r="Y806" s="432"/>
      <c r="Z806" s="45">
        <v>0.79</v>
      </c>
      <c r="AA806" s="45">
        <v>0.88</v>
      </c>
      <c r="AB806" s="45">
        <v>100.4</v>
      </c>
      <c r="AC806" s="45">
        <v>1.7</v>
      </c>
      <c r="AD806" s="45">
        <v>5.5</v>
      </c>
      <c r="AE806" s="45">
        <v>45</v>
      </c>
      <c r="AF806" s="45">
        <v>540</v>
      </c>
      <c r="AG806" s="45">
        <v>720</v>
      </c>
      <c r="AH806" s="45">
        <v>0.5</v>
      </c>
      <c r="AI806" s="45">
        <v>0.05</v>
      </c>
      <c r="AJ806" s="45">
        <v>0.02</v>
      </c>
      <c r="AK806" s="45">
        <v>37.4</v>
      </c>
      <c r="AM806" s="49">
        <v>4</v>
      </c>
      <c r="AN806" s="52">
        <v>42538</v>
      </c>
      <c r="AO806" s="50">
        <v>64194</v>
      </c>
      <c r="AP806" s="50" t="s">
        <v>153</v>
      </c>
      <c r="AQ806" s="48">
        <v>0.82250000000000001</v>
      </c>
      <c r="AR806" s="51" t="s">
        <v>20</v>
      </c>
      <c r="AS806" s="47">
        <v>0.01</v>
      </c>
      <c r="AT806" s="47">
        <v>25</v>
      </c>
      <c r="AU806" s="47">
        <v>126</v>
      </c>
      <c r="AV806" s="46" t="s">
        <v>103</v>
      </c>
      <c r="AW806" s="47">
        <v>2.7</v>
      </c>
      <c r="AX806" s="47">
        <v>57</v>
      </c>
      <c r="AY806" s="47"/>
      <c r="AZ806" s="47">
        <v>0.06</v>
      </c>
      <c r="BA806" s="47">
        <v>0.01</v>
      </c>
      <c r="BB806" s="47">
        <v>0.05</v>
      </c>
      <c r="BC806" s="47">
        <v>674</v>
      </c>
      <c r="BD806" s="47">
        <v>19871</v>
      </c>
      <c r="BE806" s="47">
        <v>1.5</v>
      </c>
      <c r="BF806" s="47">
        <v>13</v>
      </c>
      <c r="BG806" s="260"/>
      <c r="BH806" s="45">
        <v>0.79</v>
      </c>
      <c r="BI806" s="45">
        <v>0.88</v>
      </c>
      <c r="BJ806" s="45">
        <v>100.4</v>
      </c>
      <c r="BK806" s="45">
        <v>1.7</v>
      </c>
      <c r="BL806" s="45">
        <v>5.5</v>
      </c>
      <c r="BM806" s="45">
        <v>45</v>
      </c>
      <c r="BN806" s="45">
        <v>540</v>
      </c>
      <c r="BO806" s="45">
        <v>720</v>
      </c>
      <c r="BP806" s="45">
        <v>0.5</v>
      </c>
      <c r="BQ806" s="45">
        <v>0.05</v>
      </c>
      <c r="BR806" s="45">
        <v>0.02</v>
      </c>
      <c r="BS806" s="45">
        <v>37.4</v>
      </c>
      <c r="BU806" s="49">
        <v>4</v>
      </c>
      <c r="BV806" s="52">
        <v>42548</v>
      </c>
      <c r="BW806" s="49"/>
      <c r="BX806" s="49"/>
      <c r="BY806" s="48">
        <v>0.8054</v>
      </c>
      <c r="BZ806" s="47">
        <v>1</v>
      </c>
      <c r="CA806" s="47">
        <v>0.01</v>
      </c>
      <c r="CB806" s="47">
        <v>7</v>
      </c>
      <c r="CC806" s="47">
        <v>107</v>
      </c>
      <c r="CD806" s="46" t="s">
        <v>103</v>
      </c>
      <c r="CE806" s="47">
        <v>2.7</v>
      </c>
      <c r="CF806" s="47">
        <v>53</v>
      </c>
      <c r="CG806" s="47">
        <f>CF806-1.1</f>
        <v>51.9</v>
      </c>
      <c r="CH806" s="47">
        <v>0.24</v>
      </c>
      <c r="CI806" s="47">
        <v>0.01</v>
      </c>
      <c r="CJ806" s="47">
        <v>0</v>
      </c>
      <c r="CK806" s="47">
        <v>651.29999999999995</v>
      </c>
      <c r="CL806" s="47">
        <v>20018</v>
      </c>
      <c r="CM806" s="47">
        <v>3.5</v>
      </c>
      <c r="CN806" s="47">
        <v>12.2</v>
      </c>
      <c r="CO806" s="449"/>
      <c r="CP806" s="45">
        <v>0.79</v>
      </c>
      <c r="CQ806" s="45">
        <v>0.88</v>
      </c>
      <c r="CR806" s="45">
        <v>100.4</v>
      </c>
      <c r="CS806" s="45">
        <v>1.7</v>
      </c>
      <c r="CT806" s="45">
        <v>5.5</v>
      </c>
      <c r="CU806" s="45">
        <v>45</v>
      </c>
      <c r="CV806" s="45">
        <v>540</v>
      </c>
      <c r="CW806" s="45">
        <v>720</v>
      </c>
      <c r="CX806" s="45">
        <v>0.5</v>
      </c>
      <c r="CY806" s="45">
        <v>0.05</v>
      </c>
      <c r="CZ806" s="45">
        <v>0.02</v>
      </c>
      <c r="DA806" s="45">
        <v>37.4</v>
      </c>
    </row>
    <row r="807" spans="1:105" ht="15.75" x14ac:dyDescent="0.3">
      <c r="A807" s="44">
        <f t="shared" si="76"/>
        <v>2016</v>
      </c>
      <c r="B807" s="44" t="str">
        <f t="shared" si="76"/>
        <v>JUNIO</v>
      </c>
      <c r="C807" s="44">
        <v>6</v>
      </c>
      <c r="D807" s="44" t="str">
        <f t="shared" si="75"/>
        <v>JUNIO 2016 / 5</v>
      </c>
      <c r="E807" s="49">
        <v>5</v>
      </c>
      <c r="F807" s="52">
        <v>42542</v>
      </c>
      <c r="G807" s="50">
        <v>64300</v>
      </c>
      <c r="H807" s="50" t="s">
        <v>219</v>
      </c>
      <c r="I807" s="48">
        <v>0.81840000000000002</v>
      </c>
      <c r="J807" s="51" t="s">
        <v>20</v>
      </c>
      <c r="K807" s="47">
        <v>0.01</v>
      </c>
      <c r="L807" s="47">
        <v>32</v>
      </c>
      <c r="M807" s="47">
        <v>122</v>
      </c>
      <c r="N807" s="46" t="s">
        <v>103</v>
      </c>
      <c r="O807" s="47">
        <v>2.4</v>
      </c>
      <c r="P807" s="47">
        <v>55.5</v>
      </c>
      <c r="R807" s="47">
        <v>0.08</v>
      </c>
      <c r="S807" s="47">
        <v>0</v>
      </c>
      <c r="T807" s="47">
        <v>0.03</v>
      </c>
      <c r="U807" s="47">
        <v>655</v>
      </c>
      <c r="V807" s="47">
        <v>19906</v>
      </c>
      <c r="W807" s="47">
        <v>1</v>
      </c>
      <c r="X807" s="47">
        <v>12</v>
      </c>
      <c r="Y807" s="432"/>
      <c r="Z807" s="45">
        <v>0.79</v>
      </c>
      <c r="AA807" s="45">
        <v>0.88</v>
      </c>
      <c r="AB807" s="45">
        <v>100.4</v>
      </c>
      <c r="AC807" s="45">
        <v>1.7</v>
      </c>
      <c r="AD807" s="45">
        <v>5.5</v>
      </c>
      <c r="AE807" s="45">
        <v>45</v>
      </c>
      <c r="AF807" s="45">
        <v>540</v>
      </c>
      <c r="AG807" s="45">
        <v>720</v>
      </c>
      <c r="AH807" s="45">
        <v>0.5</v>
      </c>
      <c r="AI807" s="45">
        <v>0.05</v>
      </c>
      <c r="AJ807" s="45">
        <v>0.02</v>
      </c>
      <c r="AK807" s="45">
        <v>37.4</v>
      </c>
      <c r="AM807" s="49">
        <v>5</v>
      </c>
      <c r="AN807" s="52">
        <v>42542</v>
      </c>
      <c r="AO807" s="50">
        <v>64270</v>
      </c>
      <c r="AP807" s="50" t="s">
        <v>152</v>
      </c>
      <c r="AQ807" s="48">
        <v>0.82010000000000005</v>
      </c>
      <c r="AR807" s="51" t="s">
        <v>20</v>
      </c>
      <c r="AS807" s="47">
        <v>0.01</v>
      </c>
      <c r="AT807" s="47">
        <v>25</v>
      </c>
      <c r="AU807" s="47">
        <v>127</v>
      </c>
      <c r="AV807" s="46" t="s">
        <v>103</v>
      </c>
      <c r="AW807" s="47">
        <v>2.6</v>
      </c>
      <c r="AX807" s="47">
        <v>57</v>
      </c>
      <c r="AY807" s="47"/>
      <c r="AZ807" s="47">
        <v>0.06</v>
      </c>
      <c r="BA807" s="47">
        <v>0.01</v>
      </c>
      <c r="BB807" s="47">
        <v>0.03</v>
      </c>
      <c r="BC807" s="47">
        <v>664</v>
      </c>
      <c r="BD807" s="47">
        <v>19892</v>
      </c>
      <c r="BE807" s="47">
        <v>1</v>
      </c>
      <c r="BF807" s="47">
        <v>13</v>
      </c>
      <c r="BG807" s="260"/>
      <c r="BH807" s="45">
        <v>0.79</v>
      </c>
      <c r="BI807" s="45">
        <v>0.88</v>
      </c>
      <c r="BJ807" s="45">
        <v>100.4</v>
      </c>
      <c r="BK807" s="45">
        <v>1.7</v>
      </c>
      <c r="BL807" s="45">
        <v>5.5</v>
      </c>
      <c r="BM807" s="45">
        <v>45</v>
      </c>
      <c r="BN807" s="45">
        <v>540</v>
      </c>
      <c r="BO807" s="45">
        <v>720</v>
      </c>
      <c r="BP807" s="45">
        <v>0.5</v>
      </c>
      <c r="BQ807" s="45">
        <v>0.05</v>
      </c>
      <c r="BR807" s="45">
        <v>0.02</v>
      </c>
      <c r="BS807" s="45">
        <v>37.4</v>
      </c>
      <c r="BV807" s="44"/>
    </row>
    <row r="808" spans="1:105" ht="15.75" x14ac:dyDescent="0.3">
      <c r="A808" s="44">
        <f t="shared" si="76"/>
        <v>2016</v>
      </c>
      <c r="B808" s="44" t="str">
        <f t="shared" si="76"/>
        <v>JUNIO</v>
      </c>
      <c r="C808" s="44">
        <v>7</v>
      </c>
      <c r="D808" s="44" t="str">
        <f t="shared" si="75"/>
        <v>JUNIO 2016 / 6</v>
      </c>
      <c r="E808" s="49">
        <v>6</v>
      </c>
      <c r="F808" s="52">
        <v>42546</v>
      </c>
      <c r="G808" s="50">
        <v>64394</v>
      </c>
      <c r="H808" s="50" t="s">
        <v>220</v>
      </c>
      <c r="I808" s="48">
        <v>0.8165</v>
      </c>
      <c r="J808" s="51" t="s">
        <v>20</v>
      </c>
      <c r="K808" s="47">
        <v>0.01</v>
      </c>
      <c r="L808" s="47">
        <v>32</v>
      </c>
      <c r="M808" s="47">
        <v>122</v>
      </c>
      <c r="N808" s="46" t="s">
        <v>103</v>
      </c>
      <c r="O808" s="47">
        <v>2.2999999999999998</v>
      </c>
      <c r="P808" s="47">
        <v>56.4</v>
      </c>
      <c r="R808" s="47">
        <v>0.08</v>
      </c>
      <c r="S808" s="47">
        <v>0</v>
      </c>
      <c r="T808" s="47">
        <v>0.03</v>
      </c>
      <c r="U808" s="47">
        <v>656</v>
      </c>
      <c r="V808" s="47">
        <v>19922</v>
      </c>
      <c r="W808" s="47">
        <v>1</v>
      </c>
      <c r="X808" s="47">
        <v>12</v>
      </c>
      <c r="Y808" s="432"/>
      <c r="Z808" s="45">
        <v>0.79</v>
      </c>
      <c r="AA808" s="45">
        <v>0.88</v>
      </c>
      <c r="AB808" s="45">
        <v>100.4</v>
      </c>
      <c r="AC808" s="45">
        <v>1.7</v>
      </c>
      <c r="AD808" s="45">
        <v>5.5</v>
      </c>
      <c r="AE808" s="45">
        <v>45</v>
      </c>
      <c r="AF808" s="45">
        <v>540</v>
      </c>
      <c r="AG808" s="45">
        <v>720</v>
      </c>
      <c r="AH808" s="45">
        <v>0.5</v>
      </c>
      <c r="AI808" s="45">
        <v>0.05</v>
      </c>
      <c r="AJ808" s="45">
        <v>0.02</v>
      </c>
      <c r="AK808" s="45">
        <v>37.4</v>
      </c>
      <c r="AM808" s="49">
        <v>6</v>
      </c>
      <c r="AN808" s="52">
        <v>42546</v>
      </c>
      <c r="AO808" s="50">
        <v>64378</v>
      </c>
      <c r="AP808" s="50" t="s">
        <v>153</v>
      </c>
      <c r="AQ808" s="48">
        <v>0.82120000000000004</v>
      </c>
      <c r="AR808" s="51" t="s">
        <v>20</v>
      </c>
      <c r="AS808" s="47">
        <v>0.01</v>
      </c>
      <c r="AT808" s="47">
        <v>25</v>
      </c>
      <c r="AU808" s="47">
        <v>129</v>
      </c>
      <c r="AV808" s="46" t="s">
        <v>103</v>
      </c>
      <c r="AW808" s="47">
        <v>2.6</v>
      </c>
      <c r="AX808" s="47">
        <v>57</v>
      </c>
      <c r="AZ808" s="47">
        <v>0.1</v>
      </c>
      <c r="BA808" s="47">
        <v>0.01</v>
      </c>
      <c r="BB808" s="47">
        <v>0.03</v>
      </c>
      <c r="BC808" s="47">
        <v>678</v>
      </c>
      <c r="BD808" s="47">
        <v>19882</v>
      </c>
      <c r="BE808" s="47">
        <v>1</v>
      </c>
      <c r="BF808" s="47">
        <v>13</v>
      </c>
      <c r="BG808" s="260"/>
      <c r="BH808" s="45">
        <v>0.79</v>
      </c>
      <c r="BI808" s="45">
        <v>0.88</v>
      </c>
      <c r="BJ808" s="45">
        <v>100.4</v>
      </c>
      <c r="BK808" s="45">
        <v>1.7</v>
      </c>
      <c r="BL808" s="45">
        <v>5.5</v>
      </c>
      <c r="BM808" s="45">
        <v>45</v>
      </c>
      <c r="BN808" s="45">
        <v>540</v>
      </c>
      <c r="BO808" s="45">
        <v>720</v>
      </c>
      <c r="BP808" s="45">
        <v>0.5</v>
      </c>
      <c r="BQ808" s="45">
        <v>0.05</v>
      </c>
      <c r="BR808" s="45">
        <v>0.02</v>
      </c>
      <c r="BS808" s="45">
        <v>37.4</v>
      </c>
      <c r="BV808" s="44"/>
    </row>
    <row r="809" spans="1:105" ht="15.75" x14ac:dyDescent="0.3">
      <c r="A809" s="44">
        <f t="shared" si="76"/>
        <v>2016</v>
      </c>
      <c r="B809" s="44" t="str">
        <f t="shared" si="76"/>
        <v>JUNIO</v>
      </c>
      <c r="C809" s="44">
        <v>8</v>
      </c>
      <c r="D809" s="44" t="str">
        <f t="shared" si="75"/>
        <v>JUNIO 2016 / 7</v>
      </c>
      <c r="E809" s="49">
        <v>7</v>
      </c>
      <c r="F809" s="52">
        <v>42550</v>
      </c>
      <c r="G809" s="50">
        <v>64465</v>
      </c>
      <c r="H809" s="50" t="s">
        <v>221</v>
      </c>
      <c r="I809" s="48">
        <v>0.81369999999999998</v>
      </c>
      <c r="J809" s="51" t="s">
        <v>20</v>
      </c>
      <c r="K809" s="47">
        <v>0.01</v>
      </c>
      <c r="L809" s="47">
        <v>32</v>
      </c>
      <c r="M809" s="47">
        <v>118</v>
      </c>
      <c r="N809" s="46" t="s">
        <v>103</v>
      </c>
      <c r="O809" s="47">
        <v>2.2000000000000002</v>
      </c>
      <c r="P809" s="47">
        <v>55.9</v>
      </c>
      <c r="R809" s="47">
        <v>0.08</v>
      </c>
      <c r="S809" s="47">
        <v>0</v>
      </c>
      <c r="T809" s="47">
        <v>0.03</v>
      </c>
      <c r="U809" s="47">
        <v>645</v>
      </c>
      <c r="V809" s="47">
        <v>19946</v>
      </c>
      <c r="W809" s="47">
        <v>1</v>
      </c>
      <c r="X809" s="47">
        <v>12</v>
      </c>
      <c r="Y809" s="432"/>
      <c r="Z809" s="45">
        <v>0.79</v>
      </c>
      <c r="AA809" s="45">
        <v>0.88</v>
      </c>
      <c r="AB809" s="45">
        <v>100.4</v>
      </c>
      <c r="AC809" s="45">
        <v>1.7</v>
      </c>
      <c r="AD809" s="45">
        <v>5.5</v>
      </c>
      <c r="AE809" s="45">
        <v>45</v>
      </c>
      <c r="AF809" s="45">
        <v>540</v>
      </c>
      <c r="AG809" s="45">
        <v>720</v>
      </c>
      <c r="AH809" s="45">
        <v>0.5</v>
      </c>
      <c r="AI809" s="45">
        <v>0.05</v>
      </c>
      <c r="AJ809" s="45">
        <v>0.02</v>
      </c>
      <c r="AK809" s="45">
        <v>37.4</v>
      </c>
      <c r="AM809" s="49">
        <v>7</v>
      </c>
      <c r="AN809" s="52">
        <v>42550</v>
      </c>
      <c r="AO809" s="54">
        <v>890000000000</v>
      </c>
      <c r="AP809" s="50" t="s">
        <v>182</v>
      </c>
      <c r="AQ809" s="48">
        <v>0.82030000000000003</v>
      </c>
      <c r="AR809" s="51" t="s">
        <v>20</v>
      </c>
      <c r="AS809" s="47">
        <v>0.01</v>
      </c>
      <c r="AT809" s="47">
        <v>20</v>
      </c>
      <c r="AU809" s="47">
        <v>126</v>
      </c>
      <c r="AV809" s="46" t="s">
        <v>103</v>
      </c>
      <c r="AW809" s="47">
        <v>2.5</v>
      </c>
      <c r="AX809" s="47">
        <v>60</v>
      </c>
      <c r="AZ809" s="47">
        <v>0.08</v>
      </c>
      <c r="BA809" s="47">
        <v>0.01</v>
      </c>
      <c r="BB809" s="47">
        <v>0.05</v>
      </c>
      <c r="BC809" s="47">
        <v>667</v>
      </c>
      <c r="BD809" s="47">
        <v>19890</v>
      </c>
      <c r="BE809" s="47">
        <v>1</v>
      </c>
      <c r="BF809" s="47">
        <v>13</v>
      </c>
      <c r="BG809" s="260"/>
      <c r="BH809" s="45">
        <v>0.79</v>
      </c>
      <c r="BI809" s="45">
        <v>0.88</v>
      </c>
      <c r="BJ809" s="45">
        <v>100.4</v>
      </c>
      <c r="BK809" s="45">
        <v>1.7</v>
      </c>
      <c r="BL809" s="45">
        <v>5.5</v>
      </c>
      <c r="BM809" s="45">
        <v>45</v>
      </c>
      <c r="BN809" s="45">
        <v>540</v>
      </c>
      <c r="BO809" s="45">
        <v>720</v>
      </c>
      <c r="BP809" s="45">
        <v>0.5</v>
      </c>
      <c r="BQ809" s="45">
        <v>0.05</v>
      </c>
      <c r="BR809" s="45">
        <v>0.02</v>
      </c>
      <c r="BS809" s="45">
        <v>37.4</v>
      </c>
      <c r="BV809" s="44"/>
    </row>
    <row r="810" spans="1:105" x14ac:dyDescent="0.25">
      <c r="A810" s="44">
        <f t="shared" si="76"/>
        <v>2016</v>
      </c>
      <c r="B810" s="44" t="str">
        <f t="shared" si="76"/>
        <v>JUNIO</v>
      </c>
      <c r="C810" s="44">
        <v>9</v>
      </c>
      <c r="D810" s="44" t="str">
        <f t="shared" si="75"/>
        <v>JUNIO 2016 / 8</v>
      </c>
    </row>
    <row r="811" spans="1:105" x14ac:dyDescent="0.25">
      <c r="A811" s="44">
        <f t="shared" si="76"/>
        <v>2016</v>
      </c>
      <c r="B811" s="44" t="str">
        <f t="shared" si="76"/>
        <v>JUNIO</v>
      </c>
      <c r="C811" s="44">
        <v>10</v>
      </c>
      <c r="D811" s="44" t="str">
        <f t="shared" si="75"/>
        <v>JUNIO 2016 / 9</v>
      </c>
    </row>
    <row r="812" spans="1:105" x14ac:dyDescent="0.25">
      <c r="A812" s="44">
        <f t="shared" si="76"/>
        <v>2016</v>
      </c>
      <c r="B812" s="44" t="str">
        <f t="shared" si="76"/>
        <v>JUNIO</v>
      </c>
      <c r="C812" s="44">
        <v>11</v>
      </c>
      <c r="D812" s="44" t="str">
        <f t="shared" si="75"/>
        <v>JUNIO 2016 / 10</v>
      </c>
    </row>
    <row r="813" spans="1:105" x14ac:dyDescent="0.25">
      <c r="A813" s="44">
        <f t="shared" si="76"/>
        <v>2016</v>
      </c>
      <c r="B813" s="44" t="str">
        <f t="shared" si="76"/>
        <v>JUNIO</v>
      </c>
      <c r="C813" s="44">
        <v>12</v>
      </c>
      <c r="D813" s="44" t="str">
        <f t="shared" si="75"/>
        <v>JUNIO 2016 / 11</v>
      </c>
    </row>
    <row r="814" spans="1:105" x14ac:dyDescent="0.25">
      <c r="A814" s="44">
        <f t="shared" si="76"/>
        <v>2016</v>
      </c>
      <c r="B814" s="44" t="str">
        <f t="shared" si="76"/>
        <v>JUNIO</v>
      </c>
      <c r="C814" s="44">
        <v>13</v>
      </c>
      <c r="D814" s="44" t="str">
        <f t="shared" si="75"/>
        <v>JUNIO 2016 / 12</v>
      </c>
    </row>
    <row r="815" spans="1:105" x14ac:dyDescent="0.25">
      <c r="A815" s="44">
        <f t="shared" si="76"/>
        <v>2016</v>
      </c>
      <c r="B815" s="44" t="str">
        <f t="shared" si="76"/>
        <v>JUNIO</v>
      </c>
      <c r="C815" s="44">
        <v>14</v>
      </c>
      <c r="D815" s="44" t="str">
        <f t="shared" si="75"/>
        <v>JUNIO 2016 / 13</v>
      </c>
    </row>
    <row r="816" spans="1:105" x14ac:dyDescent="0.25">
      <c r="A816" s="44">
        <f t="shared" si="76"/>
        <v>2016</v>
      </c>
      <c r="B816" s="44" t="str">
        <f t="shared" si="76"/>
        <v>JUNIO</v>
      </c>
      <c r="C816" s="44">
        <v>15</v>
      </c>
      <c r="D816" s="44" t="str">
        <f t="shared" si="75"/>
        <v>JUNIO 2016 / 14</v>
      </c>
    </row>
    <row r="817" spans="1:4" x14ac:dyDescent="0.25">
      <c r="A817" s="44">
        <f t="shared" si="76"/>
        <v>2016</v>
      </c>
      <c r="B817" s="44" t="str">
        <f t="shared" si="76"/>
        <v>JUNIO</v>
      </c>
      <c r="C817" s="44">
        <v>16</v>
      </c>
      <c r="D817" s="44" t="str">
        <f t="shared" si="75"/>
        <v>JUNIO 2016 / 15</v>
      </c>
    </row>
    <row r="818" spans="1:4" x14ac:dyDescent="0.25">
      <c r="A818" s="44">
        <f t="shared" si="76"/>
        <v>2016</v>
      </c>
      <c r="B818" s="44" t="str">
        <f t="shared" si="76"/>
        <v>JUNIO</v>
      </c>
      <c r="C818" s="44">
        <v>17</v>
      </c>
      <c r="D818" s="44" t="str">
        <f t="shared" si="75"/>
        <v>JUNIO 2016 / 16</v>
      </c>
    </row>
    <row r="819" spans="1:4" x14ac:dyDescent="0.25">
      <c r="A819" s="44">
        <f t="shared" si="76"/>
        <v>2016</v>
      </c>
      <c r="B819" s="44" t="str">
        <f t="shared" si="76"/>
        <v>JUNIO</v>
      </c>
      <c r="C819" s="44">
        <v>18</v>
      </c>
      <c r="D819" s="44" t="str">
        <f t="shared" si="75"/>
        <v>JUNIO 2016 / 17</v>
      </c>
    </row>
    <row r="820" spans="1:4" x14ac:dyDescent="0.25">
      <c r="A820" s="44">
        <f t="shared" si="76"/>
        <v>2016</v>
      </c>
      <c r="B820" s="44" t="str">
        <f t="shared" si="76"/>
        <v>JUNIO</v>
      </c>
      <c r="C820" s="44">
        <v>19</v>
      </c>
      <c r="D820" s="44" t="str">
        <f t="shared" si="75"/>
        <v>JUNIO 2016 / 18</v>
      </c>
    </row>
    <row r="821" spans="1:4" x14ac:dyDescent="0.25">
      <c r="A821" s="44">
        <f t="shared" si="76"/>
        <v>2016</v>
      </c>
      <c r="B821" s="44" t="str">
        <f t="shared" si="76"/>
        <v>JUNIO</v>
      </c>
      <c r="C821" s="44">
        <v>20</v>
      </c>
      <c r="D821" s="44" t="str">
        <f t="shared" si="75"/>
        <v>JUNIO 2016 / 19</v>
      </c>
    </row>
    <row r="822" spans="1:4" x14ac:dyDescent="0.25">
      <c r="A822" s="44">
        <f t="shared" si="76"/>
        <v>2016</v>
      </c>
      <c r="B822" s="44" t="str">
        <f t="shared" si="76"/>
        <v>JUNIO</v>
      </c>
      <c r="C822" s="44">
        <v>21</v>
      </c>
      <c r="D822" s="44" t="str">
        <f t="shared" si="75"/>
        <v>JUNIO 2016 / 20</v>
      </c>
    </row>
    <row r="823" spans="1:4" x14ac:dyDescent="0.25">
      <c r="A823" s="44">
        <f t="shared" si="76"/>
        <v>2016</v>
      </c>
      <c r="B823" s="44" t="str">
        <f t="shared" si="76"/>
        <v>JUNIO</v>
      </c>
      <c r="C823" s="44">
        <v>22</v>
      </c>
      <c r="D823" s="44" t="str">
        <f t="shared" si="75"/>
        <v>JUNIO 2016 / 21</v>
      </c>
    </row>
    <row r="824" spans="1:4" x14ac:dyDescent="0.25">
      <c r="A824" s="44">
        <f t="shared" si="76"/>
        <v>2016</v>
      </c>
      <c r="B824" s="44" t="str">
        <f t="shared" si="76"/>
        <v>JUNIO</v>
      </c>
      <c r="C824" s="44">
        <v>23</v>
      </c>
      <c r="D824" s="44" t="str">
        <f t="shared" si="75"/>
        <v>JUNIO 2016 / 22</v>
      </c>
    </row>
    <row r="825" spans="1:4" x14ac:dyDescent="0.25">
      <c r="A825" s="44">
        <f t="shared" si="76"/>
        <v>2016</v>
      </c>
      <c r="B825" s="44" t="str">
        <f t="shared" si="76"/>
        <v>JUNIO</v>
      </c>
      <c r="C825" s="44">
        <v>24</v>
      </c>
      <c r="D825" s="44" t="str">
        <f t="shared" si="75"/>
        <v>JUNIO 2016 / 23</v>
      </c>
    </row>
    <row r="826" spans="1:4" x14ac:dyDescent="0.25">
      <c r="A826" s="44">
        <f t="shared" si="76"/>
        <v>2016</v>
      </c>
      <c r="B826" s="44" t="str">
        <f t="shared" si="76"/>
        <v>JUNIO</v>
      </c>
      <c r="C826" s="44">
        <v>25</v>
      </c>
      <c r="D826" s="44" t="str">
        <f t="shared" si="75"/>
        <v>JUNIO 2016 / 24</v>
      </c>
    </row>
    <row r="827" spans="1:4" x14ac:dyDescent="0.25">
      <c r="A827" s="44">
        <f t="shared" si="76"/>
        <v>2016</v>
      </c>
      <c r="B827" s="44" t="str">
        <f t="shared" si="76"/>
        <v>JUNIO</v>
      </c>
      <c r="C827" s="44">
        <v>26</v>
      </c>
      <c r="D827" s="44" t="str">
        <f t="shared" si="75"/>
        <v>JUNIO 2016 / 25</v>
      </c>
    </row>
    <row r="828" spans="1:4" x14ac:dyDescent="0.25">
      <c r="A828" s="44">
        <f t="shared" si="76"/>
        <v>2016</v>
      </c>
      <c r="B828" s="44" t="str">
        <f t="shared" si="76"/>
        <v>JUNIO</v>
      </c>
      <c r="C828" s="44">
        <v>27</v>
      </c>
      <c r="D828" s="44" t="str">
        <f t="shared" si="75"/>
        <v>JUNIO 2016 / 26</v>
      </c>
    </row>
    <row r="829" spans="1:4" x14ac:dyDescent="0.25">
      <c r="A829" s="44">
        <f t="shared" si="76"/>
        <v>2016</v>
      </c>
      <c r="B829" s="44" t="str">
        <f t="shared" si="76"/>
        <v>JUNIO</v>
      </c>
      <c r="C829" s="44">
        <v>28</v>
      </c>
      <c r="D829" s="44" t="str">
        <f t="shared" si="75"/>
        <v>JUNIO 2016 / 27</v>
      </c>
    </row>
    <row r="830" spans="1:4" x14ac:dyDescent="0.25">
      <c r="A830" s="44">
        <f t="shared" si="76"/>
        <v>2016</v>
      </c>
      <c r="B830" s="44" t="str">
        <f t="shared" si="76"/>
        <v>JUNIO</v>
      </c>
      <c r="C830" s="44">
        <v>29</v>
      </c>
      <c r="D830" s="44" t="str">
        <f t="shared" si="75"/>
        <v>JUNIO 2016 / 28</v>
      </c>
    </row>
    <row r="831" spans="1:4" x14ac:dyDescent="0.25">
      <c r="A831" s="44">
        <f t="shared" si="76"/>
        <v>2016</v>
      </c>
      <c r="B831" s="44" t="str">
        <f t="shared" si="76"/>
        <v>JUNIO</v>
      </c>
      <c r="C831" s="44">
        <v>30</v>
      </c>
      <c r="D831" s="44" t="str">
        <f t="shared" si="75"/>
        <v>JUNIO 2016 / 29</v>
      </c>
    </row>
    <row r="832" spans="1:4" x14ac:dyDescent="0.25">
      <c r="A832" s="44">
        <f t="shared" si="76"/>
        <v>2016</v>
      </c>
      <c r="B832" s="44" t="str">
        <f t="shared" si="76"/>
        <v>JUNIO</v>
      </c>
      <c r="C832" s="44">
        <v>31</v>
      </c>
      <c r="D832" s="44" t="str">
        <f t="shared" si="75"/>
        <v>JUNIO 2016 / 30</v>
      </c>
    </row>
    <row r="833" spans="1:105" s="206" customFormat="1" x14ac:dyDescent="0.25">
      <c r="D833" s="44" t="str">
        <f t="shared" si="75"/>
        <v>JUNIO 2016 / 31</v>
      </c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17"/>
      <c r="Z833" s="44"/>
      <c r="AA833" s="55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207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55"/>
      <c r="AY833" s="44"/>
      <c r="AZ833" s="44"/>
      <c r="BA833" s="44"/>
      <c r="BB833" s="44"/>
      <c r="BC833" s="44"/>
      <c r="BD833" s="44"/>
      <c r="BE833" s="44"/>
      <c r="BF833" s="44"/>
      <c r="BG833" s="411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207"/>
      <c r="BU833" s="44"/>
      <c r="BV833" s="55"/>
      <c r="BW833" s="44"/>
      <c r="BX833" s="44"/>
      <c r="BY833" s="44"/>
      <c r="BZ833" s="44"/>
      <c r="CA833" s="44"/>
      <c r="CB833" s="44"/>
      <c r="CC833" s="44"/>
      <c r="CD833" s="44"/>
      <c r="CE833" s="44"/>
      <c r="CF833" s="44"/>
      <c r="CG833" s="44"/>
      <c r="CH833" s="44"/>
      <c r="CI833" s="44"/>
      <c r="CJ833" s="44"/>
      <c r="CK833" s="44"/>
      <c r="CL833" s="44"/>
      <c r="CM833" s="44"/>
      <c r="CN833" s="44"/>
      <c r="CO833" s="422"/>
      <c r="CP833" s="44"/>
      <c r="CQ833" s="44"/>
      <c r="CR833" s="44"/>
      <c r="CS833" s="44"/>
      <c r="CT833" s="44"/>
      <c r="CU833" s="44"/>
      <c r="CV833" s="44"/>
      <c r="CW833" s="44"/>
      <c r="CX833" s="44"/>
      <c r="CY833" s="44"/>
      <c r="CZ833" s="44"/>
      <c r="DA833" s="44"/>
    </row>
    <row r="834" spans="1:105" ht="15.75" x14ac:dyDescent="0.25">
      <c r="A834" s="44">
        <v>2016</v>
      </c>
      <c r="B834" s="44" t="s">
        <v>227</v>
      </c>
      <c r="C834" s="44">
        <v>1</v>
      </c>
      <c r="D834" s="208" t="s">
        <v>228</v>
      </c>
      <c r="E834" s="209">
        <f>IFERROR(AVERAGE(E803:E833),"")</f>
        <v>4</v>
      </c>
      <c r="F834" s="209">
        <f>IFERROR(AVERAGE(F803:F833),"")</f>
        <v>42538.142857142855</v>
      </c>
      <c r="G834" s="209">
        <f>IFERROR(AVERAGE(G803:G833),"")</f>
        <v>64213.857142857145</v>
      </c>
      <c r="H834" s="209" t="str">
        <f>IFERROR(AVERAGE(H803:H833),"")</f>
        <v/>
      </c>
      <c r="I834" s="209">
        <f>IFERROR(AVERAGE(I803:I833),"")</f>
        <v>0.81470000000000009</v>
      </c>
      <c r="J834" s="209" t="str">
        <f t="shared" ref="J834:BU834" si="77">IFERROR(AVERAGE(J803:J833),"")</f>
        <v/>
      </c>
      <c r="K834" s="209">
        <f t="shared" si="77"/>
        <v>0.01</v>
      </c>
      <c r="L834" s="209">
        <f t="shared" si="77"/>
        <v>28.914285714285715</v>
      </c>
      <c r="M834" s="209">
        <f t="shared" si="77"/>
        <v>117.71428571428571</v>
      </c>
      <c r="N834" s="209" t="str">
        <f t="shared" si="77"/>
        <v/>
      </c>
      <c r="O834" s="209">
        <f t="shared" si="77"/>
        <v>2.1857142857142855</v>
      </c>
      <c r="P834" s="209">
        <f t="shared" si="77"/>
        <v>55.971428571428568</v>
      </c>
      <c r="Q834" s="209" t="str">
        <f t="shared" si="77"/>
        <v/>
      </c>
      <c r="R834" s="209">
        <f t="shared" si="77"/>
        <v>0.08</v>
      </c>
      <c r="S834" s="209">
        <f t="shared" si="77"/>
        <v>0</v>
      </c>
      <c r="T834" s="209">
        <f t="shared" si="77"/>
        <v>0.03</v>
      </c>
      <c r="U834" s="209">
        <f t="shared" si="77"/>
        <v>645.85714285714289</v>
      </c>
      <c r="V834" s="209">
        <f t="shared" si="77"/>
        <v>19937.428571428572</v>
      </c>
      <c r="W834" s="209">
        <f t="shared" si="77"/>
        <v>1</v>
      </c>
      <c r="X834" s="209">
        <f t="shared" si="77"/>
        <v>12</v>
      </c>
      <c r="Y834" s="418" t="str">
        <f t="shared" si="77"/>
        <v/>
      </c>
      <c r="Z834" s="209">
        <f t="shared" si="77"/>
        <v>0.79</v>
      </c>
      <c r="AA834" s="209">
        <f t="shared" si="77"/>
        <v>0.88</v>
      </c>
      <c r="AB834" s="209">
        <f t="shared" si="77"/>
        <v>100.39999999999999</v>
      </c>
      <c r="AC834" s="209">
        <f t="shared" si="77"/>
        <v>1.6999999999999997</v>
      </c>
      <c r="AD834" s="209">
        <f t="shared" si="77"/>
        <v>5.5</v>
      </c>
      <c r="AE834" s="209">
        <f t="shared" si="77"/>
        <v>45</v>
      </c>
      <c r="AF834" s="209">
        <f t="shared" si="77"/>
        <v>540</v>
      </c>
      <c r="AG834" s="209">
        <f t="shared" si="77"/>
        <v>720</v>
      </c>
      <c r="AH834" s="209">
        <f t="shared" si="77"/>
        <v>0.5</v>
      </c>
      <c r="AI834" s="209">
        <f t="shared" si="77"/>
        <v>4.9999999999999996E-2</v>
      </c>
      <c r="AJ834" s="209">
        <f t="shared" si="77"/>
        <v>0.02</v>
      </c>
      <c r="AK834" s="209">
        <f t="shared" si="77"/>
        <v>37.4</v>
      </c>
      <c r="AL834" s="209" t="str">
        <f t="shared" si="77"/>
        <v/>
      </c>
      <c r="AM834" s="209">
        <f t="shared" si="77"/>
        <v>4</v>
      </c>
      <c r="AN834" s="209">
        <f t="shared" si="77"/>
        <v>42538</v>
      </c>
      <c r="AO834" s="209">
        <f t="shared" si="77"/>
        <v>127142912131.14285</v>
      </c>
      <c r="AP834" s="209" t="str">
        <f t="shared" si="77"/>
        <v/>
      </c>
      <c r="AQ834" s="209">
        <f t="shared" si="77"/>
        <v>0.82000000000000006</v>
      </c>
      <c r="AR834" s="209" t="str">
        <f t="shared" si="77"/>
        <v/>
      </c>
      <c r="AS834" s="209">
        <f t="shared" si="77"/>
        <v>0.01</v>
      </c>
      <c r="AT834" s="209">
        <f t="shared" si="77"/>
        <v>23.857142857142858</v>
      </c>
      <c r="AU834" s="209">
        <f t="shared" si="77"/>
        <v>124.57142857142857</v>
      </c>
      <c r="AV834" s="209" t="str">
        <f t="shared" si="77"/>
        <v/>
      </c>
      <c r="AW834" s="209">
        <f t="shared" si="77"/>
        <v>2.5714285714285716</v>
      </c>
      <c r="AX834" s="210">
        <f t="shared" si="77"/>
        <v>57.571428571428569</v>
      </c>
      <c r="AY834" s="209" t="str">
        <f t="shared" si="77"/>
        <v/>
      </c>
      <c r="AZ834" s="209">
        <f t="shared" si="77"/>
        <v>7.0000000000000007E-2</v>
      </c>
      <c r="BA834" s="209">
        <f t="shared" si="77"/>
        <v>0.01</v>
      </c>
      <c r="BB834" s="209">
        <f t="shared" si="77"/>
        <v>4.1428571428571426E-2</v>
      </c>
      <c r="BC834" s="209">
        <f t="shared" si="77"/>
        <v>667</v>
      </c>
      <c r="BD834" s="209">
        <f t="shared" si="77"/>
        <v>19892.285714285714</v>
      </c>
      <c r="BE834" s="209">
        <f t="shared" si="77"/>
        <v>1.2142857142857142</v>
      </c>
      <c r="BF834" s="209">
        <f t="shared" si="77"/>
        <v>13</v>
      </c>
      <c r="BG834" s="412" t="str">
        <f t="shared" si="77"/>
        <v/>
      </c>
      <c r="BH834" s="209">
        <f t="shared" si="77"/>
        <v>0.79</v>
      </c>
      <c r="BI834" s="209">
        <f t="shared" si="77"/>
        <v>0.88</v>
      </c>
      <c r="BJ834" s="209">
        <f t="shared" si="77"/>
        <v>100.39999999999999</v>
      </c>
      <c r="BK834" s="209">
        <f t="shared" si="77"/>
        <v>1.6999999999999997</v>
      </c>
      <c r="BL834" s="209">
        <f t="shared" si="77"/>
        <v>5.5</v>
      </c>
      <c r="BM834" s="209">
        <f t="shared" si="77"/>
        <v>45</v>
      </c>
      <c r="BN834" s="209">
        <f t="shared" si="77"/>
        <v>540</v>
      </c>
      <c r="BO834" s="209">
        <f t="shared" si="77"/>
        <v>720</v>
      </c>
      <c r="BP834" s="209">
        <f t="shared" si="77"/>
        <v>0.5</v>
      </c>
      <c r="BQ834" s="209">
        <f t="shared" si="77"/>
        <v>4.9999999999999996E-2</v>
      </c>
      <c r="BR834" s="209">
        <f t="shared" si="77"/>
        <v>0.02</v>
      </c>
      <c r="BS834" s="209">
        <f t="shared" si="77"/>
        <v>37.4</v>
      </c>
      <c r="BT834" s="209" t="str">
        <f t="shared" si="77"/>
        <v/>
      </c>
      <c r="BU834" s="209">
        <f t="shared" si="77"/>
        <v>2.5</v>
      </c>
      <c r="BV834" s="210">
        <f>IFERROR(AVERAGE(BV803:BV833),"")</f>
        <v>42537.5</v>
      </c>
      <c r="BW834" s="206"/>
      <c r="BX834" s="206"/>
      <c r="BY834" s="206"/>
      <c r="BZ834" s="206"/>
      <c r="CA834" s="206"/>
      <c r="CB834" s="206"/>
      <c r="CC834" s="206"/>
      <c r="CD834" s="206"/>
      <c r="CE834" s="206"/>
      <c r="CF834" s="206"/>
      <c r="CG834" s="206"/>
      <c r="CH834" s="206"/>
      <c r="CI834" s="206"/>
      <c r="CJ834" s="206"/>
      <c r="CK834" s="206"/>
      <c r="CL834" s="206"/>
      <c r="CM834" s="206"/>
      <c r="CN834" s="206"/>
      <c r="CO834" s="448"/>
      <c r="CP834" s="206"/>
      <c r="CQ834" s="206"/>
      <c r="CR834" s="206"/>
      <c r="CS834" s="206"/>
      <c r="CT834" s="206"/>
      <c r="CU834" s="206"/>
      <c r="CV834" s="206"/>
      <c r="CW834" s="206"/>
      <c r="CX834" s="206"/>
      <c r="CY834" s="206"/>
      <c r="CZ834" s="206"/>
      <c r="DA834" s="206"/>
    </row>
    <row r="835" spans="1:105" ht="15.75" x14ac:dyDescent="0.3">
      <c r="A835" s="44">
        <f>A834</f>
        <v>2016</v>
      </c>
      <c r="B835" s="44" t="str">
        <f>B834</f>
        <v>JULIO</v>
      </c>
      <c r="C835" s="44">
        <v>2</v>
      </c>
      <c r="D835" s="44" t="str">
        <f t="shared" ref="D835:D865" si="78">B834&amp;" "&amp;A834&amp;" / "&amp;C834</f>
        <v>JULIO 2016 / 1</v>
      </c>
      <c r="E835" s="49">
        <v>1</v>
      </c>
      <c r="F835" s="52">
        <v>42553</v>
      </c>
      <c r="G835" s="50">
        <v>64683</v>
      </c>
      <c r="H835" s="50" t="s">
        <v>102</v>
      </c>
      <c r="I835" s="48">
        <v>0.81459999999999999</v>
      </c>
      <c r="J835" s="51" t="s">
        <v>20</v>
      </c>
      <c r="K835" s="47">
        <v>0.01</v>
      </c>
      <c r="L835" s="47">
        <v>26.6</v>
      </c>
      <c r="M835" s="47">
        <v>120</v>
      </c>
      <c r="N835" s="46" t="s">
        <v>103</v>
      </c>
      <c r="O835" s="47">
        <v>2.2000000000000002</v>
      </c>
      <c r="P835" s="47">
        <v>56.1</v>
      </c>
      <c r="Q835" s="47"/>
      <c r="R835" s="47">
        <v>0.08</v>
      </c>
      <c r="S835" s="47">
        <v>0</v>
      </c>
      <c r="T835" s="47">
        <v>0.03</v>
      </c>
      <c r="U835" s="47">
        <v>649</v>
      </c>
      <c r="V835" s="47">
        <v>19938</v>
      </c>
      <c r="W835" s="47">
        <v>1</v>
      </c>
      <c r="X835" s="47">
        <v>12</v>
      </c>
      <c r="Y835" s="432"/>
      <c r="Z835" s="53">
        <v>0.79</v>
      </c>
      <c r="AA835" s="53">
        <v>0.88</v>
      </c>
      <c r="AB835" s="53">
        <v>100.4</v>
      </c>
      <c r="AC835" s="53">
        <v>1.7</v>
      </c>
      <c r="AD835" s="53">
        <v>5.5</v>
      </c>
      <c r="AE835" s="53">
        <v>45</v>
      </c>
      <c r="AF835" s="53">
        <v>540</v>
      </c>
      <c r="AG835" s="53">
        <v>720</v>
      </c>
      <c r="AH835" s="53">
        <v>0.5</v>
      </c>
      <c r="AI835" s="53">
        <v>0.05</v>
      </c>
      <c r="AJ835" s="53">
        <v>0.02</v>
      </c>
      <c r="AK835" s="53">
        <v>37.4</v>
      </c>
      <c r="AM835" s="49">
        <v>1</v>
      </c>
      <c r="AN835" s="52">
        <v>42553</v>
      </c>
      <c r="AO835" s="50">
        <v>64675</v>
      </c>
      <c r="AP835" s="50" t="s">
        <v>152</v>
      </c>
      <c r="AQ835" s="48">
        <v>0.82079999999999997</v>
      </c>
      <c r="AR835" s="51" t="s">
        <v>20</v>
      </c>
      <c r="AS835" s="47">
        <v>0.01</v>
      </c>
      <c r="AT835" s="47">
        <v>20</v>
      </c>
      <c r="AU835" s="47">
        <v>117</v>
      </c>
      <c r="AV835" s="46" t="s">
        <v>103</v>
      </c>
      <c r="AW835" s="47">
        <v>2.6</v>
      </c>
      <c r="AX835" s="47">
        <v>57</v>
      </c>
      <c r="AY835" s="47"/>
      <c r="AZ835" s="47">
        <v>0.09</v>
      </c>
      <c r="BA835" s="47">
        <v>0.01</v>
      </c>
      <c r="BB835" s="47">
        <v>0.03</v>
      </c>
      <c r="BC835" s="47">
        <v>673</v>
      </c>
      <c r="BD835" s="47">
        <v>19886</v>
      </c>
      <c r="BE835" s="47" t="s">
        <v>223</v>
      </c>
      <c r="BF835" s="47">
        <v>13</v>
      </c>
      <c r="BG835" s="260"/>
      <c r="BH835" s="53">
        <v>0.79</v>
      </c>
      <c r="BI835" s="53">
        <v>0.88</v>
      </c>
      <c r="BJ835" s="53">
        <v>100.4</v>
      </c>
      <c r="BK835" s="53">
        <v>1.7</v>
      </c>
      <c r="BL835" s="53">
        <v>5.5</v>
      </c>
      <c r="BM835" s="53">
        <v>45</v>
      </c>
      <c r="BN835" s="53">
        <v>540</v>
      </c>
      <c r="BO835" s="53">
        <v>720</v>
      </c>
      <c r="BP835" s="53">
        <v>0.5</v>
      </c>
      <c r="BQ835" s="53">
        <v>0.05</v>
      </c>
      <c r="BR835" s="53">
        <v>0.02</v>
      </c>
      <c r="BS835" s="53">
        <v>37.4</v>
      </c>
      <c r="BU835" s="49">
        <v>1</v>
      </c>
      <c r="BV835" s="52">
        <v>42555</v>
      </c>
      <c r="BW835" s="49"/>
      <c r="BX835" s="49"/>
      <c r="BY835" s="48">
        <v>0.80489999999999995</v>
      </c>
      <c r="BZ835" s="47">
        <v>1</v>
      </c>
      <c r="CA835" s="47">
        <v>0.01</v>
      </c>
      <c r="CB835" s="47">
        <v>5</v>
      </c>
      <c r="CC835" s="47">
        <v>109</v>
      </c>
      <c r="CD835" s="46" t="s">
        <v>103</v>
      </c>
      <c r="CE835" s="47">
        <v>2.5</v>
      </c>
      <c r="CF835" s="47">
        <v>52.9</v>
      </c>
      <c r="CG835" s="47">
        <f>CF835-1.1</f>
        <v>51.8</v>
      </c>
      <c r="CH835" s="47">
        <v>0.25</v>
      </c>
      <c r="CI835" s="47">
        <v>0.01</v>
      </c>
      <c r="CJ835" s="47">
        <v>0</v>
      </c>
      <c r="CK835" s="47">
        <v>645.29999999999995</v>
      </c>
      <c r="CL835" s="47">
        <v>20022</v>
      </c>
      <c r="CM835" s="47">
        <v>3</v>
      </c>
      <c r="CN835" s="47">
        <v>12.5</v>
      </c>
      <c r="CO835" s="449"/>
      <c r="CP835" s="53">
        <v>0.79</v>
      </c>
      <c r="CQ835" s="53">
        <v>0.88</v>
      </c>
      <c r="CR835" s="53">
        <v>100.4</v>
      </c>
      <c r="CS835" s="53">
        <v>1.7</v>
      </c>
      <c r="CT835" s="53">
        <v>5.5</v>
      </c>
      <c r="CU835" s="53">
        <v>45</v>
      </c>
      <c r="CV835" s="53">
        <v>540</v>
      </c>
      <c r="CW835" s="53">
        <v>720</v>
      </c>
      <c r="CX835" s="53">
        <v>0.5</v>
      </c>
      <c r="CY835" s="53">
        <v>0.05</v>
      </c>
      <c r="CZ835" s="53">
        <v>0.02</v>
      </c>
      <c r="DA835" s="53">
        <v>37.4</v>
      </c>
    </row>
    <row r="836" spans="1:105" ht="15.75" x14ac:dyDescent="0.3">
      <c r="A836" s="44">
        <f t="shared" ref="A836:B864" si="79">A835</f>
        <v>2016</v>
      </c>
      <c r="B836" s="44" t="str">
        <f t="shared" si="79"/>
        <v>JULIO</v>
      </c>
      <c r="C836" s="44">
        <v>3</v>
      </c>
      <c r="D836" s="44" t="str">
        <f t="shared" si="78"/>
        <v>JULIO 2016 / 2</v>
      </c>
      <c r="E836" s="49">
        <v>2</v>
      </c>
      <c r="F836" s="52">
        <v>42556</v>
      </c>
      <c r="G836" s="50">
        <v>64738</v>
      </c>
      <c r="H836" s="50" t="s">
        <v>104</v>
      </c>
      <c r="I836" s="48">
        <v>0.81459999999999999</v>
      </c>
      <c r="J836" s="51" t="s">
        <v>20</v>
      </c>
      <c r="K836" s="47">
        <v>0.01</v>
      </c>
      <c r="L836" s="47">
        <v>26.6</v>
      </c>
      <c r="M836" s="47">
        <v>118</v>
      </c>
      <c r="N836" s="46" t="s">
        <v>103</v>
      </c>
      <c r="O836" s="47">
        <v>2.2000000000000002</v>
      </c>
      <c r="P836" s="47">
        <v>56.1</v>
      </c>
      <c r="Q836" s="47"/>
      <c r="R836" s="47">
        <v>0.08</v>
      </c>
      <c r="S836" s="47">
        <v>0</v>
      </c>
      <c r="T836" s="47">
        <v>0.03</v>
      </c>
      <c r="U836" s="47">
        <v>643</v>
      </c>
      <c r="V836" s="47">
        <v>19938</v>
      </c>
      <c r="W836" s="47">
        <v>1</v>
      </c>
      <c r="X836" s="47">
        <v>12</v>
      </c>
      <c r="Y836" s="432"/>
      <c r="Z836" s="53">
        <v>0.79</v>
      </c>
      <c r="AA836" s="53">
        <v>0.88</v>
      </c>
      <c r="AB836" s="53">
        <v>100.4</v>
      </c>
      <c r="AC836" s="53">
        <v>1.7</v>
      </c>
      <c r="AD836" s="53">
        <v>5.5</v>
      </c>
      <c r="AE836" s="53">
        <v>45</v>
      </c>
      <c r="AF836" s="53">
        <v>540</v>
      </c>
      <c r="AG836" s="53">
        <v>720</v>
      </c>
      <c r="AH836" s="53">
        <v>0.5</v>
      </c>
      <c r="AI836" s="53">
        <v>0.05</v>
      </c>
      <c r="AJ836" s="53">
        <v>0.02</v>
      </c>
      <c r="AK836" s="53">
        <v>37.4</v>
      </c>
      <c r="AM836" s="49">
        <v>2</v>
      </c>
      <c r="AN836" s="52">
        <v>42557</v>
      </c>
      <c r="AO836" s="50">
        <v>64735</v>
      </c>
      <c r="AP836" s="50" t="s">
        <v>153</v>
      </c>
      <c r="AQ836" s="48">
        <v>0.82079999999999997</v>
      </c>
      <c r="AR836" s="51" t="s">
        <v>20</v>
      </c>
      <c r="AS836" s="47">
        <v>0.01</v>
      </c>
      <c r="AT836" s="47">
        <v>25</v>
      </c>
      <c r="AU836" s="47">
        <v>128</v>
      </c>
      <c r="AV836" s="46" t="s">
        <v>103</v>
      </c>
      <c r="AW836" s="47">
        <v>2.6</v>
      </c>
      <c r="AX836" s="47">
        <v>58</v>
      </c>
      <c r="AY836" s="47"/>
      <c r="AZ836" s="47">
        <v>0.08</v>
      </c>
      <c r="BA836" s="47">
        <v>0.01</v>
      </c>
      <c r="BB836" s="47">
        <v>0.05</v>
      </c>
      <c r="BC836" s="47">
        <v>673</v>
      </c>
      <c r="BD836" s="47">
        <v>19886</v>
      </c>
      <c r="BE836" s="47" t="s">
        <v>223</v>
      </c>
      <c r="BF836" s="47">
        <v>13</v>
      </c>
      <c r="BG836" s="260"/>
      <c r="BH836" s="53">
        <v>0.79</v>
      </c>
      <c r="BI836" s="53">
        <v>0.88</v>
      </c>
      <c r="BJ836" s="53">
        <v>100.4</v>
      </c>
      <c r="BK836" s="53">
        <v>1.7</v>
      </c>
      <c r="BL836" s="53">
        <v>5.5</v>
      </c>
      <c r="BM836" s="53">
        <v>45</v>
      </c>
      <c r="BN836" s="53">
        <v>540</v>
      </c>
      <c r="BO836" s="53">
        <v>720</v>
      </c>
      <c r="BP836" s="53">
        <v>0.5</v>
      </c>
      <c r="BQ836" s="53">
        <v>0.05</v>
      </c>
      <c r="BR836" s="53">
        <v>0.02</v>
      </c>
      <c r="BS836" s="53">
        <v>37.4</v>
      </c>
      <c r="BU836" s="49">
        <v>2</v>
      </c>
      <c r="BV836" s="52">
        <v>42562</v>
      </c>
      <c r="BW836" s="49"/>
      <c r="BX836" s="49"/>
      <c r="BY836" s="48">
        <v>0.80630000000000002</v>
      </c>
      <c r="BZ836" s="47">
        <v>1</v>
      </c>
      <c r="CA836" s="47">
        <v>0.01</v>
      </c>
      <c r="CB836" s="47">
        <v>6</v>
      </c>
      <c r="CC836" s="47">
        <v>110</v>
      </c>
      <c r="CD836" s="46" t="s">
        <v>103</v>
      </c>
      <c r="CE836" s="47">
        <v>2.7</v>
      </c>
      <c r="CF836" s="47">
        <v>53</v>
      </c>
      <c r="CG836" s="47">
        <f>CF836-1.1</f>
        <v>51.9</v>
      </c>
      <c r="CH836" s="47">
        <v>0.24</v>
      </c>
      <c r="CI836" s="47">
        <v>0.01</v>
      </c>
      <c r="CJ836" s="47">
        <v>0</v>
      </c>
      <c r="CK836" s="47">
        <v>649.29999999999995</v>
      </c>
      <c r="CL836" s="47">
        <v>20010</v>
      </c>
      <c r="CM836" s="47">
        <v>3.5</v>
      </c>
      <c r="CN836" s="47">
        <v>12.7</v>
      </c>
      <c r="CO836" s="449"/>
      <c r="CP836" s="53">
        <v>0.79</v>
      </c>
      <c r="CQ836" s="53">
        <v>0.88</v>
      </c>
      <c r="CR836" s="53">
        <v>100.4</v>
      </c>
      <c r="CS836" s="53">
        <v>1.7</v>
      </c>
      <c r="CT836" s="53">
        <v>5.5</v>
      </c>
      <c r="CU836" s="53">
        <v>45</v>
      </c>
      <c r="CV836" s="53">
        <v>540</v>
      </c>
      <c r="CW836" s="53">
        <v>720</v>
      </c>
      <c r="CX836" s="53">
        <v>0.5</v>
      </c>
      <c r="CY836" s="53">
        <v>0.05</v>
      </c>
      <c r="CZ836" s="53">
        <v>0.02</v>
      </c>
      <c r="DA836" s="53">
        <v>37.4</v>
      </c>
    </row>
    <row r="837" spans="1:105" ht="15.75" x14ac:dyDescent="0.3">
      <c r="A837" s="44">
        <f t="shared" si="79"/>
        <v>2016</v>
      </c>
      <c r="B837" s="44" t="str">
        <f t="shared" si="79"/>
        <v>JULIO</v>
      </c>
      <c r="C837" s="44">
        <v>4</v>
      </c>
      <c r="D837" s="44" t="str">
        <f t="shared" si="78"/>
        <v>JULIO 2016 / 3</v>
      </c>
      <c r="E837" s="49">
        <v>3</v>
      </c>
      <c r="F837" s="52">
        <v>42560</v>
      </c>
      <c r="G837" s="50">
        <v>64834</v>
      </c>
      <c r="H837" s="50" t="s">
        <v>102</v>
      </c>
      <c r="I837" s="48">
        <v>0.81510000000000005</v>
      </c>
      <c r="J837" s="51" t="s">
        <v>20</v>
      </c>
      <c r="K837" s="47">
        <v>0.01</v>
      </c>
      <c r="L837" s="47">
        <v>26.6</v>
      </c>
      <c r="M837" s="47">
        <v>114</v>
      </c>
      <c r="N837" s="46" t="s">
        <v>103</v>
      </c>
      <c r="O837" s="47">
        <v>2.2999999999999998</v>
      </c>
      <c r="P837" s="47">
        <v>57.6</v>
      </c>
      <c r="Q837" s="47"/>
      <c r="R837" s="47">
        <v>0.08</v>
      </c>
      <c r="S837" s="47">
        <v>0</v>
      </c>
      <c r="T837" s="47">
        <v>0.03</v>
      </c>
      <c r="U837" s="47">
        <v>658</v>
      </c>
      <c r="V837" s="47">
        <v>19934</v>
      </c>
      <c r="W837" s="47">
        <v>1</v>
      </c>
      <c r="X837" s="47">
        <v>12</v>
      </c>
      <c r="Y837" s="432"/>
      <c r="Z837" s="53">
        <v>0.79</v>
      </c>
      <c r="AA837" s="53">
        <v>0.88</v>
      </c>
      <c r="AB837" s="53">
        <v>100.4</v>
      </c>
      <c r="AC837" s="53">
        <v>1.7</v>
      </c>
      <c r="AD837" s="53">
        <v>5.5</v>
      </c>
      <c r="AE837" s="53">
        <v>45</v>
      </c>
      <c r="AF837" s="53">
        <v>540</v>
      </c>
      <c r="AG837" s="53">
        <v>720</v>
      </c>
      <c r="AH837" s="53">
        <v>0.5</v>
      </c>
      <c r="AI837" s="53">
        <v>0.05</v>
      </c>
      <c r="AJ837" s="53">
        <v>0.02</v>
      </c>
      <c r="AK837" s="53">
        <v>37.4</v>
      </c>
      <c r="AM837" s="49">
        <v>3</v>
      </c>
      <c r="AN837" s="52">
        <v>42560</v>
      </c>
      <c r="AO837" s="50">
        <v>64826</v>
      </c>
      <c r="AP837" s="50" t="s">
        <v>182</v>
      </c>
      <c r="AQ837" s="48">
        <v>0.82079999999999997</v>
      </c>
      <c r="AR837" s="51" t="s">
        <v>20</v>
      </c>
      <c r="AS837" s="47">
        <v>0.01</v>
      </c>
      <c r="AT837" s="47">
        <v>25</v>
      </c>
      <c r="AU837" s="47">
        <v>129</v>
      </c>
      <c r="AV837" s="46" t="s">
        <v>103</v>
      </c>
      <c r="AW837" s="47">
        <v>2.6</v>
      </c>
      <c r="AX837" s="47">
        <v>58</v>
      </c>
      <c r="AY837" s="47"/>
      <c r="AZ837" s="47">
        <v>0.08</v>
      </c>
      <c r="BA837" s="47">
        <v>0.01</v>
      </c>
      <c r="BB837" s="47">
        <v>0.03</v>
      </c>
      <c r="BC837" s="47">
        <v>671</v>
      </c>
      <c r="BD837" s="47">
        <v>19886</v>
      </c>
      <c r="BE837" s="47" t="s">
        <v>224</v>
      </c>
      <c r="BF837" s="47">
        <v>13</v>
      </c>
      <c r="BG837" s="260"/>
      <c r="BH837" s="53">
        <v>0.79</v>
      </c>
      <c r="BI837" s="53">
        <v>0.88</v>
      </c>
      <c r="BJ837" s="53">
        <v>100.4</v>
      </c>
      <c r="BK837" s="53">
        <v>1.7</v>
      </c>
      <c r="BL837" s="53">
        <v>5.5</v>
      </c>
      <c r="BM837" s="53">
        <v>45</v>
      </c>
      <c r="BN837" s="53">
        <v>540</v>
      </c>
      <c r="BO837" s="53">
        <v>720</v>
      </c>
      <c r="BP837" s="53">
        <v>0.5</v>
      </c>
      <c r="BQ837" s="53">
        <v>0.05</v>
      </c>
      <c r="BR837" s="53">
        <v>0.02</v>
      </c>
      <c r="BS837" s="53">
        <v>37.4</v>
      </c>
      <c r="BU837" s="49">
        <v>3</v>
      </c>
      <c r="BV837" s="52">
        <v>42569</v>
      </c>
      <c r="BW837" s="49"/>
      <c r="BX837" s="49"/>
      <c r="BY837" s="48">
        <v>0.80669999999999997</v>
      </c>
      <c r="BZ837" s="47">
        <v>1</v>
      </c>
      <c r="CA837" s="47">
        <v>0.01</v>
      </c>
      <c r="CB837" s="47">
        <v>7</v>
      </c>
      <c r="CC837" s="47">
        <v>108</v>
      </c>
      <c r="CD837" s="46" t="s">
        <v>103</v>
      </c>
      <c r="CE837" s="47">
        <v>2.8</v>
      </c>
      <c r="CF837" s="47">
        <v>52.5</v>
      </c>
      <c r="CG837" s="47">
        <f>CF837-1.1</f>
        <v>51.4</v>
      </c>
      <c r="CH837" s="47">
        <v>0.22</v>
      </c>
      <c r="CI837" s="47">
        <v>0.01</v>
      </c>
      <c r="CJ837" s="47">
        <v>0</v>
      </c>
      <c r="CK837" s="47">
        <v>661.4</v>
      </c>
      <c r="CL837" s="47">
        <v>20006</v>
      </c>
      <c r="CM837" s="47">
        <v>3</v>
      </c>
      <c r="CN837" s="47">
        <v>12</v>
      </c>
      <c r="CO837" s="449"/>
      <c r="CP837" s="53">
        <v>0.79</v>
      </c>
      <c r="CQ837" s="53">
        <v>0.88</v>
      </c>
      <c r="CR837" s="53">
        <v>100.4</v>
      </c>
      <c r="CS837" s="53">
        <v>1.7</v>
      </c>
      <c r="CT837" s="53">
        <v>5.5</v>
      </c>
      <c r="CU837" s="53">
        <v>45</v>
      </c>
      <c r="CV837" s="53">
        <v>540</v>
      </c>
      <c r="CW837" s="53">
        <v>720</v>
      </c>
      <c r="CX837" s="53">
        <v>0.5</v>
      </c>
      <c r="CY837" s="53">
        <v>0.05</v>
      </c>
      <c r="CZ837" s="53">
        <v>0.02</v>
      </c>
      <c r="DA837" s="53">
        <v>37.4</v>
      </c>
    </row>
    <row r="838" spans="1:105" ht="15.75" x14ac:dyDescent="0.3">
      <c r="A838" s="44">
        <f t="shared" si="79"/>
        <v>2016</v>
      </c>
      <c r="B838" s="44" t="str">
        <f t="shared" si="79"/>
        <v>JULIO</v>
      </c>
      <c r="C838" s="44">
        <v>5</v>
      </c>
      <c r="D838" s="44" t="str">
        <f t="shared" si="78"/>
        <v>JULIO 2016 / 4</v>
      </c>
      <c r="E838" s="49">
        <v>4</v>
      </c>
      <c r="F838" s="52">
        <v>42563</v>
      </c>
      <c r="G838" s="50">
        <v>64897</v>
      </c>
      <c r="H838" s="50" t="s">
        <v>104</v>
      </c>
      <c r="I838" s="48">
        <v>0.81230000000000002</v>
      </c>
      <c r="J838" s="51" t="s">
        <v>20</v>
      </c>
      <c r="K838" s="47">
        <v>0.01</v>
      </c>
      <c r="L838" s="47">
        <v>26.6</v>
      </c>
      <c r="M838" s="47">
        <v>112</v>
      </c>
      <c r="N838" s="46" t="s">
        <v>103</v>
      </c>
      <c r="O838" s="47">
        <v>2.1</v>
      </c>
      <c r="P838" s="47">
        <v>56.2</v>
      </c>
      <c r="Q838" s="55"/>
      <c r="R838" s="47">
        <v>0.08</v>
      </c>
      <c r="S838" s="47">
        <v>0</v>
      </c>
      <c r="T838" s="47">
        <v>0.03</v>
      </c>
      <c r="U838" s="47">
        <v>643</v>
      </c>
      <c r="V838" s="47">
        <v>19958</v>
      </c>
      <c r="W838" s="47">
        <v>1</v>
      </c>
      <c r="X838" s="47">
        <v>12</v>
      </c>
      <c r="Y838" s="432"/>
      <c r="Z838" s="53">
        <v>0.79</v>
      </c>
      <c r="AA838" s="53">
        <v>0.88</v>
      </c>
      <c r="AB838" s="53">
        <v>100.4</v>
      </c>
      <c r="AC838" s="53">
        <v>1.7</v>
      </c>
      <c r="AD838" s="53">
        <v>5.5</v>
      </c>
      <c r="AE838" s="53">
        <v>45</v>
      </c>
      <c r="AF838" s="53">
        <v>540</v>
      </c>
      <c r="AG838" s="53">
        <v>720</v>
      </c>
      <c r="AH838" s="53">
        <v>0.5</v>
      </c>
      <c r="AI838" s="53">
        <v>0.05</v>
      </c>
      <c r="AJ838" s="53">
        <v>0.02</v>
      </c>
      <c r="AK838" s="53">
        <v>37.4</v>
      </c>
      <c r="AM838" s="49">
        <v>4</v>
      </c>
      <c r="AN838" s="52">
        <v>42563</v>
      </c>
      <c r="AO838" s="50">
        <v>64875</v>
      </c>
      <c r="AP838" s="50" t="s">
        <v>152</v>
      </c>
      <c r="AQ838" s="48">
        <v>0.82079999999999997</v>
      </c>
      <c r="AR838" s="51" t="s">
        <v>20</v>
      </c>
      <c r="AS838" s="47">
        <v>0.01</v>
      </c>
      <c r="AT838" s="47">
        <v>25</v>
      </c>
      <c r="AU838" s="47">
        <v>127</v>
      </c>
      <c r="AV838" s="46" t="s">
        <v>103</v>
      </c>
      <c r="AW838" s="47">
        <v>2.6</v>
      </c>
      <c r="AX838" s="47">
        <v>57</v>
      </c>
      <c r="AY838" s="47"/>
      <c r="AZ838" s="47">
        <v>0.08</v>
      </c>
      <c r="BA838" s="47">
        <v>0.01</v>
      </c>
      <c r="BB838" s="47">
        <v>0.05</v>
      </c>
      <c r="BC838" s="47">
        <v>667</v>
      </c>
      <c r="BD838" s="47">
        <v>19886</v>
      </c>
      <c r="BE838" s="47" t="s">
        <v>223</v>
      </c>
      <c r="BF838" s="47">
        <v>13</v>
      </c>
      <c r="BG838" s="260"/>
      <c r="BH838" s="53">
        <v>0.79</v>
      </c>
      <c r="BI838" s="53">
        <v>0.88</v>
      </c>
      <c r="BJ838" s="53">
        <v>100.4</v>
      </c>
      <c r="BK838" s="53">
        <v>1.7</v>
      </c>
      <c r="BL838" s="53">
        <v>5.5</v>
      </c>
      <c r="BM838" s="53">
        <v>45</v>
      </c>
      <c r="BN838" s="53">
        <v>540</v>
      </c>
      <c r="BO838" s="53">
        <v>720</v>
      </c>
      <c r="BP838" s="53">
        <v>0.5</v>
      </c>
      <c r="BQ838" s="53">
        <v>0.05</v>
      </c>
      <c r="BR838" s="53">
        <v>0.02</v>
      </c>
      <c r="BS838" s="53">
        <v>37.4</v>
      </c>
      <c r="BU838" s="49">
        <v>4</v>
      </c>
      <c r="BV838" s="52">
        <v>42576</v>
      </c>
      <c r="BW838" s="49"/>
      <c r="BX838" s="49"/>
      <c r="BY838" s="48">
        <v>0.80489999999999995</v>
      </c>
      <c r="BZ838" s="47">
        <v>1</v>
      </c>
      <c r="CA838" s="47">
        <v>0.01</v>
      </c>
      <c r="CB838" s="47">
        <v>5</v>
      </c>
      <c r="CC838" s="47">
        <v>110</v>
      </c>
      <c r="CD838" s="46" t="s">
        <v>103</v>
      </c>
      <c r="CE838" s="47">
        <v>2.7</v>
      </c>
      <c r="CF838" s="47">
        <v>53.6</v>
      </c>
      <c r="CG838" s="47">
        <f>CF838-1.1</f>
        <v>52.5</v>
      </c>
      <c r="CH838" s="47">
        <v>0.23</v>
      </c>
      <c r="CI838" s="47">
        <v>0.01</v>
      </c>
      <c r="CJ838" s="47">
        <v>0</v>
      </c>
      <c r="CK838" s="47">
        <v>574.9</v>
      </c>
      <c r="CL838" s="47">
        <v>20022</v>
      </c>
      <c r="CM838" s="47">
        <v>3.5</v>
      </c>
      <c r="CN838" s="47">
        <v>12.5</v>
      </c>
      <c r="CO838" s="449"/>
      <c r="CP838" s="53">
        <v>0.79</v>
      </c>
      <c r="CQ838" s="53">
        <v>0.88</v>
      </c>
      <c r="CR838" s="53">
        <v>100.4</v>
      </c>
      <c r="CS838" s="53">
        <v>1.7</v>
      </c>
      <c r="CT838" s="53">
        <v>5.5</v>
      </c>
      <c r="CU838" s="53">
        <v>45</v>
      </c>
      <c r="CV838" s="53">
        <v>540</v>
      </c>
      <c r="CW838" s="53">
        <v>720</v>
      </c>
      <c r="CX838" s="53">
        <v>0.5</v>
      </c>
      <c r="CY838" s="53">
        <v>0.05</v>
      </c>
      <c r="CZ838" s="53">
        <v>0.02</v>
      </c>
      <c r="DA838" s="53">
        <v>37.4</v>
      </c>
    </row>
    <row r="839" spans="1:105" ht="15.75" x14ac:dyDescent="0.3">
      <c r="A839" s="44">
        <f t="shared" si="79"/>
        <v>2016</v>
      </c>
      <c r="B839" s="44" t="str">
        <f t="shared" si="79"/>
        <v>JULIO</v>
      </c>
      <c r="C839" s="44">
        <v>6</v>
      </c>
      <c r="D839" s="44" t="str">
        <f t="shared" si="78"/>
        <v>JULIO 2016 / 5</v>
      </c>
      <c r="E839" s="49">
        <v>5</v>
      </c>
      <c r="F839" s="52">
        <v>42566</v>
      </c>
      <c r="G839" s="50">
        <v>64978</v>
      </c>
      <c r="H839" s="50" t="s">
        <v>102</v>
      </c>
      <c r="I839" s="48">
        <v>0.81320000000000003</v>
      </c>
      <c r="J839" s="51" t="s">
        <v>20</v>
      </c>
      <c r="K839" s="47">
        <v>0.01</v>
      </c>
      <c r="L839" s="47">
        <v>26.6</v>
      </c>
      <c r="M839" s="47">
        <v>112</v>
      </c>
      <c r="N839" s="46" t="s">
        <v>103</v>
      </c>
      <c r="O839" s="47">
        <v>2.1</v>
      </c>
      <c r="P839" s="47">
        <v>56</v>
      </c>
      <c r="Q839" s="55"/>
      <c r="R839" s="47">
        <v>0.08</v>
      </c>
      <c r="S839" s="47">
        <v>0</v>
      </c>
      <c r="T839" s="47">
        <v>0.03</v>
      </c>
      <c r="U839" s="47">
        <v>644</v>
      </c>
      <c r="V839" s="47">
        <v>19950</v>
      </c>
      <c r="W839" s="47">
        <v>1</v>
      </c>
      <c r="X839" s="47">
        <v>12</v>
      </c>
      <c r="Y839" s="432"/>
      <c r="Z839" s="53">
        <v>0.79</v>
      </c>
      <c r="AA839" s="53">
        <v>0.88</v>
      </c>
      <c r="AB839" s="53">
        <v>100.4</v>
      </c>
      <c r="AC839" s="53">
        <v>1.7</v>
      </c>
      <c r="AD839" s="53">
        <v>5.5</v>
      </c>
      <c r="AE839" s="53">
        <v>45</v>
      </c>
      <c r="AF839" s="53">
        <v>540</v>
      </c>
      <c r="AG839" s="53">
        <v>720</v>
      </c>
      <c r="AH839" s="53">
        <v>0.5</v>
      </c>
      <c r="AI839" s="53">
        <v>0.05</v>
      </c>
      <c r="AJ839" s="53">
        <v>0.02</v>
      </c>
      <c r="AK839" s="53">
        <v>37.4</v>
      </c>
      <c r="AM839" s="49">
        <v>5</v>
      </c>
      <c r="AN839" s="52">
        <v>42567</v>
      </c>
      <c r="AO839" s="50">
        <v>65999</v>
      </c>
      <c r="AP839" s="50" t="s">
        <v>153</v>
      </c>
      <c r="AQ839" s="48">
        <v>0.81979999999999997</v>
      </c>
      <c r="AR839" s="51" t="s">
        <v>20</v>
      </c>
      <c r="AS839" s="47">
        <v>0.01</v>
      </c>
      <c r="AT839" s="47">
        <v>25</v>
      </c>
      <c r="AU839" s="47">
        <v>118</v>
      </c>
      <c r="AV839" s="46" t="s">
        <v>103</v>
      </c>
      <c r="AW839" s="47">
        <v>2.6</v>
      </c>
      <c r="AX839" s="47">
        <v>57</v>
      </c>
      <c r="AY839" s="47"/>
      <c r="AZ839" s="47">
        <v>0.08</v>
      </c>
      <c r="BA839" s="47">
        <v>0.01</v>
      </c>
      <c r="BB839" s="47">
        <v>0.03</v>
      </c>
      <c r="BC839" s="47">
        <v>671</v>
      </c>
      <c r="BD839" s="47">
        <v>19894</v>
      </c>
      <c r="BE839" s="47" t="s">
        <v>223</v>
      </c>
      <c r="BF839" s="47">
        <v>13</v>
      </c>
      <c r="BG839" s="260"/>
      <c r="BH839" s="53">
        <v>0.79</v>
      </c>
      <c r="BI839" s="53">
        <v>0.88</v>
      </c>
      <c r="BJ839" s="53">
        <v>100.4</v>
      </c>
      <c r="BK839" s="53">
        <v>1.7</v>
      </c>
      <c r="BL839" s="53">
        <v>5.5</v>
      </c>
      <c r="BM839" s="53">
        <v>45</v>
      </c>
      <c r="BN839" s="53">
        <v>540</v>
      </c>
      <c r="BO839" s="53">
        <v>720</v>
      </c>
      <c r="BP839" s="53">
        <v>0.5</v>
      </c>
      <c r="BQ839" s="53">
        <v>0.05</v>
      </c>
      <c r="BR839" s="53">
        <v>0.02</v>
      </c>
      <c r="BS839" s="53">
        <v>37.4</v>
      </c>
      <c r="BV839" s="44"/>
    </row>
    <row r="840" spans="1:105" ht="15.75" x14ac:dyDescent="0.3">
      <c r="A840" s="44">
        <f t="shared" si="79"/>
        <v>2016</v>
      </c>
      <c r="B840" s="44" t="str">
        <f t="shared" si="79"/>
        <v>JULIO</v>
      </c>
      <c r="C840" s="44">
        <v>7</v>
      </c>
      <c r="D840" s="44" t="str">
        <f t="shared" si="78"/>
        <v>JULIO 2016 / 6</v>
      </c>
      <c r="E840" s="49">
        <v>6</v>
      </c>
      <c r="F840" s="52">
        <v>42568</v>
      </c>
      <c r="G840" s="50">
        <v>65025</v>
      </c>
      <c r="H840" s="50" t="s">
        <v>104</v>
      </c>
      <c r="I840" s="48">
        <v>0.81089999999999995</v>
      </c>
      <c r="J840" s="51" t="s">
        <v>20</v>
      </c>
      <c r="K840" s="47">
        <v>0.01</v>
      </c>
      <c r="L840" s="47">
        <v>26.6</v>
      </c>
      <c r="M840" s="47">
        <v>110</v>
      </c>
      <c r="N840" s="46" t="s">
        <v>103</v>
      </c>
      <c r="O840" s="47">
        <v>2</v>
      </c>
      <c r="P840" s="47">
        <v>55.7</v>
      </c>
      <c r="Q840" s="55"/>
      <c r="R840" s="47">
        <v>0.08</v>
      </c>
      <c r="S840" s="47">
        <v>0</v>
      </c>
      <c r="T840" s="47">
        <v>0.03</v>
      </c>
      <c r="U840" s="47">
        <v>639</v>
      </c>
      <c r="V840" s="47">
        <v>19970</v>
      </c>
      <c r="W840" s="47">
        <v>1</v>
      </c>
      <c r="X840" s="47">
        <v>12</v>
      </c>
      <c r="Y840" s="432"/>
      <c r="Z840" s="53">
        <v>0.79</v>
      </c>
      <c r="AA840" s="53">
        <v>0.88</v>
      </c>
      <c r="AB840" s="53">
        <v>100.4</v>
      </c>
      <c r="AC840" s="53">
        <v>1.7</v>
      </c>
      <c r="AD840" s="53">
        <v>5.5</v>
      </c>
      <c r="AE840" s="53">
        <v>45</v>
      </c>
      <c r="AF840" s="53">
        <v>540</v>
      </c>
      <c r="AG840" s="53">
        <v>720</v>
      </c>
      <c r="AH840" s="53">
        <v>0.5</v>
      </c>
      <c r="AI840" s="53">
        <v>0.05</v>
      </c>
      <c r="AJ840" s="53">
        <v>0.02</v>
      </c>
      <c r="AK840" s="53">
        <v>37.4</v>
      </c>
      <c r="AM840" s="49">
        <v>6</v>
      </c>
      <c r="AN840" s="52">
        <v>42570</v>
      </c>
      <c r="AO840" s="50">
        <v>65041</v>
      </c>
      <c r="AP840" s="50" t="s">
        <v>182</v>
      </c>
      <c r="AQ840" s="48">
        <v>0.82120000000000004</v>
      </c>
      <c r="AR840" s="51" t="s">
        <v>20</v>
      </c>
      <c r="AS840" s="47">
        <v>0.01</v>
      </c>
      <c r="AT840" s="47">
        <v>27</v>
      </c>
      <c r="AU840" s="47">
        <v>135</v>
      </c>
      <c r="AV840" s="46" t="s">
        <v>103</v>
      </c>
      <c r="AW840" s="47">
        <v>2.6</v>
      </c>
      <c r="AX840" s="47">
        <v>57</v>
      </c>
      <c r="AY840" s="55"/>
      <c r="AZ840" s="47">
        <v>0.08</v>
      </c>
      <c r="BA840" s="47">
        <v>0.01</v>
      </c>
      <c r="BB840" s="47">
        <v>0.03</v>
      </c>
      <c r="BC840" s="47">
        <v>667</v>
      </c>
      <c r="BD840" s="47">
        <v>19882</v>
      </c>
      <c r="BE840" s="47" t="s">
        <v>225</v>
      </c>
      <c r="BF840" s="47">
        <v>13</v>
      </c>
      <c r="BG840" s="260"/>
      <c r="BH840" s="53">
        <v>0.79</v>
      </c>
      <c r="BI840" s="53">
        <v>0.88</v>
      </c>
      <c r="BJ840" s="53">
        <v>100.4</v>
      </c>
      <c r="BK840" s="53">
        <v>1.7</v>
      </c>
      <c r="BL840" s="53">
        <v>5.5</v>
      </c>
      <c r="BM840" s="53">
        <v>45</v>
      </c>
      <c r="BN840" s="53">
        <v>540</v>
      </c>
      <c r="BO840" s="53">
        <v>720</v>
      </c>
      <c r="BP840" s="53">
        <v>0.5</v>
      </c>
      <c r="BQ840" s="53">
        <v>0.05</v>
      </c>
      <c r="BR840" s="53">
        <v>0.02</v>
      </c>
      <c r="BS840" s="53">
        <v>37.4</v>
      </c>
      <c r="BV840" s="44"/>
    </row>
    <row r="841" spans="1:105" ht="15.75" x14ac:dyDescent="0.3">
      <c r="A841" s="44">
        <f t="shared" si="79"/>
        <v>2016</v>
      </c>
      <c r="B841" s="44" t="str">
        <f t="shared" si="79"/>
        <v>JULIO</v>
      </c>
      <c r="C841" s="44">
        <v>8</v>
      </c>
      <c r="D841" s="44" t="str">
        <f t="shared" si="78"/>
        <v>JULIO 2016 / 7</v>
      </c>
      <c r="E841" s="49">
        <v>7</v>
      </c>
      <c r="F841" s="52">
        <v>42572</v>
      </c>
      <c r="G841" s="50">
        <v>65106</v>
      </c>
      <c r="H841" s="50" t="s">
        <v>102</v>
      </c>
      <c r="I841" s="48">
        <v>0.81140000000000001</v>
      </c>
      <c r="J841" s="51" t="s">
        <v>20</v>
      </c>
      <c r="K841" s="47">
        <v>0.01</v>
      </c>
      <c r="L841" s="47">
        <v>26.6</v>
      </c>
      <c r="M841" s="47">
        <v>112</v>
      </c>
      <c r="N841" s="46" t="s">
        <v>103</v>
      </c>
      <c r="O841" s="47">
        <v>2</v>
      </c>
      <c r="P841" s="47">
        <v>56.3</v>
      </c>
      <c r="Q841" s="55"/>
      <c r="R841" s="47">
        <v>0.08</v>
      </c>
      <c r="S841" s="47">
        <v>0</v>
      </c>
      <c r="T841" s="47">
        <v>0.03</v>
      </c>
      <c r="U841" s="47">
        <v>649</v>
      </c>
      <c r="V841" s="47">
        <v>19966</v>
      </c>
      <c r="W841" s="47">
        <v>1</v>
      </c>
      <c r="X841" s="47">
        <v>12</v>
      </c>
      <c r="Y841" s="432"/>
      <c r="Z841" s="53">
        <v>0.79</v>
      </c>
      <c r="AA841" s="53">
        <v>0.88</v>
      </c>
      <c r="AB841" s="53">
        <v>100.4</v>
      </c>
      <c r="AC841" s="53">
        <v>1.7</v>
      </c>
      <c r="AD841" s="53">
        <v>5.5</v>
      </c>
      <c r="AE841" s="53">
        <v>45</v>
      </c>
      <c r="AF841" s="53">
        <v>540</v>
      </c>
      <c r="AG841" s="53">
        <v>720</v>
      </c>
      <c r="AH841" s="53">
        <v>0.5</v>
      </c>
      <c r="AI841" s="53">
        <v>0.05</v>
      </c>
      <c r="AJ841" s="53">
        <v>0.02</v>
      </c>
      <c r="AK841" s="53">
        <v>37.4</v>
      </c>
      <c r="AM841" s="49">
        <v>7</v>
      </c>
      <c r="AN841" s="52">
        <v>42575</v>
      </c>
      <c r="AO841" s="50">
        <v>65179</v>
      </c>
      <c r="AP841" s="50" t="s">
        <v>152</v>
      </c>
      <c r="AQ841" s="48">
        <v>0.82079999999999997</v>
      </c>
      <c r="AR841" s="51" t="s">
        <v>20</v>
      </c>
      <c r="AS841" s="47">
        <v>0.01</v>
      </c>
      <c r="AT841" s="47">
        <v>27</v>
      </c>
      <c r="AU841" s="47">
        <v>122</v>
      </c>
      <c r="AV841" s="46" t="s">
        <v>103</v>
      </c>
      <c r="AW841" s="47">
        <v>2.6</v>
      </c>
      <c r="AX841" s="47">
        <v>57</v>
      </c>
      <c r="AY841" s="47"/>
      <c r="AZ841" s="47">
        <v>0.06</v>
      </c>
      <c r="BA841" s="47">
        <v>0.01</v>
      </c>
      <c r="BB841" s="47">
        <v>0.02</v>
      </c>
      <c r="BC841" s="47">
        <v>667</v>
      </c>
      <c r="BD841" s="47">
        <v>19886</v>
      </c>
      <c r="BE841" s="47" t="s">
        <v>225</v>
      </c>
      <c r="BF841" s="47">
        <v>13</v>
      </c>
      <c r="BG841" s="260"/>
      <c r="BH841" s="53">
        <v>0.79</v>
      </c>
      <c r="BI841" s="53">
        <v>0.88</v>
      </c>
      <c r="BJ841" s="53">
        <v>100.4</v>
      </c>
      <c r="BK841" s="53">
        <v>1.7</v>
      </c>
      <c r="BL841" s="53">
        <v>5.5</v>
      </c>
      <c r="BM841" s="53">
        <v>45</v>
      </c>
      <c r="BN841" s="53">
        <v>540</v>
      </c>
      <c r="BO841" s="53">
        <v>720</v>
      </c>
      <c r="BP841" s="53">
        <v>0.5</v>
      </c>
      <c r="BQ841" s="53">
        <v>0.05</v>
      </c>
      <c r="BR841" s="53">
        <v>0.02</v>
      </c>
      <c r="BS841" s="53">
        <v>37.4</v>
      </c>
      <c r="BV841" s="44"/>
    </row>
    <row r="842" spans="1:105" ht="15.75" x14ac:dyDescent="0.3">
      <c r="A842" s="44">
        <f t="shared" si="79"/>
        <v>2016</v>
      </c>
      <c r="B842" s="44" t="str">
        <f t="shared" si="79"/>
        <v>JULIO</v>
      </c>
      <c r="C842" s="44">
        <v>9</v>
      </c>
      <c r="D842" s="44" t="str">
        <f t="shared" si="78"/>
        <v>JULIO 2016 / 8</v>
      </c>
      <c r="E842" s="49">
        <v>8</v>
      </c>
      <c r="F842" s="52">
        <v>42574</v>
      </c>
      <c r="G842" s="50">
        <v>65171</v>
      </c>
      <c r="H842" s="50" t="s">
        <v>104</v>
      </c>
      <c r="I842" s="48">
        <v>0.8095</v>
      </c>
      <c r="J842" s="51" t="s">
        <v>20</v>
      </c>
      <c r="K842" s="47">
        <v>0.01</v>
      </c>
      <c r="L842" s="47">
        <v>26.6</v>
      </c>
      <c r="M842" s="47">
        <v>110</v>
      </c>
      <c r="N842" s="46" t="s">
        <v>103</v>
      </c>
      <c r="O842" s="47">
        <v>2</v>
      </c>
      <c r="P842" s="47">
        <v>56.6</v>
      </c>
      <c r="Q842" s="55"/>
      <c r="R842" s="47">
        <v>0.08</v>
      </c>
      <c r="S842" s="47">
        <v>0</v>
      </c>
      <c r="T842" s="47">
        <v>0.03</v>
      </c>
      <c r="U842" s="47">
        <v>649</v>
      </c>
      <c r="V842" s="47">
        <v>19982</v>
      </c>
      <c r="W842" s="47">
        <v>1</v>
      </c>
      <c r="X842" s="47">
        <v>12</v>
      </c>
      <c r="Y842" s="432"/>
      <c r="Z842" s="53">
        <v>0.79</v>
      </c>
      <c r="AA842" s="53">
        <v>0.88</v>
      </c>
      <c r="AB842" s="53">
        <v>100.4</v>
      </c>
      <c r="AC842" s="53">
        <v>1.7</v>
      </c>
      <c r="AD842" s="53">
        <v>5.5</v>
      </c>
      <c r="AE842" s="53">
        <v>45</v>
      </c>
      <c r="AF842" s="53">
        <v>540</v>
      </c>
      <c r="AG842" s="53">
        <v>720</v>
      </c>
      <c r="AH842" s="53">
        <v>0.5</v>
      </c>
      <c r="AI842" s="53">
        <v>0.05</v>
      </c>
      <c r="AJ842" s="53">
        <v>0.02</v>
      </c>
      <c r="AK842" s="53">
        <v>37.4</v>
      </c>
      <c r="AM842" s="49">
        <v>8</v>
      </c>
      <c r="AN842" s="52">
        <v>42578</v>
      </c>
      <c r="AO842" s="50">
        <v>65249</v>
      </c>
      <c r="AP842" s="50" t="s">
        <v>153</v>
      </c>
      <c r="AQ842" s="48">
        <v>0.82030000000000003</v>
      </c>
      <c r="AR842" s="51" t="s">
        <v>20</v>
      </c>
      <c r="AS842" s="47">
        <v>0.01</v>
      </c>
      <c r="AT842" s="47">
        <v>25</v>
      </c>
      <c r="AU842" s="47">
        <v>133</v>
      </c>
      <c r="AV842" s="46" t="s">
        <v>103</v>
      </c>
      <c r="AW842" s="47">
        <v>2.6</v>
      </c>
      <c r="AX842" s="47">
        <v>58</v>
      </c>
      <c r="AY842" s="55"/>
      <c r="AZ842" s="47">
        <v>0.06</v>
      </c>
      <c r="BA842" s="47">
        <v>0.01</v>
      </c>
      <c r="BB842" s="47">
        <v>0.03</v>
      </c>
      <c r="BC842" s="47">
        <v>675</v>
      </c>
      <c r="BD842" s="47">
        <v>19890</v>
      </c>
      <c r="BE842" s="47" t="s">
        <v>223</v>
      </c>
      <c r="BF842" s="47">
        <v>13</v>
      </c>
      <c r="BG842" s="260"/>
      <c r="BH842" s="53">
        <v>0.79</v>
      </c>
      <c r="BI842" s="53">
        <v>0.88</v>
      </c>
      <c r="BJ842" s="53">
        <v>100.4</v>
      </c>
      <c r="BK842" s="53">
        <v>1.7</v>
      </c>
      <c r="BL842" s="53">
        <v>5.5</v>
      </c>
      <c r="BM842" s="53">
        <v>45</v>
      </c>
      <c r="BN842" s="53">
        <v>540</v>
      </c>
      <c r="BO842" s="53">
        <v>720</v>
      </c>
      <c r="BP842" s="53">
        <v>0.5</v>
      </c>
      <c r="BQ842" s="53">
        <v>0.05</v>
      </c>
      <c r="BR842" s="53">
        <v>0.02</v>
      </c>
      <c r="BS842" s="53">
        <v>37.4</v>
      </c>
      <c r="BV842" s="44"/>
    </row>
    <row r="843" spans="1:105" ht="15.75" x14ac:dyDescent="0.3">
      <c r="A843" s="44">
        <f t="shared" si="79"/>
        <v>2016</v>
      </c>
      <c r="B843" s="44" t="str">
        <f t="shared" si="79"/>
        <v>JULIO</v>
      </c>
      <c r="C843" s="44">
        <v>10</v>
      </c>
      <c r="D843" s="44" t="str">
        <f t="shared" si="78"/>
        <v>JULIO 2016 / 9</v>
      </c>
      <c r="E843" s="49">
        <v>9</v>
      </c>
      <c r="F843" s="52">
        <v>42576</v>
      </c>
      <c r="G843" s="50">
        <v>65218</v>
      </c>
      <c r="H843" s="50" t="s">
        <v>102</v>
      </c>
      <c r="I843" s="48">
        <v>0.81179999999999997</v>
      </c>
      <c r="J843" s="51" t="s">
        <v>20</v>
      </c>
      <c r="K843" s="47">
        <v>0.01</v>
      </c>
      <c r="L843" s="47">
        <v>26.6</v>
      </c>
      <c r="M843" s="47">
        <v>112</v>
      </c>
      <c r="N843" s="46" t="s">
        <v>103</v>
      </c>
      <c r="O843" s="47">
        <v>2</v>
      </c>
      <c r="P843" s="47">
        <v>55.9</v>
      </c>
      <c r="Q843" s="55"/>
      <c r="R843" s="47">
        <v>0.08</v>
      </c>
      <c r="S843" s="47">
        <v>0</v>
      </c>
      <c r="T843" s="47">
        <v>0.03</v>
      </c>
      <c r="U843" s="47">
        <v>653</v>
      </c>
      <c r="V843" s="47">
        <v>19962</v>
      </c>
      <c r="W843" s="47">
        <v>1</v>
      </c>
      <c r="X843" s="47">
        <v>12</v>
      </c>
      <c r="Y843" s="432"/>
      <c r="Z843" s="53">
        <v>0.79</v>
      </c>
      <c r="AA843" s="53">
        <v>0.88</v>
      </c>
      <c r="AB843" s="53">
        <v>100.4</v>
      </c>
      <c r="AC843" s="53">
        <v>1.7</v>
      </c>
      <c r="AD843" s="53">
        <v>5.5</v>
      </c>
      <c r="AE843" s="53">
        <v>45</v>
      </c>
      <c r="AF843" s="53">
        <v>540</v>
      </c>
      <c r="AG843" s="53">
        <v>720</v>
      </c>
      <c r="AH843" s="53">
        <v>0.5</v>
      </c>
      <c r="AI843" s="53">
        <v>0.05</v>
      </c>
      <c r="AJ843" s="53">
        <v>0.02</v>
      </c>
      <c r="AK843" s="53">
        <v>37.4</v>
      </c>
      <c r="AM843" s="49">
        <v>9</v>
      </c>
      <c r="AN843" s="52">
        <v>42581</v>
      </c>
      <c r="AO843" s="50">
        <v>65323</v>
      </c>
      <c r="AP843" s="50" t="s">
        <v>182</v>
      </c>
      <c r="AQ843" s="48">
        <v>0.82079999999999997</v>
      </c>
      <c r="AR843" s="51" t="s">
        <v>20</v>
      </c>
      <c r="AS843" s="47">
        <v>0.01</v>
      </c>
      <c r="AT843" s="47">
        <v>25</v>
      </c>
      <c r="AU843" s="47">
        <v>130</v>
      </c>
      <c r="AV843" s="46" t="s">
        <v>103</v>
      </c>
      <c r="AW843" s="47">
        <v>2.5</v>
      </c>
      <c r="AX843" s="47">
        <v>58</v>
      </c>
      <c r="AY843" s="55"/>
      <c r="AZ843" s="47">
        <v>0.08</v>
      </c>
      <c r="BA843" s="47">
        <v>0.01</v>
      </c>
      <c r="BB843" s="47">
        <v>0.03</v>
      </c>
      <c r="BC843" s="47">
        <v>666</v>
      </c>
      <c r="BD843" s="47">
        <v>19886</v>
      </c>
      <c r="BE843" s="47" t="s">
        <v>223</v>
      </c>
      <c r="BF843" s="47">
        <v>13</v>
      </c>
      <c r="BG843" s="260"/>
      <c r="BH843" s="53">
        <v>0.79</v>
      </c>
      <c r="BI843" s="53">
        <v>0.88</v>
      </c>
      <c r="BJ843" s="53">
        <v>100.4</v>
      </c>
      <c r="BK843" s="53">
        <v>1.7</v>
      </c>
      <c r="BL843" s="53">
        <v>5.5</v>
      </c>
      <c r="BM843" s="53">
        <v>45</v>
      </c>
      <c r="BN843" s="53">
        <v>540</v>
      </c>
      <c r="BO843" s="53">
        <v>720</v>
      </c>
      <c r="BP843" s="53">
        <v>0.5</v>
      </c>
      <c r="BQ843" s="53">
        <v>0.05</v>
      </c>
      <c r="BR843" s="53">
        <v>0.02</v>
      </c>
      <c r="BS843" s="53">
        <v>37.4</v>
      </c>
      <c r="BV843" s="44"/>
    </row>
    <row r="844" spans="1:105" ht="15.75" x14ac:dyDescent="0.3">
      <c r="A844" s="44">
        <f t="shared" si="79"/>
        <v>2016</v>
      </c>
      <c r="B844" s="44" t="str">
        <f t="shared" si="79"/>
        <v>JULIO</v>
      </c>
      <c r="C844" s="44">
        <v>11</v>
      </c>
      <c r="D844" s="44" t="str">
        <f t="shared" si="78"/>
        <v>JULIO 2016 / 10</v>
      </c>
      <c r="E844" s="49">
        <v>10</v>
      </c>
      <c r="F844" s="52">
        <v>42580</v>
      </c>
      <c r="G844" s="50">
        <v>65294</v>
      </c>
      <c r="H844" s="50" t="s">
        <v>104</v>
      </c>
      <c r="I844" s="48">
        <v>0.8095</v>
      </c>
      <c r="J844" s="51" t="s">
        <v>20</v>
      </c>
      <c r="K844" s="47">
        <v>0.01</v>
      </c>
      <c r="L844" s="47">
        <v>26.6</v>
      </c>
      <c r="M844" s="47">
        <v>110</v>
      </c>
      <c r="N844" s="46" t="s">
        <v>103</v>
      </c>
      <c r="O844" s="47">
        <v>1.9</v>
      </c>
      <c r="P844" s="47">
        <v>56.9</v>
      </c>
      <c r="Q844" s="55"/>
      <c r="R844" s="47">
        <v>0.08</v>
      </c>
      <c r="S844" s="47">
        <v>0</v>
      </c>
      <c r="T844" s="47">
        <v>0.03</v>
      </c>
      <c r="U844" s="47">
        <v>650</v>
      </c>
      <c r="V844" s="47">
        <v>19982</v>
      </c>
      <c r="W844" s="47">
        <v>1</v>
      </c>
      <c r="X844" s="47">
        <v>12</v>
      </c>
      <c r="Y844" s="432"/>
      <c r="Z844" s="53">
        <v>0.79</v>
      </c>
      <c r="AA844" s="53">
        <v>0.88</v>
      </c>
      <c r="AB844" s="53">
        <v>100.4</v>
      </c>
      <c r="AC844" s="53">
        <v>1.7</v>
      </c>
      <c r="AD844" s="53">
        <v>5.5</v>
      </c>
      <c r="AE844" s="53">
        <v>45</v>
      </c>
      <c r="AF844" s="53">
        <v>540</v>
      </c>
      <c r="AG844" s="53">
        <v>720</v>
      </c>
      <c r="AH844" s="53">
        <v>0.5</v>
      </c>
      <c r="AI844" s="53">
        <v>0.05</v>
      </c>
      <c r="AJ844" s="53">
        <v>0.02</v>
      </c>
      <c r="AK844" s="53">
        <v>37.4</v>
      </c>
      <c r="AN844" s="164"/>
      <c r="AX844" s="44"/>
      <c r="BV844" s="44"/>
    </row>
    <row r="845" spans="1:105" x14ac:dyDescent="0.25">
      <c r="A845" s="44">
        <f t="shared" si="79"/>
        <v>2016</v>
      </c>
      <c r="B845" s="44" t="str">
        <f t="shared" si="79"/>
        <v>JULIO</v>
      </c>
      <c r="C845" s="44">
        <v>12</v>
      </c>
      <c r="D845" s="44" t="str">
        <f t="shared" si="78"/>
        <v>JULIO 2016 / 11</v>
      </c>
    </row>
    <row r="846" spans="1:105" x14ac:dyDescent="0.25">
      <c r="A846" s="44">
        <f t="shared" si="79"/>
        <v>2016</v>
      </c>
      <c r="B846" s="44" t="str">
        <f t="shared" si="79"/>
        <v>JULIO</v>
      </c>
      <c r="C846" s="44">
        <v>13</v>
      </c>
      <c r="D846" s="44" t="str">
        <f t="shared" si="78"/>
        <v>JULIO 2016 / 12</v>
      </c>
    </row>
    <row r="847" spans="1:105" x14ac:dyDescent="0.25">
      <c r="A847" s="44">
        <f t="shared" si="79"/>
        <v>2016</v>
      </c>
      <c r="B847" s="44" t="str">
        <f t="shared" si="79"/>
        <v>JULIO</v>
      </c>
      <c r="C847" s="44">
        <v>14</v>
      </c>
      <c r="D847" s="44" t="str">
        <f t="shared" si="78"/>
        <v>JULIO 2016 / 13</v>
      </c>
    </row>
    <row r="848" spans="1:105" x14ac:dyDescent="0.25">
      <c r="A848" s="44">
        <f t="shared" si="79"/>
        <v>2016</v>
      </c>
      <c r="B848" s="44" t="str">
        <f t="shared" si="79"/>
        <v>JULIO</v>
      </c>
      <c r="C848" s="44">
        <v>15</v>
      </c>
      <c r="D848" s="44" t="str">
        <f t="shared" si="78"/>
        <v>JULIO 2016 / 14</v>
      </c>
    </row>
    <row r="849" spans="1:4" x14ac:dyDescent="0.25">
      <c r="A849" s="44">
        <f t="shared" si="79"/>
        <v>2016</v>
      </c>
      <c r="B849" s="44" t="str">
        <f t="shared" si="79"/>
        <v>JULIO</v>
      </c>
      <c r="C849" s="44">
        <v>16</v>
      </c>
      <c r="D849" s="44" t="str">
        <f t="shared" si="78"/>
        <v>JULIO 2016 / 15</v>
      </c>
    </row>
    <row r="850" spans="1:4" x14ac:dyDescent="0.25">
      <c r="A850" s="44">
        <f t="shared" si="79"/>
        <v>2016</v>
      </c>
      <c r="B850" s="44" t="str">
        <f t="shared" si="79"/>
        <v>JULIO</v>
      </c>
      <c r="C850" s="44">
        <v>17</v>
      </c>
      <c r="D850" s="44" t="str">
        <f t="shared" si="78"/>
        <v>JULIO 2016 / 16</v>
      </c>
    </row>
    <row r="851" spans="1:4" x14ac:dyDescent="0.25">
      <c r="A851" s="44">
        <f t="shared" si="79"/>
        <v>2016</v>
      </c>
      <c r="B851" s="44" t="str">
        <f t="shared" si="79"/>
        <v>JULIO</v>
      </c>
      <c r="C851" s="44">
        <v>18</v>
      </c>
      <c r="D851" s="44" t="str">
        <f t="shared" si="78"/>
        <v>JULIO 2016 / 17</v>
      </c>
    </row>
    <row r="852" spans="1:4" x14ac:dyDescent="0.25">
      <c r="A852" s="44">
        <f t="shared" si="79"/>
        <v>2016</v>
      </c>
      <c r="B852" s="44" t="str">
        <f t="shared" si="79"/>
        <v>JULIO</v>
      </c>
      <c r="C852" s="44">
        <v>19</v>
      </c>
      <c r="D852" s="44" t="str">
        <f t="shared" si="78"/>
        <v>JULIO 2016 / 18</v>
      </c>
    </row>
    <row r="853" spans="1:4" x14ac:dyDescent="0.25">
      <c r="A853" s="44">
        <f t="shared" si="79"/>
        <v>2016</v>
      </c>
      <c r="B853" s="44" t="str">
        <f t="shared" si="79"/>
        <v>JULIO</v>
      </c>
      <c r="C853" s="44">
        <v>20</v>
      </c>
      <c r="D853" s="44" t="str">
        <f t="shared" si="78"/>
        <v>JULIO 2016 / 19</v>
      </c>
    </row>
    <row r="854" spans="1:4" x14ac:dyDescent="0.25">
      <c r="A854" s="44">
        <f t="shared" si="79"/>
        <v>2016</v>
      </c>
      <c r="B854" s="44" t="str">
        <f t="shared" si="79"/>
        <v>JULIO</v>
      </c>
      <c r="C854" s="44">
        <v>21</v>
      </c>
      <c r="D854" s="44" t="str">
        <f t="shared" si="78"/>
        <v>JULIO 2016 / 20</v>
      </c>
    </row>
    <row r="855" spans="1:4" x14ac:dyDescent="0.25">
      <c r="A855" s="44">
        <f t="shared" si="79"/>
        <v>2016</v>
      </c>
      <c r="B855" s="44" t="str">
        <f t="shared" si="79"/>
        <v>JULIO</v>
      </c>
      <c r="C855" s="44">
        <v>22</v>
      </c>
      <c r="D855" s="44" t="str">
        <f t="shared" si="78"/>
        <v>JULIO 2016 / 21</v>
      </c>
    </row>
    <row r="856" spans="1:4" x14ac:dyDescent="0.25">
      <c r="A856" s="44">
        <f t="shared" si="79"/>
        <v>2016</v>
      </c>
      <c r="B856" s="44" t="str">
        <f t="shared" si="79"/>
        <v>JULIO</v>
      </c>
      <c r="C856" s="44">
        <v>23</v>
      </c>
      <c r="D856" s="44" t="str">
        <f t="shared" si="78"/>
        <v>JULIO 2016 / 22</v>
      </c>
    </row>
    <row r="857" spans="1:4" x14ac:dyDescent="0.25">
      <c r="A857" s="44">
        <f t="shared" si="79"/>
        <v>2016</v>
      </c>
      <c r="B857" s="44" t="str">
        <f t="shared" si="79"/>
        <v>JULIO</v>
      </c>
      <c r="C857" s="44">
        <v>24</v>
      </c>
      <c r="D857" s="44" t="str">
        <f t="shared" si="78"/>
        <v>JULIO 2016 / 23</v>
      </c>
    </row>
    <row r="858" spans="1:4" x14ac:dyDescent="0.25">
      <c r="A858" s="44">
        <f t="shared" si="79"/>
        <v>2016</v>
      </c>
      <c r="B858" s="44" t="str">
        <f t="shared" si="79"/>
        <v>JULIO</v>
      </c>
      <c r="C858" s="44">
        <v>25</v>
      </c>
      <c r="D858" s="44" t="str">
        <f t="shared" si="78"/>
        <v>JULIO 2016 / 24</v>
      </c>
    </row>
    <row r="859" spans="1:4" x14ac:dyDescent="0.25">
      <c r="A859" s="44">
        <f t="shared" si="79"/>
        <v>2016</v>
      </c>
      <c r="B859" s="44" t="str">
        <f t="shared" si="79"/>
        <v>JULIO</v>
      </c>
      <c r="C859" s="44">
        <v>26</v>
      </c>
      <c r="D859" s="44" t="str">
        <f t="shared" si="78"/>
        <v>JULIO 2016 / 25</v>
      </c>
    </row>
    <row r="860" spans="1:4" x14ac:dyDescent="0.25">
      <c r="A860" s="44">
        <f t="shared" si="79"/>
        <v>2016</v>
      </c>
      <c r="B860" s="44" t="str">
        <f t="shared" si="79"/>
        <v>JULIO</v>
      </c>
      <c r="C860" s="44">
        <v>27</v>
      </c>
      <c r="D860" s="44" t="str">
        <f t="shared" si="78"/>
        <v>JULIO 2016 / 26</v>
      </c>
    </row>
    <row r="861" spans="1:4" x14ac:dyDescent="0.25">
      <c r="A861" s="44">
        <f t="shared" si="79"/>
        <v>2016</v>
      </c>
      <c r="B861" s="44" t="str">
        <f t="shared" si="79"/>
        <v>JULIO</v>
      </c>
      <c r="C861" s="44">
        <v>28</v>
      </c>
      <c r="D861" s="44" t="str">
        <f t="shared" si="78"/>
        <v>JULIO 2016 / 27</v>
      </c>
    </row>
    <row r="862" spans="1:4" x14ac:dyDescent="0.25">
      <c r="A862" s="44">
        <f t="shared" si="79"/>
        <v>2016</v>
      </c>
      <c r="B862" s="44" t="str">
        <f t="shared" si="79"/>
        <v>JULIO</v>
      </c>
      <c r="C862" s="44">
        <v>29</v>
      </c>
      <c r="D862" s="44" t="str">
        <f t="shared" si="78"/>
        <v>JULIO 2016 / 28</v>
      </c>
    </row>
    <row r="863" spans="1:4" x14ac:dyDescent="0.25">
      <c r="A863" s="44">
        <f t="shared" si="79"/>
        <v>2016</v>
      </c>
      <c r="B863" s="44" t="str">
        <f t="shared" si="79"/>
        <v>JULIO</v>
      </c>
      <c r="C863" s="44">
        <v>30</v>
      </c>
      <c r="D863" s="44" t="str">
        <f t="shared" si="78"/>
        <v>JULIO 2016 / 29</v>
      </c>
    </row>
    <row r="864" spans="1:4" x14ac:dyDescent="0.25">
      <c r="A864" s="44">
        <f t="shared" si="79"/>
        <v>2016</v>
      </c>
      <c r="B864" s="44" t="str">
        <f t="shared" si="79"/>
        <v>JULIO</v>
      </c>
      <c r="C864" s="44">
        <v>31</v>
      </c>
      <c r="D864" s="44" t="str">
        <f t="shared" si="78"/>
        <v>JULIO 2016 / 30</v>
      </c>
    </row>
    <row r="865" spans="1:105" s="206" customFormat="1" x14ac:dyDescent="0.25">
      <c r="D865" s="44" t="str">
        <f t="shared" si="78"/>
        <v>JULIO 2016 / 31</v>
      </c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17"/>
      <c r="Z865" s="44"/>
      <c r="AA865" s="55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207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55"/>
      <c r="AY865" s="44"/>
      <c r="AZ865" s="44"/>
      <c r="BA865" s="44"/>
      <c r="BB865" s="44"/>
      <c r="BC865" s="44"/>
      <c r="BD865" s="44"/>
      <c r="BE865" s="44"/>
      <c r="BF865" s="44"/>
      <c r="BG865" s="411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207"/>
      <c r="BU865" s="44"/>
      <c r="BV865" s="55"/>
      <c r="BW865" s="44"/>
      <c r="BX865" s="44"/>
      <c r="BY865" s="44"/>
      <c r="BZ865" s="44"/>
      <c r="CA865" s="44"/>
      <c r="CB865" s="44"/>
      <c r="CC865" s="44"/>
      <c r="CD865" s="44"/>
      <c r="CE865" s="44"/>
      <c r="CF865" s="44"/>
      <c r="CG865" s="44"/>
      <c r="CH865" s="44"/>
      <c r="CI865" s="44"/>
      <c r="CJ865" s="44"/>
      <c r="CK865" s="44"/>
      <c r="CL865" s="44"/>
      <c r="CM865" s="44"/>
      <c r="CN865" s="44"/>
      <c r="CO865" s="422"/>
      <c r="CP865" s="44"/>
      <c r="CQ865" s="44"/>
      <c r="CR865" s="44"/>
      <c r="CS865" s="44"/>
      <c r="CT865" s="44"/>
      <c r="CU865" s="44"/>
      <c r="CV865" s="44"/>
      <c r="CW865" s="44"/>
      <c r="CX865" s="44"/>
      <c r="CY865" s="44"/>
      <c r="CZ865" s="44"/>
      <c r="DA865" s="44"/>
    </row>
    <row r="866" spans="1:105" ht="15.75" x14ac:dyDescent="0.25">
      <c r="A866" s="44">
        <v>2016</v>
      </c>
      <c r="B866" s="44" t="s">
        <v>234</v>
      </c>
      <c r="C866" s="44">
        <v>1</v>
      </c>
      <c r="D866" s="208" t="s">
        <v>228</v>
      </c>
      <c r="E866" s="209">
        <f>IFERROR(AVERAGE(E835:E865),"")</f>
        <v>5.5</v>
      </c>
      <c r="F866" s="209">
        <f>IFERROR(AVERAGE(F835:F865),"")</f>
        <v>42566.8</v>
      </c>
      <c r="G866" s="209">
        <f>IFERROR(AVERAGE(G835:G865),"")</f>
        <v>64994.400000000001</v>
      </c>
      <c r="H866" s="209" t="str">
        <f>IFERROR(AVERAGE(H835:H865),"")</f>
        <v/>
      </c>
      <c r="I866" s="209">
        <f>IFERROR(AVERAGE(I835:I865),"")</f>
        <v>0.81228999999999996</v>
      </c>
      <c r="J866" s="209" t="str">
        <f t="shared" ref="J866:BU866" si="80">IFERROR(AVERAGE(J835:J865),"")</f>
        <v/>
      </c>
      <c r="K866" s="209">
        <f t="shared" si="80"/>
        <v>9.9999999999999985E-3</v>
      </c>
      <c r="L866" s="209">
        <f t="shared" si="80"/>
        <v>26.6</v>
      </c>
      <c r="M866" s="209">
        <f t="shared" si="80"/>
        <v>113</v>
      </c>
      <c r="N866" s="209" t="str">
        <f t="shared" si="80"/>
        <v/>
      </c>
      <c r="O866" s="209">
        <f t="shared" si="80"/>
        <v>2.0799999999999996</v>
      </c>
      <c r="P866" s="209">
        <f t="shared" si="80"/>
        <v>56.339999999999996</v>
      </c>
      <c r="Q866" s="209" t="str">
        <f t="shared" si="80"/>
        <v/>
      </c>
      <c r="R866" s="209">
        <f t="shared" si="80"/>
        <v>7.9999999999999988E-2</v>
      </c>
      <c r="S866" s="209">
        <f t="shared" si="80"/>
        <v>0</v>
      </c>
      <c r="T866" s="209">
        <f t="shared" si="80"/>
        <v>3.0000000000000006E-2</v>
      </c>
      <c r="U866" s="209">
        <f t="shared" si="80"/>
        <v>647.70000000000005</v>
      </c>
      <c r="V866" s="209">
        <f t="shared" si="80"/>
        <v>19958</v>
      </c>
      <c r="W866" s="209">
        <f t="shared" si="80"/>
        <v>1</v>
      </c>
      <c r="X866" s="209">
        <f t="shared" si="80"/>
        <v>12</v>
      </c>
      <c r="Y866" s="418" t="str">
        <f t="shared" si="80"/>
        <v/>
      </c>
      <c r="Z866" s="209">
        <f t="shared" si="80"/>
        <v>0.79</v>
      </c>
      <c r="AA866" s="209">
        <f t="shared" si="80"/>
        <v>0.88000000000000012</v>
      </c>
      <c r="AB866" s="209">
        <f t="shared" si="80"/>
        <v>100.39999999999999</v>
      </c>
      <c r="AC866" s="209">
        <f t="shared" si="80"/>
        <v>1.6999999999999997</v>
      </c>
      <c r="AD866" s="209">
        <f t="shared" si="80"/>
        <v>5.5</v>
      </c>
      <c r="AE866" s="209">
        <f t="shared" si="80"/>
        <v>45</v>
      </c>
      <c r="AF866" s="209">
        <f t="shared" si="80"/>
        <v>540</v>
      </c>
      <c r="AG866" s="209">
        <f t="shared" si="80"/>
        <v>720</v>
      </c>
      <c r="AH866" s="209">
        <f t="shared" si="80"/>
        <v>0.5</v>
      </c>
      <c r="AI866" s="209">
        <f t="shared" si="80"/>
        <v>4.9999999999999996E-2</v>
      </c>
      <c r="AJ866" s="209">
        <f t="shared" si="80"/>
        <v>1.9999999999999997E-2</v>
      </c>
      <c r="AK866" s="209">
        <f t="shared" si="80"/>
        <v>37.399999999999991</v>
      </c>
      <c r="AL866" s="209" t="str">
        <f t="shared" si="80"/>
        <v/>
      </c>
      <c r="AM866" s="209">
        <f t="shared" si="80"/>
        <v>5</v>
      </c>
      <c r="AN866" s="209">
        <f t="shared" si="80"/>
        <v>42567.111111111109</v>
      </c>
      <c r="AO866" s="209">
        <f t="shared" si="80"/>
        <v>65100.222222222219</v>
      </c>
      <c r="AP866" s="209" t="str">
        <f t="shared" si="80"/>
        <v/>
      </c>
      <c r="AQ866" s="209">
        <f t="shared" si="80"/>
        <v>0.82067777777777784</v>
      </c>
      <c r="AR866" s="209" t="str">
        <f t="shared" si="80"/>
        <v/>
      </c>
      <c r="AS866" s="209">
        <f t="shared" si="80"/>
        <v>0.01</v>
      </c>
      <c r="AT866" s="209">
        <f t="shared" si="80"/>
        <v>24.888888888888889</v>
      </c>
      <c r="AU866" s="209">
        <f t="shared" si="80"/>
        <v>126.55555555555556</v>
      </c>
      <c r="AV866" s="209" t="str">
        <f t="shared" si="80"/>
        <v/>
      </c>
      <c r="AW866" s="209">
        <f t="shared" si="80"/>
        <v>2.588888888888889</v>
      </c>
      <c r="AX866" s="210">
        <f t="shared" si="80"/>
        <v>57.444444444444443</v>
      </c>
      <c r="AY866" s="209" t="str">
        <f t="shared" si="80"/>
        <v/>
      </c>
      <c r="AZ866" s="209">
        <f t="shared" si="80"/>
        <v>7.6666666666666675E-2</v>
      </c>
      <c r="BA866" s="209">
        <f t="shared" si="80"/>
        <v>0.01</v>
      </c>
      <c r="BB866" s="209">
        <f t="shared" si="80"/>
        <v>3.333333333333334E-2</v>
      </c>
      <c r="BC866" s="209">
        <f t="shared" si="80"/>
        <v>670</v>
      </c>
      <c r="BD866" s="209">
        <f t="shared" si="80"/>
        <v>19886.888888888891</v>
      </c>
      <c r="BE866" s="209" t="str">
        <f t="shared" si="80"/>
        <v/>
      </c>
      <c r="BF866" s="209">
        <f t="shared" si="80"/>
        <v>13</v>
      </c>
      <c r="BG866" s="412" t="str">
        <f t="shared" si="80"/>
        <v/>
      </c>
      <c r="BH866" s="209">
        <f t="shared" si="80"/>
        <v>0.79</v>
      </c>
      <c r="BI866" s="209">
        <f t="shared" si="80"/>
        <v>0.88</v>
      </c>
      <c r="BJ866" s="209">
        <f t="shared" si="80"/>
        <v>100.39999999999999</v>
      </c>
      <c r="BK866" s="209">
        <f t="shared" si="80"/>
        <v>1.6999999999999997</v>
      </c>
      <c r="BL866" s="209">
        <f t="shared" si="80"/>
        <v>5.5</v>
      </c>
      <c r="BM866" s="209">
        <f t="shared" si="80"/>
        <v>45</v>
      </c>
      <c r="BN866" s="209">
        <f t="shared" si="80"/>
        <v>540</v>
      </c>
      <c r="BO866" s="209">
        <f t="shared" si="80"/>
        <v>720</v>
      </c>
      <c r="BP866" s="209">
        <f t="shared" si="80"/>
        <v>0.5</v>
      </c>
      <c r="BQ866" s="209">
        <f t="shared" si="80"/>
        <v>4.9999999999999996E-2</v>
      </c>
      <c r="BR866" s="209">
        <f t="shared" si="80"/>
        <v>0.02</v>
      </c>
      <c r="BS866" s="209">
        <f t="shared" si="80"/>
        <v>37.4</v>
      </c>
      <c r="BT866" s="209" t="str">
        <f t="shared" si="80"/>
        <v/>
      </c>
      <c r="BU866" s="209">
        <f t="shared" si="80"/>
        <v>2.5</v>
      </c>
      <c r="BV866" s="210">
        <f>IFERROR(AVERAGE(BV835:BV865),"")</f>
        <v>42565.5</v>
      </c>
      <c r="BW866" s="206"/>
      <c r="BX866" s="206"/>
      <c r="BY866" s="206"/>
      <c r="BZ866" s="206"/>
      <c r="CA866" s="206"/>
      <c r="CB866" s="206"/>
      <c r="CC866" s="206"/>
      <c r="CD866" s="206"/>
      <c r="CE866" s="206"/>
      <c r="CF866" s="206"/>
      <c r="CG866" s="206"/>
      <c r="CH866" s="206"/>
      <c r="CI866" s="206"/>
      <c r="CJ866" s="206"/>
      <c r="CK866" s="206"/>
      <c r="CL866" s="206"/>
      <c r="CM866" s="206"/>
      <c r="CN866" s="206"/>
      <c r="CO866" s="448"/>
      <c r="CP866" s="206"/>
      <c r="CQ866" s="206"/>
      <c r="CR866" s="206"/>
      <c r="CS866" s="206"/>
      <c r="CT866" s="206"/>
      <c r="CU866" s="206"/>
      <c r="CV866" s="206"/>
      <c r="CW866" s="206"/>
      <c r="CX866" s="206"/>
      <c r="CY866" s="206"/>
      <c r="CZ866" s="206"/>
      <c r="DA866" s="206"/>
    </row>
    <row r="867" spans="1:105" ht="15.75" x14ac:dyDescent="0.3">
      <c r="A867" s="44">
        <f>A866</f>
        <v>2016</v>
      </c>
      <c r="B867" s="44" t="str">
        <f>B866</f>
        <v>AGOSTO</v>
      </c>
      <c r="C867" s="44">
        <v>2</v>
      </c>
      <c r="D867" s="44" t="str">
        <f t="shared" ref="D867:D897" si="81">B866&amp;" "&amp;A866&amp;" / "&amp;C866</f>
        <v>AGOSTO 2016 / 1</v>
      </c>
      <c r="E867" s="49">
        <v>1</v>
      </c>
      <c r="F867" s="52">
        <v>42583</v>
      </c>
      <c r="G867" s="406">
        <v>890000065511</v>
      </c>
      <c r="H867" s="50" t="s">
        <v>102</v>
      </c>
      <c r="I867" s="48">
        <v>0.8095</v>
      </c>
      <c r="J867" s="51" t="s">
        <v>20</v>
      </c>
      <c r="K867" s="47">
        <v>0.01</v>
      </c>
      <c r="L867" s="47">
        <v>26.6</v>
      </c>
      <c r="M867" s="47">
        <v>110</v>
      </c>
      <c r="N867" s="46" t="s">
        <v>103</v>
      </c>
      <c r="O867" s="47">
        <v>1.9</v>
      </c>
      <c r="P867" s="47">
        <v>56.1</v>
      </c>
      <c r="Q867" s="47"/>
      <c r="R867" s="47">
        <v>0.08</v>
      </c>
      <c r="S867" s="47">
        <v>0</v>
      </c>
      <c r="T867" s="47">
        <v>0.03</v>
      </c>
      <c r="U867" s="47">
        <v>653</v>
      </c>
      <c r="V867" s="47">
        <v>19982</v>
      </c>
      <c r="W867" s="47">
        <v>1</v>
      </c>
      <c r="X867" s="47">
        <v>12</v>
      </c>
      <c r="Y867" s="432"/>
      <c r="Z867" s="53">
        <v>0.79</v>
      </c>
      <c r="AA867" s="53">
        <v>0.88</v>
      </c>
      <c r="AB867" s="53">
        <v>100.4</v>
      </c>
      <c r="AC867" s="53">
        <v>1.7</v>
      </c>
      <c r="AD867" s="53">
        <v>5.5</v>
      </c>
      <c r="AE867" s="53">
        <v>45</v>
      </c>
      <c r="AF867" s="53">
        <v>540</v>
      </c>
      <c r="AG867" s="53">
        <v>720</v>
      </c>
      <c r="AH867" s="53">
        <v>0.5</v>
      </c>
      <c r="AI867" s="53">
        <v>0.05</v>
      </c>
      <c r="AJ867" s="53">
        <v>0.02</v>
      </c>
      <c r="AK867" s="53">
        <v>37.4</v>
      </c>
      <c r="AM867" s="49">
        <v>1</v>
      </c>
      <c r="AN867" s="52">
        <v>42584</v>
      </c>
      <c r="AO867" s="406">
        <v>890000065530</v>
      </c>
      <c r="AP867" s="50" t="s">
        <v>152</v>
      </c>
      <c r="AQ867" s="48">
        <v>0.81979999999999997</v>
      </c>
      <c r="AR867" s="51" t="s">
        <v>20</v>
      </c>
      <c r="AS867" s="47">
        <v>0.01</v>
      </c>
      <c r="AT867" s="47">
        <v>27</v>
      </c>
      <c r="AU867" s="47">
        <v>117</v>
      </c>
      <c r="AV867" s="46" t="s">
        <v>103</v>
      </c>
      <c r="AW867" s="47">
        <v>2.5</v>
      </c>
      <c r="AX867" s="47">
        <v>58</v>
      </c>
      <c r="AY867" s="47"/>
      <c r="AZ867" s="47">
        <v>0.08</v>
      </c>
      <c r="BA867" s="47">
        <v>0.01</v>
      </c>
      <c r="BB867" s="47">
        <v>0.05</v>
      </c>
      <c r="BC867" s="47">
        <v>666</v>
      </c>
      <c r="BD867" s="47">
        <v>19894</v>
      </c>
      <c r="BE867" s="47" t="s">
        <v>223</v>
      </c>
      <c r="BF867" s="47">
        <v>13</v>
      </c>
      <c r="BG867" s="260"/>
      <c r="BH867" s="53">
        <v>0.79</v>
      </c>
      <c r="BI867" s="53">
        <v>0.88</v>
      </c>
      <c r="BJ867" s="53">
        <v>100.4</v>
      </c>
      <c r="BK867" s="53">
        <v>1.7</v>
      </c>
      <c r="BL867" s="53">
        <v>5.5</v>
      </c>
      <c r="BM867" s="53">
        <v>45</v>
      </c>
      <c r="BN867" s="53">
        <v>540</v>
      </c>
      <c r="BO867" s="53">
        <v>720</v>
      </c>
      <c r="BP867" s="53">
        <v>0.5</v>
      </c>
      <c r="BQ867" s="53">
        <v>0.05</v>
      </c>
      <c r="BR867" s="53">
        <v>0.02</v>
      </c>
      <c r="BS867" s="53">
        <v>37.4</v>
      </c>
      <c r="BU867" s="49">
        <v>1</v>
      </c>
      <c r="BV867" s="52">
        <v>42583</v>
      </c>
      <c r="BW867" s="49"/>
      <c r="BX867" s="49"/>
      <c r="BY867" s="48">
        <v>0.80400000000000005</v>
      </c>
      <c r="BZ867" s="47">
        <v>1</v>
      </c>
      <c r="CA867" s="47">
        <v>0.01</v>
      </c>
      <c r="CB867" s="47">
        <v>6</v>
      </c>
      <c r="CC867" s="47">
        <v>108</v>
      </c>
      <c r="CD867" s="46" t="s">
        <v>103</v>
      </c>
      <c r="CE867" s="47">
        <v>2.9</v>
      </c>
      <c r="CF867" s="47">
        <v>52.5</v>
      </c>
      <c r="CG867" s="47">
        <f>CF867-1.1</f>
        <v>51.4</v>
      </c>
      <c r="CH867" s="47">
        <v>0.21</v>
      </c>
      <c r="CI867" s="47">
        <v>0.01</v>
      </c>
      <c r="CJ867" s="47">
        <v>0</v>
      </c>
      <c r="CK867" s="47">
        <v>572.9</v>
      </c>
      <c r="CL867" s="47">
        <v>20030</v>
      </c>
      <c r="CM867" s="47">
        <v>3</v>
      </c>
      <c r="CN867" s="47">
        <v>12</v>
      </c>
      <c r="CO867" s="449"/>
      <c r="CP867" s="53">
        <v>0.79</v>
      </c>
      <c r="CQ867" s="53">
        <v>0.88</v>
      </c>
      <c r="CR867" s="53">
        <v>100.4</v>
      </c>
      <c r="CS867" s="53">
        <v>1.7</v>
      </c>
      <c r="CT867" s="53">
        <v>5.5</v>
      </c>
      <c r="CU867" s="53">
        <v>45</v>
      </c>
      <c r="CV867" s="53">
        <v>540</v>
      </c>
      <c r="CW867" s="53">
        <v>720</v>
      </c>
      <c r="CX867" s="53">
        <v>0.5</v>
      </c>
      <c r="CY867" s="53">
        <v>0.05</v>
      </c>
      <c r="CZ867" s="53">
        <v>0.02</v>
      </c>
      <c r="DA867" s="53">
        <v>37.4</v>
      </c>
    </row>
    <row r="868" spans="1:105" ht="15.75" x14ac:dyDescent="0.3">
      <c r="A868" s="44">
        <f t="shared" ref="A868:B896" si="82">A867</f>
        <v>2016</v>
      </c>
      <c r="B868" s="44" t="str">
        <f t="shared" si="82"/>
        <v>AGOSTO</v>
      </c>
      <c r="C868" s="44">
        <v>3</v>
      </c>
      <c r="D868" s="44" t="str">
        <f t="shared" si="81"/>
        <v>AGOSTO 2016 / 2</v>
      </c>
      <c r="E868" s="49">
        <v>2</v>
      </c>
      <c r="F868" s="52">
        <v>42585</v>
      </c>
      <c r="G868" s="50">
        <v>65587</v>
      </c>
      <c r="H868" s="50" t="s">
        <v>104</v>
      </c>
      <c r="I868" s="48">
        <v>0.8095</v>
      </c>
      <c r="J868" s="51" t="s">
        <v>20</v>
      </c>
      <c r="K868" s="47">
        <v>0.01</v>
      </c>
      <c r="L868" s="47">
        <v>26.6</v>
      </c>
      <c r="M868" s="47">
        <v>110</v>
      </c>
      <c r="N868" s="46" t="s">
        <v>103</v>
      </c>
      <c r="O868" s="47">
        <v>2.2999999999999998</v>
      </c>
      <c r="P868" s="47">
        <v>57.6</v>
      </c>
      <c r="Q868" s="47"/>
      <c r="R868" s="47">
        <v>0.08</v>
      </c>
      <c r="S868" s="47">
        <v>0</v>
      </c>
      <c r="T868" s="47">
        <v>0.03</v>
      </c>
      <c r="U868" s="47">
        <v>652</v>
      </c>
      <c r="V868" s="47">
        <v>19982</v>
      </c>
      <c r="W868" s="47">
        <v>1</v>
      </c>
      <c r="X868" s="47">
        <v>12</v>
      </c>
      <c r="Y868" s="432"/>
      <c r="Z868" s="53">
        <v>0.79</v>
      </c>
      <c r="AA868" s="53">
        <v>0.88</v>
      </c>
      <c r="AB868" s="53">
        <v>100.4</v>
      </c>
      <c r="AC868" s="53">
        <v>1.7</v>
      </c>
      <c r="AD868" s="53">
        <v>5.5</v>
      </c>
      <c r="AE868" s="53">
        <v>45</v>
      </c>
      <c r="AF868" s="53">
        <v>540</v>
      </c>
      <c r="AG868" s="53">
        <v>720</v>
      </c>
      <c r="AH868" s="53">
        <v>0.5</v>
      </c>
      <c r="AI868" s="53">
        <v>0.05</v>
      </c>
      <c r="AJ868" s="53">
        <v>0.02</v>
      </c>
      <c r="AK868" s="53">
        <v>37.4</v>
      </c>
      <c r="AM868" s="49">
        <v>2</v>
      </c>
      <c r="AN868" s="52">
        <v>42588</v>
      </c>
      <c r="AO868" s="406">
        <v>65636</v>
      </c>
      <c r="AP868" s="50" t="s">
        <v>153</v>
      </c>
      <c r="AQ868" s="48">
        <v>0.81989999999999996</v>
      </c>
      <c r="AR868" s="51" t="s">
        <v>20</v>
      </c>
      <c r="AS868" s="47">
        <v>0.01</v>
      </c>
      <c r="AT868" s="47">
        <v>25</v>
      </c>
      <c r="AU868" s="47">
        <v>129</v>
      </c>
      <c r="AV868" s="46" t="s">
        <v>103</v>
      </c>
      <c r="AW868" s="47">
        <v>2.5</v>
      </c>
      <c r="AX868" s="47">
        <v>57</v>
      </c>
      <c r="AY868" s="47"/>
      <c r="AZ868" s="47">
        <v>0.08</v>
      </c>
      <c r="BA868" s="47">
        <v>0.01</v>
      </c>
      <c r="BB868" s="47">
        <v>0.05</v>
      </c>
      <c r="BC868" s="47">
        <v>667</v>
      </c>
      <c r="BD868" s="47">
        <v>19893</v>
      </c>
      <c r="BE868" s="47" t="s">
        <v>225</v>
      </c>
      <c r="BF868" s="47">
        <v>13</v>
      </c>
      <c r="BG868" s="260"/>
      <c r="BH868" s="53">
        <v>0.79</v>
      </c>
      <c r="BI868" s="53">
        <v>0.88</v>
      </c>
      <c r="BJ868" s="53">
        <v>100.4</v>
      </c>
      <c r="BK868" s="53">
        <v>1.7</v>
      </c>
      <c r="BL868" s="53">
        <v>5.5</v>
      </c>
      <c r="BM868" s="53">
        <v>45</v>
      </c>
      <c r="BN868" s="53">
        <v>540</v>
      </c>
      <c r="BO868" s="53">
        <v>720</v>
      </c>
      <c r="BP868" s="53">
        <v>0.5</v>
      </c>
      <c r="BQ868" s="53">
        <v>0.05</v>
      </c>
      <c r="BR868" s="53">
        <v>0.02</v>
      </c>
      <c r="BS868" s="53">
        <v>37.4</v>
      </c>
      <c r="BU868" s="49">
        <v>2</v>
      </c>
      <c r="BV868" s="52">
        <v>42590</v>
      </c>
      <c r="BW868" s="49"/>
      <c r="BX868" s="49"/>
      <c r="BY868" s="48">
        <v>0.80669999999999997</v>
      </c>
      <c r="BZ868" s="47">
        <v>1</v>
      </c>
      <c r="CA868" s="47">
        <v>0.01</v>
      </c>
      <c r="CB868" s="47">
        <v>7</v>
      </c>
      <c r="CC868" s="47">
        <v>104</v>
      </c>
      <c r="CD868" s="46" t="s">
        <v>103</v>
      </c>
      <c r="CE868" s="47">
        <v>2.6</v>
      </c>
      <c r="CF868" s="47">
        <v>52.8</v>
      </c>
      <c r="CG868" s="47">
        <f>CF868-1.1</f>
        <v>51.699999999999996</v>
      </c>
      <c r="CH868" s="47">
        <v>0.23</v>
      </c>
      <c r="CI868" s="47">
        <v>0.01</v>
      </c>
      <c r="CJ868" s="47">
        <v>0</v>
      </c>
      <c r="CK868" s="47">
        <v>665.4</v>
      </c>
      <c r="CL868" s="47">
        <v>20006</v>
      </c>
      <c r="CM868" s="47">
        <v>3.5</v>
      </c>
      <c r="CN868" s="47">
        <v>12.5</v>
      </c>
      <c r="CO868" s="449"/>
      <c r="CP868" s="53">
        <v>0.79</v>
      </c>
      <c r="CQ868" s="53">
        <v>0.88</v>
      </c>
      <c r="CR868" s="53">
        <v>100.4</v>
      </c>
      <c r="CS868" s="53">
        <v>1.7</v>
      </c>
      <c r="CT868" s="53">
        <v>5.5</v>
      </c>
      <c r="CU868" s="53">
        <v>45</v>
      </c>
      <c r="CV868" s="53">
        <v>540</v>
      </c>
      <c r="CW868" s="53">
        <v>720</v>
      </c>
      <c r="CX868" s="53">
        <v>0.5</v>
      </c>
      <c r="CY868" s="53">
        <v>0.05</v>
      </c>
      <c r="CZ868" s="53">
        <v>0.02</v>
      </c>
      <c r="DA868" s="53">
        <v>37.4</v>
      </c>
    </row>
    <row r="869" spans="1:105" ht="15.75" x14ac:dyDescent="0.3">
      <c r="A869" s="44">
        <f t="shared" si="82"/>
        <v>2016</v>
      </c>
      <c r="B869" s="44" t="str">
        <f t="shared" si="82"/>
        <v>AGOSTO</v>
      </c>
      <c r="C869" s="44">
        <v>4</v>
      </c>
      <c r="D869" s="44" t="str">
        <f t="shared" si="81"/>
        <v>AGOSTO 2016 / 3</v>
      </c>
      <c r="E869" s="49">
        <v>3</v>
      </c>
      <c r="F869" s="52">
        <v>42589</v>
      </c>
      <c r="G869" s="50">
        <v>65659</v>
      </c>
      <c r="H869" s="50" t="s">
        <v>102</v>
      </c>
      <c r="I869" s="48">
        <v>0.81</v>
      </c>
      <c r="J869" s="51" t="s">
        <v>20</v>
      </c>
      <c r="K869" s="47">
        <v>0.01</v>
      </c>
      <c r="L869" s="47">
        <v>26.6</v>
      </c>
      <c r="M869" s="47">
        <v>110</v>
      </c>
      <c r="N869" s="46" t="s">
        <v>103</v>
      </c>
      <c r="O869" s="47">
        <v>2.1</v>
      </c>
      <c r="P869" s="47">
        <v>56.2</v>
      </c>
      <c r="Q869" s="47"/>
      <c r="R869" s="47">
        <v>0.08</v>
      </c>
      <c r="S869" s="47">
        <v>0</v>
      </c>
      <c r="T869" s="47">
        <v>0.03</v>
      </c>
      <c r="U869" s="47">
        <v>654</v>
      </c>
      <c r="V869" s="47">
        <v>19978</v>
      </c>
      <c r="W869" s="47">
        <v>1</v>
      </c>
      <c r="X869" s="47">
        <v>12</v>
      </c>
      <c r="Y869" s="432"/>
      <c r="Z869" s="53">
        <v>0.79</v>
      </c>
      <c r="AA869" s="53">
        <v>0.88</v>
      </c>
      <c r="AB869" s="53">
        <v>100.4</v>
      </c>
      <c r="AC869" s="53">
        <v>1.7</v>
      </c>
      <c r="AD869" s="53">
        <v>5.5</v>
      </c>
      <c r="AE869" s="53">
        <v>45</v>
      </c>
      <c r="AF869" s="53">
        <v>540</v>
      </c>
      <c r="AG869" s="53">
        <v>720</v>
      </c>
      <c r="AH869" s="53">
        <v>0.5</v>
      </c>
      <c r="AI869" s="53">
        <v>0.05</v>
      </c>
      <c r="AJ869" s="53">
        <v>0.02</v>
      </c>
      <c r="AK869" s="53">
        <v>37.4</v>
      </c>
      <c r="AM869" s="49">
        <v>3</v>
      </c>
      <c r="AN869" s="52">
        <v>42591</v>
      </c>
      <c r="AO869" s="406">
        <v>65710</v>
      </c>
      <c r="AP869" s="50" t="s">
        <v>182</v>
      </c>
      <c r="AQ869" s="48">
        <v>0.81930000000000003</v>
      </c>
      <c r="AR869" s="51" t="s">
        <v>20</v>
      </c>
      <c r="AS869" s="47">
        <v>0.01</v>
      </c>
      <c r="AT869" s="47">
        <v>25</v>
      </c>
      <c r="AU869" s="47">
        <v>118</v>
      </c>
      <c r="AV869" s="46" t="s">
        <v>103</v>
      </c>
      <c r="AW869" s="47">
        <v>2.6</v>
      </c>
      <c r="AX869" s="47">
        <v>58</v>
      </c>
      <c r="AY869" s="47"/>
      <c r="AZ869" s="47">
        <v>0.08</v>
      </c>
      <c r="BA869" s="47">
        <v>0.01</v>
      </c>
      <c r="BB869" s="47">
        <v>0.03</v>
      </c>
      <c r="BC869" s="47">
        <v>665</v>
      </c>
      <c r="BD869" s="47">
        <v>19898</v>
      </c>
      <c r="BE869" s="47" t="s">
        <v>225</v>
      </c>
      <c r="BF869" s="47">
        <v>13</v>
      </c>
      <c r="BG869" s="260"/>
      <c r="BH869" s="53">
        <v>0.79</v>
      </c>
      <c r="BI869" s="53">
        <v>0.88</v>
      </c>
      <c r="BJ869" s="53">
        <v>100.4</v>
      </c>
      <c r="BK869" s="53">
        <v>1.7</v>
      </c>
      <c r="BL869" s="53">
        <v>5.5</v>
      </c>
      <c r="BM869" s="53">
        <v>45</v>
      </c>
      <c r="BN869" s="53">
        <v>540</v>
      </c>
      <c r="BO869" s="53">
        <v>720</v>
      </c>
      <c r="BP869" s="53">
        <v>0.5</v>
      </c>
      <c r="BQ869" s="53">
        <v>0.05</v>
      </c>
      <c r="BR869" s="53">
        <v>0.02</v>
      </c>
      <c r="BS869" s="53">
        <v>37.4</v>
      </c>
      <c r="BU869" s="49">
        <v>3</v>
      </c>
      <c r="BV869" s="52">
        <v>42597</v>
      </c>
      <c r="BW869" s="49"/>
      <c r="BX869" s="49"/>
      <c r="BY869" s="48">
        <v>0.80720000000000003</v>
      </c>
      <c r="BZ869" s="47">
        <v>1</v>
      </c>
      <c r="CA869" s="47">
        <v>0.01</v>
      </c>
      <c r="CB869" s="47">
        <v>5</v>
      </c>
      <c r="CC869" s="47">
        <v>106</v>
      </c>
      <c r="CD869" s="46" t="s">
        <v>103</v>
      </c>
      <c r="CE869" s="47">
        <v>2.2000000000000002</v>
      </c>
      <c r="CF869" s="47">
        <v>52.5</v>
      </c>
      <c r="CG869" s="47">
        <f>CF869-1.1</f>
        <v>51.4</v>
      </c>
      <c r="CH869" s="47">
        <v>0.22</v>
      </c>
      <c r="CI869" s="47">
        <v>0.01</v>
      </c>
      <c r="CJ869" s="47">
        <v>0</v>
      </c>
      <c r="CK869" s="47">
        <v>649.29999999999995</v>
      </c>
      <c r="CL869" s="47">
        <v>20002</v>
      </c>
      <c r="CM869" s="47">
        <v>3</v>
      </c>
      <c r="CN869" s="47">
        <v>12</v>
      </c>
      <c r="CO869" s="449"/>
      <c r="CP869" s="53">
        <v>0.79</v>
      </c>
      <c r="CQ869" s="53">
        <v>0.88</v>
      </c>
      <c r="CR869" s="53">
        <v>100.4</v>
      </c>
      <c r="CS869" s="53">
        <v>1.7</v>
      </c>
      <c r="CT869" s="53">
        <v>5.5</v>
      </c>
      <c r="CU869" s="53">
        <v>45</v>
      </c>
      <c r="CV869" s="53">
        <v>540</v>
      </c>
      <c r="CW869" s="53">
        <v>720</v>
      </c>
      <c r="CX869" s="53">
        <v>0.5</v>
      </c>
      <c r="CY869" s="53">
        <v>0.05</v>
      </c>
      <c r="CZ869" s="53">
        <v>0.02</v>
      </c>
      <c r="DA869" s="53">
        <v>37.4</v>
      </c>
    </row>
    <row r="870" spans="1:105" ht="15.75" x14ac:dyDescent="0.3">
      <c r="A870" s="44">
        <f t="shared" si="82"/>
        <v>2016</v>
      </c>
      <c r="B870" s="44" t="str">
        <f t="shared" si="82"/>
        <v>AGOSTO</v>
      </c>
      <c r="C870" s="44">
        <v>5</v>
      </c>
      <c r="D870" s="44" t="str">
        <f t="shared" si="81"/>
        <v>AGOSTO 2016 / 4</v>
      </c>
      <c r="E870" s="49">
        <v>4</v>
      </c>
      <c r="F870" s="52">
        <v>42592</v>
      </c>
      <c r="G870" s="50">
        <v>65757</v>
      </c>
      <c r="H870" s="50" t="s">
        <v>104</v>
      </c>
      <c r="I870" s="48">
        <v>0.81040000000000001</v>
      </c>
      <c r="J870" s="51" t="s">
        <v>20</v>
      </c>
      <c r="K870" s="47">
        <v>0.01</v>
      </c>
      <c r="L870" s="47">
        <v>26.6</v>
      </c>
      <c r="M870" s="47">
        <v>112</v>
      </c>
      <c r="N870" s="46" t="s">
        <v>103</v>
      </c>
      <c r="O870" s="47">
        <v>2.1</v>
      </c>
      <c r="P870" s="47">
        <v>54.1</v>
      </c>
      <c r="Q870" s="55"/>
      <c r="R870" s="47">
        <v>0.08</v>
      </c>
      <c r="S870" s="47">
        <v>0</v>
      </c>
      <c r="T870" s="47">
        <v>0.03</v>
      </c>
      <c r="U870" s="47">
        <v>637</v>
      </c>
      <c r="V870" s="47">
        <v>19974</v>
      </c>
      <c r="W870" s="47">
        <v>1</v>
      </c>
      <c r="X870" s="47">
        <v>12</v>
      </c>
      <c r="Y870" s="432"/>
      <c r="Z870" s="53">
        <v>0.79</v>
      </c>
      <c r="AA870" s="53">
        <v>0.88</v>
      </c>
      <c r="AB870" s="53">
        <v>100.4</v>
      </c>
      <c r="AC870" s="53">
        <v>1.7</v>
      </c>
      <c r="AD870" s="53">
        <v>5.5</v>
      </c>
      <c r="AE870" s="53">
        <v>45</v>
      </c>
      <c r="AF870" s="53">
        <v>540</v>
      </c>
      <c r="AG870" s="53">
        <v>720</v>
      </c>
      <c r="AH870" s="53">
        <v>0.5</v>
      </c>
      <c r="AI870" s="53">
        <v>0.05</v>
      </c>
      <c r="AJ870" s="53">
        <v>0.02</v>
      </c>
      <c r="AK870" s="53">
        <v>37.4</v>
      </c>
      <c r="AM870" s="49">
        <v>4</v>
      </c>
      <c r="AN870" s="52">
        <v>42594</v>
      </c>
      <c r="AO870" s="406">
        <v>65774</v>
      </c>
      <c r="AP870" s="50" t="s">
        <v>152</v>
      </c>
      <c r="AQ870" s="48">
        <v>0.81940000000000002</v>
      </c>
      <c r="AR870" s="51" t="s">
        <v>20</v>
      </c>
      <c r="AS870" s="47">
        <v>0.01</v>
      </c>
      <c r="AT870" s="47">
        <v>25</v>
      </c>
      <c r="AU870" s="47">
        <v>121</v>
      </c>
      <c r="AV870" s="46" t="s">
        <v>103</v>
      </c>
      <c r="AW870" s="47">
        <v>2.5</v>
      </c>
      <c r="AX870" s="47">
        <v>58</v>
      </c>
      <c r="AY870" s="47"/>
      <c r="AZ870" s="47">
        <v>0.08</v>
      </c>
      <c r="BA870" s="47">
        <v>0.01</v>
      </c>
      <c r="BB870" s="47">
        <v>0.05</v>
      </c>
      <c r="BC870" s="47">
        <v>674</v>
      </c>
      <c r="BD870" s="47">
        <v>19898</v>
      </c>
      <c r="BE870" s="47" t="s">
        <v>225</v>
      </c>
      <c r="BF870" s="47">
        <v>13</v>
      </c>
      <c r="BG870" s="260"/>
      <c r="BH870" s="53">
        <v>0.79</v>
      </c>
      <c r="BI870" s="53">
        <v>0.88</v>
      </c>
      <c r="BJ870" s="53">
        <v>100.4</v>
      </c>
      <c r="BK870" s="53">
        <v>1.7</v>
      </c>
      <c r="BL870" s="53">
        <v>5.5</v>
      </c>
      <c r="BM870" s="53">
        <v>45</v>
      </c>
      <c r="BN870" s="53">
        <v>540</v>
      </c>
      <c r="BO870" s="53">
        <v>720</v>
      </c>
      <c r="BP870" s="53">
        <v>0.5</v>
      </c>
      <c r="BQ870" s="53">
        <v>0.05</v>
      </c>
      <c r="BR870" s="53">
        <v>0.02</v>
      </c>
      <c r="BS870" s="53">
        <v>37.4</v>
      </c>
      <c r="BU870" s="49">
        <v>4</v>
      </c>
      <c r="BV870" s="52">
        <v>42604</v>
      </c>
      <c r="BW870" s="49"/>
      <c r="BX870" s="49"/>
      <c r="BY870" s="48">
        <v>0.80810000000000004</v>
      </c>
      <c r="BZ870" s="47">
        <v>1</v>
      </c>
      <c r="CA870" s="47">
        <v>0.01</v>
      </c>
      <c r="CB870" s="47">
        <v>6</v>
      </c>
      <c r="CC870" s="47">
        <v>108</v>
      </c>
      <c r="CD870" s="46" t="s">
        <v>103</v>
      </c>
      <c r="CE870" s="47">
        <v>2.4</v>
      </c>
      <c r="CF870" s="47">
        <v>51.5</v>
      </c>
      <c r="CG870" s="47">
        <f>CF870-1.1</f>
        <v>50.4</v>
      </c>
      <c r="CH870" s="47">
        <v>0.22</v>
      </c>
      <c r="CI870" s="47">
        <v>0.01</v>
      </c>
      <c r="CJ870" s="47">
        <v>0</v>
      </c>
      <c r="CK870" s="47">
        <v>646.29999999999995</v>
      </c>
      <c r="CL870" s="47">
        <v>19994</v>
      </c>
      <c r="CM870" s="47">
        <v>3</v>
      </c>
      <c r="CN870" s="47">
        <v>12</v>
      </c>
      <c r="CO870" s="449"/>
      <c r="CP870" s="53">
        <v>0.79</v>
      </c>
      <c r="CQ870" s="53">
        <v>0.88</v>
      </c>
      <c r="CR870" s="53">
        <v>100.4</v>
      </c>
      <c r="CS870" s="53">
        <v>1.7</v>
      </c>
      <c r="CT870" s="53">
        <v>5.5</v>
      </c>
      <c r="CU870" s="53">
        <v>45</v>
      </c>
      <c r="CV870" s="53">
        <v>540</v>
      </c>
      <c r="CW870" s="53">
        <v>720</v>
      </c>
      <c r="CX870" s="53">
        <v>0.5</v>
      </c>
      <c r="CY870" s="53">
        <v>0.05</v>
      </c>
      <c r="CZ870" s="53">
        <v>0.02</v>
      </c>
      <c r="DA870" s="53">
        <v>37.4</v>
      </c>
    </row>
    <row r="871" spans="1:105" ht="15.75" x14ac:dyDescent="0.3">
      <c r="A871" s="44">
        <f t="shared" si="82"/>
        <v>2016</v>
      </c>
      <c r="B871" s="44" t="str">
        <f t="shared" si="82"/>
        <v>AGOSTO</v>
      </c>
      <c r="C871" s="44">
        <v>6</v>
      </c>
      <c r="D871" s="44" t="str">
        <f t="shared" si="81"/>
        <v>AGOSTO 2016 / 5</v>
      </c>
      <c r="E871" s="49">
        <v>5</v>
      </c>
      <c r="F871" s="52">
        <v>42597</v>
      </c>
      <c r="G871" s="50">
        <v>65865</v>
      </c>
      <c r="H871" s="50" t="s">
        <v>102</v>
      </c>
      <c r="I871" s="48">
        <v>0.81040000000000001</v>
      </c>
      <c r="J871" s="51" t="s">
        <v>20</v>
      </c>
      <c r="K871" s="47">
        <v>0.01</v>
      </c>
      <c r="L871" s="47">
        <v>26.6</v>
      </c>
      <c r="M871" s="47">
        <v>112</v>
      </c>
      <c r="N871" s="46" t="s">
        <v>103</v>
      </c>
      <c r="O871" s="47">
        <v>2.4</v>
      </c>
      <c r="P871" s="47">
        <v>55.5</v>
      </c>
      <c r="Q871" s="55"/>
      <c r="R871" s="47">
        <v>0.08</v>
      </c>
      <c r="S871" s="47">
        <v>0</v>
      </c>
      <c r="T871" s="47">
        <v>0.03</v>
      </c>
      <c r="U871" s="47">
        <v>640</v>
      </c>
      <c r="V871" s="47">
        <v>19974</v>
      </c>
      <c r="W871" s="47">
        <v>1</v>
      </c>
      <c r="X871" s="47">
        <v>12</v>
      </c>
      <c r="Y871" s="432"/>
      <c r="Z871" s="53">
        <v>0.79</v>
      </c>
      <c r="AA871" s="53">
        <v>0.88</v>
      </c>
      <c r="AB871" s="53">
        <v>100.4</v>
      </c>
      <c r="AC871" s="53">
        <v>1.7</v>
      </c>
      <c r="AD871" s="53">
        <v>5.5</v>
      </c>
      <c r="AE871" s="53">
        <v>45</v>
      </c>
      <c r="AF871" s="53">
        <v>540</v>
      </c>
      <c r="AG871" s="53">
        <v>720</v>
      </c>
      <c r="AH871" s="53">
        <v>0.5</v>
      </c>
      <c r="AI871" s="53">
        <v>0.05</v>
      </c>
      <c r="AJ871" s="53">
        <v>0.02</v>
      </c>
      <c r="AK871" s="53">
        <v>37.4</v>
      </c>
      <c r="AM871" s="49">
        <v>5</v>
      </c>
      <c r="AN871" s="52">
        <v>42599</v>
      </c>
      <c r="AO871" s="406">
        <v>65879</v>
      </c>
      <c r="AP871" s="50" t="s">
        <v>153</v>
      </c>
      <c r="AQ871" s="48">
        <v>0.81930000000000003</v>
      </c>
      <c r="AR871" s="51" t="s">
        <v>20</v>
      </c>
      <c r="AS871" s="47">
        <v>0.01</v>
      </c>
      <c r="AT871" s="47">
        <v>25</v>
      </c>
      <c r="AU871" s="47">
        <v>115</v>
      </c>
      <c r="AV871" s="46" t="s">
        <v>103</v>
      </c>
      <c r="AW871" s="47">
        <v>2.6</v>
      </c>
      <c r="AX871" s="47">
        <v>58</v>
      </c>
      <c r="AY871" s="47"/>
      <c r="AZ871" s="47">
        <v>0.08</v>
      </c>
      <c r="BA871" s="47">
        <v>0.01</v>
      </c>
      <c r="BB871" s="47">
        <v>0.03</v>
      </c>
      <c r="BC871" s="47">
        <v>675</v>
      </c>
      <c r="BD871" s="47">
        <v>19898</v>
      </c>
      <c r="BE871" s="47" t="s">
        <v>225</v>
      </c>
      <c r="BF871" s="47">
        <v>13</v>
      </c>
      <c r="BG871" s="260"/>
      <c r="BH871" s="53">
        <v>0.79</v>
      </c>
      <c r="BI871" s="53">
        <v>0.88</v>
      </c>
      <c r="BJ871" s="53">
        <v>100.4</v>
      </c>
      <c r="BK871" s="53">
        <v>1.7</v>
      </c>
      <c r="BL871" s="53">
        <v>5.5</v>
      </c>
      <c r="BM871" s="53">
        <v>45</v>
      </c>
      <c r="BN871" s="53">
        <v>540</v>
      </c>
      <c r="BO871" s="53">
        <v>720</v>
      </c>
      <c r="BP871" s="53">
        <v>0.5</v>
      </c>
      <c r="BQ871" s="53">
        <v>0.05</v>
      </c>
      <c r="BR871" s="53">
        <v>0.02</v>
      </c>
      <c r="BS871" s="53">
        <v>37.4</v>
      </c>
    </row>
    <row r="872" spans="1:105" ht="15.75" x14ac:dyDescent="0.3">
      <c r="A872" s="44">
        <f t="shared" si="82"/>
        <v>2016</v>
      </c>
      <c r="B872" s="44" t="str">
        <f t="shared" si="82"/>
        <v>AGOSTO</v>
      </c>
      <c r="C872" s="44">
        <v>7</v>
      </c>
      <c r="D872" s="44" t="str">
        <f t="shared" si="81"/>
        <v>AGOSTO 2016 / 6</v>
      </c>
      <c r="E872" s="49">
        <v>6</v>
      </c>
      <c r="F872" s="52">
        <v>42602</v>
      </c>
      <c r="G872" s="50">
        <v>65972</v>
      </c>
      <c r="H872" s="50" t="s">
        <v>104</v>
      </c>
      <c r="I872" s="48">
        <v>0.81089999999999995</v>
      </c>
      <c r="J872" s="51" t="s">
        <v>20</v>
      </c>
      <c r="K872" s="47">
        <v>0.01</v>
      </c>
      <c r="L872" s="47">
        <v>26.6</v>
      </c>
      <c r="M872" s="47">
        <v>110</v>
      </c>
      <c r="N872" s="46" t="s">
        <v>103</v>
      </c>
      <c r="O872" s="47">
        <v>2.2999999999999998</v>
      </c>
      <c r="P872" s="47">
        <v>56.4</v>
      </c>
      <c r="Q872" s="55"/>
      <c r="R872" s="47">
        <v>0.08</v>
      </c>
      <c r="S872" s="47">
        <v>0</v>
      </c>
      <c r="T872" s="47">
        <v>0.03</v>
      </c>
      <c r="U872" s="47">
        <v>642</v>
      </c>
      <c r="V872" s="47">
        <v>19970</v>
      </c>
      <c r="W872" s="47">
        <v>1</v>
      </c>
      <c r="X872" s="47">
        <v>12</v>
      </c>
      <c r="Y872" s="432"/>
      <c r="Z872" s="53">
        <v>0.79</v>
      </c>
      <c r="AA872" s="53">
        <v>0.88</v>
      </c>
      <c r="AB872" s="53">
        <v>100.4</v>
      </c>
      <c r="AC872" s="53">
        <v>1.7</v>
      </c>
      <c r="AD872" s="53">
        <v>5.5</v>
      </c>
      <c r="AE872" s="53">
        <v>45</v>
      </c>
      <c r="AF872" s="53">
        <v>540</v>
      </c>
      <c r="AG872" s="53">
        <v>720</v>
      </c>
      <c r="AH872" s="53">
        <v>0.5</v>
      </c>
      <c r="AI872" s="53">
        <v>0.05</v>
      </c>
      <c r="AJ872" s="53">
        <v>0.02</v>
      </c>
      <c r="AK872" s="53">
        <v>37.4</v>
      </c>
      <c r="AM872" s="49">
        <v>6</v>
      </c>
      <c r="AN872" s="52">
        <v>42602</v>
      </c>
      <c r="AO872" s="406">
        <v>65960</v>
      </c>
      <c r="AP872" s="50" t="s">
        <v>152</v>
      </c>
      <c r="AQ872" s="48">
        <v>0.81740000000000002</v>
      </c>
      <c r="AR872" s="51" t="s">
        <v>20</v>
      </c>
      <c r="AS872" s="47">
        <v>0.01</v>
      </c>
      <c r="AT872" s="47">
        <v>20</v>
      </c>
      <c r="AU872" s="47">
        <v>118</v>
      </c>
      <c r="AV872" s="46" t="s">
        <v>103</v>
      </c>
      <c r="AW872" s="47">
        <v>2.4</v>
      </c>
      <c r="AX872" s="47">
        <v>58</v>
      </c>
      <c r="AY872" s="55"/>
      <c r="AZ872" s="47">
        <v>0.08</v>
      </c>
      <c r="BA872" s="47">
        <v>0.01</v>
      </c>
      <c r="BB872" s="47">
        <v>0.03</v>
      </c>
      <c r="BC872" s="47">
        <v>666</v>
      </c>
      <c r="BD872" s="47">
        <v>19914</v>
      </c>
      <c r="BE872" s="47" t="s">
        <v>223</v>
      </c>
      <c r="BF872" s="47">
        <v>13</v>
      </c>
      <c r="BG872" s="260"/>
      <c r="BH872" s="53">
        <v>0.79</v>
      </c>
      <c r="BI872" s="53">
        <v>0.88</v>
      </c>
      <c r="BJ872" s="53">
        <v>100.4</v>
      </c>
      <c r="BK872" s="53">
        <v>1.7</v>
      </c>
      <c r="BL872" s="53">
        <v>5.5</v>
      </c>
      <c r="BM872" s="53">
        <v>45</v>
      </c>
      <c r="BN872" s="53">
        <v>540</v>
      </c>
      <c r="BO872" s="53">
        <v>720</v>
      </c>
      <c r="BP872" s="53">
        <v>0.5</v>
      </c>
      <c r="BQ872" s="53">
        <v>0.05</v>
      </c>
      <c r="BR872" s="53">
        <v>0.02</v>
      </c>
      <c r="BS872" s="53">
        <v>37.4</v>
      </c>
    </row>
    <row r="873" spans="1:105" ht="15.75" x14ac:dyDescent="0.3">
      <c r="A873" s="44">
        <f t="shared" si="82"/>
        <v>2016</v>
      </c>
      <c r="B873" s="44" t="str">
        <f t="shared" si="82"/>
        <v>AGOSTO</v>
      </c>
      <c r="C873" s="44">
        <v>8</v>
      </c>
      <c r="D873" s="44" t="str">
        <f t="shared" si="81"/>
        <v>AGOSTO 2016 / 7</v>
      </c>
      <c r="E873" s="49">
        <v>7</v>
      </c>
      <c r="F873" s="52">
        <v>42608</v>
      </c>
      <c r="G873" s="50">
        <v>66110</v>
      </c>
      <c r="H873" s="50" t="s">
        <v>102</v>
      </c>
      <c r="I873" s="48">
        <v>0.81</v>
      </c>
      <c r="J873" s="51" t="s">
        <v>20</v>
      </c>
      <c r="K873" s="47">
        <v>0.01</v>
      </c>
      <c r="L873" s="47">
        <v>26.6</v>
      </c>
      <c r="M873" s="47">
        <v>112</v>
      </c>
      <c r="N873" s="46" t="s">
        <v>103</v>
      </c>
      <c r="O873" s="47">
        <v>2.2000000000000002</v>
      </c>
      <c r="P873" s="47">
        <v>55.9</v>
      </c>
      <c r="Q873" s="55"/>
      <c r="R873" s="47">
        <v>0.08</v>
      </c>
      <c r="S873" s="47">
        <v>0</v>
      </c>
      <c r="T873" s="47">
        <v>0.03</v>
      </c>
      <c r="U873" s="47">
        <v>642</v>
      </c>
      <c r="V873" s="47">
        <v>19978</v>
      </c>
      <c r="W873" s="47">
        <v>1</v>
      </c>
      <c r="X873" s="47">
        <v>12</v>
      </c>
      <c r="Y873" s="432"/>
      <c r="Z873" s="53">
        <v>0.79</v>
      </c>
      <c r="AA873" s="53">
        <v>0.88</v>
      </c>
      <c r="AB873" s="53">
        <v>100.4</v>
      </c>
      <c r="AC873" s="53">
        <v>1.7</v>
      </c>
      <c r="AD873" s="53">
        <v>5.5</v>
      </c>
      <c r="AE873" s="53">
        <v>45</v>
      </c>
      <c r="AF873" s="53">
        <v>540</v>
      </c>
      <c r="AG873" s="53">
        <v>720</v>
      </c>
      <c r="AH873" s="53">
        <v>0.5</v>
      </c>
      <c r="AI873" s="53">
        <v>0.05</v>
      </c>
      <c r="AJ873" s="53">
        <v>0.02</v>
      </c>
      <c r="AK873" s="53">
        <v>37.4</v>
      </c>
      <c r="AM873" s="49">
        <v>7</v>
      </c>
      <c r="AN873" s="52">
        <v>42607</v>
      </c>
      <c r="AO873" s="406">
        <v>66054</v>
      </c>
      <c r="AP873" s="50" t="s">
        <v>182</v>
      </c>
      <c r="AQ873" s="48">
        <v>0.81840000000000002</v>
      </c>
      <c r="AR873" s="51" t="s">
        <v>20</v>
      </c>
      <c r="AS873" s="47">
        <v>0.01</v>
      </c>
      <c r="AT873" s="47">
        <v>25</v>
      </c>
      <c r="AU873" s="47">
        <v>113</v>
      </c>
      <c r="AV873" s="46" t="s">
        <v>103</v>
      </c>
      <c r="AW873" s="47">
        <v>2.5</v>
      </c>
      <c r="AX873" s="47">
        <v>59</v>
      </c>
      <c r="AY873" s="55"/>
      <c r="AZ873" s="47">
        <v>0.08</v>
      </c>
      <c r="BA873" s="47">
        <v>0.01</v>
      </c>
      <c r="BB873" s="47">
        <v>0.05</v>
      </c>
      <c r="BC873" s="47">
        <v>678</v>
      </c>
      <c r="BD873" s="47">
        <v>19906</v>
      </c>
      <c r="BE873" s="47" t="s">
        <v>223</v>
      </c>
      <c r="BF873" s="47">
        <v>13</v>
      </c>
      <c r="BG873" s="260"/>
      <c r="BH873" s="53">
        <v>0.79</v>
      </c>
      <c r="BI873" s="53">
        <v>0.88</v>
      </c>
      <c r="BJ873" s="53">
        <v>100.4</v>
      </c>
      <c r="BK873" s="53">
        <v>1.7</v>
      </c>
      <c r="BL873" s="53">
        <v>5.5</v>
      </c>
      <c r="BM873" s="53">
        <v>45</v>
      </c>
      <c r="BN873" s="53">
        <v>540</v>
      </c>
      <c r="BO873" s="53">
        <v>720</v>
      </c>
      <c r="BP873" s="53">
        <v>0.5</v>
      </c>
      <c r="BQ873" s="53">
        <v>0.05</v>
      </c>
      <c r="BR873" s="53">
        <v>0.02</v>
      </c>
      <c r="BS873" s="53">
        <v>37.4</v>
      </c>
    </row>
    <row r="874" spans="1:105" ht="15.75" x14ac:dyDescent="0.3">
      <c r="A874" s="44">
        <f t="shared" si="82"/>
        <v>2016</v>
      </c>
      <c r="B874" s="44" t="str">
        <f t="shared" si="82"/>
        <v>AGOSTO</v>
      </c>
      <c r="C874" s="44">
        <v>9</v>
      </c>
      <c r="D874" s="44" t="str">
        <f t="shared" si="81"/>
        <v>AGOSTO 2016 / 8</v>
      </c>
      <c r="AM874" s="49">
        <v>8</v>
      </c>
      <c r="AN874" s="52">
        <v>42610</v>
      </c>
      <c r="AO874" s="406">
        <v>66120</v>
      </c>
      <c r="AP874" s="50" t="s">
        <v>153</v>
      </c>
      <c r="AQ874" s="48">
        <v>0.81930000000000003</v>
      </c>
      <c r="AR874" s="51" t="s">
        <v>20</v>
      </c>
      <c r="AS874" s="47">
        <v>0.01</v>
      </c>
      <c r="AT874" s="47">
        <v>25</v>
      </c>
      <c r="AU874" s="47">
        <v>124</v>
      </c>
      <c r="AV874" s="46" t="s">
        <v>103</v>
      </c>
      <c r="AW874" s="47">
        <v>2.5</v>
      </c>
      <c r="AX874" s="47">
        <v>57</v>
      </c>
      <c r="AY874" s="55"/>
      <c r="AZ874" s="47">
        <v>0.08</v>
      </c>
      <c r="BA874" s="47">
        <v>0.01</v>
      </c>
      <c r="BB874" s="47">
        <v>0.05</v>
      </c>
      <c r="BC874" s="47">
        <v>669</v>
      </c>
      <c r="BD874" s="47">
        <v>19898</v>
      </c>
      <c r="BE874" s="47" t="s">
        <v>223</v>
      </c>
      <c r="BF874" s="47">
        <v>13</v>
      </c>
      <c r="BG874" s="260"/>
      <c r="BH874" s="53">
        <v>0.79</v>
      </c>
      <c r="BI874" s="53">
        <v>0.88</v>
      </c>
      <c r="BJ874" s="53">
        <v>100.4</v>
      </c>
      <c r="BK874" s="53">
        <v>1.7</v>
      </c>
      <c r="BL874" s="53">
        <v>5.5</v>
      </c>
      <c r="BM874" s="53">
        <v>45</v>
      </c>
      <c r="BN874" s="53">
        <v>540</v>
      </c>
      <c r="BO874" s="53">
        <v>720</v>
      </c>
      <c r="BP874" s="53">
        <v>0.5</v>
      </c>
      <c r="BQ874" s="53">
        <v>0.05</v>
      </c>
      <c r="BR874" s="53">
        <v>0.02</v>
      </c>
      <c r="BS874" s="53">
        <v>37.4</v>
      </c>
    </row>
    <row r="875" spans="1:105" x14ac:dyDescent="0.25">
      <c r="A875" s="44">
        <f t="shared" si="82"/>
        <v>2016</v>
      </c>
      <c r="B875" s="44" t="str">
        <f t="shared" si="82"/>
        <v>AGOSTO</v>
      </c>
      <c r="C875" s="44">
        <v>10</v>
      </c>
      <c r="D875" s="44" t="str">
        <f t="shared" si="81"/>
        <v>AGOSTO 2016 / 9</v>
      </c>
    </row>
    <row r="876" spans="1:105" x14ac:dyDescent="0.25">
      <c r="A876" s="44">
        <f t="shared" si="82"/>
        <v>2016</v>
      </c>
      <c r="B876" s="44" t="str">
        <f t="shared" si="82"/>
        <v>AGOSTO</v>
      </c>
      <c r="C876" s="44">
        <v>11</v>
      </c>
      <c r="D876" s="44" t="str">
        <f t="shared" si="81"/>
        <v>AGOSTO 2016 / 10</v>
      </c>
    </row>
    <row r="877" spans="1:105" x14ac:dyDescent="0.25">
      <c r="A877" s="44">
        <f t="shared" si="82"/>
        <v>2016</v>
      </c>
      <c r="B877" s="44" t="str">
        <f t="shared" si="82"/>
        <v>AGOSTO</v>
      </c>
      <c r="C877" s="44">
        <v>12</v>
      </c>
      <c r="D877" s="44" t="str">
        <f t="shared" si="81"/>
        <v>AGOSTO 2016 / 11</v>
      </c>
    </row>
    <row r="878" spans="1:105" x14ac:dyDescent="0.25">
      <c r="A878" s="44">
        <f t="shared" si="82"/>
        <v>2016</v>
      </c>
      <c r="B878" s="44" t="str">
        <f t="shared" si="82"/>
        <v>AGOSTO</v>
      </c>
      <c r="C878" s="44">
        <v>13</v>
      </c>
      <c r="D878" s="44" t="str">
        <f t="shared" si="81"/>
        <v>AGOSTO 2016 / 12</v>
      </c>
    </row>
    <row r="879" spans="1:105" x14ac:dyDescent="0.25">
      <c r="A879" s="44">
        <f t="shared" si="82"/>
        <v>2016</v>
      </c>
      <c r="B879" s="44" t="str">
        <f t="shared" si="82"/>
        <v>AGOSTO</v>
      </c>
      <c r="C879" s="44">
        <v>14</v>
      </c>
      <c r="D879" s="44" t="str">
        <f t="shared" si="81"/>
        <v>AGOSTO 2016 / 13</v>
      </c>
    </row>
    <row r="880" spans="1:105" x14ac:dyDescent="0.25">
      <c r="A880" s="44">
        <f t="shared" si="82"/>
        <v>2016</v>
      </c>
      <c r="B880" s="44" t="str">
        <f t="shared" si="82"/>
        <v>AGOSTO</v>
      </c>
      <c r="C880" s="44">
        <v>15</v>
      </c>
      <c r="D880" s="44" t="str">
        <f t="shared" si="81"/>
        <v>AGOSTO 2016 / 14</v>
      </c>
    </row>
    <row r="881" spans="1:4" x14ac:dyDescent="0.25">
      <c r="A881" s="44">
        <f t="shared" si="82"/>
        <v>2016</v>
      </c>
      <c r="B881" s="44" t="str">
        <f t="shared" si="82"/>
        <v>AGOSTO</v>
      </c>
      <c r="C881" s="44">
        <v>16</v>
      </c>
      <c r="D881" s="44" t="str">
        <f t="shared" si="81"/>
        <v>AGOSTO 2016 / 15</v>
      </c>
    </row>
    <row r="882" spans="1:4" x14ac:dyDescent="0.25">
      <c r="A882" s="44">
        <f t="shared" si="82"/>
        <v>2016</v>
      </c>
      <c r="B882" s="44" t="str">
        <f t="shared" si="82"/>
        <v>AGOSTO</v>
      </c>
      <c r="C882" s="44">
        <v>17</v>
      </c>
      <c r="D882" s="44" t="str">
        <f t="shared" si="81"/>
        <v>AGOSTO 2016 / 16</v>
      </c>
    </row>
    <row r="883" spans="1:4" x14ac:dyDescent="0.25">
      <c r="A883" s="44">
        <f t="shared" si="82"/>
        <v>2016</v>
      </c>
      <c r="B883" s="44" t="str">
        <f t="shared" si="82"/>
        <v>AGOSTO</v>
      </c>
      <c r="C883" s="44">
        <v>18</v>
      </c>
      <c r="D883" s="44" t="str">
        <f t="shared" si="81"/>
        <v>AGOSTO 2016 / 17</v>
      </c>
    </row>
    <row r="884" spans="1:4" x14ac:dyDescent="0.25">
      <c r="A884" s="44">
        <f t="shared" si="82"/>
        <v>2016</v>
      </c>
      <c r="B884" s="44" t="str">
        <f t="shared" si="82"/>
        <v>AGOSTO</v>
      </c>
      <c r="C884" s="44">
        <v>19</v>
      </c>
      <c r="D884" s="44" t="str">
        <f t="shared" si="81"/>
        <v>AGOSTO 2016 / 18</v>
      </c>
    </row>
    <row r="885" spans="1:4" x14ac:dyDescent="0.25">
      <c r="A885" s="44">
        <f t="shared" si="82"/>
        <v>2016</v>
      </c>
      <c r="B885" s="44" t="str">
        <f t="shared" si="82"/>
        <v>AGOSTO</v>
      </c>
      <c r="C885" s="44">
        <v>20</v>
      </c>
      <c r="D885" s="44" t="str">
        <f t="shared" si="81"/>
        <v>AGOSTO 2016 / 19</v>
      </c>
    </row>
    <row r="886" spans="1:4" x14ac:dyDescent="0.25">
      <c r="A886" s="44">
        <f t="shared" si="82"/>
        <v>2016</v>
      </c>
      <c r="B886" s="44" t="str">
        <f t="shared" si="82"/>
        <v>AGOSTO</v>
      </c>
      <c r="C886" s="44">
        <v>21</v>
      </c>
      <c r="D886" s="44" t="str">
        <f t="shared" si="81"/>
        <v>AGOSTO 2016 / 20</v>
      </c>
    </row>
    <row r="887" spans="1:4" x14ac:dyDescent="0.25">
      <c r="A887" s="44">
        <f t="shared" si="82"/>
        <v>2016</v>
      </c>
      <c r="B887" s="44" t="str">
        <f t="shared" si="82"/>
        <v>AGOSTO</v>
      </c>
      <c r="C887" s="44">
        <v>22</v>
      </c>
      <c r="D887" s="44" t="str">
        <f t="shared" si="81"/>
        <v>AGOSTO 2016 / 21</v>
      </c>
    </row>
    <row r="888" spans="1:4" x14ac:dyDescent="0.25">
      <c r="A888" s="44">
        <f t="shared" si="82"/>
        <v>2016</v>
      </c>
      <c r="B888" s="44" t="str">
        <f t="shared" si="82"/>
        <v>AGOSTO</v>
      </c>
      <c r="C888" s="44">
        <v>23</v>
      </c>
      <c r="D888" s="44" t="str">
        <f t="shared" si="81"/>
        <v>AGOSTO 2016 / 22</v>
      </c>
    </row>
    <row r="889" spans="1:4" x14ac:dyDescent="0.25">
      <c r="A889" s="44">
        <f t="shared" si="82"/>
        <v>2016</v>
      </c>
      <c r="B889" s="44" t="str">
        <f t="shared" si="82"/>
        <v>AGOSTO</v>
      </c>
      <c r="C889" s="44">
        <v>24</v>
      </c>
      <c r="D889" s="44" t="str">
        <f t="shared" si="81"/>
        <v>AGOSTO 2016 / 23</v>
      </c>
    </row>
    <row r="890" spans="1:4" x14ac:dyDescent="0.25">
      <c r="A890" s="44">
        <f t="shared" si="82"/>
        <v>2016</v>
      </c>
      <c r="B890" s="44" t="str">
        <f t="shared" si="82"/>
        <v>AGOSTO</v>
      </c>
      <c r="C890" s="44">
        <v>25</v>
      </c>
      <c r="D890" s="44" t="str">
        <f t="shared" si="81"/>
        <v>AGOSTO 2016 / 24</v>
      </c>
    </row>
    <row r="891" spans="1:4" x14ac:dyDescent="0.25">
      <c r="A891" s="44">
        <f t="shared" si="82"/>
        <v>2016</v>
      </c>
      <c r="B891" s="44" t="str">
        <f t="shared" si="82"/>
        <v>AGOSTO</v>
      </c>
      <c r="C891" s="44">
        <v>26</v>
      </c>
      <c r="D891" s="44" t="str">
        <f t="shared" si="81"/>
        <v>AGOSTO 2016 / 25</v>
      </c>
    </row>
    <row r="892" spans="1:4" x14ac:dyDescent="0.25">
      <c r="A892" s="44">
        <f t="shared" si="82"/>
        <v>2016</v>
      </c>
      <c r="B892" s="44" t="str">
        <f t="shared" si="82"/>
        <v>AGOSTO</v>
      </c>
      <c r="C892" s="44">
        <v>27</v>
      </c>
      <c r="D892" s="44" t="str">
        <f t="shared" si="81"/>
        <v>AGOSTO 2016 / 26</v>
      </c>
    </row>
    <row r="893" spans="1:4" x14ac:dyDescent="0.25">
      <c r="A893" s="44">
        <f t="shared" si="82"/>
        <v>2016</v>
      </c>
      <c r="B893" s="44" t="str">
        <f t="shared" si="82"/>
        <v>AGOSTO</v>
      </c>
      <c r="C893" s="44">
        <v>28</v>
      </c>
      <c r="D893" s="44" t="str">
        <f t="shared" si="81"/>
        <v>AGOSTO 2016 / 27</v>
      </c>
    </row>
    <row r="894" spans="1:4" x14ac:dyDescent="0.25">
      <c r="A894" s="44">
        <f t="shared" si="82"/>
        <v>2016</v>
      </c>
      <c r="B894" s="44" t="str">
        <f t="shared" si="82"/>
        <v>AGOSTO</v>
      </c>
      <c r="C894" s="44">
        <v>29</v>
      </c>
      <c r="D894" s="44" t="str">
        <f t="shared" si="81"/>
        <v>AGOSTO 2016 / 28</v>
      </c>
    </row>
    <row r="895" spans="1:4" x14ac:dyDescent="0.25">
      <c r="A895" s="44">
        <f t="shared" si="82"/>
        <v>2016</v>
      </c>
      <c r="B895" s="44" t="str">
        <f t="shared" si="82"/>
        <v>AGOSTO</v>
      </c>
      <c r="C895" s="44">
        <v>30</v>
      </c>
      <c r="D895" s="44" t="str">
        <f t="shared" si="81"/>
        <v>AGOSTO 2016 / 29</v>
      </c>
    </row>
    <row r="896" spans="1:4" x14ac:dyDescent="0.25">
      <c r="A896" s="44">
        <f t="shared" si="82"/>
        <v>2016</v>
      </c>
      <c r="B896" s="44" t="str">
        <f t="shared" si="82"/>
        <v>AGOSTO</v>
      </c>
      <c r="C896" s="44">
        <v>31</v>
      </c>
      <c r="D896" s="44" t="str">
        <f t="shared" si="81"/>
        <v>AGOSTO 2016 / 30</v>
      </c>
    </row>
    <row r="897" spans="1:105" s="206" customFormat="1" x14ac:dyDescent="0.25">
      <c r="D897" s="44" t="str">
        <f t="shared" si="81"/>
        <v>AGOSTO 2016 / 31</v>
      </c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17"/>
      <c r="Z897" s="44"/>
      <c r="AA897" s="55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207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55"/>
      <c r="AY897" s="44"/>
      <c r="AZ897" s="44"/>
      <c r="BA897" s="44"/>
      <c r="BB897" s="44"/>
      <c r="BC897" s="44"/>
      <c r="BD897" s="44"/>
      <c r="BE897" s="44"/>
      <c r="BF897" s="44"/>
      <c r="BG897" s="411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207"/>
      <c r="BU897" s="44"/>
      <c r="BV897" s="55"/>
      <c r="BW897" s="44"/>
      <c r="BX897" s="44"/>
      <c r="BY897" s="44"/>
      <c r="BZ897" s="44"/>
      <c r="CA897" s="44"/>
      <c r="CB897" s="44"/>
      <c r="CC897" s="44"/>
      <c r="CD897" s="44"/>
      <c r="CE897" s="44"/>
      <c r="CF897" s="44"/>
      <c r="CG897" s="44"/>
      <c r="CH897" s="44"/>
      <c r="CI897" s="44"/>
      <c r="CJ897" s="44"/>
      <c r="CK897" s="44"/>
      <c r="CL897" s="44"/>
      <c r="CM897" s="44"/>
      <c r="CN897" s="44"/>
      <c r="CO897" s="422"/>
      <c r="CP897" s="44"/>
      <c r="CQ897" s="44"/>
      <c r="CR897" s="44"/>
      <c r="CS897" s="44"/>
      <c r="CT897" s="44"/>
      <c r="CU897" s="44"/>
      <c r="CV897" s="44"/>
      <c r="CW897" s="44"/>
      <c r="CX897" s="44"/>
      <c r="CY897" s="44"/>
      <c r="CZ897" s="44"/>
      <c r="DA897" s="44"/>
    </row>
    <row r="898" spans="1:105" ht="15.75" x14ac:dyDescent="0.25">
      <c r="A898" s="44">
        <v>2016</v>
      </c>
      <c r="B898" s="44" t="s">
        <v>235</v>
      </c>
      <c r="C898" s="44">
        <v>1</v>
      </c>
      <c r="D898" s="208" t="s">
        <v>228</v>
      </c>
      <c r="E898" s="209">
        <f>IFERROR(AVERAGE(E867:E897),"")</f>
        <v>4</v>
      </c>
      <c r="F898" s="209">
        <f>IFERROR(AVERAGE(F867:F897),"")</f>
        <v>42593.714285714283</v>
      </c>
      <c r="G898" s="209">
        <f>IFERROR(AVERAGE(G867:G897),"")</f>
        <v>127142922923</v>
      </c>
      <c r="H898" s="209" t="str">
        <f>IFERROR(AVERAGE(H867:H897),"")</f>
        <v/>
      </c>
      <c r="I898" s="209">
        <f>IFERROR(AVERAGE(I867:I897),"")</f>
        <v>0.81010000000000004</v>
      </c>
      <c r="J898" s="209" t="str">
        <f t="shared" ref="J898:BU898" si="83">IFERROR(AVERAGE(J867:J897),"")</f>
        <v/>
      </c>
      <c r="K898" s="209">
        <f t="shared" si="83"/>
        <v>0.01</v>
      </c>
      <c r="L898" s="209">
        <f t="shared" si="83"/>
        <v>26.599999999999998</v>
      </c>
      <c r="M898" s="209">
        <f t="shared" si="83"/>
        <v>110.85714285714286</v>
      </c>
      <c r="N898" s="209" t="str">
        <f t="shared" si="83"/>
        <v/>
      </c>
      <c r="O898" s="209">
        <f t="shared" si="83"/>
        <v>2.1857142857142855</v>
      </c>
      <c r="P898" s="209">
        <f t="shared" si="83"/>
        <v>55.971428571428568</v>
      </c>
      <c r="Q898" s="209" t="str">
        <f t="shared" si="83"/>
        <v/>
      </c>
      <c r="R898" s="209">
        <f t="shared" si="83"/>
        <v>0.08</v>
      </c>
      <c r="S898" s="209">
        <f t="shared" si="83"/>
        <v>0</v>
      </c>
      <c r="T898" s="209">
        <f t="shared" si="83"/>
        <v>0.03</v>
      </c>
      <c r="U898" s="209">
        <f t="shared" si="83"/>
        <v>645.71428571428567</v>
      </c>
      <c r="V898" s="209">
        <f t="shared" si="83"/>
        <v>19976.857142857141</v>
      </c>
      <c r="W898" s="209">
        <f t="shared" si="83"/>
        <v>1</v>
      </c>
      <c r="X898" s="209">
        <f t="shared" si="83"/>
        <v>12</v>
      </c>
      <c r="Y898" s="418" t="str">
        <f t="shared" si="83"/>
        <v/>
      </c>
      <c r="Z898" s="209">
        <f t="shared" si="83"/>
        <v>0.79</v>
      </c>
      <c r="AA898" s="209">
        <f t="shared" si="83"/>
        <v>0.88</v>
      </c>
      <c r="AB898" s="209">
        <f t="shared" si="83"/>
        <v>100.39999999999999</v>
      </c>
      <c r="AC898" s="209">
        <f t="shared" si="83"/>
        <v>1.6999999999999997</v>
      </c>
      <c r="AD898" s="209">
        <f t="shared" si="83"/>
        <v>5.5</v>
      </c>
      <c r="AE898" s="209">
        <f t="shared" si="83"/>
        <v>45</v>
      </c>
      <c r="AF898" s="209">
        <f t="shared" si="83"/>
        <v>540</v>
      </c>
      <c r="AG898" s="209">
        <f t="shared" si="83"/>
        <v>720</v>
      </c>
      <c r="AH898" s="209">
        <f t="shared" si="83"/>
        <v>0.5</v>
      </c>
      <c r="AI898" s="209">
        <f t="shared" si="83"/>
        <v>4.9999999999999996E-2</v>
      </c>
      <c r="AJ898" s="209">
        <f t="shared" si="83"/>
        <v>0.02</v>
      </c>
      <c r="AK898" s="209">
        <f t="shared" si="83"/>
        <v>37.4</v>
      </c>
      <c r="AL898" s="209" t="str">
        <f t="shared" si="83"/>
        <v/>
      </c>
      <c r="AM898" s="209">
        <f t="shared" si="83"/>
        <v>4.5</v>
      </c>
      <c r="AN898" s="209">
        <f t="shared" si="83"/>
        <v>42596.875</v>
      </c>
      <c r="AO898" s="209">
        <f t="shared" si="83"/>
        <v>111250065832.875</v>
      </c>
      <c r="AP898" s="209" t="str">
        <f t="shared" si="83"/>
        <v/>
      </c>
      <c r="AQ898" s="209">
        <f t="shared" si="83"/>
        <v>0.81909999999999994</v>
      </c>
      <c r="AR898" s="209" t="str">
        <f t="shared" si="83"/>
        <v/>
      </c>
      <c r="AS898" s="209">
        <f t="shared" si="83"/>
        <v>0.01</v>
      </c>
      <c r="AT898" s="209">
        <f t="shared" si="83"/>
        <v>24.625</v>
      </c>
      <c r="AU898" s="209">
        <f t="shared" si="83"/>
        <v>119.375</v>
      </c>
      <c r="AV898" s="209" t="str">
        <f t="shared" si="83"/>
        <v/>
      </c>
      <c r="AW898" s="209">
        <f t="shared" si="83"/>
        <v>2.5125000000000002</v>
      </c>
      <c r="AX898" s="210">
        <f t="shared" si="83"/>
        <v>57.875</v>
      </c>
      <c r="AY898" s="209" t="str">
        <f t="shared" si="83"/>
        <v/>
      </c>
      <c r="AZ898" s="209">
        <f t="shared" si="83"/>
        <v>0.08</v>
      </c>
      <c r="BA898" s="209">
        <f t="shared" si="83"/>
        <v>0.01</v>
      </c>
      <c r="BB898" s="209">
        <f t="shared" si="83"/>
        <v>4.2499999999999996E-2</v>
      </c>
      <c r="BC898" s="209">
        <f t="shared" si="83"/>
        <v>670</v>
      </c>
      <c r="BD898" s="209">
        <f t="shared" si="83"/>
        <v>19899.875</v>
      </c>
      <c r="BE898" s="209" t="str">
        <f t="shared" si="83"/>
        <v/>
      </c>
      <c r="BF898" s="209">
        <f t="shared" si="83"/>
        <v>13</v>
      </c>
      <c r="BG898" s="412" t="str">
        <f t="shared" si="83"/>
        <v/>
      </c>
      <c r="BH898" s="209">
        <f t="shared" si="83"/>
        <v>0.79</v>
      </c>
      <c r="BI898" s="209">
        <f t="shared" si="83"/>
        <v>0.88</v>
      </c>
      <c r="BJ898" s="209">
        <f t="shared" si="83"/>
        <v>100.39999999999999</v>
      </c>
      <c r="BK898" s="209">
        <f t="shared" si="83"/>
        <v>1.6999999999999997</v>
      </c>
      <c r="BL898" s="209">
        <f t="shared" si="83"/>
        <v>5.5</v>
      </c>
      <c r="BM898" s="209">
        <f t="shared" si="83"/>
        <v>45</v>
      </c>
      <c r="BN898" s="209">
        <f t="shared" si="83"/>
        <v>540</v>
      </c>
      <c r="BO898" s="209">
        <f t="shared" si="83"/>
        <v>720</v>
      </c>
      <c r="BP898" s="209">
        <f t="shared" si="83"/>
        <v>0.5</v>
      </c>
      <c r="BQ898" s="209">
        <f t="shared" si="83"/>
        <v>4.9999999999999996E-2</v>
      </c>
      <c r="BR898" s="209">
        <f t="shared" si="83"/>
        <v>0.02</v>
      </c>
      <c r="BS898" s="209">
        <f t="shared" si="83"/>
        <v>37.4</v>
      </c>
      <c r="BT898" s="209" t="str">
        <f t="shared" si="83"/>
        <v/>
      </c>
      <c r="BU898" s="209">
        <f t="shared" si="83"/>
        <v>2.5</v>
      </c>
      <c r="BV898" s="210">
        <f>IFERROR(AVERAGE(BV867:BV897),"")</f>
        <v>42593.5</v>
      </c>
      <c r="BW898" s="206"/>
      <c r="BX898" s="206"/>
      <c r="BY898" s="206"/>
      <c r="BZ898" s="206"/>
      <c r="CA898" s="206"/>
      <c r="CB898" s="206"/>
      <c r="CC898" s="206"/>
      <c r="CD898" s="206"/>
      <c r="CE898" s="206"/>
      <c r="CF898" s="206"/>
      <c r="CG898" s="206"/>
      <c r="CH898" s="206"/>
      <c r="CI898" s="206"/>
      <c r="CJ898" s="206"/>
      <c r="CK898" s="206"/>
      <c r="CL898" s="206"/>
      <c r="CM898" s="206"/>
      <c r="CN898" s="206"/>
      <c r="CO898" s="448"/>
      <c r="CP898" s="206"/>
      <c r="CQ898" s="206"/>
      <c r="CR898" s="206"/>
      <c r="CS898" s="206"/>
      <c r="CT898" s="206"/>
      <c r="CU898" s="206"/>
      <c r="CV898" s="206"/>
      <c r="CW898" s="206"/>
      <c r="CX898" s="206"/>
      <c r="CY898" s="206"/>
      <c r="CZ898" s="206"/>
      <c r="DA898" s="206"/>
    </row>
    <row r="899" spans="1:105" ht="15.75" x14ac:dyDescent="0.3">
      <c r="A899" s="44">
        <f>A898</f>
        <v>2016</v>
      </c>
      <c r="B899" s="44" t="str">
        <f>B898</f>
        <v>SEPTIEMBRE</v>
      </c>
      <c r="C899" s="44">
        <v>2</v>
      </c>
      <c r="D899" s="44" t="str">
        <f t="shared" ref="D899:D929" si="84">B898&amp;" "&amp;A898&amp;" / "&amp;C898</f>
        <v>SEPTIEMBRE 2016 / 1</v>
      </c>
      <c r="E899" s="532">
        <v>1</v>
      </c>
      <c r="F899" s="535">
        <v>42614</v>
      </c>
      <c r="G899" s="533">
        <v>890000066377</v>
      </c>
      <c r="H899" s="533" t="s">
        <v>104</v>
      </c>
      <c r="I899" s="531">
        <v>0.81089999999999995</v>
      </c>
      <c r="J899" s="534" t="s">
        <v>20</v>
      </c>
      <c r="K899" s="530">
        <v>0.01</v>
      </c>
      <c r="L899" s="530">
        <v>26.6</v>
      </c>
      <c r="M899" s="530">
        <v>110</v>
      </c>
      <c r="N899" s="529" t="s">
        <v>103</v>
      </c>
      <c r="O899" s="530">
        <v>2</v>
      </c>
      <c r="P899" s="530">
        <v>56.2</v>
      </c>
      <c r="Q899" s="536"/>
      <c r="R899" s="530">
        <v>0.08</v>
      </c>
      <c r="S899" s="530">
        <v>0</v>
      </c>
      <c r="T899" s="530">
        <v>0.03</v>
      </c>
      <c r="U899" s="530">
        <v>645</v>
      </c>
      <c r="V899" s="530">
        <v>19970</v>
      </c>
      <c r="W899" s="530">
        <v>1</v>
      </c>
      <c r="X899" s="530">
        <v>12</v>
      </c>
      <c r="Z899" s="538">
        <v>0.79</v>
      </c>
      <c r="AA899" s="538">
        <v>0.88</v>
      </c>
      <c r="AB899" s="538">
        <v>100.4</v>
      </c>
      <c r="AC899" s="538">
        <v>1.7</v>
      </c>
      <c r="AD899" s="538">
        <v>5.5</v>
      </c>
      <c r="AE899" s="538">
        <v>45</v>
      </c>
      <c r="AF899" s="538">
        <v>540</v>
      </c>
      <c r="AG899" s="538">
        <v>720</v>
      </c>
      <c r="AH899" s="538">
        <v>0.5</v>
      </c>
      <c r="AI899" s="538">
        <v>0.05</v>
      </c>
      <c r="AJ899" s="538">
        <v>0.02</v>
      </c>
      <c r="AK899" s="538">
        <v>44.6</v>
      </c>
      <c r="AM899" s="542">
        <v>1</v>
      </c>
      <c r="AN899" s="545">
        <v>42615</v>
      </c>
      <c r="AO899" s="543">
        <v>890000066376</v>
      </c>
      <c r="AP899" s="543" t="s">
        <v>152</v>
      </c>
      <c r="AQ899" s="541">
        <v>0.81889999999999996</v>
      </c>
      <c r="AR899" s="544" t="s">
        <v>20</v>
      </c>
      <c r="AS899" s="540">
        <v>0.01</v>
      </c>
      <c r="AT899" s="540">
        <v>25</v>
      </c>
      <c r="AU899" s="540">
        <v>120</v>
      </c>
      <c r="AV899" s="539" t="s">
        <v>103</v>
      </c>
      <c r="AW899" s="540">
        <v>2.5</v>
      </c>
      <c r="AX899" s="540">
        <v>57</v>
      </c>
      <c r="AY899" s="546"/>
      <c r="AZ899" s="540">
        <v>7.0000000000000007E-2</v>
      </c>
      <c r="BA899" s="540">
        <v>0.01</v>
      </c>
      <c r="BB899" s="540">
        <v>0.03</v>
      </c>
      <c r="BC899" s="540">
        <v>662</v>
      </c>
      <c r="BD899" s="540">
        <v>19902</v>
      </c>
      <c r="BE899" s="540">
        <v>1</v>
      </c>
      <c r="BF899" s="540">
        <v>13</v>
      </c>
      <c r="BH899" s="549">
        <v>0.8</v>
      </c>
      <c r="BI899" s="549">
        <v>0.88</v>
      </c>
      <c r="BJ899" s="549">
        <v>100.4</v>
      </c>
      <c r="BK899" s="549">
        <v>1.7</v>
      </c>
      <c r="BL899" s="549">
        <v>5.5</v>
      </c>
      <c r="BM899" s="549">
        <v>45</v>
      </c>
      <c r="BN899" s="549">
        <v>540</v>
      </c>
      <c r="BO899" s="549">
        <v>720</v>
      </c>
      <c r="BP899" s="549">
        <v>0.5</v>
      </c>
      <c r="BQ899" s="549">
        <v>0.05</v>
      </c>
      <c r="BR899" s="549">
        <v>0.02</v>
      </c>
      <c r="BS899" s="549">
        <v>44.6</v>
      </c>
      <c r="BU899" s="553">
        <v>1</v>
      </c>
      <c r="BV899" s="554">
        <v>42618</v>
      </c>
      <c r="BW899" s="553"/>
      <c r="BX899" s="553"/>
      <c r="BY899" s="552">
        <v>0.8054</v>
      </c>
      <c r="BZ899" s="551">
        <v>1</v>
      </c>
      <c r="CA899" s="551">
        <v>0.01</v>
      </c>
      <c r="CB899" s="551">
        <v>5</v>
      </c>
      <c r="CC899" s="551">
        <v>110</v>
      </c>
      <c r="CD899" s="550" t="s">
        <v>103</v>
      </c>
      <c r="CE899" s="551">
        <v>2.4</v>
      </c>
      <c r="CF899" s="551">
        <v>53.8</v>
      </c>
      <c r="CG899" s="551">
        <v>52.699999999999996</v>
      </c>
      <c r="CH899" s="551">
        <v>0.21</v>
      </c>
      <c r="CI899" s="551">
        <v>0.01</v>
      </c>
      <c r="CJ899" s="551">
        <v>0</v>
      </c>
      <c r="CK899" s="551">
        <v>653.29999999999995</v>
      </c>
      <c r="CL899" s="551">
        <v>20018</v>
      </c>
      <c r="CM899" s="551">
        <v>3</v>
      </c>
      <c r="CN899" s="551">
        <v>12</v>
      </c>
      <c r="CP899" s="555">
        <v>0.79</v>
      </c>
      <c r="CQ899" s="555">
        <v>0.88</v>
      </c>
      <c r="CR899" s="555">
        <v>100.4</v>
      </c>
      <c r="CS899" s="555">
        <v>1.7</v>
      </c>
      <c r="CT899" s="555">
        <v>5.5</v>
      </c>
      <c r="CU899" s="555">
        <v>45</v>
      </c>
      <c r="CV899" s="555">
        <v>540</v>
      </c>
      <c r="CW899" s="555">
        <v>720</v>
      </c>
      <c r="CX899" s="555">
        <v>0.5</v>
      </c>
      <c r="CY899" s="555">
        <v>0.05</v>
      </c>
      <c r="CZ899" s="555">
        <v>0.02</v>
      </c>
      <c r="DA899" s="555">
        <v>44.6</v>
      </c>
    </row>
    <row r="900" spans="1:105" ht="15.75" x14ac:dyDescent="0.3">
      <c r="A900" s="44">
        <f t="shared" ref="A900:B928" si="85">A899</f>
        <v>2016</v>
      </c>
      <c r="B900" s="44" t="str">
        <f t="shared" si="85"/>
        <v>SEPTIEMBRE</v>
      </c>
      <c r="C900" s="44">
        <v>3</v>
      </c>
      <c r="D900" s="44" t="str">
        <f t="shared" si="84"/>
        <v>SEPTIEMBRE 2016 / 2</v>
      </c>
      <c r="E900" s="532">
        <v>2</v>
      </c>
      <c r="F900" s="535">
        <v>42617</v>
      </c>
      <c r="G900" s="533">
        <v>66440</v>
      </c>
      <c r="H900" s="533" t="s">
        <v>102</v>
      </c>
      <c r="I900" s="531">
        <v>0.81140000000000001</v>
      </c>
      <c r="J900" s="534" t="s">
        <v>20</v>
      </c>
      <c r="K900" s="530">
        <v>0.01</v>
      </c>
      <c r="L900" s="530">
        <v>26.6</v>
      </c>
      <c r="M900" s="530">
        <v>110</v>
      </c>
      <c r="N900" s="529" t="s">
        <v>103</v>
      </c>
      <c r="O900" s="530">
        <v>2</v>
      </c>
      <c r="P900" s="530">
        <v>55.2</v>
      </c>
      <c r="Q900" s="536"/>
      <c r="R900" s="530">
        <v>0.08</v>
      </c>
      <c r="S900" s="530">
        <v>0</v>
      </c>
      <c r="T900" s="530">
        <v>0.03</v>
      </c>
      <c r="U900" s="530">
        <v>642</v>
      </c>
      <c r="V900" s="530">
        <v>19966</v>
      </c>
      <c r="W900" s="530">
        <v>1</v>
      </c>
      <c r="X900" s="530">
        <v>12</v>
      </c>
      <c r="Z900" s="538">
        <v>0.79</v>
      </c>
      <c r="AA900" s="538">
        <v>0.88</v>
      </c>
      <c r="AB900" s="538">
        <v>100.4</v>
      </c>
      <c r="AC900" s="538">
        <v>1.7</v>
      </c>
      <c r="AD900" s="538">
        <v>5.5</v>
      </c>
      <c r="AE900" s="538">
        <v>45</v>
      </c>
      <c r="AF900" s="538">
        <v>540</v>
      </c>
      <c r="AG900" s="538">
        <v>720</v>
      </c>
      <c r="AH900" s="538">
        <v>0.5</v>
      </c>
      <c r="AI900" s="538">
        <v>0.05</v>
      </c>
      <c r="AJ900" s="538">
        <v>0.02</v>
      </c>
      <c r="AK900" s="538">
        <v>44.6</v>
      </c>
      <c r="AM900" s="542">
        <v>2</v>
      </c>
      <c r="AN900" s="545">
        <v>42620</v>
      </c>
      <c r="AO900" s="543">
        <v>66491</v>
      </c>
      <c r="AP900" s="543" t="s">
        <v>182</v>
      </c>
      <c r="AQ900" s="541">
        <v>0.81889999999999996</v>
      </c>
      <c r="AR900" s="544" t="s">
        <v>20</v>
      </c>
      <c r="AS900" s="540">
        <v>0.01</v>
      </c>
      <c r="AT900" s="540">
        <v>25</v>
      </c>
      <c r="AU900" s="540">
        <v>124</v>
      </c>
      <c r="AV900" s="539" t="s">
        <v>103</v>
      </c>
      <c r="AW900" s="540">
        <v>2.5</v>
      </c>
      <c r="AX900" s="540">
        <v>57</v>
      </c>
      <c r="AY900" s="546"/>
      <c r="AZ900" s="540">
        <v>7.0000000000000007E-2</v>
      </c>
      <c r="BA900" s="540">
        <v>0.01</v>
      </c>
      <c r="BB900" s="540">
        <v>0.02</v>
      </c>
      <c r="BC900" s="540">
        <v>667</v>
      </c>
      <c r="BD900" s="540">
        <v>19902</v>
      </c>
      <c r="BE900" s="540">
        <v>1</v>
      </c>
      <c r="BF900" s="540">
        <v>13</v>
      </c>
      <c r="BH900" s="549">
        <v>0.8</v>
      </c>
      <c r="BI900" s="549">
        <v>0.88</v>
      </c>
      <c r="BJ900" s="549">
        <v>100.4</v>
      </c>
      <c r="BK900" s="549">
        <v>1.7</v>
      </c>
      <c r="BL900" s="549">
        <v>5.5</v>
      </c>
      <c r="BM900" s="549">
        <v>45</v>
      </c>
      <c r="BN900" s="549">
        <v>540</v>
      </c>
      <c r="BO900" s="549">
        <v>720</v>
      </c>
      <c r="BP900" s="549">
        <v>0.5</v>
      </c>
      <c r="BQ900" s="549">
        <v>0.05</v>
      </c>
      <c r="BR900" s="549">
        <v>0.02</v>
      </c>
      <c r="BS900" s="549">
        <v>44.6</v>
      </c>
      <c r="BU900" s="553">
        <v>2</v>
      </c>
      <c r="BV900" s="554">
        <v>42625</v>
      </c>
      <c r="BW900" s="553"/>
      <c r="BX900" s="553"/>
      <c r="BY900" s="552">
        <v>0.80349999999999999</v>
      </c>
      <c r="BZ900" s="551">
        <v>1</v>
      </c>
      <c r="CA900" s="551">
        <v>0.01</v>
      </c>
      <c r="CB900" s="551">
        <v>6</v>
      </c>
      <c r="CC900" s="551">
        <v>106</v>
      </c>
      <c r="CD900" s="550" t="s">
        <v>103</v>
      </c>
      <c r="CE900" s="551">
        <v>2.4</v>
      </c>
      <c r="CF900" s="551">
        <v>55.3</v>
      </c>
      <c r="CG900" s="551">
        <v>54.199999999999996</v>
      </c>
      <c r="CH900" s="551">
        <v>0.22</v>
      </c>
      <c r="CI900" s="551">
        <v>0.01</v>
      </c>
      <c r="CJ900" s="551">
        <v>0</v>
      </c>
      <c r="CK900" s="551">
        <v>655.29999999999995</v>
      </c>
      <c r="CL900" s="551">
        <v>20034</v>
      </c>
      <c r="CM900" s="551">
        <v>3</v>
      </c>
      <c r="CN900" s="551">
        <v>12</v>
      </c>
      <c r="CP900" s="555">
        <v>0.79</v>
      </c>
      <c r="CQ900" s="555">
        <v>0.88</v>
      </c>
      <c r="CR900" s="555">
        <v>100.4</v>
      </c>
      <c r="CS900" s="555">
        <v>1.7</v>
      </c>
      <c r="CT900" s="555">
        <v>5.5</v>
      </c>
      <c r="CU900" s="555">
        <v>45</v>
      </c>
      <c r="CV900" s="555">
        <v>540</v>
      </c>
      <c r="CW900" s="555">
        <v>720</v>
      </c>
      <c r="CX900" s="555">
        <v>0.5</v>
      </c>
      <c r="CY900" s="555">
        <v>0.05</v>
      </c>
      <c r="CZ900" s="555">
        <v>0.02</v>
      </c>
      <c r="DA900" s="555">
        <v>44.6</v>
      </c>
    </row>
    <row r="901" spans="1:105" ht="15.75" x14ac:dyDescent="0.3">
      <c r="A901" s="44">
        <f t="shared" si="85"/>
        <v>2016</v>
      </c>
      <c r="B901" s="44" t="str">
        <f t="shared" si="85"/>
        <v>SEPTIEMBRE</v>
      </c>
      <c r="C901" s="44">
        <v>4</v>
      </c>
      <c r="D901" s="44" t="str">
        <f t="shared" si="84"/>
        <v>SEPTIEMBRE 2016 / 3</v>
      </c>
      <c r="E901" s="532">
        <v>3</v>
      </c>
      <c r="F901" s="535">
        <v>42621</v>
      </c>
      <c r="G901" s="533">
        <v>66544</v>
      </c>
      <c r="H901" s="533" t="s">
        <v>104</v>
      </c>
      <c r="I901" s="531">
        <v>0.81230000000000002</v>
      </c>
      <c r="J901" s="534" t="s">
        <v>20</v>
      </c>
      <c r="K901" s="530">
        <v>0.01</v>
      </c>
      <c r="L901" s="530">
        <v>26.6</v>
      </c>
      <c r="M901" s="530">
        <v>110</v>
      </c>
      <c r="N901" s="529" t="s">
        <v>103</v>
      </c>
      <c r="O901" s="530">
        <v>2</v>
      </c>
      <c r="P901" s="530">
        <v>56.2</v>
      </c>
      <c r="Q901" s="536"/>
      <c r="R901" s="530">
        <v>0.08</v>
      </c>
      <c r="S901" s="530">
        <v>0</v>
      </c>
      <c r="T901" s="530">
        <v>0.03</v>
      </c>
      <c r="U901" s="530">
        <v>642</v>
      </c>
      <c r="V901" s="530">
        <v>19958</v>
      </c>
      <c r="W901" s="530">
        <v>1</v>
      </c>
      <c r="X901" s="530">
        <v>12</v>
      </c>
      <c r="Z901" s="538">
        <v>0.79</v>
      </c>
      <c r="AA901" s="538">
        <v>0.88</v>
      </c>
      <c r="AB901" s="538">
        <v>100.4</v>
      </c>
      <c r="AC901" s="538">
        <v>1.7</v>
      </c>
      <c r="AD901" s="538">
        <v>5.5</v>
      </c>
      <c r="AE901" s="538">
        <v>45</v>
      </c>
      <c r="AF901" s="538">
        <v>540</v>
      </c>
      <c r="AG901" s="538">
        <v>720</v>
      </c>
      <c r="AH901" s="538">
        <v>0.5</v>
      </c>
      <c r="AI901" s="538">
        <v>0.05</v>
      </c>
      <c r="AJ901" s="538">
        <v>0.02</v>
      </c>
      <c r="AK901" s="538">
        <v>44.6</v>
      </c>
      <c r="AM901" s="542">
        <v>3</v>
      </c>
      <c r="AN901" s="545">
        <v>42628</v>
      </c>
      <c r="AO901" s="543">
        <v>66659</v>
      </c>
      <c r="AP901" s="543" t="s">
        <v>153</v>
      </c>
      <c r="AQ901" s="541">
        <v>0.8165</v>
      </c>
      <c r="AR901" s="544" t="s">
        <v>20</v>
      </c>
      <c r="AS901" s="540">
        <v>0.01</v>
      </c>
      <c r="AT901" s="540">
        <v>25</v>
      </c>
      <c r="AU901" s="540">
        <v>106</v>
      </c>
      <c r="AV901" s="539" t="s">
        <v>103</v>
      </c>
      <c r="AW901" s="540">
        <v>2.4</v>
      </c>
      <c r="AX901" s="540">
        <v>58</v>
      </c>
      <c r="AY901" s="546"/>
      <c r="AZ901" s="540">
        <v>7.0000000000000007E-2</v>
      </c>
      <c r="BA901" s="540">
        <v>0.01</v>
      </c>
      <c r="BB901" s="540">
        <v>0.03</v>
      </c>
      <c r="BC901" s="540">
        <v>687</v>
      </c>
      <c r="BD901" s="540">
        <v>19922</v>
      </c>
      <c r="BE901" s="540">
        <v>1</v>
      </c>
      <c r="BF901" s="540">
        <v>13</v>
      </c>
      <c r="BH901" s="549">
        <v>0.8</v>
      </c>
      <c r="BI901" s="549">
        <v>0.88</v>
      </c>
      <c r="BJ901" s="549">
        <v>100.4</v>
      </c>
      <c r="BK901" s="549">
        <v>1.7</v>
      </c>
      <c r="BL901" s="549">
        <v>5.5</v>
      </c>
      <c r="BM901" s="549">
        <v>45</v>
      </c>
      <c r="BN901" s="549">
        <v>540</v>
      </c>
      <c r="BO901" s="549">
        <v>720</v>
      </c>
      <c r="BP901" s="549">
        <v>0.5</v>
      </c>
      <c r="BQ901" s="549">
        <v>0.05</v>
      </c>
      <c r="BR901" s="549">
        <v>0.02</v>
      </c>
      <c r="BS901" s="549">
        <v>44.6</v>
      </c>
      <c r="BU901" s="553">
        <v>3</v>
      </c>
      <c r="BV901" s="554">
        <v>42632</v>
      </c>
      <c r="BW901" s="553"/>
      <c r="BX901" s="553"/>
      <c r="BY901" s="552">
        <v>0.8054</v>
      </c>
      <c r="BZ901" s="551">
        <v>1</v>
      </c>
      <c r="CA901" s="551">
        <v>0.01</v>
      </c>
      <c r="CB901" s="551">
        <v>5</v>
      </c>
      <c r="CC901" s="551">
        <v>108</v>
      </c>
      <c r="CD901" s="550" t="s">
        <v>103</v>
      </c>
      <c r="CE901" s="551">
        <v>2.2000000000000002</v>
      </c>
      <c r="CF901" s="551">
        <v>55.2</v>
      </c>
      <c r="CG901" s="551">
        <v>54.1</v>
      </c>
      <c r="CH901" s="551">
        <v>0.23</v>
      </c>
      <c r="CI901" s="551">
        <v>0.01</v>
      </c>
      <c r="CJ901" s="551">
        <v>0</v>
      </c>
      <c r="CK901" s="551">
        <v>659.3</v>
      </c>
      <c r="CL901" s="551">
        <v>20018</v>
      </c>
      <c r="CM901" s="551">
        <v>3</v>
      </c>
      <c r="CN901" s="551">
        <v>12</v>
      </c>
      <c r="CP901" s="555">
        <v>0.79</v>
      </c>
      <c r="CQ901" s="555">
        <v>0.88</v>
      </c>
      <c r="CR901" s="555">
        <v>100.4</v>
      </c>
      <c r="CS901" s="555">
        <v>1.7</v>
      </c>
      <c r="CT901" s="555">
        <v>5.5</v>
      </c>
      <c r="CU901" s="555">
        <v>45</v>
      </c>
      <c r="CV901" s="555">
        <v>540</v>
      </c>
      <c r="CW901" s="555">
        <v>720</v>
      </c>
      <c r="CX901" s="555">
        <v>0.5</v>
      </c>
      <c r="CY901" s="555">
        <v>0.05</v>
      </c>
      <c r="CZ901" s="555">
        <v>0.02</v>
      </c>
      <c r="DA901" s="555">
        <v>44.6</v>
      </c>
    </row>
    <row r="902" spans="1:105" ht="15.75" x14ac:dyDescent="0.3">
      <c r="A902" s="44">
        <f t="shared" si="85"/>
        <v>2016</v>
      </c>
      <c r="B902" s="44" t="str">
        <f t="shared" si="85"/>
        <v>SEPTIEMBRE</v>
      </c>
      <c r="C902" s="44">
        <v>5</v>
      </c>
      <c r="D902" s="44" t="str">
        <f t="shared" si="84"/>
        <v>SEPTIEMBRE 2016 / 4</v>
      </c>
      <c r="E902" s="532">
        <v>7</v>
      </c>
      <c r="F902" s="535">
        <v>42625</v>
      </c>
      <c r="G902" s="533">
        <v>66598</v>
      </c>
      <c r="H902" s="533" t="s">
        <v>102</v>
      </c>
      <c r="I902" s="531">
        <v>0.81230000000000002</v>
      </c>
      <c r="J902" s="534" t="s">
        <v>20</v>
      </c>
      <c r="K902" s="530">
        <v>0.01</v>
      </c>
      <c r="L902" s="530">
        <v>26.6</v>
      </c>
      <c r="M902" s="530">
        <v>110</v>
      </c>
      <c r="N902" s="529" t="s">
        <v>103</v>
      </c>
      <c r="O902" s="530">
        <v>2</v>
      </c>
      <c r="P902" s="530">
        <v>56.5</v>
      </c>
      <c r="Q902" s="537"/>
      <c r="R902" s="530">
        <v>0.08</v>
      </c>
      <c r="S902" s="530">
        <v>0</v>
      </c>
      <c r="T902" s="530">
        <v>0.03</v>
      </c>
      <c r="U902" s="530">
        <v>653</v>
      </c>
      <c r="V902" s="530">
        <v>19958</v>
      </c>
      <c r="W902" s="530">
        <v>1</v>
      </c>
      <c r="X902" s="530">
        <v>12</v>
      </c>
      <c r="Z902" s="538">
        <v>0.79</v>
      </c>
      <c r="AA902" s="538">
        <v>0.88</v>
      </c>
      <c r="AB902" s="538">
        <v>100.4</v>
      </c>
      <c r="AC902" s="538">
        <v>1.7</v>
      </c>
      <c r="AD902" s="538">
        <v>5.5</v>
      </c>
      <c r="AE902" s="538">
        <v>45</v>
      </c>
      <c r="AF902" s="538">
        <v>540</v>
      </c>
      <c r="AG902" s="538">
        <v>720</v>
      </c>
      <c r="AH902" s="538">
        <v>0.5</v>
      </c>
      <c r="AI902" s="538">
        <v>0.05</v>
      </c>
      <c r="AJ902" s="538">
        <v>0.02</v>
      </c>
      <c r="AK902" s="538">
        <v>44.6</v>
      </c>
      <c r="AM902" s="542">
        <v>4</v>
      </c>
      <c r="AN902" s="545">
        <v>42630</v>
      </c>
      <c r="AO902" s="543">
        <v>66711</v>
      </c>
      <c r="AP902" s="543" t="s">
        <v>152</v>
      </c>
      <c r="AQ902" s="541">
        <v>0.81599999999999995</v>
      </c>
      <c r="AR902" s="544" t="s">
        <v>20</v>
      </c>
      <c r="AS902" s="540">
        <v>0.01</v>
      </c>
      <c r="AT902" s="540">
        <v>20</v>
      </c>
      <c r="AU902" s="540">
        <v>115</v>
      </c>
      <c r="AV902" s="539" t="s">
        <v>103</v>
      </c>
      <c r="AW902" s="540">
        <v>2.2999999999999998</v>
      </c>
      <c r="AX902" s="540">
        <v>57</v>
      </c>
      <c r="AY902" s="546"/>
      <c r="AZ902" s="540">
        <v>7.0000000000000007E-2</v>
      </c>
      <c r="BA902" s="540">
        <v>0.01</v>
      </c>
      <c r="BB902" s="540">
        <v>0.03</v>
      </c>
      <c r="BC902" s="540">
        <v>662</v>
      </c>
      <c r="BD902" s="540">
        <v>19926</v>
      </c>
      <c r="BE902" s="540">
        <v>1</v>
      </c>
      <c r="BF902" s="540">
        <v>13</v>
      </c>
      <c r="BH902" s="549">
        <v>0.8</v>
      </c>
      <c r="BI902" s="549">
        <v>0.88</v>
      </c>
      <c r="BJ902" s="549">
        <v>100.4</v>
      </c>
      <c r="BK902" s="549">
        <v>1.7</v>
      </c>
      <c r="BL902" s="549">
        <v>5.5</v>
      </c>
      <c r="BM902" s="549">
        <v>45</v>
      </c>
      <c r="BN902" s="549">
        <v>540</v>
      </c>
      <c r="BO902" s="549">
        <v>720</v>
      </c>
      <c r="BP902" s="549">
        <v>0.5</v>
      </c>
      <c r="BQ902" s="549">
        <v>0.05</v>
      </c>
      <c r="BR902" s="549">
        <v>0.02</v>
      </c>
      <c r="BS902" s="549">
        <v>44.6</v>
      </c>
      <c r="BU902" s="553">
        <v>4</v>
      </c>
      <c r="BV902" s="554">
        <v>42639</v>
      </c>
      <c r="BW902" s="553"/>
      <c r="BX902" s="553"/>
      <c r="BY902" s="552">
        <v>0.8044</v>
      </c>
      <c r="BZ902" s="551">
        <v>1</v>
      </c>
      <c r="CA902" s="551">
        <v>0.01</v>
      </c>
      <c r="CB902" s="551">
        <v>6</v>
      </c>
      <c r="CC902" s="551">
        <v>104</v>
      </c>
      <c r="CD902" s="550" t="s">
        <v>103</v>
      </c>
      <c r="CE902" s="551">
        <v>2.2000000000000002</v>
      </c>
      <c r="CF902" s="551">
        <v>54.7</v>
      </c>
      <c r="CG902" s="551">
        <v>53.6</v>
      </c>
      <c r="CH902" s="551">
        <v>0.22</v>
      </c>
      <c r="CI902" s="551">
        <v>0.01</v>
      </c>
      <c r="CJ902" s="551">
        <v>0</v>
      </c>
      <c r="CK902" s="551">
        <v>657.3</v>
      </c>
      <c r="CL902" s="551">
        <v>20026</v>
      </c>
      <c r="CM902" s="551">
        <v>3</v>
      </c>
      <c r="CN902" s="551">
        <v>12</v>
      </c>
      <c r="CP902" s="555">
        <v>0.79</v>
      </c>
      <c r="CQ902" s="555">
        <v>0.88</v>
      </c>
      <c r="CR902" s="555">
        <v>100.4</v>
      </c>
      <c r="CS902" s="555">
        <v>1.7</v>
      </c>
      <c r="CT902" s="555">
        <v>5.5</v>
      </c>
      <c r="CU902" s="555">
        <v>45</v>
      </c>
      <c r="CV902" s="555">
        <v>540</v>
      </c>
      <c r="CW902" s="555">
        <v>720</v>
      </c>
      <c r="CX902" s="555">
        <v>0.5</v>
      </c>
      <c r="CY902" s="555">
        <v>0.05</v>
      </c>
      <c r="CZ902" s="555">
        <v>0.02</v>
      </c>
      <c r="DA902" s="555">
        <v>44.6</v>
      </c>
    </row>
    <row r="903" spans="1:105" ht="15.75" x14ac:dyDescent="0.3">
      <c r="A903" s="44">
        <f t="shared" si="85"/>
        <v>2016</v>
      </c>
      <c r="B903" s="44" t="str">
        <f t="shared" si="85"/>
        <v>SEPTIEMBRE</v>
      </c>
      <c r="C903" s="44">
        <v>6</v>
      </c>
      <c r="D903" s="44" t="str">
        <f t="shared" si="84"/>
        <v>SEPTIEMBRE 2016 / 5</v>
      </c>
      <c r="E903" s="532">
        <v>8</v>
      </c>
      <c r="F903" s="535">
        <v>42629</v>
      </c>
      <c r="G903" s="533">
        <v>66687</v>
      </c>
      <c r="H903" s="533" t="s">
        <v>104</v>
      </c>
      <c r="I903" s="531">
        <v>0.81230000000000002</v>
      </c>
      <c r="J903" s="534" t="s">
        <v>20</v>
      </c>
      <c r="K903" s="530">
        <v>0.01</v>
      </c>
      <c r="L903" s="530">
        <v>26.6</v>
      </c>
      <c r="M903" s="530">
        <v>112</v>
      </c>
      <c r="N903" s="529" t="s">
        <v>103</v>
      </c>
      <c r="O903" s="530">
        <v>2</v>
      </c>
      <c r="P903" s="530">
        <v>56.6</v>
      </c>
      <c r="Q903" s="537"/>
      <c r="R903" s="530">
        <v>0.08</v>
      </c>
      <c r="S903" s="530">
        <v>0</v>
      </c>
      <c r="T903" s="530">
        <v>0.03</v>
      </c>
      <c r="U903" s="530">
        <v>650</v>
      </c>
      <c r="V903" s="530">
        <v>19958</v>
      </c>
      <c r="W903" s="530">
        <v>1</v>
      </c>
      <c r="X903" s="530">
        <v>12</v>
      </c>
      <c r="Z903" s="538">
        <v>0.79</v>
      </c>
      <c r="AA903" s="538">
        <v>0.88</v>
      </c>
      <c r="AB903" s="538">
        <v>100.4</v>
      </c>
      <c r="AC903" s="538">
        <v>1.7</v>
      </c>
      <c r="AD903" s="538">
        <v>5.5</v>
      </c>
      <c r="AE903" s="538">
        <v>45</v>
      </c>
      <c r="AF903" s="538">
        <v>540</v>
      </c>
      <c r="AG903" s="538">
        <v>720</v>
      </c>
      <c r="AH903" s="538">
        <v>0.5</v>
      </c>
      <c r="AI903" s="538">
        <v>0.05</v>
      </c>
      <c r="AJ903" s="538">
        <v>0.02</v>
      </c>
      <c r="AK903" s="538">
        <v>44.6</v>
      </c>
      <c r="AM903" s="542">
        <v>5</v>
      </c>
      <c r="AN903" s="545">
        <v>42636</v>
      </c>
      <c r="AO903" s="543">
        <v>66820</v>
      </c>
      <c r="AP903" s="543" t="s">
        <v>182</v>
      </c>
      <c r="AQ903" s="541">
        <v>0.81810000000000005</v>
      </c>
      <c r="AR903" s="544" t="s">
        <v>20</v>
      </c>
      <c r="AS903" s="540">
        <v>0.01</v>
      </c>
      <c r="AT903" s="540">
        <v>25</v>
      </c>
      <c r="AU903" s="540">
        <v>122</v>
      </c>
      <c r="AV903" s="539" t="s">
        <v>103</v>
      </c>
      <c r="AW903" s="540">
        <v>2.4</v>
      </c>
      <c r="AX903" s="540">
        <v>58</v>
      </c>
      <c r="AY903" s="546"/>
      <c r="AZ903" s="540">
        <v>7.0000000000000007E-2</v>
      </c>
      <c r="BA903" s="540">
        <v>0.01</v>
      </c>
      <c r="BB903" s="540">
        <v>0.02</v>
      </c>
      <c r="BC903" s="540">
        <v>673</v>
      </c>
      <c r="BD903" s="540">
        <v>19908</v>
      </c>
      <c r="BE903" s="540">
        <v>1</v>
      </c>
      <c r="BF903" s="540">
        <v>13</v>
      </c>
      <c r="BH903" s="549">
        <v>0.8</v>
      </c>
      <c r="BI903" s="549">
        <v>0.88</v>
      </c>
      <c r="BJ903" s="549">
        <v>100.4</v>
      </c>
      <c r="BK903" s="549">
        <v>1.7</v>
      </c>
      <c r="BL903" s="549">
        <v>5.5</v>
      </c>
      <c r="BM903" s="549">
        <v>45</v>
      </c>
      <c r="BN903" s="549">
        <v>540</v>
      </c>
      <c r="BO903" s="549">
        <v>720</v>
      </c>
      <c r="BP903" s="549">
        <v>0.5</v>
      </c>
      <c r="BQ903" s="549">
        <v>0.05</v>
      </c>
      <c r="BR903" s="549">
        <v>0.02</v>
      </c>
      <c r="BS903" s="549">
        <v>44.6</v>
      </c>
    </row>
    <row r="904" spans="1:105" ht="15.75" x14ac:dyDescent="0.3">
      <c r="A904" s="44">
        <f t="shared" si="85"/>
        <v>2016</v>
      </c>
      <c r="B904" s="44" t="str">
        <f t="shared" si="85"/>
        <v>SEPTIEMBRE</v>
      </c>
      <c r="C904" s="44">
        <v>7</v>
      </c>
      <c r="D904" s="44" t="str">
        <f t="shared" si="84"/>
        <v>SEPTIEMBRE 2016 / 6</v>
      </c>
      <c r="E904" s="532">
        <v>9</v>
      </c>
      <c r="F904" s="535">
        <v>42633</v>
      </c>
      <c r="G904" s="533">
        <v>66750</v>
      </c>
      <c r="H904" s="533" t="s">
        <v>102</v>
      </c>
      <c r="I904" s="531">
        <v>0.81179999999999997</v>
      </c>
      <c r="J904" s="534" t="s">
        <v>20</v>
      </c>
      <c r="K904" s="530">
        <v>0.01</v>
      </c>
      <c r="L904" s="530">
        <v>26.6</v>
      </c>
      <c r="M904" s="530">
        <v>110</v>
      </c>
      <c r="N904" s="529" t="s">
        <v>103</v>
      </c>
      <c r="O904" s="530">
        <v>2</v>
      </c>
      <c r="P904" s="530">
        <v>56.1</v>
      </c>
      <c r="Q904" s="537"/>
      <c r="R904" s="530">
        <v>0.08</v>
      </c>
      <c r="S904" s="530">
        <v>0</v>
      </c>
      <c r="T904" s="530">
        <v>0.03</v>
      </c>
      <c r="U904" s="530">
        <v>649</v>
      </c>
      <c r="V904" s="530">
        <v>19962</v>
      </c>
      <c r="W904" s="530">
        <v>1</v>
      </c>
      <c r="X904" s="530">
        <v>12</v>
      </c>
      <c r="Z904" s="538">
        <v>0.79</v>
      </c>
      <c r="AA904" s="538">
        <v>0.88</v>
      </c>
      <c r="AB904" s="538">
        <v>100.4</v>
      </c>
      <c r="AC904" s="538">
        <v>1.7</v>
      </c>
      <c r="AD904" s="538">
        <v>5.5</v>
      </c>
      <c r="AE904" s="538">
        <v>45</v>
      </c>
      <c r="AF904" s="538">
        <v>540</v>
      </c>
      <c r="AG904" s="538">
        <v>720</v>
      </c>
      <c r="AH904" s="538">
        <v>0.5</v>
      </c>
      <c r="AI904" s="538">
        <v>0.05</v>
      </c>
      <c r="AJ904" s="538">
        <v>0.02</v>
      </c>
      <c r="AK904" s="538">
        <v>44.6</v>
      </c>
      <c r="AM904" s="542">
        <v>6</v>
      </c>
      <c r="AN904" s="545">
        <v>42640</v>
      </c>
      <c r="AO904" s="548">
        <v>66954</v>
      </c>
      <c r="AP904" s="543" t="s">
        <v>153</v>
      </c>
      <c r="AQ904" s="541">
        <v>0.81789999999999996</v>
      </c>
      <c r="AR904" s="544" t="s">
        <v>20</v>
      </c>
      <c r="AS904" s="540">
        <v>0.01</v>
      </c>
      <c r="AT904" s="540">
        <v>25</v>
      </c>
      <c r="AU904" s="540">
        <v>113</v>
      </c>
      <c r="AV904" s="539" t="s">
        <v>103</v>
      </c>
      <c r="AW904" s="540">
        <v>2.5</v>
      </c>
      <c r="AX904" s="540">
        <v>57</v>
      </c>
      <c r="AY904" s="547"/>
      <c r="AZ904" s="540">
        <v>7.0000000000000007E-2</v>
      </c>
      <c r="BA904" s="540">
        <v>0.01</v>
      </c>
      <c r="BB904" s="540">
        <v>0.05</v>
      </c>
      <c r="BC904" s="540">
        <v>666</v>
      </c>
      <c r="BD904" s="540">
        <v>19910</v>
      </c>
      <c r="BE904" s="540">
        <v>1</v>
      </c>
      <c r="BF904" s="540">
        <v>13</v>
      </c>
      <c r="BH904" s="549">
        <v>0.8</v>
      </c>
      <c r="BI904" s="549">
        <v>0.88</v>
      </c>
      <c r="BJ904" s="549">
        <v>100.4</v>
      </c>
      <c r="BK904" s="549">
        <v>1.7</v>
      </c>
      <c r="BL904" s="549">
        <v>5.5</v>
      </c>
      <c r="BM904" s="549">
        <v>45</v>
      </c>
      <c r="BN904" s="549">
        <v>540</v>
      </c>
      <c r="BO904" s="549">
        <v>720</v>
      </c>
      <c r="BP904" s="549">
        <v>0.5</v>
      </c>
      <c r="BQ904" s="549">
        <v>0.05</v>
      </c>
      <c r="BR904" s="549">
        <v>0.02</v>
      </c>
      <c r="BS904" s="549">
        <v>44.6</v>
      </c>
    </row>
    <row r="905" spans="1:105" ht="15.75" x14ac:dyDescent="0.3">
      <c r="A905" s="44">
        <f t="shared" si="85"/>
        <v>2016</v>
      </c>
      <c r="B905" s="44" t="str">
        <f t="shared" si="85"/>
        <v>SEPTIEMBRE</v>
      </c>
      <c r="C905" s="44">
        <v>8</v>
      </c>
      <c r="D905" s="44" t="str">
        <f t="shared" si="84"/>
        <v>SEPTIEMBRE 2016 / 7</v>
      </c>
      <c r="E905" s="532">
        <v>7</v>
      </c>
      <c r="F905" s="535">
        <v>42635</v>
      </c>
      <c r="G905" s="533">
        <v>66825</v>
      </c>
      <c r="H905" s="533" t="s">
        <v>104</v>
      </c>
      <c r="I905" s="531">
        <v>0.81179999999999997</v>
      </c>
      <c r="J905" s="534" t="s">
        <v>20</v>
      </c>
      <c r="K905" s="530">
        <v>0.01</v>
      </c>
      <c r="L905" s="530">
        <v>26.6</v>
      </c>
      <c r="M905" s="530">
        <v>110</v>
      </c>
      <c r="N905" s="529" t="s">
        <v>103</v>
      </c>
      <c r="O905" s="530">
        <v>2</v>
      </c>
      <c r="P905" s="530">
        <v>56.2</v>
      </c>
      <c r="Q905" s="537"/>
      <c r="R905" s="530">
        <v>0.08</v>
      </c>
      <c r="S905" s="530">
        <v>0</v>
      </c>
      <c r="T905" s="530">
        <v>0.03</v>
      </c>
      <c r="U905" s="530">
        <v>650</v>
      </c>
      <c r="V905" s="530">
        <v>19962</v>
      </c>
      <c r="W905" s="530">
        <v>1</v>
      </c>
      <c r="X905" s="530">
        <v>12</v>
      </c>
      <c r="Z905" s="538">
        <v>0.79</v>
      </c>
      <c r="AA905" s="538">
        <v>0.88</v>
      </c>
      <c r="AB905" s="538">
        <v>100.4</v>
      </c>
      <c r="AC905" s="538">
        <v>1.7</v>
      </c>
      <c r="AD905" s="538">
        <v>5.5</v>
      </c>
      <c r="AE905" s="538">
        <v>45</v>
      </c>
      <c r="AF905" s="538">
        <v>540</v>
      </c>
      <c r="AG905" s="538">
        <v>720</v>
      </c>
      <c r="AH905" s="538">
        <v>0.5</v>
      </c>
      <c r="AI905" s="538">
        <v>0.05</v>
      </c>
      <c r="AJ905" s="538">
        <v>0.02</v>
      </c>
      <c r="AK905" s="538">
        <v>44.6</v>
      </c>
    </row>
    <row r="906" spans="1:105" ht="15.75" x14ac:dyDescent="0.3">
      <c r="A906" s="44">
        <f t="shared" si="85"/>
        <v>2016</v>
      </c>
      <c r="B906" s="44" t="str">
        <f t="shared" si="85"/>
        <v>SEPTIEMBRE</v>
      </c>
      <c r="C906" s="44">
        <v>9</v>
      </c>
      <c r="D906" s="44" t="str">
        <f t="shared" si="84"/>
        <v>SEPTIEMBRE 2016 / 8</v>
      </c>
      <c r="E906" s="532">
        <v>8</v>
      </c>
      <c r="F906" s="535">
        <v>42637</v>
      </c>
      <c r="G906" s="533">
        <v>66911</v>
      </c>
      <c r="H906" s="533" t="s">
        <v>102</v>
      </c>
      <c r="I906" s="531">
        <v>0.81140000000000001</v>
      </c>
      <c r="J906" s="534" t="s">
        <v>20</v>
      </c>
      <c r="K906" s="530">
        <v>0.01</v>
      </c>
      <c r="L906" s="530">
        <v>26.6</v>
      </c>
      <c r="M906" s="530">
        <v>110</v>
      </c>
      <c r="N906" s="529" t="s">
        <v>103</v>
      </c>
      <c r="O906" s="530">
        <v>1.9</v>
      </c>
      <c r="P906" s="530">
        <v>56.6</v>
      </c>
      <c r="Q906" s="537"/>
      <c r="R906" s="530">
        <v>0.08</v>
      </c>
      <c r="S906" s="530">
        <v>0</v>
      </c>
      <c r="T906" s="530">
        <v>0.03</v>
      </c>
      <c r="U906" s="530">
        <v>647</v>
      </c>
      <c r="V906" s="530">
        <v>19966</v>
      </c>
      <c r="W906" s="530">
        <v>1</v>
      </c>
      <c r="X906" s="530">
        <v>12</v>
      </c>
      <c r="Z906" s="538">
        <v>0.79</v>
      </c>
      <c r="AA906" s="538">
        <v>0.88</v>
      </c>
      <c r="AB906" s="538">
        <v>100.4</v>
      </c>
      <c r="AC906" s="538">
        <v>1.7</v>
      </c>
      <c r="AD906" s="538">
        <v>5.5</v>
      </c>
      <c r="AE906" s="538">
        <v>45</v>
      </c>
      <c r="AF906" s="538">
        <v>540</v>
      </c>
      <c r="AG906" s="538">
        <v>720</v>
      </c>
      <c r="AH906" s="538">
        <v>0.5</v>
      </c>
      <c r="AI906" s="538">
        <v>0.05</v>
      </c>
      <c r="AJ906" s="538">
        <v>0.02</v>
      </c>
      <c r="AK906" s="538">
        <v>44.6</v>
      </c>
    </row>
    <row r="907" spans="1:105" ht="15.75" x14ac:dyDescent="0.3">
      <c r="A907" s="44">
        <f t="shared" si="85"/>
        <v>2016</v>
      </c>
      <c r="B907" s="44" t="str">
        <f t="shared" si="85"/>
        <v>SEPTIEMBRE</v>
      </c>
      <c r="C907" s="44">
        <v>10</v>
      </c>
      <c r="D907" s="44" t="str">
        <f t="shared" si="84"/>
        <v>SEPTIEMBRE 2016 / 9</v>
      </c>
      <c r="E907" s="532">
        <v>9</v>
      </c>
      <c r="F907" s="535">
        <v>42639</v>
      </c>
      <c r="G907" s="533">
        <v>66955</v>
      </c>
      <c r="H907" s="533" t="s">
        <v>104</v>
      </c>
      <c r="I907" s="531">
        <v>0.81179999999999997</v>
      </c>
      <c r="J907" s="534" t="s">
        <v>20</v>
      </c>
      <c r="K907" s="530">
        <v>0.01</v>
      </c>
      <c r="L907" s="530">
        <v>26.6</v>
      </c>
      <c r="M907" s="530">
        <v>110</v>
      </c>
      <c r="N907" s="529" t="s">
        <v>103</v>
      </c>
      <c r="O907" s="530">
        <v>1.9</v>
      </c>
      <c r="P907" s="530">
        <v>56.7</v>
      </c>
      <c r="Q907" s="537"/>
      <c r="R907" s="530">
        <v>0.08</v>
      </c>
      <c r="S907" s="530">
        <v>0</v>
      </c>
      <c r="T907" s="530">
        <v>0.03</v>
      </c>
      <c r="U907" s="530">
        <v>652</v>
      </c>
      <c r="V907" s="530">
        <v>19962</v>
      </c>
      <c r="W907" s="530">
        <v>1</v>
      </c>
      <c r="X907" s="530">
        <v>12</v>
      </c>
      <c r="Z907" s="538">
        <v>0.79</v>
      </c>
      <c r="AA907" s="538">
        <v>0.88</v>
      </c>
      <c r="AB907" s="538">
        <v>100.4</v>
      </c>
      <c r="AC907" s="538">
        <v>1.7</v>
      </c>
      <c r="AD907" s="538">
        <v>5.5</v>
      </c>
      <c r="AE907" s="538">
        <v>45</v>
      </c>
      <c r="AF907" s="538">
        <v>540</v>
      </c>
      <c r="AG907" s="538">
        <v>720</v>
      </c>
      <c r="AH907" s="538">
        <v>0.5</v>
      </c>
      <c r="AI907" s="538">
        <v>0.05</v>
      </c>
      <c r="AJ907" s="538">
        <v>0.02</v>
      </c>
      <c r="AK907" s="538">
        <v>44.6</v>
      </c>
    </row>
    <row r="908" spans="1:105" ht="15.75" x14ac:dyDescent="0.3">
      <c r="A908" s="44">
        <f t="shared" si="85"/>
        <v>2016</v>
      </c>
      <c r="B908" s="44" t="str">
        <f t="shared" si="85"/>
        <v>SEPTIEMBRE</v>
      </c>
      <c r="C908" s="44">
        <v>11</v>
      </c>
      <c r="D908" s="44" t="str">
        <f t="shared" si="84"/>
        <v>SEPTIEMBRE 2016 / 10</v>
      </c>
      <c r="E908" s="532">
        <v>10</v>
      </c>
      <c r="F908" s="535">
        <v>42641</v>
      </c>
      <c r="G908" s="533">
        <v>66998</v>
      </c>
      <c r="H908" s="533" t="s">
        <v>102</v>
      </c>
      <c r="I908" s="531">
        <v>0.81140000000000001</v>
      </c>
      <c r="J908" s="534" t="s">
        <v>20</v>
      </c>
      <c r="K908" s="530">
        <v>0.01</v>
      </c>
      <c r="L908" s="530">
        <v>26.6</v>
      </c>
      <c r="M908" s="530">
        <v>110</v>
      </c>
      <c r="N908" s="529" t="s">
        <v>103</v>
      </c>
      <c r="O908" s="530">
        <v>2</v>
      </c>
      <c r="P908" s="530">
        <v>56.4</v>
      </c>
      <c r="Q908" s="537"/>
      <c r="R908" s="530">
        <v>0.08</v>
      </c>
      <c r="S908" s="530">
        <v>0</v>
      </c>
      <c r="T908" s="530">
        <v>0.03</v>
      </c>
      <c r="U908" s="530">
        <v>651</v>
      </c>
      <c r="V908" s="530">
        <v>19966</v>
      </c>
      <c r="W908" s="530">
        <v>1</v>
      </c>
      <c r="X908" s="530">
        <v>12</v>
      </c>
      <c r="Z908" s="538">
        <v>0.79</v>
      </c>
      <c r="AA908" s="538">
        <v>0.88</v>
      </c>
      <c r="AB908" s="538">
        <v>100.4</v>
      </c>
      <c r="AC908" s="538">
        <v>1.7</v>
      </c>
      <c r="AD908" s="538">
        <v>5.5</v>
      </c>
      <c r="AE908" s="538">
        <v>45</v>
      </c>
      <c r="AF908" s="538">
        <v>540</v>
      </c>
      <c r="AG908" s="538">
        <v>720</v>
      </c>
      <c r="AH908" s="538">
        <v>0.5</v>
      </c>
      <c r="AI908" s="538">
        <v>0.05</v>
      </c>
      <c r="AJ908" s="538">
        <v>0.02</v>
      </c>
      <c r="AK908" s="538">
        <v>44.6</v>
      </c>
    </row>
    <row r="909" spans="1:105" x14ac:dyDescent="0.25">
      <c r="A909" s="44">
        <f t="shared" si="85"/>
        <v>2016</v>
      </c>
      <c r="B909" s="44" t="str">
        <f t="shared" si="85"/>
        <v>SEPTIEMBRE</v>
      </c>
      <c r="C909" s="44">
        <v>12</v>
      </c>
      <c r="D909" s="44" t="str">
        <f t="shared" si="84"/>
        <v>SEPTIEMBRE 2016 / 11</v>
      </c>
    </row>
    <row r="910" spans="1:105" x14ac:dyDescent="0.25">
      <c r="A910" s="44">
        <f t="shared" si="85"/>
        <v>2016</v>
      </c>
      <c r="B910" s="44" t="str">
        <f t="shared" si="85"/>
        <v>SEPTIEMBRE</v>
      </c>
      <c r="C910" s="44">
        <v>13</v>
      </c>
      <c r="D910" s="44" t="str">
        <f t="shared" si="84"/>
        <v>SEPTIEMBRE 2016 / 12</v>
      </c>
    </row>
    <row r="911" spans="1:105" x14ac:dyDescent="0.25">
      <c r="A911" s="44">
        <f t="shared" si="85"/>
        <v>2016</v>
      </c>
      <c r="B911" s="44" t="str">
        <f t="shared" si="85"/>
        <v>SEPTIEMBRE</v>
      </c>
      <c r="C911" s="44">
        <v>14</v>
      </c>
      <c r="D911" s="44" t="str">
        <f t="shared" si="84"/>
        <v>SEPTIEMBRE 2016 / 13</v>
      </c>
    </row>
    <row r="912" spans="1:105" x14ac:dyDescent="0.25">
      <c r="A912" s="44">
        <f t="shared" si="85"/>
        <v>2016</v>
      </c>
      <c r="B912" s="44" t="str">
        <f t="shared" si="85"/>
        <v>SEPTIEMBRE</v>
      </c>
      <c r="C912" s="44">
        <v>15</v>
      </c>
      <c r="D912" s="44" t="str">
        <f t="shared" si="84"/>
        <v>SEPTIEMBRE 2016 / 14</v>
      </c>
    </row>
    <row r="913" spans="1:4" x14ac:dyDescent="0.25">
      <c r="A913" s="44">
        <f t="shared" si="85"/>
        <v>2016</v>
      </c>
      <c r="B913" s="44" t="str">
        <f t="shared" si="85"/>
        <v>SEPTIEMBRE</v>
      </c>
      <c r="C913" s="44">
        <v>16</v>
      </c>
      <c r="D913" s="44" t="str">
        <f t="shared" si="84"/>
        <v>SEPTIEMBRE 2016 / 15</v>
      </c>
    </row>
    <row r="914" spans="1:4" x14ac:dyDescent="0.25">
      <c r="A914" s="44">
        <f t="shared" si="85"/>
        <v>2016</v>
      </c>
      <c r="B914" s="44" t="str">
        <f t="shared" si="85"/>
        <v>SEPTIEMBRE</v>
      </c>
      <c r="C914" s="44">
        <v>17</v>
      </c>
      <c r="D914" s="44" t="str">
        <f t="shared" si="84"/>
        <v>SEPTIEMBRE 2016 / 16</v>
      </c>
    </row>
    <row r="915" spans="1:4" x14ac:dyDescent="0.25">
      <c r="A915" s="44">
        <f t="shared" si="85"/>
        <v>2016</v>
      </c>
      <c r="B915" s="44" t="str">
        <f t="shared" si="85"/>
        <v>SEPTIEMBRE</v>
      </c>
      <c r="C915" s="44">
        <v>18</v>
      </c>
      <c r="D915" s="44" t="str">
        <f t="shared" si="84"/>
        <v>SEPTIEMBRE 2016 / 17</v>
      </c>
    </row>
    <row r="916" spans="1:4" x14ac:dyDescent="0.25">
      <c r="A916" s="44">
        <f t="shared" si="85"/>
        <v>2016</v>
      </c>
      <c r="B916" s="44" t="str">
        <f t="shared" si="85"/>
        <v>SEPTIEMBRE</v>
      </c>
      <c r="C916" s="44">
        <v>19</v>
      </c>
      <c r="D916" s="44" t="str">
        <f t="shared" si="84"/>
        <v>SEPTIEMBRE 2016 / 18</v>
      </c>
    </row>
    <row r="917" spans="1:4" x14ac:dyDescent="0.25">
      <c r="A917" s="44">
        <f t="shared" si="85"/>
        <v>2016</v>
      </c>
      <c r="B917" s="44" t="str">
        <f t="shared" si="85"/>
        <v>SEPTIEMBRE</v>
      </c>
      <c r="C917" s="44">
        <v>20</v>
      </c>
      <c r="D917" s="44" t="str">
        <f t="shared" si="84"/>
        <v>SEPTIEMBRE 2016 / 19</v>
      </c>
    </row>
    <row r="918" spans="1:4" x14ac:dyDescent="0.25">
      <c r="A918" s="44">
        <f t="shared" si="85"/>
        <v>2016</v>
      </c>
      <c r="B918" s="44" t="str">
        <f t="shared" si="85"/>
        <v>SEPTIEMBRE</v>
      </c>
      <c r="C918" s="44">
        <v>21</v>
      </c>
      <c r="D918" s="44" t="str">
        <f t="shared" si="84"/>
        <v>SEPTIEMBRE 2016 / 20</v>
      </c>
    </row>
    <row r="919" spans="1:4" x14ac:dyDescent="0.25">
      <c r="A919" s="44">
        <f t="shared" si="85"/>
        <v>2016</v>
      </c>
      <c r="B919" s="44" t="str">
        <f t="shared" si="85"/>
        <v>SEPTIEMBRE</v>
      </c>
      <c r="C919" s="44">
        <v>22</v>
      </c>
      <c r="D919" s="44" t="str">
        <f t="shared" si="84"/>
        <v>SEPTIEMBRE 2016 / 21</v>
      </c>
    </row>
    <row r="920" spans="1:4" x14ac:dyDescent="0.25">
      <c r="A920" s="44">
        <f t="shared" si="85"/>
        <v>2016</v>
      </c>
      <c r="B920" s="44" t="str">
        <f t="shared" si="85"/>
        <v>SEPTIEMBRE</v>
      </c>
      <c r="C920" s="44">
        <v>23</v>
      </c>
      <c r="D920" s="44" t="str">
        <f t="shared" si="84"/>
        <v>SEPTIEMBRE 2016 / 22</v>
      </c>
    </row>
    <row r="921" spans="1:4" x14ac:dyDescent="0.25">
      <c r="A921" s="44">
        <f t="shared" si="85"/>
        <v>2016</v>
      </c>
      <c r="B921" s="44" t="str">
        <f t="shared" si="85"/>
        <v>SEPTIEMBRE</v>
      </c>
      <c r="C921" s="44">
        <v>24</v>
      </c>
      <c r="D921" s="44" t="str">
        <f t="shared" si="84"/>
        <v>SEPTIEMBRE 2016 / 23</v>
      </c>
    </row>
    <row r="922" spans="1:4" x14ac:dyDescent="0.25">
      <c r="A922" s="44">
        <f t="shared" si="85"/>
        <v>2016</v>
      </c>
      <c r="B922" s="44" t="str">
        <f t="shared" si="85"/>
        <v>SEPTIEMBRE</v>
      </c>
      <c r="C922" s="44">
        <v>25</v>
      </c>
      <c r="D922" s="44" t="str">
        <f t="shared" si="84"/>
        <v>SEPTIEMBRE 2016 / 24</v>
      </c>
    </row>
    <row r="923" spans="1:4" x14ac:dyDescent="0.25">
      <c r="A923" s="44">
        <f t="shared" si="85"/>
        <v>2016</v>
      </c>
      <c r="B923" s="44" t="str">
        <f t="shared" si="85"/>
        <v>SEPTIEMBRE</v>
      </c>
      <c r="C923" s="44">
        <v>26</v>
      </c>
      <c r="D923" s="44" t="str">
        <f t="shared" si="84"/>
        <v>SEPTIEMBRE 2016 / 25</v>
      </c>
    </row>
    <row r="924" spans="1:4" x14ac:dyDescent="0.25">
      <c r="A924" s="44">
        <f t="shared" si="85"/>
        <v>2016</v>
      </c>
      <c r="B924" s="44" t="str">
        <f t="shared" si="85"/>
        <v>SEPTIEMBRE</v>
      </c>
      <c r="C924" s="44">
        <v>27</v>
      </c>
      <c r="D924" s="44" t="str">
        <f t="shared" si="84"/>
        <v>SEPTIEMBRE 2016 / 26</v>
      </c>
    </row>
    <row r="925" spans="1:4" x14ac:dyDescent="0.25">
      <c r="A925" s="44">
        <f t="shared" si="85"/>
        <v>2016</v>
      </c>
      <c r="B925" s="44" t="str">
        <f t="shared" si="85"/>
        <v>SEPTIEMBRE</v>
      </c>
      <c r="C925" s="44">
        <v>28</v>
      </c>
      <c r="D925" s="44" t="str">
        <f t="shared" si="84"/>
        <v>SEPTIEMBRE 2016 / 27</v>
      </c>
    </row>
    <row r="926" spans="1:4" x14ac:dyDescent="0.25">
      <c r="A926" s="44">
        <f t="shared" si="85"/>
        <v>2016</v>
      </c>
      <c r="B926" s="44" t="str">
        <f t="shared" si="85"/>
        <v>SEPTIEMBRE</v>
      </c>
      <c r="C926" s="44">
        <v>29</v>
      </c>
      <c r="D926" s="44" t="str">
        <f t="shared" si="84"/>
        <v>SEPTIEMBRE 2016 / 28</v>
      </c>
    </row>
    <row r="927" spans="1:4" x14ac:dyDescent="0.25">
      <c r="A927" s="44">
        <f t="shared" si="85"/>
        <v>2016</v>
      </c>
      <c r="B927" s="44" t="str">
        <f t="shared" si="85"/>
        <v>SEPTIEMBRE</v>
      </c>
      <c r="C927" s="44">
        <v>30</v>
      </c>
      <c r="D927" s="44" t="str">
        <f t="shared" si="84"/>
        <v>SEPTIEMBRE 2016 / 29</v>
      </c>
    </row>
    <row r="928" spans="1:4" x14ac:dyDescent="0.25">
      <c r="A928" s="44">
        <f t="shared" si="85"/>
        <v>2016</v>
      </c>
      <c r="B928" s="44" t="str">
        <f t="shared" si="85"/>
        <v>SEPTIEMBRE</v>
      </c>
      <c r="C928" s="44">
        <v>31</v>
      </c>
      <c r="D928" s="44" t="str">
        <f t="shared" si="84"/>
        <v>SEPTIEMBRE 2016 / 30</v>
      </c>
    </row>
    <row r="929" spans="1:105" s="206" customFormat="1" x14ac:dyDescent="0.25">
      <c r="D929" s="44" t="str">
        <f t="shared" si="84"/>
        <v>SEPTIEMBRE 2016 / 31</v>
      </c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17"/>
      <c r="Z929" s="44"/>
      <c r="AA929" s="55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207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55"/>
      <c r="AY929" s="44"/>
      <c r="AZ929" s="44"/>
      <c r="BA929" s="44"/>
      <c r="BB929" s="44"/>
      <c r="BC929" s="44"/>
      <c r="BD929" s="44"/>
      <c r="BE929" s="44"/>
      <c r="BF929" s="44"/>
      <c r="BG929" s="411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207"/>
      <c r="BU929" s="44"/>
      <c r="BV929" s="55"/>
      <c r="BW929" s="44"/>
      <c r="BX929" s="44"/>
      <c r="BY929" s="44"/>
      <c r="BZ929" s="44"/>
      <c r="CA929" s="44"/>
      <c r="CB929" s="44"/>
      <c r="CC929" s="44"/>
      <c r="CD929" s="44"/>
      <c r="CE929" s="44"/>
      <c r="CF929" s="44"/>
      <c r="CG929" s="44"/>
      <c r="CH929" s="44"/>
      <c r="CI929" s="44"/>
      <c r="CJ929" s="44"/>
      <c r="CK929" s="44"/>
      <c r="CL929" s="44"/>
      <c r="CM929" s="44"/>
      <c r="CN929" s="44"/>
      <c r="CO929" s="422"/>
      <c r="CP929" s="44"/>
      <c r="CQ929" s="44"/>
      <c r="CR929" s="44"/>
      <c r="CS929" s="44"/>
      <c r="CT929" s="44"/>
      <c r="CU929" s="44"/>
      <c r="CV929" s="44"/>
      <c r="CW929" s="44"/>
      <c r="CX929" s="44"/>
      <c r="CY929" s="44"/>
      <c r="CZ929" s="44"/>
      <c r="DA929" s="44"/>
    </row>
    <row r="930" spans="1:105" ht="15.75" x14ac:dyDescent="0.25">
      <c r="A930" s="44">
        <v>2016</v>
      </c>
      <c r="B930" s="44" t="s">
        <v>236</v>
      </c>
      <c r="C930" s="44">
        <v>1</v>
      </c>
      <c r="D930" s="208" t="s">
        <v>228</v>
      </c>
      <c r="E930" s="209">
        <f>IFERROR(AVERAGE(E899:E929),"")</f>
        <v>6.4</v>
      </c>
      <c r="F930" s="209">
        <f>IFERROR(AVERAGE(F899:F929),"")</f>
        <v>42629.1</v>
      </c>
      <c r="G930" s="209">
        <f>IFERROR(AVERAGE(G899:G929),"")</f>
        <v>89000066708.5</v>
      </c>
      <c r="H930" s="209" t="str">
        <f>IFERROR(AVERAGE(H899:H929),"")</f>
        <v/>
      </c>
      <c r="I930" s="209">
        <f>IFERROR(AVERAGE(I899:I929),"")</f>
        <v>0.81174000000000002</v>
      </c>
      <c r="J930" s="209" t="str">
        <f t="shared" ref="J930:BU930" si="86">IFERROR(AVERAGE(J899:J929),"")</f>
        <v/>
      </c>
      <c r="K930" s="209">
        <f t="shared" si="86"/>
        <v>9.9999999999999985E-3</v>
      </c>
      <c r="L930" s="209">
        <f t="shared" si="86"/>
        <v>26.6</v>
      </c>
      <c r="M930" s="209">
        <f t="shared" si="86"/>
        <v>110.2</v>
      </c>
      <c r="N930" s="209" t="str">
        <f t="shared" si="86"/>
        <v/>
      </c>
      <c r="O930" s="209">
        <f t="shared" si="86"/>
        <v>1.98</v>
      </c>
      <c r="P930" s="209">
        <f t="shared" si="86"/>
        <v>56.27</v>
      </c>
      <c r="Q930" s="209" t="str">
        <f t="shared" si="86"/>
        <v/>
      </c>
      <c r="R930" s="209">
        <f t="shared" si="86"/>
        <v>7.9999999999999988E-2</v>
      </c>
      <c r="S930" s="209">
        <f t="shared" si="86"/>
        <v>0</v>
      </c>
      <c r="T930" s="209">
        <f t="shared" si="86"/>
        <v>3.0000000000000006E-2</v>
      </c>
      <c r="U930" s="209">
        <f t="shared" si="86"/>
        <v>648.1</v>
      </c>
      <c r="V930" s="209">
        <f t="shared" si="86"/>
        <v>19962.8</v>
      </c>
      <c r="W930" s="209">
        <f t="shared" si="86"/>
        <v>1</v>
      </c>
      <c r="X930" s="209">
        <f t="shared" si="86"/>
        <v>12</v>
      </c>
      <c r="Y930" s="418" t="str">
        <f t="shared" si="86"/>
        <v/>
      </c>
      <c r="Z930" s="209">
        <f t="shared" si="86"/>
        <v>0.79</v>
      </c>
      <c r="AA930" s="209">
        <f t="shared" si="86"/>
        <v>0.88000000000000012</v>
      </c>
      <c r="AB930" s="209">
        <f t="shared" si="86"/>
        <v>100.39999999999999</v>
      </c>
      <c r="AC930" s="209">
        <f t="shared" si="86"/>
        <v>1.6999999999999997</v>
      </c>
      <c r="AD930" s="209">
        <f t="shared" si="86"/>
        <v>5.5</v>
      </c>
      <c r="AE930" s="209">
        <f t="shared" si="86"/>
        <v>45</v>
      </c>
      <c r="AF930" s="209">
        <f t="shared" si="86"/>
        <v>540</v>
      </c>
      <c r="AG930" s="209">
        <f t="shared" si="86"/>
        <v>720</v>
      </c>
      <c r="AH930" s="209">
        <f t="shared" si="86"/>
        <v>0.5</v>
      </c>
      <c r="AI930" s="209">
        <f t="shared" si="86"/>
        <v>4.9999999999999996E-2</v>
      </c>
      <c r="AJ930" s="209">
        <f t="shared" si="86"/>
        <v>1.9999999999999997E-2</v>
      </c>
      <c r="AK930" s="209">
        <f t="shared" si="86"/>
        <v>44.600000000000009</v>
      </c>
      <c r="AL930" s="209" t="str">
        <f t="shared" si="86"/>
        <v/>
      </c>
      <c r="AM930" s="209">
        <f t="shared" si="86"/>
        <v>3.5</v>
      </c>
      <c r="AN930" s="209">
        <f t="shared" si="86"/>
        <v>42628.166666666664</v>
      </c>
      <c r="AO930" s="209">
        <f t="shared" si="86"/>
        <v>148333400001.83334</v>
      </c>
      <c r="AP930" s="209" t="str">
        <f t="shared" si="86"/>
        <v/>
      </c>
      <c r="AQ930" s="209">
        <f t="shared" si="86"/>
        <v>0.81771666666666665</v>
      </c>
      <c r="AR930" s="209" t="str">
        <f t="shared" si="86"/>
        <v/>
      </c>
      <c r="AS930" s="209">
        <f t="shared" si="86"/>
        <v>0.01</v>
      </c>
      <c r="AT930" s="209">
        <f t="shared" si="86"/>
        <v>24.166666666666668</v>
      </c>
      <c r="AU930" s="209">
        <f t="shared" si="86"/>
        <v>116.66666666666667</v>
      </c>
      <c r="AV930" s="209" t="str">
        <f t="shared" si="86"/>
        <v/>
      </c>
      <c r="AW930" s="209">
        <f t="shared" si="86"/>
        <v>2.4333333333333331</v>
      </c>
      <c r="AX930" s="210">
        <f t="shared" si="86"/>
        <v>57.333333333333336</v>
      </c>
      <c r="AY930" s="209" t="str">
        <f t="shared" si="86"/>
        <v/>
      </c>
      <c r="AZ930" s="209">
        <f t="shared" si="86"/>
        <v>7.0000000000000007E-2</v>
      </c>
      <c r="BA930" s="209">
        <f t="shared" si="86"/>
        <v>0.01</v>
      </c>
      <c r="BB930" s="209">
        <f t="shared" si="86"/>
        <v>0.03</v>
      </c>
      <c r="BC930" s="209">
        <f t="shared" si="86"/>
        <v>669.5</v>
      </c>
      <c r="BD930" s="209">
        <f t="shared" si="86"/>
        <v>19911.666666666668</v>
      </c>
      <c r="BE930" s="209">
        <f t="shared" si="86"/>
        <v>1</v>
      </c>
      <c r="BF930" s="209">
        <f t="shared" si="86"/>
        <v>13</v>
      </c>
      <c r="BG930" s="547"/>
      <c r="BH930" s="209">
        <f t="shared" si="86"/>
        <v>0.79999999999999993</v>
      </c>
      <c r="BI930" s="209">
        <f t="shared" si="86"/>
        <v>0.88</v>
      </c>
      <c r="BJ930" s="209">
        <f t="shared" si="86"/>
        <v>100.39999999999999</v>
      </c>
      <c r="BK930" s="209">
        <f t="shared" si="86"/>
        <v>1.7</v>
      </c>
      <c r="BL930" s="209">
        <f t="shared" si="86"/>
        <v>5.5</v>
      </c>
      <c r="BM930" s="209">
        <f t="shared" si="86"/>
        <v>45</v>
      </c>
      <c r="BN930" s="209">
        <f t="shared" si="86"/>
        <v>540</v>
      </c>
      <c r="BO930" s="209">
        <f t="shared" si="86"/>
        <v>720</v>
      </c>
      <c r="BP930" s="209">
        <f t="shared" si="86"/>
        <v>0.5</v>
      </c>
      <c r="BQ930" s="209">
        <f t="shared" si="86"/>
        <v>4.9999999999999996E-2</v>
      </c>
      <c r="BR930" s="209">
        <f t="shared" si="86"/>
        <v>0.02</v>
      </c>
      <c r="BS930" s="209">
        <f t="shared" si="86"/>
        <v>44.6</v>
      </c>
      <c r="BT930" s="209" t="str">
        <f t="shared" si="86"/>
        <v/>
      </c>
      <c r="BU930" s="209">
        <f t="shared" si="86"/>
        <v>2.5</v>
      </c>
      <c r="BV930" s="210">
        <f>IFERROR(AVERAGE(BV899:BV929),"")</f>
        <v>42628.5</v>
      </c>
      <c r="BW930" s="206"/>
      <c r="BX930" s="206"/>
      <c r="BY930" s="206"/>
      <c r="BZ930" s="206"/>
      <c r="CA930" s="206"/>
      <c r="CB930" s="206"/>
      <c r="CC930" s="206"/>
      <c r="CD930" s="206"/>
      <c r="CE930" s="206"/>
      <c r="CF930" s="206"/>
      <c r="CG930" s="206"/>
      <c r="CH930" s="206"/>
      <c r="CI930" s="206"/>
      <c r="CJ930" s="206"/>
      <c r="CK930" s="206"/>
      <c r="CL930" s="206"/>
      <c r="CM930" s="206"/>
      <c r="CN930" s="206"/>
      <c r="CP930" s="206"/>
      <c r="CQ930" s="206"/>
      <c r="CR930" s="206"/>
      <c r="CS930" s="206"/>
      <c r="CT930" s="206"/>
      <c r="CU930" s="206"/>
      <c r="CV930" s="206"/>
      <c r="CW930" s="206"/>
      <c r="CX930" s="206"/>
      <c r="CY930" s="206"/>
      <c r="CZ930" s="206"/>
      <c r="DA930" s="206"/>
    </row>
    <row r="931" spans="1:105" ht="15.75" x14ac:dyDescent="0.3">
      <c r="A931" s="44">
        <f>A930</f>
        <v>2016</v>
      </c>
      <c r="B931" s="44" t="str">
        <f>B930</f>
        <v>OCTUBRE</v>
      </c>
      <c r="C931" s="44">
        <v>2</v>
      </c>
      <c r="D931" s="44" t="str">
        <f t="shared" ref="D931:D961" si="87">B930&amp;" "&amp;A930&amp;" / "&amp;C930</f>
        <v>OCTUBRE 2016 / 1</v>
      </c>
      <c r="E931" s="553">
        <v>1</v>
      </c>
      <c r="F931" s="554">
        <v>42644</v>
      </c>
      <c r="G931" s="543">
        <v>67065</v>
      </c>
      <c r="H931" s="543" t="s">
        <v>104</v>
      </c>
      <c r="I931" s="566">
        <v>0.81140000000000001</v>
      </c>
      <c r="J931" s="544" t="s">
        <v>20</v>
      </c>
      <c r="K931" s="564">
        <v>0.01</v>
      </c>
      <c r="L931" s="564">
        <v>26.6</v>
      </c>
      <c r="M931" s="564">
        <v>110</v>
      </c>
      <c r="N931" s="550" t="s">
        <v>103</v>
      </c>
      <c r="O931" s="564">
        <v>2</v>
      </c>
      <c r="P931" s="564">
        <v>56.4</v>
      </c>
      <c r="Q931" s="586"/>
      <c r="R931" s="564">
        <v>0.08</v>
      </c>
      <c r="S931" s="564">
        <v>0</v>
      </c>
      <c r="T931" s="564">
        <v>0.03</v>
      </c>
      <c r="U931" s="564">
        <v>649</v>
      </c>
      <c r="V931" s="564">
        <v>19966</v>
      </c>
      <c r="W931" s="564">
        <v>1</v>
      </c>
      <c r="X931" s="564">
        <v>12</v>
      </c>
      <c r="Z931" s="587">
        <v>0.79</v>
      </c>
      <c r="AA931" s="587">
        <v>0.88</v>
      </c>
      <c r="AB931" s="587">
        <v>100.4</v>
      </c>
      <c r="AC931" s="587">
        <v>1.7</v>
      </c>
      <c r="AD931" s="587">
        <v>5.5</v>
      </c>
      <c r="AE931" s="587">
        <v>45</v>
      </c>
      <c r="AF931" s="587">
        <v>540</v>
      </c>
      <c r="AG931" s="587">
        <v>720</v>
      </c>
      <c r="AH931" s="587">
        <v>0.5</v>
      </c>
      <c r="AI931" s="587">
        <v>0.05</v>
      </c>
      <c r="AJ931" s="587">
        <v>0.02</v>
      </c>
      <c r="AK931" s="587">
        <v>37.4</v>
      </c>
      <c r="AM931" s="553">
        <v>1</v>
      </c>
      <c r="AN931" s="554">
        <v>42646</v>
      </c>
      <c r="AO931" s="543">
        <v>67.959999999999994</v>
      </c>
      <c r="AP931" s="543" t="s">
        <v>152</v>
      </c>
      <c r="AQ931" s="566">
        <v>0.8165</v>
      </c>
      <c r="AR931" s="544" t="s">
        <v>20</v>
      </c>
      <c r="AS931" s="564">
        <v>0.01</v>
      </c>
      <c r="AT931" s="564">
        <v>27</v>
      </c>
      <c r="AU931" s="564">
        <v>117</v>
      </c>
      <c r="AV931" s="550" t="s">
        <v>103</v>
      </c>
      <c r="AW931" s="564">
        <v>2.4</v>
      </c>
      <c r="AX931" s="564">
        <v>57</v>
      </c>
      <c r="AY931" s="586"/>
      <c r="AZ931" s="564">
        <v>7.0000000000000007E-2</v>
      </c>
      <c r="BA931" s="564">
        <v>0.01</v>
      </c>
      <c r="BB931" s="564">
        <v>0.05</v>
      </c>
      <c r="BC931" s="564">
        <v>669</v>
      </c>
      <c r="BD931" s="564">
        <v>19922</v>
      </c>
      <c r="BE931" s="564">
        <v>1</v>
      </c>
      <c r="BF931" s="564">
        <v>13</v>
      </c>
      <c r="BG931" s="547"/>
      <c r="BH931" s="587">
        <v>0.79</v>
      </c>
      <c r="BI931" s="587">
        <v>0.88</v>
      </c>
      <c r="BJ931" s="587">
        <v>100.4</v>
      </c>
      <c r="BK931" s="587">
        <v>1.7</v>
      </c>
      <c r="BL931" s="587">
        <v>5.5</v>
      </c>
      <c r="BM931" s="587">
        <v>45</v>
      </c>
      <c r="BN931" s="587">
        <v>540</v>
      </c>
      <c r="BO931" s="587">
        <v>720</v>
      </c>
      <c r="BP931" s="587">
        <v>0.5</v>
      </c>
      <c r="BQ931" s="587">
        <v>0.05</v>
      </c>
      <c r="BR931" s="587">
        <v>0.02</v>
      </c>
      <c r="BS931" s="587">
        <v>37.4</v>
      </c>
      <c r="BU931" s="553">
        <v>1</v>
      </c>
      <c r="BV931" s="554">
        <v>42646</v>
      </c>
      <c r="BW931" s="553"/>
      <c r="BX931" s="553"/>
      <c r="BY931" s="566">
        <v>0.80169999999999997</v>
      </c>
      <c r="BZ931" s="564">
        <v>1</v>
      </c>
      <c r="CA931" s="564">
        <v>0.01</v>
      </c>
      <c r="CB931" s="564">
        <v>8.1999999999999993</v>
      </c>
      <c r="CC931" s="564">
        <v>102</v>
      </c>
      <c r="CD931" s="550" t="s">
        <v>103</v>
      </c>
      <c r="CE931" s="564">
        <v>2.52</v>
      </c>
      <c r="CF931" s="564">
        <v>51.1</v>
      </c>
      <c r="CG931" s="564">
        <v>49.8</v>
      </c>
      <c r="CH931" s="564"/>
      <c r="CI931" s="564">
        <v>0.01</v>
      </c>
      <c r="CJ931" s="564">
        <v>0</v>
      </c>
      <c r="CK931" s="564">
        <v>635.20000000000005</v>
      </c>
      <c r="CL931" s="564">
        <v>20050</v>
      </c>
      <c r="CM931" s="564">
        <v>4</v>
      </c>
      <c r="CN931" s="564">
        <v>11.8</v>
      </c>
      <c r="CP931" s="587">
        <v>0.79</v>
      </c>
      <c r="CQ931" s="587">
        <v>0.88</v>
      </c>
      <c r="CR931" s="587">
        <v>100.4</v>
      </c>
      <c r="CS931" s="587">
        <v>1.7</v>
      </c>
      <c r="CT931" s="587">
        <v>5.5</v>
      </c>
      <c r="CU931" s="587">
        <v>45</v>
      </c>
      <c r="CV931" s="587">
        <v>540</v>
      </c>
      <c r="CW931" s="587">
        <v>720</v>
      </c>
      <c r="CX931" s="587">
        <v>0.5</v>
      </c>
      <c r="CY931" s="587">
        <v>0.05</v>
      </c>
      <c r="CZ931" s="587">
        <v>0.02</v>
      </c>
      <c r="DA931" s="587">
        <v>44.6</v>
      </c>
    </row>
    <row r="932" spans="1:105" ht="15.75" x14ac:dyDescent="0.3">
      <c r="A932" s="44">
        <f t="shared" ref="A932:B960" si="88">A931</f>
        <v>2016</v>
      </c>
      <c r="B932" s="44" t="str">
        <f t="shared" si="88"/>
        <v>OCTUBRE</v>
      </c>
      <c r="C932" s="44">
        <v>3</v>
      </c>
      <c r="D932" s="44" t="str">
        <f t="shared" si="87"/>
        <v>OCTUBRE 2016 / 2</v>
      </c>
      <c r="E932" s="553">
        <v>2</v>
      </c>
      <c r="F932" s="554">
        <v>42646</v>
      </c>
      <c r="G932" s="543">
        <v>67101</v>
      </c>
      <c r="H932" s="543" t="s">
        <v>102</v>
      </c>
      <c r="I932" s="566">
        <v>0.81140000000000001</v>
      </c>
      <c r="J932" s="544" t="s">
        <v>20</v>
      </c>
      <c r="K932" s="564">
        <v>0.01</v>
      </c>
      <c r="L932" s="564">
        <v>26.6</v>
      </c>
      <c r="M932" s="564">
        <v>110</v>
      </c>
      <c r="N932" s="550" t="s">
        <v>103</v>
      </c>
      <c r="O932" s="564">
        <v>2</v>
      </c>
      <c r="P932" s="564">
        <v>56.4</v>
      </c>
      <c r="Q932" s="586"/>
      <c r="R932" s="564">
        <v>0.08</v>
      </c>
      <c r="S932" s="564">
        <v>0</v>
      </c>
      <c r="T932" s="564">
        <v>0.03</v>
      </c>
      <c r="U932" s="564">
        <v>649</v>
      </c>
      <c r="V932" s="564">
        <v>19966</v>
      </c>
      <c r="W932" s="564">
        <v>1</v>
      </c>
      <c r="X932" s="564">
        <v>12</v>
      </c>
      <c r="Z932" s="587">
        <v>0.79</v>
      </c>
      <c r="AA932" s="587">
        <v>0.88</v>
      </c>
      <c r="AB932" s="587">
        <v>100.4</v>
      </c>
      <c r="AC932" s="587">
        <v>1.7</v>
      </c>
      <c r="AD932" s="587">
        <v>5.5</v>
      </c>
      <c r="AE932" s="587">
        <v>45</v>
      </c>
      <c r="AF932" s="587">
        <v>540</v>
      </c>
      <c r="AG932" s="587">
        <v>720</v>
      </c>
      <c r="AH932" s="587">
        <v>0.5</v>
      </c>
      <c r="AI932" s="587">
        <v>0.05</v>
      </c>
      <c r="AJ932" s="587">
        <v>0.02</v>
      </c>
      <c r="AK932" s="587">
        <v>37.4</v>
      </c>
      <c r="AM932" s="553">
        <v>2</v>
      </c>
      <c r="AN932" s="554">
        <v>42650</v>
      </c>
      <c r="AO932" s="543">
        <v>67349</v>
      </c>
      <c r="AP932" s="543" t="s">
        <v>182</v>
      </c>
      <c r="AQ932" s="566">
        <v>0.81459999999999999</v>
      </c>
      <c r="AR932" s="544" t="s">
        <v>20</v>
      </c>
      <c r="AS932" s="564">
        <v>0.01</v>
      </c>
      <c r="AT932" s="564">
        <v>20</v>
      </c>
      <c r="AU932" s="564">
        <v>122</v>
      </c>
      <c r="AV932" s="550" t="s">
        <v>103</v>
      </c>
      <c r="AW932" s="564">
        <v>2.2999999999999998</v>
      </c>
      <c r="AX932" s="564">
        <v>57</v>
      </c>
      <c r="AY932" s="586"/>
      <c r="AZ932" s="564">
        <v>0.08</v>
      </c>
      <c r="BA932" s="564">
        <v>0.01</v>
      </c>
      <c r="BB932" s="564">
        <v>0.05</v>
      </c>
      <c r="BC932" s="564">
        <v>660</v>
      </c>
      <c r="BD932" s="564">
        <v>19938</v>
      </c>
      <c r="BE932" s="564">
        <v>1.5</v>
      </c>
      <c r="BF932" s="564">
        <v>13</v>
      </c>
      <c r="BG932" s="547"/>
      <c r="BH932" s="587">
        <v>0.79</v>
      </c>
      <c r="BI932" s="587">
        <v>0.88</v>
      </c>
      <c r="BJ932" s="587">
        <v>100.4</v>
      </c>
      <c r="BK932" s="587">
        <v>1.7</v>
      </c>
      <c r="BL932" s="587">
        <v>5.5</v>
      </c>
      <c r="BM932" s="587">
        <v>45</v>
      </c>
      <c r="BN932" s="587">
        <v>540</v>
      </c>
      <c r="BO932" s="587">
        <v>720</v>
      </c>
      <c r="BP932" s="587">
        <v>0.5</v>
      </c>
      <c r="BQ932" s="587">
        <v>0.05</v>
      </c>
      <c r="BR932" s="587">
        <v>0.02</v>
      </c>
      <c r="BS932" s="587">
        <v>37.4</v>
      </c>
      <c r="BU932" s="553">
        <v>2</v>
      </c>
      <c r="BV932" s="554">
        <v>42653</v>
      </c>
      <c r="BW932" s="553"/>
      <c r="BX932" s="553"/>
      <c r="BY932" s="566">
        <v>0.80630000000000002</v>
      </c>
      <c r="BZ932" s="564">
        <v>1</v>
      </c>
      <c r="CA932" s="564">
        <v>0.01</v>
      </c>
      <c r="CB932" s="564">
        <v>6</v>
      </c>
      <c r="CC932" s="564">
        <v>110</v>
      </c>
      <c r="CD932" s="550" t="s">
        <v>103</v>
      </c>
      <c r="CE932" s="564">
        <v>2.5</v>
      </c>
      <c r="CF932" s="564">
        <v>54.5</v>
      </c>
      <c r="CG932" s="564">
        <v>53.4</v>
      </c>
      <c r="CH932" s="564"/>
      <c r="CI932" s="564">
        <v>0.01</v>
      </c>
      <c r="CJ932" s="564">
        <v>0</v>
      </c>
      <c r="CK932" s="564">
        <v>659.3</v>
      </c>
      <c r="CL932" s="564">
        <v>20010</v>
      </c>
      <c r="CM932" s="564">
        <v>4</v>
      </c>
      <c r="CN932" s="564">
        <v>12.9</v>
      </c>
      <c r="CP932" s="587">
        <v>0.79</v>
      </c>
      <c r="CQ932" s="587">
        <v>0.88</v>
      </c>
      <c r="CR932" s="587">
        <v>100.4</v>
      </c>
      <c r="CS932" s="587">
        <v>1.7</v>
      </c>
      <c r="CT932" s="587">
        <v>5.5</v>
      </c>
      <c r="CU932" s="587">
        <v>45</v>
      </c>
      <c r="CV932" s="587">
        <v>540</v>
      </c>
      <c r="CW932" s="587">
        <v>720</v>
      </c>
      <c r="CX932" s="587">
        <v>0.5</v>
      </c>
      <c r="CY932" s="587">
        <v>0.05</v>
      </c>
      <c r="CZ932" s="587">
        <v>0.02</v>
      </c>
      <c r="DA932" s="587">
        <v>44.6</v>
      </c>
    </row>
    <row r="933" spans="1:105" ht="15.75" x14ac:dyDescent="0.3">
      <c r="A933" s="44">
        <f t="shared" si="88"/>
        <v>2016</v>
      </c>
      <c r="B933" s="44" t="str">
        <f t="shared" si="88"/>
        <v>OCTUBRE</v>
      </c>
      <c r="C933" s="44">
        <v>4</v>
      </c>
      <c r="D933" s="44" t="str">
        <f t="shared" si="87"/>
        <v>OCTUBRE 2016 / 3</v>
      </c>
      <c r="E933" s="553">
        <v>3</v>
      </c>
      <c r="F933" s="554">
        <v>42648</v>
      </c>
      <c r="G933" s="543">
        <v>67324</v>
      </c>
      <c r="H933" s="543" t="s">
        <v>104</v>
      </c>
      <c r="I933" s="566">
        <v>0.81140000000000001</v>
      </c>
      <c r="J933" s="544" t="s">
        <v>20</v>
      </c>
      <c r="K933" s="564">
        <v>0.01</v>
      </c>
      <c r="L933" s="564">
        <v>26.6</v>
      </c>
      <c r="M933" s="564">
        <v>110</v>
      </c>
      <c r="N933" s="550" t="s">
        <v>103</v>
      </c>
      <c r="O933" s="564">
        <v>1.9</v>
      </c>
      <c r="P933" s="564">
        <v>56.6</v>
      </c>
      <c r="Q933" s="586"/>
      <c r="R933" s="564">
        <v>0.08</v>
      </c>
      <c r="S933" s="564">
        <v>0</v>
      </c>
      <c r="T933" s="564">
        <v>0.03</v>
      </c>
      <c r="U933" s="564">
        <v>646</v>
      </c>
      <c r="V933" s="564">
        <v>19966</v>
      </c>
      <c r="W933" s="564">
        <v>1</v>
      </c>
      <c r="X933" s="564">
        <v>12</v>
      </c>
      <c r="Z933" s="587">
        <v>0.79</v>
      </c>
      <c r="AA933" s="587">
        <v>0.88</v>
      </c>
      <c r="AB933" s="587">
        <v>100.4</v>
      </c>
      <c r="AC933" s="587">
        <v>1.7</v>
      </c>
      <c r="AD933" s="587">
        <v>5.5</v>
      </c>
      <c r="AE933" s="587">
        <v>45</v>
      </c>
      <c r="AF933" s="587">
        <v>540</v>
      </c>
      <c r="AG933" s="587">
        <v>720</v>
      </c>
      <c r="AH933" s="587">
        <v>0.5</v>
      </c>
      <c r="AI933" s="587">
        <v>0.05</v>
      </c>
      <c r="AJ933" s="587">
        <v>0.02</v>
      </c>
      <c r="AK933" s="587">
        <v>37.4</v>
      </c>
      <c r="AM933" s="553">
        <v>3</v>
      </c>
      <c r="AN933" s="554">
        <v>42654</v>
      </c>
      <c r="AO933" s="543">
        <v>67432</v>
      </c>
      <c r="AP933" s="543" t="s">
        <v>153</v>
      </c>
      <c r="AQ933" s="566">
        <v>0.81559999999999999</v>
      </c>
      <c r="AR933" s="544" t="s">
        <v>20</v>
      </c>
      <c r="AS933" s="564">
        <v>0.01</v>
      </c>
      <c r="AT933" s="564">
        <v>25</v>
      </c>
      <c r="AU933" s="564">
        <v>118</v>
      </c>
      <c r="AV933" s="550" t="s">
        <v>103</v>
      </c>
      <c r="AW933" s="564">
        <v>2.2999999999999998</v>
      </c>
      <c r="AX933" s="564">
        <v>56</v>
      </c>
      <c r="AY933" s="586"/>
      <c r="AZ933" s="564">
        <v>0.08</v>
      </c>
      <c r="BA933" s="564">
        <v>0.01</v>
      </c>
      <c r="BB933" s="564">
        <v>0.03</v>
      </c>
      <c r="BC933" s="564">
        <v>660</v>
      </c>
      <c r="BD933" s="564">
        <v>19930</v>
      </c>
      <c r="BE933" s="564">
        <v>1.5</v>
      </c>
      <c r="BF933" s="564">
        <v>13</v>
      </c>
      <c r="BG933" s="547"/>
      <c r="BH933" s="587">
        <v>0.79</v>
      </c>
      <c r="BI933" s="587">
        <v>0.88</v>
      </c>
      <c r="BJ933" s="587">
        <v>100.4</v>
      </c>
      <c r="BK933" s="587">
        <v>1.7</v>
      </c>
      <c r="BL933" s="587">
        <v>5.5</v>
      </c>
      <c r="BM933" s="587">
        <v>45</v>
      </c>
      <c r="BN933" s="587">
        <v>540</v>
      </c>
      <c r="BO933" s="587">
        <v>720</v>
      </c>
      <c r="BP933" s="587">
        <v>0.5</v>
      </c>
      <c r="BQ933" s="587">
        <v>0.05</v>
      </c>
      <c r="BR933" s="587">
        <v>0.02</v>
      </c>
      <c r="BS933" s="587">
        <v>37.4</v>
      </c>
      <c r="BU933" s="553">
        <v>3</v>
      </c>
      <c r="BV933" s="554">
        <v>42660</v>
      </c>
      <c r="BW933" s="553"/>
      <c r="BX933" s="553"/>
      <c r="BY933" s="566">
        <v>0.8044</v>
      </c>
      <c r="BZ933" s="564">
        <v>1</v>
      </c>
      <c r="CA933" s="564">
        <v>0.01</v>
      </c>
      <c r="CB933" s="564">
        <v>9</v>
      </c>
      <c r="CC933" s="564">
        <v>106</v>
      </c>
      <c r="CD933" s="550" t="s">
        <v>103</v>
      </c>
      <c r="CE933" s="564">
        <v>2.6</v>
      </c>
      <c r="CF933" s="564">
        <v>55.6</v>
      </c>
      <c r="CG933" s="564">
        <v>54.5</v>
      </c>
      <c r="CH933" s="564"/>
      <c r="CI933" s="564">
        <v>0.01</v>
      </c>
      <c r="CJ933" s="564">
        <v>0</v>
      </c>
      <c r="CK933" s="564">
        <v>665.4</v>
      </c>
      <c r="CL933" s="564">
        <v>20026</v>
      </c>
      <c r="CM933" s="564">
        <v>3</v>
      </c>
      <c r="CN933" s="564">
        <v>11.8</v>
      </c>
      <c r="CP933" s="587">
        <v>0.79</v>
      </c>
      <c r="CQ933" s="587">
        <v>0.88</v>
      </c>
      <c r="CR933" s="587">
        <v>100.4</v>
      </c>
      <c r="CS933" s="587">
        <v>1.7</v>
      </c>
      <c r="CT933" s="587">
        <v>5.5</v>
      </c>
      <c r="CU933" s="587">
        <v>45</v>
      </c>
      <c r="CV933" s="587">
        <v>540</v>
      </c>
      <c r="CW933" s="587">
        <v>720</v>
      </c>
      <c r="CX933" s="587">
        <v>0.5</v>
      </c>
      <c r="CY933" s="587">
        <v>0.05</v>
      </c>
      <c r="CZ933" s="587">
        <v>0.02</v>
      </c>
      <c r="DA933" s="587">
        <v>44.6</v>
      </c>
    </row>
    <row r="934" spans="1:105" ht="15.75" x14ac:dyDescent="0.3">
      <c r="A934" s="44">
        <f t="shared" si="88"/>
        <v>2016</v>
      </c>
      <c r="B934" s="44" t="str">
        <f t="shared" si="88"/>
        <v>OCTUBRE</v>
      </c>
      <c r="C934" s="44">
        <v>5</v>
      </c>
      <c r="D934" s="44" t="str">
        <f t="shared" si="87"/>
        <v>OCTUBRE 2016 / 4</v>
      </c>
      <c r="E934" s="553">
        <v>4</v>
      </c>
      <c r="F934" s="554">
        <v>42650</v>
      </c>
      <c r="G934" s="543">
        <v>67373</v>
      </c>
      <c r="H934" s="543" t="s">
        <v>102</v>
      </c>
      <c r="I934" s="566">
        <v>0.81179999999999997</v>
      </c>
      <c r="J934" s="544" t="s">
        <v>20</v>
      </c>
      <c r="K934" s="564">
        <v>0.01</v>
      </c>
      <c r="L934" s="564">
        <v>26.6</v>
      </c>
      <c r="M934" s="564">
        <v>110</v>
      </c>
      <c r="N934" s="550" t="s">
        <v>103</v>
      </c>
      <c r="O934" s="564">
        <v>1.9</v>
      </c>
      <c r="P934" s="564">
        <v>56.2</v>
      </c>
      <c r="Q934" s="586"/>
      <c r="R934" s="564">
        <v>0.08</v>
      </c>
      <c r="S934" s="564">
        <v>0</v>
      </c>
      <c r="T934" s="564">
        <v>0.03</v>
      </c>
      <c r="U934" s="564">
        <v>644</v>
      </c>
      <c r="V934" s="564">
        <v>19962</v>
      </c>
      <c r="W934" s="564">
        <v>1</v>
      </c>
      <c r="X934" s="564">
        <v>12</v>
      </c>
      <c r="Z934" s="587">
        <v>0.79</v>
      </c>
      <c r="AA934" s="587">
        <v>0.88</v>
      </c>
      <c r="AB934" s="587">
        <v>100.4</v>
      </c>
      <c r="AC934" s="587">
        <v>1.7</v>
      </c>
      <c r="AD934" s="587">
        <v>5.5</v>
      </c>
      <c r="AE934" s="587">
        <v>45</v>
      </c>
      <c r="AF934" s="587">
        <v>540</v>
      </c>
      <c r="AG934" s="587">
        <v>720</v>
      </c>
      <c r="AH934" s="587">
        <v>0.5</v>
      </c>
      <c r="AI934" s="587">
        <v>0.05</v>
      </c>
      <c r="AJ934" s="587">
        <v>0.02</v>
      </c>
      <c r="AK934" s="587">
        <v>37.4</v>
      </c>
      <c r="AM934" s="553">
        <v>4</v>
      </c>
      <c r="AN934" s="554">
        <v>42660</v>
      </c>
      <c r="AO934" s="543">
        <v>67571</v>
      </c>
      <c r="AP934" s="543" t="s">
        <v>152</v>
      </c>
      <c r="AQ934" s="566">
        <v>0.81599999999999995</v>
      </c>
      <c r="AR934" s="544" t="s">
        <v>20</v>
      </c>
      <c r="AS934" s="564">
        <v>0.01</v>
      </c>
      <c r="AT934" s="564">
        <v>25</v>
      </c>
      <c r="AU934" s="564">
        <v>120</v>
      </c>
      <c r="AV934" s="550" t="s">
        <v>103</v>
      </c>
      <c r="AW934" s="564">
        <v>2.4</v>
      </c>
      <c r="AX934" s="564">
        <v>58</v>
      </c>
      <c r="AY934" s="586"/>
      <c r="AZ934" s="564">
        <v>0.08</v>
      </c>
      <c r="BA934" s="564">
        <v>0.01</v>
      </c>
      <c r="BB934" s="564">
        <v>0.05</v>
      </c>
      <c r="BC934" s="564">
        <v>669</v>
      </c>
      <c r="BD934" s="564">
        <v>19926</v>
      </c>
      <c r="BE934" s="564">
        <v>1</v>
      </c>
      <c r="BF934" s="564">
        <v>13</v>
      </c>
      <c r="BG934" s="547"/>
      <c r="BH934" s="587">
        <v>0.79</v>
      </c>
      <c r="BI934" s="587">
        <v>0.88</v>
      </c>
      <c r="BJ934" s="587">
        <v>100.4</v>
      </c>
      <c r="BK934" s="587">
        <v>1.7</v>
      </c>
      <c r="BL934" s="587">
        <v>5.5</v>
      </c>
      <c r="BM934" s="587">
        <v>45</v>
      </c>
      <c r="BN934" s="587">
        <v>540</v>
      </c>
      <c r="BO934" s="587">
        <v>720</v>
      </c>
      <c r="BP934" s="587">
        <v>0.5</v>
      </c>
      <c r="BQ934" s="587">
        <v>0.05</v>
      </c>
      <c r="BR934" s="587">
        <v>0.02</v>
      </c>
      <c r="BS934" s="587">
        <v>37.4</v>
      </c>
      <c r="BU934" s="553">
        <v>4</v>
      </c>
      <c r="BV934" s="554">
        <v>42667</v>
      </c>
      <c r="BW934" s="553"/>
      <c r="BX934" s="553"/>
      <c r="BY934" s="566">
        <v>0.81089999999999995</v>
      </c>
      <c r="BZ934" s="564">
        <v>1</v>
      </c>
      <c r="CA934" s="564">
        <v>0.01</v>
      </c>
      <c r="CB934" s="564">
        <v>5</v>
      </c>
      <c r="CC934" s="564">
        <v>104</v>
      </c>
      <c r="CD934" s="550" t="s">
        <v>103</v>
      </c>
      <c r="CE934" s="564">
        <v>2.5</v>
      </c>
      <c r="CF934" s="564">
        <v>53.6</v>
      </c>
      <c r="CG934" s="564">
        <v>52.5</v>
      </c>
      <c r="CH934" s="564"/>
      <c r="CI934" s="564">
        <v>0.01</v>
      </c>
      <c r="CJ934" s="564">
        <v>0</v>
      </c>
      <c r="CK934" s="564">
        <v>669.4</v>
      </c>
      <c r="CL934" s="564">
        <v>19970</v>
      </c>
      <c r="CM934" s="564">
        <v>3</v>
      </c>
      <c r="CN934" s="564">
        <v>12.2</v>
      </c>
      <c r="CP934" s="587">
        <v>0.79</v>
      </c>
      <c r="CQ934" s="587">
        <v>0.88</v>
      </c>
      <c r="CR934" s="587">
        <v>100.4</v>
      </c>
      <c r="CS934" s="587">
        <v>1.7</v>
      </c>
      <c r="CT934" s="587">
        <v>5.5</v>
      </c>
      <c r="CU934" s="587">
        <v>45</v>
      </c>
      <c r="CV934" s="587">
        <v>540</v>
      </c>
      <c r="CW934" s="587">
        <v>720</v>
      </c>
      <c r="CX934" s="587">
        <v>0.5</v>
      </c>
      <c r="CY934" s="587">
        <v>0.05</v>
      </c>
      <c r="CZ934" s="587">
        <v>0.02</v>
      </c>
      <c r="DA934" s="587">
        <v>44.6</v>
      </c>
    </row>
    <row r="935" spans="1:105" ht="15.75" x14ac:dyDescent="0.3">
      <c r="A935" s="44">
        <f t="shared" si="88"/>
        <v>2016</v>
      </c>
      <c r="B935" s="44" t="str">
        <f t="shared" si="88"/>
        <v>OCTUBRE</v>
      </c>
      <c r="C935" s="44">
        <v>6</v>
      </c>
      <c r="D935" s="44" t="str">
        <f t="shared" si="87"/>
        <v>OCTUBRE 2016 / 5</v>
      </c>
      <c r="E935" s="553">
        <v>5</v>
      </c>
      <c r="F935" s="554">
        <v>42652</v>
      </c>
      <c r="G935" s="543">
        <v>67406</v>
      </c>
      <c r="H935" s="543" t="s">
        <v>104</v>
      </c>
      <c r="I935" s="566">
        <v>0.81140000000000001</v>
      </c>
      <c r="J935" s="544" t="s">
        <v>20</v>
      </c>
      <c r="K935" s="564">
        <v>0.01</v>
      </c>
      <c r="L935" s="564">
        <v>26.6</v>
      </c>
      <c r="M935" s="564">
        <v>110</v>
      </c>
      <c r="N935" s="550" t="s">
        <v>103</v>
      </c>
      <c r="O935" s="564">
        <v>2</v>
      </c>
      <c r="P935" s="564">
        <v>56.6</v>
      </c>
      <c r="Q935" s="586"/>
      <c r="R935" s="564">
        <v>0.08</v>
      </c>
      <c r="S935" s="564">
        <v>0</v>
      </c>
      <c r="T935" s="564">
        <v>0.03</v>
      </c>
      <c r="U935" s="564">
        <v>645</v>
      </c>
      <c r="V935" s="564">
        <v>19966</v>
      </c>
      <c r="W935" s="564">
        <v>1</v>
      </c>
      <c r="X935" s="564">
        <v>12</v>
      </c>
      <c r="Z935" s="587">
        <v>0.79</v>
      </c>
      <c r="AA935" s="587">
        <v>0.88</v>
      </c>
      <c r="AB935" s="587">
        <v>100.4</v>
      </c>
      <c r="AC935" s="587">
        <v>1.7</v>
      </c>
      <c r="AD935" s="587">
        <v>5.5</v>
      </c>
      <c r="AE935" s="587">
        <v>45</v>
      </c>
      <c r="AF935" s="587">
        <v>540</v>
      </c>
      <c r="AG935" s="587">
        <v>720</v>
      </c>
      <c r="AH935" s="587">
        <v>0.5</v>
      </c>
      <c r="AI935" s="587">
        <v>0.05</v>
      </c>
      <c r="AJ935" s="587">
        <v>0.02</v>
      </c>
      <c r="AK935" s="587">
        <v>37.4</v>
      </c>
      <c r="AM935" s="553">
        <v>5</v>
      </c>
      <c r="AN935" s="554">
        <v>42665</v>
      </c>
      <c r="AO935" s="543">
        <v>67823</v>
      </c>
      <c r="AP935" s="543" t="s">
        <v>182</v>
      </c>
      <c r="AQ935" s="566">
        <v>0.8165</v>
      </c>
      <c r="AR935" s="544" t="s">
        <v>20</v>
      </c>
      <c r="AS935" s="564">
        <v>0.01</v>
      </c>
      <c r="AT935" s="564">
        <v>27</v>
      </c>
      <c r="AU935" s="564">
        <v>113</v>
      </c>
      <c r="AV935" s="550" t="s">
        <v>103</v>
      </c>
      <c r="AW935" s="564">
        <v>2.4</v>
      </c>
      <c r="AX935" s="564">
        <v>57</v>
      </c>
      <c r="AY935" s="586"/>
      <c r="AZ935" s="564">
        <v>0.08</v>
      </c>
      <c r="BA935" s="564">
        <v>0.01</v>
      </c>
      <c r="BB935" s="564">
        <v>0.03</v>
      </c>
      <c r="BC935" s="564">
        <v>655</v>
      </c>
      <c r="BD935" s="564">
        <v>19922</v>
      </c>
      <c r="BE935" s="564">
        <v>1</v>
      </c>
      <c r="BF935" s="564">
        <v>13</v>
      </c>
      <c r="BG935" s="547"/>
      <c r="BH935" s="587">
        <v>0.79</v>
      </c>
      <c r="BI935" s="587">
        <v>0.88</v>
      </c>
      <c r="BJ935" s="587">
        <v>100.4</v>
      </c>
      <c r="BK935" s="587">
        <v>1.7</v>
      </c>
      <c r="BL935" s="587">
        <v>5.5</v>
      </c>
      <c r="BM935" s="587">
        <v>45</v>
      </c>
      <c r="BN935" s="587">
        <v>540</v>
      </c>
      <c r="BO935" s="587">
        <v>720</v>
      </c>
      <c r="BP935" s="587">
        <v>0.5</v>
      </c>
      <c r="BQ935" s="587">
        <v>0.05</v>
      </c>
      <c r="BR935" s="587">
        <v>0.02</v>
      </c>
      <c r="BS935" s="587">
        <v>37.4</v>
      </c>
    </row>
    <row r="936" spans="1:105" ht="15.75" x14ac:dyDescent="0.3">
      <c r="A936" s="44">
        <f t="shared" si="88"/>
        <v>2016</v>
      </c>
      <c r="B936" s="44" t="str">
        <f t="shared" si="88"/>
        <v>OCTUBRE</v>
      </c>
      <c r="C936" s="44">
        <v>7</v>
      </c>
      <c r="D936" s="44" t="str">
        <f t="shared" si="87"/>
        <v>OCTUBRE 2016 / 6</v>
      </c>
      <c r="E936" s="553">
        <v>6</v>
      </c>
      <c r="F936" s="554">
        <v>42654</v>
      </c>
      <c r="G936" s="543">
        <v>67462</v>
      </c>
      <c r="H936" s="543" t="s">
        <v>102</v>
      </c>
      <c r="I936" s="566">
        <v>0.81140000000000001</v>
      </c>
      <c r="J936" s="544" t="s">
        <v>20</v>
      </c>
      <c r="K936" s="564">
        <v>0.01</v>
      </c>
      <c r="L936" s="564">
        <v>26.6</v>
      </c>
      <c r="M936" s="564">
        <v>111</v>
      </c>
      <c r="N936" s="550" t="s">
        <v>103</v>
      </c>
      <c r="O936" s="564">
        <v>2</v>
      </c>
      <c r="P936" s="564">
        <v>56.7</v>
      </c>
      <c r="Q936" s="586"/>
      <c r="R936" s="564">
        <v>0.08</v>
      </c>
      <c r="S936" s="564">
        <v>0</v>
      </c>
      <c r="T936" s="564">
        <v>0.03</v>
      </c>
      <c r="U936" s="564">
        <v>644</v>
      </c>
      <c r="V936" s="564">
        <v>19966</v>
      </c>
      <c r="W936" s="564">
        <v>1</v>
      </c>
      <c r="X936" s="564">
        <v>12</v>
      </c>
      <c r="Z936" s="587">
        <v>0.79</v>
      </c>
      <c r="AA936" s="587">
        <v>0.88</v>
      </c>
      <c r="AB936" s="587">
        <v>100.4</v>
      </c>
      <c r="AC936" s="587">
        <v>1.7</v>
      </c>
      <c r="AD936" s="587">
        <v>5.5</v>
      </c>
      <c r="AE936" s="587">
        <v>45</v>
      </c>
      <c r="AF936" s="587">
        <v>540</v>
      </c>
      <c r="AG936" s="587">
        <v>720</v>
      </c>
      <c r="AH936" s="587">
        <v>0.5</v>
      </c>
      <c r="AI936" s="587">
        <v>0.05</v>
      </c>
      <c r="AJ936" s="587">
        <v>0.02</v>
      </c>
      <c r="AK936" s="587">
        <v>37.4</v>
      </c>
      <c r="AM936" s="553">
        <v>6</v>
      </c>
      <c r="AN936" s="554">
        <v>42671</v>
      </c>
      <c r="AO936" s="543">
        <v>67954</v>
      </c>
      <c r="AP936" s="543" t="s">
        <v>153</v>
      </c>
      <c r="AQ936" s="566">
        <v>0.81599999999999995</v>
      </c>
      <c r="AR936" s="544" t="s">
        <v>20</v>
      </c>
      <c r="AS936" s="564">
        <v>0.01</v>
      </c>
      <c r="AT936" s="564">
        <v>20</v>
      </c>
      <c r="AU936" s="564">
        <v>118</v>
      </c>
      <c r="AV936" s="550" t="s">
        <v>103</v>
      </c>
      <c r="AW936" s="564">
        <v>2.2999999999999998</v>
      </c>
      <c r="AX936" s="564">
        <v>57</v>
      </c>
      <c r="AY936" s="586"/>
      <c r="AZ936" s="564">
        <v>0.08</v>
      </c>
      <c r="BA936" s="564">
        <v>0.01</v>
      </c>
      <c r="BB936" s="564">
        <v>0.03</v>
      </c>
      <c r="BC936" s="564">
        <v>653</v>
      </c>
      <c r="BD936" s="564">
        <v>19926</v>
      </c>
      <c r="BE936" s="564">
        <v>1</v>
      </c>
      <c r="BF936" s="564">
        <v>13</v>
      </c>
      <c r="BG936" s="547"/>
      <c r="BH936" s="587">
        <v>0.79</v>
      </c>
      <c r="BI936" s="587">
        <v>0.88</v>
      </c>
      <c r="BJ936" s="587">
        <v>100.4</v>
      </c>
      <c r="BK936" s="587">
        <v>1.7</v>
      </c>
      <c r="BL936" s="587">
        <v>5.5</v>
      </c>
      <c r="BM936" s="587">
        <v>45</v>
      </c>
      <c r="BN936" s="587">
        <v>540</v>
      </c>
      <c r="BO936" s="587">
        <v>720</v>
      </c>
      <c r="BP936" s="587">
        <v>0.5</v>
      </c>
      <c r="BQ936" s="587">
        <v>0.05</v>
      </c>
      <c r="BR936" s="587">
        <v>0.02</v>
      </c>
      <c r="BS936" s="587">
        <v>37.4</v>
      </c>
    </row>
    <row r="937" spans="1:105" ht="15.75" x14ac:dyDescent="0.3">
      <c r="A937" s="44">
        <f t="shared" si="88"/>
        <v>2016</v>
      </c>
      <c r="B937" s="44" t="str">
        <f t="shared" si="88"/>
        <v>OCTUBRE</v>
      </c>
      <c r="C937" s="44">
        <v>8</v>
      </c>
      <c r="D937" s="44" t="str">
        <f t="shared" si="87"/>
        <v>OCTUBRE 2016 / 7</v>
      </c>
      <c r="E937" s="553">
        <v>7</v>
      </c>
      <c r="F937" s="554">
        <v>42656</v>
      </c>
      <c r="G937" s="543">
        <v>67498</v>
      </c>
      <c r="H937" s="543" t="s">
        <v>104</v>
      </c>
      <c r="I937" s="566">
        <v>0.81140000000000001</v>
      </c>
      <c r="J937" s="544" t="s">
        <v>20</v>
      </c>
      <c r="K937" s="564">
        <v>0.01</v>
      </c>
      <c r="L937" s="564">
        <v>26.6</v>
      </c>
      <c r="M937" s="564">
        <v>111</v>
      </c>
      <c r="N937" s="550" t="s">
        <v>103</v>
      </c>
      <c r="O937" s="564">
        <v>2</v>
      </c>
      <c r="P937" s="564">
        <v>57</v>
      </c>
      <c r="Q937" s="586"/>
      <c r="R937" s="564">
        <v>0.08</v>
      </c>
      <c r="S937" s="564">
        <v>0</v>
      </c>
      <c r="T937" s="564">
        <v>0.03</v>
      </c>
      <c r="U937" s="564">
        <v>652</v>
      </c>
      <c r="V937" s="564">
        <v>19966</v>
      </c>
      <c r="W937" s="564">
        <v>1</v>
      </c>
      <c r="X937" s="564">
        <v>12</v>
      </c>
      <c r="Z937" s="587">
        <v>0.79</v>
      </c>
      <c r="AA937" s="587">
        <v>0.88</v>
      </c>
      <c r="AB937" s="587">
        <v>100.4</v>
      </c>
      <c r="AC937" s="587">
        <v>1.7</v>
      </c>
      <c r="AD937" s="587">
        <v>5.5</v>
      </c>
      <c r="AE937" s="587">
        <v>45</v>
      </c>
      <c r="AF937" s="587">
        <v>540</v>
      </c>
      <c r="AG937" s="587">
        <v>720</v>
      </c>
      <c r="AH937" s="587">
        <v>0.5</v>
      </c>
      <c r="AI937" s="587">
        <v>0.05</v>
      </c>
      <c r="AJ937" s="587">
        <v>0.02</v>
      </c>
      <c r="AK937" s="587">
        <v>37.4</v>
      </c>
    </row>
    <row r="938" spans="1:105" ht="15.75" x14ac:dyDescent="0.3">
      <c r="A938" s="44">
        <f t="shared" si="88"/>
        <v>2016</v>
      </c>
      <c r="B938" s="44" t="str">
        <f t="shared" si="88"/>
        <v>OCTUBRE</v>
      </c>
      <c r="C938" s="44">
        <v>9</v>
      </c>
      <c r="D938" s="44" t="str">
        <f t="shared" si="87"/>
        <v>OCTUBRE 2016 / 8</v>
      </c>
      <c r="E938" s="553">
        <v>8</v>
      </c>
      <c r="F938" s="554">
        <v>42659</v>
      </c>
      <c r="G938" s="543">
        <v>67558</v>
      </c>
      <c r="H938" s="543" t="s">
        <v>102</v>
      </c>
      <c r="I938" s="566">
        <v>0.81089999999999995</v>
      </c>
      <c r="J938" s="544" t="s">
        <v>20</v>
      </c>
      <c r="K938" s="564">
        <v>0.01</v>
      </c>
      <c r="L938" s="564">
        <v>26.6</v>
      </c>
      <c r="M938" s="564">
        <v>111</v>
      </c>
      <c r="N938" s="550" t="s">
        <v>103</v>
      </c>
      <c r="O938" s="564">
        <v>2</v>
      </c>
      <c r="P938" s="564">
        <v>56</v>
      </c>
      <c r="Q938" s="586"/>
      <c r="R938" s="564">
        <v>0.08</v>
      </c>
      <c r="S938" s="564">
        <v>0</v>
      </c>
      <c r="T938" s="564">
        <v>0.03</v>
      </c>
      <c r="U938" s="564">
        <v>642</v>
      </c>
      <c r="V938" s="564">
        <v>19970</v>
      </c>
      <c r="W938" s="564">
        <v>1</v>
      </c>
      <c r="X938" s="564">
        <v>12</v>
      </c>
      <c r="Z938" s="587">
        <v>0.79</v>
      </c>
      <c r="AA938" s="587">
        <v>0.88</v>
      </c>
      <c r="AB938" s="587">
        <v>100.4</v>
      </c>
      <c r="AC938" s="587">
        <v>1.7</v>
      </c>
      <c r="AD938" s="587">
        <v>5.5</v>
      </c>
      <c r="AE938" s="587">
        <v>45</v>
      </c>
      <c r="AF938" s="587">
        <v>540</v>
      </c>
      <c r="AG938" s="587">
        <v>720</v>
      </c>
      <c r="AH938" s="587">
        <v>0.5</v>
      </c>
      <c r="AI938" s="587">
        <v>0.05</v>
      </c>
      <c r="AJ938" s="587">
        <v>0.02</v>
      </c>
      <c r="AK938" s="587">
        <v>37.4</v>
      </c>
    </row>
    <row r="939" spans="1:105" ht="15.75" x14ac:dyDescent="0.3">
      <c r="A939" s="44">
        <f t="shared" si="88"/>
        <v>2016</v>
      </c>
      <c r="B939" s="44" t="str">
        <f t="shared" si="88"/>
        <v>OCTUBRE</v>
      </c>
      <c r="C939" s="44">
        <v>10</v>
      </c>
      <c r="D939" s="44" t="str">
        <f t="shared" si="87"/>
        <v>OCTUBRE 2016 / 9</v>
      </c>
      <c r="E939" s="553">
        <v>9</v>
      </c>
      <c r="F939" s="554">
        <v>42664</v>
      </c>
      <c r="G939" s="543">
        <v>67841</v>
      </c>
      <c r="H939" s="543" t="s">
        <v>104</v>
      </c>
      <c r="I939" s="566">
        <v>0.81089999999999995</v>
      </c>
      <c r="J939" s="544" t="s">
        <v>20</v>
      </c>
      <c r="K939" s="564">
        <v>0.01</v>
      </c>
      <c r="L939" s="564">
        <v>26.6</v>
      </c>
      <c r="M939" s="564">
        <v>110</v>
      </c>
      <c r="N939" s="550" t="s">
        <v>103</v>
      </c>
      <c r="O939" s="564">
        <v>2</v>
      </c>
      <c r="P939" s="564">
        <v>56.5</v>
      </c>
      <c r="Q939" s="586"/>
      <c r="R939" s="564">
        <v>0.08</v>
      </c>
      <c r="S939" s="564">
        <v>0</v>
      </c>
      <c r="T939" s="564">
        <v>0.03</v>
      </c>
      <c r="U939" s="564">
        <v>644</v>
      </c>
      <c r="V939" s="564">
        <v>19970</v>
      </c>
      <c r="W939" s="564">
        <v>1</v>
      </c>
      <c r="X939" s="564">
        <v>12</v>
      </c>
      <c r="Z939" s="587">
        <v>0.79</v>
      </c>
      <c r="AA939" s="587">
        <v>0.88</v>
      </c>
      <c r="AB939" s="587">
        <v>100.4</v>
      </c>
      <c r="AC939" s="587">
        <v>1.7</v>
      </c>
      <c r="AD939" s="587">
        <v>5.5</v>
      </c>
      <c r="AE939" s="587">
        <v>45</v>
      </c>
      <c r="AF939" s="587">
        <v>540</v>
      </c>
      <c r="AG939" s="587">
        <v>720</v>
      </c>
      <c r="AH939" s="587">
        <v>0.5</v>
      </c>
      <c r="AI939" s="587">
        <v>0.05</v>
      </c>
      <c r="AJ939" s="587">
        <v>0.02</v>
      </c>
      <c r="AK939" s="587">
        <v>37.4</v>
      </c>
    </row>
    <row r="940" spans="1:105" ht="15.75" x14ac:dyDescent="0.3">
      <c r="A940" s="44">
        <f t="shared" si="88"/>
        <v>2016</v>
      </c>
      <c r="B940" s="44" t="str">
        <f t="shared" si="88"/>
        <v>OCTUBRE</v>
      </c>
      <c r="C940" s="44">
        <v>11</v>
      </c>
      <c r="D940" s="44" t="str">
        <f t="shared" si="87"/>
        <v>OCTUBRE 2016 / 10</v>
      </c>
      <c r="E940" s="553">
        <v>10</v>
      </c>
      <c r="F940" s="554">
        <v>42670</v>
      </c>
      <c r="G940" s="543">
        <v>67930</v>
      </c>
      <c r="H940" s="543" t="s">
        <v>102</v>
      </c>
      <c r="I940" s="566">
        <v>0.81089999999999995</v>
      </c>
      <c r="J940" s="544" t="s">
        <v>20</v>
      </c>
      <c r="K940" s="564">
        <v>0.01</v>
      </c>
      <c r="L940" s="564">
        <v>26.6</v>
      </c>
      <c r="M940" s="564">
        <v>108</v>
      </c>
      <c r="N940" s="550" t="s">
        <v>103</v>
      </c>
      <c r="O940" s="564">
        <v>1.9</v>
      </c>
      <c r="P940" s="564">
        <v>56.9</v>
      </c>
      <c r="Q940" s="586"/>
      <c r="R940" s="564">
        <v>0.08</v>
      </c>
      <c r="S940" s="564">
        <v>0</v>
      </c>
      <c r="T940" s="564">
        <v>0.03</v>
      </c>
      <c r="U940" s="564">
        <v>651</v>
      </c>
      <c r="V940" s="564">
        <v>19970</v>
      </c>
      <c r="W940" s="564">
        <v>1</v>
      </c>
      <c r="X940" s="564">
        <v>12</v>
      </c>
      <c r="Z940" s="587">
        <v>0.79</v>
      </c>
      <c r="AA940" s="587">
        <v>0.88</v>
      </c>
      <c r="AB940" s="587">
        <v>100.4</v>
      </c>
      <c r="AC940" s="587">
        <v>1.7</v>
      </c>
      <c r="AD940" s="587">
        <v>5.5</v>
      </c>
      <c r="AE940" s="587">
        <v>45</v>
      </c>
      <c r="AF940" s="587">
        <v>540</v>
      </c>
      <c r="AG940" s="587">
        <v>720</v>
      </c>
      <c r="AH940" s="587">
        <v>0.5</v>
      </c>
      <c r="AI940" s="587">
        <v>0.05</v>
      </c>
      <c r="AJ940" s="587">
        <v>0.02</v>
      </c>
      <c r="AK940" s="587">
        <v>37.4</v>
      </c>
    </row>
    <row r="941" spans="1:105" ht="15.75" x14ac:dyDescent="0.3">
      <c r="A941" s="44">
        <f t="shared" si="88"/>
        <v>2016</v>
      </c>
      <c r="B941" s="44" t="str">
        <f t="shared" si="88"/>
        <v>OCTUBRE</v>
      </c>
      <c r="C941" s="44">
        <v>12</v>
      </c>
      <c r="D941" s="44" t="str">
        <f t="shared" si="87"/>
        <v>OCTUBRE 2016 / 11</v>
      </c>
      <c r="E941" s="553">
        <v>11</v>
      </c>
      <c r="F941" s="554">
        <v>42674</v>
      </c>
      <c r="G941" s="543">
        <v>68023</v>
      </c>
      <c r="H941" s="543" t="s">
        <v>104</v>
      </c>
      <c r="I941" s="566">
        <v>0.81230000000000002</v>
      </c>
      <c r="J941" s="544" t="s">
        <v>20</v>
      </c>
      <c r="K941" s="564">
        <v>0.01</v>
      </c>
      <c r="L941" s="564">
        <v>32</v>
      </c>
      <c r="M941" s="564">
        <v>112</v>
      </c>
      <c r="N941" s="550" t="s">
        <v>103</v>
      </c>
      <c r="O941" s="564">
        <v>2</v>
      </c>
      <c r="P941" s="564">
        <v>56.3</v>
      </c>
      <c r="Q941" s="586"/>
      <c r="R941" s="564">
        <v>0.08</v>
      </c>
      <c r="S941" s="564">
        <v>0</v>
      </c>
      <c r="T941" s="564">
        <v>0.03</v>
      </c>
      <c r="U941" s="564">
        <v>655</v>
      </c>
      <c r="V941" s="564">
        <v>19958</v>
      </c>
      <c r="W941" s="564">
        <v>1</v>
      </c>
      <c r="X941" s="564">
        <v>12</v>
      </c>
      <c r="Z941" s="587">
        <v>0.79</v>
      </c>
      <c r="AA941" s="587">
        <v>0.88</v>
      </c>
      <c r="AB941" s="587">
        <v>100.4</v>
      </c>
      <c r="AC941" s="587">
        <v>1.7</v>
      </c>
      <c r="AD941" s="587">
        <v>5.5</v>
      </c>
      <c r="AE941" s="587">
        <v>45</v>
      </c>
      <c r="AF941" s="587">
        <v>540</v>
      </c>
      <c r="AG941" s="587">
        <v>720</v>
      </c>
      <c r="AH941" s="587">
        <v>0.5</v>
      </c>
      <c r="AI941" s="587">
        <v>0.05</v>
      </c>
      <c r="AJ941" s="587">
        <v>0.02</v>
      </c>
      <c r="AK941" s="587">
        <v>37.4</v>
      </c>
    </row>
    <row r="942" spans="1:105" x14ac:dyDescent="0.25">
      <c r="A942" s="44">
        <f t="shared" si="88"/>
        <v>2016</v>
      </c>
      <c r="B942" s="44" t="str">
        <f t="shared" si="88"/>
        <v>OCTUBRE</v>
      </c>
      <c r="C942" s="44">
        <v>13</v>
      </c>
      <c r="D942" s="44" t="str">
        <f t="shared" si="87"/>
        <v>OCTUBRE 2016 / 12</v>
      </c>
    </row>
    <row r="943" spans="1:105" x14ac:dyDescent="0.25">
      <c r="A943" s="44">
        <f t="shared" si="88"/>
        <v>2016</v>
      </c>
      <c r="B943" s="44" t="str">
        <f t="shared" si="88"/>
        <v>OCTUBRE</v>
      </c>
      <c r="C943" s="44">
        <v>14</v>
      </c>
      <c r="D943" s="44" t="str">
        <f t="shared" si="87"/>
        <v>OCTUBRE 2016 / 13</v>
      </c>
    </row>
    <row r="944" spans="1:105" x14ac:dyDescent="0.25">
      <c r="A944" s="44">
        <f t="shared" si="88"/>
        <v>2016</v>
      </c>
      <c r="B944" s="44" t="str">
        <f t="shared" si="88"/>
        <v>OCTUBRE</v>
      </c>
      <c r="C944" s="44">
        <v>15</v>
      </c>
      <c r="D944" s="44" t="str">
        <f t="shared" si="87"/>
        <v>OCTUBRE 2016 / 14</v>
      </c>
    </row>
    <row r="945" spans="1:4" x14ac:dyDescent="0.25">
      <c r="A945" s="44">
        <f t="shared" si="88"/>
        <v>2016</v>
      </c>
      <c r="B945" s="44" t="str">
        <f t="shared" si="88"/>
        <v>OCTUBRE</v>
      </c>
      <c r="C945" s="44">
        <v>16</v>
      </c>
      <c r="D945" s="44" t="str">
        <f t="shared" si="87"/>
        <v>OCTUBRE 2016 / 15</v>
      </c>
    </row>
    <row r="946" spans="1:4" x14ac:dyDescent="0.25">
      <c r="A946" s="44">
        <f t="shared" si="88"/>
        <v>2016</v>
      </c>
      <c r="B946" s="44" t="str">
        <f t="shared" si="88"/>
        <v>OCTUBRE</v>
      </c>
      <c r="C946" s="44">
        <v>17</v>
      </c>
      <c r="D946" s="44" t="str">
        <f t="shared" si="87"/>
        <v>OCTUBRE 2016 / 16</v>
      </c>
    </row>
    <row r="947" spans="1:4" x14ac:dyDescent="0.25">
      <c r="A947" s="44">
        <f t="shared" si="88"/>
        <v>2016</v>
      </c>
      <c r="B947" s="44" t="str">
        <f t="shared" si="88"/>
        <v>OCTUBRE</v>
      </c>
      <c r="C947" s="44">
        <v>18</v>
      </c>
      <c r="D947" s="44" t="str">
        <f t="shared" si="87"/>
        <v>OCTUBRE 2016 / 17</v>
      </c>
    </row>
    <row r="948" spans="1:4" x14ac:dyDescent="0.25">
      <c r="A948" s="44">
        <f t="shared" si="88"/>
        <v>2016</v>
      </c>
      <c r="B948" s="44" t="str">
        <f t="shared" si="88"/>
        <v>OCTUBRE</v>
      </c>
      <c r="C948" s="44">
        <v>19</v>
      </c>
      <c r="D948" s="44" t="str">
        <f t="shared" si="87"/>
        <v>OCTUBRE 2016 / 18</v>
      </c>
    </row>
    <row r="949" spans="1:4" x14ac:dyDescent="0.25">
      <c r="A949" s="44">
        <f t="shared" si="88"/>
        <v>2016</v>
      </c>
      <c r="B949" s="44" t="str">
        <f t="shared" si="88"/>
        <v>OCTUBRE</v>
      </c>
      <c r="C949" s="44">
        <v>20</v>
      </c>
      <c r="D949" s="44" t="str">
        <f t="shared" si="87"/>
        <v>OCTUBRE 2016 / 19</v>
      </c>
    </row>
    <row r="950" spans="1:4" x14ac:dyDescent="0.25">
      <c r="A950" s="44">
        <f t="shared" si="88"/>
        <v>2016</v>
      </c>
      <c r="B950" s="44" t="str">
        <f t="shared" si="88"/>
        <v>OCTUBRE</v>
      </c>
      <c r="C950" s="44">
        <v>21</v>
      </c>
      <c r="D950" s="44" t="str">
        <f t="shared" si="87"/>
        <v>OCTUBRE 2016 / 20</v>
      </c>
    </row>
    <row r="951" spans="1:4" x14ac:dyDescent="0.25">
      <c r="A951" s="44">
        <f t="shared" si="88"/>
        <v>2016</v>
      </c>
      <c r="B951" s="44" t="str">
        <f t="shared" si="88"/>
        <v>OCTUBRE</v>
      </c>
      <c r="C951" s="44">
        <v>22</v>
      </c>
      <c r="D951" s="44" t="str">
        <f t="shared" si="87"/>
        <v>OCTUBRE 2016 / 21</v>
      </c>
    </row>
    <row r="952" spans="1:4" x14ac:dyDescent="0.25">
      <c r="A952" s="44">
        <f t="shared" si="88"/>
        <v>2016</v>
      </c>
      <c r="B952" s="44" t="str">
        <f t="shared" si="88"/>
        <v>OCTUBRE</v>
      </c>
      <c r="C952" s="44">
        <v>23</v>
      </c>
      <c r="D952" s="44" t="str">
        <f t="shared" si="87"/>
        <v>OCTUBRE 2016 / 22</v>
      </c>
    </row>
    <row r="953" spans="1:4" x14ac:dyDescent="0.25">
      <c r="A953" s="44">
        <f t="shared" si="88"/>
        <v>2016</v>
      </c>
      <c r="B953" s="44" t="str">
        <f t="shared" si="88"/>
        <v>OCTUBRE</v>
      </c>
      <c r="C953" s="44">
        <v>24</v>
      </c>
      <c r="D953" s="44" t="str">
        <f t="shared" si="87"/>
        <v>OCTUBRE 2016 / 23</v>
      </c>
    </row>
    <row r="954" spans="1:4" x14ac:dyDescent="0.25">
      <c r="A954" s="44">
        <f t="shared" si="88"/>
        <v>2016</v>
      </c>
      <c r="B954" s="44" t="str">
        <f t="shared" si="88"/>
        <v>OCTUBRE</v>
      </c>
      <c r="C954" s="44">
        <v>25</v>
      </c>
      <c r="D954" s="44" t="str">
        <f t="shared" si="87"/>
        <v>OCTUBRE 2016 / 24</v>
      </c>
    </row>
    <row r="955" spans="1:4" x14ac:dyDescent="0.25">
      <c r="A955" s="44">
        <f t="shared" si="88"/>
        <v>2016</v>
      </c>
      <c r="B955" s="44" t="str">
        <f t="shared" si="88"/>
        <v>OCTUBRE</v>
      </c>
      <c r="C955" s="44">
        <v>26</v>
      </c>
      <c r="D955" s="44" t="str">
        <f t="shared" si="87"/>
        <v>OCTUBRE 2016 / 25</v>
      </c>
    </row>
    <row r="956" spans="1:4" x14ac:dyDescent="0.25">
      <c r="A956" s="44">
        <f t="shared" si="88"/>
        <v>2016</v>
      </c>
      <c r="B956" s="44" t="str">
        <f t="shared" si="88"/>
        <v>OCTUBRE</v>
      </c>
      <c r="C956" s="44">
        <v>27</v>
      </c>
      <c r="D956" s="44" t="str">
        <f t="shared" si="87"/>
        <v>OCTUBRE 2016 / 26</v>
      </c>
    </row>
    <row r="957" spans="1:4" x14ac:dyDescent="0.25">
      <c r="A957" s="44">
        <f t="shared" si="88"/>
        <v>2016</v>
      </c>
      <c r="B957" s="44" t="str">
        <f t="shared" si="88"/>
        <v>OCTUBRE</v>
      </c>
      <c r="C957" s="44">
        <v>28</v>
      </c>
      <c r="D957" s="44" t="str">
        <f t="shared" si="87"/>
        <v>OCTUBRE 2016 / 27</v>
      </c>
    </row>
    <row r="958" spans="1:4" x14ac:dyDescent="0.25">
      <c r="A958" s="44">
        <f t="shared" si="88"/>
        <v>2016</v>
      </c>
      <c r="B958" s="44" t="str">
        <f t="shared" si="88"/>
        <v>OCTUBRE</v>
      </c>
      <c r="C958" s="44">
        <v>29</v>
      </c>
      <c r="D958" s="44" t="str">
        <f t="shared" si="87"/>
        <v>OCTUBRE 2016 / 28</v>
      </c>
    </row>
    <row r="959" spans="1:4" x14ac:dyDescent="0.25">
      <c r="A959" s="44">
        <f t="shared" si="88"/>
        <v>2016</v>
      </c>
      <c r="B959" s="44" t="str">
        <f t="shared" si="88"/>
        <v>OCTUBRE</v>
      </c>
      <c r="C959" s="44">
        <v>30</v>
      </c>
      <c r="D959" s="44" t="str">
        <f t="shared" si="87"/>
        <v>OCTUBRE 2016 / 29</v>
      </c>
    </row>
    <row r="960" spans="1:4" x14ac:dyDescent="0.25">
      <c r="A960" s="44">
        <f t="shared" si="88"/>
        <v>2016</v>
      </c>
      <c r="B960" s="44" t="str">
        <f t="shared" si="88"/>
        <v>OCTUBRE</v>
      </c>
      <c r="C960" s="44">
        <v>31</v>
      </c>
      <c r="D960" s="44" t="str">
        <f t="shared" si="87"/>
        <v>OCTUBRE 2016 / 30</v>
      </c>
    </row>
    <row r="961" spans="1:105" s="206" customFormat="1" x14ac:dyDescent="0.25">
      <c r="D961" s="44" t="str">
        <f t="shared" si="87"/>
        <v>OCTUBRE 2016 / 31</v>
      </c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17"/>
      <c r="Z961" s="44"/>
      <c r="AA961" s="55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207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55"/>
      <c r="AY961" s="44"/>
      <c r="AZ961" s="44"/>
      <c r="BA961" s="44"/>
      <c r="BB961" s="44"/>
      <c r="BC961" s="44"/>
      <c r="BD961" s="44"/>
      <c r="BE961" s="44"/>
      <c r="BF961" s="44"/>
      <c r="BG961" s="411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207"/>
      <c r="BU961" s="44"/>
      <c r="BV961" s="55"/>
      <c r="BW961" s="44"/>
      <c r="BX961" s="44"/>
      <c r="BY961" s="44"/>
      <c r="BZ961" s="44"/>
      <c r="CA961" s="44"/>
      <c r="CB961" s="44"/>
      <c r="CC961" s="44"/>
      <c r="CD961" s="44"/>
      <c r="CE961" s="44"/>
      <c r="CF961" s="44"/>
      <c r="CG961" s="44"/>
      <c r="CH961" s="44"/>
      <c r="CI961" s="44"/>
      <c r="CJ961" s="44"/>
      <c r="CK961" s="44"/>
      <c r="CL961" s="44"/>
      <c r="CM961" s="44"/>
      <c r="CN961" s="44"/>
      <c r="CO961" s="422"/>
      <c r="CP961" s="44"/>
      <c r="CQ961" s="44"/>
      <c r="CR961" s="44"/>
      <c r="CS961" s="44"/>
      <c r="CT961" s="44"/>
      <c r="CU961" s="44"/>
      <c r="CV961" s="44"/>
      <c r="CW961" s="44"/>
      <c r="CX961" s="44"/>
      <c r="CY961" s="44"/>
      <c r="CZ961" s="44"/>
      <c r="DA961" s="44"/>
    </row>
    <row r="962" spans="1:105" ht="15.75" x14ac:dyDescent="0.25">
      <c r="A962" s="44">
        <v>2016</v>
      </c>
      <c r="B962" s="44" t="s">
        <v>237</v>
      </c>
      <c r="C962" s="44">
        <v>1</v>
      </c>
      <c r="D962" s="208" t="s">
        <v>228</v>
      </c>
      <c r="E962" s="209">
        <f>IFERROR(AVERAGE(E931:E961),"")</f>
        <v>6</v>
      </c>
      <c r="F962" s="209">
        <f>IFERROR(AVERAGE(F931:F961),"")</f>
        <v>42656.090909090912</v>
      </c>
      <c r="G962" s="209">
        <f>IFERROR(AVERAGE(G931:G961),"")</f>
        <v>67507.363636363632</v>
      </c>
      <c r="H962" s="209" t="str">
        <f>IFERROR(AVERAGE(H931:H961),"")</f>
        <v/>
      </c>
      <c r="I962" s="209">
        <f>IFERROR(AVERAGE(I931:I961),"")</f>
        <v>0.8113818181818182</v>
      </c>
      <c r="J962" s="209" t="str">
        <f t="shared" ref="J962:BU962" si="89">IFERROR(AVERAGE(J931:J961),"")</f>
        <v/>
      </c>
      <c r="K962" s="209">
        <f t="shared" si="89"/>
        <v>9.9999999999999985E-3</v>
      </c>
      <c r="L962" s="209">
        <f t="shared" si="89"/>
        <v>27.09090909090909</v>
      </c>
      <c r="M962" s="209">
        <f t="shared" si="89"/>
        <v>110.27272727272727</v>
      </c>
      <c r="N962" s="209" t="str">
        <f t="shared" si="89"/>
        <v/>
      </c>
      <c r="O962" s="209">
        <f t="shared" si="89"/>
        <v>1.9727272727272727</v>
      </c>
      <c r="P962" s="209">
        <f t="shared" si="89"/>
        <v>56.509090909090908</v>
      </c>
      <c r="Q962" s="209" t="str">
        <f t="shared" si="89"/>
        <v/>
      </c>
      <c r="R962" s="209">
        <f t="shared" si="89"/>
        <v>7.9999999999999988E-2</v>
      </c>
      <c r="S962" s="209">
        <f t="shared" si="89"/>
        <v>0</v>
      </c>
      <c r="T962" s="209">
        <f t="shared" si="89"/>
        <v>3.0000000000000006E-2</v>
      </c>
      <c r="U962" s="209">
        <f t="shared" si="89"/>
        <v>647.36363636363637</v>
      </c>
      <c r="V962" s="209">
        <f t="shared" si="89"/>
        <v>19966</v>
      </c>
      <c r="W962" s="209">
        <f t="shared" si="89"/>
        <v>1</v>
      </c>
      <c r="X962" s="209">
        <f t="shared" si="89"/>
        <v>12</v>
      </c>
      <c r="Y962" s="418" t="str">
        <f t="shared" si="89"/>
        <v/>
      </c>
      <c r="Z962" s="209">
        <f t="shared" si="89"/>
        <v>0.79000000000000015</v>
      </c>
      <c r="AA962" s="209">
        <f t="shared" si="89"/>
        <v>0.88000000000000012</v>
      </c>
      <c r="AB962" s="209">
        <f t="shared" si="89"/>
        <v>100.39999999999999</v>
      </c>
      <c r="AC962" s="209">
        <f t="shared" si="89"/>
        <v>1.6999999999999995</v>
      </c>
      <c r="AD962" s="209">
        <f t="shared" si="89"/>
        <v>5.5</v>
      </c>
      <c r="AE962" s="209">
        <f t="shared" si="89"/>
        <v>45</v>
      </c>
      <c r="AF962" s="209">
        <f t="shared" si="89"/>
        <v>540</v>
      </c>
      <c r="AG962" s="209">
        <f t="shared" si="89"/>
        <v>720</v>
      </c>
      <c r="AH962" s="209">
        <f t="shared" si="89"/>
        <v>0.5</v>
      </c>
      <c r="AI962" s="209">
        <f t="shared" si="89"/>
        <v>4.9999999999999996E-2</v>
      </c>
      <c r="AJ962" s="209">
        <f t="shared" si="89"/>
        <v>1.9999999999999997E-2</v>
      </c>
      <c r="AK962" s="209">
        <f t="shared" si="89"/>
        <v>37.399999999999991</v>
      </c>
      <c r="AL962" s="209" t="str">
        <f t="shared" si="89"/>
        <v/>
      </c>
      <c r="AM962" s="209">
        <f t="shared" si="89"/>
        <v>3.5</v>
      </c>
      <c r="AN962" s="209">
        <f t="shared" si="89"/>
        <v>42657.666666666664</v>
      </c>
      <c r="AO962" s="209">
        <f t="shared" si="89"/>
        <v>56366.16</v>
      </c>
      <c r="AP962" s="209" t="str">
        <f t="shared" si="89"/>
        <v/>
      </c>
      <c r="AQ962" s="209">
        <f t="shared" si="89"/>
        <v>0.81586666666666663</v>
      </c>
      <c r="AR962" s="209" t="str">
        <f t="shared" si="89"/>
        <v/>
      </c>
      <c r="AS962" s="209">
        <f t="shared" si="89"/>
        <v>0.01</v>
      </c>
      <c r="AT962" s="209">
        <f t="shared" si="89"/>
        <v>24</v>
      </c>
      <c r="AU962" s="209">
        <f t="shared" si="89"/>
        <v>118</v>
      </c>
      <c r="AV962" s="209" t="str">
        <f t="shared" si="89"/>
        <v/>
      </c>
      <c r="AW962" s="209">
        <f t="shared" si="89"/>
        <v>2.3499999999999996</v>
      </c>
      <c r="AX962" s="210">
        <f t="shared" si="89"/>
        <v>57</v>
      </c>
      <c r="AY962" s="209" t="str">
        <f t="shared" si="89"/>
        <v/>
      </c>
      <c r="AZ962" s="209">
        <f t="shared" si="89"/>
        <v>7.8333333333333352E-2</v>
      </c>
      <c r="BA962" s="209">
        <f t="shared" si="89"/>
        <v>0.01</v>
      </c>
      <c r="BB962" s="209">
        <f t="shared" si="89"/>
        <v>0.04</v>
      </c>
      <c r="BC962" s="209">
        <f t="shared" si="89"/>
        <v>661</v>
      </c>
      <c r="BD962" s="209">
        <f t="shared" si="89"/>
        <v>19927.333333333332</v>
      </c>
      <c r="BE962" s="209">
        <f t="shared" si="89"/>
        <v>1.1666666666666667</v>
      </c>
      <c r="BF962" s="209">
        <f t="shared" si="89"/>
        <v>13</v>
      </c>
      <c r="BG962" s="412" t="str">
        <f t="shared" si="89"/>
        <v/>
      </c>
      <c r="BH962" s="209">
        <f t="shared" si="89"/>
        <v>0.79</v>
      </c>
      <c r="BI962" s="209">
        <f t="shared" si="89"/>
        <v>0.88</v>
      </c>
      <c r="BJ962" s="209">
        <f t="shared" si="89"/>
        <v>100.39999999999999</v>
      </c>
      <c r="BK962" s="209">
        <f t="shared" si="89"/>
        <v>1.7</v>
      </c>
      <c r="BL962" s="209">
        <f t="shared" si="89"/>
        <v>5.5</v>
      </c>
      <c r="BM962" s="209">
        <f t="shared" si="89"/>
        <v>45</v>
      </c>
      <c r="BN962" s="209">
        <f t="shared" si="89"/>
        <v>540</v>
      </c>
      <c r="BO962" s="209">
        <f t="shared" si="89"/>
        <v>720</v>
      </c>
      <c r="BP962" s="209">
        <f t="shared" si="89"/>
        <v>0.5</v>
      </c>
      <c r="BQ962" s="209">
        <f t="shared" si="89"/>
        <v>4.9999999999999996E-2</v>
      </c>
      <c r="BR962" s="209">
        <f t="shared" si="89"/>
        <v>0.02</v>
      </c>
      <c r="BS962" s="209">
        <f t="shared" si="89"/>
        <v>37.4</v>
      </c>
      <c r="BT962" s="209" t="str">
        <f t="shared" si="89"/>
        <v/>
      </c>
      <c r="BU962" s="209">
        <f t="shared" si="89"/>
        <v>2.5</v>
      </c>
      <c r="BV962" s="210">
        <f>IFERROR(AVERAGE(BV931:BV961),"")</f>
        <v>42656.5</v>
      </c>
      <c r="BW962" s="206"/>
      <c r="BX962" s="206"/>
      <c r="BY962" s="206"/>
      <c r="BZ962" s="206"/>
      <c r="CA962" s="206"/>
      <c r="CB962" s="206"/>
      <c r="CC962" s="206"/>
      <c r="CD962" s="206"/>
      <c r="CE962" s="206"/>
      <c r="CF962" s="206"/>
      <c r="CG962" s="206"/>
      <c r="CH962" s="206"/>
      <c r="CI962" s="206"/>
      <c r="CJ962" s="206"/>
      <c r="CK962" s="206"/>
      <c r="CL962" s="206"/>
      <c r="CM962" s="206"/>
      <c r="CN962" s="206"/>
      <c r="CO962" s="448"/>
      <c r="CP962" s="206"/>
      <c r="CQ962" s="206"/>
      <c r="CR962" s="206"/>
      <c r="CS962" s="206"/>
      <c r="CT962" s="206"/>
      <c r="CU962" s="206"/>
      <c r="CV962" s="206"/>
      <c r="CW962" s="206"/>
      <c r="CX962" s="206"/>
      <c r="CY962" s="206"/>
      <c r="CZ962" s="206"/>
      <c r="DA962" s="206"/>
    </row>
    <row r="963" spans="1:105" ht="15.75" x14ac:dyDescent="0.3">
      <c r="A963" s="44">
        <f>A962</f>
        <v>2016</v>
      </c>
      <c r="B963" s="44" t="str">
        <f>B962</f>
        <v>NOVIEMBRE</v>
      </c>
      <c r="C963" s="44">
        <v>2</v>
      </c>
      <c r="D963" s="44" t="str">
        <f t="shared" ref="D963:D993" si="90">B962&amp;" "&amp;A962&amp;" / "&amp;C962</f>
        <v>NOVIEMBRE 2016 / 1</v>
      </c>
      <c r="E963" s="553">
        <v>1</v>
      </c>
      <c r="F963" s="554">
        <v>42677</v>
      </c>
      <c r="G963" s="543">
        <v>68097</v>
      </c>
      <c r="H963" s="543" t="s">
        <v>102</v>
      </c>
      <c r="I963" s="566">
        <v>0.81140000000000001</v>
      </c>
      <c r="J963" s="544" t="s">
        <v>20</v>
      </c>
      <c r="K963" s="564">
        <v>0.01</v>
      </c>
      <c r="L963" s="564">
        <v>26.6</v>
      </c>
      <c r="M963" s="564">
        <v>108</v>
      </c>
      <c r="N963" s="550" t="s">
        <v>103</v>
      </c>
      <c r="O963" s="564">
        <v>1.9</v>
      </c>
      <c r="P963" s="564">
        <v>56.7</v>
      </c>
      <c r="Q963" s="546"/>
      <c r="R963" s="564">
        <v>7.0000000000000007E-2</v>
      </c>
      <c r="S963" s="564">
        <v>0</v>
      </c>
      <c r="T963" s="564">
        <v>0.03</v>
      </c>
      <c r="U963" s="564">
        <v>646</v>
      </c>
      <c r="V963" s="564">
        <v>19966</v>
      </c>
      <c r="W963" s="564">
        <v>1</v>
      </c>
      <c r="X963" s="564">
        <v>12</v>
      </c>
      <c r="Y963" s="260"/>
      <c r="Z963" s="587">
        <v>0.79</v>
      </c>
      <c r="AA963" s="587">
        <v>0.88</v>
      </c>
      <c r="AB963" s="587">
        <v>100.4</v>
      </c>
      <c r="AC963" s="587">
        <v>1.7</v>
      </c>
      <c r="AD963" s="587">
        <v>5.5</v>
      </c>
      <c r="AE963" s="587">
        <v>45</v>
      </c>
      <c r="AF963" s="587">
        <v>540</v>
      </c>
      <c r="AG963" s="587">
        <v>720</v>
      </c>
      <c r="AH963" s="587">
        <v>0.5</v>
      </c>
      <c r="AI963" s="587">
        <v>0.05</v>
      </c>
      <c r="AJ963" s="587">
        <v>0.02</v>
      </c>
      <c r="AK963" s="587">
        <v>37.4</v>
      </c>
      <c r="AM963" s="553">
        <v>1</v>
      </c>
      <c r="AN963" s="554">
        <v>42675</v>
      </c>
      <c r="AO963" s="543">
        <v>68040</v>
      </c>
      <c r="AP963" s="543" t="s">
        <v>182</v>
      </c>
      <c r="AQ963" s="566">
        <v>0.81699999999999995</v>
      </c>
      <c r="AR963" s="544" t="s">
        <v>20</v>
      </c>
      <c r="AS963" s="564">
        <v>0.01</v>
      </c>
      <c r="AT963" s="564">
        <v>25</v>
      </c>
      <c r="AU963" s="564">
        <v>120</v>
      </c>
      <c r="AV963" s="550" t="s">
        <v>103</v>
      </c>
      <c r="AW963" s="564">
        <v>2.4</v>
      </c>
      <c r="AX963" s="564">
        <v>58</v>
      </c>
      <c r="AY963" s="546"/>
      <c r="AZ963" s="564">
        <v>0.08</v>
      </c>
      <c r="BA963" s="564">
        <v>0.01</v>
      </c>
      <c r="BB963" s="564">
        <v>0.03</v>
      </c>
      <c r="BC963" s="564">
        <v>671</v>
      </c>
      <c r="BD963" s="564">
        <v>19918</v>
      </c>
      <c r="BE963" s="564">
        <v>1</v>
      </c>
      <c r="BF963" s="564">
        <v>13</v>
      </c>
      <c r="BG963" s="695"/>
      <c r="BH963" s="587">
        <v>0.79</v>
      </c>
      <c r="BI963" s="587">
        <v>0.88</v>
      </c>
      <c r="BJ963" s="587">
        <v>100.4</v>
      </c>
      <c r="BK963" s="587">
        <v>1.7</v>
      </c>
      <c r="BL963" s="587">
        <v>5.5</v>
      </c>
      <c r="BM963" s="587">
        <v>45</v>
      </c>
      <c r="BN963" s="587">
        <v>540</v>
      </c>
      <c r="BO963" s="587">
        <v>720</v>
      </c>
      <c r="BP963" s="587">
        <v>0.5</v>
      </c>
      <c r="BQ963" s="587">
        <v>0.05</v>
      </c>
      <c r="BR963" s="587">
        <v>0.02</v>
      </c>
      <c r="BS963" s="587">
        <v>37.4</v>
      </c>
      <c r="BU963" s="553">
        <v>1</v>
      </c>
      <c r="BV963" s="554">
        <v>42682</v>
      </c>
      <c r="BW963" s="553"/>
      <c r="BX963" s="553"/>
      <c r="BY963" s="566">
        <v>0.81089999999999995</v>
      </c>
      <c r="BZ963" s="564">
        <v>1</v>
      </c>
      <c r="CA963" s="564">
        <v>5.0000000000000001E-3</v>
      </c>
      <c r="CB963" s="564">
        <v>7</v>
      </c>
      <c r="CC963" s="564">
        <v>104</v>
      </c>
      <c r="CD963" s="550" t="s">
        <v>103</v>
      </c>
      <c r="CE963" s="564">
        <v>2.7</v>
      </c>
      <c r="CF963" s="564">
        <v>52</v>
      </c>
      <c r="CG963" s="564">
        <f>CF963-1.1</f>
        <v>50.9</v>
      </c>
      <c r="CH963" s="564">
        <v>0.21</v>
      </c>
      <c r="CI963" s="564">
        <v>0.01</v>
      </c>
      <c r="CJ963" s="564">
        <v>0</v>
      </c>
      <c r="CK963" s="564">
        <v>665.4</v>
      </c>
      <c r="CL963" s="564">
        <v>19970</v>
      </c>
      <c r="CM963" s="564">
        <v>6.5</v>
      </c>
      <c r="CN963" s="564">
        <v>12.5</v>
      </c>
      <c r="CO963" s="260"/>
      <c r="CP963" s="587">
        <v>0.79</v>
      </c>
      <c r="CQ963" s="587">
        <v>0.88</v>
      </c>
      <c r="CR963" s="587">
        <v>100.4</v>
      </c>
      <c r="CS963" s="587">
        <v>1.7</v>
      </c>
      <c r="CT963" s="587">
        <v>5.5</v>
      </c>
      <c r="CU963" s="587">
        <v>45</v>
      </c>
      <c r="CV963" s="587">
        <v>540</v>
      </c>
      <c r="CW963" s="587">
        <v>720</v>
      </c>
      <c r="CX963" s="587">
        <v>0.5</v>
      </c>
      <c r="CY963" s="587">
        <v>0.05</v>
      </c>
      <c r="CZ963" s="587">
        <v>0.02</v>
      </c>
      <c r="DA963" s="587">
        <v>37.4</v>
      </c>
    </row>
    <row r="964" spans="1:105" ht="15.75" x14ac:dyDescent="0.3">
      <c r="A964" s="44">
        <f t="shared" ref="A964:B992" si="91">A963</f>
        <v>2016</v>
      </c>
      <c r="B964" s="44" t="str">
        <f t="shared" si="91"/>
        <v>NOVIEMBRE</v>
      </c>
      <c r="C964" s="44">
        <v>3</v>
      </c>
      <c r="D964" s="44" t="str">
        <f t="shared" si="90"/>
        <v>NOVIEMBRE 2016 / 2</v>
      </c>
      <c r="E964" s="553">
        <v>2</v>
      </c>
      <c r="F964" s="554">
        <v>42679</v>
      </c>
      <c r="G964" s="543">
        <v>68144</v>
      </c>
      <c r="H964" s="543" t="s">
        <v>104</v>
      </c>
      <c r="I964" s="566">
        <v>0.81230000000000002</v>
      </c>
      <c r="J964" s="544" t="s">
        <v>20</v>
      </c>
      <c r="K964" s="564">
        <v>0.01</v>
      </c>
      <c r="L964" s="564">
        <v>26.6</v>
      </c>
      <c r="M964" s="564">
        <v>110</v>
      </c>
      <c r="N964" s="550" t="s">
        <v>103</v>
      </c>
      <c r="O964" s="564">
        <v>2</v>
      </c>
      <c r="P964" s="564">
        <v>56.3</v>
      </c>
      <c r="Q964" s="546"/>
      <c r="R964" s="564">
        <v>0.08</v>
      </c>
      <c r="S964" s="564">
        <v>0</v>
      </c>
      <c r="T964" s="564">
        <v>0.03</v>
      </c>
      <c r="U964" s="564">
        <v>648</v>
      </c>
      <c r="V964" s="564">
        <v>19958</v>
      </c>
      <c r="W964" s="564">
        <v>1</v>
      </c>
      <c r="X964" s="564">
        <v>12</v>
      </c>
      <c r="Y964" s="260"/>
      <c r="Z964" s="587">
        <v>0.79</v>
      </c>
      <c r="AA964" s="587">
        <v>0.88</v>
      </c>
      <c r="AB964" s="587">
        <v>100.4</v>
      </c>
      <c r="AC964" s="587">
        <v>1.7</v>
      </c>
      <c r="AD964" s="587">
        <v>5.5</v>
      </c>
      <c r="AE964" s="587">
        <v>45</v>
      </c>
      <c r="AF964" s="587">
        <v>540</v>
      </c>
      <c r="AG964" s="587">
        <v>720</v>
      </c>
      <c r="AH964" s="587">
        <v>0.5</v>
      </c>
      <c r="AI964" s="587">
        <v>0.05</v>
      </c>
      <c r="AJ964" s="587">
        <v>0.02</v>
      </c>
      <c r="AK964" s="587">
        <v>37.4</v>
      </c>
      <c r="AM964" s="553">
        <v>2</v>
      </c>
      <c r="AN964" s="554">
        <v>42680</v>
      </c>
      <c r="AO964" s="543">
        <v>68152</v>
      </c>
      <c r="AP964" s="543" t="s">
        <v>152</v>
      </c>
      <c r="AQ964" s="566">
        <v>0.81840000000000002</v>
      </c>
      <c r="AR964" s="544" t="s">
        <v>20</v>
      </c>
      <c r="AS964" s="564">
        <v>0.01</v>
      </c>
      <c r="AT964" s="564">
        <v>25</v>
      </c>
      <c r="AU964" s="564">
        <v>122</v>
      </c>
      <c r="AV964" s="550" t="s">
        <v>103</v>
      </c>
      <c r="AW964" s="564">
        <v>2.4</v>
      </c>
      <c r="AX964" s="564">
        <v>57</v>
      </c>
      <c r="AY964" s="546"/>
      <c r="AZ964" s="564">
        <v>0.08</v>
      </c>
      <c r="BA964" s="564">
        <v>0.01</v>
      </c>
      <c r="BB964" s="564">
        <v>0.05</v>
      </c>
      <c r="BC964" s="564">
        <v>660</v>
      </c>
      <c r="BD964" s="564">
        <v>19906</v>
      </c>
      <c r="BE964" s="564">
        <v>1</v>
      </c>
      <c r="BF964" s="564">
        <v>13</v>
      </c>
      <c r="BG964" s="695"/>
      <c r="BH964" s="587">
        <v>0.79</v>
      </c>
      <c r="BI964" s="587">
        <v>0.88</v>
      </c>
      <c r="BJ964" s="587">
        <v>100.4</v>
      </c>
      <c r="BK964" s="587">
        <v>1.7</v>
      </c>
      <c r="BL964" s="587">
        <v>5.5</v>
      </c>
      <c r="BM964" s="587">
        <v>45</v>
      </c>
      <c r="BN964" s="587">
        <v>540</v>
      </c>
      <c r="BO964" s="587">
        <v>720</v>
      </c>
      <c r="BP964" s="587">
        <v>0.5</v>
      </c>
      <c r="BQ964" s="587">
        <v>0.05</v>
      </c>
      <c r="BR964" s="587">
        <v>0.02</v>
      </c>
      <c r="BS964" s="587">
        <v>37.4</v>
      </c>
      <c r="BU964" s="553">
        <v>2</v>
      </c>
      <c r="BV964" s="554">
        <v>42688</v>
      </c>
      <c r="BW964" s="553"/>
      <c r="BX964" s="553"/>
      <c r="BY964" s="566">
        <v>0.81140000000000001</v>
      </c>
      <c r="BZ964" s="564">
        <v>1</v>
      </c>
      <c r="CA964" s="564">
        <v>5.0000000000000001E-3</v>
      </c>
      <c r="CB964" s="564">
        <v>5</v>
      </c>
      <c r="CC964" s="564">
        <v>110</v>
      </c>
      <c r="CD964" s="550" t="s">
        <v>103</v>
      </c>
      <c r="CE964" s="564">
        <v>2.6</v>
      </c>
      <c r="CF964" s="564">
        <v>52.7</v>
      </c>
      <c r="CG964" s="564">
        <f t="shared" ref="CG964:CG966" si="92">CF964-1.1</f>
        <v>51.6</v>
      </c>
      <c r="CH964" s="564">
        <v>0.22</v>
      </c>
      <c r="CI964" s="564">
        <v>0.01</v>
      </c>
      <c r="CJ964" s="564">
        <v>0</v>
      </c>
      <c r="CK964" s="564">
        <v>669.4</v>
      </c>
      <c r="CL964" s="564">
        <v>19966</v>
      </c>
      <c r="CM964" s="564">
        <v>4.5</v>
      </c>
      <c r="CN964" s="564">
        <v>12</v>
      </c>
      <c r="CO964" s="587"/>
      <c r="CP964" s="587">
        <v>0.79</v>
      </c>
      <c r="CQ964" s="587">
        <v>0.88</v>
      </c>
      <c r="CR964" s="587">
        <v>100.4</v>
      </c>
      <c r="CS964" s="587">
        <v>1.7</v>
      </c>
      <c r="CT964" s="587">
        <v>5.5</v>
      </c>
      <c r="CU964" s="587">
        <v>45</v>
      </c>
      <c r="CV964" s="587">
        <v>540</v>
      </c>
      <c r="CW964" s="587">
        <v>720</v>
      </c>
      <c r="CX964" s="587">
        <v>0.5</v>
      </c>
      <c r="CY964" s="587">
        <v>0.05</v>
      </c>
      <c r="CZ964" s="587">
        <v>0.02</v>
      </c>
      <c r="DA964" s="587">
        <v>37.4</v>
      </c>
    </row>
    <row r="965" spans="1:105" ht="15.75" x14ac:dyDescent="0.3">
      <c r="A965" s="44">
        <f t="shared" si="91"/>
        <v>2016</v>
      </c>
      <c r="B965" s="44" t="str">
        <f t="shared" si="91"/>
        <v>NOVIEMBRE</v>
      </c>
      <c r="C965" s="44">
        <v>4</v>
      </c>
      <c r="D965" s="44" t="str">
        <f t="shared" si="90"/>
        <v>NOVIEMBRE 2016 / 3</v>
      </c>
      <c r="E965" s="553">
        <v>3</v>
      </c>
      <c r="F965" s="554">
        <v>42681</v>
      </c>
      <c r="G965" s="543">
        <v>68182</v>
      </c>
      <c r="H965" s="543" t="s">
        <v>102</v>
      </c>
      <c r="I965" s="566">
        <v>0.81179999999999997</v>
      </c>
      <c r="J965" s="544" t="s">
        <v>20</v>
      </c>
      <c r="K965" s="564">
        <v>0.01</v>
      </c>
      <c r="L965" s="564">
        <v>26.6</v>
      </c>
      <c r="M965" s="564">
        <v>111</v>
      </c>
      <c r="N965" s="550" t="s">
        <v>103</v>
      </c>
      <c r="O965" s="564">
        <v>2</v>
      </c>
      <c r="P965" s="564">
        <v>55.9</v>
      </c>
      <c r="Q965" s="546"/>
      <c r="R965" s="564">
        <v>7.0000000000000007E-2</v>
      </c>
      <c r="S965" s="564">
        <v>0</v>
      </c>
      <c r="T965" s="564">
        <v>0.03</v>
      </c>
      <c r="U965" s="564">
        <v>654</v>
      </c>
      <c r="V965" s="564">
        <v>19962</v>
      </c>
      <c r="W965" s="564">
        <v>1</v>
      </c>
      <c r="X965" s="564">
        <v>12</v>
      </c>
      <c r="Y965" s="260"/>
      <c r="Z965" s="587">
        <v>0.79</v>
      </c>
      <c r="AA965" s="587">
        <v>0.88</v>
      </c>
      <c r="AB965" s="587">
        <v>100.4</v>
      </c>
      <c r="AC965" s="587">
        <v>1.7</v>
      </c>
      <c r="AD965" s="587">
        <v>5.5</v>
      </c>
      <c r="AE965" s="587">
        <v>45</v>
      </c>
      <c r="AF965" s="587">
        <v>540</v>
      </c>
      <c r="AG965" s="587">
        <v>720</v>
      </c>
      <c r="AH965" s="587">
        <v>0.5</v>
      </c>
      <c r="AI965" s="587">
        <v>0.05</v>
      </c>
      <c r="AJ965" s="587">
        <v>0.02</v>
      </c>
      <c r="AK965" s="587">
        <v>37.4</v>
      </c>
      <c r="AM965" s="553">
        <v>3</v>
      </c>
      <c r="AN965" s="554">
        <v>42685</v>
      </c>
      <c r="AO965" s="543">
        <v>68289</v>
      </c>
      <c r="AP965" s="543" t="s">
        <v>153</v>
      </c>
      <c r="AQ965" s="566">
        <v>0.81510000000000005</v>
      </c>
      <c r="AR965" s="544" t="s">
        <v>20</v>
      </c>
      <c r="AS965" s="564">
        <v>0.01</v>
      </c>
      <c r="AT965" s="564">
        <v>25</v>
      </c>
      <c r="AU965" s="564">
        <v>122</v>
      </c>
      <c r="AV965" s="550" t="s">
        <v>103</v>
      </c>
      <c r="AW965" s="564">
        <v>2.2999999999999998</v>
      </c>
      <c r="AX965" s="564">
        <v>57</v>
      </c>
      <c r="AY965" s="546"/>
      <c r="AZ965" s="564">
        <v>0.08</v>
      </c>
      <c r="BA965" s="564">
        <v>0.01</v>
      </c>
      <c r="BB965" s="564">
        <v>0.05</v>
      </c>
      <c r="BC965" s="564">
        <v>666</v>
      </c>
      <c r="BD965" s="564">
        <v>19934</v>
      </c>
      <c r="BE965" s="564">
        <v>1.5</v>
      </c>
      <c r="BF965" s="564">
        <v>13</v>
      </c>
      <c r="BG965" s="695"/>
      <c r="BH965" s="587">
        <v>0.79</v>
      </c>
      <c r="BI965" s="587">
        <v>0.88</v>
      </c>
      <c r="BJ965" s="587">
        <v>100.4</v>
      </c>
      <c r="BK965" s="587">
        <v>1.7</v>
      </c>
      <c r="BL965" s="587">
        <v>5.5</v>
      </c>
      <c r="BM965" s="587">
        <v>45</v>
      </c>
      <c r="BN965" s="587">
        <v>540</v>
      </c>
      <c r="BO965" s="587">
        <v>720</v>
      </c>
      <c r="BP965" s="587">
        <v>0.5</v>
      </c>
      <c r="BQ965" s="587">
        <v>0.05</v>
      </c>
      <c r="BR965" s="587">
        <v>0.02</v>
      </c>
      <c r="BS965" s="587">
        <v>37.4</v>
      </c>
      <c r="BU965" s="553">
        <v>3</v>
      </c>
      <c r="BV965" s="554">
        <v>42695</v>
      </c>
      <c r="BW965" s="553"/>
      <c r="BX965" s="553"/>
      <c r="BY965" s="566">
        <v>0.8044</v>
      </c>
      <c r="BZ965" s="564">
        <v>1</v>
      </c>
      <c r="CA965" s="564">
        <v>5.0000000000000001E-3</v>
      </c>
      <c r="CB965" s="564">
        <v>6</v>
      </c>
      <c r="CC965" s="564">
        <v>107</v>
      </c>
      <c r="CD965" s="550" t="s">
        <v>103</v>
      </c>
      <c r="CE965" s="564">
        <v>2.4</v>
      </c>
      <c r="CF965" s="564">
        <v>56.5</v>
      </c>
      <c r="CG965" s="564">
        <f t="shared" si="92"/>
        <v>55.4</v>
      </c>
      <c r="CH965" s="564">
        <v>0.21</v>
      </c>
      <c r="CI965" s="564">
        <v>0.01</v>
      </c>
      <c r="CJ965" s="564">
        <v>0</v>
      </c>
      <c r="CK965" s="564">
        <v>674.4</v>
      </c>
      <c r="CL965" s="564">
        <v>20026</v>
      </c>
      <c r="CM965" s="564">
        <v>3.5</v>
      </c>
      <c r="CN965" s="564">
        <v>12.5</v>
      </c>
      <c r="CO965" s="587"/>
      <c r="CP965" s="587">
        <v>0.79</v>
      </c>
      <c r="CQ965" s="587">
        <v>0.88</v>
      </c>
      <c r="CR965" s="587">
        <v>100.4</v>
      </c>
      <c r="CS965" s="587">
        <v>1.7</v>
      </c>
      <c r="CT965" s="587">
        <v>5.5</v>
      </c>
      <c r="CU965" s="587">
        <v>45</v>
      </c>
      <c r="CV965" s="587">
        <v>540</v>
      </c>
      <c r="CW965" s="587">
        <v>720</v>
      </c>
      <c r="CX965" s="587">
        <v>0.5</v>
      </c>
      <c r="CY965" s="587">
        <v>0.05</v>
      </c>
      <c r="CZ965" s="587">
        <v>0.02</v>
      </c>
      <c r="DA965" s="587">
        <v>37.4</v>
      </c>
    </row>
    <row r="966" spans="1:105" ht="15.75" x14ac:dyDescent="0.3">
      <c r="A966" s="44">
        <f t="shared" si="91"/>
        <v>2016</v>
      </c>
      <c r="B966" s="44" t="str">
        <f t="shared" si="91"/>
        <v>NOVIEMBRE</v>
      </c>
      <c r="C966" s="44">
        <v>5</v>
      </c>
      <c r="D966" s="44" t="str">
        <f t="shared" si="90"/>
        <v>NOVIEMBRE 2016 / 4</v>
      </c>
      <c r="E966" s="553">
        <v>4</v>
      </c>
      <c r="F966" s="554">
        <v>42683</v>
      </c>
      <c r="G966" s="543">
        <v>68230</v>
      </c>
      <c r="H966" s="543" t="s">
        <v>104</v>
      </c>
      <c r="I966" s="566">
        <v>0.81179999999999997</v>
      </c>
      <c r="J966" s="544" t="s">
        <v>20</v>
      </c>
      <c r="K966" s="564">
        <v>0.01</v>
      </c>
      <c r="L966" s="564">
        <v>26.6</v>
      </c>
      <c r="M966" s="564">
        <v>111</v>
      </c>
      <c r="N966" s="550" t="s">
        <v>103</v>
      </c>
      <c r="O966" s="564">
        <v>2</v>
      </c>
      <c r="P966" s="564">
        <v>55.8</v>
      </c>
      <c r="Q966" s="547"/>
      <c r="R966" s="564">
        <v>7.0000000000000007E-2</v>
      </c>
      <c r="S966" s="564">
        <v>0</v>
      </c>
      <c r="T966" s="564">
        <v>0.03</v>
      </c>
      <c r="U966" s="564">
        <v>640</v>
      </c>
      <c r="V966" s="564">
        <v>19962</v>
      </c>
      <c r="W966" s="564">
        <v>1</v>
      </c>
      <c r="X966" s="564">
        <v>12</v>
      </c>
      <c r="Y966" s="260"/>
      <c r="Z966" s="587">
        <v>0.79</v>
      </c>
      <c r="AA966" s="587">
        <v>0.88</v>
      </c>
      <c r="AB966" s="587">
        <v>100.4</v>
      </c>
      <c r="AC966" s="587">
        <v>1.7</v>
      </c>
      <c r="AD966" s="587">
        <v>5.5</v>
      </c>
      <c r="AE966" s="587">
        <v>45</v>
      </c>
      <c r="AF966" s="587">
        <v>540</v>
      </c>
      <c r="AG966" s="587">
        <v>720</v>
      </c>
      <c r="AH966" s="587">
        <v>0.5</v>
      </c>
      <c r="AI966" s="587">
        <v>0.05</v>
      </c>
      <c r="AJ966" s="587">
        <v>0.02</v>
      </c>
      <c r="AK966" s="587">
        <v>37.4</v>
      </c>
      <c r="AM966" s="553">
        <v>4</v>
      </c>
      <c r="AN966" s="554">
        <v>42692</v>
      </c>
      <c r="AO966" s="543">
        <v>68415</v>
      </c>
      <c r="AP966" s="543" t="s">
        <v>182</v>
      </c>
      <c r="AQ966" s="566">
        <v>0.81699999999999995</v>
      </c>
      <c r="AR966" s="544" t="s">
        <v>20</v>
      </c>
      <c r="AS966" s="564">
        <v>0.01</v>
      </c>
      <c r="AT966" s="564">
        <v>25</v>
      </c>
      <c r="AU966" s="564">
        <v>118</v>
      </c>
      <c r="AV966" s="550" t="s">
        <v>103</v>
      </c>
      <c r="AW966" s="564">
        <v>2.4</v>
      </c>
      <c r="AX966" s="564">
        <v>57</v>
      </c>
      <c r="AY966" s="546"/>
      <c r="AZ966" s="564">
        <v>0.08</v>
      </c>
      <c r="BA966" s="564">
        <v>0.01</v>
      </c>
      <c r="BB966" s="564">
        <v>0.02</v>
      </c>
      <c r="BC966" s="564">
        <v>664</v>
      </c>
      <c r="BD966" s="564">
        <v>19918</v>
      </c>
      <c r="BE966" s="564">
        <v>1</v>
      </c>
      <c r="BF966" s="564">
        <v>13</v>
      </c>
      <c r="BG966" s="695"/>
      <c r="BH966" s="587">
        <v>0.79</v>
      </c>
      <c r="BI966" s="587">
        <v>0.88</v>
      </c>
      <c r="BJ966" s="587">
        <v>100.4</v>
      </c>
      <c r="BK966" s="587">
        <v>1.7</v>
      </c>
      <c r="BL966" s="587">
        <v>5.5</v>
      </c>
      <c r="BM966" s="587">
        <v>45</v>
      </c>
      <c r="BN966" s="587">
        <v>540</v>
      </c>
      <c r="BO966" s="587">
        <v>720</v>
      </c>
      <c r="BP966" s="587">
        <v>0.5</v>
      </c>
      <c r="BQ966" s="587">
        <v>0.05</v>
      </c>
      <c r="BR966" s="587">
        <v>0.02</v>
      </c>
      <c r="BS966" s="587">
        <v>37.4</v>
      </c>
      <c r="BU966" s="553">
        <v>4</v>
      </c>
      <c r="BV966" s="554">
        <v>42702</v>
      </c>
      <c r="BW966" s="553"/>
      <c r="BX966" s="553"/>
      <c r="BY966" s="566">
        <v>0.80669999999999997</v>
      </c>
      <c r="BZ966" s="564">
        <v>1</v>
      </c>
      <c r="CA966" s="564">
        <v>1E-3</v>
      </c>
      <c r="CB966" s="564">
        <v>5</v>
      </c>
      <c r="CC966" s="564">
        <v>106</v>
      </c>
      <c r="CD966" s="550" t="s">
        <v>103</v>
      </c>
      <c r="CE966" s="564">
        <v>2.5</v>
      </c>
      <c r="CF966" s="564">
        <v>52.7</v>
      </c>
      <c r="CG966" s="564">
        <f t="shared" si="92"/>
        <v>51.6</v>
      </c>
      <c r="CH966" s="564">
        <v>0.25</v>
      </c>
      <c r="CI966" s="564">
        <v>0.01</v>
      </c>
      <c r="CJ966" s="564">
        <v>0</v>
      </c>
      <c r="CK966" s="564">
        <v>675.9</v>
      </c>
      <c r="CL966" s="564">
        <v>20006</v>
      </c>
      <c r="CM966" s="564">
        <v>4.5</v>
      </c>
      <c r="CN966" s="564">
        <v>14.5</v>
      </c>
      <c r="CO966" s="587"/>
      <c r="CP966" s="587">
        <v>0.79</v>
      </c>
      <c r="CQ966" s="587">
        <v>0.88</v>
      </c>
      <c r="CR966" s="587">
        <v>100.4</v>
      </c>
      <c r="CS966" s="587">
        <v>1.7</v>
      </c>
      <c r="CT966" s="587">
        <v>5.5</v>
      </c>
      <c r="CU966" s="587">
        <v>45</v>
      </c>
      <c r="CV966" s="587">
        <v>540</v>
      </c>
      <c r="CW966" s="587">
        <v>720</v>
      </c>
      <c r="CX966" s="587">
        <v>0.5</v>
      </c>
      <c r="CY966" s="587">
        <v>0.05</v>
      </c>
      <c r="CZ966" s="587">
        <v>0.02</v>
      </c>
      <c r="DA966" s="587">
        <v>37.4</v>
      </c>
    </row>
    <row r="967" spans="1:105" ht="15.75" x14ac:dyDescent="0.3">
      <c r="A967" s="44">
        <f t="shared" si="91"/>
        <v>2016</v>
      </c>
      <c r="B967" s="44" t="str">
        <f t="shared" si="91"/>
        <v>NOVIEMBRE</v>
      </c>
      <c r="C967" s="44">
        <v>6</v>
      </c>
      <c r="D967" s="44" t="str">
        <f t="shared" si="90"/>
        <v>NOVIEMBRE 2016 / 5</v>
      </c>
      <c r="E967" s="553">
        <v>5</v>
      </c>
      <c r="F967" s="554">
        <v>42686</v>
      </c>
      <c r="G967" s="543">
        <v>68291</v>
      </c>
      <c r="H967" s="543" t="s">
        <v>102</v>
      </c>
      <c r="I967" s="566">
        <v>0.81140000000000001</v>
      </c>
      <c r="J967" s="544" t="s">
        <v>20</v>
      </c>
      <c r="K967" s="564">
        <v>0.01</v>
      </c>
      <c r="L967" s="564">
        <v>26.6</v>
      </c>
      <c r="M967" s="564">
        <v>112</v>
      </c>
      <c r="N967" s="550" t="s">
        <v>103</v>
      </c>
      <c r="O967" s="564">
        <v>2</v>
      </c>
      <c r="P967" s="564">
        <v>56.3</v>
      </c>
      <c r="Q967" s="547"/>
      <c r="R967" s="564">
        <v>7.0000000000000007E-2</v>
      </c>
      <c r="S967" s="564">
        <v>0</v>
      </c>
      <c r="T967" s="564">
        <v>0.03</v>
      </c>
      <c r="U967" s="564">
        <v>645</v>
      </c>
      <c r="V967" s="564">
        <v>19966</v>
      </c>
      <c r="W967" s="564">
        <v>1</v>
      </c>
      <c r="X967" s="564">
        <v>12</v>
      </c>
      <c r="Y967" s="260"/>
      <c r="Z967" s="587">
        <v>0.79</v>
      </c>
      <c r="AA967" s="587">
        <v>0.88</v>
      </c>
      <c r="AB967" s="587">
        <v>100.4</v>
      </c>
      <c r="AC967" s="587">
        <v>1.7</v>
      </c>
      <c r="AD967" s="587">
        <v>5.5</v>
      </c>
      <c r="AE967" s="587">
        <v>45</v>
      </c>
      <c r="AF967" s="587">
        <v>540</v>
      </c>
      <c r="AG967" s="587">
        <v>720</v>
      </c>
      <c r="AH967" s="587">
        <v>0.5</v>
      </c>
      <c r="AI967" s="587">
        <v>0.05</v>
      </c>
      <c r="AJ967" s="587">
        <v>0.02</v>
      </c>
      <c r="AK967" s="587">
        <v>37.4</v>
      </c>
      <c r="AM967" s="553">
        <v>5</v>
      </c>
      <c r="AN967" s="554">
        <v>42696</v>
      </c>
      <c r="AO967" s="543">
        <v>68493</v>
      </c>
      <c r="AP967" s="543" t="s">
        <v>152</v>
      </c>
      <c r="AQ967" s="566">
        <v>0.81840000000000002</v>
      </c>
      <c r="AR967" s="544" t="s">
        <v>20</v>
      </c>
      <c r="AS967" s="564">
        <v>0.01</v>
      </c>
      <c r="AT967" s="564">
        <v>27</v>
      </c>
      <c r="AU967" s="564">
        <v>117</v>
      </c>
      <c r="AV967" s="550" t="s">
        <v>103</v>
      </c>
      <c r="AW967" s="564">
        <v>2.4</v>
      </c>
      <c r="AX967" s="564">
        <v>57</v>
      </c>
      <c r="AY967" s="546"/>
      <c r="AZ967" s="564">
        <v>0.08</v>
      </c>
      <c r="BA967" s="564">
        <v>0.01</v>
      </c>
      <c r="BB967" s="564">
        <v>0.05</v>
      </c>
      <c r="BC967" s="564">
        <v>666</v>
      </c>
      <c r="BD967" s="564">
        <v>19906</v>
      </c>
      <c r="BE967" s="564">
        <v>1.5</v>
      </c>
      <c r="BF967" s="564">
        <v>13</v>
      </c>
      <c r="BG967" s="695"/>
      <c r="BH967" s="587">
        <v>0.79</v>
      </c>
      <c r="BI967" s="587">
        <v>0.88</v>
      </c>
      <c r="BJ967" s="587">
        <v>100.4</v>
      </c>
      <c r="BK967" s="587">
        <v>1.7</v>
      </c>
      <c r="BL967" s="587">
        <v>5.5</v>
      </c>
      <c r="BM967" s="587">
        <v>45</v>
      </c>
      <c r="BN967" s="587">
        <v>540</v>
      </c>
      <c r="BO967" s="587">
        <v>720</v>
      </c>
      <c r="BP967" s="587">
        <v>0.5</v>
      </c>
      <c r="BQ967" s="587">
        <v>0.05</v>
      </c>
      <c r="BR967" s="587">
        <v>0.02</v>
      </c>
      <c r="BS967" s="587">
        <v>37.4</v>
      </c>
    </row>
    <row r="968" spans="1:105" ht="15.75" x14ac:dyDescent="0.3">
      <c r="A968" s="44">
        <f t="shared" si="91"/>
        <v>2016</v>
      </c>
      <c r="B968" s="44" t="str">
        <f t="shared" si="91"/>
        <v>NOVIEMBRE</v>
      </c>
      <c r="C968" s="44">
        <v>7</v>
      </c>
      <c r="D968" s="44" t="str">
        <f t="shared" si="90"/>
        <v>NOVIEMBRE 2016 / 6</v>
      </c>
      <c r="E968" s="553">
        <v>6</v>
      </c>
      <c r="F968" s="554">
        <v>42687</v>
      </c>
      <c r="G968" s="543">
        <v>68319</v>
      </c>
      <c r="H968" s="543" t="s">
        <v>104</v>
      </c>
      <c r="I968" s="566">
        <v>0.81140000000000001</v>
      </c>
      <c r="J968" s="544" t="s">
        <v>20</v>
      </c>
      <c r="K968" s="564">
        <v>0.01</v>
      </c>
      <c r="L968" s="564">
        <v>26.6</v>
      </c>
      <c r="M968" s="564">
        <v>115</v>
      </c>
      <c r="N968" s="550" t="s">
        <v>103</v>
      </c>
      <c r="O968" s="564">
        <v>2</v>
      </c>
      <c r="P968" s="564">
        <v>57</v>
      </c>
      <c r="Q968" s="547"/>
      <c r="R968" s="564">
        <v>7.0000000000000007E-2</v>
      </c>
      <c r="S968" s="564">
        <v>0</v>
      </c>
      <c r="T968" s="564">
        <v>0.03</v>
      </c>
      <c r="U968" s="564">
        <v>646</v>
      </c>
      <c r="V968" s="564">
        <v>19966</v>
      </c>
      <c r="W968" s="564">
        <v>1</v>
      </c>
      <c r="X968" s="564">
        <v>12</v>
      </c>
      <c r="Y968" s="260"/>
      <c r="Z968" s="587">
        <v>0.79</v>
      </c>
      <c r="AA968" s="587">
        <v>0.88</v>
      </c>
      <c r="AB968" s="587">
        <v>100.4</v>
      </c>
      <c r="AC968" s="587">
        <v>1.7</v>
      </c>
      <c r="AD968" s="587">
        <v>5.5</v>
      </c>
      <c r="AE968" s="587">
        <v>45</v>
      </c>
      <c r="AF968" s="587">
        <v>540</v>
      </c>
      <c r="AG968" s="587">
        <v>720</v>
      </c>
      <c r="AH968" s="587">
        <v>0.5</v>
      </c>
      <c r="AI968" s="587">
        <v>0.05</v>
      </c>
      <c r="AJ968" s="587">
        <v>0.02</v>
      </c>
      <c r="AK968" s="587">
        <v>37.4</v>
      </c>
      <c r="AM968" s="553">
        <v>6</v>
      </c>
      <c r="AN968" s="554">
        <v>42702</v>
      </c>
      <c r="AO968" s="543">
        <v>68776</v>
      </c>
      <c r="AP968" s="543" t="s">
        <v>153</v>
      </c>
      <c r="AQ968" s="566">
        <v>0.81840000000000002</v>
      </c>
      <c r="AR968" s="544" t="s">
        <v>20</v>
      </c>
      <c r="AS968" s="564">
        <v>0.01</v>
      </c>
      <c r="AT968" s="564">
        <v>27</v>
      </c>
      <c r="AU968" s="564">
        <v>124</v>
      </c>
      <c r="AV968" s="550" t="s">
        <v>103</v>
      </c>
      <c r="AW968" s="564">
        <v>2.5</v>
      </c>
      <c r="AX968" s="564">
        <v>58</v>
      </c>
      <c r="AY968" s="547"/>
      <c r="AZ968" s="564">
        <v>0.08</v>
      </c>
      <c r="BA968" s="564">
        <v>0.01</v>
      </c>
      <c r="BB968" s="564">
        <v>0.05</v>
      </c>
      <c r="BC968" s="564">
        <v>669</v>
      </c>
      <c r="BD968" s="564">
        <v>19906</v>
      </c>
      <c r="BE968" s="564">
        <v>1</v>
      </c>
      <c r="BF968" s="564">
        <v>13</v>
      </c>
      <c r="BG968" s="695"/>
      <c r="BH968" s="587">
        <v>0.79</v>
      </c>
      <c r="BI968" s="587">
        <v>0.88</v>
      </c>
      <c r="BJ968" s="587">
        <v>100.4</v>
      </c>
      <c r="BK968" s="587">
        <v>1.7</v>
      </c>
      <c r="BL968" s="587">
        <v>5.5</v>
      </c>
      <c r="BM968" s="587">
        <v>45</v>
      </c>
      <c r="BN968" s="587">
        <v>540</v>
      </c>
      <c r="BO968" s="587">
        <v>720</v>
      </c>
      <c r="BP968" s="587">
        <v>0.5</v>
      </c>
      <c r="BQ968" s="587">
        <v>0.05</v>
      </c>
      <c r="BR968" s="587">
        <v>0.02</v>
      </c>
      <c r="BS968" s="587">
        <v>37.4</v>
      </c>
    </row>
    <row r="969" spans="1:105" ht="15.75" x14ac:dyDescent="0.3">
      <c r="A969" s="44">
        <f t="shared" si="91"/>
        <v>2016</v>
      </c>
      <c r="B969" s="44" t="str">
        <f t="shared" si="91"/>
        <v>NOVIEMBRE</v>
      </c>
      <c r="C969" s="44">
        <v>8</v>
      </c>
      <c r="D969" s="44" t="str">
        <f t="shared" si="90"/>
        <v>NOVIEMBRE 2016 / 7</v>
      </c>
      <c r="E969" s="553">
        <v>7</v>
      </c>
      <c r="F969" s="554">
        <v>42689</v>
      </c>
      <c r="G969" s="543">
        <v>68363</v>
      </c>
      <c r="H969" s="543" t="s">
        <v>102</v>
      </c>
      <c r="I969" s="566">
        <v>0.81089999999999995</v>
      </c>
      <c r="J969" s="544" t="s">
        <v>20</v>
      </c>
      <c r="K969" s="564">
        <v>0.01</v>
      </c>
      <c r="L969" s="564">
        <v>26.6</v>
      </c>
      <c r="M969" s="564">
        <v>115</v>
      </c>
      <c r="N969" s="550" t="s">
        <v>103</v>
      </c>
      <c r="O969" s="564">
        <v>2</v>
      </c>
      <c r="P969" s="564">
        <v>57</v>
      </c>
      <c r="Q969" s="547"/>
      <c r="R969" s="564">
        <v>7.0000000000000007E-2</v>
      </c>
      <c r="S969" s="564">
        <v>0</v>
      </c>
      <c r="T969" s="564">
        <v>0.03</v>
      </c>
      <c r="U969" s="564">
        <v>649</v>
      </c>
      <c r="V969" s="564">
        <v>19970</v>
      </c>
      <c r="W969" s="564">
        <v>1</v>
      </c>
      <c r="X969" s="564">
        <v>12</v>
      </c>
      <c r="Y969" s="260"/>
      <c r="Z969" s="587">
        <v>0.79</v>
      </c>
      <c r="AA969" s="587">
        <v>0.88</v>
      </c>
      <c r="AB969" s="587">
        <v>100.4</v>
      </c>
      <c r="AC969" s="587">
        <v>1.7</v>
      </c>
      <c r="AD969" s="587">
        <v>5.5</v>
      </c>
      <c r="AE969" s="587">
        <v>45</v>
      </c>
      <c r="AF969" s="587">
        <v>540</v>
      </c>
      <c r="AG969" s="587">
        <v>720</v>
      </c>
      <c r="AH969" s="587">
        <v>0.5</v>
      </c>
      <c r="AI969" s="587">
        <v>0.05</v>
      </c>
      <c r="AJ969" s="587">
        <v>0.02</v>
      </c>
      <c r="AK969" s="587">
        <v>37.4</v>
      </c>
    </row>
    <row r="970" spans="1:105" ht="15.75" x14ac:dyDescent="0.3">
      <c r="A970" s="44">
        <f t="shared" si="91"/>
        <v>2016</v>
      </c>
      <c r="B970" s="44" t="str">
        <f t="shared" si="91"/>
        <v>NOVIEMBRE</v>
      </c>
      <c r="C970" s="44">
        <v>9</v>
      </c>
      <c r="D970" s="44" t="str">
        <f t="shared" si="90"/>
        <v>NOVIEMBRE 2016 / 8</v>
      </c>
      <c r="E970" s="553">
        <v>8</v>
      </c>
      <c r="F970" s="554">
        <v>42691</v>
      </c>
      <c r="G970" s="543">
        <v>68393</v>
      </c>
      <c r="H970" s="543" t="s">
        <v>104</v>
      </c>
      <c r="I970" s="566">
        <v>0.81089999999999995</v>
      </c>
      <c r="J970" s="544" t="s">
        <v>20</v>
      </c>
      <c r="K970" s="564">
        <v>0.01</v>
      </c>
      <c r="L970" s="564">
        <v>26.6</v>
      </c>
      <c r="M970" s="564">
        <v>112</v>
      </c>
      <c r="N970" s="550" t="s">
        <v>103</v>
      </c>
      <c r="O970" s="564">
        <v>2</v>
      </c>
      <c r="P970" s="564">
        <v>56.1</v>
      </c>
      <c r="Q970" s="547"/>
      <c r="R970" s="564">
        <v>7.0000000000000007E-2</v>
      </c>
      <c r="S970" s="564">
        <v>0</v>
      </c>
      <c r="T970" s="564">
        <v>0.03</v>
      </c>
      <c r="U970" s="564">
        <v>643</v>
      </c>
      <c r="V970" s="564">
        <v>19970</v>
      </c>
      <c r="W970" s="564">
        <v>1</v>
      </c>
      <c r="X970" s="564">
        <v>12</v>
      </c>
      <c r="Y970" s="260"/>
      <c r="Z970" s="587">
        <v>0.79</v>
      </c>
      <c r="AA970" s="587">
        <v>0.88</v>
      </c>
      <c r="AB970" s="587">
        <v>100.4</v>
      </c>
      <c r="AC970" s="587">
        <v>1.7</v>
      </c>
      <c r="AD970" s="587">
        <v>5.5</v>
      </c>
      <c r="AE970" s="587">
        <v>45</v>
      </c>
      <c r="AF970" s="587">
        <v>540</v>
      </c>
      <c r="AG970" s="587">
        <v>720</v>
      </c>
      <c r="AH970" s="587">
        <v>0.5</v>
      </c>
      <c r="AI970" s="587">
        <v>0.05</v>
      </c>
      <c r="AJ970" s="587">
        <v>0.02</v>
      </c>
      <c r="AK970" s="587">
        <v>37.4</v>
      </c>
    </row>
    <row r="971" spans="1:105" ht="15.75" x14ac:dyDescent="0.3">
      <c r="A971" s="44">
        <f t="shared" si="91"/>
        <v>2016</v>
      </c>
      <c r="B971" s="44" t="str">
        <f t="shared" si="91"/>
        <v>NOVIEMBRE</v>
      </c>
      <c r="C971" s="44">
        <v>10</v>
      </c>
      <c r="D971" s="44" t="str">
        <f t="shared" si="90"/>
        <v>NOVIEMBRE 2016 / 9</v>
      </c>
      <c r="E971" s="553">
        <v>9</v>
      </c>
      <c r="F971" s="554">
        <v>42694</v>
      </c>
      <c r="G971" s="543">
        <v>68451</v>
      </c>
      <c r="H971" s="543" t="s">
        <v>102</v>
      </c>
      <c r="I971" s="566">
        <v>0.81140000000000001</v>
      </c>
      <c r="J971" s="544" t="s">
        <v>20</v>
      </c>
      <c r="K971" s="564">
        <v>0.01</v>
      </c>
      <c r="L971" s="564">
        <v>26.6</v>
      </c>
      <c r="M971" s="564">
        <v>110</v>
      </c>
      <c r="N971" s="550" t="s">
        <v>103</v>
      </c>
      <c r="O971" s="564">
        <v>2</v>
      </c>
      <c r="P971" s="564">
        <v>56.4</v>
      </c>
      <c r="Q971" s="547"/>
      <c r="R971" s="564">
        <v>7.0000000000000007E-2</v>
      </c>
      <c r="S971" s="564">
        <v>0</v>
      </c>
      <c r="T971" s="564">
        <v>0.03</v>
      </c>
      <c r="U971" s="564">
        <v>6648</v>
      </c>
      <c r="V971" s="564">
        <v>19966</v>
      </c>
      <c r="W971" s="564">
        <v>1</v>
      </c>
      <c r="X971" s="564">
        <v>12</v>
      </c>
      <c r="Y971" s="260"/>
      <c r="Z971" s="587">
        <v>0.79</v>
      </c>
      <c r="AA971" s="587">
        <v>0.88</v>
      </c>
      <c r="AB971" s="587">
        <v>100.4</v>
      </c>
      <c r="AC971" s="587">
        <v>1.7</v>
      </c>
      <c r="AD971" s="587">
        <v>5.5</v>
      </c>
      <c r="AE971" s="587">
        <v>45</v>
      </c>
      <c r="AF971" s="587">
        <v>540</v>
      </c>
      <c r="AG971" s="587">
        <v>720</v>
      </c>
      <c r="AH971" s="587">
        <v>0.5</v>
      </c>
      <c r="AI971" s="587">
        <v>0.05</v>
      </c>
      <c r="AJ971" s="587">
        <v>0.02</v>
      </c>
      <c r="AK971" s="587">
        <v>37.4</v>
      </c>
    </row>
    <row r="972" spans="1:105" ht="15.75" x14ac:dyDescent="0.3">
      <c r="A972" s="44">
        <f t="shared" si="91"/>
        <v>2016</v>
      </c>
      <c r="B972" s="44" t="str">
        <f t="shared" si="91"/>
        <v>NOVIEMBRE</v>
      </c>
      <c r="C972" s="44">
        <v>11</v>
      </c>
      <c r="D972" s="44" t="str">
        <f t="shared" si="90"/>
        <v>NOVIEMBRE 2016 / 10</v>
      </c>
      <c r="E972" s="553">
        <v>10</v>
      </c>
      <c r="F972" s="554">
        <v>42695</v>
      </c>
      <c r="G972" s="543">
        <v>68492</v>
      </c>
      <c r="H972" s="543" t="s">
        <v>104</v>
      </c>
      <c r="I972" s="566">
        <v>0.81140000000000001</v>
      </c>
      <c r="J972" s="544" t="s">
        <v>20</v>
      </c>
      <c r="K972" s="564">
        <v>0.01</v>
      </c>
      <c r="L972" s="564">
        <v>26.6</v>
      </c>
      <c r="M972" s="564">
        <v>110</v>
      </c>
      <c r="N972" s="550" t="s">
        <v>103</v>
      </c>
      <c r="O972" s="564">
        <v>2</v>
      </c>
      <c r="P972" s="564">
        <v>56.4</v>
      </c>
      <c r="Q972" s="547"/>
      <c r="R972" s="564">
        <v>7.0000000000000007E-2</v>
      </c>
      <c r="S972" s="564">
        <v>0</v>
      </c>
      <c r="T972" s="564">
        <v>0.03</v>
      </c>
      <c r="U972" s="564">
        <v>646</v>
      </c>
      <c r="V972" s="564">
        <v>19966</v>
      </c>
      <c r="W972" s="564">
        <v>1</v>
      </c>
      <c r="X972" s="564">
        <v>12</v>
      </c>
      <c r="Y972" s="260"/>
      <c r="Z972" s="587">
        <v>0.79</v>
      </c>
      <c r="AA972" s="587">
        <v>0.88</v>
      </c>
      <c r="AB972" s="587">
        <v>100.4</v>
      </c>
      <c r="AC972" s="587">
        <v>1.7</v>
      </c>
      <c r="AD972" s="587">
        <v>5.5</v>
      </c>
      <c r="AE972" s="587">
        <v>45</v>
      </c>
      <c r="AF972" s="587">
        <v>540</v>
      </c>
      <c r="AG972" s="587">
        <v>720</v>
      </c>
      <c r="AH972" s="587">
        <v>0.5</v>
      </c>
      <c r="AI972" s="587">
        <v>0.05</v>
      </c>
      <c r="AJ972" s="587">
        <v>0.02</v>
      </c>
      <c r="AK972" s="587">
        <v>37.4</v>
      </c>
    </row>
    <row r="973" spans="1:105" ht="15.75" x14ac:dyDescent="0.3">
      <c r="A973" s="44">
        <f t="shared" si="91"/>
        <v>2016</v>
      </c>
      <c r="B973" s="44" t="str">
        <f t="shared" si="91"/>
        <v>NOVIEMBRE</v>
      </c>
      <c r="C973" s="44">
        <v>12</v>
      </c>
      <c r="D973" s="44" t="str">
        <f t="shared" si="90"/>
        <v>NOVIEMBRE 2016 / 11</v>
      </c>
      <c r="E973" s="553">
        <v>11</v>
      </c>
      <c r="F973" s="554">
        <v>42699</v>
      </c>
      <c r="G973" s="543">
        <v>68727</v>
      </c>
      <c r="H973" s="543" t="s">
        <v>102</v>
      </c>
      <c r="I973" s="566">
        <v>0.81179999999999997</v>
      </c>
      <c r="J973" s="544" t="s">
        <v>20</v>
      </c>
      <c r="K973" s="564">
        <v>0.01</v>
      </c>
      <c r="L973" s="564">
        <v>26.6</v>
      </c>
      <c r="M973" s="564">
        <v>112</v>
      </c>
      <c r="N973" s="550" t="s">
        <v>103</v>
      </c>
      <c r="O973" s="564">
        <v>2</v>
      </c>
      <c r="P973" s="564">
        <v>56.4</v>
      </c>
      <c r="Q973" s="547"/>
      <c r="R973" s="564">
        <v>7.0000000000000007E-2</v>
      </c>
      <c r="S973" s="564">
        <v>0</v>
      </c>
      <c r="T973" s="564">
        <v>0.03</v>
      </c>
      <c r="U973" s="564">
        <v>646</v>
      </c>
      <c r="V973" s="564">
        <v>19962</v>
      </c>
      <c r="W973" s="564">
        <v>1</v>
      </c>
      <c r="X973" s="564">
        <v>12</v>
      </c>
      <c r="Y973" s="260"/>
      <c r="Z973" s="587">
        <v>0.79</v>
      </c>
      <c r="AA973" s="587">
        <v>0.88</v>
      </c>
      <c r="AB973" s="587">
        <v>100.4</v>
      </c>
      <c r="AC973" s="587">
        <v>1.7</v>
      </c>
      <c r="AD973" s="587">
        <v>5.5</v>
      </c>
      <c r="AE973" s="587">
        <v>45</v>
      </c>
      <c r="AF973" s="587">
        <v>540</v>
      </c>
      <c r="AG973" s="587">
        <v>720</v>
      </c>
      <c r="AH973" s="587">
        <v>0.5</v>
      </c>
      <c r="AI973" s="587">
        <v>0.05</v>
      </c>
      <c r="AJ973" s="587">
        <v>0.02</v>
      </c>
      <c r="AK973" s="587">
        <v>37.4</v>
      </c>
    </row>
    <row r="974" spans="1:105" x14ac:dyDescent="0.25">
      <c r="A974" s="44">
        <f t="shared" si="91"/>
        <v>2016</v>
      </c>
      <c r="B974" s="44" t="str">
        <f t="shared" si="91"/>
        <v>NOVIEMBRE</v>
      </c>
      <c r="C974" s="44">
        <v>13</v>
      </c>
      <c r="D974" s="44" t="str">
        <f t="shared" si="90"/>
        <v>NOVIEMBRE 2016 / 12</v>
      </c>
    </row>
    <row r="975" spans="1:105" x14ac:dyDescent="0.25">
      <c r="A975" s="44">
        <f t="shared" si="91"/>
        <v>2016</v>
      </c>
      <c r="B975" s="44" t="str">
        <f t="shared" si="91"/>
        <v>NOVIEMBRE</v>
      </c>
      <c r="C975" s="44">
        <v>14</v>
      </c>
      <c r="D975" s="44" t="str">
        <f t="shared" si="90"/>
        <v>NOVIEMBRE 2016 / 13</v>
      </c>
    </row>
    <row r="976" spans="1:105" x14ac:dyDescent="0.25">
      <c r="A976" s="44">
        <f t="shared" si="91"/>
        <v>2016</v>
      </c>
      <c r="B976" s="44" t="str">
        <f t="shared" si="91"/>
        <v>NOVIEMBRE</v>
      </c>
      <c r="C976" s="44">
        <v>15</v>
      </c>
      <c r="D976" s="44" t="str">
        <f t="shared" si="90"/>
        <v>NOVIEMBRE 2016 / 14</v>
      </c>
    </row>
    <row r="977" spans="1:4" x14ac:dyDescent="0.25">
      <c r="A977" s="44">
        <f t="shared" si="91"/>
        <v>2016</v>
      </c>
      <c r="B977" s="44" t="str">
        <f t="shared" si="91"/>
        <v>NOVIEMBRE</v>
      </c>
      <c r="C977" s="44">
        <v>16</v>
      </c>
      <c r="D977" s="44" t="str">
        <f t="shared" si="90"/>
        <v>NOVIEMBRE 2016 / 15</v>
      </c>
    </row>
    <row r="978" spans="1:4" x14ac:dyDescent="0.25">
      <c r="A978" s="44">
        <f t="shared" si="91"/>
        <v>2016</v>
      </c>
      <c r="B978" s="44" t="str">
        <f t="shared" si="91"/>
        <v>NOVIEMBRE</v>
      </c>
      <c r="C978" s="44">
        <v>17</v>
      </c>
      <c r="D978" s="44" t="str">
        <f t="shared" si="90"/>
        <v>NOVIEMBRE 2016 / 16</v>
      </c>
    </row>
    <row r="979" spans="1:4" x14ac:dyDescent="0.25">
      <c r="A979" s="44">
        <f t="shared" si="91"/>
        <v>2016</v>
      </c>
      <c r="B979" s="44" t="str">
        <f t="shared" si="91"/>
        <v>NOVIEMBRE</v>
      </c>
      <c r="C979" s="44">
        <v>18</v>
      </c>
      <c r="D979" s="44" t="str">
        <f t="shared" si="90"/>
        <v>NOVIEMBRE 2016 / 17</v>
      </c>
    </row>
    <row r="980" spans="1:4" x14ac:dyDescent="0.25">
      <c r="A980" s="44">
        <f t="shared" si="91"/>
        <v>2016</v>
      </c>
      <c r="B980" s="44" t="str">
        <f t="shared" si="91"/>
        <v>NOVIEMBRE</v>
      </c>
      <c r="C980" s="44">
        <v>19</v>
      </c>
      <c r="D980" s="44" t="str">
        <f t="shared" si="90"/>
        <v>NOVIEMBRE 2016 / 18</v>
      </c>
    </row>
    <row r="981" spans="1:4" x14ac:dyDescent="0.25">
      <c r="A981" s="44">
        <f t="shared" si="91"/>
        <v>2016</v>
      </c>
      <c r="B981" s="44" t="str">
        <f t="shared" si="91"/>
        <v>NOVIEMBRE</v>
      </c>
      <c r="C981" s="44">
        <v>20</v>
      </c>
      <c r="D981" s="44" t="str">
        <f t="shared" si="90"/>
        <v>NOVIEMBRE 2016 / 19</v>
      </c>
    </row>
    <row r="982" spans="1:4" x14ac:dyDescent="0.25">
      <c r="A982" s="44">
        <f t="shared" si="91"/>
        <v>2016</v>
      </c>
      <c r="B982" s="44" t="str">
        <f t="shared" si="91"/>
        <v>NOVIEMBRE</v>
      </c>
      <c r="C982" s="44">
        <v>21</v>
      </c>
      <c r="D982" s="44" t="str">
        <f t="shared" si="90"/>
        <v>NOVIEMBRE 2016 / 20</v>
      </c>
    </row>
    <row r="983" spans="1:4" x14ac:dyDescent="0.25">
      <c r="A983" s="44">
        <f t="shared" si="91"/>
        <v>2016</v>
      </c>
      <c r="B983" s="44" t="str">
        <f t="shared" si="91"/>
        <v>NOVIEMBRE</v>
      </c>
      <c r="C983" s="44">
        <v>22</v>
      </c>
      <c r="D983" s="44" t="str">
        <f t="shared" si="90"/>
        <v>NOVIEMBRE 2016 / 21</v>
      </c>
    </row>
    <row r="984" spans="1:4" x14ac:dyDescent="0.25">
      <c r="A984" s="44">
        <f t="shared" si="91"/>
        <v>2016</v>
      </c>
      <c r="B984" s="44" t="str">
        <f t="shared" si="91"/>
        <v>NOVIEMBRE</v>
      </c>
      <c r="C984" s="44">
        <v>23</v>
      </c>
      <c r="D984" s="44" t="str">
        <f t="shared" si="90"/>
        <v>NOVIEMBRE 2016 / 22</v>
      </c>
    </row>
    <row r="985" spans="1:4" x14ac:dyDescent="0.25">
      <c r="A985" s="44">
        <f t="shared" si="91"/>
        <v>2016</v>
      </c>
      <c r="B985" s="44" t="str">
        <f t="shared" si="91"/>
        <v>NOVIEMBRE</v>
      </c>
      <c r="C985" s="44">
        <v>24</v>
      </c>
      <c r="D985" s="44" t="str">
        <f t="shared" si="90"/>
        <v>NOVIEMBRE 2016 / 23</v>
      </c>
    </row>
    <row r="986" spans="1:4" x14ac:dyDescent="0.25">
      <c r="A986" s="44">
        <f t="shared" si="91"/>
        <v>2016</v>
      </c>
      <c r="B986" s="44" t="str">
        <f t="shared" si="91"/>
        <v>NOVIEMBRE</v>
      </c>
      <c r="C986" s="44">
        <v>25</v>
      </c>
      <c r="D986" s="44" t="str">
        <f t="shared" si="90"/>
        <v>NOVIEMBRE 2016 / 24</v>
      </c>
    </row>
    <row r="987" spans="1:4" x14ac:dyDescent="0.25">
      <c r="A987" s="44">
        <f t="shared" si="91"/>
        <v>2016</v>
      </c>
      <c r="B987" s="44" t="str">
        <f t="shared" si="91"/>
        <v>NOVIEMBRE</v>
      </c>
      <c r="C987" s="44">
        <v>26</v>
      </c>
      <c r="D987" s="44" t="str">
        <f t="shared" si="90"/>
        <v>NOVIEMBRE 2016 / 25</v>
      </c>
    </row>
    <row r="988" spans="1:4" x14ac:dyDescent="0.25">
      <c r="A988" s="44">
        <f t="shared" si="91"/>
        <v>2016</v>
      </c>
      <c r="B988" s="44" t="str">
        <f t="shared" si="91"/>
        <v>NOVIEMBRE</v>
      </c>
      <c r="C988" s="44">
        <v>27</v>
      </c>
      <c r="D988" s="44" t="str">
        <f t="shared" si="90"/>
        <v>NOVIEMBRE 2016 / 26</v>
      </c>
    </row>
    <row r="989" spans="1:4" x14ac:dyDescent="0.25">
      <c r="A989" s="44">
        <f t="shared" si="91"/>
        <v>2016</v>
      </c>
      <c r="B989" s="44" t="str">
        <f t="shared" si="91"/>
        <v>NOVIEMBRE</v>
      </c>
      <c r="C989" s="44">
        <v>28</v>
      </c>
      <c r="D989" s="44" t="str">
        <f t="shared" si="90"/>
        <v>NOVIEMBRE 2016 / 27</v>
      </c>
    </row>
    <row r="990" spans="1:4" x14ac:dyDescent="0.25">
      <c r="A990" s="44">
        <f t="shared" si="91"/>
        <v>2016</v>
      </c>
      <c r="B990" s="44" t="str">
        <f t="shared" si="91"/>
        <v>NOVIEMBRE</v>
      </c>
      <c r="C990" s="44">
        <v>29</v>
      </c>
      <c r="D990" s="44" t="str">
        <f t="shared" si="90"/>
        <v>NOVIEMBRE 2016 / 28</v>
      </c>
    </row>
    <row r="991" spans="1:4" x14ac:dyDescent="0.25">
      <c r="A991" s="44">
        <f t="shared" si="91"/>
        <v>2016</v>
      </c>
      <c r="B991" s="44" t="str">
        <f t="shared" si="91"/>
        <v>NOVIEMBRE</v>
      </c>
      <c r="C991" s="44">
        <v>30</v>
      </c>
      <c r="D991" s="44" t="str">
        <f t="shared" si="90"/>
        <v>NOVIEMBRE 2016 / 29</v>
      </c>
    </row>
    <row r="992" spans="1:4" x14ac:dyDescent="0.25">
      <c r="A992" s="44">
        <f t="shared" si="91"/>
        <v>2016</v>
      </c>
      <c r="B992" s="44" t="str">
        <f t="shared" si="91"/>
        <v>NOVIEMBRE</v>
      </c>
      <c r="C992" s="44">
        <v>31</v>
      </c>
      <c r="D992" s="44" t="str">
        <f t="shared" si="90"/>
        <v>NOVIEMBRE 2016 / 30</v>
      </c>
    </row>
    <row r="993" spans="1:105" s="206" customFormat="1" x14ac:dyDescent="0.25">
      <c r="D993" s="44" t="str">
        <f t="shared" si="90"/>
        <v>NOVIEMBRE 2016 / 31</v>
      </c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17"/>
      <c r="Z993" s="44"/>
      <c r="AA993" s="55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207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55"/>
      <c r="AY993" s="44"/>
      <c r="AZ993" s="44"/>
      <c r="BA993" s="44"/>
      <c r="BB993" s="44"/>
      <c r="BC993" s="44"/>
      <c r="BD993" s="44"/>
      <c r="BE993" s="44"/>
      <c r="BF993" s="44"/>
      <c r="BG993" s="411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207"/>
      <c r="BU993" s="44"/>
      <c r="BV993" s="55"/>
      <c r="BW993" s="44"/>
      <c r="BX993" s="44"/>
      <c r="BY993" s="44"/>
      <c r="BZ993" s="44"/>
      <c r="CA993" s="44"/>
      <c r="CB993" s="44"/>
      <c r="CC993" s="44"/>
      <c r="CD993" s="44"/>
      <c r="CE993" s="44"/>
      <c r="CF993" s="44"/>
      <c r="CG993" s="44"/>
      <c r="CH993" s="44"/>
      <c r="CI993" s="44"/>
      <c r="CJ993" s="44"/>
      <c r="CK993" s="44"/>
      <c r="CL993" s="44"/>
      <c r="CM993" s="44"/>
      <c r="CN993" s="44"/>
      <c r="CO993" s="422"/>
      <c r="CP993" s="44"/>
      <c r="CQ993" s="44"/>
      <c r="CR993" s="44"/>
      <c r="CS993" s="44"/>
      <c r="CT993" s="44"/>
      <c r="CU993" s="44"/>
      <c r="CV993" s="44"/>
      <c r="CW993" s="44"/>
      <c r="CX993" s="44"/>
      <c r="CY993" s="44"/>
      <c r="CZ993" s="44"/>
      <c r="DA993" s="44"/>
    </row>
    <row r="994" spans="1:105" ht="15.75" x14ac:dyDescent="0.25">
      <c r="A994" s="44">
        <v>2016</v>
      </c>
      <c r="B994" s="44" t="s">
        <v>238</v>
      </c>
      <c r="C994" s="44">
        <v>1</v>
      </c>
      <c r="D994" s="208" t="s">
        <v>228</v>
      </c>
      <c r="E994" s="209">
        <f>IFERROR(AVERAGE(E963:E993),"")</f>
        <v>6</v>
      </c>
      <c r="F994" s="209">
        <f>IFERROR(AVERAGE(F963:F993),"")</f>
        <v>42687.36363636364</v>
      </c>
      <c r="G994" s="209">
        <f>IFERROR(AVERAGE(G963:G993),"")</f>
        <v>68335.363636363632</v>
      </c>
      <c r="H994" s="209" t="str">
        <f>IFERROR(AVERAGE(H963:H993),"")</f>
        <v/>
      </c>
      <c r="I994" s="209">
        <f>IFERROR(AVERAGE(I963:I993),"")</f>
        <v>0.81150000000000011</v>
      </c>
      <c r="J994" s="209" t="str">
        <f t="shared" ref="J994:BU994" si="93">IFERROR(AVERAGE(J963:J993),"")</f>
        <v/>
      </c>
      <c r="K994" s="209">
        <f t="shared" si="93"/>
        <v>9.9999999999999985E-3</v>
      </c>
      <c r="L994" s="209">
        <f t="shared" si="93"/>
        <v>26.6</v>
      </c>
      <c r="M994" s="209">
        <f t="shared" si="93"/>
        <v>111.45454545454545</v>
      </c>
      <c r="N994" s="209" t="str">
        <f t="shared" si="93"/>
        <v/>
      </c>
      <c r="O994" s="209">
        <f t="shared" si="93"/>
        <v>1.9909090909090907</v>
      </c>
      <c r="P994" s="209">
        <f t="shared" si="93"/>
        <v>56.390909090909084</v>
      </c>
      <c r="Q994" s="209" t="str">
        <f t="shared" si="93"/>
        <v/>
      </c>
      <c r="R994" s="209">
        <f t="shared" si="93"/>
        <v>7.0909090909090935E-2</v>
      </c>
      <c r="S994" s="209">
        <f t="shared" si="93"/>
        <v>0</v>
      </c>
      <c r="T994" s="209">
        <f t="shared" si="93"/>
        <v>3.0000000000000006E-2</v>
      </c>
      <c r="U994" s="209">
        <f t="shared" si="93"/>
        <v>1191.909090909091</v>
      </c>
      <c r="V994" s="209">
        <f t="shared" si="93"/>
        <v>19964.909090909092</v>
      </c>
      <c r="W994" s="209">
        <f t="shared" si="93"/>
        <v>1</v>
      </c>
      <c r="X994" s="209">
        <f t="shared" si="93"/>
        <v>12</v>
      </c>
      <c r="Y994" s="418" t="str">
        <f t="shared" si="93"/>
        <v/>
      </c>
      <c r="Z994" s="209">
        <f t="shared" si="93"/>
        <v>0.79000000000000015</v>
      </c>
      <c r="AA994" s="209">
        <f t="shared" si="93"/>
        <v>0.88000000000000012</v>
      </c>
      <c r="AB994" s="209">
        <f t="shared" si="93"/>
        <v>100.39999999999999</v>
      </c>
      <c r="AC994" s="209">
        <f t="shared" si="93"/>
        <v>1.6999999999999995</v>
      </c>
      <c r="AD994" s="209">
        <f t="shared" si="93"/>
        <v>5.5</v>
      </c>
      <c r="AE994" s="209">
        <f t="shared" si="93"/>
        <v>45</v>
      </c>
      <c r="AF994" s="209">
        <f t="shared" si="93"/>
        <v>540</v>
      </c>
      <c r="AG994" s="209">
        <f t="shared" si="93"/>
        <v>720</v>
      </c>
      <c r="AH994" s="209">
        <f t="shared" si="93"/>
        <v>0.5</v>
      </c>
      <c r="AI994" s="209">
        <f t="shared" si="93"/>
        <v>4.9999999999999996E-2</v>
      </c>
      <c r="AJ994" s="209">
        <f t="shared" si="93"/>
        <v>1.9999999999999997E-2</v>
      </c>
      <c r="AK994" s="209">
        <f t="shared" si="93"/>
        <v>37.399999999999991</v>
      </c>
      <c r="AL994" s="209" t="str">
        <f t="shared" si="93"/>
        <v/>
      </c>
      <c r="AM994" s="209">
        <f t="shared" si="93"/>
        <v>3.5</v>
      </c>
      <c r="AN994" s="209">
        <f t="shared" si="93"/>
        <v>42688.333333333336</v>
      </c>
      <c r="AO994" s="209">
        <f t="shared" si="93"/>
        <v>68360.833333333328</v>
      </c>
      <c r="AP994" s="209" t="str">
        <f t="shared" si="93"/>
        <v/>
      </c>
      <c r="AQ994" s="209">
        <f t="shared" si="93"/>
        <v>0.81738333333333346</v>
      </c>
      <c r="AR994" s="209" t="str">
        <f t="shared" si="93"/>
        <v/>
      </c>
      <c r="AS994" s="209">
        <f t="shared" si="93"/>
        <v>0.01</v>
      </c>
      <c r="AT994" s="209">
        <f t="shared" si="93"/>
        <v>25.666666666666668</v>
      </c>
      <c r="AU994" s="209">
        <f t="shared" si="93"/>
        <v>120.5</v>
      </c>
      <c r="AV994" s="209" t="str">
        <f t="shared" si="93"/>
        <v/>
      </c>
      <c r="AW994" s="209">
        <f t="shared" si="93"/>
        <v>2.4</v>
      </c>
      <c r="AX994" s="210">
        <f t="shared" si="93"/>
        <v>57.333333333333336</v>
      </c>
      <c r="AY994" s="209" t="str">
        <f t="shared" si="93"/>
        <v/>
      </c>
      <c r="AZ994" s="209">
        <f t="shared" si="93"/>
        <v>0.08</v>
      </c>
      <c r="BA994" s="209">
        <f t="shared" si="93"/>
        <v>0.01</v>
      </c>
      <c r="BB994" s="209">
        <f t="shared" si="93"/>
        <v>4.1666666666666664E-2</v>
      </c>
      <c r="BC994" s="209">
        <f t="shared" si="93"/>
        <v>666</v>
      </c>
      <c r="BD994" s="209">
        <f t="shared" si="93"/>
        <v>19914.666666666668</v>
      </c>
      <c r="BE994" s="209">
        <f t="shared" si="93"/>
        <v>1.1666666666666667</v>
      </c>
      <c r="BF994" s="209">
        <f t="shared" si="93"/>
        <v>13</v>
      </c>
      <c r="BG994" s="412" t="str">
        <f t="shared" si="93"/>
        <v/>
      </c>
      <c r="BH994" s="209">
        <f t="shared" si="93"/>
        <v>0.79</v>
      </c>
      <c r="BI994" s="209">
        <f t="shared" si="93"/>
        <v>0.88</v>
      </c>
      <c r="BJ994" s="209">
        <f t="shared" si="93"/>
        <v>100.39999999999999</v>
      </c>
      <c r="BK994" s="209">
        <f t="shared" si="93"/>
        <v>1.7</v>
      </c>
      <c r="BL994" s="209">
        <f t="shared" si="93"/>
        <v>5.5</v>
      </c>
      <c r="BM994" s="209">
        <f t="shared" si="93"/>
        <v>45</v>
      </c>
      <c r="BN994" s="209">
        <f t="shared" si="93"/>
        <v>540</v>
      </c>
      <c r="BO994" s="209">
        <f t="shared" si="93"/>
        <v>720</v>
      </c>
      <c r="BP994" s="209">
        <f t="shared" si="93"/>
        <v>0.5</v>
      </c>
      <c r="BQ994" s="209">
        <f t="shared" si="93"/>
        <v>4.9999999999999996E-2</v>
      </c>
      <c r="BR994" s="209">
        <f t="shared" si="93"/>
        <v>0.02</v>
      </c>
      <c r="BS994" s="209">
        <f t="shared" si="93"/>
        <v>37.4</v>
      </c>
      <c r="BT994" s="209" t="str">
        <f t="shared" si="93"/>
        <v/>
      </c>
      <c r="BU994" s="209">
        <f t="shared" si="93"/>
        <v>2.5</v>
      </c>
      <c r="BV994" s="210">
        <f>IFERROR(AVERAGE(BV963:BV993),"")</f>
        <v>42691.75</v>
      </c>
      <c r="BW994" s="206"/>
      <c r="BX994" s="206"/>
      <c r="BY994" s="206"/>
      <c r="BZ994" s="206"/>
      <c r="CA994" s="206"/>
      <c r="CB994" s="206"/>
      <c r="CC994" s="206"/>
      <c r="CD994" s="206"/>
      <c r="CE994" s="206"/>
      <c r="CF994" s="206"/>
      <c r="CG994" s="206"/>
      <c r="CH994" s="206"/>
      <c r="CI994" s="206"/>
      <c r="CJ994" s="206"/>
      <c r="CK994" s="206"/>
      <c r="CL994" s="206"/>
      <c r="CM994" s="206"/>
      <c r="CN994" s="206"/>
      <c r="CO994" s="448"/>
      <c r="CP994" s="206"/>
      <c r="CQ994" s="206"/>
      <c r="CR994" s="206"/>
      <c r="CS994" s="206"/>
      <c r="CT994" s="206"/>
      <c r="CU994" s="206"/>
      <c r="CV994" s="206"/>
      <c r="CW994" s="206"/>
      <c r="CX994" s="206"/>
      <c r="CY994" s="206"/>
      <c r="CZ994" s="206"/>
      <c r="DA994" s="206"/>
    </row>
    <row r="995" spans="1:105" ht="15.75" x14ac:dyDescent="0.3">
      <c r="A995" s="44">
        <f>A994</f>
        <v>2016</v>
      </c>
      <c r="B995" s="44" t="str">
        <f>B994</f>
        <v>DICIEMBRE</v>
      </c>
      <c r="C995" s="44">
        <v>2</v>
      </c>
      <c r="D995" s="44" t="str">
        <f t="shared" ref="D995:D1057" si="94">B994&amp;" "&amp;A994&amp;" / "&amp;C994</f>
        <v>DICIEMBRE 2016 / 1</v>
      </c>
      <c r="E995" s="553">
        <v>1</v>
      </c>
      <c r="F995" s="554">
        <v>42709</v>
      </c>
      <c r="G995" s="543">
        <v>68958</v>
      </c>
      <c r="H995" s="543" t="s">
        <v>102</v>
      </c>
      <c r="I995" s="566">
        <v>0.81279999999999997</v>
      </c>
      <c r="J995" s="544" t="s">
        <v>20</v>
      </c>
      <c r="K995" s="564">
        <v>0.01</v>
      </c>
      <c r="L995" s="564">
        <v>26.6</v>
      </c>
      <c r="M995" s="564">
        <v>117</v>
      </c>
      <c r="N995" s="550" t="s">
        <v>103</v>
      </c>
      <c r="O995" s="564">
        <v>2.1</v>
      </c>
      <c r="P995" s="564">
        <v>57</v>
      </c>
      <c r="Q995" s="546"/>
      <c r="R995" s="564">
        <v>0.08</v>
      </c>
      <c r="S995" s="564">
        <v>0</v>
      </c>
      <c r="T995" s="564">
        <v>0.03</v>
      </c>
      <c r="U995" s="564">
        <v>660</v>
      </c>
      <c r="V995" s="564">
        <v>19954</v>
      </c>
      <c r="W995" s="564">
        <v>1</v>
      </c>
      <c r="X995" s="564">
        <v>12</v>
      </c>
      <c r="Y995" s="260"/>
      <c r="Z995" s="587">
        <v>0.79</v>
      </c>
      <c r="AA995" s="587">
        <v>0.88</v>
      </c>
      <c r="AB995" s="587">
        <v>100.4</v>
      </c>
      <c r="AC995" s="587">
        <v>1.7</v>
      </c>
      <c r="AD995" s="587">
        <v>5.5</v>
      </c>
      <c r="AE995" s="587">
        <v>45</v>
      </c>
      <c r="AF995" s="587">
        <v>540</v>
      </c>
      <c r="AG995" s="587">
        <v>720</v>
      </c>
      <c r="AH995" s="587">
        <v>0.5</v>
      </c>
      <c r="AI995" s="587">
        <v>0.05</v>
      </c>
      <c r="AJ995" s="587">
        <v>0.02</v>
      </c>
      <c r="AK995" s="587">
        <v>53.6</v>
      </c>
      <c r="AM995" s="553">
        <v>1</v>
      </c>
      <c r="AN995" s="554">
        <v>42707</v>
      </c>
      <c r="AO995" s="543">
        <v>890000068913</v>
      </c>
      <c r="AP995" s="543" t="s">
        <v>182</v>
      </c>
      <c r="AQ995" s="566">
        <v>0.81930000000000003</v>
      </c>
      <c r="AR995" s="544" t="s">
        <v>20</v>
      </c>
      <c r="AS995" s="564">
        <v>0.01</v>
      </c>
      <c r="AT995" s="564">
        <v>25</v>
      </c>
      <c r="AU995" s="564">
        <v>117</v>
      </c>
      <c r="AV995" s="550" t="s">
        <v>103</v>
      </c>
      <c r="AW995" s="564">
        <v>2.5</v>
      </c>
      <c r="AX995" s="564">
        <v>57</v>
      </c>
      <c r="AY995" s="546"/>
      <c r="AZ995" s="564">
        <v>0.08</v>
      </c>
      <c r="BA995" s="564">
        <v>0.01</v>
      </c>
      <c r="BB995" s="564">
        <v>0.05</v>
      </c>
      <c r="BC995" s="564">
        <v>667</v>
      </c>
      <c r="BD995" s="564">
        <v>19898</v>
      </c>
      <c r="BE995" s="564">
        <v>0.5</v>
      </c>
      <c r="BF995" s="564">
        <v>13</v>
      </c>
      <c r="BG995" s="695"/>
      <c r="BH995" s="587">
        <v>0.79</v>
      </c>
      <c r="BI995" s="587">
        <v>0.88</v>
      </c>
      <c r="BJ995" s="587">
        <v>100.4</v>
      </c>
      <c r="BK995" s="587">
        <v>1.7</v>
      </c>
      <c r="BL995" s="587">
        <v>5.5</v>
      </c>
      <c r="BM995" s="587">
        <v>45</v>
      </c>
      <c r="BN995" s="587">
        <v>540</v>
      </c>
      <c r="BO995" s="587">
        <v>720</v>
      </c>
      <c r="BP995" s="587">
        <v>0.5</v>
      </c>
      <c r="BQ995" s="587">
        <v>0.05</v>
      </c>
      <c r="BR995" s="587">
        <v>0.02</v>
      </c>
      <c r="BS995" s="587">
        <v>53.6</v>
      </c>
      <c r="BU995" s="553">
        <v>1</v>
      </c>
      <c r="BV995" s="554">
        <v>42709</v>
      </c>
      <c r="BW995" s="553"/>
      <c r="BX995" s="553"/>
      <c r="BY995" s="566">
        <v>0.80859999999999999</v>
      </c>
      <c r="BZ995" s="564">
        <v>1</v>
      </c>
      <c r="CA995" s="564">
        <v>0.01</v>
      </c>
      <c r="CB995" s="564">
        <v>5</v>
      </c>
      <c r="CC995" s="564">
        <v>108</v>
      </c>
      <c r="CD995" s="550" t="s">
        <v>103</v>
      </c>
      <c r="CE995" s="564">
        <v>2.5</v>
      </c>
      <c r="CF995" s="564">
        <v>52.7</v>
      </c>
      <c r="CG995" s="564">
        <f>CF995-1.1</f>
        <v>51.6</v>
      </c>
      <c r="CH995" s="564">
        <v>0.26</v>
      </c>
      <c r="CI995" s="564">
        <v>0.01</v>
      </c>
      <c r="CJ995" s="564">
        <v>0</v>
      </c>
      <c r="CK995" s="564">
        <v>684.7</v>
      </c>
      <c r="CL995" s="564">
        <v>19990</v>
      </c>
      <c r="CM995" s="564">
        <v>4</v>
      </c>
      <c r="CN995" s="564">
        <v>14.2</v>
      </c>
      <c r="CO995" s="260"/>
      <c r="CP995" s="587">
        <v>0.79</v>
      </c>
      <c r="CQ995" s="587">
        <v>0.88</v>
      </c>
      <c r="CR995" s="587">
        <v>100.4</v>
      </c>
      <c r="CS995" s="587">
        <v>1.7</v>
      </c>
      <c r="CT995" s="587">
        <v>5.5</v>
      </c>
      <c r="CU995" s="587">
        <v>45</v>
      </c>
      <c r="CV995" s="587">
        <v>540</v>
      </c>
      <c r="CW995" s="587">
        <v>720</v>
      </c>
      <c r="CX995" s="587">
        <v>0.5</v>
      </c>
      <c r="CY995" s="587">
        <v>0.05</v>
      </c>
      <c r="CZ995" s="587">
        <v>0.02</v>
      </c>
      <c r="DA995" s="587">
        <v>53.6</v>
      </c>
    </row>
    <row r="996" spans="1:105" ht="15.75" x14ac:dyDescent="0.3">
      <c r="A996" s="44">
        <f t="shared" ref="A996:B1024" si="95">A995</f>
        <v>2016</v>
      </c>
      <c r="B996" s="44" t="str">
        <f t="shared" si="95"/>
        <v>DICIEMBRE</v>
      </c>
      <c r="C996" s="44">
        <v>3</v>
      </c>
      <c r="D996" s="44" t="str">
        <f t="shared" si="94"/>
        <v>DICIEMBRE 2016 / 2</v>
      </c>
      <c r="E996" s="553">
        <v>2</v>
      </c>
      <c r="F996" s="554">
        <v>42713</v>
      </c>
      <c r="G996" s="543">
        <v>69087</v>
      </c>
      <c r="H996" s="543" t="s">
        <v>106</v>
      </c>
      <c r="I996" s="566">
        <v>0.81279999999999997</v>
      </c>
      <c r="J996" s="544" t="s">
        <v>20</v>
      </c>
      <c r="K996" s="564">
        <v>0.01</v>
      </c>
      <c r="L996" s="564">
        <v>26.6</v>
      </c>
      <c r="M996" s="564">
        <v>117</v>
      </c>
      <c r="N996" s="550" t="s">
        <v>103</v>
      </c>
      <c r="O996" s="564">
        <v>2.1</v>
      </c>
      <c r="P996" s="564">
        <v>56.8</v>
      </c>
      <c r="Q996" s="546"/>
      <c r="R996" s="564">
        <v>7.0000000000000007E-2</v>
      </c>
      <c r="S996" s="564">
        <v>0</v>
      </c>
      <c r="T996" s="564">
        <v>0.03</v>
      </c>
      <c r="U996" s="564">
        <v>658</v>
      </c>
      <c r="V996" s="564">
        <v>19954</v>
      </c>
      <c r="W996" s="564">
        <v>1</v>
      </c>
      <c r="X996" s="564">
        <v>12</v>
      </c>
      <c r="Y996" s="260"/>
      <c r="Z996" s="587">
        <v>0.79</v>
      </c>
      <c r="AA996" s="587">
        <v>0.88</v>
      </c>
      <c r="AB996" s="587">
        <v>100.4</v>
      </c>
      <c r="AC996" s="587">
        <v>1.7</v>
      </c>
      <c r="AD996" s="587">
        <v>5.5</v>
      </c>
      <c r="AE996" s="587">
        <v>45</v>
      </c>
      <c r="AF996" s="587">
        <v>540</v>
      </c>
      <c r="AG996" s="587">
        <v>720</v>
      </c>
      <c r="AH996" s="587">
        <v>0.5</v>
      </c>
      <c r="AI996" s="587">
        <v>0.05</v>
      </c>
      <c r="AJ996" s="587">
        <v>0.02</v>
      </c>
      <c r="AK996" s="587">
        <v>53.6</v>
      </c>
      <c r="AM996" s="553">
        <v>2</v>
      </c>
      <c r="AN996" s="554">
        <v>42713</v>
      </c>
      <c r="AO996" s="543">
        <v>69048</v>
      </c>
      <c r="AP996" s="543" t="s">
        <v>152</v>
      </c>
      <c r="AQ996" s="566">
        <v>0.81740000000000002</v>
      </c>
      <c r="AR996" s="544" t="s">
        <v>20</v>
      </c>
      <c r="AS996" s="564">
        <v>0.02</v>
      </c>
      <c r="AT996" s="564">
        <v>27</v>
      </c>
      <c r="AU996" s="564">
        <v>117</v>
      </c>
      <c r="AV996" s="550" t="s">
        <v>103</v>
      </c>
      <c r="AW996" s="564">
        <v>2.2999999999999998</v>
      </c>
      <c r="AX996" s="564">
        <v>56</v>
      </c>
      <c r="AY996" s="546"/>
      <c r="AZ996" s="564">
        <v>7.0000000000000007E-2</v>
      </c>
      <c r="BA996" s="564">
        <v>0.01</v>
      </c>
      <c r="BB996" s="564">
        <v>0.05</v>
      </c>
      <c r="BC996" s="564">
        <v>657</v>
      </c>
      <c r="BD996" s="564">
        <v>19914</v>
      </c>
      <c r="BE996" s="564">
        <v>1.5</v>
      </c>
      <c r="BF996" s="564">
        <v>13</v>
      </c>
      <c r="BG996" s="695"/>
      <c r="BH996" s="587">
        <v>0.79</v>
      </c>
      <c r="BI996" s="587">
        <v>0.88</v>
      </c>
      <c r="BJ996" s="587">
        <v>100.4</v>
      </c>
      <c r="BK996" s="587">
        <v>1.7</v>
      </c>
      <c r="BL996" s="587">
        <v>5.5</v>
      </c>
      <c r="BM996" s="587">
        <v>45</v>
      </c>
      <c r="BN996" s="587">
        <v>540</v>
      </c>
      <c r="BO996" s="587">
        <v>720</v>
      </c>
      <c r="BP996" s="587">
        <v>0.5</v>
      </c>
      <c r="BQ996" s="587">
        <v>0.05</v>
      </c>
      <c r="BR996" s="587">
        <v>0.02</v>
      </c>
      <c r="BS996" s="587">
        <v>53.6</v>
      </c>
      <c r="BU996" s="553">
        <v>2</v>
      </c>
      <c r="BV996" s="554">
        <v>42716</v>
      </c>
      <c r="BW996" s="553"/>
      <c r="BX996" s="553"/>
      <c r="BY996" s="566">
        <v>0.80810000000000004</v>
      </c>
      <c r="BZ996" s="564">
        <v>1</v>
      </c>
      <c r="CA996" s="564">
        <v>0.01</v>
      </c>
      <c r="CB996" s="564">
        <v>5</v>
      </c>
      <c r="CC996" s="564">
        <v>107</v>
      </c>
      <c r="CD996" s="550" t="s">
        <v>103</v>
      </c>
      <c r="CE996" s="564">
        <v>2.5</v>
      </c>
      <c r="CF996" s="564">
        <v>52.7</v>
      </c>
      <c r="CG996" s="564">
        <f t="shared" ref="CG996:CG998" si="96">CF996-1.1</f>
        <v>51.6</v>
      </c>
      <c r="CH996" s="564">
        <v>0.26</v>
      </c>
      <c r="CI996" s="564">
        <v>0.01</v>
      </c>
      <c r="CJ996" s="564">
        <v>0</v>
      </c>
      <c r="CK996" s="564">
        <v>694.2</v>
      </c>
      <c r="CL996" s="564">
        <v>19994</v>
      </c>
      <c r="CM996" s="564">
        <v>6</v>
      </c>
      <c r="CN996" s="564">
        <v>17.600000000000001</v>
      </c>
      <c r="CO996" s="587"/>
      <c r="CP996" s="587">
        <v>0.79</v>
      </c>
      <c r="CQ996" s="587">
        <v>0.88</v>
      </c>
      <c r="CR996" s="587">
        <v>100.4</v>
      </c>
      <c r="CS996" s="587">
        <v>1.7</v>
      </c>
      <c r="CT996" s="587">
        <v>5.5</v>
      </c>
      <c r="CU996" s="587">
        <v>45</v>
      </c>
      <c r="CV996" s="587">
        <v>540</v>
      </c>
      <c r="CW996" s="587">
        <v>720</v>
      </c>
      <c r="CX996" s="587">
        <v>0.5</v>
      </c>
      <c r="CY996" s="587">
        <v>0.05</v>
      </c>
      <c r="CZ996" s="587">
        <v>0.02</v>
      </c>
      <c r="DA996" s="587">
        <v>53.6</v>
      </c>
    </row>
    <row r="997" spans="1:105" ht="15.75" x14ac:dyDescent="0.3">
      <c r="A997" s="44">
        <f t="shared" si="95"/>
        <v>2016</v>
      </c>
      <c r="B997" s="44" t="str">
        <f t="shared" si="95"/>
        <v>DICIEMBRE</v>
      </c>
      <c r="C997" s="44">
        <v>4</v>
      </c>
      <c r="D997" s="44" t="str">
        <f t="shared" si="94"/>
        <v>DICIEMBRE 2016 / 3</v>
      </c>
      <c r="E997" s="553">
        <v>3</v>
      </c>
      <c r="F997" s="554">
        <v>42717</v>
      </c>
      <c r="G997" s="543">
        <v>69166</v>
      </c>
      <c r="H997" s="543" t="s">
        <v>105</v>
      </c>
      <c r="I997" s="566">
        <v>0.81140000000000001</v>
      </c>
      <c r="J997" s="544" t="s">
        <v>20</v>
      </c>
      <c r="K997" s="564">
        <v>0.01</v>
      </c>
      <c r="L997" s="564">
        <v>26.6</v>
      </c>
      <c r="M997" s="564">
        <v>113</v>
      </c>
      <c r="N997" s="550" t="s">
        <v>103</v>
      </c>
      <c r="O997" s="564">
        <v>2</v>
      </c>
      <c r="P997" s="564">
        <v>56.6</v>
      </c>
      <c r="Q997" s="546"/>
      <c r="R997" s="564">
        <v>7.0000000000000007E-2</v>
      </c>
      <c r="S997" s="564">
        <v>0</v>
      </c>
      <c r="T997" s="564">
        <v>0.03</v>
      </c>
      <c r="U997" s="564">
        <v>652</v>
      </c>
      <c r="V997" s="564">
        <v>19966</v>
      </c>
      <c r="W997" s="564">
        <v>1</v>
      </c>
      <c r="X997" s="564">
        <v>12</v>
      </c>
      <c r="Y997" s="260"/>
      <c r="Z997" s="587">
        <v>0.79</v>
      </c>
      <c r="AA997" s="587">
        <v>0.88</v>
      </c>
      <c r="AB997" s="587">
        <v>100.4</v>
      </c>
      <c r="AC997" s="587">
        <v>1.7</v>
      </c>
      <c r="AD997" s="587">
        <v>5.5</v>
      </c>
      <c r="AE997" s="587">
        <v>45</v>
      </c>
      <c r="AF997" s="587">
        <v>540</v>
      </c>
      <c r="AG997" s="587">
        <v>720</v>
      </c>
      <c r="AH997" s="587">
        <v>0.5</v>
      </c>
      <c r="AI997" s="587">
        <v>0.05</v>
      </c>
      <c r="AJ997" s="587">
        <v>0.02</v>
      </c>
      <c r="AK997" s="587">
        <v>53.6</v>
      </c>
      <c r="AM997" s="553">
        <v>3</v>
      </c>
      <c r="AN997" s="554">
        <v>42716</v>
      </c>
      <c r="AO997" s="543">
        <v>699165</v>
      </c>
      <c r="AP997" s="543" t="s">
        <v>153</v>
      </c>
      <c r="AQ997" s="566">
        <v>0.81989999999999996</v>
      </c>
      <c r="AR997" s="544" t="s">
        <v>20</v>
      </c>
      <c r="AS997" s="564">
        <v>0.02</v>
      </c>
      <c r="AT997" s="564">
        <v>20</v>
      </c>
      <c r="AU997" s="564">
        <v>129</v>
      </c>
      <c r="AV997" s="550" t="s">
        <v>103</v>
      </c>
      <c r="AW997" s="564">
        <v>2.5</v>
      </c>
      <c r="AX997" s="564">
        <v>58</v>
      </c>
      <c r="AY997" s="546"/>
      <c r="AZ997" s="564">
        <v>0.06</v>
      </c>
      <c r="BA997" s="564">
        <v>0</v>
      </c>
      <c r="BB997" s="564">
        <v>0.05</v>
      </c>
      <c r="BC997" s="564">
        <v>665</v>
      </c>
      <c r="BD997" s="564">
        <v>19893</v>
      </c>
      <c r="BE997" s="564">
        <v>0.5</v>
      </c>
      <c r="BF997" s="564">
        <v>13</v>
      </c>
      <c r="BG997" s="695"/>
      <c r="BH997" s="587">
        <v>0.79</v>
      </c>
      <c r="BI997" s="587">
        <v>0.88</v>
      </c>
      <c r="BJ997" s="587">
        <v>100.4</v>
      </c>
      <c r="BK997" s="587">
        <v>1.7</v>
      </c>
      <c r="BL997" s="587">
        <v>5.5</v>
      </c>
      <c r="BM997" s="587">
        <v>45</v>
      </c>
      <c r="BN997" s="587">
        <v>540</v>
      </c>
      <c r="BO997" s="587">
        <v>720</v>
      </c>
      <c r="BP997" s="587">
        <v>0.5</v>
      </c>
      <c r="BQ997" s="587">
        <v>0.05</v>
      </c>
      <c r="BR997" s="587">
        <v>0.02</v>
      </c>
      <c r="BS997" s="587">
        <v>53.6</v>
      </c>
      <c r="BU997" s="553">
        <v>3</v>
      </c>
      <c r="BV997" s="554">
        <v>42723</v>
      </c>
      <c r="BW997" s="553"/>
      <c r="BX997" s="553"/>
      <c r="BY997" s="566">
        <v>0.80720000000000003</v>
      </c>
      <c r="BZ997" s="564">
        <v>1</v>
      </c>
      <c r="CA997" s="564">
        <v>0.01</v>
      </c>
      <c r="CB997" s="564">
        <v>5</v>
      </c>
      <c r="CC997" s="564">
        <v>108</v>
      </c>
      <c r="CD997" s="550" t="s">
        <v>103</v>
      </c>
      <c r="CE997" s="564">
        <v>2.5</v>
      </c>
      <c r="CF997" s="564">
        <v>53.35</v>
      </c>
      <c r="CG997" s="564">
        <f t="shared" si="96"/>
        <v>52.25</v>
      </c>
      <c r="CH997" s="564">
        <v>0.24</v>
      </c>
      <c r="CI997" s="564">
        <v>0.01</v>
      </c>
      <c r="CJ997" s="564">
        <v>0</v>
      </c>
      <c r="CK997" s="564">
        <v>667.9</v>
      </c>
      <c r="CL997" s="564">
        <v>20002</v>
      </c>
      <c r="CM997" s="564">
        <v>3.5</v>
      </c>
      <c r="CN997" s="564">
        <v>16.510000000000002</v>
      </c>
      <c r="CO997" s="587"/>
      <c r="CP997" s="587">
        <v>0.79</v>
      </c>
      <c r="CQ997" s="587">
        <v>0.88</v>
      </c>
      <c r="CR997" s="587">
        <v>100.4</v>
      </c>
      <c r="CS997" s="587">
        <v>1.7</v>
      </c>
      <c r="CT997" s="587">
        <v>5.5</v>
      </c>
      <c r="CU997" s="587">
        <v>45</v>
      </c>
      <c r="CV997" s="587">
        <v>540</v>
      </c>
      <c r="CW997" s="587">
        <v>720</v>
      </c>
      <c r="CX997" s="587">
        <v>0.5</v>
      </c>
      <c r="CY997" s="587">
        <v>0.05</v>
      </c>
      <c r="CZ997" s="587">
        <v>0.02</v>
      </c>
      <c r="DA997" s="587">
        <v>53.6</v>
      </c>
    </row>
    <row r="998" spans="1:105" ht="15.75" x14ac:dyDescent="0.3">
      <c r="A998" s="44">
        <f t="shared" si="95"/>
        <v>2016</v>
      </c>
      <c r="B998" s="44" t="str">
        <f t="shared" si="95"/>
        <v>DICIEMBRE</v>
      </c>
      <c r="C998" s="44">
        <v>5</v>
      </c>
      <c r="D998" s="44" t="str">
        <f t="shared" si="94"/>
        <v>DICIEMBRE 2016 / 4</v>
      </c>
      <c r="E998" s="553">
        <v>4</v>
      </c>
      <c r="F998" s="554">
        <v>42721</v>
      </c>
      <c r="G998" s="543">
        <v>890000069266</v>
      </c>
      <c r="H998" s="543" t="s">
        <v>106</v>
      </c>
      <c r="I998" s="566">
        <v>0.81140000000000001</v>
      </c>
      <c r="J998" s="544" t="s">
        <v>20</v>
      </c>
      <c r="K998" s="564">
        <v>0.01</v>
      </c>
      <c r="L998" s="564">
        <v>26.6</v>
      </c>
      <c r="M998" s="564">
        <v>110</v>
      </c>
      <c r="N998" s="550" t="s">
        <v>103</v>
      </c>
      <c r="O998" s="564">
        <v>2</v>
      </c>
      <c r="P998" s="564">
        <v>57</v>
      </c>
      <c r="Q998" s="547"/>
      <c r="R998" s="564">
        <v>7.0000000000000007E-2</v>
      </c>
      <c r="S998" s="564">
        <v>0</v>
      </c>
      <c r="T998" s="564">
        <v>0.03</v>
      </c>
      <c r="U998" s="564">
        <v>653</v>
      </c>
      <c r="V998" s="564">
        <v>19966</v>
      </c>
      <c r="W998" s="564">
        <v>1</v>
      </c>
      <c r="X998" s="564">
        <v>12</v>
      </c>
      <c r="Y998" s="260"/>
      <c r="Z998" s="587">
        <v>0.79</v>
      </c>
      <c r="AA998" s="587">
        <v>0.88</v>
      </c>
      <c r="AB998" s="587">
        <v>100.4</v>
      </c>
      <c r="AC998" s="587">
        <v>1.7</v>
      </c>
      <c r="AD998" s="587">
        <v>5.5</v>
      </c>
      <c r="AE998" s="587">
        <v>45</v>
      </c>
      <c r="AF998" s="587">
        <v>540</v>
      </c>
      <c r="AG998" s="587">
        <v>720</v>
      </c>
      <c r="AH998" s="587">
        <v>0.5</v>
      </c>
      <c r="AI998" s="587">
        <v>0.05</v>
      </c>
      <c r="AJ998" s="587">
        <v>0.02</v>
      </c>
      <c r="AK998" s="587">
        <v>53.6</v>
      </c>
      <c r="AM998" s="553">
        <v>4</v>
      </c>
      <c r="AN998" s="554">
        <v>42722</v>
      </c>
      <c r="AO998" s="543">
        <v>69260</v>
      </c>
      <c r="AP998" s="543" t="s">
        <v>182</v>
      </c>
      <c r="AQ998" s="566">
        <v>0.82120000000000004</v>
      </c>
      <c r="AR998" s="544" t="s">
        <v>20</v>
      </c>
      <c r="AS998" s="564">
        <v>0.02</v>
      </c>
      <c r="AT998" s="564">
        <v>27</v>
      </c>
      <c r="AU998" s="564">
        <v>120</v>
      </c>
      <c r="AV998" s="550" t="s">
        <v>103</v>
      </c>
      <c r="AW998" s="564">
        <v>2.5</v>
      </c>
      <c r="AX998" s="564">
        <v>57</v>
      </c>
      <c r="AY998" s="546"/>
      <c r="AZ998" s="564">
        <v>0.06</v>
      </c>
      <c r="BA998" s="564">
        <v>0</v>
      </c>
      <c r="BB998" s="564">
        <v>0.05</v>
      </c>
      <c r="BC998" s="564">
        <v>658</v>
      </c>
      <c r="BD998" s="564">
        <v>19882</v>
      </c>
      <c r="BE998" s="564">
        <v>0.5</v>
      </c>
      <c r="BF998" s="564">
        <v>13</v>
      </c>
      <c r="BG998" s="695"/>
      <c r="BH998" s="587">
        <v>0.79</v>
      </c>
      <c r="BI998" s="587">
        <v>0.88</v>
      </c>
      <c r="BJ998" s="587">
        <v>100.4</v>
      </c>
      <c r="BK998" s="587">
        <v>1.7</v>
      </c>
      <c r="BL998" s="587">
        <v>5.5</v>
      </c>
      <c r="BM998" s="587">
        <v>45</v>
      </c>
      <c r="BN998" s="587">
        <v>540</v>
      </c>
      <c r="BO998" s="587">
        <v>720</v>
      </c>
      <c r="BP998" s="587">
        <v>0.5</v>
      </c>
      <c r="BQ998" s="587">
        <v>0.05</v>
      </c>
      <c r="BR998" s="587">
        <v>0.02</v>
      </c>
      <c r="BS998" s="587">
        <v>53.6</v>
      </c>
      <c r="BU998" s="553">
        <v>4</v>
      </c>
      <c r="BV998" s="554">
        <v>42730</v>
      </c>
      <c r="BW998" s="553"/>
      <c r="BX998" s="553"/>
      <c r="BY998" s="566">
        <v>0.80759999999999998</v>
      </c>
      <c r="BZ998" s="564">
        <v>1</v>
      </c>
      <c r="CA998" s="564">
        <v>0.01</v>
      </c>
      <c r="CB998" s="564">
        <v>5</v>
      </c>
      <c r="CC998" s="564">
        <v>107</v>
      </c>
      <c r="CD998" s="550" t="s">
        <v>103</v>
      </c>
      <c r="CE998" s="564">
        <v>2.5</v>
      </c>
      <c r="CF998" s="564">
        <v>53.8</v>
      </c>
      <c r="CG998" s="564">
        <f t="shared" si="96"/>
        <v>52.699999999999996</v>
      </c>
      <c r="CH998" s="564">
        <v>0.26</v>
      </c>
      <c r="CI998" s="564">
        <v>0.01</v>
      </c>
      <c r="CJ998" s="564">
        <v>0</v>
      </c>
      <c r="CK998" s="564">
        <v>677.7</v>
      </c>
      <c r="CL998" s="564">
        <v>19998</v>
      </c>
      <c r="CM998" s="564">
        <v>4</v>
      </c>
      <c r="CN998" s="564">
        <v>16.32</v>
      </c>
      <c r="CO998" s="587"/>
      <c r="CP998" s="587">
        <v>0.79</v>
      </c>
      <c r="CQ998" s="587">
        <v>0.88</v>
      </c>
      <c r="CR998" s="587">
        <v>100.4</v>
      </c>
      <c r="CS998" s="587">
        <v>1.7</v>
      </c>
      <c r="CT998" s="587">
        <v>5.5</v>
      </c>
      <c r="CU998" s="587">
        <v>45</v>
      </c>
      <c r="CV998" s="587">
        <v>540</v>
      </c>
      <c r="CW998" s="587">
        <v>720</v>
      </c>
      <c r="CX998" s="587">
        <v>0.5</v>
      </c>
      <c r="CY998" s="587">
        <v>0.05</v>
      </c>
      <c r="CZ998" s="587">
        <v>0.02</v>
      </c>
      <c r="DA998" s="587">
        <v>53.6</v>
      </c>
    </row>
    <row r="999" spans="1:105" ht="15.75" x14ac:dyDescent="0.3">
      <c r="A999" s="44">
        <f t="shared" si="95"/>
        <v>2016</v>
      </c>
      <c r="B999" s="44" t="str">
        <f t="shared" si="95"/>
        <v>DICIEMBRE</v>
      </c>
      <c r="C999" s="44">
        <v>6</v>
      </c>
      <c r="D999" s="44" t="str">
        <f t="shared" si="94"/>
        <v>DICIEMBRE 2016 / 5</v>
      </c>
      <c r="E999" s="553">
        <v>5</v>
      </c>
      <c r="F999" s="554">
        <v>42724</v>
      </c>
      <c r="G999" s="543">
        <v>69335</v>
      </c>
      <c r="H999" s="543" t="s">
        <v>105</v>
      </c>
      <c r="I999" s="566">
        <v>0.81089999999999995</v>
      </c>
      <c r="J999" s="544" t="s">
        <v>20</v>
      </c>
      <c r="K999" s="564">
        <v>0.01</v>
      </c>
      <c r="L999" s="564">
        <v>26.6</v>
      </c>
      <c r="M999" s="564">
        <v>112</v>
      </c>
      <c r="N999" s="550" t="s">
        <v>103</v>
      </c>
      <c r="O999" s="564">
        <v>2</v>
      </c>
      <c r="P999" s="564">
        <v>56.5</v>
      </c>
      <c r="Q999" s="547"/>
      <c r="R999" s="564">
        <v>7.0000000000000007E-2</v>
      </c>
      <c r="S999" s="564">
        <v>0</v>
      </c>
      <c r="T999" s="564">
        <v>0.03</v>
      </c>
      <c r="U999" s="564">
        <v>639</v>
      </c>
      <c r="V999" s="564">
        <v>19970</v>
      </c>
      <c r="W999" s="564">
        <v>1</v>
      </c>
      <c r="X999" s="564">
        <v>12</v>
      </c>
      <c r="Y999" s="260"/>
      <c r="Z999" s="587">
        <v>0.79</v>
      </c>
      <c r="AA999" s="587">
        <v>0.88</v>
      </c>
      <c r="AB999" s="587">
        <v>100.4</v>
      </c>
      <c r="AC999" s="587">
        <v>1.7</v>
      </c>
      <c r="AD999" s="587">
        <v>5.5</v>
      </c>
      <c r="AE999" s="587">
        <v>45</v>
      </c>
      <c r="AF999" s="587">
        <v>540</v>
      </c>
      <c r="AG999" s="587">
        <v>720</v>
      </c>
      <c r="AH999" s="587">
        <v>0.5</v>
      </c>
      <c r="AI999" s="587">
        <v>0.05</v>
      </c>
      <c r="AJ999" s="587">
        <v>0.02</v>
      </c>
      <c r="AK999" s="587">
        <v>53.6</v>
      </c>
      <c r="AM999" s="553">
        <v>5</v>
      </c>
      <c r="AN999" s="554">
        <v>42727</v>
      </c>
      <c r="AO999" s="543">
        <v>69380</v>
      </c>
      <c r="AP999" s="543" t="s">
        <v>152</v>
      </c>
      <c r="AQ999" s="566">
        <v>0.81979999999999997</v>
      </c>
      <c r="AR999" s="544" t="s">
        <v>20</v>
      </c>
      <c r="AS999" s="564">
        <v>0.01</v>
      </c>
      <c r="AT999" s="564">
        <v>25</v>
      </c>
      <c r="AU999" s="564">
        <v>124</v>
      </c>
      <c r="AV999" s="550" t="s">
        <v>103</v>
      </c>
      <c r="AW999" s="564">
        <v>2.5</v>
      </c>
      <c r="AX999" s="564">
        <v>57</v>
      </c>
      <c r="AY999" s="546"/>
      <c r="AZ999" s="564">
        <v>7.0000000000000007E-2</v>
      </c>
      <c r="BA999" s="564">
        <v>0</v>
      </c>
      <c r="BB999" s="564">
        <v>0.03</v>
      </c>
      <c r="BC999" s="564">
        <v>666</v>
      </c>
      <c r="BD999" s="564">
        <v>19894</v>
      </c>
      <c r="BE999" s="564">
        <v>1</v>
      </c>
      <c r="BF999" s="564">
        <v>13</v>
      </c>
      <c r="BG999" s="695"/>
      <c r="BH999" s="587">
        <v>0.79</v>
      </c>
      <c r="BI999" s="587">
        <v>0.88</v>
      </c>
      <c r="BJ999" s="587">
        <v>100.4</v>
      </c>
      <c r="BK999" s="587">
        <v>1.7</v>
      </c>
      <c r="BL999" s="587">
        <v>5.5</v>
      </c>
      <c r="BM999" s="587">
        <v>45</v>
      </c>
      <c r="BN999" s="587">
        <v>540</v>
      </c>
      <c r="BO999" s="587">
        <v>720</v>
      </c>
      <c r="BP999" s="587">
        <v>0.5</v>
      </c>
      <c r="BQ999" s="587">
        <v>0.05</v>
      </c>
      <c r="BR999" s="587">
        <v>0.02</v>
      </c>
      <c r="BS999" s="587">
        <v>53.6</v>
      </c>
    </row>
    <row r="1000" spans="1:105" ht="15.75" x14ac:dyDescent="0.3">
      <c r="A1000" s="44">
        <f t="shared" si="95"/>
        <v>2016</v>
      </c>
      <c r="B1000" s="44" t="str">
        <f t="shared" si="95"/>
        <v>DICIEMBRE</v>
      </c>
      <c r="C1000" s="44">
        <v>7</v>
      </c>
      <c r="D1000" s="44" t="str">
        <f t="shared" si="94"/>
        <v>DICIEMBRE 2016 / 6</v>
      </c>
      <c r="E1000" s="553">
        <v>6</v>
      </c>
      <c r="F1000" s="554">
        <v>42726</v>
      </c>
      <c r="G1000" s="543">
        <v>69383</v>
      </c>
      <c r="H1000" s="543" t="s">
        <v>106</v>
      </c>
      <c r="I1000" s="566">
        <v>0.81089999999999995</v>
      </c>
      <c r="J1000" s="544" t="s">
        <v>20</v>
      </c>
      <c r="K1000" s="564">
        <v>0.01</v>
      </c>
      <c r="L1000" s="564">
        <v>26.6</v>
      </c>
      <c r="M1000" s="564">
        <v>113</v>
      </c>
      <c r="N1000" s="550" t="s">
        <v>103</v>
      </c>
      <c r="O1000" s="564">
        <v>2</v>
      </c>
      <c r="P1000" s="564">
        <v>56.6</v>
      </c>
      <c r="Q1000" s="547"/>
      <c r="R1000" s="564">
        <v>7.0000000000000007E-2</v>
      </c>
      <c r="S1000" s="564">
        <v>0</v>
      </c>
      <c r="T1000" s="564">
        <v>0.03</v>
      </c>
      <c r="U1000" s="564">
        <v>656</v>
      </c>
      <c r="V1000" s="564">
        <v>19970</v>
      </c>
      <c r="W1000" s="564">
        <v>1</v>
      </c>
      <c r="X1000" s="564">
        <v>12</v>
      </c>
      <c r="Y1000" s="260"/>
      <c r="Z1000" s="587">
        <v>0.79</v>
      </c>
      <c r="AA1000" s="587">
        <v>0.88</v>
      </c>
      <c r="AB1000" s="587">
        <v>100.4</v>
      </c>
      <c r="AC1000" s="587">
        <v>1.7</v>
      </c>
      <c r="AD1000" s="587">
        <v>5.5</v>
      </c>
      <c r="AE1000" s="587">
        <v>45</v>
      </c>
      <c r="AF1000" s="587">
        <v>540</v>
      </c>
      <c r="AG1000" s="587">
        <v>720</v>
      </c>
      <c r="AH1000" s="587">
        <v>0.5</v>
      </c>
      <c r="AI1000" s="587">
        <v>0.05</v>
      </c>
      <c r="AJ1000" s="587">
        <v>0.02</v>
      </c>
      <c r="AK1000" s="587">
        <v>53.6</v>
      </c>
    </row>
    <row r="1001" spans="1:105" ht="15.75" x14ac:dyDescent="0.3">
      <c r="A1001" s="44">
        <f t="shared" si="95"/>
        <v>2016</v>
      </c>
      <c r="B1001" s="44" t="str">
        <f t="shared" si="95"/>
        <v>DICIEMBRE</v>
      </c>
      <c r="C1001" s="44">
        <v>8</v>
      </c>
      <c r="D1001" s="44" t="str">
        <f t="shared" si="94"/>
        <v>DICIEMBRE 2016 / 7</v>
      </c>
      <c r="E1001" s="553">
        <v>7</v>
      </c>
      <c r="F1001" s="554">
        <v>42728</v>
      </c>
      <c r="G1001" s="543">
        <v>69425</v>
      </c>
      <c r="H1001" s="543" t="s">
        <v>105</v>
      </c>
      <c r="I1001" s="566">
        <v>0.81089999999999995</v>
      </c>
      <c r="J1001" s="544" t="s">
        <v>20</v>
      </c>
      <c r="K1001" s="564">
        <v>0.01</v>
      </c>
      <c r="L1001" s="564">
        <v>26.6</v>
      </c>
      <c r="M1001" s="564">
        <v>112</v>
      </c>
      <c r="N1001" s="550" t="s">
        <v>103</v>
      </c>
      <c r="O1001" s="564">
        <v>2</v>
      </c>
      <c r="P1001" s="564">
        <v>57.1</v>
      </c>
      <c r="Q1001" s="547"/>
      <c r="R1001" s="564">
        <v>7.0000000000000007E-2</v>
      </c>
      <c r="S1001" s="564">
        <v>0</v>
      </c>
      <c r="T1001" s="564">
        <v>0.03</v>
      </c>
      <c r="U1001" s="564">
        <v>654</v>
      </c>
      <c r="V1001" s="564">
        <v>19970</v>
      </c>
      <c r="W1001" s="564">
        <v>1</v>
      </c>
      <c r="X1001" s="564">
        <v>12.1</v>
      </c>
      <c r="Y1001" s="260"/>
      <c r="Z1001" s="587">
        <v>0.79</v>
      </c>
      <c r="AA1001" s="587">
        <v>0.88</v>
      </c>
      <c r="AB1001" s="587">
        <v>100.4</v>
      </c>
      <c r="AC1001" s="587">
        <v>1.7</v>
      </c>
      <c r="AD1001" s="587">
        <v>5.5</v>
      </c>
      <c r="AE1001" s="587">
        <v>45</v>
      </c>
      <c r="AF1001" s="587">
        <v>540</v>
      </c>
      <c r="AG1001" s="587">
        <v>720</v>
      </c>
      <c r="AH1001" s="587">
        <v>0.5</v>
      </c>
      <c r="AI1001" s="587">
        <v>0.05</v>
      </c>
      <c r="AJ1001" s="587">
        <v>0.02</v>
      </c>
      <c r="AK1001" s="587">
        <v>53.6</v>
      </c>
    </row>
    <row r="1002" spans="1:105" ht="15.75" x14ac:dyDescent="0.3">
      <c r="A1002" s="44">
        <f t="shared" si="95"/>
        <v>2016</v>
      </c>
      <c r="B1002" s="44" t="str">
        <f t="shared" si="95"/>
        <v>DICIEMBRE</v>
      </c>
      <c r="C1002" s="44">
        <v>9</v>
      </c>
      <c r="D1002" s="44" t="str">
        <f t="shared" si="94"/>
        <v>DICIEMBRE 2016 / 8</v>
      </c>
      <c r="E1002" s="553">
        <v>8</v>
      </c>
      <c r="F1002" s="554">
        <v>42729</v>
      </c>
      <c r="G1002" s="543">
        <v>69444</v>
      </c>
      <c r="H1002" s="543" t="s">
        <v>106</v>
      </c>
      <c r="I1002" s="566">
        <v>0.81089999999999995</v>
      </c>
      <c r="J1002" s="544" t="s">
        <v>20</v>
      </c>
      <c r="K1002" s="564">
        <v>0.01</v>
      </c>
      <c r="L1002" s="564">
        <v>26.6</v>
      </c>
      <c r="M1002" s="564">
        <v>112</v>
      </c>
      <c r="N1002" s="550" t="s">
        <v>103</v>
      </c>
      <c r="O1002" s="564">
        <v>2</v>
      </c>
      <c r="P1002" s="564">
        <v>56.8</v>
      </c>
      <c r="Q1002" s="547"/>
      <c r="R1002" s="564">
        <v>7.0000000000000007E-2</v>
      </c>
      <c r="S1002" s="564">
        <v>0</v>
      </c>
      <c r="T1002" s="564">
        <v>0.03</v>
      </c>
      <c r="U1002" s="564">
        <v>654</v>
      </c>
      <c r="V1002" s="564">
        <v>19970</v>
      </c>
      <c r="W1002" s="564">
        <v>1</v>
      </c>
      <c r="X1002" s="564">
        <v>12</v>
      </c>
      <c r="Y1002" s="260"/>
      <c r="Z1002" s="587">
        <v>0.79</v>
      </c>
      <c r="AA1002" s="587">
        <v>0.88</v>
      </c>
      <c r="AB1002" s="587">
        <v>100.4</v>
      </c>
      <c r="AC1002" s="587">
        <v>1.7</v>
      </c>
      <c r="AD1002" s="587">
        <v>5.5</v>
      </c>
      <c r="AE1002" s="587">
        <v>45</v>
      </c>
      <c r="AF1002" s="587">
        <v>540</v>
      </c>
      <c r="AG1002" s="587">
        <v>720</v>
      </c>
      <c r="AH1002" s="587">
        <v>0.5</v>
      </c>
      <c r="AI1002" s="587">
        <v>0.05</v>
      </c>
      <c r="AJ1002" s="587">
        <v>0.02</v>
      </c>
      <c r="AK1002" s="587">
        <v>53.6</v>
      </c>
    </row>
    <row r="1003" spans="1:105" ht="15.75" x14ac:dyDescent="0.3">
      <c r="A1003" s="44">
        <f t="shared" si="95"/>
        <v>2016</v>
      </c>
      <c r="B1003" s="44" t="str">
        <f t="shared" si="95"/>
        <v>DICIEMBRE</v>
      </c>
      <c r="C1003" s="44">
        <v>10</v>
      </c>
      <c r="D1003" s="44" t="str">
        <f t="shared" si="94"/>
        <v>DICIEMBRE 2016 / 9</v>
      </c>
      <c r="E1003" s="553">
        <v>9</v>
      </c>
      <c r="F1003" s="554">
        <v>42731</v>
      </c>
      <c r="G1003" s="543">
        <v>69481</v>
      </c>
      <c r="H1003" s="543" t="s">
        <v>105</v>
      </c>
      <c r="I1003" s="566">
        <v>0.81089999999999995</v>
      </c>
      <c r="J1003" s="544" t="s">
        <v>20</v>
      </c>
      <c r="K1003" s="564">
        <v>0.01</v>
      </c>
      <c r="L1003" s="564">
        <v>26.6</v>
      </c>
      <c r="M1003" s="564">
        <v>112</v>
      </c>
      <c r="N1003" s="550" t="s">
        <v>103</v>
      </c>
      <c r="O1003" s="564">
        <v>2</v>
      </c>
      <c r="P1003" s="564">
        <v>56.9</v>
      </c>
      <c r="Q1003" s="547"/>
      <c r="R1003" s="564">
        <v>7.0000000000000007E-2</v>
      </c>
      <c r="S1003" s="564">
        <v>0</v>
      </c>
      <c r="T1003" s="564">
        <v>0.03</v>
      </c>
      <c r="U1003" s="564">
        <v>647</v>
      </c>
      <c r="V1003" s="564">
        <v>19970</v>
      </c>
      <c r="W1003" s="564">
        <v>1</v>
      </c>
      <c r="X1003" s="564">
        <v>12</v>
      </c>
      <c r="Y1003" s="260"/>
      <c r="Z1003" s="587">
        <v>0.79</v>
      </c>
      <c r="AA1003" s="587">
        <v>0.88</v>
      </c>
      <c r="AB1003" s="587">
        <v>100.4</v>
      </c>
      <c r="AC1003" s="587">
        <v>1.7</v>
      </c>
      <c r="AD1003" s="587">
        <v>5.5</v>
      </c>
      <c r="AE1003" s="587">
        <v>45</v>
      </c>
      <c r="AF1003" s="587">
        <v>540</v>
      </c>
      <c r="AG1003" s="587">
        <v>720</v>
      </c>
      <c r="AH1003" s="587">
        <v>0.5</v>
      </c>
      <c r="AI1003" s="587">
        <v>0.05</v>
      </c>
      <c r="AJ1003" s="587">
        <v>0.02</v>
      </c>
      <c r="AK1003" s="587">
        <v>53.6</v>
      </c>
    </row>
    <row r="1004" spans="1:105" ht="15.75" x14ac:dyDescent="0.3">
      <c r="A1004" s="44">
        <f t="shared" si="95"/>
        <v>2016</v>
      </c>
      <c r="B1004" s="44" t="str">
        <f t="shared" si="95"/>
        <v>DICIEMBRE</v>
      </c>
      <c r="C1004" s="44">
        <v>11</v>
      </c>
      <c r="D1004" s="44" t="str">
        <f t="shared" si="94"/>
        <v>DICIEMBRE 2016 / 10</v>
      </c>
      <c r="E1004" s="553">
        <v>10</v>
      </c>
      <c r="F1004" s="554">
        <v>42734</v>
      </c>
      <c r="G1004" s="543">
        <v>69709</v>
      </c>
      <c r="H1004" s="543" t="s">
        <v>106</v>
      </c>
      <c r="I1004" s="566">
        <v>0.81089999999999995</v>
      </c>
      <c r="J1004" s="544" t="s">
        <v>20</v>
      </c>
      <c r="K1004" s="564">
        <v>0.01</v>
      </c>
      <c r="L1004" s="564">
        <v>26.6</v>
      </c>
      <c r="M1004" s="564">
        <v>112</v>
      </c>
      <c r="N1004" s="550" t="s">
        <v>103</v>
      </c>
      <c r="O1004" s="564">
        <v>2</v>
      </c>
      <c r="P1004" s="564">
        <v>56.8</v>
      </c>
      <c r="Q1004" s="547"/>
      <c r="R1004" s="564">
        <v>7.0000000000000007E-2</v>
      </c>
      <c r="S1004" s="564">
        <v>0</v>
      </c>
      <c r="T1004" s="564">
        <v>0.03</v>
      </c>
      <c r="U1004" s="564">
        <v>641</v>
      </c>
      <c r="V1004" s="564">
        <v>19970</v>
      </c>
      <c r="W1004" s="564">
        <v>1</v>
      </c>
      <c r="X1004" s="564">
        <v>12</v>
      </c>
      <c r="Y1004" s="260"/>
      <c r="Z1004" s="587">
        <v>0.79</v>
      </c>
      <c r="AA1004" s="587">
        <v>0.88</v>
      </c>
      <c r="AB1004" s="587">
        <v>100.4</v>
      </c>
      <c r="AC1004" s="587">
        <v>1.7</v>
      </c>
      <c r="AD1004" s="587">
        <v>5.5</v>
      </c>
      <c r="AE1004" s="587">
        <v>45</v>
      </c>
      <c r="AF1004" s="587">
        <v>540</v>
      </c>
      <c r="AG1004" s="587">
        <v>720</v>
      </c>
      <c r="AH1004" s="587">
        <v>0.5</v>
      </c>
      <c r="AI1004" s="587">
        <v>0.05</v>
      </c>
      <c r="AJ1004" s="587">
        <v>0.02</v>
      </c>
      <c r="AK1004" s="587">
        <v>53.6</v>
      </c>
    </row>
    <row r="1005" spans="1:105" x14ac:dyDescent="0.25">
      <c r="A1005" s="44">
        <f t="shared" si="95"/>
        <v>2016</v>
      </c>
      <c r="B1005" s="44" t="str">
        <f t="shared" si="95"/>
        <v>DICIEMBRE</v>
      </c>
      <c r="C1005" s="44">
        <v>12</v>
      </c>
      <c r="D1005" s="44" t="str">
        <f t="shared" si="94"/>
        <v>DICIEMBRE 2016 / 11</v>
      </c>
    </row>
    <row r="1006" spans="1:105" x14ac:dyDescent="0.25">
      <c r="A1006" s="44">
        <f t="shared" si="95"/>
        <v>2016</v>
      </c>
      <c r="B1006" s="44" t="str">
        <f t="shared" si="95"/>
        <v>DICIEMBRE</v>
      </c>
      <c r="C1006" s="44">
        <v>13</v>
      </c>
      <c r="D1006" s="44" t="str">
        <f t="shared" si="94"/>
        <v>DICIEMBRE 2016 / 12</v>
      </c>
    </row>
    <row r="1007" spans="1:105" x14ac:dyDescent="0.25">
      <c r="A1007" s="44">
        <f t="shared" si="95"/>
        <v>2016</v>
      </c>
      <c r="B1007" s="44" t="str">
        <f t="shared" si="95"/>
        <v>DICIEMBRE</v>
      </c>
      <c r="C1007" s="44">
        <v>14</v>
      </c>
      <c r="D1007" s="44" t="str">
        <f t="shared" si="94"/>
        <v>DICIEMBRE 2016 / 13</v>
      </c>
    </row>
    <row r="1008" spans="1:105" x14ac:dyDescent="0.25">
      <c r="A1008" s="44">
        <f t="shared" si="95"/>
        <v>2016</v>
      </c>
      <c r="B1008" s="44" t="str">
        <f t="shared" si="95"/>
        <v>DICIEMBRE</v>
      </c>
      <c r="C1008" s="44">
        <v>15</v>
      </c>
      <c r="D1008" s="44" t="str">
        <f t="shared" si="94"/>
        <v>DICIEMBRE 2016 / 14</v>
      </c>
    </row>
    <row r="1009" spans="1:4" x14ac:dyDescent="0.25">
      <c r="A1009" s="44">
        <f t="shared" si="95"/>
        <v>2016</v>
      </c>
      <c r="B1009" s="44" t="str">
        <f t="shared" si="95"/>
        <v>DICIEMBRE</v>
      </c>
      <c r="C1009" s="44">
        <v>16</v>
      </c>
      <c r="D1009" s="44" t="str">
        <f t="shared" si="94"/>
        <v>DICIEMBRE 2016 / 15</v>
      </c>
    </row>
    <row r="1010" spans="1:4" x14ac:dyDescent="0.25">
      <c r="A1010" s="44">
        <f t="shared" si="95"/>
        <v>2016</v>
      </c>
      <c r="B1010" s="44" t="str">
        <f t="shared" si="95"/>
        <v>DICIEMBRE</v>
      </c>
      <c r="C1010" s="44">
        <v>17</v>
      </c>
      <c r="D1010" s="44" t="str">
        <f t="shared" si="94"/>
        <v>DICIEMBRE 2016 / 16</v>
      </c>
    </row>
    <row r="1011" spans="1:4" x14ac:dyDescent="0.25">
      <c r="A1011" s="44">
        <f t="shared" si="95"/>
        <v>2016</v>
      </c>
      <c r="B1011" s="44" t="str">
        <f t="shared" si="95"/>
        <v>DICIEMBRE</v>
      </c>
      <c r="C1011" s="44">
        <v>18</v>
      </c>
      <c r="D1011" s="44" t="str">
        <f t="shared" si="94"/>
        <v>DICIEMBRE 2016 / 17</v>
      </c>
    </row>
    <row r="1012" spans="1:4" x14ac:dyDescent="0.25">
      <c r="A1012" s="44">
        <f t="shared" si="95"/>
        <v>2016</v>
      </c>
      <c r="B1012" s="44" t="str">
        <f t="shared" si="95"/>
        <v>DICIEMBRE</v>
      </c>
      <c r="C1012" s="44">
        <v>19</v>
      </c>
      <c r="D1012" s="44" t="str">
        <f t="shared" si="94"/>
        <v>DICIEMBRE 2016 / 18</v>
      </c>
    </row>
    <row r="1013" spans="1:4" x14ac:dyDescent="0.25">
      <c r="A1013" s="44">
        <f t="shared" si="95"/>
        <v>2016</v>
      </c>
      <c r="B1013" s="44" t="str">
        <f t="shared" si="95"/>
        <v>DICIEMBRE</v>
      </c>
      <c r="C1013" s="44">
        <v>20</v>
      </c>
      <c r="D1013" s="44" t="str">
        <f t="shared" si="94"/>
        <v>DICIEMBRE 2016 / 19</v>
      </c>
    </row>
    <row r="1014" spans="1:4" x14ac:dyDescent="0.25">
      <c r="A1014" s="44">
        <f t="shared" si="95"/>
        <v>2016</v>
      </c>
      <c r="B1014" s="44" t="str">
        <f t="shared" si="95"/>
        <v>DICIEMBRE</v>
      </c>
      <c r="C1014" s="44">
        <v>21</v>
      </c>
      <c r="D1014" s="44" t="str">
        <f t="shared" si="94"/>
        <v>DICIEMBRE 2016 / 20</v>
      </c>
    </row>
    <row r="1015" spans="1:4" x14ac:dyDescent="0.25">
      <c r="A1015" s="44">
        <f t="shared" si="95"/>
        <v>2016</v>
      </c>
      <c r="B1015" s="44" t="str">
        <f t="shared" si="95"/>
        <v>DICIEMBRE</v>
      </c>
      <c r="C1015" s="44">
        <v>22</v>
      </c>
      <c r="D1015" s="44" t="str">
        <f t="shared" si="94"/>
        <v>DICIEMBRE 2016 / 21</v>
      </c>
    </row>
    <row r="1016" spans="1:4" x14ac:dyDescent="0.25">
      <c r="A1016" s="44">
        <f t="shared" si="95"/>
        <v>2016</v>
      </c>
      <c r="B1016" s="44" t="str">
        <f t="shared" si="95"/>
        <v>DICIEMBRE</v>
      </c>
      <c r="C1016" s="44">
        <v>23</v>
      </c>
      <c r="D1016" s="44" t="str">
        <f t="shared" si="94"/>
        <v>DICIEMBRE 2016 / 22</v>
      </c>
    </row>
    <row r="1017" spans="1:4" x14ac:dyDescent="0.25">
      <c r="A1017" s="44">
        <f t="shared" si="95"/>
        <v>2016</v>
      </c>
      <c r="B1017" s="44" t="str">
        <f t="shared" si="95"/>
        <v>DICIEMBRE</v>
      </c>
      <c r="C1017" s="44">
        <v>24</v>
      </c>
      <c r="D1017" s="44" t="str">
        <f t="shared" si="94"/>
        <v>DICIEMBRE 2016 / 23</v>
      </c>
    </row>
    <row r="1018" spans="1:4" x14ac:dyDescent="0.25">
      <c r="A1018" s="44">
        <f t="shared" si="95"/>
        <v>2016</v>
      </c>
      <c r="B1018" s="44" t="str">
        <f t="shared" si="95"/>
        <v>DICIEMBRE</v>
      </c>
      <c r="C1018" s="44">
        <v>25</v>
      </c>
      <c r="D1018" s="44" t="str">
        <f t="shared" si="94"/>
        <v>DICIEMBRE 2016 / 24</v>
      </c>
    </row>
    <row r="1019" spans="1:4" x14ac:dyDescent="0.25">
      <c r="A1019" s="44">
        <f t="shared" si="95"/>
        <v>2016</v>
      </c>
      <c r="B1019" s="44" t="str">
        <f t="shared" si="95"/>
        <v>DICIEMBRE</v>
      </c>
      <c r="C1019" s="44">
        <v>26</v>
      </c>
      <c r="D1019" s="44" t="str">
        <f t="shared" si="94"/>
        <v>DICIEMBRE 2016 / 25</v>
      </c>
    </row>
    <row r="1020" spans="1:4" x14ac:dyDescent="0.25">
      <c r="A1020" s="44">
        <f t="shared" si="95"/>
        <v>2016</v>
      </c>
      <c r="B1020" s="44" t="str">
        <f t="shared" si="95"/>
        <v>DICIEMBRE</v>
      </c>
      <c r="C1020" s="44">
        <v>27</v>
      </c>
      <c r="D1020" s="44" t="str">
        <f t="shared" si="94"/>
        <v>DICIEMBRE 2016 / 26</v>
      </c>
    </row>
    <row r="1021" spans="1:4" x14ac:dyDescent="0.25">
      <c r="A1021" s="44">
        <f t="shared" si="95"/>
        <v>2016</v>
      </c>
      <c r="B1021" s="44" t="str">
        <f t="shared" si="95"/>
        <v>DICIEMBRE</v>
      </c>
      <c r="C1021" s="44">
        <v>28</v>
      </c>
      <c r="D1021" s="44" t="str">
        <f t="shared" si="94"/>
        <v>DICIEMBRE 2016 / 27</v>
      </c>
    </row>
    <row r="1022" spans="1:4" x14ac:dyDescent="0.25">
      <c r="A1022" s="44">
        <f t="shared" si="95"/>
        <v>2016</v>
      </c>
      <c r="B1022" s="44" t="str">
        <f t="shared" si="95"/>
        <v>DICIEMBRE</v>
      </c>
      <c r="C1022" s="44">
        <v>29</v>
      </c>
      <c r="D1022" s="44" t="str">
        <f t="shared" si="94"/>
        <v>DICIEMBRE 2016 / 28</v>
      </c>
    </row>
    <row r="1023" spans="1:4" x14ac:dyDescent="0.25">
      <c r="A1023" s="44">
        <f t="shared" si="95"/>
        <v>2016</v>
      </c>
      <c r="B1023" s="44" t="str">
        <f t="shared" si="95"/>
        <v>DICIEMBRE</v>
      </c>
      <c r="C1023" s="44">
        <v>30</v>
      </c>
      <c r="D1023" s="44" t="str">
        <f t="shared" si="94"/>
        <v>DICIEMBRE 2016 / 29</v>
      </c>
    </row>
    <row r="1024" spans="1:4" x14ac:dyDescent="0.25">
      <c r="A1024" s="44">
        <f t="shared" si="95"/>
        <v>2016</v>
      </c>
      <c r="B1024" s="44" t="str">
        <f t="shared" si="95"/>
        <v>DICIEMBRE</v>
      </c>
      <c r="C1024" s="44">
        <v>31</v>
      </c>
      <c r="D1024" s="44" t="str">
        <f t="shared" si="94"/>
        <v>DICIEMBRE 2016 / 30</v>
      </c>
    </row>
    <row r="1025" spans="1:105" s="206" customFormat="1" x14ac:dyDescent="0.25">
      <c r="D1025" s="44" t="str">
        <f t="shared" si="94"/>
        <v>DICIEMBRE 2016 / 31</v>
      </c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17"/>
      <c r="Z1025" s="44"/>
      <c r="AA1025" s="55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207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55"/>
      <c r="AY1025" s="44"/>
      <c r="AZ1025" s="44"/>
      <c r="BA1025" s="44"/>
      <c r="BB1025" s="44"/>
      <c r="BC1025" s="44"/>
      <c r="BD1025" s="44"/>
      <c r="BE1025" s="44"/>
      <c r="BF1025" s="44"/>
      <c r="BG1025" s="411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207"/>
      <c r="BU1025" s="44"/>
      <c r="BV1025" s="55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22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</row>
    <row r="1026" spans="1:105" ht="15.75" x14ac:dyDescent="0.25">
      <c r="A1026" s="586">
        <v>2017</v>
      </c>
      <c r="B1026" s="586" t="s">
        <v>239</v>
      </c>
      <c r="C1026" s="586">
        <v>1</v>
      </c>
      <c r="D1026" s="208" t="s">
        <v>228</v>
      </c>
      <c r="E1026" s="209">
        <f>IFERROR(AVERAGE(E995:E1025),"")</f>
        <v>5.5</v>
      </c>
      <c r="F1026" s="209">
        <f>IFERROR(AVERAGE(F995:F1025),"")</f>
        <v>42723.199999999997</v>
      </c>
      <c r="G1026" s="209">
        <f>IFERROR(AVERAGE(G995:G1025),"")</f>
        <v>89000069325.399994</v>
      </c>
      <c r="H1026" s="209" t="str">
        <f>IFERROR(AVERAGE(H995:H1025),"")</f>
        <v/>
      </c>
      <c r="I1026" s="209">
        <f>IFERROR(AVERAGE(I995:I1025),"")</f>
        <v>0.81137999999999999</v>
      </c>
      <c r="J1026" s="209" t="str">
        <f t="shared" ref="J1026:BU1026" si="97">IFERROR(AVERAGE(J995:J1025),"")</f>
        <v/>
      </c>
      <c r="K1026" s="209">
        <f t="shared" si="97"/>
        <v>9.9999999999999985E-3</v>
      </c>
      <c r="L1026" s="209">
        <f t="shared" si="97"/>
        <v>26.6</v>
      </c>
      <c r="M1026" s="209">
        <f t="shared" si="97"/>
        <v>113</v>
      </c>
      <c r="N1026" s="209" t="str">
        <f t="shared" si="97"/>
        <v/>
      </c>
      <c r="O1026" s="209">
        <f t="shared" si="97"/>
        <v>2.02</v>
      </c>
      <c r="P1026" s="209">
        <f t="shared" si="97"/>
        <v>56.81</v>
      </c>
      <c r="Q1026" s="209" t="str">
        <f t="shared" si="97"/>
        <v/>
      </c>
      <c r="R1026" s="209">
        <f t="shared" si="97"/>
        <v>7.1000000000000021E-2</v>
      </c>
      <c r="S1026" s="209">
        <f t="shared" si="97"/>
        <v>0</v>
      </c>
      <c r="T1026" s="209">
        <f t="shared" si="97"/>
        <v>3.0000000000000006E-2</v>
      </c>
      <c r="U1026" s="209">
        <f t="shared" si="97"/>
        <v>651.4</v>
      </c>
      <c r="V1026" s="209">
        <f t="shared" si="97"/>
        <v>19966</v>
      </c>
      <c r="W1026" s="209">
        <f t="shared" si="97"/>
        <v>1</v>
      </c>
      <c r="X1026" s="209">
        <f t="shared" si="97"/>
        <v>12.01</v>
      </c>
      <c r="Y1026" s="418" t="str">
        <f t="shared" si="97"/>
        <v/>
      </c>
      <c r="Z1026" s="209">
        <f t="shared" si="97"/>
        <v>0.79</v>
      </c>
      <c r="AA1026" s="209">
        <f t="shared" si="97"/>
        <v>0.88000000000000012</v>
      </c>
      <c r="AB1026" s="209">
        <f t="shared" si="97"/>
        <v>100.39999999999999</v>
      </c>
      <c r="AC1026" s="209">
        <f t="shared" si="97"/>
        <v>1.6999999999999997</v>
      </c>
      <c r="AD1026" s="209">
        <f t="shared" si="97"/>
        <v>5.5</v>
      </c>
      <c r="AE1026" s="209">
        <f t="shared" si="97"/>
        <v>45</v>
      </c>
      <c r="AF1026" s="209">
        <f t="shared" si="97"/>
        <v>540</v>
      </c>
      <c r="AG1026" s="209">
        <f t="shared" si="97"/>
        <v>720</v>
      </c>
      <c r="AH1026" s="209">
        <f t="shared" si="97"/>
        <v>0.5</v>
      </c>
      <c r="AI1026" s="209">
        <f t="shared" si="97"/>
        <v>4.9999999999999996E-2</v>
      </c>
      <c r="AJ1026" s="209">
        <f t="shared" si="97"/>
        <v>1.9999999999999997E-2</v>
      </c>
      <c r="AK1026" s="209">
        <f t="shared" si="97"/>
        <v>53.600000000000009</v>
      </c>
      <c r="AL1026" s="209" t="str">
        <f t="shared" si="97"/>
        <v/>
      </c>
      <c r="AM1026" s="209">
        <f t="shared" si="97"/>
        <v>3</v>
      </c>
      <c r="AN1026" s="209">
        <f t="shared" si="97"/>
        <v>42717</v>
      </c>
      <c r="AO1026" s="209">
        <f t="shared" si="97"/>
        <v>178000195153.20001</v>
      </c>
      <c r="AP1026" s="209" t="str">
        <f t="shared" si="97"/>
        <v/>
      </c>
      <c r="AQ1026" s="209">
        <f t="shared" si="97"/>
        <v>0.81952000000000003</v>
      </c>
      <c r="AR1026" s="209" t="str">
        <f t="shared" si="97"/>
        <v/>
      </c>
      <c r="AS1026" s="209">
        <f t="shared" si="97"/>
        <v>1.6E-2</v>
      </c>
      <c r="AT1026" s="209">
        <f t="shared" si="97"/>
        <v>24.8</v>
      </c>
      <c r="AU1026" s="209">
        <f t="shared" si="97"/>
        <v>121.4</v>
      </c>
      <c r="AV1026" s="209" t="str">
        <f t="shared" si="97"/>
        <v/>
      </c>
      <c r="AW1026" s="209">
        <f t="shared" si="97"/>
        <v>2.46</v>
      </c>
      <c r="AX1026" s="210">
        <f t="shared" si="97"/>
        <v>57</v>
      </c>
      <c r="AY1026" s="209" t="str">
        <f t="shared" si="97"/>
        <v/>
      </c>
      <c r="AZ1026" s="209">
        <f t="shared" si="97"/>
        <v>6.8000000000000005E-2</v>
      </c>
      <c r="BA1026" s="209">
        <f t="shared" si="97"/>
        <v>4.0000000000000001E-3</v>
      </c>
      <c r="BB1026" s="209">
        <f t="shared" si="97"/>
        <v>4.5999999999999999E-2</v>
      </c>
      <c r="BC1026" s="209">
        <f t="shared" si="97"/>
        <v>662.6</v>
      </c>
      <c r="BD1026" s="209">
        <f t="shared" si="97"/>
        <v>19896.2</v>
      </c>
      <c r="BE1026" s="209">
        <f t="shared" si="97"/>
        <v>0.8</v>
      </c>
      <c r="BF1026" s="209">
        <f t="shared" si="97"/>
        <v>13</v>
      </c>
      <c r="BG1026" s="412" t="str">
        <f t="shared" si="97"/>
        <v/>
      </c>
      <c r="BH1026" s="209">
        <f t="shared" si="97"/>
        <v>0.79</v>
      </c>
      <c r="BI1026" s="209">
        <f t="shared" si="97"/>
        <v>0.88000000000000012</v>
      </c>
      <c r="BJ1026" s="209">
        <f t="shared" si="97"/>
        <v>100.4</v>
      </c>
      <c r="BK1026" s="209">
        <f t="shared" si="97"/>
        <v>1.7</v>
      </c>
      <c r="BL1026" s="209">
        <f t="shared" si="97"/>
        <v>5.5</v>
      </c>
      <c r="BM1026" s="209">
        <f t="shared" si="97"/>
        <v>45</v>
      </c>
      <c r="BN1026" s="209">
        <f t="shared" si="97"/>
        <v>540</v>
      </c>
      <c r="BO1026" s="209">
        <f t="shared" si="97"/>
        <v>720</v>
      </c>
      <c r="BP1026" s="209">
        <f t="shared" si="97"/>
        <v>0.5</v>
      </c>
      <c r="BQ1026" s="209">
        <f t="shared" si="97"/>
        <v>0.05</v>
      </c>
      <c r="BR1026" s="209">
        <f t="shared" si="97"/>
        <v>0.02</v>
      </c>
      <c r="BS1026" s="209">
        <f t="shared" si="97"/>
        <v>53.6</v>
      </c>
      <c r="BT1026" s="209" t="str">
        <f t="shared" si="97"/>
        <v/>
      </c>
      <c r="BU1026" s="209">
        <f t="shared" si="97"/>
        <v>2.5</v>
      </c>
      <c r="BV1026" s="210">
        <f>IFERROR(AVERAGE(BV995:BV1025),"")</f>
        <v>42719.5</v>
      </c>
      <c r="BW1026" s="206"/>
      <c r="BX1026" s="206"/>
      <c r="BY1026" s="206"/>
      <c r="BZ1026" s="206"/>
      <c r="CA1026" s="206"/>
      <c r="CB1026" s="206"/>
      <c r="CC1026" s="206"/>
      <c r="CD1026" s="206"/>
      <c r="CE1026" s="206"/>
      <c r="CF1026" s="206"/>
      <c r="CG1026" s="206"/>
      <c r="CH1026" s="206"/>
      <c r="CI1026" s="206"/>
      <c r="CJ1026" s="206"/>
      <c r="CK1026" s="206"/>
      <c r="CL1026" s="206"/>
      <c r="CM1026" s="206"/>
      <c r="CN1026" s="206"/>
      <c r="CO1026" s="448"/>
      <c r="CP1026" s="206"/>
      <c r="CQ1026" s="206"/>
      <c r="CR1026" s="206"/>
      <c r="CS1026" s="206"/>
      <c r="CT1026" s="206"/>
      <c r="CU1026" s="206"/>
      <c r="CV1026" s="206"/>
      <c r="CW1026" s="206"/>
      <c r="CX1026" s="206"/>
      <c r="CY1026" s="206"/>
      <c r="CZ1026" s="206"/>
      <c r="DA1026" s="206"/>
    </row>
    <row r="1027" spans="1:105" ht="15.75" x14ac:dyDescent="0.3">
      <c r="A1027" s="586">
        <f>A1026</f>
        <v>2017</v>
      </c>
      <c r="B1027" s="586" t="str">
        <f>B1026</f>
        <v>ENERO</v>
      </c>
      <c r="C1027" s="586">
        <v>2</v>
      </c>
      <c r="D1027" s="586" t="str">
        <f t="shared" si="94"/>
        <v>ENERO 2017 / 1</v>
      </c>
      <c r="E1027" s="553">
        <v>1</v>
      </c>
      <c r="F1027" s="554">
        <v>42737</v>
      </c>
      <c r="G1027" s="543">
        <v>69743</v>
      </c>
      <c r="H1027" s="543" t="s">
        <v>102</v>
      </c>
      <c r="I1027" s="566">
        <v>0.81</v>
      </c>
      <c r="J1027" s="544" t="s">
        <v>20</v>
      </c>
      <c r="K1027" s="564">
        <v>0.01</v>
      </c>
      <c r="L1027" s="564">
        <v>26.6</v>
      </c>
      <c r="M1027" s="564">
        <v>112</v>
      </c>
      <c r="N1027" s="550" t="s">
        <v>103</v>
      </c>
      <c r="O1027" s="564">
        <v>1.9</v>
      </c>
      <c r="P1027" s="564">
        <v>56.1</v>
      </c>
      <c r="Q1027" s="546"/>
      <c r="R1027" s="564">
        <v>0.08</v>
      </c>
      <c r="S1027" s="564">
        <v>0</v>
      </c>
      <c r="T1027" s="564">
        <v>0.03</v>
      </c>
      <c r="U1027" s="564">
        <v>651</v>
      </c>
      <c r="V1027" s="564">
        <v>19978</v>
      </c>
      <c r="W1027" s="564">
        <v>1</v>
      </c>
      <c r="X1027" s="564">
        <v>12</v>
      </c>
      <c r="Y1027" s="260"/>
      <c r="Z1027" s="587">
        <v>0.79</v>
      </c>
      <c r="AA1027" s="587">
        <v>0.88</v>
      </c>
      <c r="AB1027" s="587">
        <v>100.4</v>
      </c>
      <c r="AC1027" s="587">
        <v>1.7</v>
      </c>
      <c r="AD1027" s="587">
        <v>5.5</v>
      </c>
      <c r="AE1027" s="587">
        <v>45</v>
      </c>
      <c r="AF1027" s="587">
        <v>540</v>
      </c>
      <c r="AG1027" s="587">
        <v>720</v>
      </c>
      <c r="AH1027" s="587">
        <v>0.5</v>
      </c>
      <c r="AI1027" s="587">
        <v>0.05</v>
      </c>
      <c r="AJ1027" s="587">
        <v>0.02</v>
      </c>
      <c r="AK1027" s="587">
        <v>37.4</v>
      </c>
      <c r="AM1027" s="553">
        <v>1</v>
      </c>
      <c r="AN1027" s="554">
        <v>42736</v>
      </c>
      <c r="AO1027" s="543">
        <v>69722</v>
      </c>
      <c r="AP1027" s="543" t="s">
        <v>153</v>
      </c>
      <c r="AQ1027" s="566">
        <v>0.8236</v>
      </c>
      <c r="AR1027" s="544" t="s">
        <v>20</v>
      </c>
      <c r="AS1027" s="564">
        <v>0.01</v>
      </c>
      <c r="AT1027" s="564">
        <v>25</v>
      </c>
      <c r="AU1027" s="564">
        <v>126</v>
      </c>
      <c r="AV1027" s="550" t="s">
        <v>103</v>
      </c>
      <c r="AW1027" s="564">
        <v>2.8</v>
      </c>
      <c r="AX1027" s="564">
        <v>58</v>
      </c>
      <c r="AY1027" s="546"/>
      <c r="AZ1027" s="564">
        <v>0.06</v>
      </c>
      <c r="BA1027" s="564">
        <v>0.01</v>
      </c>
      <c r="BB1027" s="564">
        <v>0.03</v>
      </c>
      <c r="BC1027" s="564">
        <v>675</v>
      </c>
      <c r="BD1027" s="564">
        <v>19862</v>
      </c>
      <c r="BE1027" s="564">
        <v>1</v>
      </c>
      <c r="BF1027" s="564">
        <v>13</v>
      </c>
      <c r="BG1027" s="695"/>
      <c r="BH1027" s="587">
        <v>0.79</v>
      </c>
      <c r="BI1027" s="587">
        <v>0.88</v>
      </c>
      <c r="BJ1027" s="587">
        <v>100.4</v>
      </c>
      <c r="BK1027" s="587">
        <v>1.7</v>
      </c>
      <c r="BL1027" s="587">
        <v>5.5</v>
      </c>
      <c r="BM1027" s="587">
        <v>45</v>
      </c>
      <c r="BN1027" s="587">
        <v>540</v>
      </c>
      <c r="BO1027" s="587">
        <v>720</v>
      </c>
      <c r="BP1027" s="587">
        <v>0.5</v>
      </c>
      <c r="BQ1027" s="587">
        <v>0.05</v>
      </c>
      <c r="BR1027" s="587">
        <v>0.02</v>
      </c>
      <c r="BS1027" s="587">
        <v>37.4</v>
      </c>
      <c r="BU1027" s="553">
        <v>1</v>
      </c>
      <c r="BV1027" s="554">
        <v>42737</v>
      </c>
      <c r="BW1027" s="553"/>
      <c r="BX1027" s="553"/>
      <c r="BY1027" s="566">
        <v>0.80859999999999999</v>
      </c>
      <c r="BZ1027" s="564">
        <v>1</v>
      </c>
      <c r="CA1027" s="564">
        <v>0.01</v>
      </c>
      <c r="CB1027" s="564">
        <v>5</v>
      </c>
      <c r="CC1027" s="564">
        <v>108</v>
      </c>
      <c r="CD1027" s="550" t="s">
        <v>103</v>
      </c>
      <c r="CE1027" s="564">
        <v>2.5</v>
      </c>
      <c r="CF1027" s="564">
        <v>53.86</v>
      </c>
      <c r="CG1027" s="564">
        <f>CF1027-1.1</f>
        <v>52.76</v>
      </c>
      <c r="CH1027" s="564">
        <v>0.26</v>
      </c>
      <c r="CI1027" s="564">
        <v>0.01</v>
      </c>
      <c r="CJ1027" s="564">
        <v>0</v>
      </c>
      <c r="CK1027" s="564">
        <v>676.4</v>
      </c>
      <c r="CL1027" s="564">
        <v>19990</v>
      </c>
      <c r="CM1027" s="564">
        <v>4.5</v>
      </c>
      <c r="CN1027" s="564">
        <v>16.8</v>
      </c>
      <c r="CO1027" s="260"/>
      <c r="CP1027" s="587">
        <v>0.79</v>
      </c>
      <c r="CQ1027" s="587">
        <v>0.88</v>
      </c>
      <c r="CR1027" s="587">
        <v>100.4</v>
      </c>
      <c r="CS1027" s="587">
        <v>1.7</v>
      </c>
      <c r="CT1027" s="587">
        <v>5.5</v>
      </c>
      <c r="CU1027" s="587">
        <v>45</v>
      </c>
      <c r="CV1027" s="587">
        <v>540</v>
      </c>
      <c r="CW1027" s="587">
        <v>720</v>
      </c>
      <c r="CX1027" s="587">
        <v>0.5</v>
      </c>
      <c r="CY1027" s="587">
        <v>0.05</v>
      </c>
      <c r="CZ1027" s="587">
        <v>0.02</v>
      </c>
      <c r="DA1027" s="587">
        <v>37.4</v>
      </c>
    </row>
    <row r="1028" spans="1:105" ht="15.75" x14ac:dyDescent="0.3">
      <c r="A1028" s="586">
        <f t="shared" ref="A1028:B1043" si="98">A1027</f>
        <v>2017</v>
      </c>
      <c r="B1028" s="586" t="str">
        <f t="shared" si="98"/>
        <v>ENERO</v>
      </c>
      <c r="C1028" s="586">
        <v>3</v>
      </c>
      <c r="D1028" s="586" t="str">
        <f t="shared" si="94"/>
        <v>ENERO 2017 / 2</v>
      </c>
      <c r="E1028" s="553">
        <v>2</v>
      </c>
      <c r="F1028" s="554">
        <v>42740</v>
      </c>
      <c r="G1028" s="543">
        <v>69798</v>
      </c>
      <c r="H1028" s="543" t="s">
        <v>106</v>
      </c>
      <c r="I1028" s="566">
        <v>0.81420000000000003</v>
      </c>
      <c r="J1028" s="544" t="s">
        <v>20</v>
      </c>
      <c r="K1028" s="564">
        <v>0.01</v>
      </c>
      <c r="L1028" s="564">
        <v>26.6</v>
      </c>
      <c r="M1028" s="564">
        <v>112</v>
      </c>
      <c r="N1028" s="550" t="s">
        <v>103</v>
      </c>
      <c r="O1028" s="564">
        <v>2.2999999999999998</v>
      </c>
      <c r="P1028" s="564">
        <v>57.6</v>
      </c>
      <c r="Q1028" s="546"/>
      <c r="R1028" s="564">
        <v>0.08</v>
      </c>
      <c r="S1028" s="564">
        <v>0</v>
      </c>
      <c r="T1028" s="564">
        <v>0.03</v>
      </c>
      <c r="U1028" s="564">
        <v>657</v>
      </c>
      <c r="V1028" s="564">
        <v>19942</v>
      </c>
      <c r="W1028" s="564">
        <v>1</v>
      </c>
      <c r="X1028" s="564">
        <v>12</v>
      </c>
      <c r="Y1028" s="260"/>
      <c r="Z1028" s="587">
        <v>0.79</v>
      </c>
      <c r="AA1028" s="587">
        <v>0.88</v>
      </c>
      <c r="AB1028" s="587">
        <v>100.4</v>
      </c>
      <c r="AC1028" s="587">
        <v>1.7</v>
      </c>
      <c r="AD1028" s="587">
        <v>5.5</v>
      </c>
      <c r="AE1028" s="587">
        <v>45</v>
      </c>
      <c r="AF1028" s="587">
        <v>540</v>
      </c>
      <c r="AG1028" s="587">
        <v>720</v>
      </c>
      <c r="AH1028" s="587">
        <v>0.5</v>
      </c>
      <c r="AI1028" s="587">
        <v>0.05</v>
      </c>
      <c r="AJ1028" s="587">
        <v>0.02</v>
      </c>
      <c r="AK1028" s="587">
        <v>37.4</v>
      </c>
      <c r="AM1028" s="553">
        <v>2</v>
      </c>
      <c r="AN1028" s="554">
        <v>42745</v>
      </c>
      <c r="AO1028" s="543">
        <v>69891</v>
      </c>
      <c r="AP1028" s="543" t="s">
        <v>152</v>
      </c>
      <c r="AQ1028" s="566">
        <v>0.82650000000000001</v>
      </c>
      <c r="AR1028" s="544" t="s">
        <v>20</v>
      </c>
      <c r="AS1028" s="564">
        <v>0.01</v>
      </c>
      <c r="AT1028" s="564">
        <v>25</v>
      </c>
      <c r="AU1028" s="564">
        <v>126</v>
      </c>
      <c r="AV1028" s="550" t="s">
        <v>103</v>
      </c>
      <c r="AW1028" s="564">
        <v>2.9</v>
      </c>
      <c r="AX1028" s="564">
        <v>58</v>
      </c>
      <c r="AY1028" s="546"/>
      <c r="AZ1028" s="564">
        <v>0.06</v>
      </c>
      <c r="BA1028" s="564">
        <v>0.01</v>
      </c>
      <c r="BB1028" s="564">
        <v>0.05</v>
      </c>
      <c r="BC1028" s="564">
        <v>669</v>
      </c>
      <c r="BD1028" s="564">
        <v>19838</v>
      </c>
      <c r="BE1028" s="564">
        <v>1.5</v>
      </c>
      <c r="BF1028" s="564">
        <v>13</v>
      </c>
      <c r="BG1028" s="695"/>
      <c r="BH1028" s="587">
        <v>0.79</v>
      </c>
      <c r="BI1028" s="587">
        <v>0.88</v>
      </c>
      <c r="BJ1028" s="587">
        <v>100.4</v>
      </c>
      <c r="BK1028" s="587">
        <v>1.7</v>
      </c>
      <c r="BL1028" s="587">
        <v>5.5</v>
      </c>
      <c r="BM1028" s="587">
        <v>45</v>
      </c>
      <c r="BN1028" s="587">
        <v>540</v>
      </c>
      <c r="BO1028" s="587">
        <v>720</v>
      </c>
      <c r="BP1028" s="587">
        <v>0.5</v>
      </c>
      <c r="BQ1028" s="587">
        <v>0.05</v>
      </c>
      <c r="BR1028" s="587">
        <v>0.02</v>
      </c>
      <c r="BS1028" s="587">
        <v>37.4</v>
      </c>
      <c r="BU1028" s="553">
        <v>2</v>
      </c>
      <c r="BV1028" s="554">
        <v>42744</v>
      </c>
      <c r="BW1028" s="553"/>
      <c r="BX1028" s="553"/>
      <c r="BY1028" s="566">
        <v>0.80859999999999999</v>
      </c>
      <c r="BZ1028" s="564">
        <v>1</v>
      </c>
      <c r="CA1028" s="564">
        <v>0.01</v>
      </c>
      <c r="CB1028" s="564">
        <v>7</v>
      </c>
      <c r="CC1028" s="564">
        <v>107</v>
      </c>
      <c r="CD1028" s="550" t="s">
        <v>103</v>
      </c>
      <c r="CE1028" s="564">
        <v>2.5</v>
      </c>
      <c r="CF1028" s="564">
        <v>54.5</v>
      </c>
      <c r="CG1028" s="564">
        <f t="shared" ref="CG1028:CG1029" si="99">CF1028-1.1</f>
        <v>53.4</v>
      </c>
      <c r="CH1028" s="564">
        <v>0.24</v>
      </c>
      <c r="CI1028" s="564">
        <v>0.01</v>
      </c>
      <c r="CJ1028" s="564">
        <v>0</v>
      </c>
      <c r="CK1028" s="564">
        <v>684.2</v>
      </c>
      <c r="CL1028" s="564">
        <v>19990</v>
      </c>
      <c r="CM1028" s="564">
        <v>5</v>
      </c>
      <c r="CN1028" s="564">
        <v>16.100000000000001</v>
      </c>
      <c r="CO1028" s="587"/>
      <c r="CP1028" s="587">
        <v>0.79</v>
      </c>
      <c r="CQ1028" s="587">
        <v>0.88</v>
      </c>
      <c r="CR1028" s="587">
        <v>100.4</v>
      </c>
      <c r="CS1028" s="587">
        <v>1.7</v>
      </c>
      <c r="CT1028" s="587">
        <v>5.5</v>
      </c>
      <c r="CU1028" s="587">
        <v>45</v>
      </c>
      <c r="CV1028" s="587">
        <v>540</v>
      </c>
      <c r="CW1028" s="587">
        <v>720</v>
      </c>
      <c r="CX1028" s="587">
        <v>0.5</v>
      </c>
      <c r="CY1028" s="587">
        <v>0.05</v>
      </c>
      <c r="CZ1028" s="587">
        <v>0.02</v>
      </c>
      <c r="DA1028" s="587">
        <v>37.4</v>
      </c>
    </row>
    <row r="1029" spans="1:105" ht="15.75" x14ac:dyDescent="0.3">
      <c r="A1029" s="586">
        <f t="shared" si="98"/>
        <v>2017</v>
      </c>
      <c r="B1029" s="586" t="str">
        <f t="shared" si="98"/>
        <v>ENERO</v>
      </c>
      <c r="C1029" s="586">
        <v>4</v>
      </c>
      <c r="D1029" s="586" t="str">
        <f t="shared" si="94"/>
        <v>ENERO 2017 / 3</v>
      </c>
      <c r="E1029" s="553">
        <v>3</v>
      </c>
      <c r="F1029" s="554">
        <v>42742</v>
      </c>
      <c r="G1029" s="543">
        <v>69853</v>
      </c>
      <c r="H1029" s="543" t="s">
        <v>102</v>
      </c>
      <c r="I1029" s="566">
        <v>0.81320000000000003</v>
      </c>
      <c r="J1029" s="544" t="s">
        <v>20</v>
      </c>
      <c r="K1029" s="564">
        <v>0.01</v>
      </c>
      <c r="L1029" s="564">
        <v>26.6</v>
      </c>
      <c r="M1029" s="564">
        <v>106</v>
      </c>
      <c r="N1029" s="550" t="s">
        <v>103</v>
      </c>
      <c r="O1029" s="564">
        <v>2.1</v>
      </c>
      <c r="P1029" s="564">
        <v>56.2</v>
      </c>
      <c r="Q1029" s="546"/>
      <c r="R1029" s="564">
        <v>0.08</v>
      </c>
      <c r="S1029" s="564">
        <v>0</v>
      </c>
      <c r="T1029" s="564">
        <v>0.03</v>
      </c>
      <c r="U1029" s="564">
        <v>651</v>
      </c>
      <c r="V1029" s="564">
        <v>19950</v>
      </c>
      <c r="W1029" s="564">
        <v>1</v>
      </c>
      <c r="X1029" s="564">
        <v>12</v>
      </c>
      <c r="Y1029" s="260"/>
      <c r="Z1029" s="587">
        <v>0.79</v>
      </c>
      <c r="AA1029" s="587">
        <v>0.88</v>
      </c>
      <c r="AB1029" s="587">
        <v>100.4</v>
      </c>
      <c r="AC1029" s="587">
        <v>1.7</v>
      </c>
      <c r="AD1029" s="587">
        <v>5.5</v>
      </c>
      <c r="AE1029" s="587">
        <v>45</v>
      </c>
      <c r="AF1029" s="587">
        <v>540</v>
      </c>
      <c r="AG1029" s="587">
        <v>720</v>
      </c>
      <c r="AH1029" s="587">
        <v>0.5</v>
      </c>
      <c r="AI1029" s="587">
        <v>0.05</v>
      </c>
      <c r="AJ1029" s="587">
        <v>0.02</v>
      </c>
      <c r="AK1029" s="587">
        <v>37.4</v>
      </c>
      <c r="AM1029" s="553">
        <v>3</v>
      </c>
      <c r="AN1029" s="554">
        <v>42748</v>
      </c>
      <c r="AO1029" s="543">
        <v>69987</v>
      </c>
      <c r="AP1029" s="543" t="s">
        <v>153</v>
      </c>
      <c r="AQ1029" s="566">
        <v>0.82599999999999996</v>
      </c>
      <c r="AR1029" s="544" t="s">
        <v>20</v>
      </c>
      <c r="AS1029" s="564">
        <v>0.01</v>
      </c>
      <c r="AT1029" s="564">
        <v>27</v>
      </c>
      <c r="AU1029" s="564">
        <v>129</v>
      </c>
      <c r="AV1029" s="550" t="s">
        <v>103</v>
      </c>
      <c r="AW1029" s="564">
        <v>2.9</v>
      </c>
      <c r="AX1029" s="564">
        <v>57</v>
      </c>
      <c r="AY1029" s="546"/>
      <c r="AZ1029" s="564">
        <v>7.0000000000000007E-2</v>
      </c>
      <c r="BA1029" s="564">
        <v>0.01</v>
      </c>
      <c r="BB1029" s="564">
        <v>0.05</v>
      </c>
      <c r="BC1029" s="564">
        <v>667</v>
      </c>
      <c r="BD1029" s="564">
        <v>19842</v>
      </c>
      <c r="BE1029" s="564">
        <v>1</v>
      </c>
      <c r="BF1029" s="564">
        <v>13</v>
      </c>
      <c r="BG1029" s="695"/>
      <c r="BH1029" s="587">
        <v>0.79</v>
      </c>
      <c r="BI1029" s="587">
        <v>0.88</v>
      </c>
      <c r="BJ1029" s="587">
        <v>100.4</v>
      </c>
      <c r="BK1029" s="587">
        <v>1.7</v>
      </c>
      <c r="BL1029" s="587">
        <v>5.5</v>
      </c>
      <c r="BM1029" s="587">
        <v>45</v>
      </c>
      <c r="BN1029" s="587">
        <v>540</v>
      </c>
      <c r="BO1029" s="587">
        <v>720</v>
      </c>
      <c r="BP1029" s="587">
        <v>0.5</v>
      </c>
      <c r="BQ1029" s="587">
        <v>0.05</v>
      </c>
      <c r="BR1029" s="587">
        <v>0.02</v>
      </c>
      <c r="BS1029" s="587">
        <v>37.4</v>
      </c>
      <c r="BU1029" s="553">
        <v>3</v>
      </c>
      <c r="BV1029" s="554">
        <v>42751</v>
      </c>
      <c r="BW1029" s="553"/>
      <c r="BX1029" s="553"/>
      <c r="BY1029" s="566">
        <v>0.81140000000000001</v>
      </c>
      <c r="BZ1029" s="564">
        <v>1</v>
      </c>
      <c r="CA1029" s="564">
        <v>0.01</v>
      </c>
      <c r="CB1029" s="564">
        <v>7</v>
      </c>
      <c r="CC1029" s="564">
        <v>108</v>
      </c>
      <c r="CD1029" s="550" t="s">
        <v>103</v>
      </c>
      <c r="CE1029" s="564">
        <v>2.5</v>
      </c>
      <c r="CF1029" s="564">
        <v>55.37</v>
      </c>
      <c r="CG1029" s="564">
        <f t="shared" si="99"/>
        <v>54.269999999999996</v>
      </c>
      <c r="CH1029" s="564">
        <v>0.25</v>
      </c>
      <c r="CI1029" s="564">
        <v>0.01</v>
      </c>
      <c r="CJ1029" s="564">
        <v>0</v>
      </c>
      <c r="CK1029" s="564">
        <v>704.6</v>
      </c>
      <c r="CL1029" s="564">
        <v>19966</v>
      </c>
      <c r="CM1029" s="564">
        <v>4.5</v>
      </c>
      <c r="CN1029" s="564">
        <v>15.8</v>
      </c>
      <c r="CO1029" s="587"/>
      <c r="CP1029" s="587">
        <v>0.79</v>
      </c>
      <c r="CQ1029" s="587">
        <v>0.88</v>
      </c>
      <c r="CR1029" s="587">
        <v>100.4</v>
      </c>
      <c r="CS1029" s="587">
        <v>1.7</v>
      </c>
      <c r="CT1029" s="587">
        <v>5.5</v>
      </c>
      <c r="CU1029" s="587">
        <v>45</v>
      </c>
      <c r="CV1029" s="587">
        <v>540</v>
      </c>
      <c r="CW1029" s="587">
        <v>720</v>
      </c>
      <c r="CX1029" s="587">
        <v>0.5</v>
      </c>
      <c r="CY1029" s="587">
        <v>0.05</v>
      </c>
      <c r="CZ1029" s="587">
        <v>0.02</v>
      </c>
      <c r="DA1029" s="587">
        <v>37.4</v>
      </c>
    </row>
    <row r="1030" spans="1:105" ht="15.75" x14ac:dyDescent="0.3">
      <c r="A1030" s="586">
        <f t="shared" si="98"/>
        <v>2017</v>
      </c>
      <c r="B1030" s="586" t="str">
        <f t="shared" si="98"/>
        <v>ENERO</v>
      </c>
      <c r="C1030" s="586">
        <v>5</v>
      </c>
      <c r="D1030" s="586" t="str">
        <f t="shared" si="94"/>
        <v>ENERO 2017 / 4</v>
      </c>
      <c r="E1030" s="553">
        <v>4</v>
      </c>
      <c r="F1030" s="554">
        <v>42744</v>
      </c>
      <c r="G1030" s="543">
        <v>69887</v>
      </c>
      <c r="H1030" s="543" t="s">
        <v>104</v>
      </c>
      <c r="I1030" s="566">
        <v>0.81599999999999995</v>
      </c>
      <c r="J1030" s="544" t="s">
        <v>20</v>
      </c>
      <c r="K1030" s="564">
        <v>0.01</v>
      </c>
      <c r="L1030" s="564">
        <v>32</v>
      </c>
      <c r="M1030" s="564">
        <v>119</v>
      </c>
      <c r="N1030" s="550" t="s">
        <v>103</v>
      </c>
      <c r="O1030" s="564">
        <v>2.1</v>
      </c>
      <c r="P1030" s="564">
        <v>54.1</v>
      </c>
      <c r="Q1030" s="547"/>
      <c r="R1030" s="564">
        <v>0.08</v>
      </c>
      <c r="S1030" s="564">
        <v>0</v>
      </c>
      <c r="T1030" s="564">
        <v>0.03</v>
      </c>
      <c r="U1030" s="564">
        <v>652</v>
      </c>
      <c r="V1030" s="564">
        <v>19926</v>
      </c>
      <c r="W1030" s="564">
        <v>1</v>
      </c>
      <c r="X1030" s="564">
        <v>12</v>
      </c>
      <c r="Y1030" s="260"/>
      <c r="Z1030" s="587">
        <v>0.79</v>
      </c>
      <c r="AA1030" s="587">
        <v>0.88</v>
      </c>
      <c r="AB1030" s="587">
        <v>100.4</v>
      </c>
      <c r="AC1030" s="587">
        <v>1.7</v>
      </c>
      <c r="AD1030" s="587">
        <v>5.5</v>
      </c>
      <c r="AE1030" s="587">
        <v>45</v>
      </c>
      <c r="AF1030" s="587">
        <v>540</v>
      </c>
      <c r="AG1030" s="587">
        <v>720</v>
      </c>
      <c r="AH1030" s="587">
        <v>0.5</v>
      </c>
      <c r="AI1030" s="587">
        <v>0.05</v>
      </c>
      <c r="AJ1030" s="587">
        <v>0.02</v>
      </c>
      <c r="AK1030" s="587">
        <v>37.4</v>
      </c>
      <c r="AM1030" s="553">
        <v>4</v>
      </c>
      <c r="AN1030" s="554">
        <v>42755</v>
      </c>
      <c r="AO1030" s="543">
        <v>70125</v>
      </c>
      <c r="AP1030" s="543" t="s">
        <v>182</v>
      </c>
      <c r="AQ1030" s="566">
        <v>0.82830000000000004</v>
      </c>
      <c r="AR1030" s="544" t="s">
        <v>20</v>
      </c>
      <c r="AS1030" s="564">
        <v>0.01</v>
      </c>
      <c r="AT1030" s="564">
        <v>30</v>
      </c>
      <c r="AU1030" s="564">
        <v>136</v>
      </c>
      <c r="AV1030" s="550" t="s">
        <v>103</v>
      </c>
      <c r="AW1030" s="564">
        <v>3</v>
      </c>
      <c r="AX1030" s="564">
        <v>58</v>
      </c>
      <c r="AY1030" s="546"/>
      <c r="AZ1030" s="564">
        <v>7.0000000000000007E-2</v>
      </c>
      <c r="BA1030" s="564">
        <v>0.01</v>
      </c>
      <c r="BB1030" s="564">
        <v>0.05</v>
      </c>
      <c r="BC1030" s="564">
        <v>683</v>
      </c>
      <c r="BD1030" s="564">
        <v>19822</v>
      </c>
      <c r="BE1030" s="564">
        <v>1.5</v>
      </c>
      <c r="BF1030" s="564">
        <v>13</v>
      </c>
      <c r="BG1030" s="695"/>
      <c r="BH1030" s="587">
        <v>0.79</v>
      </c>
      <c r="BI1030" s="587">
        <v>0.88</v>
      </c>
      <c r="BJ1030" s="587">
        <v>100.4</v>
      </c>
      <c r="BK1030" s="587">
        <v>1.7</v>
      </c>
      <c r="BL1030" s="587">
        <v>5.5</v>
      </c>
      <c r="BM1030" s="587">
        <v>45</v>
      </c>
      <c r="BN1030" s="587">
        <v>540</v>
      </c>
      <c r="BO1030" s="587">
        <v>720</v>
      </c>
      <c r="BP1030" s="587">
        <v>0.5</v>
      </c>
      <c r="BQ1030" s="587">
        <v>0.05</v>
      </c>
      <c r="BR1030" s="587">
        <v>0.02</v>
      </c>
      <c r="BS1030" s="587">
        <v>37.4</v>
      </c>
    </row>
    <row r="1031" spans="1:105" ht="15.75" x14ac:dyDescent="0.3">
      <c r="A1031" s="586">
        <f t="shared" si="98"/>
        <v>2017</v>
      </c>
      <c r="B1031" s="586" t="str">
        <f t="shared" si="98"/>
        <v>ENERO</v>
      </c>
      <c r="C1031" s="586">
        <v>6</v>
      </c>
      <c r="D1031" s="586" t="str">
        <f t="shared" si="94"/>
        <v>ENERO 2017 / 5</v>
      </c>
      <c r="E1031" s="553">
        <v>5</v>
      </c>
      <c r="F1031" s="554">
        <v>42746</v>
      </c>
      <c r="G1031" s="543">
        <v>69949</v>
      </c>
      <c r="H1031" s="543" t="s">
        <v>105</v>
      </c>
      <c r="I1031" s="566">
        <v>0.81559999999999999</v>
      </c>
      <c r="J1031" s="544" t="s">
        <v>20</v>
      </c>
      <c r="K1031" s="564">
        <v>0.01</v>
      </c>
      <c r="L1031" s="564">
        <v>26.3</v>
      </c>
      <c r="M1031" s="564">
        <v>118</v>
      </c>
      <c r="N1031" s="550" t="s">
        <v>103</v>
      </c>
      <c r="O1031" s="564">
        <v>2.4</v>
      </c>
      <c r="P1031" s="564">
        <v>55.5</v>
      </c>
      <c r="Q1031" s="547"/>
      <c r="R1031" s="564">
        <v>0.08</v>
      </c>
      <c r="S1031" s="564">
        <v>0</v>
      </c>
      <c r="T1031" s="564">
        <v>0.03</v>
      </c>
      <c r="U1031" s="564">
        <v>657</v>
      </c>
      <c r="V1031" s="564">
        <v>19930</v>
      </c>
      <c r="W1031" s="564">
        <v>1</v>
      </c>
      <c r="X1031" s="564">
        <v>12</v>
      </c>
      <c r="Y1031" s="260"/>
      <c r="Z1031" s="587">
        <v>0.79</v>
      </c>
      <c r="AA1031" s="587">
        <v>0.88</v>
      </c>
      <c r="AB1031" s="587">
        <v>100.4</v>
      </c>
      <c r="AC1031" s="587">
        <v>1.7</v>
      </c>
      <c r="AD1031" s="587">
        <v>5.5</v>
      </c>
      <c r="AE1031" s="587">
        <v>45</v>
      </c>
      <c r="AF1031" s="587">
        <v>540</v>
      </c>
      <c r="AG1031" s="587">
        <v>720</v>
      </c>
      <c r="AH1031" s="587">
        <v>0.5</v>
      </c>
      <c r="AI1031" s="587">
        <v>0.05</v>
      </c>
      <c r="AJ1031" s="587">
        <v>0.02</v>
      </c>
      <c r="AK1031" s="587">
        <v>37.4</v>
      </c>
      <c r="AM1031" s="553">
        <v>5</v>
      </c>
      <c r="AN1031" s="554">
        <v>42760</v>
      </c>
      <c r="AO1031" s="543">
        <v>70221</v>
      </c>
      <c r="AP1031" s="543" t="s">
        <v>153</v>
      </c>
      <c r="AQ1031" s="566">
        <v>0.82599999999999996</v>
      </c>
      <c r="AR1031" s="544" t="s">
        <v>20</v>
      </c>
      <c r="AS1031" s="564">
        <v>0.01</v>
      </c>
      <c r="AT1031" s="564">
        <v>20</v>
      </c>
      <c r="AU1031" s="564">
        <v>136</v>
      </c>
      <c r="AV1031" s="550" t="s">
        <v>103</v>
      </c>
      <c r="AW1031" s="564">
        <v>2.9</v>
      </c>
      <c r="AX1031" s="564">
        <v>59</v>
      </c>
      <c r="AY1031" s="546"/>
      <c r="AZ1031" s="564">
        <v>7.0000000000000007E-2</v>
      </c>
      <c r="BA1031" s="564">
        <v>0.01</v>
      </c>
      <c r="BB1031" s="564">
        <v>0.05</v>
      </c>
      <c r="BC1031" s="564">
        <v>673</v>
      </c>
      <c r="BD1031" s="564">
        <v>19842</v>
      </c>
      <c r="BE1031" s="564">
        <v>1</v>
      </c>
      <c r="BF1031" s="564">
        <v>13</v>
      </c>
      <c r="BG1031" s="695"/>
      <c r="BH1031" s="587">
        <v>0.79</v>
      </c>
      <c r="BI1031" s="587">
        <v>0.88</v>
      </c>
      <c r="BJ1031" s="587">
        <v>100.4</v>
      </c>
      <c r="BK1031" s="587">
        <v>1.7</v>
      </c>
      <c r="BL1031" s="587">
        <v>5.5</v>
      </c>
      <c r="BM1031" s="587">
        <v>45</v>
      </c>
      <c r="BN1031" s="587">
        <v>540</v>
      </c>
      <c r="BO1031" s="587">
        <v>720</v>
      </c>
      <c r="BP1031" s="587">
        <v>0.5</v>
      </c>
      <c r="BQ1031" s="587">
        <v>0.05</v>
      </c>
      <c r="BR1031" s="587">
        <v>0.02</v>
      </c>
      <c r="BS1031" s="587">
        <v>37.4</v>
      </c>
    </row>
    <row r="1032" spans="1:105" ht="15.75" x14ac:dyDescent="0.3">
      <c r="A1032" s="586">
        <f t="shared" si="98"/>
        <v>2017</v>
      </c>
      <c r="B1032" s="586" t="str">
        <f t="shared" si="98"/>
        <v>ENERO</v>
      </c>
      <c r="C1032" s="586">
        <v>7</v>
      </c>
      <c r="D1032" s="586" t="str">
        <f t="shared" si="94"/>
        <v>ENERO 2017 / 6</v>
      </c>
      <c r="E1032" s="553">
        <v>6</v>
      </c>
      <c r="F1032" s="554">
        <v>42749</v>
      </c>
      <c r="G1032" s="543">
        <v>70014</v>
      </c>
      <c r="H1032" s="543" t="s">
        <v>106</v>
      </c>
      <c r="I1032" s="566">
        <v>0.8165</v>
      </c>
      <c r="J1032" s="544" t="s">
        <v>20</v>
      </c>
      <c r="K1032" s="564">
        <v>0.01</v>
      </c>
      <c r="L1032" s="564">
        <v>26.6</v>
      </c>
      <c r="M1032" s="564">
        <v>120</v>
      </c>
      <c r="N1032" s="550" t="s">
        <v>103</v>
      </c>
      <c r="O1032" s="564">
        <v>2.2999999999999998</v>
      </c>
      <c r="P1032" s="564">
        <v>56.4</v>
      </c>
      <c r="Q1032" s="547"/>
      <c r="R1032" s="564">
        <v>0.08</v>
      </c>
      <c r="S1032" s="564">
        <v>0</v>
      </c>
      <c r="T1032" s="564">
        <v>0.03</v>
      </c>
      <c r="U1032" s="564">
        <v>658</v>
      </c>
      <c r="V1032" s="564">
        <v>19922</v>
      </c>
      <c r="W1032" s="564">
        <v>1</v>
      </c>
      <c r="X1032" s="564">
        <v>12</v>
      </c>
      <c r="Y1032" s="260"/>
      <c r="Z1032" s="587">
        <v>0.79</v>
      </c>
      <c r="AA1032" s="587">
        <v>0.88</v>
      </c>
      <c r="AB1032" s="587">
        <v>100.4</v>
      </c>
      <c r="AC1032" s="587">
        <v>1.7</v>
      </c>
      <c r="AD1032" s="587">
        <v>5.5</v>
      </c>
      <c r="AE1032" s="587">
        <v>45</v>
      </c>
      <c r="AF1032" s="587">
        <v>540</v>
      </c>
      <c r="AG1032" s="587">
        <v>720</v>
      </c>
      <c r="AH1032" s="587">
        <v>0.5</v>
      </c>
      <c r="AI1032" s="587">
        <v>0.05</v>
      </c>
      <c r="AJ1032" s="587">
        <v>0.02</v>
      </c>
      <c r="AK1032" s="587">
        <v>37.4</v>
      </c>
      <c r="AM1032" s="553">
        <v>6</v>
      </c>
      <c r="AN1032" s="554">
        <v>42764</v>
      </c>
      <c r="AO1032" s="543">
        <v>70473</v>
      </c>
      <c r="AP1032" s="543" t="s">
        <v>152</v>
      </c>
      <c r="AQ1032" s="566">
        <v>0.82989999999999997</v>
      </c>
      <c r="AR1032" s="544" t="s">
        <v>20</v>
      </c>
      <c r="AS1032" s="564">
        <v>0.01</v>
      </c>
      <c r="AT1032" s="564">
        <v>30</v>
      </c>
      <c r="AU1032" s="564">
        <v>145</v>
      </c>
      <c r="AV1032" s="550" t="s">
        <v>103</v>
      </c>
      <c r="AW1032" s="564">
        <v>3.1</v>
      </c>
      <c r="AX1032" s="564">
        <v>57</v>
      </c>
      <c r="AY1032" s="547"/>
      <c r="AZ1032" s="564">
        <v>0.2</v>
      </c>
      <c r="BA1032" s="564">
        <v>0.01</v>
      </c>
      <c r="BB1032" s="564">
        <v>0.05</v>
      </c>
      <c r="BC1032" s="564">
        <v>671</v>
      </c>
      <c r="BD1032" s="564">
        <v>19810</v>
      </c>
      <c r="BE1032" s="564">
        <v>1</v>
      </c>
      <c r="BF1032" s="564">
        <v>13</v>
      </c>
      <c r="BG1032" s="695"/>
      <c r="BH1032" s="587">
        <v>0.79</v>
      </c>
      <c r="BI1032" s="587">
        <v>0.88</v>
      </c>
      <c r="BJ1032" s="587">
        <v>100.4</v>
      </c>
      <c r="BK1032" s="587">
        <v>1.7</v>
      </c>
      <c r="BL1032" s="587">
        <v>5.5</v>
      </c>
      <c r="BM1032" s="587">
        <v>45</v>
      </c>
      <c r="BN1032" s="587">
        <v>540</v>
      </c>
      <c r="BO1032" s="587">
        <v>720</v>
      </c>
      <c r="BP1032" s="587">
        <v>0.5</v>
      </c>
      <c r="BQ1032" s="587">
        <v>0.05</v>
      </c>
      <c r="BR1032" s="587">
        <v>0.02</v>
      </c>
      <c r="BS1032" s="587">
        <v>37.4</v>
      </c>
    </row>
    <row r="1033" spans="1:105" ht="15.75" x14ac:dyDescent="0.3">
      <c r="A1033" s="586">
        <f t="shared" si="98"/>
        <v>2017</v>
      </c>
      <c r="B1033" s="586" t="str">
        <f t="shared" si="98"/>
        <v>ENERO</v>
      </c>
      <c r="C1033" s="586">
        <v>8</v>
      </c>
      <c r="D1033" s="586" t="str">
        <f t="shared" si="94"/>
        <v>ENERO 2017 / 7</v>
      </c>
      <c r="E1033" s="553">
        <v>7</v>
      </c>
      <c r="F1033" s="554">
        <v>42754</v>
      </c>
      <c r="G1033" s="543">
        <v>70109</v>
      </c>
      <c r="H1033" s="543" t="s">
        <v>102</v>
      </c>
      <c r="I1033" s="566">
        <v>0.81599999999999995</v>
      </c>
      <c r="J1033" s="544" t="s">
        <v>20</v>
      </c>
      <c r="K1033" s="564">
        <v>0.01</v>
      </c>
      <c r="L1033" s="564">
        <v>32</v>
      </c>
      <c r="M1033" s="564">
        <v>122</v>
      </c>
      <c r="N1033" s="550" t="s">
        <v>103</v>
      </c>
      <c r="O1033" s="564">
        <v>2.2000000000000002</v>
      </c>
      <c r="P1033" s="564">
        <v>55.9</v>
      </c>
      <c r="Q1033" s="547"/>
      <c r="R1033" s="564">
        <v>0.08</v>
      </c>
      <c r="S1033" s="564">
        <v>0</v>
      </c>
      <c r="T1033" s="564">
        <v>0.03</v>
      </c>
      <c r="U1033" s="564">
        <v>666</v>
      </c>
      <c r="V1033" s="564">
        <v>19926</v>
      </c>
      <c r="W1033" s="564">
        <v>1</v>
      </c>
      <c r="X1033" s="564">
        <v>12</v>
      </c>
      <c r="Y1033" s="260"/>
      <c r="Z1033" s="587">
        <v>0.79</v>
      </c>
      <c r="AA1033" s="587">
        <v>0.88</v>
      </c>
      <c r="AB1033" s="587">
        <v>100.4</v>
      </c>
      <c r="AC1033" s="587">
        <v>1.7</v>
      </c>
      <c r="AD1033" s="587">
        <v>5.5</v>
      </c>
      <c r="AE1033" s="587">
        <v>45</v>
      </c>
      <c r="AF1033" s="587">
        <v>540</v>
      </c>
      <c r="AG1033" s="587">
        <v>720</v>
      </c>
      <c r="AH1033" s="587">
        <v>0.5</v>
      </c>
      <c r="AI1033" s="587">
        <v>0.05</v>
      </c>
      <c r="AJ1033" s="587">
        <v>0.02</v>
      </c>
      <c r="AK1033" s="587">
        <v>37.4</v>
      </c>
      <c r="BG1033" s="547"/>
    </row>
    <row r="1034" spans="1:105" ht="15.75" x14ac:dyDescent="0.3">
      <c r="A1034" s="586">
        <f t="shared" si="98"/>
        <v>2017</v>
      </c>
      <c r="B1034" s="586" t="str">
        <f t="shared" si="98"/>
        <v>ENERO</v>
      </c>
      <c r="C1034" s="586">
        <v>9</v>
      </c>
      <c r="D1034" s="586" t="str">
        <f t="shared" si="94"/>
        <v>ENERO 2017 / 8</v>
      </c>
      <c r="E1034" s="553">
        <v>8</v>
      </c>
      <c r="F1034" s="554">
        <v>42757</v>
      </c>
      <c r="G1034" s="543">
        <v>70181</v>
      </c>
      <c r="H1034" s="543" t="s">
        <v>104</v>
      </c>
      <c r="I1034" s="566">
        <v>0.81699999999999995</v>
      </c>
      <c r="J1034" s="544" t="s">
        <v>20</v>
      </c>
      <c r="K1034" s="564">
        <v>0.01</v>
      </c>
      <c r="L1034" s="564">
        <v>26.6</v>
      </c>
      <c r="M1034" s="564">
        <v>120</v>
      </c>
      <c r="N1034" s="550" t="s">
        <v>103</v>
      </c>
      <c r="O1034" s="564">
        <v>2.2999999999999998</v>
      </c>
      <c r="P1034" s="564">
        <v>56.4</v>
      </c>
      <c r="Q1034" s="547"/>
      <c r="R1034" s="564">
        <v>0.08</v>
      </c>
      <c r="S1034" s="564">
        <v>0</v>
      </c>
      <c r="T1034" s="564">
        <v>0.03</v>
      </c>
      <c r="U1034" s="564">
        <v>667</v>
      </c>
      <c r="V1034" s="564">
        <v>19918</v>
      </c>
      <c r="W1034" s="564">
        <v>1</v>
      </c>
      <c r="X1034" s="564">
        <v>12</v>
      </c>
      <c r="Y1034" s="260"/>
      <c r="Z1034" s="587">
        <v>0.79</v>
      </c>
      <c r="AA1034" s="587">
        <v>0.88</v>
      </c>
      <c r="AB1034" s="587">
        <v>100.4</v>
      </c>
      <c r="AC1034" s="587">
        <v>1.7</v>
      </c>
      <c r="AD1034" s="587">
        <v>5.5</v>
      </c>
      <c r="AE1034" s="587">
        <v>45</v>
      </c>
      <c r="AF1034" s="587">
        <v>540</v>
      </c>
      <c r="AG1034" s="587">
        <v>720</v>
      </c>
      <c r="AH1034" s="587">
        <v>0.5</v>
      </c>
      <c r="AI1034" s="587">
        <v>0.05</v>
      </c>
      <c r="AJ1034" s="587">
        <v>0.02</v>
      </c>
      <c r="AK1034" s="587">
        <v>37.4</v>
      </c>
      <c r="BG1034" s="547"/>
    </row>
    <row r="1035" spans="1:105" ht="15.75" x14ac:dyDescent="0.3">
      <c r="A1035" s="586">
        <f t="shared" si="98"/>
        <v>2017</v>
      </c>
      <c r="B1035" s="586" t="str">
        <f t="shared" si="98"/>
        <v>ENERO</v>
      </c>
      <c r="C1035" s="586">
        <v>10</v>
      </c>
      <c r="D1035" s="586" t="str">
        <f t="shared" si="94"/>
        <v>ENERO 2017 / 9</v>
      </c>
      <c r="E1035" s="553">
        <v>9</v>
      </c>
      <c r="F1035" s="554">
        <v>42761</v>
      </c>
      <c r="G1035" s="543">
        <v>70420</v>
      </c>
      <c r="H1035" s="543" t="s">
        <v>105</v>
      </c>
      <c r="I1035" s="566">
        <v>0.81699999999999995</v>
      </c>
      <c r="J1035" s="544" t="s">
        <v>20</v>
      </c>
      <c r="K1035" s="564">
        <v>0.01</v>
      </c>
      <c r="L1035" s="564">
        <v>26.6</v>
      </c>
      <c r="M1035" s="564">
        <v>120</v>
      </c>
      <c r="N1035" s="550" t="s">
        <v>103</v>
      </c>
      <c r="O1035" s="564">
        <v>2.2000000000000002</v>
      </c>
      <c r="P1035" s="564">
        <v>55.9</v>
      </c>
      <c r="Q1035" s="547"/>
      <c r="R1035" s="564">
        <v>0.08</v>
      </c>
      <c r="S1035" s="564">
        <v>0</v>
      </c>
      <c r="T1035" s="564">
        <v>0.03</v>
      </c>
      <c r="U1035" s="564">
        <v>664</v>
      </c>
      <c r="V1035" s="564">
        <v>19918</v>
      </c>
      <c r="W1035" s="564">
        <v>1</v>
      </c>
      <c r="X1035" s="564">
        <v>12</v>
      </c>
      <c r="Y1035" s="260"/>
      <c r="Z1035" s="587">
        <v>0.79</v>
      </c>
      <c r="AA1035" s="587">
        <v>0.88</v>
      </c>
      <c r="AB1035" s="587">
        <v>100.4</v>
      </c>
      <c r="AC1035" s="587">
        <v>1.7</v>
      </c>
      <c r="AD1035" s="587">
        <v>5.5</v>
      </c>
      <c r="AE1035" s="587">
        <v>45</v>
      </c>
      <c r="AF1035" s="587">
        <v>540</v>
      </c>
      <c r="AG1035" s="587">
        <v>720</v>
      </c>
      <c r="AH1035" s="587">
        <v>0.5</v>
      </c>
      <c r="AI1035" s="587">
        <v>0.05</v>
      </c>
      <c r="AJ1035" s="587">
        <v>0.02</v>
      </c>
      <c r="AK1035" s="587">
        <v>37.4</v>
      </c>
      <c r="BG1035" s="547"/>
    </row>
    <row r="1036" spans="1:105" x14ac:dyDescent="0.25">
      <c r="A1036" s="586">
        <f t="shared" si="98"/>
        <v>2017</v>
      </c>
      <c r="B1036" s="586" t="str">
        <f t="shared" si="98"/>
        <v>ENERO</v>
      </c>
      <c r="C1036" s="586">
        <v>11</v>
      </c>
      <c r="D1036" s="586" t="str">
        <f t="shared" si="94"/>
        <v>ENERO 2017 / 10</v>
      </c>
      <c r="BG1036" s="547"/>
    </row>
    <row r="1037" spans="1:105" x14ac:dyDescent="0.25">
      <c r="A1037" s="586">
        <f t="shared" si="98"/>
        <v>2017</v>
      </c>
      <c r="B1037" s="586" t="str">
        <f t="shared" si="98"/>
        <v>ENERO</v>
      </c>
      <c r="C1037" s="586">
        <v>12</v>
      </c>
      <c r="D1037" s="586" t="str">
        <f t="shared" si="94"/>
        <v>ENERO 2017 / 11</v>
      </c>
      <c r="BG1037" s="547"/>
    </row>
    <row r="1038" spans="1:105" x14ac:dyDescent="0.25">
      <c r="A1038" s="586">
        <f t="shared" si="98"/>
        <v>2017</v>
      </c>
      <c r="B1038" s="586" t="str">
        <f t="shared" si="98"/>
        <v>ENERO</v>
      </c>
      <c r="C1038" s="586">
        <v>13</v>
      </c>
      <c r="D1038" s="586" t="str">
        <f t="shared" si="94"/>
        <v>ENERO 2017 / 12</v>
      </c>
      <c r="BG1038" s="547"/>
    </row>
    <row r="1039" spans="1:105" x14ac:dyDescent="0.25">
      <c r="A1039" s="586">
        <f t="shared" si="98"/>
        <v>2017</v>
      </c>
      <c r="B1039" s="586" t="str">
        <f t="shared" si="98"/>
        <v>ENERO</v>
      </c>
      <c r="C1039" s="586">
        <v>14</v>
      </c>
      <c r="D1039" s="586" t="str">
        <f t="shared" si="94"/>
        <v>ENERO 2017 / 13</v>
      </c>
      <c r="BG1039" s="547"/>
    </row>
    <row r="1040" spans="1:105" x14ac:dyDescent="0.25">
      <c r="A1040" s="586">
        <f t="shared" si="98"/>
        <v>2017</v>
      </c>
      <c r="B1040" s="586" t="str">
        <f t="shared" si="98"/>
        <v>ENERO</v>
      </c>
      <c r="C1040" s="586">
        <v>15</v>
      </c>
      <c r="D1040" s="586" t="str">
        <f t="shared" si="94"/>
        <v>ENERO 2017 / 14</v>
      </c>
      <c r="BG1040" s="547"/>
    </row>
    <row r="1041" spans="1:59" x14ac:dyDescent="0.25">
      <c r="A1041" s="586">
        <f t="shared" si="98"/>
        <v>2017</v>
      </c>
      <c r="B1041" s="586" t="str">
        <f t="shared" si="98"/>
        <v>ENERO</v>
      </c>
      <c r="C1041" s="586">
        <v>16</v>
      </c>
      <c r="D1041" s="586" t="str">
        <f t="shared" si="94"/>
        <v>ENERO 2017 / 15</v>
      </c>
      <c r="BG1041" s="547"/>
    </row>
    <row r="1042" spans="1:59" x14ac:dyDescent="0.25">
      <c r="A1042" s="586">
        <f t="shared" si="98"/>
        <v>2017</v>
      </c>
      <c r="B1042" s="586" t="str">
        <f t="shared" si="98"/>
        <v>ENERO</v>
      </c>
      <c r="C1042" s="586">
        <v>17</v>
      </c>
      <c r="D1042" s="586" t="str">
        <f t="shared" si="94"/>
        <v>ENERO 2017 / 16</v>
      </c>
      <c r="BG1042" s="547"/>
    </row>
    <row r="1043" spans="1:59" x14ac:dyDescent="0.25">
      <c r="A1043" s="586">
        <f t="shared" si="98"/>
        <v>2017</v>
      </c>
      <c r="B1043" s="586" t="str">
        <f t="shared" si="98"/>
        <v>ENERO</v>
      </c>
      <c r="C1043" s="586">
        <v>18</v>
      </c>
      <c r="D1043" s="586" t="str">
        <f t="shared" si="94"/>
        <v>ENERO 2017 / 17</v>
      </c>
      <c r="BG1043" s="547"/>
    </row>
    <row r="1044" spans="1:59" x14ac:dyDescent="0.25">
      <c r="A1044" s="586">
        <f t="shared" ref="A1044:B1056" si="100">A1043</f>
        <v>2017</v>
      </c>
      <c r="B1044" s="586" t="str">
        <f t="shared" si="100"/>
        <v>ENERO</v>
      </c>
      <c r="C1044" s="586">
        <v>19</v>
      </c>
      <c r="D1044" s="586" t="str">
        <f t="shared" si="94"/>
        <v>ENERO 2017 / 18</v>
      </c>
      <c r="BG1044" s="547"/>
    </row>
    <row r="1045" spans="1:59" x14ac:dyDescent="0.25">
      <c r="A1045" s="586">
        <f t="shared" si="100"/>
        <v>2017</v>
      </c>
      <c r="B1045" s="586" t="str">
        <f t="shared" si="100"/>
        <v>ENERO</v>
      </c>
      <c r="C1045" s="586">
        <v>20</v>
      </c>
      <c r="D1045" s="586" t="str">
        <f t="shared" si="94"/>
        <v>ENERO 2017 / 19</v>
      </c>
      <c r="BG1045" s="547"/>
    </row>
    <row r="1046" spans="1:59" x14ac:dyDescent="0.25">
      <c r="A1046" s="586">
        <f t="shared" si="100"/>
        <v>2017</v>
      </c>
      <c r="B1046" s="586" t="str">
        <f t="shared" si="100"/>
        <v>ENERO</v>
      </c>
      <c r="C1046" s="586">
        <v>21</v>
      </c>
      <c r="D1046" s="586" t="str">
        <f t="shared" si="94"/>
        <v>ENERO 2017 / 20</v>
      </c>
      <c r="BG1046" s="547"/>
    </row>
    <row r="1047" spans="1:59" x14ac:dyDescent="0.25">
      <c r="A1047" s="586">
        <f t="shared" si="100"/>
        <v>2017</v>
      </c>
      <c r="B1047" s="586" t="str">
        <f t="shared" si="100"/>
        <v>ENERO</v>
      </c>
      <c r="C1047" s="586">
        <v>22</v>
      </c>
      <c r="D1047" s="586" t="str">
        <f t="shared" si="94"/>
        <v>ENERO 2017 / 21</v>
      </c>
      <c r="BG1047" s="547"/>
    </row>
    <row r="1048" spans="1:59" x14ac:dyDescent="0.25">
      <c r="A1048" s="586">
        <f t="shared" si="100"/>
        <v>2017</v>
      </c>
      <c r="B1048" s="586" t="str">
        <f t="shared" si="100"/>
        <v>ENERO</v>
      </c>
      <c r="C1048" s="586">
        <v>23</v>
      </c>
      <c r="D1048" s="586" t="str">
        <f t="shared" si="94"/>
        <v>ENERO 2017 / 22</v>
      </c>
      <c r="BG1048" s="547"/>
    </row>
    <row r="1049" spans="1:59" x14ac:dyDescent="0.25">
      <c r="A1049" s="586">
        <f t="shared" si="100"/>
        <v>2017</v>
      </c>
      <c r="B1049" s="586" t="str">
        <f t="shared" si="100"/>
        <v>ENERO</v>
      </c>
      <c r="C1049" s="586">
        <v>24</v>
      </c>
      <c r="D1049" s="586" t="str">
        <f t="shared" si="94"/>
        <v>ENERO 2017 / 23</v>
      </c>
      <c r="BG1049" s="547"/>
    </row>
    <row r="1050" spans="1:59" x14ac:dyDescent="0.25">
      <c r="A1050" s="586">
        <f t="shared" si="100"/>
        <v>2017</v>
      </c>
      <c r="B1050" s="586" t="str">
        <f t="shared" si="100"/>
        <v>ENERO</v>
      </c>
      <c r="C1050" s="586">
        <v>25</v>
      </c>
      <c r="D1050" s="586" t="str">
        <f t="shared" si="94"/>
        <v>ENERO 2017 / 24</v>
      </c>
      <c r="BG1050" s="547"/>
    </row>
    <row r="1051" spans="1:59" x14ac:dyDescent="0.25">
      <c r="A1051" s="586">
        <f t="shared" si="100"/>
        <v>2017</v>
      </c>
      <c r="B1051" s="586" t="str">
        <f t="shared" si="100"/>
        <v>ENERO</v>
      </c>
      <c r="C1051" s="586">
        <v>26</v>
      </c>
      <c r="D1051" s="586" t="str">
        <f t="shared" si="94"/>
        <v>ENERO 2017 / 25</v>
      </c>
      <c r="BG1051" s="547"/>
    </row>
    <row r="1052" spans="1:59" x14ac:dyDescent="0.25">
      <c r="A1052" s="586">
        <f t="shared" si="100"/>
        <v>2017</v>
      </c>
      <c r="B1052" s="586" t="str">
        <f t="shared" si="100"/>
        <v>ENERO</v>
      </c>
      <c r="C1052" s="586">
        <v>27</v>
      </c>
      <c r="D1052" s="586" t="str">
        <f t="shared" si="94"/>
        <v>ENERO 2017 / 26</v>
      </c>
      <c r="BG1052" s="547"/>
    </row>
    <row r="1053" spans="1:59" x14ac:dyDescent="0.25">
      <c r="A1053" s="586">
        <f t="shared" si="100"/>
        <v>2017</v>
      </c>
      <c r="B1053" s="586" t="str">
        <f t="shared" si="100"/>
        <v>ENERO</v>
      </c>
      <c r="C1053" s="586">
        <v>28</v>
      </c>
      <c r="D1053" s="586" t="str">
        <f t="shared" si="94"/>
        <v>ENERO 2017 / 27</v>
      </c>
      <c r="BG1053" s="547"/>
    </row>
    <row r="1054" spans="1:59" x14ac:dyDescent="0.25">
      <c r="A1054" s="586">
        <f t="shared" si="100"/>
        <v>2017</v>
      </c>
      <c r="B1054" s="586" t="str">
        <f t="shared" si="100"/>
        <v>ENERO</v>
      </c>
      <c r="C1054" s="586">
        <v>29</v>
      </c>
      <c r="D1054" s="586" t="str">
        <f t="shared" si="94"/>
        <v>ENERO 2017 / 28</v>
      </c>
      <c r="BG1054" s="547"/>
    </row>
    <row r="1055" spans="1:59" x14ac:dyDescent="0.25">
      <c r="A1055" s="586">
        <f t="shared" si="100"/>
        <v>2017</v>
      </c>
      <c r="B1055" s="586" t="str">
        <f t="shared" si="100"/>
        <v>ENERO</v>
      </c>
      <c r="C1055" s="586">
        <v>30</v>
      </c>
      <c r="D1055" s="586" t="str">
        <f t="shared" si="94"/>
        <v>ENERO 2017 / 29</v>
      </c>
      <c r="BG1055" s="547"/>
    </row>
    <row r="1056" spans="1:59" x14ac:dyDescent="0.25">
      <c r="A1056" s="586">
        <f t="shared" si="100"/>
        <v>2017</v>
      </c>
      <c r="B1056" s="586" t="str">
        <f t="shared" si="100"/>
        <v>ENERO</v>
      </c>
      <c r="C1056" s="586">
        <v>31</v>
      </c>
      <c r="D1056" s="586" t="str">
        <f t="shared" si="94"/>
        <v>ENERO 2017 / 30</v>
      </c>
      <c r="BG1056" s="547"/>
    </row>
    <row r="1057" spans="1:105" x14ac:dyDescent="0.25">
      <c r="A1057" s="206"/>
      <c r="B1057" s="206"/>
      <c r="C1057" s="206"/>
      <c r="D1057" s="586" t="str">
        <f t="shared" si="94"/>
        <v>ENERO 2017 / 31</v>
      </c>
      <c r="BG1057" s="547"/>
    </row>
    <row r="1058" spans="1:105" ht="15.75" x14ac:dyDescent="0.25">
      <c r="A1058" s="586">
        <v>2017</v>
      </c>
      <c r="B1058" s="586" t="s">
        <v>240</v>
      </c>
      <c r="C1058" s="586">
        <v>1</v>
      </c>
      <c r="D1058" s="208" t="s">
        <v>228</v>
      </c>
      <c r="E1058" s="209">
        <f>IFERROR(AVERAGE(E1027:E1057),"")</f>
        <v>5</v>
      </c>
      <c r="F1058" s="209">
        <f>IFERROR(AVERAGE(F1027:F1057),"")</f>
        <v>42747.777777777781</v>
      </c>
      <c r="G1058" s="209">
        <f>IFERROR(AVERAGE(G1027:G1057),"")</f>
        <v>69994.888888888891</v>
      </c>
      <c r="H1058" s="209" t="str">
        <f>IFERROR(AVERAGE(H1027:H1057),"")</f>
        <v/>
      </c>
      <c r="I1058" s="209">
        <f>IFERROR(AVERAGE(I1027:I1057),"")</f>
        <v>0.81505555555555564</v>
      </c>
      <c r="J1058" s="209" t="str">
        <f t="shared" ref="J1058:BU1058" si="101">IFERROR(AVERAGE(J1027:J1057),"")</f>
        <v/>
      </c>
      <c r="K1058" s="209">
        <f t="shared" si="101"/>
        <v>0.01</v>
      </c>
      <c r="L1058" s="209">
        <f t="shared" si="101"/>
        <v>27.766666666666666</v>
      </c>
      <c r="M1058" s="209">
        <f t="shared" si="101"/>
        <v>116.55555555555556</v>
      </c>
      <c r="N1058" s="209" t="str">
        <f t="shared" si="101"/>
        <v/>
      </c>
      <c r="O1058" s="209">
        <f t="shared" si="101"/>
        <v>2.1999999999999997</v>
      </c>
      <c r="P1058" s="209">
        <f t="shared" si="101"/>
        <v>56.011111111111099</v>
      </c>
      <c r="Q1058" s="209" t="str">
        <f t="shared" si="101"/>
        <v/>
      </c>
      <c r="R1058" s="209">
        <f t="shared" si="101"/>
        <v>0.08</v>
      </c>
      <c r="S1058" s="209">
        <f t="shared" si="101"/>
        <v>0</v>
      </c>
      <c r="T1058" s="209">
        <f t="shared" si="101"/>
        <v>3.0000000000000002E-2</v>
      </c>
      <c r="U1058" s="209">
        <f t="shared" si="101"/>
        <v>658.11111111111109</v>
      </c>
      <c r="V1058" s="209">
        <f t="shared" si="101"/>
        <v>19934.444444444445</v>
      </c>
      <c r="W1058" s="209">
        <f t="shared" si="101"/>
        <v>1</v>
      </c>
      <c r="X1058" s="209">
        <f t="shared" si="101"/>
        <v>12</v>
      </c>
      <c r="Y1058" s="418" t="str">
        <f t="shared" si="101"/>
        <v/>
      </c>
      <c r="Z1058" s="209">
        <f t="shared" si="101"/>
        <v>0.79</v>
      </c>
      <c r="AA1058" s="209">
        <f t="shared" si="101"/>
        <v>0.88</v>
      </c>
      <c r="AB1058" s="209">
        <f t="shared" si="101"/>
        <v>100.39999999999999</v>
      </c>
      <c r="AC1058" s="209">
        <f t="shared" si="101"/>
        <v>1.6999999999999997</v>
      </c>
      <c r="AD1058" s="209">
        <f t="shared" si="101"/>
        <v>5.5</v>
      </c>
      <c r="AE1058" s="209">
        <f t="shared" si="101"/>
        <v>45</v>
      </c>
      <c r="AF1058" s="209">
        <f t="shared" si="101"/>
        <v>540</v>
      </c>
      <c r="AG1058" s="209">
        <f t="shared" si="101"/>
        <v>720</v>
      </c>
      <c r="AH1058" s="209">
        <f t="shared" si="101"/>
        <v>0.5</v>
      </c>
      <c r="AI1058" s="209">
        <f t="shared" si="101"/>
        <v>4.9999999999999996E-2</v>
      </c>
      <c r="AJ1058" s="209">
        <f t="shared" si="101"/>
        <v>0.02</v>
      </c>
      <c r="AK1058" s="209">
        <f t="shared" si="101"/>
        <v>37.4</v>
      </c>
      <c r="AL1058" s="209" t="str">
        <f t="shared" si="101"/>
        <v/>
      </c>
      <c r="AM1058" s="209">
        <f t="shared" si="101"/>
        <v>3.5</v>
      </c>
      <c r="AN1058" s="209">
        <f t="shared" si="101"/>
        <v>42751.333333333336</v>
      </c>
      <c r="AO1058" s="209">
        <f t="shared" si="101"/>
        <v>70069.833333333328</v>
      </c>
      <c r="AP1058" s="209" t="str">
        <f t="shared" si="101"/>
        <v/>
      </c>
      <c r="AQ1058" s="209">
        <f t="shared" si="101"/>
        <v>0.82671666666666666</v>
      </c>
      <c r="AR1058" s="209" t="str">
        <f t="shared" si="101"/>
        <v/>
      </c>
      <c r="AS1058" s="209">
        <f t="shared" si="101"/>
        <v>0.01</v>
      </c>
      <c r="AT1058" s="209">
        <f t="shared" si="101"/>
        <v>26.166666666666668</v>
      </c>
      <c r="AU1058" s="209">
        <f t="shared" si="101"/>
        <v>133</v>
      </c>
      <c r="AV1058" s="209" t="str">
        <f t="shared" si="101"/>
        <v/>
      </c>
      <c r="AW1058" s="209">
        <f t="shared" si="101"/>
        <v>2.9333333333333336</v>
      </c>
      <c r="AX1058" s="210">
        <f t="shared" si="101"/>
        <v>57.833333333333336</v>
      </c>
      <c r="AY1058" s="209" t="str">
        <f t="shared" si="101"/>
        <v/>
      </c>
      <c r="AZ1058" s="209">
        <f t="shared" si="101"/>
        <v>8.8333333333333333E-2</v>
      </c>
      <c r="BA1058" s="209">
        <f t="shared" si="101"/>
        <v>0.01</v>
      </c>
      <c r="BB1058" s="209">
        <f t="shared" si="101"/>
        <v>4.6666666666666662E-2</v>
      </c>
      <c r="BC1058" s="209">
        <f t="shared" si="101"/>
        <v>673</v>
      </c>
      <c r="BD1058" s="209">
        <f t="shared" si="101"/>
        <v>19836</v>
      </c>
      <c r="BE1058" s="209">
        <f t="shared" si="101"/>
        <v>1.1666666666666667</v>
      </c>
      <c r="BF1058" s="209">
        <f t="shared" si="101"/>
        <v>13</v>
      </c>
      <c r="BG1058" s="412" t="str">
        <f t="shared" si="101"/>
        <v/>
      </c>
      <c r="BH1058" s="209">
        <f t="shared" si="101"/>
        <v>0.79</v>
      </c>
      <c r="BI1058" s="209">
        <f t="shared" si="101"/>
        <v>0.88</v>
      </c>
      <c r="BJ1058" s="209">
        <f t="shared" si="101"/>
        <v>100.39999999999999</v>
      </c>
      <c r="BK1058" s="209">
        <f t="shared" si="101"/>
        <v>1.7</v>
      </c>
      <c r="BL1058" s="209">
        <f t="shared" si="101"/>
        <v>5.5</v>
      </c>
      <c r="BM1058" s="209">
        <f t="shared" si="101"/>
        <v>45</v>
      </c>
      <c r="BN1058" s="209">
        <f t="shared" si="101"/>
        <v>540</v>
      </c>
      <c r="BO1058" s="209">
        <f t="shared" si="101"/>
        <v>720</v>
      </c>
      <c r="BP1058" s="209">
        <f t="shared" si="101"/>
        <v>0.5</v>
      </c>
      <c r="BQ1058" s="209">
        <f t="shared" si="101"/>
        <v>4.9999999999999996E-2</v>
      </c>
      <c r="BR1058" s="209">
        <f t="shared" si="101"/>
        <v>0.02</v>
      </c>
      <c r="BS1058" s="209">
        <f t="shared" si="101"/>
        <v>37.4</v>
      </c>
      <c r="BT1058" s="209" t="str">
        <f t="shared" si="101"/>
        <v/>
      </c>
      <c r="BU1058" s="209">
        <f t="shared" si="101"/>
        <v>2</v>
      </c>
      <c r="BV1058" s="210">
        <f>IFERROR(AVERAGE(BV1027:BV1057),"")</f>
        <v>42744</v>
      </c>
      <c r="BW1058" s="206"/>
      <c r="BX1058" s="206"/>
      <c r="BY1058" s="206"/>
      <c r="BZ1058" s="206"/>
      <c r="CA1058" s="206"/>
      <c r="CB1058" s="206"/>
      <c r="CC1058" s="206"/>
      <c r="CD1058" s="206"/>
      <c r="CE1058" s="206"/>
      <c r="CF1058" s="206"/>
      <c r="CG1058" s="206"/>
      <c r="CH1058" s="206"/>
      <c r="CI1058" s="206"/>
      <c r="CJ1058" s="206"/>
      <c r="CK1058" s="206"/>
      <c r="CL1058" s="206"/>
      <c r="CM1058" s="206"/>
      <c r="CN1058" s="206"/>
      <c r="CO1058" s="448"/>
      <c r="CP1058" s="206"/>
      <c r="CQ1058" s="206"/>
      <c r="CR1058" s="206"/>
      <c r="CS1058" s="206"/>
      <c r="CT1058" s="206"/>
      <c r="CU1058" s="206"/>
      <c r="CV1058" s="206"/>
      <c r="CW1058" s="206"/>
      <c r="CX1058" s="206"/>
      <c r="CY1058" s="206"/>
      <c r="CZ1058" s="206"/>
      <c r="DA1058" s="206"/>
    </row>
    <row r="1059" spans="1:105" x14ac:dyDescent="0.25">
      <c r="A1059" s="586">
        <f>A1058</f>
        <v>2017</v>
      </c>
      <c r="B1059" s="586" t="str">
        <f>B1058</f>
        <v>FEBRERO</v>
      </c>
      <c r="C1059" s="586">
        <v>2</v>
      </c>
      <c r="D1059" s="586" t="str">
        <f t="shared" ref="D1059:D1121" si="102">B1058&amp;" "&amp;A1058&amp;" / "&amp;C1058</f>
        <v>FEBRERO 2017 / 1</v>
      </c>
      <c r="E1059" s="44">
        <v>1</v>
      </c>
      <c r="F1059" s="44">
        <v>42767</v>
      </c>
      <c r="G1059" s="44">
        <v>70547</v>
      </c>
      <c r="H1059" s="44" t="s">
        <v>106</v>
      </c>
      <c r="I1059" s="44">
        <v>0.81699999999999995</v>
      </c>
      <c r="J1059" s="44" t="s">
        <v>20</v>
      </c>
      <c r="K1059" s="44">
        <v>0.01</v>
      </c>
      <c r="L1059" s="44">
        <v>26.6</v>
      </c>
      <c r="M1059" s="44">
        <v>120</v>
      </c>
      <c r="N1059" s="44" t="s">
        <v>103</v>
      </c>
      <c r="O1059" s="44">
        <v>2.2999999999999998</v>
      </c>
      <c r="P1059" s="44">
        <v>57.3</v>
      </c>
      <c r="R1059" s="44">
        <v>0.08</v>
      </c>
      <c r="S1059" s="44">
        <v>0</v>
      </c>
      <c r="T1059" s="44">
        <v>0.03</v>
      </c>
      <c r="U1059" s="44">
        <v>662</v>
      </c>
      <c r="V1059" s="44">
        <v>19918</v>
      </c>
      <c r="W1059" s="44">
        <v>1</v>
      </c>
      <c r="X1059" s="44">
        <v>12.1</v>
      </c>
      <c r="Z1059" s="44">
        <v>0.79</v>
      </c>
      <c r="AA1059" s="55">
        <v>0.88</v>
      </c>
      <c r="AB1059" s="44">
        <v>100.4</v>
      </c>
      <c r="AC1059" s="44">
        <v>1.7</v>
      </c>
      <c r="AD1059" s="44">
        <v>5.5</v>
      </c>
      <c r="AE1059" s="44">
        <v>45</v>
      </c>
      <c r="AF1059" s="44">
        <v>540</v>
      </c>
      <c r="AG1059" s="44">
        <v>720</v>
      </c>
      <c r="AH1059" s="44">
        <v>0.5</v>
      </c>
      <c r="AI1059" s="44">
        <v>0.05</v>
      </c>
      <c r="AJ1059" s="44">
        <v>0.02</v>
      </c>
      <c r="AK1059" s="44">
        <v>37.4</v>
      </c>
      <c r="AM1059" s="44">
        <v>1</v>
      </c>
      <c r="AN1059" s="44">
        <v>42768</v>
      </c>
      <c r="AO1059" s="44">
        <v>70562</v>
      </c>
      <c r="AP1059" s="44" t="s">
        <v>182</v>
      </c>
      <c r="AQ1059" s="44">
        <v>0.83040000000000003</v>
      </c>
      <c r="AR1059" s="44" t="s">
        <v>20</v>
      </c>
      <c r="AS1059" s="44">
        <v>0.04</v>
      </c>
      <c r="AT1059" s="44">
        <v>27</v>
      </c>
      <c r="AU1059" s="44">
        <v>149</v>
      </c>
      <c r="AV1059" s="44" t="s">
        <v>103</v>
      </c>
      <c r="AW1059" s="44">
        <v>3.2</v>
      </c>
      <c r="AX1059" s="55">
        <v>57</v>
      </c>
      <c r="AZ1059" s="44">
        <v>7.0000000000000007E-2</v>
      </c>
      <c r="BA1059" s="44">
        <v>0.01</v>
      </c>
      <c r="BB1059" s="44">
        <v>0.05</v>
      </c>
      <c r="BC1059" s="44">
        <v>671</v>
      </c>
      <c r="BD1059" s="44">
        <v>19806</v>
      </c>
      <c r="BE1059" s="44">
        <v>1</v>
      </c>
      <c r="BF1059" s="44">
        <v>13</v>
      </c>
      <c r="BG1059" s="547"/>
      <c r="BH1059" s="44">
        <v>0.79</v>
      </c>
      <c r="BI1059" s="44">
        <v>0.88</v>
      </c>
      <c r="BJ1059" s="44">
        <v>100.4</v>
      </c>
      <c r="BK1059" s="44">
        <v>1.7</v>
      </c>
      <c r="BL1059" s="44">
        <v>5.5</v>
      </c>
      <c r="BM1059" s="44">
        <v>45</v>
      </c>
      <c r="BN1059" s="44">
        <v>540</v>
      </c>
      <c r="BO1059" s="44">
        <v>720</v>
      </c>
      <c r="BP1059" s="44">
        <v>0.5</v>
      </c>
      <c r="BQ1059" s="44">
        <v>0.05</v>
      </c>
      <c r="BR1059" s="44">
        <v>0.02</v>
      </c>
      <c r="BS1059" s="44">
        <v>37.4</v>
      </c>
      <c r="BU1059" s="44">
        <v>1</v>
      </c>
      <c r="BV1059" s="55">
        <v>42779</v>
      </c>
      <c r="BY1059" s="44">
        <v>0.81230000000000002</v>
      </c>
      <c r="BZ1059" s="44">
        <v>1</v>
      </c>
      <c r="CA1059" s="44">
        <v>0.01</v>
      </c>
      <c r="CB1059" s="44">
        <v>6</v>
      </c>
      <c r="CC1059" s="44">
        <v>111</v>
      </c>
      <c r="CD1059" s="44" t="s">
        <v>103</v>
      </c>
      <c r="CE1059" s="44">
        <v>2.61</v>
      </c>
      <c r="CF1059" s="44">
        <v>56.33</v>
      </c>
      <c r="CG1059" s="44">
        <v>55.23</v>
      </c>
      <c r="CH1059" s="44">
        <v>0.26</v>
      </c>
      <c r="CI1059" s="44">
        <v>0.01</v>
      </c>
      <c r="CJ1059" s="44">
        <v>0</v>
      </c>
      <c r="CK1059" s="44">
        <v>711.4</v>
      </c>
      <c r="CL1059" s="44">
        <v>19958</v>
      </c>
      <c r="CM1059" s="44">
        <v>5.5</v>
      </c>
      <c r="CN1059" s="44">
        <v>15.2</v>
      </c>
      <c r="CP1059" s="44">
        <v>0.79</v>
      </c>
      <c r="CQ1059" s="44">
        <v>0.88</v>
      </c>
      <c r="CR1059" s="44">
        <v>100.4</v>
      </c>
      <c r="CS1059" s="44">
        <v>1.7</v>
      </c>
      <c r="CT1059" s="44">
        <v>5.5</v>
      </c>
      <c r="CU1059" s="44">
        <v>45</v>
      </c>
      <c r="CV1059" s="44">
        <v>540</v>
      </c>
      <c r="CW1059" s="44">
        <v>720</v>
      </c>
      <c r="CX1059" s="44">
        <v>0.5</v>
      </c>
      <c r="CY1059" s="44">
        <v>0.05</v>
      </c>
      <c r="CZ1059" s="44">
        <v>0.02</v>
      </c>
      <c r="DA1059" s="44">
        <v>37.4</v>
      </c>
    </row>
    <row r="1060" spans="1:105" x14ac:dyDescent="0.25">
      <c r="A1060" s="586">
        <f t="shared" ref="A1060:B1075" si="103">A1059</f>
        <v>2017</v>
      </c>
      <c r="B1060" s="586" t="str">
        <f t="shared" si="103"/>
        <v>FEBRERO</v>
      </c>
      <c r="C1060" s="586">
        <v>3</v>
      </c>
      <c r="D1060" s="586" t="str">
        <f t="shared" si="102"/>
        <v>FEBRERO 2017 / 2</v>
      </c>
      <c r="E1060" s="44">
        <v>2</v>
      </c>
      <c r="F1060" s="44">
        <v>42771</v>
      </c>
      <c r="G1060" s="44">
        <v>70643</v>
      </c>
      <c r="H1060" s="44" t="s">
        <v>105</v>
      </c>
      <c r="I1060" s="44">
        <v>0.81889999999999996</v>
      </c>
      <c r="J1060" s="44" t="s">
        <v>20</v>
      </c>
      <c r="K1060" s="44">
        <v>0.01</v>
      </c>
      <c r="L1060" s="44">
        <v>32</v>
      </c>
      <c r="M1060" s="44">
        <v>126</v>
      </c>
      <c r="N1060" s="44" t="s">
        <v>103</v>
      </c>
      <c r="O1060" s="44">
        <v>2.4</v>
      </c>
      <c r="P1060" s="44">
        <v>56</v>
      </c>
      <c r="R1060" s="44">
        <v>0.1</v>
      </c>
      <c r="S1060" s="44">
        <v>0</v>
      </c>
      <c r="T1060" s="44">
        <v>0.03</v>
      </c>
      <c r="U1060" s="44">
        <v>715</v>
      </c>
      <c r="V1060" s="44">
        <v>19902</v>
      </c>
      <c r="W1060" s="44">
        <v>1</v>
      </c>
      <c r="X1060" s="44">
        <v>12.1</v>
      </c>
      <c r="Z1060" s="44">
        <v>0.79</v>
      </c>
      <c r="AA1060" s="55">
        <v>0.88</v>
      </c>
      <c r="AB1060" s="44">
        <v>100.4</v>
      </c>
      <c r="AC1060" s="44">
        <v>1.7</v>
      </c>
      <c r="AD1060" s="44">
        <v>5.5</v>
      </c>
      <c r="AE1060" s="44">
        <v>45</v>
      </c>
      <c r="AF1060" s="44">
        <v>540</v>
      </c>
      <c r="AG1060" s="44">
        <v>720</v>
      </c>
      <c r="AH1060" s="44">
        <v>0.5</v>
      </c>
      <c r="AI1060" s="44">
        <v>0.05</v>
      </c>
      <c r="AJ1060" s="44">
        <v>0.02</v>
      </c>
      <c r="AK1060" s="44">
        <v>37.4</v>
      </c>
      <c r="AM1060" s="44">
        <v>2</v>
      </c>
      <c r="AN1060" s="44">
        <v>42771</v>
      </c>
      <c r="AO1060" s="44">
        <v>70626</v>
      </c>
      <c r="AP1060" s="44" t="s">
        <v>153</v>
      </c>
      <c r="AQ1060" s="44">
        <v>0.83250000000000002</v>
      </c>
      <c r="AR1060" s="44" t="s">
        <v>20</v>
      </c>
      <c r="AS1060" s="44">
        <v>0.06</v>
      </c>
      <c r="AT1060" s="44">
        <v>20</v>
      </c>
      <c r="AU1060" s="44">
        <v>147</v>
      </c>
      <c r="AV1060" s="44" t="s">
        <v>103</v>
      </c>
      <c r="AW1060" s="44">
        <v>3.2</v>
      </c>
      <c r="AX1060" s="55">
        <v>57</v>
      </c>
      <c r="AZ1060" s="44">
        <v>7.0000000000000007E-2</v>
      </c>
      <c r="BA1060" s="44">
        <v>0.01</v>
      </c>
      <c r="BB1060" s="44">
        <v>0.05</v>
      </c>
      <c r="BC1060" s="44">
        <v>689</v>
      </c>
      <c r="BD1060" s="44">
        <v>19789</v>
      </c>
      <c r="BE1060" s="44">
        <v>2</v>
      </c>
      <c r="BF1060" s="44">
        <v>13</v>
      </c>
      <c r="BG1060" s="547"/>
      <c r="BH1060" s="44">
        <v>0.79</v>
      </c>
      <c r="BI1060" s="44">
        <v>0.88</v>
      </c>
      <c r="BJ1060" s="44">
        <v>100.4</v>
      </c>
      <c r="BK1060" s="44">
        <v>1.7</v>
      </c>
      <c r="BL1060" s="44">
        <v>5.5</v>
      </c>
      <c r="BM1060" s="44">
        <v>45</v>
      </c>
      <c r="BN1060" s="44">
        <v>540</v>
      </c>
      <c r="BO1060" s="44">
        <v>720</v>
      </c>
      <c r="BP1060" s="44">
        <v>0.5</v>
      </c>
      <c r="BQ1060" s="44">
        <v>0.05</v>
      </c>
      <c r="BR1060" s="44">
        <v>0.02</v>
      </c>
      <c r="BS1060" s="44">
        <v>37.4</v>
      </c>
      <c r="BU1060" s="44">
        <v>2</v>
      </c>
      <c r="BV1060" s="55">
        <v>42786</v>
      </c>
      <c r="BY1060" s="44">
        <v>0.81320000000000003</v>
      </c>
      <c r="BZ1060" s="44">
        <v>1</v>
      </c>
      <c r="CA1060" s="44">
        <v>0.01</v>
      </c>
      <c r="CB1060" s="44">
        <v>6</v>
      </c>
      <c r="CC1060" s="44">
        <v>112</v>
      </c>
      <c r="CD1060" s="44" t="s">
        <v>103</v>
      </c>
      <c r="CE1060" s="44">
        <v>2.65</v>
      </c>
      <c r="CF1060" s="44">
        <v>56.88</v>
      </c>
      <c r="CG1060" s="44">
        <v>55.78</v>
      </c>
      <c r="CH1060" s="44">
        <v>0.25</v>
      </c>
      <c r="CI1060" s="44">
        <v>0.01</v>
      </c>
      <c r="CJ1060" s="44">
        <v>0</v>
      </c>
      <c r="CK1060" s="44">
        <v>711.2</v>
      </c>
      <c r="CL1060" s="44">
        <v>19950</v>
      </c>
      <c r="CM1060" s="44">
        <v>5.5</v>
      </c>
      <c r="CN1060" s="44">
        <v>15.4</v>
      </c>
      <c r="CP1060" s="44">
        <v>0.79</v>
      </c>
      <c r="CQ1060" s="44">
        <v>0.88</v>
      </c>
      <c r="CR1060" s="44">
        <v>100.4</v>
      </c>
      <c r="CS1060" s="44">
        <v>1.7</v>
      </c>
      <c r="CT1060" s="44">
        <v>5.5</v>
      </c>
      <c r="CU1060" s="44">
        <v>45</v>
      </c>
      <c r="CV1060" s="44">
        <v>540</v>
      </c>
      <c r="CW1060" s="44">
        <v>720</v>
      </c>
      <c r="CX1060" s="44">
        <v>0.5</v>
      </c>
      <c r="CY1060" s="44">
        <v>0.05</v>
      </c>
      <c r="CZ1060" s="44">
        <v>0.02</v>
      </c>
      <c r="DA1060" s="44">
        <v>37.4</v>
      </c>
    </row>
    <row r="1061" spans="1:105" x14ac:dyDescent="0.25">
      <c r="A1061" s="586">
        <f t="shared" si="103"/>
        <v>2017</v>
      </c>
      <c r="B1061" s="586" t="str">
        <f t="shared" si="103"/>
        <v>FEBRERO</v>
      </c>
      <c r="C1061" s="586">
        <v>4</v>
      </c>
      <c r="D1061" s="586" t="str">
        <f t="shared" si="102"/>
        <v>FEBRERO 2017 / 3</v>
      </c>
      <c r="E1061" s="44">
        <v>3</v>
      </c>
      <c r="F1061" s="44">
        <v>42775</v>
      </c>
      <c r="G1061" s="44">
        <v>70726</v>
      </c>
      <c r="H1061" s="44" t="s">
        <v>104</v>
      </c>
      <c r="I1061" s="44">
        <v>0.81979999999999997</v>
      </c>
      <c r="J1061" s="44" t="s">
        <v>20</v>
      </c>
      <c r="K1061" s="44">
        <v>0.01</v>
      </c>
      <c r="L1061" s="44">
        <v>37.4</v>
      </c>
      <c r="M1061" s="44">
        <v>128</v>
      </c>
      <c r="N1061" s="44" t="s">
        <v>103</v>
      </c>
      <c r="O1061" s="44">
        <v>2.5</v>
      </c>
      <c r="P1061" s="44">
        <v>56.2</v>
      </c>
      <c r="R1061" s="44">
        <v>0.08</v>
      </c>
      <c r="S1061" s="44">
        <v>0</v>
      </c>
      <c r="T1061" s="44">
        <v>0.03</v>
      </c>
      <c r="U1061" s="44">
        <v>672</v>
      </c>
      <c r="V1061" s="44">
        <v>19894</v>
      </c>
      <c r="W1061" s="44">
        <v>1</v>
      </c>
      <c r="X1061" s="44">
        <v>12</v>
      </c>
      <c r="Z1061" s="44">
        <v>0.79</v>
      </c>
      <c r="AA1061" s="55">
        <v>0.88</v>
      </c>
      <c r="AB1061" s="44">
        <v>100.4</v>
      </c>
      <c r="AC1061" s="44">
        <v>1.7</v>
      </c>
      <c r="AD1061" s="44">
        <v>5.5</v>
      </c>
      <c r="AE1061" s="44">
        <v>45</v>
      </c>
      <c r="AF1061" s="44">
        <v>540</v>
      </c>
      <c r="AG1061" s="44">
        <v>720</v>
      </c>
      <c r="AH1061" s="44">
        <v>0.5</v>
      </c>
      <c r="AI1061" s="44">
        <v>0.05</v>
      </c>
      <c r="AJ1061" s="44">
        <v>0.02</v>
      </c>
      <c r="AK1061" s="44">
        <v>37.4</v>
      </c>
      <c r="AM1061" s="44">
        <v>3</v>
      </c>
      <c r="AN1061" s="44">
        <v>42775</v>
      </c>
      <c r="AO1061" s="44">
        <v>70735</v>
      </c>
      <c r="AP1061" s="44" t="s">
        <v>152</v>
      </c>
      <c r="AQ1061" s="44">
        <v>0.83040000000000003</v>
      </c>
      <c r="AR1061" s="44" t="s">
        <v>20</v>
      </c>
      <c r="AS1061" s="44">
        <v>0.05</v>
      </c>
      <c r="AT1061" s="44">
        <v>27</v>
      </c>
      <c r="AU1061" s="44">
        <v>136</v>
      </c>
      <c r="AV1061" s="44" t="s">
        <v>103</v>
      </c>
      <c r="AW1061" s="44">
        <v>3</v>
      </c>
      <c r="AX1061" s="55">
        <v>58</v>
      </c>
      <c r="AZ1061" s="44">
        <v>7.0000000000000007E-2</v>
      </c>
      <c r="BA1061" s="44">
        <v>0.01</v>
      </c>
      <c r="BB1061" s="44">
        <v>0.02</v>
      </c>
      <c r="BC1061" s="44">
        <v>698</v>
      </c>
      <c r="BD1061" s="44">
        <v>19806</v>
      </c>
      <c r="BE1061" s="44">
        <v>1.5</v>
      </c>
      <c r="BF1061" s="44">
        <v>13</v>
      </c>
      <c r="BG1061" s="547"/>
      <c r="BH1061" s="44">
        <v>0.79</v>
      </c>
      <c r="BI1061" s="44">
        <v>0.88</v>
      </c>
      <c r="BJ1061" s="44">
        <v>100.4</v>
      </c>
      <c r="BK1061" s="44">
        <v>1.7</v>
      </c>
      <c r="BL1061" s="44">
        <v>5.5</v>
      </c>
      <c r="BM1061" s="44">
        <v>45</v>
      </c>
      <c r="BN1061" s="44">
        <v>540</v>
      </c>
      <c r="BO1061" s="44">
        <v>720</v>
      </c>
      <c r="BP1061" s="44">
        <v>0.5</v>
      </c>
      <c r="BQ1061" s="44">
        <v>0.05</v>
      </c>
      <c r="BR1061" s="44">
        <v>0.02</v>
      </c>
      <c r="BS1061" s="44">
        <v>37.4</v>
      </c>
    </row>
    <row r="1062" spans="1:105" x14ac:dyDescent="0.25">
      <c r="A1062" s="586">
        <f t="shared" si="103"/>
        <v>2017</v>
      </c>
      <c r="B1062" s="586" t="str">
        <f t="shared" si="103"/>
        <v>FEBRERO</v>
      </c>
      <c r="C1062" s="586">
        <v>5</v>
      </c>
      <c r="D1062" s="586" t="str">
        <f t="shared" si="102"/>
        <v>FEBRERO 2017 / 4</v>
      </c>
      <c r="E1062" s="44">
        <v>4</v>
      </c>
      <c r="F1062" s="44">
        <v>42779</v>
      </c>
      <c r="G1062" s="44">
        <v>70822</v>
      </c>
      <c r="H1062" s="44" t="s">
        <v>105</v>
      </c>
      <c r="I1062" s="44">
        <v>0.82120000000000004</v>
      </c>
      <c r="J1062" s="44" t="s">
        <v>20</v>
      </c>
      <c r="K1062" s="44">
        <v>0.01</v>
      </c>
      <c r="L1062" s="44">
        <v>26.6</v>
      </c>
      <c r="M1062" s="44">
        <v>130</v>
      </c>
      <c r="N1062" s="44" t="s">
        <v>103</v>
      </c>
      <c r="O1062" s="44">
        <v>2.5</v>
      </c>
      <c r="P1062" s="44">
        <v>55.6</v>
      </c>
      <c r="R1062" s="44">
        <v>0.08</v>
      </c>
      <c r="S1062" s="44">
        <v>0</v>
      </c>
      <c r="T1062" s="44">
        <v>0.03</v>
      </c>
      <c r="U1062" s="44">
        <v>656</v>
      </c>
      <c r="V1062" s="44">
        <v>19882</v>
      </c>
      <c r="W1062" s="44">
        <v>1</v>
      </c>
      <c r="X1062" s="44">
        <v>12</v>
      </c>
      <c r="Z1062" s="44">
        <v>0.79</v>
      </c>
      <c r="AA1062" s="55">
        <v>0.88</v>
      </c>
      <c r="AB1062" s="44">
        <v>100.4</v>
      </c>
      <c r="AC1062" s="44">
        <v>1.7</v>
      </c>
      <c r="AD1062" s="44">
        <v>5.5</v>
      </c>
      <c r="AE1062" s="44">
        <v>45</v>
      </c>
      <c r="AF1062" s="44">
        <v>540</v>
      </c>
      <c r="AG1062" s="44">
        <v>720</v>
      </c>
      <c r="AH1062" s="44">
        <v>0.5</v>
      </c>
      <c r="AI1062" s="44">
        <v>0.05</v>
      </c>
      <c r="AJ1062" s="44">
        <v>0.02</v>
      </c>
      <c r="AK1062" s="44">
        <v>37.4</v>
      </c>
      <c r="AM1062" s="44">
        <v>4</v>
      </c>
      <c r="AN1062" s="44">
        <v>42778</v>
      </c>
      <c r="AO1062" s="44">
        <v>70777</v>
      </c>
      <c r="AP1062" s="44" t="s">
        <v>108</v>
      </c>
      <c r="AQ1062" s="44">
        <v>0.82650000000000001</v>
      </c>
      <c r="AR1062" s="44" t="s">
        <v>20</v>
      </c>
      <c r="AS1062" s="44">
        <v>0.03</v>
      </c>
      <c r="AT1062" s="44">
        <v>21</v>
      </c>
      <c r="AU1062" s="44">
        <v>140</v>
      </c>
      <c r="AV1062" s="44" t="s">
        <v>103</v>
      </c>
      <c r="AW1062" s="44">
        <v>2.9</v>
      </c>
      <c r="AX1062" s="55">
        <v>53</v>
      </c>
      <c r="AZ1062" s="44">
        <v>7.0000000000000007E-2</v>
      </c>
      <c r="BA1062" s="44">
        <v>0.01</v>
      </c>
      <c r="BB1062" s="44">
        <v>0.05</v>
      </c>
      <c r="BC1062" s="44">
        <v>666</v>
      </c>
      <c r="BD1062" s="44">
        <v>19838</v>
      </c>
      <c r="BE1062" s="44">
        <v>1.5</v>
      </c>
      <c r="BF1062" s="44">
        <v>13</v>
      </c>
      <c r="BG1062" s="547"/>
      <c r="BH1062" s="44">
        <v>0.79</v>
      </c>
      <c r="BI1062" s="44">
        <v>0.88</v>
      </c>
      <c r="BJ1062" s="44">
        <v>100.4</v>
      </c>
      <c r="BK1062" s="44">
        <v>1.7</v>
      </c>
      <c r="BL1062" s="44">
        <v>5.5</v>
      </c>
      <c r="BM1062" s="44">
        <v>45</v>
      </c>
      <c r="BN1062" s="44">
        <v>540</v>
      </c>
      <c r="BO1062" s="44">
        <v>720</v>
      </c>
      <c r="BP1062" s="44">
        <v>0.5</v>
      </c>
      <c r="BQ1062" s="44">
        <v>0.05</v>
      </c>
      <c r="BR1062" s="44">
        <v>0.02</v>
      </c>
      <c r="BS1062" s="44">
        <v>37.4</v>
      </c>
    </row>
    <row r="1063" spans="1:105" x14ac:dyDescent="0.25">
      <c r="A1063" s="586">
        <f t="shared" si="103"/>
        <v>2017</v>
      </c>
      <c r="B1063" s="586" t="str">
        <f t="shared" si="103"/>
        <v>FEBRERO</v>
      </c>
      <c r="C1063" s="586">
        <v>6</v>
      </c>
      <c r="D1063" s="586" t="str">
        <f t="shared" si="102"/>
        <v>FEBRERO 2017 / 5</v>
      </c>
      <c r="E1063" s="44">
        <v>5</v>
      </c>
      <c r="F1063" s="44">
        <v>42783</v>
      </c>
      <c r="G1063" s="44">
        <v>70910</v>
      </c>
      <c r="H1063" s="44" t="s">
        <v>106</v>
      </c>
      <c r="I1063" s="44">
        <v>0.81979999999999997</v>
      </c>
      <c r="J1063" s="44" t="s">
        <v>20</v>
      </c>
      <c r="K1063" s="44">
        <v>0.01</v>
      </c>
      <c r="L1063" s="44">
        <v>37.4</v>
      </c>
      <c r="M1063" s="44">
        <v>130</v>
      </c>
      <c r="N1063" s="44" t="s">
        <v>103</v>
      </c>
      <c r="O1063" s="44">
        <v>2.4</v>
      </c>
      <c r="P1063" s="44">
        <v>55.9</v>
      </c>
      <c r="R1063" s="44">
        <v>0.08</v>
      </c>
      <c r="S1063" s="44">
        <v>0</v>
      </c>
      <c r="T1063" s="44">
        <v>0.03</v>
      </c>
      <c r="U1063" s="44">
        <v>660</v>
      </c>
      <c r="V1063" s="44">
        <v>19894</v>
      </c>
      <c r="W1063" s="44">
        <v>1</v>
      </c>
      <c r="X1063" s="44">
        <v>12</v>
      </c>
      <c r="Z1063" s="44">
        <v>0.79</v>
      </c>
      <c r="AA1063" s="55">
        <v>0.88</v>
      </c>
      <c r="AB1063" s="44">
        <v>100.4</v>
      </c>
      <c r="AC1063" s="44">
        <v>1.7</v>
      </c>
      <c r="AD1063" s="44">
        <v>5.5</v>
      </c>
      <c r="AE1063" s="44">
        <v>45</v>
      </c>
      <c r="AF1063" s="44">
        <v>540</v>
      </c>
      <c r="AG1063" s="44">
        <v>720</v>
      </c>
      <c r="AH1063" s="44">
        <v>0.5</v>
      </c>
      <c r="AI1063" s="44">
        <v>0.05</v>
      </c>
      <c r="AJ1063" s="44">
        <v>0.02</v>
      </c>
      <c r="AK1063" s="44">
        <v>37.4</v>
      </c>
      <c r="AM1063" s="44">
        <v>5</v>
      </c>
      <c r="AN1063" s="44">
        <v>42781</v>
      </c>
      <c r="AO1063" s="44">
        <v>70843</v>
      </c>
      <c r="AP1063" s="44" t="s">
        <v>153</v>
      </c>
      <c r="AQ1063" s="44">
        <v>0.82750000000000001</v>
      </c>
      <c r="AR1063" s="44" t="s">
        <v>20</v>
      </c>
      <c r="AS1063" s="44">
        <v>0.04</v>
      </c>
      <c r="AT1063" s="44">
        <v>27</v>
      </c>
      <c r="AU1063" s="44">
        <v>124</v>
      </c>
      <c r="AV1063" s="44" t="s">
        <v>103</v>
      </c>
      <c r="AW1063" s="44">
        <v>2.9</v>
      </c>
      <c r="AX1063" s="55">
        <v>57</v>
      </c>
      <c r="AZ1063" s="44">
        <v>0.05</v>
      </c>
      <c r="BA1063" s="44">
        <v>0.01</v>
      </c>
      <c r="BB1063" s="44">
        <v>0.05</v>
      </c>
      <c r="BC1063" s="44">
        <v>673</v>
      </c>
      <c r="BD1063" s="44">
        <v>19830</v>
      </c>
      <c r="BE1063" s="44">
        <v>1</v>
      </c>
      <c r="BF1063" s="44">
        <v>13</v>
      </c>
      <c r="BG1063" s="547"/>
      <c r="BH1063" s="44">
        <v>0.79</v>
      </c>
      <c r="BI1063" s="44">
        <v>0.88</v>
      </c>
      <c r="BJ1063" s="44">
        <v>100.4</v>
      </c>
      <c r="BK1063" s="44">
        <v>1.7</v>
      </c>
      <c r="BL1063" s="44">
        <v>5.5</v>
      </c>
      <c r="BM1063" s="44">
        <v>45</v>
      </c>
      <c r="BN1063" s="44">
        <v>540</v>
      </c>
      <c r="BO1063" s="44">
        <v>720</v>
      </c>
      <c r="BP1063" s="44">
        <v>0.5</v>
      </c>
      <c r="BQ1063" s="44">
        <v>0.05</v>
      </c>
      <c r="BR1063" s="44">
        <v>0.02</v>
      </c>
      <c r="BS1063" s="44">
        <v>37.4</v>
      </c>
    </row>
    <row r="1064" spans="1:105" x14ac:dyDescent="0.25">
      <c r="A1064" s="586">
        <f t="shared" si="103"/>
        <v>2017</v>
      </c>
      <c r="B1064" s="586" t="str">
        <f t="shared" si="103"/>
        <v>FEBRERO</v>
      </c>
      <c r="C1064" s="586">
        <v>7</v>
      </c>
      <c r="D1064" s="586" t="str">
        <f t="shared" si="102"/>
        <v>FEBRERO 2017 / 6</v>
      </c>
      <c r="E1064" s="44">
        <v>6</v>
      </c>
      <c r="F1064" s="44">
        <v>42787</v>
      </c>
      <c r="G1064" s="44">
        <v>70996</v>
      </c>
      <c r="H1064" s="44" t="s">
        <v>105</v>
      </c>
      <c r="I1064" s="44">
        <v>0.81889999999999996</v>
      </c>
      <c r="J1064" s="44" t="s">
        <v>20</v>
      </c>
      <c r="K1064" s="44">
        <v>0.01</v>
      </c>
      <c r="L1064" s="44">
        <v>32</v>
      </c>
      <c r="M1064" s="44">
        <v>126</v>
      </c>
      <c r="N1064" s="44" t="s">
        <v>103</v>
      </c>
      <c r="O1064" s="44">
        <v>2.5</v>
      </c>
      <c r="P1064" s="44">
        <v>56</v>
      </c>
      <c r="R1064" s="44">
        <v>0.08</v>
      </c>
      <c r="S1064" s="44">
        <v>0</v>
      </c>
      <c r="T1064" s="44">
        <v>0.03</v>
      </c>
      <c r="U1064" s="44">
        <v>666</v>
      </c>
      <c r="V1064" s="44">
        <v>19902</v>
      </c>
      <c r="W1064" s="44">
        <v>1</v>
      </c>
      <c r="X1064" s="44">
        <v>12</v>
      </c>
      <c r="Z1064" s="44">
        <v>0.79</v>
      </c>
      <c r="AA1064" s="55">
        <v>0.88</v>
      </c>
      <c r="AB1064" s="44">
        <v>100.4</v>
      </c>
      <c r="AC1064" s="44">
        <v>1.7</v>
      </c>
      <c r="AD1064" s="44">
        <v>5.5</v>
      </c>
      <c r="AE1064" s="44">
        <v>45</v>
      </c>
      <c r="AF1064" s="44">
        <v>540</v>
      </c>
      <c r="AG1064" s="44">
        <v>720</v>
      </c>
      <c r="AH1064" s="44">
        <v>0.5</v>
      </c>
      <c r="AI1064" s="44">
        <v>0.05</v>
      </c>
      <c r="AJ1064" s="44">
        <v>0.02</v>
      </c>
      <c r="AK1064" s="44">
        <v>37.4</v>
      </c>
      <c r="AM1064" s="44">
        <v>6</v>
      </c>
      <c r="AN1064" s="44">
        <v>42785</v>
      </c>
      <c r="AO1064" s="44">
        <v>70942</v>
      </c>
      <c r="AP1064" s="44" t="s">
        <v>152</v>
      </c>
      <c r="AQ1064" s="44">
        <v>0.82850000000000001</v>
      </c>
      <c r="AR1064" s="44" t="s">
        <v>20</v>
      </c>
      <c r="AS1064" s="44">
        <v>0.03</v>
      </c>
      <c r="AT1064" s="44">
        <v>27</v>
      </c>
      <c r="AU1064" s="44">
        <v>142</v>
      </c>
      <c r="AV1064" s="44" t="s">
        <v>103</v>
      </c>
      <c r="AW1064" s="44">
        <v>3.1</v>
      </c>
      <c r="AX1064" s="55">
        <v>57</v>
      </c>
      <c r="AZ1064" s="44">
        <v>0.04</v>
      </c>
      <c r="BA1064" s="44">
        <v>0.01</v>
      </c>
      <c r="BB1064" s="44">
        <v>0.03</v>
      </c>
      <c r="BC1064" s="44">
        <v>680</v>
      </c>
      <c r="BD1064" s="44">
        <v>19822</v>
      </c>
      <c r="BE1064" s="44">
        <v>1</v>
      </c>
      <c r="BF1064" s="44">
        <v>13</v>
      </c>
      <c r="BG1064" s="547"/>
      <c r="BH1064" s="44">
        <v>0.79</v>
      </c>
      <c r="BI1064" s="44">
        <v>0.88</v>
      </c>
      <c r="BJ1064" s="44">
        <v>100.4</v>
      </c>
      <c r="BK1064" s="44">
        <v>1.7</v>
      </c>
      <c r="BL1064" s="44">
        <v>5.5</v>
      </c>
      <c r="BM1064" s="44">
        <v>45</v>
      </c>
      <c r="BN1064" s="44">
        <v>540</v>
      </c>
      <c r="BO1064" s="44">
        <v>720</v>
      </c>
      <c r="BP1064" s="44">
        <v>0.5</v>
      </c>
      <c r="BQ1064" s="44">
        <v>0.05</v>
      </c>
      <c r="BR1064" s="44">
        <v>0.02</v>
      </c>
      <c r="BS1064" s="44">
        <v>37.4</v>
      </c>
    </row>
    <row r="1065" spans="1:105" x14ac:dyDescent="0.25">
      <c r="A1065" s="586">
        <f t="shared" si="103"/>
        <v>2017</v>
      </c>
      <c r="B1065" s="586" t="str">
        <f t="shared" si="103"/>
        <v>FEBRERO</v>
      </c>
      <c r="C1065" s="586">
        <v>8</v>
      </c>
      <c r="D1065" s="586" t="str">
        <f t="shared" si="102"/>
        <v>FEBRERO 2017 / 7</v>
      </c>
      <c r="E1065" s="44">
        <v>7</v>
      </c>
      <c r="F1065" s="44">
        <v>42791</v>
      </c>
      <c r="G1065" s="44">
        <v>71247</v>
      </c>
      <c r="H1065" s="44" t="s">
        <v>106</v>
      </c>
      <c r="I1065" s="44">
        <v>0.82079999999999997</v>
      </c>
      <c r="J1065" s="44" t="s">
        <v>20</v>
      </c>
      <c r="K1065" s="44">
        <v>0.01</v>
      </c>
      <c r="L1065" s="44">
        <v>32</v>
      </c>
      <c r="M1065" s="44">
        <v>126</v>
      </c>
      <c r="N1065" s="44" t="s">
        <v>103</v>
      </c>
      <c r="O1065" s="44">
        <v>2.5</v>
      </c>
      <c r="P1065" s="44">
        <v>56.6</v>
      </c>
      <c r="R1065" s="44">
        <v>0.08</v>
      </c>
      <c r="S1065" s="44">
        <v>0</v>
      </c>
      <c r="T1065" s="44">
        <v>0.03</v>
      </c>
      <c r="U1065" s="44">
        <v>668</v>
      </c>
      <c r="V1065" s="44">
        <v>19886</v>
      </c>
      <c r="W1065" s="44">
        <v>1</v>
      </c>
      <c r="X1065" s="44">
        <v>12</v>
      </c>
      <c r="Z1065" s="44">
        <v>0.79</v>
      </c>
      <c r="AA1065" s="55">
        <v>0.88</v>
      </c>
      <c r="AB1065" s="44">
        <v>100.4</v>
      </c>
      <c r="AC1065" s="44">
        <v>1.7</v>
      </c>
      <c r="AD1065" s="44">
        <v>5.5</v>
      </c>
      <c r="AE1065" s="44">
        <v>45</v>
      </c>
      <c r="AF1065" s="44">
        <v>540</v>
      </c>
      <c r="AG1065" s="44">
        <v>720</v>
      </c>
      <c r="AH1065" s="44">
        <v>0.5</v>
      </c>
      <c r="AI1065" s="44">
        <v>0.05</v>
      </c>
      <c r="AJ1065" s="44">
        <v>0.02</v>
      </c>
      <c r="AK1065" s="44">
        <v>37.4</v>
      </c>
      <c r="AM1065" s="44">
        <v>7</v>
      </c>
      <c r="AN1065" s="44">
        <v>42789</v>
      </c>
      <c r="AO1065" s="44">
        <v>71194</v>
      </c>
      <c r="AP1065" s="44" t="s">
        <v>182</v>
      </c>
      <c r="AQ1065" s="44">
        <v>0.82220000000000004</v>
      </c>
      <c r="AR1065" s="44" t="s">
        <v>20</v>
      </c>
      <c r="AS1065" s="44">
        <v>0.03</v>
      </c>
      <c r="AT1065" s="44">
        <v>27</v>
      </c>
      <c r="AU1065" s="44">
        <v>138</v>
      </c>
      <c r="AV1065" s="44" t="s">
        <v>103</v>
      </c>
      <c r="AW1065" s="44">
        <v>2.6</v>
      </c>
      <c r="AX1065" s="55">
        <v>59</v>
      </c>
      <c r="AZ1065" s="44">
        <v>0.04</v>
      </c>
      <c r="BA1065" s="44">
        <v>0.01</v>
      </c>
      <c r="BB1065" s="44">
        <v>0.03</v>
      </c>
      <c r="BC1065" s="44">
        <v>678</v>
      </c>
      <c r="BD1065" s="44">
        <v>19874</v>
      </c>
      <c r="BE1065" s="44">
        <v>1</v>
      </c>
      <c r="BF1065" s="44">
        <v>13</v>
      </c>
      <c r="BG1065" s="547"/>
      <c r="BH1065" s="44">
        <v>0.79</v>
      </c>
      <c r="BI1065" s="44">
        <v>0.88</v>
      </c>
      <c r="BJ1065" s="44">
        <v>100.4</v>
      </c>
      <c r="BK1065" s="44">
        <v>1.7</v>
      </c>
      <c r="BL1065" s="44">
        <v>5.5</v>
      </c>
      <c r="BM1065" s="44">
        <v>45</v>
      </c>
      <c r="BN1065" s="44">
        <v>540</v>
      </c>
      <c r="BO1065" s="44">
        <v>720</v>
      </c>
      <c r="BP1065" s="44">
        <v>0.5</v>
      </c>
      <c r="BQ1065" s="44">
        <v>0.05</v>
      </c>
      <c r="BR1065" s="44">
        <v>0.02</v>
      </c>
      <c r="BS1065" s="44">
        <v>37.4</v>
      </c>
    </row>
    <row r="1066" spans="1:105" x14ac:dyDescent="0.25">
      <c r="A1066" s="586">
        <f t="shared" si="103"/>
        <v>2017</v>
      </c>
      <c r="B1066" s="586" t="str">
        <f t="shared" si="103"/>
        <v>FEBRERO</v>
      </c>
      <c r="C1066" s="586">
        <v>9</v>
      </c>
      <c r="D1066" s="586" t="str">
        <f t="shared" si="102"/>
        <v>FEBRERO 2017 / 8</v>
      </c>
      <c r="AM1066" s="44">
        <v>8</v>
      </c>
      <c r="AN1066" s="44">
        <v>42790</v>
      </c>
      <c r="AO1066" s="44">
        <v>71215</v>
      </c>
      <c r="AP1066" s="44" t="s">
        <v>153</v>
      </c>
      <c r="AQ1066" s="44">
        <v>0.82169999999999999</v>
      </c>
      <c r="AR1066" s="44" t="s">
        <v>20</v>
      </c>
      <c r="AS1066" s="44">
        <v>0.04</v>
      </c>
      <c r="AT1066" s="44">
        <v>27</v>
      </c>
      <c r="AU1066" s="44">
        <v>127</v>
      </c>
      <c r="AV1066" s="44" t="s">
        <v>103</v>
      </c>
      <c r="AW1066" s="44">
        <v>2.6</v>
      </c>
      <c r="AX1066" s="55">
        <v>58</v>
      </c>
      <c r="AZ1066" s="44">
        <v>0.06</v>
      </c>
      <c r="BA1066" s="44">
        <v>0.01</v>
      </c>
      <c r="BB1066" s="44">
        <v>0.03</v>
      </c>
      <c r="BC1066" s="44">
        <v>684</v>
      </c>
      <c r="BD1066" s="44">
        <v>19878</v>
      </c>
      <c r="BE1066" s="44">
        <v>1</v>
      </c>
      <c r="BF1066" s="44">
        <v>13</v>
      </c>
      <c r="BG1066" s="547"/>
      <c r="BH1066" s="44">
        <v>0.79</v>
      </c>
      <c r="BI1066" s="44">
        <v>0.88</v>
      </c>
      <c r="BJ1066" s="44">
        <v>100.4</v>
      </c>
      <c r="BK1066" s="44">
        <v>1.7</v>
      </c>
      <c r="BL1066" s="44">
        <v>5.5</v>
      </c>
      <c r="BM1066" s="44">
        <v>45</v>
      </c>
      <c r="BN1066" s="44">
        <v>540</v>
      </c>
      <c r="BO1066" s="44">
        <v>720</v>
      </c>
      <c r="BP1066" s="44">
        <v>0.5</v>
      </c>
      <c r="BQ1066" s="44">
        <v>0.05</v>
      </c>
      <c r="BR1066" s="44">
        <v>0.02</v>
      </c>
      <c r="BS1066" s="44">
        <v>37.4</v>
      </c>
    </row>
    <row r="1067" spans="1:105" x14ac:dyDescent="0.25">
      <c r="A1067" s="586">
        <f t="shared" si="103"/>
        <v>2017</v>
      </c>
      <c r="B1067" s="586" t="str">
        <f t="shared" si="103"/>
        <v>FEBRERO</v>
      </c>
      <c r="C1067" s="586">
        <v>10</v>
      </c>
      <c r="D1067" s="586" t="str">
        <f t="shared" si="102"/>
        <v>FEBRERO 2017 / 9</v>
      </c>
      <c r="AM1067" s="44">
        <v>9</v>
      </c>
      <c r="AN1067" s="44">
        <v>42794</v>
      </c>
      <c r="AO1067" s="44">
        <v>71267</v>
      </c>
      <c r="AP1067" s="44" t="s">
        <v>152</v>
      </c>
      <c r="AQ1067" s="44">
        <v>0.82699999999999996</v>
      </c>
      <c r="AR1067" s="44" t="s">
        <v>20</v>
      </c>
      <c r="AS1067" s="44">
        <v>0.02</v>
      </c>
      <c r="AT1067" s="44">
        <v>27</v>
      </c>
      <c r="AU1067" s="44">
        <v>127</v>
      </c>
      <c r="AV1067" s="44" t="s">
        <v>103</v>
      </c>
      <c r="AW1067" s="44">
        <v>3.1</v>
      </c>
      <c r="AX1067" s="55">
        <v>58</v>
      </c>
      <c r="AZ1067" s="44">
        <v>0.05</v>
      </c>
      <c r="BA1067" s="44">
        <v>0.01</v>
      </c>
      <c r="BB1067" s="44">
        <v>0.05</v>
      </c>
      <c r="BC1067" s="44">
        <v>678</v>
      </c>
      <c r="BD1067" s="44">
        <v>19834</v>
      </c>
      <c r="BE1067" s="44">
        <v>1.5</v>
      </c>
      <c r="BF1067" s="44">
        <v>13</v>
      </c>
      <c r="BG1067" s="547"/>
      <c r="BH1067" s="44">
        <v>0.79</v>
      </c>
      <c r="BI1067" s="44">
        <v>0.88</v>
      </c>
      <c r="BJ1067" s="44">
        <v>100.4</v>
      </c>
      <c r="BK1067" s="44">
        <v>1.7</v>
      </c>
      <c r="BL1067" s="44">
        <v>5.5</v>
      </c>
      <c r="BM1067" s="44">
        <v>45</v>
      </c>
      <c r="BN1067" s="44">
        <v>540</v>
      </c>
      <c r="BO1067" s="44">
        <v>720</v>
      </c>
      <c r="BP1067" s="44">
        <v>0.5</v>
      </c>
      <c r="BQ1067" s="44">
        <v>0.05</v>
      </c>
      <c r="BR1067" s="44">
        <v>0.02</v>
      </c>
      <c r="BS1067" s="44">
        <v>37.4</v>
      </c>
    </row>
    <row r="1068" spans="1:105" x14ac:dyDescent="0.25">
      <c r="A1068" s="586">
        <f t="shared" si="103"/>
        <v>2017</v>
      </c>
      <c r="B1068" s="586" t="str">
        <f t="shared" si="103"/>
        <v>FEBRERO</v>
      </c>
      <c r="C1068" s="586">
        <v>11</v>
      </c>
      <c r="D1068" s="586" t="str">
        <f t="shared" si="102"/>
        <v>FEBRERO 2017 / 10</v>
      </c>
      <c r="BG1068" s="547"/>
    </row>
    <row r="1069" spans="1:105" x14ac:dyDescent="0.25">
      <c r="A1069" s="586">
        <f t="shared" si="103"/>
        <v>2017</v>
      </c>
      <c r="B1069" s="586" t="str">
        <f t="shared" si="103"/>
        <v>FEBRERO</v>
      </c>
      <c r="C1069" s="586">
        <v>12</v>
      </c>
      <c r="D1069" s="586" t="str">
        <f t="shared" si="102"/>
        <v>FEBRERO 2017 / 11</v>
      </c>
      <c r="BG1069" s="547"/>
    </row>
    <row r="1070" spans="1:105" x14ac:dyDescent="0.25">
      <c r="A1070" s="586">
        <f t="shared" si="103"/>
        <v>2017</v>
      </c>
      <c r="B1070" s="586" t="str">
        <f t="shared" si="103"/>
        <v>FEBRERO</v>
      </c>
      <c r="C1070" s="586">
        <v>13</v>
      </c>
      <c r="D1070" s="586" t="str">
        <f t="shared" si="102"/>
        <v>FEBRERO 2017 / 12</v>
      </c>
      <c r="BG1070" s="547"/>
    </row>
    <row r="1071" spans="1:105" x14ac:dyDescent="0.25">
      <c r="A1071" s="586">
        <f t="shared" si="103"/>
        <v>2017</v>
      </c>
      <c r="B1071" s="586" t="str">
        <f t="shared" si="103"/>
        <v>FEBRERO</v>
      </c>
      <c r="C1071" s="586">
        <v>14</v>
      </c>
      <c r="D1071" s="586" t="str">
        <f t="shared" si="102"/>
        <v>FEBRERO 2017 / 13</v>
      </c>
      <c r="BG1071" s="547"/>
    </row>
    <row r="1072" spans="1:105" x14ac:dyDescent="0.25">
      <c r="A1072" s="586">
        <f t="shared" si="103"/>
        <v>2017</v>
      </c>
      <c r="B1072" s="586" t="str">
        <f t="shared" si="103"/>
        <v>FEBRERO</v>
      </c>
      <c r="C1072" s="586">
        <v>15</v>
      </c>
      <c r="D1072" s="586" t="str">
        <f t="shared" si="102"/>
        <v>FEBRERO 2017 / 14</v>
      </c>
      <c r="BG1072" s="547"/>
    </row>
    <row r="1073" spans="1:59" x14ac:dyDescent="0.25">
      <c r="A1073" s="586">
        <f t="shared" si="103"/>
        <v>2017</v>
      </c>
      <c r="B1073" s="586" t="str">
        <f t="shared" si="103"/>
        <v>FEBRERO</v>
      </c>
      <c r="C1073" s="586">
        <v>16</v>
      </c>
      <c r="D1073" s="586" t="str">
        <f t="shared" si="102"/>
        <v>FEBRERO 2017 / 15</v>
      </c>
      <c r="BG1073" s="547"/>
    </row>
    <row r="1074" spans="1:59" x14ac:dyDescent="0.25">
      <c r="A1074" s="586">
        <f t="shared" si="103"/>
        <v>2017</v>
      </c>
      <c r="B1074" s="586" t="str">
        <f t="shared" si="103"/>
        <v>FEBRERO</v>
      </c>
      <c r="C1074" s="586">
        <v>17</v>
      </c>
      <c r="D1074" s="586" t="str">
        <f t="shared" si="102"/>
        <v>FEBRERO 2017 / 16</v>
      </c>
      <c r="BG1074" s="547"/>
    </row>
    <row r="1075" spans="1:59" x14ac:dyDescent="0.25">
      <c r="A1075" s="586">
        <f t="shared" si="103"/>
        <v>2017</v>
      </c>
      <c r="B1075" s="586" t="str">
        <f t="shared" si="103"/>
        <v>FEBRERO</v>
      </c>
      <c r="C1075" s="586">
        <v>18</v>
      </c>
      <c r="D1075" s="586" t="str">
        <f t="shared" si="102"/>
        <v>FEBRERO 2017 / 17</v>
      </c>
      <c r="BG1075" s="547"/>
    </row>
    <row r="1076" spans="1:59" x14ac:dyDescent="0.25">
      <c r="A1076" s="586">
        <f t="shared" ref="A1076:B1088" si="104">A1075</f>
        <v>2017</v>
      </c>
      <c r="B1076" s="586" t="str">
        <f t="shared" si="104"/>
        <v>FEBRERO</v>
      </c>
      <c r="C1076" s="586">
        <v>19</v>
      </c>
      <c r="D1076" s="586" t="str">
        <f t="shared" si="102"/>
        <v>FEBRERO 2017 / 18</v>
      </c>
      <c r="BG1076" s="547"/>
    </row>
    <row r="1077" spans="1:59" x14ac:dyDescent="0.25">
      <c r="A1077" s="586">
        <f t="shared" si="104"/>
        <v>2017</v>
      </c>
      <c r="B1077" s="586" t="str">
        <f t="shared" si="104"/>
        <v>FEBRERO</v>
      </c>
      <c r="C1077" s="586">
        <v>20</v>
      </c>
      <c r="D1077" s="586" t="str">
        <f t="shared" si="102"/>
        <v>FEBRERO 2017 / 19</v>
      </c>
      <c r="BG1077" s="547"/>
    </row>
    <row r="1078" spans="1:59" x14ac:dyDescent="0.25">
      <c r="A1078" s="586">
        <f t="shared" si="104"/>
        <v>2017</v>
      </c>
      <c r="B1078" s="586" t="str">
        <f t="shared" si="104"/>
        <v>FEBRERO</v>
      </c>
      <c r="C1078" s="586">
        <v>21</v>
      </c>
      <c r="D1078" s="586" t="str">
        <f t="shared" si="102"/>
        <v>FEBRERO 2017 / 20</v>
      </c>
      <c r="BG1078" s="547"/>
    </row>
    <row r="1079" spans="1:59" x14ac:dyDescent="0.25">
      <c r="A1079" s="586">
        <f t="shared" si="104"/>
        <v>2017</v>
      </c>
      <c r="B1079" s="586" t="str">
        <f t="shared" si="104"/>
        <v>FEBRERO</v>
      </c>
      <c r="C1079" s="586">
        <v>22</v>
      </c>
      <c r="D1079" s="586" t="str">
        <f t="shared" si="102"/>
        <v>FEBRERO 2017 / 21</v>
      </c>
      <c r="BG1079" s="547"/>
    </row>
    <row r="1080" spans="1:59" x14ac:dyDescent="0.25">
      <c r="A1080" s="586">
        <f t="shared" si="104"/>
        <v>2017</v>
      </c>
      <c r="B1080" s="586" t="str">
        <f t="shared" si="104"/>
        <v>FEBRERO</v>
      </c>
      <c r="C1080" s="586">
        <v>23</v>
      </c>
      <c r="D1080" s="586" t="str">
        <f t="shared" si="102"/>
        <v>FEBRERO 2017 / 22</v>
      </c>
      <c r="BG1080" s="547"/>
    </row>
    <row r="1081" spans="1:59" x14ac:dyDescent="0.25">
      <c r="A1081" s="586">
        <f t="shared" si="104"/>
        <v>2017</v>
      </c>
      <c r="B1081" s="586" t="str">
        <f t="shared" si="104"/>
        <v>FEBRERO</v>
      </c>
      <c r="C1081" s="586">
        <v>24</v>
      </c>
      <c r="D1081" s="586" t="str">
        <f t="shared" si="102"/>
        <v>FEBRERO 2017 / 23</v>
      </c>
      <c r="BG1081" s="547"/>
    </row>
    <row r="1082" spans="1:59" x14ac:dyDescent="0.25">
      <c r="A1082" s="586">
        <f t="shared" si="104"/>
        <v>2017</v>
      </c>
      <c r="B1082" s="586" t="str">
        <f t="shared" si="104"/>
        <v>FEBRERO</v>
      </c>
      <c r="C1082" s="586">
        <v>25</v>
      </c>
      <c r="D1082" s="586" t="str">
        <f t="shared" si="102"/>
        <v>FEBRERO 2017 / 24</v>
      </c>
      <c r="BG1082" s="547"/>
    </row>
    <row r="1083" spans="1:59" x14ac:dyDescent="0.25">
      <c r="A1083" s="586">
        <f t="shared" si="104"/>
        <v>2017</v>
      </c>
      <c r="B1083" s="586" t="str">
        <f t="shared" si="104"/>
        <v>FEBRERO</v>
      </c>
      <c r="C1083" s="586">
        <v>26</v>
      </c>
      <c r="D1083" s="586" t="str">
        <f t="shared" si="102"/>
        <v>FEBRERO 2017 / 25</v>
      </c>
      <c r="BG1083" s="547"/>
    </row>
    <row r="1084" spans="1:59" x14ac:dyDescent="0.25">
      <c r="A1084" s="586">
        <f t="shared" si="104"/>
        <v>2017</v>
      </c>
      <c r="B1084" s="586" t="str">
        <f t="shared" si="104"/>
        <v>FEBRERO</v>
      </c>
      <c r="C1084" s="586">
        <v>27</v>
      </c>
      <c r="D1084" s="586" t="str">
        <f t="shared" si="102"/>
        <v>FEBRERO 2017 / 26</v>
      </c>
      <c r="BG1084" s="547"/>
    </row>
    <row r="1085" spans="1:59" x14ac:dyDescent="0.25">
      <c r="A1085" s="586">
        <f t="shared" si="104"/>
        <v>2017</v>
      </c>
      <c r="B1085" s="586" t="str">
        <f t="shared" si="104"/>
        <v>FEBRERO</v>
      </c>
      <c r="C1085" s="586">
        <v>28</v>
      </c>
      <c r="D1085" s="586" t="str">
        <f t="shared" si="102"/>
        <v>FEBRERO 2017 / 27</v>
      </c>
      <c r="BG1085" s="547"/>
    </row>
    <row r="1086" spans="1:59" x14ac:dyDescent="0.25">
      <c r="A1086" s="586">
        <f t="shared" si="104"/>
        <v>2017</v>
      </c>
      <c r="B1086" s="586" t="str">
        <f t="shared" si="104"/>
        <v>FEBRERO</v>
      </c>
      <c r="C1086" s="586">
        <v>29</v>
      </c>
      <c r="D1086" s="586" t="str">
        <f t="shared" si="102"/>
        <v>FEBRERO 2017 / 28</v>
      </c>
      <c r="BG1086" s="547"/>
    </row>
    <row r="1087" spans="1:59" x14ac:dyDescent="0.25">
      <c r="A1087" s="586">
        <f t="shared" si="104"/>
        <v>2017</v>
      </c>
      <c r="B1087" s="586" t="str">
        <f t="shared" si="104"/>
        <v>FEBRERO</v>
      </c>
      <c r="C1087" s="586">
        <v>30</v>
      </c>
      <c r="D1087" s="586" t="str">
        <f t="shared" si="102"/>
        <v>FEBRERO 2017 / 29</v>
      </c>
      <c r="BG1087" s="547"/>
    </row>
    <row r="1088" spans="1:59" x14ac:dyDescent="0.25">
      <c r="A1088" s="586">
        <f t="shared" si="104"/>
        <v>2017</v>
      </c>
      <c r="B1088" s="586" t="str">
        <f t="shared" si="104"/>
        <v>FEBRERO</v>
      </c>
      <c r="C1088" s="586">
        <v>31</v>
      </c>
      <c r="D1088" s="586" t="str">
        <f t="shared" si="102"/>
        <v>FEBRERO 2017 / 30</v>
      </c>
      <c r="BG1088" s="547"/>
    </row>
    <row r="1089" spans="1:105" x14ac:dyDescent="0.25">
      <c r="A1089" s="206"/>
      <c r="B1089" s="206"/>
      <c r="C1089" s="206"/>
      <c r="D1089" s="586" t="str">
        <f t="shared" si="102"/>
        <v>FEBRERO 2017 / 31</v>
      </c>
      <c r="BG1089" s="547"/>
    </row>
    <row r="1090" spans="1:105" ht="15.75" x14ac:dyDescent="0.25">
      <c r="A1090" s="586">
        <v>2017</v>
      </c>
      <c r="B1090" s="586" t="s">
        <v>241</v>
      </c>
      <c r="C1090" s="586">
        <v>1</v>
      </c>
      <c r="D1090" s="208" t="s">
        <v>228</v>
      </c>
      <c r="E1090" s="209">
        <f>IFERROR(AVERAGE(E1059:E1089),"")</f>
        <v>4</v>
      </c>
      <c r="F1090" s="209">
        <f>IFERROR(AVERAGE(F1059:F1089),"")</f>
        <v>42779</v>
      </c>
      <c r="G1090" s="209">
        <f>IFERROR(AVERAGE(G1059:G1089),"")</f>
        <v>70841.571428571435</v>
      </c>
      <c r="H1090" s="209" t="str">
        <f>IFERROR(AVERAGE(H1059:H1089),"")</f>
        <v/>
      </c>
      <c r="I1090" s="209">
        <f>IFERROR(AVERAGE(I1059:I1089),"")</f>
        <v>0.81948571428571437</v>
      </c>
      <c r="J1090" s="209" t="str">
        <f t="shared" ref="J1090:BU1090" si="105">IFERROR(AVERAGE(J1059:J1089),"")</f>
        <v/>
      </c>
      <c r="K1090" s="209">
        <f t="shared" si="105"/>
        <v>0.01</v>
      </c>
      <c r="L1090" s="209">
        <f t="shared" si="105"/>
        <v>32</v>
      </c>
      <c r="M1090" s="209">
        <f t="shared" si="105"/>
        <v>126.57142857142857</v>
      </c>
      <c r="N1090" s="209" t="str">
        <f t="shared" si="105"/>
        <v/>
      </c>
      <c r="O1090" s="209">
        <f t="shared" si="105"/>
        <v>2.4428571428571431</v>
      </c>
      <c r="P1090" s="209">
        <f t="shared" si="105"/>
        <v>56.228571428571435</v>
      </c>
      <c r="Q1090" s="209" t="str">
        <f t="shared" si="105"/>
        <v/>
      </c>
      <c r="R1090" s="209">
        <f t="shared" si="105"/>
        <v>8.2857142857142851E-2</v>
      </c>
      <c r="S1090" s="209">
        <f t="shared" si="105"/>
        <v>0</v>
      </c>
      <c r="T1090" s="209">
        <f t="shared" si="105"/>
        <v>0.03</v>
      </c>
      <c r="U1090" s="209">
        <f t="shared" si="105"/>
        <v>671.28571428571433</v>
      </c>
      <c r="V1090" s="209">
        <f t="shared" si="105"/>
        <v>19896.857142857141</v>
      </c>
      <c r="W1090" s="209">
        <f t="shared" si="105"/>
        <v>1</v>
      </c>
      <c r="X1090" s="209">
        <f t="shared" si="105"/>
        <v>12.028571428571428</v>
      </c>
      <c r="Y1090" s="418" t="str">
        <f t="shared" si="105"/>
        <v/>
      </c>
      <c r="Z1090" s="209">
        <f t="shared" si="105"/>
        <v>0.79</v>
      </c>
      <c r="AA1090" s="209">
        <f t="shared" si="105"/>
        <v>0.88</v>
      </c>
      <c r="AB1090" s="209">
        <f t="shared" si="105"/>
        <v>100.39999999999999</v>
      </c>
      <c r="AC1090" s="209">
        <f t="shared" si="105"/>
        <v>1.6999999999999997</v>
      </c>
      <c r="AD1090" s="209">
        <f t="shared" si="105"/>
        <v>5.5</v>
      </c>
      <c r="AE1090" s="209">
        <f t="shared" si="105"/>
        <v>45</v>
      </c>
      <c r="AF1090" s="209">
        <f t="shared" si="105"/>
        <v>540</v>
      </c>
      <c r="AG1090" s="209">
        <f t="shared" si="105"/>
        <v>720</v>
      </c>
      <c r="AH1090" s="209">
        <f t="shared" si="105"/>
        <v>0.5</v>
      </c>
      <c r="AI1090" s="209">
        <f t="shared" si="105"/>
        <v>4.9999999999999996E-2</v>
      </c>
      <c r="AJ1090" s="209">
        <f t="shared" si="105"/>
        <v>0.02</v>
      </c>
      <c r="AK1090" s="209">
        <f t="shared" si="105"/>
        <v>37.4</v>
      </c>
      <c r="AL1090" s="209" t="str">
        <f t="shared" si="105"/>
        <v/>
      </c>
      <c r="AM1090" s="209">
        <f t="shared" si="105"/>
        <v>5</v>
      </c>
      <c r="AN1090" s="209">
        <f t="shared" si="105"/>
        <v>42781.222222222219</v>
      </c>
      <c r="AO1090" s="209">
        <f t="shared" si="105"/>
        <v>70906.777777777781</v>
      </c>
      <c r="AP1090" s="209" t="str">
        <f t="shared" si="105"/>
        <v/>
      </c>
      <c r="AQ1090" s="209">
        <f t="shared" si="105"/>
        <v>0.8274111111111111</v>
      </c>
      <c r="AR1090" s="209" t="str">
        <f t="shared" si="105"/>
        <v/>
      </c>
      <c r="AS1090" s="209">
        <f t="shared" si="105"/>
        <v>3.7777777777777778E-2</v>
      </c>
      <c r="AT1090" s="209">
        <f t="shared" si="105"/>
        <v>25.555555555555557</v>
      </c>
      <c r="AU1090" s="209">
        <f t="shared" si="105"/>
        <v>136.66666666666666</v>
      </c>
      <c r="AV1090" s="209" t="str">
        <f t="shared" si="105"/>
        <v/>
      </c>
      <c r="AW1090" s="209">
        <f t="shared" si="105"/>
        <v>2.9555555555555562</v>
      </c>
      <c r="AX1090" s="210">
        <f t="shared" si="105"/>
        <v>57.111111111111114</v>
      </c>
      <c r="AY1090" s="209" t="str">
        <f t="shared" si="105"/>
        <v/>
      </c>
      <c r="AZ1090" s="209">
        <f t="shared" si="105"/>
        <v>5.7777777777777782E-2</v>
      </c>
      <c r="BA1090" s="209">
        <f t="shared" si="105"/>
        <v>0.01</v>
      </c>
      <c r="BB1090" s="209">
        <f t="shared" si="105"/>
        <v>4.0000000000000008E-2</v>
      </c>
      <c r="BC1090" s="209">
        <f t="shared" si="105"/>
        <v>679.66666666666663</v>
      </c>
      <c r="BD1090" s="209">
        <f t="shared" si="105"/>
        <v>19830.777777777777</v>
      </c>
      <c r="BE1090" s="209">
        <f t="shared" si="105"/>
        <v>1.2777777777777777</v>
      </c>
      <c r="BF1090" s="209">
        <f t="shared" si="105"/>
        <v>13</v>
      </c>
      <c r="BG1090" s="412" t="str">
        <f t="shared" si="105"/>
        <v/>
      </c>
      <c r="BH1090" s="209">
        <f t="shared" si="105"/>
        <v>0.79</v>
      </c>
      <c r="BI1090" s="209">
        <f t="shared" si="105"/>
        <v>0.88</v>
      </c>
      <c r="BJ1090" s="209">
        <f t="shared" si="105"/>
        <v>100.39999999999999</v>
      </c>
      <c r="BK1090" s="209">
        <f t="shared" si="105"/>
        <v>1.6999999999999997</v>
      </c>
      <c r="BL1090" s="209">
        <f t="shared" si="105"/>
        <v>5.5</v>
      </c>
      <c r="BM1090" s="209">
        <f t="shared" si="105"/>
        <v>45</v>
      </c>
      <c r="BN1090" s="209">
        <f t="shared" si="105"/>
        <v>540</v>
      </c>
      <c r="BO1090" s="209">
        <f t="shared" si="105"/>
        <v>720</v>
      </c>
      <c r="BP1090" s="209">
        <f t="shared" si="105"/>
        <v>0.5</v>
      </c>
      <c r="BQ1090" s="209">
        <f t="shared" si="105"/>
        <v>4.9999999999999996E-2</v>
      </c>
      <c r="BR1090" s="209">
        <f t="shared" si="105"/>
        <v>0.02</v>
      </c>
      <c r="BS1090" s="209">
        <f t="shared" si="105"/>
        <v>37.4</v>
      </c>
      <c r="BT1090" s="209" t="str">
        <f t="shared" si="105"/>
        <v/>
      </c>
      <c r="BU1090" s="209">
        <f t="shared" si="105"/>
        <v>1.5</v>
      </c>
      <c r="BV1090" s="210">
        <f>IFERROR(AVERAGE(BV1059:BV1089),"")</f>
        <v>42782.5</v>
      </c>
      <c r="BW1090" s="206"/>
      <c r="BX1090" s="206"/>
      <c r="BY1090" s="206"/>
      <c r="BZ1090" s="206"/>
      <c r="CA1090" s="206"/>
      <c r="CB1090" s="206"/>
      <c r="CC1090" s="206"/>
      <c r="CD1090" s="206"/>
      <c r="CE1090" s="206"/>
      <c r="CF1090" s="206"/>
      <c r="CG1090" s="206"/>
      <c r="CH1090" s="206"/>
      <c r="CI1090" s="206"/>
      <c r="CJ1090" s="206"/>
      <c r="CK1090" s="206"/>
      <c r="CL1090" s="206"/>
      <c r="CM1090" s="206"/>
      <c r="CN1090" s="206"/>
      <c r="CO1090" s="448"/>
      <c r="CP1090" s="206"/>
      <c r="CQ1090" s="206"/>
      <c r="CR1090" s="206"/>
      <c r="CS1090" s="206"/>
      <c r="CT1090" s="206"/>
      <c r="CU1090" s="206"/>
      <c r="CV1090" s="206"/>
      <c r="CW1090" s="206"/>
      <c r="CX1090" s="206"/>
      <c r="CY1090" s="206"/>
      <c r="CZ1090" s="206"/>
      <c r="DA1090" s="206"/>
    </row>
    <row r="1091" spans="1:105" x14ac:dyDescent="0.25">
      <c r="A1091" s="586">
        <f>A1090</f>
        <v>2017</v>
      </c>
      <c r="B1091" s="586" t="str">
        <f>B1090</f>
        <v>MARZO</v>
      </c>
      <c r="C1091" s="586">
        <v>2</v>
      </c>
      <c r="D1091" s="586" t="str">
        <f t="shared" si="102"/>
        <v>MARZO 2017 / 1</v>
      </c>
      <c r="E1091" s="44">
        <v>1</v>
      </c>
      <c r="F1091" s="44">
        <v>42795</v>
      </c>
      <c r="G1091" s="44">
        <v>890000071305</v>
      </c>
      <c r="H1091" s="44" t="s">
        <v>105</v>
      </c>
      <c r="I1091" s="44">
        <v>0.81699999999999995</v>
      </c>
      <c r="J1091" s="44" t="s">
        <v>20</v>
      </c>
      <c r="K1091" s="44">
        <v>0.01</v>
      </c>
      <c r="L1091" s="44">
        <v>32</v>
      </c>
      <c r="M1091" s="44">
        <v>127</v>
      </c>
      <c r="N1091" s="44" t="s">
        <v>103</v>
      </c>
      <c r="O1091" s="44">
        <v>2.4</v>
      </c>
      <c r="P1091" s="44">
        <v>55.9</v>
      </c>
      <c r="R1091" s="44">
        <v>0.08</v>
      </c>
      <c r="S1091" s="44">
        <v>0</v>
      </c>
      <c r="T1091" s="44">
        <v>0.03</v>
      </c>
      <c r="U1091" s="44">
        <v>665</v>
      </c>
      <c r="V1091" s="44">
        <v>19918</v>
      </c>
      <c r="W1091" s="44" t="s">
        <v>223</v>
      </c>
      <c r="X1091" s="44">
        <v>12</v>
      </c>
      <c r="Z1091" s="44">
        <v>0.79</v>
      </c>
      <c r="AA1091" s="55">
        <v>0.88</v>
      </c>
      <c r="AB1091" s="44">
        <v>100.4</v>
      </c>
      <c r="AC1091" s="44">
        <v>1.7</v>
      </c>
      <c r="AD1091" s="44">
        <v>5.5</v>
      </c>
      <c r="AE1091" s="44">
        <v>45</v>
      </c>
      <c r="AF1091" s="44">
        <v>540</v>
      </c>
      <c r="AG1091" s="44">
        <v>720</v>
      </c>
      <c r="AH1091" s="44">
        <v>0.5</v>
      </c>
      <c r="AI1091" s="44">
        <v>0.05</v>
      </c>
      <c r="AJ1091" s="44">
        <v>0.02</v>
      </c>
      <c r="AK1091" s="44">
        <v>37.4</v>
      </c>
      <c r="AM1091" s="44">
        <v>1</v>
      </c>
      <c r="AN1091" s="44">
        <v>42801</v>
      </c>
      <c r="AO1091" s="44">
        <v>890000071402</v>
      </c>
      <c r="AP1091" s="44" t="s">
        <v>585</v>
      </c>
      <c r="AQ1091" s="44">
        <v>0.82799999999999996</v>
      </c>
      <c r="AR1091" s="44" t="s">
        <v>20</v>
      </c>
      <c r="AS1091" s="44">
        <v>0.03</v>
      </c>
      <c r="AT1091" s="44">
        <v>27</v>
      </c>
      <c r="AU1091" s="44">
        <v>144</v>
      </c>
      <c r="AV1091" s="44" t="s">
        <v>103</v>
      </c>
      <c r="AW1091" s="44">
        <v>3.1</v>
      </c>
      <c r="AX1091" s="55">
        <v>58</v>
      </c>
      <c r="AZ1091" s="44">
        <v>0.05</v>
      </c>
      <c r="BA1091" s="44">
        <v>0.01</v>
      </c>
      <c r="BB1091" s="44">
        <v>0.05</v>
      </c>
      <c r="BC1091" s="44">
        <v>678</v>
      </c>
      <c r="BD1091" s="44">
        <v>19826</v>
      </c>
      <c r="BE1091" s="44" t="s">
        <v>225</v>
      </c>
      <c r="BF1091" s="44">
        <v>13</v>
      </c>
      <c r="BG1091" s="547"/>
      <c r="BH1091" s="44">
        <v>0.79</v>
      </c>
      <c r="BI1091" s="44">
        <v>0.88</v>
      </c>
      <c r="BJ1091" s="44">
        <v>100.4</v>
      </c>
      <c r="BK1091" s="44">
        <v>1.7</v>
      </c>
      <c r="BL1091" s="44">
        <v>5.5</v>
      </c>
      <c r="BM1091" s="44">
        <v>45</v>
      </c>
      <c r="BN1091" s="44">
        <v>540</v>
      </c>
      <c r="BO1091" s="44">
        <v>720</v>
      </c>
      <c r="BP1091" s="44">
        <v>0.5</v>
      </c>
      <c r="BQ1091" s="44">
        <v>0.05</v>
      </c>
      <c r="BR1091" s="44">
        <v>0.02</v>
      </c>
      <c r="BS1091" s="44">
        <v>37.4</v>
      </c>
      <c r="BU1091" s="44">
        <v>1</v>
      </c>
      <c r="BV1091" s="55">
        <v>42795</v>
      </c>
      <c r="BY1091" s="44">
        <v>0.81140000000000001</v>
      </c>
      <c r="BZ1091" s="44">
        <v>2</v>
      </c>
      <c r="CA1091" s="44">
        <v>0.01</v>
      </c>
      <c r="CB1091" s="44">
        <v>5.0999999999999996</v>
      </c>
      <c r="CC1091" s="44">
        <v>102.8</v>
      </c>
      <c r="CD1091" s="44" t="s">
        <v>103</v>
      </c>
      <c r="CE1091" s="44">
        <v>2.6</v>
      </c>
      <c r="CF1091" s="44">
        <v>53.87</v>
      </c>
      <c r="CG1091" s="44">
        <v>52.46</v>
      </c>
      <c r="CH1091" s="44">
        <v>0.26</v>
      </c>
      <c r="CI1091" s="44">
        <v>0.01</v>
      </c>
      <c r="CJ1091" s="44">
        <v>0</v>
      </c>
      <c r="CK1091" s="44">
        <v>666</v>
      </c>
      <c r="CL1091" s="44">
        <v>19979</v>
      </c>
      <c r="CM1091" s="44" t="s">
        <v>589</v>
      </c>
      <c r="CN1091" s="44">
        <v>16.8</v>
      </c>
      <c r="CP1091" s="44">
        <v>0.79</v>
      </c>
      <c r="CQ1091" s="44">
        <v>0.88</v>
      </c>
      <c r="CR1091" s="44">
        <v>100.4</v>
      </c>
      <c r="CS1091" s="44">
        <v>1.7</v>
      </c>
      <c r="CT1091" s="44">
        <v>5.5</v>
      </c>
      <c r="CU1091" s="44">
        <v>45</v>
      </c>
      <c r="CV1091" s="44">
        <v>540</v>
      </c>
      <c r="CW1091" s="44">
        <v>720</v>
      </c>
      <c r="CX1091" s="44">
        <v>0.5</v>
      </c>
      <c r="CY1091" s="44">
        <v>0.05</v>
      </c>
      <c r="CZ1091" s="44">
        <v>0.02</v>
      </c>
      <c r="DA1091" s="44">
        <v>44.6</v>
      </c>
    </row>
    <row r="1092" spans="1:105" x14ac:dyDescent="0.25">
      <c r="A1092" s="586">
        <f t="shared" ref="A1092:B1107" si="106">A1091</f>
        <v>2017</v>
      </c>
      <c r="B1092" s="586" t="str">
        <f t="shared" si="106"/>
        <v>MARZO</v>
      </c>
      <c r="C1092" s="586">
        <v>3</v>
      </c>
      <c r="D1092" s="586" t="str">
        <f t="shared" si="102"/>
        <v>MARZO 2017 / 2</v>
      </c>
      <c r="E1092" s="44">
        <v>2</v>
      </c>
      <c r="F1092" s="44">
        <v>42799</v>
      </c>
      <c r="G1092" s="44">
        <v>890000071387</v>
      </c>
      <c r="H1092" s="44" t="s">
        <v>104</v>
      </c>
      <c r="I1092" s="44">
        <v>0.8165</v>
      </c>
      <c r="J1092" s="44" t="s">
        <v>20</v>
      </c>
      <c r="K1092" s="44">
        <v>0</v>
      </c>
      <c r="L1092" s="44">
        <v>32</v>
      </c>
      <c r="M1092" s="44">
        <v>124</v>
      </c>
      <c r="N1092" s="44" t="s">
        <v>103</v>
      </c>
      <c r="O1092" s="44">
        <v>2.2999999999999998</v>
      </c>
      <c r="P1092" s="44">
        <v>56</v>
      </c>
      <c r="R1092" s="44">
        <v>0.08</v>
      </c>
      <c r="S1092" s="44">
        <v>0</v>
      </c>
      <c r="T1092" s="44">
        <v>0.03</v>
      </c>
      <c r="U1092" s="44">
        <v>663</v>
      </c>
      <c r="V1092" s="44">
        <v>19922</v>
      </c>
      <c r="W1092" s="44" t="s">
        <v>223</v>
      </c>
      <c r="X1092" s="44">
        <v>12</v>
      </c>
      <c r="Z1092" s="44">
        <v>0.79</v>
      </c>
      <c r="AA1092" s="55">
        <v>0.88</v>
      </c>
      <c r="AB1092" s="44">
        <v>100.4</v>
      </c>
      <c r="AC1092" s="44">
        <v>1.7</v>
      </c>
      <c r="AD1092" s="44">
        <v>5.5</v>
      </c>
      <c r="AE1092" s="44">
        <v>45</v>
      </c>
      <c r="AF1092" s="44">
        <v>540</v>
      </c>
      <c r="AG1092" s="44">
        <v>720</v>
      </c>
      <c r="AH1092" s="44">
        <v>0.5</v>
      </c>
      <c r="AI1092" s="44">
        <v>0.05</v>
      </c>
      <c r="AJ1092" s="44">
        <v>0.02</v>
      </c>
      <c r="AK1092" s="44">
        <v>37.4</v>
      </c>
      <c r="AM1092" s="44">
        <v>2</v>
      </c>
      <c r="AN1092" s="44">
        <v>42805</v>
      </c>
      <c r="AO1092" s="44">
        <v>890000071528</v>
      </c>
      <c r="AP1092" s="44" t="s">
        <v>586</v>
      </c>
      <c r="AQ1092" s="44">
        <v>0.82889999999999997</v>
      </c>
      <c r="AR1092" s="44" t="s">
        <v>20</v>
      </c>
      <c r="AS1092" s="44">
        <v>0.04</v>
      </c>
      <c r="AT1092" s="44">
        <v>25</v>
      </c>
      <c r="AU1092" s="44">
        <v>153</v>
      </c>
      <c r="AV1092" s="44" t="s">
        <v>103</v>
      </c>
      <c r="AW1092" s="44">
        <v>3.1</v>
      </c>
      <c r="AX1092" s="55">
        <v>57</v>
      </c>
      <c r="AZ1092" s="44">
        <v>0.1</v>
      </c>
      <c r="BA1092" s="44">
        <v>0.01</v>
      </c>
      <c r="BB1092" s="44">
        <v>0.05</v>
      </c>
      <c r="BC1092" s="44">
        <v>667</v>
      </c>
      <c r="BD1092" s="44">
        <v>19818</v>
      </c>
      <c r="BE1092" s="44" t="s">
        <v>587</v>
      </c>
      <c r="BF1092" s="44">
        <v>13</v>
      </c>
      <c r="BG1092" s="547"/>
      <c r="BH1092" s="44">
        <v>0.79</v>
      </c>
      <c r="BI1092" s="44">
        <v>0.88</v>
      </c>
      <c r="BJ1092" s="44">
        <v>100.4</v>
      </c>
      <c r="BK1092" s="44">
        <v>1.7</v>
      </c>
      <c r="BL1092" s="44">
        <v>5.5</v>
      </c>
      <c r="BM1092" s="44">
        <v>45</v>
      </c>
      <c r="BN1092" s="44">
        <v>540</v>
      </c>
      <c r="BO1092" s="44">
        <v>720</v>
      </c>
      <c r="BP1092" s="44">
        <v>0.5</v>
      </c>
      <c r="BQ1092" s="44">
        <v>0.05</v>
      </c>
      <c r="BR1092" s="44">
        <v>0.02</v>
      </c>
      <c r="BS1092" s="44">
        <v>37.4</v>
      </c>
      <c r="BU1092" s="44">
        <v>2</v>
      </c>
      <c r="BV1092" s="55">
        <v>42810</v>
      </c>
      <c r="BY1092" s="44">
        <v>0.81140000000000001</v>
      </c>
      <c r="BZ1092" s="44">
        <v>1</v>
      </c>
      <c r="CA1092" s="44">
        <v>0.01</v>
      </c>
      <c r="CB1092" s="44">
        <v>6</v>
      </c>
      <c r="CC1092" s="44">
        <v>106.2</v>
      </c>
      <c r="CD1092" s="44" t="s">
        <v>103</v>
      </c>
      <c r="CE1092" s="44">
        <v>2.66</v>
      </c>
      <c r="CF1092" s="44">
        <v>55.63</v>
      </c>
      <c r="CG1092" s="44">
        <v>54.11</v>
      </c>
      <c r="CH1092" s="44">
        <v>0.26</v>
      </c>
      <c r="CI1092" s="44">
        <v>0.01</v>
      </c>
      <c r="CJ1092" s="44">
        <v>0</v>
      </c>
      <c r="CK1092" s="44">
        <v>709.4</v>
      </c>
      <c r="CL1092" s="44">
        <v>19966</v>
      </c>
      <c r="CM1092" s="44" t="s">
        <v>589</v>
      </c>
      <c r="CN1092" s="44">
        <v>15.9</v>
      </c>
      <c r="CP1092" s="44">
        <v>0.79</v>
      </c>
      <c r="CQ1092" s="44">
        <v>0.88</v>
      </c>
      <c r="CR1092" s="44">
        <v>100.4</v>
      </c>
      <c r="CS1092" s="44">
        <v>1.7</v>
      </c>
      <c r="CT1092" s="44">
        <v>5.5</v>
      </c>
      <c r="CU1092" s="44">
        <v>45</v>
      </c>
      <c r="CV1092" s="44">
        <v>540</v>
      </c>
      <c r="CW1092" s="44">
        <v>720</v>
      </c>
      <c r="CX1092" s="44">
        <v>0.5</v>
      </c>
      <c r="CY1092" s="44">
        <v>0.05</v>
      </c>
      <c r="CZ1092" s="44">
        <v>0.02</v>
      </c>
      <c r="DA1092" s="44">
        <v>44.6</v>
      </c>
    </row>
    <row r="1093" spans="1:105" x14ac:dyDescent="0.25">
      <c r="A1093" s="586">
        <f t="shared" si="106"/>
        <v>2017</v>
      </c>
      <c r="B1093" s="586" t="str">
        <f t="shared" si="106"/>
        <v>MARZO</v>
      </c>
      <c r="C1093" s="586">
        <v>4</v>
      </c>
      <c r="D1093" s="586" t="str">
        <f t="shared" si="102"/>
        <v>MARZO 2017 / 3</v>
      </c>
      <c r="E1093" s="44">
        <v>3</v>
      </c>
      <c r="F1093" s="44">
        <v>42805</v>
      </c>
      <c r="G1093" s="44">
        <v>890000071541</v>
      </c>
      <c r="H1093" s="44" t="s">
        <v>102</v>
      </c>
      <c r="I1093" s="44">
        <v>0.8165</v>
      </c>
      <c r="J1093" s="44" t="s">
        <v>20</v>
      </c>
      <c r="K1093" s="44">
        <v>0.01</v>
      </c>
      <c r="L1093" s="44">
        <v>32</v>
      </c>
      <c r="M1093" s="44">
        <v>126</v>
      </c>
      <c r="N1093" s="44" t="s">
        <v>103</v>
      </c>
      <c r="O1093" s="44">
        <v>2.2999999999999998</v>
      </c>
      <c r="P1093" s="44">
        <v>56.1</v>
      </c>
      <c r="R1093" s="44">
        <v>0.08</v>
      </c>
      <c r="S1093" s="44">
        <v>0</v>
      </c>
      <c r="T1093" s="44">
        <v>0.03</v>
      </c>
      <c r="U1093" s="44">
        <v>652</v>
      </c>
      <c r="V1093" s="44">
        <v>19922</v>
      </c>
      <c r="W1093" s="44" t="s">
        <v>223</v>
      </c>
      <c r="X1093" s="44">
        <v>12</v>
      </c>
      <c r="Z1093" s="44">
        <v>0.79</v>
      </c>
      <c r="AA1093" s="55">
        <v>0.88</v>
      </c>
      <c r="AB1093" s="44">
        <v>100.4</v>
      </c>
      <c r="AC1093" s="44">
        <v>1.7</v>
      </c>
      <c r="AD1093" s="44">
        <v>5.5</v>
      </c>
      <c r="AE1093" s="44">
        <v>45</v>
      </c>
      <c r="AF1093" s="44">
        <v>540</v>
      </c>
      <c r="AG1093" s="44">
        <v>720</v>
      </c>
      <c r="AH1093" s="44">
        <v>0.5</v>
      </c>
      <c r="AI1093" s="44">
        <v>0.05</v>
      </c>
      <c r="AJ1093" s="44">
        <v>0.02</v>
      </c>
      <c r="AK1093" s="44">
        <v>37.4</v>
      </c>
      <c r="AM1093" s="44">
        <v>3</v>
      </c>
      <c r="AN1093" s="44">
        <v>42809</v>
      </c>
      <c r="AO1093" s="44">
        <v>890000071592</v>
      </c>
      <c r="AP1093" s="44" t="s">
        <v>588</v>
      </c>
      <c r="AQ1093" s="44">
        <v>0.82650000000000001</v>
      </c>
      <c r="AR1093" s="44" t="s">
        <v>20</v>
      </c>
      <c r="AS1093" s="44">
        <v>0.04</v>
      </c>
      <c r="AT1093" s="44">
        <v>21</v>
      </c>
      <c r="AU1093" s="44">
        <v>135</v>
      </c>
      <c r="AV1093" s="44" t="s">
        <v>103</v>
      </c>
      <c r="AW1093" s="44">
        <v>2.9</v>
      </c>
      <c r="AX1093" s="55">
        <v>57</v>
      </c>
      <c r="AZ1093" s="44">
        <v>0.05</v>
      </c>
      <c r="BA1093" s="44">
        <v>0.01</v>
      </c>
      <c r="BB1093" s="44">
        <v>0.05</v>
      </c>
      <c r="BC1093" s="44">
        <v>671</v>
      </c>
      <c r="BD1093" s="44">
        <v>19838</v>
      </c>
      <c r="BE1093" s="44" t="s">
        <v>225</v>
      </c>
      <c r="BF1093" s="44">
        <v>13</v>
      </c>
      <c r="BG1093" s="547"/>
      <c r="BH1093" s="44">
        <v>0.79</v>
      </c>
      <c r="BI1093" s="44">
        <v>0.88</v>
      </c>
      <c r="BJ1093" s="44">
        <v>100.4</v>
      </c>
      <c r="BK1093" s="44">
        <v>1.7</v>
      </c>
      <c r="BL1093" s="44">
        <v>5.5</v>
      </c>
      <c r="BM1093" s="44">
        <v>45</v>
      </c>
      <c r="BN1093" s="44">
        <v>540</v>
      </c>
      <c r="BO1093" s="44">
        <v>720</v>
      </c>
      <c r="BP1093" s="44">
        <v>0.5</v>
      </c>
      <c r="BQ1093" s="44">
        <v>0.05</v>
      </c>
      <c r="BR1093" s="44">
        <v>0.02</v>
      </c>
      <c r="BS1093" s="44">
        <v>37.4</v>
      </c>
      <c r="BU1093" s="44">
        <v>3</v>
      </c>
      <c r="BV1093" s="55">
        <v>42814</v>
      </c>
      <c r="BY1093" s="44">
        <v>0.81179999999999997</v>
      </c>
      <c r="BZ1093" s="44">
        <v>1</v>
      </c>
      <c r="CA1093" s="44">
        <v>0.01</v>
      </c>
      <c r="CB1093" s="44">
        <v>6</v>
      </c>
      <c r="CC1093" s="44">
        <v>104.3</v>
      </c>
      <c r="CD1093" s="44" t="s">
        <v>103</v>
      </c>
      <c r="CE1093" s="44">
        <v>2.5</v>
      </c>
      <c r="CF1093" s="44">
        <v>55.91</v>
      </c>
      <c r="CG1093" s="44">
        <v>54.38</v>
      </c>
      <c r="CH1093" s="44">
        <v>0.26</v>
      </c>
      <c r="CI1093" s="44">
        <v>0.01</v>
      </c>
      <c r="CJ1093" s="44">
        <v>0</v>
      </c>
      <c r="CK1093" s="44">
        <v>701.5</v>
      </c>
      <c r="CL1093" s="44">
        <v>19962</v>
      </c>
      <c r="CM1093" s="44" t="s">
        <v>589</v>
      </c>
      <c r="CN1093" s="44">
        <v>18.95</v>
      </c>
      <c r="CP1093" s="44">
        <v>0.79</v>
      </c>
      <c r="CQ1093" s="44">
        <v>0.88</v>
      </c>
      <c r="CR1093" s="44">
        <v>100.4</v>
      </c>
      <c r="CS1093" s="44">
        <v>1.7</v>
      </c>
      <c r="CT1093" s="44">
        <v>5.5</v>
      </c>
      <c r="CU1093" s="44">
        <v>45</v>
      </c>
      <c r="CV1093" s="44">
        <v>540</v>
      </c>
      <c r="CW1093" s="44">
        <v>720</v>
      </c>
      <c r="CX1093" s="44">
        <v>0.5</v>
      </c>
      <c r="CY1093" s="44">
        <v>0.05</v>
      </c>
      <c r="CZ1093" s="44">
        <v>0.02</v>
      </c>
      <c r="DA1093" s="44">
        <v>44.6</v>
      </c>
    </row>
    <row r="1094" spans="1:105" x14ac:dyDescent="0.25">
      <c r="A1094" s="586">
        <f t="shared" si="106"/>
        <v>2017</v>
      </c>
      <c r="B1094" s="586" t="str">
        <f t="shared" si="106"/>
        <v>MARZO</v>
      </c>
      <c r="C1094" s="586">
        <v>5</v>
      </c>
      <c r="D1094" s="586" t="str">
        <f t="shared" si="102"/>
        <v>MARZO 2017 / 4</v>
      </c>
      <c r="E1094" s="44">
        <v>4</v>
      </c>
      <c r="F1094" s="44">
        <v>42811</v>
      </c>
      <c r="G1094" s="44">
        <v>890000071652</v>
      </c>
      <c r="H1094" s="44" t="s">
        <v>104</v>
      </c>
      <c r="I1094" s="44">
        <v>0.81559999999999999</v>
      </c>
      <c r="J1094" s="44" t="s">
        <v>20</v>
      </c>
      <c r="K1094" s="44">
        <v>0.01</v>
      </c>
      <c r="L1094" s="44">
        <v>32</v>
      </c>
      <c r="M1094" s="44">
        <v>126</v>
      </c>
      <c r="N1094" s="44" t="s">
        <v>103</v>
      </c>
      <c r="O1094" s="44">
        <v>2.2999999999999998</v>
      </c>
      <c r="P1094" s="44">
        <v>55.5</v>
      </c>
      <c r="R1094" s="44">
        <v>0.08</v>
      </c>
      <c r="S1094" s="44">
        <v>0</v>
      </c>
      <c r="T1094" s="44">
        <v>0.03</v>
      </c>
      <c r="U1094" s="44">
        <v>659</v>
      </c>
      <c r="V1094" s="44">
        <v>19930</v>
      </c>
      <c r="W1094" s="44" t="s">
        <v>223</v>
      </c>
      <c r="X1094" s="44">
        <v>12</v>
      </c>
      <c r="Z1094" s="44">
        <v>0.79</v>
      </c>
      <c r="AA1094" s="55">
        <v>0.88</v>
      </c>
      <c r="AB1094" s="44">
        <v>100.4</v>
      </c>
      <c r="AC1094" s="44">
        <v>1.7</v>
      </c>
      <c r="AD1094" s="44">
        <v>5.5</v>
      </c>
      <c r="AE1094" s="44">
        <v>45</v>
      </c>
      <c r="AF1094" s="44">
        <v>540</v>
      </c>
      <c r="AG1094" s="44">
        <v>720</v>
      </c>
      <c r="AH1094" s="44">
        <v>0.5</v>
      </c>
      <c r="AI1094" s="44">
        <v>0.05</v>
      </c>
      <c r="AJ1094" s="44">
        <v>0.02</v>
      </c>
      <c r="AK1094" s="44">
        <v>37.4</v>
      </c>
      <c r="AM1094" s="44">
        <v>4</v>
      </c>
      <c r="AN1094" s="44">
        <v>42812</v>
      </c>
      <c r="AO1094" s="44">
        <v>890000071674</v>
      </c>
      <c r="AP1094" s="44" t="s">
        <v>585</v>
      </c>
      <c r="AQ1094" s="44">
        <v>0.81979999999999997</v>
      </c>
      <c r="AR1094" s="44" t="s">
        <v>20</v>
      </c>
      <c r="AS1094" s="44">
        <v>0.04</v>
      </c>
      <c r="AT1094" s="44">
        <v>25</v>
      </c>
      <c r="AU1094" s="44">
        <v>115</v>
      </c>
      <c r="AV1094" s="44" t="s">
        <v>103</v>
      </c>
      <c r="AW1094" s="44">
        <v>2.5</v>
      </c>
      <c r="AX1094" s="55">
        <v>57</v>
      </c>
      <c r="AZ1094" s="44">
        <v>0.06</v>
      </c>
      <c r="BA1094" s="44">
        <v>0.01</v>
      </c>
      <c r="BB1094" s="44">
        <v>0.02</v>
      </c>
      <c r="BC1094" s="44">
        <v>684</v>
      </c>
      <c r="BD1094" s="44">
        <v>19894</v>
      </c>
      <c r="BE1094" s="44" t="s">
        <v>225</v>
      </c>
      <c r="BF1094" s="44">
        <v>13</v>
      </c>
      <c r="BG1094" s="547"/>
      <c r="BH1094" s="44">
        <v>0.79</v>
      </c>
      <c r="BI1094" s="44">
        <v>0.88</v>
      </c>
      <c r="BJ1094" s="44">
        <v>100.4</v>
      </c>
      <c r="BK1094" s="44">
        <v>1.7</v>
      </c>
      <c r="BL1094" s="44">
        <v>5.5</v>
      </c>
      <c r="BM1094" s="44">
        <v>45</v>
      </c>
      <c r="BN1094" s="44">
        <v>540</v>
      </c>
      <c r="BO1094" s="44">
        <v>720</v>
      </c>
      <c r="BP1094" s="44">
        <v>0.5</v>
      </c>
      <c r="BQ1094" s="44">
        <v>0.05</v>
      </c>
      <c r="BR1094" s="44">
        <v>0.02</v>
      </c>
      <c r="BS1094" s="44">
        <v>37.4</v>
      </c>
      <c r="BU1094" s="44">
        <v>4</v>
      </c>
      <c r="BV1094" s="55">
        <v>42821</v>
      </c>
      <c r="BY1094" s="44">
        <v>0.80810000000000004</v>
      </c>
      <c r="BZ1094" s="44">
        <v>1</v>
      </c>
      <c r="CA1094" s="44">
        <v>0.01</v>
      </c>
      <c r="CB1094" s="44">
        <v>6</v>
      </c>
      <c r="CC1094" s="44">
        <v>103.1</v>
      </c>
      <c r="CD1094" s="44" t="s">
        <v>103</v>
      </c>
      <c r="CE1094" s="44">
        <v>2.2999999999999998</v>
      </c>
      <c r="CF1094" s="44">
        <v>54.45</v>
      </c>
      <c r="CG1094" s="44">
        <v>52.87</v>
      </c>
      <c r="CH1094" s="44">
        <v>0.25</v>
      </c>
      <c r="CI1094" s="44">
        <v>0.01</v>
      </c>
      <c r="CJ1094" s="44">
        <v>0</v>
      </c>
      <c r="CK1094" s="44">
        <v>680.6</v>
      </c>
      <c r="CL1094" s="44">
        <v>19994</v>
      </c>
      <c r="CM1094" s="44" t="s">
        <v>589</v>
      </c>
      <c r="CN1094" s="44">
        <v>17.649999999999999</v>
      </c>
      <c r="CP1094" s="44">
        <v>0.79</v>
      </c>
      <c r="CQ1094" s="44">
        <v>0.88</v>
      </c>
      <c r="CR1094" s="44">
        <v>100.4</v>
      </c>
      <c r="CS1094" s="44">
        <v>1.7</v>
      </c>
      <c r="CT1094" s="44">
        <v>5.5</v>
      </c>
      <c r="CU1094" s="44">
        <v>45</v>
      </c>
      <c r="CV1094" s="44">
        <v>540</v>
      </c>
      <c r="CW1094" s="44">
        <v>720</v>
      </c>
      <c r="CX1094" s="44">
        <v>0.5</v>
      </c>
      <c r="CY1094" s="44">
        <v>0.05</v>
      </c>
      <c r="CZ1094" s="44">
        <v>0.02</v>
      </c>
      <c r="DA1094" s="44">
        <v>44.6</v>
      </c>
    </row>
    <row r="1095" spans="1:105" x14ac:dyDescent="0.25">
      <c r="A1095" s="586">
        <f t="shared" si="106"/>
        <v>2017</v>
      </c>
      <c r="B1095" s="586" t="str">
        <f t="shared" si="106"/>
        <v>MARZO</v>
      </c>
      <c r="C1095" s="586">
        <v>6</v>
      </c>
      <c r="D1095" s="586" t="str">
        <f t="shared" si="102"/>
        <v>MARZO 2017 / 5</v>
      </c>
      <c r="E1095" s="44">
        <v>5</v>
      </c>
      <c r="F1095" s="44">
        <v>42817</v>
      </c>
      <c r="G1095" s="44">
        <v>890000071784</v>
      </c>
      <c r="H1095" s="44" t="s">
        <v>584</v>
      </c>
      <c r="I1095" s="44">
        <v>0.81740000000000002</v>
      </c>
      <c r="J1095" s="44" t="s">
        <v>20</v>
      </c>
      <c r="K1095" s="44">
        <v>0.01</v>
      </c>
      <c r="L1095" s="44">
        <v>32</v>
      </c>
      <c r="M1095" s="44">
        <v>126</v>
      </c>
      <c r="N1095" s="44" t="s">
        <v>103</v>
      </c>
      <c r="O1095" s="44">
        <v>2.4</v>
      </c>
      <c r="P1095" s="44">
        <v>56.4</v>
      </c>
      <c r="R1095" s="44">
        <v>0.08</v>
      </c>
      <c r="S1095" s="44">
        <v>0</v>
      </c>
      <c r="T1095" s="44">
        <v>0.03</v>
      </c>
      <c r="U1095" s="44">
        <v>662</v>
      </c>
      <c r="V1095" s="44">
        <v>19914</v>
      </c>
      <c r="W1095" s="44" t="s">
        <v>223</v>
      </c>
      <c r="X1095" s="44">
        <v>12.1</v>
      </c>
      <c r="Z1095" s="44">
        <v>0.79</v>
      </c>
      <c r="AA1095" s="55">
        <v>0.88</v>
      </c>
      <c r="AB1095" s="44">
        <v>100.4</v>
      </c>
      <c r="AC1095" s="44">
        <v>1.7</v>
      </c>
      <c r="AD1095" s="44">
        <v>5.5</v>
      </c>
      <c r="AE1095" s="44">
        <v>45</v>
      </c>
      <c r="AF1095" s="44">
        <v>540</v>
      </c>
      <c r="AG1095" s="44">
        <v>720</v>
      </c>
      <c r="AH1095" s="44">
        <v>0.5</v>
      </c>
      <c r="AI1095" s="44">
        <v>0.05</v>
      </c>
      <c r="AJ1095" s="44">
        <v>0.02</v>
      </c>
      <c r="AK1095" s="44">
        <v>37.4</v>
      </c>
      <c r="AM1095" s="44">
        <v>5</v>
      </c>
      <c r="AN1095" s="44">
        <v>42816</v>
      </c>
      <c r="AO1095" s="44">
        <v>890000071754</v>
      </c>
      <c r="AP1095" s="44" t="s">
        <v>586</v>
      </c>
      <c r="AQ1095" s="44">
        <v>0.81840000000000002</v>
      </c>
      <c r="AR1095" s="44" t="s">
        <v>20</v>
      </c>
      <c r="AS1095" s="44">
        <v>0.02</v>
      </c>
      <c r="AT1095" s="44">
        <v>25</v>
      </c>
      <c r="AU1095" s="44">
        <v>120</v>
      </c>
      <c r="AV1095" s="44" t="s">
        <v>103</v>
      </c>
      <c r="AW1095" s="44">
        <v>2.5</v>
      </c>
      <c r="AX1095" s="55">
        <v>58</v>
      </c>
      <c r="AZ1095" s="44">
        <v>0.06</v>
      </c>
      <c r="BA1095" s="44">
        <v>0.01</v>
      </c>
      <c r="BB1095" s="44">
        <v>0.05</v>
      </c>
      <c r="BC1095" s="44">
        <v>678</v>
      </c>
      <c r="BD1095" s="44">
        <v>19906</v>
      </c>
      <c r="BE1095" s="44" t="s">
        <v>225</v>
      </c>
      <c r="BF1095" s="44">
        <v>13</v>
      </c>
      <c r="BG1095" s="547"/>
      <c r="BH1095" s="44">
        <v>0.79</v>
      </c>
      <c r="BI1095" s="44">
        <v>0.88</v>
      </c>
      <c r="BJ1095" s="44">
        <v>100.4</v>
      </c>
      <c r="BK1095" s="44">
        <v>1.7</v>
      </c>
      <c r="BL1095" s="44">
        <v>5.5</v>
      </c>
      <c r="BM1095" s="44">
        <v>45</v>
      </c>
      <c r="BN1095" s="44">
        <v>540</v>
      </c>
      <c r="BO1095" s="44">
        <v>720</v>
      </c>
      <c r="BP1095" s="44">
        <v>0.5</v>
      </c>
      <c r="BQ1095" s="44">
        <v>0.05</v>
      </c>
      <c r="BR1095" s="44">
        <v>0.02</v>
      </c>
      <c r="BS1095" s="44">
        <v>37.4</v>
      </c>
    </row>
    <row r="1096" spans="1:105" x14ac:dyDescent="0.25">
      <c r="A1096" s="586">
        <f t="shared" si="106"/>
        <v>2017</v>
      </c>
      <c r="B1096" s="586" t="str">
        <f t="shared" si="106"/>
        <v>MARZO</v>
      </c>
      <c r="C1096" s="586">
        <v>7</v>
      </c>
      <c r="D1096" s="586" t="str">
        <f t="shared" si="102"/>
        <v>MARZO 2017 / 6</v>
      </c>
      <c r="E1096" s="44">
        <v>6</v>
      </c>
      <c r="F1096" s="44">
        <v>42823</v>
      </c>
      <c r="G1096" s="44">
        <v>890000072087</v>
      </c>
      <c r="H1096" s="44" t="s">
        <v>104</v>
      </c>
      <c r="I1096" s="44">
        <v>0.81510000000000005</v>
      </c>
      <c r="J1096" s="44" t="s">
        <v>20</v>
      </c>
      <c r="K1096" s="44">
        <v>0.01</v>
      </c>
      <c r="L1096" s="44">
        <v>32</v>
      </c>
      <c r="M1096" s="44">
        <v>120</v>
      </c>
      <c r="N1096" s="44" t="s">
        <v>103</v>
      </c>
      <c r="O1096" s="44">
        <v>2.2000000000000002</v>
      </c>
      <c r="P1096" s="44">
        <v>55.5</v>
      </c>
      <c r="R1096" s="44">
        <v>0.08</v>
      </c>
      <c r="S1096" s="44">
        <v>0</v>
      </c>
      <c r="T1096" s="44">
        <v>0.03</v>
      </c>
      <c r="U1096" s="44">
        <v>656</v>
      </c>
      <c r="V1096" s="44">
        <v>19934</v>
      </c>
      <c r="W1096" s="44" t="s">
        <v>223</v>
      </c>
      <c r="X1096" s="44">
        <v>12</v>
      </c>
      <c r="Z1096" s="44">
        <v>0.79</v>
      </c>
      <c r="AA1096" s="55">
        <v>0.88</v>
      </c>
      <c r="AB1096" s="44">
        <v>100.4</v>
      </c>
      <c r="AC1096" s="44">
        <v>1.7</v>
      </c>
      <c r="AD1096" s="44">
        <v>5.5</v>
      </c>
      <c r="AE1096" s="44">
        <v>45</v>
      </c>
      <c r="AF1096" s="44">
        <v>540</v>
      </c>
      <c r="AG1096" s="44">
        <v>720</v>
      </c>
      <c r="AH1096" s="44">
        <v>0.5</v>
      </c>
      <c r="AI1096" s="44">
        <v>0.05</v>
      </c>
      <c r="AJ1096" s="44">
        <v>0.02</v>
      </c>
      <c r="AK1096" s="44">
        <v>37.4</v>
      </c>
      <c r="AM1096" s="44">
        <v>6</v>
      </c>
      <c r="AN1096" s="44">
        <v>42819</v>
      </c>
      <c r="AO1096" s="44">
        <v>890000071846</v>
      </c>
      <c r="AP1096" s="44" t="s">
        <v>588</v>
      </c>
      <c r="AQ1096" s="44">
        <v>0.81840000000000002</v>
      </c>
      <c r="AR1096" s="44" t="s">
        <v>20</v>
      </c>
      <c r="AS1096" s="44">
        <v>0.03</v>
      </c>
      <c r="AT1096" s="44">
        <v>25</v>
      </c>
      <c r="AU1096" s="44">
        <v>116</v>
      </c>
      <c r="AV1096" s="44" t="s">
        <v>103</v>
      </c>
      <c r="AW1096" s="44">
        <v>2.6</v>
      </c>
      <c r="AX1096" s="55">
        <v>58</v>
      </c>
      <c r="AZ1096" s="44">
        <v>0.06</v>
      </c>
      <c r="BA1096" s="44">
        <v>0.01</v>
      </c>
      <c r="BB1096" s="44">
        <v>0.03</v>
      </c>
      <c r="BC1096" s="44">
        <v>673</v>
      </c>
      <c r="BD1096" s="44">
        <v>19906</v>
      </c>
      <c r="BE1096" s="44" t="s">
        <v>223</v>
      </c>
      <c r="BF1096" s="44">
        <v>13</v>
      </c>
      <c r="BG1096" s="547"/>
      <c r="BH1096" s="44">
        <v>0.79</v>
      </c>
      <c r="BI1096" s="44">
        <v>0.88</v>
      </c>
      <c r="BJ1096" s="44">
        <v>100.4</v>
      </c>
      <c r="BK1096" s="44">
        <v>1.7</v>
      </c>
      <c r="BL1096" s="44">
        <v>5.5</v>
      </c>
      <c r="BM1096" s="44">
        <v>45</v>
      </c>
      <c r="BN1096" s="44">
        <v>540</v>
      </c>
      <c r="BO1096" s="44">
        <v>720</v>
      </c>
      <c r="BP1096" s="44">
        <v>0.5</v>
      </c>
      <c r="BQ1096" s="44">
        <v>0.05</v>
      </c>
      <c r="BR1096" s="44">
        <v>0.02</v>
      </c>
      <c r="BS1096" s="44">
        <v>37.4</v>
      </c>
    </row>
    <row r="1097" spans="1:105" x14ac:dyDescent="0.25">
      <c r="A1097" s="586">
        <f t="shared" si="106"/>
        <v>2017</v>
      </c>
      <c r="B1097" s="586" t="str">
        <f t="shared" si="106"/>
        <v>MARZO</v>
      </c>
      <c r="C1097" s="586">
        <v>8</v>
      </c>
      <c r="D1097" s="586" t="str">
        <f t="shared" si="102"/>
        <v>MARZO 2017 / 7</v>
      </c>
      <c r="AM1097" s="44">
        <v>7</v>
      </c>
      <c r="AN1097" s="44">
        <v>42824</v>
      </c>
      <c r="AO1097" s="44">
        <v>890000072110</v>
      </c>
      <c r="AP1097" s="44" t="s">
        <v>585</v>
      </c>
      <c r="AQ1097" s="44">
        <v>0.81789999999999996</v>
      </c>
      <c r="AR1097" s="44" t="s">
        <v>20</v>
      </c>
      <c r="AS1097" s="44">
        <v>0.02</v>
      </c>
      <c r="AT1097" s="44">
        <v>27</v>
      </c>
      <c r="AU1097" s="44">
        <v>124</v>
      </c>
      <c r="AV1097" s="44" t="s">
        <v>103</v>
      </c>
      <c r="AW1097" s="44">
        <v>2.5</v>
      </c>
      <c r="AX1097" s="55">
        <v>57</v>
      </c>
      <c r="AZ1097" s="44">
        <v>7.0000000000000007E-2</v>
      </c>
      <c r="BA1097" s="44">
        <v>0.01</v>
      </c>
      <c r="BB1097" s="44">
        <v>0.05</v>
      </c>
      <c r="BC1097" s="44">
        <v>669</v>
      </c>
      <c r="BD1097" s="44">
        <v>19910</v>
      </c>
      <c r="BE1097" s="44" t="s">
        <v>225</v>
      </c>
      <c r="BF1097" s="44">
        <v>13</v>
      </c>
      <c r="BG1097" s="547"/>
      <c r="BH1097" s="44">
        <v>0.79</v>
      </c>
      <c r="BI1097" s="44">
        <v>0.88</v>
      </c>
      <c r="BJ1097" s="44">
        <v>100.4</v>
      </c>
      <c r="BK1097" s="44">
        <v>1.7</v>
      </c>
      <c r="BL1097" s="44">
        <v>5.5</v>
      </c>
      <c r="BM1097" s="44">
        <v>45</v>
      </c>
      <c r="BN1097" s="44">
        <v>540</v>
      </c>
      <c r="BO1097" s="44">
        <v>720</v>
      </c>
      <c r="BP1097" s="44">
        <v>0.5</v>
      </c>
      <c r="BQ1097" s="44">
        <v>0.05</v>
      </c>
      <c r="BR1097" s="44">
        <v>0.02</v>
      </c>
      <c r="BS1097" s="44">
        <v>37.4</v>
      </c>
    </row>
    <row r="1098" spans="1:105" x14ac:dyDescent="0.25">
      <c r="A1098" s="586">
        <f t="shared" si="106"/>
        <v>2017</v>
      </c>
      <c r="B1098" s="586" t="str">
        <f t="shared" si="106"/>
        <v>MARZO</v>
      </c>
      <c r="C1098" s="586">
        <v>9</v>
      </c>
      <c r="D1098" s="586" t="str">
        <f t="shared" si="102"/>
        <v>MARZO 2017 / 8</v>
      </c>
      <c r="BG1098" s="547"/>
    </row>
    <row r="1099" spans="1:105" x14ac:dyDescent="0.25">
      <c r="A1099" s="586">
        <f t="shared" si="106"/>
        <v>2017</v>
      </c>
      <c r="B1099" s="586" t="str">
        <f t="shared" si="106"/>
        <v>MARZO</v>
      </c>
      <c r="C1099" s="586">
        <v>10</v>
      </c>
      <c r="D1099" s="586" t="str">
        <f t="shared" si="102"/>
        <v>MARZO 2017 / 9</v>
      </c>
      <c r="BG1099" s="547"/>
    </row>
    <row r="1100" spans="1:105" x14ac:dyDescent="0.25">
      <c r="A1100" s="586">
        <f t="shared" si="106"/>
        <v>2017</v>
      </c>
      <c r="B1100" s="586" t="str">
        <f t="shared" si="106"/>
        <v>MARZO</v>
      </c>
      <c r="C1100" s="586">
        <v>11</v>
      </c>
      <c r="D1100" s="586" t="str">
        <f t="shared" si="102"/>
        <v>MARZO 2017 / 10</v>
      </c>
      <c r="BG1100" s="547"/>
    </row>
    <row r="1101" spans="1:105" x14ac:dyDescent="0.25">
      <c r="A1101" s="586">
        <f t="shared" si="106"/>
        <v>2017</v>
      </c>
      <c r="B1101" s="586" t="str">
        <f t="shared" si="106"/>
        <v>MARZO</v>
      </c>
      <c r="C1101" s="586">
        <v>12</v>
      </c>
      <c r="D1101" s="586" t="str">
        <f t="shared" si="102"/>
        <v>MARZO 2017 / 11</v>
      </c>
      <c r="BG1101" s="547"/>
    </row>
    <row r="1102" spans="1:105" x14ac:dyDescent="0.25">
      <c r="A1102" s="586">
        <f t="shared" si="106"/>
        <v>2017</v>
      </c>
      <c r="B1102" s="586" t="str">
        <f t="shared" si="106"/>
        <v>MARZO</v>
      </c>
      <c r="C1102" s="586">
        <v>13</v>
      </c>
      <c r="D1102" s="586" t="str">
        <f t="shared" si="102"/>
        <v>MARZO 2017 / 12</v>
      </c>
      <c r="BG1102" s="547"/>
    </row>
    <row r="1103" spans="1:105" x14ac:dyDescent="0.25">
      <c r="A1103" s="586">
        <f t="shared" si="106"/>
        <v>2017</v>
      </c>
      <c r="B1103" s="586" t="str">
        <f t="shared" si="106"/>
        <v>MARZO</v>
      </c>
      <c r="C1103" s="586">
        <v>14</v>
      </c>
      <c r="D1103" s="586" t="str">
        <f t="shared" si="102"/>
        <v>MARZO 2017 / 13</v>
      </c>
      <c r="BG1103" s="547"/>
    </row>
    <row r="1104" spans="1:105" x14ac:dyDescent="0.25">
      <c r="A1104" s="586">
        <f t="shared" si="106"/>
        <v>2017</v>
      </c>
      <c r="B1104" s="586" t="str">
        <f t="shared" si="106"/>
        <v>MARZO</v>
      </c>
      <c r="C1104" s="586">
        <v>15</v>
      </c>
      <c r="D1104" s="586" t="str">
        <f t="shared" si="102"/>
        <v>MARZO 2017 / 14</v>
      </c>
      <c r="BG1104" s="547"/>
    </row>
    <row r="1105" spans="1:59" x14ac:dyDescent="0.25">
      <c r="A1105" s="586">
        <f t="shared" si="106"/>
        <v>2017</v>
      </c>
      <c r="B1105" s="586" t="str">
        <f t="shared" si="106"/>
        <v>MARZO</v>
      </c>
      <c r="C1105" s="586">
        <v>16</v>
      </c>
      <c r="D1105" s="586" t="str">
        <f t="shared" si="102"/>
        <v>MARZO 2017 / 15</v>
      </c>
      <c r="BG1105" s="547"/>
    </row>
    <row r="1106" spans="1:59" x14ac:dyDescent="0.25">
      <c r="A1106" s="586">
        <f t="shared" si="106"/>
        <v>2017</v>
      </c>
      <c r="B1106" s="586" t="str">
        <f t="shared" si="106"/>
        <v>MARZO</v>
      </c>
      <c r="C1106" s="586">
        <v>17</v>
      </c>
      <c r="D1106" s="586" t="str">
        <f t="shared" si="102"/>
        <v>MARZO 2017 / 16</v>
      </c>
      <c r="BG1106" s="547"/>
    </row>
    <row r="1107" spans="1:59" x14ac:dyDescent="0.25">
      <c r="A1107" s="586">
        <f t="shared" si="106"/>
        <v>2017</v>
      </c>
      <c r="B1107" s="586" t="str">
        <f t="shared" si="106"/>
        <v>MARZO</v>
      </c>
      <c r="C1107" s="586">
        <v>18</v>
      </c>
      <c r="D1107" s="586" t="str">
        <f t="shared" si="102"/>
        <v>MARZO 2017 / 17</v>
      </c>
      <c r="BG1107" s="547"/>
    </row>
    <row r="1108" spans="1:59" x14ac:dyDescent="0.25">
      <c r="A1108" s="586">
        <f t="shared" ref="A1108:B1120" si="107">A1107</f>
        <v>2017</v>
      </c>
      <c r="B1108" s="586" t="str">
        <f t="shared" si="107"/>
        <v>MARZO</v>
      </c>
      <c r="C1108" s="586">
        <v>19</v>
      </c>
      <c r="D1108" s="586" t="str">
        <f t="shared" si="102"/>
        <v>MARZO 2017 / 18</v>
      </c>
      <c r="BG1108" s="547"/>
    </row>
    <row r="1109" spans="1:59" x14ac:dyDescent="0.25">
      <c r="A1109" s="586">
        <f t="shared" si="107"/>
        <v>2017</v>
      </c>
      <c r="B1109" s="586" t="str">
        <f t="shared" si="107"/>
        <v>MARZO</v>
      </c>
      <c r="C1109" s="586">
        <v>20</v>
      </c>
      <c r="D1109" s="586" t="str">
        <f t="shared" si="102"/>
        <v>MARZO 2017 / 19</v>
      </c>
      <c r="BG1109" s="547"/>
    </row>
    <row r="1110" spans="1:59" x14ac:dyDescent="0.25">
      <c r="A1110" s="586">
        <f t="shared" si="107"/>
        <v>2017</v>
      </c>
      <c r="B1110" s="586" t="str">
        <f t="shared" si="107"/>
        <v>MARZO</v>
      </c>
      <c r="C1110" s="586">
        <v>21</v>
      </c>
      <c r="D1110" s="586" t="str">
        <f t="shared" si="102"/>
        <v>MARZO 2017 / 20</v>
      </c>
      <c r="BG1110" s="547"/>
    </row>
    <row r="1111" spans="1:59" x14ac:dyDescent="0.25">
      <c r="A1111" s="586">
        <f t="shared" si="107"/>
        <v>2017</v>
      </c>
      <c r="B1111" s="586" t="str">
        <f t="shared" si="107"/>
        <v>MARZO</v>
      </c>
      <c r="C1111" s="586">
        <v>22</v>
      </c>
      <c r="D1111" s="586" t="str">
        <f t="shared" si="102"/>
        <v>MARZO 2017 / 21</v>
      </c>
      <c r="BG1111" s="547"/>
    </row>
    <row r="1112" spans="1:59" x14ac:dyDescent="0.25">
      <c r="A1112" s="586">
        <f t="shared" si="107"/>
        <v>2017</v>
      </c>
      <c r="B1112" s="586" t="str">
        <f t="shared" si="107"/>
        <v>MARZO</v>
      </c>
      <c r="C1112" s="586">
        <v>23</v>
      </c>
      <c r="D1112" s="586" t="str">
        <f t="shared" si="102"/>
        <v>MARZO 2017 / 22</v>
      </c>
      <c r="BG1112" s="547"/>
    </row>
    <row r="1113" spans="1:59" x14ac:dyDescent="0.25">
      <c r="A1113" s="586">
        <f t="shared" si="107"/>
        <v>2017</v>
      </c>
      <c r="B1113" s="586" t="str">
        <f t="shared" si="107"/>
        <v>MARZO</v>
      </c>
      <c r="C1113" s="586">
        <v>24</v>
      </c>
      <c r="D1113" s="586" t="str">
        <f t="shared" si="102"/>
        <v>MARZO 2017 / 23</v>
      </c>
      <c r="BG1113" s="547"/>
    </row>
    <row r="1114" spans="1:59" x14ac:dyDescent="0.25">
      <c r="A1114" s="586">
        <f t="shared" si="107"/>
        <v>2017</v>
      </c>
      <c r="B1114" s="586" t="str">
        <f t="shared" si="107"/>
        <v>MARZO</v>
      </c>
      <c r="C1114" s="586">
        <v>25</v>
      </c>
      <c r="D1114" s="586" t="str">
        <f t="shared" si="102"/>
        <v>MARZO 2017 / 24</v>
      </c>
      <c r="BG1114" s="547"/>
    </row>
    <row r="1115" spans="1:59" x14ac:dyDescent="0.25">
      <c r="A1115" s="586">
        <f t="shared" si="107"/>
        <v>2017</v>
      </c>
      <c r="B1115" s="586" t="str">
        <f t="shared" si="107"/>
        <v>MARZO</v>
      </c>
      <c r="C1115" s="586">
        <v>26</v>
      </c>
      <c r="D1115" s="586" t="str">
        <f t="shared" si="102"/>
        <v>MARZO 2017 / 25</v>
      </c>
      <c r="BG1115" s="547"/>
    </row>
    <row r="1116" spans="1:59" x14ac:dyDescent="0.25">
      <c r="A1116" s="586">
        <f t="shared" si="107"/>
        <v>2017</v>
      </c>
      <c r="B1116" s="586" t="str">
        <f t="shared" si="107"/>
        <v>MARZO</v>
      </c>
      <c r="C1116" s="586">
        <v>27</v>
      </c>
      <c r="D1116" s="586" t="str">
        <f t="shared" si="102"/>
        <v>MARZO 2017 / 26</v>
      </c>
      <c r="BG1116" s="547"/>
    </row>
    <row r="1117" spans="1:59" x14ac:dyDescent="0.25">
      <c r="A1117" s="586">
        <f t="shared" si="107"/>
        <v>2017</v>
      </c>
      <c r="B1117" s="586" t="str">
        <f t="shared" si="107"/>
        <v>MARZO</v>
      </c>
      <c r="C1117" s="586">
        <v>28</v>
      </c>
      <c r="D1117" s="586" t="str">
        <f t="shared" si="102"/>
        <v>MARZO 2017 / 27</v>
      </c>
      <c r="BG1117" s="547"/>
    </row>
    <row r="1118" spans="1:59" x14ac:dyDescent="0.25">
      <c r="A1118" s="586">
        <f t="shared" si="107"/>
        <v>2017</v>
      </c>
      <c r="B1118" s="586" t="str">
        <f t="shared" si="107"/>
        <v>MARZO</v>
      </c>
      <c r="C1118" s="586">
        <v>29</v>
      </c>
      <c r="D1118" s="586" t="str">
        <f t="shared" si="102"/>
        <v>MARZO 2017 / 28</v>
      </c>
      <c r="BG1118" s="547"/>
    </row>
    <row r="1119" spans="1:59" x14ac:dyDescent="0.25">
      <c r="A1119" s="586">
        <f t="shared" si="107"/>
        <v>2017</v>
      </c>
      <c r="B1119" s="586" t="str">
        <f t="shared" si="107"/>
        <v>MARZO</v>
      </c>
      <c r="C1119" s="586">
        <v>30</v>
      </c>
      <c r="D1119" s="586" t="str">
        <f t="shared" si="102"/>
        <v>MARZO 2017 / 29</v>
      </c>
      <c r="BG1119" s="547"/>
    </row>
    <row r="1120" spans="1:59" x14ac:dyDescent="0.25">
      <c r="A1120" s="586">
        <f t="shared" si="107"/>
        <v>2017</v>
      </c>
      <c r="B1120" s="586" t="str">
        <f t="shared" si="107"/>
        <v>MARZO</v>
      </c>
      <c r="C1120" s="586">
        <v>31</v>
      </c>
      <c r="D1120" s="586" t="str">
        <f t="shared" si="102"/>
        <v>MARZO 2017 / 30</v>
      </c>
      <c r="BG1120" s="547"/>
    </row>
    <row r="1121" spans="1:105" x14ac:dyDescent="0.25">
      <c r="A1121" s="206"/>
      <c r="B1121" s="206"/>
      <c r="C1121" s="206"/>
      <c r="D1121" s="586" t="str">
        <f t="shared" si="102"/>
        <v>MARZO 2017 / 31</v>
      </c>
      <c r="BG1121" s="547"/>
    </row>
    <row r="1122" spans="1:105" ht="15.75" x14ac:dyDescent="0.25">
      <c r="A1122" s="586">
        <v>2017</v>
      </c>
      <c r="B1122" s="586" t="s">
        <v>242</v>
      </c>
      <c r="C1122" s="586">
        <v>1</v>
      </c>
      <c r="D1122" s="208" t="s">
        <v>228</v>
      </c>
      <c r="E1122" s="209">
        <f>IFERROR(AVERAGE(E1091:E1121),"")</f>
        <v>3.5</v>
      </c>
      <c r="F1122" s="209">
        <f>IFERROR(AVERAGE(F1091:F1121),"")</f>
        <v>42808.333333333336</v>
      </c>
      <c r="G1122" s="209">
        <f>IFERROR(AVERAGE(G1091:G1121),"")</f>
        <v>890000071626</v>
      </c>
      <c r="H1122" s="209" t="str">
        <f>IFERROR(AVERAGE(H1091:H1121),"")</f>
        <v/>
      </c>
      <c r="I1122" s="209">
        <f>IFERROR(AVERAGE(I1091:I1121),"")</f>
        <v>0.81635000000000002</v>
      </c>
      <c r="J1122" s="209" t="str">
        <f t="shared" ref="J1122:BU1122" si="108">IFERROR(AVERAGE(J1091:J1121),"")</f>
        <v/>
      </c>
      <c r="K1122" s="209">
        <f t="shared" si="108"/>
        <v>8.3333333333333332E-3</v>
      </c>
      <c r="L1122" s="209">
        <f t="shared" si="108"/>
        <v>32</v>
      </c>
      <c r="M1122" s="209">
        <f t="shared" si="108"/>
        <v>124.83333333333333</v>
      </c>
      <c r="N1122" s="209" t="str">
        <f t="shared" si="108"/>
        <v/>
      </c>
      <c r="O1122" s="209">
        <f t="shared" si="108"/>
        <v>2.3166666666666664</v>
      </c>
      <c r="P1122" s="209">
        <f t="shared" si="108"/>
        <v>55.9</v>
      </c>
      <c r="Q1122" s="209" t="str">
        <f t="shared" si="108"/>
        <v/>
      </c>
      <c r="R1122" s="209">
        <f t="shared" si="108"/>
        <v>0.08</v>
      </c>
      <c r="S1122" s="209">
        <f t="shared" si="108"/>
        <v>0</v>
      </c>
      <c r="T1122" s="209">
        <f t="shared" si="108"/>
        <v>0.03</v>
      </c>
      <c r="U1122" s="209">
        <f t="shared" si="108"/>
        <v>659.5</v>
      </c>
      <c r="V1122" s="209">
        <f t="shared" si="108"/>
        <v>19923.333333333332</v>
      </c>
      <c r="W1122" s="209" t="str">
        <f t="shared" si="108"/>
        <v/>
      </c>
      <c r="X1122" s="209">
        <f t="shared" si="108"/>
        <v>12.016666666666666</v>
      </c>
      <c r="Y1122" s="418" t="str">
        <f t="shared" si="108"/>
        <v/>
      </c>
      <c r="Z1122" s="209">
        <f t="shared" si="108"/>
        <v>0.79</v>
      </c>
      <c r="AA1122" s="209">
        <f t="shared" si="108"/>
        <v>0.88</v>
      </c>
      <c r="AB1122" s="209">
        <f t="shared" si="108"/>
        <v>100.39999999999999</v>
      </c>
      <c r="AC1122" s="209">
        <f t="shared" si="108"/>
        <v>1.7</v>
      </c>
      <c r="AD1122" s="209">
        <f t="shared" si="108"/>
        <v>5.5</v>
      </c>
      <c r="AE1122" s="209">
        <f t="shared" si="108"/>
        <v>45</v>
      </c>
      <c r="AF1122" s="209">
        <f t="shared" si="108"/>
        <v>540</v>
      </c>
      <c r="AG1122" s="209">
        <f t="shared" si="108"/>
        <v>720</v>
      </c>
      <c r="AH1122" s="209">
        <f t="shared" si="108"/>
        <v>0.5</v>
      </c>
      <c r="AI1122" s="209">
        <f t="shared" si="108"/>
        <v>4.9999999999999996E-2</v>
      </c>
      <c r="AJ1122" s="209">
        <f t="shared" si="108"/>
        <v>0.02</v>
      </c>
      <c r="AK1122" s="209">
        <f t="shared" si="108"/>
        <v>37.4</v>
      </c>
      <c r="AL1122" s="209" t="str">
        <f t="shared" si="108"/>
        <v/>
      </c>
      <c r="AM1122" s="209">
        <f t="shared" si="108"/>
        <v>4</v>
      </c>
      <c r="AN1122" s="209">
        <f t="shared" si="108"/>
        <v>42812.285714285717</v>
      </c>
      <c r="AO1122" s="209">
        <f t="shared" si="108"/>
        <v>890000071700.85718</v>
      </c>
      <c r="AP1122" s="209" t="str">
        <f t="shared" si="108"/>
        <v/>
      </c>
      <c r="AQ1122" s="209">
        <f t="shared" si="108"/>
        <v>0.82255714285714276</v>
      </c>
      <c r="AR1122" s="209" t="str">
        <f t="shared" si="108"/>
        <v/>
      </c>
      <c r="AS1122" s="209">
        <f t="shared" si="108"/>
        <v>3.1428571428571431E-2</v>
      </c>
      <c r="AT1122" s="209">
        <f t="shared" si="108"/>
        <v>25</v>
      </c>
      <c r="AU1122" s="209">
        <f t="shared" si="108"/>
        <v>129.57142857142858</v>
      </c>
      <c r="AV1122" s="209" t="str">
        <f t="shared" si="108"/>
        <v/>
      </c>
      <c r="AW1122" s="209">
        <f t="shared" si="108"/>
        <v>2.7428571428571429</v>
      </c>
      <c r="AX1122" s="210">
        <f t="shared" si="108"/>
        <v>57.428571428571431</v>
      </c>
      <c r="AY1122" s="209" t="str">
        <f t="shared" si="108"/>
        <v/>
      </c>
      <c r="AZ1122" s="209">
        <f t="shared" si="108"/>
        <v>6.4285714285714293E-2</v>
      </c>
      <c r="BA1122" s="209">
        <f t="shared" si="108"/>
        <v>0.01</v>
      </c>
      <c r="BB1122" s="209">
        <f t="shared" si="108"/>
        <v>4.2857142857142858E-2</v>
      </c>
      <c r="BC1122" s="209">
        <f t="shared" si="108"/>
        <v>674.28571428571433</v>
      </c>
      <c r="BD1122" s="209">
        <f t="shared" si="108"/>
        <v>19871.142857142859</v>
      </c>
      <c r="BE1122" s="209" t="str">
        <f t="shared" si="108"/>
        <v/>
      </c>
      <c r="BF1122" s="209">
        <f t="shared" si="108"/>
        <v>13</v>
      </c>
      <c r="BG1122" s="412" t="str">
        <f t="shared" si="108"/>
        <v/>
      </c>
      <c r="BH1122" s="209">
        <f t="shared" si="108"/>
        <v>0.79</v>
      </c>
      <c r="BI1122" s="209">
        <f t="shared" si="108"/>
        <v>0.88</v>
      </c>
      <c r="BJ1122" s="209">
        <f t="shared" si="108"/>
        <v>100.39999999999999</v>
      </c>
      <c r="BK1122" s="209">
        <f t="shared" si="108"/>
        <v>1.6999999999999997</v>
      </c>
      <c r="BL1122" s="209">
        <f t="shared" si="108"/>
        <v>5.5</v>
      </c>
      <c r="BM1122" s="209">
        <f t="shared" si="108"/>
        <v>45</v>
      </c>
      <c r="BN1122" s="209">
        <f t="shared" si="108"/>
        <v>540</v>
      </c>
      <c r="BO1122" s="209">
        <f t="shared" si="108"/>
        <v>720</v>
      </c>
      <c r="BP1122" s="209">
        <f t="shared" si="108"/>
        <v>0.5</v>
      </c>
      <c r="BQ1122" s="209">
        <f t="shared" si="108"/>
        <v>4.9999999999999996E-2</v>
      </c>
      <c r="BR1122" s="209">
        <f t="shared" si="108"/>
        <v>0.02</v>
      </c>
      <c r="BS1122" s="209">
        <f t="shared" si="108"/>
        <v>37.4</v>
      </c>
      <c r="BT1122" s="209" t="str">
        <f t="shared" si="108"/>
        <v/>
      </c>
      <c r="BU1122" s="209">
        <f t="shared" si="108"/>
        <v>2.5</v>
      </c>
      <c r="BV1122" s="210">
        <f>IFERROR(AVERAGE(BV1091:BV1121),"")</f>
        <v>42810</v>
      </c>
      <c r="BW1122" s="206"/>
      <c r="BX1122" s="206"/>
      <c r="BY1122" s="206"/>
      <c r="BZ1122" s="206"/>
      <c r="CA1122" s="206"/>
      <c r="CB1122" s="206"/>
      <c r="CC1122" s="206"/>
      <c r="CD1122" s="206"/>
      <c r="CE1122" s="206"/>
      <c r="CF1122" s="206"/>
      <c r="CG1122" s="206"/>
      <c r="CH1122" s="206"/>
      <c r="CI1122" s="206"/>
      <c r="CJ1122" s="206"/>
      <c r="CK1122" s="206"/>
      <c r="CL1122" s="206"/>
      <c r="CM1122" s="206"/>
      <c r="CN1122" s="206"/>
      <c r="CO1122" s="448"/>
      <c r="CP1122" s="206"/>
      <c r="CQ1122" s="206"/>
      <c r="CR1122" s="206"/>
      <c r="CS1122" s="206"/>
      <c r="CT1122" s="206"/>
      <c r="CU1122" s="206"/>
      <c r="CV1122" s="206"/>
      <c r="CW1122" s="206"/>
      <c r="CX1122" s="206"/>
      <c r="CY1122" s="206"/>
      <c r="CZ1122" s="206"/>
      <c r="DA1122" s="206"/>
    </row>
    <row r="1123" spans="1:105" ht="15.75" x14ac:dyDescent="0.3">
      <c r="A1123" s="586">
        <f>A1122</f>
        <v>2017</v>
      </c>
      <c r="B1123" s="586" t="str">
        <f>B1122</f>
        <v>ABRIL</v>
      </c>
      <c r="C1123" s="586">
        <v>2</v>
      </c>
      <c r="D1123" s="586" t="str">
        <f t="shared" ref="D1123:D1185" si="109">B1122&amp;" "&amp;A1122&amp;" / "&amp;C1122</f>
        <v>ABRIL 2017 / 1</v>
      </c>
      <c r="E1123" s="44">
        <v>1</v>
      </c>
      <c r="F1123" s="164">
        <v>42828</v>
      </c>
      <c r="G1123" s="44">
        <v>890000072248</v>
      </c>
      <c r="H1123" s="44" t="s">
        <v>102</v>
      </c>
      <c r="I1123" s="44">
        <v>0.81320000000000003</v>
      </c>
      <c r="J1123" s="44" t="s">
        <v>20</v>
      </c>
      <c r="K1123" s="44">
        <v>0.01</v>
      </c>
      <c r="L1123" s="44">
        <v>32</v>
      </c>
      <c r="M1123" s="44">
        <v>118</v>
      </c>
      <c r="N1123" s="44" t="s">
        <v>103</v>
      </c>
      <c r="O1123" s="44">
        <v>2.1</v>
      </c>
      <c r="P1123" s="44">
        <v>55.8</v>
      </c>
      <c r="R1123" s="44">
        <v>0.08</v>
      </c>
      <c r="S1123" s="44">
        <v>0</v>
      </c>
      <c r="T1123" s="44">
        <v>0.03</v>
      </c>
      <c r="U1123" s="44">
        <v>651</v>
      </c>
      <c r="V1123" s="44">
        <v>19950</v>
      </c>
      <c r="W1123" s="44" t="s">
        <v>223</v>
      </c>
      <c r="X1123" s="44">
        <v>12</v>
      </c>
      <c r="Z1123" s="44">
        <v>0.79</v>
      </c>
      <c r="AA1123" s="55">
        <v>0.88</v>
      </c>
      <c r="AB1123" s="44">
        <v>100.4</v>
      </c>
      <c r="AC1123" s="44">
        <v>1.7</v>
      </c>
      <c r="AD1123" s="44">
        <v>5.5</v>
      </c>
      <c r="AE1123" s="44">
        <v>45</v>
      </c>
      <c r="AF1123" s="44">
        <v>540</v>
      </c>
      <c r="AG1123" s="44">
        <v>720</v>
      </c>
      <c r="AH1123" s="44">
        <v>0.5</v>
      </c>
      <c r="AI1123" s="44">
        <v>0.05</v>
      </c>
      <c r="AJ1123" s="44">
        <v>0.02</v>
      </c>
      <c r="AK1123" s="44">
        <v>37.4</v>
      </c>
      <c r="AM1123" s="553">
        <v>1</v>
      </c>
      <c r="AN1123" s="554">
        <v>42828</v>
      </c>
      <c r="AO1123" s="543">
        <v>890000072225</v>
      </c>
      <c r="AP1123" s="543" t="s">
        <v>612</v>
      </c>
      <c r="AQ1123" s="566">
        <v>0.81910000000000005</v>
      </c>
      <c r="AR1123" s="544" t="s">
        <v>20</v>
      </c>
      <c r="AS1123" s="748">
        <v>0.02</v>
      </c>
      <c r="AT1123" s="748">
        <v>25</v>
      </c>
      <c r="AU1123" s="748">
        <v>124</v>
      </c>
      <c r="AV1123" s="747" t="s">
        <v>103</v>
      </c>
      <c r="AW1123" s="748">
        <v>2.7</v>
      </c>
      <c r="AX1123" s="748">
        <v>58</v>
      </c>
      <c r="AY1123" s="546"/>
      <c r="AZ1123" s="748">
        <v>7.0000000000000007E-2</v>
      </c>
      <c r="BA1123" s="748">
        <v>0.01</v>
      </c>
      <c r="BB1123" s="748">
        <v>0.05</v>
      </c>
      <c r="BC1123" s="748">
        <v>678</v>
      </c>
      <c r="BD1123" s="748">
        <v>19900</v>
      </c>
      <c r="BE1123" s="748" t="s">
        <v>225</v>
      </c>
      <c r="BF1123" s="748">
        <v>13</v>
      </c>
      <c r="BG1123" s="695"/>
      <c r="BH1123" s="587">
        <v>0.79</v>
      </c>
      <c r="BI1123" s="587">
        <v>0.88</v>
      </c>
      <c r="BJ1123" s="587">
        <v>100.4</v>
      </c>
      <c r="BK1123" s="587">
        <v>1.7</v>
      </c>
      <c r="BL1123" s="587">
        <v>5.5</v>
      </c>
      <c r="BM1123" s="587">
        <v>45</v>
      </c>
      <c r="BN1123" s="587">
        <v>540</v>
      </c>
      <c r="BO1123" s="587">
        <v>720</v>
      </c>
      <c r="BP1123" s="587">
        <v>0.5</v>
      </c>
      <c r="BQ1123" s="587">
        <v>0.05</v>
      </c>
      <c r="BR1123" s="587">
        <v>0.02</v>
      </c>
      <c r="BS1123" s="587">
        <v>37.4</v>
      </c>
      <c r="BU1123" s="553">
        <v>1</v>
      </c>
      <c r="BV1123" s="554">
        <v>42828</v>
      </c>
      <c r="BW1123" s="553"/>
      <c r="BX1123" s="553"/>
      <c r="BY1123" s="566">
        <v>0.81</v>
      </c>
      <c r="BZ1123" s="748">
        <v>1</v>
      </c>
      <c r="CA1123" s="748">
        <v>0.01</v>
      </c>
      <c r="CB1123" s="748">
        <v>6</v>
      </c>
      <c r="CC1123" s="748">
        <v>105</v>
      </c>
      <c r="CD1123" s="747" t="s">
        <v>103</v>
      </c>
      <c r="CE1123" s="748">
        <v>2.2799999999999998</v>
      </c>
      <c r="CF1123" s="748">
        <v>54.32</v>
      </c>
      <c r="CG1123" s="748">
        <f>CF1123-1.1</f>
        <v>53.22</v>
      </c>
      <c r="CH1123" s="748">
        <v>0.26</v>
      </c>
      <c r="CI1123" s="748">
        <v>0.01</v>
      </c>
      <c r="CJ1123" s="748">
        <v>0</v>
      </c>
      <c r="CK1123" s="748">
        <v>684.6</v>
      </c>
      <c r="CL1123" s="748">
        <v>19978</v>
      </c>
      <c r="CM1123" s="748">
        <v>4</v>
      </c>
      <c r="CN1123" s="748">
        <v>21.79</v>
      </c>
      <c r="CO1123" s="260"/>
      <c r="CP1123" s="587">
        <v>0.79</v>
      </c>
      <c r="CQ1123" s="587">
        <v>0.88</v>
      </c>
      <c r="CR1123" s="587">
        <v>100.4</v>
      </c>
      <c r="CS1123" s="587">
        <v>1.7</v>
      </c>
      <c r="CT1123" s="587">
        <v>5.5</v>
      </c>
      <c r="CU1123" s="587">
        <v>45</v>
      </c>
      <c r="CV1123" s="587">
        <v>540</v>
      </c>
      <c r="CW1123" s="587">
        <v>720</v>
      </c>
      <c r="CX1123" s="587">
        <v>0.5</v>
      </c>
      <c r="CY1123" s="587">
        <v>0.05</v>
      </c>
      <c r="CZ1123" s="587">
        <v>0.02</v>
      </c>
      <c r="DA1123" s="587">
        <v>37.4</v>
      </c>
    </row>
    <row r="1124" spans="1:105" ht="15.75" x14ac:dyDescent="0.3">
      <c r="A1124" s="586">
        <f t="shared" ref="A1124:B1139" si="110">A1123</f>
        <v>2017</v>
      </c>
      <c r="B1124" s="586" t="str">
        <f t="shared" si="110"/>
        <v>ABRIL</v>
      </c>
      <c r="C1124" s="586">
        <v>3</v>
      </c>
      <c r="D1124" s="586" t="str">
        <f t="shared" si="109"/>
        <v>ABRIL 2017 / 2</v>
      </c>
      <c r="E1124" s="44">
        <v>2</v>
      </c>
      <c r="F1124" s="164">
        <v>42833</v>
      </c>
      <c r="G1124" s="44">
        <v>890000072361</v>
      </c>
      <c r="H1124" s="44" t="s">
        <v>611</v>
      </c>
      <c r="I1124" s="44">
        <v>0.81320000000000003</v>
      </c>
      <c r="J1124" s="44" t="s">
        <v>20</v>
      </c>
      <c r="K1124" s="44">
        <v>0.01</v>
      </c>
      <c r="L1124" s="44">
        <v>32</v>
      </c>
      <c r="M1124" s="44">
        <v>116</v>
      </c>
      <c r="N1124" s="44" t="s">
        <v>103</v>
      </c>
      <c r="O1124" s="44">
        <v>2.1</v>
      </c>
      <c r="P1124" s="44">
        <v>55.7</v>
      </c>
      <c r="R1124" s="44">
        <v>0.08</v>
      </c>
      <c r="S1124" s="44">
        <v>0</v>
      </c>
      <c r="T1124" s="44">
        <v>0.03</v>
      </c>
      <c r="U1124" s="44">
        <v>643</v>
      </c>
      <c r="V1124" s="44">
        <v>19950</v>
      </c>
      <c r="W1124" s="44" t="s">
        <v>223</v>
      </c>
      <c r="X1124" s="44">
        <v>12</v>
      </c>
      <c r="Z1124" s="44">
        <v>0.79</v>
      </c>
      <c r="AA1124" s="55">
        <v>0.88</v>
      </c>
      <c r="AB1124" s="44">
        <v>100.4</v>
      </c>
      <c r="AC1124" s="44">
        <v>1.7</v>
      </c>
      <c r="AD1124" s="44">
        <v>5.5</v>
      </c>
      <c r="AE1124" s="44">
        <v>45</v>
      </c>
      <c r="AF1124" s="44">
        <v>540</v>
      </c>
      <c r="AG1124" s="44">
        <v>720</v>
      </c>
      <c r="AH1124" s="44">
        <v>0.5</v>
      </c>
      <c r="AI1124" s="44">
        <v>0.05</v>
      </c>
      <c r="AJ1124" s="44">
        <v>0.02</v>
      </c>
      <c r="AK1124" s="44">
        <v>37.4</v>
      </c>
      <c r="AM1124" s="553">
        <v>2</v>
      </c>
      <c r="AN1124" s="554">
        <v>42835</v>
      </c>
      <c r="AO1124" s="543">
        <v>890000072374</v>
      </c>
      <c r="AP1124" s="543" t="s">
        <v>588</v>
      </c>
      <c r="AQ1124" s="566">
        <v>0.81740000000000002</v>
      </c>
      <c r="AR1124" s="544" t="s">
        <v>20</v>
      </c>
      <c r="AS1124" s="748">
        <v>0.01</v>
      </c>
      <c r="AT1124" s="748">
        <v>25</v>
      </c>
      <c r="AU1124" s="748">
        <v>120</v>
      </c>
      <c r="AV1124" s="747" t="s">
        <v>103</v>
      </c>
      <c r="AW1124" s="748">
        <v>2.4</v>
      </c>
      <c r="AX1124" s="748">
        <v>57</v>
      </c>
      <c r="AY1124" s="546"/>
      <c r="AZ1124" s="748">
        <v>7.0000000000000007E-2</v>
      </c>
      <c r="BA1124" s="748">
        <v>0.01</v>
      </c>
      <c r="BB1124" s="748">
        <v>0.05</v>
      </c>
      <c r="BC1124" s="748">
        <v>655</v>
      </c>
      <c r="BD1124" s="748">
        <v>19914</v>
      </c>
      <c r="BE1124" s="748" t="s">
        <v>223</v>
      </c>
      <c r="BF1124" s="748">
        <v>13</v>
      </c>
      <c r="BG1124" s="695"/>
      <c r="BH1124" s="587">
        <v>0.79</v>
      </c>
      <c r="BI1124" s="587">
        <v>0.88</v>
      </c>
      <c r="BJ1124" s="587">
        <v>100.4</v>
      </c>
      <c r="BK1124" s="587">
        <v>1.7</v>
      </c>
      <c r="BL1124" s="587">
        <v>5.5</v>
      </c>
      <c r="BM1124" s="587">
        <v>45</v>
      </c>
      <c r="BN1124" s="587">
        <v>540</v>
      </c>
      <c r="BO1124" s="587">
        <v>720</v>
      </c>
      <c r="BP1124" s="587">
        <v>0.5</v>
      </c>
      <c r="BQ1124" s="587">
        <v>0.05</v>
      </c>
      <c r="BR1124" s="587">
        <v>0.02</v>
      </c>
      <c r="BS1124" s="587">
        <v>37.4</v>
      </c>
      <c r="BU1124" s="553">
        <v>2</v>
      </c>
      <c r="BV1124" s="554">
        <v>42835</v>
      </c>
      <c r="BW1124" s="553"/>
      <c r="BX1124" s="553"/>
      <c r="BY1124" s="566">
        <v>0.80669999999999997</v>
      </c>
      <c r="BZ1124" s="748">
        <v>1</v>
      </c>
      <c r="CA1124" s="748">
        <v>0.01</v>
      </c>
      <c r="CB1124" s="748">
        <v>6</v>
      </c>
      <c r="CC1124" s="748">
        <v>106.6</v>
      </c>
      <c r="CD1124" s="747" t="s">
        <v>103</v>
      </c>
      <c r="CE1124" s="748">
        <v>2.1</v>
      </c>
      <c r="CF1124" s="748">
        <v>54.12</v>
      </c>
      <c r="CG1124" s="748">
        <f t="shared" ref="CG1124:CG1126" si="111">CF1124-1.1</f>
        <v>53.019999999999996</v>
      </c>
      <c r="CH1124" s="748">
        <v>0.25</v>
      </c>
      <c r="CI1124" s="748">
        <v>0.01</v>
      </c>
      <c r="CJ1124" s="748">
        <v>0</v>
      </c>
      <c r="CK1124" s="748">
        <v>668.9</v>
      </c>
      <c r="CL1124" s="748">
        <v>20006</v>
      </c>
      <c r="CM1124" s="748">
        <v>3.5</v>
      </c>
      <c r="CN1124" s="748">
        <v>17.5</v>
      </c>
      <c r="CO1124" s="587"/>
      <c r="CP1124" s="587">
        <v>0.79</v>
      </c>
      <c r="CQ1124" s="587">
        <v>0.88</v>
      </c>
      <c r="CR1124" s="587">
        <v>100.4</v>
      </c>
      <c r="CS1124" s="587">
        <v>1.7</v>
      </c>
      <c r="CT1124" s="587">
        <v>5.5</v>
      </c>
      <c r="CU1124" s="587">
        <v>45</v>
      </c>
      <c r="CV1124" s="587">
        <v>540</v>
      </c>
      <c r="CW1124" s="587">
        <v>720</v>
      </c>
      <c r="CX1124" s="587">
        <v>0.5</v>
      </c>
      <c r="CY1124" s="587">
        <v>0.05</v>
      </c>
      <c r="CZ1124" s="587">
        <v>0.02</v>
      </c>
      <c r="DA1124" s="587">
        <v>37.4</v>
      </c>
    </row>
    <row r="1125" spans="1:105" ht="15.75" x14ac:dyDescent="0.3">
      <c r="A1125" s="586">
        <f t="shared" si="110"/>
        <v>2017</v>
      </c>
      <c r="B1125" s="586" t="str">
        <f t="shared" si="110"/>
        <v>ABRIL</v>
      </c>
      <c r="C1125" s="586">
        <v>4</v>
      </c>
      <c r="D1125" s="586" t="str">
        <f t="shared" si="109"/>
        <v>ABRIL 2017 / 3</v>
      </c>
      <c r="E1125" s="44">
        <v>3</v>
      </c>
      <c r="F1125" s="164">
        <v>42839</v>
      </c>
      <c r="G1125" s="44">
        <v>890000072635</v>
      </c>
      <c r="H1125" s="44" t="s">
        <v>102</v>
      </c>
      <c r="I1125" s="44">
        <v>0.81230000000000002</v>
      </c>
      <c r="J1125" s="44" t="s">
        <v>20</v>
      </c>
      <c r="K1125" s="44">
        <v>0.01</v>
      </c>
      <c r="L1125" s="44">
        <v>26.6</v>
      </c>
      <c r="M1125" s="44">
        <v>116</v>
      </c>
      <c r="N1125" s="44" t="s">
        <v>103</v>
      </c>
      <c r="O1125" s="44">
        <v>2.1</v>
      </c>
      <c r="P1125" s="44">
        <v>56</v>
      </c>
      <c r="R1125" s="44">
        <v>7.0000000000000007E-2</v>
      </c>
      <c r="S1125" s="44">
        <v>0</v>
      </c>
      <c r="T1125" s="44">
        <v>0.03</v>
      </c>
      <c r="U1125" s="44">
        <v>651</v>
      </c>
      <c r="V1125" s="44">
        <v>19958</v>
      </c>
      <c r="W1125" s="44" t="s">
        <v>223</v>
      </c>
      <c r="X1125" s="44">
        <v>12</v>
      </c>
      <c r="Z1125" s="44">
        <v>0.79</v>
      </c>
      <c r="AA1125" s="55">
        <v>0.88</v>
      </c>
      <c r="AB1125" s="44">
        <v>100.4</v>
      </c>
      <c r="AC1125" s="44">
        <v>1.7</v>
      </c>
      <c r="AD1125" s="44">
        <v>5.5</v>
      </c>
      <c r="AE1125" s="44">
        <v>45</v>
      </c>
      <c r="AF1125" s="44">
        <v>540</v>
      </c>
      <c r="AG1125" s="44">
        <v>720</v>
      </c>
      <c r="AH1125" s="44">
        <v>0.5</v>
      </c>
      <c r="AI1125" s="44">
        <v>0.05</v>
      </c>
      <c r="AJ1125" s="44">
        <v>0.02</v>
      </c>
      <c r="AK1125" s="44">
        <v>37.4</v>
      </c>
      <c r="AM1125" s="553">
        <v>3</v>
      </c>
      <c r="AN1125" s="554">
        <v>42841</v>
      </c>
      <c r="AO1125" s="543">
        <v>890000072644</v>
      </c>
      <c r="AP1125" s="543" t="s">
        <v>585</v>
      </c>
      <c r="AQ1125" s="566">
        <v>0.82220000000000004</v>
      </c>
      <c r="AR1125" s="544" t="s">
        <v>20</v>
      </c>
      <c r="AS1125" s="748">
        <v>0.02</v>
      </c>
      <c r="AT1125" s="748">
        <v>25</v>
      </c>
      <c r="AU1125" s="748">
        <v>126</v>
      </c>
      <c r="AV1125" s="747" t="s">
        <v>103</v>
      </c>
      <c r="AW1125" s="748">
        <v>2.7</v>
      </c>
      <c r="AX1125" s="748">
        <v>58</v>
      </c>
      <c r="AY1125" s="546"/>
      <c r="AZ1125" s="748">
        <v>7.0000000000000007E-2</v>
      </c>
      <c r="BA1125" s="748">
        <v>0.01</v>
      </c>
      <c r="BB1125" s="748">
        <v>0.05</v>
      </c>
      <c r="BC1125" s="748">
        <v>669</v>
      </c>
      <c r="BD1125" s="748">
        <v>19882</v>
      </c>
      <c r="BE1125" s="748" t="s">
        <v>223</v>
      </c>
      <c r="BF1125" s="748">
        <v>13</v>
      </c>
      <c r="BG1125" s="695"/>
      <c r="BH1125" s="587">
        <v>0.79</v>
      </c>
      <c r="BI1125" s="587">
        <v>0.88</v>
      </c>
      <c r="BJ1125" s="587">
        <v>100.4</v>
      </c>
      <c r="BK1125" s="587">
        <v>1.7</v>
      </c>
      <c r="BL1125" s="587">
        <v>5.5</v>
      </c>
      <c r="BM1125" s="587">
        <v>45</v>
      </c>
      <c r="BN1125" s="587">
        <v>540</v>
      </c>
      <c r="BO1125" s="587">
        <v>720</v>
      </c>
      <c r="BP1125" s="587">
        <v>0.5</v>
      </c>
      <c r="BQ1125" s="587">
        <v>0.05</v>
      </c>
      <c r="BR1125" s="587">
        <v>0.02</v>
      </c>
      <c r="BS1125" s="587">
        <v>37.4</v>
      </c>
      <c r="BU1125" s="553">
        <v>3</v>
      </c>
      <c r="BV1125" s="554">
        <v>42842</v>
      </c>
      <c r="BW1125" s="553"/>
      <c r="BX1125" s="553"/>
      <c r="BY1125" s="566">
        <v>0.80759999999999998</v>
      </c>
      <c r="BZ1125" s="748">
        <v>1</v>
      </c>
      <c r="CA1125" s="748">
        <v>0.01</v>
      </c>
      <c r="CB1125" s="748">
        <v>6</v>
      </c>
      <c r="CC1125" s="748">
        <v>103.2</v>
      </c>
      <c r="CD1125" s="747" t="s">
        <v>103</v>
      </c>
      <c r="CE1125" s="748">
        <v>2.2000000000000002</v>
      </c>
      <c r="CF1125" s="748">
        <v>54.35</v>
      </c>
      <c r="CG1125" s="748">
        <f t="shared" si="111"/>
        <v>53.25</v>
      </c>
      <c r="CH1125" s="748">
        <v>0.26</v>
      </c>
      <c r="CI1125" s="748">
        <v>0.01</v>
      </c>
      <c r="CJ1125" s="748">
        <v>0</v>
      </c>
      <c r="CK1125" s="748">
        <v>666.8</v>
      </c>
      <c r="CL1125" s="748">
        <v>19998</v>
      </c>
      <c r="CM1125" s="748">
        <v>3.5</v>
      </c>
      <c r="CN1125" s="748">
        <v>18.97</v>
      </c>
      <c r="CO1125" s="587"/>
      <c r="CP1125" s="587">
        <v>0.79</v>
      </c>
      <c r="CQ1125" s="587">
        <v>0.88</v>
      </c>
      <c r="CR1125" s="587">
        <v>100.4</v>
      </c>
      <c r="CS1125" s="587">
        <v>1.7</v>
      </c>
      <c r="CT1125" s="587">
        <v>5.5</v>
      </c>
      <c r="CU1125" s="587">
        <v>45</v>
      </c>
      <c r="CV1125" s="587">
        <v>540</v>
      </c>
      <c r="CW1125" s="587">
        <v>720</v>
      </c>
      <c r="CX1125" s="587">
        <v>0.5</v>
      </c>
      <c r="CY1125" s="587">
        <v>0.05</v>
      </c>
      <c r="CZ1125" s="587">
        <v>0.02</v>
      </c>
      <c r="DA1125" s="587">
        <v>37.4</v>
      </c>
    </row>
    <row r="1126" spans="1:105" ht="15.75" x14ac:dyDescent="0.3">
      <c r="A1126" s="586">
        <f t="shared" si="110"/>
        <v>2017</v>
      </c>
      <c r="B1126" s="586" t="str">
        <f t="shared" si="110"/>
        <v>ABRIL</v>
      </c>
      <c r="C1126" s="586">
        <v>5</v>
      </c>
      <c r="D1126" s="586" t="str">
        <f t="shared" si="109"/>
        <v>ABRIL 2017 / 4</v>
      </c>
      <c r="E1126" s="44">
        <v>4</v>
      </c>
      <c r="F1126" s="164">
        <v>42846</v>
      </c>
      <c r="G1126" s="44">
        <v>890000072754</v>
      </c>
      <c r="H1126" s="44" t="s">
        <v>611</v>
      </c>
      <c r="I1126" s="44">
        <v>0.81089999999999995</v>
      </c>
      <c r="J1126" s="44" t="s">
        <v>20</v>
      </c>
      <c r="K1126" s="44">
        <v>0</v>
      </c>
      <c r="L1126" s="44">
        <v>26.6</v>
      </c>
      <c r="M1126" s="44">
        <v>116</v>
      </c>
      <c r="N1126" s="44" t="s">
        <v>103</v>
      </c>
      <c r="O1126" s="44">
        <v>2</v>
      </c>
      <c r="P1126" s="44">
        <v>55.2</v>
      </c>
      <c r="R1126" s="44">
        <v>7.0000000000000007E-2</v>
      </c>
      <c r="S1126" s="44">
        <v>0</v>
      </c>
      <c r="T1126" s="44">
        <v>0.03</v>
      </c>
      <c r="U1126" s="44">
        <v>644</v>
      </c>
      <c r="V1126" s="44">
        <v>19970</v>
      </c>
      <c r="W1126" s="44" t="s">
        <v>223</v>
      </c>
      <c r="X1126" s="44">
        <v>12</v>
      </c>
      <c r="Z1126" s="44">
        <v>0.79</v>
      </c>
      <c r="AA1126" s="55">
        <v>0.88</v>
      </c>
      <c r="AB1126" s="44">
        <v>100.4</v>
      </c>
      <c r="AC1126" s="44">
        <v>1.7</v>
      </c>
      <c r="AD1126" s="44">
        <v>5.5</v>
      </c>
      <c r="AE1126" s="44">
        <v>45</v>
      </c>
      <c r="AF1126" s="44">
        <v>540</v>
      </c>
      <c r="AG1126" s="44">
        <v>720</v>
      </c>
      <c r="AH1126" s="44">
        <v>0.5</v>
      </c>
      <c r="AI1126" s="44">
        <v>0.05</v>
      </c>
      <c r="AJ1126" s="44">
        <v>0.02</v>
      </c>
      <c r="AK1126" s="44">
        <v>37.4</v>
      </c>
      <c r="AM1126" s="553">
        <v>4</v>
      </c>
      <c r="AN1126" s="554">
        <v>42848</v>
      </c>
      <c r="AO1126" s="543">
        <v>890000072816</v>
      </c>
      <c r="AP1126" s="543" t="s">
        <v>586</v>
      </c>
      <c r="AQ1126" s="566">
        <v>0.8246</v>
      </c>
      <c r="AR1126" s="544" t="s">
        <v>20</v>
      </c>
      <c r="AS1126" s="748">
        <v>0.02</v>
      </c>
      <c r="AT1126" s="748">
        <v>27</v>
      </c>
      <c r="AU1126" s="748">
        <v>127</v>
      </c>
      <c r="AV1126" s="747" t="s">
        <v>103</v>
      </c>
      <c r="AW1126" s="748">
        <v>2.8</v>
      </c>
      <c r="AX1126" s="748">
        <v>58</v>
      </c>
      <c r="AY1126" s="546"/>
      <c r="AZ1126" s="748">
        <v>7.0000000000000007E-2</v>
      </c>
      <c r="BA1126" s="748">
        <v>0.01</v>
      </c>
      <c r="BB1126" s="748">
        <v>0.05</v>
      </c>
      <c r="BC1126" s="748">
        <v>671</v>
      </c>
      <c r="BD1126" s="748">
        <v>19854</v>
      </c>
      <c r="BE1126" s="748" t="s">
        <v>225</v>
      </c>
      <c r="BF1126" s="748">
        <v>13</v>
      </c>
      <c r="BG1126" s="695"/>
      <c r="BH1126" s="587">
        <v>0.79</v>
      </c>
      <c r="BI1126" s="587">
        <v>0.88</v>
      </c>
      <c r="BJ1126" s="587">
        <v>100.4</v>
      </c>
      <c r="BK1126" s="587">
        <v>1.7</v>
      </c>
      <c r="BL1126" s="587">
        <v>5.5</v>
      </c>
      <c r="BM1126" s="587">
        <v>45</v>
      </c>
      <c r="BN1126" s="587">
        <v>540</v>
      </c>
      <c r="BO1126" s="587">
        <v>720</v>
      </c>
      <c r="BP1126" s="587">
        <v>0.5</v>
      </c>
      <c r="BQ1126" s="587">
        <v>0.05</v>
      </c>
      <c r="BR1126" s="587">
        <v>0.02</v>
      </c>
      <c r="BS1126" s="587">
        <v>37.4</v>
      </c>
      <c r="BU1126" s="553">
        <v>4</v>
      </c>
      <c r="BV1126" s="554">
        <v>42849</v>
      </c>
      <c r="BW1126" s="553"/>
      <c r="BX1126" s="553"/>
      <c r="BY1126" s="566">
        <v>0.80810000000000004</v>
      </c>
      <c r="BZ1126" s="748">
        <v>1</v>
      </c>
      <c r="CA1126" s="748">
        <v>0.01</v>
      </c>
      <c r="CB1126" s="748">
        <v>6</v>
      </c>
      <c r="CC1126" s="748">
        <v>102.6</v>
      </c>
      <c r="CD1126" s="747" t="s">
        <v>103</v>
      </c>
      <c r="CE1126" s="748">
        <v>2.2999999999999998</v>
      </c>
      <c r="CF1126" s="748">
        <v>53.52</v>
      </c>
      <c r="CG1126" s="748">
        <f t="shared" si="111"/>
        <v>52.42</v>
      </c>
      <c r="CH1126" s="748">
        <v>0.26</v>
      </c>
      <c r="CI1126" s="748">
        <v>0.01</v>
      </c>
      <c r="CJ1126" s="748">
        <v>0</v>
      </c>
      <c r="CK1126" s="748">
        <v>667.7</v>
      </c>
      <c r="CL1126" s="748">
        <v>1994</v>
      </c>
      <c r="CM1126" s="748">
        <v>4.5</v>
      </c>
      <c r="CN1126" s="748">
        <v>18.73</v>
      </c>
      <c r="CO1126" s="587"/>
      <c r="CP1126" s="587">
        <v>0.79</v>
      </c>
      <c r="CQ1126" s="587">
        <v>0.88</v>
      </c>
      <c r="CR1126" s="587">
        <v>100.4</v>
      </c>
      <c r="CS1126" s="587">
        <v>1.7</v>
      </c>
      <c r="CT1126" s="587">
        <v>5.5</v>
      </c>
      <c r="CU1126" s="587">
        <v>45</v>
      </c>
      <c r="CV1126" s="587">
        <v>540</v>
      </c>
      <c r="CW1126" s="587">
        <v>720</v>
      </c>
      <c r="CX1126" s="587">
        <v>0.5</v>
      </c>
      <c r="CY1126" s="587">
        <v>0.05</v>
      </c>
      <c r="CZ1126" s="587">
        <v>0.02</v>
      </c>
      <c r="DA1126" s="587">
        <v>37.4</v>
      </c>
    </row>
    <row r="1127" spans="1:105" ht="15.75" x14ac:dyDescent="0.3">
      <c r="A1127" s="586">
        <f t="shared" si="110"/>
        <v>2017</v>
      </c>
      <c r="B1127" s="586" t="str">
        <f t="shared" si="110"/>
        <v>ABRIL</v>
      </c>
      <c r="C1127" s="586">
        <v>6</v>
      </c>
      <c r="D1127" s="586" t="str">
        <f t="shared" si="109"/>
        <v>ABRIL 2017 / 5</v>
      </c>
      <c r="E1127" s="44">
        <v>5</v>
      </c>
      <c r="F1127" s="164">
        <v>42852</v>
      </c>
      <c r="G1127" s="44">
        <v>890000072978</v>
      </c>
      <c r="H1127" s="44" t="s">
        <v>105</v>
      </c>
      <c r="I1127" s="44">
        <v>0.81179999999999997</v>
      </c>
      <c r="J1127" s="44" t="s">
        <v>20</v>
      </c>
      <c r="K1127" s="44">
        <v>0</v>
      </c>
      <c r="L1127" s="44">
        <v>21.2</v>
      </c>
      <c r="M1127" s="44">
        <v>114</v>
      </c>
      <c r="N1127" s="44" t="s">
        <v>103</v>
      </c>
      <c r="O1127" s="44">
        <v>2</v>
      </c>
      <c r="P1127" s="44">
        <v>55.2</v>
      </c>
      <c r="R1127" s="44">
        <v>7.0000000000000007E-2</v>
      </c>
      <c r="S1127" s="44">
        <v>0</v>
      </c>
      <c r="T1127" s="44">
        <v>0.03</v>
      </c>
      <c r="U1127" s="44">
        <v>642</v>
      </c>
      <c r="V1127" s="44">
        <v>19962</v>
      </c>
      <c r="W1127" s="44" t="s">
        <v>223</v>
      </c>
      <c r="X1127" s="44">
        <v>12</v>
      </c>
      <c r="Z1127" s="44">
        <v>0.79</v>
      </c>
      <c r="AA1127" s="55">
        <v>0.88</v>
      </c>
      <c r="AB1127" s="44">
        <v>100.4</v>
      </c>
      <c r="AC1127" s="44">
        <v>1.7</v>
      </c>
      <c r="AD1127" s="44">
        <v>5.5</v>
      </c>
      <c r="AE1127" s="44">
        <v>45</v>
      </c>
      <c r="AF1127" s="44">
        <v>540</v>
      </c>
      <c r="AG1127" s="44">
        <v>720</v>
      </c>
      <c r="AH1127" s="44">
        <v>0.5</v>
      </c>
      <c r="AI1127" s="44">
        <v>0.05</v>
      </c>
      <c r="AJ1127" s="44">
        <v>0.02</v>
      </c>
      <c r="AK1127" s="44">
        <v>37.4</v>
      </c>
      <c r="AM1127" s="553">
        <v>5</v>
      </c>
      <c r="AN1127" s="554">
        <v>42852</v>
      </c>
      <c r="AO1127" s="543">
        <v>890000072984</v>
      </c>
      <c r="AP1127" s="543" t="s">
        <v>613</v>
      </c>
      <c r="AQ1127" s="566">
        <v>0.81920000000000004</v>
      </c>
      <c r="AR1127" s="544" t="s">
        <v>20</v>
      </c>
      <c r="AS1127" s="748">
        <v>0.03</v>
      </c>
      <c r="AT1127" s="748">
        <v>25</v>
      </c>
      <c r="AU1127" s="748">
        <v>115</v>
      </c>
      <c r="AV1127" s="747" t="s">
        <v>103</v>
      </c>
      <c r="AW1127" s="748">
        <v>2.6</v>
      </c>
      <c r="AX1127" s="748">
        <v>58</v>
      </c>
      <c r="AY1127" s="754"/>
      <c r="AZ1127" s="748">
        <v>7.0000000000000007E-2</v>
      </c>
      <c r="BA1127" s="748">
        <v>0.01</v>
      </c>
      <c r="BB1127" s="748">
        <v>0.03</v>
      </c>
      <c r="BC1127" s="748">
        <v>682</v>
      </c>
      <c r="BD1127" s="748">
        <v>19899</v>
      </c>
      <c r="BE1127" s="748" t="s">
        <v>223</v>
      </c>
      <c r="BF1127" s="748">
        <v>13</v>
      </c>
      <c r="BG1127" s="695"/>
      <c r="BH1127" s="587">
        <v>0.79</v>
      </c>
      <c r="BI1127" s="587">
        <v>0.88</v>
      </c>
      <c r="BJ1127" s="587">
        <v>100.4</v>
      </c>
      <c r="BK1127" s="587">
        <v>1.7</v>
      </c>
      <c r="BL1127" s="587">
        <v>5.5</v>
      </c>
      <c r="BM1127" s="587">
        <v>45</v>
      </c>
      <c r="BN1127" s="587">
        <v>540</v>
      </c>
      <c r="BO1127" s="587">
        <v>720</v>
      </c>
      <c r="BP1127" s="587">
        <v>0.5</v>
      </c>
      <c r="BQ1127" s="587">
        <v>0.05</v>
      </c>
      <c r="BR1127" s="587">
        <v>0.02</v>
      </c>
      <c r="BS1127" s="587">
        <v>37.4</v>
      </c>
      <c r="BV1127" s="762"/>
    </row>
    <row r="1128" spans="1:105" x14ac:dyDescent="0.25">
      <c r="A1128" s="586">
        <f t="shared" si="110"/>
        <v>2017</v>
      </c>
      <c r="B1128" s="586" t="str">
        <f t="shared" si="110"/>
        <v>ABRIL</v>
      </c>
      <c r="C1128" s="586">
        <v>7</v>
      </c>
      <c r="D1128" s="586" t="str">
        <f t="shared" si="109"/>
        <v>ABRIL 2017 / 6</v>
      </c>
      <c r="BG1128" s="547"/>
    </row>
    <row r="1129" spans="1:105" x14ac:dyDescent="0.25">
      <c r="A1129" s="586">
        <f t="shared" si="110"/>
        <v>2017</v>
      </c>
      <c r="B1129" s="586" t="str">
        <f t="shared" si="110"/>
        <v>ABRIL</v>
      </c>
      <c r="C1129" s="586">
        <v>8</v>
      </c>
      <c r="D1129" s="586" t="str">
        <f t="shared" si="109"/>
        <v>ABRIL 2017 / 7</v>
      </c>
      <c r="BG1129" s="547"/>
    </row>
    <row r="1130" spans="1:105" x14ac:dyDescent="0.25">
      <c r="A1130" s="586">
        <f t="shared" si="110"/>
        <v>2017</v>
      </c>
      <c r="B1130" s="586" t="str">
        <f t="shared" si="110"/>
        <v>ABRIL</v>
      </c>
      <c r="C1130" s="586">
        <v>9</v>
      </c>
      <c r="D1130" s="586" t="str">
        <f t="shared" si="109"/>
        <v>ABRIL 2017 / 8</v>
      </c>
      <c r="BG1130" s="547"/>
    </row>
    <row r="1131" spans="1:105" x14ac:dyDescent="0.25">
      <c r="A1131" s="586">
        <f t="shared" si="110"/>
        <v>2017</v>
      </c>
      <c r="B1131" s="586" t="str">
        <f t="shared" si="110"/>
        <v>ABRIL</v>
      </c>
      <c r="C1131" s="586">
        <v>10</v>
      </c>
      <c r="D1131" s="586" t="str">
        <f t="shared" si="109"/>
        <v>ABRIL 2017 / 9</v>
      </c>
      <c r="BG1131" s="547"/>
    </row>
    <row r="1132" spans="1:105" x14ac:dyDescent="0.25">
      <c r="A1132" s="586">
        <f t="shared" si="110"/>
        <v>2017</v>
      </c>
      <c r="B1132" s="586" t="str">
        <f t="shared" si="110"/>
        <v>ABRIL</v>
      </c>
      <c r="C1132" s="586">
        <v>11</v>
      </c>
      <c r="D1132" s="586" t="str">
        <f t="shared" si="109"/>
        <v>ABRIL 2017 / 10</v>
      </c>
      <c r="BG1132" s="547"/>
    </row>
    <row r="1133" spans="1:105" x14ac:dyDescent="0.25">
      <c r="A1133" s="586">
        <f t="shared" si="110"/>
        <v>2017</v>
      </c>
      <c r="B1133" s="586" t="str">
        <f t="shared" si="110"/>
        <v>ABRIL</v>
      </c>
      <c r="C1133" s="586">
        <v>12</v>
      </c>
      <c r="D1133" s="586" t="str">
        <f t="shared" si="109"/>
        <v>ABRIL 2017 / 11</v>
      </c>
      <c r="BG1133" s="547"/>
    </row>
    <row r="1134" spans="1:105" x14ac:dyDescent="0.25">
      <c r="A1134" s="586">
        <f t="shared" si="110"/>
        <v>2017</v>
      </c>
      <c r="B1134" s="586" t="str">
        <f t="shared" si="110"/>
        <v>ABRIL</v>
      </c>
      <c r="C1134" s="586">
        <v>13</v>
      </c>
      <c r="D1134" s="586" t="str">
        <f t="shared" si="109"/>
        <v>ABRIL 2017 / 12</v>
      </c>
      <c r="BG1134" s="547"/>
    </row>
    <row r="1135" spans="1:105" x14ac:dyDescent="0.25">
      <c r="A1135" s="586">
        <f t="shared" si="110"/>
        <v>2017</v>
      </c>
      <c r="B1135" s="586" t="str">
        <f t="shared" si="110"/>
        <v>ABRIL</v>
      </c>
      <c r="C1135" s="586">
        <v>14</v>
      </c>
      <c r="D1135" s="586" t="str">
        <f t="shared" si="109"/>
        <v>ABRIL 2017 / 13</v>
      </c>
      <c r="BG1135" s="547"/>
    </row>
    <row r="1136" spans="1:105" x14ac:dyDescent="0.25">
      <c r="A1136" s="586">
        <f t="shared" si="110"/>
        <v>2017</v>
      </c>
      <c r="B1136" s="586" t="str">
        <f t="shared" si="110"/>
        <v>ABRIL</v>
      </c>
      <c r="C1136" s="586">
        <v>15</v>
      </c>
      <c r="D1136" s="586" t="str">
        <f t="shared" si="109"/>
        <v>ABRIL 2017 / 14</v>
      </c>
      <c r="BG1136" s="547"/>
    </row>
    <row r="1137" spans="1:59" x14ac:dyDescent="0.25">
      <c r="A1137" s="586">
        <f t="shared" si="110"/>
        <v>2017</v>
      </c>
      <c r="B1137" s="586" t="str">
        <f t="shared" si="110"/>
        <v>ABRIL</v>
      </c>
      <c r="C1137" s="586">
        <v>16</v>
      </c>
      <c r="D1137" s="586" t="str">
        <f t="shared" si="109"/>
        <v>ABRIL 2017 / 15</v>
      </c>
      <c r="BG1137" s="547"/>
    </row>
    <row r="1138" spans="1:59" x14ac:dyDescent="0.25">
      <c r="A1138" s="586">
        <f t="shared" si="110"/>
        <v>2017</v>
      </c>
      <c r="B1138" s="586" t="str">
        <f t="shared" si="110"/>
        <v>ABRIL</v>
      </c>
      <c r="C1138" s="586">
        <v>17</v>
      </c>
      <c r="D1138" s="586" t="str">
        <f t="shared" si="109"/>
        <v>ABRIL 2017 / 16</v>
      </c>
      <c r="BG1138" s="547"/>
    </row>
    <row r="1139" spans="1:59" x14ac:dyDescent="0.25">
      <c r="A1139" s="586">
        <f t="shared" si="110"/>
        <v>2017</v>
      </c>
      <c r="B1139" s="586" t="str">
        <f t="shared" si="110"/>
        <v>ABRIL</v>
      </c>
      <c r="C1139" s="586">
        <v>18</v>
      </c>
      <c r="D1139" s="586" t="str">
        <f t="shared" si="109"/>
        <v>ABRIL 2017 / 17</v>
      </c>
      <c r="BG1139" s="547"/>
    </row>
    <row r="1140" spans="1:59" x14ac:dyDescent="0.25">
      <c r="A1140" s="586">
        <f t="shared" ref="A1140:B1152" si="112">A1139</f>
        <v>2017</v>
      </c>
      <c r="B1140" s="586" t="str">
        <f t="shared" si="112"/>
        <v>ABRIL</v>
      </c>
      <c r="C1140" s="586">
        <v>19</v>
      </c>
      <c r="D1140" s="586" t="str">
        <f t="shared" si="109"/>
        <v>ABRIL 2017 / 18</v>
      </c>
      <c r="BG1140" s="547"/>
    </row>
    <row r="1141" spans="1:59" x14ac:dyDescent="0.25">
      <c r="A1141" s="586">
        <f t="shared" si="112"/>
        <v>2017</v>
      </c>
      <c r="B1141" s="586" t="str">
        <f t="shared" si="112"/>
        <v>ABRIL</v>
      </c>
      <c r="C1141" s="586">
        <v>20</v>
      </c>
      <c r="D1141" s="586" t="str">
        <f t="shared" si="109"/>
        <v>ABRIL 2017 / 19</v>
      </c>
      <c r="BG1141" s="547"/>
    </row>
    <row r="1142" spans="1:59" x14ac:dyDescent="0.25">
      <c r="A1142" s="586">
        <f t="shared" si="112"/>
        <v>2017</v>
      </c>
      <c r="B1142" s="586" t="str">
        <f t="shared" si="112"/>
        <v>ABRIL</v>
      </c>
      <c r="C1142" s="586">
        <v>21</v>
      </c>
      <c r="D1142" s="586" t="str">
        <f t="shared" si="109"/>
        <v>ABRIL 2017 / 20</v>
      </c>
      <c r="BG1142" s="547"/>
    </row>
    <row r="1143" spans="1:59" x14ac:dyDescent="0.25">
      <c r="A1143" s="586">
        <f t="shared" si="112"/>
        <v>2017</v>
      </c>
      <c r="B1143" s="586" t="str">
        <f t="shared" si="112"/>
        <v>ABRIL</v>
      </c>
      <c r="C1143" s="586">
        <v>22</v>
      </c>
      <c r="D1143" s="586" t="str">
        <f t="shared" si="109"/>
        <v>ABRIL 2017 / 21</v>
      </c>
      <c r="BG1143" s="547"/>
    </row>
    <row r="1144" spans="1:59" x14ac:dyDescent="0.25">
      <c r="A1144" s="586">
        <f t="shared" si="112"/>
        <v>2017</v>
      </c>
      <c r="B1144" s="586" t="str">
        <f t="shared" si="112"/>
        <v>ABRIL</v>
      </c>
      <c r="C1144" s="586">
        <v>23</v>
      </c>
      <c r="D1144" s="586" t="str">
        <f t="shared" si="109"/>
        <v>ABRIL 2017 / 22</v>
      </c>
      <c r="BG1144" s="547"/>
    </row>
    <row r="1145" spans="1:59" x14ac:dyDescent="0.25">
      <c r="A1145" s="586">
        <f t="shared" si="112"/>
        <v>2017</v>
      </c>
      <c r="B1145" s="586" t="str">
        <f t="shared" si="112"/>
        <v>ABRIL</v>
      </c>
      <c r="C1145" s="586">
        <v>24</v>
      </c>
      <c r="D1145" s="586" t="str">
        <f t="shared" si="109"/>
        <v>ABRIL 2017 / 23</v>
      </c>
      <c r="BG1145" s="547"/>
    </row>
    <row r="1146" spans="1:59" x14ac:dyDescent="0.25">
      <c r="A1146" s="586">
        <f t="shared" si="112"/>
        <v>2017</v>
      </c>
      <c r="B1146" s="586" t="str">
        <f t="shared" si="112"/>
        <v>ABRIL</v>
      </c>
      <c r="C1146" s="586">
        <v>25</v>
      </c>
      <c r="D1146" s="586" t="str">
        <f t="shared" si="109"/>
        <v>ABRIL 2017 / 24</v>
      </c>
      <c r="BG1146" s="547"/>
    </row>
    <row r="1147" spans="1:59" x14ac:dyDescent="0.25">
      <c r="A1147" s="586">
        <f t="shared" si="112"/>
        <v>2017</v>
      </c>
      <c r="B1147" s="586" t="str">
        <f t="shared" si="112"/>
        <v>ABRIL</v>
      </c>
      <c r="C1147" s="586">
        <v>26</v>
      </c>
      <c r="D1147" s="586" t="str">
        <f t="shared" si="109"/>
        <v>ABRIL 2017 / 25</v>
      </c>
      <c r="BG1147" s="547"/>
    </row>
    <row r="1148" spans="1:59" x14ac:dyDescent="0.25">
      <c r="A1148" s="586">
        <f t="shared" si="112"/>
        <v>2017</v>
      </c>
      <c r="B1148" s="586" t="str">
        <f t="shared" si="112"/>
        <v>ABRIL</v>
      </c>
      <c r="C1148" s="586">
        <v>27</v>
      </c>
      <c r="D1148" s="586" t="str">
        <f t="shared" si="109"/>
        <v>ABRIL 2017 / 26</v>
      </c>
      <c r="BG1148" s="547"/>
    </row>
    <row r="1149" spans="1:59" x14ac:dyDescent="0.25">
      <c r="A1149" s="586">
        <f t="shared" si="112"/>
        <v>2017</v>
      </c>
      <c r="B1149" s="586" t="str">
        <f t="shared" si="112"/>
        <v>ABRIL</v>
      </c>
      <c r="C1149" s="586">
        <v>28</v>
      </c>
      <c r="D1149" s="586" t="str">
        <f t="shared" si="109"/>
        <v>ABRIL 2017 / 27</v>
      </c>
      <c r="BG1149" s="547"/>
    </row>
    <row r="1150" spans="1:59" x14ac:dyDescent="0.25">
      <c r="A1150" s="586">
        <f t="shared" si="112"/>
        <v>2017</v>
      </c>
      <c r="B1150" s="586" t="str">
        <f t="shared" si="112"/>
        <v>ABRIL</v>
      </c>
      <c r="C1150" s="586">
        <v>29</v>
      </c>
      <c r="D1150" s="586" t="str">
        <f t="shared" si="109"/>
        <v>ABRIL 2017 / 28</v>
      </c>
      <c r="BG1150" s="547"/>
    </row>
    <row r="1151" spans="1:59" x14ac:dyDescent="0.25">
      <c r="A1151" s="586">
        <f t="shared" si="112"/>
        <v>2017</v>
      </c>
      <c r="B1151" s="586" t="str">
        <f t="shared" si="112"/>
        <v>ABRIL</v>
      </c>
      <c r="C1151" s="586">
        <v>30</v>
      </c>
      <c r="D1151" s="586" t="str">
        <f t="shared" si="109"/>
        <v>ABRIL 2017 / 29</v>
      </c>
      <c r="BG1151" s="547"/>
    </row>
    <row r="1152" spans="1:59" x14ac:dyDescent="0.25">
      <c r="A1152" s="586">
        <f t="shared" si="112"/>
        <v>2017</v>
      </c>
      <c r="B1152" s="586" t="str">
        <f t="shared" si="112"/>
        <v>ABRIL</v>
      </c>
      <c r="C1152" s="586">
        <v>31</v>
      </c>
      <c r="D1152" s="586" t="str">
        <f t="shared" si="109"/>
        <v>ABRIL 2017 / 30</v>
      </c>
      <c r="BG1152" s="547"/>
    </row>
    <row r="1153" spans="1:105" x14ac:dyDescent="0.25">
      <c r="A1153" s="206"/>
      <c r="B1153" s="206"/>
      <c r="C1153" s="206"/>
      <c r="D1153" s="586" t="str">
        <f t="shared" si="109"/>
        <v>ABRIL 2017 / 31</v>
      </c>
      <c r="BG1153" s="547"/>
    </row>
    <row r="1154" spans="1:105" ht="15.75" x14ac:dyDescent="0.25">
      <c r="A1154" s="586">
        <v>2017</v>
      </c>
      <c r="B1154" s="586" t="s">
        <v>226</v>
      </c>
      <c r="C1154" s="586">
        <v>1</v>
      </c>
      <c r="D1154" s="208" t="s">
        <v>228</v>
      </c>
      <c r="E1154" s="209">
        <f>IFERROR(AVERAGE(E1123:E1153),"")</f>
        <v>3</v>
      </c>
      <c r="F1154" s="209">
        <f>IFERROR(AVERAGE(F1123:F1153),"")</f>
        <v>42839.6</v>
      </c>
      <c r="G1154" s="209">
        <f>IFERROR(AVERAGE(G1123:G1153),"")</f>
        <v>890000072595.19995</v>
      </c>
      <c r="H1154" s="209" t="str">
        <f>IFERROR(AVERAGE(H1123:H1153),"")</f>
        <v/>
      </c>
      <c r="I1154" s="209">
        <f>IFERROR(AVERAGE(I1123:I1153),"")</f>
        <v>0.81228</v>
      </c>
      <c r="J1154" s="209" t="str">
        <f t="shared" ref="J1154:BU1154" si="113">IFERROR(AVERAGE(J1123:J1153),"")</f>
        <v/>
      </c>
      <c r="K1154" s="209">
        <f t="shared" si="113"/>
        <v>6.0000000000000001E-3</v>
      </c>
      <c r="L1154" s="209">
        <f t="shared" si="113"/>
        <v>27.679999999999996</v>
      </c>
      <c r="M1154" s="209">
        <f t="shared" si="113"/>
        <v>116</v>
      </c>
      <c r="N1154" s="209" t="str">
        <f t="shared" si="113"/>
        <v/>
      </c>
      <c r="O1154" s="209">
        <f t="shared" si="113"/>
        <v>2.06</v>
      </c>
      <c r="P1154" s="209">
        <f t="shared" si="113"/>
        <v>55.58</v>
      </c>
      <c r="Q1154" s="209" t="str">
        <f t="shared" si="113"/>
        <v/>
      </c>
      <c r="R1154" s="209">
        <f t="shared" si="113"/>
        <v>7.400000000000001E-2</v>
      </c>
      <c r="S1154" s="209">
        <f t="shared" si="113"/>
        <v>0</v>
      </c>
      <c r="T1154" s="209">
        <f t="shared" si="113"/>
        <v>0.03</v>
      </c>
      <c r="U1154" s="209">
        <f t="shared" si="113"/>
        <v>646.20000000000005</v>
      </c>
      <c r="V1154" s="209">
        <f t="shared" si="113"/>
        <v>19958</v>
      </c>
      <c r="W1154" s="209" t="str">
        <f t="shared" si="113"/>
        <v/>
      </c>
      <c r="X1154" s="209">
        <f t="shared" si="113"/>
        <v>12</v>
      </c>
      <c r="Y1154" s="418" t="str">
        <f t="shared" si="113"/>
        <v/>
      </c>
      <c r="Z1154" s="209">
        <f t="shared" si="113"/>
        <v>0.79</v>
      </c>
      <c r="AA1154" s="209">
        <f t="shared" si="113"/>
        <v>0.88000000000000012</v>
      </c>
      <c r="AB1154" s="209">
        <f t="shared" si="113"/>
        <v>100.4</v>
      </c>
      <c r="AC1154" s="209">
        <f t="shared" si="113"/>
        <v>1.7</v>
      </c>
      <c r="AD1154" s="209">
        <f t="shared" si="113"/>
        <v>5.5</v>
      </c>
      <c r="AE1154" s="209">
        <f t="shared" si="113"/>
        <v>45</v>
      </c>
      <c r="AF1154" s="209">
        <f t="shared" si="113"/>
        <v>540</v>
      </c>
      <c r="AG1154" s="209">
        <f t="shared" si="113"/>
        <v>720</v>
      </c>
      <c r="AH1154" s="209">
        <f t="shared" si="113"/>
        <v>0.5</v>
      </c>
      <c r="AI1154" s="209">
        <f t="shared" si="113"/>
        <v>0.05</v>
      </c>
      <c r="AJ1154" s="209">
        <f t="shared" si="113"/>
        <v>0.02</v>
      </c>
      <c r="AK1154" s="209">
        <f t="shared" si="113"/>
        <v>37.4</v>
      </c>
      <c r="AL1154" s="209" t="str">
        <f t="shared" si="113"/>
        <v/>
      </c>
      <c r="AM1154" s="209">
        <f t="shared" si="113"/>
        <v>3</v>
      </c>
      <c r="AN1154" s="209">
        <f t="shared" si="113"/>
        <v>42840.800000000003</v>
      </c>
      <c r="AO1154" s="209">
        <f t="shared" si="113"/>
        <v>890000072608.59998</v>
      </c>
      <c r="AP1154" s="209" t="str">
        <f t="shared" si="113"/>
        <v/>
      </c>
      <c r="AQ1154" s="209">
        <f t="shared" si="113"/>
        <v>0.82050000000000023</v>
      </c>
      <c r="AR1154" s="209" t="str">
        <f t="shared" si="113"/>
        <v/>
      </c>
      <c r="AS1154" s="209">
        <f t="shared" si="113"/>
        <v>0.02</v>
      </c>
      <c r="AT1154" s="209">
        <f t="shared" si="113"/>
        <v>25.4</v>
      </c>
      <c r="AU1154" s="209">
        <f t="shared" si="113"/>
        <v>122.4</v>
      </c>
      <c r="AV1154" s="209" t="str">
        <f t="shared" si="113"/>
        <v/>
      </c>
      <c r="AW1154" s="209">
        <f t="shared" si="113"/>
        <v>2.6399999999999997</v>
      </c>
      <c r="AX1154" s="210">
        <f t="shared" si="113"/>
        <v>57.8</v>
      </c>
      <c r="AY1154" s="209" t="str">
        <f t="shared" si="113"/>
        <v/>
      </c>
      <c r="AZ1154" s="209">
        <f t="shared" si="113"/>
        <v>7.0000000000000007E-2</v>
      </c>
      <c r="BA1154" s="209">
        <f t="shared" si="113"/>
        <v>0.01</v>
      </c>
      <c r="BB1154" s="209">
        <f t="shared" si="113"/>
        <v>4.5999999999999999E-2</v>
      </c>
      <c r="BC1154" s="209">
        <f t="shared" si="113"/>
        <v>671</v>
      </c>
      <c r="BD1154" s="209">
        <f t="shared" si="113"/>
        <v>19889.8</v>
      </c>
      <c r="BE1154" s="209" t="str">
        <f t="shared" si="113"/>
        <v/>
      </c>
      <c r="BF1154" s="209">
        <f t="shared" si="113"/>
        <v>13</v>
      </c>
      <c r="BG1154" s="412" t="str">
        <f t="shared" si="113"/>
        <v/>
      </c>
      <c r="BH1154" s="209">
        <f t="shared" si="113"/>
        <v>0.79</v>
      </c>
      <c r="BI1154" s="209">
        <f t="shared" si="113"/>
        <v>0.88000000000000012</v>
      </c>
      <c r="BJ1154" s="209">
        <f t="shared" si="113"/>
        <v>100.4</v>
      </c>
      <c r="BK1154" s="209">
        <f t="shared" si="113"/>
        <v>1.7</v>
      </c>
      <c r="BL1154" s="209">
        <f t="shared" si="113"/>
        <v>5.5</v>
      </c>
      <c r="BM1154" s="209">
        <f t="shared" si="113"/>
        <v>45</v>
      </c>
      <c r="BN1154" s="209">
        <f t="shared" si="113"/>
        <v>540</v>
      </c>
      <c r="BO1154" s="209">
        <f t="shared" si="113"/>
        <v>720</v>
      </c>
      <c r="BP1154" s="209">
        <f t="shared" si="113"/>
        <v>0.5</v>
      </c>
      <c r="BQ1154" s="209">
        <f t="shared" si="113"/>
        <v>0.05</v>
      </c>
      <c r="BR1154" s="209">
        <f t="shared" si="113"/>
        <v>0.02</v>
      </c>
      <c r="BS1154" s="209">
        <f t="shared" si="113"/>
        <v>37.4</v>
      </c>
      <c r="BT1154" s="209" t="str">
        <f t="shared" si="113"/>
        <v/>
      </c>
      <c r="BU1154" s="209">
        <f t="shared" si="113"/>
        <v>2.5</v>
      </c>
      <c r="BV1154" s="210">
        <f>IFERROR(AVERAGE(BV1123:BV1153),"")</f>
        <v>42838.5</v>
      </c>
      <c r="BW1154" s="206"/>
      <c r="BX1154" s="206"/>
      <c r="BY1154" s="206"/>
      <c r="BZ1154" s="206"/>
      <c r="CA1154" s="206"/>
      <c r="CB1154" s="206"/>
      <c r="CC1154" s="206"/>
      <c r="CD1154" s="206"/>
      <c r="CE1154" s="206"/>
      <c r="CF1154" s="206"/>
      <c r="CG1154" s="206"/>
      <c r="CH1154" s="206"/>
      <c r="CI1154" s="206"/>
      <c r="CJ1154" s="206"/>
      <c r="CK1154" s="206"/>
      <c r="CL1154" s="206"/>
      <c r="CM1154" s="206"/>
      <c r="CN1154" s="206"/>
      <c r="CO1154" s="448"/>
      <c r="CP1154" s="206"/>
      <c r="CQ1154" s="206"/>
      <c r="CR1154" s="206"/>
      <c r="CS1154" s="206"/>
      <c r="CT1154" s="206"/>
      <c r="CU1154" s="206"/>
      <c r="CV1154" s="206"/>
      <c r="CW1154" s="206"/>
      <c r="CX1154" s="206"/>
      <c r="CY1154" s="206"/>
      <c r="CZ1154" s="206"/>
      <c r="DA1154" s="206"/>
    </row>
    <row r="1155" spans="1:105" x14ac:dyDescent="0.25">
      <c r="A1155" s="586">
        <f>A1154</f>
        <v>2017</v>
      </c>
      <c r="B1155" s="586" t="str">
        <f>B1154</f>
        <v>MAYO</v>
      </c>
      <c r="C1155" s="586">
        <v>2</v>
      </c>
      <c r="D1155" s="586" t="str">
        <f t="shared" si="109"/>
        <v>MAYO 2017 / 1</v>
      </c>
      <c r="BG1155" s="547"/>
    </row>
    <row r="1156" spans="1:105" x14ac:dyDescent="0.25">
      <c r="A1156" s="586">
        <f t="shared" ref="A1156:B1171" si="114">A1155</f>
        <v>2017</v>
      </c>
      <c r="B1156" s="586" t="str">
        <f t="shared" si="114"/>
        <v>MAYO</v>
      </c>
      <c r="C1156" s="586">
        <v>3</v>
      </c>
      <c r="D1156" s="586" t="str">
        <f t="shared" si="109"/>
        <v>MAYO 2017 / 2</v>
      </c>
      <c r="BG1156" s="547"/>
    </row>
    <row r="1157" spans="1:105" x14ac:dyDescent="0.25">
      <c r="A1157" s="586">
        <f t="shared" si="114"/>
        <v>2017</v>
      </c>
      <c r="B1157" s="586" t="str">
        <f t="shared" si="114"/>
        <v>MAYO</v>
      </c>
      <c r="C1157" s="586">
        <v>4</v>
      </c>
      <c r="D1157" s="586" t="str">
        <f t="shared" si="109"/>
        <v>MAYO 2017 / 3</v>
      </c>
      <c r="BG1157" s="547"/>
    </row>
    <row r="1158" spans="1:105" x14ac:dyDescent="0.25">
      <c r="A1158" s="586">
        <f t="shared" si="114"/>
        <v>2017</v>
      </c>
      <c r="B1158" s="586" t="str">
        <f t="shared" si="114"/>
        <v>MAYO</v>
      </c>
      <c r="C1158" s="586">
        <v>5</v>
      </c>
      <c r="D1158" s="586" t="str">
        <f t="shared" si="109"/>
        <v>MAYO 2017 / 4</v>
      </c>
      <c r="BG1158" s="547"/>
    </row>
    <row r="1159" spans="1:105" x14ac:dyDescent="0.25">
      <c r="A1159" s="586">
        <f t="shared" si="114"/>
        <v>2017</v>
      </c>
      <c r="B1159" s="586" t="str">
        <f t="shared" si="114"/>
        <v>MAYO</v>
      </c>
      <c r="C1159" s="586">
        <v>6</v>
      </c>
      <c r="D1159" s="586" t="str">
        <f t="shared" si="109"/>
        <v>MAYO 2017 / 5</v>
      </c>
      <c r="BG1159" s="547"/>
    </row>
    <row r="1160" spans="1:105" x14ac:dyDescent="0.25">
      <c r="A1160" s="586">
        <f t="shared" si="114"/>
        <v>2017</v>
      </c>
      <c r="B1160" s="586" t="str">
        <f t="shared" si="114"/>
        <v>MAYO</v>
      </c>
      <c r="C1160" s="586">
        <v>7</v>
      </c>
      <c r="D1160" s="586" t="str">
        <f t="shared" si="109"/>
        <v>MAYO 2017 / 6</v>
      </c>
      <c r="BG1160" s="547"/>
    </row>
    <row r="1161" spans="1:105" x14ac:dyDescent="0.25">
      <c r="A1161" s="586">
        <f t="shared" si="114"/>
        <v>2017</v>
      </c>
      <c r="B1161" s="586" t="str">
        <f t="shared" si="114"/>
        <v>MAYO</v>
      </c>
      <c r="C1161" s="586">
        <v>8</v>
      </c>
      <c r="D1161" s="586" t="str">
        <f t="shared" si="109"/>
        <v>MAYO 2017 / 7</v>
      </c>
      <c r="BG1161" s="547"/>
    </row>
    <row r="1162" spans="1:105" x14ac:dyDescent="0.25">
      <c r="A1162" s="586">
        <f t="shared" si="114"/>
        <v>2017</v>
      </c>
      <c r="B1162" s="586" t="str">
        <f t="shared" si="114"/>
        <v>MAYO</v>
      </c>
      <c r="C1162" s="586">
        <v>9</v>
      </c>
      <c r="D1162" s="586" t="str">
        <f t="shared" si="109"/>
        <v>MAYO 2017 / 8</v>
      </c>
      <c r="BG1162" s="547"/>
    </row>
    <row r="1163" spans="1:105" x14ac:dyDescent="0.25">
      <c r="A1163" s="586">
        <f t="shared" si="114"/>
        <v>2017</v>
      </c>
      <c r="B1163" s="586" t="str">
        <f t="shared" si="114"/>
        <v>MAYO</v>
      </c>
      <c r="C1163" s="586">
        <v>10</v>
      </c>
      <c r="D1163" s="586" t="str">
        <f t="shared" si="109"/>
        <v>MAYO 2017 / 9</v>
      </c>
      <c r="BG1163" s="547"/>
    </row>
    <row r="1164" spans="1:105" x14ac:dyDescent="0.25">
      <c r="A1164" s="586">
        <f t="shared" si="114"/>
        <v>2017</v>
      </c>
      <c r="B1164" s="586" t="str">
        <f t="shared" si="114"/>
        <v>MAYO</v>
      </c>
      <c r="C1164" s="586">
        <v>11</v>
      </c>
      <c r="D1164" s="586" t="str">
        <f t="shared" si="109"/>
        <v>MAYO 2017 / 10</v>
      </c>
      <c r="BG1164" s="547"/>
    </row>
    <row r="1165" spans="1:105" x14ac:dyDescent="0.25">
      <c r="A1165" s="586">
        <f t="shared" si="114"/>
        <v>2017</v>
      </c>
      <c r="B1165" s="586" t="str">
        <f t="shared" si="114"/>
        <v>MAYO</v>
      </c>
      <c r="C1165" s="586">
        <v>12</v>
      </c>
      <c r="D1165" s="586" t="str">
        <f t="shared" si="109"/>
        <v>MAYO 2017 / 11</v>
      </c>
      <c r="BG1165" s="547"/>
    </row>
    <row r="1166" spans="1:105" x14ac:dyDescent="0.25">
      <c r="A1166" s="586">
        <f t="shared" si="114"/>
        <v>2017</v>
      </c>
      <c r="B1166" s="586" t="str">
        <f t="shared" si="114"/>
        <v>MAYO</v>
      </c>
      <c r="C1166" s="586">
        <v>13</v>
      </c>
      <c r="D1166" s="586" t="str">
        <f t="shared" si="109"/>
        <v>MAYO 2017 / 12</v>
      </c>
      <c r="BG1166" s="547"/>
    </row>
    <row r="1167" spans="1:105" x14ac:dyDescent="0.25">
      <c r="A1167" s="586">
        <f t="shared" si="114"/>
        <v>2017</v>
      </c>
      <c r="B1167" s="586" t="str">
        <f t="shared" si="114"/>
        <v>MAYO</v>
      </c>
      <c r="C1167" s="586">
        <v>14</v>
      </c>
      <c r="D1167" s="586" t="str">
        <f t="shared" si="109"/>
        <v>MAYO 2017 / 13</v>
      </c>
      <c r="BG1167" s="547"/>
    </row>
    <row r="1168" spans="1:105" x14ac:dyDescent="0.25">
      <c r="A1168" s="586">
        <f t="shared" si="114"/>
        <v>2017</v>
      </c>
      <c r="B1168" s="586" t="str">
        <f t="shared" si="114"/>
        <v>MAYO</v>
      </c>
      <c r="C1168" s="586">
        <v>15</v>
      </c>
      <c r="D1168" s="586" t="str">
        <f t="shared" si="109"/>
        <v>MAYO 2017 / 14</v>
      </c>
      <c r="BG1168" s="547"/>
    </row>
    <row r="1169" spans="1:59" x14ac:dyDescent="0.25">
      <c r="A1169" s="586">
        <f t="shared" si="114"/>
        <v>2017</v>
      </c>
      <c r="B1169" s="586" t="str">
        <f t="shared" si="114"/>
        <v>MAYO</v>
      </c>
      <c r="C1169" s="586">
        <v>16</v>
      </c>
      <c r="D1169" s="586" t="str">
        <f t="shared" si="109"/>
        <v>MAYO 2017 / 15</v>
      </c>
      <c r="BG1169" s="547"/>
    </row>
    <row r="1170" spans="1:59" x14ac:dyDescent="0.25">
      <c r="A1170" s="586">
        <f t="shared" si="114"/>
        <v>2017</v>
      </c>
      <c r="B1170" s="586" t="str">
        <f t="shared" si="114"/>
        <v>MAYO</v>
      </c>
      <c r="C1170" s="586">
        <v>17</v>
      </c>
      <c r="D1170" s="586" t="str">
        <f t="shared" si="109"/>
        <v>MAYO 2017 / 16</v>
      </c>
      <c r="BG1170" s="547"/>
    </row>
    <row r="1171" spans="1:59" x14ac:dyDescent="0.25">
      <c r="A1171" s="586">
        <f t="shared" si="114"/>
        <v>2017</v>
      </c>
      <c r="B1171" s="586" t="str">
        <f t="shared" si="114"/>
        <v>MAYO</v>
      </c>
      <c r="C1171" s="586">
        <v>18</v>
      </c>
      <c r="D1171" s="586" t="str">
        <f t="shared" si="109"/>
        <v>MAYO 2017 / 17</v>
      </c>
      <c r="BG1171" s="547"/>
    </row>
    <row r="1172" spans="1:59" x14ac:dyDescent="0.25">
      <c r="A1172" s="586">
        <f t="shared" ref="A1172:B1184" si="115">A1171</f>
        <v>2017</v>
      </c>
      <c r="B1172" s="586" t="str">
        <f t="shared" si="115"/>
        <v>MAYO</v>
      </c>
      <c r="C1172" s="586">
        <v>19</v>
      </c>
      <c r="D1172" s="586" t="str">
        <f t="shared" si="109"/>
        <v>MAYO 2017 / 18</v>
      </c>
      <c r="BG1172" s="547"/>
    </row>
    <row r="1173" spans="1:59" x14ac:dyDescent="0.25">
      <c r="A1173" s="586">
        <f t="shared" si="115"/>
        <v>2017</v>
      </c>
      <c r="B1173" s="586" t="str">
        <f t="shared" si="115"/>
        <v>MAYO</v>
      </c>
      <c r="C1173" s="586">
        <v>20</v>
      </c>
      <c r="D1173" s="586" t="str">
        <f t="shared" si="109"/>
        <v>MAYO 2017 / 19</v>
      </c>
      <c r="BG1173" s="547"/>
    </row>
    <row r="1174" spans="1:59" x14ac:dyDescent="0.25">
      <c r="A1174" s="586">
        <f t="shared" si="115"/>
        <v>2017</v>
      </c>
      <c r="B1174" s="586" t="str">
        <f t="shared" si="115"/>
        <v>MAYO</v>
      </c>
      <c r="C1174" s="586">
        <v>21</v>
      </c>
      <c r="D1174" s="586" t="str">
        <f t="shared" si="109"/>
        <v>MAYO 2017 / 20</v>
      </c>
      <c r="BG1174" s="547"/>
    </row>
    <row r="1175" spans="1:59" x14ac:dyDescent="0.25">
      <c r="A1175" s="586">
        <f t="shared" si="115"/>
        <v>2017</v>
      </c>
      <c r="B1175" s="586" t="str">
        <f t="shared" si="115"/>
        <v>MAYO</v>
      </c>
      <c r="C1175" s="586">
        <v>22</v>
      </c>
      <c r="D1175" s="586" t="str">
        <f t="shared" si="109"/>
        <v>MAYO 2017 / 21</v>
      </c>
      <c r="BG1175" s="547"/>
    </row>
    <row r="1176" spans="1:59" x14ac:dyDescent="0.25">
      <c r="A1176" s="586">
        <f t="shared" si="115"/>
        <v>2017</v>
      </c>
      <c r="B1176" s="586" t="str">
        <f t="shared" si="115"/>
        <v>MAYO</v>
      </c>
      <c r="C1176" s="586">
        <v>23</v>
      </c>
      <c r="D1176" s="586" t="str">
        <f t="shared" si="109"/>
        <v>MAYO 2017 / 22</v>
      </c>
      <c r="BG1176" s="547"/>
    </row>
    <row r="1177" spans="1:59" x14ac:dyDescent="0.25">
      <c r="A1177" s="586">
        <f t="shared" si="115"/>
        <v>2017</v>
      </c>
      <c r="B1177" s="586" t="str">
        <f t="shared" si="115"/>
        <v>MAYO</v>
      </c>
      <c r="C1177" s="586">
        <v>24</v>
      </c>
      <c r="D1177" s="586" t="str">
        <f t="shared" si="109"/>
        <v>MAYO 2017 / 23</v>
      </c>
      <c r="BG1177" s="547"/>
    </row>
    <row r="1178" spans="1:59" x14ac:dyDescent="0.25">
      <c r="A1178" s="586">
        <f t="shared" si="115"/>
        <v>2017</v>
      </c>
      <c r="B1178" s="586" t="str">
        <f t="shared" si="115"/>
        <v>MAYO</v>
      </c>
      <c r="C1178" s="586">
        <v>25</v>
      </c>
      <c r="D1178" s="586" t="str">
        <f t="shared" si="109"/>
        <v>MAYO 2017 / 24</v>
      </c>
      <c r="BG1178" s="547"/>
    </row>
    <row r="1179" spans="1:59" x14ac:dyDescent="0.25">
      <c r="A1179" s="586">
        <f t="shared" si="115"/>
        <v>2017</v>
      </c>
      <c r="B1179" s="586" t="str">
        <f t="shared" si="115"/>
        <v>MAYO</v>
      </c>
      <c r="C1179" s="586">
        <v>26</v>
      </c>
      <c r="D1179" s="586" t="str">
        <f t="shared" si="109"/>
        <v>MAYO 2017 / 25</v>
      </c>
      <c r="BG1179" s="547"/>
    </row>
    <row r="1180" spans="1:59" x14ac:dyDescent="0.25">
      <c r="A1180" s="586">
        <f t="shared" si="115"/>
        <v>2017</v>
      </c>
      <c r="B1180" s="586" t="str">
        <f t="shared" si="115"/>
        <v>MAYO</v>
      </c>
      <c r="C1180" s="586">
        <v>27</v>
      </c>
      <c r="D1180" s="586" t="str">
        <f t="shared" si="109"/>
        <v>MAYO 2017 / 26</v>
      </c>
      <c r="BG1180" s="547"/>
    </row>
    <row r="1181" spans="1:59" x14ac:dyDescent="0.25">
      <c r="A1181" s="586">
        <f t="shared" si="115"/>
        <v>2017</v>
      </c>
      <c r="B1181" s="586" t="str">
        <f t="shared" si="115"/>
        <v>MAYO</v>
      </c>
      <c r="C1181" s="586">
        <v>28</v>
      </c>
      <c r="D1181" s="586" t="str">
        <f t="shared" si="109"/>
        <v>MAYO 2017 / 27</v>
      </c>
      <c r="BG1181" s="547"/>
    </row>
    <row r="1182" spans="1:59" x14ac:dyDescent="0.25">
      <c r="A1182" s="586">
        <f t="shared" si="115"/>
        <v>2017</v>
      </c>
      <c r="B1182" s="586" t="str">
        <f t="shared" si="115"/>
        <v>MAYO</v>
      </c>
      <c r="C1182" s="586">
        <v>29</v>
      </c>
      <c r="D1182" s="586" t="str">
        <f t="shared" si="109"/>
        <v>MAYO 2017 / 28</v>
      </c>
      <c r="BG1182" s="547"/>
    </row>
    <row r="1183" spans="1:59" x14ac:dyDescent="0.25">
      <c r="A1183" s="586">
        <f t="shared" si="115"/>
        <v>2017</v>
      </c>
      <c r="B1183" s="586" t="str">
        <f t="shared" si="115"/>
        <v>MAYO</v>
      </c>
      <c r="C1183" s="586">
        <v>30</v>
      </c>
      <c r="D1183" s="586" t="str">
        <f t="shared" si="109"/>
        <v>MAYO 2017 / 29</v>
      </c>
      <c r="BG1183" s="547"/>
    </row>
    <row r="1184" spans="1:59" x14ac:dyDescent="0.25">
      <c r="A1184" s="586">
        <f t="shared" si="115"/>
        <v>2017</v>
      </c>
      <c r="B1184" s="586" t="str">
        <f t="shared" si="115"/>
        <v>MAYO</v>
      </c>
      <c r="C1184" s="586">
        <v>31</v>
      </c>
      <c r="D1184" s="586" t="str">
        <f t="shared" si="109"/>
        <v>MAYO 2017 / 30</v>
      </c>
      <c r="BG1184" s="547"/>
    </row>
    <row r="1185" spans="1:105" x14ac:dyDescent="0.25">
      <c r="A1185" s="206"/>
      <c r="B1185" s="206"/>
      <c r="C1185" s="206"/>
      <c r="D1185" s="586" t="str">
        <f t="shared" si="109"/>
        <v>MAYO 2017 / 31</v>
      </c>
      <c r="BG1185" s="547"/>
    </row>
    <row r="1186" spans="1:105" ht="15.75" x14ac:dyDescent="0.25">
      <c r="A1186" s="586">
        <v>2017</v>
      </c>
      <c r="B1186" s="586" t="s">
        <v>233</v>
      </c>
      <c r="C1186" s="586">
        <v>1</v>
      </c>
      <c r="D1186" s="208" t="s">
        <v>228</v>
      </c>
      <c r="E1186" s="209" t="str">
        <f>IFERROR(AVERAGE(E1155:E1185),"")</f>
        <v/>
      </c>
      <c r="F1186" s="209" t="str">
        <f>IFERROR(AVERAGE(F1155:F1185),"")</f>
        <v/>
      </c>
      <c r="G1186" s="209" t="str">
        <f>IFERROR(AVERAGE(G1155:G1185),"")</f>
        <v/>
      </c>
      <c r="H1186" s="209" t="str">
        <f>IFERROR(AVERAGE(H1155:H1185),"")</f>
        <v/>
      </c>
      <c r="I1186" s="209" t="str">
        <f>IFERROR(AVERAGE(I1155:I1185),"")</f>
        <v/>
      </c>
      <c r="J1186" s="209" t="str">
        <f t="shared" ref="J1186:BU1186" si="116">IFERROR(AVERAGE(J1155:J1185),"")</f>
        <v/>
      </c>
      <c r="K1186" s="209" t="str">
        <f t="shared" si="116"/>
        <v/>
      </c>
      <c r="L1186" s="209" t="str">
        <f t="shared" si="116"/>
        <v/>
      </c>
      <c r="M1186" s="209" t="str">
        <f t="shared" si="116"/>
        <v/>
      </c>
      <c r="N1186" s="209" t="str">
        <f t="shared" si="116"/>
        <v/>
      </c>
      <c r="O1186" s="209" t="str">
        <f t="shared" si="116"/>
        <v/>
      </c>
      <c r="P1186" s="209" t="str">
        <f t="shared" si="116"/>
        <v/>
      </c>
      <c r="Q1186" s="209" t="str">
        <f t="shared" si="116"/>
        <v/>
      </c>
      <c r="R1186" s="209" t="str">
        <f t="shared" si="116"/>
        <v/>
      </c>
      <c r="S1186" s="209" t="str">
        <f t="shared" si="116"/>
        <v/>
      </c>
      <c r="T1186" s="209" t="str">
        <f t="shared" si="116"/>
        <v/>
      </c>
      <c r="U1186" s="209" t="str">
        <f t="shared" si="116"/>
        <v/>
      </c>
      <c r="V1186" s="209" t="str">
        <f t="shared" si="116"/>
        <v/>
      </c>
      <c r="W1186" s="209" t="str">
        <f t="shared" si="116"/>
        <v/>
      </c>
      <c r="X1186" s="209" t="str">
        <f t="shared" si="116"/>
        <v/>
      </c>
      <c r="Y1186" s="418" t="str">
        <f t="shared" si="116"/>
        <v/>
      </c>
      <c r="Z1186" s="209" t="str">
        <f t="shared" si="116"/>
        <v/>
      </c>
      <c r="AA1186" s="209" t="str">
        <f t="shared" si="116"/>
        <v/>
      </c>
      <c r="AB1186" s="209" t="str">
        <f t="shared" si="116"/>
        <v/>
      </c>
      <c r="AC1186" s="209" t="str">
        <f t="shared" si="116"/>
        <v/>
      </c>
      <c r="AD1186" s="209" t="str">
        <f t="shared" si="116"/>
        <v/>
      </c>
      <c r="AE1186" s="209" t="str">
        <f t="shared" si="116"/>
        <v/>
      </c>
      <c r="AF1186" s="209" t="str">
        <f t="shared" si="116"/>
        <v/>
      </c>
      <c r="AG1186" s="209" t="str">
        <f t="shared" si="116"/>
        <v/>
      </c>
      <c r="AH1186" s="209" t="str">
        <f t="shared" si="116"/>
        <v/>
      </c>
      <c r="AI1186" s="209" t="str">
        <f t="shared" si="116"/>
        <v/>
      </c>
      <c r="AJ1186" s="209" t="str">
        <f t="shared" si="116"/>
        <v/>
      </c>
      <c r="AK1186" s="209" t="str">
        <f t="shared" si="116"/>
        <v/>
      </c>
      <c r="AL1186" s="209" t="str">
        <f t="shared" si="116"/>
        <v/>
      </c>
      <c r="AM1186" s="209" t="str">
        <f t="shared" si="116"/>
        <v/>
      </c>
      <c r="AN1186" s="209" t="str">
        <f t="shared" si="116"/>
        <v/>
      </c>
      <c r="AO1186" s="209" t="str">
        <f t="shared" si="116"/>
        <v/>
      </c>
      <c r="AP1186" s="209" t="str">
        <f t="shared" si="116"/>
        <v/>
      </c>
      <c r="AQ1186" s="209" t="str">
        <f t="shared" si="116"/>
        <v/>
      </c>
      <c r="AR1186" s="209" t="str">
        <f t="shared" si="116"/>
        <v/>
      </c>
      <c r="AS1186" s="209" t="str">
        <f t="shared" si="116"/>
        <v/>
      </c>
      <c r="AT1186" s="209" t="str">
        <f t="shared" si="116"/>
        <v/>
      </c>
      <c r="AU1186" s="209" t="str">
        <f t="shared" si="116"/>
        <v/>
      </c>
      <c r="AV1186" s="209" t="str">
        <f t="shared" si="116"/>
        <v/>
      </c>
      <c r="AW1186" s="209" t="str">
        <f t="shared" si="116"/>
        <v/>
      </c>
      <c r="AX1186" s="210" t="str">
        <f t="shared" si="116"/>
        <v/>
      </c>
      <c r="AY1186" s="209" t="str">
        <f t="shared" si="116"/>
        <v/>
      </c>
      <c r="AZ1186" s="209" t="str">
        <f t="shared" si="116"/>
        <v/>
      </c>
      <c r="BA1186" s="209" t="str">
        <f t="shared" si="116"/>
        <v/>
      </c>
      <c r="BB1186" s="209" t="str">
        <f t="shared" si="116"/>
        <v/>
      </c>
      <c r="BC1186" s="209" t="str">
        <f t="shared" si="116"/>
        <v/>
      </c>
      <c r="BD1186" s="209" t="str">
        <f t="shared" si="116"/>
        <v/>
      </c>
      <c r="BE1186" s="209" t="str">
        <f t="shared" si="116"/>
        <v/>
      </c>
      <c r="BF1186" s="209" t="str">
        <f t="shared" si="116"/>
        <v/>
      </c>
      <c r="BG1186" s="412" t="str">
        <f t="shared" si="116"/>
        <v/>
      </c>
      <c r="BH1186" s="209" t="str">
        <f t="shared" si="116"/>
        <v/>
      </c>
      <c r="BI1186" s="209" t="str">
        <f t="shared" si="116"/>
        <v/>
      </c>
      <c r="BJ1186" s="209" t="str">
        <f t="shared" si="116"/>
        <v/>
      </c>
      <c r="BK1186" s="209" t="str">
        <f t="shared" si="116"/>
        <v/>
      </c>
      <c r="BL1186" s="209" t="str">
        <f t="shared" si="116"/>
        <v/>
      </c>
      <c r="BM1186" s="209" t="str">
        <f t="shared" si="116"/>
        <v/>
      </c>
      <c r="BN1186" s="209" t="str">
        <f t="shared" si="116"/>
        <v/>
      </c>
      <c r="BO1186" s="209" t="str">
        <f t="shared" si="116"/>
        <v/>
      </c>
      <c r="BP1186" s="209" t="str">
        <f t="shared" si="116"/>
        <v/>
      </c>
      <c r="BQ1186" s="209" t="str">
        <f t="shared" si="116"/>
        <v/>
      </c>
      <c r="BR1186" s="209" t="str">
        <f t="shared" si="116"/>
        <v/>
      </c>
      <c r="BS1186" s="209" t="str">
        <f t="shared" si="116"/>
        <v/>
      </c>
      <c r="BT1186" s="209" t="str">
        <f t="shared" si="116"/>
        <v/>
      </c>
      <c r="BU1186" s="209" t="str">
        <f t="shared" si="116"/>
        <v/>
      </c>
      <c r="BV1186" s="210" t="str">
        <f>IFERROR(AVERAGE(BV1155:BV1185),"")</f>
        <v/>
      </c>
      <c r="BW1186" s="206"/>
      <c r="BX1186" s="206"/>
      <c r="BY1186" s="206"/>
      <c r="BZ1186" s="206"/>
      <c r="CA1186" s="206"/>
      <c r="CB1186" s="206"/>
      <c r="CC1186" s="206"/>
      <c r="CD1186" s="206"/>
      <c r="CE1186" s="206"/>
      <c r="CF1186" s="206"/>
      <c r="CG1186" s="206"/>
      <c r="CH1186" s="206"/>
      <c r="CI1186" s="206"/>
      <c r="CJ1186" s="206"/>
      <c r="CK1186" s="206"/>
      <c r="CL1186" s="206"/>
      <c r="CM1186" s="206"/>
      <c r="CN1186" s="206"/>
      <c r="CO1186" s="448"/>
      <c r="CP1186" s="206"/>
      <c r="CQ1186" s="206"/>
      <c r="CR1186" s="206"/>
      <c r="CS1186" s="206"/>
      <c r="CT1186" s="206"/>
      <c r="CU1186" s="206"/>
      <c r="CV1186" s="206"/>
      <c r="CW1186" s="206"/>
      <c r="CX1186" s="206"/>
      <c r="CY1186" s="206"/>
      <c r="CZ1186" s="206"/>
      <c r="DA1186" s="206"/>
    </row>
    <row r="1187" spans="1:105" x14ac:dyDescent="0.25">
      <c r="A1187" s="586">
        <f>A1186</f>
        <v>2017</v>
      </c>
      <c r="B1187" s="586" t="str">
        <f>B1186</f>
        <v>JUNIO</v>
      </c>
      <c r="C1187" s="586">
        <v>2</v>
      </c>
      <c r="D1187" s="586" t="str">
        <f t="shared" ref="D1187:D1249" si="117">B1186&amp;" "&amp;A1186&amp;" / "&amp;C1186</f>
        <v>JUNIO 2017 / 1</v>
      </c>
      <c r="BG1187" s="547"/>
    </row>
    <row r="1188" spans="1:105" x14ac:dyDescent="0.25">
      <c r="A1188" s="586">
        <f t="shared" ref="A1188:B1203" si="118">A1187</f>
        <v>2017</v>
      </c>
      <c r="B1188" s="586" t="str">
        <f t="shared" si="118"/>
        <v>JUNIO</v>
      </c>
      <c r="C1188" s="586">
        <v>3</v>
      </c>
      <c r="D1188" s="586" t="str">
        <f t="shared" si="117"/>
        <v>JUNIO 2017 / 2</v>
      </c>
      <c r="BG1188" s="547"/>
    </row>
    <row r="1189" spans="1:105" x14ac:dyDescent="0.25">
      <c r="A1189" s="586">
        <f t="shared" si="118"/>
        <v>2017</v>
      </c>
      <c r="B1189" s="586" t="str">
        <f t="shared" si="118"/>
        <v>JUNIO</v>
      </c>
      <c r="C1189" s="586">
        <v>4</v>
      </c>
      <c r="D1189" s="586" t="str">
        <f t="shared" si="117"/>
        <v>JUNIO 2017 / 3</v>
      </c>
      <c r="BG1189" s="547"/>
    </row>
    <row r="1190" spans="1:105" x14ac:dyDescent="0.25">
      <c r="A1190" s="586">
        <f t="shared" si="118"/>
        <v>2017</v>
      </c>
      <c r="B1190" s="586" t="str">
        <f t="shared" si="118"/>
        <v>JUNIO</v>
      </c>
      <c r="C1190" s="586">
        <v>5</v>
      </c>
      <c r="D1190" s="586" t="str">
        <f t="shared" si="117"/>
        <v>JUNIO 2017 / 4</v>
      </c>
      <c r="BG1190" s="547"/>
    </row>
    <row r="1191" spans="1:105" x14ac:dyDescent="0.25">
      <c r="A1191" s="586">
        <f t="shared" si="118"/>
        <v>2017</v>
      </c>
      <c r="B1191" s="586" t="str">
        <f t="shared" si="118"/>
        <v>JUNIO</v>
      </c>
      <c r="C1191" s="586">
        <v>6</v>
      </c>
      <c r="D1191" s="586" t="str">
        <f t="shared" si="117"/>
        <v>JUNIO 2017 / 5</v>
      </c>
      <c r="BG1191" s="547"/>
    </row>
    <row r="1192" spans="1:105" x14ac:dyDescent="0.25">
      <c r="A1192" s="586">
        <f t="shared" si="118"/>
        <v>2017</v>
      </c>
      <c r="B1192" s="586" t="str">
        <f t="shared" si="118"/>
        <v>JUNIO</v>
      </c>
      <c r="C1192" s="586">
        <v>7</v>
      </c>
      <c r="D1192" s="586" t="str">
        <f t="shared" si="117"/>
        <v>JUNIO 2017 / 6</v>
      </c>
      <c r="BG1192" s="547"/>
    </row>
    <row r="1193" spans="1:105" x14ac:dyDescent="0.25">
      <c r="A1193" s="586">
        <f t="shared" si="118"/>
        <v>2017</v>
      </c>
      <c r="B1193" s="586" t="str">
        <f t="shared" si="118"/>
        <v>JUNIO</v>
      </c>
      <c r="C1193" s="586">
        <v>8</v>
      </c>
      <c r="D1193" s="586" t="str">
        <f t="shared" si="117"/>
        <v>JUNIO 2017 / 7</v>
      </c>
      <c r="BG1193" s="547"/>
    </row>
    <row r="1194" spans="1:105" x14ac:dyDescent="0.25">
      <c r="A1194" s="586">
        <f t="shared" si="118"/>
        <v>2017</v>
      </c>
      <c r="B1194" s="586" t="str">
        <f t="shared" si="118"/>
        <v>JUNIO</v>
      </c>
      <c r="C1194" s="586">
        <v>9</v>
      </c>
      <c r="D1194" s="586" t="str">
        <f t="shared" si="117"/>
        <v>JUNIO 2017 / 8</v>
      </c>
      <c r="BG1194" s="547"/>
    </row>
    <row r="1195" spans="1:105" x14ac:dyDescent="0.25">
      <c r="A1195" s="586">
        <f t="shared" si="118"/>
        <v>2017</v>
      </c>
      <c r="B1195" s="586" t="str">
        <f t="shared" si="118"/>
        <v>JUNIO</v>
      </c>
      <c r="C1195" s="586">
        <v>10</v>
      </c>
      <c r="D1195" s="586" t="str">
        <f t="shared" si="117"/>
        <v>JUNIO 2017 / 9</v>
      </c>
      <c r="BG1195" s="547"/>
    </row>
    <row r="1196" spans="1:105" x14ac:dyDescent="0.25">
      <c r="A1196" s="586">
        <f t="shared" si="118"/>
        <v>2017</v>
      </c>
      <c r="B1196" s="586" t="str">
        <f t="shared" si="118"/>
        <v>JUNIO</v>
      </c>
      <c r="C1196" s="586">
        <v>11</v>
      </c>
      <c r="D1196" s="586" t="str">
        <f t="shared" si="117"/>
        <v>JUNIO 2017 / 10</v>
      </c>
      <c r="BG1196" s="547"/>
    </row>
    <row r="1197" spans="1:105" x14ac:dyDescent="0.25">
      <c r="A1197" s="586">
        <f t="shared" si="118"/>
        <v>2017</v>
      </c>
      <c r="B1197" s="586" t="str">
        <f t="shared" si="118"/>
        <v>JUNIO</v>
      </c>
      <c r="C1197" s="586">
        <v>12</v>
      </c>
      <c r="D1197" s="586" t="str">
        <f t="shared" si="117"/>
        <v>JUNIO 2017 / 11</v>
      </c>
      <c r="BG1197" s="547"/>
    </row>
    <row r="1198" spans="1:105" x14ac:dyDescent="0.25">
      <c r="A1198" s="586">
        <f t="shared" si="118"/>
        <v>2017</v>
      </c>
      <c r="B1198" s="586" t="str">
        <f t="shared" si="118"/>
        <v>JUNIO</v>
      </c>
      <c r="C1198" s="586">
        <v>13</v>
      </c>
      <c r="D1198" s="586" t="str">
        <f t="shared" si="117"/>
        <v>JUNIO 2017 / 12</v>
      </c>
      <c r="BG1198" s="547"/>
    </row>
    <row r="1199" spans="1:105" x14ac:dyDescent="0.25">
      <c r="A1199" s="586">
        <f t="shared" si="118"/>
        <v>2017</v>
      </c>
      <c r="B1199" s="586" t="str">
        <f t="shared" si="118"/>
        <v>JUNIO</v>
      </c>
      <c r="C1199" s="586">
        <v>14</v>
      </c>
      <c r="D1199" s="586" t="str">
        <f t="shared" si="117"/>
        <v>JUNIO 2017 / 13</v>
      </c>
      <c r="BG1199" s="547"/>
    </row>
    <row r="1200" spans="1:105" x14ac:dyDescent="0.25">
      <c r="A1200" s="586">
        <f t="shared" si="118"/>
        <v>2017</v>
      </c>
      <c r="B1200" s="586" t="str">
        <f t="shared" si="118"/>
        <v>JUNIO</v>
      </c>
      <c r="C1200" s="586">
        <v>15</v>
      </c>
      <c r="D1200" s="586" t="str">
        <f t="shared" si="117"/>
        <v>JUNIO 2017 / 14</v>
      </c>
      <c r="BG1200" s="547"/>
    </row>
    <row r="1201" spans="1:59" x14ac:dyDescent="0.25">
      <c r="A1201" s="586">
        <f t="shared" si="118"/>
        <v>2017</v>
      </c>
      <c r="B1201" s="586" t="str">
        <f t="shared" si="118"/>
        <v>JUNIO</v>
      </c>
      <c r="C1201" s="586">
        <v>16</v>
      </c>
      <c r="D1201" s="586" t="str">
        <f t="shared" si="117"/>
        <v>JUNIO 2017 / 15</v>
      </c>
      <c r="BG1201" s="547"/>
    </row>
    <row r="1202" spans="1:59" x14ac:dyDescent="0.25">
      <c r="A1202" s="586">
        <f t="shared" si="118"/>
        <v>2017</v>
      </c>
      <c r="B1202" s="586" t="str">
        <f t="shared" si="118"/>
        <v>JUNIO</v>
      </c>
      <c r="C1202" s="586">
        <v>17</v>
      </c>
      <c r="D1202" s="586" t="str">
        <f t="shared" si="117"/>
        <v>JUNIO 2017 / 16</v>
      </c>
      <c r="BG1202" s="547"/>
    </row>
    <row r="1203" spans="1:59" x14ac:dyDescent="0.25">
      <c r="A1203" s="586">
        <f t="shared" si="118"/>
        <v>2017</v>
      </c>
      <c r="B1203" s="586" t="str">
        <f t="shared" si="118"/>
        <v>JUNIO</v>
      </c>
      <c r="C1203" s="586">
        <v>18</v>
      </c>
      <c r="D1203" s="586" t="str">
        <f t="shared" si="117"/>
        <v>JUNIO 2017 / 17</v>
      </c>
      <c r="BG1203" s="547"/>
    </row>
    <row r="1204" spans="1:59" x14ac:dyDescent="0.25">
      <c r="A1204" s="586">
        <f t="shared" ref="A1204:B1216" si="119">A1203</f>
        <v>2017</v>
      </c>
      <c r="B1204" s="586" t="str">
        <f t="shared" si="119"/>
        <v>JUNIO</v>
      </c>
      <c r="C1204" s="586">
        <v>19</v>
      </c>
      <c r="D1204" s="586" t="str">
        <f t="shared" si="117"/>
        <v>JUNIO 2017 / 18</v>
      </c>
      <c r="BG1204" s="547"/>
    </row>
    <row r="1205" spans="1:59" x14ac:dyDescent="0.25">
      <c r="A1205" s="586">
        <f t="shared" si="119"/>
        <v>2017</v>
      </c>
      <c r="B1205" s="586" t="str">
        <f t="shared" si="119"/>
        <v>JUNIO</v>
      </c>
      <c r="C1205" s="586">
        <v>20</v>
      </c>
      <c r="D1205" s="586" t="str">
        <f t="shared" si="117"/>
        <v>JUNIO 2017 / 19</v>
      </c>
      <c r="BG1205" s="547"/>
    </row>
    <row r="1206" spans="1:59" x14ac:dyDescent="0.25">
      <c r="A1206" s="586">
        <f t="shared" si="119"/>
        <v>2017</v>
      </c>
      <c r="B1206" s="586" t="str">
        <f t="shared" si="119"/>
        <v>JUNIO</v>
      </c>
      <c r="C1206" s="586">
        <v>21</v>
      </c>
      <c r="D1206" s="586" t="str">
        <f t="shared" si="117"/>
        <v>JUNIO 2017 / 20</v>
      </c>
      <c r="BG1206" s="547"/>
    </row>
    <row r="1207" spans="1:59" x14ac:dyDescent="0.25">
      <c r="A1207" s="586">
        <f t="shared" si="119"/>
        <v>2017</v>
      </c>
      <c r="B1207" s="586" t="str">
        <f t="shared" si="119"/>
        <v>JUNIO</v>
      </c>
      <c r="C1207" s="586">
        <v>22</v>
      </c>
      <c r="D1207" s="586" t="str">
        <f t="shared" si="117"/>
        <v>JUNIO 2017 / 21</v>
      </c>
      <c r="BG1207" s="547"/>
    </row>
    <row r="1208" spans="1:59" x14ac:dyDescent="0.25">
      <c r="A1208" s="586">
        <f t="shared" si="119"/>
        <v>2017</v>
      </c>
      <c r="B1208" s="586" t="str">
        <f t="shared" si="119"/>
        <v>JUNIO</v>
      </c>
      <c r="C1208" s="586">
        <v>23</v>
      </c>
      <c r="D1208" s="586" t="str">
        <f t="shared" si="117"/>
        <v>JUNIO 2017 / 22</v>
      </c>
      <c r="BG1208" s="547"/>
    </row>
    <row r="1209" spans="1:59" x14ac:dyDescent="0.25">
      <c r="A1209" s="586">
        <f t="shared" si="119"/>
        <v>2017</v>
      </c>
      <c r="B1209" s="586" t="str">
        <f t="shared" si="119"/>
        <v>JUNIO</v>
      </c>
      <c r="C1209" s="586">
        <v>24</v>
      </c>
      <c r="D1209" s="586" t="str">
        <f t="shared" si="117"/>
        <v>JUNIO 2017 / 23</v>
      </c>
      <c r="BG1209" s="547"/>
    </row>
    <row r="1210" spans="1:59" x14ac:dyDescent="0.25">
      <c r="A1210" s="586">
        <f t="shared" si="119"/>
        <v>2017</v>
      </c>
      <c r="B1210" s="586" t="str">
        <f t="shared" si="119"/>
        <v>JUNIO</v>
      </c>
      <c r="C1210" s="586">
        <v>25</v>
      </c>
      <c r="D1210" s="586" t="str">
        <f t="shared" si="117"/>
        <v>JUNIO 2017 / 24</v>
      </c>
      <c r="BG1210" s="547"/>
    </row>
    <row r="1211" spans="1:59" x14ac:dyDescent="0.25">
      <c r="A1211" s="586">
        <f t="shared" si="119"/>
        <v>2017</v>
      </c>
      <c r="B1211" s="586" t="str">
        <f t="shared" si="119"/>
        <v>JUNIO</v>
      </c>
      <c r="C1211" s="586">
        <v>26</v>
      </c>
      <c r="D1211" s="586" t="str">
        <f t="shared" si="117"/>
        <v>JUNIO 2017 / 25</v>
      </c>
      <c r="BG1211" s="547"/>
    </row>
    <row r="1212" spans="1:59" x14ac:dyDescent="0.25">
      <c r="A1212" s="586">
        <f t="shared" si="119"/>
        <v>2017</v>
      </c>
      <c r="B1212" s="586" t="str">
        <f t="shared" si="119"/>
        <v>JUNIO</v>
      </c>
      <c r="C1212" s="586">
        <v>27</v>
      </c>
      <c r="D1212" s="586" t="str">
        <f t="shared" si="117"/>
        <v>JUNIO 2017 / 26</v>
      </c>
      <c r="BG1212" s="547"/>
    </row>
    <row r="1213" spans="1:59" x14ac:dyDescent="0.25">
      <c r="A1213" s="586">
        <f t="shared" si="119"/>
        <v>2017</v>
      </c>
      <c r="B1213" s="586" t="str">
        <f t="shared" si="119"/>
        <v>JUNIO</v>
      </c>
      <c r="C1213" s="586">
        <v>28</v>
      </c>
      <c r="D1213" s="586" t="str">
        <f t="shared" si="117"/>
        <v>JUNIO 2017 / 27</v>
      </c>
      <c r="BG1213" s="547"/>
    </row>
    <row r="1214" spans="1:59" x14ac:dyDescent="0.25">
      <c r="A1214" s="586">
        <f t="shared" si="119"/>
        <v>2017</v>
      </c>
      <c r="B1214" s="586" t="str">
        <f t="shared" si="119"/>
        <v>JUNIO</v>
      </c>
      <c r="C1214" s="586">
        <v>29</v>
      </c>
      <c r="D1214" s="586" t="str">
        <f t="shared" si="117"/>
        <v>JUNIO 2017 / 28</v>
      </c>
      <c r="BG1214" s="547"/>
    </row>
    <row r="1215" spans="1:59" x14ac:dyDescent="0.25">
      <c r="A1215" s="586">
        <f t="shared" si="119"/>
        <v>2017</v>
      </c>
      <c r="B1215" s="586" t="str">
        <f t="shared" si="119"/>
        <v>JUNIO</v>
      </c>
      <c r="C1215" s="586">
        <v>30</v>
      </c>
      <c r="D1215" s="586" t="str">
        <f t="shared" si="117"/>
        <v>JUNIO 2017 / 29</v>
      </c>
      <c r="BG1215" s="547"/>
    </row>
    <row r="1216" spans="1:59" x14ac:dyDescent="0.25">
      <c r="A1216" s="586">
        <f t="shared" si="119"/>
        <v>2017</v>
      </c>
      <c r="B1216" s="586" t="str">
        <f t="shared" si="119"/>
        <v>JUNIO</v>
      </c>
      <c r="C1216" s="586">
        <v>31</v>
      </c>
      <c r="D1216" s="586" t="str">
        <f t="shared" si="117"/>
        <v>JUNIO 2017 / 30</v>
      </c>
      <c r="BG1216" s="547"/>
    </row>
    <row r="1217" spans="1:105" x14ac:dyDescent="0.25">
      <c r="A1217" s="206"/>
      <c r="B1217" s="206"/>
      <c r="C1217" s="206"/>
      <c r="D1217" s="586" t="str">
        <f t="shared" si="117"/>
        <v>JUNIO 2017 / 31</v>
      </c>
      <c r="BG1217" s="547"/>
    </row>
    <row r="1218" spans="1:105" ht="15.75" x14ac:dyDescent="0.25">
      <c r="A1218" s="586">
        <v>2017</v>
      </c>
      <c r="B1218" s="586" t="s">
        <v>227</v>
      </c>
      <c r="C1218" s="586">
        <v>1</v>
      </c>
      <c r="D1218" s="208" t="s">
        <v>228</v>
      </c>
      <c r="E1218" s="209" t="str">
        <f>IFERROR(AVERAGE(E1187:E1217),"")</f>
        <v/>
      </c>
      <c r="F1218" s="209" t="str">
        <f>IFERROR(AVERAGE(F1187:F1217),"")</f>
        <v/>
      </c>
      <c r="G1218" s="209" t="str">
        <f>IFERROR(AVERAGE(G1187:G1217),"")</f>
        <v/>
      </c>
      <c r="H1218" s="209" t="str">
        <f>IFERROR(AVERAGE(H1187:H1217),"")</f>
        <v/>
      </c>
      <c r="I1218" s="209" t="str">
        <f>IFERROR(AVERAGE(I1187:I1217),"")</f>
        <v/>
      </c>
      <c r="J1218" s="209" t="str">
        <f t="shared" ref="J1218:BU1218" si="120">IFERROR(AVERAGE(J1187:J1217),"")</f>
        <v/>
      </c>
      <c r="K1218" s="209" t="str">
        <f t="shared" si="120"/>
        <v/>
      </c>
      <c r="L1218" s="209" t="str">
        <f t="shared" si="120"/>
        <v/>
      </c>
      <c r="M1218" s="209" t="str">
        <f t="shared" si="120"/>
        <v/>
      </c>
      <c r="N1218" s="209" t="str">
        <f t="shared" si="120"/>
        <v/>
      </c>
      <c r="O1218" s="209" t="str">
        <f t="shared" si="120"/>
        <v/>
      </c>
      <c r="P1218" s="209" t="str">
        <f t="shared" si="120"/>
        <v/>
      </c>
      <c r="Q1218" s="209" t="str">
        <f t="shared" si="120"/>
        <v/>
      </c>
      <c r="R1218" s="209" t="str">
        <f t="shared" si="120"/>
        <v/>
      </c>
      <c r="S1218" s="209" t="str">
        <f t="shared" si="120"/>
        <v/>
      </c>
      <c r="T1218" s="209" t="str">
        <f t="shared" si="120"/>
        <v/>
      </c>
      <c r="U1218" s="209" t="str">
        <f t="shared" si="120"/>
        <v/>
      </c>
      <c r="V1218" s="209" t="str">
        <f t="shared" si="120"/>
        <v/>
      </c>
      <c r="W1218" s="209" t="str">
        <f t="shared" si="120"/>
        <v/>
      </c>
      <c r="X1218" s="209" t="str">
        <f t="shared" si="120"/>
        <v/>
      </c>
      <c r="Y1218" s="418" t="str">
        <f t="shared" si="120"/>
        <v/>
      </c>
      <c r="Z1218" s="209" t="str">
        <f t="shared" si="120"/>
        <v/>
      </c>
      <c r="AA1218" s="209" t="str">
        <f t="shared" si="120"/>
        <v/>
      </c>
      <c r="AB1218" s="209" t="str">
        <f t="shared" si="120"/>
        <v/>
      </c>
      <c r="AC1218" s="209" t="str">
        <f t="shared" si="120"/>
        <v/>
      </c>
      <c r="AD1218" s="209" t="str">
        <f t="shared" si="120"/>
        <v/>
      </c>
      <c r="AE1218" s="209" t="str">
        <f t="shared" si="120"/>
        <v/>
      </c>
      <c r="AF1218" s="209" t="str">
        <f t="shared" si="120"/>
        <v/>
      </c>
      <c r="AG1218" s="209" t="str">
        <f t="shared" si="120"/>
        <v/>
      </c>
      <c r="AH1218" s="209" t="str">
        <f t="shared" si="120"/>
        <v/>
      </c>
      <c r="AI1218" s="209" t="str">
        <f t="shared" si="120"/>
        <v/>
      </c>
      <c r="AJ1218" s="209" t="str">
        <f t="shared" si="120"/>
        <v/>
      </c>
      <c r="AK1218" s="209" t="str">
        <f t="shared" si="120"/>
        <v/>
      </c>
      <c r="AL1218" s="209" t="str">
        <f t="shared" si="120"/>
        <v/>
      </c>
      <c r="AM1218" s="209" t="str">
        <f t="shared" si="120"/>
        <v/>
      </c>
      <c r="AN1218" s="209" t="str">
        <f t="shared" si="120"/>
        <v/>
      </c>
      <c r="AO1218" s="209" t="str">
        <f t="shared" si="120"/>
        <v/>
      </c>
      <c r="AP1218" s="209" t="str">
        <f t="shared" si="120"/>
        <v/>
      </c>
      <c r="AQ1218" s="209" t="str">
        <f t="shared" si="120"/>
        <v/>
      </c>
      <c r="AR1218" s="209" t="str">
        <f t="shared" si="120"/>
        <v/>
      </c>
      <c r="AS1218" s="209" t="str">
        <f t="shared" si="120"/>
        <v/>
      </c>
      <c r="AT1218" s="209" t="str">
        <f t="shared" si="120"/>
        <v/>
      </c>
      <c r="AU1218" s="209" t="str">
        <f t="shared" si="120"/>
        <v/>
      </c>
      <c r="AV1218" s="209" t="str">
        <f t="shared" si="120"/>
        <v/>
      </c>
      <c r="AW1218" s="209" t="str">
        <f t="shared" si="120"/>
        <v/>
      </c>
      <c r="AX1218" s="210" t="str">
        <f t="shared" si="120"/>
        <v/>
      </c>
      <c r="AY1218" s="209" t="str">
        <f t="shared" si="120"/>
        <v/>
      </c>
      <c r="AZ1218" s="209" t="str">
        <f t="shared" si="120"/>
        <v/>
      </c>
      <c r="BA1218" s="209" t="str">
        <f t="shared" si="120"/>
        <v/>
      </c>
      <c r="BB1218" s="209" t="str">
        <f t="shared" si="120"/>
        <v/>
      </c>
      <c r="BC1218" s="209" t="str">
        <f t="shared" si="120"/>
        <v/>
      </c>
      <c r="BD1218" s="209" t="str">
        <f t="shared" si="120"/>
        <v/>
      </c>
      <c r="BE1218" s="209" t="str">
        <f t="shared" si="120"/>
        <v/>
      </c>
      <c r="BF1218" s="209" t="str">
        <f t="shared" si="120"/>
        <v/>
      </c>
      <c r="BG1218" s="412" t="str">
        <f t="shared" si="120"/>
        <v/>
      </c>
      <c r="BH1218" s="209" t="str">
        <f t="shared" si="120"/>
        <v/>
      </c>
      <c r="BI1218" s="209" t="str">
        <f t="shared" si="120"/>
        <v/>
      </c>
      <c r="BJ1218" s="209" t="str">
        <f t="shared" si="120"/>
        <v/>
      </c>
      <c r="BK1218" s="209" t="str">
        <f t="shared" si="120"/>
        <v/>
      </c>
      <c r="BL1218" s="209" t="str">
        <f t="shared" si="120"/>
        <v/>
      </c>
      <c r="BM1218" s="209" t="str">
        <f t="shared" si="120"/>
        <v/>
      </c>
      <c r="BN1218" s="209" t="str">
        <f t="shared" si="120"/>
        <v/>
      </c>
      <c r="BO1218" s="209" t="str">
        <f t="shared" si="120"/>
        <v/>
      </c>
      <c r="BP1218" s="209" t="str">
        <f t="shared" si="120"/>
        <v/>
      </c>
      <c r="BQ1218" s="209" t="str">
        <f t="shared" si="120"/>
        <v/>
      </c>
      <c r="BR1218" s="209" t="str">
        <f t="shared" si="120"/>
        <v/>
      </c>
      <c r="BS1218" s="209" t="str">
        <f t="shared" si="120"/>
        <v/>
      </c>
      <c r="BT1218" s="209" t="str">
        <f t="shared" si="120"/>
        <v/>
      </c>
      <c r="BU1218" s="209" t="str">
        <f t="shared" si="120"/>
        <v/>
      </c>
      <c r="BV1218" s="210" t="str">
        <f>IFERROR(AVERAGE(BV1187:BV1217),"")</f>
        <v/>
      </c>
      <c r="BW1218" s="206"/>
      <c r="BX1218" s="206"/>
      <c r="BY1218" s="206"/>
      <c r="BZ1218" s="206"/>
      <c r="CA1218" s="206"/>
      <c r="CB1218" s="206"/>
      <c r="CC1218" s="206"/>
      <c r="CD1218" s="206"/>
      <c r="CE1218" s="206"/>
      <c r="CF1218" s="206"/>
      <c r="CG1218" s="206"/>
      <c r="CH1218" s="206"/>
      <c r="CI1218" s="206"/>
      <c r="CJ1218" s="206"/>
      <c r="CK1218" s="206"/>
      <c r="CL1218" s="206"/>
      <c r="CM1218" s="206"/>
      <c r="CN1218" s="206"/>
      <c r="CO1218" s="448"/>
      <c r="CP1218" s="206"/>
      <c r="CQ1218" s="206"/>
      <c r="CR1218" s="206"/>
      <c r="CS1218" s="206"/>
      <c r="CT1218" s="206"/>
      <c r="CU1218" s="206"/>
      <c r="CV1218" s="206"/>
      <c r="CW1218" s="206"/>
      <c r="CX1218" s="206"/>
      <c r="CY1218" s="206"/>
      <c r="CZ1218" s="206"/>
      <c r="DA1218" s="206"/>
    </row>
    <row r="1219" spans="1:105" x14ac:dyDescent="0.25">
      <c r="A1219" s="586">
        <f>A1218</f>
        <v>2017</v>
      </c>
      <c r="B1219" s="586" t="str">
        <f>B1218</f>
        <v>JULIO</v>
      </c>
      <c r="C1219" s="586">
        <v>2</v>
      </c>
      <c r="D1219" s="586" t="str">
        <f t="shared" si="117"/>
        <v>JULIO 2017 / 1</v>
      </c>
      <c r="BG1219" s="547"/>
    </row>
    <row r="1220" spans="1:105" x14ac:dyDescent="0.25">
      <c r="A1220" s="586">
        <f t="shared" ref="A1220:B1235" si="121">A1219</f>
        <v>2017</v>
      </c>
      <c r="B1220" s="586" t="str">
        <f t="shared" si="121"/>
        <v>JULIO</v>
      </c>
      <c r="C1220" s="586">
        <v>3</v>
      </c>
      <c r="D1220" s="586" t="str">
        <f t="shared" si="117"/>
        <v>JULIO 2017 / 2</v>
      </c>
      <c r="BG1220" s="547"/>
    </row>
    <row r="1221" spans="1:105" x14ac:dyDescent="0.25">
      <c r="A1221" s="586">
        <f t="shared" si="121"/>
        <v>2017</v>
      </c>
      <c r="B1221" s="586" t="str">
        <f t="shared" si="121"/>
        <v>JULIO</v>
      </c>
      <c r="C1221" s="586">
        <v>4</v>
      </c>
      <c r="D1221" s="586" t="str">
        <f t="shared" si="117"/>
        <v>JULIO 2017 / 3</v>
      </c>
      <c r="BG1221" s="547"/>
    </row>
    <row r="1222" spans="1:105" x14ac:dyDescent="0.25">
      <c r="A1222" s="586">
        <f t="shared" si="121"/>
        <v>2017</v>
      </c>
      <c r="B1222" s="586" t="str">
        <f t="shared" si="121"/>
        <v>JULIO</v>
      </c>
      <c r="C1222" s="586">
        <v>5</v>
      </c>
      <c r="D1222" s="586" t="str">
        <f t="shared" si="117"/>
        <v>JULIO 2017 / 4</v>
      </c>
      <c r="BG1222" s="547"/>
    </row>
    <row r="1223" spans="1:105" x14ac:dyDescent="0.25">
      <c r="A1223" s="586">
        <f t="shared" si="121"/>
        <v>2017</v>
      </c>
      <c r="B1223" s="586" t="str">
        <f t="shared" si="121"/>
        <v>JULIO</v>
      </c>
      <c r="C1223" s="586">
        <v>6</v>
      </c>
      <c r="D1223" s="586" t="str">
        <f t="shared" si="117"/>
        <v>JULIO 2017 / 5</v>
      </c>
      <c r="BG1223" s="547"/>
    </row>
    <row r="1224" spans="1:105" x14ac:dyDescent="0.25">
      <c r="A1224" s="586">
        <f t="shared" si="121"/>
        <v>2017</v>
      </c>
      <c r="B1224" s="586" t="str">
        <f t="shared" si="121"/>
        <v>JULIO</v>
      </c>
      <c r="C1224" s="586">
        <v>7</v>
      </c>
      <c r="D1224" s="586" t="str">
        <f t="shared" si="117"/>
        <v>JULIO 2017 / 6</v>
      </c>
      <c r="BG1224" s="547"/>
    </row>
    <row r="1225" spans="1:105" x14ac:dyDescent="0.25">
      <c r="A1225" s="586">
        <f t="shared" si="121"/>
        <v>2017</v>
      </c>
      <c r="B1225" s="586" t="str">
        <f t="shared" si="121"/>
        <v>JULIO</v>
      </c>
      <c r="C1225" s="586">
        <v>8</v>
      </c>
      <c r="D1225" s="586" t="str">
        <f t="shared" si="117"/>
        <v>JULIO 2017 / 7</v>
      </c>
      <c r="BG1225" s="547"/>
    </row>
    <row r="1226" spans="1:105" x14ac:dyDescent="0.25">
      <c r="A1226" s="586">
        <f t="shared" si="121"/>
        <v>2017</v>
      </c>
      <c r="B1226" s="586" t="str">
        <f t="shared" si="121"/>
        <v>JULIO</v>
      </c>
      <c r="C1226" s="586">
        <v>9</v>
      </c>
      <c r="D1226" s="586" t="str">
        <f t="shared" si="117"/>
        <v>JULIO 2017 / 8</v>
      </c>
      <c r="BG1226" s="547"/>
    </row>
    <row r="1227" spans="1:105" x14ac:dyDescent="0.25">
      <c r="A1227" s="586">
        <f t="shared" si="121"/>
        <v>2017</v>
      </c>
      <c r="B1227" s="586" t="str">
        <f t="shared" si="121"/>
        <v>JULIO</v>
      </c>
      <c r="C1227" s="586">
        <v>10</v>
      </c>
      <c r="D1227" s="586" t="str">
        <f t="shared" si="117"/>
        <v>JULIO 2017 / 9</v>
      </c>
      <c r="BG1227" s="547"/>
    </row>
    <row r="1228" spans="1:105" x14ac:dyDescent="0.25">
      <c r="A1228" s="586">
        <f t="shared" si="121"/>
        <v>2017</v>
      </c>
      <c r="B1228" s="586" t="str">
        <f t="shared" si="121"/>
        <v>JULIO</v>
      </c>
      <c r="C1228" s="586">
        <v>11</v>
      </c>
      <c r="D1228" s="586" t="str">
        <f t="shared" si="117"/>
        <v>JULIO 2017 / 10</v>
      </c>
      <c r="BG1228" s="547"/>
    </row>
    <row r="1229" spans="1:105" x14ac:dyDescent="0.25">
      <c r="A1229" s="586">
        <f t="shared" si="121"/>
        <v>2017</v>
      </c>
      <c r="B1229" s="586" t="str">
        <f t="shared" si="121"/>
        <v>JULIO</v>
      </c>
      <c r="C1229" s="586">
        <v>12</v>
      </c>
      <c r="D1229" s="586" t="str">
        <f t="shared" si="117"/>
        <v>JULIO 2017 / 11</v>
      </c>
      <c r="BG1229" s="547"/>
    </row>
    <row r="1230" spans="1:105" x14ac:dyDescent="0.25">
      <c r="A1230" s="586">
        <f t="shared" si="121"/>
        <v>2017</v>
      </c>
      <c r="B1230" s="586" t="str">
        <f t="shared" si="121"/>
        <v>JULIO</v>
      </c>
      <c r="C1230" s="586">
        <v>13</v>
      </c>
      <c r="D1230" s="586" t="str">
        <f t="shared" si="117"/>
        <v>JULIO 2017 / 12</v>
      </c>
      <c r="BG1230" s="547"/>
    </row>
    <row r="1231" spans="1:105" x14ac:dyDescent="0.25">
      <c r="A1231" s="586">
        <f t="shared" si="121"/>
        <v>2017</v>
      </c>
      <c r="B1231" s="586" t="str">
        <f t="shared" si="121"/>
        <v>JULIO</v>
      </c>
      <c r="C1231" s="586">
        <v>14</v>
      </c>
      <c r="D1231" s="586" t="str">
        <f t="shared" si="117"/>
        <v>JULIO 2017 / 13</v>
      </c>
      <c r="BG1231" s="547"/>
    </row>
    <row r="1232" spans="1:105" x14ac:dyDescent="0.25">
      <c r="A1232" s="586">
        <f t="shared" si="121"/>
        <v>2017</v>
      </c>
      <c r="B1232" s="586" t="str">
        <f t="shared" si="121"/>
        <v>JULIO</v>
      </c>
      <c r="C1232" s="586">
        <v>15</v>
      </c>
      <c r="D1232" s="586" t="str">
        <f t="shared" si="117"/>
        <v>JULIO 2017 / 14</v>
      </c>
      <c r="BG1232" s="547"/>
    </row>
    <row r="1233" spans="1:59" x14ac:dyDescent="0.25">
      <c r="A1233" s="586">
        <f t="shared" si="121"/>
        <v>2017</v>
      </c>
      <c r="B1233" s="586" t="str">
        <f t="shared" si="121"/>
        <v>JULIO</v>
      </c>
      <c r="C1233" s="586">
        <v>16</v>
      </c>
      <c r="D1233" s="586" t="str">
        <f t="shared" si="117"/>
        <v>JULIO 2017 / 15</v>
      </c>
      <c r="BG1233" s="547"/>
    </row>
    <row r="1234" spans="1:59" x14ac:dyDescent="0.25">
      <c r="A1234" s="586">
        <f t="shared" si="121"/>
        <v>2017</v>
      </c>
      <c r="B1234" s="586" t="str">
        <f t="shared" si="121"/>
        <v>JULIO</v>
      </c>
      <c r="C1234" s="586">
        <v>17</v>
      </c>
      <c r="D1234" s="586" t="str">
        <f t="shared" si="117"/>
        <v>JULIO 2017 / 16</v>
      </c>
      <c r="BG1234" s="547"/>
    </row>
    <row r="1235" spans="1:59" x14ac:dyDescent="0.25">
      <c r="A1235" s="586">
        <f t="shared" si="121"/>
        <v>2017</v>
      </c>
      <c r="B1235" s="586" t="str">
        <f t="shared" si="121"/>
        <v>JULIO</v>
      </c>
      <c r="C1235" s="586">
        <v>18</v>
      </c>
      <c r="D1235" s="586" t="str">
        <f t="shared" si="117"/>
        <v>JULIO 2017 / 17</v>
      </c>
      <c r="BG1235" s="547"/>
    </row>
    <row r="1236" spans="1:59" x14ac:dyDescent="0.25">
      <c r="A1236" s="586">
        <f t="shared" ref="A1236:B1248" si="122">A1235</f>
        <v>2017</v>
      </c>
      <c r="B1236" s="586" t="str">
        <f t="shared" si="122"/>
        <v>JULIO</v>
      </c>
      <c r="C1236" s="586">
        <v>19</v>
      </c>
      <c r="D1236" s="586" t="str">
        <f t="shared" si="117"/>
        <v>JULIO 2017 / 18</v>
      </c>
      <c r="BG1236" s="547"/>
    </row>
    <row r="1237" spans="1:59" x14ac:dyDescent="0.25">
      <c r="A1237" s="586">
        <f t="shared" si="122"/>
        <v>2017</v>
      </c>
      <c r="B1237" s="586" t="str">
        <f t="shared" si="122"/>
        <v>JULIO</v>
      </c>
      <c r="C1237" s="586">
        <v>20</v>
      </c>
      <c r="D1237" s="586" t="str">
        <f t="shared" si="117"/>
        <v>JULIO 2017 / 19</v>
      </c>
      <c r="BG1237" s="547"/>
    </row>
    <row r="1238" spans="1:59" x14ac:dyDescent="0.25">
      <c r="A1238" s="586">
        <f t="shared" si="122"/>
        <v>2017</v>
      </c>
      <c r="B1238" s="586" t="str">
        <f t="shared" si="122"/>
        <v>JULIO</v>
      </c>
      <c r="C1238" s="586">
        <v>21</v>
      </c>
      <c r="D1238" s="586" t="str">
        <f t="shared" si="117"/>
        <v>JULIO 2017 / 20</v>
      </c>
      <c r="BG1238" s="547"/>
    </row>
    <row r="1239" spans="1:59" x14ac:dyDescent="0.25">
      <c r="A1239" s="586">
        <f t="shared" si="122"/>
        <v>2017</v>
      </c>
      <c r="B1239" s="586" t="str">
        <f t="shared" si="122"/>
        <v>JULIO</v>
      </c>
      <c r="C1239" s="586">
        <v>22</v>
      </c>
      <c r="D1239" s="586" t="str">
        <f t="shared" si="117"/>
        <v>JULIO 2017 / 21</v>
      </c>
      <c r="BG1239" s="547"/>
    </row>
    <row r="1240" spans="1:59" x14ac:dyDescent="0.25">
      <c r="A1240" s="586">
        <f t="shared" si="122"/>
        <v>2017</v>
      </c>
      <c r="B1240" s="586" t="str">
        <f t="shared" si="122"/>
        <v>JULIO</v>
      </c>
      <c r="C1240" s="586">
        <v>23</v>
      </c>
      <c r="D1240" s="586" t="str">
        <f t="shared" si="117"/>
        <v>JULIO 2017 / 22</v>
      </c>
      <c r="BG1240" s="547"/>
    </row>
    <row r="1241" spans="1:59" x14ac:dyDescent="0.25">
      <c r="A1241" s="586">
        <f t="shared" si="122"/>
        <v>2017</v>
      </c>
      <c r="B1241" s="586" t="str">
        <f t="shared" si="122"/>
        <v>JULIO</v>
      </c>
      <c r="C1241" s="586">
        <v>24</v>
      </c>
      <c r="D1241" s="586" t="str">
        <f t="shared" si="117"/>
        <v>JULIO 2017 / 23</v>
      </c>
      <c r="BG1241" s="547"/>
    </row>
    <row r="1242" spans="1:59" x14ac:dyDescent="0.25">
      <c r="A1242" s="586">
        <f t="shared" si="122"/>
        <v>2017</v>
      </c>
      <c r="B1242" s="586" t="str">
        <f t="shared" si="122"/>
        <v>JULIO</v>
      </c>
      <c r="C1242" s="586">
        <v>25</v>
      </c>
      <c r="D1242" s="586" t="str">
        <f t="shared" si="117"/>
        <v>JULIO 2017 / 24</v>
      </c>
      <c r="BG1242" s="547"/>
    </row>
    <row r="1243" spans="1:59" x14ac:dyDescent="0.25">
      <c r="A1243" s="586">
        <f t="shared" si="122"/>
        <v>2017</v>
      </c>
      <c r="B1243" s="586" t="str">
        <f t="shared" si="122"/>
        <v>JULIO</v>
      </c>
      <c r="C1243" s="586">
        <v>26</v>
      </c>
      <c r="D1243" s="586" t="str">
        <f t="shared" si="117"/>
        <v>JULIO 2017 / 25</v>
      </c>
      <c r="BG1243" s="547"/>
    </row>
    <row r="1244" spans="1:59" x14ac:dyDescent="0.25">
      <c r="A1244" s="586">
        <f t="shared" si="122"/>
        <v>2017</v>
      </c>
      <c r="B1244" s="586" t="str">
        <f t="shared" si="122"/>
        <v>JULIO</v>
      </c>
      <c r="C1244" s="586">
        <v>27</v>
      </c>
      <c r="D1244" s="586" t="str">
        <f t="shared" si="117"/>
        <v>JULIO 2017 / 26</v>
      </c>
      <c r="BG1244" s="547"/>
    </row>
    <row r="1245" spans="1:59" x14ac:dyDescent="0.25">
      <c r="A1245" s="586">
        <f t="shared" si="122"/>
        <v>2017</v>
      </c>
      <c r="B1245" s="586" t="str">
        <f t="shared" si="122"/>
        <v>JULIO</v>
      </c>
      <c r="C1245" s="586">
        <v>28</v>
      </c>
      <c r="D1245" s="586" t="str">
        <f t="shared" si="117"/>
        <v>JULIO 2017 / 27</v>
      </c>
      <c r="BG1245" s="547"/>
    </row>
    <row r="1246" spans="1:59" x14ac:dyDescent="0.25">
      <c r="A1246" s="586">
        <f t="shared" si="122"/>
        <v>2017</v>
      </c>
      <c r="B1246" s="586" t="str">
        <f t="shared" si="122"/>
        <v>JULIO</v>
      </c>
      <c r="C1246" s="586">
        <v>29</v>
      </c>
      <c r="D1246" s="586" t="str">
        <f t="shared" si="117"/>
        <v>JULIO 2017 / 28</v>
      </c>
      <c r="BG1246" s="547"/>
    </row>
    <row r="1247" spans="1:59" x14ac:dyDescent="0.25">
      <c r="A1247" s="586">
        <f t="shared" si="122"/>
        <v>2017</v>
      </c>
      <c r="B1247" s="586" t="str">
        <f t="shared" si="122"/>
        <v>JULIO</v>
      </c>
      <c r="C1247" s="586">
        <v>30</v>
      </c>
      <c r="D1247" s="586" t="str">
        <f t="shared" si="117"/>
        <v>JULIO 2017 / 29</v>
      </c>
      <c r="BG1247" s="547"/>
    </row>
    <row r="1248" spans="1:59" x14ac:dyDescent="0.25">
      <c r="A1248" s="586">
        <f t="shared" si="122"/>
        <v>2017</v>
      </c>
      <c r="B1248" s="586" t="str">
        <f t="shared" si="122"/>
        <v>JULIO</v>
      </c>
      <c r="C1248" s="586">
        <v>31</v>
      </c>
      <c r="D1248" s="586" t="str">
        <f t="shared" si="117"/>
        <v>JULIO 2017 / 30</v>
      </c>
      <c r="BG1248" s="547"/>
    </row>
    <row r="1249" spans="1:105" x14ac:dyDescent="0.25">
      <c r="A1249" s="206"/>
      <c r="B1249" s="206"/>
      <c r="C1249" s="206"/>
      <c r="D1249" s="586" t="str">
        <f t="shared" si="117"/>
        <v>JULIO 2017 / 31</v>
      </c>
      <c r="BG1249" s="547"/>
    </row>
    <row r="1250" spans="1:105" ht="15.75" x14ac:dyDescent="0.25">
      <c r="A1250" s="586">
        <v>2017</v>
      </c>
      <c r="B1250" s="586" t="s">
        <v>234</v>
      </c>
      <c r="C1250" s="586">
        <v>1</v>
      </c>
      <c r="D1250" s="208" t="s">
        <v>228</v>
      </c>
      <c r="E1250" s="209" t="str">
        <f>IFERROR(AVERAGE(E1219:E1249),"")</f>
        <v/>
      </c>
      <c r="F1250" s="209" t="str">
        <f>IFERROR(AVERAGE(F1219:F1249),"")</f>
        <v/>
      </c>
      <c r="G1250" s="209" t="str">
        <f>IFERROR(AVERAGE(G1219:G1249),"")</f>
        <v/>
      </c>
      <c r="H1250" s="209" t="str">
        <f>IFERROR(AVERAGE(H1219:H1249),"")</f>
        <v/>
      </c>
      <c r="I1250" s="209" t="str">
        <f>IFERROR(AVERAGE(I1219:I1249),"")</f>
        <v/>
      </c>
      <c r="J1250" s="209" t="str">
        <f t="shared" ref="J1250:BU1250" si="123">IFERROR(AVERAGE(J1219:J1249),"")</f>
        <v/>
      </c>
      <c r="K1250" s="209" t="str">
        <f t="shared" si="123"/>
        <v/>
      </c>
      <c r="L1250" s="209" t="str">
        <f t="shared" si="123"/>
        <v/>
      </c>
      <c r="M1250" s="209" t="str">
        <f t="shared" si="123"/>
        <v/>
      </c>
      <c r="N1250" s="209" t="str">
        <f t="shared" si="123"/>
        <v/>
      </c>
      <c r="O1250" s="209" t="str">
        <f t="shared" si="123"/>
        <v/>
      </c>
      <c r="P1250" s="209" t="str">
        <f t="shared" si="123"/>
        <v/>
      </c>
      <c r="Q1250" s="209" t="str">
        <f t="shared" si="123"/>
        <v/>
      </c>
      <c r="R1250" s="209" t="str">
        <f t="shared" si="123"/>
        <v/>
      </c>
      <c r="S1250" s="209" t="str">
        <f t="shared" si="123"/>
        <v/>
      </c>
      <c r="T1250" s="209" t="str">
        <f t="shared" si="123"/>
        <v/>
      </c>
      <c r="U1250" s="209" t="str">
        <f t="shared" si="123"/>
        <v/>
      </c>
      <c r="V1250" s="209" t="str">
        <f t="shared" si="123"/>
        <v/>
      </c>
      <c r="W1250" s="209" t="str">
        <f t="shared" si="123"/>
        <v/>
      </c>
      <c r="X1250" s="209" t="str">
        <f t="shared" si="123"/>
        <v/>
      </c>
      <c r="Y1250" s="418" t="str">
        <f t="shared" si="123"/>
        <v/>
      </c>
      <c r="Z1250" s="209" t="str">
        <f t="shared" si="123"/>
        <v/>
      </c>
      <c r="AA1250" s="209" t="str">
        <f t="shared" si="123"/>
        <v/>
      </c>
      <c r="AB1250" s="209" t="str">
        <f t="shared" si="123"/>
        <v/>
      </c>
      <c r="AC1250" s="209" t="str">
        <f t="shared" si="123"/>
        <v/>
      </c>
      <c r="AD1250" s="209" t="str">
        <f t="shared" si="123"/>
        <v/>
      </c>
      <c r="AE1250" s="209" t="str">
        <f t="shared" si="123"/>
        <v/>
      </c>
      <c r="AF1250" s="209" t="str">
        <f t="shared" si="123"/>
        <v/>
      </c>
      <c r="AG1250" s="209" t="str">
        <f t="shared" si="123"/>
        <v/>
      </c>
      <c r="AH1250" s="209" t="str">
        <f t="shared" si="123"/>
        <v/>
      </c>
      <c r="AI1250" s="209" t="str">
        <f t="shared" si="123"/>
        <v/>
      </c>
      <c r="AJ1250" s="209" t="str">
        <f t="shared" si="123"/>
        <v/>
      </c>
      <c r="AK1250" s="209" t="str">
        <f t="shared" si="123"/>
        <v/>
      </c>
      <c r="AL1250" s="209" t="str">
        <f t="shared" si="123"/>
        <v/>
      </c>
      <c r="AM1250" s="209" t="str">
        <f t="shared" si="123"/>
        <v/>
      </c>
      <c r="AN1250" s="209" t="str">
        <f t="shared" si="123"/>
        <v/>
      </c>
      <c r="AO1250" s="209" t="str">
        <f t="shared" si="123"/>
        <v/>
      </c>
      <c r="AP1250" s="209" t="str">
        <f t="shared" si="123"/>
        <v/>
      </c>
      <c r="AQ1250" s="209" t="str">
        <f t="shared" si="123"/>
        <v/>
      </c>
      <c r="AR1250" s="209" t="str">
        <f t="shared" si="123"/>
        <v/>
      </c>
      <c r="AS1250" s="209" t="str">
        <f t="shared" si="123"/>
        <v/>
      </c>
      <c r="AT1250" s="209" t="str">
        <f t="shared" si="123"/>
        <v/>
      </c>
      <c r="AU1250" s="209" t="str">
        <f t="shared" si="123"/>
        <v/>
      </c>
      <c r="AV1250" s="209" t="str">
        <f t="shared" si="123"/>
        <v/>
      </c>
      <c r="AW1250" s="209" t="str">
        <f t="shared" si="123"/>
        <v/>
      </c>
      <c r="AX1250" s="210" t="str">
        <f t="shared" si="123"/>
        <v/>
      </c>
      <c r="AY1250" s="209" t="str">
        <f t="shared" si="123"/>
        <v/>
      </c>
      <c r="AZ1250" s="209" t="str">
        <f t="shared" si="123"/>
        <v/>
      </c>
      <c r="BA1250" s="209" t="str">
        <f t="shared" si="123"/>
        <v/>
      </c>
      <c r="BB1250" s="209" t="str">
        <f t="shared" si="123"/>
        <v/>
      </c>
      <c r="BC1250" s="209" t="str">
        <f t="shared" si="123"/>
        <v/>
      </c>
      <c r="BD1250" s="209" t="str">
        <f t="shared" si="123"/>
        <v/>
      </c>
      <c r="BE1250" s="209" t="str">
        <f t="shared" si="123"/>
        <v/>
      </c>
      <c r="BF1250" s="209" t="str">
        <f t="shared" si="123"/>
        <v/>
      </c>
      <c r="BG1250" s="412" t="str">
        <f t="shared" si="123"/>
        <v/>
      </c>
      <c r="BH1250" s="209" t="str">
        <f t="shared" si="123"/>
        <v/>
      </c>
      <c r="BI1250" s="209" t="str">
        <f t="shared" si="123"/>
        <v/>
      </c>
      <c r="BJ1250" s="209" t="str">
        <f t="shared" si="123"/>
        <v/>
      </c>
      <c r="BK1250" s="209" t="str">
        <f t="shared" si="123"/>
        <v/>
      </c>
      <c r="BL1250" s="209" t="str">
        <f t="shared" si="123"/>
        <v/>
      </c>
      <c r="BM1250" s="209" t="str">
        <f t="shared" si="123"/>
        <v/>
      </c>
      <c r="BN1250" s="209" t="str">
        <f t="shared" si="123"/>
        <v/>
      </c>
      <c r="BO1250" s="209" t="str">
        <f t="shared" si="123"/>
        <v/>
      </c>
      <c r="BP1250" s="209" t="str">
        <f t="shared" si="123"/>
        <v/>
      </c>
      <c r="BQ1250" s="209" t="str">
        <f t="shared" si="123"/>
        <v/>
      </c>
      <c r="BR1250" s="209" t="str">
        <f t="shared" si="123"/>
        <v/>
      </c>
      <c r="BS1250" s="209" t="str">
        <f t="shared" si="123"/>
        <v/>
      </c>
      <c r="BT1250" s="209" t="str">
        <f t="shared" si="123"/>
        <v/>
      </c>
      <c r="BU1250" s="209" t="str">
        <f t="shared" si="123"/>
        <v/>
      </c>
      <c r="BV1250" s="210" t="str">
        <f>IFERROR(AVERAGE(BV1219:BV1249),"")</f>
        <v/>
      </c>
      <c r="BW1250" s="206"/>
      <c r="BX1250" s="206"/>
      <c r="BY1250" s="206"/>
      <c r="BZ1250" s="206"/>
      <c r="CA1250" s="206"/>
      <c r="CB1250" s="206"/>
      <c r="CC1250" s="206"/>
      <c r="CD1250" s="206"/>
      <c r="CE1250" s="206"/>
      <c r="CF1250" s="206"/>
      <c r="CG1250" s="206"/>
      <c r="CH1250" s="206"/>
      <c r="CI1250" s="206"/>
      <c r="CJ1250" s="206"/>
      <c r="CK1250" s="206"/>
      <c r="CL1250" s="206"/>
      <c r="CM1250" s="206"/>
      <c r="CN1250" s="206"/>
      <c r="CO1250" s="448"/>
      <c r="CP1250" s="206"/>
      <c r="CQ1250" s="206"/>
      <c r="CR1250" s="206"/>
      <c r="CS1250" s="206"/>
      <c r="CT1250" s="206"/>
      <c r="CU1250" s="206"/>
      <c r="CV1250" s="206"/>
      <c r="CW1250" s="206"/>
      <c r="CX1250" s="206"/>
      <c r="CY1250" s="206"/>
      <c r="CZ1250" s="206"/>
      <c r="DA1250" s="206"/>
    </row>
    <row r="1251" spans="1:105" x14ac:dyDescent="0.25">
      <c r="A1251" s="586">
        <f>A1250</f>
        <v>2017</v>
      </c>
      <c r="B1251" s="586" t="str">
        <f>B1250</f>
        <v>AGOSTO</v>
      </c>
      <c r="C1251" s="586">
        <v>2</v>
      </c>
      <c r="D1251" s="586" t="str">
        <f t="shared" ref="D1251:D1313" si="124">B1250&amp;" "&amp;A1250&amp;" / "&amp;C1250</f>
        <v>AGOSTO 2017 / 1</v>
      </c>
      <c r="BG1251" s="547"/>
    </row>
    <row r="1252" spans="1:105" x14ac:dyDescent="0.25">
      <c r="A1252" s="586">
        <f t="shared" ref="A1252:B1267" si="125">A1251</f>
        <v>2017</v>
      </c>
      <c r="B1252" s="586" t="str">
        <f t="shared" si="125"/>
        <v>AGOSTO</v>
      </c>
      <c r="C1252" s="586">
        <v>3</v>
      </c>
      <c r="D1252" s="586" t="str">
        <f t="shared" si="124"/>
        <v>AGOSTO 2017 / 2</v>
      </c>
      <c r="BG1252" s="547"/>
    </row>
    <row r="1253" spans="1:105" x14ac:dyDescent="0.25">
      <c r="A1253" s="586">
        <f t="shared" si="125"/>
        <v>2017</v>
      </c>
      <c r="B1253" s="586" t="str">
        <f t="shared" si="125"/>
        <v>AGOSTO</v>
      </c>
      <c r="C1253" s="586">
        <v>4</v>
      </c>
      <c r="D1253" s="586" t="str">
        <f t="shared" si="124"/>
        <v>AGOSTO 2017 / 3</v>
      </c>
      <c r="BG1253" s="547"/>
    </row>
    <row r="1254" spans="1:105" x14ac:dyDescent="0.25">
      <c r="A1254" s="586">
        <f t="shared" si="125"/>
        <v>2017</v>
      </c>
      <c r="B1254" s="586" t="str">
        <f t="shared" si="125"/>
        <v>AGOSTO</v>
      </c>
      <c r="C1254" s="586">
        <v>5</v>
      </c>
      <c r="D1254" s="586" t="str">
        <f t="shared" si="124"/>
        <v>AGOSTO 2017 / 4</v>
      </c>
      <c r="BG1254" s="547"/>
    </row>
    <row r="1255" spans="1:105" x14ac:dyDescent="0.25">
      <c r="A1255" s="586">
        <f t="shared" si="125"/>
        <v>2017</v>
      </c>
      <c r="B1255" s="586" t="str">
        <f t="shared" si="125"/>
        <v>AGOSTO</v>
      </c>
      <c r="C1255" s="586">
        <v>6</v>
      </c>
      <c r="D1255" s="586" t="str">
        <f t="shared" si="124"/>
        <v>AGOSTO 2017 / 5</v>
      </c>
      <c r="BG1255" s="547"/>
    </row>
    <row r="1256" spans="1:105" x14ac:dyDescent="0.25">
      <c r="A1256" s="586">
        <f t="shared" si="125"/>
        <v>2017</v>
      </c>
      <c r="B1256" s="586" t="str">
        <f t="shared" si="125"/>
        <v>AGOSTO</v>
      </c>
      <c r="C1256" s="586">
        <v>7</v>
      </c>
      <c r="D1256" s="586" t="str">
        <f t="shared" si="124"/>
        <v>AGOSTO 2017 / 6</v>
      </c>
      <c r="BG1256" s="547"/>
    </row>
    <row r="1257" spans="1:105" x14ac:dyDescent="0.25">
      <c r="A1257" s="586">
        <f t="shared" si="125"/>
        <v>2017</v>
      </c>
      <c r="B1257" s="586" t="str">
        <f t="shared" si="125"/>
        <v>AGOSTO</v>
      </c>
      <c r="C1257" s="586">
        <v>8</v>
      </c>
      <c r="D1257" s="586" t="str">
        <f t="shared" si="124"/>
        <v>AGOSTO 2017 / 7</v>
      </c>
      <c r="BG1257" s="547"/>
    </row>
    <row r="1258" spans="1:105" x14ac:dyDescent="0.25">
      <c r="A1258" s="586">
        <f t="shared" si="125"/>
        <v>2017</v>
      </c>
      <c r="B1258" s="586" t="str">
        <f t="shared" si="125"/>
        <v>AGOSTO</v>
      </c>
      <c r="C1258" s="586">
        <v>9</v>
      </c>
      <c r="D1258" s="586" t="str">
        <f t="shared" si="124"/>
        <v>AGOSTO 2017 / 8</v>
      </c>
      <c r="BG1258" s="547"/>
    </row>
    <row r="1259" spans="1:105" x14ac:dyDescent="0.25">
      <c r="A1259" s="586">
        <f t="shared" si="125"/>
        <v>2017</v>
      </c>
      <c r="B1259" s="586" t="str">
        <f t="shared" si="125"/>
        <v>AGOSTO</v>
      </c>
      <c r="C1259" s="586">
        <v>10</v>
      </c>
      <c r="D1259" s="586" t="str">
        <f t="shared" si="124"/>
        <v>AGOSTO 2017 / 9</v>
      </c>
      <c r="BG1259" s="547"/>
    </row>
    <row r="1260" spans="1:105" x14ac:dyDescent="0.25">
      <c r="A1260" s="586">
        <f t="shared" si="125"/>
        <v>2017</v>
      </c>
      <c r="B1260" s="586" t="str">
        <f t="shared" si="125"/>
        <v>AGOSTO</v>
      </c>
      <c r="C1260" s="586">
        <v>11</v>
      </c>
      <c r="D1260" s="586" t="str">
        <f t="shared" si="124"/>
        <v>AGOSTO 2017 / 10</v>
      </c>
      <c r="BG1260" s="547"/>
    </row>
    <row r="1261" spans="1:105" x14ac:dyDescent="0.25">
      <c r="A1261" s="586">
        <f t="shared" si="125"/>
        <v>2017</v>
      </c>
      <c r="B1261" s="586" t="str">
        <f t="shared" si="125"/>
        <v>AGOSTO</v>
      </c>
      <c r="C1261" s="586">
        <v>12</v>
      </c>
      <c r="D1261" s="586" t="str">
        <f t="shared" si="124"/>
        <v>AGOSTO 2017 / 11</v>
      </c>
      <c r="BG1261" s="547"/>
    </row>
    <row r="1262" spans="1:105" x14ac:dyDescent="0.25">
      <c r="A1262" s="586">
        <f t="shared" si="125"/>
        <v>2017</v>
      </c>
      <c r="B1262" s="586" t="str">
        <f t="shared" si="125"/>
        <v>AGOSTO</v>
      </c>
      <c r="C1262" s="586">
        <v>13</v>
      </c>
      <c r="D1262" s="586" t="str">
        <f t="shared" si="124"/>
        <v>AGOSTO 2017 / 12</v>
      </c>
      <c r="BG1262" s="547"/>
    </row>
    <row r="1263" spans="1:105" x14ac:dyDescent="0.25">
      <c r="A1263" s="586">
        <f t="shared" si="125"/>
        <v>2017</v>
      </c>
      <c r="B1263" s="586" t="str">
        <f t="shared" si="125"/>
        <v>AGOSTO</v>
      </c>
      <c r="C1263" s="586">
        <v>14</v>
      </c>
      <c r="D1263" s="586" t="str">
        <f t="shared" si="124"/>
        <v>AGOSTO 2017 / 13</v>
      </c>
      <c r="BG1263" s="547"/>
    </row>
    <row r="1264" spans="1:105" x14ac:dyDescent="0.25">
      <c r="A1264" s="586">
        <f t="shared" si="125"/>
        <v>2017</v>
      </c>
      <c r="B1264" s="586" t="str">
        <f t="shared" si="125"/>
        <v>AGOSTO</v>
      </c>
      <c r="C1264" s="586">
        <v>15</v>
      </c>
      <c r="D1264" s="586" t="str">
        <f t="shared" si="124"/>
        <v>AGOSTO 2017 / 14</v>
      </c>
      <c r="BG1264" s="547"/>
    </row>
    <row r="1265" spans="1:59" x14ac:dyDescent="0.25">
      <c r="A1265" s="586">
        <f t="shared" si="125"/>
        <v>2017</v>
      </c>
      <c r="B1265" s="586" t="str">
        <f t="shared" si="125"/>
        <v>AGOSTO</v>
      </c>
      <c r="C1265" s="586">
        <v>16</v>
      </c>
      <c r="D1265" s="586" t="str">
        <f t="shared" si="124"/>
        <v>AGOSTO 2017 / 15</v>
      </c>
      <c r="BG1265" s="547"/>
    </row>
    <row r="1266" spans="1:59" x14ac:dyDescent="0.25">
      <c r="A1266" s="586">
        <f t="shared" si="125"/>
        <v>2017</v>
      </c>
      <c r="B1266" s="586" t="str">
        <f t="shared" si="125"/>
        <v>AGOSTO</v>
      </c>
      <c r="C1266" s="586">
        <v>17</v>
      </c>
      <c r="D1266" s="586" t="str">
        <f t="shared" si="124"/>
        <v>AGOSTO 2017 / 16</v>
      </c>
      <c r="BG1266" s="547"/>
    </row>
    <row r="1267" spans="1:59" x14ac:dyDescent="0.25">
      <c r="A1267" s="586">
        <f t="shared" si="125"/>
        <v>2017</v>
      </c>
      <c r="B1267" s="586" t="str">
        <f t="shared" si="125"/>
        <v>AGOSTO</v>
      </c>
      <c r="C1267" s="586">
        <v>18</v>
      </c>
      <c r="D1267" s="586" t="str">
        <f t="shared" si="124"/>
        <v>AGOSTO 2017 / 17</v>
      </c>
      <c r="BG1267" s="547"/>
    </row>
    <row r="1268" spans="1:59" x14ac:dyDescent="0.25">
      <c r="A1268" s="586">
        <f t="shared" ref="A1268:B1280" si="126">A1267</f>
        <v>2017</v>
      </c>
      <c r="B1268" s="586" t="str">
        <f t="shared" si="126"/>
        <v>AGOSTO</v>
      </c>
      <c r="C1268" s="586">
        <v>19</v>
      </c>
      <c r="D1268" s="586" t="str">
        <f t="shared" si="124"/>
        <v>AGOSTO 2017 / 18</v>
      </c>
      <c r="BG1268" s="547"/>
    </row>
    <row r="1269" spans="1:59" x14ac:dyDescent="0.25">
      <c r="A1269" s="586">
        <f t="shared" si="126"/>
        <v>2017</v>
      </c>
      <c r="B1269" s="586" t="str">
        <f t="shared" si="126"/>
        <v>AGOSTO</v>
      </c>
      <c r="C1269" s="586">
        <v>20</v>
      </c>
      <c r="D1269" s="586" t="str">
        <f t="shared" si="124"/>
        <v>AGOSTO 2017 / 19</v>
      </c>
      <c r="BG1269" s="547"/>
    </row>
    <row r="1270" spans="1:59" x14ac:dyDescent="0.25">
      <c r="A1270" s="586">
        <f t="shared" si="126"/>
        <v>2017</v>
      </c>
      <c r="B1270" s="586" t="str">
        <f t="shared" si="126"/>
        <v>AGOSTO</v>
      </c>
      <c r="C1270" s="586">
        <v>21</v>
      </c>
      <c r="D1270" s="586" t="str">
        <f t="shared" si="124"/>
        <v>AGOSTO 2017 / 20</v>
      </c>
      <c r="BG1270" s="547"/>
    </row>
    <row r="1271" spans="1:59" x14ac:dyDescent="0.25">
      <c r="A1271" s="586">
        <f t="shared" si="126"/>
        <v>2017</v>
      </c>
      <c r="B1271" s="586" t="str">
        <f t="shared" si="126"/>
        <v>AGOSTO</v>
      </c>
      <c r="C1271" s="586">
        <v>22</v>
      </c>
      <c r="D1271" s="586" t="str">
        <f t="shared" si="124"/>
        <v>AGOSTO 2017 / 21</v>
      </c>
      <c r="BG1271" s="547"/>
    </row>
    <row r="1272" spans="1:59" x14ac:dyDescent="0.25">
      <c r="A1272" s="586">
        <f t="shared" si="126"/>
        <v>2017</v>
      </c>
      <c r="B1272" s="586" t="str">
        <f t="shared" si="126"/>
        <v>AGOSTO</v>
      </c>
      <c r="C1272" s="586">
        <v>23</v>
      </c>
      <c r="D1272" s="586" t="str">
        <f t="shared" si="124"/>
        <v>AGOSTO 2017 / 22</v>
      </c>
      <c r="BG1272" s="547"/>
    </row>
    <row r="1273" spans="1:59" x14ac:dyDescent="0.25">
      <c r="A1273" s="586">
        <f t="shared" si="126"/>
        <v>2017</v>
      </c>
      <c r="B1273" s="586" t="str">
        <f t="shared" si="126"/>
        <v>AGOSTO</v>
      </c>
      <c r="C1273" s="586">
        <v>24</v>
      </c>
      <c r="D1273" s="586" t="str">
        <f t="shared" si="124"/>
        <v>AGOSTO 2017 / 23</v>
      </c>
      <c r="BG1273" s="547"/>
    </row>
    <row r="1274" spans="1:59" x14ac:dyDescent="0.25">
      <c r="A1274" s="586">
        <f t="shared" si="126"/>
        <v>2017</v>
      </c>
      <c r="B1274" s="586" t="str">
        <f t="shared" si="126"/>
        <v>AGOSTO</v>
      </c>
      <c r="C1274" s="586">
        <v>25</v>
      </c>
      <c r="D1274" s="586" t="str">
        <f t="shared" si="124"/>
        <v>AGOSTO 2017 / 24</v>
      </c>
      <c r="BG1274" s="547"/>
    </row>
    <row r="1275" spans="1:59" x14ac:dyDescent="0.25">
      <c r="A1275" s="586">
        <f t="shared" si="126"/>
        <v>2017</v>
      </c>
      <c r="B1275" s="586" t="str">
        <f t="shared" si="126"/>
        <v>AGOSTO</v>
      </c>
      <c r="C1275" s="586">
        <v>26</v>
      </c>
      <c r="D1275" s="586" t="str">
        <f t="shared" si="124"/>
        <v>AGOSTO 2017 / 25</v>
      </c>
      <c r="BG1275" s="547"/>
    </row>
    <row r="1276" spans="1:59" x14ac:dyDescent="0.25">
      <c r="A1276" s="586">
        <f t="shared" si="126"/>
        <v>2017</v>
      </c>
      <c r="B1276" s="586" t="str">
        <f t="shared" si="126"/>
        <v>AGOSTO</v>
      </c>
      <c r="C1276" s="586">
        <v>27</v>
      </c>
      <c r="D1276" s="586" t="str">
        <f t="shared" si="124"/>
        <v>AGOSTO 2017 / 26</v>
      </c>
      <c r="BG1276" s="547"/>
    </row>
    <row r="1277" spans="1:59" x14ac:dyDescent="0.25">
      <c r="A1277" s="586">
        <f t="shared" si="126"/>
        <v>2017</v>
      </c>
      <c r="B1277" s="586" t="str">
        <f t="shared" si="126"/>
        <v>AGOSTO</v>
      </c>
      <c r="C1277" s="586">
        <v>28</v>
      </c>
      <c r="D1277" s="586" t="str">
        <f t="shared" si="124"/>
        <v>AGOSTO 2017 / 27</v>
      </c>
      <c r="BG1277" s="547"/>
    </row>
    <row r="1278" spans="1:59" x14ac:dyDescent="0.25">
      <c r="A1278" s="586">
        <f t="shared" si="126"/>
        <v>2017</v>
      </c>
      <c r="B1278" s="586" t="str">
        <f t="shared" si="126"/>
        <v>AGOSTO</v>
      </c>
      <c r="C1278" s="586">
        <v>29</v>
      </c>
      <c r="D1278" s="586" t="str">
        <f t="shared" si="124"/>
        <v>AGOSTO 2017 / 28</v>
      </c>
      <c r="BG1278" s="547"/>
    </row>
    <row r="1279" spans="1:59" x14ac:dyDescent="0.25">
      <c r="A1279" s="586">
        <f t="shared" si="126"/>
        <v>2017</v>
      </c>
      <c r="B1279" s="586" t="str">
        <f t="shared" si="126"/>
        <v>AGOSTO</v>
      </c>
      <c r="C1279" s="586">
        <v>30</v>
      </c>
      <c r="D1279" s="586" t="str">
        <f t="shared" si="124"/>
        <v>AGOSTO 2017 / 29</v>
      </c>
      <c r="BG1279" s="547"/>
    </row>
    <row r="1280" spans="1:59" x14ac:dyDescent="0.25">
      <c r="A1280" s="586">
        <f t="shared" si="126"/>
        <v>2017</v>
      </c>
      <c r="B1280" s="586" t="str">
        <f t="shared" si="126"/>
        <v>AGOSTO</v>
      </c>
      <c r="C1280" s="586">
        <v>31</v>
      </c>
      <c r="D1280" s="586" t="str">
        <f t="shared" si="124"/>
        <v>AGOSTO 2017 / 30</v>
      </c>
      <c r="BG1280" s="547"/>
    </row>
    <row r="1281" spans="1:105" x14ac:dyDescent="0.25">
      <c r="A1281" s="206"/>
      <c r="B1281" s="206"/>
      <c r="C1281" s="206"/>
      <c r="D1281" s="586" t="str">
        <f t="shared" si="124"/>
        <v>AGOSTO 2017 / 31</v>
      </c>
      <c r="BG1281" s="547"/>
    </row>
    <row r="1282" spans="1:105" ht="15.75" x14ac:dyDescent="0.25">
      <c r="A1282" s="586">
        <v>2017</v>
      </c>
      <c r="B1282" s="586" t="s">
        <v>235</v>
      </c>
      <c r="C1282" s="586">
        <v>1</v>
      </c>
      <c r="D1282" s="208" t="s">
        <v>228</v>
      </c>
      <c r="E1282" s="209" t="str">
        <f>IFERROR(AVERAGE(E1251:E1281),"")</f>
        <v/>
      </c>
      <c r="F1282" s="209" t="str">
        <f>IFERROR(AVERAGE(F1251:F1281),"")</f>
        <v/>
      </c>
      <c r="G1282" s="209" t="str">
        <f>IFERROR(AVERAGE(G1251:G1281),"")</f>
        <v/>
      </c>
      <c r="H1282" s="209" t="str">
        <f>IFERROR(AVERAGE(H1251:H1281),"")</f>
        <v/>
      </c>
      <c r="I1282" s="209" t="str">
        <f>IFERROR(AVERAGE(I1251:I1281),"")</f>
        <v/>
      </c>
      <c r="J1282" s="209" t="str">
        <f t="shared" ref="J1282:BU1282" si="127">IFERROR(AVERAGE(J1251:J1281),"")</f>
        <v/>
      </c>
      <c r="K1282" s="209" t="str">
        <f t="shared" si="127"/>
        <v/>
      </c>
      <c r="L1282" s="209" t="str">
        <f t="shared" si="127"/>
        <v/>
      </c>
      <c r="M1282" s="209" t="str">
        <f t="shared" si="127"/>
        <v/>
      </c>
      <c r="N1282" s="209" t="str">
        <f t="shared" si="127"/>
        <v/>
      </c>
      <c r="O1282" s="209" t="str">
        <f t="shared" si="127"/>
        <v/>
      </c>
      <c r="P1282" s="209" t="str">
        <f t="shared" si="127"/>
        <v/>
      </c>
      <c r="Q1282" s="209" t="str">
        <f t="shared" si="127"/>
        <v/>
      </c>
      <c r="R1282" s="209" t="str">
        <f t="shared" si="127"/>
        <v/>
      </c>
      <c r="S1282" s="209" t="str">
        <f t="shared" si="127"/>
        <v/>
      </c>
      <c r="T1282" s="209" t="str">
        <f t="shared" si="127"/>
        <v/>
      </c>
      <c r="U1282" s="209" t="str">
        <f t="shared" si="127"/>
        <v/>
      </c>
      <c r="V1282" s="209" t="str">
        <f t="shared" si="127"/>
        <v/>
      </c>
      <c r="W1282" s="209" t="str">
        <f t="shared" si="127"/>
        <v/>
      </c>
      <c r="X1282" s="209" t="str">
        <f t="shared" si="127"/>
        <v/>
      </c>
      <c r="Y1282" s="418" t="str">
        <f t="shared" si="127"/>
        <v/>
      </c>
      <c r="Z1282" s="209" t="str">
        <f t="shared" si="127"/>
        <v/>
      </c>
      <c r="AA1282" s="209" t="str">
        <f t="shared" si="127"/>
        <v/>
      </c>
      <c r="AB1282" s="209" t="str">
        <f t="shared" si="127"/>
        <v/>
      </c>
      <c r="AC1282" s="209" t="str">
        <f t="shared" si="127"/>
        <v/>
      </c>
      <c r="AD1282" s="209" t="str">
        <f t="shared" si="127"/>
        <v/>
      </c>
      <c r="AE1282" s="209" t="str">
        <f t="shared" si="127"/>
        <v/>
      </c>
      <c r="AF1282" s="209" t="str">
        <f t="shared" si="127"/>
        <v/>
      </c>
      <c r="AG1282" s="209" t="str">
        <f t="shared" si="127"/>
        <v/>
      </c>
      <c r="AH1282" s="209" t="str">
        <f t="shared" si="127"/>
        <v/>
      </c>
      <c r="AI1282" s="209" t="str">
        <f t="shared" si="127"/>
        <v/>
      </c>
      <c r="AJ1282" s="209" t="str">
        <f t="shared" si="127"/>
        <v/>
      </c>
      <c r="AK1282" s="209" t="str">
        <f t="shared" si="127"/>
        <v/>
      </c>
      <c r="AL1282" s="209" t="str">
        <f t="shared" si="127"/>
        <v/>
      </c>
      <c r="AM1282" s="209" t="str">
        <f t="shared" si="127"/>
        <v/>
      </c>
      <c r="AN1282" s="209" t="str">
        <f t="shared" si="127"/>
        <v/>
      </c>
      <c r="AO1282" s="209" t="str">
        <f t="shared" si="127"/>
        <v/>
      </c>
      <c r="AP1282" s="209" t="str">
        <f t="shared" si="127"/>
        <v/>
      </c>
      <c r="AQ1282" s="209" t="str">
        <f t="shared" si="127"/>
        <v/>
      </c>
      <c r="AR1282" s="209" t="str">
        <f t="shared" si="127"/>
        <v/>
      </c>
      <c r="AS1282" s="209" t="str">
        <f t="shared" si="127"/>
        <v/>
      </c>
      <c r="AT1282" s="209" t="str">
        <f t="shared" si="127"/>
        <v/>
      </c>
      <c r="AU1282" s="209" t="str">
        <f t="shared" si="127"/>
        <v/>
      </c>
      <c r="AV1282" s="209" t="str">
        <f t="shared" si="127"/>
        <v/>
      </c>
      <c r="AW1282" s="209" t="str">
        <f t="shared" si="127"/>
        <v/>
      </c>
      <c r="AX1282" s="210" t="str">
        <f t="shared" si="127"/>
        <v/>
      </c>
      <c r="AY1282" s="209" t="str">
        <f t="shared" si="127"/>
        <v/>
      </c>
      <c r="AZ1282" s="209" t="str">
        <f t="shared" si="127"/>
        <v/>
      </c>
      <c r="BA1282" s="209" t="str">
        <f t="shared" si="127"/>
        <v/>
      </c>
      <c r="BB1282" s="209" t="str">
        <f t="shared" si="127"/>
        <v/>
      </c>
      <c r="BC1282" s="209" t="str">
        <f t="shared" si="127"/>
        <v/>
      </c>
      <c r="BD1282" s="209" t="str">
        <f t="shared" si="127"/>
        <v/>
      </c>
      <c r="BE1282" s="209" t="str">
        <f t="shared" si="127"/>
        <v/>
      </c>
      <c r="BF1282" s="209" t="str">
        <f t="shared" si="127"/>
        <v/>
      </c>
      <c r="BG1282" s="412" t="str">
        <f t="shared" si="127"/>
        <v/>
      </c>
      <c r="BH1282" s="209" t="str">
        <f t="shared" si="127"/>
        <v/>
      </c>
      <c r="BI1282" s="209" t="str">
        <f t="shared" si="127"/>
        <v/>
      </c>
      <c r="BJ1282" s="209" t="str">
        <f t="shared" si="127"/>
        <v/>
      </c>
      <c r="BK1282" s="209" t="str">
        <f t="shared" si="127"/>
        <v/>
      </c>
      <c r="BL1282" s="209" t="str">
        <f t="shared" si="127"/>
        <v/>
      </c>
      <c r="BM1282" s="209" t="str">
        <f t="shared" si="127"/>
        <v/>
      </c>
      <c r="BN1282" s="209" t="str">
        <f t="shared" si="127"/>
        <v/>
      </c>
      <c r="BO1282" s="209" t="str">
        <f t="shared" si="127"/>
        <v/>
      </c>
      <c r="BP1282" s="209" t="str">
        <f t="shared" si="127"/>
        <v/>
      </c>
      <c r="BQ1282" s="209" t="str">
        <f t="shared" si="127"/>
        <v/>
      </c>
      <c r="BR1282" s="209" t="str">
        <f t="shared" si="127"/>
        <v/>
      </c>
      <c r="BS1282" s="209" t="str">
        <f t="shared" si="127"/>
        <v/>
      </c>
      <c r="BT1282" s="209" t="str">
        <f t="shared" si="127"/>
        <v/>
      </c>
      <c r="BU1282" s="209" t="str">
        <f t="shared" si="127"/>
        <v/>
      </c>
      <c r="BV1282" s="210" t="str">
        <f>IFERROR(AVERAGE(BV1251:BV1281),"")</f>
        <v/>
      </c>
      <c r="BW1282" s="206"/>
      <c r="BX1282" s="206"/>
      <c r="BY1282" s="206"/>
      <c r="BZ1282" s="206"/>
      <c r="CA1282" s="206"/>
      <c r="CB1282" s="206"/>
      <c r="CC1282" s="206"/>
      <c r="CD1282" s="206"/>
      <c r="CE1282" s="206"/>
      <c r="CF1282" s="206"/>
      <c r="CG1282" s="206"/>
      <c r="CH1282" s="206"/>
      <c r="CI1282" s="206"/>
      <c r="CJ1282" s="206"/>
      <c r="CK1282" s="206"/>
      <c r="CL1282" s="206"/>
      <c r="CM1282" s="206"/>
      <c r="CN1282" s="206"/>
      <c r="CO1282" s="448"/>
      <c r="CP1282" s="206"/>
      <c r="CQ1282" s="206"/>
      <c r="CR1282" s="206"/>
      <c r="CS1282" s="206"/>
      <c r="CT1282" s="206"/>
      <c r="CU1282" s="206"/>
      <c r="CV1282" s="206"/>
      <c r="CW1282" s="206"/>
      <c r="CX1282" s="206"/>
      <c r="CY1282" s="206"/>
      <c r="CZ1282" s="206"/>
      <c r="DA1282" s="206"/>
    </row>
    <row r="1283" spans="1:105" x14ac:dyDescent="0.25">
      <c r="A1283" s="586">
        <f>A1282</f>
        <v>2017</v>
      </c>
      <c r="B1283" s="586" t="str">
        <f>B1282</f>
        <v>SEPTIEMBRE</v>
      </c>
      <c r="C1283" s="586">
        <v>2</v>
      </c>
      <c r="D1283" s="586" t="str">
        <f t="shared" si="124"/>
        <v>SEPTIEMBRE 2017 / 1</v>
      </c>
      <c r="BG1283" s="547"/>
    </row>
    <row r="1284" spans="1:105" x14ac:dyDescent="0.25">
      <c r="A1284" s="586">
        <f t="shared" ref="A1284:B1299" si="128">A1283</f>
        <v>2017</v>
      </c>
      <c r="B1284" s="586" t="str">
        <f t="shared" si="128"/>
        <v>SEPTIEMBRE</v>
      </c>
      <c r="C1284" s="586">
        <v>3</v>
      </c>
      <c r="D1284" s="586" t="str">
        <f t="shared" si="124"/>
        <v>SEPTIEMBRE 2017 / 2</v>
      </c>
      <c r="BG1284" s="547"/>
    </row>
    <row r="1285" spans="1:105" x14ac:dyDescent="0.25">
      <c r="A1285" s="586">
        <f t="shared" si="128"/>
        <v>2017</v>
      </c>
      <c r="B1285" s="586" t="str">
        <f t="shared" si="128"/>
        <v>SEPTIEMBRE</v>
      </c>
      <c r="C1285" s="586">
        <v>4</v>
      </c>
      <c r="D1285" s="586" t="str">
        <f t="shared" si="124"/>
        <v>SEPTIEMBRE 2017 / 3</v>
      </c>
      <c r="BG1285" s="547"/>
    </row>
    <row r="1286" spans="1:105" x14ac:dyDescent="0.25">
      <c r="A1286" s="586">
        <f t="shared" si="128"/>
        <v>2017</v>
      </c>
      <c r="B1286" s="586" t="str">
        <f t="shared" si="128"/>
        <v>SEPTIEMBRE</v>
      </c>
      <c r="C1286" s="586">
        <v>5</v>
      </c>
      <c r="D1286" s="586" t="str">
        <f t="shared" si="124"/>
        <v>SEPTIEMBRE 2017 / 4</v>
      </c>
      <c r="BG1286" s="547"/>
    </row>
    <row r="1287" spans="1:105" x14ac:dyDescent="0.25">
      <c r="A1287" s="586">
        <f t="shared" si="128"/>
        <v>2017</v>
      </c>
      <c r="B1287" s="586" t="str">
        <f t="shared" si="128"/>
        <v>SEPTIEMBRE</v>
      </c>
      <c r="C1287" s="586">
        <v>6</v>
      </c>
      <c r="D1287" s="586" t="str">
        <f t="shared" si="124"/>
        <v>SEPTIEMBRE 2017 / 5</v>
      </c>
      <c r="BG1287" s="547"/>
    </row>
    <row r="1288" spans="1:105" x14ac:dyDescent="0.25">
      <c r="A1288" s="586">
        <f t="shared" si="128"/>
        <v>2017</v>
      </c>
      <c r="B1288" s="586" t="str">
        <f t="shared" si="128"/>
        <v>SEPTIEMBRE</v>
      </c>
      <c r="C1288" s="586">
        <v>7</v>
      </c>
      <c r="D1288" s="586" t="str">
        <f t="shared" si="124"/>
        <v>SEPTIEMBRE 2017 / 6</v>
      </c>
      <c r="BG1288" s="547"/>
    </row>
    <row r="1289" spans="1:105" x14ac:dyDescent="0.25">
      <c r="A1289" s="586">
        <f t="shared" si="128"/>
        <v>2017</v>
      </c>
      <c r="B1289" s="586" t="str">
        <f t="shared" si="128"/>
        <v>SEPTIEMBRE</v>
      </c>
      <c r="C1289" s="586">
        <v>8</v>
      </c>
      <c r="D1289" s="586" t="str">
        <f t="shared" si="124"/>
        <v>SEPTIEMBRE 2017 / 7</v>
      </c>
      <c r="BG1289" s="547"/>
    </row>
    <row r="1290" spans="1:105" x14ac:dyDescent="0.25">
      <c r="A1290" s="586">
        <f t="shared" si="128"/>
        <v>2017</v>
      </c>
      <c r="B1290" s="586" t="str">
        <f t="shared" si="128"/>
        <v>SEPTIEMBRE</v>
      </c>
      <c r="C1290" s="586">
        <v>9</v>
      </c>
      <c r="D1290" s="586" t="str">
        <f t="shared" si="124"/>
        <v>SEPTIEMBRE 2017 / 8</v>
      </c>
      <c r="BG1290" s="547"/>
    </row>
    <row r="1291" spans="1:105" x14ac:dyDescent="0.25">
      <c r="A1291" s="586">
        <f t="shared" si="128"/>
        <v>2017</v>
      </c>
      <c r="B1291" s="586" t="str">
        <f t="shared" si="128"/>
        <v>SEPTIEMBRE</v>
      </c>
      <c r="C1291" s="586">
        <v>10</v>
      </c>
      <c r="D1291" s="586" t="str">
        <f t="shared" si="124"/>
        <v>SEPTIEMBRE 2017 / 9</v>
      </c>
      <c r="BG1291" s="547"/>
    </row>
    <row r="1292" spans="1:105" x14ac:dyDescent="0.25">
      <c r="A1292" s="586">
        <f t="shared" si="128"/>
        <v>2017</v>
      </c>
      <c r="B1292" s="586" t="str">
        <f t="shared" si="128"/>
        <v>SEPTIEMBRE</v>
      </c>
      <c r="C1292" s="586">
        <v>11</v>
      </c>
      <c r="D1292" s="586" t="str">
        <f t="shared" si="124"/>
        <v>SEPTIEMBRE 2017 / 10</v>
      </c>
      <c r="BG1292" s="547"/>
    </row>
    <row r="1293" spans="1:105" x14ac:dyDescent="0.25">
      <c r="A1293" s="586">
        <f t="shared" si="128"/>
        <v>2017</v>
      </c>
      <c r="B1293" s="586" t="str">
        <f t="shared" si="128"/>
        <v>SEPTIEMBRE</v>
      </c>
      <c r="C1293" s="586">
        <v>12</v>
      </c>
      <c r="D1293" s="586" t="str">
        <f t="shared" si="124"/>
        <v>SEPTIEMBRE 2017 / 11</v>
      </c>
      <c r="BG1293" s="547"/>
    </row>
    <row r="1294" spans="1:105" x14ac:dyDescent="0.25">
      <c r="A1294" s="586">
        <f t="shared" si="128"/>
        <v>2017</v>
      </c>
      <c r="B1294" s="586" t="str">
        <f t="shared" si="128"/>
        <v>SEPTIEMBRE</v>
      </c>
      <c r="C1294" s="586">
        <v>13</v>
      </c>
      <c r="D1294" s="586" t="str">
        <f t="shared" si="124"/>
        <v>SEPTIEMBRE 2017 / 12</v>
      </c>
      <c r="BG1294" s="547"/>
    </row>
    <row r="1295" spans="1:105" x14ac:dyDescent="0.25">
      <c r="A1295" s="586">
        <f t="shared" si="128"/>
        <v>2017</v>
      </c>
      <c r="B1295" s="586" t="str">
        <f t="shared" si="128"/>
        <v>SEPTIEMBRE</v>
      </c>
      <c r="C1295" s="586">
        <v>14</v>
      </c>
      <c r="D1295" s="586" t="str">
        <f t="shared" si="124"/>
        <v>SEPTIEMBRE 2017 / 13</v>
      </c>
      <c r="BG1295" s="547"/>
    </row>
    <row r="1296" spans="1:105" x14ac:dyDescent="0.25">
      <c r="A1296" s="586">
        <f t="shared" si="128"/>
        <v>2017</v>
      </c>
      <c r="B1296" s="586" t="str">
        <f t="shared" si="128"/>
        <v>SEPTIEMBRE</v>
      </c>
      <c r="C1296" s="586">
        <v>15</v>
      </c>
      <c r="D1296" s="586" t="str">
        <f t="shared" si="124"/>
        <v>SEPTIEMBRE 2017 / 14</v>
      </c>
      <c r="BG1296" s="547"/>
    </row>
    <row r="1297" spans="1:59" x14ac:dyDescent="0.25">
      <c r="A1297" s="586">
        <f t="shared" si="128"/>
        <v>2017</v>
      </c>
      <c r="B1297" s="586" t="str">
        <f t="shared" si="128"/>
        <v>SEPTIEMBRE</v>
      </c>
      <c r="C1297" s="586">
        <v>16</v>
      </c>
      <c r="D1297" s="586" t="str">
        <f t="shared" si="124"/>
        <v>SEPTIEMBRE 2017 / 15</v>
      </c>
      <c r="BG1297" s="547"/>
    </row>
    <row r="1298" spans="1:59" x14ac:dyDescent="0.25">
      <c r="A1298" s="586">
        <f t="shared" si="128"/>
        <v>2017</v>
      </c>
      <c r="B1298" s="586" t="str">
        <f t="shared" si="128"/>
        <v>SEPTIEMBRE</v>
      </c>
      <c r="C1298" s="586">
        <v>17</v>
      </c>
      <c r="D1298" s="586" t="str">
        <f t="shared" si="124"/>
        <v>SEPTIEMBRE 2017 / 16</v>
      </c>
      <c r="BG1298" s="547"/>
    </row>
    <row r="1299" spans="1:59" x14ac:dyDescent="0.25">
      <c r="A1299" s="586">
        <f t="shared" si="128"/>
        <v>2017</v>
      </c>
      <c r="B1299" s="586" t="str">
        <f t="shared" si="128"/>
        <v>SEPTIEMBRE</v>
      </c>
      <c r="C1299" s="586">
        <v>18</v>
      </c>
      <c r="D1299" s="586" t="str">
        <f t="shared" si="124"/>
        <v>SEPTIEMBRE 2017 / 17</v>
      </c>
      <c r="BG1299" s="547"/>
    </row>
    <row r="1300" spans="1:59" x14ac:dyDescent="0.25">
      <c r="A1300" s="586">
        <f t="shared" ref="A1300:B1312" si="129">A1299</f>
        <v>2017</v>
      </c>
      <c r="B1300" s="586" t="str">
        <f t="shared" si="129"/>
        <v>SEPTIEMBRE</v>
      </c>
      <c r="C1300" s="586">
        <v>19</v>
      </c>
      <c r="D1300" s="586" t="str">
        <f t="shared" si="124"/>
        <v>SEPTIEMBRE 2017 / 18</v>
      </c>
      <c r="BG1300" s="547"/>
    </row>
    <row r="1301" spans="1:59" x14ac:dyDescent="0.25">
      <c r="A1301" s="586">
        <f t="shared" si="129"/>
        <v>2017</v>
      </c>
      <c r="B1301" s="586" t="str">
        <f t="shared" si="129"/>
        <v>SEPTIEMBRE</v>
      </c>
      <c r="C1301" s="586">
        <v>20</v>
      </c>
      <c r="D1301" s="586" t="str">
        <f t="shared" si="124"/>
        <v>SEPTIEMBRE 2017 / 19</v>
      </c>
      <c r="BG1301" s="547"/>
    </row>
    <row r="1302" spans="1:59" x14ac:dyDescent="0.25">
      <c r="A1302" s="586">
        <f t="shared" si="129"/>
        <v>2017</v>
      </c>
      <c r="B1302" s="586" t="str">
        <f t="shared" si="129"/>
        <v>SEPTIEMBRE</v>
      </c>
      <c r="C1302" s="586">
        <v>21</v>
      </c>
      <c r="D1302" s="586" t="str">
        <f t="shared" si="124"/>
        <v>SEPTIEMBRE 2017 / 20</v>
      </c>
      <c r="BG1302" s="547"/>
    </row>
    <row r="1303" spans="1:59" x14ac:dyDescent="0.25">
      <c r="A1303" s="586">
        <f t="shared" si="129"/>
        <v>2017</v>
      </c>
      <c r="B1303" s="586" t="str">
        <f t="shared" si="129"/>
        <v>SEPTIEMBRE</v>
      </c>
      <c r="C1303" s="586">
        <v>22</v>
      </c>
      <c r="D1303" s="586" t="str">
        <f t="shared" si="124"/>
        <v>SEPTIEMBRE 2017 / 21</v>
      </c>
      <c r="BG1303" s="547"/>
    </row>
    <row r="1304" spans="1:59" x14ac:dyDescent="0.25">
      <c r="A1304" s="586">
        <f t="shared" si="129"/>
        <v>2017</v>
      </c>
      <c r="B1304" s="586" t="str">
        <f t="shared" si="129"/>
        <v>SEPTIEMBRE</v>
      </c>
      <c r="C1304" s="586">
        <v>23</v>
      </c>
      <c r="D1304" s="586" t="str">
        <f t="shared" si="124"/>
        <v>SEPTIEMBRE 2017 / 22</v>
      </c>
      <c r="BG1304" s="547"/>
    </row>
    <row r="1305" spans="1:59" x14ac:dyDescent="0.25">
      <c r="A1305" s="586">
        <f t="shared" si="129"/>
        <v>2017</v>
      </c>
      <c r="B1305" s="586" t="str">
        <f t="shared" si="129"/>
        <v>SEPTIEMBRE</v>
      </c>
      <c r="C1305" s="586">
        <v>24</v>
      </c>
      <c r="D1305" s="586" t="str">
        <f t="shared" si="124"/>
        <v>SEPTIEMBRE 2017 / 23</v>
      </c>
      <c r="BG1305" s="547"/>
    </row>
    <row r="1306" spans="1:59" x14ac:dyDescent="0.25">
      <c r="A1306" s="586">
        <f t="shared" si="129"/>
        <v>2017</v>
      </c>
      <c r="B1306" s="586" t="str">
        <f t="shared" si="129"/>
        <v>SEPTIEMBRE</v>
      </c>
      <c r="C1306" s="586">
        <v>25</v>
      </c>
      <c r="D1306" s="586" t="str">
        <f t="shared" si="124"/>
        <v>SEPTIEMBRE 2017 / 24</v>
      </c>
      <c r="BG1306" s="547"/>
    </row>
    <row r="1307" spans="1:59" x14ac:dyDescent="0.25">
      <c r="A1307" s="586">
        <f t="shared" si="129"/>
        <v>2017</v>
      </c>
      <c r="B1307" s="586" t="str">
        <f t="shared" si="129"/>
        <v>SEPTIEMBRE</v>
      </c>
      <c r="C1307" s="586">
        <v>26</v>
      </c>
      <c r="D1307" s="586" t="str">
        <f t="shared" si="124"/>
        <v>SEPTIEMBRE 2017 / 25</v>
      </c>
      <c r="BG1307" s="547"/>
    </row>
    <row r="1308" spans="1:59" x14ac:dyDescent="0.25">
      <c r="A1308" s="586">
        <f t="shared" si="129"/>
        <v>2017</v>
      </c>
      <c r="B1308" s="586" t="str">
        <f t="shared" si="129"/>
        <v>SEPTIEMBRE</v>
      </c>
      <c r="C1308" s="586">
        <v>27</v>
      </c>
      <c r="D1308" s="586" t="str">
        <f t="shared" si="124"/>
        <v>SEPTIEMBRE 2017 / 26</v>
      </c>
      <c r="BG1308" s="547"/>
    </row>
    <row r="1309" spans="1:59" x14ac:dyDescent="0.25">
      <c r="A1309" s="586">
        <f t="shared" si="129"/>
        <v>2017</v>
      </c>
      <c r="B1309" s="586" t="str">
        <f t="shared" si="129"/>
        <v>SEPTIEMBRE</v>
      </c>
      <c r="C1309" s="586">
        <v>28</v>
      </c>
      <c r="D1309" s="586" t="str">
        <f t="shared" si="124"/>
        <v>SEPTIEMBRE 2017 / 27</v>
      </c>
      <c r="BG1309" s="547"/>
    </row>
    <row r="1310" spans="1:59" x14ac:dyDescent="0.25">
      <c r="A1310" s="586">
        <f t="shared" si="129"/>
        <v>2017</v>
      </c>
      <c r="B1310" s="586" t="str">
        <f t="shared" si="129"/>
        <v>SEPTIEMBRE</v>
      </c>
      <c r="C1310" s="586">
        <v>29</v>
      </c>
      <c r="D1310" s="586" t="str">
        <f t="shared" si="124"/>
        <v>SEPTIEMBRE 2017 / 28</v>
      </c>
      <c r="BG1310" s="547"/>
    </row>
    <row r="1311" spans="1:59" x14ac:dyDescent="0.25">
      <c r="A1311" s="586">
        <f t="shared" si="129"/>
        <v>2017</v>
      </c>
      <c r="B1311" s="586" t="str">
        <f t="shared" si="129"/>
        <v>SEPTIEMBRE</v>
      </c>
      <c r="C1311" s="586">
        <v>30</v>
      </c>
      <c r="D1311" s="586" t="str">
        <f t="shared" si="124"/>
        <v>SEPTIEMBRE 2017 / 29</v>
      </c>
      <c r="BG1311" s="547"/>
    </row>
    <row r="1312" spans="1:59" x14ac:dyDescent="0.25">
      <c r="A1312" s="586">
        <f t="shared" si="129"/>
        <v>2017</v>
      </c>
      <c r="B1312" s="586" t="str">
        <f t="shared" si="129"/>
        <v>SEPTIEMBRE</v>
      </c>
      <c r="C1312" s="586">
        <v>31</v>
      </c>
      <c r="D1312" s="586" t="str">
        <f t="shared" si="124"/>
        <v>SEPTIEMBRE 2017 / 30</v>
      </c>
      <c r="BG1312" s="547"/>
    </row>
    <row r="1313" spans="1:105" x14ac:dyDescent="0.25">
      <c r="A1313" s="206"/>
      <c r="B1313" s="206"/>
      <c r="C1313" s="206"/>
      <c r="D1313" s="586" t="str">
        <f t="shared" si="124"/>
        <v>SEPTIEMBRE 2017 / 31</v>
      </c>
      <c r="BG1313" s="547"/>
    </row>
    <row r="1314" spans="1:105" ht="15.75" x14ac:dyDescent="0.25">
      <c r="A1314" s="586">
        <v>2017</v>
      </c>
      <c r="B1314" s="586" t="s">
        <v>236</v>
      </c>
      <c r="C1314" s="586">
        <v>1</v>
      </c>
      <c r="D1314" s="208" t="s">
        <v>228</v>
      </c>
      <c r="E1314" s="209" t="str">
        <f>IFERROR(AVERAGE(E1283:E1313),"")</f>
        <v/>
      </c>
      <c r="F1314" s="209" t="str">
        <f>IFERROR(AVERAGE(F1283:F1313),"")</f>
        <v/>
      </c>
      <c r="G1314" s="209" t="str">
        <f>IFERROR(AVERAGE(G1283:G1313),"")</f>
        <v/>
      </c>
      <c r="H1314" s="209" t="str">
        <f>IFERROR(AVERAGE(H1283:H1313),"")</f>
        <v/>
      </c>
      <c r="I1314" s="209" t="str">
        <f>IFERROR(AVERAGE(I1283:I1313),"")</f>
        <v/>
      </c>
      <c r="J1314" s="209" t="str">
        <f t="shared" ref="J1314:BU1314" si="130">IFERROR(AVERAGE(J1283:J1313),"")</f>
        <v/>
      </c>
      <c r="K1314" s="209" t="str">
        <f t="shared" si="130"/>
        <v/>
      </c>
      <c r="L1314" s="209" t="str">
        <f t="shared" si="130"/>
        <v/>
      </c>
      <c r="M1314" s="209" t="str">
        <f t="shared" si="130"/>
        <v/>
      </c>
      <c r="N1314" s="209" t="str">
        <f t="shared" si="130"/>
        <v/>
      </c>
      <c r="O1314" s="209" t="str">
        <f t="shared" si="130"/>
        <v/>
      </c>
      <c r="P1314" s="209" t="str">
        <f t="shared" si="130"/>
        <v/>
      </c>
      <c r="Q1314" s="209" t="str">
        <f t="shared" si="130"/>
        <v/>
      </c>
      <c r="R1314" s="209" t="str">
        <f t="shared" si="130"/>
        <v/>
      </c>
      <c r="S1314" s="209" t="str">
        <f t="shared" si="130"/>
        <v/>
      </c>
      <c r="T1314" s="209" t="str">
        <f t="shared" si="130"/>
        <v/>
      </c>
      <c r="U1314" s="209" t="str">
        <f t="shared" si="130"/>
        <v/>
      </c>
      <c r="V1314" s="209" t="str">
        <f t="shared" si="130"/>
        <v/>
      </c>
      <c r="W1314" s="209" t="str">
        <f t="shared" si="130"/>
        <v/>
      </c>
      <c r="X1314" s="209" t="str">
        <f t="shared" si="130"/>
        <v/>
      </c>
      <c r="Y1314" s="418" t="str">
        <f t="shared" si="130"/>
        <v/>
      </c>
      <c r="Z1314" s="209" t="str">
        <f t="shared" si="130"/>
        <v/>
      </c>
      <c r="AA1314" s="209" t="str">
        <f t="shared" si="130"/>
        <v/>
      </c>
      <c r="AB1314" s="209" t="str">
        <f t="shared" si="130"/>
        <v/>
      </c>
      <c r="AC1314" s="209" t="str">
        <f t="shared" si="130"/>
        <v/>
      </c>
      <c r="AD1314" s="209" t="str">
        <f t="shared" si="130"/>
        <v/>
      </c>
      <c r="AE1314" s="209" t="str">
        <f t="shared" si="130"/>
        <v/>
      </c>
      <c r="AF1314" s="209" t="str">
        <f t="shared" si="130"/>
        <v/>
      </c>
      <c r="AG1314" s="209" t="str">
        <f t="shared" si="130"/>
        <v/>
      </c>
      <c r="AH1314" s="209" t="str">
        <f t="shared" si="130"/>
        <v/>
      </c>
      <c r="AI1314" s="209" t="str">
        <f t="shared" si="130"/>
        <v/>
      </c>
      <c r="AJ1314" s="209" t="str">
        <f t="shared" si="130"/>
        <v/>
      </c>
      <c r="AK1314" s="209" t="str">
        <f t="shared" si="130"/>
        <v/>
      </c>
      <c r="AL1314" s="209" t="str">
        <f t="shared" si="130"/>
        <v/>
      </c>
      <c r="AM1314" s="209" t="str">
        <f t="shared" si="130"/>
        <v/>
      </c>
      <c r="AN1314" s="209" t="str">
        <f t="shared" si="130"/>
        <v/>
      </c>
      <c r="AO1314" s="209" t="str">
        <f t="shared" si="130"/>
        <v/>
      </c>
      <c r="AP1314" s="209" t="str">
        <f t="shared" si="130"/>
        <v/>
      </c>
      <c r="AQ1314" s="209" t="str">
        <f t="shared" si="130"/>
        <v/>
      </c>
      <c r="AR1314" s="209" t="str">
        <f t="shared" si="130"/>
        <v/>
      </c>
      <c r="AS1314" s="209" t="str">
        <f t="shared" si="130"/>
        <v/>
      </c>
      <c r="AT1314" s="209" t="str">
        <f t="shared" si="130"/>
        <v/>
      </c>
      <c r="AU1314" s="209" t="str">
        <f t="shared" si="130"/>
        <v/>
      </c>
      <c r="AV1314" s="209" t="str">
        <f t="shared" si="130"/>
        <v/>
      </c>
      <c r="AW1314" s="209" t="str">
        <f t="shared" si="130"/>
        <v/>
      </c>
      <c r="AX1314" s="210" t="str">
        <f t="shared" si="130"/>
        <v/>
      </c>
      <c r="AY1314" s="209" t="str">
        <f t="shared" si="130"/>
        <v/>
      </c>
      <c r="AZ1314" s="209" t="str">
        <f t="shared" si="130"/>
        <v/>
      </c>
      <c r="BA1314" s="209" t="str">
        <f t="shared" si="130"/>
        <v/>
      </c>
      <c r="BB1314" s="209" t="str">
        <f t="shared" si="130"/>
        <v/>
      </c>
      <c r="BC1314" s="209" t="str">
        <f t="shared" si="130"/>
        <v/>
      </c>
      <c r="BD1314" s="209" t="str">
        <f t="shared" si="130"/>
        <v/>
      </c>
      <c r="BE1314" s="209" t="str">
        <f t="shared" si="130"/>
        <v/>
      </c>
      <c r="BF1314" s="209" t="str">
        <f t="shared" si="130"/>
        <v/>
      </c>
      <c r="BG1314" s="412" t="str">
        <f t="shared" si="130"/>
        <v/>
      </c>
      <c r="BH1314" s="209" t="str">
        <f t="shared" si="130"/>
        <v/>
      </c>
      <c r="BI1314" s="209" t="str">
        <f t="shared" si="130"/>
        <v/>
      </c>
      <c r="BJ1314" s="209" t="str">
        <f t="shared" si="130"/>
        <v/>
      </c>
      <c r="BK1314" s="209" t="str">
        <f t="shared" si="130"/>
        <v/>
      </c>
      <c r="BL1314" s="209" t="str">
        <f t="shared" si="130"/>
        <v/>
      </c>
      <c r="BM1314" s="209" t="str">
        <f t="shared" si="130"/>
        <v/>
      </c>
      <c r="BN1314" s="209" t="str">
        <f t="shared" si="130"/>
        <v/>
      </c>
      <c r="BO1314" s="209" t="str">
        <f t="shared" si="130"/>
        <v/>
      </c>
      <c r="BP1314" s="209" t="str">
        <f t="shared" si="130"/>
        <v/>
      </c>
      <c r="BQ1314" s="209" t="str">
        <f t="shared" si="130"/>
        <v/>
      </c>
      <c r="BR1314" s="209" t="str">
        <f t="shared" si="130"/>
        <v/>
      </c>
      <c r="BS1314" s="209" t="str">
        <f t="shared" si="130"/>
        <v/>
      </c>
      <c r="BT1314" s="209" t="str">
        <f t="shared" si="130"/>
        <v/>
      </c>
      <c r="BU1314" s="209" t="str">
        <f t="shared" si="130"/>
        <v/>
      </c>
      <c r="BV1314" s="210" t="str">
        <f>IFERROR(AVERAGE(BV1283:BV1313),"")</f>
        <v/>
      </c>
      <c r="BW1314" s="206"/>
      <c r="BX1314" s="206"/>
      <c r="BY1314" s="206"/>
      <c r="BZ1314" s="206"/>
      <c r="CA1314" s="206"/>
      <c r="CB1314" s="206"/>
      <c r="CC1314" s="206"/>
      <c r="CD1314" s="206"/>
      <c r="CE1314" s="206"/>
      <c r="CF1314" s="206"/>
      <c r="CG1314" s="206"/>
      <c r="CH1314" s="206"/>
      <c r="CI1314" s="206"/>
      <c r="CJ1314" s="206"/>
      <c r="CK1314" s="206"/>
      <c r="CL1314" s="206"/>
      <c r="CM1314" s="206"/>
      <c r="CN1314" s="206"/>
      <c r="CO1314" s="448"/>
      <c r="CP1314" s="206"/>
      <c r="CQ1314" s="206"/>
      <c r="CR1314" s="206"/>
      <c r="CS1314" s="206"/>
      <c r="CT1314" s="206"/>
      <c r="CU1314" s="206"/>
      <c r="CV1314" s="206"/>
      <c r="CW1314" s="206"/>
      <c r="CX1314" s="206"/>
      <c r="CY1314" s="206"/>
      <c r="CZ1314" s="206"/>
      <c r="DA1314" s="206"/>
    </row>
    <row r="1315" spans="1:105" x14ac:dyDescent="0.25">
      <c r="A1315" s="586">
        <f>A1314</f>
        <v>2017</v>
      </c>
      <c r="B1315" s="586" t="str">
        <f>B1314</f>
        <v>OCTUBRE</v>
      </c>
      <c r="C1315" s="586">
        <v>2</v>
      </c>
      <c r="D1315" s="586" t="str">
        <f t="shared" ref="D1315:D1377" si="131">B1314&amp;" "&amp;A1314&amp;" / "&amp;C1314</f>
        <v>OCTUBRE 2017 / 1</v>
      </c>
      <c r="BG1315" s="547"/>
    </row>
    <row r="1316" spans="1:105" x14ac:dyDescent="0.25">
      <c r="A1316" s="586">
        <f t="shared" ref="A1316:B1331" si="132">A1315</f>
        <v>2017</v>
      </c>
      <c r="B1316" s="586" t="str">
        <f t="shared" si="132"/>
        <v>OCTUBRE</v>
      </c>
      <c r="C1316" s="586">
        <v>3</v>
      </c>
      <c r="D1316" s="586" t="str">
        <f t="shared" si="131"/>
        <v>OCTUBRE 2017 / 2</v>
      </c>
      <c r="BG1316" s="547"/>
    </row>
    <row r="1317" spans="1:105" x14ac:dyDescent="0.25">
      <c r="A1317" s="586">
        <f t="shared" si="132"/>
        <v>2017</v>
      </c>
      <c r="B1317" s="586" t="str">
        <f t="shared" si="132"/>
        <v>OCTUBRE</v>
      </c>
      <c r="C1317" s="586">
        <v>4</v>
      </c>
      <c r="D1317" s="586" t="str">
        <f t="shared" si="131"/>
        <v>OCTUBRE 2017 / 3</v>
      </c>
      <c r="BG1317" s="547"/>
    </row>
    <row r="1318" spans="1:105" x14ac:dyDescent="0.25">
      <c r="A1318" s="586">
        <f t="shared" si="132"/>
        <v>2017</v>
      </c>
      <c r="B1318" s="586" t="str">
        <f t="shared" si="132"/>
        <v>OCTUBRE</v>
      </c>
      <c r="C1318" s="586">
        <v>5</v>
      </c>
      <c r="D1318" s="586" t="str">
        <f t="shared" si="131"/>
        <v>OCTUBRE 2017 / 4</v>
      </c>
      <c r="BG1318" s="547"/>
    </row>
    <row r="1319" spans="1:105" x14ac:dyDescent="0.25">
      <c r="A1319" s="586">
        <f t="shared" si="132"/>
        <v>2017</v>
      </c>
      <c r="B1319" s="586" t="str">
        <f t="shared" si="132"/>
        <v>OCTUBRE</v>
      </c>
      <c r="C1319" s="586">
        <v>6</v>
      </c>
      <c r="D1319" s="586" t="str">
        <f t="shared" si="131"/>
        <v>OCTUBRE 2017 / 5</v>
      </c>
      <c r="BG1319" s="547"/>
    </row>
    <row r="1320" spans="1:105" x14ac:dyDescent="0.25">
      <c r="A1320" s="586">
        <f t="shared" si="132"/>
        <v>2017</v>
      </c>
      <c r="B1320" s="586" t="str">
        <f t="shared" si="132"/>
        <v>OCTUBRE</v>
      </c>
      <c r="C1320" s="586">
        <v>7</v>
      </c>
      <c r="D1320" s="586" t="str">
        <f t="shared" si="131"/>
        <v>OCTUBRE 2017 / 6</v>
      </c>
      <c r="BG1320" s="547"/>
    </row>
    <row r="1321" spans="1:105" x14ac:dyDescent="0.25">
      <c r="A1321" s="586">
        <f t="shared" si="132"/>
        <v>2017</v>
      </c>
      <c r="B1321" s="586" t="str">
        <f t="shared" si="132"/>
        <v>OCTUBRE</v>
      </c>
      <c r="C1321" s="586">
        <v>8</v>
      </c>
      <c r="D1321" s="586" t="str">
        <f t="shared" si="131"/>
        <v>OCTUBRE 2017 / 7</v>
      </c>
      <c r="BG1321" s="547"/>
    </row>
    <row r="1322" spans="1:105" x14ac:dyDescent="0.25">
      <c r="A1322" s="586">
        <f t="shared" si="132"/>
        <v>2017</v>
      </c>
      <c r="B1322" s="586" t="str">
        <f t="shared" si="132"/>
        <v>OCTUBRE</v>
      </c>
      <c r="C1322" s="586">
        <v>9</v>
      </c>
      <c r="D1322" s="586" t="str">
        <f t="shared" si="131"/>
        <v>OCTUBRE 2017 / 8</v>
      </c>
      <c r="BG1322" s="547"/>
    </row>
    <row r="1323" spans="1:105" x14ac:dyDescent="0.25">
      <c r="A1323" s="586">
        <f t="shared" si="132"/>
        <v>2017</v>
      </c>
      <c r="B1323" s="586" t="str">
        <f t="shared" si="132"/>
        <v>OCTUBRE</v>
      </c>
      <c r="C1323" s="586">
        <v>10</v>
      </c>
      <c r="D1323" s="586" t="str">
        <f t="shared" si="131"/>
        <v>OCTUBRE 2017 / 9</v>
      </c>
      <c r="BG1323" s="547"/>
    </row>
    <row r="1324" spans="1:105" x14ac:dyDescent="0.25">
      <c r="A1324" s="586">
        <f t="shared" si="132"/>
        <v>2017</v>
      </c>
      <c r="B1324" s="586" t="str">
        <f t="shared" si="132"/>
        <v>OCTUBRE</v>
      </c>
      <c r="C1324" s="586">
        <v>11</v>
      </c>
      <c r="D1324" s="586" t="str">
        <f t="shared" si="131"/>
        <v>OCTUBRE 2017 / 10</v>
      </c>
      <c r="BG1324" s="547"/>
    </row>
    <row r="1325" spans="1:105" x14ac:dyDescent="0.25">
      <c r="A1325" s="586">
        <f t="shared" si="132"/>
        <v>2017</v>
      </c>
      <c r="B1325" s="586" t="str">
        <f t="shared" si="132"/>
        <v>OCTUBRE</v>
      </c>
      <c r="C1325" s="586">
        <v>12</v>
      </c>
      <c r="D1325" s="586" t="str">
        <f t="shared" si="131"/>
        <v>OCTUBRE 2017 / 11</v>
      </c>
      <c r="BG1325" s="547"/>
    </row>
    <row r="1326" spans="1:105" x14ac:dyDescent="0.25">
      <c r="A1326" s="586">
        <f t="shared" si="132"/>
        <v>2017</v>
      </c>
      <c r="B1326" s="586" t="str">
        <f t="shared" si="132"/>
        <v>OCTUBRE</v>
      </c>
      <c r="C1326" s="586">
        <v>13</v>
      </c>
      <c r="D1326" s="586" t="str">
        <f t="shared" si="131"/>
        <v>OCTUBRE 2017 / 12</v>
      </c>
      <c r="BG1326" s="547"/>
    </row>
    <row r="1327" spans="1:105" x14ac:dyDescent="0.25">
      <c r="A1327" s="586">
        <f t="shared" si="132"/>
        <v>2017</v>
      </c>
      <c r="B1327" s="586" t="str">
        <f t="shared" si="132"/>
        <v>OCTUBRE</v>
      </c>
      <c r="C1327" s="586">
        <v>14</v>
      </c>
      <c r="D1327" s="586" t="str">
        <f t="shared" si="131"/>
        <v>OCTUBRE 2017 / 13</v>
      </c>
      <c r="BG1327" s="547"/>
    </row>
    <row r="1328" spans="1:105" x14ac:dyDescent="0.25">
      <c r="A1328" s="586">
        <f t="shared" si="132"/>
        <v>2017</v>
      </c>
      <c r="B1328" s="586" t="str">
        <f t="shared" si="132"/>
        <v>OCTUBRE</v>
      </c>
      <c r="C1328" s="586">
        <v>15</v>
      </c>
      <c r="D1328" s="586" t="str">
        <f t="shared" si="131"/>
        <v>OCTUBRE 2017 / 14</v>
      </c>
      <c r="BG1328" s="547"/>
    </row>
    <row r="1329" spans="1:59" x14ac:dyDescent="0.25">
      <c r="A1329" s="586">
        <f t="shared" si="132"/>
        <v>2017</v>
      </c>
      <c r="B1329" s="586" t="str">
        <f t="shared" si="132"/>
        <v>OCTUBRE</v>
      </c>
      <c r="C1329" s="586">
        <v>16</v>
      </c>
      <c r="D1329" s="586" t="str">
        <f t="shared" si="131"/>
        <v>OCTUBRE 2017 / 15</v>
      </c>
      <c r="BG1329" s="547"/>
    </row>
    <row r="1330" spans="1:59" x14ac:dyDescent="0.25">
      <c r="A1330" s="586">
        <f t="shared" si="132"/>
        <v>2017</v>
      </c>
      <c r="B1330" s="586" t="str">
        <f t="shared" si="132"/>
        <v>OCTUBRE</v>
      </c>
      <c r="C1330" s="586">
        <v>17</v>
      </c>
      <c r="D1330" s="586" t="str">
        <f t="shared" si="131"/>
        <v>OCTUBRE 2017 / 16</v>
      </c>
      <c r="BG1330" s="547"/>
    </row>
    <row r="1331" spans="1:59" x14ac:dyDescent="0.25">
      <c r="A1331" s="586">
        <f t="shared" si="132"/>
        <v>2017</v>
      </c>
      <c r="B1331" s="586" t="str">
        <f t="shared" si="132"/>
        <v>OCTUBRE</v>
      </c>
      <c r="C1331" s="586">
        <v>18</v>
      </c>
      <c r="D1331" s="586" t="str">
        <f t="shared" si="131"/>
        <v>OCTUBRE 2017 / 17</v>
      </c>
      <c r="BG1331" s="547"/>
    </row>
    <row r="1332" spans="1:59" x14ac:dyDescent="0.25">
      <c r="A1332" s="586">
        <f t="shared" ref="A1332:B1344" si="133">A1331</f>
        <v>2017</v>
      </c>
      <c r="B1332" s="586" t="str">
        <f t="shared" si="133"/>
        <v>OCTUBRE</v>
      </c>
      <c r="C1332" s="586">
        <v>19</v>
      </c>
      <c r="D1332" s="586" t="str">
        <f t="shared" si="131"/>
        <v>OCTUBRE 2017 / 18</v>
      </c>
      <c r="BG1332" s="547"/>
    </row>
    <row r="1333" spans="1:59" x14ac:dyDescent="0.25">
      <c r="A1333" s="586">
        <f t="shared" si="133"/>
        <v>2017</v>
      </c>
      <c r="B1333" s="586" t="str">
        <f t="shared" si="133"/>
        <v>OCTUBRE</v>
      </c>
      <c r="C1333" s="586">
        <v>20</v>
      </c>
      <c r="D1333" s="586" t="str">
        <f t="shared" si="131"/>
        <v>OCTUBRE 2017 / 19</v>
      </c>
      <c r="BG1333" s="547"/>
    </row>
    <row r="1334" spans="1:59" x14ac:dyDescent="0.25">
      <c r="A1334" s="586">
        <f t="shared" si="133"/>
        <v>2017</v>
      </c>
      <c r="B1334" s="586" t="str">
        <f t="shared" si="133"/>
        <v>OCTUBRE</v>
      </c>
      <c r="C1334" s="586">
        <v>21</v>
      </c>
      <c r="D1334" s="586" t="str">
        <f t="shared" si="131"/>
        <v>OCTUBRE 2017 / 20</v>
      </c>
      <c r="BG1334" s="547"/>
    </row>
    <row r="1335" spans="1:59" x14ac:dyDescent="0.25">
      <c r="A1335" s="586">
        <f t="shared" si="133"/>
        <v>2017</v>
      </c>
      <c r="B1335" s="586" t="str">
        <f t="shared" si="133"/>
        <v>OCTUBRE</v>
      </c>
      <c r="C1335" s="586">
        <v>22</v>
      </c>
      <c r="D1335" s="586" t="str">
        <f t="shared" si="131"/>
        <v>OCTUBRE 2017 / 21</v>
      </c>
      <c r="BG1335" s="547"/>
    </row>
    <row r="1336" spans="1:59" x14ac:dyDescent="0.25">
      <c r="A1336" s="586">
        <f t="shared" si="133"/>
        <v>2017</v>
      </c>
      <c r="B1336" s="586" t="str">
        <f t="shared" si="133"/>
        <v>OCTUBRE</v>
      </c>
      <c r="C1336" s="586">
        <v>23</v>
      </c>
      <c r="D1336" s="586" t="str">
        <f t="shared" si="131"/>
        <v>OCTUBRE 2017 / 22</v>
      </c>
      <c r="BG1336" s="547"/>
    </row>
    <row r="1337" spans="1:59" x14ac:dyDescent="0.25">
      <c r="A1337" s="586">
        <f t="shared" si="133"/>
        <v>2017</v>
      </c>
      <c r="B1337" s="586" t="str">
        <f t="shared" si="133"/>
        <v>OCTUBRE</v>
      </c>
      <c r="C1337" s="586">
        <v>24</v>
      </c>
      <c r="D1337" s="586" t="str">
        <f t="shared" si="131"/>
        <v>OCTUBRE 2017 / 23</v>
      </c>
      <c r="BG1337" s="547"/>
    </row>
    <row r="1338" spans="1:59" x14ac:dyDescent="0.25">
      <c r="A1338" s="586">
        <f t="shared" si="133"/>
        <v>2017</v>
      </c>
      <c r="B1338" s="586" t="str">
        <f t="shared" si="133"/>
        <v>OCTUBRE</v>
      </c>
      <c r="C1338" s="586">
        <v>25</v>
      </c>
      <c r="D1338" s="586" t="str">
        <f t="shared" si="131"/>
        <v>OCTUBRE 2017 / 24</v>
      </c>
      <c r="BG1338" s="547"/>
    </row>
    <row r="1339" spans="1:59" x14ac:dyDescent="0.25">
      <c r="A1339" s="586">
        <f t="shared" si="133"/>
        <v>2017</v>
      </c>
      <c r="B1339" s="586" t="str">
        <f t="shared" si="133"/>
        <v>OCTUBRE</v>
      </c>
      <c r="C1339" s="586">
        <v>26</v>
      </c>
      <c r="D1339" s="586" t="str">
        <f t="shared" si="131"/>
        <v>OCTUBRE 2017 / 25</v>
      </c>
      <c r="BG1339" s="547"/>
    </row>
    <row r="1340" spans="1:59" x14ac:dyDescent="0.25">
      <c r="A1340" s="586">
        <f t="shared" si="133"/>
        <v>2017</v>
      </c>
      <c r="B1340" s="586" t="str">
        <f t="shared" si="133"/>
        <v>OCTUBRE</v>
      </c>
      <c r="C1340" s="586">
        <v>27</v>
      </c>
      <c r="D1340" s="586" t="str">
        <f t="shared" si="131"/>
        <v>OCTUBRE 2017 / 26</v>
      </c>
      <c r="BG1340" s="547"/>
    </row>
    <row r="1341" spans="1:59" x14ac:dyDescent="0.25">
      <c r="A1341" s="586">
        <f t="shared" si="133"/>
        <v>2017</v>
      </c>
      <c r="B1341" s="586" t="str">
        <f t="shared" si="133"/>
        <v>OCTUBRE</v>
      </c>
      <c r="C1341" s="586">
        <v>28</v>
      </c>
      <c r="D1341" s="586" t="str">
        <f t="shared" si="131"/>
        <v>OCTUBRE 2017 / 27</v>
      </c>
      <c r="BG1341" s="547"/>
    </row>
    <row r="1342" spans="1:59" x14ac:dyDescent="0.25">
      <c r="A1342" s="586">
        <f t="shared" si="133"/>
        <v>2017</v>
      </c>
      <c r="B1342" s="586" t="str">
        <f t="shared" si="133"/>
        <v>OCTUBRE</v>
      </c>
      <c r="C1342" s="586">
        <v>29</v>
      </c>
      <c r="D1342" s="586" t="str">
        <f t="shared" si="131"/>
        <v>OCTUBRE 2017 / 28</v>
      </c>
      <c r="BG1342" s="547"/>
    </row>
    <row r="1343" spans="1:59" x14ac:dyDescent="0.25">
      <c r="A1343" s="586">
        <f t="shared" si="133"/>
        <v>2017</v>
      </c>
      <c r="B1343" s="586" t="str">
        <f t="shared" si="133"/>
        <v>OCTUBRE</v>
      </c>
      <c r="C1343" s="586">
        <v>30</v>
      </c>
      <c r="D1343" s="586" t="str">
        <f t="shared" si="131"/>
        <v>OCTUBRE 2017 / 29</v>
      </c>
      <c r="BG1343" s="547"/>
    </row>
    <row r="1344" spans="1:59" x14ac:dyDescent="0.25">
      <c r="A1344" s="586">
        <f t="shared" si="133"/>
        <v>2017</v>
      </c>
      <c r="B1344" s="586" t="str">
        <f t="shared" si="133"/>
        <v>OCTUBRE</v>
      </c>
      <c r="C1344" s="586">
        <v>31</v>
      </c>
      <c r="D1344" s="586" t="str">
        <f t="shared" si="131"/>
        <v>OCTUBRE 2017 / 30</v>
      </c>
      <c r="BG1344" s="547"/>
    </row>
    <row r="1345" spans="1:105" x14ac:dyDescent="0.25">
      <c r="A1345" s="206"/>
      <c r="B1345" s="206"/>
      <c r="C1345" s="206"/>
      <c r="D1345" s="586" t="str">
        <f t="shared" si="131"/>
        <v>OCTUBRE 2017 / 31</v>
      </c>
      <c r="BG1345" s="547"/>
    </row>
    <row r="1346" spans="1:105" ht="15.75" x14ac:dyDescent="0.25">
      <c r="A1346" s="586">
        <v>2017</v>
      </c>
      <c r="B1346" s="586" t="s">
        <v>237</v>
      </c>
      <c r="C1346" s="586">
        <v>1</v>
      </c>
      <c r="D1346" s="208" t="s">
        <v>228</v>
      </c>
      <c r="E1346" s="209" t="str">
        <f>IFERROR(AVERAGE(E1315:E1345),"")</f>
        <v/>
      </c>
      <c r="F1346" s="209" t="str">
        <f>IFERROR(AVERAGE(F1315:F1345),"")</f>
        <v/>
      </c>
      <c r="G1346" s="209" t="str">
        <f>IFERROR(AVERAGE(G1315:G1345),"")</f>
        <v/>
      </c>
      <c r="H1346" s="209" t="str">
        <f>IFERROR(AVERAGE(H1315:H1345),"")</f>
        <v/>
      </c>
      <c r="I1346" s="209" t="str">
        <f>IFERROR(AVERAGE(I1315:I1345),"")</f>
        <v/>
      </c>
      <c r="J1346" s="209" t="str">
        <f t="shared" ref="J1346:BU1346" si="134">IFERROR(AVERAGE(J1315:J1345),"")</f>
        <v/>
      </c>
      <c r="K1346" s="209" t="str">
        <f t="shared" si="134"/>
        <v/>
      </c>
      <c r="L1346" s="209" t="str">
        <f t="shared" si="134"/>
        <v/>
      </c>
      <c r="M1346" s="209" t="str">
        <f t="shared" si="134"/>
        <v/>
      </c>
      <c r="N1346" s="209" t="str">
        <f t="shared" si="134"/>
        <v/>
      </c>
      <c r="O1346" s="209" t="str">
        <f t="shared" si="134"/>
        <v/>
      </c>
      <c r="P1346" s="209" t="str">
        <f t="shared" si="134"/>
        <v/>
      </c>
      <c r="Q1346" s="209" t="str">
        <f t="shared" si="134"/>
        <v/>
      </c>
      <c r="R1346" s="209" t="str">
        <f t="shared" si="134"/>
        <v/>
      </c>
      <c r="S1346" s="209" t="str">
        <f t="shared" si="134"/>
        <v/>
      </c>
      <c r="T1346" s="209" t="str">
        <f t="shared" si="134"/>
        <v/>
      </c>
      <c r="U1346" s="209" t="str">
        <f t="shared" si="134"/>
        <v/>
      </c>
      <c r="V1346" s="209" t="str">
        <f t="shared" si="134"/>
        <v/>
      </c>
      <c r="W1346" s="209" t="str">
        <f t="shared" si="134"/>
        <v/>
      </c>
      <c r="X1346" s="209" t="str">
        <f t="shared" si="134"/>
        <v/>
      </c>
      <c r="Y1346" s="418" t="str">
        <f t="shared" si="134"/>
        <v/>
      </c>
      <c r="Z1346" s="209" t="str">
        <f t="shared" si="134"/>
        <v/>
      </c>
      <c r="AA1346" s="209" t="str">
        <f t="shared" si="134"/>
        <v/>
      </c>
      <c r="AB1346" s="209" t="str">
        <f t="shared" si="134"/>
        <v/>
      </c>
      <c r="AC1346" s="209" t="str">
        <f t="shared" si="134"/>
        <v/>
      </c>
      <c r="AD1346" s="209" t="str">
        <f t="shared" si="134"/>
        <v/>
      </c>
      <c r="AE1346" s="209" t="str">
        <f t="shared" si="134"/>
        <v/>
      </c>
      <c r="AF1346" s="209" t="str">
        <f t="shared" si="134"/>
        <v/>
      </c>
      <c r="AG1346" s="209" t="str">
        <f t="shared" si="134"/>
        <v/>
      </c>
      <c r="AH1346" s="209" t="str">
        <f t="shared" si="134"/>
        <v/>
      </c>
      <c r="AI1346" s="209" t="str">
        <f t="shared" si="134"/>
        <v/>
      </c>
      <c r="AJ1346" s="209" t="str">
        <f t="shared" si="134"/>
        <v/>
      </c>
      <c r="AK1346" s="209" t="str">
        <f t="shared" si="134"/>
        <v/>
      </c>
      <c r="AL1346" s="209" t="str">
        <f t="shared" si="134"/>
        <v/>
      </c>
      <c r="AM1346" s="209" t="str">
        <f t="shared" si="134"/>
        <v/>
      </c>
      <c r="AN1346" s="209" t="str">
        <f t="shared" si="134"/>
        <v/>
      </c>
      <c r="AO1346" s="209" t="str">
        <f t="shared" si="134"/>
        <v/>
      </c>
      <c r="AP1346" s="209" t="str">
        <f t="shared" si="134"/>
        <v/>
      </c>
      <c r="AQ1346" s="209" t="str">
        <f t="shared" si="134"/>
        <v/>
      </c>
      <c r="AR1346" s="209" t="str">
        <f t="shared" si="134"/>
        <v/>
      </c>
      <c r="AS1346" s="209" t="str">
        <f t="shared" si="134"/>
        <v/>
      </c>
      <c r="AT1346" s="209" t="str">
        <f t="shared" si="134"/>
        <v/>
      </c>
      <c r="AU1346" s="209" t="str">
        <f t="shared" si="134"/>
        <v/>
      </c>
      <c r="AV1346" s="209" t="str">
        <f t="shared" si="134"/>
        <v/>
      </c>
      <c r="AW1346" s="209" t="str">
        <f t="shared" si="134"/>
        <v/>
      </c>
      <c r="AX1346" s="210" t="str">
        <f t="shared" si="134"/>
        <v/>
      </c>
      <c r="AY1346" s="209" t="str">
        <f t="shared" si="134"/>
        <v/>
      </c>
      <c r="AZ1346" s="209" t="str">
        <f t="shared" si="134"/>
        <v/>
      </c>
      <c r="BA1346" s="209" t="str">
        <f t="shared" si="134"/>
        <v/>
      </c>
      <c r="BB1346" s="209" t="str">
        <f t="shared" si="134"/>
        <v/>
      </c>
      <c r="BC1346" s="209" t="str">
        <f t="shared" si="134"/>
        <v/>
      </c>
      <c r="BD1346" s="209" t="str">
        <f t="shared" si="134"/>
        <v/>
      </c>
      <c r="BE1346" s="209" t="str">
        <f t="shared" si="134"/>
        <v/>
      </c>
      <c r="BF1346" s="209" t="str">
        <f t="shared" si="134"/>
        <v/>
      </c>
      <c r="BG1346" s="412" t="str">
        <f t="shared" si="134"/>
        <v/>
      </c>
      <c r="BH1346" s="209" t="str">
        <f t="shared" si="134"/>
        <v/>
      </c>
      <c r="BI1346" s="209" t="str">
        <f t="shared" si="134"/>
        <v/>
      </c>
      <c r="BJ1346" s="209" t="str">
        <f t="shared" si="134"/>
        <v/>
      </c>
      <c r="BK1346" s="209" t="str">
        <f t="shared" si="134"/>
        <v/>
      </c>
      <c r="BL1346" s="209" t="str">
        <f t="shared" si="134"/>
        <v/>
      </c>
      <c r="BM1346" s="209" t="str">
        <f t="shared" si="134"/>
        <v/>
      </c>
      <c r="BN1346" s="209" t="str">
        <f t="shared" si="134"/>
        <v/>
      </c>
      <c r="BO1346" s="209" t="str">
        <f t="shared" si="134"/>
        <v/>
      </c>
      <c r="BP1346" s="209" t="str">
        <f t="shared" si="134"/>
        <v/>
      </c>
      <c r="BQ1346" s="209" t="str">
        <f t="shared" si="134"/>
        <v/>
      </c>
      <c r="BR1346" s="209" t="str">
        <f t="shared" si="134"/>
        <v/>
      </c>
      <c r="BS1346" s="209" t="str">
        <f t="shared" si="134"/>
        <v/>
      </c>
      <c r="BT1346" s="209" t="str">
        <f t="shared" si="134"/>
        <v/>
      </c>
      <c r="BU1346" s="209" t="str">
        <f t="shared" si="134"/>
        <v/>
      </c>
      <c r="BV1346" s="210" t="str">
        <f>IFERROR(AVERAGE(BV1315:BV1345),"")</f>
        <v/>
      </c>
      <c r="BW1346" s="206"/>
      <c r="BX1346" s="206"/>
      <c r="BY1346" s="206"/>
      <c r="BZ1346" s="206"/>
      <c r="CA1346" s="206"/>
      <c r="CB1346" s="206"/>
      <c r="CC1346" s="206"/>
      <c r="CD1346" s="206"/>
      <c r="CE1346" s="206"/>
      <c r="CF1346" s="206"/>
      <c r="CG1346" s="206"/>
      <c r="CH1346" s="206"/>
      <c r="CI1346" s="206"/>
      <c r="CJ1346" s="206"/>
      <c r="CK1346" s="206"/>
      <c r="CL1346" s="206"/>
      <c r="CM1346" s="206"/>
      <c r="CN1346" s="206"/>
      <c r="CO1346" s="448"/>
      <c r="CP1346" s="206"/>
      <c r="CQ1346" s="206"/>
      <c r="CR1346" s="206"/>
      <c r="CS1346" s="206"/>
      <c r="CT1346" s="206"/>
      <c r="CU1346" s="206"/>
      <c r="CV1346" s="206"/>
      <c r="CW1346" s="206"/>
      <c r="CX1346" s="206"/>
      <c r="CY1346" s="206"/>
      <c r="CZ1346" s="206"/>
      <c r="DA1346" s="206"/>
    </row>
    <row r="1347" spans="1:105" x14ac:dyDescent="0.25">
      <c r="A1347" s="586">
        <f>A1346</f>
        <v>2017</v>
      </c>
      <c r="B1347" s="586" t="str">
        <f>B1346</f>
        <v>NOVIEMBRE</v>
      </c>
      <c r="C1347" s="586">
        <v>2</v>
      </c>
      <c r="D1347" s="586" t="str">
        <f t="shared" si="131"/>
        <v>NOVIEMBRE 2017 / 1</v>
      </c>
      <c r="BG1347" s="547"/>
    </row>
    <row r="1348" spans="1:105" x14ac:dyDescent="0.25">
      <c r="A1348" s="586">
        <f t="shared" ref="A1348:B1363" si="135">A1347</f>
        <v>2017</v>
      </c>
      <c r="B1348" s="586" t="str">
        <f t="shared" si="135"/>
        <v>NOVIEMBRE</v>
      </c>
      <c r="C1348" s="586">
        <v>3</v>
      </c>
      <c r="D1348" s="586" t="str">
        <f t="shared" si="131"/>
        <v>NOVIEMBRE 2017 / 2</v>
      </c>
      <c r="BG1348" s="547"/>
    </row>
    <row r="1349" spans="1:105" x14ac:dyDescent="0.25">
      <c r="A1349" s="586">
        <f t="shared" si="135"/>
        <v>2017</v>
      </c>
      <c r="B1349" s="586" t="str">
        <f t="shared" si="135"/>
        <v>NOVIEMBRE</v>
      </c>
      <c r="C1349" s="586">
        <v>4</v>
      </c>
      <c r="D1349" s="586" t="str">
        <f t="shared" si="131"/>
        <v>NOVIEMBRE 2017 / 3</v>
      </c>
      <c r="BG1349" s="547"/>
    </row>
    <row r="1350" spans="1:105" x14ac:dyDescent="0.25">
      <c r="A1350" s="586">
        <f t="shared" si="135"/>
        <v>2017</v>
      </c>
      <c r="B1350" s="586" t="str">
        <f t="shared" si="135"/>
        <v>NOVIEMBRE</v>
      </c>
      <c r="C1350" s="586">
        <v>5</v>
      </c>
      <c r="D1350" s="586" t="str">
        <f t="shared" si="131"/>
        <v>NOVIEMBRE 2017 / 4</v>
      </c>
      <c r="BG1350" s="547"/>
    </row>
    <row r="1351" spans="1:105" x14ac:dyDescent="0.25">
      <c r="A1351" s="586">
        <f t="shared" si="135"/>
        <v>2017</v>
      </c>
      <c r="B1351" s="586" t="str">
        <f t="shared" si="135"/>
        <v>NOVIEMBRE</v>
      </c>
      <c r="C1351" s="586">
        <v>6</v>
      </c>
      <c r="D1351" s="586" t="str">
        <f t="shared" si="131"/>
        <v>NOVIEMBRE 2017 / 5</v>
      </c>
      <c r="BG1351" s="547"/>
    </row>
    <row r="1352" spans="1:105" x14ac:dyDescent="0.25">
      <c r="A1352" s="586">
        <f t="shared" si="135"/>
        <v>2017</v>
      </c>
      <c r="B1352" s="586" t="str">
        <f t="shared" si="135"/>
        <v>NOVIEMBRE</v>
      </c>
      <c r="C1352" s="586">
        <v>7</v>
      </c>
      <c r="D1352" s="586" t="str">
        <f t="shared" si="131"/>
        <v>NOVIEMBRE 2017 / 6</v>
      </c>
      <c r="BG1352" s="547"/>
    </row>
    <row r="1353" spans="1:105" x14ac:dyDescent="0.25">
      <c r="A1353" s="586">
        <f t="shared" si="135"/>
        <v>2017</v>
      </c>
      <c r="B1353" s="586" t="str">
        <f t="shared" si="135"/>
        <v>NOVIEMBRE</v>
      </c>
      <c r="C1353" s="586">
        <v>8</v>
      </c>
      <c r="D1353" s="586" t="str">
        <f t="shared" si="131"/>
        <v>NOVIEMBRE 2017 / 7</v>
      </c>
      <c r="BG1353" s="547"/>
    </row>
    <row r="1354" spans="1:105" x14ac:dyDescent="0.25">
      <c r="A1354" s="586">
        <f t="shared" si="135"/>
        <v>2017</v>
      </c>
      <c r="B1354" s="586" t="str">
        <f t="shared" si="135"/>
        <v>NOVIEMBRE</v>
      </c>
      <c r="C1354" s="586">
        <v>9</v>
      </c>
      <c r="D1354" s="586" t="str">
        <f t="shared" si="131"/>
        <v>NOVIEMBRE 2017 / 8</v>
      </c>
      <c r="BG1354" s="547"/>
    </row>
    <row r="1355" spans="1:105" x14ac:dyDescent="0.25">
      <c r="A1355" s="586">
        <f t="shared" si="135"/>
        <v>2017</v>
      </c>
      <c r="B1355" s="586" t="str">
        <f t="shared" si="135"/>
        <v>NOVIEMBRE</v>
      </c>
      <c r="C1355" s="586">
        <v>10</v>
      </c>
      <c r="D1355" s="586" t="str">
        <f t="shared" si="131"/>
        <v>NOVIEMBRE 2017 / 9</v>
      </c>
      <c r="BG1355" s="547"/>
    </row>
    <row r="1356" spans="1:105" x14ac:dyDescent="0.25">
      <c r="A1356" s="586">
        <f t="shared" si="135"/>
        <v>2017</v>
      </c>
      <c r="B1356" s="586" t="str">
        <f t="shared" si="135"/>
        <v>NOVIEMBRE</v>
      </c>
      <c r="C1356" s="586">
        <v>11</v>
      </c>
      <c r="D1356" s="586" t="str">
        <f t="shared" si="131"/>
        <v>NOVIEMBRE 2017 / 10</v>
      </c>
      <c r="BG1356" s="547"/>
    </row>
    <row r="1357" spans="1:105" x14ac:dyDescent="0.25">
      <c r="A1357" s="586">
        <f t="shared" si="135"/>
        <v>2017</v>
      </c>
      <c r="B1357" s="586" t="str">
        <f t="shared" si="135"/>
        <v>NOVIEMBRE</v>
      </c>
      <c r="C1357" s="586">
        <v>12</v>
      </c>
      <c r="D1357" s="586" t="str">
        <f t="shared" si="131"/>
        <v>NOVIEMBRE 2017 / 11</v>
      </c>
      <c r="BG1357" s="547"/>
    </row>
    <row r="1358" spans="1:105" x14ac:dyDescent="0.25">
      <c r="A1358" s="586">
        <f t="shared" si="135"/>
        <v>2017</v>
      </c>
      <c r="B1358" s="586" t="str">
        <f t="shared" si="135"/>
        <v>NOVIEMBRE</v>
      </c>
      <c r="C1358" s="586">
        <v>13</v>
      </c>
      <c r="D1358" s="586" t="str">
        <f t="shared" si="131"/>
        <v>NOVIEMBRE 2017 / 12</v>
      </c>
      <c r="BG1358" s="547"/>
    </row>
    <row r="1359" spans="1:105" x14ac:dyDescent="0.25">
      <c r="A1359" s="586">
        <f t="shared" si="135"/>
        <v>2017</v>
      </c>
      <c r="B1359" s="586" t="str">
        <f t="shared" si="135"/>
        <v>NOVIEMBRE</v>
      </c>
      <c r="C1359" s="586">
        <v>14</v>
      </c>
      <c r="D1359" s="586" t="str">
        <f t="shared" si="131"/>
        <v>NOVIEMBRE 2017 / 13</v>
      </c>
      <c r="BG1359" s="547"/>
    </row>
    <row r="1360" spans="1:105" x14ac:dyDescent="0.25">
      <c r="A1360" s="586">
        <f t="shared" si="135"/>
        <v>2017</v>
      </c>
      <c r="B1360" s="586" t="str">
        <f t="shared" si="135"/>
        <v>NOVIEMBRE</v>
      </c>
      <c r="C1360" s="586">
        <v>15</v>
      </c>
      <c r="D1360" s="586" t="str">
        <f t="shared" si="131"/>
        <v>NOVIEMBRE 2017 / 14</v>
      </c>
      <c r="BG1360" s="547"/>
    </row>
    <row r="1361" spans="1:59" x14ac:dyDescent="0.25">
      <c r="A1361" s="586">
        <f t="shared" si="135"/>
        <v>2017</v>
      </c>
      <c r="B1361" s="586" t="str">
        <f t="shared" si="135"/>
        <v>NOVIEMBRE</v>
      </c>
      <c r="C1361" s="586">
        <v>16</v>
      </c>
      <c r="D1361" s="586" t="str">
        <f t="shared" si="131"/>
        <v>NOVIEMBRE 2017 / 15</v>
      </c>
      <c r="BG1361" s="547"/>
    </row>
    <row r="1362" spans="1:59" x14ac:dyDescent="0.25">
      <c r="A1362" s="586">
        <f t="shared" si="135"/>
        <v>2017</v>
      </c>
      <c r="B1362" s="586" t="str">
        <f t="shared" si="135"/>
        <v>NOVIEMBRE</v>
      </c>
      <c r="C1362" s="586">
        <v>17</v>
      </c>
      <c r="D1362" s="586" t="str">
        <f t="shared" si="131"/>
        <v>NOVIEMBRE 2017 / 16</v>
      </c>
      <c r="BG1362" s="547"/>
    </row>
    <row r="1363" spans="1:59" x14ac:dyDescent="0.25">
      <c r="A1363" s="586">
        <f t="shared" si="135"/>
        <v>2017</v>
      </c>
      <c r="B1363" s="586" t="str">
        <f t="shared" si="135"/>
        <v>NOVIEMBRE</v>
      </c>
      <c r="C1363" s="586">
        <v>18</v>
      </c>
      <c r="D1363" s="586" t="str">
        <f t="shared" si="131"/>
        <v>NOVIEMBRE 2017 / 17</v>
      </c>
      <c r="BG1363" s="547"/>
    </row>
    <row r="1364" spans="1:59" x14ac:dyDescent="0.25">
      <c r="A1364" s="586">
        <f t="shared" ref="A1364:B1376" si="136">A1363</f>
        <v>2017</v>
      </c>
      <c r="B1364" s="586" t="str">
        <f t="shared" si="136"/>
        <v>NOVIEMBRE</v>
      </c>
      <c r="C1364" s="586">
        <v>19</v>
      </c>
      <c r="D1364" s="586" t="str">
        <f t="shared" si="131"/>
        <v>NOVIEMBRE 2017 / 18</v>
      </c>
      <c r="BG1364" s="547"/>
    </row>
    <row r="1365" spans="1:59" x14ac:dyDescent="0.25">
      <c r="A1365" s="586">
        <f t="shared" si="136"/>
        <v>2017</v>
      </c>
      <c r="B1365" s="586" t="str">
        <f t="shared" si="136"/>
        <v>NOVIEMBRE</v>
      </c>
      <c r="C1365" s="586">
        <v>20</v>
      </c>
      <c r="D1365" s="586" t="str">
        <f t="shared" si="131"/>
        <v>NOVIEMBRE 2017 / 19</v>
      </c>
      <c r="BG1365" s="547"/>
    </row>
    <row r="1366" spans="1:59" x14ac:dyDescent="0.25">
      <c r="A1366" s="586">
        <f t="shared" si="136"/>
        <v>2017</v>
      </c>
      <c r="B1366" s="586" t="str">
        <f t="shared" si="136"/>
        <v>NOVIEMBRE</v>
      </c>
      <c r="C1366" s="586">
        <v>21</v>
      </c>
      <c r="D1366" s="586" t="str">
        <f t="shared" si="131"/>
        <v>NOVIEMBRE 2017 / 20</v>
      </c>
      <c r="BG1366" s="547"/>
    </row>
    <row r="1367" spans="1:59" x14ac:dyDescent="0.25">
      <c r="A1367" s="586">
        <f t="shared" si="136"/>
        <v>2017</v>
      </c>
      <c r="B1367" s="586" t="str">
        <f t="shared" si="136"/>
        <v>NOVIEMBRE</v>
      </c>
      <c r="C1367" s="586">
        <v>22</v>
      </c>
      <c r="D1367" s="586" t="str">
        <f t="shared" si="131"/>
        <v>NOVIEMBRE 2017 / 21</v>
      </c>
      <c r="BG1367" s="547"/>
    </row>
    <row r="1368" spans="1:59" x14ac:dyDescent="0.25">
      <c r="A1368" s="586">
        <f t="shared" si="136"/>
        <v>2017</v>
      </c>
      <c r="B1368" s="586" t="str">
        <f t="shared" si="136"/>
        <v>NOVIEMBRE</v>
      </c>
      <c r="C1368" s="586">
        <v>23</v>
      </c>
      <c r="D1368" s="586" t="str">
        <f t="shared" si="131"/>
        <v>NOVIEMBRE 2017 / 22</v>
      </c>
      <c r="BG1368" s="547"/>
    </row>
    <row r="1369" spans="1:59" x14ac:dyDescent="0.25">
      <c r="A1369" s="586">
        <f t="shared" si="136"/>
        <v>2017</v>
      </c>
      <c r="B1369" s="586" t="str">
        <f t="shared" si="136"/>
        <v>NOVIEMBRE</v>
      </c>
      <c r="C1369" s="586">
        <v>24</v>
      </c>
      <c r="D1369" s="586" t="str">
        <f t="shared" si="131"/>
        <v>NOVIEMBRE 2017 / 23</v>
      </c>
      <c r="BG1369" s="547"/>
    </row>
    <row r="1370" spans="1:59" x14ac:dyDescent="0.25">
      <c r="A1370" s="586">
        <f t="shared" si="136"/>
        <v>2017</v>
      </c>
      <c r="B1370" s="586" t="str">
        <f t="shared" si="136"/>
        <v>NOVIEMBRE</v>
      </c>
      <c r="C1370" s="586">
        <v>25</v>
      </c>
      <c r="D1370" s="586" t="str">
        <f t="shared" si="131"/>
        <v>NOVIEMBRE 2017 / 24</v>
      </c>
      <c r="BG1370" s="547"/>
    </row>
    <row r="1371" spans="1:59" x14ac:dyDescent="0.25">
      <c r="A1371" s="586">
        <f t="shared" si="136"/>
        <v>2017</v>
      </c>
      <c r="B1371" s="586" t="str">
        <f t="shared" si="136"/>
        <v>NOVIEMBRE</v>
      </c>
      <c r="C1371" s="586">
        <v>26</v>
      </c>
      <c r="D1371" s="586" t="str">
        <f t="shared" si="131"/>
        <v>NOVIEMBRE 2017 / 25</v>
      </c>
      <c r="BG1371" s="547"/>
    </row>
    <row r="1372" spans="1:59" x14ac:dyDescent="0.25">
      <c r="A1372" s="586">
        <f t="shared" si="136"/>
        <v>2017</v>
      </c>
      <c r="B1372" s="586" t="str">
        <f t="shared" si="136"/>
        <v>NOVIEMBRE</v>
      </c>
      <c r="C1372" s="586">
        <v>27</v>
      </c>
      <c r="D1372" s="586" t="str">
        <f t="shared" si="131"/>
        <v>NOVIEMBRE 2017 / 26</v>
      </c>
      <c r="BG1372" s="547"/>
    </row>
    <row r="1373" spans="1:59" x14ac:dyDescent="0.25">
      <c r="A1373" s="586">
        <f t="shared" si="136"/>
        <v>2017</v>
      </c>
      <c r="B1373" s="586" t="str">
        <f t="shared" si="136"/>
        <v>NOVIEMBRE</v>
      </c>
      <c r="C1373" s="586">
        <v>28</v>
      </c>
      <c r="D1373" s="586" t="str">
        <f t="shared" si="131"/>
        <v>NOVIEMBRE 2017 / 27</v>
      </c>
      <c r="BG1373" s="547"/>
    </row>
    <row r="1374" spans="1:59" x14ac:dyDescent="0.25">
      <c r="A1374" s="586">
        <f t="shared" si="136"/>
        <v>2017</v>
      </c>
      <c r="B1374" s="586" t="str">
        <f t="shared" si="136"/>
        <v>NOVIEMBRE</v>
      </c>
      <c r="C1374" s="586">
        <v>29</v>
      </c>
      <c r="D1374" s="586" t="str">
        <f t="shared" si="131"/>
        <v>NOVIEMBRE 2017 / 28</v>
      </c>
      <c r="BG1374" s="547"/>
    </row>
    <row r="1375" spans="1:59" x14ac:dyDescent="0.25">
      <c r="A1375" s="586">
        <f t="shared" si="136"/>
        <v>2017</v>
      </c>
      <c r="B1375" s="586" t="str">
        <f t="shared" si="136"/>
        <v>NOVIEMBRE</v>
      </c>
      <c r="C1375" s="586">
        <v>30</v>
      </c>
      <c r="D1375" s="586" t="str">
        <f t="shared" si="131"/>
        <v>NOVIEMBRE 2017 / 29</v>
      </c>
      <c r="BG1375" s="547"/>
    </row>
    <row r="1376" spans="1:59" x14ac:dyDescent="0.25">
      <c r="A1376" s="586">
        <f t="shared" si="136"/>
        <v>2017</v>
      </c>
      <c r="B1376" s="586" t="str">
        <f t="shared" si="136"/>
        <v>NOVIEMBRE</v>
      </c>
      <c r="C1376" s="586">
        <v>31</v>
      </c>
      <c r="D1376" s="586" t="str">
        <f t="shared" si="131"/>
        <v>NOVIEMBRE 2017 / 30</v>
      </c>
      <c r="BG1376" s="547"/>
    </row>
    <row r="1377" spans="1:105" x14ac:dyDescent="0.25">
      <c r="A1377" s="206"/>
      <c r="B1377" s="206"/>
      <c r="C1377" s="206"/>
      <c r="D1377" s="586" t="str">
        <f t="shared" si="131"/>
        <v>NOVIEMBRE 2017 / 31</v>
      </c>
      <c r="BG1377" s="547"/>
    </row>
    <row r="1378" spans="1:105" ht="15.75" x14ac:dyDescent="0.25">
      <c r="A1378" s="586">
        <v>2017</v>
      </c>
      <c r="B1378" s="586" t="s">
        <v>238</v>
      </c>
      <c r="C1378" s="586">
        <v>1</v>
      </c>
      <c r="D1378" s="208" t="s">
        <v>228</v>
      </c>
      <c r="E1378" s="209" t="str">
        <f>IFERROR(AVERAGE(E1347:E1377),"")</f>
        <v/>
      </c>
      <c r="F1378" s="209" t="str">
        <f>IFERROR(AVERAGE(F1347:F1377),"")</f>
        <v/>
      </c>
      <c r="G1378" s="209" t="str">
        <f>IFERROR(AVERAGE(G1347:G1377),"")</f>
        <v/>
      </c>
      <c r="H1378" s="209" t="str">
        <f>IFERROR(AVERAGE(H1347:H1377),"")</f>
        <v/>
      </c>
      <c r="I1378" s="209" t="str">
        <f>IFERROR(AVERAGE(I1347:I1377),"")</f>
        <v/>
      </c>
      <c r="J1378" s="209" t="str">
        <f t="shared" ref="J1378:BU1378" si="137">IFERROR(AVERAGE(J1347:J1377),"")</f>
        <v/>
      </c>
      <c r="K1378" s="209" t="str">
        <f t="shared" si="137"/>
        <v/>
      </c>
      <c r="L1378" s="209" t="str">
        <f t="shared" si="137"/>
        <v/>
      </c>
      <c r="M1378" s="209" t="str">
        <f t="shared" si="137"/>
        <v/>
      </c>
      <c r="N1378" s="209" t="str">
        <f t="shared" si="137"/>
        <v/>
      </c>
      <c r="O1378" s="209" t="str">
        <f t="shared" si="137"/>
        <v/>
      </c>
      <c r="P1378" s="209" t="str">
        <f t="shared" si="137"/>
        <v/>
      </c>
      <c r="Q1378" s="209" t="str">
        <f t="shared" si="137"/>
        <v/>
      </c>
      <c r="R1378" s="209" t="str">
        <f t="shared" si="137"/>
        <v/>
      </c>
      <c r="S1378" s="209" t="str">
        <f t="shared" si="137"/>
        <v/>
      </c>
      <c r="T1378" s="209" t="str">
        <f t="shared" si="137"/>
        <v/>
      </c>
      <c r="U1378" s="209" t="str">
        <f t="shared" si="137"/>
        <v/>
      </c>
      <c r="V1378" s="209" t="str">
        <f t="shared" si="137"/>
        <v/>
      </c>
      <c r="W1378" s="209" t="str">
        <f t="shared" si="137"/>
        <v/>
      </c>
      <c r="X1378" s="209" t="str">
        <f t="shared" si="137"/>
        <v/>
      </c>
      <c r="Y1378" s="418" t="str">
        <f t="shared" si="137"/>
        <v/>
      </c>
      <c r="Z1378" s="209" t="str">
        <f t="shared" si="137"/>
        <v/>
      </c>
      <c r="AA1378" s="209" t="str">
        <f t="shared" si="137"/>
        <v/>
      </c>
      <c r="AB1378" s="209" t="str">
        <f t="shared" si="137"/>
        <v/>
      </c>
      <c r="AC1378" s="209" t="str">
        <f t="shared" si="137"/>
        <v/>
      </c>
      <c r="AD1378" s="209" t="str">
        <f t="shared" si="137"/>
        <v/>
      </c>
      <c r="AE1378" s="209" t="str">
        <f t="shared" si="137"/>
        <v/>
      </c>
      <c r="AF1378" s="209" t="str">
        <f t="shared" si="137"/>
        <v/>
      </c>
      <c r="AG1378" s="209" t="str">
        <f t="shared" si="137"/>
        <v/>
      </c>
      <c r="AH1378" s="209" t="str">
        <f t="shared" si="137"/>
        <v/>
      </c>
      <c r="AI1378" s="209" t="str">
        <f t="shared" si="137"/>
        <v/>
      </c>
      <c r="AJ1378" s="209" t="str">
        <f t="shared" si="137"/>
        <v/>
      </c>
      <c r="AK1378" s="209" t="str">
        <f t="shared" si="137"/>
        <v/>
      </c>
      <c r="AL1378" s="209" t="str">
        <f t="shared" si="137"/>
        <v/>
      </c>
      <c r="AM1378" s="209" t="str">
        <f t="shared" si="137"/>
        <v/>
      </c>
      <c r="AN1378" s="209" t="str">
        <f t="shared" si="137"/>
        <v/>
      </c>
      <c r="AO1378" s="209" t="str">
        <f t="shared" si="137"/>
        <v/>
      </c>
      <c r="AP1378" s="209" t="str">
        <f t="shared" si="137"/>
        <v/>
      </c>
      <c r="AQ1378" s="209" t="str">
        <f t="shared" si="137"/>
        <v/>
      </c>
      <c r="AR1378" s="209" t="str">
        <f t="shared" si="137"/>
        <v/>
      </c>
      <c r="AS1378" s="209" t="str">
        <f t="shared" si="137"/>
        <v/>
      </c>
      <c r="AT1378" s="209" t="str">
        <f t="shared" si="137"/>
        <v/>
      </c>
      <c r="AU1378" s="209" t="str">
        <f t="shared" si="137"/>
        <v/>
      </c>
      <c r="AV1378" s="209" t="str">
        <f t="shared" si="137"/>
        <v/>
      </c>
      <c r="AW1378" s="209" t="str">
        <f t="shared" si="137"/>
        <v/>
      </c>
      <c r="AX1378" s="210" t="str">
        <f t="shared" si="137"/>
        <v/>
      </c>
      <c r="AY1378" s="209" t="str">
        <f t="shared" si="137"/>
        <v/>
      </c>
      <c r="AZ1378" s="209" t="str">
        <f t="shared" si="137"/>
        <v/>
      </c>
      <c r="BA1378" s="209" t="str">
        <f t="shared" si="137"/>
        <v/>
      </c>
      <c r="BB1378" s="209" t="str">
        <f t="shared" si="137"/>
        <v/>
      </c>
      <c r="BC1378" s="209" t="str">
        <f t="shared" si="137"/>
        <v/>
      </c>
      <c r="BD1378" s="209" t="str">
        <f t="shared" si="137"/>
        <v/>
      </c>
      <c r="BE1378" s="209" t="str">
        <f t="shared" si="137"/>
        <v/>
      </c>
      <c r="BF1378" s="209" t="str">
        <f t="shared" si="137"/>
        <v/>
      </c>
      <c r="BG1378" s="412" t="str">
        <f t="shared" si="137"/>
        <v/>
      </c>
      <c r="BH1378" s="209" t="str">
        <f t="shared" si="137"/>
        <v/>
      </c>
      <c r="BI1378" s="209" t="str">
        <f t="shared" si="137"/>
        <v/>
      </c>
      <c r="BJ1378" s="209" t="str">
        <f t="shared" si="137"/>
        <v/>
      </c>
      <c r="BK1378" s="209" t="str">
        <f t="shared" si="137"/>
        <v/>
      </c>
      <c r="BL1378" s="209" t="str">
        <f t="shared" si="137"/>
        <v/>
      </c>
      <c r="BM1378" s="209" t="str">
        <f t="shared" si="137"/>
        <v/>
      </c>
      <c r="BN1378" s="209" t="str">
        <f t="shared" si="137"/>
        <v/>
      </c>
      <c r="BO1378" s="209" t="str">
        <f t="shared" si="137"/>
        <v/>
      </c>
      <c r="BP1378" s="209" t="str">
        <f t="shared" si="137"/>
        <v/>
      </c>
      <c r="BQ1378" s="209" t="str">
        <f t="shared" si="137"/>
        <v/>
      </c>
      <c r="BR1378" s="209" t="str">
        <f t="shared" si="137"/>
        <v/>
      </c>
      <c r="BS1378" s="209" t="str">
        <f t="shared" si="137"/>
        <v/>
      </c>
      <c r="BT1378" s="209" t="str">
        <f t="shared" si="137"/>
        <v/>
      </c>
      <c r="BU1378" s="209" t="str">
        <f t="shared" si="137"/>
        <v/>
      </c>
      <c r="BV1378" s="210" t="str">
        <f>IFERROR(AVERAGE(BV1347:BV1377),"")</f>
        <v/>
      </c>
      <c r="BW1378" s="206"/>
      <c r="BX1378" s="206"/>
      <c r="BY1378" s="206"/>
      <c r="BZ1378" s="206"/>
      <c r="CA1378" s="206"/>
      <c r="CB1378" s="206"/>
      <c r="CC1378" s="206"/>
      <c r="CD1378" s="206"/>
      <c r="CE1378" s="206"/>
      <c r="CF1378" s="206"/>
      <c r="CG1378" s="206"/>
      <c r="CH1378" s="206"/>
      <c r="CI1378" s="206"/>
      <c r="CJ1378" s="206"/>
      <c r="CK1378" s="206"/>
      <c r="CL1378" s="206"/>
      <c r="CM1378" s="206"/>
      <c r="CN1378" s="206"/>
      <c r="CO1378" s="448"/>
      <c r="CP1378" s="206"/>
      <c r="CQ1378" s="206"/>
      <c r="CR1378" s="206"/>
      <c r="CS1378" s="206"/>
      <c r="CT1378" s="206"/>
      <c r="CU1378" s="206"/>
      <c r="CV1378" s="206"/>
      <c r="CW1378" s="206"/>
      <c r="CX1378" s="206"/>
      <c r="CY1378" s="206"/>
      <c r="CZ1378" s="206"/>
      <c r="DA1378" s="206"/>
    </row>
    <row r="1379" spans="1:105" x14ac:dyDescent="0.25">
      <c r="A1379" s="586">
        <f>A1378</f>
        <v>2017</v>
      </c>
      <c r="B1379" s="586" t="str">
        <f>B1378</f>
        <v>DICIEMBRE</v>
      </c>
      <c r="C1379" s="586">
        <v>2</v>
      </c>
      <c r="D1379" s="586" t="str">
        <f t="shared" ref="D1379:D1409" si="138">B1378&amp;" "&amp;A1378&amp;" / "&amp;C1378</f>
        <v>DICIEMBRE 2017 / 1</v>
      </c>
      <c r="BG1379" s="547"/>
    </row>
    <row r="1380" spans="1:105" x14ac:dyDescent="0.25">
      <c r="A1380" s="586">
        <f t="shared" ref="A1380:B1395" si="139">A1379</f>
        <v>2017</v>
      </c>
      <c r="B1380" s="586" t="str">
        <f t="shared" si="139"/>
        <v>DICIEMBRE</v>
      </c>
      <c r="C1380" s="586">
        <v>3</v>
      </c>
      <c r="D1380" s="586" t="str">
        <f t="shared" si="138"/>
        <v>DICIEMBRE 2017 / 2</v>
      </c>
      <c r="BG1380" s="547"/>
    </row>
    <row r="1381" spans="1:105" x14ac:dyDescent="0.25">
      <c r="A1381" s="586">
        <f t="shared" si="139"/>
        <v>2017</v>
      </c>
      <c r="B1381" s="586" t="str">
        <f t="shared" si="139"/>
        <v>DICIEMBRE</v>
      </c>
      <c r="C1381" s="586">
        <v>4</v>
      </c>
      <c r="D1381" s="586" t="str">
        <f t="shared" si="138"/>
        <v>DICIEMBRE 2017 / 3</v>
      </c>
      <c r="BG1381" s="547"/>
    </row>
    <row r="1382" spans="1:105" x14ac:dyDescent="0.25">
      <c r="A1382" s="586">
        <f t="shared" si="139"/>
        <v>2017</v>
      </c>
      <c r="B1382" s="586" t="str">
        <f t="shared" si="139"/>
        <v>DICIEMBRE</v>
      </c>
      <c r="C1382" s="586">
        <v>5</v>
      </c>
      <c r="D1382" s="586" t="str">
        <f t="shared" si="138"/>
        <v>DICIEMBRE 2017 / 4</v>
      </c>
      <c r="BG1382" s="547"/>
    </row>
    <row r="1383" spans="1:105" x14ac:dyDescent="0.25">
      <c r="A1383" s="586">
        <f t="shared" si="139"/>
        <v>2017</v>
      </c>
      <c r="B1383" s="586" t="str">
        <f t="shared" si="139"/>
        <v>DICIEMBRE</v>
      </c>
      <c r="C1383" s="586">
        <v>6</v>
      </c>
      <c r="D1383" s="586" t="str">
        <f t="shared" si="138"/>
        <v>DICIEMBRE 2017 / 5</v>
      </c>
      <c r="BG1383" s="547"/>
    </row>
    <row r="1384" spans="1:105" x14ac:dyDescent="0.25">
      <c r="A1384" s="586">
        <f t="shared" si="139"/>
        <v>2017</v>
      </c>
      <c r="B1384" s="586" t="str">
        <f t="shared" si="139"/>
        <v>DICIEMBRE</v>
      </c>
      <c r="C1384" s="586">
        <v>7</v>
      </c>
      <c r="D1384" s="586" t="str">
        <f t="shared" si="138"/>
        <v>DICIEMBRE 2017 / 6</v>
      </c>
      <c r="BG1384" s="547"/>
    </row>
    <row r="1385" spans="1:105" x14ac:dyDescent="0.25">
      <c r="A1385" s="586">
        <f t="shared" si="139"/>
        <v>2017</v>
      </c>
      <c r="B1385" s="586" t="str">
        <f t="shared" si="139"/>
        <v>DICIEMBRE</v>
      </c>
      <c r="C1385" s="586">
        <v>8</v>
      </c>
      <c r="D1385" s="586" t="str">
        <f t="shared" si="138"/>
        <v>DICIEMBRE 2017 / 7</v>
      </c>
      <c r="BG1385" s="547"/>
    </row>
    <row r="1386" spans="1:105" x14ac:dyDescent="0.25">
      <c r="A1386" s="586">
        <f t="shared" si="139"/>
        <v>2017</v>
      </c>
      <c r="B1386" s="586" t="str">
        <f t="shared" si="139"/>
        <v>DICIEMBRE</v>
      </c>
      <c r="C1386" s="586">
        <v>9</v>
      </c>
      <c r="D1386" s="586" t="str">
        <f t="shared" si="138"/>
        <v>DICIEMBRE 2017 / 8</v>
      </c>
      <c r="BG1386" s="547"/>
    </row>
    <row r="1387" spans="1:105" x14ac:dyDescent="0.25">
      <c r="A1387" s="586">
        <f t="shared" si="139"/>
        <v>2017</v>
      </c>
      <c r="B1387" s="586" t="str">
        <f t="shared" si="139"/>
        <v>DICIEMBRE</v>
      </c>
      <c r="C1387" s="586">
        <v>10</v>
      </c>
      <c r="D1387" s="586" t="str">
        <f t="shared" si="138"/>
        <v>DICIEMBRE 2017 / 9</v>
      </c>
      <c r="BG1387" s="547"/>
    </row>
    <row r="1388" spans="1:105" x14ac:dyDescent="0.25">
      <c r="A1388" s="586">
        <f t="shared" si="139"/>
        <v>2017</v>
      </c>
      <c r="B1388" s="586" t="str">
        <f t="shared" si="139"/>
        <v>DICIEMBRE</v>
      </c>
      <c r="C1388" s="586">
        <v>11</v>
      </c>
      <c r="D1388" s="586" t="str">
        <f t="shared" si="138"/>
        <v>DICIEMBRE 2017 / 10</v>
      </c>
      <c r="BG1388" s="547"/>
    </row>
    <row r="1389" spans="1:105" x14ac:dyDescent="0.25">
      <c r="A1389" s="586">
        <f t="shared" si="139"/>
        <v>2017</v>
      </c>
      <c r="B1389" s="586" t="str">
        <f t="shared" si="139"/>
        <v>DICIEMBRE</v>
      </c>
      <c r="C1389" s="586">
        <v>12</v>
      </c>
      <c r="D1389" s="586" t="str">
        <f t="shared" si="138"/>
        <v>DICIEMBRE 2017 / 11</v>
      </c>
      <c r="BG1389" s="547"/>
    </row>
    <row r="1390" spans="1:105" x14ac:dyDescent="0.25">
      <c r="A1390" s="586">
        <f t="shared" si="139"/>
        <v>2017</v>
      </c>
      <c r="B1390" s="586" t="str">
        <f t="shared" si="139"/>
        <v>DICIEMBRE</v>
      </c>
      <c r="C1390" s="586">
        <v>13</v>
      </c>
      <c r="D1390" s="586" t="str">
        <f t="shared" si="138"/>
        <v>DICIEMBRE 2017 / 12</v>
      </c>
      <c r="BG1390" s="547"/>
    </row>
    <row r="1391" spans="1:105" x14ac:dyDescent="0.25">
      <c r="A1391" s="586">
        <f t="shared" si="139"/>
        <v>2017</v>
      </c>
      <c r="B1391" s="586" t="str">
        <f t="shared" si="139"/>
        <v>DICIEMBRE</v>
      </c>
      <c r="C1391" s="586">
        <v>14</v>
      </c>
      <c r="D1391" s="586" t="str">
        <f t="shared" si="138"/>
        <v>DICIEMBRE 2017 / 13</v>
      </c>
      <c r="BG1391" s="547"/>
    </row>
    <row r="1392" spans="1:105" x14ac:dyDescent="0.25">
      <c r="A1392" s="586">
        <f t="shared" si="139"/>
        <v>2017</v>
      </c>
      <c r="B1392" s="586" t="str">
        <f t="shared" si="139"/>
        <v>DICIEMBRE</v>
      </c>
      <c r="C1392" s="586">
        <v>15</v>
      </c>
      <c r="D1392" s="586" t="str">
        <f t="shared" si="138"/>
        <v>DICIEMBRE 2017 / 14</v>
      </c>
      <c r="BG1392" s="547"/>
    </row>
    <row r="1393" spans="1:59" x14ac:dyDescent="0.25">
      <c r="A1393" s="586">
        <f t="shared" si="139"/>
        <v>2017</v>
      </c>
      <c r="B1393" s="586" t="str">
        <f t="shared" si="139"/>
        <v>DICIEMBRE</v>
      </c>
      <c r="C1393" s="586">
        <v>16</v>
      </c>
      <c r="D1393" s="586" t="str">
        <f t="shared" si="138"/>
        <v>DICIEMBRE 2017 / 15</v>
      </c>
      <c r="BG1393" s="547"/>
    </row>
    <row r="1394" spans="1:59" x14ac:dyDescent="0.25">
      <c r="A1394" s="586">
        <f t="shared" si="139"/>
        <v>2017</v>
      </c>
      <c r="B1394" s="586" t="str">
        <f t="shared" si="139"/>
        <v>DICIEMBRE</v>
      </c>
      <c r="C1394" s="586">
        <v>17</v>
      </c>
      <c r="D1394" s="586" t="str">
        <f t="shared" si="138"/>
        <v>DICIEMBRE 2017 / 16</v>
      </c>
      <c r="BG1394" s="547"/>
    </row>
    <row r="1395" spans="1:59" x14ac:dyDescent="0.25">
      <c r="A1395" s="586">
        <f t="shared" si="139"/>
        <v>2017</v>
      </c>
      <c r="B1395" s="586" t="str">
        <f t="shared" si="139"/>
        <v>DICIEMBRE</v>
      </c>
      <c r="C1395" s="586">
        <v>18</v>
      </c>
      <c r="D1395" s="586" t="str">
        <f t="shared" si="138"/>
        <v>DICIEMBRE 2017 / 17</v>
      </c>
      <c r="BG1395" s="547"/>
    </row>
    <row r="1396" spans="1:59" x14ac:dyDescent="0.25">
      <c r="A1396" s="586">
        <f t="shared" ref="A1396:B1408" si="140">A1395</f>
        <v>2017</v>
      </c>
      <c r="B1396" s="586" t="str">
        <f t="shared" si="140"/>
        <v>DICIEMBRE</v>
      </c>
      <c r="C1396" s="586">
        <v>19</v>
      </c>
      <c r="D1396" s="586" t="str">
        <f t="shared" si="138"/>
        <v>DICIEMBRE 2017 / 18</v>
      </c>
      <c r="BG1396" s="547"/>
    </row>
    <row r="1397" spans="1:59" x14ac:dyDescent="0.25">
      <c r="A1397" s="586">
        <f t="shared" si="140"/>
        <v>2017</v>
      </c>
      <c r="B1397" s="586" t="str">
        <f t="shared" si="140"/>
        <v>DICIEMBRE</v>
      </c>
      <c r="C1397" s="586">
        <v>20</v>
      </c>
      <c r="D1397" s="586" t="str">
        <f t="shared" si="138"/>
        <v>DICIEMBRE 2017 / 19</v>
      </c>
      <c r="BG1397" s="547"/>
    </row>
    <row r="1398" spans="1:59" x14ac:dyDescent="0.25">
      <c r="A1398" s="586">
        <f t="shared" si="140"/>
        <v>2017</v>
      </c>
      <c r="B1398" s="586" t="str">
        <f t="shared" si="140"/>
        <v>DICIEMBRE</v>
      </c>
      <c r="C1398" s="586">
        <v>21</v>
      </c>
      <c r="D1398" s="586" t="str">
        <f t="shared" si="138"/>
        <v>DICIEMBRE 2017 / 20</v>
      </c>
      <c r="BG1398" s="547"/>
    </row>
    <row r="1399" spans="1:59" x14ac:dyDescent="0.25">
      <c r="A1399" s="586">
        <f t="shared" si="140"/>
        <v>2017</v>
      </c>
      <c r="B1399" s="586" t="str">
        <f t="shared" si="140"/>
        <v>DICIEMBRE</v>
      </c>
      <c r="C1399" s="586">
        <v>22</v>
      </c>
      <c r="D1399" s="586" t="str">
        <f t="shared" si="138"/>
        <v>DICIEMBRE 2017 / 21</v>
      </c>
      <c r="BG1399" s="547"/>
    </row>
    <row r="1400" spans="1:59" x14ac:dyDescent="0.25">
      <c r="A1400" s="586">
        <f t="shared" si="140"/>
        <v>2017</v>
      </c>
      <c r="B1400" s="586" t="str">
        <f t="shared" si="140"/>
        <v>DICIEMBRE</v>
      </c>
      <c r="C1400" s="586">
        <v>23</v>
      </c>
      <c r="D1400" s="586" t="str">
        <f t="shared" si="138"/>
        <v>DICIEMBRE 2017 / 22</v>
      </c>
      <c r="BG1400" s="547"/>
    </row>
    <row r="1401" spans="1:59" x14ac:dyDescent="0.25">
      <c r="A1401" s="586">
        <f t="shared" si="140"/>
        <v>2017</v>
      </c>
      <c r="B1401" s="586" t="str">
        <f t="shared" si="140"/>
        <v>DICIEMBRE</v>
      </c>
      <c r="C1401" s="586">
        <v>24</v>
      </c>
      <c r="D1401" s="586" t="str">
        <f t="shared" si="138"/>
        <v>DICIEMBRE 2017 / 23</v>
      </c>
      <c r="BG1401" s="547"/>
    </row>
    <row r="1402" spans="1:59" x14ac:dyDescent="0.25">
      <c r="A1402" s="586">
        <f t="shared" si="140"/>
        <v>2017</v>
      </c>
      <c r="B1402" s="586" t="str">
        <f t="shared" si="140"/>
        <v>DICIEMBRE</v>
      </c>
      <c r="C1402" s="586">
        <v>25</v>
      </c>
      <c r="D1402" s="586" t="str">
        <f t="shared" si="138"/>
        <v>DICIEMBRE 2017 / 24</v>
      </c>
      <c r="BG1402" s="547"/>
    </row>
    <row r="1403" spans="1:59" x14ac:dyDescent="0.25">
      <c r="A1403" s="586">
        <f t="shared" si="140"/>
        <v>2017</v>
      </c>
      <c r="B1403" s="586" t="str">
        <f t="shared" si="140"/>
        <v>DICIEMBRE</v>
      </c>
      <c r="C1403" s="586">
        <v>26</v>
      </c>
      <c r="D1403" s="586" t="str">
        <f t="shared" si="138"/>
        <v>DICIEMBRE 2017 / 25</v>
      </c>
      <c r="BG1403" s="547"/>
    </row>
    <row r="1404" spans="1:59" x14ac:dyDescent="0.25">
      <c r="A1404" s="586">
        <f t="shared" si="140"/>
        <v>2017</v>
      </c>
      <c r="B1404" s="586" t="str">
        <f t="shared" si="140"/>
        <v>DICIEMBRE</v>
      </c>
      <c r="C1404" s="586">
        <v>27</v>
      </c>
      <c r="D1404" s="586" t="str">
        <f t="shared" si="138"/>
        <v>DICIEMBRE 2017 / 26</v>
      </c>
      <c r="BG1404" s="547"/>
    </row>
    <row r="1405" spans="1:59" x14ac:dyDescent="0.25">
      <c r="A1405" s="586">
        <f t="shared" si="140"/>
        <v>2017</v>
      </c>
      <c r="B1405" s="586" t="str">
        <f t="shared" si="140"/>
        <v>DICIEMBRE</v>
      </c>
      <c r="C1405" s="586">
        <v>28</v>
      </c>
      <c r="D1405" s="586" t="str">
        <f t="shared" si="138"/>
        <v>DICIEMBRE 2017 / 27</v>
      </c>
      <c r="BG1405" s="547"/>
    </row>
    <row r="1406" spans="1:59" x14ac:dyDescent="0.25">
      <c r="A1406" s="586">
        <f t="shared" si="140"/>
        <v>2017</v>
      </c>
      <c r="B1406" s="586" t="str">
        <f t="shared" si="140"/>
        <v>DICIEMBRE</v>
      </c>
      <c r="C1406" s="586">
        <v>29</v>
      </c>
      <c r="D1406" s="586" t="str">
        <f t="shared" si="138"/>
        <v>DICIEMBRE 2017 / 28</v>
      </c>
      <c r="BG1406" s="547"/>
    </row>
    <row r="1407" spans="1:59" x14ac:dyDescent="0.25">
      <c r="A1407" s="586">
        <f t="shared" si="140"/>
        <v>2017</v>
      </c>
      <c r="B1407" s="586" t="str">
        <f t="shared" si="140"/>
        <v>DICIEMBRE</v>
      </c>
      <c r="C1407" s="586">
        <v>30</v>
      </c>
      <c r="D1407" s="586" t="str">
        <f t="shared" si="138"/>
        <v>DICIEMBRE 2017 / 29</v>
      </c>
      <c r="BG1407" s="547"/>
    </row>
    <row r="1408" spans="1:59" x14ac:dyDescent="0.25">
      <c r="A1408" s="586">
        <f t="shared" si="140"/>
        <v>2017</v>
      </c>
      <c r="B1408" s="586" t="str">
        <f t="shared" si="140"/>
        <v>DICIEMBRE</v>
      </c>
      <c r="C1408" s="586">
        <v>31</v>
      </c>
      <c r="D1408" s="586" t="str">
        <f t="shared" si="138"/>
        <v>DICIEMBRE 2017 / 30</v>
      </c>
      <c r="BG1408" s="547"/>
    </row>
    <row r="1409" spans="4:105" x14ac:dyDescent="0.25">
      <c r="D1409" s="586" t="str">
        <f t="shared" si="138"/>
        <v>DICIEMBRE 2017 / 31</v>
      </c>
      <c r="BG1409" s="547"/>
    </row>
    <row r="1410" spans="4:105" ht="15.75" x14ac:dyDescent="0.25">
      <c r="D1410" s="208" t="s">
        <v>228</v>
      </c>
      <c r="E1410" s="209" t="str">
        <f>IFERROR(AVERAGE(E1379:E1409),"")</f>
        <v/>
      </c>
      <c r="F1410" s="209" t="str">
        <f>IFERROR(AVERAGE(F1379:F1409),"")</f>
        <v/>
      </c>
      <c r="G1410" s="209" t="str">
        <f>IFERROR(AVERAGE(G1379:G1409),"")</f>
        <v/>
      </c>
      <c r="H1410" s="209" t="str">
        <f>IFERROR(AVERAGE(H1379:H1409),"")</f>
        <v/>
      </c>
      <c r="I1410" s="209" t="str">
        <f>IFERROR(AVERAGE(I1379:I1409),"")</f>
        <v/>
      </c>
      <c r="J1410" s="209" t="str">
        <f t="shared" ref="J1410:BU1410" si="141">IFERROR(AVERAGE(J1379:J1409),"")</f>
        <v/>
      </c>
      <c r="K1410" s="209" t="str">
        <f t="shared" si="141"/>
        <v/>
      </c>
      <c r="L1410" s="209" t="str">
        <f t="shared" si="141"/>
        <v/>
      </c>
      <c r="M1410" s="209" t="str">
        <f t="shared" si="141"/>
        <v/>
      </c>
      <c r="N1410" s="209" t="str">
        <f t="shared" si="141"/>
        <v/>
      </c>
      <c r="O1410" s="209" t="str">
        <f t="shared" si="141"/>
        <v/>
      </c>
      <c r="P1410" s="209" t="str">
        <f t="shared" si="141"/>
        <v/>
      </c>
      <c r="Q1410" s="209" t="str">
        <f t="shared" si="141"/>
        <v/>
      </c>
      <c r="R1410" s="209" t="str">
        <f t="shared" si="141"/>
        <v/>
      </c>
      <c r="S1410" s="209" t="str">
        <f t="shared" si="141"/>
        <v/>
      </c>
      <c r="T1410" s="209" t="str">
        <f t="shared" si="141"/>
        <v/>
      </c>
      <c r="U1410" s="209" t="str">
        <f t="shared" si="141"/>
        <v/>
      </c>
      <c r="V1410" s="209" t="str">
        <f t="shared" si="141"/>
        <v/>
      </c>
      <c r="W1410" s="209" t="str">
        <f t="shared" si="141"/>
        <v/>
      </c>
      <c r="X1410" s="209" t="str">
        <f t="shared" si="141"/>
        <v/>
      </c>
      <c r="Y1410" s="418" t="str">
        <f t="shared" si="141"/>
        <v/>
      </c>
      <c r="Z1410" s="209" t="str">
        <f t="shared" si="141"/>
        <v/>
      </c>
      <c r="AA1410" s="209" t="str">
        <f t="shared" si="141"/>
        <v/>
      </c>
      <c r="AB1410" s="209" t="str">
        <f t="shared" si="141"/>
        <v/>
      </c>
      <c r="AC1410" s="209" t="str">
        <f t="shared" si="141"/>
        <v/>
      </c>
      <c r="AD1410" s="209" t="str">
        <f t="shared" si="141"/>
        <v/>
      </c>
      <c r="AE1410" s="209" t="str">
        <f t="shared" si="141"/>
        <v/>
      </c>
      <c r="AF1410" s="209" t="str">
        <f t="shared" si="141"/>
        <v/>
      </c>
      <c r="AG1410" s="209" t="str">
        <f t="shared" si="141"/>
        <v/>
      </c>
      <c r="AH1410" s="209" t="str">
        <f t="shared" si="141"/>
        <v/>
      </c>
      <c r="AI1410" s="209" t="str">
        <f t="shared" si="141"/>
        <v/>
      </c>
      <c r="AJ1410" s="209" t="str">
        <f t="shared" si="141"/>
        <v/>
      </c>
      <c r="AK1410" s="209" t="str">
        <f t="shared" si="141"/>
        <v/>
      </c>
      <c r="AL1410" s="209" t="str">
        <f t="shared" si="141"/>
        <v/>
      </c>
      <c r="AM1410" s="209" t="str">
        <f t="shared" si="141"/>
        <v/>
      </c>
      <c r="AN1410" s="209" t="str">
        <f t="shared" si="141"/>
        <v/>
      </c>
      <c r="AO1410" s="209" t="str">
        <f t="shared" si="141"/>
        <v/>
      </c>
      <c r="AP1410" s="209" t="str">
        <f t="shared" si="141"/>
        <v/>
      </c>
      <c r="AQ1410" s="209" t="str">
        <f t="shared" si="141"/>
        <v/>
      </c>
      <c r="AR1410" s="209" t="str">
        <f t="shared" si="141"/>
        <v/>
      </c>
      <c r="AS1410" s="209" t="str">
        <f t="shared" si="141"/>
        <v/>
      </c>
      <c r="AT1410" s="209" t="str">
        <f t="shared" si="141"/>
        <v/>
      </c>
      <c r="AU1410" s="209" t="str">
        <f t="shared" si="141"/>
        <v/>
      </c>
      <c r="AV1410" s="209" t="str">
        <f t="shared" si="141"/>
        <v/>
      </c>
      <c r="AW1410" s="209" t="str">
        <f t="shared" si="141"/>
        <v/>
      </c>
      <c r="AX1410" s="210" t="str">
        <f t="shared" si="141"/>
        <v/>
      </c>
      <c r="AY1410" s="209" t="str">
        <f t="shared" si="141"/>
        <v/>
      </c>
      <c r="AZ1410" s="209" t="str">
        <f t="shared" si="141"/>
        <v/>
      </c>
      <c r="BA1410" s="209" t="str">
        <f t="shared" si="141"/>
        <v/>
      </c>
      <c r="BB1410" s="209" t="str">
        <f t="shared" si="141"/>
        <v/>
      </c>
      <c r="BC1410" s="209" t="str">
        <f t="shared" si="141"/>
        <v/>
      </c>
      <c r="BD1410" s="209" t="str">
        <f t="shared" si="141"/>
        <v/>
      </c>
      <c r="BE1410" s="209" t="str">
        <f t="shared" si="141"/>
        <v/>
      </c>
      <c r="BF1410" s="209" t="str">
        <f t="shared" si="141"/>
        <v/>
      </c>
      <c r="BG1410" s="412" t="str">
        <f t="shared" si="141"/>
        <v/>
      </c>
      <c r="BH1410" s="209" t="str">
        <f t="shared" si="141"/>
        <v/>
      </c>
      <c r="BI1410" s="209" t="str">
        <f t="shared" si="141"/>
        <v/>
      </c>
      <c r="BJ1410" s="209" t="str">
        <f t="shared" si="141"/>
        <v/>
      </c>
      <c r="BK1410" s="209" t="str">
        <f t="shared" si="141"/>
        <v/>
      </c>
      <c r="BL1410" s="209" t="str">
        <f t="shared" si="141"/>
        <v/>
      </c>
      <c r="BM1410" s="209" t="str">
        <f t="shared" si="141"/>
        <v/>
      </c>
      <c r="BN1410" s="209" t="str">
        <f t="shared" si="141"/>
        <v/>
      </c>
      <c r="BO1410" s="209" t="str">
        <f t="shared" si="141"/>
        <v/>
      </c>
      <c r="BP1410" s="209" t="str">
        <f t="shared" si="141"/>
        <v/>
      </c>
      <c r="BQ1410" s="209" t="str">
        <f t="shared" si="141"/>
        <v/>
      </c>
      <c r="BR1410" s="209" t="str">
        <f t="shared" si="141"/>
        <v/>
      </c>
      <c r="BS1410" s="209" t="str">
        <f t="shared" si="141"/>
        <v/>
      </c>
      <c r="BT1410" s="209" t="str">
        <f t="shared" si="141"/>
        <v/>
      </c>
      <c r="BU1410" s="209" t="str">
        <f t="shared" si="141"/>
        <v/>
      </c>
      <c r="BV1410" s="210" t="str">
        <f>IFERROR(AVERAGE(BV1379:BV1409),"")</f>
        <v/>
      </c>
      <c r="BW1410" s="206"/>
      <c r="BX1410" s="206"/>
      <c r="BY1410" s="206"/>
      <c r="BZ1410" s="206"/>
      <c r="CA1410" s="206"/>
      <c r="CB1410" s="206"/>
      <c r="CC1410" s="206"/>
      <c r="CD1410" s="206"/>
      <c r="CE1410" s="206"/>
      <c r="CF1410" s="206"/>
      <c r="CG1410" s="206"/>
      <c r="CH1410" s="206"/>
      <c r="CI1410" s="206"/>
      <c r="CJ1410" s="206"/>
      <c r="CK1410" s="206"/>
      <c r="CL1410" s="206"/>
      <c r="CM1410" s="206"/>
      <c r="CN1410" s="206"/>
      <c r="CO1410" s="448"/>
      <c r="CP1410" s="206"/>
      <c r="CQ1410" s="206"/>
      <c r="CR1410" s="206"/>
      <c r="CS1410" s="206"/>
      <c r="CT1410" s="206"/>
      <c r="CU1410" s="206"/>
      <c r="CV1410" s="206"/>
      <c r="CW1410" s="206"/>
      <c r="CX1410" s="206"/>
      <c r="CY1410" s="206"/>
      <c r="CZ1410" s="206"/>
      <c r="DA1410" s="206"/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DO!K3:K3</xm:f>
              <xm:sqref>L3</xm:sqref>
            </x14:sparkline>
            <x14:sparkline>
              <xm:f>DO!K4:K4</xm:f>
              <xm:sqref>L4</xm:sqref>
            </x14:sparkline>
            <x14:sparkline>
              <xm:f>DO!K5:K5</xm:f>
              <xm:sqref>L5</xm:sqref>
            </x14:sparkline>
            <x14:sparkline>
              <xm:f>DO!K6:K6</xm:f>
              <xm:sqref>L6</xm:sqref>
            </x14:sparkline>
            <x14:sparkline>
              <xm:f>DO!K7:K7</xm:f>
              <xm:sqref>L7</xm:sqref>
            </x14:sparkline>
            <x14:sparkline>
              <xm:f>DO!K8:K8</xm:f>
              <xm:sqref>L8</xm:sqref>
            </x14:sparkline>
            <x14:sparkline>
              <xm:f>DO!K9:K9</xm:f>
              <xm:sqref>L9</xm:sqref>
            </x14:sparkline>
            <x14:sparkline>
              <xm:f>DO!K10:K10</xm:f>
              <xm:sqref>L10</xm:sqref>
            </x14:sparkline>
            <x14:sparkline>
              <xm:f>DO!K11:K11</xm:f>
              <xm:sqref>L11</xm:sqref>
            </x14:sparkline>
            <x14:sparkline>
              <xm:f>DO!K12:K12</xm:f>
              <xm:sqref>L12</xm:sqref>
            </x14:sparkline>
            <x14:sparkline>
              <xm:f>DO!K13:K13</xm:f>
              <xm:sqref>L13</xm:sqref>
            </x14:sparkline>
            <x14:sparkline>
              <xm:f>DO!K14:K14</xm:f>
              <xm:sqref>L14</xm:sqref>
            </x14:sparkline>
            <x14:sparkline>
              <xm:f>DO!K15:K15</xm:f>
              <xm:sqref>L15</xm:sqref>
            </x14:sparkline>
            <x14:sparkline>
              <xm:f>DO!K16:K16</xm:f>
              <xm:sqref>L16</xm:sqref>
            </x14:sparkline>
            <x14:sparkline>
              <xm:f>DO!K17:K17</xm:f>
              <xm:sqref>L17</xm:sqref>
            </x14:sparkline>
            <x14:sparkline>
              <xm:f>DO!K18:K18</xm:f>
              <xm:sqref>L18</xm:sqref>
            </x14:sparkline>
            <x14:sparkline>
              <xm:f>DO!K19:K19</xm:f>
              <xm:sqref>L19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D1410"/>
  <sheetViews>
    <sheetView topLeftCell="AE1" zoomScale="70" zoomScaleNormal="70" workbookViewId="0">
      <pane ySplit="2" topLeftCell="A1119" activePane="bottomLeft" state="frozen"/>
      <selection activeCell="A8" sqref="A8:E14"/>
      <selection pane="bottomLeft" activeCell="AT1142" sqref="AT1142"/>
    </sheetView>
  </sheetViews>
  <sheetFormatPr baseColWidth="10" defaultRowHeight="15" x14ac:dyDescent="0.25"/>
  <cols>
    <col min="1" max="1" width="6.28515625" style="44" hidden="1" customWidth="1"/>
    <col min="2" max="2" width="14" style="44" hidden="1" customWidth="1"/>
    <col min="3" max="3" width="3.85546875" style="44" hidden="1" customWidth="1"/>
    <col min="4" max="4" width="32" style="44" bestFit="1" customWidth="1"/>
    <col min="5" max="8" width="15.7109375" style="44" customWidth="1"/>
    <col min="9" max="9" width="16.140625" style="44" bestFit="1" customWidth="1"/>
    <col min="10" max="10" width="19.5703125" style="44" bestFit="1" customWidth="1"/>
    <col min="11" max="12" width="15.7109375" style="44" customWidth="1"/>
    <col min="13" max="13" width="16.7109375" style="44" customWidth="1"/>
    <col min="14" max="14" width="17" style="44" bestFit="1" customWidth="1"/>
    <col min="15" max="15" width="22.5703125" style="44" bestFit="1" customWidth="1"/>
    <col min="16" max="16" width="18.42578125" style="44" bestFit="1" customWidth="1"/>
    <col min="17" max="22" width="16.7109375" style="44" customWidth="1"/>
    <col min="23" max="23" width="17.140625" style="44" customWidth="1"/>
    <col min="24" max="24" width="16.7109375" style="44" customWidth="1"/>
    <col min="25" max="25" width="17.5703125" style="44" bestFit="1" customWidth="1"/>
    <col min="26" max="26" width="17.140625" style="44" customWidth="1"/>
    <col min="27" max="27" width="17.140625" style="55" customWidth="1"/>
    <col min="28" max="32" width="17.140625" style="44" customWidth="1"/>
    <col min="33" max="33" width="17.140625" style="417" customWidth="1"/>
    <col min="34" max="34" width="16.7109375" style="44" customWidth="1"/>
    <col min="35" max="42" width="17.140625" style="44" customWidth="1"/>
    <col min="43" max="43" width="17.140625" style="207" customWidth="1"/>
    <col min="44" max="44" width="16.7109375" style="44" customWidth="1"/>
    <col min="45" max="48" width="17.140625" style="44" customWidth="1"/>
    <col min="49" max="49" width="19.5703125" style="44" bestFit="1" customWidth="1"/>
    <col min="50" max="50" width="17.140625" style="55" customWidth="1"/>
    <col min="51" max="53" width="17.140625" style="44" customWidth="1"/>
    <col min="54" max="54" width="22.5703125" style="44" bestFit="1" customWidth="1"/>
    <col min="55" max="55" width="18.42578125" style="44" bestFit="1" customWidth="1"/>
    <col min="56" max="63" width="17.140625" style="44" customWidth="1"/>
    <col min="64" max="64" width="17.5703125" style="44" bestFit="1" customWidth="1"/>
    <col min="65" max="71" width="17.140625" style="44" customWidth="1"/>
    <col min="72" max="72" width="17.140625" style="411" customWidth="1"/>
    <col min="73" max="73" width="17.140625" style="44" customWidth="1"/>
    <col min="74" max="74" width="16.7109375" style="55" customWidth="1"/>
    <col min="75" max="81" width="17.140625" style="44" customWidth="1"/>
    <col min="82" max="82" width="11.42578125" style="207"/>
    <col min="83" max="16384" width="11.42578125" style="44"/>
  </cols>
  <sheetData>
    <row r="1" spans="1:82" ht="15.75" x14ac:dyDescent="0.25">
      <c r="D1" s="44" t="s">
        <v>243</v>
      </c>
      <c r="E1" s="165" t="s">
        <v>244</v>
      </c>
      <c r="F1" s="187" t="s">
        <v>245</v>
      </c>
      <c r="G1" s="165" t="s">
        <v>246</v>
      </c>
      <c r="H1" s="165" t="s">
        <v>247</v>
      </c>
      <c r="I1" s="165" t="s">
        <v>248</v>
      </c>
      <c r="J1" s="165" t="s">
        <v>249</v>
      </c>
      <c r="K1" s="165" t="s">
        <v>250</v>
      </c>
      <c r="L1" s="165" t="s">
        <v>251</v>
      </c>
      <c r="M1" s="165" t="s">
        <v>252</v>
      </c>
      <c r="N1" s="165" t="s">
        <v>253</v>
      </c>
      <c r="O1" s="165" t="s">
        <v>254</v>
      </c>
      <c r="P1" s="165" t="s">
        <v>255</v>
      </c>
      <c r="Q1" s="165" t="s">
        <v>256</v>
      </c>
      <c r="R1" s="165" t="s">
        <v>257</v>
      </c>
      <c r="S1" s="165" t="s">
        <v>258</v>
      </c>
      <c r="T1" s="165" t="s">
        <v>259</v>
      </c>
      <c r="U1" s="165" t="s">
        <v>260</v>
      </c>
      <c r="V1" s="165" t="s">
        <v>261</v>
      </c>
      <c r="W1" s="165" t="s">
        <v>262</v>
      </c>
      <c r="X1" s="165" t="s">
        <v>263</v>
      </c>
      <c r="Y1" s="165" t="s">
        <v>264</v>
      </c>
      <c r="Z1" s="165" t="s">
        <v>265</v>
      </c>
      <c r="AA1" s="166" t="s">
        <v>266</v>
      </c>
      <c r="AB1" s="166" t="s">
        <v>267</v>
      </c>
      <c r="AC1" s="166" t="s">
        <v>268</v>
      </c>
      <c r="AD1" s="166" t="s">
        <v>269</v>
      </c>
      <c r="AE1" s="166" t="s">
        <v>270</v>
      </c>
      <c r="AF1" s="166" t="s">
        <v>271</v>
      </c>
      <c r="AG1" s="203" t="s">
        <v>272</v>
      </c>
      <c r="AH1" s="203" t="s">
        <v>273</v>
      </c>
      <c r="AI1" s="203" t="s">
        <v>274</v>
      </c>
      <c r="AJ1" s="203" t="s">
        <v>275</v>
      </c>
      <c r="AK1" s="203" t="s">
        <v>276</v>
      </c>
      <c r="AL1" s="203" t="s">
        <v>277</v>
      </c>
      <c r="AM1" s="203" t="s">
        <v>278</v>
      </c>
      <c r="AN1" s="203" t="s">
        <v>279</v>
      </c>
      <c r="AO1" s="203" t="s">
        <v>280</v>
      </c>
      <c r="AP1" s="203" t="s">
        <v>281</v>
      </c>
      <c r="AQ1" s="234" t="s">
        <v>282</v>
      </c>
      <c r="AR1" s="167" t="s">
        <v>283</v>
      </c>
      <c r="AS1" s="193" t="s">
        <v>284</v>
      </c>
      <c r="AT1" s="167" t="s">
        <v>285</v>
      </c>
      <c r="AU1" s="167" t="s">
        <v>286</v>
      </c>
      <c r="AV1" s="167" t="s">
        <v>287</v>
      </c>
      <c r="AW1" s="167" t="s">
        <v>288</v>
      </c>
      <c r="AX1" s="167" t="s">
        <v>289</v>
      </c>
      <c r="AY1" s="167" t="s">
        <v>290</v>
      </c>
      <c r="AZ1" s="167" t="s">
        <v>291</v>
      </c>
      <c r="BA1" s="167" t="s">
        <v>292</v>
      </c>
      <c r="BB1" s="167" t="s">
        <v>293</v>
      </c>
      <c r="BC1" s="167" t="s">
        <v>294</v>
      </c>
      <c r="BD1" s="167" t="s">
        <v>295</v>
      </c>
      <c r="BE1" s="167" t="s">
        <v>296</v>
      </c>
      <c r="BF1" s="167" t="s">
        <v>297</v>
      </c>
      <c r="BG1" s="167" t="s">
        <v>298</v>
      </c>
      <c r="BH1" s="167" t="s">
        <v>299</v>
      </c>
      <c r="BI1" s="167" t="s">
        <v>300</v>
      </c>
      <c r="BJ1" s="167" t="s">
        <v>301</v>
      </c>
      <c r="BK1" s="167" t="s">
        <v>302</v>
      </c>
      <c r="BL1" s="167" t="s">
        <v>303</v>
      </c>
      <c r="BM1" s="167" t="s">
        <v>304</v>
      </c>
      <c r="BN1" s="168" t="s">
        <v>305</v>
      </c>
      <c r="BO1" s="168" t="s">
        <v>306</v>
      </c>
      <c r="BP1" s="168" t="s">
        <v>307</v>
      </c>
      <c r="BQ1" s="168" t="s">
        <v>308</v>
      </c>
      <c r="BR1" s="168" t="s">
        <v>309</v>
      </c>
      <c r="BS1" s="168" t="s">
        <v>310</v>
      </c>
      <c r="BT1" s="150" t="s">
        <v>311</v>
      </c>
      <c r="BU1" s="150" t="s">
        <v>312</v>
      </c>
      <c r="BV1" s="150" t="s">
        <v>343</v>
      </c>
      <c r="BW1" s="150" t="s">
        <v>344</v>
      </c>
      <c r="BX1" s="150" t="s">
        <v>345</v>
      </c>
      <c r="BY1" s="150" t="s">
        <v>346</v>
      </c>
      <c r="BZ1" s="150" t="s">
        <v>347</v>
      </c>
      <c r="CA1" s="150" t="s">
        <v>348</v>
      </c>
      <c r="CB1" s="150" t="s">
        <v>349</v>
      </c>
      <c r="CC1" s="150" t="s">
        <v>350</v>
      </c>
      <c r="CD1" s="234"/>
    </row>
    <row r="2" spans="1:82" ht="63" x14ac:dyDescent="0.25">
      <c r="A2" s="44">
        <v>2014</v>
      </c>
      <c r="B2" s="44" t="s">
        <v>226</v>
      </c>
      <c r="C2" s="44">
        <v>1</v>
      </c>
      <c r="E2" s="165" t="s">
        <v>23</v>
      </c>
      <c r="F2" s="187" t="s">
        <v>1</v>
      </c>
      <c r="G2" s="165" t="s">
        <v>2</v>
      </c>
      <c r="H2" s="165" t="s">
        <v>3</v>
      </c>
      <c r="I2" s="165" t="s">
        <v>85</v>
      </c>
      <c r="J2" s="165" t="s">
        <v>110</v>
      </c>
      <c r="K2" s="165" t="s">
        <v>43</v>
      </c>
      <c r="L2" s="165" t="s">
        <v>111</v>
      </c>
      <c r="M2" s="165" t="s">
        <v>112</v>
      </c>
      <c r="N2" s="165" t="s">
        <v>113</v>
      </c>
      <c r="O2" s="165" t="s">
        <v>114</v>
      </c>
      <c r="P2" s="165" t="s">
        <v>115</v>
      </c>
      <c r="Q2" s="165" t="s">
        <v>116</v>
      </c>
      <c r="R2" s="165" t="s">
        <v>117</v>
      </c>
      <c r="S2" s="165" t="s">
        <v>118</v>
      </c>
      <c r="T2" s="165" t="s">
        <v>119</v>
      </c>
      <c r="U2" s="165" t="s">
        <v>120</v>
      </c>
      <c r="V2" s="165" t="s">
        <v>121</v>
      </c>
      <c r="W2" s="165" t="s">
        <v>122</v>
      </c>
      <c r="X2" s="165" t="s">
        <v>123</v>
      </c>
      <c r="Y2" s="165" t="s">
        <v>124</v>
      </c>
      <c r="Z2" s="165" t="s">
        <v>125</v>
      </c>
      <c r="AA2" s="166" t="s">
        <v>78</v>
      </c>
      <c r="AB2" s="166" t="s">
        <v>79</v>
      </c>
      <c r="AC2" s="166" t="s">
        <v>80</v>
      </c>
      <c r="AD2" s="166" t="s">
        <v>81</v>
      </c>
      <c r="AE2" s="166" t="s">
        <v>126</v>
      </c>
      <c r="AF2" s="166" t="s">
        <v>127</v>
      </c>
      <c r="AG2" s="203"/>
      <c r="AH2" s="203" t="s">
        <v>190</v>
      </c>
      <c r="AI2" s="203" t="s">
        <v>191</v>
      </c>
      <c r="AJ2" s="203" t="s">
        <v>198</v>
      </c>
      <c r="AK2" s="203" t="s">
        <v>199</v>
      </c>
      <c r="AL2" s="203" t="s">
        <v>154</v>
      </c>
      <c r="AM2" s="203" t="s">
        <v>155</v>
      </c>
      <c r="AN2" s="203" t="s">
        <v>200</v>
      </c>
      <c r="AO2" s="203" t="s">
        <v>201</v>
      </c>
      <c r="AP2" s="203" t="s">
        <v>207</v>
      </c>
      <c r="AQ2" s="234"/>
      <c r="AR2" s="167" t="s">
        <v>23</v>
      </c>
      <c r="AS2" s="193" t="s">
        <v>1</v>
      </c>
      <c r="AT2" s="167" t="s">
        <v>2</v>
      </c>
      <c r="AU2" s="167" t="s">
        <v>3</v>
      </c>
      <c r="AV2" s="167" t="s">
        <v>85</v>
      </c>
      <c r="AW2" s="167" t="s">
        <v>110</v>
      </c>
      <c r="AX2" s="167" t="s">
        <v>43</v>
      </c>
      <c r="AY2" s="167" t="s">
        <v>44</v>
      </c>
      <c r="AZ2" s="167" t="s">
        <v>134</v>
      </c>
      <c r="BA2" s="167" t="s">
        <v>113</v>
      </c>
      <c r="BB2" s="167" t="s">
        <v>114</v>
      </c>
      <c r="BC2" s="167" t="s">
        <v>115</v>
      </c>
      <c r="BD2" s="167" t="s">
        <v>116</v>
      </c>
      <c r="BE2" s="167" t="s">
        <v>117</v>
      </c>
      <c r="BF2" s="167" t="s">
        <v>118</v>
      </c>
      <c r="BG2" s="167" t="s">
        <v>119</v>
      </c>
      <c r="BH2" s="167" t="s">
        <v>120</v>
      </c>
      <c r="BI2" s="167" t="s">
        <v>121</v>
      </c>
      <c r="BJ2" s="167" t="s">
        <v>122</v>
      </c>
      <c r="BK2" s="167" t="s">
        <v>123</v>
      </c>
      <c r="BL2" s="167" t="s">
        <v>124</v>
      </c>
      <c r="BM2" s="167" t="s">
        <v>125</v>
      </c>
      <c r="BN2" s="168" t="s">
        <v>78</v>
      </c>
      <c r="BO2" s="168" t="s">
        <v>79</v>
      </c>
      <c r="BP2" s="168" t="s">
        <v>80</v>
      </c>
      <c r="BQ2" s="168" t="s">
        <v>81</v>
      </c>
      <c r="BR2" s="168" t="s">
        <v>126</v>
      </c>
      <c r="BS2" s="168" t="s">
        <v>127</v>
      </c>
      <c r="BT2" s="150"/>
      <c r="BU2" s="150" t="s">
        <v>190</v>
      </c>
      <c r="BV2" s="150" t="s">
        <v>191</v>
      </c>
      <c r="BW2" s="150" t="s">
        <v>198</v>
      </c>
      <c r="BX2" s="150" t="s">
        <v>199</v>
      </c>
      <c r="BY2" s="150" t="s">
        <v>154</v>
      </c>
      <c r="BZ2" s="150" t="s">
        <v>155</v>
      </c>
      <c r="CA2" s="150" t="s">
        <v>200</v>
      </c>
      <c r="CB2" s="150" t="s">
        <v>201</v>
      </c>
      <c r="CC2" s="150" t="s">
        <v>207</v>
      </c>
      <c r="CD2" s="235"/>
    </row>
    <row r="3" spans="1:82" x14ac:dyDescent="0.25">
      <c r="A3" s="44">
        <f>A2</f>
        <v>2014</v>
      </c>
      <c r="B3" s="44" t="str">
        <f>B2</f>
        <v>MAYO</v>
      </c>
      <c r="C3" s="44">
        <v>2</v>
      </c>
      <c r="D3" s="44" t="str">
        <f t="shared" ref="D3:D33" si="0">B2&amp;" "&amp;A2&amp;" / "&amp;C2</f>
        <v>MAYO 2014 / 1</v>
      </c>
      <c r="E3" s="169">
        <v>1</v>
      </c>
      <c r="F3" s="188">
        <v>41760</v>
      </c>
      <c r="G3" s="170">
        <v>42565</v>
      </c>
      <c r="H3" s="171" t="s">
        <v>128</v>
      </c>
      <c r="I3" s="172">
        <v>0.77749999999999997</v>
      </c>
      <c r="J3" s="173" t="s">
        <v>20</v>
      </c>
      <c r="K3" s="173">
        <v>0.5</v>
      </c>
      <c r="L3" s="173">
        <v>0</v>
      </c>
      <c r="M3" s="173">
        <v>0</v>
      </c>
      <c r="N3" s="173">
        <v>43.5</v>
      </c>
      <c r="O3" s="173">
        <v>-51</v>
      </c>
      <c r="P3" s="173">
        <v>103</v>
      </c>
      <c r="Q3" s="173">
        <v>30</v>
      </c>
      <c r="R3" s="174">
        <v>0</v>
      </c>
      <c r="S3" s="173">
        <v>12.1</v>
      </c>
      <c r="T3" s="173">
        <v>2.91</v>
      </c>
      <c r="U3" s="173">
        <v>1</v>
      </c>
      <c r="V3" s="173">
        <v>1</v>
      </c>
      <c r="W3" s="173">
        <v>100</v>
      </c>
      <c r="X3" s="173">
        <v>0</v>
      </c>
      <c r="Y3" s="173">
        <v>1</v>
      </c>
      <c r="Z3" s="173">
        <v>0.3</v>
      </c>
      <c r="AA3" s="173">
        <v>326</v>
      </c>
      <c r="AB3" s="173">
        <v>358</v>
      </c>
      <c r="AC3" s="173">
        <v>408</v>
      </c>
      <c r="AD3" s="173">
        <v>509</v>
      </c>
      <c r="AE3" s="173">
        <v>1</v>
      </c>
      <c r="AF3" s="173">
        <v>0</v>
      </c>
      <c r="AG3" s="450"/>
      <c r="AH3" s="151">
        <v>0.77500000000000002</v>
      </c>
      <c r="AI3" s="151">
        <v>0.84</v>
      </c>
      <c r="AJ3" s="151">
        <v>42.8</v>
      </c>
      <c r="AK3" s="151">
        <v>100</v>
      </c>
      <c r="AL3" s="151">
        <v>400</v>
      </c>
      <c r="AM3" s="151">
        <v>572</v>
      </c>
      <c r="AN3" s="151">
        <v>0.3</v>
      </c>
      <c r="AO3" s="151">
        <v>1.5</v>
      </c>
      <c r="AP3" s="151">
        <v>-47</v>
      </c>
      <c r="AQ3" s="235"/>
      <c r="AR3" s="169">
        <v>1</v>
      </c>
      <c r="AS3" s="188">
        <v>41761</v>
      </c>
      <c r="AT3" s="170">
        <v>42570</v>
      </c>
      <c r="AU3" s="171" t="s">
        <v>135</v>
      </c>
      <c r="AV3" s="172">
        <v>0.78139999999999998</v>
      </c>
      <c r="AW3" s="173" t="s">
        <v>20</v>
      </c>
      <c r="AX3" s="173">
        <v>1</v>
      </c>
      <c r="AY3" s="173">
        <v>0.02</v>
      </c>
      <c r="AZ3" s="173">
        <v>0</v>
      </c>
      <c r="BA3" s="173">
        <v>43.6</v>
      </c>
      <c r="BB3" s="173">
        <v>-49.5</v>
      </c>
      <c r="BC3" s="173">
        <v>106</v>
      </c>
      <c r="BD3" s="173">
        <v>28</v>
      </c>
      <c r="BE3" s="174">
        <v>1.0999999999999999E-2</v>
      </c>
      <c r="BF3" s="173">
        <v>11.8</v>
      </c>
      <c r="BG3" s="173">
        <v>3.4</v>
      </c>
      <c r="BH3" s="173">
        <v>1</v>
      </c>
      <c r="BI3" s="173">
        <v>1</v>
      </c>
      <c r="BJ3" s="173">
        <v>99</v>
      </c>
      <c r="BK3" s="173">
        <v>0</v>
      </c>
      <c r="BL3" s="173">
        <v>1</v>
      </c>
      <c r="BM3" s="173">
        <v>0.2</v>
      </c>
      <c r="BN3" s="173">
        <v>340</v>
      </c>
      <c r="BO3" s="173">
        <v>379</v>
      </c>
      <c r="BP3" s="173">
        <v>428</v>
      </c>
      <c r="BQ3" s="173">
        <v>477</v>
      </c>
      <c r="BR3" s="173">
        <v>0</v>
      </c>
      <c r="BS3" s="173">
        <v>1</v>
      </c>
      <c r="BT3" s="453"/>
      <c r="BU3" s="151">
        <v>0.77500000000000002</v>
      </c>
      <c r="BV3" s="151">
        <v>0.84</v>
      </c>
      <c r="BW3" s="151">
        <v>42.8</v>
      </c>
      <c r="BX3" s="151">
        <v>100</v>
      </c>
      <c r="BY3" s="151">
        <v>400</v>
      </c>
      <c r="BZ3" s="151">
        <v>572</v>
      </c>
      <c r="CA3" s="151">
        <v>0.3</v>
      </c>
      <c r="CB3" s="151">
        <v>1.5</v>
      </c>
      <c r="CC3" s="151">
        <v>-47</v>
      </c>
      <c r="CD3" s="235"/>
    </row>
    <row r="4" spans="1:82" x14ac:dyDescent="0.25">
      <c r="A4" s="44">
        <f t="shared" ref="A4:B32" si="1">A3</f>
        <v>2014</v>
      </c>
      <c r="B4" s="44" t="str">
        <f t="shared" si="1"/>
        <v>MAYO</v>
      </c>
      <c r="C4" s="44">
        <v>3</v>
      </c>
      <c r="D4" s="44" t="str">
        <f t="shared" si="0"/>
        <v>MAYO 2014 / 2</v>
      </c>
      <c r="E4" s="169">
        <v>2</v>
      </c>
      <c r="F4" s="188">
        <v>41761</v>
      </c>
      <c r="G4" s="170">
        <v>42573</v>
      </c>
      <c r="H4" s="173" t="s">
        <v>129</v>
      </c>
      <c r="I4" s="172">
        <v>0.77790000000000004</v>
      </c>
      <c r="J4" s="173" t="s">
        <v>20</v>
      </c>
      <c r="K4" s="173">
        <v>0.5</v>
      </c>
      <c r="L4" s="173">
        <v>0</v>
      </c>
      <c r="M4" s="173">
        <v>0</v>
      </c>
      <c r="N4" s="173">
        <v>43.5</v>
      </c>
      <c r="O4" s="173">
        <v>-51.5</v>
      </c>
      <c r="P4" s="173">
        <v>104</v>
      </c>
      <c r="Q4" s="173">
        <v>30</v>
      </c>
      <c r="R4" s="174">
        <v>0</v>
      </c>
      <c r="S4" s="173">
        <v>12.1</v>
      </c>
      <c r="T4" s="173">
        <v>2.92</v>
      </c>
      <c r="U4" s="173">
        <v>1</v>
      </c>
      <c r="V4" s="173">
        <v>1</v>
      </c>
      <c r="W4" s="173">
        <v>100</v>
      </c>
      <c r="X4" s="173">
        <v>0</v>
      </c>
      <c r="Y4" s="173">
        <v>1</v>
      </c>
      <c r="Z4" s="173">
        <v>0.3</v>
      </c>
      <c r="AA4" s="173">
        <v>326</v>
      </c>
      <c r="AB4" s="173">
        <v>358</v>
      </c>
      <c r="AC4" s="173">
        <v>412</v>
      </c>
      <c r="AD4" s="173">
        <v>492</v>
      </c>
      <c r="AE4" s="173">
        <v>1.5</v>
      </c>
      <c r="AF4" s="173">
        <v>0</v>
      </c>
      <c r="AG4" s="450"/>
      <c r="AH4" s="151">
        <v>0.77500000000000002</v>
      </c>
      <c r="AI4" s="151">
        <v>0.84</v>
      </c>
      <c r="AJ4" s="151">
        <v>42.8</v>
      </c>
      <c r="AK4" s="151">
        <v>100</v>
      </c>
      <c r="AL4" s="151">
        <v>400</v>
      </c>
      <c r="AM4" s="151">
        <v>572</v>
      </c>
      <c r="AN4" s="151">
        <v>0.3</v>
      </c>
      <c r="AO4" s="151">
        <v>1.5</v>
      </c>
      <c r="AP4" s="151">
        <v>-47</v>
      </c>
      <c r="AQ4" s="235"/>
      <c r="AR4" s="169">
        <v>2</v>
      </c>
      <c r="AS4" s="188">
        <v>41763</v>
      </c>
      <c r="AT4" s="170">
        <v>42627</v>
      </c>
      <c r="AU4" s="173" t="s">
        <v>136</v>
      </c>
      <c r="AV4" s="172">
        <v>0.78180000000000005</v>
      </c>
      <c r="AW4" s="173" t="s">
        <v>20</v>
      </c>
      <c r="AX4" s="173">
        <v>1</v>
      </c>
      <c r="AY4" s="173">
        <v>0.02</v>
      </c>
      <c r="AZ4" s="173">
        <v>0</v>
      </c>
      <c r="BA4" s="173">
        <v>43.5</v>
      </c>
      <c r="BB4" s="173">
        <v>-50.5</v>
      </c>
      <c r="BC4" s="173">
        <v>106</v>
      </c>
      <c r="BD4" s="173">
        <v>28</v>
      </c>
      <c r="BE4" s="174">
        <v>1.0999999999999999E-2</v>
      </c>
      <c r="BF4" s="173">
        <v>11.8</v>
      </c>
      <c r="BG4" s="173">
        <v>3.5</v>
      </c>
      <c r="BH4" s="173">
        <v>1</v>
      </c>
      <c r="BI4" s="173">
        <v>1</v>
      </c>
      <c r="BJ4" s="173">
        <v>99</v>
      </c>
      <c r="BK4" s="173">
        <v>0</v>
      </c>
      <c r="BL4" s="173">
        <v>1</v>
      </c>
      <c r="BM4" s="173">
        <v>0.2</v>
      </c>
      <c r="BN4" s="173">
        <v>340</v>
      </c>
      <c r="BO4" s="173">
        <v>379</v>
      </c>
      <c r="BP4" s="173">
        <v>428</v>
      </c>
      <c r="BQ4" s="173">
        <v>477</v>
      </c>
      <c r="BR4" s="173">
        <v>0</v>
      </c>
      <c r="BS4" s="173">
        <v>1</v>
      </c>
      <c r="BT4" s="453"/>
      <c r="BU4" s="151">
        <v>0.77500000000000002</v>
      </c>
      <c r="BV4" s="151">
        <v>0.84</v>
      </c>
      <c r="BW4" s="151">
        <v>42.8</v>
      </c>
      <c r="BX4" s="151">
        <v>100</v>
      </c>
      <c r="BY4" s="151">
        <v>400</v>
      </c>
      <c r="BZ4" s="151">
        <v>572</v>
      </c>
      <c r="CA4" s="151">
        <v>0.3</v>
      </c>
      <c r="CB4" s="151">
        <v>1.5</v>
      </c>
      <c r="CC4" s="151">
        <v>-47</v>
      </c>
      <c r="CD4" s="235"/>
    </row>
    <row r="5" spans="1:82" x14ac:dyDescent="0.25">
      <c r="A5" s="44">
        <f t="shared" si="1"/>
        <v>2014</v>
      </c>
      <c r="B5" s="44" t="str">
        <f t="shared" si="1"/>
        <v>MAYO</v>
      </c>
      <c r="C5" s="44">
        <v>4</v>
      </c>
      <c r="D5" s="44" t="str">
        <f t="shared" si="0"/>
        <v>MAYO 2014 / 3</v>
      </c>
      <c r="E5" s="169">
        <v>3</v>
      </c>
      <c r="F5" s="188">
        <v>41762</v>
      </c>
      <c r="G5" s="170">
        <v>42612</v>
      </c>
      <c r="H5" s="173" t="s">
        <v>130</v>
      </c>
      <c r="I5" s="172">
        <v>0.77790000000000004</v>
      </c>
      <c r="J5" s="173" t="s">
        <v>20</v>
      </c>
      <c r="K5" s="173">
        <v>0.5</v>
      </c>
      <c r="L5" s="173">
        <v>0</v>
      </c>
      <c r="M5" s="173">
        <v>0</v>
      </c>
      <c r="N5" s="173">
        <v>43.5</v>
      </c>
      <c r="O5" s="173">
        <v>-50.5</v>
      </c>
      <c r="P5" s="173">
        <v>104</v>
      </c>
      <c r="Q5" s="173">
        <v>30</v>
      </c>
      <c r="R5" s="174">
        <v>0</v>
      </c>
      <c r="S5" s="173">
        <v>12.1</v>
      </c>
      <c r="T5" s="173">
        <v>2.93</v>
      </c>
      <c r="U5" s="173">
        <v>1</v>
      </c>
      <c r="V5" s="173">
        <v>1</v>
      </c>
      <c r="W5" s="173">
        <v>100</v>
      </c>
      <c r="X5" s="173">
        <v>0</v>
      </c>
      <c r="Y5" s="173">
        <v>1</v>
      </c>
      <c r="Z5" s="173">
        <v>0.3</v>
      </c>
      <c r="AA5" s="173">
        <v>329</v>
      </c>
      <c r="AB5" s="173">
        <v>360</v>
      </c>
      <c r="AC5" s="173">
        <v>412</v>
      </c>
      <c r="AD5" s="173">
        <v>490</v>
      </c>
      <c r="AE5" s="173">
        <v>1.5</v>
      </c>
      <c r="AF5" s="173">
        <v>0</v>
      </c>
      <c r="AG5" s="450"/>
      <c r="AH5" s="151">
        <v>0.77500000000000002</v>
      </c>
      <c r="AI5" s="151">
        <v>0.84</v>
      </c>
      <c r="AJ5" s="151">
        <v>42.8</v>
      </c>
      <c r="AK5" s="151">
        <v>100</v>
      </c>
      <c r="AL5" s="151">
        <v>400</v>
      </c>
      <c r="AM5" s="151">
        <v>572</v>
      </c>
      <c r="AN5" s="151">
        <v>0.3</v>
      </c>
      <c r="AO5" s="151">
        <v>1.5</v>
      </c>
      <c r="AP5" s="151">
        <v>-47</v>
      </c>
      <c r="AQ5" s="235"/>
      <c r="AR5" s="169">
        <v>3</v>
      </c>
      <c r="AS5" s="188">
        <v>41767</v>
      </c>
      <c r="AT5" s="170">
        <v>42692</v>
      </c>
      <c r="AU5" s="173" t="s">
        <v>135</v>
      </c>
      <c r="AV5" s="172">
        <v>0.78239999999999998</v>
      </c>
      <c r="AW5" s="173" t="s">
        <v>20</v>
      </c>
      <c r="AX5" s="173">
        <v>1</v>
      </c>
      <c r="AY5" s="173">
        <v>0.02</v>
      </c>
      <c r="AZ5" s="173">
        <v>0</v>
      </c>
      <c r="BA5" s="173">
        <v>43.5</v>
      </c>
      <c r="BB5" s="173">
        <v>-50</v>
      </c>
      <c r="BC5" s="173">
        <v>111</v>
      </c>
      <c r="BD5" s="173">
        <v>28</v>
      </c>
      <c r="BE5" s="174">
        <v>1.0999999999999999E-2</v>
      </c>
      <c r="BF5" s="173">
        <v>11.8</v>
      </c>
      <c r="BG5" s="173">
        <v>3.4</v>
      </c>
      <c r="BH5" s="173">
        <v>1</v>
      </c>
      <c r="BI5" s="173">
        <v>1</v>
      </c>
      <c r="BJ5" s="173">
        <v>98</v>
      </c>
      <c r="BK5" s="173">
        <v>0</v>
      </c>
      <c r="BL5" s="173">
        <v>1</v>
      </c>
      <c r="BM5" s="173">
        <v>0.1</v>
      </c>
      <c r="BN5" s="173">
        <v>342</v>
      </c>
      <c r="BO5" s="173">
        <v>381</v>
      </c>
      <c r="BP5" s="173">
        <v>430</v>
      </c>
      <c r="BQ5" s="173">
        <v>478</v>
      </c>
      <c r="BR5" s="173">
        <v>0</v>
      </c>
      <c r="BS5" s="173">
        <v>1</v>
      </c>
      <c r="BT5" s="453"/>
      <c r="BU5" s="151">
        <v>0.77500000000000002</v>
      </c>
      <c r="BV5" s="151">
        <v>0.84</v>
      </c>
      <c r="BW5" s="151">
        <v>42.8</v>
      </c>
      <c r="BX5" s="151">
        <v>100</v>
      </c>
      <c r="BY5" s="151">
        <v>400</v>
      </c>
      <c r="BZ5" s="151">
        <v>572</v>
      </c>
      <c r="CA5" s="151">
        <v>0.3</v>
      </c>
      <c r="CB5" s="151">
        <v>1.5</v>
      </c>
      <c r="CC5" s="151">
        <v>-47</v>
      </c>
      <c r="CD5" s="235"/>
    </row>
    <row r="6" spans="1:82" x14ac:dyDescent="0.25">
      <c r="A6" s="44">
        <f t="shared" si="1"/>
        <v>2014</v>
      </c>
      <c r="B6" s="44" t="str">
        <f t="shared" si="1"/>
        <v>MAYO</v>
      </c>
      <c r="C6" s="44">
        <v>5</v>
      </c>
      <c r="D6" s="44" t="str">
        <f t="shared" si="0"/>
        <v>MAYO 2014 / 4</v>
      </c>
      <c r="E6" s="169">
        <v>4</v>
      </c>
      <c r="F6" s="188">
        <v>41765</v>
      </c>
      <c r="G6" s="170">
        <v>42662</v>
      </c>
      <c r="H6" s="173" t="s">
        <v>131</v>
      </c>
      <c r="I6" s="172">
        <v>0.77790000000000004</v>
      </c>
      <c r="J6" s="173" t="s">
        <v>20</v>
      </c>
      <c r="K6" s="173">
        <v>0.5</v>
      </c>
      <c r="L6" s="173">
        <v>0</v>
      </c>
      <c r="M6" s="173">
        <v>0</v>
      </c>
      <c r="N6" s="173">
        <v>43.5</v>
      </c>
      <c r="O6" s="173">
        <v>-50</v>
      </c>
      <c r="P6" s="173">
        <v>103</v>
      </c>
      <c r="Q6" s="173">
        <v>30</v>
      </c>
      <c r="R6" s="174">
        <v>0</v>
      </c>
      <c r="S6" s="173">
        <v>12.1</v>
      </c>
      <c r="T6" s="173">
        <v>2.96</v>
      </c>
      <c r="U6" s="173">
        <v>1</v>
      </c>
      <c r="V6" s="173">
        <v>1</v>
      </c>
      <c r="W6" s="173">
        <v>99</v>
      </c>
      <c r="X6" s="173">
        <v>0</v>
      </c>
      <c r="Y6" s="173">
        <v>1</v>
      </c>
      <c r="Z6" s="173">
        <v>0.3</v>
      </c>
      <c r="AA6" s="173">
        <v>329</v>
      </c>
      <c r="AB6" s="173">
        <v>358</v>
      </c>
      <c r="AC6" s="173">
        <v>414</v>
      </c>
      <c r="AD6" s="173">
        <v>498</v>
      </c>
      <c r="AE6" s="173">
        <v>1.5</v>
      </c>
      <c r="AF6" s="173">
        <v>0</v>
      </c>
      <c r="AG6" s="450"/>
      <c r="AH6" s="151">
        <v>0.77500000000000002</v>
      </c>
      <c r="AI6" s="151">
        <v>0.84</v>
      </c>
      <c r="AJ6" s="151">
        <v>42.8</v>
      </c>
      <c r="AK6" s="151">
        <v>100</v>
      </c>
      <c r="AL6" s="151">
        <v>400</v>
      </c>
      <c r="AM6" s="151">
        <v>572</v>
      </c>
      <c r="AN6" s="151">
        <v>0.3</v>
      </c>
      <c r="AO6" s="151">
        <v>1.5</v>
      </c>
      <c r="AP6" s="151">
        <v>-47</v>
      </c>
      <c r="AQ6" s="235"/>
      <c r="AR6" s="169">
        <v>4</v>
      </c>
      <c r="AS6" s="188">
        <v>41770</v>
      </c>
      <c r="AT6" s="170">
        <v>42776</v>
      </c>
      <c r="AU6" s="173" t="s">
        <v>132</v>
      </c>
      <c r="AV6" s="172">
        <v>0.78310000000000002</v>
      </c>
      <c r="AW6" s="173" t="s">
        <v>20</v>
      </c>
      <c r="AX6" s="173">
        <v>1</v>
      </c>
      <c r="AY6" s="173">
        <v>0.02</v>
      </c>
      <c r="AZ6" s="173">
        <v>0</v>
      </c>
      <c r="BA6" s="173">
        <v>43.5</v>
      </c>
      <c r="BB6" s="173">
        <v>-50</v>
      </c>
      <c r="BC6" s="173">
        <v>108</v>
      </c>
      <c r="BD6" s="173">
        <v>28</v>
      </c>
      <c r="BE6" s="174">
        <v>1.0999999999999999E-2</v>
      </c>
      <c r="BF6" s="173">
        <v>11.8</v>
      </c>
      <c r="BG6" s="173">
        <v>3.4</v>
      </c>
      <c r="BH6" s="173">
        <v>1</v>
      </c>
      <c r="BI6" s="173">
        <v>1</v>
      </c>
      <c r="BJ6" s="173">
        <v>99</v>
      </c>
      <c r="BK6" s="173">
        <v>0</v>
      </c>
      <c r="BL6" s="173">
        <v>1</v>
      </c>
      <c r="BM6" s="173">
        <v>0.1</v>
      </c>
      <c r="BN6" s="173">
        <v>340</v>
      </c>
      <c r="BO6" s="173">
        <v>379</v>
      </c>
      <c r="BP6" s="173">
        <v>426</v>
      </c>
      <c r="BQ6" s="173">
        <v>477</v>
      </c>
      <c r="BR6" s="173">
        <v>0</v>
      </c>
      <c r="BS6" s="173">
        <v>1</v>
      </c>
      <c r="BT6" s="453"/>
      <c r="BU6" s="151">
        <v>0.77500000000000002</v>
      </c>
      <c r="BV6" s="151">
        <v>0.84</v>
      </c>
      <c r="BW6" s="151">
        <v>42.8</v>
      </c>
      <c r="BX6" s="151">
        <v>100</v>
      </c>
      <c r="BY6" s="151">
        <v>400</v>
      </c>
      <c r="BZ6" s="151">
        <v>572</v>
      </c>
      <c r="CA6" s="151">
        <v>0.3</v>
      </c>
      <c r="CB6" s="151">
        <v>1.5</v>
      </c>
      <c r="CC6" s="151">
        <v>-47</v>
      </c>
      <c r="CD6" s="235"/>
    </row>
    <row r="7" spans="1:82" x14ac:dyDescent="0.25">
      <c r="A7" s="44">
        <f t="shared" si="1"/>
        <v>2014</v>
      </c>
      <c r="B7" s="44" t="str">
        <f t="shared" si="1"/>
        <v>MAYO</v>
      </c>
      <c r="C7" s="44">
        <v>6</v>
      </c>
      <c r="D7" s="44" t="str">
        <f t="shared" si="0"/>
        <v>MAYO 2014 / 5</v>
      </c>
      <c r="E7" s="169">
        <v>5</v>
      </c>
      <c r="F7" s="188">
        <v>41767</v>
      </c>
      <c r="G7" s="170">
        <v>42731</v>
      </c>
      <c r="H7" s="173" t="s">
        <v>130</v>
      </c>
      <c r="I7" s="172">
        <v>0.77790000000000004</v>
      </c>
      <c r="J7" s="173" t="s">
        <v>20</v>
      </c>
      <c r="K7" s="173">
        <v>0.5</v>
      </c>
      <c r="L7" s="173">
        <v>0</v>
      </c>
      <c r="M7" s="173">
        <v>0</v>
      </c>
      <c r="N7" s="173">
        <v>43.5</v>
      </c>
      <c r="O7" s="173">
        <v>-50</v>
      </c>
      <c r="P7" s="173">
        <v>103</v>
      </c>
      <c r="Q7" s="173">
        <v>30</v>
      </c>
      <c r="R7" s="174">
        <v>0</v>
      </c>
      <c r="S7" s="173">
        <v>12.1</v>
      </c>
      <c r="T7" s="173">
        <v>2.0499999999999998</v>
      </c>
      <c r="U7" s="173">
        <v>1</v>
      </c>
      <c r="V7" s="173">
        <v>1</v>
      </c>
      <c r="W7" s="173">
        <v>100</v>
      </c>
      <c r="X7" s="173">
        <v>0</v>
      </c>
      <c r="Y7" s="173">
        <v>1</v>
      </c>
      <c r="Z7" s="173">
        <v>0.4</v>
      </c>
      <c r="AA7" s="173">
        <v>330</v>
      </c>
      <c r="AB7" s="173">
        <v>360</v>
      </c>
      <c r="AC7" s="173">
        <v>416</v>
      </c>
      <c r="AD7" s="173">
        <v>496</v>
      </c>
      <c r="AE7" s="173">
        <v>1.5</v>
      </c>
      <c r="AF7" s="173">
        <v>0</v>
      </c>
      <c r="AG7" s="450"/>
      <c r="AH7" s="151">
        <v>0.77500000000000002</v>
      </c>
      <c r="AI7" s="151">
        <v>0.84</v>
      </c>
      <c r="AJ7" s="151">
        <v>42.8</v>
      </c>
      <c r="AK7" s="151">
        <v>100</v>
      </c>
      <c r="AL7" s="151">
        <v>400</v>
      </c>
      <c r="AM7" s="151">
        <v>572</v>
      </c>
      <c r="AN7" s="151">
        <v>0.3</v>
      </c>
      <c r="AO7" s="151">
        <v>1.5</v>
      </c>
      <c r="AP7" s="151">
        <v>-47</v>
      </c>
      <c r="AQ7" s="235"/>
      <c r="AR7" s="169">
        <v>5</v>
      </c>
      <c r="AS7" s="188">
        <v>41772</v>
      </c>
      <c r="AT7" s="170">
        <v>42803</v>
      </c>
      <c r="AU7" s="173" t="s">
        <v>137</v>
      </c>
      <c r="AV7" s="172">
        <v>0.78210000000000002</v>
      </c>
      <c r="AW7" s="173" t="s">
        <v>20</v>
      </c>
      <c r="AX7" s="173">
        <v>1</v>
      </c>
      <c r="AY7" s="173">
        <v>0.01</v>
      </c>
      <c r="AZ7" s="173">
        <v>0</v>
      </c>
      <c r="BA7" s="173">
        <v>43.5</v>
      </c>
      <c r="BB7" s="173">
        <v>-50.5</v>
      </c>
      <c r="BC7" s="173">
        <v>108</v>
      </c>
      <c r="BD7" s="173">
        <v>28</v>
      </c>
      <c r="BE7" s="174">
        <v>1.0999999999999999E-2</v>
      </c>
      <c r="BF7" s="173">
        <v>11.8</v>
      </c>
      <c r="BG7" s="173">
        <v>3.3</v>
      </c>
      <c r="BH7" s="173">
        <v>1</v>
      </c>
      <c r="BI7" s="173">
        <v>1</v>
      </c>
      <c r="BJ7" s="173">
        <v>98</v>
      </c>
      <c r="BK7" s="173">
        <v>0</v>
      </c>
      <c r="BL7" s="173">
        <v>1</v>
      </c>
      <c r="BM7" s="173">
        <v>0.1</v>
      </c>
      <c r="BN7" s="173">
        <v>338</v>
      </c>
      <c r="BO7" s="173">
        <v>379</v>
      </c>
      <c r="BP7" s="173">
        <v>428</v>
      </c>
      <c r="BQ7" s="173">
        <v>477</v>
      </c>
      <c r="BR7" s="173">
        <v>0</v>
      </c>
      <c r="BS7" s="173">
        <v>1.5</v>
      </c>
      <c r="BT7" s="453"/>
      <c r="BU7" s="151">
        <v>0.77500000000000002</v>
      </c>
      <c r="BV7" s="151">
        <v>0.84</v>
      </c>
      <c r="BW7" s="151">
        <v>42.8</v>
      </c>
      <c r="BX7" s="151">
        <v>100</v>
      </c>
      <c r="BY7" s="151">
        <v>400</v>
      </c>
      <c r="BZ7" s="151">
        <v>572</v>
      </c>
      <c r="CA7" s="151">
        <v>0.3</v>
      </c>
      <c r="CB7" s="151">
        <v>1.5</v>
      </c>
      <c r="CC7" s="151">
        <v>-47</v>
      </c>
      <c r="CD7" s="235"/>
    </row>
    <row r="8" spans="1:82" x14ac:dyDescent="0.25">
      <c r="A8" s="44">
        <f t="shared" si="1"/>
        <v>2014</v>
      </c>
      <c r="B8" s="44" t="str">
        <f t="shared" si="1"/>
        <v>MAYO</v>
      </c>
      <c r="C8" s="44">
        <v>7</v>
      </c>
      <c r="D8" s="44" t="str">
        <f t="shared" si="0"/>
        <v>MAYO 2014 / 6</v>
      </c>
      <c r="E8" s="169">
        <v>6</v>
      </c>
      <c r="F8" s="188">
        <v>41770</v>
      </c>
      <c r="G8" s="170">
        <v>42787</v>
      </c>
      <c r="H8" s="173" t="s">
        <v>132</v>
      </c>
      <c r="I8" s="172">
        <v>0.77580000000000005</v>
      </c>
      <c r="J8" s="173" t="s">
        <v>20</v>
      </c>
      <c r="K8" s="173">
        <v>0.5</v>
      </c>
      <c r="L8" s="173">
        <v>0</v>
      </c>
      <c r="M8" s="173">
        <v>0</v>
      </c>
      <c r="N8" s="173">
        <v>43.6</v>
      </c>
      <c r="O8" s="173">
        <v>-50</v>
      </c>
      <c r="P8" s="173">
        <v>102</v>
      </c>
      <c r="Q8" s="173">
        <v>30</v>
      </c>
      <c r="R8" s="174">
        <v>0</v>
      </c>
      <c r="S8" s="173">
        <v>12</v>
      </c>
      <c r="T8" s="173">
        <v>2.86</v>
      </c>
      <c r="U8" s="173">
        <v>1</v>
      </c>
      <c r="V8" s="173">
        <v>1</v>
      </c>
      <c r="W8" s="173">
        <v>100</v>
      </c>
      <c r="X8" s="173">
        <v>0</v>
      </c>
      <c r="Y8" s="173">
        <v>1</v>
      </c>
      <c r="Z8" s="173">
        <v>0.4</v>
      </c>
      <c r="AA8" s="173">
        <v>323</v>
      </c>
      <c r="AB8" s="173">
        <v>354</v>
      </c>
      <c r="AC8" s="173">
        <v>404</v>
      </c>
      <c r="AD8" s="173">
        <v>476</v>
      </c>
      <c r="AE8" s="173">
        <v>1.5</v>
      </c>
      <c r="AF8" s="173">
        <v>0</v>
      </c>
      <c r="AG8" s="450"/>
      <c r="AH8" s="151">
        <v>0.77500000000000002</v>
      </c>
      <c r="AI8" s="151">
        <v>0.84</v>
      </c>
      <c r="AJ8" s="151">
        <v>42.8</v>
      </c>
      <c r="AK8" s="151">
        <v>100</v>
      </c>
      <c r="AL8" s="151">
        <v>400</v>
      </c>
      <c r="AM8" s="151">
        <v>572</v>
      </c>
      <c r="AN8" s="151">
        <v>0.3</v>
      </c>
      <c r="AO8" s="151">
        <v>1.5</v>
      </c>
      <c r="AP8" s="151">
        <v>-47</v>
      </c>
      <c r="AQ8" s="235"/>
      <c r="AR8" s="169">
        <v>6</v>
      </c>
      <c r="AS8" s="188">
        <v>41774</v>
      </c>
      <c r="AT8" s="170">
        <v>42851</v>
      </c>
      <c r="AU8" s="173" t="s">
        <v>135</v>
      </c>
      <c r="AV8" s="172">
        <v>0.78239999999999998</v>
      </c>
      <c r="AW8" s="173" t="s">
        <v>20</v>
      </c>
      <c r="AX8" s="173">
        <v>1</v>
      </c>
      <c r="AY8" s="173">
        <v>0.01</v>
      </c>
      <c r="AZ8" s="173">
        <v>0</v>
      </c>
      <c r="BA8" s="173">
        <v>43.5</v>
      </c>
      <c r="BB8" s="173">
        <v>-50</v>
      </c>
      <c r="BC8" s="173">
        <v>108</v>
      </c>
      <c r="BD8" s="173">
        <v>28</v>
      </c>
      <c r="BE8" s="174">
        <v>1.0999999999999999E-2</v>
      </c>
      <c r="BF8" s="173">
        <v>11.8</v>
      </c>
      <c r="BG8" s="173">
        <v>3.4</v>
      </c>
      <c r="BH8" s="173">
        <v>1</v>
      </c>
      <c r="BI8" s="173">
        <v>1</v>
      </c>
      <c r="BJ8" s="173">
        <v>98</v>
      </c>
      <c r="BK8" s="173">
        <v>0</v>
      </c>
      <c r="BL8" s="173">
        <v>1</v>
      </c>
      <c r="BM8" s="173">
        <v>0.3</v>
      </c>
      <c r="BN8" s="173">
        <v>342</v>
      </c>
      <c r="BO8" s="173">
        <v>381</v>
      </c>
      <c r="BP8" s="173">
        <v>430</v>
      </c>
      <c r="BQ8" s="173">
        <v>478</v>
      </c>
      <c r="BR8" s="173">
        <v>0</v>
      </c>
      <c r="BS8" s="173">
        <v>1.5</v>
      </c>
      <c r="BT8" s="453"/>
      <c r="BU8" s="151">
        <v>0.77500000000000002</v>
      </c>
      <c r="BV8" s="151">
        <v>0.84</v>
      </c>
      <c r="BW8" s="151">
        <v>42.8</v>
      </c>
      <c r="BX8" s="151">
        <v>100</v>
      </c>
      <c r="BY8" s="151">
        <v>400</v>
      </c>
      <c r="BZ8" s="151">
        <v>572</v>
      </c>
      <c r="CA8" s="151">
        <v>0.3</v>
      </c>
      <c r="CB8" s="151">
        <v>1.5</v>
      </c>
      <c r="CC8" s="151">
        <v>-47</v>
      </c>
      <c r="CD8" s="235"/>
    </row>
    <row r="9" spans="1:82" x14ac:dyDescent="0.25">
      <c r="A9" s="44">
        <f t="shared" si="1"/>
        <v>2014</v>
      </c>
      <c r="B9" s="44" t="str">
        <f t="shared" si="1"/>
        <v>MAYO</v>
      </c>
      <c r="C9" s="44">
        <v>8</v>
      </c>
      <c r="D9" s="44" t="str">
        <f t="shared" si="0"/>
        <v>MAYO 2014 / 7</v>
      </c>
      <c r="E9" s="169">
        <v>7</v>
      </c>
      <c r="F9" s="188">
        <v>41772</v>
      </c>
      <c r="G9" s="170">
        <v>42833</v>
      </c>
      <c r="H9" s="173" t="s">
        <v>130</v>
      </c>
      <c r="I9" s="172">
        <v>0.77529999999999999</v>
      </c>
      <c r="J9" s="173" t="s">
        <v>20</v>
      </c>
      <c r="K9" s="173">
        <v>0.5</v>
      </c>
      <c r="L9" s="173">
        <v>0</v>
      </c>
      <c r="M9" s="173">
        <v>0</v>
      </c>
      <c r="N9" s="173">
        <v>43.6</v>
      </c>
      <c r="O9" s="173">
        <v>-50</v>
      </c>
      <c r="P9" s="173">
        <v>102</v>
      </c>
      <c r="Q9" s="173">
        <v>30</v>
      </c>
      <c r="R9" s="174">
        <v>0</v>
      </c>
      <c r="S9" s="173">
        <v>12</v>
      </c>
      <c r="T9" s="173">
        <v>2.79</v>
      </c>
      <c r="U9" s="173">
        <v>1</v>
      </c>
      <c r="V9" s="173">
        <v>1</v>
      </c>
      <c r="W9" s="173">
        <v>100</v>
      </c>
      <c r="X9" s="173">
        <v>0</v>
      </c>
      <c r="Y9" s="173">
        <v>1</v>
      </c>
      <c r="Z9" s="173">
        <v>0.3</v>
      </c>
      <c r="AA9" s="173">
        <v>326</v>
      </c>
      <c r="AB9" s="173">
        <v>355</v>
      </c>
      <c r="AC9" s="173">
        <v>406</v>
      </c>
      <c r="AD9" s="173">
        <v>482</v>
      </c>
      <c r="AE9" s="173">
        <v>1.5</v>
      </c>
      <c r="AF9" s="173">
        <v>0</v>
      </c>
      <c r="AG9" s="450"/>
      <c r="AH9" s="151">
        <v>0.77500000000000002</v>
      </c>
      <c r="AI9" s="151">
        <v>0.84</v>
      </c>
      <c r="AJ9" s="151">
        <v>42.8</v>
      </c>
      <c r="AK9" s="151">
        <v>100</v>
      </c>
      <c r="AL9" s="151">
        <v>400</v>
      </c>
      <c r="AM9" s="151">
        <v>572</v>
      </c>
      <c r="AN9" s="151">
        <v>0.3</v>
      </c>
      <c r="AO9" s="151">
        <v>1.5</v>
      </c>
      <c r="AP9" s="151">
        <v>-47</v>
      </c>
      <c r="AQ9" s="235"/>
      <c r="AR9" s="169">
        <v>7</v>
      </c>
      <c r="AS9" s="188">
        <v>41776</v>
      </c>
      <c r="AT9" s="170">
        <v>42919</v>
      </c>
      <c r="AU9" s="173" t="s">
        <v>136</v>
      </c>
      <c r="AV9" s="172">
        <v>0.78259999999999996</v>
      </c>
      <c r="AW9" s="173" t="s">
        <v>20</v>
      </c>
      <c r="AX9" s="173">
        <v>1</v>
      </c>
      <c r="AY9" s="173">
        <v>0.01</v>
      </c>
      <c r="AZ9" s="173">
        <v>0</v>
      </c>
      <c r="BA9" s="173">
        <v>43.5</v>
      </c>
      <c r="BB9" s="173">
        <v>-51</v>
      </c>
      <c r="BC9" s="173">
        <v>108</v>
      </c>
      <c r="BD9" s="173">
        <v>28</v>
      </c>
      <c r="BE9" s="174">
        <v>1.0999999999999999E-2</v>
      </c>
      <c r="BF9" s="173">
        <v>11.8</v>
      </c>
      <c r="BG9" s="173">
        <v>3.4</v>
      </c>
      <c r="BH9" s="173">
        <v>1</v>
      </c>
      <c r="BI9" s="173">
        <v>1</v>
      </c>
      <c r="BJ9" s="173">
        <v>98</v>
      </c>
      <c r="BK9" s="173">
        <v>0</v>
      </c>
      <c r="BL9" s="173">
        <v>1</v>
      </c>
      <c r="BM9" s="173">
        <v>0.3</v>
      </c>
      <c r="BN9" s="173">
        <v>340</v>
      </c>
      <c r="BO9" s="173">
        <v>379</v>
      </c>
      <c r="BP9" s="173">
        <v>426</v>
      </c>
      <c r="BQ9" s="173">
        <v>475</v>
      </c>
      <c r="BR9" s="173">
        <v>0</v>
      </c>
      <c r="BS9" s="173">
        <v>1.5</v>
      </c>
      <c r="BT9" s="453"/>
      <c r="BU9" s="151">
        <v>0.77500000000000002</v>
      </c>
      <c r="BV9" s="151">
        <v>0.84</v>
      </c>
      <c r="BW9" s="151">
        <v>42.8</v>
      </c>
      <c r="BX9" s="151">
        <v>100</v>
      </c>
      <c r="BY9" s="151">
        <v>400</v>
      </c>
      <c r="BZ9" s="151">
        <v>572</v>
      </c>
      <c r="CA9" s="151">
        <v>0.3</v>
      </c>
      <c r="CB9" s="151">
        <v>1.5</v>
      </c>
      <c r="CC9" s="151">
        <v>-47</v>
      </c>
      <c r="CD9" s="235"/>
    </row>
    <row r="10" spans="1:82" x14ac:dyDescent="0.25">
      <c r="A10" s="44">
        <f t="shared" si="1"/>
        <v>2014</v>
      </c>
      <c r="B10" s="44" t="str">
        <f t="shared" si="1"/>
        <v>MAYO</v>
      </c>
      <c r="C10" s="44">
        <v>9</v>
      </c>
      <c r="D10" s="44" t="str">
        <f t="shared" si="0"/>
        <v>MAYO 2014 / 8</v>
      </c>
      <c r="E10" s="169">
        <v>8</v>
      </c>
      <c r="F10" s="188">
        <v>41774</v>
      </c>
      <c r="G10" s="170">
        <v>42885</v>
      </c>
      <c r="H10" s="173" t="s">
        <v>131</v>
      </c>
      <c r="I10" s="172">
        <v>0.77790000000000004</v>
      </c>
      <c r="J10" s="173" t="s">
        <v>20</v>
      </c>
      <c r="K10" s="173">
        <v>0.5</v>
      </c>
      <c r="L10" s="173">
        <v>0</v>
      </c>
      <c r="M10" s="173">
        <v>0</v>
      </c>
      <c r="N10" s="173">
        <v>43.5</v>
      </c>
      <c r="O10" s="173">
        <v>-50</v>
      </c>
      <c r="P10" s="173">
        <v>103</v>
      </c>
      <c r="Q10" s="173">
        <v>30</v>
      </c>
      <c r="R10" s="174">
        <v>0</v>
      </c>
      <c r="S10" s="173">
        <v>12.2</v>
      </c>
      <c r="T10" s="173">
        <v>2.96</v>
      </c>
      <c r="U10" s="173">
        <v>1</v>
      </c>
      <c r="V10" s="173">
        <v>1</v>
      </c>
      <c r="W10" s="173">
        <v>100</v>
      </c>
      <c r="X10" s="173">
        <v>0</v>
      </c>
      <c r="Y10" s="173">
        <v>0</v>
      </c>
      <c r="Z10" s="173">
        <v>0.3</v>
      </c>
      <c r="AA10" s="173">
        <v>327</v>
      </c>
      <c r="AB10" s="173">
        <v>360</v>
      </c>
      <c r="AC10" s="173">
        <v>410</v>
      </c>
      <c r="AD10" s="173">
        <v>490</v>
      </c>
      <c r="AE10" s="173">
        <v>1</v>
      </c>
      <c r="AF10" s="173">
        <v>0</v>
      </c>
      <c r="AG10" s="450"/>
      <c r="AH10" s="151">
        <v>0.77500000000000002</v>
      </c>
      <c r="AI10" s="151">
        <v>0.84</v>
      </c>
      <c r="AJ10" s="151">
        <v>42.8</v>
      </c>
      <c r="AK10" s="151">
        <v>100</v>
      </c>
      <c r="AL10" s="151">
        <v>400</v>
      </c>
      <c r="AM10" s="151">
        <v>572</v>
      </c>
      <c r="AN10" s="151">
        <v>0.3</v>
      </c>
      <c r="AO10" s="151">
        <v>1.5</v>
      </c>
      <c r="AP10" s="151">
        <v>-47</v>
      </c>
      <c r="AQ10" s="235"/>
      <c r="AR10" s="169">
        <v>8</v>
      </c>
      <c r="AS10" s="188">
        <v>41784</v>
      </c>
      <c r="AT10" s="170">
        <v>43054</v>
      </c>
      <c r="AU10" s="173" t="s">
        <v>136</v>
      </c>
      <c r="AV10" s="172">
        <v>0.78310000000000002</v>
      </c>
      <c r="AW10" s="173" t="s">
        <v>20</v>
      </c>
      <c r="AX10" s="173">
        <v>1</v>
      </c>
      <c r="AY10" s="173">
        <v>0.02</v>
      </c>
      <c r="AZ10" s="173">
        <v>0</v>
      </c>
      <c r="BA10" s="173">
        <v>43.5</v>
      </c>
      <c r="BB10" s="173">
        <v>-50.5</v>
      </c>
      <c r="BC10" s="173">
        <v>106</v>
      </c>
      <c r="BD10" s="173">
        <v>28</v>
      </c>
      <c r="BE10" s="174">
        <v>1.0999999999999999E-2</v>
      </c>
      <c r="BF10" s="173">
        <v>11.8</v>
      </c>
      <c r="BG10" s="173">
        <v>3.4</v>
      </c>
      <c r="BH10" s="173">
        <v>1</v>
      </c>
      <c r="BI10" s="173">
        <v>1</v>
      </c>
      <c r="BJ10" s="173">
        <v>98</v>
      </c>
      <c r="BK10" s="173">
        <v>0</v>
      </c>
      <c r="BL10" s="173">
        <v>1</v>
      </c>
      <c r="BM10" s="173">
        <v>0.3</v>
      </c>
      <c r="BN10" s="173">
        <v>342</v>
      </c>
      <c r="BO10" s="173">
        <v>381</v>
      </c>
      <c r="BP10" s="173">
        <v>428</v>
      </c>
      <c r="BQ10" s="173">
        <v>478</v>
      </c>
      <c r="BR10" s="173">
        <v>0</v>
      </c>
      <c r="BS10" s="173">
        <v>1.5</v>
      </c>
      <c r="BT10" s="453"/>
      <c r="BU10" s="151">
        <v>0.77500000000000002</v>
      </c>
      <c r="BV10" s="151">
        <v>0.84</v>
      </c>
      <c r="BW10" s="151">
        <v>42.8</v>
      </c>
      <c r="BX10" s="151">
        <v>100</v>
      </c>
      <c r="BY10" s="151">
        <v>400</v>
      </c>
      <c r="BZ10" s="151">
        <v>572</v>
      </c>
      <c r="CA10" s="151">
        <v>0.3</v>
      </c>
      <c r="CB10" s="151">
        <v>1.5</v>
      </c>
      <c r="CC10" s="151">
        <v>-47</v>
      </c>
      <c r="CD10" s="235"/>
    </row>
    <row r="11" spans="1:82" x14ac:dyDescent="0.25">
      <c r="A11" s="44">
        <f t="shared" si="1"/>
        <v>2014</v>
      </c>
      <c r="B11" s="44" t="str">
        <f t="shared" si="1"/>
        <v>MAYO</v>
      </c>
      <c r="C11" s="44">
        <v>10</v>
      </c>
      <c r="D11" s="44" t="str">
        <f t="shared" si="0"/>
        <v>MAYO 2014 / 9</v>
      </c>
      <c r="E11" s="169">
        <v>9</v>
      </c>
      <c r="F11" s="188">
        <v>41776</v>
      </c>
      <c r="G11" s="176">
        <v>42922</v>
      </c>
      <c r="H11" s="173" t="s">
        <v>130</v>
      </c>
      <c r="I11" s="172">
        <v>0.77790000000000004</v>
      </c>
      <c r="J11" s="173" t="s">
        <v>20</v>
      </c>
      <c r="K11" s="173">
        <v>0.5</v>
      </c>
      <c r="L11" s="173">
        <v>0</v>
      </c>
      <c r="M11" s="173">
        <v>0</v>
      </c>
      <c r="N11" s="173">
        <v>43.5</v>
      </c>
      <c r="O11" s="173">
        <v>-50</v>
      </c>
      <c r="P11" s="173">
        <v>102</v>
      </c>
      <c r="Q11" s="173">
        <v>30</v>
      </c>
      <c r="R11" s="174">
        <v>0</v>
      </c>
      <c r="S11" s="173">
        <v>12.3</v>
      </c>
      <c r="T11" s="173">
        <v>2.97</v>
      </c>
      <c r="U11" s="173">
        <v>1</v>
      </c>
      <c r="V11" s="173">
        <v>1</v>
      </c>
      <c r="W11" s="173">
        <v>100</v>
      </c>
      <c r="X11" s="173">
        <v>0</v>
      </c>
      <c r="Y11" s="173">
        <v>0</v>
      </c>
      <c r="Z11" s="173">
        <v>0.3</v>
      </c>
      <c r="AA11" s="173">
        <v>329</v>
      </c>
      <c r="AB11" s="173">
        <v>359</v>
      </c>
      <c r="AC11" s="173">
        <v>410</v>
      </c>
      <c r="AD11" s="173">
        <v>492</v>
      </c>
      <c r="AE11" s="173">
        <v>1</v>
      </c>
      <c r="AF11" s="173">
        <v>0</v>
      </c>
      <c r="AG11" s="450"/>
      <c r="AH11" s="151">
        <v>0.77500000000000002</v>
      </c>
      <c r="AI11" s="151">
        <v>0.84</v>
      </c>
      <c r="AJ11" s="151">
        <v>42.8</v>
      </c>
      <c r="AK11" s="151">
        <v>100</v>
      </c>
      <c r="AL11" s="151">
        <v>400</v>
      </c>
      <c r="AM11" s="151">
        <v>572</v>
      </c>
      <c r="AN11" s="151">
        <v>0.3</v>
      </c>
      <c r="AO11" s="151">
        <v>1.5</v>
      </c>
      <c r="AP11" s="151">
        <v>-47</v>
      </c>
      <c r="AQ11" s="235"/>
      <c r="AR11" s="169">
        <v>9</v>
      </c>
      <c r="AS11" s="188">
        <v>41790</v>
      </c>
      <c r="AT11" s="170">
        <v>43311</v>
      </c>
      <c r="AU11" s="173" t="s">
        <v>136</v>
      </c>
      <c r="AV11" s="172">
        <v>0.78310000000000002</v>
      </c>
      <c r="AW11" s="173" t="s">
        <v>20</v>
      </c>
      <c r="AX11" s="173">
        <v>1</v>
      </c>
      <c r="AY11" s="173">
        <v>0.02</v>
      </c>
      <c r="AZ11" s="177">
        <v>0</v>
      </c>
      <c r="BA11" s="173">
        <v>43.5</v>
      </c>
      <c r="BB11" s="173">
        <v>-50</v>
      </c>
      <c r="BC11" s="173">
        <v>106</v>
      </c>
      <c r="BD11" s="173">
        <v>28</v>
      </c>
      <c r="BE11" s="174">
        <v>1.0999999999999999E-2</v>
      </c>
      <c r="BF11" s="173">
        <v>11.8</v>
      </c>
      <c r="BG11" s="173">
        <v>3.4</v>
      </c>
      <c r="BH11" s="173">
        <v>1</v>
      </c>
      <c r="BI11" s="173">
        <v>1</v>
      </c>
      <c r="BJ11" s="173">
        <v>98</v>
      </c>
      <c r="BK11" s="173">
        <v>0</v>
      </c>
      <c r="BL11" s="173">
        <v>1</v>
      </c>
      <c r="BM11" s="173">
        <v>0.1</v>
      </c>
      <c r="BN11" s="173">
        <v>342</v>
      </c>
      <c r="BO11" s="173">
        <v>381</v>
      </c>
      <c r="BP11" s="173">
        <v>428</v>
      </c>
      <c r="BQ11" s="173">
        <v>478</v>
      </c>
      <c r="BR11" s="173">
        <v>0</v>
      </c>
      <c r="BS11" s="173">
        <v>1.5</v>
      </c>
      <c r="BT11" s="453"/>
      <c r="BU11" s="151">
        <v>0.77500000000000002</v>
      </c>
      <c r="BV11" s="151">
        <v>0.84</v>
      </c>
      <c r="BW11" s="151">
        <v>42.8</v>
      </c>
      <c r="BX11" s="151">
        <v>100</v>
      </c>
      <c r="BY11" s="151">
        <v>400</v>
      </c>
      <c r="BZ11" s="151">
        <v>572</v>
      </c>
      <c r="CA11" s="151">
        <v>0.3</v>
      </c>
      <c r="CB11" s="151">
        <v>1.5</v>
      </c>
      <c r="CC11" s="151">
        <v>-47</v>
      </c>
      <c r="CD11" s="235"/>
    </row>
    <row r="12" spans="1:82" x14ac:dyDescent="0.25">
      <c r="A12" s="44">
        <f t="shared" si="1"/>
        <v>2014</v>
      </c>
      <c r="B12" s="44" t="str">
        <f t="shared" si="1"/>
        <v>MAYO</v>
      </c>
      <c r="C12" s="44">
        <v>11</v>
      </c>
      <c r="D12" s="44" t="str">
        <f t="shared" si="0"/>
        <v>MAYO 2014 / 10</v>
      </c>
      <c r="E12" s="169">
        <v>10</v>
      </c>
      <c r="F12" s="188">
        <v>41778</v>
      </c>
      <c r="G12" s="170">
        <v>42947</v>
      </c>
      <c r="H12" s="173" t="s">
        <v>132</v>
      </c>
      <c r="I12" s="172">
        <v>0.77790000000000004</v>
      </c>
      <c r="J12" s="173" t="s">
        <v>20</v>
      </c>
      <c r="K12" s="173">
        <v>0.5</v>
      </c>
      <c r="L12" s="173">
        <v>0</v>
      </c>
      <c r="M12" s="173">
        <v>0</v>
      </c>
      <c r="N12" s="173">
        <v>43.5</v>
      </c>
      <c r="O12" s="173">
        <v>-49</v>
      </c>
      <c r="P12" s="173">
        <v>101</v>
      </c>
      <c r="Q12" s="173">
        <v>30</v>
      </c>
      <c r="R12" s="174">
        <v>0</v>
      </c>
      <c r="S12" s="173">
        <v>12.3</v>
      </c>
      <c r="T12" s="173">
        <v>2.92</v>
      </c>
      <c r="U12" s="173">
        <v>1</v>
      </c>
      <c r="V12" s="173">
        <v>1</v>
      </c>
      <c r="W12" s="173">
        <v>100</v>
      </c>
      <c r="X12" s="173">
        <v>0</v>
      </c>
      <c r="Y12" s="173">
        <v>0</v>
      </c>
      <c r="Z12" s="173">
        <v>0.3</v>
      </c>
      <c r="AA12" s="173">
        <v>326</v>
      </c>
      <c r="AB12" s="173">
        <v>358</v>
      </c>
      <c r="AC12" s="173">
        <v>408</v>
      </c>
      <c r="AD12" s="173">
        <v>490</v>
      </c>
      <c r="AE12" s="173">
        <v>1</v>
      </c>
      <c r="AF12" s="173">
        <v>0</v>
      </c>
      <c r="AG12" s="450"/>
      <c r="AH12" s="151">
        <v>0.77500000000000002</v>
      </c>
      <c r="AI12" s="151">
        <v>0.84</v>
      </c>
      <c r="AJ12" s="151">
        <v>42.8</v>
      </c>
      <c r="AK12" s="151">
        <v>100</v>
      </c>
      <c r="AL12" s="151">
        <v>400</v>
      </c>
      <c r="AM12" s="151">
        <v>572</v>
      </c>
      <c r="AN12" s="151">
        <v>0.3</v>
      </c>
      <c r="AO12" s="151">
        <v>1.5</v>
      </c>
      <c r="AP12" s="151">
        <v>-47</v>
      </c>
      <c r="AQ12" s="235"/>
      <c r="AR12" s="152"/>
      <c r="AS12" s="19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454"/>
      <c r="BU12" s="152"/>
      <c r="BV12" s="152"/>
      <c r="BW12" s="152"/>
      <c r="BX12" s="152"/>
      <c r="BY12" s="152"/>
      <c r="BZ12" s="152"/>
      <c r="CA12" s="152"/>
      <c r="CB12" s="152"/>
      <c r="CC12" s="152"/>
      <c r="CD12" s="235"/>
    </row>
    <row r="13" spans="1:82" x14ac:dyDescent="0.25">
      <c r="A13" s="44">
        <f t="shared" si="1"/>
        <v>2014</v>
      </c>
      <c r="B13" s="44" t="str">
        <f t="shared" si="1"/>
        <v>MAYO</v>
      </c>
      <c r="C13" s="44">
        <v>12</v>
      </c>
      <c r="D13" s="44" t="str">
        <f t="shared" si="0"/>
        <v>MAYO 2014 / 11</v>
      </c>
      <c r="E13" s="169">
        <v>11</v>
      </c>
      <c r="F13" s="188">
        <v>41779</v>
      </c>
      <c r="G13" s="170">
        <v>42976</v>
      </c>
      <c r="H13" s="173" t="s">
        <v>130</v>
      </c>
      <c r="I13" s="172">
        <v>0.77749999999999997</v>
      </c>
      <c r="J13" s="173" t="s">
        <v>20</v>
      </c>
      <c r="K13" s="173">
        <v>0.6</v>
      </c>
      <c r="L13" s="173">
        <v>0</v>
      </c>
      <c r="M13" s="173">
        <v>0</v>
      </c>
      <c r="N13" s="173">
        <v>43.5</v>
      </c>
      <c r="O13" s="173">
        <v>-50</v>
      </c>
      <c r="P13" s="173">
        <v>102</v>
      </c>
      <c r="Q13" s="173">
        <v>30</v>
      </c>
      <c r="R13" s="174">
        <v>0</v>
      </c>
      <c r="S13" s="173">
        <v>12.1</v>
      </c>
      <c r="T13" s="173">
        <v>2.95</v>
      </c>
      <c r="U13" s="173">
        <v>1</v>
      </c>
      <c r="V13" s="173">
        <v>1</v>
      </c>
      <c r="W13" s="173">
        <v>100</v>
      </c>
      <c r="X13" s="173">
        <v>0</v>
      </c>
      <c r="Y13" s="173">
        <v>0</v>
      </c>
      <c r="Z13" s="173">
        <v>0.4</v>
      </c>
      <c r="AA13" s="173">
        <v>328</v>
      </c>
      <c r="AB13" s="173">
        <v>361</v>
      </c>
      <c r="AC13" s="173">
        <v>408</v>
      </c>
      <c r="AD13" s="173">
        <v>491</v>
      </c>
      <c r="AE13" s="173">
        <v>1</v>
      </c>
      <c r="AF13" s="173">
        <v>0</v>
      </c>
      <c r="AG13" s="450"/>
      <c r="AH13" s="151">
        <v>0.77500000000000002</v>
      </c>
      <c r="AI13" s="151">
        <v>0.84</v>
      </c>
      <c r="AJ13" s="151">
        <v>42.8</v>
      </c>
      <c r="AK13" s="151">
        <v>100</v>
      </c>
      <c r="AL13" s="151">
        <v>400</v>
      </c>
      <c r="AM13" s="151">
        <v>572</v>
      </c>
      <c r="AN13" s="151">
        <v>0.3</v>
      </c>
      <c r="AO13" s="151">
        <v>1.5</v>
      </c>
      <c r="AP13" s="151">
        <v>-47</v>
      </c>
      <c r="AQ13" s="235"/>
      <c r="AR13" s="152"/>
      <c r="AS13" s="19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454"/>
      <c r="BU13" s="152"/>
      <c r="BV13" s="152"/>
      <c r="BW13" s="152"/>
      <c r="BX13" s="152"/>
      <c r="BY13" s="152"/>
      <c r="BZ13" s="152"/>
      <c r="CA13" s="152"/>
      <c r="CB13" s="152"/>
      <c r="CC13" s="152"/>
      <c r="CD13" s="235"/>
    </row>
    <row r="14" spans="1:82" x14ac:dyDescent="0.25">
      <c r="A14" s="44">
        <f t="shared" si="1"/>
        <v>2014</v>
      </c>
      <c r="B14" s="44" t="str">
        <f t="shared" si="1"/>
        <v>MAYO</v>
      </c>
      <c r="C14" s="44">
        <v>13</v>
      </c>
      <c r="D14" s="44" t="str">
        <f t="shared" si="0"/>
        <v>MAYO 2014 / 12</v>
      </c>
      <c r="E14" s="169">
        <v>12</v>
      </c>
      <c r="F14" s="188">
        <v>41780</v>
      </c>
      <c r="G14" s="170">
        <v>43001</v>
      </c>
      <c r="H14" s="173" t="s">
        <v>133</v>
      </c>
      <c r="I14" s="172">
        <v>0.77880000000000005</v>
      </c>
      <c r="J14" s="173" t="s">
        <v>20</v>
      </c>
      <c r="K14" s="173">
        <v>0.5</v>
      </c>
      <c r="L14" s="173">
        <v>0</v>
      </c>
      <c r="M14" s="173">
        <v>0</v>
      </c>
      <c r="N14" s="173">
        <v>43.5</v>
      </c>
      <c r="O14" s="173">
        <v>-49</v>
      </c>
      <c r="P14" s="173">
        <v>105</v>
      </c>
      <c r="Q14" s="173">
        <v>30</v>
      </c>
      <c r="R14" s="174">
        <v>0</v>
      </c>
      <c r="S14" s="173">
        <v>12.2</v>
      </c>
      <c r="T14" s="173">
        <v>3.04</v>
      </c>
      <c r="U14" s="173">
        <v>1</v>
      </c>
      <c r="V14" s="173">
        <v>1</v>
      </c>
      <c r="W14" s="173">
        <v>100</v>
      </c>
      <c r="X14" s="173">
        <v>0</v>
      </c>
      <c r="Y14" s="173">
        <v>0</v>
      </c>
      <c r="Z14" s="173">
        <v>0.3</v>
      </c>
      <c r="AA14" s="173">
        <v>331</v>
      </c>
      <c r="AB14" s="173">
        <v>363</v>
      </c>
      <c r="AC14" s="173">
        <v>415</v>
      </c>
      <c r="AD14" s="173">
        <v>490</v>
      </c>
      <c r="AE14" s="173">
        <v>1</v>
      </c>
      <c r="AF14" s="173">
        <v>0</v>
      </c>
      <c r="AG14" s="450"/>
      <c r="AH14" s="151">
        <v>0.77500000000000002</v>
      </c>
      <c r="AI14" s="151">
        <v>0.84</v>
      </c>
      <c r="AJ14" s="151">
        <v>42.8</v>
      </c>
      <c r="AK14" s="151">
        <v>100</v>
      </c>
      <c r="AL14" s="151">
        <v>400</v>
      </c>
      <c r="AM14" s="151">
        <v>572</v>
      </c>
      <c r="AN14" s="151">
        <v>0.3</v>
      </c>
      <c r="AO14" s="151">
        <v>1.5</v>
      </c>
      <c r="AP14" s="151">
        <v>-47</v>
      </c>
      <c r="AQ14" s="235"/>
      <c r="AR14" s="152"/>
      <c r="AS14" s="19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454"/>
      <c r="BU14" s="152"/>
      <c r="BV14" s="152"/>
      <c r="BW14" s="152"/>
      <c r="BX14" s="152"/>
      <c r="BY14" s="152"/>
      <c r="BZ14" s="152"/>
      <c r="CA14" s="152"/>
      <c r="CB14" s="152"/>
      <c r="CC14" s="152"/>
      <c r="CD14" s="235"/>
    </row>
    <row r="15" spans="1:82" x14ac:dyDescent="0.25">
      <c r="A15" s="44">
        <f t="shared" si="1"/>
        <v>2014</v>
      </c>
      <c r="B15" s="44" t="str">
        <f t="shared" si="1"/>
        <v>MAYO</v>
      </c>
      <c r="C15" s="44">
        <v>14</v>
      </c>
      <c r="D15" s="44" t="str">
        <f t="shared" si="0"/>
        <v>MAYO 2014 / 13</v>
      </c>
      <c r="E15" s="169">
        <v>13</v>
      </c>
      <c r="F15" s="188">
        <v>41785</v>
      </c>
      <c r="G15" s="170">
        <v>43078</v>
      </c>
      <c r="H15" s="173" t="s">
        <v>132</v>
      </c>
      <c r="I15" s="172">
        <v>0.77880000000000005</v>
      </c>
      <c r="J15" s="173" t="s">
        <v>20</v>
      </c>
      <c r="K15" s="173">
        <v>0.5</v>
      </c>
      <c r="L15" s="173">
        <v>0</v>
      </c>
      <c r="M15" s="173">
        <v>0</v>
      </c>
      <c r="N15" s="173">
        <v>43.5</v>
      </c>
      <c r="O15" s="173">
        <v>-50.5</v>
      </c>
      <c r="P15" s="173">
        <v>103</v>
      </c>
      <c r="Q15" s="173">
        <v>30</v>
      </c>
      <c r="R15" s="174">
        <v>0</v>
      </c>
      <c r="S15" s="173">
        <v>12.3</v>
      </c>
      <c r="T15" s="173">
        <v>2.99</v>
      </c>
      <c r="U15" s="173">
        <v>1</v>
      </c>
      <c r="V15" s="173">
        <v>1</v>
      </c>
      <c r="W15" s="173">
        <v>100</v>
      </c>
      <c r="X15" s="173">
        <v>0</v>
      </c>
      <c r="Y15" s="173">
        <v>0</v>
      </c>
      <c r="Z15" s="173">
        <v>0.3</v>
      </c>
      <c r="AA15" s="173">
        <v>327</v>
      </c>
      <c r="AB15" s="173">
        <v>363</v>
      </c>
      <c r="AC15" s="173">
        <v>413</v>
      </c>
      <c r="AD15" s="173">
        <v>503</v>
      </c>
      <c r="AE15" s="173">
        <v>1.5</v>
      </c>
      <c r="AF15" s="173">
        <v>0</v>
      </c>
      <c r="AG15" s="450"/>
      <c r="AH15" s="151">
        <v>0.77500000000000002</v>
      </c>
      <c r="AI15" s="151">
        <v>0.84</v>
      </c>
      <c r="AJ15" s="151">
        <v>42.8</v>
      </c>
      <c r="AK15" s="151">
        <v>100</v>
      </c>
      <c r="AL15" s="151">
        <v>400</v>
      </c>
      <c r="AM15" s="151">
        <v>572</v>
      </c>
      <c r="AN15" s="151">
        <v>0.3</v>
      </c>
      <c r="AO15" s="151">
        <v>1.5</v>
      </c>
      <c r="AP15" s="151">
        <v>-47</v>
      </c>
      <c r="AQ15" s="235"/>
      <c r="AR15" s="152"/>
      <c r="AS15" s="19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454"/>
      <c r="BU15" s="152"/>
      <c r="BV15" s="152"/>
      <c r="BW15" s="152"/>
      <c r="BX15" s="152"/>
      <c r="BY15" s="152"/>
      <c r="BZ15" s="152"/>
      <c r="CA15" s="152"/>
      <c r="CB15" s="152"/>
      <c r="CC15" s="152"/>
      <c r="CD15" s="235"/>
    </row>
    <row r="16" spans="1:82" x14ac:dyDescent="0.25">
      <c r="A16" s="44">
        <f t="shared" si="1"/>
        <v>2014</v>
      </c>
      <c r="B16" s="44" t="str">
        <f t="shared" si="1"/>
        <v>MAYO</v>
      </c>
      <c r="C16" s="44">
        <v>15</v>
      </c>
      <c r="D16" s="44" t="str">
        <f t="shared" si="0"/>
        <v>MAYO 2014 / 14</v>
      </c>
      <c r="E16" s="169">
        <v>14</v>
      </c>
      <c r="F16" s="188">
        <v>41786</v>
      </c>
      <c r="G16" s="170">
        <v>43102</v>
      </c>
      <c r="H16" s="173" t="s">
        <v>128</v>
      </c>
      <c r="I16" s="172">
        <v>0.77790000000000004</v>
      </c>
      <c r="J16" s="173" t="s">
        <v>20</v>
      </c>
      <c r="K16" s="173">
        <v>0.5</v>
      </c>
      <c r="L16" s="173">
        <v>0</v>
      </c>
      <c r="M16" s="173">
        <v>0</v>
      </c>
      <c r="N16" s="173">
        <v>43.5</v>
      </c>
      <c r="O16" s="173">
        <v>-49</v>
      </c>
      <c r="P16" s="173">
        <v>102</v>
      </c>
      <c r="Q16" s="173">
        <v>30</v>
      </c>
      <c r="R16" s="174">
        <v>0</v>
      </c>
      <c r="S16" s="173">
        <v>12.2</v>
      </c>
      <c r="T16" s="173">
        <v>2.98</v>
      </c>
      <c r="U16" s="173">
        <v>1</v>
      </c>
      <c r="V16" s="173">
        <v>1</v>
      </c>
      <c r="W16" s="173">
        <v>100</v>
      </c>
      <c r="X16" s="173">
        <v>0</v>
      </c>
      <c r="Y16" s="173">
        <v>0</v>
      </c>
      <c r="Z16" s="173">
        <v>0.3</v>
      </c>
      <c r="AA16" s="173">
        <v>329</v>
      </c>
      <c r="AB16" s="173">
        <v>361</v>
      </c>
      <c r="AC16" s="173">
        <v>411</v>
      </c>
      <c r="AD16" s="173">
        <v>488</v>
      </c>
      <c r="AE16" s="173">
        <v>1</v>
      </c>
      <c r="AF16" s="173">
        <v>0</v>
      </c>
      <c r="AG16" s="450"/>
      <c r="AH16" s="151">
        <v>0.77500000000000002</v>
      </c>
      <c r="AI16" s="151">
        <v>0.84</v>
      </c>
      <c r="AJ16" s="151">
        <v>42.8</v>
      </c>
      <c r="AK16" s="151">
        <v>100</v>
      </c>
      <c r="AL16" s="151">
        <v>400</v>
      </c>
      <c r="AM16" s="151">
        <v>572</v>
      </c>
      <c r="AN16" s="151">
        <v>0.3</v>
      </c>
      <c r="AO16" s="151">
        <v>1.5</v>
      </c>
      <c r="AP16" s="151">
        <v>-47</v>
      </c>
      <c r="AQ16" s="235"/>
      <c r="AR16" s="152"/>
      <c r="AS16" s="19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454"/>
      <c r="BU16" s="152"/>
      <c r="BV16" s="152"/>
      <c r="BW16" s="152"/>
      <c r="BX16" s="152"/>
      <c r="BY16" s="152"/>
      <c r="BZ16" s="152"/>
      <c r="CA16" s="152"/>
      <c r="CB16" s="152"/>
      <c r="CC16" s="152"/>
      <c r="CD16" s="235"/>
    </row>
    <row r="17" spans="1:82" x14ac:dyDescent="0.25">
      <c r="A17" s="44">
        <f t="shared" si="1"/>
        <v>2014</v>
      </c>
      <c r="B17" s="44" t="str">
        <f t="shared" si="1"/>
        <v>MAYO</v>
      </c>
      <c r="C17" s="44">
        <v>16</v>
      </c>
      <c r="D17" s="44" t="str">
        <f t="shared" si="0"/>
        <v>MAYO 2014 / 15</v>
      </c>
      <c r="E17" s="169">
        <v>15</v>
      </c>
      <c r="F17" s="188">
        <v>41787</v>
      </c>
      <c r="G17" s="170">
        <v>43127</v>
      </c>
      <c r="H17" s="173" t="s">
        <v>131</v>
      </c>
      <c r="I17" s="172">
        <v>0.77880000000000005</v>
      </c>
      <c r="J17" s="173" t="s">
        <v>20</v>
      </c>
      <c r="K17" s="173">
        <v>0.5</v>
      </c>
      <c r="L17" s="173">
        <v>0</v>
      </c>
      <c r="M17" s="173">
        <v>0</v>
      </c>
      <c r="N17" s="173">
        <v>43.5</v>
      </c>
      <c r="O17" s="173">
        <v>-49.5</v>
      </c>
      <c r="P17" s="173">
        <v>103</v>
      </c>
      <c r="Q17" s="173">
        <v>30</v>
      </c>
      <c r="R17" s="174">
        <v>0</v>
      </c>
      <c r="S17" s="173">
        <v>12.2</v>
      </c>
      <c r="T17" s="173">
        <v>2.97</v>
      </c>
      <c r="U17" s="173">
        <v>1</v>
      </c>
      <c r="V17" s="173">
        <v>1</v>
      </c>
      <c r="W17" s="173">
        <v>100</v>
      </c>
      <c r="X17" s="173">
        <v>0</v>
      </c>
      <c r="Y17" s="173">
        <v>1</v>
      </c>
      <c r="Z17" s="173">
        <v>0.4</v>
      </c>
      <c r="AA17" s="173">
        <v>328</v>
      </c>
      <c r="AB17" s="173">
        <v>360</v>
      </c>
      <c r="AC17" s="173">
        <v>412</v>
      </c>
      <c r="AD17" s="173">
        <v>492</v>
      </c>
      <c r="AE17" s="173">
        <v>1</v>
      </c>
      <c r="AF17" s="173">
        <v>0</v>
      </c>
      <c r="AG17" s="450"/>
      <c r="AH17" s="151">
        <v>0.77500000000000002</v>
      </c>
      <c r="AI17" s="151">
        <v>0.84</v>
      </c>
      <c r="AJ17" s="151">
        <v>42.8</v>
      </c>
      <c r="AK17" s="151">
        <v>100</v>
      </c>
      <c r="AL17" s="151">
        <v>400</v>
      </c>
      <c r="AM17" s="151">
        <v>572</v>
      </c>
      <c r="AN17" s="151">
        <v>0.3</v>
      </c>
      <c r="AO17" s="151">
        <v>1.5</v>
      </c>
      <c r="AP17" s="151">
        <v>-47</v>
      </c>
      <c r="AQ17" s="235"/>
      <c r="AR17" s="152"/>
      <c r="AS17" s="19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454"/>
      <c r="BU17" s="152"/>
      <c r="BV17" s="152"/>
      <c r="BW17" s="152"/>
      <c r="BX17" s="152"/>
      <c r="BY17" s="152"/>
      <c r="BZ17" s="152"/>
      <c r="CA17" s="152"/>
      <c r="CB17" s="152"/>
      <c r="CC17" s="152"/>
      <c r="CD17" s="235"/>
    </row>
    <row r="18" spans="1:82" x14ac:dyDescent="0.25">
      <c r="A18" s="44">
        <f t="shared" si="1"/>
        <v>2014</v>
      </c>
      <c r="B18" s="44" t="str">
        <f t="shared" si="1"/>
        <v>MAYO</v>
      </c>
      <c r="C18" s="44">
        <v>17</v>
      </c>
      <c r="D18" s="44" t="str">
        <f t="shared" si="0"/>
        <v>MAYO 2014 / 16</v>
      </c>
      <c r="E18" s="169">
        <v>16</v>
      </c>
      <c r="F18" s="188">
        <v>41789</v>
      </c>
      <c r="G18" s="170">
        <v>43150</v>
      </c>
      <c r="H18" s="173" t="s">
        <v>130</v>
      </c>
      <c r="I18" s="172">
        <v>0.77880000000000005</v>
      </c>
      <c r="J18" s="173" t="s">
        <v>20</v>
      </c>
      <c r="K18" s="173">
        <v>0.5</v>
      </c>
      <c r="L18" s="173">
        <v>0</v>
      </c>
      <c r="M18" s="173">
        <v>0</v>
      </c>
      <c r="N18" s="173">
        <v>43.6</v>
      </c>
      <c r="O18" s="173">
        <v>-49</v>
      </c>
      <c r="P18" s="173">
        <v>102</v>
      </c>
      <c r="Q18" s="173">
        <v>30</v>
      </c>
      <c r="R18" s="174">
        <v>0</v>
      </c>
      <c r="S18" s="173">
        <v>12.1</v>
      </c>
      <c r="T18" s="173">
        <v>2.98</v>
      </c>
      <c r="U18" s="173">
        <v>1</v>
      </c>
      <c r="V18" s="173">
        <v>1</v>
      </c>
      <c r="W18" s="173">
        <v>100</v>
      </c>
      <c r="X18" s="173">
        <v>0</v>
      </c>
      <c r="Y18" s="173">
        <v>0</v>
      </c>
      <c r="Z18" s="173">
        <v>0.4</v>
      </c>
      <c r="AA18" s="173">
        <v>329</v>
      </c>
      <c r="AB18" s="173">
        <v>362</v>
      </c>
      <c r="AC18" s="173">
        <v>411</v>
      </c>
      <c r="AD18" s="173">
        <v>490</v>
      </c>
      <c r="AE18" s="173">
        <v>1</v>
      </c>
      <c r="AF18" s="173">
        <v>0</v>
      </c>
      <c r="AG18" s="450"/>
      <c r="AH18" s="151">
        <v>0.77500000000000002</v>
      </c>
      <c r="AI18" s="151">
        <v>0.84</v>
      </c>
      <c r="AJ18" s="151">
        <v>42.8</v>
      </c>
      <c r="AK18" s="151">
        <v>100</v>
      </c>
      <c r="AL18" s="151">
        <v>400</v>
      </c>
      <c r="AM18" s="151">
        <v>572</v>
      </c>
      <c r="AN18" s="151">
        <v>0.3</v>
      </c>
      <c r="AO18" s="151">
        <v>1.5</v>
      </c>
      <c r="AP18" s="151">
        <v>-47</v>
      </c>
      <c r="AQ18" s="235"/>
      <c r="AR18" s="152"/>
      <c r="AS18" s="19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454"/>
      <c r="BU18" s="152"/>
      <c r="BV18" s="152"/>
      <c r="BW18" s="152"/>
      <c r="BX18" s="152"/>
      <c r="BY18" s="152"/>
      <c r="BZ18" s="152"/>
      <c r="CA18" s="152"/>
      <c r="CB18" s="152"/>
      <c r="CC18" s="152"/>
      <c r="CD18" s="235"/>
    </row>
    <row r="19" spans="1:82" x14ac:dyDescent="0.25">
      <c r="A19" s="44">
        <f t="shared" si="1"/>
        <v>2014</v>
      </c>
      <c r="B19" s="44" t="str">
        <f t="shared" si="1"/>
        <v>MAYO</v>
      </c>
      <c r="C19" s="44">
        <v>18</v>
      </c>
      <c r="D19" s="44" t="str">
        <f t="shared" si="0"/>
        <v>MAYO 2014 / 17</v>
      </c>
      <c r="E19" s="169">
        <v>17</v>
      </c>
      <c r="F19" s="188">
        <v>41790</v>
      </c>
      <c r="G19" s="170">
        <v>43321</v>
      </c>
      <c r="H19" s="173" t="s">
        <v>132</v>
      </c>
      <c r="I19" s="172">
        <v>0.77880000000000005</v>
      </c>
      <c r="J19" s="173" t="s">
        <v>20</v>
      </c>
      <c r="K19" s="173">
        <v>0.5</v>
      </c>
      <c r="L19" s="173">
        <v>0</v>
      </c>
      <c r="M19" s="173">
        <v>0</v>
      </c>
      <c r="N19" s="173">
        <v>43.5</v>
      </c>
      <c r="O19" s="173">
        <v>-48.5</v>
      </c>
      <c r="P19" s="173">
        <v>104</v>
      </c>
      <c r="Q19" s="173">
        <v>30</v>
      </c>
      <c r="R19" s="174">
        <v>0</v>
      </c>
      <c r="S19" s="173">
        <v>12.2</v>
      </c>
      <c r="T19" s="173">
        <v>2.94</v>
      </c>
      <c r="U19" s="173">
        <v>1</v>
      </c>
      <c r="V19" s="173">
        <v>1</v>
      </c>
      <c r="W19" s="173">
        <v>100</v>
      </c>
      <c r="X19" s="173">
        <v>0</v>
      </c>
      <c r="Y19" s="173">
        <v>0</v>
      </c>
      <c r="Z19" s="173">
        <v>0.3</v>
      </c>
      <c r="AA19" s="173">
        <v>328</v>
      </c>
      <c r="AB19" s="173">
        <v>362</v>
      </c>
      <c r="AC19" s="173">
        <v>412</v>
      </c>
      <c r="AD19" s="173">
        <v>494</v>
      </c>
      <c r="AE19" s="173">
        <v>1</v>
      </c>
      <c r="AF19" s="173">
        <v>0</v>
      </c>
      <c r="AG19" s="450"/>
      <c r="AH19" s="151">
        <v>0.77500000000000002</v>
      </c>
      <c r="AI19" s="151">
        <v>0.84</v>
      </c>
      <c r="AJ19" s="151">
        <v>42.8</v>
      </c>
      <c r="AK19" s="151">
        <v>100</v>
      </c>
      <c r="AL19" s="151">
        <v>400</v>
      </c>
      <c r="AM19" s="151">
        <v>572</v>
      </c>
      <c r="AN19" s="151">
        <v>0.3</v>
      </c>
      <c r="AO19" s="151">
        <v>1.5</v>
      </c>
      <c r="AP19" s="151">
        <v>-47</v>
      </c>
      <c r="AQ19" s="235"/>
      <c r="AR19" s="152"/>
      <c r="AS19" s="19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454"/>
      <c r="BU19" s="152"/>
      <c r="BV19" s="152"/>
      <c r="BW19" s="152"/>
      <c r="BX19" s="152"/>
      <c r="BY19" s="152"/>
      <c r="BZ19" s="152"/>
      <c r="CA19" s="152"/>
      <c r="CB19" s="152"/>
      <c r="CC19" s="152"/>
    </row>
    <row r="20" spans="1:82" x14ac:dyDescent="0.25">
      <c r="A20" s="44">
        <f t="shared" si="1"/>
        <v>2014</v>
      </c>
      <c r="B20" s="44" t="str">
        <f t="shared" si="1"/>
        <v>MAYO</v>
      </c>
      <c r="C20" s="44">
        <v>19</v>
      </c>
      <c r="D20" s="44" t="str">
        <f t="shared" si="0"/>
        <v>MAYO 2014 / 18</v>
      </c>
      <c r="E20" s="117"/>
      <c r="F20" s="221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22"/>
      <c r="R20" s="222"/>
      <c r="S20" s="117"/>
      <c r="T20" s="222"/>
      <c r="U20" s="222"/>
      <c r="V20" s="117"/>
      <c r="W20" s="117"/>
      <c r="X20" s="117"/>
      <c r="Y20" s="117"/>
      <c r="Z20" s="117"/>
      <c r="AA20" s="215"/>
      <c r="AB20" s="216"/>
      <c r="AC20" s="57"/>
      <c r="AD20" s="58"/>
      <c r="AE20" s="59"/>
      <c r="AF20" s="60"/>
      <c r="AG20" s="451"/>
      <c r="AH20" s="60"/>
      <c r="AI20" s="61"/>
      <c r="AJ20" s="61"/>
      <c r="AK20" s="62"/>
      <c r="AL20" s="60"/>
      <c r="AM20" s="62"/>
      <c r="AN20" s="61"/>
      <c r="AO20" s="61"/>
      <c r="AP20" s="217"/>
      <c r="AQ20" s="236"/>
      <c r="AR20" s="211"/>
      <c r="AS20" s="211"/>
      <c r="AT20" s="211"/>
      <c r="AU20" s="211"/>
      <c r="AV20" s="211"/>
      <c r="AW20" s="211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446"/>
      <c r="BU20" s="117"/>
    </row>
    <row r="21" spans="1:82" ht="15.75" x14ac:dyDescent="0.25">
      <c r="A21" s="44">
        <f t="shared" si="1"/>
        <v>2014</v>
      </c>
      <c r="B21" s="44" t="str">
        <f t="shared" si="1"/>
        <v>MAYO</v>
      </c>
      <c r="C21" s="44">
        <v>20</v>
      </c>
      <c r="D21" s="44" t="str">
        <f t="shared" si="0"/>
        <v>MAYO 2014 / 19</v>
      </c>
      <c r="E21" s="223"/>
      <c r="F21" s="204"/>
      <c r="G21" s="223"/>
      <c r="H21" s="223"/>
      <c r="I21" s="1"/>
      <c r="J21" s="1"/>
      <c r="K21" s="1"/>
      <c r="L21" s="1"/>
      <c r="M21" s="1"/>
      <c r="N21" s="1"/>
      <c r="O21" s="1"/>
      <c r="P21" s="1"/>
      <c r="Q21" s="30"/>
      <c r="R21" s="30"/>
      <c r="S21" s="217"/>
      <c r="T21" s="224"/>
      <c r="U21" s="224"/>
      <c r="V21" s="224"/>
      <c r="W21" s="224"/>
      <c r="X21" s="211"/>
      <c r="Y21" s="211"/>
      <c r="Z21" s="211"/>
      <c r="AA21" s="215"/>
      <c r="AB21" s="216"/>
      <c r="AC21" s="57"/>
      <c r="AD21" s="58"/>
      <c r="AE21" s="59"/>
      <c r="AF21" s="60"/>
      <c r="AG21" s="451"/>
      <c r="AH21" s="60"/>
      <c r="AI21" s="61"/>
      <c r="AJ21" s="61"/>
      <c r="AK21" s="62"/>
      <c r="AL21" s="60"/>
      <c r="AM21" s="62"/>
      <c r="AN21" s="61"/>
      <c r="AO21" s="61"/>
      <c r="AP21" s="217"/>
      <c r="AQ21" s="236"/>
      <c r="AR21" s="211"/>
      <c r="AS21" s="211"/>
      <c r="AT21" s="211"/>
      <c r="AU21" s="211"/>
      <c r="AV21" s="211"/>
      <c r="AW21" s="211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446"/>
      <c r="BU21" s="117"/>
    </row>
    <row r="22" spans="1:82" x14ac:dyDescent="0.25">
      <c r="A22" s="44">
        <f t="shared" si="1"/>
        <v>2014</v>
      </c>
      <c r="B22" s="44" t="str">
        <f t="shared" si="1"/>
        <v>MAYO</v>
      </c>
      <c r="C22" s="44">
        <v>21</v>
      </c>
      <c r="D22" s="44" t="str">
        <f t="shared" si="0"/>
        <v>MAYO 2014 / 20</v>
      </c>
      <c r="E22" s="216"/>
      <c r="F22" s="205"/>
      <c r="G22" s="58"/>
      <c r="H22" s="59"/>
      <c r="I22" s="60"/>
      <c r="J22" s="60"/>
      <c r="K22" s="60"/>
      <c r="L22" s="61"/>
      <c r="M22" s="61"/>
      <c r="N22" s="62"/>
      <c r="O22" s="60"/>
      <c r="P22" s="62"/>
      <c r="Q22" s="65"/>
      <c r="R22" s="65"/>
      <c r="S22" s="217"/>
      <c r="T22" s="214"/>
      <c r="U22" s="214"/>
      <c r="V22" s="211"/>
      <c r="W22" s="211"/>
      <c r="X22" s="211"/>
      <c r="Y22" s="211"/>
      <c r="Z22" s="211"/>
      <c r="AA22" s="215"/>
      <c r="AB22" s="216"/>
      <c r="AC22" s="57"/>
      <c r="AD22" s="58"/>
      <c r="AE22" s="59"/>
      <c r="AF22" s="60"/>
      <c r="AG22" s="451"/>
      <c r="AH22" s="60"/>
      <c r="AI22" s="61"/>
      <c r="AJ22" s="61"/>
      <c r="AK22" s="62"/>
      <c r="AL22" s="60"/>
      <c r="AM22" s="62"/>
      <c r="AN22" s="61"/>
      <c r="AO22" s="61"/>
      <c r="AP22" s="217"/>
      <c r="AQ22" s="236"/>
      <c r="AR22" s="211"/>
      <c r="AS22" s="211"/>
      <c r="AT22" s="211"/>
      <c r="AU22" s="211"/>
      <c r="AV22" s="211"/>
      <c r="AW22" s="211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446"/>
      <c r="BU22" s="117"/>
    </row>
    <row r="23" spans="1:82" x14ac:dyDescent="0.25">
      <c r="A23" s="44">
        <f t="shared" si="1"/>
        <v>2014</v>
      </c>
      <c r="B23" s="44" t="str">
        <f t="shared" si="1"/>
        <v>MAYO</v>
      </c>
      <c r="C23" s="44">
        <v>22</v>
      </c>
      <c r="D23" s="44" t="str">
        <f t="shared" si="0"/>
        <v>MAYO 2014 / 21</v>
      </c>
      <c r="E23" s="216"/>
      <c r="F23" s="205"/>
      <c r="G23" s="58"/>
      <c r="H23" s="59"/>
      <c r="I23" s="60"/>
      <c r="J23" s="60"/>
      <c r="K23" s="60"/>
      <c r="L23" s="61"/>
      <c r="M23" s="61"/>
      <c r="N23" s="62"/>
      <c r="O23" s="60"/>
      <c r="P23" s="62"/>
      <c r="Q23" s="65"/>
      <c r="R23" s="65"/>
      <c r="S23" s="217"/>
      <c r="T23" s="214"/>
      <c r="U23" s="214"/>
      <c r="V23" s="211"/>
      <c r="W23" s="211"/>
      <c r="X23" s="211"/>
      <c r="Y23" s="211"/>
      <c r="Z23" s="211"/>
      <c r="AA23" s="215"/>
      <c r="AB23" s="216"/>
      <c r="AC23" s="57"/>
      <c r="AD23" s="58"/>
      <c r="AE23" s="59"/>
      <c r="AF23" s="60"/>
      <c r="AG23" s="451"/>
      <c r="AH23" s="60"/>
      <c r="AI23" s="61"/>
      <c r="AJ23" s="61"/>
      <c r="AK23" s="62"/>
      <c r="AL23" s="60"/>
      <c r="AM23" s="62"/>
      <c r="AN23" s="61"/>
      <c r="AO23" s="61"/>
      <c r="AP23" s="217"/>
      <c r="AQ23" s="236"/>
      <c r="AR23" s="211"/>
      <c r="AS23" s="211"/>
      <c r="AT23" s="211"/>
      <c r="AU23" s="211"/>
      <c r="AV23" s="211"/>
      <c r="AW23" s="211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446"/>
      <c r="BU23" s="117"/>
    </row>
    <row r="24" spans="1:82" x14ac:dyDescent="0.25">
      <c r="A24" s="44">
        <f t="shared" si="1"/>
        <v>2014</v>
      </c>
      <c r="B24" s="44" t="str">
        <f t="shared" si="1"/>
        <v>MAYO</v>
      </c>
      <c r="C24" s="44">
        <v>23</v>
      </c>
      <c r="D24" s="44" t="str">
        <f t="shared" si="0"/>
        <v>MAYO 2014 / 22</v>
      </c>
    </row>
    <row r="25" spans="1:82" x14ac:dyDescent="0.25">
      <c r="A25" s="44">
        <f t="shared" si="1"/>
        <v>2014</v>
      </c>
      <c r="B25" s="44" t="str">
        <f t="shared" si="1"/>
        <v>MAYO</v>
      </c>
      <c r="C25" s="44">
        <v>24</v>
      </c>
      <c r="D25" s="44" t="str">
        <f t="shared" si="0"/>
        <v>MAYO 2014 / 23</v>
      </c>
    </row>
    <row r="26" spans="1:82" x14ac:dyDescent="0.25">
      <c r="A26" s="44">
        <f t="shared" si="1"/>
        <v>2014</v>
      </c>
      <c r="B26" s="44" t="str">
        <f t="shared" si="1"/>
        <v>MAYO</v>
      </c>
      <c r="C26" s="44">
        <v>25</v>
      </c>
      <c r="D26" s="44" t="str">
        <f t="shared" si="0"/>
        <v>MAYO 2014 / 24</v>
      </c>
    </row>
    <row r="27" spans="1:82" x14ac:dyDescent="0.25">
      <c r="A27" s="44">
        <f t="shared" si="1"/>
        <v>2014</v>
      </c>
      <c r="B27" s="44" t="str">
        <f t="shared" si="1"/>
        <v>MAYO</v>
      </c>
      <c r="C27" s="44">
        <v>26</v>
      </c>
      <c r="D27" s="44" t="str">
        <f t="shared" si="0"/>
        <v>MAYO 2014 / 25</v>
      </c>
    </row>
    <row r="28" spans="1:82" x14ac:dyDescent="0.25">
      <c r="A28" s="44">
        <f t="shared" si="1"/>
        <v>2014</v>
      </c>
      <c r="B28" s="44" t="str">
        <f t="shared" si="1"/>
        <v>MAYO</v>
      </c>
      <c r="C28" s="44">
        <v>27</v>
      </c>
      <c r="D28" s="44" t="str">
        <f t="shared" si="0"/>
        <v>MAYO 2014 / 26</v>
      </c>
    </row>
    <row r="29" spans="1:82" x14ac:dyDescent="0.25">
      <c r="A29" s="44">
        <f t="shared" si="1"/>
        <v>2014</v>
      </c>
      <c r="B29" s="44" t="str">
        <f t="shared" si="1"/>
        <v>MAYO</v>
      </c>
      <c r="C29" s="44">
        <v>28</v>
      </c>
      <c r="D29" s="44" t="str">
        <f t="shared" si="0"/>
        <v>MAYO 2014 / 27</v>
      </c>
    </row>
    <row r="30" spans="1:82" x14ac:dyDescent="0.25">
      <c r="A30" s="44">
        <f t="shared" si="1"/>
        <v>2014</v>
      </c>
      <c r="B30" s="44" t="str">
        <f t="shared" si="1"/>
        <v>MAYO</v>
      </c>
      <c r="C30" s="44">
        <v>29</v>
      </c>
      <c r="D30" s="44" t="str">
        <f t="shared" si="0"/>
        <v>MAYO 2014 / 28</v>
      </c>
    </row>
    <row r="31" spans="1:82" x14ac:dyDescent="0.25">
      <c r="A31" s="44">
        <f t="shared" si="1"/>
        <v>2014</v>
      </c>
      <c r="B31" s="44" t="str">
        <f t="shared" si="1"/>
        <v>MAYO</v>
      </c>
      <c r="C31" s="44">
        <v>30</v>
      </c>
      <c r="D31" s="44" t="str">
        <f t="shared" si="0"/>
        <v>MAYO 2014 / 29</v>
      </c>
    </row>
    <row r="32" spans="1:82" x14ac:dyDescent="0.25">
      <c r="A32" s="44">
        <f t="shared" si="1"/>
        <v>2014</v>
      </c>
      <c r="B32" s="44" t="str">
        <f t="shared" si="1"/>
        <v>MAYO</v>
      </c>
      <c r="C32" s="44">
        <v>31</v>
      </c>
      <c r="D32" s="44" t="str">
        <f t="shared" si="0"/>
        <v>MAYO 2014 / 30</v>
      </c>
    </row>
    <row r="33" spans="1:81" s="206" customFormat="1" x14ac:dyDescent="0.25">
      <c r="D33" s="44" t="str">
        <f t="shared" si="0"/>
        <v>MAYO 2014 / 31</v>
      </c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55"/>
      <c r="AB33" s="44"/>
      <c r="AC33" s="44"/>
      <c r="AD33" s="44"/>
      <c r="AE33" s="44"/>
      <c r="AF33" s="44"/>
      <c r="AG33" s="417"/>
      <c r="AH33" s="44"/>
      <c r="AI33" s="44"/>
      <c r="AJ33" s="44"/>
      <c r="AK33" s="44"/>
      <c r="AL33" s="44"/>
      <c r="AM33" s="44"/>
      <c r="AN33" s="44"/>
      <c r="AO33" s="44"/>
      <c r="AP33" s="44"/>
      <c r="AQ33" s="207"/>
      <c r="AR33" s="44"/>
      <c r="AS33" s="44"/>
      <c r="AT33" s="44"/>
      <c r="AU33" s="44"/>
      <c r="AV33" s="44"/>
      <c r="AW33" s="44"/>
      <c r="AX33" s="55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11"/>
      <c r="BU33" s="44"/>
      <c r="BV33" s="55"/>
      <c r="BW33" s="44"/>
      <c r="BX33" s="44"/>
      <c r="BY33" s="44"/>
      <c r="BZ33" s="44"/>
      <c r="CA33" s="44"/>
      <c r="CB33" s="44"/>
      <c r="CC33" s="44"/>
    </row>
    <row r="34" spans="1:81" ht="15.75" x14ac:dyDescent="0.25">
      <c r="A34" s="44">
        <v>2014</v>
      </c>
      <c r="B34" s="44" t="s">
        <v>233</v>
      </c>
      <c r="C34" s="44">
        <v>1</v>
      </c>
      <c r="D34" s="208" t="s">
        <v>228</v>
      </c>
      <c r="E34" s="209">
        <f>IFERROR(AVERAGE(E3:E33),"")</f>
        <v>9</v>
      </c>
      <c r="F34" s="209">
        <f>IFERROR(AVERAGE(F3:F33),"")</f>
        <v>41775.352941176468</v>
      </c>
      <c r="G34" s="209">
        <f>IFERROR(AVERAGE(G3:G33),"")</f>
        <v>42898.352941176468</v>
      </c>
      <c r="H34" s="209" t="str">
        <f>IFERROR(AVERAGE(H3:H33),"")</f>
        <v/>
      </c>
      <c r="I34" s="209">
        <f>IFERROR(AVERAGE(I3:I33),"")</f>
        <v>0.77784117647058837</v>
      </c>
      <c r="J34" s="209" t="str">
        <f t="shared" ref="J34:BU34" si="2">IFERROR(AVERAGE(J3:J33),"")</f>
        <v/>
      </c>
      <c r="K34" s="209">
        <f t="shared" si="2"/>
        <v>0.50588235294117645</v>
      </c>
      <c r="L34" s="209">
        <f t="shared" si="2"/>
        <v>0</v>
      </c>
      <c r="M34" s="209">
        <f t="shared" si="2"/>
        <v>0</v>
      </c>
      <c r="N34" s="209">
        <f t="shared" si="2"/>
        <v>43.517647058823535</v>
      </c>
      <c r="O34" s="209">
        <f t="shared" si="2"/>
        <v>-49.852941176470587</v>
      </c>
      <c r="P34" s="209">
        <f t="shared" si="2"/>
        <v>102.82352941176471</v>
      </c>
      <c r="Q34" s="209">
        <f t="shared" si="2"/>
        <v>30</v>
      </c>
      <c r="R34" s="209">
        <f t="shared" si="2"/>
        <v>0</v>
      </c>
      <c r="S34" s="209">
        <f t="shared" si="2"/>
        <v>12.152941176470586</v>
      </c>
      <c r="T34" s="209">
        <f t="shared" si="2"/>
        <v>2.8894117647058817</v>
      </c>
      <c r="U34" s="209">
        <f t="shared" si="2"/>
        <v>1</v>
      </c>
      <c r="V34" s="209">
        <f t="shared" si="2"/>
        <v>1</v>
      </c>
      <c r="W34" s="209">
        <f t="shared" si="2"/>
        <v>99.941176470588232</v>
      </c>
      <c r="X34" s="209">
        <f t="shared" si="2"/>
        <v>0</v>
      </c>
      <c r="Y34" s="209">
        <f t="shared" si="2"/>
        <v>0.47058823529411764</v>
      </c>
      <c r="Z34" s="209">
        <f t="shared" si="2"/>
        <v>0.32941176470588235</v>
      </c>
      <c r="AA34" s="209">
        <f t="shared" si="2"/>
        <v>327.70588235294116</v>
      </c>
      <c r="AB34" s="209">
        <f t="shared" si="2"/>
        <v>359.52941176470586</v>
      </c>
      <c r="AC34" s="209">
        <f t="shared" si="2"/>
        <v>410.70588235294116</v>
      </c>
      <c r="AD34" s="209">
        <f t="shared" si="2"/>
        <v>491.94117647058823</v>
      </c>
      <c r="AE34" s="209">
        <f t="shared" si="2"/>
        <v>1.2058823529411764</v>
      </c>
      <c r="AF34" s="209">
        <f t="shared" si="2"/>
        <v>0</v>
      </c>
      <c r="AG34" s="418" t="str">
        <f t="shared" si="2"/>
        <v/>
      </c>
      <c r="AH34" s="209">
        <f t="shared" si="2"/>
        <v>0.77500000000000024</v>
      </c>
      <c r="AI34" s="209">
        <f t="shared" si="2"/>
        <v>0.84</v>
      </c>
      <c r="AJ34" s="209">
        <f t="shared" si="2"/>
        <v>42.79999999999999</v>
      </c>
      <c r="AK34" s="209">
        <f t="shared" si="2"/>
        <v>100</v>
      </c>
      <c r="AL34" s="209">
        <f t="shared" si="2"/>
        <v>400</v>
      </c>
      <c r="AM34" s="209">
        <f t="shared" si="2"/>
        <v>572</v>
      </c>
      <c r="AN34" s="209">
        <f t="shared" si="2"/>
        <v>0.29999999999999993</v>
      </c>
      <c r="AO34" s="209">
        <f t="shared" si="2"/>
        <v>1.5</v>
      </c>
      <c r="AP34" s="209">
        <f t="shared" si="2"/>
        <v>-47</v>
      </c>
      <c r="AQ34" s="209" t="str">
        <f t="shared" si="2"/>
        <v/>
      </c>
      <c r="AR34" s="209">
        <f t="shared" si="2"/>
        <v>5</v>
      </c>
      <c r="AS34" s="209">
        <f t="shared" si="2"/>
        <v>41773</v>
      </c>
      <c r="AT34" s="209">
        <f t="shared" si="2"/>
        <v>42844.777777777781</v>
      </c>
      <c r="AU34" s="209" t="str">
        <f t="shared" si="2"/>
        <v/>
      </c>
      <c r="AV34" s="209">
        <f t="shared" si="2"/>
        <v>0.78244444444444439</v>
      </c>
      <c r="AW34" s="209" t="str">
        <f t="shared" si="2"/>
        <v/>
      </c>
      <c r="AX34" s="210">
        <f t="shared" si="2"/>
        <v>1</v>
      </c>
      <c r="AY34" s="209">
        <f t="shared" si="2"/>
        <v>1.6666666666666663E-2</v>
      </c>
      <c r="AZ34" s="209">
        <f t="shared" si="2"/>
        <v>0</v>
      </c>
      <c r="BA34" s="209">
        <f t="shared" si="2"/>
        <v>43.511111111111113</v>
      </c>
      <c r="BB34" s="209">
        <f t="shared" si="2"/>
        <v>-50.222222222222221</v>
      </c>
      <c r="BC34" s="209">
        <f t="shared" si="2"/>
        <v>107.44444444444444</v>
      </c>
      <c r="BD34" s="209">
        <f t="shared" si="2"/>
        <v>28</v>
      </c>
      <c r="BE34" s="209">
        <f t="shared" si="2"/>
        <v>1.0999999999999998E-2</v>
      </c>
      <c r="BF34" s="209">
        <f t="shared" si="2"/>
        <v>11.799999999999999</v>
      </c>
      <c r="BG34" s="209">
        <f t="shared" si="2"/>
        <v>3.3999999999999995</v>
      </c>
      <c r="BH34" s="209">
        <f t="shared" si="2"/>
        <v>1</v>
      </c>
      <c r="BI34" s="209">
        <f t="shared" si="2"/>
        <v>1</v>
      </c>
      <c r="BJ34" s="209">
        <f t="shared" si="2"/>
        <v>98.333333333333329</v>
      </c>
      <c r="BK34" s="209">
        <f t="shared" si="2"/>
        <v>0</v>
      </c>
      <c r="BL34" s="209">
        <f t="shared" si="2"/>
        <v>1</v>
      </c>
      <c r="BM34" s="209">
        <f t="shared" si="2"/>
        <v>0.18888888888888891</v>
      </c>
      <c r="BN34" s="209">
        <f t="shared" si="2"/>
        <v>340.66666666666669</v>
      </c>
      <c r="BO34" s="209">
        <f t="shared" si="2"/>
        <v>379.88888888888891</v>
      </c>
      <c r="BP34" s="209">
        <f t="shared" si="2"/>
        <v>428</v>
      </c>
      <c r="BQ34" s="209">
        <f t="shared" si="2"/>
        <v>477.22222222222223</v>
      </c>
      <c r="BR34" s="209">
        <f t="shared" si="2"/>
        <v>0</v>
      </c>
      <c r="BS34" s="209">
        <f t="shared" si="2"/>
        <v>1.2777777777777777</v>
      </c>
      <c r="BT34" s="412" t="str">
        <f t="shared" si="2"/>
        <v/>
      </c>
      <c r="BU34" s="209">
        <f t="shared" si="2"/>
        <v>0.77500000000000013</v>
      </c>
      <c r="BV34" s="210">
        <f>IFERROR(AVERAGE(BV3:BV33),"")</f>
        <v>0.84</v>
      </c>
      <c r="BW34" s="206"/>
      <c r="BX34" s="206"/>
      <c r="BY34" s="206"/>
      <c r="BZ34" s="206"/>
      <c r="CA34" s="206"/>
      <c r="CB34" s="206"/>
      <c r="CC34" s="206"/>
    </row>
    <row r="35" spans="1:81" x14ac:dyDescent="0.25">
      <c r="A35" s="44">
        <f>A34</f>
        <v>2014</v>
      </c>
      <c r="B35" s="44" t="str">
        <f>B34</f>
        <v>JUNIO</v>
      </c>
      <c r="C35" s="44">
        <v>2</v>
      </c>
      <c r="D35" s="44" t="str">
        <f t="shared" ref="D35:D65" si="3">B34&amp;" "&amp;A34&amp;" / "&amp;C34</f>
        <v>JUNIO 2014 / 1</v>
      </c>
      <c r="E35" s="178">
        <v>1</v>
      </c>
      <c r="F35" s="185">
        <v>41793</v>
      </c>
      <c r="G35" s="179">
        <v>43373</v>
      </c>
      <c r="H35" s="33" t="s">
        <v>130</v>
      </c>
      <c r="I35" s="153">
        <v>0.77880000000000005</v>
      </c>
      <c r="J35" s="34" t="s">
        <v>20</v>
      </c>
      <c r="K35" s="34">
        <v>0.5</v>
      </c>
      <c r="L35" s="34">
        <v>0</v>
      </c>
      <c r="M35" s="34">
        <v>0</v>
      </c>
      <c r="N35" s="34">
        <v>43.5</v>
      </c>
      <c r="O35" s="34">
        <v>-48.5</v>
      </c>
      <c r="P35" s="34">
        <v>102</v>
      </c>
      <c r="Q35" s="34">
        <v>30</v>
      </c>
      <c r="R35" s="155">
        <v>0</v>
      </c>
      <c r="S35" s="34">
        <v>12.2</v>
      </c>
      <c r="T35" s="34">
        <v>2.94</v>
      </c>
      <c r="U35" s="34">
        <v>1</v>
      </c>
      <c r="V35" s="34">
        <v>1</v>
      </c>
      <c r="W35" s="34">
        <v>100</v>
      </c>
      <c r="X35" s="34">
        <v>0</v>
      </c>
      <c r="Y35" s="34">
        <v>0</v>
      </c>
      <c r="Z35" s="34">
        <v>0.3</v>
      </c>
      <c r="AA35" s="34">
        <v>329</v>
      </c>
      <c r="AB35" s="34">
        <v>362</v>
      </c>
      <c r="AC35" s="34">
        <v>412</v>
      </c>
      <c r="AD35" s="34">
        <v>488</v>
      </c>
      <c r="AE35" s="34">
        <v>1.5</v>
      </c>
      <c r="AF35" s="34">
        <v>0</v>
      </c>
      <c r="AG35" s="450"/>
      <c r="AH35" s="151">
        <v>0.77500000000000002</v>
      </c>
      <c r="AI35" s="151">
        <v>0.84</v>
      </c>
      <c r="AJ35" s="151">
        <v>42.8</v>
      </c>
      <c r="AK35" s="151">
        <v>100</v>
      </c>
      <c r="AL35" s="151">
        <v>400</v>
      </c>
      <c r="AM35" s="151">
        <v>572</v>
      </c>
      <c r="AN35" s="151">
        <v>0.3</v>
      </c>
      <c r="AO35" s="151">
        <v>1.5</v>
      </c>
      <c r="AP35" s="151">
        <v>-47</v>
      </c>
      <c r="AQ35" s="235"/>
      <c r="AR35" s="178">
        <v>1</v>
      </c>
      <c r="AS35" s="185">
        <v>41796</v>
      </c>
      <c r="AT35" s="179">
        <v>43415</v>
      </c>
      <c r="AU35" s="33" t="s">
        <v>137</v>
      </c>
      <c r="AV35" s="153">
        <v>0.78210000000000002</v>
      </c>
      <c r="AW35" s="34" t="s">
        <v>20</v>
      </c>
      <c r="AX35" s="34">
        <v>1</v>
      </c>
      <c r="AY35" s="34">
        <v>0.02</v>
      </c>
      <c r="AZ35" s="34">
        <v>0</v>
      </c>
      <c r="BA35" s="34">
        <v>43.5</v>
      </c>
      <c r="BB35" s="34">
        <v>-50.5</v>
      </c>
      <c r="BC35" s="34">
        <v>108</v>
      </c>
      <c r="BD35" s="34">
        <v>29</v>
      </c>
      <c r="BE35" s="155">
        <v>1.0999999999999999E-2</v>
      </c>
      <c r="BF35" s="34">
        <v>11.7</v>
      </c>
      <c r="BG35" s="34">
        <v>3.4</v>
      </c>
      <c r="BH35" s="34">
        <v>1</v>
      </c>
      <c r="BI35" s="34">
        <v>1</v>
      </c>
      <c r="BJ35" s="34">
        <v>99</v>
      </c>
      <c r="BK35" s="34">
        <v>0</v>
      </c>
      <c r="BL35" s="34">
        <v>1</v>
      </c>
      <c r="BM35" s="34">
        <v>0.1</v>
      </c>
      <c r="BN35" s="34">
        <v>340</v>
      </c>
      <c r="BO35" s="34">
        <v>378</v>
      </c>
      <c r="BP35" s="34">
        <v>426</v>
      </c>
      <c r="BQ35" s="34">
        <v>477</v>
      </c>
      <c r="BR35" s="34">
        <v>0</v>
      </c>
      <c r="BS35" s="34">
        <v>1</v>
      </c>
      <c r="BT35" s="453"/>
      <c r="BU35" s="151">
        <v>0.77500000000000002</v>
      </c>
      <c r="BV35" s="151">
        <v>0.84</v>
      </c>
      <c r="BW35" s="151">
        <v>42.8</v>
      </c>
      <c r="BX35" s="151">
        <v>100</v>
      </c>
      <c r="BY35" s="151">
        <v>400</v>
      </c>
      <c r="BZ35" s="151">
        <v>572</v>
      </c>
      <c r="CA35" s="151">
        <v>0.3</v>
      </c>
      <c r="CB35" s="151">
        <v>1.5</v>
      </c>
      <c r="CC35" s="151">
        <v>-47</v>
      </c>
    </row>
    <row r="36" spans="1:81" x14ac:dyDescent="0.25">
      <c r="A36" s="44">
        <f t="shared" ref="A36:B64" si="4">A35</f>
        <v>2014</v>
      </c>
      <c r="B36" s="44" t="str">
        <f t="shared" si="4"/>
        <v>JUNIO</v>
      </c>
      <c r="C36" s="44">
        <v>3</v>
      </c>
      <c r="D36" s="44" t="str">
        <f t="shared" si="3"/>
        <v>JUNIO 2014 / 2</v>
      </c>
      <c r="E36" s="178">
        <v>2</v>
      </c>
      <c r="F36" s="185">
        <v>41794</v>
      </c>
      <c r="G36" s="179">
        <v>43382</v>
      </c>
      <c r="H36" s="34" t="s">
        <v>131</v>
      </c>
      <c r="I36" s="153">
        <v>0.77829999999999999</v>
      </c>
      <c r="J36" s="34" t="s">
        <v>20</v>
      </c>
      <c r="K36" s="34">
        <v>0.5</v>
      </c>
      <c r="L36" s="34">
        <v>0</v>
      </c>
      <c r="M36" s="34">
        <v>0</v>
      </c>
      <c r="N36" s="34">
        <v>43.5</v>
      </c>
      <c r="O36" s="34">
        <v>-51</v>
      </c>
      <c r="P36" s="34">
        <v>102</v>
      </c>
      <c r="Q36" s="34">
        <v>30</v>
      </c>
      <c r="R36" s="155">
        <v>0</v>
      </c>
      <c r="S36" s="34">
        <v>12.1</v>
      </c>
      <c r="T36" s="34">
        <v>2.89</v>
      </c>
      <c r="U36" s="34">
        <v>1</v>
      </c>
      <c r="V36" s="34">
        <v>1</v>
      </c>
      <c r="W36" s="34">
        <v>100</v>
      </c>
      <c r="X36" s="34">
        <v>0</v>
      </c>
      <c r="Y36" s="34">
        <v>0</v>
      </c>
      <c r="Z36" s="34">
        <v>0.3</v>
      </c>
      <c r="AA36" s="34">
        <v>328</v>
      </c>
      <c r="AB36" s="34">
        <v>358</v>
      </c>
      <c r="AC36" s="34">
        <v>410</v>
      </c>
      <c r="AD36" s="34">
        <v>505</v>
      </c>
      <c r="AE36" s="34">
        <v>1</v>
      </c>
      <c r="AF36" s="34">
        <v>0</v>
      </c>
      <c r="AG36" s="450"/>
      <c r="AH36" s="151">
        <v>0.77500000000000002</v>
      </c>
      <c r="AI36" s="151">
        <v>0.84</v>
      </c>
      <c r="AJ36" s="151">
        <v>42.8</v>
      </c>
      <c r="AK36" s="151">
        <v>100</v>
      </c>
      <c r="AL36" s="151">
        <v>400</v>
      </c>
      <c r="AM36" s="151">
        <v>572</v>
      </c>
      <c r="AN36" s="151">
        <v>0.3</v>
      </c>
      <c r="AO36" s="151">
        <v>1.5</v>
      </c>
      <c r="AP36" s="151">
        <v>-47</v>
      </c>
      <c r="AQ36" s="235"/>
      <c r="AR36" s="178">
        <v>2</v>
      </c>
      <c r="AS36" s="185">
        <v>41798</v>
      </c>
      <c r="AT36" s="179">
        <v>43461</v>
      </c>
      <c r="AU36" s="34" t="s">
        <v>136</v>
      </c>
      <c r="AV36" s="153">
        <v>0.78220000000000001</v>
      </c>
      <c r="AW36" s="34" t="s">
        <v>20</v>
      </c>
      <c r="AX36" s="34">
        <v>1</v>
      </c>
      <c r="AY36" s="34">
        <v>0.02</v>
      </c>
      <c r="AZ36" s="34">
        <v>0</v>
      </c>
      <c r="BA36" s="34">
        <v>43.5</v>
      </c>
      <c r="BB36" s="34">
        <v>-51</v>
      </c>
      <c r="BC36" s="34">
        <v>111</v>
      </c>
      <c r="BD36" s="34">
        <v>28</v>
      </c>
      <c r="BE36" s="155">
        <v>1.0999999999999999E-2</v>
      </c>
      <c r="BF36" s="34">
        <v>11.7</v>
      </c>
      <c r="BG36" s="34">
        <v>3.4</v>
      </c>
      <c r="BH36" s="34">
        <v>1</v>
      </c>
      <c r="BI36" s="34">
        <v>1</v>
      </c>
      <c r="BJ36" s="34">
        <v>99</v>
      </c>
      <c r="BK36" s="34">
        <v>0</v>
      </c>
      <c r="BL36" s="34">
        <v>1</v>
      </c>
      <c r="BM36" s="34">
        <v>0.2</v>
      </c>
      <c r="BN36" s="34">
        <v>338</v>
      </c>
      <c r="BO36" s="34">
        <v>376</v>
      </c>
      <c r="BP36" s="34">
        <v>423</v>
      </c>
      <c r="BQ36" s="34">
        <v>475</v>
      </c>
      <c r="BR36" s="34">
        <v>0</v>
      </c>
      <c r="BS36" s="34">
        <v>1</v>
      </c>
      <c r="BT36" s="453"/>
      <c r="BU36" s="151">
        <v>0.77500000000000002</v>
      </c>
      <c r="BV36" s="151">
        <v>0.84</v>
      </c>
      <c r="BW36" s="151">
        <v>42.8</v>
      </c>
      <c r="BX36" s="151">
        <v>100</v>
      </c>
      <c r="BY36" s="151">
        <v>400</v>
      </c>
      <c r="BZ36" s="151">
        <v>572</v>
      </c>
      <c r="CA36" s="151">
        <v>0.3</v>
      </c>
      <c r="CB36" s="151">
        <v>1.5</v>
      </c>
      <c r="CC36" s="151">
        <v>-47</v>
      </c>
    </row>
    <row r="37" spans="1:81" x14ac:dyDescent="0.25">
      <c r="A37" s="44">
        <f t="shared" si="4"/>
        <v>2014</v>
      </c>
      <c r="B37" s="44" t="str">
        <f t="shared" si="4"/>
        <v>JUNIO</v>
      </c>
      <c r="C37" s="44">
        <v>4</v>
      </c>
      <c r="D37" s="44" t="str">
        <f t="shared" si="3"/>
        <v>JUNIO 2014 / 3</v>
      </c>
      <c r="E37" s="178">
        <v>3</v>
      </c>
      <c r="F37" s="185">
        <v>41795</v>
      </c>
      <c r="G37" s="179">
        <v>43426</v>
      </c>
      <c r="H37" s="34" t="s">
        <v>130</v>
      </c>
      <c r="I37" s="153">
        <v>0.77829999999999999</v>
      </c>
      <c r="J37" s="34" t="s">
        <v>20</v>
      </c>
      <c r="K37" s="34">
        <v>0.5</v>
      </c>
      <c r="L37" s="34">
        <v>0</v>
      </c>
      <c r="M37" s="34">
        <v>0</v>
      </c>
      <c r="N37" s="34">
        <v>43.5</v>
      </c>
      <c r="O37" s="34">
        <v>-51</v>
      </c>
      <c r="P37" s="34">
        <v>102</v>
      </c>
      <c r="Q37" s="34">
        <v>30</v>
      </c>
      <c r="R37" s="155">
        <v>0</v>
      </c>
      <c r="S37" s="34">
        <v>12.1</v>
      </c>
      <c r="T37" s="34">
        <v>2.94</v>
      </c>
      <c r="U37" s="34">
        <v>1</v>
      </c>
      <c r="V37" s="34">
        <v>1</v>
      </c>
      <c r="W37" s="34">
        <v>100</v>
      </c>
      <c r="X37" s="34">
        <v>0</v>
      </c>
      <c r="Y37" s="34">
        <v>0</v>
      </c>
      <c r="Z37" s="34">
        <v>0.3</v>
      </c>
      <c r="AA37" s="34">
        <v>327</v>
      </c>
      <c r="AB37" s="34">
        <v>360</v>
      </c>
      <c r="AC37" s="34">
        <v>409</v>
      </c>
      <c r="AD37" s="34">
        <v>487</v>
      </c>
      <c r="AE37" s="34">
        <v>1</v>
      </c>
      <c r="AF37" s="34">
        <v>0</v>
      </c>
      <c r="AG37" s="450"/>
      <c r="AH37" s="151">
        <v>0.77500000000000002</v>
      </c>
      <c r="AI37" s="151">
        <v>0.84</v>
      </c>
      <c r="AJ37" s="151">
        <v>42.8</v>
      </c>
      <c r="AK37" s="151">
        <v>100</v>
      </c>
      <c r="AL37" s="151">
        <v>400</v>
      </c>
      <c r="AM37" s="151">
        <v>572</v>
      </c>
      <c r="AN37" s="151">
        <v>0.3</v>
      </c>
      <c r="AO37" s="151">
        <v>1.5</v>
      </c>
      <c r="AP37" s="151">
        <v>-47</v>
      </c>
      <c r="AQ37" s="235"/>
      <c r="AR37" s="178">
        <v>3</v>
      </c>
      <c r="AS37" s="185">
        <v>41799</v>
      </c>
      <c r="AT37" s="179">
        <v>43478</v>
      </c>
      <c r="AU37" s="34" t="s">
        <v>135</v>
      </c>
      <c r="AV37" s="153">
        <v>0.78069999999999995</v>
      </c>
      <c r="AW37" s="34" t="s">
        <v>20</v>
      </c>
      <c r="AX37" s="34">
        <v>1</v>
      </c>
      <c r="AY37" s="34">
        <v>0.01</v>
      </c>
      <c r="AZ37" s="34">
        <v>0</v>
      </c>
      <c r="BA37" s="34">
        <v>43.6</v>
      </c>
      <c r="BB37" s="34">
        <v>-50.5</v>
      </c>
      <c r="BC37" s="34">
        <v>113</v>
      </c>
      <c r="BD37" s="34">
        <v>29</v>
      </c>
      <c r="BE37" s="155">
        <v>1.2999999999999999E-2</v>
      </c>
      <c r="BF37" s="34">
        <v>11.7</v>
      </c>
      <c r="BG37" s="34">
        <v>3.3</v>
      </c>
      <c r="BH37" s="34">
        <v>1</v>
      </c>
      <c r="BI37" s="34">
        <v>1</v>
      </c>
      <c r="BJ37" s="34">
        <v>99</v>
      </c>
      <c r="BK37" s="34">
        <v>0</v>
      </c>
      <c r="BL37" s="34">
        <v>1</v>
      </c>
      <c r="BM37" s="34">
        <v>0.1</v>
      </c>
      <c r="BN37" s="34">
        <v>342</v>
      </c>
      <c r="BO37" s="34">
        <v>376</v>
      </c>
      <c r="BP37" s="34">
        <v>421</v>
      </c>
      <c r="BQ37" s="34">
        <v>473</v>
      </c>
      <c r="BR37" s="34">
        <v>0</v>
      </c>
      <c r="BS37" s="34">
        <v>1</v>
      </c>
      <c r="BT37" s="453"/>
      <c r="BU37" s="151">
        <v>0.77500000000000002</v>
      </c>
      <c r="BV37" s="151">
        <v>0.84</v>
      </c>
      <c r="BW37" s="151">
        <v>42.8</v>
      </c>
      <c r="BX37" s="151">
        <v>100</v>
      </c>
      <c r="BY37" s="151">
        <v>400</v>
      </c>
      <c r="BZ37" s="151">
        <v>572</v>
      </c>
      <c r="CA37" s="151">
        <v>0.3</v>
      </c>
      <c r="CB37" s="151">
        <v>1.5</v>
      </c>
      <c r="CC37" s="151">
        <v>-47</v>
      </c>
    </row>
    <row r="38" spans="1:81" x14ac:dyDescent="0.25">
      <c r="A38" s="44">
        <f t="shared" si="4"/>
        <v>2014</v>
      </c>
      <c r="B38" s="44" t="str">
        <f t="shared" si="4"/>
        <v>JUNIO</v>
      </c>
      <c r="C38" s="44">
        <v>5</v>
      </c>
      <c r="D38" s="44" t="str">
        <f t="shared" si="3"/>
        <v>JUNIO 2014 / 4</v>
      </c>
      <c r="E38" s="178">
        <v>4</v>
      </c>
      <c r="F38" s="185">
        <v>41797</v>
      </c>
      <c r="G38" s="179">
        <v>43463</v>
      </c>
      <c r="H38" s="34" t="s">
        <v>132</v>
      </c>
      <c r="I38" s="153">
        <v>0.77829999999999999</v>
      </c>
      <c r="J38" s="34" t="s">
        <v>20</v>
      </c>
      <c r="K38" s="34">
        <v>0.5</v>
      </c>
      <c r="L38" s="34">
        <v>0</v>
      </c>
      <c r="M38" s="34">
        <v>0</v>
      </c>
      <c r="N38" s="34">
        <v>43.5</v>
      </c>
      <c r="O38" s="34">
        <v>-50.5</v>
      </c>
      <c r="P38" s="34">
        <v>104</v>
      </c>
      <c r="Q38" s="34">
        <v>30</v>
      </c>
      <c r="R38" s="155">
        <v>0</v>
      </c>
      <c r="S38" s="34">
        <v>12.1</v>
      </c>
      <c r="T38" s="34">
        <v>2.94</v>
      </c>
      <c r="U38" s="34">
        <v>1</v>
      </c>
      <c r="V38" s="34">
        <v>1</v>
      </c>
      <c r="W38" s="34">
        <v>100</v>
      </c>
      <c r="X38" s="34">
        <v>0</v>
      </c>
      <c r="Y38" s="34">
        <v>0</v>
      </c>
      <c r="Z38" s="34">
        <v>0.3</v>
      </c>
      <c r="AA38" s="34">
        <v>328</v>
      </c>
      <c r="AB38" s="34">
        <v>362</v>
      </c>
      <c r="AC38" s="34">
        <v>412</v>
      </c>
      <c r="AD38" s="34">
        <v>489</v>
      </c>
      <c r="AE38" s="34">
        <v>1</v>
      </c>
      <c r="AF38" s="34">
        <v>0</v>
      </c>
      <c r="AG38" s="450"/>
      <c r="AH38" s="151">
        <v>0.77500000000000002</v>
      </c>
      <c r="AI38" s="151">
        <v>0.84</v>
      </c>
      <c r="AJ38" s="151">
        <v>42.8</v>
      </c>
      <c r="AK38" s="151">
        <v>100</v>
      </c>
      <c r="AL38" s="151">
        <v>400</v>
      </c>
      <c r="AM38" s="151">
        <v>572</v>
      </c>
      <c r="AN38" s="151">
        <v>0.3</v>
      </c>
      <c r="AO38" s="151">
        <v>1.5</v>
      </c>
      <c r="AP38" s="151">
        <v>-47</v>
      </c>
      <c r="AQ38" s="235"/>
      <c r="AR38" s="178">
        <v>4</v>
      </c>
      <c r="AS38" s="185">
        <v>41801</v>
      </c>
      <c r="AT38" s="179">
        <v>43506</v>
      </c>
      <c r="AU38" s="34" t="s">
        <v>136</v>
      </c>
      <c r="AV38" s="153">
        <v>0.78090000000000004</v>
      </c>
      <c r="AW38" s="34" t="s">
        <v>20</v>
      </c>
      <c r="AX38" s="34">
        <v>1</v>
      </c>
      <c r="AY38" s="34">
        <v>0.01</v>
      </c>
      <c r="AZ38" s="34">
        <v>0</v>
      </c>
      <c r="BA38" s="34">
        <v>43.6</v>
      </c>
      <c r="BB38" s="34">
        <v>-50</v>
      </c>
      <c r="BC38" s="34">
        <v>109</v>
      </c>
      <c r="BD38" s="34">
        <v>29</v>
      </c>
      <c r="BE38" s="155">
        <v>1.2999999999999999E-2</v>
      </c>
      <c r="BF38" s="34">
        <v>11.7</v>
      </c>
      <c r="BG38" s="34">
        <v>3.4</v>
      </c>
      <c r="BH38" s="34">
        <v>1</v>
      </c>
      <c r="BI38" s="34">
        <v>1</v>
      </c>
      <c r="BJ38" s="34">
        <v>99</v>
      </c>
      <c r="BK38" s="34">
        <v>0</v>
      </c>
      <c r="BL38" s="34">
        <v>1</v>
      </c>
      <c r="BM38" s="34">
        <v>0.1</v>
      </c>
      <c r="BN38" s="34">
        <v>342</v>
      </c>
      <c r="BO38" s="34">
        <v>376</v>
      </c>
      <c r="BP38" s="34">
        <v>421</v>
      </c>
      <c r="BQ38" s="34">
        <v>475</v>
      </c>
      <c r="BR38" s="34">
        <v>0</v>
      </c>
      <c r="BS38" s="34">
        <v>1</v>
      </c>
      <c r="BT38" s="453"/>
      <c r="BU38" s="151">
        <v>0.77500000000000002</v>
      </c>
      <c r="BV38" s="151">
        <v>0.84</v>
      </c>
      <c r="BW38" s="151">
        <v>42.8</v>
      </c>
      <c r="BX38" s="151">
        <v>100</v>
      </c>
      <c r="BY38" s="151">
        <v>400</v>
      </c>
      <c r="BZ38" s="151">
        <v>572</v>
      </c>
      <c r="CA38" s="151">
        <v>0.3</v>
      </c>
      <c r="CB38" s="151">
        <v>1.5</v>
      </c>
      <c r="CC38" s="151">
        <v>-47</v>
      </c>
    </row>
    <row r="39" spans="1:81" x14ac:dyDescent="0.25">
      <c r="A39" s="44">
        <f t="shared" si="4"/>
        <v>2014</v>
      </c>
      <c r="B39" s="44" t="str">
        <f t="shared" si="4"/>
        <v>JUNIO</v>
      </c>
      <c r="C39" s="44">
        <v>6</v>
      </c>
      <c r="D39" s="44" t="str">
        <f t="shared" si="3"/>
        <v>JUNIO 2014 / 5</v>
      </c>
      <c r="E39" s="178">
        <v>5</v>
      </c>
      <c r="F39" s="185">
        <v>41800</v>
      </c>
      <c r="G39" s="179">
        <v>43501</v>
      </c>
      <c r="H39" s="34" t="s">
        <v>130</v>
      </c>
      <c r="I39" s="153">
        <v>0.77829999999999999</v>
      </c>
      <c r="J39" s="34" t="s">
        <v>20</v>
      </c>
      <c r="K39" s="34">
        <v>0.5</v>
      </c>
      <c r="L39" s="34">
        <v>0</v>
      </c>
      <c r="M39" s="34">
        <v>0</v>
      </c>
      <c r="N39" s="34">
        <v>43.5</v>
      </c>
      <c r="O39" s="34">
        <v>-50</v>
      </c>
      <c r="P39" s="34">
        <v>103</v>
      </c>
      <c r="Q39" s="34">
        <v>30</v>
      </c>
      <c r="R39" s="155">
        <v>0</v>
      </c>
      <c r="S39" s="34">
        <v>12.1</v>
      </c>
      <c r="T39" s="34">
        <v>2.93</v>
      </c>
      <c r="U39" s="34">
        <v>1</v>
      </c>
      <c r="V39" s="34">
        <v>1</v>
      </c>
      <c r="W39" s="34">
        <v>100</v>
      </c>
      <c r="X39" s="34">
        <v>0</v>
      </c>
      <c r="Y39" s="34">
        <v>0</v>
      </c>
      <c r="Z39" s="34">
        <v>0.3</v>
      </c>
      <c r="AA39" s="34">
        <v>329</v>
      </c>
      <c r="AB39" s="34">
        <v>359</v>
      </c>
      <c r="AC39" s="34">
        <v>407</v>
      </c>
      <c r="AD39" s="34">
        <v>494</v>
      </c>
      <c r="AE39" s="34">
        <v>1</v>
      </c>
      <c r="AF39" s="34">
        <v>0</v>
      </c>
      <c r="AG39" s="450"/>
      <c r="AH39" s="151">
        <v>0.77500000000000002</v>
      </c>
      <c r="AI39" s="151">
        <v>0.84</v>
      </c>
      <c r="AJ39" s="151">
        <v>42.8</v>
      </c>
      <c r="AK39" s="151">
        <v>100</v>
      </c>
      <c r="AL39" s="151">
        <v>400</v>
      </c>
      <c r="AM39" s="151">
        <v>572</v>
      </c>
      <c r="AN39" s="151">
        <v>0.3</v>
      </c>
      <c r="AO39" s="151">
        <v>1.5</v>
      </c>
      <c r="AP39" s="151">
        <v>-47</v>
      </c>
      <c r="AQ39" s="235"/>
      <c r="AR39" s="178">
        <v>5</v>
      </c>
      <c r="AS39" s="185">
        <v>41806</v>
      </c>
      <c r="AT39" s="179">
        <v>43621</v>
      </c>
      <c r="AU39" s="34" t="s">
        <v>136</v>
      </c>
      <c r="AV39" s="153">
        <v>0.78090000000000004</v>
      </c>
      <c r="AW39" s="34" t="s">
        <v>20</v>
      </c>
      <c r="AX39" s="34">
        <v>1</v>
      </c>
      <c r="AY39" s="34">
        <v>0.01</v>
      </c>
      <c r="AZ39" s="34">
        <v>0</v>
      </c>
      <c r="BA39" s="34">
        <v>43.5</v>
      </c>
      <c r="BB39" s="34">
        <v>-50.5</v>
      </c>
      <c r="BC39" s="34">
        <v>109</v>
      </c>
      <c r="BD39" s="34">
        <v>29</v>
      </c>
      <c r="BE39" s="155">
        <v>1.2999999999999999E-2</v>
      </c>
      <c r="BF39" s="34">
        <v>11.7</v>
      </c>
      <c r="BG39" s="34">
        <v>3.3</v>
      </c>
      <c r="BH39" s="34">
        <v>1</v>
      </c>
      <c r="BI39" s="34">
        <v>1</v>
      </c>
      <c r="BJ39" s="34">
        <v>99</v>
      </c>
      <c r="BK39" s="34">
        <v>0</v>
      </c>
      <c r="BL39" s="34">
        <v>1</v>
      </c>
      <c r="BM39" s="34">
        <v>0.2</v>
      </c>
      <c r="BN39" s="34">
        <v>343</v>
      </c>
      <c r="BO39" s="34">
        <v>378</v>
      </c>
      <c r="BP39" s="34">
        <v>421</v>
      </c>
      <c r="BQ39" s="34">
        <v>471</v>
      </c>
      <c r="BR39" s="34">
        <v>0</v>
      </c>
      <c r="BS39" s="34">
        <v>1</v>
      </c>
      <c r="BT39" s="453"/>
      <c r="BU39" s="151">
        <v>0.77500000000000002</v>
      </c>
      <c r="BV39" s="151">
        <v>0.84</v>
      </c>
      <c r="BW39" s="151">
        <v>42.8</v>
      </c>
      <c r="BX39" s="151">
        <v>100</v>
      </c>
      <c r="BY39" s="151">
        <v>400</v>
      </c>
      <c r="BZ39" s="151">
        <v>572</v>
      </c>
      <c r="CA39" s="151">
        <v>0.3</v>
      </c>
      <c r="CB39" s="151">
        <v>1.5</v>
      </c>
      <c r="CC39" s="151">
        <v>-47</v>
      </c>
    </row>
    <row r="40" spans="1:81" x14ac:dyDescent="0.25">
      <c r="A40" s="44">
        <f t="shared" si="4"/>
        <v>2014</v>
      </c>
      <c r="B40" s="44" t="str">
        <f t="shared" si="4"/>
        <v>JUNIO</v>
      </c>
      <c r="C40" s="44">
        <v>7</v>
      </c>
      <c r="D40" s="44" t="str">
        <f t="shared" si="3"/>
        <v>JUNIO 2014 / 6</v>
      </c>
      <c r="E40" s="178">
        <v>6</v>
      </c>
      <c r="F40" s="185">
        <v>41801</v>
      </c>
      <c r="G40" s="179">
        <v>43529</v>
      </c>
      <c r="H40" s="34" t="s">
        <v>131</v>
      </c>
      <c r="I40" s="153">
        <v>0.77829999999999999</v>
      </c>
      <c r="J40" s="34" t="s">
        <v>20</v>
      </c>
      <c r="K40" s="34">
        <v>0.5</v>
      </c>
      <c r="L40" s="34">
        <v>0</v>
      </c>
      <c r="M40" s="34">
        <v>0</v>
      </c>
      <c r="N40" s="34">
        <v>43.5</v>
      </c>
      <c r="O40" s="34">
        <v>-50</v>
      </c>
      <c r="P40" s="34">
        <v>103</v>
      </c>
      <c r="Q40" s="34">
        <v>30</v>
      </c>
      <c r="R40" s="155">
        <v>0</v>
      </c>
      <c r="S40" s="34">
        <v>12.1</v>
      </c>
      <c r="T40" s="34">
        <v>2.96</v>
      </c>
      <c r="U40" s="34">
        <v>1</v>
      </c>
      <c r="V40" s="34">
        <v>1</v>
      </c>
      <c r="W40" s="34">
        <v>100</v>
      </c>
      <c r="X40" s="34">
        <v>0</v>
      </c>
      <c r="Y40" s="34">
        <v>0</v>
      </c>
      <c r="Z40" s="34">
        <v>0.3</v>
      </c>
      <c r="AA40" s="34">
        <v>326</v>
      </c>
      <c r="AB40" s="34">
        <v>358</v>
      </c>
      <c r="AC40" s="34">
        <v>408</v>
      </c>
      <c r="AD40" s="34">
        <v>490</v>
      </c>
      <c r="AE40" s="34">
        <v>1</v>
      </c>
      <c r="AF40" s="34">
        <v>0</v>
      </c>
      <c r="AG40" s="450"/>
      <c r="AH40" s="151">
        <v>0.77500000000000002</v>
      </c>
      <c r="AI40" s="151">
        <v>0.84</v>
      </c>
      <c r="AJ40" s="151">
        <v>42.8</v>
      </c>
      <c r="AK40" s="151">
        <v>100</v>
      </c>
      <c r="AL40" s="151">
        <v>400</v>
      </c>
      <c r="AM40" s="151">
        <v>572</v>
      </c>
      <c r="AN40" s="151">
        <v>0.3</v>
      </c>
      <c r="AO40" s="151">
        <v>1.5</v>
      </c>
      <c r="AP40" s="151">
        <v>-47</v>
      </c>
      <c r="AQ40" s="235"/>
      <c r="AR40" s="178">
        <v>6</v>
      </c>
      <c r="AS40" s="185">
        <v>41806</v>
      </c>
      <c r="AT40" s="179">
        <v>43622</v>
      </c>
      <c r="AU40" s="34" t="s">
        <v>131</v>
      </c>
      <c r="AV40" s="153">
        <v>0.78080000000000005</v>
      </c>
      <c r="AW40" s="34" t="s">
        <v>20</v>
      </c>
      <c r="AX40" s="34">
        <v>1</v>
      </c>
      <c r="AY40" s="34">
        <v>0.01</v>
      </c>
      <c r="AZ40" s="34">
        <v>0</v>
      </c>
      <c r="BA40" s="34">
        <v>43.5</v>
      </c>
      <c r="BB40" s="34">
        <v>-50.5</v>
      </c>
      <c r="BC40" s="34">
        <v>108</v>
      </c>
      <c r="BD40" s="34">
        <v>29</v>
      </c>
      <c r="BE40" s="155">
        <v>1.2999999999999999E-2</v>
      </c>
      <c r="BF40" s="34">
        <v>13.4</v>
      </c>
      <c r="BG40" s="34">
        <v>3.3</v>
      </c>
      <c r="BH40" s="34">
        <v>1</v>
      </c>
      <c r="BI40" s="34">
        <v>1</v>
      </c>
      <c r="BJ40" s="34">
        <v>99</v>
      </c>
      <c r="BK40" s="34">
        <v>0</v>
      </c>
      <c r="BL40" s="34">
        <v>1</v>
      </c>
      <c r="BM40" s="34">
        <v>0.3</v>
      </c>
      <c r="BN40" s="34">
        <v>340</v>
      </c>
      <c r="BO40" s="34">
        <v>378</v>
      </c>
      <c r="BP40" s="34">
        <v>424</v>
      </c>
      <c r="BQ40" s="34">
        <v>475</v>
      </c>
      <c r="BR40" s="34">
        <v>0</v>
      </c>
      <c r="BS40" s="34">
        <v>1</v>
      </c>
      <c r="BT40" s="453"/>
      <c r="BU40" s="151">
        <v>0.77500000000000002</v>
      </c>
      <c r="BV40" s="151">
        <v>0.84</v>
      </c>
      <c r="BW40" s="151">
        <v>42.8</v>
      </c>
      <c r="BX40" s="151">
        <v>100</v>
      </c>
      <c r="BY40" s="151">
        <v>400</v>
      </c>
      <c r="BZ40" s="151">
        <v>572</v>
      </c>
      <c r="CA40" s="151">
        <v>0.3</v>
      </c>
      <c r="CB40" s="151">
        <v>1.5</v>
      </c>
      <c r="CC40" s="151">
        <v>-47</v>
      </c>
    </row>
    <row r="41" spans="1:81" x14ac:dyDescent="0.25">
      <c r="A41" s="44">
        <f t="shared" si="4"/>
        <v>2014</v>
      </c>
      <c r="B41" s="44" t="str">
        <f t="shared" si="4"/>
        <v>JUNIO</v>
      </c>
      <c r="C41" s="44">
        <v>8</v>
      </c>
      <c r="D41" s="44" t="str">
        <f t="shared" si="3"/>
        <v>JUNIO 2014 / 7</v>
      </c>
      <c r="E41" s="178">
        <v>7</v>
      </c>
      <c r="F41" s="185">
        <v>41803</v>
      </c>
      <c r="G41" s="179">
        <v>43587</v>
      </c>
      <c r="H41" s="34" t="s">
        <v>128</v>
      </c>
      <c r="I41" s="153">
        <v>0.77829999999999999</v>
      </c>
      <c r="J41" s="34" t="s">
        <v>20</v>
      </c>
      <c r="K41" s="34">
        <v>0.5</v>
      </c>
      <c r="L41" s="34">
        <v>0</v>
      </c>
      <c r="M41" s="34">
        <v>0</v>
      </c>
      <c r="N41" s="34">
        <v>43.5</v>
      </c>
      <c r="O41" s="34">
        <v>-50</v>
      </c>
      <c r="P41" s="34">
        <v>104</v>
      </c>
      <c r="Q41" s="34">
        <v>30</v>
      </c>
      <c r="R41" s="155">
        <v>0</v>
      </c>
      <c r="S41" s="34">
        <v>12.1</v>
      </c>
      <c r="T41" s="34">
        <v>2.94</v>
      </c>
      <c r="U41" s="34">
        <v>1</v>
      </c>
      <c r="V41" s="34">
        <v>1</v>
      </c>
      <c r="W41" s="34">
        <v>100</v>
      </c>
      <c r="X41" s="34">
        <v>0</v>
      </c>
      <c r="Y41" s="34">
        <v>0</v>
      </c>
      <c r="Z41" s="34">
        <v>0.3</v>
      </c>
      <c r="AA41" s="34">
        <v>329</v>
      </c>
      <c r="AB41" s="34">
        <v>359</v>
      </c>
      <c r="AC41" s="34">
        <v>408</v>
      </c>
      <c r="AD41" s="34">
        <v>490</v>
      </c>
      <c r="AE41" s="34">
        <v>1</v>
      </c>
      <c r="AF41" s="34">
        <v>0</v>
      </c>
      <c r="AG41" s="450"/>
      <c r="AH41" s="151">
        <v>0.77500000000000002</v>
      </c>
      <c r="AI41" s="151">
        <v>0.84</v>
      </c>
      <c r="AJ41" s="151">
        <v>42.8</v>
      </c>
      <c r="AK41" s="151">
        <v>100</v>
      </c>
      <c r="AL41" s="151">
        <v>400</v>
      </c>
      <c r="AM41" s="151">
        <v>572</v>
      </c>
      <c r="AN41" s="151">
        <v>0.3</v>
      </c>
      <c r="AO41" s="151">
        <v>1.5</v>
      </c>
      <c r="AP41" s="151">
        <v>-47</v>
      </c>
      <c r="AQ41" s="235"/>
      <c r="AR41" s="178">
        <v>7</v>
      </c>
      <c r="AS41" s="185">
        <v>41808</v>
      </c>
      <c r="AT41" s="179">
        <v>43663</v>
      </c>
      <c r="AU41" s="34" t="s">
        <v>136</v>
      </c>
      <c r="AV41" s="153">
        <v>0.78120000000000001</v>
      </c>
      <c r="AW41" s="34" t="s">
        <v>20</v>
      </c>
      <c r="AX41" s="34">
        <v>1</v>
      </c>
      <c r="AY41" s="34">
        <v>0.01</v>
      </c>
      <c r="AZ41" s="34">
        <v>0</v>
      </c>
      <c r="BA41" s="34">
        <v>43.5</v>
      </c>
      <c r="BB41" s="34">
        <v>-51</v>
      </c>
      <c r="BC41" s="34">
        <v>108</v>
      </c>
      <c r="BD41" s="34">
        <v>29</v>
      </c>
      <c r="BE41" s="155">
        <v>1.2999999999999999E-2</v>
      </c>
      <c r="BF41" s="34">
        <v>13.4</v>
      </c>
      <c r="BG41" s="34">
        <v>3.3</v>
      </c>
      <c r="BH41" s="34">
        <v>1</v>
      </c>
      <c r="BI41" s="34">
        <v>1</v>
      </c>
      <c r="BJ41" s="34">
        <v>99</v>
      </c>
      <c r="BK41" s="34">
        <v>0</v>
      </c>
      <c r="BL41" s="34">
        <v>1</v>
      </c>
      <c r="BM41" s="34">
        <v>0.4</v>
      </c>
      <c r="BN41" s="34">
        <v>338</v>
      </c>
      <c r="BO41" s="34">
        <v>374</v>
      </c>
      <c r="BP41" s="34">
        <v>421</v>
      </c>
      <c r="BQ41" s="34">
        <v>471</v>
      </c>
      <c r="BR41" s="34">
        <v>0</v>
      </c>
      <c r="BS41" s="34">
        <v>1</v>
      </c>
      <c r="BT41" s="453"/>
      <c r="BU41" s="151">
        <v>0.77500000000000002</v>
      </c>
      <c r="BV41" s="151">
        <v>0.84</v>
      </c>
      <c r="BW41" s="151">
        <v>42.8</v>
      </c>
      <c r="BX41" s="151">
        <v>100</v>
      </c>
      <c r="BY41" s="151">
        <v>400</v>
      </c>
      <c r="BZ41" s="151">
        <v>572</v>
      </c>
      <c r="CA41" s="151">
        <v>0.3</v>
      </c>
      <c r="CB41" s="151">
        <v>1.5</v>
      </c>
      <c r="CC41" s="151">
        <v>-47</v>
      </c>
    </row>
    <row r="42" spans="1:81" x14ac:dyDescent="0.25">
      <c r="A42" s="44">
        <f t="shared" si="4"/>
        <v>2014</v>
      </c>
      <c r="B42" s="44" t="str">
        <f t="shared" si="4"/>
        <v>JUNIO</v>
      </c>
      <c r="C42" s="44">
        <v>9</v>
      </c>
      <c r="D42" s="44" t="str">
        <f t="shared" si="3"/>
        <v>JUNIO 2014 / 8</v>
      </c>
      <c r="E42" s="178">
        <v>8</v>
      </c>
      <c r="F42" s="185">
        <v>41805</v>
      </c>
      <c r="G42" s="179">
        <v>43617</v>
      </c>
      <c r="H42" s="34" t="s">
        <v>132</v>
      </c>
      <c r="I42" s="153">
        <v>0.77790000000000004</v>
      </c>
      <c r="J42" s="34" t="s">
        <v>20</v>
      </c>
      <c r="K42" s="34">
        <v>0.5</v>
      </c>
      <c r="L42" s="34">
        <v>0</v>
      </c>
      <c r="M42" s="34">
        <v>0</v>
      </c>
      <c r="N42" s="34">
        <v>43.5</v>
      </c>
      <c r="O42" s="34">
        <v>-50</v>
      </c>
      <c r="P42" s="34">
        <v>102</v>
      </c>
      <c r="Q42" s="34">
        <v>30</v>
      </c>
      <c r="R42" s="155">
        <v>0</v>
      </c>
      <c r="S42" s="34">
        <v>12.1</v>
      </c>
      <c r="T42" s="34">
        <v>2.89</v>
      </c>
      <c r="U42" s="34">
        <v>1</v>
      </c>
      <c r="V42" s="34">
        <v>1</v>
      </c>
      <c r="W42" s="34">
        <v>100</v>
      </c>
      <c r="X42" s="34">
        <v>0</v>
      </c>
      <c r="Y42" s="34">
        <v>0</v>
      </c>
      <c r="Z42" s="34">
        <v>0.3</v>
      </c>
      <c r="AA42" s="34">
        <v>328</v>
      </c>
      <c r="AB42" s="34">
        <v>359</v>
      </c>
      <c r="AC42" s="34">
        <v>410</v>
      </c>
      <c r="AD42" s="34">
        <v>494</v>
      </c>
      <c r="AE42" s="34">
        <v>1</v>
      </c>
      <c r="AF42" s="34">
        <v>0</v>
      </c>
      <c r="AG42" s="450"/>
      <c r="AH42" s="151">
        <v>0.77500000000000002</v>
      </c>
      <c r="AI42" s="151">
        <v>0.84</v>
      </c>
      <c r="AJ42" s="151">
        <v>42.8</v>
      </c>
      <c r="AK42" s="151">
        <v>100</v>
      </c>
      <c r="AL42" s="151">
        <v>400</v>
      </c>
      <c r="AM42" s="151">
        <v>572</v>
      </c>
      <c r="AN42" s="151">
        <v>0.3</v>
      </c>
      <c r="AO42" s="151">
        <v>1.5</v>
      </c>
      <c r="AP42" s="151">
        <v>-47</v>
      </c>
      <c r="AQ42" s="235"/>
      <c r="AR42" s="178">
        <v>8</v>
      </c>
      <c r="AS42" s="185">
        <v>41810</v>
      </c>
      <c r="AT42" s="179">
        <v>43731</v>
      </c>
      <c r="AU42" s="34" t="s">
        <v>156</v>
      </c>
      <c r="AV42" s="153">
        <v>0.78139999999999998</v>
      </c>
      <c r="AW42" s="34" t="s">
        <v>20</v>
      </c>
      <c r="AX42" s="34">
        <v>1</v>
      </c>
      <c r="AY42" s="34">
        <v>0.01</v>
      </c>
      <c r="AZ42" s="34">
        <v>0</v>
      </c>
      <c r="BA42" s="34">
        <v>43.5</v>
      </c>
      <c r="BB42" s="34">
        <v>-51</v>
      </c>
      <c r="BC42" s="34">
        <v>111</v>
      </c>
      <c r="BD42" s="34">
        <v>29</v>
      </c>
      <c r="BE42" s="155">
        <v>1.2999999999999999E-2</v>
      </c>
      <c r="BF42" s="34">
        <v>13.4</v>
      </c>
      <c r="BG42" s="34">
        <v>3.3</v>
      </c>
      <c r="BH42" s="34">
        <v>1</v>
      </c>
      <c r="BI42" s="34">
        <v>1</v>
      </c>
      <c r="BJ42" s="34">
        <v>99</v>
      </c>
      <c r="BK42" s="34">
        <v>0</v>
      </c>
      <c r="BL42" s="34">
        <v>1</v>
      </c>
      <c r="BM42" s="34">
        <v>0.3</v>
      </c>
      <c r="BN42" s="34">
        <v>342</v>
      </c>
      <c r="BO42" s="34">
        <v>376</v>
      </c>
      <c r="BP42" s="34">
        <v>423</v>
      </c>
      <c r="BQ42" s="34">
        <v>473</v>
      </c>
      <c r="BR42" s="34">
        <v>0</v>
      </c>
      <c r="BS42" s="34">
        <v>1</v>
      </c>
      <c r="BT42" s="453"/>
      <c r="BU42" s="151">
        <v>0.77500000000000002</v>
      </c>
      <c r="BV42" s="151">
        <v>0.84</v>
      </c>
      <c r="BW42" s="151">
        <v>42.8</v>
      </c>
      <c r="BX42" s="151">
        <v>100</v>
      </c>
      <c r="BY42" s="151">
        <v>400</v>
      </c>
      <c r="BZ42" s="151">
        <v>572</v>
      </c>
      <c r="CA42" s="151">
        <v>0.3</v>
      </c>
      <c r="CB42" s="151">
        <v>1.5</v>
      </c>
      <c r="CC42" s="151">
        <v>-47</v>
      </c>
    </row>
    <row r="43" spans="1:81" x14ac:dyDescent="0.25">
      <c r="A43" s="44">
        <f t="shared" si="4"/>
        <v>2014</v>
      </c>
      <c r="B43" s="44" t="str">
        <f t="shared" si="4"/>
        <v>JUNIO</v>
      </c>
      <c r="C43" s="44">
        <v>10</v>
      </c>
      <c r="D43" s="44" t="str">
        <f t="shared" si="3"/>
        <v>JUNIO 2014 / 9</v>
      </c>
      <c r="E43" s="178">
        <v>9</v>
      </c>
      <c r="F43" s="185">
        <v>41807</v>
      </c>
      <c r="G43" s="180">
        <v>43658</v>
      </c>
      <c r="H43" s="34" t="s">
        <v>128</v>
      </c>
      <c r="I43" s="153">
        <v>0.77790000000000004</v>
      </c>
      <c r="J43" s="34" t="s">
        <v>20</v>
      </c>
      <c r="K43" s="34">
        <v>0.5</v>
      </c>
      <c r="L43" s="34">
        <v>0</v>
      </c>
      <c r="M43" s="34">
        <v>0</v>
      </c>
      <c r="N43" s="34">
        <v>43.5</v>
      </c>
      <c r="O43" s="34">
        <v>-50</v>
      </c>
      <c r="P43" s="34">
        <v>103</v>
      </c>
      <c r="Q43" s="34">
        <v>30</v>
      </c>
      <c r="R43" s="155">
        <v>0</v>
      </c>
      <c r="S43" s="34">
        <v>12</v>
      </c>
      <c r="T43" s="34">
        <v>2.92</v>
      </c>
      <c r="U43" s="34">
        <v>1</v>
      </c>
      <c r="V43" s="34">
        <v>1</v>
      </c>
      <c r="W43" s="34">
        <v>100</v>
      </c>
      <c r="X43" s="34">
        <v>0</v>
      </c>
      <c r="Y43" s="34">
        <v>0</v>
      </c>
      <c r="Z43" s="34">
        <v>0.3</v>
      </c>
      <c r="AA43" s="34">
        <v>329</v>
      </c>
      <c r="AB43" s="34">
        <v>359</v>
      </c>
      <c r="AC43" s="34">
        <v>410</v>
      </c>
      <c r="AD43" s="34">
        <v>493</v>
      </c>
      <c r="AE43" s="34">
        <v>1.5</v>
      </c>
      <c r="AF43" s="34">
        <v>0</v>
      </c>
      <c r="AG43" s="450"/>
      <c r="AH43" s="151">
        <v>0.77500000000000002</v>
      </c>
      <c r="AI43" s="151">
        <v>0.84</v>
      </c>
      <c r="AJ43" s="151">
        <v>42.8</v>
      </c>
      <c r="AK43" s="151">
        <v>100</v>
      </c>
      <c r="AL43" s="151">
        <v>400</v>
      </c>
      <c r="AM43" s="151">
        <v>572</v>
      </c>
      <c r="AN43" s="151">
        <v>0.3</v>
      </c>
      <c r="AO43" s="151">
        <v>1.5</v>
      </c>
      <c r="AP43" s="151">
        <v>-47</v>
      </c>
      <c r="AQ43" s="235"/>
      <c r="AR43" s="178">
        <v>9</v>
      </c>
      <c r="AS43" s="185">
        <v>41811</v>
      </c>
      <c r="AT43" s="179">
        <v>43751</v>
      </c>
      <c r="AU43" s="34" t="s">
        <v>136</v>
      </c>
      <c r="AV43" s="153">
        <v>0.78129999999999999</v>
      </c>
      <c r="AW43" s="34" t="s">
        <v>20</v>
      </c>
      <c r="AX43" s="34">
        <v>1</v>
      </c>
      <c r="AY43" s="34">
        <v>0.01</v>
      </c>
      <c r="AZ43" s="181">
        <v>0</v>
      </c>
      <c r="BA43" s="34">
        <v>43.5</v>
      </c>
      <c r="BB43" s="34">
        <v>-51</v>
      </c>
      <c r="BC43" s="34">
        <v>106</v>
      </c>
      <c r="BD43" s="34">
        <v>29</v>
      </c>
      <c r="BE43" s="155">
        <v>1.2999999999999999E-2</v>
      </c>
      <c r="BF43" s="34">
        <v>13.4</v>
      </c>
      <c r="BG43" s="34">
        <v>3.3</v>
      </c>
      <c r="BH43" s="34">
        <v>1</v>
      </c>
      <c r="BI43" s="34">
        <v>1</v>
      </c>
      <c r="BJ43" s="34">
        <v>99</v>
      </c>
      <c r="BK43" s="34">
        <v>0</v>
      </c>
      <c r="BL43" s="34">
        <v>1</v>
      </c>
      <c r="BM43" s="34">
        <v>0.2</v>
      </c>
      <c r="BN43" s="34">
        <v>336</v>
      </c>
      <c r="BO43" s="34">
        <v>376</v>
      </c>
      <c r="BP43" s="34">
        <v>421</v>
      </c>
      <c r="BQ43" s="34">
        <v>469</v>
      </c>
      <c r="BR43" s="34">
        <v>0</v>
      </c>
      <c r="BS43" s="34">
        <v>1</v>
      </c>
      <c r="BT43" s="453"/>
      <c r="BU43" s="151">
        <v>0.77500000000000002</v>
      </c>
      <c r="BV43" s="151">
        <v>0.84</v>
      </c>
      <c r="BW43" s="151">
        <v>42.8</v>
      </c>
      <c r="BX43" s="151">
        <v>100</v>
      </c>
      <c r="BY43" s="151">
        <v>400</v>
      </c>
      <c r="BZ43" s="151">
        <v>572</v>
      </c>
      <c r="CA43" s="151">
        <v>0.3</v>
      </c>
      <c r="CB43" s="151">
        <v>1.5</v>
      </c>
      <c r="CC43" s="151">
        <v>-47</v>
      </c>
    </row>
    <row r="44" spans="1:81" x14ac:dyDescent="0.25">
      <c r="A44" s="44">
        <f t="shared" si="4"/>
        <v>2014</v>
      </c>
      <c r="B44" s="44" t="str">
        <f t="shared" si="4"/>
        <v>JUNIO</v>
      </c>
      <c r="C44" s="44">
        <v>11</v>
      </c>
      <c r="D44" s="44" t="str">
        <f t="shared" si="3"/>
        <v>JUNIO 2014 / 10</v>
      </c>
      <c r="E44" s="178">
        <v>10</v>
      </c>
      <c r="F44" s="185">
        <v>41809</v>
      </c>
      <c r="G44" s="179">
        <v>43727</v>
      </c>
      <c r="H44" s="34" t="s">
        <v>131</v>
      </c>
      <c r="I44" s="153">
        <v>0.77790000000000004</v>
      </c>
      <c r="J44" s="34" t="s">
        <v>20</v>
      </c>
      <c r="K44" s="34">
        <v>0.5</v>
      </c>
      <c r="L44" s="34">
        <v>0</v>
      </c>
      <c r="M44" s="34">
        <v>0</v>
      </c>
      <c r="N44" s="34">
        <v>43.5</v>
      </c>
      <c r="O44" s="34">
        <v>-50</v>
      </c>
      <c r="P44" s="34">
        <v>103</v>
      </c>
      <c r="Q44" s="34">
        <v>30</v>
      </c>
      <c r="R44" s="155">
        <v>0</v>
      </c>
      <c r="S44" s="34">
        <v>12</v>
      </c>
      <c r="T44" s="34">
        <v>2.93</v>
      </c>
      <c r="U44" s="34">
        <v>1</v>
      </c>
      <c r="V44" s="34">
        <v>1</v>
      </c>
      <c r="W44" s="34">
        <v>100</v>
      </c>
      <c r="X44" s="34">
        <v>0</v>
      </c>
      <c r="Y44" s="34">
        <v>0</v>
      </c>
      <c r="Z44" s="34">
        <v>0.4</v>
      </c>
      <c r="AA44" s="34">
        <v>329</v>
      </c>
      <c r="AB44" s="34">
        <v>359</v>
      </c>
      <c r="AC44" s="34">
        <v>412</v>
      </c>
      <c r="AD44" s="34">
        <v>485</v>
      </c>
      <c r="AE44" s="34">
        <v>1.5</v>
      </c>
      <c r="AF44" s="34">
        <v>0</v>
      </c>
      <c r="AG44" s="450"/>
      <c r="AH44" s="151">
        <v>0.77500000000000002</v>
      </c>
      <c r="AI44" s="151">
        <v>0.84</v>
      </c>
      <c r="AJ44" s="151">
        <v>42.8</v>
      </c>
      <c r="AK44" s="151">
        <v>100</v>
      </c>
      <c r="AL44" s="151">
        <v>400</v>
      </c>
      <c r="AM44" s="151">
        <v>572</v>
      </c>
      <c r="AN44" s="151">
        <v>0.3</v>
      </c>
      <c r="AO44" s="151">
        <v>1.5</v>
      </c>
      <c r="AP44" s="151">
        <v>-47</v>
      </c>
      <c r="AQ44" s="235"/>
      <c r="AR44" s="178">
        <v>10</v>
      </c>
      <c r="AS44" s="185">
        <v>41816</v>
      </c>
      <c r="AT44" s="179">
        <v>43859</v>
      </c>
      <c r="AU44" s="34" t="s">
        <v>137</v>
      </c>
      <c r="AV44" s="153">
        <v>0.78090000000000004</v>
      </c>
      <c r="AW44" s="34" t="s">
        <v>20</v>
      </c>
      <c r="AX44" s="34">
        <v>1</v>
      </c>
      <c r="AY44" s="34">
        <v>0.01</v>
      </c>
      <c r="AZ44" s="34">
        <v>0</v>
      </c>
      <c r="BA44" s="34">
        <v>43.5</v>
      </c>
      <c r="BB44" s="34">
        <v>-52</v>
      </c>
      <c r="BC44" s="34">
        <v>108</v>
      </c>
      <c r="BD44" s="34">
        <v>28</v>
      </c>
      <c r="BE44" s="155">
        <v>1.2999999999999999E-2</v>
      </c>
      <c r="BF44" s="34">
        <v>13.4</v>
      </c>
      <c r="BG44" s="34">
        <v>3.2</v>
      </c>
      <c r="BH44" s="34">
        <v>1</v>
      </c>
      <c r="BI44" s="34">
        <v>1</v>
      </c>
      <c r="BJ44" s="34">
        <v>99</v>
      </c>
      <c r="BK44" s="34">
        <v>0</v>
      </c>
      <c r="BL44" s="34">
        <v>1</v>
      </c>
      <c r="BM44" s="34">
        <v>0.1</v>
      </c>
      <c r="BN44" s="34">
        <v>336</v>
      </c>
      <c r="BO44" s="34">
        <v>372</v>
      </c>
      <c r="BP44" s="34">
        <v>417</v>
      </c>
      <c r="BQ44" s="34">
        <v>468</v>
      </c>
      <c r="BR44" s="34">
        <v>0</v>
      </c>
      <c r="BS44" s="34">
        <v>1</v>
      </c>
      <c r="BT44" s="453"/>
      <c r="BU44" s="151">
        <v>0.77500000000000002</v>
      </c>
      <c r="BV44" s="151">
        <v>0.84</v>
      </c>
      <c r="BW44" s="151">
        <v>42.8</v>
      </c>
      <c r="BX44" s="151">
        <v>100</v>
      </c>
      <c r="BY44" s="151">
        <v>400</v>
      </c>
      <c r="BZ44" s="151">
        <v>572</v>
      </c>
      <c r="CA44" s="151">
        <v>0.3</v>
      </c>
      <c r="CB44" s="151">
        <v>1.5</v>
      </c>
      <c r="CC44" s="151">
        <v>-47</v>
      </c>
    </row>
    <row r="45" spans="1:81" x14ac:dyDescent="0.25">
      <c r="A45" s="44">
        <f t="shared" si="4"/>
        <v>2014</v>
      </c>
      <c r="B45" s="44" t="str">
        <f t="shared" si="4"/>
        <v>JUNIO</v>
      </c>
      <c r="C45" s="44">
        <v>12</v>
      </c>
      <c r="D45" s="44" t="str">
        <f t="shared" si="3"/>
        <v>JUNIO 2014 / 11</v>
      </c>
      <c r="E45" s="178">
        <v>11</v>
      </c>
      <c r="F45" s="185">
        <v>41811</v>
      </c>
      <c r="G45" s="179">
        <v>43780</v>
      </c>
      <c r="H45" s="34" t="s">
        <v>130</v>
      </c>
      <c r="I45" s="153">
        <v>0.77790000000000004</v>
      </c>
      <c r="J45" s="34" t="s">
        <v>20</v>
      </c>
      <c r="K45" s="34">
        <v>0.5</v>
      </c>
      <c r="L45" s="34">
        <v>0</v>
      </c>
      <c r="M45" s="34">
        <v>0</v>
      </c>
      <c r="N45" s="34">
        <v>43.5</v>
      </c>
      <c r="O45" s="34">
        <v>-50</v>
      </c>
      <c r="P45" s="34">
        <v>103</v>
      </c>
      <c r="Q45" s="34">
        <v>30</v>
      </c>
      <c r="R45" s="155">
        <v>0</v>
      </c>
      <c r="S45" s="34">
        <v>12</v>
      </c>
      <c r="T45" s="34">
        <v>2.93</v>
      </c>
      <c r="U45" s="34">
        <v>1</v>
      </c>
      <c r="V45" s="34">
        <v>1</v>
      </c>
      <c r="W45" s="34">
        <v>100</v>
      </c>
      <c r="X45" s="34">
        <v>0</v>
      </c>
      <c r="Y45" s="34">
        <v>0</v>
      </c>
      <c r="Z45" s="34">
        <v>0.3</v>
      </c>
      <c r="AA45" s="34">
        <v>328</v>
      </c>
      <c r="AB45" s="34">
        <v>359</v>
      </c>
      <c r="AC45" s="34">
        <v>412</v>
      </c>
      <c r="AD45" s="34">
        <v>484</v>
      </c>
      <c r="AE45" s="34">
        <v>1.5</v>
      </c>
      <c r="AF45" s="34">
        <v>0</v>
      </c>
      <c r="AG45" s="450"/>
      <c r="AH45" s="151">
        <v>0.77500000000000002</v>
      </c>
      <c r="AI45" s="151">
        <v>0.84</v>
      </c>
      <c r="AJ45" s="151">
        <v>42.8</v>
      </c>
      <c r="AK45" s="151">
        <v>100</v>
      </c>
      <c r="AL45" s="151">
        <v>400</v>
      </c>
      <c r="AM45" s="151">
        <v>572</v>
      </c>
      <c r="AN45" s="151">
        <v>0.3</v>
      </c>
      <c r="AO45" s="151">
        <v>1.5</v>
      </c>
      <c r="AP45" s="151">
        <v>-47</v>
      </c>
      <c r="AQ45" s="235"/>
      <c r="AR45" s="178">
        <v>11</v>
      </c>
      <c r="AS45" s="185">
        <v>41817</v>
      </c>
      <c r="AT45" s="179">
        <v>43887</v>
      </c>
      <c r="AU45" s="34" t="s">
        <v>136</v>
      </c>
      <c r="AV45" s="153">
        <v>0.78090000000000004</v>
      </c>
      <c r="AW45" s="34" t="s">
        <v>20</v>
      </c>
      <c r="AX45" s="34">
        <v>1</v>
      </c>
      <c r="AY45" s="34">
        <v>0.01</v>
      </c>
      <c r="AZ45" s="34">
        <v>0</v>
      </c>
      <c r="BA45" s="34">
        <v>43.5</v>
      </c>
      <c r="BB45" s="34">
        <v>-52</v>
      </c>
      <c r="BC45" s="34">
        <v>108</v>
      </c>
      <c r="BD45" s="34">
        <v>28</v>
      </c>
      <c r="BE45" s="155">
        <v>1.2999999999999999E-2</v>
      </c>
      <c r="BF45" s="34">
        <v>13.4</v>
      </c>
      <c r="BG45" s="34">
        <v>3.3</v>
      </c>
      <c r="BH45" s="34">
        <v>1</v>
      </c>
      <c r="BI45" s="34">
        <v>1</v>
      </c>
      <c r="BJ45" s="34">
        <v>99</v>
      </c>
      <c r="BK45" s="34">
        <v>0</v>
      </c>
      <c r="BL45" s="34">
        <v>1</v>
      </c>
      <c r="BM45" s="34">
        <v>0.2</v>
      </c>
      <c r="BN45" s="34">
        <v>338</v>
      </c>
      <c r="BO45" s="34">
        <v>372</v>
      </c>
      <c r="BP45" s="34">
        <v>417</v>
      </c>
      <c r="BQ45" s="34">
        <v>468</v>
      </c>
      <c r="BR45" s="34">
        <v>0</v>
      </c>
      <c r="BS45" s="34">
        <v>1</v>
      </c>
      <c r="BT45" s="453"/>
      <c r="BU45" s="151">
        <v>0.77500000000000002</v>
      </c>
      <c r="BV45" s="151">
        <v>0.84</v>
      </c>
      <c r="BW45" s="151">
        <v>42.8</v>
      </c>
      <c r="BX45" s="151">
        <v>100</v>
      </c>
      <c r="BY45" s="151">
        <v>400</v>
      </c>
      <c r="BZ45" s="151">
        <v>572</v>
      </c>
      <c r="CA45" s="151">
        <v>0.3</v>
      </c>
      <c r="CB45" s="151">
        <v>1.5</v>
      </c>
      <c r="CC45" s="151">
        <v>-47</v>
      </c>
    </row>
    <row r="46" spans="1:81" x14ac:dyDescent="0.25">
      <c r="A46" s="44">
        <f t="shared" si="4"/>
        <v>2014</v>
      </c>
      <c r="B46" s="44" t="str">
        <f t="shared" si="4"/>
        <v>JUNIO</v>
      </c>
      <c r="C46" s="44">
        <v>13</v>
      </c>
      <c r="D46" s="44" t="str">
        <f t="shared" si="3"/>
        <v>JUNIO 2014 / 12</v>
      </c>
      <c r="E46" s="178">
        <v>12</v>
      </c>
      <c r="F46" s="185">
        <v>41813</v>
      </c>
      <c r="G46" s="179">
        <v>43827</v>
      </c>
      <c r="H46" s="34" t="s">
        <v>132</v>
      </c>
      <c r="I46" s="153">
        <v>0.77700000000000002</v>
      </c>
      <c r="J46" s="34" t="s">
        <v>20</v>
      </c>
      <c r="K46" s="34">
        <v>0.5</v>
      </c>
      <c r="L46" s="34">
        <v>0</v>
      </c>
      <c r="M46" s="34">
        <v>0</v>
      </c>
      <c r="N46" s="34">
        <v>43.6</v>
      </c>
      <c r="O46" s="34">
        <v>-50</v>
      </c>
      <c r="P46" s="34">
        <v>102</v>
      </c>
      <c r="Q46" s="34">
        <v>30</v>
      </c>
      <c r="R46" s="155">
        <v>0</v>
      </c>
      <c r="S46" s="34">
        <v>12</v>
      </c>
      <c r="T46" s="34">
        <v>2.92</v>
      </c>
      <c r="U46" s="34">
        <v>1</v>
      </c>
      <c r="V46" s="34">
        <v>1</v>
      </c>
      <c r="W46" s="34">
        <v>100</v>
      </c>
      <c r="X46" s="34">
        <v>0</v>
      </c>
      <c r="Y46" s="34">
        <v>0</v>
      </c>
      <c r="Z46" s="34">
        <v>0.3</v>
      </c>
      <c r="AA46" s="34">
        <v>328</v>
      </c>
      <c r="AB46" s="34">
        <v>358</v>
      </c>
      <c r="AC46" s="34">
        <v>412</v>
      </c>
      <c r="AD46" s="34">
        <v>488</v>
      </c>
      <c r="AE46" s="34">
        <v>1.5</v>
      </c>
      <c r="AF46" s="34">
        <v>0</v>
      </c>
      <c r="AG46" s="450"/>
      <c r="AH46" s="151">
        <v>0.77500000000000002</v>
      </c>
      <c r="AI46" s="151">
        <v>0.84</v>
      </c>
      <c r="AJ46" s="151">
        <v>42.8</v>
      </c>
      <c r="AK46" s="151">
        <v>100</v>
      </c>
      <c r="AL46" s="151">
        <v>400</v>
      </c>
      <c r="AM46" s="151">
        <v>572</v>
      </c>
      <c r="AN46" s="151">
        <v>0.3</v>
      </c>
      <c r="AO46" s="151">
        <v>1.5</v>
      </c>
      <c r="AP46" s="151">
        <v>-47</v>
      </c>
      <c r="AQ46" s="235"/>
      <c r="AR46" s="152"/>
      <c r="AS46" s="19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454"/>
      <c r="BU46" s="152"/>
      <c r="BV46" s="152"/>
      <c r="BW46" s="152"/>
      <c r="BX46" s="152"/>
      <c r="BY46" s="152"/>
      <c r="BZ46" s="152"/>
    </row>
    <row r="47" spans="1:81" x14ac:dyDescent="0.25">
      <c r="A47" s="44">
        <f t="shared" si="4"/>
        <v>2014</v>
      </c>
      <c r="B47" s="44" t="str">
        <f t="shared" si="4"/>
        <v>JUNIO</v>
      </c>
      <c r="C47" s="44">
        <v>14</v>
      </c>
      <c r="D47" s="44" t="str">
        <f t="shared" si="3"/>
        <v>JUNIO 2014 / 13</v>
      </c>
      <c r="E47" s="178">
        <v>13</v>
      </c>
      <c r="F47" s="185">
        <v>41815</v>
      </c>
      <c r="G47" s="179">
        <v>43855</v>
      </c>
      <c r="H47" s="34" t="s">
        <v>130</v>
      </c>
      <c r="I47" s="153">
        <v>0.77749999999999997</v>
      </c>
      <c r="J47" s="34" t="s">
        <v>20</v>
      </c>
      <c r="K47" s="34">
        <v>0.5</v>
      </c>
      <c r="L47" s="34">
        <v>0</v>
      </c>
      <c r="M47" s="34">
        <v>0</v>
      </c>
      <c r="N47" s="34">
        <v>43.5</v>
      </c>
      <c r="O47" s="34">
        <v>-50.5</v>
      </c>
      <c r="P47" s="34">
        <v>103</v>
      </c>
      <c r="Q47" s="34">
        <v>30</v>
      </c>
      <c r="R47" s="155">
        <v>0</v>
      </c>
      <c r="S47" s="34">
        <v>12.3</v>
      </c>
      <c r="T47" s="34">
        <v>2.92</v>
      </c>
      <c r="U47" s="34">
        <v>1</v>
      </c>
      <c r="V47" s="34">
        <v>1</v>
      </c>
      <c r="W47" s="34">
        <v>100</v>
      </c>
      <c r="X47" s="34">
        <v>0</v>
      </c>
      <c r="Y47" s="34">
        <v>0</v>
      </c>
      <c r="Z47" s="34">
        <v>0.3</v>
      </c>
      <c r="AA47" s="34">
        <v>326</v>
      </c>
      <c r="AB47" s="34">
        <v>356</v>
      </c>
      <c r="AC47" s="34">
        <v>408</v>
      </c>
      <c r="AD47" s="34">
        <v>509</v>
      </c>
      <c r="AE47" s="34">
        <v>1</v>
      </c>
      <c r="AF47" s="34">
        <v>0</v>
      </c>
      <c r="AG47" s="450"/>
      <c r="AH47" s="151">
        <v>0.77500000000000002</v>
      </c>
      <c r="AI47" s="151">
        <v>0.84</v>
      </c>
      <c r="AJ47" s="151">
        <v>42.8</v>
      </c>
      <c r="AK47" s="151">
        <v>100</v>
      </c>
      <c r="AL47" s="151">
        <v>400</v>
      </c>
      <c r="AM47" s="151">
        <v>572</v>
      </c>
      <c r="AN47" s="151">
        <v>0.3</v>
      </c>
      <c r="AO47" s="151">
        <v>1.5</v>
      </c>
      <c r="AP47" s="151">
        <v>-47</v>
      </c>
      <c r="AQ47" s="235"/>
      <c r="AR47" s="152"/>
      <c r="AS47" s="19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454"/>
      <c r="BU47" s="152"/>
      <c r="BV47" s="152"/>
      <c r="BW47" s="152"/>
      <c r="BX47" s="152"/>
      <c r="BY47" s="152"/>
      <c r="BZ47" s="152"/>
    </row>
    <row r="48" spans="1:81" x14ac:dyDescent="0.25">
      <c r="A48" s="44">
        <f t="shared" si="4"/>
        <v>2014</v>
      </c>
      <c r="B48" s="44" t="str">
        <f t="shared" si="4"/>
        <v>JUNIO</v>
      </c>
      <c r="C48" s="44">
        <v>15</v>
      </c>
      <c r="D48" s="44" t="str">
        <f t="shared" si="3"/>
        <v>JUNIO 2014 / 14</v>
      </c>
      <c r="E48" s="178">
        <v>14</v>
      </c>
      <c r="F48" s="185">
        <v>41817</v>
      </c>
      <c r="G48" s="179">
        <v>43908</v>
      </c>
      <c r="H48" s="34" t="s">
        <v>131</v>
      </c>
      <c r="I48" s="153">
        <v>0.77700000000000002</v>
      </c>
      <c r="J48" s="34" t="s">
        <v>20</v>
      </c>
      <c r="K48" s="34">
        <v>0.5</v>
      </c>
      <c r="L48" s="34">
        <v>0</v>
      </c>
      <c r="M48" s="34">
        <v>0</v>
      </c>
      <c r="N48" s="34">
        <v>43.5</v>
      </c>
      <c r="O48" s="34">
        <v>-50.5</v>
      </c>
      <c r="P48" s="34">
        <v>103</v>
      </c>
      <c r="Q48" s="34">
        <v>30</v>
      </c>
      <c r="R48" s="155">
        <v>0</v>
      </c>
      <c r="S48" s="34">
        <v>12.2</v>
      </c>
      <c r="T48" s="34">
        <v>2.92</v>
      </c>
      <c r="U48" s="34">
        <v>1</v>
      </c>
      <c r="V48" s="34">
        <v>1</v>
      </c>
      <c r="W48" s="34">
        <v>100</v>
      </c>
      <c r="X48" s="34">
        <v>0</v>
      </c>
      <c r="Y48" s="34">
        <v>0</v>
      </c>
      <c r="Z48" s="34">
        <v>0.3</v>
      </c>
      <c r="AA48" s="34">
        <v>327</v>
      </c>
      <c r="AB48" s="34">
        <v>358</v>
      </c>
      <c r="AC48" s="34">
        <v>406</v>
      </c>
      <c r="AD48" s="34">
        <v>488</v>
      </c>
      <c r="AE48" s="34">
        <v>0</v>
      </c>
      <c r="AF48" s="34">
        <v>1</v>
      </c>
      <c r="AG48" s="450"/>
      <c r="AH48" s="151">
        <v>0.77500000000000002</v>
      </c>
      <c r="AI48" s="151">
        <v>0.84</v>
      </c>
      <c r="AJ48" s="151">
        <v>42.8</v>
      </c>
      <c r="AK48" s="151">
        <v>100</v>
      </c>
      <c r="AL48" s="151">
        <v>400</v>
      </c>
      <c r="AM48" s="151">
        <v>572</v>
      </c>
      <c r="AN48" s="151">
        <v>0.3</v>
      </c>
      <c r="AO48" s="151">
        <v>1.5</v>
      </c>
      <c r="AP48" s="151">
        <v>-47</v>
      </c>
      <c r="AQ48" s="235"/>
      <c r="AR48" s="152"/>
      <c r="AS48" s="19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454"/>
      <c r="BU48" s="152"/>
      <c r="BV48" s="152"/>
      <c r="BW48" s="152"/>
      <c r="BX48" s="152"/>
      <c r="BY48" s="152"/>
      <c r="BZ48" s="152"/>
    </row>
    <row r="49" spans="1:78" x14ac:dyDescent="0.25">
      <c r="A49" s="44">
        <f t="shared" si="4"/>
        <v>2014</v>
      </c>
      <c r="B49" s="44" t="str">
        <f t="shared" si="4"/>
        <v>JUNIO</v>
      </c>
      <c r="C49" s="44">
        <v>16</v>
      </c>
      <c r="D49" s="44" t="str">
        <f t="shared" si="3"/>
        <v>JUNIO 2014 / 15</v>
      </c>
      <c r="E49" s="178">
        <v>15</v>
      </c>
      <c r="F49" s="185">
        <v>41818</v>
      </c>
      <c r="G49" s="179">
        <v>43935</v>
      </c>
      <c r="H49" s="34" t="s">
        <v>130</v>
      </c>
      <c r="I49" s="153">
        <v>0.77749999999999997</v>
      </c>
      <c r="J49" s="34" t="s">
        <v>20</v>
      </c>
      <c r="K49" s="34">
        <v>0.5</v>
      </c>
      <c r="L49" s="34">
        <v>0</v>
      </c>
      <c r="M49" s="34">
        <v>0</v>
      </c>
      <c r="N49" s="34">
        <v>43.5</v>
      </c>
      <c r="O49" s="34">
        <v>-50</v>
      </c>
      <c r="P49" s="34">
        <v>103</v>
      </c>
      <c r="Q49" s="34">
        <v>30</v>
      </c>
      <c r="R49" s="155">
        <v>0</v>
      </c>
      <c r="S49" s="34">
        <v>12.2</v>
      </c>
      <c r="T49" s="34">
        <v>2.92</v>
      </c>
      <c r="U49" s="34">
        <v>1</v>
      </c>
      <c r="V49" s="34">
        <v>1</v>
      </c>
      <c r="W49" s="34">
        <v>100</v>
      </c>
      <c r="X49" s="34">
        <v>0</v>
      </c>
      <c r="Y49" s="34">
        <v>0</v>
      </c>
      <c r="Z49" s="34">
        <v>0.3</v>
      </c>
      <c r="AA49" s="34">
        <v>329</v>
      </c>
      <c r="AB49" s="34">
        <v>359</v>
      </c>
      <c r="AC49" s="34">
        <v>407</v>
      </c>
      <c r="AD49" s="34">
        <v>507</v>
      </c>
      <c r="AE49" s="34">
        <v>1</v>
      </c>
      <c r="AF49" s="34">
        <v>0</v>
      </c>
      <c r="AG49" s="450"/>
      <c r="AH49" s="151">
        <v>0.77500000000000002</v>
      </c>
      <c r="AI49" s="151">
        <v>0.84</v>
      </c>
      <c r="AJ49" s="151">
        <v>42.8</v>
      </c>
      <c r="AK49" s="151">
        <v>100</v>
      </c>
      <c r="AL49" s="151">
        <v>400</v>
      </c>
      <c r="AM49" s="151">
        <v>572</v>
      </c>
      <c r="AN49" s="151">
        <v>0.3</v>
      </c>
      <c r="AO49" s="151">
        <v>1.5</v>
      </c>
      <c r="AP49" s="151">
        <v>-47</v>
      </c>
      <c r="AQ49" s="235"/>
      <c r="AR49" s="152"/>
      <c r="AS49" s="19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454"/>
      <c r="BU49" s="152"/>
      <c r="BV49" s="152"/>
      <c r="BW49" s="152"/>
      <c r="BX49" s="152"/>
      <c r="BY49" s="152"/>
      <c r="BZ49" s="152"/>
    </row>
    <row r="50" spans="1:78" x14ac:dyDescent="0.25">
      <c r="A50" s="44">
        <f t="shared" si="4"/>
        <v>2014</v>
      </c>
      <c r="B50" s="44" t="str">
        <f t="shared" si="4"/>
        <v>JUNIO</v>
      </c>
      <c r="C50" s="44">
        <v>17</v>
      </c>
      <c r="D50" s="44" t="str">
        <f t="shared" si="3"/>
        <v>JUNIO 2014 / 16</v>
      </c>
    </row>
    <row r="51" spans="1:78" x14ac:dyDescent="0.25">
      <c r="A51" s="44">
        <f t="shared" si="4"/>
        <v>2014</v>
      </c>
      <c r="B51" s="44" t="str">
        <f t="shared" si="4"/>
        <v>JUNIO</v>
      </c>
      <c r="C51" s="44">
        <v>18</v>
      </c>
      <c r="D51" s="44" t="str">
        <f t="shared" si="3"/>
        <v>JUNIO 2014 / 17</v>
      </c>
    </row>
    <row r="52" spans="1:78" x14ac:dyDescent="0.25">
      <c r="A52" s="44">
        <f t="shared" si="4"/>
        <v>2014</v>
      </c>
      <c r="B52" s="44" t="str">
        <f t="shared" si="4"/>
        <v>JUNIO</v>
      </c>
      <c r="C52" s="44">
        <v>19</v>
      </c>
      <c r="D52" s="44" t="str">
        <f t="shared" si="3"/>
        <v>JUNIO 2014 / 18</v>
      </c>
    </row>
    <row r="53" spans="1:78" x14ac:dyDescent="0.25">
      <c r="A53" s="44">
        <f t="shared" si="4"/>
        <v>2014</v>
      </c>
      <c r="B53" s="44" t="str">
        <f t="shared" si="4"/>
        <v>JUNIO</v>
      </c>
      <c r="C53" s="44">
        <v>20</v>
      </c>
      <c r="D53" s="44" t="str">
        <f t="shared" si="3"/>
        <v>JUNIO 2014 / 19</v>
      </c>
    </row>
    <row r="54" spans="1:78" x14ac:dyDescent="0.25">
      <c r="A54" s="44">
        <f t="shared" si="4"/>
        <v>2014</v>
      </c>
      <c r="B54" s="44" t="str">
        <f t="shared" si="4"/>
        <v>JUNIO</v>
      </c>
      <c r="C54" s="44">
        <v>21</v>
      </c>
      <c r="D54" s="44" t="str">
        <f t="shared" si="3"/>
        <v>JUNIO 2014 / 20</v>
      </c>
    </row>
    <row r="55" spans="1:78" x14ac:dyDescent="0.25">
      <c r="A55" s="44">
        <f t="shared" si="4"/>
        <v>2014</v>
      </c>
      <c r="B55" s="44" t="str">
        <f t="shared" si="4"/>
        <v>JUNIO</v>
      </c>
      <c r="C55" s="44">
        <v>22</v>
      </c>
      <c r="D55" s="44" t="str">
        <f t="shared" si="3"/>
        <v>JUNIO 2014 / 21</v>
      </c>
    </row>
    <row r="56" spans="1:78" x14ac:dyDescent="0.25">
      <c r="A56" s="44">
        <f t="shared" si="4"/>
        <v>2014</v>
      </c>
      <c r="B56" s="44" t="str">
        <f t="shared" si="4"/>
        <v>JUNIO</v>
      </c>
      <c r="C56" s="44">
        <v>23</v>
      </c>
      <c r="D56" s="44" t="str">
        <f t="shared" si="3"/>
        <v>JUNIO 2014 / 22</v>
      </c>
    </row>
    <row r="57" spans="1:78" x14ac:dyDescent="0.25">
      <c r="A57" s="44">
        <f t="shared" si="4"/>
        <v>2014</v>
      </c>
      <c r="B57" s="44" t="str">
        <f t="shared" si="4"/>
        <v>JUNIO</v>
      </c>
      <c r="C57" s="44">
        <v>24</v>
      </c>
      <c r="D57" s="44" t="str">
        <f t="shared" si="3"/>
        <v>JUNIO 2014 / 23</v>
      </c>
    </row>
    <row r="58" spans="1:78" x14ac:dyDescent="0.25">
      <c r="A58" s="44">
        <f t="shared" si="4"/>
        <v>2014</v>
      </c>
      <c r="B58" s="44" t="str">
        <f t="shared" si="4"/>
        <v>JUNIO</v>
      </c>
      <c r="C58" s="44">
        <v>25</v>
      </c>
      <c r="D58" s="44" t="str">
        <f t="shared" si="3"/>
        <v>JUNIO 2014 / 24</v>
      </c>
    </row>
    <row r="59" spans="1:78" x14ac:dyDescent="0.25">
      <c r="A59" s="44">
        <f t="shared" si="4"/>
        <v>2014</v>
      </c>
      <c r="B59" s="44" t="str">
        <f t="shared" si="4"/>
        <v>JUNIO</v>
      </c>
      <c r="C59" s="44">
        <v>26</v>
      </c>
      <c r="D59" s="44" t="str">
        <f t="shared" si="3"/>
        <v>JUNIO 2014 / 25</v>
      </c>
    </row>
    <row r="60" spans="1:78" x14ac:dyDescent="0.25">
      <c r="A60" s="44">
        <f t="shared" si="4"/>
        <v>2014</v>
      </c>
      <c r="B60" s="44" t="str">
        <f t="shared" si="4"/>
        <v>JUNIO</v>
      </c>
      <c r="C60" s="44">
        <v>27</v>
      </c>
      <c r="D60" s="44" t="str">
        <f t="shared" si="3"/>
        <v>JUNIO 2014 / 26</v>
      </c>
    </row>
    <row r="61" spans="1:78" x14ac:dyDescent="0.25">
      <c r="A61" s="44">
        <f t="shared" si="4"/>
        <v>2014</v>
      </c>
      <c r="B61" s="44" t="str">
        <f t="shared" si="4"/>
        <v>JUNIO</v>
      </c>
      <c r="C61" s="44">
        <v>28</v>
      </c>
      <c r="D61" s="44" t="str">
        <f t="shared" si="3"/>
        <v>JUNIO 2014 / 27</v>
      </c>
    </row>
    <row r="62" spans="1:78" x14ac:dyDescent="0.25">
      <c r="A62" s="44">
        <f t="shared" si="4"/>
        <v>2014</v>
      </c>
      <c r="B62" s="44" t="str">
        <f t="shared" si="4"/>
        <v>JUNIO</v>
      </c>
      <c r="C62" s="44">
        <v>29</v>
      </c>
      <c r="D62" s="44" t="str">
        <f t="shared" si="3"/>
        <v>JUNIO 2014 / 28</v>
      </c>
    </row>
    <row r="63" spans="1:78" x14ac:dyDescent="0.25">
      <c r="A63" s="44">
        <f t="shared" si="4"/>
        <v>2014</v>
      </c>
      <c r="B63" s="44" t="str">
        <f t="shared" si="4"/>
        <v>JUNIO</v>
      </c>
      <c r="C63" s="44">
        <v>30</v>
      </c>
      <c r="D63" s="44" t="str">
        <f t="shared" si="3"/>
        <v>JUNIO 2014 / 29</v>
      </c>
    </row>
    <row r="64" spans="1:78" x14ac:dyDescent="0.25">
      <c r="A64" s="44">
        <f t="shared" si="4"/>
        <v>2014</v>
      </c>
      <c r="B64" s="44" t="str">
        <f t="shared" si="4"/>
        <v>JUNIO</v>
      </c>
      <c r="C64" s="44">
        <v>31</v>
      </c>
      <c r="D64" s="44" t="str">
        <f t="shared" si="3"/>
        <v>JUNIO 2014 / 30</v>
      </c>
    </row>
    <row r="65" spans="1:81" s="206" customFormat="1" x14ac:dyDescent="0.25">
      <c r="D65" s="44" t="str">
        <f t="shared" si="3"/>
        <v>JUNIO 2014 / 31</v>
      </c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55"/>
      <c r="AB65" s="44"/>
      <c r="AC65" s="44"/>
      <c r="AD65" s="44"/>
      <c r="AE65" s="44"/>
      <c r="AF65" s="44"/>
      <c r="AG65" s="417"/>
      <c r="AH65" s="44"/>
      <c r="AI65" s="44"/>
      <c r="AJ65" s="44"/>
      <c r="AK65" s="44"/>
      <c r="AL65" s="44"/>
      <c r="AM65" s="44"/>
      <c r="AN65" s="44"/>
      <c r="AO65" s="44"/>
      <c r="AP65" s="44"/>
      <c r="AQ65" s="207"/>
      <c r="AR65" s="44"/>
      <c r="AS65" s="44"/>
      <c r="AT65" s="44"/>
      <c r="AU65" s="44"/>
      <c r="AV65" s="44"/>
      <c r="AW65" s="44"/>
      <c r="AX65" s="55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11"/>
      <c r="BU65" s="44"/>
      <c r="BV65" s="55"/>
      <c r="BW65" s="44"/>
      <c r="BX65" s="44"/>
      <c r="BY65" s="44"/>
      <c r="BZ65" s="44"/>
      <c r="CA65" s="44"/>
      <c r="CB65" s="44"/>
      <c r="CC65" s="44"/>
    </row>
    <row r="66" spans="1:81" ht="15.75" x14ac:dyDescent="0.25">
      <c r="A66" s="44">
        <v>2014</v>
      </c>
      <c r="B66" s="44" t="s">
        <v>227</v>
      </c>
      <c r="C66" s="44">
        <v>1</v>
      </c>
      <c r="D66" s="208" t="s">
        <v>228</v>
      </c>
      <c r="E66" s="209">
        <f>IFERROR(AVERAGE(E35:E65),"")</f>
        <v>8</v>
      </c>
      <c r="F66" s="209">
        <f>IFERROR(AVERAGE(F35:F65),"")</f>
        <v>41805.199999999997</v>
      </c>
      <c r="G66" s="209">
        <f>IFERROR(AVERAGE(G35:G65),"")</f>
        <v>43637.866666666669</v>
      </c>
      <c r="H66" s="209" t="str">
        <f>IFERROR(AVERAGE(H35:H65),"")</f>
        <v/>
      </c>
      <c r="I66" s="209">
        <f>IFERROR(AVERAGE(I35:I65),"")</f>
        <v>0.77794666666666645</v>
      </c>
      <c r="J66" s="209" t="str">
        <f t="shared" ref="J66:BU66" si="5">IFERROR(AVERAGE(J35:J65),"")</f>
        <v/>
      </c>
      <c r="K66" s="209">
        <f t="shared" si="5"/>
        <v>0.5</v>
      </c>
      <c r="L66" s="209">
        <f t="shared" si="5"/>
        <v>0</v>
      </c>
      <c r="M66" s="209">
        <f t="shared" si="5"/>
        <v>0</v>
      </c>
      <c r="N66" s="209">
        <f t="shared" si="5"/>
        <v>43.506666666666668</v>
      </c>
      <c r="O66" s="209">
        <f t="shared" si="5"/>
        <v>-50.133333333333333</v>
      </c>
      <c r="P66" s="209">
        <f t="shared" si="5"/>
        <v>102.8</v>
      </c>
      <c r="Q66" s="209">
        <f t="shared" si="5"/>
        <v>30</v>
      </c>
      <c r="R66" s="209">
        <f t="shared" si="5"/>
        <v>0</v>
      </c>
      <c r="S66" s="209">
        <f t="shared" si="5"/>
        <v>12.106666666666664</v>
      </c>
      <c r="T66" s="209">
        <f t="shared" si="5"/>
        <v>2.9260000000000006</v>
      </c>
      <c r="U66" s="209">
        <f t="shared" si="5"/>
        <v>1</v>
      </c>
      <c r="V66" s="209">
        <f t="shared" si="5"/>
        <v>1</v>
      </c>
      <c r="W66" s="209">
        <f t="shared" si="5"/>
        <v>100</v>
      </c>
      <c r="X66" s="209">
        <f t="shared" si="5"/>
        <v>0</v>
      </c>
      <c r="Y66" s="209">
        <f t="shared" si="5"/>
        <v>0</v>
      </c>
      <c r="Z66" s="209">
        <f t="shared" si="5"/>
        <v>0.30666666666666659</v>
      </c>
      <c r="AA66" s="209">
        <f t="shared" si="5"/>
        <v>328</v>
      </c>
      <c r="AB66" s="209">
        <f t="shared" si="5"/>
        <v>359</v>
      </c>
      <c r="AC66" s="209">
        <f t="shared" si="5"/>
        <v>409.53333333333336</v>
      </c>
      <c r="AD66" s="209">
        <f t="shared" si="5"/>
        <v>492.73333333333335</v>
      </c>
      <c r="AE66" s="209">
        <f t="shared" si="5"/>
        <v>1.1000000000000001</v>
      </c>
      <c r="AF66" s="209">
        <f t="shared" si="5"/>
        <v>6.6666666666666666E-2</v>
      </c>
      <c r="AG66" s="418" t="str">
        <f t="shared" si="5"/>
        <v/>
      </c>
      <c r="AH66" s="209">
        <f t="shared" si="5"/>
        <v>0.77500000000000024</v>
      </c>
      <c r="AI66" s="209">
        <f t="shared" si="5"/>
        <v>0.84</v>
      </c>
      <c r="AJ66" s="209">
        <f t="shared" si="5"/>
        <v>42.79999999999999</v>
      </c>
      <c r="AK66" s="209">
        <f t="shared" si="5"/>
        <v>100</v>
      </c>
      <c r="AL66" s="209">
        <f t="shared" si="5"/>
        <v>400</v>
      </c>
      <c r="AM66" s="209">
        <f t="shared" si="5"/>
        <v>572</v>
      </c>
      <c r="AN66" s="209">
        <f t="shared" si="5"/>
        <v>0.29999999999999993</v>
      </c>
      <c r="AO66" s="209">
        <f t="shared" si="5"/>
        <v>1.5</v>
      </c>
      <c r="AP66" s="209">
        <f t="shared" si="5"/>
        <v>-47</v>
      </c>
      <c r="AQ66" s="209" t="str">
        <f t="shared" si="5"/>
        <v/>
      </c>
      <c r="AR66" s="209">
        <f t="shared" si="5"/>
        <v>6</v>
      </c>
      <c r="AS66" s="209">
        <f t="shared" si="5"/>
        <v>41806.181818181816</v>
      </c>
      <c r="AT66" s="209">
        <f t="shared" si="5"/>
        <v>43635.818181818184</v>
      </c>
      <c r="AU66" s="209" t="str">
        <f t="shared" si="5"/>
        <v/>
      </c>
      <c r="AV66" s="209">
        <f t="shared" si="5"/>
        <v>0.78120909090909085</v>
      </c>
      <c r="AW66" s="209" t="str">
        <f t="shared" si="5"/>
        <v/>
      </c>
      <c r="AX66" s="210">
        <f t="shared" si="5"/>
        <v>1</v>
      </c>
      <c r="AY66" s="209">
        <f t="shared" si="5"/>
        <v>1.1818181818181816E-2</v>
      </c>
      <c r="AZ66" s="209">
        <f t="shared" si="5"/>
        <v>0</v>
      </c>
      <c r="BA66" s="209">
        <f t="shared" si="5"/>
        <v>43.518181818181816</v>
      </c>
      <c r="BB66" s="209">
        <f t="shared" si="5"/>
        <v>-50.909090909090907</v>
      </c>
      <c r="BC66" s="209">
        <f t="shared" si="5"/>
        <v>109</v>
      </c>
      <c r="BD66" s="209">
        <f t="shared" si="5"/>
        <v>28.727272727272727</v>
      </c>
      <c r="BE66" s="209">
        <f t="shared" si="5"/>
        <v>1.2636363636363638E-2</v>
      </c>
      <c r="BF66" s="209">
        <f t="shared" si="5"/>
        <v>12.627272727272731</v>
      </c>
      <c r="BG66" s="209">
        <f t="shared" si="5"/>
        <v>3.3181818181818183</v>
      </c>
      <c r="BH66" s="209">
        <f t="shared" si="5"/>
        <v>1</v>
      </c>
      <c r="BI66" s="209">
        <f t="shared" si="5"/>
        <v>1</v>
      </c>
      <c r="BJ66" s="209">
        <f t="shared" si="5"/>
        <v>99</v>
      </c>
      <c r="BK66" s="209">
        <f t="shared" si="5"/>
        <v>0</v>
      </c>
      <c r="BL66" s="209">
        <f t="shared" si="5"/>
        <v>1</v>
      </c>
      <c r="BM66" s="209">
        <f t="shared" si="5"/>
        <v>0.2</v>
      </c>
      <c r="BN66" s="209">
        <f t="shared" si="5"/>
        <v>339.54545454545456</v>
      </c>
      <c r="BO66" s="209">
        <f t="shared" si="5"/>
        <v>375.63636363636363</v>
      </c>
      <c r="BP66" s="209">
        <f t="shared" si="5"/>
        <v>421.36363636363637</v>
      </c>
      <c r="BQ66" s="209">
        <f t="shared" si="5"/>
        <v>472.27272727272725</v>
      </c>
      <c r="BR66" s="209">
        <f t="shared" si="5"/>
        <v>0</v>
      </c>
      <c r="BS66" s="209">
        <f t="shared" si="5"/>
        <v>1</v>
      </c>
      <c r="BT66" s="412" t="str">
        <f t="shared" si="5"/>
        <v/>
      </c>
      <c r="BU66" s="209">
        <f t="shared" si="5"/>
        <v>0.77500000000000024</v>
      </c>
      <c r="BV66" s="210">
        <f>IFERROR(AVERAGE(BV35:BV65),"")</f>
        <v>0.84</v>
      </c>
      <c r="BW66" s="206"/>
      <c r="BX66" s="206"/>
      <c r="BY66" s="206"/>
      <c r="BZ66" s="206"/>
      <c r="CA66" s="206"/>
      <c r="CB66" s="206"/>
      <c r="CC66" s="206"/>
    </row>
    <row r="67" spans="1:81" x14ac:dyDescent="0.25">
      <c r="A67" s="44">
        <f>A66</f>
        <v>2014</v>
      </c>
      <c r="B67" s="44" t="str">
        <f>B66</f>
        <v>JULIO</v>
      </c>
      <c r="C67" s="44">
        <v>2</v>
      </c>
      <c r="D67" s="44" t="str">
        <f t="shared" ref="D67:D97" si="6">B66&amp;" "&amp;A66&amp;" / "&amp;C66</f>
        <v>JULIO 2014 / 1</v>
      </c>
      <c r="E67" s="178">
        <v>1</v>
      </c>
      <c r="F67" s="185">
        <v>41822</v>
      </c>
      <c r="G67" s="179">
        <v>44188</v>
      </c>
      <c r="H67" s="33" t="s">
        <v>132</v>
      </c>
      <c r="I67" s="153">
        <v>0.7762</v>
      </c>
      <c r="J67" s="34" t="s">
        <v>20</v>
      </c>
      <c r="K67" s="34">
        <v>0.5</v>
      </c>
      <c r="L67" s="34">
        <v>0</v>
      </c>
      <c r="M67" s="34">
        <v>0</v>
      </c>
      <c r="N67" s="34">
        <v>43.6</v>
      </c>
      <c r="O67" s="34">
        <v>-49.5</v>
      </c>
      <c r="P67" s="34">
        <v>103</v>
      </c>
      <c r="Q67" s="34">
        <v>30</v>
      </c>
      <c r="R67" s="155">
        <v>0</v>
      </c>
      <c r="S67" s="34">
        <v>12.1</v>
      </c>
      <c r="T67" s="34">
        <v>2.91</v>
      </c>
      <c r="U67" s="34">
        <v>1</v>
      </c>
      <c r="V67" s="34">
        <v>1</v>
      </c>
      <c r="W67" s="34">
        <v>100</v>
      </c>
      <c r="X67" s="34">
        <v>0</v>
      </c>
      <c r="Y67" s="34">
        <v>0</v>
      </c>
      <c r="Z67" s="34">
        <v>0.3</v>
      </c>
      <c r="AA67" s="34">
        <v>327</v>
      </c>
      <c r="AB67" s="34">
        <v>356</v>
      </c>
      <c r="AC67" s="34">
        <v>404</v>
      </c>
      <c r="AD67" s="34">
        <v>497</v>
      </c>
      <c r="AE67" s="34">
        <v>1</v>
      </c>
      <c r="AF67" s="34">
        <v>0</v>
      </c>
      <c r="AG67" s="450"/>
      <c r="AH67" s="151">
        <v>0.77500000000000002</v>
      </c>
      <c r="AI67" s="151">
        <v>0.84</v>
      </c>
      <c r="AJ67" s="151">
        <v>42.8</v>
      </c>
      <c r="AK67" s="151">
        <v>100</v>
      </c>
      <c r="AL67" s="151">
        <v>400</v>
      </c>
      <c r="AM67" s="151">
        <v>572</v>
      </c>
      <c r="AN67" s="151">
        <v>0.3</v>
      </c>
      <c r="AO67" s="151">
        <v>1.5</v>
      </c>
      <c r="AP67" s="151">
        <v>-47</v>
      </c>
      <c r="AQ67" s="235"/>
      <c r="AR67" s="178">
        <v>1</v>
      </c>
      <c r="AS67" s="185">
        <v>41821</v>
      </c>
      <c r="AT67" s="179">
        <v>43971</v>
      </c>
      <c r="AU67" s="33" t="s">
        <v>136</v>
      </c>
      <c r="AV67" s="153">
        <v>0.78129999999999999</v>
      </c>
      <c r="AW67" s="34" t="s">
        <v>20</v>
      </c>
      <c r="AX67" s="34">
        <v>1</v>
      </c>
      <c r="AY67" s="34">
        <v>0.01</v>
      </c>
      <c r="AZ67" s="34">
        <v>0</v>
      </c>
      <c r="BA67" s="34">
        <v>43.5</v>
      </c>
      <c r="BB67" s="34">
        <v>-52.5</v>
      </c>
      <c r="BC67" s="34">
        <v>108</v>
      </c>
      <c r="BD67" s="34">
        <v>28</v>
      </c>
      <c r="BE67" s="155">
        <v>1.2999999999999999E-2</v>
      </c>
      <c r="BF67" s="34">
        <v>13.4</v>
      </c>
      <c r="BG67" s="34">
        <v>3.2</v>
      </c>
      <c r="BH67" s="34">
        <v>1</v>
      </c>
      <c r="BI67" s="34">
        <v>1</v>
      </c>
      <c r="BJ67" s="34">
        <v>99</v>
      </c>
      <c r="BK67" s="34">
        <v>0</v>
      </c>
      <c r="BL67" s="34">
        <v>1</v>
      </c>
      <c r="BM67" s="34">
        <v>0.3</v>
      </c>
      <c r="BN67" s="34">
        <v>338</v>
      </c>
      <c r="BO67" s="34">
        <v>372</v>
      </c>
      <c r="BP67" s="34">
        <v>415</v>
      </c>
      <c r="BQ67" s="34">
        <v>471</v>
      </c>
      <c r="BR67" s="34">
        <v>0</v>
      </c>
      <c r="BS67" s="34">
        <v>1</v>
      </c>
      <c r="BT67" s="453"/>
      <c r="BU67" s="151">
        <v>0.77500000000000002</v>
      </c>
      <c r="BV67" s="151">
        <v>0.84</v>
      </c>
      <c r="BW67" s="151">
        <v>42.8</v>
      </c>
      <c r="BX67" s="151">
        <v>100</v>
      </c>
      <c r="BY67" s="151">
        <v>400</v>
      </c>
      <c r="BZ67" s="151">
        <v>572</v>
      </c>
      <c r="CA67" s="151">
        <v>0.3</v>
      </c>
      <c r="CB67" s="151">
        <v>1.5</v>
      </c>
      <c r="CC67" s="151">
        <v>-47</v>
      </c>
    </row>
    <row r="68" spans="1:81" x14ac:dyDescent="0.25">
      <c r="A68" s="44">
        <f t="shared" ref="A68:B96" si="7">A67</f>
        <v>2014</v>
      </c>
      <c r="B68" s="44" t="str">
        <f t="shared" si="7"/>
        <v>JULIO</v>
      </c>
      <c r="C68" s="44">
        <v>3</v>
      </c>
      <c r="D68" s="44" t="str">
        <f t="shared" si="6"/>
        <v>JULIO 2014 / 2</v>
      </c>
      <c r="E68" s="178">
        <v>2</v>
      </c>
      <c r="F68" s="185">
        <v>41824</v>
      </c>
      <c r="G68" s="179">
        <v>44224</v>
      </c>
      <c r="H68" s="34" t="s">
        <v>128</v>
      </c>
      <c r="I68" s="153">
        <v>0.7762</v>
      </c>
      <c r="J68" s="34" t="s">
        <v>20</v>
      </c>
      <c r="K68" s="34">
        <v>0.5</v>
      </c>
      <c r="L68" s="34">
        <v>0</v>
      </c>
      <c r="M68" s="34">
        <v>0</v>
      </c>
      <c r="N68" s="34">
        <v>43.5</v>
      </c>
      <c r="O68" s="34">
        <v>-51</v>
      </c>
      <c r="P68" s="34">
        <v>103</v>
      </c>
      <c r="Q68" s="34">
        <v>30</v>
      </c>
      <c r="R68" s="155">
        <v>0</v>
      </c>
      <c r="S68" s="34">
        <v>12.2</v>
      </c>
      <c r="T68" s="34">
        <v>2.71</v>
      </c>
      <c r="U68" s="34">
        <v>1</v>
      </c>
      <c r="V68" s="34">
        <v>1</v>
      </c>
      <c r="W68" s="34">
        <v>100</v>
      </c>
      <c r="X68" s="34">
        <v>0</v>
      </c>
      <c r="Y68" s="34">
        <v>0</v>
      </c>
      <c r="Z68" s="34">
        <v>0.3</v>
      </c>
      <c r="AA68" s="34">
        <v>326</v>
      </c>
      <c r="AB68" s="34">
        <v>356</v>
      </c>
      <c r="AC68" s="34">
        <v>400</v>
      </c>
      <c r="AD68" s="34">
        <v>492</v>
      </c>
      <c r="AE68" s="34">
        <v>1</v>
      </c>
      <c r="AF68" s="34">
        <v>0</v>
      </c>
      <c r="AG68" s="450"/>
      <c r="AH68" s="151">
        <v>0.77500000000000002</v>
      </c>
      <c r="AI68" s="151">
        <v>0.84</v>
      </c>
      <c r="AJ68" s="151">
        <v>42.8</v>
      </c>
      <c r="AK68" s="151">
        <v>100</v>
      </c>
      <c r="AL68" s="151">
        <v>400</v>
      </c>
      <c r="AM68" s="151">
        <v>572</v>
      </c>
      <c r="AN68" s="151">
        <v>0.3</v>
      </c>
      <c r="AO68" s="151">
        <v>1.5</v>
      </c>
      <c r="AP68" s="151">
        <v>-47</v>
      </c>
      <c r="AQ68" s="235"/>
      <c r="AR68" s="178">
        <v>2</v>
      </c>
      <c r="AS68" s="185">
        <v>41821</v>
      </c>
      <c r="AT68" s="179">
        <v>43973</v>
      </c>
      <c r="AU68" s="34" t="s">
        <v>135</v>
      </c>
      <c r="AV68" s="153">
        <v>0.78139999999999998</v>
      </c>
      <c r="AW68" s="34" t="s">
        <v>20</v>
      </c>
      <c r="AX68" s="34">
        <v>1</v>
      </c>
      <c r="AY68" s="34">
        <v>0.01</v>
      </c>
      <c r="AZ68" s="34">
        <v>0</v>
      </c>
      <c r="BA68" s="34">
        <v>43.5</v>
      </c>
      <c r="BB68" s="34">
        <v>-52</v>
      </c>
      <c r="BC68" s="34">
        <v>107</v>
      </c>
      <c r="BD68" s="34">
        <v>28</v>
      </c>
      <c r="BE68" s="155">
        <v>1.2999999999999999E-2</v>
      </c>
      <c r="BF68" s="34">
        <v>13.4</v>
      </c>
      <c r="BG68" s="34">
        <v>3.2</v>
      </c>
      <c r="BH68" s="34">
        <v>1</v>
      </c>
      <c r="BI68" s="34">
        <v>1</v>
      </c>
      <c r="BJ68" s="34">
        <v>99</v>
      </c>
      <c r="BK68" s="34">
        <v>0</v>
      </c>
      <c r="BL68" s="34">
        <v>1</v>
      </c>
      <c r="BM68" s="34">
        <v>0.1</v>
      </c>
      <c r="BN68" s="34">
        <v>336</v>
      </c>
      <c r="BO68" s="34">
        <v>372</v>
      </c>
      <c r="BP68" s="34">
        <v>419</v>
      </c>
      <c r="BQ68" s="34">
        <v>471</v>
      </c>
      <c r="BR68" s="34">
        <v>0</v>
      </c>
      <c r="BS68" s="34">
        <v>1</v>
      </c>
      <c r="BT68" s="453"/>
      <c r="BU68" s="151">
        <v>0.77500000000000002</v>
      </c>
      <c r="BV68" s="151">
        <v>0.84</v>
      </c>
      <c r="BW68" s="151">
        <v>42.8</v>
      </c>
      <c r="BX68" s="151">
        <v>100</v>
      </c>
      <c r="BY68" s="151">
        <v>400</v>
      </c>
      <c r="BZ68" s="151">
        <v>572</v>
      </c>
      <c r="CA68" s="151">
        <v>0.3</v>
      </c>
      <c r="CB68" s="151">
        <v>1.5</v>
      </c>
      <c r="CC68" s="151">
        <v>-47</v>
      </c>
    </row>
    <row r="69" spans="1:81" x14ac:dyDescent="0.25">
      <c r="A69" s="44">
        <f t="shared" si="7"/>
        <v>2014</v>
      </c>
      <c r="B69" s="44" t="str">
        <f t="shared" si="7"/>
        <v>JULIO</v>
      </c>
      <c r="C69" s="44">
        <v>4</v>
      </c>
      <c r="D69" s="44" t="str">
        <f t="shared" si="6"/>
        <v>JULIO 2014 / 3</v>
      </c>
      <c r="E69" s="178">
        <v>3</v>
      </c>
      <c r="F69" s="185">
        <v>41826</v>
      </c>
      <c r="G69" s="179">
        <v>44265</v>
      </c>
      <c r="H69" s="34" t="s">
        <v>131</v>
      </c>
      <c r="I69" s="153">
        <v>0.77749999999999997</v>
      </c>
      <c r="J69" s="34" t="s">
        <v>20</v>
      </c>
      <c r="K69" s="34">
        <v>0.5</v>
      </c>
      <c r="L69" s="34">
        <v>0</v>
      </c>
      <c r="M69" s="34">
        <v>0</v>
      </c>
      <c r="N69" s="34">
        <v>43.5</v>
      </c>
      <c r="O69" s="34">
        <v>-50</v>
      </c>
      <c r="P69" s="34">
        <v>103</v>
      </c>
      <c r="Q69" s="34">
        <v>30</v>
      </c>
      <c r="R69" s="155">
        <v>0</v>
      </c>
      <c r="S69" s="34">
        <v>12.1</v>
      </c>
      <c r="T69" s="34">
        <v>2.98</v>
      </c>
      <c r="U69" s="34">
        <v>1</v>
      </c>
      <c r="V69" s="34">
        <v>1</v>
      </c>
      <c r="W69" s="34">
        <v>100</v>
      </c>
      <c r="X69" s="34">
        <v>0</v>
      </c>
      <c r="Y69" s="34">
        <v>0</v>
      </c>
      <c r="Z69" s="34">
        <v>0.3</v>
      </c>
      <c r="AA69" s="34">
        <v>329</v>
      </c>
      <c r="AB69" s="34">
        <v>359</v>
      </c>
      <c r="AC69" s="34">
        <v>409</v>
      </c>
      <c r="AD69" s="34">
        <v>494</v>
      </c>
      <c r="AE69" s="34">
        <v>1</v>
      </c>
      <c r="AF69" s="34">
        <v>0</v>
      </c>
      <c r="AG69" s="450"/>
      <c r="AH69" s="151">
        <v>0.77500000000000002</v>
      </c>
      <c r="AI69" s="151">
        <v>0.84</v>
      </c>
      <c r="AJ69" s="151">
        <v>42.8</v>
      </c>
      <c r="AK69" s="151">
        <v>100</v>
      </c>
      <c r="AL69" s="151">
        <v>400</v>
      </c>
      <c r="AM69" s="151">
        <v>572</v>
      </c>
      <c r="AN69" s="151">
        <v>0.3</v>
      </c>
      <c r="AO69" s="151">
        <v>1.5</v>
      </c>
      <c r="AP69" s="151">
        <v>-47</v>
      </c>
      <c r="AQ69" s="235"/>
      <c r="AR69" s="178">
        <v>3</v>
      </c>
      <c r="AS69" s="185">
        <v>41827</v>
      </c>
      <c r="AT69" s="179">
        <v>44268</v>
      </c>
      <c r="AU69" s="34" t="s">
        <v>136</v>
      </c>
      <c r="AV69" s="153">
        <v>0.78139999999999998</v>
      </c>
      <c r="AW69" s="34" t="s">
        <v>20</v>
      </c>
      <c r="AX69" s="34">
        <v>1</v>
      </c>
      <c r="AY69" s="34">
        <v>0.01</v>
      </c>
      <c r="AZ69" s="34">
        <v>0</v>
      </c>
      <c r="BA69" s="34">
        <v>43.5</v>
      </c>
      <c r="BB69" s="34">
        <v>-51</v>
      </c>
      <c r="BC69" s="34">
        <v>105</v>
      </c>
      <c r="BD69" s="34">
        <v>28</v>
      </c>
      <c r="BE69" s="155">
        <v>1.2999999999999999E-2</v>
      </c>
      <c r="BF69" s="34">
        <v>13.4</v>
      </c>
      <c r="BG69" s="34">
        <v>3.3</v>
      </c>
      <c r="BH69" s="34">
        <v>1</v>
      </c>
      <c r="BI69" s="34">
        <v>1</v>
      </c>
      <c r="BJ69" s="34">
        <v>99</v>
      </c>
      <c r="BK69" s="34">
        <v>0</v>
      </c>
      <c r="BL69" s="34">
        <v>1</v>
      </c>
      <c r="BM69" s="34">
        <v>0.3</v>
      </c>
      <c r="BN69" s="34">
        <v>338</v>
      </c>
      <c r="BO69" s="34">
        <v>372</v>
      </c>
      <c r="BP69" s="34">
        <v>415</v>
      </c>
      <c r="BQ69" s="34">
        <v>468</v>
      </c>
      <c r="BR69" s="34">
        <v>0</v>
      </c>
      <c r="BS69" s="34">
        <v>1</v>
      </c>
      <c r="BT69" s="453"/>
      <c r="BU69" s="151">
        <v>0.77500000000000002</v>
      </c>
      <c r="BV69" s="151">
        <v>0.84</v>
      </c>
      <c r="BW69" s="151">
        <v>42.8</v>
      </c>
      <c r="BX69" s="151">
        <v>100</v>
      </c>
      <c r="BY69" s="151">
        <v>400</v>
      </c>
      <c r="BZ69" s="151">
        <v>572</v>
      </c>
      <c r="CA69" s="151">
        <v>0.3</v>
      </c>
      <c r="CB69" s="151">
        <v>1.5</v>
      </c>
      <c r="CC69" s="151">
        <v>-47</v>
      </c>
    </row>
    <row r="70" spans="1:81" x14ac:dyDescent="0.25">
      <c r="A70" s="44">
        <f t="shared" si="7"/>
        <v>2014</v>
      </c>
      <c r="B70" s="44" t="str">
        <f t="shared" si="7"/>
        <v>JULIO</v>
      </c>
      <c r="C70" s="44">
        <v>5</v>
      </c>
      <c r="D70" s="44" t="str">
        <f t="shared" si="6"/>
        <v>JULIO 2014 / 4</v>
      </c>
      <c r="E70" s="178">
        <v>4</v>
      </c>
      <c r="F70" s="185">
        <v>41827</v>
      </c>
      <c r="G70" s="179">
        <v>44284</v>
      </c>
      <c r="H70" s="34" t="s">
        <v>130</v>
      </c>
      <c r="I70" s="153">
        <v>0.77749999999999997</v>
      </c>
      <c r="J70" s="34" t="s">
        <v>20</v>
      </c>
      <c r="K70" s="34">
        <v>0.5</v>
      </c>
      <c r="L70" s="34">
        <v>0</v>
      </c>
      <c r="M70" s="34">
        <v>0</v>
      </c>
      <c r="N70" s="34">
        <v>43.6</v>
      </c>
      <c r="O70" s="34">
        <v>-50</v>
      </c>
      <c r="P70" s="34">
        <v>103</v>
      </c>
      <c r="Q70" s="34">
        <v>30</v>
      </c>
      <c r="R70" s="155">
        <v>0</v>
      </c>
      <c r="S70" s="34">
        <v>12.1</v>
      </c>
      <c r="T70" s="34">
        <v>2.98</v>
      </c>
      <c r="U70" s="34">
        <v>1</v>
      </c>
      <c r="V70" s="34">
        <v>1</v>
      </c>
      <c r="W70" s="34">
        <v>100</v>
      </c>
      <c r="X70" s="34">
        <v>0</v>
      </c>
      <c r="Y70" s="34">
        <v>0</v>
      </c>
      <c r="Z70" s="34">
        <v>0.3</v>
      </c>
      <c r="AA70" s="34">
        <v>328</v>
      </c>
      <c r="AB70" s="34">
        <v>361</v>
      </c>
      <c r="AC70" s="34">
        <v>412</v>
      </c>
      <c r="AD70" s="34">
        <v>489</v>
      </c>
      <c r="AE70" s="34">
        <v>1.5</v>
      </c>
      <c r="AF70" s="34">
        <v>0</v>
      </c>
      <c r="AG70" s="450"/>
      <c r="AH70" s="151">
        <v>0.77500000000000002</v>
      </c>
      <c r="AI70" s="151">
        <v>0.84</v>
      </c>
      <c r="AJ70" s="151">
        <v>42.8</v>
      </c>
      <c r="AK70" s="151">
        <v>100</v>
      </c>
      <c r="AL70" s="151">
        <v>400</v>
      </c>
      <c r="AM70" s="151">
        <v>572</v>
      </c>
      <c r="AN70" s="151">
        <v>0.3</v>
      </c>
      <c r="AO70" s="151">
        <v>1.5</v>
      </c>
      <c r="AP70" s="151">
        <v>-47</v>
      </c>
      <c r="AQ70" s="235"/>
      <c r="AR70" s="178">
        <v>4</v>
      </c>
      <c r="AS70" s="185">
        <v>41827</v>
      </c>
      <c r="AT70" s="179">
        <v>44270</v>
      </c>
      <c r="AU70" s="34" t="s">
        <v>131</v>
      </c>
      <c r="AV70" s="153">
        <v>0.78100000000000003</v>
      </c>
      <c r="AW70" s="34" t="s">
        <v>20</v>
      </c>
      <c r="AX70" s="34">
        <v>1</v>
      </c>
      <c r="AY70" s="34">
        <v>0.01</v>
      </c>
      <c r="AZ70" s="34">
        <v>0</v>
      </c>
      <c r="BA70" s="34">
        <v>43.5</v>
      </c>
      <c r="BB70" s="34">
        <v>-52</v>
      </c>
      <c r="BC70" s="34">
        <v>107</v>
      </c>
      <c r="BD70" s="34">
        <v>28</v>
      </c>
      <c r="BE70" s="155">
        <v>1.2999999999999999E-2</v>
      </c>
      <c r="BF70" s="34">
        <v>13.4</v>
      </c>
      <c r="BG70" s="34">
        <v>3.1</v>
      </c>
      <c r="BH70" s="34">
        <v>1</v>
      </c>
      <c r="BI70" s="34">
        <v>1</v>
      </c>
      <c r="BJ70" s="34">
        <v>99</v>
      </c>
      <c r="BK70" s="34">
        <v>0</v>
      </c>
      <c r="BL70" s="34">
        <v>1</v>
      </c>
      <c r="BM70" s="34">
        <v>0.2</v>
      </c>
      <c r="BN70" s="34">
        <v>338</v>
      </c>
      <c r="BO70" s="34">
        <v>374</v>
      </c>
      <c r="BP70" s="34">
        <v>417</v>
      </c>
      <c r="BQ70" s="34">
        <v>471</v>
      </c>
      <c r="BR70" s="34">
        <v>0</v>
      </c>
      <c r="BS70" s="34">
        <v>1</v>
      </c>
      <c r="BT70" s="453"/>
      <c r="BU70" s="151">
        <v>0.77500000000000002</v>
      </c>
      <c r="BV70" s="151">
        <v>0.84</v>
      </c>
      <c r="BW70" s="151">
        <v>42.8</v>
      </c>
      <c r="BX70" s="151">
        <v>100</v>
      </c>
      <c r="BY70" s="151">
        <v>400</v>
      </c>
      <c r="BZ70" s="151">
        <v>572</v>
      </c>
      <c r="CA70" s="151">
        <v>0.3</v>
      </c>
      <c r="CB70" s="151">
        <v>1.5</v>
      </c>
      <c r="CC70" s="151">
        <v>-47</v>
      </c>
    </row>
    <row r="71" spans="1:81" x14ac:dyDescent="0.25">
      <c r="A71" s="44">
        <f t="shared" si="7"/>
        <v>2014</v>
      </c>
      <c r="B71" s="44" t="str">
        <f t="shared" si="7"/>
        <v>JULIO</v>
      </c>
      <c r="C71" s="44">
        <v>6</v>
      </c>
      <c r="D71" s="44" t="str">
        <f t="shared" si="6"/>
        <v>JULIO 2014 / 5</v>
      </c>
      <c r="E71" s="178">
        <v>5</v>
      </c>
      <c r="F71" s="185">
        <v>41829</v>
      </c>
      <c r="G71" s="179">
        <v>44353</v>
      </c>
      <c r="H71" s="34" t="s">
        <v>132</v>
      </c>
      <c r="I71" s="153">
        <v>0.77700000000000002</v>
      </c>
      <c r="J71" s="34" t="s">
        <v>20</v>
      </c>
      <c r="K71" s="34">
        <v>0.5</v>
      </c>
      <c r="L71" s="34">
        <v>0</v>
      </c>
      <c r="M71" s="34">
        <v>0</v>
      </c>
      <c r="N71" s="34">
        <v>43.5</v>
      </c>
      <c r="O71" s="34">
        <v>-49</v>
      </c>
      <c r="P71" s="34">
        <v>103</v>
      </c>
      <c r="Q71" s="34">
        <v>30</v>
      </c>
      <c r="R71" s="155">
        <v>0</v>
      </c>
      <c r="S71" s="34">
        <v>12.3</v>
      </c>
      <c r="T71" s="34">
        <v>2.93</v>
      </c>
      <c r="U71" s="34">
        <v>1</v>
      </c>
      <c r="V71" s="34">
        <v>1</v>
      </c>
      <c r="W71" s="34">
        <v>100</v>
      </c>
      <c r="X71" s="34">
        <v>0</v>
      </c>
      <c r="Y71" s="34">
        <v>0</v>
      </c>
      <c r="Z71" s="34">
        <v>0.3</v>
      </c>
      <c r="AA71" s="34">
        <v>329</v>
      </c>
      <c r="AB71" s="34">
        <v>360</v>
      </c>
      <c r="AC71" s="34">
        <v>412</v>
      </c>
      <c r="AD71" s="34">
        <v>498</v>
      </c>
      <c r="AE71" s="34">
        <v>1</v>
      </c>
      <c r="AF71" s="34">
        <v>0</v>
      </c>
      <c r="AG71" s="450"/>
      <c r="AH71" s="151">
        <v>0.77500000000000002</v>
      </c>
      <c r="AI71" s="151">
        <v>0.84</v>
      </c>
      <c r="AJ71" s="151">
        <v>42.8</v>
      </c>
      <c r="AK71" s="151">
        <v>100</v>
      </c>
      <c r="AL71" s="151">
        <v>400</v>
      </c>
      <c r="AM71" s="151">
        <v>572</v>
      </c>
      <c r="AN71" s="151">
        <v>0.3</v>
      </c>
      <c r="AO71" s="151">
        <v>1.5</v>
      </c>
      <c r="AP71" s="151">
        <v>-47</v>
      </c>
      <c r="AQ71" s="235"/>
      <c r="AR71" s="178">
        <v>5</v>
      </c>
      <c r="AS71" s="185">
        <v>41831</v>
      </c>
      <c r="AT71" s="179">
        <v>44364</v>
      </c>
      <c r="AU71" s="34" t="s">
        <v>136</v>
      </c>
      <c r="AV71" s="153">
        <v>0.78129999999999999</v>
      </c>
      <c r="AW71" s="34" t="s">
        <v>20</v>
      </c>
      <c r="AX71" s="34">
        <v>1</v>
      </c>
      <c r="AY71" s="34">
        <v>0.01</v>
      </c>
      <c r="AZ71" s="34">
        <v>0</v>
      </c>
      <c r="BA71" s="34">
        <v>43.5</v>
      </c>
      <c r="BB71" s="34">
        <v>-52.5</v>
      </c>
      <c r="BC71" s="34">
        <v>108</v>
      </c>
      <c r="BD71" s="34">
        <v>28</v>
      </c>
      <c r="BE71" s="155">
        <v>1.2999999999999999E-2</v>
      </c>
      <c r="BF71" s="34">
        <v>13.4</v>
      </c>
      <c r="BG71" s="34">
        <v>3.1</v>
      </c>
      <c r="BH71" s="34">
        <v>1</v>
      </c>
      <c r="BI71" s="34">
        <v>1</v>
      </c>
      <c r="BJ71" s="34">
        <v>99</v>
      </c>
      <c r="BK71" s="34">
        <v>0</v>
      </c>
      <c r="BL71" s="34">
        <v>1</v>
      </c>
      <c r="BM71" s="34">
        <v>0.2</v>
      </c>
      <c r="BN71" s="34">
        <v>338</v>
      </c>
      <c r="BO71" s="34">
        <v>374</v>
      </c>
      <c r="BP71" s="34">
        <v>415</v>
      </c>
      <c r="BQ71" s="34">
        <v>471</v>
      </c>
      <c r="BR71" s="34">
        <v>0</v>
      </c>
      <c r="BS71" s="34">
        <v>1</v>
      </c>
      <c r="BT71" s="453"/>
      <c r="BU71" s="151">
        <v>0.77500000000000002</v>
      </c>
      <c r="BV71" s="151">
        <v>0.84</v>
      </c>
      <c r="BW71" s="151">
        <v>42.8</v>
      </c>
      <c r="BX71" s="151">
        <v>100</v>
      </c>
      <c r="BY71" s="151">
        <v>400</v>
      </c>
      <c r="BZ71" s="151">
        <v>572</v>
      </c>
      <c r="CA71" s="151">
        <v>0.3</v>
      </c>
      <c r="CB71" s="151">
        <v>1.5</v>
      </c>
      <c r="CC71" s="151">
        <v>-47</v>
      </c>
    </row>
    <row r="72" spans="1:81" x14ac:dyDescent="0.25">
      <c r="A72" s="44">
        <f t="shared" si="7"/>
        <v>2014</v>
      </c>
      <c r="B72" s="44" t="str">
        <f t="shared" si="7"/>
        <v>JULIO</v>
      </c>
      <c r="C72" s="44">
        <v>7</v>
      </c>
      <c r="D72" s="44" t="str">
        <f t="shared" si="6"/>
        <v>JULIO 2014 / 6</v>
      </c>
      <c r="E72" s="178">
        <v>6</v>
      </c>
      <c r="F72" s="185">
        <v>41832</v>
      </c>
      <c r="G72" s="179">
        <v>44412</v>
      </c>
      <c r="H72" s="34" t="s">
        <v>130</v>
      </c>
      <c r="I72" s="153">
        <v>0.77700000000000002</v>
      </c>
      <c r="J72" s="34" t="s">
        <v>20</v>
      </c>
      <c r="K72" s="34">
        <v>0.5</v>
      </c>
      <c r="L72" s="34">
        <v>0</v>
      </c>
      <c r="M72" s="34">
        <v>0</v>
      </c>
      <c r="N72" s="34">
        <v>43.5</v>
      </c>
      <c r="O72" s="34">
        <v>-49</v>
      </c>
      <c r="P72" s="34">
        <v>104</v>
      </c>
      <c r="Q72" s="34">
        <v>30</v>
      </c>
      <c r="R72" s="155">
        <v>0</v>
      </c>
      <c r="S72" s="34">
        <v>12.2</v>
      </c>
      <c r="T72" s="34">
        <v>2.91</v>
      </c>
      <c r="U72" s="34">
        <v>1</v>
      </c>
      <c r="V72" s="34">
        <v>1</v>
      </c>
      <c r="W72" s="34">
        <v>100</v>
      </c>
      <c r="X72" s="34">
        <v>0</v>
      </c>
      <c r="Y72" s="34">
        <v>0</v>
      </c>
      <c r="Z72" s="34">
        <v>0.3</v>
      </c>
      <c r="AA72" s="34">
        <v>328</v>
      </c>
      <c r="AB72" s="34">
        <v>358</v>
      </c>
      <c r="AC72" s="34">
        <v>408</v>
      </c>
      <c r="AD72" s="34">
        <v>488</v>
      </c>
      <c r="AE72" s="34">
        <v>1</v>
      </c>
      <c r="AF72" s="34">
        <v>0</v>
      </c>
      <c r="AG72" s="450"/>
      <c r="AH72" s="151">
        <v>0.77500000000000002</v>
      </c>
      <c r="AI72" s="151">
        <v>0.84</v>
      </c>
      <c r="AJ72" s="151">
        <v>42.8</v>
      </c>
      <c r="AK72" s="151">
        <v>100</v>
      </c>
      <c r="AL72" s="151">
        <v>400</v>
      </c>
      <c r="AM72" s="151">
        <v>572</v>
      </c>
      <c r="AN72" s="151">
        <v>0.3</v>
      </c>
      <c r="AO72" s="151">
        <v>1.5</v>
      </c>
      <c r="AP72" s="151">
        <v>-47</v>
      </c>
      <c r="AQ72" s="235"/>
      <c r="AR72" s="178">
        <v>6</v>
      </c>
      <c r="AS72" s="185">
        <v>41833</v>
      </c>
      <c r="AT72" s="179">
        <v>44417</v>
      </c>
      <c r="AU72" s="34" t="s">
        <v>136</v>
      </c>
      <c r="AV72" s="153">
        <v>0.78129999999999999</v>
      </c>
      <c r="AW72" s="34" t="s">
        <v>20</v>
      </c>
      <c r="AX72" s="34">
        <v>1</v>
      </c>
      <c r="AY72" s="34">
        <v>0.01</v>
      </c>
      <c r="AZ72" s="34">
        <v>0</v>
      </c>
      <c r="BA72" s="34">
        <v>43.5</v>
      </c>
      <c r="BB72" s="34">
        <v>-52</v>
      </c>
      <c r="BC72" s="34">
        <v>105</v>
      </c>
      <c r="BD72" s="34">
        <v>28</v>
      </c>
      <c r="BE72" s="155">
        <v>1.2999999999999999E-2</v>
      </c>
      <c r="BF72" s="34">
        <v>13.4</v>
      </c>
      <c r="BG72" s="34">
        <v>3.1</v>
      </c>
      <c r="BH72" s="34">
        <v>1</v>
      </c>
      <c r="BI72" s="34">
        <v>1</v>
      </c>
      <c r="BJ72" s="34">
        <v>99</v>
      </c>
      <c r="BK72" s="34">
        <v>0</v>
      </c>
      <c r="BL72" s="34">
        <v>1</v>
      </c>
      <c r="BM72" s="34">
        <v>0.1</v>
      </c>
      <c r="BN72" s="34">
        <v>338</v>
      </c>
      <c r="BO72" s="34">
        <v>372</v>
      </c>
      <c r="BP72" s="34">
        <v>419</v>
      </c>
      <c r="BQ72" s="34">
        <v>473</v>
      </c>
      <c r="BR72" s="34">
        <v>0</v>
      </c>
      <c r="BS72" s="34">
        <v>1</v>
      </c>
      <c r="BT72" s="453"/>
      <c r="BU72" s="151">
        <v>0.77500000000000002</v>
      </c>
      <c r="BV72" s="151">
        <v>0.84</v>
      </c>
      <c r="BW72" s="151">
        <v>42.8</v>
      </c>
      <c r="BX72" s="151">
        <v>100</v>
      </c>
      <c r="BY72" s="151">
        <v>400</v>
      </c>
      <c r="BZ72" s="151">
        <v>572</v>
      </c>
      <c r="CA72" s="151">
        <v>0.3</v>
      </c>
      <c r="CB72" s="151">
        <v>1.5</v>
      </c>
      <c r="CC72" s="151">
        <v>-47</v>
      </c>
    </row>
    <row r="73" spans="1:81" x14ac:dyDescent="0.25">
      <c r="A73" s="44">
        <f t="shared" si="7"/>
        <v>2014</v>
      </c>
      <c r="B73" s="44" t="str">
        <f t="shared" si="7"/>
        <v>JULIO</v>
      </c>
      <c r="C73" s="44">
        <v>8</v>
      </c>
      <c r="D73" s="44" t="str">
        <f t="shared" si="6"/>
        <v>JULIO 2014 / 7</v>
      </c>
      <c r="E73" s="178">
        <v>7</v>
      </c>
      <c r="F73" s="185">
        <v>41832</v>
      </c>
      <c r="G73" s="179">
        <v>44418</v>
      </c>
      <c r="H73" s="34" t="s">
        <v>131</v>
      </c>
      <c r="I73" s="153">
        <v>0.77700000000000002</v>
      </c>
      <c r="J73" s="34" t="s">
        <v>20</v>
      </c>
      <c r="K73" s="34">
        <v>0.5</v>
      </c>
      <c r="L73" s="34">
        <v>0</v>
      </c>
      <c r="M73" s="34">
        <v>0</v>
      </c>
      <c r="N73" s="34">
        <v>43.5</v>
      </c>
      <c r="O73" s="34">
        <v>-50</v>
      </c>
      <c r="P73" s="34">
        <v>101</v>
      </c>
      <c r="Q73" s="34">
        <v>30</v>
      </c>
      <c r="R73" s="155">
        <v>0</v>
      </c>
      <c r="S73" s="34">
        <v>12.2</v>
      </c>
      <c r="T73" s="34">
        <v>2.91</v>
      </c>
      <c r="U73" s="34">
        <v>1</v>
      </c>
      <c r="V73" s="34">
        <v>1</v>
      </c>
      <c r="W73" s="34">
        <v>100</v>
      </c>
      <c r="X73" s="34">
        <v>0</v>
      </c>
      <c r="Y73" s="34">
        <v>0</v>
      </c>
      <c r="Z73" s="34">
        <v>0.3</v>
      </c>
      <c r="AA73" s="34">
        <v>330</v>
      </c>
      <c r="AB73" s="34">
        <v>356</v>
      </c>
      <c r="AC73" s="34">
        <v>406</v>
      </c>
      <c r="AD73" s="34">
        <v>498</v>
      </c>
      <c r="AE73" s="34">
        <v>1</v>
      </c>
      <c r="AF73" s="34">
        <v>0</v>
      </c>
      <c r="AG73" s="450"/>
      <c r="AH73" s="151">
        <v>0.77500000000000002</v>
      </c>
      <c r="AI73" s="151">
        <v>0.84</v>
      </c>
      <c r="AJ73" s="151">
        <v>42.8</v>
      </c>
      <c r="AK73" s="151">
        <v>100</v>
      </c>
      <c r="AL73" s="151">
        <v>400</v>
      </c>
      <c r="AM73" s="151">
        <v>572</v>
      </c>
      <c r="AN73" s="151">
        <v>0.3</v>
      </c>
      <c r="AO73" s="151">
        <v>1.5</v>
      </c>
      <c r="AP73" s="151">
        <v>-47</v>
      </c>
      <c r="AQ73" s="235"/>
      <c r="AR73" s="178">
        <v>7</v>
      </c>
      <c r="AS73" s="185">
        <v>41834</v>
      </c>
      <c r="AT73" s="179">
        <v>44428</v>
      </c>
      <c r="AU73" s="34" t="s">
        <v>135</v>
      </c>
      <c r="AV73" s="153">
        <v>0.78120000000000001</v>
      </c>
      <c r="AW73" s="34" t="s">
        <v>20</v>
      </c>
      <c r="AX73" s="34">
        <v>1</v>
      </c>
      <c r="AY73" s="34">
        <v>0.01</v>
      </c>
      <c r="AZ73" s="34">
        <v>0</v>
      </c>
      <c r="BA73" s="34">
        <v>43.5</v>
      </c>
      <c r="BB73" s="34">
        <v>-51.5</v>
      </c>
      <c r="BC73" s="34">
        <v>108</v>
      </c>
      <c r="BD73" s="34">
        <v>28</v>
      </c>
      <c r="BE73" s="155">
        <v>1.0999999999999999E-2</v>
      </c>
      <c r="BF73" s="34">
        <v>13.4</v>
      </c>
      <c r="BG73" s="34">
        <v>3.3</v>
      </c>
      <c r="BH73" s="34">
        <v>1</v>
      </c>
      <c r="BI73" s="34">
        <v>1</v>
      </c>
      <c r="BJ73" s="34">
        <v>99</v>
      </c>
      <c r="BK73" s="34">
        <v>0</v>
      </c>
      <c r="BL73" s="34">
        <v>1</v>
      </c>
      <c r="BM73" s="34">
        <v>0.3</v>
      </c>
      <c r="BN73" s="34">
        <v>338</v>
      </c>
      <c r="BO73" s="34">
        <v>374</v>
      </c>
      <c r="BP73" s="34">
        <v>421</v>
      </c>
      <c r="BQ73" s="34">
        <v>471</v>
      </c>
      <c r="BR73" s="34">
        <v>0</v>
      </c>
      <c r="BS73" s="34">
        <v>1</v>
      </c>
      <c r="BT73" s="453"/>
      <c r="BU73" s="151">
        <v>0.77500000000000002</v>
      </c>
      <c r="BV73" s="151">
        <v>0.84</v>
      </c>
      <c r="BW73" s="151">
        <v>42.8</v>
      </c>
      <c r="BX73" s="151">
        <v>100</v>
      </c>
      <c r="BY73" s="151">
        <v>400</v>
      </c>
      <c r="BZ73" s="151">
        <v>572</v>
      </c>
      <c r="CA73" s="151">
        <v>0.3</v>
      </c>
      <c r="CB73" s="151">
        <v>1.5</v>
      </c>
      <c r="CC73" s="151">
        <v>-47</v>
      </c>
    </row>
    <row r="74" spans="1:81" x14ac:dyDescent="0.25">
      <c r="A74" s="44">
        <f t="shared" si="7"/>
        <v>2014</v>
      </c>
      <c r="B74" s="44" t="str">
        <f t="shared" si="7"/>
        <v>JULIO</v>
      </c>
      <c r="C74" s="44">
        <v>9</v>
      </c>
      <c r="D74" s="44" t="str">
        <f t="shared" si="6"/>
        <v>JULIO 2014 / 8</v>
      </c>
      <c r="E74" s="178">
        <v>8</v>
      </c>
      <c r="F74" s="185">
        <v>41834</v>
      </c>
      <c r="G74" s="179">
        <v>44434</v>
      </c>
      <c r="H74" s="34" t="s">
        <v>128</v>
      </c>
      <c r="I74" s="153">
        <v>0.77700000000000002</v>
      </c>
      <c r="J74" s="34" t="s">
        <v>20</v>
      </c>
      <c r="K74" s="34">
        <v>0.5</v>
      </c>
      <c r="L74" s="34">
        <v>0</v>
      </c>
      <c r="M74" s="34">
        <v>0</v>
      </c>
      <c r="N74" s="34">
        <v>43.5</v>
      </c>
      <c r="O74" s="34">
        <v>-49</v>
      </c>
      <c r="P74" s="34">
        <v>103</v>
      </c>
      <c r="Q74" s="34">
        <v>30</v>
      </c>
      <c r="R74" s="155">
        <v>0</v>
      </c>
      <c r="S74" s="34">
        <v>12.2</v>
      </c>
      <c r="T74" s="34">
        <v>2.95</v>
      </c>
      <c r="U74" s="34">
        <v>1</v>
      </c>
      <c r="V74" s="34">
        <v>1</v>
      </c>
      <c r="W74" s="34">
        <v>100</v>
      </c>
      <c r="X74" s="34">
        <v>0</v>
      </c>
      <c r="Y74" s="34">
        <v>0</v>
      </c>
      <c r="Z74" s="34">
        <v>0.3</v>
      </c>
      <c r="AA74" s="34">
        <v>327</v>
      </c>
      <c r="AB74" s="34">
        <v>359</v>
      </c>
      <c r="AC74" s="34">
        <v>408</v>
      </c>
      <c r="AD74" s="34">
        <v>504</v>
      </c>
      <c r="AE74" s="34">
        <v>1</v>
      </c>
      <c r="AF74" s="34">
        <v>0</v>
      </c>
      <c r="AG74" s="450"/>
      <c r="AH74" s="151">
        <v>0.77500000000000002</v>
      </c>
      <c r="AI74" s="151">
        <v>0.84</v>
      </c>
      <c r="AJ74" s="151">
        <v>42.8</v>
      </c>
      <c r="AK74" s="151">
        <v>100</v>
      </c>
      <c r="AL74" s="151">
        <v>400</v>
      </c>
      <c r="AM74" s="151">
        <v>572</v>
      </c>
      <c r="AN74" s="151">
        <v>0.3</v>
      </c>
      <c r="AO74" s="151">
        <v>1.5</v>
      </c>
      <c r="AP74" s="151">
        <v>-47</v>
      </c>
      <c r="AQ74" s="235"/>
      <c r="AR74" s="178">
        <v>8</v>
      </c>
      <c r="AS74" s="185">
        <v>41836</v>
      </c>
      <c r="AT74" s="179">
        <v>44466</v>
      </c>
      <c r="AU74" s="34" t="s">
        <v>137</v>
      </c>
      <c r="AV74" s="153">
        <v>0.78110000000000002</v>
      </c>
      <c r="AW74" s="34" t="s">
        <v>20</v>
      </c>
      <c r="AX74" s="34">
        <v>1</v>
      </c>
      <c r="AY74" s="34">
        <v>0.01</v>
      </c>
      <c r="AZ74" s="34">
        <v>0</v>
      </c>
      <c r="BA74" s="34">
        <v>43.5</v>
      </c>
      <c r="BB74" s="34">
        <v>-51.5</v>
      </c>
      <c r="BC74" s="34">
        <v>108</v>
      </c>
      <c r="BD74" s="34">
        <v>28</v>
      </c>
      <c r="BE74" s="155">
        <v>1.0999999999999999E-2</v>
      </c>
      <c r="BF74" s="34">
        <v>13.4</v>
      </c>
      <c r="BG74" s="34">
        <v>3.3</v>
      </c>
      <c r="BH74" s="34">
        <v>1</v>
      </c>
      <c r="BI74" s="34">
        <v>1</v>
      </c>
      <c r="BJ74" s="34">
        <v>99</v>
      </c>
      <c r="BK74" s="34">
        <v>0</v>
      </c>
      <c r="BL74" s="34">
        <v>1</v>
      </c>
      <c r="BM74" s="34">
        <v>0.1</v>
      </c>
      <c r="BN74" s="34">
        <v>340</v>
      </c>
      <c r="BO74" s="34">
        <v>376</v>
      </c>
      <c r="BP74" s="34">
        <v>423</v>
      </c>
      <c r="BQ74" s="34">
        <v>475</v>
      </c>
      <c r="BR74" s="34">
        <v>0</v>
      </c>
      <c r="BS74" s="34">
        <v>1</v>
      </c>
      <c r="BT74" s="453"/>
      <c r="BU74" s="151">
        <v>0.77500000000000002</v>
      </c>
      <c r="BV74" s="151">
        <v>0.84</v>
      </c>
      <c r="BW74" s="151">
        <v>42.8</v>
      </c>
      <c r="BX74" s="151">
        <v>100</v>
      </c>
      <c r="BY74" s="151">
        <v>400</v>
      </c>
      <c r="BZ74" s="151">
        <v>572</v>
      </c>
      <c r="CA74" s="151">
        <v>0.3</v>
      </c>
      <c r="CB74" s="151">
        <v>1.5</v>
      </c>
      <c r="CC74" s="151">
        <v>-47</v>
      </c>
    </row>
    <row r="75" spans="1:81" x14ac:dyDescent="0.25">
      <c r="A75" s="44">
        <f t="shared" si="7"/>
        <v>2014</v>
      </c>
      <c r="B75" s="44" t="str">
        <f t="shared" si="7"/>
        <v>JULIO</v>
      </c>
      <c r="C75" s="44">
        <v>10</v>
      </c>
      <c r="D75" s="44" t="str">
        <f t="shared" si="6"/>
        <v>JULIO 2014 / 9</v>
      </c>
      <c r="E75" s="178">
        <v>9</v>
      </c>
      <c r="F75" s="185">
        <v>41837</v>
      </c>
      <c r="G75" s="180">
        <v>44513</v>
      </c>
      <c r="H75" s="34" t="s">
        <v>132</v>
      </c>
      <c r="I75" s="153">
        <v>0.77790000000000004</v>
      </c>
      <c r="J75" s="34" t="s">
        <v>20</v>
      </c>
      <c r="K75" s="34">
        <v>0.5</v>
      </c>
      <c r="L75" s="34">
        <v>0</v>
      </c>
      <c r="M75" s="34">
        <v>0</v>
      </c>
      <c r="N75" s="34">
        <v>43.5</v>
      </c>
      <c r="O75" s="34">
        <v>-49</v>
      </c>
      <c r="P75" s="34">
        <v>104</v>
      </c>
      <c r="Q75" s="34">
        <v>30</v>
      </c>
      <c r="R75" s="155">
        <v>0</v>
      </c>
      <c r="S75" s="34">
        <v>12.1</v>
      </c>
      <c r="T75" s="34">
        <v>2.91</v>
      </c>
      <c r="U75" s="34">
        <v>1</v>
      </c>
      <c r="V75" s="34">
        <v>1</v>
      </c>
      <c r="W75" s="34">
        <v>100</v>
      </c>
      <c r="X75" s="34">
        <v>0</v>
      </c>
      <c r="Y75" s="34">
        <v>0</v>
      </c>
      <c r="Z75" s="34">
        <v>0.3</v>
      </c>
      <c r="AA75" s="34">
        <v>326</v>
      </c>
      <c r="AB75" s="34">
        <v>358</v>
      </c>
      <c r="AC75" s="34">
        <v>410</v>
      </c>
      <c r="AD75" s="34">
        <v>502</v>
      </c>
      <c r="AE75" s="34">
        <v>1</v>
      </c>
      <c r="AF75" s="34">
        <v>0</v>
      </c>
      <c r="AG75" s="450"/>
      <c r="AH75" s="151">
        <v>0.77500000000000002</v>
      </c>
      <c r="AI75" s="151">
        <v>0.84</v>
      </c>
      <c r="AJ75" s="151">
        <v>42.8</v>
      </c>
      <c r="AK75" s="151">
        <v>100</v>
      </c>
      <c r="AL75" s="151">
        <v>400</v>
      </c>
      <c r="AM75" s="151">
        <v>572</v>
      </c>
      <c r="AN75" s="151">
        <v>0.3</v>
      </c>
      <c r="AO75" s="151">
        <v>1.5</v>
      </c>
      <c r="AP75" s="151">
        <v>-47</v>
      </c>
      <c r="AQ75" s="235"/>
      <c r="AR75" s="178">
        <v>9</v>
      </c>
      <c r="AS75" s="185">
        <v>41838</v>
      </c>
      <c r="AT75" s="179">
        <v>44520</v>
      </c>
      <c r="AU75" s="34" t="s">
        <v>136</v>
      </c>
      <c r="AV75" s="153">
        <v>0.78129999999999999</v>
      </c>
      <c r="AW75" s="34" t="s">
        <v>20</v>
      </c>
      <c r="AX75" s="34">
        <v>1</v>
      </c>
      <c r="AY75" s="34">
        <v>0.01</v>
      </c>
      <c r="AZ75" s="181">
        <v>0</v>
      </c>
      <c r="BA75" s="34">
        <v>43.5</v>
      </c>
      <c r="BB75" s="34">
        <v>-51.5</v>
      </c>
      <c r="BC75" s="34">
        <v>109</v>
      </c>
      <c r="BD75" s="34">
        <v>28</v>
      </c>
      <c r="BE75" s="155">
        <v>1.0999999999999999E-2</v>
      </c>
      <c r="BF75" s="34">
        <v>13.4</v>
      </c>
      <c r="BG75" s="34">
        <v>3.3</v>
      </c>
      <c r="BH75" s="34">
        <v>1</v>
      </c>
      <c r="BI75" s="34">
        <v>1</v>
      </c>
      <c r="BJ75" s="34">
        <v>99</v>
      </c>
      <c r="BK75" s="34">
        <v>0</v>
      </c>
      <c r="BL75" s="34">
        <v>1</v>
      </c>
      <c r="BM75" s="34">
        <v>0.3</v>
      </c>
      <c r="BN75" s="34">
        <v>338</v>
      </c>
      <c r="BO75" s="34">
        <v>376</v>
      </c>
      <c r="BP75" s="34">
        <v>421</v>
      </c>
      <c r="BQ75" s="34">
        <v>468</v>
      </c>
      <c r="BR75" s="34">
        <v>0</v>
      </c>
      <c r="BS75" s="34">
        <v>1</v>
      </c>
      <c r="BT75" s="453"/>
      <c r="BU75" s="151">
        <v>0.77500000000000002</v>
      </c>
      <c r="BV75" s="151">
        <v>0.84</v>
      </c>
      <c r="BW75" s="151">
        <v>42.8</v>
      </c>
      <c r="BX75" s="151">
        <v>100</v>
      </c>
      <c r="BY75" s="151">
        <v>400</v>
      </c>
      <c r="BZ75" s="151">
        <v>572</v>
      </c>
      <c r="CA75" s="151">
        <v>0.3</v>
      </c>
      <c r="CB75" s="151">
        <v>1.5</v>
      </c>
      <c r="CC75" s="151">
        <v>-47</v>
      </c>
    </row>
    <row r="76" spans="1:81" x14ac:dyDescent="0.25">
      <c r="A76" s="44">
        <f t="shared" si="7"/>
        <v>2014</v>
      </c>
      <c r="B76" s="44" t="str">
        <f t="shared" si="7"/>
        <v>JULIO</v>
      </c>
      <c r="C76" s="44">
        <v>11</v>
      </c>
      <c r="D76" s="44" t="str">
        <f t="shared" si="6"/>
        <v>JULIO 2014 / 10</v>
      </c>
      <c r="E76" s="178">
        <v>10</v>
      </c>
      <c r="F76" s="185">
        <v>41838</v>
      </c>
      <c r="G76" s="179">
        <v>44548</v>
      </c>
      <c r="H76" s="34" t="s">
        <v>130</v>
      </c>
      <c r="I76" s="153">
        <v>0.77700000000000002</v>
      </c>
      <c r="J76" s="34" t="s">
        <v>20</v>
      </c>
      <c r="K76" s="34">
        <v>0.5</v>
      </c>
      <c r="L76" s="34">
        <v>0</v>
      </c>
      <c r="M76" s="34">
        <v>0</v>
      </c>
      <c r="N76" s="34">
        <v>43.5</v>
      </c>
      <c r="O76" s="34">
        <v>-50.5</v>
      </c>
      <c r="P76" s="34">
        <v>103</v>
      </c>
      <c r="Q76" s="34">
        <v>30</v>
      </c>
      <c r="R76" s="155">
        <v>0</v>
      </c>
      <c r="S76" s="34">
        <v>12.2</v>
      </c>
      <c r="T76" s="34">
        <v>2.91</v>
      </c>
      <c r="U76" s="34">
        <v>1</v>
      </c>
      <c r="V76" s="34">
        <v>1</v>
      </c>
      <c r="W76" s="34">
        <v>100</v>
      </c>
      <c r="X76" s="34">
        <v>0</v>
      </c>
      <c r="Y76" s="34">
        <v>0</v>
      </c>
      <c r="Z76" s="34">
        <v>0.3</v>
      </c>
      <c r="AA76" s="34">
        <v>329</v>
      </c>
      <c r="AB76" s="34">
        <v>357</v>
      </c>
      <c r="AC76" s="34">
        <v>408</v>
      </c>
      <c r="AD76" s="34">
        <v>496</v>
      </c>
      <c r="AE76" s="34">
        <v>1</v>
      </c>
      <c r="AF76" s="34">
        <v>0</v>
      </c>
      <c r="AG76" s="450"/>
      <c r="AH76" s="151">
        <v>0.77500000000000002</v>
      </c>
      <c r="AI76" s="151">
        <v>0.84</v>
      </c>
      <c r="AJ76" s="151">
        <v>42.8</v>
      </c>
      <c r="AK76" s="151">
        <v>100</v>
      </c>
      <c r="AL76" s="151">
        <v>400</v>
      </c>
      <c r="AM76" s="151">
        <v>572</v>
      </c>
      <c r="AN76" s="151">
        <v>0.3</v>
      </c>
      <c r="AO76" s="151">
        <v>1.5</v>
      </c>
      <c r="AP76" s="151">
        <v>-47</v>
      </c>
      <c r="AQ76" s="235"/>
      <c r="AR76" s="178">
        <v>10</v>
      </c>
      <c r="AS76" s="185">
        <v>41843</v>
      </c>
      <c r="AT76" s="179">
        <v>44632</v>
      </c>
      <c r="AU76" s="34" t="s">
        <v>136</v>
      </c>
      <c r="AV76" s="153">
        <v>0.78129999999999999</v>
      </c>
      <c r="AW76" s="34" t="s">
        <v>20</v>
      </c>
      <c r="AX76" s="34">
        <v>1</v>
      </c>
      <c r="AY76" s="34">
        <v>0.01</v>
      </c>
      <c r="AZ76" s="34">
        <v>0</v>
      </c>
      <c r="BA76" s="34">
        <v>43.5</v>
      </c>
      <c r="BB76" s="34">
        <v>-52</v>
      </c>
      <c r="BC76" s="34">
        <v>108</v>
      </c>
      <c r="BD76" s="34">
        <v>28</v>
      </c>
      <c r="BE76" s="155">
        <v>1.0999999999999999E-2</v>
      </c>
      <c r="BF76" s="34">
        <v>13.4</v>
      </c>
      <c r="BG76" s="34">
        <v>3.3</v>
      </c>
      <c r="BH76" s="34">
        <v>1</v>
      </c>
      <c r="BI76" s="34">
        <v>1</v>
      </c>
      <c r="BJ76" s="34">
        <v>99</v>
      </c>
      <c r="BK76" s="34">
        <v>0</v>
      </c>
      <c r="BL76" s="34">
        <v>1</v>
      </c>
      <c r="BM76" s="34">
        <v>0.2</v>
      </c>
      <c r="BN76" s="34">
        <v>340</v>
      </c>
      <c r="BO76" s="34">
        <v>376</v>
      </c>
      <c r="BP76" s="34">
        <v>419</v>
      </c>
      <c r="BQ76" s="34">
        <v>473</v>
      </c>
      <c r="BR76" s="34">
        <v>0</v>
      </c>
      <c r="BS76" s="34">
        <v>1</v>
      </c>
      <c r="BT76" s="453"/>
      <c r="BU76" s="151">
        <v>0.77500000000000002</v>
      </c>
      <c r="BV76" s="151">
        <v>0.84</v>
      </c>
      <c r="BW76" s="151">
        <v>42.8</v>
      </c>
      <c r="BX76" s="151">
        <v>100</v>
      </c>
      <c r="BY76" s="151">
        <v>400</v>
      </c>
      <c r="BZ76" s="151">
        <v>572</v>
      </c>
      <c r="CA76" s="151">
        <v>0.3</v>
      </c>
      <c r="CB76" s="151">
        <v>1.5</v>
      </c>
      <c r="CC76" s="151">
        <v>-47</v>
      </c>
    </row>
    <row r="77" spans="1:81" x14ac:dyDescent="0.25">
      <c r="A77" s="44">
        <f t="shared" si="7"/>
        <v>2014</v>
      </c>
      <c r="B77" s="44" t="str">
        <f t="shared" si="7"/>
        <v>JULIO</v>
      </c>
      <c r="C77" s="44">
        <v>12</v>
      </c>
      <c r="D77" s="44" t="str">
        <f t="shared" si="6"/>
        <v>JULIO 2014 / 11</v>
      </c>
      <c r="E77" s="178">
        <v>11</v>
      </c>
      <c r="F77" s="185">
        <v>41839</v>
      </c>
      <c r="G77" s="179">
        <v>44575</v>
      </c>
      <c r="H77" s="34" t="s">
        <v>133</v>
      </c>
      <c r="I77" s="153">
        <v>0.77829999999999999</v>
      </c>
      <c r="J77" s="34" t="s">
        <v>20</v>
      </c>
      <c r="K77" s="34">
        <v>0.5</v>
      </c>
      <c r="L77" s="34">
        <v>0</v>
      </c>
      <c r="M77" s="34">
        <v>0</v>
      </c>
      <c r="N77" s="34">
        <v>43.5</v>
      </c>
      <c r="O77" s="34">
        <v>-48.5</v>
      </c>
      <c r="P77" s="34">
        <v>104</v>
      </c>
      <c r="Q77" s="34">
        <v>30</v>
      </c>
      <c r="R77" s="155">
        <v>0</v>
      </c>
      <c r="S77" s="34">
        <v>12.1</v>
      </c>
      <c r="T77" s="34">
        <v>2.95</v>
      </c>
      <c r="U77" s="34">
        <v>1</v>
      </c>
      <c r="V77" s="34">
        <v>1</v>
      </c>
      <c r="W77" s="34">
        <v>100</v>
      </c>
      <c r="X77" s="34">
        <v>0</v>
      </c>
      <c r="Y77" s="34">
        <v>0</v>
      </c>
      <c r="Z77" s="34">
        <v>0.5</v>
      </c>
      <c r="AA77" s="34">
        <v>330</v>
      </c>
      <c r="AB77" s="34">
        <v>362</v>
      </c>
      <c r="AC77" s="34">
        <v>412</v>
      </c>
      <c r="AD77" s="34">
        <v>494</v>
      </c>
      <c r="AE77" s="34">
        <v>1</v>
      </c>
      <c r="AF77" s="34">
        <v>0</v>
      </c>
      <c r="AG77" s="450"/>
      <c r="AH77" s="151">
        <v>0.77500000000000002</v>
      </c>
      <c r="AI77" s="151">
        <v>0.84</v>
      </c>
      <c r="AJ77" s="151">
        <v>42.8</v>
      </c>
      <c r="AK77" s="151">
        <v>100</v>
      </c>
      <c r="AL77" s="151">
        <v>400</v>
      </c>
      <c r="AM77" s="151">
        <v>572</v>
      </c>
      <c r="AN77" s="151">
        <v>0.3</v>
      </c>
      <c r="AO77" s="151">
        <v>1.5</v>
      </c>
      <c r="AP77" s="151">
        <v>-47</v>
      </c>
      <c r="AQ77" s="235"/>
      <c r="AR77" s="178">
        <v>11</v>
      </c>
      <c r="AS77" s="185">
        <v>41844</v>
      </c>
      <c r="AT77" s="179">
        <v>44658</v>
      </c>
      <c r="AU77" s="34" t="s">
        <v>135</v>
      </c>
      <c r="AV77" s="153">
        <v>0.78149999999999997</v>
      </c>
      <c r="AW77" s="34" t="s">
        <v>20</v>
      </c>
      <c r="AX77" s="34">
        <v>1</v>
      </c>
      <c r="AY77" s="34">
        <v>0.01</v>
      </c>
      <c r="AZ77" s="34">
        <v>0</v>
      </c>
      <c r="BA77" s="34">
        <v>43.5</v>
      </c>
      <c r="BB77" s="34">
        <v>-49.5</v>
      </c>
      <c r="BC77" s="34">
        <v>108</v>
      </c>
      <c r="BD77" s="34">
        <v>28</v>
      </c>
      <c r="BE77" s="155">
        <v>1.0999999999999999E-2</v>
      </c>
      <c r="BF77" s="34">
        <v>13</v>
      </c>
      <c r="BG77" s="34">
        <v>3.4</v>
      </c>
      <c r="BH77" s="34">
        <v>1</v>
      </c>
      <c r="BI77" s="34">
        <v>1</v>
      </c>
      <c r="BJ77" s="34">
        <v>99</v>
      </c>
      <c r="BK77" s="34">
        <v>0</v>
      </c>
      <c r="BL77" s="34">
        <v>1</v>
      </c>
      <c r="BM77" s="34">
        <v>0.1</v>
      </c>
      <c r="BN77" s="34">
        <v>340</v>
      </c>
      <c r="BO77" s="34">
        <v>378</v>
      </c>
      <c r="BP77" s="34">
        <v>424</v>
      </c>
      <c r="BQ77" s="34">
        <v>473</v>
      </c>
      <c r="BR77" s="34">
        <v>0</v>
      </c>
      <c r="BS77" s="34">
        <v>1.5</v>
      </c>
      <c r="BT77" s="453"/>
      <c r="BU77" s="151">
        <v>0.77500000000000002</v>
      </c>
      <c r="BV77" s="151">
        <v>0.84</v>
      </c>
      <c r="BW77" s="151">
        <v>42.8</v>
      </c>
      <c r="BX77" s="151">
        <v>100</v>
      </c>
      <c r="BY77" s="151">
        <v>400</v>
      </c>
      <c r="BZ77" s="151">
        <v>572</v>
      </c>
      <c r="CA77" s="151">
        <v>0.3</v>
      </c>
      <c r="CB77" s="151">
        <v>1.5</v>
      </c>
      <c r="CC77" s="151">
        <v>-47</v>
      </c>
    </row>
    <row r="78" spans="1:81" x14ac:dyDescent="0.25">
      <c r="A78" s="44">
        <f t="shared" si="7"/>
        <v>2014</v>
      </c>
      <c r="B78" s="44" t="str">
        <f t="shared" si="7"/>
        <v>JULIO</v>
      </c>
      <c r="C78" s="44">
        <v>13</v>
      </c>
      <c r="D78" s="44" t="str">
        <f t="shared" si="6"/>
        <v>JULIO 2014 / 12</v>
      </c>
      <c r="E78" s="178">
        <v>12</v>
      </c>
      <c r="F78" s="185">
        <v>41841</v>
      </c>
      <c r="G78" s="179">
        <v>44595</v>
      </c>
      <c r="H78" s="34" t="s">
        <v>130</v>
      </c>
      <c r="I78" s="153">
        <v>0.77700000000000002</v>
      </c>
      <c r="J78" s="34" t="s">
        <v>20</v>
      </c>
      <c r="K78" s="34">
        <v>0.5</v>
      </c>
      <c r="L78" s="34">
        <v>0</v>
      </c>
      <c r="M78" s="34">
        <v>0</v>
      </c>
      <c r="N78" s="34">
        <v>43.5</v>
      </c>
      <c r="O78" s="34">
        <v>-48.5</v>
      </c>
      <c r="P78" s="34">
        <v>101</v>
      </c>
      <c r="Q78" s="34">
        <v>29.5</v>
      </c>
      <c r="R78" s="155">
        <v>0</v>
      </c>
      <c r="S78" s="34">
        <v>12.2</v>
      </c>
      <c r="T78" s="34">
        <v>2.91</v>
      </c>
      <c r="U78" s="34">
        <v>1</v>
      </c>
      <c r="V78" s="34">
        <v>1</v>
      </c>
      <c r="W78" s="34">
        <v>100</v>
      </c>
      <c r="X78" s="34">
        <v>0</v>
      </c>
      <c r="Y78" s="34">
        <v>0</v>
      </c>
      <c r="Z78" s="34">
        <v>0.4</v>
      </c>
      <c r="AA78" s="34">
        <v>327</v>
      </c>
      <c r="AB78" s="34">
        <v>358</v>
      </c>
      <c r="AC78" s="34">
        <v>408</v>
      </c>
      <c r="AD78" s="34">
        <v>499</v>
      </c>
      <c r="AE78" s="34">
        <v>1</v>
      </c>
      <c r="AF78" s="34">
        <v>0</v>
      </c>
      <c r="AG78" s="450"/>
      <c r="AH78" s="151">
        <v>0.77500000000000002</v>
      </c>
      <c r="AI78" s="151">
        <v>0.84</v>
      </c>
      <c r="AJ78" s="151">
        <v>42.8</v>
      </c>
      <c r="AK78" s="151">
        <v>100</v>
      </c>
      <c r="AL78" s="151">
        <v>400</v>
      </c>
      <c r="AM78" s="151">
        <v>572</v>
      </c>
      <c r="AN78" s="151">
        <v>0.3</v>
      </c>
      <c r="AO78" s="151">
        <v>1.5</v>
      </c>
      <c r="AP78" s="151">
        <v>-47</v>
      </c>
      <c r="AQ78" s="235"/>
      <c r="AR78" s="178">
        <v>12</v>
      </c>
      <c r="AS78" s="185">
        <v>41848</v>
      </c>
      <c r="AT78" s="179">
        <v>44741</v>
      </c>
      <c r="AU78" s="34" t="s">
        <v>136</v>
      </c>
      <c r="AV78" s="153">
        <v>0.78129999999999999</v>
      </c>
      <c r="AW78" s="34" t="s">
        <v>20</v>
      </c>
      <c r="AX78" s="34">
        <v>1</v>
      </c>
      <c r="AY78" s="34">
        <v>0.01</v>
      </c>
      <c r="AZ78" s="181">
        <v>0</v>
      </c>
      <c r="BA78" s="34">
        <v>43.5</v>
      </c>
      <c r="BB78" s="34">
        <v>-51</v>
      </c>
      <c r="BC78" s="34">
        <v>109</v>
      </c>
      <c r="BD78" s="34">
        <v>28</v>
      </c>
      <c r="BE78" s="155">
        <v>1.0999999999999999E-2</v>
      </c>
      <c r="BF78" s="34">
        <v>13</v>
      </c>
      <c r="BG78" s="34">
        <v>3.4</v>
      </c>
      <c r="BH78" s="34">
        <v>1</v>
      </c>
      <c r="BI78" s="34">
        <v>1</v>
      </c>
      <c r="BJ78" s="34">
        <v>99</v>
      </c>
      <c r="BK78" s="34">
        <v>0</v>
      </c>
      <c r="BL78" s="34">
        <v>1</v>
      </c>
      <c r="BM78" s="34">
        <v>0.2</v>
      </c>
      <c r="BN78" s="34">
        <v>341</v>
      </c>
      <c r="BO78" s="34">
        <v>379</v>
      </c>
      <c r="BP78" s="34">
        <v>423</v>
      </c>
      <c r="BQ78" s="34">
        <v>471</v>
      </c>
      <c r="BR78" s="34">
        <v>0</v>
      </c>
      <c r="BS78" s="34">
        <v>1</v>
      </c>
      <c r="BT78" s="453"/>
      <c r="BU78" s="151">
        <v>0.77500000000000002</v>
      </c>
      <c r="BV78" s="151">
        <v>0.84</v>
      </c>
      <c r="BW78" s="151">
        <v>42.8</v>
      </c>
      <c r="BX78" s="151">
        <v>100</v>
      </c>
      <c r="BY78" s="151">
        <v>400</v>
      </c>
      <c r="BZ78" s="151">
        <v>572</v>
      </c>
      <c r="CA78" s="151">
        <v>0.3</v>
      </c>
      <c r="CB78" s="151">
        <v>1.5</v>
      </c>
      <c r="CC78" s="151">
        <v>-47</v>
      </c>
    </row>
    <row r="79" spans="1:81" x14ac:dyDescent="0.25">
      <c r="A79" s="44">
        <f t="shared" si="7"/>
        <v>2014</v>
      </c>
      <c r="B79" s="44" t="str">
        <f t="shared" si="7"/>
        <v>JULIO</v>
      </c>
      <c r="C79" s="44">
        <v>14</v>
      </c>
      <c r="D79" s="44" t="str">
        <f t="shared" si="6"/>
        <v>JULIO 2014 / 13</v>
      </c>
      <c r="E79" s="178">
        <v>13</v>
      </c>
      <c r="F79" s="185">
        <v>41843</v>
      </c>
      <c r="G79" s="179">
        <v>44649</v>
      </c>
      <c r="H79" s="34" t="s">
        <v>132</v>
      </c>
      <c r="I79" s="153">
        <v>0.77790000000000004</v>
      </c>
      <c r="J79" s="34" t="s">
        <v>20</v>
      </c>
      <c r="K79" s="34">
        <v>0.5</v>
      </c>
      <c r="L79" s="34">
        <v>0</v>
      </c>
      <c r="M79" s="34">
        <v>0</v>
      </c>
      <c r="N79" s="34">
        <v>43.5</v>
      </c>
      <c r="O79" s="34">
        <v>-50</v>
      </c>
      <c r="P79" s="34">
        <v>104</v>
      </c>
      <c r="Q79" s="34">
        <v>30</v>
      </c>
      <c r="R79" s="155">
        <v>0</v>
      </c>
      <c r="S79" s="34">
        <v>12.2</v>
      </c>
      <c r="T79" s="34">
        <v>2.93</v>
      </c>
      <c r="U79" s="34">
        <v>1</v>
      </c>
      <c r="V79" s="34">
        <v>1</v>
      </c>
      <c r="W79" s="34">
        <v>100</v>
      </c>
      <c r="X79" s="34">
        <v>0</v>
      </c>
      <c r="Y79" s="34">
        <v>0</v>
      </c>
      <c r="Z79" s="34">
        <v>0.4</v>
      </c>
      <c r="AA79" s="34">
        <v>328</v>
      </c>
      <c r="AB79" s="34">
        <v>358</v>
      </c>
      <c r="AC79" s="34">
        <v>410</v>
      </c>
      <c r="AD79" s="34">
        <v>492</v>
      </c>
      <c r="AE79" s="34">
        <v>1.5</v>
      </c>
      <c r="AF79" s="34">
        <v>0</v>
      </c>
      <c r="AG79" s="450"/>
      <c r="AH79" s="151">
        <v>0.77500000000000002</v>
      </c>
      <c r="AI79" s="151">
        <v>0.84</v>
      </c>
      <c r="AJ79" s="151">
        <v>42.8</v>
      </c>
      <c r="AK79" s="151">
        <v>100</v>
      </c>
      <c r="AL79" s="151">
        <v>400</v>
      </c>
      <c r="AM79" s="151">
        <v>572</v>
      </c>
      <c r="AN79" s="151">
        <v>0.3</v>
      </c>
      <c r="AO79" s="151">
        <v>1.5</v>
      </c>
      <c r="AP79" s="151">
        <v>-47</v>
      </c>
      <c r="AQ79" s="235"/>
      <c r="AR79" s="178">
        <v>13</v>
      </c>
      <c r="AS79" s="185">
        <v>41848</v>
      </c>
      <c r="AT79" s="179">
        <v>44742</v>
      </c>
      <c r="AU79" s="34" t="s">
        <v>137</v>
      </c>
      <c r="AV79" s="153">
        <v>0.78139999999999998</v>
      </c>
      <c r="AW79" s="34" t="s">
        <v>20</v>
      </c>
      <c r="AX79" s="34">
        <v>1</v>
      </c>
      <c r="AY79" s="34">
        <v>0.01</v>
      </c>
      <c r="AZ79" s="181">
        <v>0</v>
      </c>
      <c r="BA79" s="34">
        <v>43.5</v>
      </c>
      <c r="BB79" s="34">
        <v>-51.5</v>
      </c>
      <c r="BC79" s="34">
        <v>108</v>
      </c>
      <c r="BD79" s="34">
        <v>28</v>
      </c>
      <c r="BE79" s="155">
        <v>1.0999999999999999E-2</v>
      </c>
      <c r="BF79" s="34">
        <v>13</v>
      </c>
      <c r="BG79" s="34">
        <v>3.3</v>
      </c>
      <c r="BH79" s="34">
        <v>1</v>
      </c>
      <c r="BI79" s="34">
        <v>1</v>
      </c>
      <c r="BJ79" s="34">
        <v>100</v>
      </c>
      <c r="BK79" s="34">
        <v>0</v>
      </c>
      <c r="BL79" s="34">
        <v>1</v>
      </c>
      <c r="BM79" s="34">
        <v>0.4</v>
      </c>
      <c r="BN79" s="34">
        <v>340</v>
      </c>
      <c r="BO79" s="34">
        <v>374</v>
      </c>
      <c r="BP79" s="34">
        <v>421</v>
      </c>
      <c r="BQ79" s="34">
        <v>475</v>
      </c>
      <c r="BR79" s="34">
        <v>0</v>
      </c>
      <c r="BS79" s="34">
        <v>1</v>
      </c>
      <c r="BT79" s="453"/>
      <c r="BU79" s="151">
        <v>0.77500000000000002</v>
      </c>
      <c r="BV79" s="151">
        <v>0.84</v>
      </c>
      <c r="BW79" s="151">
        <v>42.8</v>
      </c>
      <c r="BX79" s="151">
        <v>100</v>
      </c>
      <c r="BY79" s="151">
        <v>400</v>
      </c>
      <c r="BZ79" s="151">
        <v>572</v>
      </c>
      <c r="CA79" s="151">
        <v>0.3</v>
      </c>
      <c r="CB79" s="151">
        <v>1.5</v>
      </c>
      <c r="CC79" s="151">
        <v>-47</v>
      </c>
    </row>
    <row r="80" spans="1:81" x14ac:dyDescent="0.25">
      <c r="A80" s="44">
        <f t="shared" si="7"/>
        <v>2014</v>
      </c>
      <c r="B80" s="44" t="str">
        <f t="shared" si="7"/>
        <v>JULIO</v>
      </c>
      <c r="C80" s="44">
        <v>15</v>
      </c>
      <c r="D80" s="44" t="str">
        <f t="shared" si="6"/>
        <v>JULIO 2014 / 14</v>
      </c>
      <c r="E80" s="178">
        <v>14</v>
      </c>
      <c r="F80" s="185">
        <v>41844</v>
      </c>
      <c r="G80" s="179">
        <v>44693</v>
      </c>
      <c r="H80" s="34" t="s">
        <v>130</v>
      </c>
      <c r="I80" s="153">
        <v>0.77749999999999997</v>
      </c>
      <c r="J80" s="34" t="s">
        <v>20</v>
      </c>
      <c r="K80" s="34">
        <v>0.5</v>
      </c>
      <c r="L80" s="34">
        <v>0</v>
      </c>
      <c r="M80" s="34">
        <v>0</v>
      </c>
      <c r="N80" s="34">
        <v>43.5</v>
      </c>
      <c r="O80" s="34">
        <v>-49</v>
      </c>
      <c r="P80" s="34">
        <v>104</v>
      </c>
      <c r="Q80" s="34">
        <v>30</v>
      </c>
      <c r="R80" s="155">
        <v>0</v>
      </c>
      <c r="S80" s="34">
        <v>12.2</v>
      </c>
      <c r="T80" s="34">
        <v>2.92</v>
      </c>
      <c r="U80" s="34">
        <v>1</v>
      </c>
      <c r="V80" s="34">
        <v>1</v>
      </c>
      <c r="W80" s="34">
        <v>100</v>
      </c>
      <c r="X80" s="34">
        <v>0</v>
      </c>
      <c r="Y80" s="34">
        <v>0</v>
      </c>
      <c r="Z80" s="34">
        <v>0.3</v>
      </c>
      <c r="AA80" s="34">
        <v>327</v>
      </c>
      <c r="AB80" s="34">
        <v>359</v>
      </c>
      <c r="AC80" s="34">
        <v>408</v>
      </c>
      <c r="AD80" s="34">
        <v>496</v>
      </c>
      <c r="AE80" s="34">
        <v>1</v>
      </c>
      <c r="AF80" s="34">
        <v>0</v>
      </c>
      <c r="AG80" s="450"/>
      <c r="AH80" s="151">
        <v>0.77500000000000002</v>
      </c>
      <c r="AI80" s="151">
        <v>0.84</v>
      </c>
      <c r="AJ80" s="151">
        <v>42.8</v>
      </c>
      <c r="AK80" s="151">
        <v>100</v>
      </c>
      <c r="AL80" s="151">
        <v>400</v>
      </c>
      <c r="AM80" s="151">
        <v>572</v>
      </c>
      <c r="AN80" s="151">
        <v>0.3</v>
      </c>
      <c r="AO80" s="151">
        <v>1.5</v>
      </c>
      <c r="AP80" s="151">
        <v>-47</v>
      </c>
      <c r="AQ80" s="235"/>
      <c r="AR80" s="152"/>
      <c r="AS80" s="19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454"/>
      <c r="BU80" s="152"/>
      <c r="BV80" s="152"/>
      <c r="BW80" s="152"/>
      <c r="BX80" s="152"/>
      <c r="BY80" s="152"/>
      <c r="BZ80" s="152"/>
    </row>
    <row r="81" spans="1:78" x14ac:dyDescent="0.25">
      <c r="A81" s="44">
        <f t="shared" si="7"/>
        <v>2014</v>
      </c>
      <c r="B81" s="44" t="str">
        <f t="shared" si="7"/>
        <v>JULIO</v>
      </c>
      <c r="C81" s="44">
        <v>16</v>
      </c>
      <c r="D81" s="44" t="str">
        <f t="shared" si="6"/>
        <v>JULIO 2014 / 15</v>
      </c>
      <c r="E81" s="178">
        <v>15</v>
      </c>
      <c r="F81" s="185">
        <v>41847</v>
      </c>
      <c r="G81" s="179">
        <v>44740</v>
      </c>
      <c r="H81" s="34" t="s">
        <v>131</v>
      </c>
      <c r="I81" s="153">
        <v>0.77700000000000002</v>
      </c>
      <c r="J81" s="34" t="s">
        <v>20</v>
      </c>
      <c r="K81" s="34">
        <v>0.5</v>
      </c>
      <c r="L81" s="34">
        <v>0</v>
      </c>
      <c r="M81" s="34">
        <v>0</v>
      </c>
      <c r="N81" s="34">
        <v>43.5</v>
      </c>
      <c r="O81" s="34">
        <v>-51</v>
      </c>
      <c r="P81" s="34">
        <v>102</v>
      </c>
      <c r="Q81" s="34">
        <v>30</v>
      </c>
      <c r="R81" s="155">
        <v>0</v>
      </c>
      <c r="S81" s="34">
        <v>12.2</v>
      </c>
      <c r="T81" s="34">
        <v>2.87</v>
      </c>
      <c r="U81" s="34">
        <v>1</v>
      </c>
      <c r="V81" s="34">
        <v>1</v>
      </c>
      <c r="W81" s="34">
        <v>100</v>
      </c>
      <c r="X81" s="34">
        <v>0</v>
      </c>
      <c r="Y81" s="34">
        <v>0</v>
      </c>
      <c r="Z81" s="34">
        <v>0.3</v>
      </c>
      <c r="AA81" s="34">
        <v>323</v>
      </c>
      <c r="AB81" s="34">
        <v>355</v>
      </c>
      <c r="AC81" s="34">
        <v>406</v>
      </c>
      <c r="AD81" s="34">
        <v>489</v>
      </c>
      <c r="AE81" s="34">
        <v>1</v>
      </c>
      <c r="AF81" s="34">
        <v>0</v>
      </c>
      <c r="AG81" s="450"/>
      <c r="AH81" s="151">
        <v>0.77500000000000002</v>
      </c>
      <c r="AI81" s="151">
        <v>0.84</v>
      </c>
      <c r="AJ81" s="151">
        <v>42.8</v>
      </c>
      <c r="AK81" s="151">
        <v>100</v>
      </c>
      <c r="AL81" s="151">
        <v>400</v>
      </c>
      <c r="AM81" s="151">
        <v>572</v>
      </c>
      <c r="AN81" s="151">
        <v>0.3</v>
      </c>
      <c r="AO81" s="151">
        <v>1.5</v>
      </c>
      <c r="AP81" s="151">
        <v>-47</v>
      </c>
      <c r="AQ81" s="235"/>
      <c r="AR81" s="152"/>
      <c r="AS81" s="19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454"/>
      <c r="BU81" s="152"/>
      <c r="BV81" s="152"/>
      <c r="BW81" s="152"/>
      <c r="BX81" s="152"/>
      <c r="BY81" s="152"/>
      <c r="BZ81" s="152"/>
    </row>
    <row r="82" spans="1:78" x14ac:dyDescent="0.25">
      <c r="A82" s="44">
        <f t="shared" si="7"/>
        <v>2014</v>
      </c>
      <c r="B82" s="44" t="str">
        <f t="shared" si="7"/>
        <v>JULIO</v>
      </c>
      <c r="C82" s="44">
        <v>17</v>
      </c>
      <c r="D82" s="44" t="str">
        <f t="shared" si="6"/>
        <v>JULIO 2014 / 16</v>
      </c>
      <c r="E82" s="178">
        <v>16</v>
      </c>
      <c r="F82" s="185">
        <v>41850</v>
      </c>
      <c r="G82" s="179">
        <v>44815</v>
      </c>
      <c r="H82" s="34" t="s">
        <v>130</v>
      </c>
      <c r="I82" s="153">
        <v>0.77700000000000002</v>
      </c>
      <c r="J82" s="34" t="s">
        <v>20</v>
      </c>
      <c r="K82" s="34">
        <v>0.5</v>
      </c>
      <c r="L82" s="34">
        <v>0</v>
      </c>
      <c r="M82" s="34">
        <v>0</v>
      </c>
      <c r="N82" s="34">
        <v>43.5</v>
      </c>
      <c r="O82" s="34">
        <v>-50</v>
      </c>
      <c r="P82" s="34">
        <v>101</v>
      </c>
      <c r="Q82" s="34">
        <v>30</v>
      </c>
      <c r="R82" s="155">
        <v>0</v>
      </c>
      <c r="S82" s="34">
        <v>12.1</v>
      </c>
      <c r="T82" s="34">
        <v>2.89</v>
      </c>
      <c r="U82" s="34">
        <v>1</v>
      </c>
      <c r="V82" s="34">
        <v>1</v>
      </c>
      <c r="W82" s="34">
        <v>100</v>
      </c>
      <c r="X82" s="34">
        <v>0</v>
      </c>
      <c r="Y82" s="34">
        <v>0</v>
      </c>
      <c r="Z82" s="34">
        <v>0.4</v>
      </c>
      <c r="AA82" s="34">
        <v>326</v>
      </c>
      <c r="AB82" s="34">
        <v>356</v>
      </c>
      <c r="AC82" s="34">
        <v>407</v>
      </c>
      <c r="AD82" s="34">
        <v>489</v>
      </c>
      <c r="AE82" s="34">
        <v>1.5</v>
      </c>
      <c r="AF82" s="34">
        <v>0</v>
      </c>
      <c r="AG82" s="450"/>
      <c r="AH82" s="151">
        <v>0.77500000000000002</v>
      </c>
      <c r="AI82" s="151">
        <v>0.84</v>
      </c>
      <c r="AJ82" s="151">
        <v>42.8</v>
      </c>
      <c r="AK82" s="151">
        <v>100</v>
      </c>
      <c r="AL82" s="151">
        <v>400</v>
      </c>
      <c r="AM82" s="151">
        <v>572</v>
      </c>
      <c r="AN82" s="151">
        <v>0.3</v>
      </c>
      <c r="AO82" s="151">
        <v>1.5</v>
      </c>
      <c r="AP82" s="151">
        <v>-47</v>
      </c>
      <c r="AQ82" s="235"/>
      <c r="AR82" s="152"/>
      <c r="AS82" s="19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454"/>
      <c r="BU82" s="152"/>
      <c r="BV82" s="152"/>
      <c r="BW82" s="152"/>
      <c r="BX82" s="152"/>
      <c r="BY82" s="152"/>
      <c r="BZ82" s="152"/>
    </row>
    <row r="83" spans="1:78" x14ac:dyDescent="0.25">
      <c r="A83" s="44">
        <f t="shared" si="7"/>
        <v>2014</v>
      </c>
      <c r="B83" s="44" t="str">
        <f t="shared" si="7"/>
        <v>JULIO</v>
      </c>
      <c r="C83" s="44">
        <v>18</v>
      </c>
      <c r="D83" s="44" t="str">
        <f t="shared" si="6"/>
        <v>JULIO 2014 / 17</v>
      </c>
      <c r="E83" s="178">
        <v>17</v>
      </c>
      <c r="F83" s="185">
        <v>41851</v>
      </c>
      <c r="G83" s="179">
        <v>44993</v>
      </c>
      <c r="H83" s="34" t="s">
        <v>132</v>
      </c>
      <c r="I83" s="153">
        <v>0.77700000000000002</v>
      </c>
      <c r="J83" s="34" t="s">
        <v>20</v>
      </c>
      <c r="K83" s="34">
        <v>0.5</v>
      </c>
      <c r="L83" s="34">
        <v>0</v>
      </c>
      <c r="M83" s="34">
        <v>0</v>
      </c>
      <c r="N83" s="34">
        <v>43.5</v>
      </c>
      <c r="O83" s="34">
        <v>-50.5</v>
      </c>
      <c r="P83" s="34">
        <v>102</v>
      </c>
      <c r="Q83" s="34">
        <v>30.5</v>
      </c>
      <c r="R83" s="155">
        <v>0</v>
      </c>
      <c r="S83" s="34">
        <v>12.1</v>
      </c>
      <c r="T83" s="34">
        <v>2.87</v>
      </c>
      <c r="U83" s="34">
        <v>1</v>
      </c>
      <c r="V83" s="34">
        <v>1</v>
      </c>
      <c r="W83" s="34">
        <v>100</v>
      </c>
      <c r="X83" s="34">
        <v>0</v>
      </c>
      <c r="Y83" s="34">
        <v>0</v>
      </c>
      <c r="Z83" s="34">
        <v>0.4</v>
      </c>
      <c r="AA83" s="34">
        <v>324</v>
      </c>
      <c r="AB83" s="34">
        <v>353</v>
      </c>
      <c r="AC83" s="34">
        <v>404</v>
      </c>
      <c r="AD83" s="34">
        <v>489</v>
      </c>
      <c r="AE83" s="34">
        <v>1.5</v>
      </c>
      <c r="AF83" s="34">
        <v>0</v>
      </c>
      <c r="AG83" s="450"/>
      <c r="AH83" s="151">
        <v>0.77500000000000002</v>
      </c>
      <c r="AI83" s="151">
        <v>0.84</v>
      </c>
      <c r="AJ83" s="151">
        <v>42.8</v>
      </c>
      <c r="AK83" s="151">
        <v>100</v>
      </c>
      <c r="AL83" s="151">
        <v>400</v>
      </c>
      <c r="AM83" s="151">
        <v>572</v>
      </c>
      <c r="AN83" s="151">
        <v>0.3</v>
      </c>
      <c r="AO83" s="151">
        <v>1.5</v>
      </c>
      <c r="AP83" s="151">
        <v>-47</v>
      </c>
      <c r="AQ83" s="235"/>
      <c r="AR83" s="152"/>
      <c r="AS83" s="19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454"/>
      <c r="BU83" s="152"/>
      <c r="BV83" s="152"/>
      <c r="BW83" s="152"/>
      <c r="BX83" s="152"/>
      <c r="BY83" s="152"/>
      <c r="BZ83" s="152"/>
    </row>
    <row r="84" spans="1:78" x14ac:dyDescent="0.25">
      <c r="A84" s="44">
        <f t="shared" si="7"/>
        <v>2014</v>
      </c>
      <c r="B84" s="44" t="str">
        <f t="shared" si="7"/>
        <v>JULIO</v>
      </c>
      <c r="C84" s="44">
        <v>19</v>
      </c>
      <c r="D84" s="44" t="str">
        <f t="shared" si="6"/>
        <v>JULIO 2014 / 18</v>
      </c>
    </row>
    <row r="85" spans="1:78" x14ac:dyDescent="0.25">
      <c r="A85" s="44">
        <f t="shared" si="7"/>
        <v>2014</v>
      </c>
      <c r="B85" s="44" t="str">
        <f t="shared" si="7"/>
        <v>JULIO</v>
      </c>
      <c r="C85" s="44">
        <v>20</v>
      </c>
      <c r="D85" s="44" t="str">
        <f t="shared" si="6"/>
        <v>JULIO 2014 / 19</v>
      </c>
    </row>
    <row r="86" spans="1:78" x14ac:dyDescent="0.25">
      <c r="A86" s="44">
        <f t="shared" si="7"/>
        <v>2014</v>
      </c>
      <c r="B86" s="44" t="str">
        <f t="shared" si="7"/>
        <v>JULIO</v>
      </c>
      <c r="C86" s="44">
        <v>21</v>
      </c>
      <c r="D86" s="44" t="str">
        <f t="shared" si="6"/>
        <v>JULIO 2014 / 20</v>
      </c>
    </row>
    <row r="87" spans="1:78" x14ac:dyDescent="0.25">
      <c r="A87" s="44">
        <f t="shared" si="7"/>
        <v>2014</v>
      </c>
      <c r="B87" s="44" t="str">
        <f t="shared" si="7"/>
        <v>JULIO</v>
      </c>
      <c r="C87" s="44">
        <v>22</v>
      </c>
      <c r="D87" s="44" t="str">
        <f t="shared" si="6"/>
        <v>JULIO 2014 / 21</v>
      </c>
    </row>
    <row r="88" spans="1:78" x14ac:dyDescent="0.25">
      <c r="A88" s="44">
        <f t="shared" si="7"/>
        <v>2014</v>
      </c>
      <c r="B88" s="44" t="str">
        <f t="shared" si="7"/>
        <v>JULIO</v>
      </c>
      <c r="C88" s="44">
        <v>23</v>
      </c>
      <c r="D88" s="44" t="str">
        <f t="shared" si="6"/>
        <v>JULIO 2014 / 22</v>
      </c>
    </row>
    <row r="89" spans="1:78" x14ac:dyDescent="0.25">
      <c r="A89" s="44">
        <f t="shared" si="7"/>
        <v>2014</v>
      </c>
      <c r="B89" s="44" t="str">
        <f t="shared" si="7"/>
        <v>JULIO</v>
      </c>
      <c r="C89" s="44">
        <v>24</v>
      </c>
      <c r="D89" s="44" t="str">
        <f t="shared" si="6"/>
        <v>JULIO 2014 / 23</v>
      </c>
    </row>
    <row r="90" spans="1:78" x14ac:dyDescent="0.25">
      <c r="A90" s="44">
        <f t="shared" si="7"/>
        <v>2014</v>
      </c>
      <c r="B90" s="44" t="str">
        <f t="shared" si="7"/>
        <v>JULIO</v>
      </c>
      <c r="C90" s="44">
        <v>25</v>
      </c>
      <c r="D90" s="44" t="str">
        <f t="shared" si="6"/>
        <v>JULIO 2014 / 24</v>
      </c>
    </row>
    <row r="91" spans="1:78" x14ac:dyDescent="0.25">
      <c r="A91" s="44">
        <f t="shared" si="7"/>
        <v>2014</v>
      </c>
      <c r="B91" s="44" t="str">
        <f t="shared" si="7"/>
        <v>JULIO</v>
      </c>
      <c r="C91" s="44">
        <v>26</v>
      </c>
      <c r="D91" s="44" t="str">
        <f t="shared" si="6"/>
        <v>JULIO 2014 / 25</v>
      </c>
    </row>
    <row r="92" spans="1:78" x14ac:dyDescent="0.25">
      <c r="A92" s="44">
        <f t="shared" si="7"/>
        <v>2014</v>
      </c>
      <c r="B92" s="44" t="str">
        <f t="shared" si="7"/>
        <v>JULIO</v>
      </c>
      <c r="C92" s="44">
        <v>27</v>
      </c>
      <c r="D92" s="44" t="str">
        <f t="shared" si="6"/>
        <v>JULIO 2014 / 26</v>
      </c>
    </row>
    <row r="93" spans="1:78" x14ac:dyDescent="0.25">
      <c r="A93" s="44">
        <f t="shared" si="7"/>
        <v>2014</v>
      </c>
      <c r="B93" s="44" t="str">
        <f t="shared" si="7"/>
        <v>JULIO</v>
      </c>
      <c r="C93" s="44">
        <v>28</v>
      </c>
      <c r="D93" s="44" t="str">
        <f t="shared" si="6"/>
        <v>JULIO 2014 / 27</v>
      </c>
    </row>
    <row r="94" spans="1:78" x14ac:dyDescent="0.25">
      <c r="A94" s="44">
        <f t="shared" si="7"/>
        <v>2014</v>
      </c>
      <c r="B94" s="44" t="str">
        <f t="shared" si="7"/>
        <v>JULIO</v>
      </c>
      <c r="C94" s="44">
        <v>29</v>
      </c>
      <c r="D94" s="44" t="str">
        <f t="shared" si="6"/>
        <v>JULIO 2014 / 28</v>
      </c>
    </row>
    <row r="95" spans="1:78" x14ac:dyDescent="0.25">
      <c r="A95" s="44">
        <f t="shared" si="7"/>
        <v>2014</v>
      </c>
      <c r="B95" s="44" t="str">
        <f t="shared" si="7"/>
        <v>JULIO</v>
      </c>
      <c r="C95" s="44">
        <v>30</v>
      </c>
      <c r="D95" s="44" t="str">
        <f t="shared" si="6"/>
        <v>JULIO 2014 / 29</v>
      </c>
    </row>
    <row r="96" spans="1:78" x14ac:dyDescent="0.25">
      <c r="A96" s="44">
        <f t="shared" si="7"/>
        <v>2014</v>
      </c>
      <c r="B96" s="44" t="str">
        <f t="shared" si="7"/>
        <v>JULIO</v>
      </c>
      <c r="C96" s="44">
        <v>31</v>
      </c>
      <c r="D96" s="44" t="str">
        <f t="shared" si="6"/>
        <v>JULIO 2014 / 30</v>
      </c>
    </row>
    <row r="97" spans="1:81" s="206" customFormat="1" x14ac:dyDescent="0.25">
      <c r="D97" s="44" t="str">
        <f t="shared" si="6"/>
        <v>JULIO 2014 / 31</v>
      </c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55"/>
      <c r="AB97" s="44"/>
      <c r="AC97" s="44"/>
      <c r="AD97" s="44"/>
      <c r="AE97" s="44"/>
      <c r="AF97" s="44"/>
      <c r="AG97" s="417"/>
      <c r="AH97" s="44"/>
      <c r="AI97" s="44"/>
      <c r="AJ97" s="44"/>
      <c r="AK97" s="44"/>
      <c r="AL97" s="44"/>
      <c r="AM97" s="44"/>
      <c r="AN97" s="44"/>
      <c r="AO97" s="44"/>
      <c r="AP97" s="44"/>
      <c r="AQ97" s="207"/>
      <c r="AR97" s="44"/>
      <c r="AS97" s="44"/>
      <c r="AT97" s="44"/>
      <c r="AU97" s="44"/>
      <c r="AV97" s="44"/>
      <c r="AW97" s="44"/>
      <c r="AX97" s="55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11"/>
      <c r="BU97" s="44"/>
      <c r="BV97" s="55"/>
      <c r="BW97" s="44"/>
      <c r="BX97" s="44"/>
      <c r="BY97" s="44"/>
      <c r="BZ97" s="44"/>
      <c r="CA97" s="44"/>
      <c r="CB97" s="44"/>
      <c r="CC97" s="44"/>
    </row>
    <row r="98" spans="1:81" ht="15.75" x14ac:dyDescent="0.25">
      <c r="A98" s="44">
        <v>2014</v>
      </c>
      <c r="B98" s="44" t="s">
        <v>234</v>
      </c>
      <c r="C98" s="44">
        <v>1</v>
      </c>
      <c r="D98" s="208" t="s">
        <v>228</v>
      </c>
      <c r="E98" s="209">
        <f>IFERROR(AVERAGE(E67:E97),"")</f>
        <v>9</v>
      </c>
      <c r="F98" s="209">
        <f>IFERROR(AVERAGE(F67:F97),"")</f>
        <v>41836.23529411765</v>
      </c>
      <c r="G98" s="209">
        <f>IFERROR(AVERAGE(G67:G97),"")</f>
        <v>44511.705882352944</v>
      </c>
      <c r="H98" s="209" t="str">
        <f>IFERROR(AVERAGE(H67:H97),"")</f>
        <v/>
      </c>
      <c r="I98" s="209">
        <f>IFERROR(AVERAGE(I67:I97),"")</f>
        <v>0.77717647058823514</v>
      </c>
      <c r="J98" s="209" t="str">
        <f t="shared" ref="J98:BU98" si="8">IFERROR(AVERAGE(J67:J97),"")</f>
        <v/>
      </c>
      <c r="K98" s="209">
        <f t="shared" si="8"/>
        <v>0.5</v>
      </c>
      <c r="L98" s="209">
        <f t="shared" si="8"/>
        <v>0</v>
      </c>
      <c r="M98" s="209">
        <f t="shared" si="8"/>
        <v>0</v>
      </c>
      <c r="N98" s="209">
        <f t="shared" si="8"/>
        <v>43.511764705882356</v>
      </c>
      <c r="O98" s="209">
        <f t="shared" si="8"/>
        <v>-49.676470588235297</v>
      </c>
      <c r="P98" s="209">
        <f t="shared" si="8"/>
        <v>102.82352941176471</v>
      </c>
      <c r="Q98" s="209">
        <f t="shared" si="8"/>
        <v>30</v>
      </c>
      <c r="R98" s="209">
        <f t="shared" si="8"/>
        <v>0</v>
      </c>
      <c r="S98" s="209">
        <f t="shared" si="8"/>
        <v>12.164705882352939</v>
      </c>
      <c r="T98" s="209">
        <f t="shared" si="8"/>
        <v>2.9082352941176475</v>
      </c>
      <c r="U98" s="209">
        <f t="shared" si="8"/>
        <v>1</v>
      </c>
      <c r="V98" s="209">
        <f t="shared" si="8"/>
        <v>1</v>
      </c>
      <c r="W98" s="209">
        <f t="shared" si="8"/>
        <v>100</v>
      </c>
      <c r="X98" s="209">
        <f t="shared" si="8"/>
        <v>0</v>
      </c>
      <c r="Y98" s="209">
        <f t="shared" si="8"/>
        <v>0</v>
      </c>
      <c r="Z98" s="209">
        <f t="shared" si="8"/>
        <v>0.33529411764705885</v>
      </c>
      <c r="AA98" s="209">
        <f t="shared" si="8"/>
        <v>327.29411764705884</v>
      </c>
      <c r="AB98" s="209">
        <f t="shared" si="8"/>
        <v>357.70588235294116</v>
      </c>
      <c r="AC98" s="209">
        <f t="shared" si="8"/>
        <v>407.76470588235293</v>
      </c>
      <c r="AD98" s="209">
        <f t="shared" si="8"/>
        <v>494.47058823529414</v>
      </c>
      <c r="AE98" s="209">
        <f t="shared" si="8"/>
        <v>1.1176470588235294</v>
      </c>
      <c r="AF98" s="209">
        <f t="shared" si="8"/>
        <v>0</v>
      </c>
      <c r="AG98" s="418" t="str">
        <f t="shared" si="8"/>
        <v/>
      </c>
      <c r="AH98" s="209">
        <f t="shared" si="8"/>
        <v>0.77500000000000024</v>
      </c>
      <c r="AI98" s="209">
        <f t="shared" si="8"/>
        <v>0.84</v>
      </c>
      <c r="AJ98" s="209">
        <f t="shared" si="8"/>
        <v>42.79999999999999</v>
      </c>
      <c r="AK98" s="209">
        <f t="shared" si="8"/>
        <v>100</v>
      </c>
      <c r="AL98" s="209">
        <f t="shared" si="8"/>
        <v>400</v>
      </c>
      <c r="AM98" s="209">
        <f t="shared" si="8"/>
        <v>572</v>
      </c>
      <c r="AN98" s="209">
        <f t="shared" si="8"/>
        <v>0.29999999999999993</v>
      </c>
      <c r="AO98" s="209">
        <f t="shared" si="8"/>
        <v>1.5</v>
      </c>
      <c r="AP98" s="209">
        <f t="shared" si="8"/>
        <v>-47</v>
      </c>
      <c r="AQ98" s="209" t="str">
        <f t="shared" si="8"/>
        <v/>
      </c>
      <c r="AR98" s="209">
        <f t="shared" si="8"/>
        <v>7</v>
      </c>
      <c r="AS98" s="209">
        <f t="shared" si="8"/>
        <v>41834.692307692305</v>
      </c>
      <c r="AT98" s="209">
        <f t="shared" si="8"/>
        <v>44419.230769230766</v>
      </c>
      <c r="AU98" s="209" t="str">
        <f t="shared" si="8"/>
        <v/>
      </c>
      <c r="AV98" s="209">
        <f t="shared" si="8"/>
        <v>0.78129230769230773</v>
      </c>
      <c r="AW98" s="209" t="str">
        <f t="shared" si="8"/>
        <v/>
      </c>
      <c r="AX98" s="210">
        <f t="shared" si="8"/>
        <v>1</v>
      </c>
      <c r="AY98" s="209">
        <f t="shared" si="8"/>
        <v>9.9999999999999985E-3</v>
      </c>
      <c r="AZ98" s="209">
        <f t="shared" si="8"/>
        <v>0</v>
      </c>
      <c r="BA98" s="209">
        <f t="shared" si="8"/>
        <v>43.5</v>
      </c>
      <c r="BB98" s="209">
        <f t="shared" si="8"/>
        <v>-51.57692307692308</v>
      </c>
      <c r="BC98" s="209">
        <f t="shared" si="8"/>
        <v>107.53846153846153</v>
      </c>
      <c r="BD98" s="209">
        <f t="shared" si="8"/>
        <v>28</v>
      </c>
      <c r="BE98" s="209">
        <f t="shared" si="8"/>
        <v>1.1923076923076923E-2</v>
      </c>
      <c r="BF98" s="209">
        <f t="shared" si="8"/>
        <v>13.30769230769231</v>
      </c>
      <c r="BG98" s="209">
        <f t="shared" si="8"/>
        <v>3.2538461538461538</v>
      </c>
      <c r="BH98" s="209">
        <f t="shared" si="8"/>
        <v>1</v>
      </c>
      <c r="BI98" s="209">
        <f t="shared" si="8"/>
        <v>1</v>
      </c>
      <c r="BJ98" s="209">
        <f t="shared" si="8"/>
        <v>99.07692307692308</v>
      </c>
      <c r="BK98" s="209">
        <f t="shared" si="8"/>
        <v>0</v>
      </c>
      <c r="BL98" s="209">
        <f t="shared" si="8"/>
        <v>1</v>
      </c>
      <c r="BM98" s="209">
        <f t="shared" si="8"/>
        <v>0.2153846153846154</v>
      </c>
      <c r="BN98" s="209">
        <f t="shared" si="8"/>
        <v>338.69230769230768</v>
      </c>
      <c r="BO98" s="209">
        <f t="shared" si="8"/>
        <v>374.53846153846155</v>
      </c>
      <c r="BP98" s="209">
        <f t="shared" si="8"/>
        <v>419.38461538461536</v>
      </c>
      <c r="BQ98" s="209">
        <f t="shared" si="8"/>
        <v>471.61538461538464</v>
      </c>
      <c r="BR98" s="209">
        <f t="shared" si="8"/>
        <v>0</v>
      </c>
      <c r="BS98" s="209">
        <f t="shared" si="8"/>
        <v>1.0384615384615385</v>
      </c>
      <c r="BT98" s="412" t="str">
        <f t="shared" si="8"/>
        <v/>
      </c>
      <c r="BU98" s="209">
        <f t="shared" si="8"/>
        <v>0.77500000000000024</v>
      </c>
      <c r="BV98" s="210">
        <f>IFERROR(AVERAGE(BV67:BV97),"")</f>
        <v>0.84</v>
      </c>
      <c r="BW98" s="206"/>
      <c r="BX98" s="206"/>
      <c r="BY98" s="206"/>
      <c r="BZ98" s="206"/>
      <c r="CA98" s="206"/>
      <c r="CB98" s="206"/>
      <c r="CC98" s="206"/>
    </row>
    <row r="99" spans="1:81" x14ac:dyDescent="0.25">
      <c r="A99" s="44">
        <f>A98</f>
        <v>2014</v>
      </c>
      <c r="B99" s="44" t="str">
        <f>B98</f>
        <v>AGOSTO</v>
      </c>
      <c r="C99" s="44">
        <v>2</v>
      </c>
      <c r="D99" s="44" t="str">
        <f t="shared" ref="D99:D129" si="9">B98&amp;" "&amp;A98&amp;" / "&amp;C98</f>
        <v>AGOSTO 2014 / 1</v>
      </c>
      <c r="E99" s="178">
        <v>1</v>
      </c>
      <c r="F99" s="185">
        <v>41853</v>
      </c>
      <c r="G99" s="179">
        <v>45019</v>
      </c>
      <c r="H99" s="33" t="s">
        <v>130</v>
      </c>
      <c r="I99" s="153">
        <v>0.77700000000000002</v>
      </c>
      <c r="J99" s="34" t="s">
        <v>20</v>
      </c>
      <c r="K99" s="34">
        <v>0.5</v>
      </c>
      <c r="L99" s="34">
        <v>0</v>
      </c>
      <c r="M99" s="34">
        <v>0</v>
      </c>
      <c r="N99" s="34">
        <v>43.5</v>
      </c>
      <c r="O99" s="34">
        <v>-50</v>
      </c>
      <c r="P99" s="34">
        <v>102</v>
      </c>
      <c r="Q99" s="34">
        <v>30</v>
      </c>
      <c r="R99" s="155">
        <v>0</v>
      </c>
      <c r="S99" s="34">
        <v>12.1</v>
      </c>
      <c r="T99" s="34">
        <v>2.87</v>
      </c>
      <c r="U99" s="34">
        <v>1</v>
      </c>
      <c r="V99" s="34">
        <v>1</v>
      </c>
      <c r="W99" s="34">
        <v>100</v>
      </c>
      <c r="X99" s="34">
        <v>0</v>
      </c>
      <c r="Y99" s="34">
        <v>0</v>
      </c>
      <c r="Z99" s="34">
        <v>0.4</v>
      </c>
      <c r="AA99" s="34">
        <v>325</v>
      </c>
      <c r="AB99" s="34">
        <v>356</v>
      </c>
      <c r="AC99" s="34">
        <v>408</v>
      </c>
      <c r="AD99" s="34">
        <v>488</v>
      </c>
      <c r="AE99" s="34">
        <v>1.5</v>
      </c>
      <c r="AF99" s="34">
        <v>0</v>
      </c>
      <c r="AG99" s="450"/>
      <c r="AH99" s="151">
        <v>0.77500000000000002</v>
      </c>
      <c r="AI99" s="151">
        <v>0.84</v>
      </c>
      <c r="AJ99" s="151">
        <v>42.8</v>
      </c>
      <c r="AK99" s="151">
        <v>100</v>
      </c>
      <c r="AL99" s="151">
        <v>400</v>
      </c>
      <c r="AM99" s="151">
        <v>572</v>
      </c>
      <c r="AN99" s="151">
        <v>0.3</v>
      </c>
      <c r="AO99" s="151">
        <v>1.5</v>
      </c>
      <c r="AP99" s="151">
        <v>-47</v>
      </c>
      <c r="AQ99" s="235"/>
      <c r="AR99" s="178">
        <v>1</v>
      </c>
      <c r="AS99" s="185">
        <v>41854</v>
      </c>
      <c r="AT99" s="179">
        <v>45021</v>
      </c>
      <c r="AU99" s="33" t="s">
        <v>132</v>
      </c>
      <c r="AV99" s="153">
        <v>0.78129999999999999</v>
      </c>
      <c r="AW99" s="34" t="s">
        <v>20</v>
      </c>
      <c r="AX99" s="34">
        <v>1</v>
      </c>
      <c r="AY99" s="34">
        <v>0.01</v>
      </c>
      <c r="AZ99" s="34">
        <v>0</v>
      </c>
      <c r="BA99" s="34">
        <v>43.5</v>
      </c>
      <c r="BB99" s="34">
        <v>-51</v>
      </c>
      <c r="BC99" s="34">
        <v>108</v>
      </c>
      <c r="BD99" s="34">
        <v>28</v>
      </c>
      <c r="BE99" s="155">
        <v>1.0999999999999999E-2</v>
      </c>
      <c r="BF99" s="34">
        <v>13</v>
      </c>
      <c r="BG99" s="34">
        <v>3.4</v>
      </c>
      <c r="BH99" s="34">
        <v>1</v>
      </c>
      <c r="BI99" s="34">
        <v>1</v>
      </c>
      <c r="BJ99" s="34">
        <v>99</v>
      </c>
      <c r="BK99" s="34">
        <v>0</v>
      </c>
      <c r="BL99" s="34">
        <v>1</v>
      </c>
      <c r="BM99" s="34">
        <v>0.1</v>
      </c>
      <c r="BN99" s="34">
        <v>338</v>
      </c>
      <c r="BO99" s="34">
        <v>376</v>
      </c>
      <c r="BP99" s="34">
        <v>421</v>
      </c>
      <c r="BQ99" s="34">
        <v>473</v>
      </c>
      <c r="BR99" s="34">
        <v>0</v>
      </c>
      <c r="BS99" s="34">
        <v>1</v>
      </c>
      <c r="BT99" s="453"/>
      <c r="BU99" s="151">
        <v>0.77500000000000002</v>
      </c>
      <c r="BV99" s="151">
        <v>0.84</v>
      </c>
      <c r="BW99" s="151">
        <v>42.8</v>
      </c>
      <c r="BX99" s="151">
        <v>100</v>
      </c>
      <c r="BY99" s="151">
        <v>400</v>
      </c>
      <c r="BZ99" s="151">
        <v>572</v>
      </c>
      <c r="CA99" s="151">
        <v>0.3</v>
      </c>
      <c r="CB99" s="151">
        <v>1.5</v>
      </c>
      <c r="CC99" s="151">
        <v>-47</v>
      </c>
    </row>
    <row r="100" spans="1:81" x14ac:dyDescent="0.25">
      <c r="A100" s="44">
        <f t="shared" ref="A100:B128" si="10">A99</f>
        <v>2014</v>
      </c>
      <c r="B100" s="44" t="str">
        <f t="shared" si="10"/>
        <v>AGOSTO</v>
      </c>
      <c r="C100" s="44">
        <v>3</v>
      </c>
      <c r="D100" s="44" t="str">
        <f t="shared" si="9"/>
        <v>AGOSTO 2014 / 2</v>
      </c>
      <c r="E100" s="178">
        <v>2</v>
      </c>
      <c r="F100" s="185">
        <v>41856</v>
      </c>
      <c r="G100" s="179">
        <v>45067</v>
      </c>
      <c r="H100" s="34" t="s">
        <v>131</v>
      </c>
      <c r="I100" s="153">
        <v>0.77749999999999997</v>
      </c>
      <c r="J100" s="34" t="s">
        <v>20</v>
      </c>
      <c r="K100" s="34">
        <v>0.5</v>
      </c>
      <c r="L100" s="34">
        <v>0</v>
      </c>
      <c r="M100" s="34">
        <v>0</v>
      </c>
      <c r="N100" s="34">
        <v>43.5</v>
      </c>
      <c r="O100" s="34">
        <v>-49</v>
      </c>
      <c r="P100" s="34">
        <v>103</v>
      </c>
      <c r="Q100" s="34">
        <v>30</v>
      </c>
      <c r="R100" s="155">
        <v>0</v>
      </c>
      <c r="S100" s="34">
        <v>12.1</v>
      </c>
      <c r="T100" s="34">
        <v>2.9</v>
      </c>
      <c r="U100" s="34">
        <v>1</v>
      </c>
      <c r="V100" s="34">
        <v>1</v>
      </c>
      <c r="W100" s="34">
        <v>100</v>
      </c>
      <c r="X100" s="34">
        <v>0</v>
      </c>
      <c r="Y100" s="34">
        <v>0</v>
      </c>
      <c r="Z100" s="34">
        <v>0.4</v>
      </c>
      <c r="AA100" s="34">
        <v>328</v>
      </c>
      <c r="AB100" s="34">
        <v>358</v>
      </c>
      <c r="AC100" s="34">
        <v>409</v>
      </c>
      <c r="AD100" s="34">
        <v>484</v>
      </c>
      <c r="AE100" s="34">
        <v>1.5</v>
      </c>
      <c r="AF100" s="34">
        <v>0</v>
      </c>
      <c r="AG100" s="450"/>
      <c r="AH100" s="151">
        <v>0.77500000000000002</v>
      </c>
      <c r="AI100" s="151">
        <v>0.84</v>
      </c>
      <c r="AJ100" s="151">
        <v>42.8</v>
      </c>
      <c r="AK100" s="151">
        <v>100</v>
      </c>
      <c r="AL100" s="151">
        <v>400</v>
      </c>
      <c r="AM100" s="151">
        <v>572</v>
      </c>
      <c r="AN100" s="151">
        <v>0.3</v>
      </c>
      <c r="AO100" s="151">
        <v>1.5</v>
      </c>
      <c r="AP100" s="151">
        <v>-47</v>
      </c>
      <c r="AQ100" s="235"/>
      <c r="AR100" s="178">
        <v>2</v>
      </c>
      <c r="AS100" s="185">
        <v>41855</v>
      </c>
      <c r="AT100" s="179">
        <v>45033</v>
      </c>
      <c r="AU100" s="34" t="s">
        <v>156</v>
      </c>
      <c r="AV100" s="153">
        <v>0.78139999999999998</v>
      </c>
      <c r="AW100" s="34" t="s">
        <v>20</v>
      </c>
      <c r="AX100" s="34">
        <v>1</v>
      </c>
      <c r="AY100" s="34">
        <v>0.01</v>
      </c>
      <c r="AZ100" s="34">
        <v>0</v>
      </c>
      <c r="BA100" s="34">
        <v>43.5</v>
      </c>
      <c r="BB100" s="34">
        <v>-51</v>
      </c>
      <c r="BC100" s="34">
        <v>108</v>
      </c>
      <c r="BD100" s="34">
        <v>28</v>
      </c>
      <c r="BE100" s="155">
        <v>1.0999999999999999E-2</v>
      </c>
      <c r="BF100" s="34">
        <v>12.4</v>
      </c>
      <c r="BG100" s="34">
        <v>3.2</v>
      </c>
      <c r="BH100" s="34">
        <v>1</v>
      </c>
      <c r="BI100" s="34">
        <v>1</v>
      </c>
      <c r="BJ100" s="34">
        <v>99</v>
      </c>
      <c r="BK100" s="34">
        <v>1</v>
      </c>
      <c r="BL100" s="34">
        <v>1</v>
      </c>
      <c r="BM100" s="34">
        <v>0.1</v>
      </c>
      <c r="BN100" s="34">
        <v>338</v>
      </c>
      <c r="BO100" s="34">
        <v>374</v>
      </c>
      <c r="BP100" s="34">
        <v>423</v>
      </c>
      <c r="BQ100" s="34">
        <v>475</v>
      </c>
      <c r="BR100" s="34">
        <v>0</v>
      </c>
      <c r="BS100" s="34">
        <v>1</v>
      </c>
      <c r="BT100" s="453"/>
      <c r="BU100" s="151">
        <v>0.77500000000000002</v>
      </c>
      <c r="BV100" s="151">
        <v>0.84</v>
      </c>
      <c r="BW100" s="151">
        <v>42.8</v>
      </c>
      <c r="BX100" s="151">
        <v>100</v>
      </c>
      <c r="BY100" s="151">
        <v>400</v>
      </c>
      <c r="BZ100" s="151">
        <v>572</v>
      </c>
      <c r="CA100" s="151">
        <v>0.3</v>
      </c>
      <c r="CB100" s="151">
        <v>1.5</v>
      </c>
      <c r="CC100" s="151">
        <v>-47</v>
      </c>
    </row>
    <row r="101" spans="1:81" x14ac:dyDescent="0.25">
      <c r="A101" s="44">
        <f t="shared" si="10"/>
        <v>2014</v>
      </c>
      <c r="B101" s="44" t="str">
        <f t="shared" si="10"/>
        <v>AGOSTO</v>
      </c>
      <c r="C101" s="44">
        <v>4</v>
      </c>
      <c r="D101" s="44" t="str">
        <f t="shared" si="9"/>
        <v>AGOSTO 2014 / 3</v>
      </c>
      <c r="E101" s="178">
        <v>3</v>
      </c>
      <c r="F101" s="185">
        <v>41857</v>
      </c>
      <c r="G101" s="179">
        <v>45092</v>
      </c>
      <c r="H101" s="34" t="s">
        <v>130</v>
      </c>
      <c r="I101" s="153">
        <v>0.77749999999999997</v>
      </c>
      <c r="J101" s="34" t="s">
        <v>20</v>
      </c>
      <c r="K101" s="34">
        <v>0.5</v>
      </c>
      <c r="L101" s="34">
        <v>0</v>
      </c>
      <c r="M101" s="34">
        <v>0</v>
      </c>
      <c r="N101" s="34">
        <v>43.4</v>
      </c>
      <c r="O101" s="34">
        <v>-50</v>
      </c>
      <c r="P101" s="34">
        <v>102</v>
      </c>
      <c r="Q101" s="34">
        <v>30</v>
      </c>
      <c r="R101" s="155">
        <v>0</v>
      </c>
      <c r="S101" s="34">
        <v>12</v>
      </c>
      <c r="T101" s="34">
        <v>2.9</v>
      </c>
      <c r="U101" s="34">
        <v>1</v>
      </c>
      <c r="V101" s="34">
        <v>1</v>
      </c>
      <c r="W101" s="34">
        <v>100</v>
      </c>
      <c r="X101" s="34">
        <v>0</v>
      </c>
      <c r="Y101" s="34">
        <v>0</v>
      </c>
      <c r="Z101" s="34">
        <v>0.3</v>
      </c>
      <c r="AA101" s="34">
        <v>328</v>
      </c>
      <c r="AB101" s="34">
        <v>356</v>
      </c>
      <c r="AC101" s="34">
        <v>408</v>
      </c>
      <c r="AD101" s="34">
        <v>490</v>
      </c>
      <c r="AE101" s="34">
        <v>1</v>
      </c>
      <c r="AF101" s="34">
        <v>0</v>
      </c>
      <c r="AG101" s="450"/>
      <c r="AH101" s="151">
        <v>0.77500000000000002</v>
      </c>
      <c r="AI101" s="151">
        <v>0.84</v>
      </c>
      <c r="AJ101" s="151">
        <v>42.8</v>
      </c>
      <c r="AK101" s="151">
        <v>100</v>
      </c>
      <c r="AL101" s="151">
        <v>400</v>
      </c>
      <c r="AM101" s="151">
        <v>572</v>
      </c>
      <c r="AN101" s="151">
        <v>0.3</v>
      </c>
      <c r="AO101" s="151">
        <v>1.5</v>
      </c>
      <c r="AP101" s="151">
        <v>-47</v>
      </c>
      <c r="AQ101" s="235"/>
      <c r="AR101" s="178">
        <v>3</v>
      </c>
      <c r="AS101" s="185">
        <v>41858</v>
      </c>
      <c r="AT101" s="179">
        <v>45089</v>
      </c>
      <c r="AU101" s="34" t="s">
        <v>131</v>
      </c>
      <c r="AV101" s="153">
        <v>0.78039999999999998</v>
      </c>
      <c r="AW101" s="34" t="s">
        <v>20</v>
      </c>
      <c r="AX101" s="34">
        <v>1</v>
      </c>
      <c r="AY101" s="34">
        <v>0.01</v>
      </c>
      <c r="AZ101" s="34">
        <v>0</v>
      </c>
      <c r="BA101" s="34">
        <v>43.5</v>
      </c>
      <c r="BB101" s="34">
        <v>-51.5</v>
      </c>
      <c r="BC101" s="34">
        <v>108</v>
      </c>
      <c r="BD101" s="34">
        <v>28</v>
      </c>
      <c r="BE101" s="155">
        <v>1.0999999999999999E-2</v>
      </c>
      <c r="BF101" s="34">
        <v>12.4</v>
      </c>
      <c r="BG101" s="34">
        <v>3.2</v>
      </c>
      <c r="BH101" s="34">
        <v>1</v>
      </c>
      <c r="BI101" s="34">
        <v>1</v>
      </c>
      <c r="BJ101" s="34">
        <v>99</v>
      </c>
      <c r="BK101" s="34">
        <v>1</v>
      </c>
      <c r="BL101" s="34">
        <v>1</v>
      </c>
      <c r="BM101" s="34">
        <v>0.2</v>
      </c>
      <c r="BN101" s="34">
        <v>336</v>
      </c>
      <c r="BO101" s="34">
        <v>374</v>
      </c>
      <c r="BP101" s="34">
        <v>419</v>
      </c>
      <c r="BQ101" s="34">
        <v>471</v>
      </c>
      <c r="BR101" s="34">
        <v>0</v>
      </c>
      <c r="BS101" s="34">
        <v>1</v>
      </c>
      <c r="BT101" s="453"/>
      <c r="BU101" s="151">
        <v>0.77500000000000002</v>
      </c>
      <c r="BV101" s="151">
        <v>0.84</v>
      </c>
      <c r="BW101" s="151">
        <v>42.8</v>
      </c>
      <c r="BX101" s="151">
        <v>100</v>
      </c>
      <c r="BY101" s="151">
        <v>400</v>
      </c>
      <c r="BZ101" s="151">
        <v>572</v>
      </c>
      <c r="CA101" s="151">
        <v>0.3</v>
      </c>
      <c r="CB101" s="151">
        <v>1.5</v>
      </c>
      <c r="CC101" s="151">
        <v>-47</v>
      </c>
    </row>
    <row r="102" spans="1:81" x14ac:dyDescent="0.25">
      <c r="A102" s="44">
        <f t="shared" si="10"/>
        <v>2014</v>
      </c>
      <c r="B102" s="44" t="str">
        <f t="shared" si="10"/>
        <v>AGOSTO</v>
      </c>
      <c r="C102" s="44">
        <v>5</v>
      </c>
      <c r="D102" s="44" t="str">
        <f t="shared" si="9"/>
        <v>AGOSTO 2014 / 4</v>
      </c>
      <c r="E102" s="178">
        <v>4</v>
      </c>
      <c r="F102" s="185">
        <v>41860</v>
      </c>
      <c r="G102" s="179">
        <v>45151</v>
      </c>
      <c r="H102" s="34" t="s">
        <v>132</v>
      </c>
      <c r="I102" s="153">
        <v>0.77880000000000005</v>
      </c>
      <c r="J102" s="34" t="s">
        <v>20</v>
      </c>
      <c r="K102" s="34">
        <v>0.5</v>
      </c>
      <c r="L102" s="34">
        <v>0</v>
      </c>
      <c r="M102" s="34">
        <v>0</v>
      </c>
      <c r="N102" s="34">
        <v>43.5</v>
      </c>
      <c r="O102" s="34">
        <v>-51</v>
      </c>
      <c r="P102" s="34">
        <v>103</v>
      </c>
      <c r="Q102" s="34">
        <v>30</v>
      </c>
      <c r="R102" s="155">
        <v>0</v>
      </c>
      <c r="S102" s="34">
        <v>12</v>
      </c>
      <c r="T102" s="34">
        <v>2.95</v>
      </c>
      <c r="U102" s="34">
        <v>1</v>
      </c>
      <c r="V102" s="34">
        <v>1</v>
      </c>
      <c r="W102" s="34">
        <v>100</v>
      </c>
      <c r="X102" s="34">
        <v>0</v>
      </c>
      <c r="Y102" s="34">
        <v>0</v>
      </c>
      <c r="Z102" s="34">
        <v>0.4</v>
      </c>
      <c r="AA102" s="34">
        <v>329</v>
      </c>
      <c r="AB102" s="34">
        <v>357</v>
      </c>
      <c r="AC102" s="34">
        <v>409</v>
      </c>
      <c r="AD102" s="34">
        <v>503</v>
      </c>
      <c r="AE102" s="34">
        <v>1</v>
      </c>
      <c r="AF102" s="34">
        <v>0</v>
      </c>
      <c r="AG102" s="450"/>
      <c r="AH102" s="151">
        <v>0.77500000000000002</v>
      </c>
      <c r="AI102" s="151">
        <v>0.84</v>
      </c>
      <c r="AJ102" s="151">
        <v>42.8</v>
      </c>
      <c r="AK102" s="151">
        <v>100</v>
      </c>
      <c r="AL102" s="151">
        <v>400</v>
      </c>
      <c r="AM102" s="151">
        <v>572</v>
      </c>
      <c r="AN102" s="151">
        <v>0.3</v>
      </c>
      <c r="AO102" s="151">
        <v>1.5</v>
      </c>
      <c r="AP102" s="151">
        <v>-47</v>
      </c>
      <c r="AQ102" s="235"/>
      <c r="AR102" s="178">
        <v>4</v>
      </c>
      <c r="AS102" s="185">
        <v>41859</v>
      </c>
      <c r="AT102" s="179">
        <v>45105</v>
      </c>
      <c r="AU102" s="34" t="s">
        <v>136</v>
      </c>
      <c r="AV102" s="153">
        <v>0.78180000000000005</v>
      </c>
      <c r="AW102" s="34" t="s">
        <v>20</v>
      </c>
      <c r="AX102" s="34">
        <v>1</v>
      </c>
      <c r="AY102" s="34">
        <v>0.01</v>
      </c>
      <c r="AZ102" s="34">
        <v>0</v>
      </c>
      <c r="BA102" s="34">
        <v>43.5</v>
      </c>
      <c r="BB102" s="34">
        <v>-51</v>
      </c>
      <c r="BC102" s="34">
        <v>108</v>
      </c>
      <c r="BD102" s="34">
        <v>28</v>
      </c>
      <c r="BE102" s="155">
        <v>1.0999999999999999E-2</v>
      </c>
      <c r="BF102" s="34">
        <v>12.4</v>
      </c>
      <c r="BG102" s="34">
        <v>3.2</v>
      </c>
      <c r="BH102" s="34">
        <v>1</v>
      </c>
      <c r="BI102" s="34">
        <v>1</v>
      </c>
      <c r="BJ102" s="34">
        <v>99</v>
      </c>
      <c r="BK102" s="34">
        <v>1</v>
      </c>
      <c r="BL102" s="34">
        <v>1</v>
      </c>
      <c r="BM102" s="34">
        <v>0.1</v>
      </c>
      <c r="BN102" s="34">
        <v>338</v>
      </c>
      <c r="BO102" s="34">
        <v>374</v>
      </c>
      <c r="BP102" s="34">
        <v>421</v>
      </c>
      <c r="BQ102" s="34">
        <v>475</v>
      </c>
      <c r="BR102" s="34">
        <v>0</v>
      </c>
      <c r="BS102" s="34">
        <v>1</v>
      </c>
      <c r="BT102" s="453"/>
      <c r="BU102" s="151">
        <v>0.77500000000000002</v>
      </c>
      <c r="BV102" s="151">
        <v>0.84</v>
      </c>
      <c r="BW102" s="151">
        <v>42.8</v>
      </c>
      <c r="BX102" s="151">
        <v>100</v>
      </c>
      <c r="BY102" s="151">
        <v>400</v>
      </c>
      <c r="BZ102" s="151">
        <v>572</v>
      </c>
      <c r="CA102" s="151">
        <v>0.3</v>
      </c>
      <c r="CB102" s="151">
        <v>1.5</v>
      </c>
      <c r="CC102" s="151">
        <v>-47</v>
      </c>
    </row>
    <row r="103" spans="1:81" x14ac:dyDescent="0.25">
      <c r="A103" s="44">
        <f t="shared" si="10"/>
        <v>2014</v>
      </c>
      <c r="B103" s="44" t="str">
        <f t="shared" si="10"/>
        <v>AGOSTO</v>
      </c>
      <c r="C103" s="44">
        <v>6</v>
      </c>
      <c r="D103" s="44" t="str">
        <f t="shared" si="9"/>
        <v>AGOSTO 2014 / 5</v>
      </c>
      <c r="E103" s="178">
        <v>5</v>
      </c>
      <c r="F103" s="185">
        <v>41861</v>
      </c>
      <c r="G103" s="179">
        <v>45165</v>
      </c>
      <c r="H103" s="34" t="s">
        <v>130</v>
      </c>
      <c r="I103" s="153">
        <v>0.77749999999999997</v>
      </c>
      <c r="J103" s="34" t="s">
        <v>20</v>
      </c>
      <c r="K103" s="34">
        <v>0.5</v>
      </c>
      <c r="L103" s="34">
        <v>0</v>
      </c>
      <c r="M103" s="34">
        <v>0</v>
      </c>
      <c r="N103" s="34">
        <v>43.5</v>
      </c>
      <c r="O103" s="34">
        <v>-50</v>
      </c>
      <c r="P103" s="34">
        <v>103</v>
      </c>
      <c r="Q103" s="34">
        <v>30</v>
      </c>
      <c r="R103" s="155">
        <v>0</v>
      </c>
      <c r="S103" s="34">
        <v>12</v>
      </c>
      <c r="T103" s="34">
        <v>2.91</v>
      </c>
      <c r="U103" s="34">
        <v>1</v>
      </c>
      <c r="V103" s="34">
        <v>1</v>
      </c>
      <c r="W103" s="34">
        <v>100</v>
      </c>
      <c r="X103" s="34">
        <v>0</v>
      </c>
      <c r="Y103" s="34">
        <v>0</v>
      </c>
      <c r="Z103" s="34">
        <v>0.4</v>
      </c>
      <c r="AA103" s="34">
        <v>327</v>
      </c>
      <c r="AB103" s="34">
        <v>357</v>
      </c>
      <c r="AC103" s="34">
        <v>410</v>
      </c>
      <c r="AD103" s="34">
        <v>484</v>
      </c>
      <c r="AE103" s="34">
        <v>1.5</v>
      </c>
      <c r="AF103" s="34">
        <v>0</v>
      </c>
      <c r="AG103" s="450"/>
      <c r="AH103" s="151">
        <v>0.77500000000000002</v>
      </c>
      <c r="AI103" s="151">
        <v>0.84</v>
      </c>
      <c r="AJ103" s="151">
        <v>42.8</v>
      </c>
      <c r="AK103" s="151">
        <v>100</v>
      </c>
      <c r="AL103" s="151">
        <v>400</v>
      </c>
      <c r="AM103" s="151">
        <v>572</v>
      </c>
      <c r="AN103" s="151">
        <v>0.3</v>
      </c>
      <c r="AO103" s="151">
        <v>1.5</v>
      </c>
      <c r="AP103" s="151">
        <v>-47</v>
      </c>
      <c r="AQ103" s="235"/>
      <c r="AR103" s="178">
        <v>5</v>
      </c>
      <c r="AS103" s="185">
        <v>41861</v>
      </c>
      <c r="AT103" s="179">
        <v>45160</v>
      </c>
      <c r="AU103" s="34" t="s">
        <v>132</v>
      </c>
      <c r="AV103" s="153">
        <v>0.78129999999999999</v>
      </c>
      <c r="AW103" s="34" t="s">
        <v>20</v>
      </c>
      <c r="AX103" s="34">
        <v>1</v>
      </c>
      <c r="AY103" s="34">
        <v>0.01</v>
      </c>
      <c r="AZ103" s="34">
        <v>0</v>
      </c>
      <c r="BA103" s="34">
        <v>43.5</v>
      </c>
      <c r="BB103" s="34">
        <v>-51.5</v>
      </c>
      <c r="BC103" s="34">
        <v>108</v>
      </c>
      <c r="BD103" s="34">
        <v>28</v>
      </c>
      <c r="BE103" s="155">
        <v>1.0999999999999999E-2</v>
      </c>
      <c r="BF103" s="34">
        <v>12.4</v>
      </c>
      <c r="BG103" s="34">
        <v>3.2</v>
      </c>
      <c r="BH103" s="34">
        <v>1</v>
      </c>
      <c r="BI103" s="34">
        <v>1</v>
      </c>
      <c r="BJ103" s="34">
        <v>99</v>
      </c>
      <c r="BK103" s="34">
        <v>1</v>
      </c>
      <c r="BL103" s="34">
        <v>1</v>
      </c>
      <c r="BM103" s="34">
        <v>0.2</v>
      </c>
      <c r="BN103" s="34">
        <v>338</v>
      </c>
      <c r="BO103" s="34">
        <v>372</v>
      </c>
      <c r="BP103" s="34">
        <v>421</v>
      </c>
      <c r="BQ103" s="34">
        <v>478</v>
      </c>
      <c r="BR103" s="34">
        <v>0</v>
      </c>
      <c r="BS103" s="34">
        <v>1</v>
      </c>
      <c r="BT103" s="453"/>
      <c r="BU103" s="151">
        <v>0.77500000000000002</v>
      </c>
      <c r="BV103" s="151">
        <v>0.84</v>
      </c>
      <c r="BW103" s="151">
        <v>42.8</v>
      </c>
      <c r="BX103" s="151">
        <v>100</v>
      </c>
      <c r="BY103" s="151">
        <v>400</v>
      </c>
      <c r="BZ103" s="151">
        <v>572</v>
      </c>
      <c r="CA103" s="151">
        <v>0.3</v>
      </c>
      <c r="CB103" s="151">
        <v>1.5</v>
      </c>
      <c r="CC103" s="151">
        <v>-47</v>
      </c>
    </row>
    <row r="104" spans="1:81" x14ac:dyDescent="0.25">
      <c r="A104" s="44">
        <f t="shared" si="10"/>
        <v>2014</v>
      </c>
      <c r="B104" s="44" t="str">
        <f t="shared" si="10"/>
        <v>AGOSTO</v>
      </c>
      <c r="C104" s="44">
        <v>7</v>
      </c>
      <c r="D104" s="44" t="str">
        <f t="shared" si="9"/>
        <v>AGOSTO 2014 / 6</v>
      </c>
      <c r="E104" s="178">
        <v>6</v>
      </c>
      <c r="F104" s="185">
        <v>41864</v>
      </c>
      <c r="G104" s="179">
        <v>45217</v>
      </c>
      <c r="H104" s="34" t="s">
        <v>131</v>
      </c>
      <c r="I104" s="153">
        <v>0.77659999999999996</v>
      </c>
      <c r="J104" s="34" t="s">
        <v>20</v>
      </c>
      <c r="K104" s="34">
        <v>0.5</v>
      </c>
      <c r="L104" s="34">
        <v>0</v>
      </c>
      <c r="M104" s="34">
        <v>0</v>
      </c>
      <c r="N104" s="34">
        <v>43.5</v>
      </c>
      <c r="O104" s="34">
        <v>-48.5</v>
      </c>
      <c r="P104" s="34">
        <v>104</v>
      </c>
      <c r="Q104" s="34">
        <v>30</v>
      </c>
      <c r="R104" s="155">
        <v>0</v>
      </c>
      <c r="S104" s="34">
        <v>12</v>
      </c>
      <c r="T104" s="34">
        <v>2.84</v>
      </c>
      <c r="U104" s="34">
        <v>1</v>
      </c>
      <c r="V104" s="34">
        <v>1</v>
      </c>
      <c r="W104" s="34">
        <v>100</v>
      </c>
      <c r="X104" s="34">
        <v>0</v>
      </c>
      <c r="Y104" s="34">
        <v>1</v>
      </c>
      <c r="Z104" s="34">
        <v>0.4</v>
      </c>
      <c r="AA104" s="34">
        <v>327</v>
      </c>
      <c r="AB104" s="34">
        <v>356</v>
      </c>
      <c r="AC104" s="34">
        <v>401</v>
      </c>
      <c r="AD104" s="34">
        <v>487</v>
      </c>
      <c r="AE104" s="34">
        <v>1</v>
      </c>
      <c r="AF104" s="34">
        <v>0</v>
      </c>
      <c r="AG104" s="450"/>
      <c r="AH104" s="151">
        <v>0.77500000000000002</v>
      </c>
      <c r="AI104" s="151">
        <v>0.84</v>
      </c>
      <c r="AJ104" s="151">
        <v>42.8</v>
      </c>
      <c r="AK104" s="151">
        <v>100</v>
      </c>
      <c r="AL104" s="151">
        <v>400</v>
      </c>
      <c r="AM104" s="151">
        <v>572</v>
      </c>
      <c r="AN104" s="151">
        <v>0.3</v>
      </c>
      <c r="AO104" s="151">
        <v>1.5</v>
      </c>
      <c r="AP104" s="151">
        <v>-47</v>
      </c>
      <c r="AQ104" s="235"/>
      <c r="AR104" s="178">
        <v>6</v>
      </c>
      <c r="AS104" s="185">
        <v>41862</v>
      </c>
      <c r="AT104" s="179">
        <v>45161</v>
      </c>
      <c r="AU104" s="34" t="s">
        <v>156</v>
      </c>
      <c r="AV104" s="153">
        <v>0.78090000000000004</v>
      </c>
      <c r="AW104" s="34" t="s">
        <v>20</v>
      </c>
      <c r="AX104" s="34">
        <v>1</v>
      </c>
      <c r="AY104" s="34">
        <v>0.01</v>
      </c>
      <c r="AZ104" s="34">
        <v>0</v>
      </c>
      <c r="BA104" s="34">
        <v>43.5</v>
      </c>
      <c r="BB104" s="34">
        <v>-51.5</v>
      </c>
      <c r="BC104" s="34">
        <v>108</v>
      </c>
      <c r="BD104" s="34">
        <v>28</v>
      </c>
      <c r="BE104" s="155">
        <v>1.0999999999999999E-2</v>
      </c>
      <c r="BF104" s="34">
        <v>12.4</v>
      </c>
      <c r="BG104" s="34">
        <v>3.2</v>
      </c>
      <c r="BH104" s="34">
        <v>1</v>
      </c>
      <c r="BI104" s="34">
        <v>1</v>
      </c>
      <c r="BJ104" s="34">
        <v>99</v>
      </c>
      <c r="BK104" s="34">
        <v>1</v>
      </c>
      <c r="BL104" s="34">
        <v>1</v>
      </c>
      <c r="BM104" s="34">
        <v>0.2</v>
      </c>
      <c r="BN104" s="34">
        <v>338</v>
      </c>
      <c r="BO104" s="34">
        <v>372</v>
      </c>
      <c r="BP104" s="34">
        <v>421</v>
      </c>
      <c r="BQ104" s="34">
        <v>471</v>
      </c>
      <c r="BR104" s="34">
        <v>0</v>
      </c>
      <c r="BS104" s="34">
        <v>1</v>
      </c>
      <c r="BT104" s="453"/>
      <c r="BU104" s="151">
        <v>0.77500000000000002</v>
      </c>
      <c r="BV104" s="151">
        <v>0.84</v>
      </c>
      <c r="BW104" s="151">
        <v>42.8</v>
      </c>
      <c r="BX104" s="151">
        <v>100</v>
      </c>
      <c r="BY104" s="151">
        <v>400</v>
      </c>
      <c r="BZ104" s="151">
        <v>572</v>
      </c>
      <c r="CA104" s="151">
        <v>0.3</v>
      </c>
      <c r="CB104" s="151">
        <v>1.5</v>
      </c>
      <c r="CC104" s="151">
        <v>-47</v>
      </c>
    </row>
    <row r="105" spans="1:81" x14ac:dyDescent="0.25">
      <c r="A105" s="44">
        <f t="shared" si="10"/>
        <v>2014</v>
      </c>
      <c r="B105" s="44" t="str">
        <f t="shared" si="10"/>
        <v>AGOSTO</v>
      </c>
      <c r="C105" s="44">
        <v>8</v>
      </c>
      <c r="D105" s="44" t="str">
        <f t="shared" si="9"/>
        <v>AGOSTO 2014 / 7</v>
      </c>
      <c r="E105" s="178">
        <v>7</v>
      </c>
      <c r="F105" s="185">
        <v>41866</v>
      </c>
      <c r="G105" s="179">
        <v>45271</v>
      </c>
      <c r="H105" s="34" t="s">
        <v>130</v>
      </c>
      <c r="I105" s="153">
        <v>0.77659999999999996</v>
      </c>
      <c r="J105" s="34" t="s">
        <v>20</v>
      </c>
      <c r="K105" s="34">
        <v>0.5</v>
      </c>
      <c r="L105" s="34">
        <v>0</v>
      </c>
      <c r="M105" s="34">
        <v>0</v>
      </c>
      <c r="N105" s="34">
        <v>43.5</v>
      </c>
      <c r="O105" s="34">
        <v>-48.5</v>
      </c>
      <c r="P105" s="34">
        <v>103</v>
      </c>
      <c r="Q105" s="34">
        <v>30</v>
      </c>
      <c r="R105" s="155">
        <v>0</v>
      </c>
      <c r="S105" s="34">
        <v>12</v>
      </c>
      <c r="T105" s="34">
        <v>2.84</v>
      </c>
      <c r="U105" s="34">
        <v>1</v>
      </c>
      <c r="V105" s="34">
        <v>1</v>
      </c>
      <c r="W105" s="34">
        <v>100</v>
      </c>
      <c r="X105" s="34">
        <v>0</v>
      </c>
      <c r="Y105" s="34">
        <v>0</v>
      </c>
      <c r="Z105" s="34">
        <v>0.4</v>
      </c>
      <c r="AA105" s="34">
        <v>325</v>
      </c>
      <c r="AB105" s="34">
        <v>357</v>
      </c>
      <c r="AC105" s="34">
        <v>405</v>
      </c>
      <c r="AD105" s="34">
        <v>487</v>
      </c>
      <c r="AE105" s="34">
        <v>1</v>
      </c>
      <c r="AF105" s="34">
        <v>0</v>
      </c>
      <c r="AG105" s="450"/>
      <c r="AH105" s="151">
        <v>0.77500000000000002</v>
      </c>
      <c r="AI105" s="151">
        <v>0.84</v>
      </c>
      <c r="AJ105" s="151">
        <v>42.8</v>
      </c>
      <c r="AK105" s="151">
        <v>100</v>
      </c>
      <c r="AL105" s="151">
        <v>400</v>
      </c>
      <c r="AM105" s="151">
        <v>572</v>
      </c>
      <c r="AN105" s="151">
        <v>0.3</v>
      </c>
      <c r="AO105" s="151">
        <v>1.5</v>
      </c>
      <c r="AP105" s="151">
        <v>-47</v>
      </c>
      <c r="AQ105" s="235"/>
      <c r="AR105" s="178">
        <v>7</v>
      </c>
      <c r="AS105" s="185">
        <v>41866</v>
      </c>
      <c r="AT105" s="179">
        <v>45253</v>
      </c>
      <c r="AU105" s="34" t="s">
        <v>136</v>
      </c>
      <c r="AV105" s="153">
        <v>0.78090000000000004</v>
      </c>
      <c r="AW105" s="34" t="s">
        <v>20</v>
      </c>
      <c r="AX105" s="34">
        <v>1</v>
      </c>
      <c r="AY105" s="34">
        <v>0.01</v>
      </c>
      <c r="AZ105" s="34">
        <v>0</v>
      </c>
      <c r="BA105" s="34">
        <v>43.5</v>
      </c>
      <c r="BB105" s="34">
        <v>-51.5</v>
      </c>
      <c r="BC105" s="34">
        <v>106</v>
      </c>
      <c r="BD105" s="34">
        <v>28</v>
      </c>
      <c r="BE105" s="155">
        <v>1.0999999999999999E-2</v>
      </c>
      <c r="BF105" s="34">
        <v>12.4</v>
      </c>
      <c r="BG105" s="34">
        <v>3.2</v>
      </c>
      <c r="BH105" s="34">
        <v>1</v>
      </c>
      <c r="BI105" s="34">
        <v>1</v>
      </c>
      <c r="BJ105" s="34">
        <v>99</v>
      </c>
      <c r="BK105" s="34">
        <v>1</v>
      </c>
      <c r="BL105" s="34">
        <v>1</v>
      </c>
      <c r="BM105" s="34">
        <v>0.1</v>
      </c>
      <c r="BN105" s="34">
        <v>338</v>
      </c>
      <c r="BO105" s="34">
        <v>374</v>
      </c>
      <c r="BP105" s="34">
        <v>419</v>
      </c>
      <c r="BQ105" s="34">
        <v>475</v>
      </c>
      <c r="BR105" s="34">
        <v>0</v>
      </c>
      <c r="BS105" s="34">
        <v>1</v>
      </c>
      <c r="BT105" s="453"/>
      <c r="BU105" s="151">
        <v>0.77500000000000002</v>
      </c>
      <c r="BV105" s="151">
        <v>0.84</v>
      </c>
      <c r="BW105" s="151">
        <v>42.8</v>
      </c>
      <c r="BX105" s="151">
        <v>100</v>
      </c>
      <c r="BY105" s="151">
        <v>400</v>
      </c>
      <c r="BZ105" s="151">
        <v>572</v>
      </c>
      <c r="CA105" s="151">
        <v>0.3</v>
      </c>
      <c r="CB105" s="151">
        <v>1.5</v>
      </c>
      <c r="CC105" s="151">
        <v>-47</v>
      </c>
    </row>
    <row r="106" spans="1:81" x14ac:dyDescent="0.25">
      <c r="A106" s="44">
        <f t="shared" si="10"/>
        <v>2014</v>
      </c>
      <c r="B106" s="44" t="str">
        <f t="shared" si="10"/>
        <v>AGOSTO</v>
      </c>
      <c r="C106" s="44">
        <v>9</v>
      </c>
      <c r="D106" s="44" t="str">
        <f t="shared" si="9"/>
        <v>AGOSTO 2014 / 8</v>
      </c>
      <c r="E106" s="178">
        <v>8</v>
      </c>
      <c r="F106" s="185">
        <v>41869</v>
      </c>
      <c r="G106" s="179">
        <v>45328</v>
      </c>
      <c r="H106" s="34" t="s">
        <v>132</v>
      </c>
      <c r="I106" s="153">
        <v>0.77659999999999996</v>
      </c>
      <c r="J106" s="34" t="s">
        <v>20</v>
      </c>
      <c r="K106" s="34">
        <v>0.5</v>
      </c>
      <c r="L106" s="34">
        <v>0</v>
      </c>
      <c r="M106" s="34">
        <v>0</v>
      </c>
      <c r="N106" s="34">
        <v>43.5</v>
      </c>
      <c r="O106" s="34">
        <v>-49.5</v>
      </c>
      <c r="P106" s="34">
        <v>103</v>
      </c>
      <c r="Q106" s="34">
        <v>30</v>
      </c>
      <c r="R106" s="155">
        <v>0</v>
      </c>
      <c r="S106" s="34">
        <v>12</v>
      </c>
      <c r="T106" s="34">
        <v>2.89</v>
      </c>
      <c r="U106" s="34">
        <v>1</v>
      </c>
      <c r="V106" s="34">
        <v>1</v>
      </c>
      <c r="W106" s="34">
        <v>100</v>
      </c>
      <c r="X106" s="34">
        <v>0</v>
      </c>
      <c r="Y106" s="34">
        <v>0</v>
      </c>
      <c r="Z106" s="34">
        <v>0.3</v>
      </c>
      <c r="AA106" s="34">
        <v>327</v>
      </c>
      <c r="AB106" s="34">
        <v>356</v>
      </c>
      <c r="AC106" s="34">
        <v>407</v>
      </c>
      <c r="AD106" s="34">
        <v>484</v>
      </c>
      <c r="AE106" s="34">
        <v>1.5</v>
      </c>
      <c r="AF106" s="34">
        <v>0</v>
      </c>
      <c r="AG106" s="450"/>
      <c r="AH106" s="151">
        <v>0.77500000000000002</v>
      </c>
      <c r="AI106" s="151">
        <v>0.84</v>
      </c>
      <c r="AJ106" s="151">
        <v>42.8</v>
      </c>
      <c r="AK106" s="151">
        <v>100</v>
      </c>
      <c r="AL106" s="151">
        <v>400</v>
      </c>
      <c r="AM106" s="151">
        <v>572</v>
      </c>
      <c r="AN106" s="151">
        <v>0.3</v>
      </c>
      <c r="AO106" s="151">
        <v>1.5</v>
      </c>
      <c r="AP106" s="151">
        <v>-47</v>
      </c>
      <c r="AQ106" s="235"/>
      <c r="AR106" s="178">
        <v>8</v>
      </c>
      <c r="AS106" s="185">
        <v>41866</v>
      </c>
      <c r="AT106" s="179">
        <v>45256</v>
      </c>
      <c r="AU106" s="34" t="s">
        <v>137</v>
      </c>
      <c r="AV106" s="153">
        <v>0.78100000000000003</v>
      </c>
      <c r="AW106" s="34" t="s">
        <v>20</v>
      </c>
      <c r="AX106" s="34">
        <v>1</v>
      </c>
      <c r="AY106" s="34">
        <v>0.01</v>
      </c>
      <c r="AZ106" s="34">
        <v>0</v>
      </c>
      <c r="BA106" s="34">
        <v>43.5</v>
      </c>
      <c r="BB106" s="34">
        <v>-52</v>
      </c>
      <c r="BC106" s="34">
        <v>106</v>
      </c>
      <c r="BD106" s="34">
        <v>28</v>
      </c>
      <c r="BE106" s="155">
        <v>1.0999999999999999E-2</v>
      </c>
      <c r="BF106" s="34">
        <v>12.4</v>
      </c>
      <c r="BG106" s="34">
        <v>3.2</v>
      </c>
      <c r="BH106" s="34">
        <v>1</v>
      </c>
      <c r="BI106" s="34">
        <v>1</v>
      </c>
      <c r="BJ106" s="34">
        <v>99</v>
      </c>
      <c r="BK106" s="34">
        <v>1</v>
      </c>
      <c r="BL106" s="34">
        <v>1</v>
      </c>
      <c r="BM106" s="34">
        <v>0.2</v>
      </c>
      <c r="BN106" s="34">
        <v>336</v>
      </c>
      <c r="BO106" s="34">
        <v>374</v>
      </c>
      <c r="BP106" s="34">
        <v>421</v>
      </c>
      <c r="BQ106" s="34">
        <v>469</v>
      </c>
      <c r="BR106" s="34">
        <v>0</v>
      </c>
      <c r="BS106" s="34">
        <v>1</v>
      </c>
      <c r="BT106" s="453"/>
      <c r="BU106" s="151">
        <v>0.77500000000000002</v>
      </c>
      <c r="BV106" s="151">
        <v>0.84</v>
      </c>
      <c r="BW106" s="151">
        <v>42.8</v>
      </c>
      <c r="BX106" s="151">
        <v>100</v>
      </c>
      <c r="BY106" s="151">
        <v>400</v>
      </c>
      <c r="BZ106" s="151">
        <v>572</v>
      </c>
      <c r="CA106" s="151">
        <v>0.3</v>
      </c>
      <c r="CB106" s="151">
        <v>1.5</v>
      </c>
      <c r="CC106" s="151">
        <v>-47</v>
      </c>
    </row>
    <row r="107" spans="1:81" x14ac:dyDescent="0.25">
      <c r="A107" s="44">
        <f t="shared" si="10"/>
        <v>2014</v>
      </c>
      <c r="B107" s="44" t="str">
        <f t="shared" si="10"/>
        <v>AGOSTO</v>
      </c>
      <c r="C107" s="44">
        <v>10</v>
      </c>
      <c r="D107" s="44" t="str">
        <f t="shared" si="9"/>
        <v>AGOSTO 2014 / 9</v>
      </c>
      <c r="E107" s="178">
        <v>9</v>
      </c>
      <c r="F107" s="185">
        <v>41870</v>
      </c>
      <c r="G107" s="180">
        <v>45352</v>
      </c>
      <c r="H107" s="34" t="s">
        <v>130</v>
      </c>
      <c r="I107" s="153">
        <v>0.77659999999999996</v>
      </c>
      <c r="J107" s="34" t="s">
        <v>20</v>
      </c>
      <c r="K107" s="34">
        <v>0.5</v>
      </c>
      <c r="L107" s="34">
        <v>0</v>
      </c>
      <c r="M107" s="34">
        <v>0</v>
      </c>
      <c r="N107" s="34">
        <v>43.5</v>
      </c>
      <c r="O107" s="34">
        <v>-49.5</v>
      </c>
      <c r="P107" s="34">
        <v>104</v>
      </c>
      <c r="Q107" s="34">
        <v>30</v>
      </c>
      <c r="R107" s="155">
        <v>0</v>
      </c>
      <c r="S107" s="34">
        <v>12</v>
      </c>
      <c r="T107" s="34">
        <v>2.89</v>
      </c>
      <c r="U107" s="34">
        <v>1</v>
      </c>
      <c r="V107" s="34">
        <v>1</v>
      </c>
      <c r="W107" s="34">
        <v>100</v>
      </c>
      <c r="X107" s="34">
        <v>0</v>
      </c>
      <c r="Y107" s="34">
        <v>0</v>
      </c>
      <c r="Z107" s="34">
        <v>0.4</v>
      </c>
      <c r="AA107" s="34">
        <v>328</v>
      </c>
      <c r="AB107" s="34">
        <v>356</v>
      </c>
      <c r="AC107" s="34">
        <v>407</v>
      </c>
      <c r="AD107" s="34">
        <v>486</v>
      </c>
      <c r="AE107" s="34">
        <v>1.5</v>
      </c>
      <c r="AF107" s="34">
        <v>0</v>
      </c>
      <c r="AG107" s="450"/>
      <c r="AH107" s="151">
        <v>0.77500000000000002</v>
      </c>
      <c r="AI107" s="151">
        <v>0.84</v>
      </c>
      <c r="AJ107" s="151">
        <v>42.8</v>
      </c>
      <c r="AK107" s="151">
        <v>100</v>
      </c>
      <c r="AL107" s="151">
        <v>400</v>
      </c>
      <c r="AM107" s="151">
        <v>572</v>
      </c>
      <c r="AN107" s="151">
        <v>0.3</v>
      </c>
      <c r="AO107" s="151">
        <v>1.5</v>
      </c>
      <c r="AP107" s="151">
        <v>-47</v>
      </c>
      <c r="AQ107" s="235"/>
      <c r="AR107" s="178">
        <v>9</v>
      </c>
      <c r="AS107" s="185">
        <v>41869</v>
      </c>
      <c r="AT107" s="179">
        <v>45318</v>
      </c>
      <c r="AU107" s="34" t="s">
        <v>156</v>
      </c>
      <c r="AV107" s="153">
        <v>0.78120000000000001</v>
      </c>
      <c r="AW107" s="34" t="s">
        <v>20</v>
      </c>
      <c r="AX107" s="34">
        <v>1</v>
      </c>
      <c r="AY107" s="34">
        <v>0.01</v>
      </c>
      <c r="AZ107" s="181">
        <v>0</v>
      </c>
      <c r="BA107" s="34">
        <v>43.5</v>
      </c>
      <c r="BB107" s="34">
        <v>-51.5</v>
      </c>
      <c r="BC107" s="34">
        <v>107</v>
      </c>
      <c r="BD107" s="34">
        <v>28</v>
      </c>
      <c r="BE107" s="155">
        <v>1.0999999999999999E-2</v>
      </c>
      <c r="BF107" s="34">
        <v>12.4</v>
      </c>
      <c r="BG107" s="34">
        <v>3.2</v>
      </c>
      <c r="BH107" s="34">
        <v>1</v>
      </c>
      <c r="BI107" s="34">
        <v>1</v>
      </c>
      <c r="BJ107" s="34">
        <v>99</v>
      </c>
      <c r="BK107" s="34">
        <v>1</v>
      </c>
      <c r="BL107" s="34">
        <v>1</v>
      </c>
      <c r="BM107" s="34">
        <v>0.2</v>
      </c>
      <c r="BN107" s="34">
        <v>338</v>
      </c>
      <c r="BO107" s="34">
        <v>374</v>
      </c>
      <c r="BP107" s="34">
        <v>423</v>
      </c>
      <c r="BQ107" s="34">
        <v>477</v>
      </c>
      <c r="BR107" s="34">
        <v>0</v>
      </c>
      <c r="BS107" s="34">
        <v>1</v>
      </c>
      <c r="BT107" s="453"/>
      <c r="BU107" s="151">
        <v>0.77500000000000002</v>
      </c>
      <c r="BV107" s="151">
        <v>0.84</v>
      </c>
      <c r="BW107" s="151">
        <v>42.8</v>
      </c>
      <c r="BX107" s="151">
        <v>100</v>
      </c>
      <c r="BY107" s="151">
        <v>400</v>
      </c>
      <c r="BZ107" s="151">
        <v>572</v>
      </c>
      <c r="CA107" s="151">
        <v>0.3</v>
      </c>
      <c r="CB107" s="151">
        <v>1.5</v>
      </c>
      <c r="CC107" s="151">
        <v>-47</v>
      </c>
    </row>
    <row r="108" spans="1:81" x14ac:dyDescent="0.25">
      <c r="A108" s="44">
        <f t="shared" si="10"/>
        <v>2014</v>
      </c>
      <c r="B108" s="44" t="str">
        <f t="shared" si="10"/>
        <v>AGOSTO</v>
      </c>
      <c r="C108" s="44">
        <v>11</v>
      </c>
      <c r="D108" s="44" t="str">
        <f t="shared" si="9"/>
        <v>AGOSTO 2014 / 10</v>
      </c>
      <c r="E108" s="178">
        <v>10</v>
      </c>
      <c r="F108" s="185">
        <v>41873</v>
      </c>
      <c r="G108" s="179">
        <v>45434</v>
      </c>
      <c r="H108" s="34" t="s">
        <v>131</v>
      </c>
      <c r="I108" s="153">
        <v>0.77829999999999999</v>
      </c>
      <c r="J108" s="34" t="s">
        <v>20</v>
      </c>
      <c r="K108" s="34">
        <v>0.5</v>
      </c>
      <c r="L108" s="34">
        <v>0</v>
      </c>
      <c r="M108" s="34">
        <v>0</v>
      </c>
      <c r="N108" s="34">
        <v>43.5</v>
      </c>
      <c r="O108" s="34">
        <v>-48.5</v>
      </c>
      <c r="P108" s="34">
        <v>104</v>
      </c>
      <c r="Q108" s="34">
        <v>30</v>
      </c>
      <c r="R108" s="155">
        <v>0</v>
      </c>
      <c r="S108" s="34">
        <v>12.1</v>
      </c>
      <c r="T108" s="34">
        <v>2.92</v>
      </c>
      <c r="U108" s="34">
        <v>1</v>
      </c>
      <c r="V108" s="34">
        <v>1</v>
      </c>
      <c r="W108" s="34">
        <v>100</v>
      </c>
      <c r="X108" s="34">
        <v>0</v>
      </c>
      <c r="Y108" s="34">
        <v>0</v>
      </c>
      <c r="Z108" s="34">
        <v>0.4</v>
      </c>
      <c r="AA108" s="34">
        <v>330</v>
      </c>
      <c r="AB108" s="34">
        <v>362</v>
      </c>
      <c r="AC108" s="34">
        <v>414</v>
      </c>
      <c r="AD108" s="34">
        <v>493</v>
      </c>
      <c r="AE108" s="34">
        <v>1.5</v>
      </c>
      <c r="AF108" s="34">
        <v>0</v>
      </c>
      <c r="AG108" s="450"/>
      <c r="AH108" s="151">
        <v>0.77500000000000002</v>
      </c>
      <c r="AI108" s="151">
        <v>0.84</v>
      </c>
      <c r="AJ108" s="151">
        <v>42.8</v>
      </c>
      <c r="AK108" s="151">
        <v>100</v>
      </c>
      <c r="AL108" s="151">
        <v>400</v>
      </c>
      <c r="AM108" s="151">
        <v>572</v>
      </c>
      <c r="AN108" s="151">
        <v>0.3</v>
      </c>
      <c r="AO108" s="151">
        <v>1.5</v>
      </c>
      <c r="AP108" s="151">
        <v>-47</v>
      </c>
      <c r="AQ108" s="235"/>
      <c r="AR108" s="178">
        <v>10</v>
      </c>
      <c r="AS108" s="185">
        <v>41870</v>
      </c>
      <c r="AT108" s="179">
        <v>45334</v>
      </c>
      <c r="AU108" s="34" t="s">
        <v>136</v>
      </c>
      <c r="AV108" s="153">
        <v>0.78120000000000001</v>
      </c>
      <c r="AW108" s="34" t="s">
        <v>20</v>
      </c>
      <c r="AX108" s="34">
        <v>1</v>
      </c>
      <c r="AY108" s="34">
        <v>0.01</v>
      </c>
      <c r="AZ108" s="34">
        <v>0</v>
      </c>
      <c r="BA108" s="34">
        <v>43.5</v>
      </c>
      <c r="BB108" s="34">
        <v>-53</v>
      </c>
      <c r="BC108" s="34">
        <v>108</v>
      </c>
      <c r="BD108" s="34">
        <v>28</v>
      </c>
      <c r="BE108" s="155">
        <v>1.0999999999999999E-2</v>
      </c>
      <c r="BF108" s="34">
        <v>12.4</v>
      </c>
      <c r="BG108" s="34">
        <v>3.2</v>
      </c>
      <c r="BH108" s="34">
        <v>1</v>
      </c>
      <c r="BI108" s="34">
        <v>1</v>
      </c>
      <c r="BJ108" s="34">
        <v>99</v>
      </c>
      <c r="BK108" s="34">
        <v>1</v>
      </c>
      <c r="BL108" s="34">
        <v>1</v>
      </c>
      <c r="BM108" s="34">
        <v>0.2</v>
      </c>
      <c r="BN108" s="34">
        <v>338</v>
      </c>
      <c r="BO108" s="34">
        <v>374</v>
      </c>
      <c r="BP108" s="34">
        <v>423</v>
      </c>
      <c r="BQ108" s="34">
        <v>473</v>
      </c>
      <c r="BR108" s="34">
        <v>0</v>
      </c>
      <c r="BS108" s="34">
        <v>1</v>
      </c>
      <c r="BT108" s="453"/>
      <c r="BU108" s="151">
        <v>0.77500000000000002</v>
      </c>
      <c r="BV108" s="151">
        <v>0.84</v>
      </c>
      <c r="BW108" s="151">
        <v>42.8</v>
      </c>
      <c r="BX108" s="151">
        <v>100</v>
      </c>
      <c r="BY108" s="151">
        <v>400</v>
      </c>
      <c r="BZ108" s="151">
        <v>572</v>
      </c>
      <c r="CA108" s="151">
        <v>0.3</v>
      </c>
      <c r="CB108" s="151">
        <v>1.5</v>
      </c>
      <c r="CC108" s="151">
        <v>-47</v>
      </c>
    </row>
    <row r="109" spans="1:81" x14ac:dyDescent="0.25">
      <c r="A109" s="44">
        <f t="shared" si="10"/>
        <v>2014</v>
      </c>
      <c r="B109" s="44" t="str">
        <f t="shared" si="10"/>
        <v>AGOSTO</v>
      </c>
      <c r="C109" s="44">
        <v>12</v>
      </c>
      <c r="D109" s="44" t="str">
        <f t="shared" si="9"/>
        <v>AGOSTO 2014 / 11</v>
      </c>
      <c r="E109" s="178">
        <v>11</v>
      </c>
      <c r="F109" s="185">
        <v>41874</v>
      </c>
      <c r="G109" s="179">
        <v>45463</v>
      </c>
      <c r="H109" s="34" t="s">
        <v>130</v>
      </c>
      <c r="I109" s="153">
        <v>0.77829999999999999</v>
      </c>
      <c r="J109" s="34" t="s">
        <v>20</v>
      </c>
      <c r="K109" s="34">
        <v>0.5</v>
      </c>
      <c r="L109" s="34">
        <v>0</v>
      </c>
      <c r="M109" s="34">
        <v>0</v>
      </c>
      <c r="N109" s="34">
        <v>43.5</v>
      </c>
      <c r="O109" s="34">
        <v>-49.5</v>
      </c>
      <c r="P109" s="34">
        <v>104</v>
      </c>
      <c r="Q109" s="34">
        <v>29.5</v>
      </c>
      <c r="R109" s="155">
        <v>0</v>
      </c>
      <c r="S109" s="34">
        <v>12</v>
      </c>
      <c r="T109" s="34">
        <v>3.01</v>
      </c>
      <c r="U109" s="34">
        <v>1</v>
      </c>
      <c r="V109" s="34">
        <v>1</v>
      </c>
      <c r="W109" s="34">
        <v>100</v>
      </c>
      <c r="X109" s="34">
        <v>0</v>
      </c>
      <c r="Y109" s="34">
        <v>0</v>
      </c>
      <c r="Z109" s="34">
        <v>0.3</v>
      </c>
      <c r="AA109" s="34">
        <v>329</v>
      </c>
      <c r="AB109" s="34">
        <v>362</v>
      </c>
      <c r="AC109" s="34">
        <v>413</v>
      </c>
      <c r="AD109" s="34">
        <v>494</v>
      </c>
      <c r="AE109" s="34">
        <v>1</v>
      </c>
      <c r="AF109" s="34">
        <v>0</v>
      </c>
      <c r="AG109" s="450"/>
      <c r="AH109" s="151">
        <v>0.77500000000000002</v>
      </c>
      <c r="AI109" s="151">
        <v>0.84</v>
      </c>
      <c r="AJ109" s="151">
        <v>42.8</v>
      </c>
      <c r="AK109" s="151">
        <v>100</v>
      </c>
      <c r="AL109" s="151">
        <v>400</v>
      </c>
      <c r="AM109" s="151">
        <v>572</v>
      </c>
      <c r="AN109" s="151">
        <v>0.3</v>
      </c>
      <c r="AO109" s="151">
        <v>1.5</v>
      </c>
      <c r="AP109" s="151">
        <v>-47</v>
      </c>
      <c r="AQ109" s="235"/>
      <c r="AR109" s="178">
        <v>11</v>
      </c>
      <c r="AS109" s="185">
        <v>41872</v>
      </c>
      <c r="AT109" s="179">
        <v>45382</v>
      </c>
      <c r="AU109" s="34" t="s">
        <v>137</v>
      </c>
      <c r="AV109" s="153">
        <v>0.78069999999999995</v>
      </c>
      <c r="AW109" s="34" t="s">
        <v>20</v>
      </c>
      <c r="AX109" s="34">
        <v>1</v>
      </c>
      <c r="AY109" s="34">
        <v>0.01</v>
      </c>
      <c r="AZ109" s="34">
        <v>0</v>
      </c>
      <c r="BA109" s="34">
        <v>43.5</v>
      </c>
      <c r="BB109" s="34">
        <v>-52.5</v>
      </c>
      <c r="BC109" s="34">
        <v>107</v>
      </c>
      <c r="BD109" s="34">
        <v>30</v>
      </c>
      <c r="BE109" s="155">
        <v>1.6E-2</v>
      </c>
      <c r="BF109" s="34">
        <v>12.4</v>
      </c>
      <c r="BG109" s="34">
        <v>3.2</v>
      </c>
      <c r="BH109" s="34">
        <v>1</v>
      </c>
      <c r="BI109" s="34">
        <v>1</v>
      </c>
      <c r="BJ109" s="34">
        <v>98</v>
      </c>
      <c r="BK109" s="34">
        <v>1</v>
      </c>
      <c r="BL109" s="34">
        <v>1</v>
      </c>
      <c r="BM109" s="34">
        <v>0.2</v>
      </c>
      <c r="BN109" s="34">
        <v>338</v>
      </c>
      <c r="BO109" s="34">
        <v>372</v>
      </c>
      <c r="BP109" s="34">
        <v>421</v>
      </c>
      <c r="BQ109" s="34">
        <v>475</v>
      </c>
      <c r="BR109" s="34">
        <v>0</v>
      </c>
      <c r="BS109" s="34">
        <v>1.5</v>
      </c>
      <c r="BT109" s="453"/>
      <c r="BU109" s="151">
        <v>0.77500000000000002</v>
      </c>
      <c r="BV109" s="151">
        <v>0.84</v>
      </c>
      <c r="BW109" s="151">
        <v>42.8</v>
      </c>
      <c r="BX109" s="151">
        <v>100</v>
      </c>
      <c r="BY109" s="151">
        <v>400</v>
      </c>
      <c r="BZ109" s="151">
        <v>572</v>
      </c>
      <c r="CA109" s="151">
        <v>0.3</v>
      </c>
      <c r="CB109" s="151">
        <v>1.5</v>
      </c>
      <c r="CC109" s="151">
        <v>-47</v>
      </c>
    </row>
    <row r="110" spans="1:81" x14ac:dyDescent="0.25">
      <c r="A110" s="44">
        <f t="shared" si="10"/>
        <v>2014</v>
      </c>
      <c r="B110" s="44" t="str">
        <f t="shared" si="10"/>
        <v>AGOSTO</v>
      </c>
      <c r="C110" s="44">
        <v>13</v>
      </c>
      <c r="D110" s="44" t="str">
        <f t="shared" si="9"/>
        <v>AGOSTO 2014 / 12</v>
      </c>
      <c r="E110" s="178">
        <v>12</v>
      </c>
      <c r="F110" s="185">
        <v>41877</v>
      </c>
      <c r="G110" s="179">
        <v>45513</v>
      </c>
      <c r="H110" s="34" t="s">
        <v>132</v>
      </c>
      <c r="I110" s="153">
        <v>0.77829999999999999</v>
      </c>
      <c r="J110" s="34" t="s">
        <v>20</v>
      </c>
      <c r="K110" s="34">
        <v>0.5</v>
      </c>
      <c r="L110" s="34">
        <v>0</v>
      </c>
      <c r="M110" s="34">
        <v>0</v>
      </c>
      <c r="N110" s="34">
        <v>43.5</v>
      </c>
      <c r="O110" s="34">
        <v>-50.5</v>
      </c>
      <c r="P110" s="34">
        <v>103</v>
      </c>
      <c r="Q110" s="34">
        <v>30</v>
      </c>
      <c r="R110" s="155">
        <v>0</v>
      </c>
      <c r="S110" s="34">
        <v>12.1</v>
      </c>
      <c r="T110" s="34">
        <v>2.99</v>
      </c>
      <c r="U110" s="34">
        <v>1</v>
      </c>
      <c r="V110" s="34">
        <v>1</v>
      </c>
      <c r="W110" s="34">
        <v>100</v>
      </c>
      <c r="X110" s="34">
        <v>0</v>
      </c>
      <c r="Y110" s="34">
        <v>0</v>
      </c>
      <c r="Z110" s="34">
        <v>0.4</v>
      </c>
      <c r="AA110" s="34">
        <v>328</v>
      </c>
      <c r="AB110" s="34">
        <v>360</v>
      </c>
      <c r="AC110" s="34">
        <v>411</v>
      </c>
      <c r="AD110" s="34">
        <v>491</v>
      </c>
      <c r="AE110" s="34">
        <v>1</v>
      </c>
      <c r="AF110" s="34">
        <v>0</v>
      </c>
      <c r="AG110" s="450"/>
      <c r="AH110" s="151">
        <v>0.77500000000000002</v>
      </c>
      <c r="AI110" s="151">
        <v>0.84</v>
      </c>
      <c r="AJ110" s="151">
        <v>42.8</v>
      </c>
      <c r="AK110" s="151">
        <v>100</v>
      </c>
      <c r="AL110" s="151">
        <v>400</v>
      </c>
      <c r="AM110" s="151">
        <v>572</v>
      </c>
      <c r="AN110" s="151">
        <v>0.3</v>
      </c>
      <c r="AO110" s="151">
        <v>1.5</v>
      </c>
      <c r="AP110" s="151">
        <v>-47</v>
      </c>
      <c r="AQ110" s="235"/>
      <c r="AR110" s="178">
        <v>12</v>
      </c>
      <c r="AS110" s="185">
        <v>41873</v>
      </c>
      <c r="AT110" s="179">
        <v>45408</v>
      </c>
      <c r="AU110" s="34" t="s">
        <v>136</v>
      </c>
      <c r="AV110" s="153">
        <v>0.78090000000000004</v>
      </c>
      <c r="AW110" s="34" t="s">
        <v>20</v>
      </c>
      <c r="AX110" s="34">
        <v>1</v>
      </c>
      <c r="AY110" s="34">
        <v>0.01</v>
      </c>
      <c r="AZ110" s="181">
        <v>0</v>
      </c>
      <c r="BA110" s="34">
        <v>43.5</v>
      </c>
      <c r="BB110" s="34">
        <v>-51</v>
      </c>
      <c r="BC110" s="34">
        <v>108</v>
      </c>
      <c r="BD110" s="34">
        <v>29</v>
      </c>
      <c r="BE110" s="155">
        <v>1.6E-2</v>
      </c>
      <c r="BF110" s="34">
        <v>12.4</v>
      </c>
      <c r="BG110" s="34">
        <v>3.1</v>
      </c>
      <c r="BH110" s="34">
        <v>1</v>
      </c>
      <c r="BI110" s="34">
        <v>1</v>
      </c>
      <c r="BJ110" s="34">
        <v>98</v>
      </c>
      <c r="BK110" s="34">
        <v>1</v>
      </c>
      <c r="BL110" s="34">
        <v>1</v>
      </c>
      <c r="BM110" s="34">
        <v>0.3</v>
      </c>
      <c r="BN110" s="34">
        <v>338</v>
      </c>
      <c r="BO110" s="34">
        <v>372</v>
      </c>
      <c r="BP110" s="34">
        <v>421</v>
      </c>
      <c r="BQ110" s="34">
        <v>475</v>
      </c>
      <c r="BR110" s="34">
        <v>0</v>
      </c>
      <c r="BS110" s="34">
        <v>1.5</v>
      </c>
      <c r="BT110" s="453"/>
      <c r="BU110" s="151">
        <v>0.77500000000000002</v>
      </c>
      <c r="BV110" s="151">
        <v>0.84</v>
      </c>
      <c r="BW110" s="151">
        <v>42.8</v>
      </c>
      <c r="BX110" s="151">
        <v>100</v>
      </c>
      <c r="BY110" s="151">
        <v>400</v>
      </c>
      <c r="BZ110" s="151">
        <v>572</v>
      </c>
      <c r="CA110" s="151">
        <v>0.3</v>
      </c>
      <c r="CB110" s="151">
        <v>1.5</v>
      </c>
      <c r="CC110" s="151">
        <v>-47</v>
      </c>
    </row>
    <row r="111" spans="1:81" x14ac:dyDescent="0.25">
      <c r="A111" s="44">
        <f t="shared" si="10"/>
        <v>2014</v>
      </c>
      <c r="B111" s="44" t="str">
        <f t="shared" si="10"/>
        <v>AGOSTO</v>
      </c>
      <c r="C111" s="44">
        <v>14</v>
      </c>
      <c r="D111" s="44" t="str">
        <f t="shared" si="9"/>
        <v>AGOSTO 2014 / 13</v>
      </c>
      <c r="E111" s="178">
        <v>13</v>
      </c>
      <c r="F111" s="185">
        <v>41878</v>
      </c>
      <c r="G111" s="179">
        <v>45546</v>
      </c>
      <c r="H111" s="34" t="s">
        <v>130</v>
      </c>
      <c r="I111" s="153">
        <v>0.77749999999999997</v>
      </c>
      <c r="J111" s="34" t="s">
        <v>20</v>
      </c>
      <c r="K111" s="34">
        <v>0.5</v>
      </c>
      <c r="L111" s="34">
        <v>0</v>
      </c>
      <c r="M111" s="34">
        <v>0</v>
      </c>
      <c r="N111" s="34">
        <v>43.5</v>
      </c>
      <c r="O111" s="34">
        <v>-51</v>
      </c>
      <c r="P111" s="34">
        <v>103</v>
      </c>
      <c r="Q111" s="34">
        <v>30</v>
      </c>
      <c r="R111" s="155">
        <v>0</v>
      </c>
      <c r="S111" s="34">
        <v>12.1</v>
      </c>
      <c r="T111" s="34">
        <v>2.96</v>
      </c>
      <c r="U111" s="34">
        <v>1</v>
      </c>
      <c r="V111" s="34">
        <v>1</v>
      </c>
      <c r="W111" s="34">
        <v>100</v>
      </c>
      <c r="X111" s="34">
        <v>0</v>
      </c>
      <c r="Y111" s="34">
        <v>0</v>
      </c>
      <c r="Z111" s="34">
        <v>0.4</v>
      </c>
      <c r="AA111" s="34">
        <v>329</v>
      </c>
      <c r="AB111" s="34">
        <v>357</v>
      </c>
      <c r="AC111" s="34">
        <v>407</v>
      </c>
      <c r="AD111" s="34">
        <v>494</v>
      </c>
      <c r="AE111" s="34">
        <v>1</v>
      </c>
      <c r="AF111" s="34">
        <v>0</v>
      </c>
      <c r="AG111" s="450"/>
      <c r="AH111" s="151">
        <v>0.77500000000000002</v>
      </c>
      <c r="AI111" s="151">
        <v>0.84</v>
      </c>
      <c r="AJ111" s="151">
        <v>42.8</v>
      </c>
      <c r="AK111" s="151">
        <v>100</v>
      </c>
      <c r="AL111" s="151">
        <v>400</v>
      </c>
      <c r="AM111" s="151">
        <v>572</v>
      </c>
      <c r="AN111" s="151">
        <v>0.3</v>
      </c>
      <c r="AO111" s="151">
        <v>1.5</v>
      </c>
      <c r="AP111" s="151">
        <v>-47</v>
      </c>
      <c r="AQ111" s="235"/>
      <c r="AR111" s="178">
        <v>13</v>
      </c>
      <c r="AS111" s="185">
        <v>41876</v>
      </c>
      <c r="AT111" s="179">
        <v>45476</v>
      </c>
      <c r="AU111" s="34" t="s">
        <v>132</v>
      </c>
      <c r="AV111" s="153">
        <v>0.78120000000000001</v>
      </c>
      <c r="AW111" s="34" t="s">
        <v>20</v>
      </c>
      <c r="AX111" s="34">
        <v>1</v>
      </c>
      <c r="AY111" s="34">
        <v>0.01</v>
      </c>
      <c r="AZ111" s="181">
        <v>0</v>
      </c>
      <c r="BA111" s="34">
        <v>43.5</v>
      </c>
      <c r="BB111" s="34">
        <v>-52</v>
      </c>
      <c r="BC111" s="34">
        <v>106</v>
      </c>
      <c r="BD111" s="34">
        <v>28</v>
      </c>
      <c r="BE111" s="155">
        <v>1.0999999999999999E-2</v>
      </c>
      <c r="BF111" s="34">
        <v>12.4</v>
      </c>
      <c r="BG111" s="34">
        <v>3.2</v>
      </c>
      <c r="BH111" s="34">
        <v>1</v>
      </c>
      <c r="BI111" s="34">
        <v>1</v>
      </c>
      <c r="BJ111" s="34">
        <v>99</v>
      </c>
      <c r="BK111" s="34">
        <v>1</v>
      </c>
      <c r="BL111" s="34">
        <v>1</v>
      </c>
      <c r="BM111" s="34">
        <v>0.1</v>
      </c>
      <c r="BN111" s="34">
        <v>338</v>
      </c>
      <c r="BO111" s="34">
        <v>374</v>
      </c>
      <c r="BP111" s="34">
        <v>421</v>
      </c>
      <c r="BQ111" s="34">
        <v>471</v>
      </c>
      <c r="BR111" s="34">
        <v>0</v>
      </c>
      <c r="BS111" s="34">
        <v>1</v>
      </c>
      <c r="BT111" s="453"/>
      <c r="BU111" s="151">
        <v>0.77500000000000002</v>
      </c>
      <c r="BV111" s="151">
        <v>0.84</v>
      </c>
      <c r="BW111" s="151">
        <v>42.8</v>
      </c>
      <c r="BX111" s="151">
        <v>100</v>
      </c>
      <c r="BY111" s="151">
        <v>400</v>
      </c>
      <c r="BZ111" s="151">
        <v>572</v>
      </c>
      <c r="CA111" s="151">
        <v>0.3</v>
      </c>
      <c r="CB111" s="151">
        <v>1.5</v>
      </c>
      <c r="CC111" s="151">
        <v>-47</v>
      </c>
    </row>
    <row r="112" spans="1:81" x14ac:dyDescent="0.25">
      <c r="A112" s="44">
        <f t="shared" si="10"/>
        <v>2014</v>
      </c>
      <c r="B112" s="44" t="str">
        <f t="shared" si="10"/>
        <v>AGOSTO</v>
      </c>
      <c r="C112" s="44">
        <v>15</v>
      </c>
      <c r="D112" s="44" t="str">
        <f t="shared" si="9"/>
        <v>AGOSTO 2014 / 14</v>
      </c>
      <c r="E112" s="178">
        <v>14</v>
      </c>
      <c r="F112" s="185">
        <v>41881</v>
      </c>
      <c r="G112" s="179">
        <v>45774</v>
      </c>
      <c r="H112" s="34" t="s">
        <v>131</v>
      </c>
      <c r="I112" s="153">
        <v>0.77790000000000004</v>
      </c>
      <c r="J112" s="34" t="s">
        <v>20</v>
      </c>
      <c r="K112" s="34">
        <v>0.5</v>
      </c>
      <c r="L112" s="34">
        <v>0</v>
      </c>
      <c r="M112" s="34">
        <v>0</v>
      </c>
      <c r="N112" s="34">
        <v>43.5</v>
      </c>
      <c r="O112" s="34">
        <v>-49.5</v>
      </c>
      <c r="P112" s="34">
        <v>106</v>
      </c>
      <c r="Q112" s="34">
        <v>29.5</v>
      </c>
      <c r="R112" s="155">
        <v>0</v>
      </c>
      <c r="S112" s="34">
        <v>12</v>
      </c>
      <c r="T112" s="34">
        <v>2.94</v>
      </c>
      <c r="U112" s="34">
        <v>1</v>
      </c>
      <c r="V112" s="34">
        <v>1</v>
      </c>
      <c r="W112" s="34">
        <v>100</v>
      </c>
      <c r="X112" s="34">
        <v>0</v>
      </c>
      <c r="Y112" s="34">
        <v>0</v>
      </c>
      <c r="Z112" s="34">
        <v>0.4</v>
      </c>
      <c r="AA112" s="34">
        <v>328</v>
      </c>
      <c r="AB112" s="34">
        <v>358</v>
      </c>
      <c r="AC112" s="34">
        <v>410</v>
      </c>
      <c r="AD112" s="34">
        <v>487</v>
      </c>
      <c r="AE112" s="34">
        <v>1.5</v>
      </c>
      <c r="AF112" s="34">
        <v>0</v>
      </c>
      <c r="AG112" s="450"/>
      <c r="AH112" s="151">
        <v>0.77500000000000002</v>
      </c>
      <c r="AI112" s="151">
        <v>0.84</v>
      </c>
      <c r="AJ112" s="151">
        <v>42.8</v>
      </c>
      <c r="AK112" s="151">
        <v>100</v>
      </c>
      <c r="AL112" s="151">
        <v>400</v>
      </c>
      <c r="AM112" s="151">
        <v>572</v>
      </c>
      <c r="AN112" s="151">
        <v>0.3</v>
      </c>
      <c r="AO112" s="151">
        <v>1.5</v>
      </c>
      <c r="AP112" s="151">
        <v>-47</v>
      </c>
      <c r="AQ112" s="235"/>
      <c r="AR112" s="178">
        <v>14</v>
      </c>
      <c r="AS112" s="185">
        <v>41876</v>
      </c>
      <c r="AT112" s="179">
        <v>45478</v>
      </c>
      <c r="AU112" s="34" t="s">
        <v>131</v>
      </c>
      <c r="AV112" s="153">
        <v>0.78110000000000002</v>
      </c>
      <c r="AW112" s="34" t="s">
        <v>20</v>
      </c>
      <c r="AX112" s="34">
        <v>1</v>
      </c>
      <c r="AY112" s="34">
        <v>0.01</v>
      </c>
      <c r="AZ112" s="181">
        <v>0</v>
      </c>
      <c r="BA112" s="34">
        <v>43.5</v>
      </c>
      <c r="BB112" s="34">
        <v>-51.5</v>
      </c>
      <c r="BC112" s="34">
        <v>107</v>
      </c>
      <c r="BD112" s="34">
        <v>30</v>
      </c>
      <c r="BE112" s="155">
        <v>1.6E-2</v>
      </c>
      <c r="BF112" s="34">
        <v>12.4</v>
      </c>
      <c r="BG112" s="34">
        <v>3.1</v>
      </c>
      <c r="BH112" s="34">
        <v>1</v>
      </c>
      <c r="BI112" s="34">
        <v>1</v>
      </c>
      <c r="BJ112" s="34">
        <v>99</v>
      </c>
      <c r="BK112" s="34">
        <v>1</v>
      </c>
      <c r="BL112" s="34">
        <v>1</v>
      </c>
      <c r="BM112" s="34">
        <v>0.2</v>
      </c>
      <c r="BN112" s="34">
        <v>338</v>
      </c>
      <c r="BO112" s="34">
        <v>374</v>
      </c>
      <c r="BP112" s="34">
        <v>423</v>
      </c>
      <c r="BQ112" s="34">
        <v>477</v>
      </c>
      <c r="BR112" s="34">
        <v>0</v>
      </c>
      <c r="BS112" s="34">
        <v>1</v>
      </c>
      <c r="BT112" s="453"/>
      <c r="BU112" s="151">
        <v>0.77500000000000002</v>
      </c>
      <c r="BV112" s="151">
        <v>0.84</v>
      </c>
      <c r="BW112" s="151">
        <v>42.8</v>
      </c>
      <c r="BX112" s="151">
        <v>100</v>
      </c>
      <c r="BY112" s="151">
        <v>400</v>
      </c>
      <c r="BZ112" s="151">
        <v>572</v>
      </c>
      <c r="CA112" s="151">
        <v>0.3</v>
      </c>
      <c r="CB112" s="151">
        <v>1.5</v>
      </c>
      <c r="CC112" s="151">
        <v>-47</v>
      </c>
    </row>
    <row r="113" spans="1:81" x14ac:dyDescent="0.25">
      <c r="A113" s="44">
        <f t="shared" si="10"/>
        <v>2014</v>
      </c>
      <c r="B113" s="44" t="str">
        <f t="shared" si="10"/>
        <v>AGOSTO</v>
      </c>
      <c r="C113" s="44">
        <v>16</v>
      </c>
      <c r="D113" s="44" t="str">
        <f t="shared" si="9"/>
        <v>AGOSTO 2014 / 15</v>
      </c>
      <c r="E113" s="178">
        <v>15</v>
      </c>
      <c r="F113" s="185">
        <v>41882</v>
      </c>
      <c r="G113" s="179">
        <v>45789</v>
      </c>
      <c r="H113" s="34" t="s">
        <v>130</v>
      </c>
      <c r="I113" s="153">
        <v>0.77790000000000004</v>
      </c>
      <c r="J113" s="34" t="s">
        <v>20</v>
      </c>
      <c r="K113" s="34">
        <v>0.5</v>
      </c>
      <c r="L113" s="34">
        <v>0</v>
      </c>
      <c r="M113" s="34">
        <v>0</v>
      </c>
      <c r="N113" s="34">
        <v>43.5</v>
      </c>
      <c r="O113" s="34">
        <v>-50</v>
      </c>
      <c r="P113" s="34">
        <v>103</v>
      </c>
      <c r="Q113" s="34">
        <v>30</v>
      </c>
      <c r="R113" s="155">
        <v>0</v>
      </c>
      <c r="S113" s="34">
        <v>12</v>
      </c>
      <c r="T113" s="34">
        <v>2.96</v>
      </c>
      <c r="U113" s="34">
        <v>1</v>
      </c>
      <c r="V113" s="34">
        <v>1</v>
      </c>
      <c r="W113" s="34">
        <v>100</v>
      </c>
      <c r="X113" s="34">
        <v>0</v>
      </c>
      <c r="Y113" s="34">
        <v>0</v>
      </c>
      <c r="Z113" s="34">
        <v>0.4</v>
      </c>
      <c r="AA113" s="34">
        <v>329</v>
      </c>
      <c r="AB113" s="34">
        <v>358</v>
      </c>
      <c r="AC113" s="34">
        <v>411</v>
      </c>
      <c r="AD113" s="34">
        <v>497</v>
      </c>
      <c r="AE113" s="34">
        <v>1.5</v>
      </c>
      <c r="AF113" s="34">
        <v>0</v>
      </c>
      <c r="AG113" s="450"/>
      <c r="AH113" s="151">
        <v>0.77500000000000002</v>
      </c>
      <c r="AI113" s="151">
        <v>0.84</v>
      </c>
      <c r="AJ113" s="151">
        <v>42.8</v>
      </c>
      <c r="AK113" s="151">
        <v>100</v>
      </c>
      <c r="AL113" s="151">
        <v>400</v>
      </c>
      <c r="AM113" s="151">
        <v>572</v>
      </c>
      <c r="AN113" s="151">
        <v>0.3</v>
      </c>
      <c r="AO113" s="151">
        <v>1.5</v>
      </c>
      <c r="AP113" s="151">
        <v>-47</v>
      </c>
      <c r="AQ113" s="235"/>
      <c r="AR113" s="178">
        <v>15</v>
      </c>
      <c r="AS113" s="185">
        <v>41879</v>
      </c>
      <c r="AT113" s="179">
        <v>45544</v>
      </c>
      <c r="AU113" s="34" t="s">
        <v>135</v>
      </c>
      <c r="AV113" s="153">
        <v>0.77980000000000005</v>
      </c>
      <c r="AW113" s="34" t="s">
        <v>20</v>
      </c>
      <c r="AX113" s="34">
        <v>1</v>
      </c>
      <c r="AY113" s="34">
        <v>0.01</v>
      </c>
      <c r="AZ113" s="181">
        <v>0</v>
      </c>
      <c r="BA113" s="34">
        <v>43.5</v>
      </c>
      <c r="BB113" s="34">
        <v>-52</v>
      </c>
      <c r="BC113" s="34">
        <v>107</v>
      </c>
      <c r="BD113" s="34">
        <v>30</v>
      </c>
      <c r="BE113" s="155">
        <v>1.6E-2</v>
      </c>
      <c r="BF113" s="34">
        <v>12.4</v>
      </c>
      <c r="BG113" s="34">
        <v>3.1</v>
      </c>
      <c r="BH113" s="34">
        <v>1</v>
      </c>
      <c r="BI113" s="34">
        <v>1</v>
      </c>
      <c r="BJ113" s="34">
        <v>99</v>
      </c>
      <c r="BK113" s="34">
        <v>1</v>
      </c>
      <c r="BL113" s="34">
        <v>1</v>
      </c>
      <c r="BM113" s="34">
        <v>0.4</v>
      </c>
      <c r="BN113" s="34">
        <v>338</v>
      </c>
      <c r="BO113" s="34">
        <v>374</v>
      </c>
      <c r="BP113" s="34">
        <v>421</v>
      </c>
      <c r="BQ113" s="34">
        <v>475</v>
      </c>
      <c r="BR113" s="34">
        <v>0</v>
      </c>
      <c r="BS113" s="34">
        <v>1</v>
      </c>
      <c r="BT113" s="453"/>
      <c r="BU113" s="151">
        <v>0.77500000000000002</v>
      </c>
      <c r="BV113" s="151">
        <v>0.84</v>
      </c>
      <c r="BW113" s="151">
        <v>42.8</v>
      </c>
      <c r="BX113" s="151">
        <v>100</v>
      </c>
      <c r="BY113" s="151">
        <v>400</v>
      </c>
      <c r="BZ113" s="151">
        <v>572</v>
      </c>
      <c r="CA113" s="151">
        <v>0.3</v>
      </c>
      <c r="CB113" s="151">
        <v>1.5</v>
      </c>
      <c r="CC113" s="151">
        <v>-47</v>
      </c>
    </row>
    <row r="114" spans="1:81" x14ac:dyDescent="0.25">
      <c r="A114" s="44">
        <f t="shared" si="10"/>
        <v>2014</v>
      </c>
      <c r="B114" s="44" t="str">
        <f t="shared" si="10"/>
        <v>AGOSTO</v>
      </c>
      <c r="C114" s="44">
        <v>17</v>
      </c>
      <c r="D114" s="44" t="str">
        <f t="shared" si="9"/>
        <v>AGOSTO 2014 / 16</v>
      </c>
      <c r="E114" s="152"/>
      <c r="F114" s="189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4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235"/>
      <c r="AR114" s="178">
        <v>16</v>
      </c>
      <c r="AS114" s="185">
        <v>41881</v>
      </c>
      <c r="AT114" s="179">
        <v>45591</v>
      </c>
      <c r="AU114" s="34" t="s">
        <v>136</v>
      </c>
      <c r="AV114" s="153">
        <v>0.78</v>
      </c>
      <c r="AW114" s="34" t="s">
        <v>20</v>
      </c>
      <c r="AX114" s="34">
        <v>1</v>
      </c>
      <c r="AY114" s="34">
        <v>0.01</v>
      </c>
      <c r="AZ114" s="181">
        <v>0</v>
      </c>
      <c r="BA114" s="34">
        <v>43.5</v>
      </c>
      <c r="BB114" s="34">
        <v>-52</v>
      </c>
      <c r="BC114" s="34">
        <v>108</v>
      </c>
      <c r="BD114" s="34">
        <v>30</v>
      </c>
      <c r="BE114" s="155">
        <v>1.6E-2</v>
      </c>
      <c r="BF114" s="34">
        <v>12.4</v>
      </c>
      <c r="BG114" s="34">
        <v>3.1</v>
      </c>
      <c r="BH114" s="34">
        <v>1</v>
      </c>
      <c r="BI114" s="34">
        <v>1</v>
      </c>
      <c r="BJ114" s="34">
        <v>99</v>
      </c>
      <c r="BK114" s="34">
        <v>1</v>
      </c>
      <c r="BL114" s="34">
        <v>1</v>
      </c>
      <c r="BM114" s="34">
        <v>0.4</v>
      </c>
      <c r="BN114" s="34">
        <v>334</v>
      </c>
      <c r="BO114" s="34">
        <v>372</v>
      </c>
      <c r="BP114" s="34">
        <v>416</v>
      </c>
      <c r="BQ114" s="34">
        <v>470</v>
      </c>
      <c r="BR114" s="34">
        <v>0</v>
      </c>
      <c r="BS114" s="34">
        <v>1</v>
      </c>
      <c r="BT114" s="453"/>
      <c r="BU114" s="151">
        <v>0.77500000000000002</v>
      </c>
      <c r="BV114" s="151">
        <v>0.84</v>
      </c>
      <c r="BW114" s="151">
        <v>42.8</v>
      </c>
      <c r="BX114" s="151">
        <v>100</v>
      </c>
      <c r="BY114" s="151">
        <v>400</v>
      </c>
      <c r="BZ114" s="151">
        <v>572</v>
      </c>
      <c r="CA114" s="151">
        <v>0.3</v>
      </c>
      <c r="CB114" s="151">
        <v>1.5</v>
      </c>
      <c r="CC114" s="151">
        <v>-47</v>
      </c>
    </row>
    <row r="115" spans="1:81" x14ac:dyDescent="0.25">
      <c r="A115" s="44">
        <f t="shared" si="10"/>
        <v>2014</v>
      </c>
      <c r="B115" s="44" t="str">
        <f t="shared" si="10"/>
        <v>AGOSTO</v>
      </c>
      <c r="C115" s="44">
        <v>18</v>
      </c>
      <c r="D115" s="44" t="str">
        <f t="shared" si="9"/>
        <v>AGOSTO 2014 / 17</v>
      </c>
    </row>
    <row r="116" spans="1:81" x14ac:dyDescent="0.25">
      <c r="A116" s="44">
        <f t="shared" si="10"/>
        <v>2014</v>
      </c>
      <c r="B116" s="44" t="str">
        <f t="shared" si="10"/>
        <v>AGOSTO</v>
      </c>
      <c r="C116" s="44">
        <v>19</v>
      </c>
      <c r="D116" s="44" t="str">
        <f t="shared" si="9"/>
        <v>AGOSTO 2014 / 18</v>
      </c>
    </row>
    <row r="117" spans="1:81" x14ac:dyDescent="0.25">
      <c r="A117" s="44">
        <f t="shared" si="10"/>
        <v>2014</v>
      </c>
      <c r="B117" s="44" t="str">
        <f t="shared" si="10"/>
        <v>AGOSTO</v>
      </c>
      <c r="C117" s="44">
        <v>20</v>
      </c>
      <c r="D117" s="44" t="str">
        <f t="shared" si="9"/>
        <v>AGOSTO 2014 / 19</v>
      </c>
    </row>
    <row r="118" spans="1:81" x14ac:dyDescent="0.25">
      <c r="A118" s="44">
        <f t="shared" si="10"/>
        <v>2014</v>
      </c>
      <c r="B118" s="44" t="str">
        <f t="shared" si="10"/>
        <v>AGOSTO</v>
      </c>
      <c r="C118" s="44">
        <v>21</v>
      </c>
      <c r="D118" s="44" t="str">
        <f t="shared" si="9"/>
        <v>AGOSTO 2014 / 20</v>
      </c>
    </row>
    <row r="119" spans="1:81" x14ac:dyDescent="0.25">
      <c r="A119" s="44">
        <f t="shared" si="10"/>
        <v>2014</v>
      </c>
      <c r="B119" s="44" t="str">
        <f t="shared" si="10"/>
        <v>AGOSTO</v>
      </c>
      <c r="C119" s="44">
        <v>22</v>
      </c>
      <c r="D119" s="44" t="str">
        <f t="shared" si="9"/>
        <v>AGOSTO 2014 / 21</v>
      </c>
    </row>
    <row r="120" spans="1:81" x14ac:dyDescent="0.25">
      <c r="A120" s="44">
        <f t="shared" si="10"/>
        <v>2014</v>
      </c>
      <c r="B120" s="44" t="str">
        <f t="shared" si="10"/>
        <v>AGOSTO</v>
      </c>
      <c r="C120" s="44">
        <v>23</v>
      </c>
      <c r="D120" s="44" t="str">
        <f t="shared" si="9"/>
        <v>AGOSTO 2014 / 22</v>
      </c>
    </row>
    <row r="121" spans="1:81" x14ac:dyDescent="0.25">
      <c r="A121" s="44">
        <f t="shared" si="10"/>
        <v>2014</v>
      </c>
      <c r="B121" s="44" t="str">
        <f t="shared" si="10"/>
        <v>AGOSTO</v>
      </c>
      <c r="C121" s="44">
        <v>24</v>
      </c>
      <c r="D121" s="44" t="str">
        <f t="shared" si="9"/>
        <v>AGOSTO 2014 / 23</v>
      </c>
    </row>
    <row r="122" spans="1:81" x14ac:dyDescent="0.25">
      <c r="A122" s="44">
        <f t="shared" si="10"/>
        <v>2014</v>
      </c>
      <c r="B122" s="44" t="str">
        <f t="shared" si="10"/>
        <v>AGOSTO</v>
      </c>
      <c r="C122" s="44">
        <v>25</v>
      </c>
      <c r="D122" s="44" t="str">
        <f t="shared" si="9"/>
        <v>AGOSTO 2014 / 24</v>
      </c>
    </row>
    <row r="123" spans="1:81" x14ac:dyDescent="0.25">
      <c r="A123" s="44">
        <f t="shared" si="10"/>
        <v>2014</v>
      </c>
      <c r="B123" s="44" t="str">
        <f t="shared" si="10"/>
        <v>AGOSTO</v>
      </c>
      <c r="C123" s="44">
        <v>26</v>
      </c>
      <c r="D123" s="44" t="str">
        <f t="shared" si="9"/>
        <v>AGOSTO 2014 / 25</v>
      </c>
    </row>
    <row r="124" spans="1:81" x14ac:dyDescent="0.25">
      <c r="A124" s="44">
        <f t="shared" si="10"/>
        <v>2014</v>
      </c>
      <c r="B124" s="44" t="str">
        <f t="shared" si="10"/>
        <v>AGOSTO</v>
      </c>
      <c r="C124" s="44">
        <v>27</v>
      </c>
      <c r="D124" s="44" t="str">
        <f t="shared" si="9"/>
        <v>AGOSTO 2014 / 26</v>
      </c>
    </row>
    <row r="125" spans="1:81" x14ac:dyDescent="0.25">
      <c r="A125" s="44">
        <f t="shared" si="10"/>
        <v>2014</v>
      </c>
      <c r="B125" s="44" t="str">
        <f t="shared" si="10"/>
        <v>AGOSTO</v>
      </c>
      <c r="C125" s="44">
        <v>28</v>
      </c>
      <c r="D125" s="44" t="str">
        <f t="shared" si="9"/>
        <v>AGOSTO 2014 / 27</v>
      </c>
    </row>
    <row r="126" spans="1:81" x14ac:dyDescent="0.25">
      <c r="A126" s="44">
        <f t="shared" si="10"/>
        <v>2014</v>
      </c>
      <c r="B126" s="44" t="str">
        <f t="shared" si="10"/>
        <v>AGOSTO</v>
      </c>
      <c r="C126" s="44">
        <v>29</v>
      </c>
      <c r="D126" s="44" t="str">
        <f t="shared" si="9"/>
        <v>AGOSTO 2014 / 28</v>
      </c>
    </row>
    <row r="127" spans="1:81" x14ac:dyDescent="0.25">
      <c r="A127" s="44">
        <f t="shared" si="10"/>
        <v>2014</v>
      </c>
      <c r="B127" s="44" t="str">
        <f t="shared" si="10"/>
        <v>AGOSTO</v>
      </c>
      <c r="C127" s="44">
        <v>30</v>
      </c>
      <c r="D127" s="44" t="str">
        <f t="shared" si="9"/>
        <v>AGOSTO 2014 / 29</v>
      </c>
    </row>
    <row r="128" spans="1:81" x14ac:dyDescent="0.25">
      <c r="A128" s="44">
        <f t="shared" si="10"/>
        <v>2014</v>
      </c>
      <c r="B128" s="44" t="str">
        <f t="shared" si="10"/>
        <v>AGOSTO</v>
      </c>
      <c r="C128" s="44">
        <v>31</v>
      </c>
      <c r="D128" s="44" t="str">
        <f t="shared" si="9"/>
        <v>AGOSTO 2014 / 30</v>
      </c>
    </row>
    <row r="129" spans="1:81" s="206" customFormat="1" x14ac:dyDescent="0.25">
      <c r="D129" s="44" t="str">
        <f t="shared" si="9"/>
        <v>AGOSTO 2014 / 31</v>
      </c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55"/>
      <c r="AB129" s="44"/>
      <c r="AC129" s="44"/>
      <c r="AD129" s="44"/>
      <c r="AE129" s="44"/>
      <c r="AF129" s="44"/>
      <c r="AG129" s="417"/>
      <c r="AH129" s="44"/>
      <c r="AI129" s="44"/>
      <c r="AJ129" s="44"/>
      <c r="AK129" s="44"/>
      <c r="AL129" s="44"/>
      <c r="AM129" s="44"/>
      <c r="AN129" s="44"/>
      <c r="AO129" s="44"/>
      <c r="AP129" s="44"/>
      <c r="AQ129" s="207"/>
      <c r="AR129" s="44"/>
      <c r="AS129" s="44"/>
      <c r="AT129" s="44"/>
      <c r="AU129" s="44"/>
      <c r="AV129" s="44"/>
      <c r="AW129" s="44"/>
      <c r="AX129" s="55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  <c r="BK129" s="44"/>
      <c r="BL129" s="44"/>
      <c r="BM129" s="44"/>
      <c r="BN129" s="44"/>
      <c r="BO129" s="44"/>
      <c r="BP129" s="44"/>
      <c r="BQ129" s="44"/>
      <c r="BR129" s="44"/>
      <c r="BS129" s="44"/>
      <c r="BT129" s="411"/>
      <c r="BU129" s="44"/>
      <c r="BV129" s="55"/>
      <c r="BW129" s="44"/>
      <c r="BX129" s="44"/>
      <c r="BY129" s="44"/>
      <c r="BZ129" s="44"/>
      <c r="CA129" s="44"/>
      <c r="CB129" s="44"/>
      <c r="CC129" s="44"/>
    </row>
    <row r="130" spans="1:81" ht="15.75" x14ac:dyDescent="0.25">
      <c r="A130" s="44">
        <v>2014</v>
      </c>
      <c r="B130" s="44" t="s">
        <v>235</v>
      </c>
      <c r="C130" s="44">
        <v>1</v>
      </c>
      <c r="D130" s="208" t="s">
        <v>228</v>
      </c>
      <c r="E130" s="209">
        <f>IFERROR(AVERAGE(E99:E129),"")</f>
        <v>8</v>
      </c>
      <c r="F130" s="209">
        <f>IFERROR(AVERAGE(F99:F129),"")</f>
        <v>41868.066666666666</v>
      </c>
      <c r="G130" s="209">
        <f>IFERROR(AVERAGE(G99:G129),"")</f>
        <v>45345.4</v>
      </c>
      <c r="H130" s="209" t="str">
        <f>IFERROR(AVERAGE(H99:H129),"")</f>
        <v/>
      </c>
      <c r="I130" s="209">
        <f>IFERROR(AVERAGE(I99:I129),"")</f>
        <v>0.7775266666666667</v>
      </c>
      <c r="J130" s="209" t="str">
        <f t="shared" ref="J130:BU130" si="11">IFERROR(AVERAGE(J99:J129),"")</f>
        <v/>
      </c>
      <c r="K130" s="209">
        <f t="shared" si="11"/>
        <v>0.5</v>
      </c>
      <c r="L130" s="209">
        <f t="shared" si="11"/>
        <v>0</v>
      </c>
      <c r="M130" s="209">
        <f t="shared" si="11"/>
        <v>0</v>
      </c>
      <c r="N130" s="209">
        <f t="shared" si="11"/>
        <v>43.493333333333332</v>
      </c>
      <c r="O130" s="209">
        <f t="shared" si="11"/>
        <v>-49.666666666666664</v>
      </c>
      <c r="P130" s="209">
        <f t="shared" si="11"/>
        <v>103.33333333333333</v>
      </c>
      <c r="Q130" s="209">
        <f t="shared" si="11"/>
        <v>29.933333333333334</v>
      </c>
      <c r="R130" s="209">
        <f t="shared" si="11"/>
        <v>0</v>
      </c>
      <c r="S130" s="209">
        <f t="shared" si="11"/>
        <v>12.033333333333333</v>
      </c>
      <c r="T130" s="209">
        <f t="shared" si="11"/>
        <v>2.9180000000000001</v>
      </c>
      <c r="U130" s="209">
        <f t="shared" si="11"/>
        <v>1</v>
      </c>
      <c r="V130" s="209">
        <f t="shared" si="11"/>
        <v>1</v>
      </c>
      <c r="W130" s="209">
        <f t="shared" si="11"/>
        <v>100</v>
      </c>
      <c r="X130" s="209">
        <f t="shared" si="11"/>
        <v>0</v>
      </c>
      <c r="Y130" s="209">
        <f t="shared" si="11"/>
        <v>6.6666666666666666E-2</v>
      </c>
      <c r="Z130" s="209">
        <f t="shared" si="11"/>
        <v>0.38000000000000006</v>
      </c>
      <c r="AA130" s="209">
        <f t="shared" si="11"/>
        <v>327.8</v>
      </c>
      <c r="AB130" s="209">
        <f t="shared" si="11"/>
        <v>357.73333333333335</v>
      </c>
      <c r="AC130" s="209">
        <f t="shared" si="11"/>
        <v>408.66666666666669</v>
      </c>
      <c r="AD130" s="209">
        <f t="shared" si="11"/>
        <v>489.93333333333334</v>
      </c>
      <c r="AE130" s="209">
        <f t="shared" si="11"/>
        <v>1.2666666666666666</v>
      </c>
      <c r="AF130" s="209">
        <f t="shared" si="11"/>
        <v>0</v>
      </c>
      <c r="AG130" s="418" t="str">
        <f t="shared" si="11"/>
        <v/>
      </c>
      <c r="AH130" s="209">
        <f t="shared" si="11"/>
        <v>0.77500000000000024</v>
      </c>
      <c r="AI130" s="209">
        <f t="shared" si="11"/>
        <v>0.84</v>
      </c>
      <c r="AJ130" s="209">
        <f t="shared" si="11"/>
        <v>42.79999999999999</v>
      </c>
      <c r="AK130" s="209">
        <f t="shared" si="11"/>
        <v>100</v>
      </c>
      <c r="AL130" s="209">
        <f t="shared" si="11"/>
        <v>400</v>
      </c>
      <c r="AM130" s="209">
        <f t="shared" si="11"/>
        <v>572</v>
      </c>
      <c r="AN130" s="209">
        <f t="shared" si="11"/>
        <v>0.29999999999999993</v>
      </c>
      <c r="AO130" s="209">
        <f t="shared" si="11"/>
        <v>1.5</v>
      </c>
      <c r="AP130" s="209">
        <f t="shared" si="11"/>
        <v>-47</v>
      </c>
      <c r="AQ130" s="209" t="str">
        <f t="shared" si="11"/>
        <v/>
      </c>
      <c r="AR130" s="209">
        <f t="shared" si="11"/>
        <v>8.5</v>
      </c>
      <c r="AS130" s="209">
        <f t="shared" si="11"/>
        <v>41867.3125</v>
      </c>
      <c r="AT130" s="209">
        <f t="shared" si="11"/>
        <v>45288.0625</v>
      </c>
      <c r="AU130" s="209" t="str">
        <f t="shared" si="11"/>
        <v/>
      </c>
      <c r="AV130" s="209">
        <f t="shared" si="11"/>
        <v>0.78094375000000005</v>
      </c>
      <c r="AW130" s="209" t="str">
        <f t="shared" si="11"/>
        <v/>
      </c>
      <c r="AX130" s="210">
        <f t="shared" si="11"/>
        <v>1</v>
      </c>
      <c r="AY130" s="209">
        <f t="shared" si="11"/>
        <v>0.01</v>
      </c>
      <c r="AZ130" s="209">
        <f t="shared" si="11"/>
        <v>0</v>
      </c>
      <c r="BA130" s="209">
        <f t="shared" si="11"/>
        <v>43.5</v>
      </c>
      <c r="BB130" s="209">
        <f t="shared" si="11"/>
        <v>-51.65625</v>
      </c>
      <c r="BC130" s="209">
        <f t="shared" si="11"/>
        <v>107.375</v>
      </c>
      <c r="BD130" s="209">
        <f t="shared" si="11"/>
        <v>28.5625</v>
      </c>
      <c r="BE130" s="209">
        <f t="shared" si="11"/>
        <v>1.2562500000000001E-2</v>
      </c>
      <c r="BF130" s="209">
        <f t="shared" si="11"/>
        <v>12.437500000000004</v>
      </c>
      <c r="BG130" s="209">
        <f t="shared" si="11"/>
        <v>3.1875000000000004</v>
      </c>
      <c r="BH130" s="209">
        <f t="shared" si="11"/>
        <v>1</v>
      </c>
      <c r="BI130" s="209">
        <f t="shared" si="11"/>
        <v>1</v>
      </c>
      <c r="BJ130" s="209">
        <f t="shared" si="11"/>
        <v>98.875</v>
      </c>
      <c r="BK130" s="209">
        <f t="shared" si="11"/>
        <v>0.9375</v>
      </c>
      <c r="BL130" s="209">
        <f t="shared" si="11"/>
        <v>1</v>
      </c>
      <c r="BM130" s="209">
        <f t="shared" si="11"/>
        <v>0.19999999999999998</v>
      </c>
      <c r="BN130" s="209">
        <f t="shared" si="11"/>
        <v>337.5</v>
      </c>
      <c r="BO130" s="209">
        <f t="shared" si="11"/>
        <v>373.5</v>
      </c>
      <c r="BP130" s="209">
        <f t="shared" si="11"/>
        <v>420.9375</v>
      </c>
      <c r="BQ130" s="209">
        <f t="shared" si="11"/>
        <v>473.75</v>
      </c>
      <c r="BR130" s="209">
        <f t="shared" si="11"/>
        <v>0</v>
      </c>
      <c r="BS130" s="209">
        <f t="shared" si="11"/>
        <v>1.0625</v>
      </c>
      <c r="BT130" s="412" t="str">
        <f t="shared" si="11"/>
        <v/>
      </c>
      <c r="BU130" s="209">
        <f t="shared" si="11"/>
        <v>0.77500000000000024</v>
      </c>
      <c r="BV130" s="210">
        <f>IFERROR(AVERAGE(BV99:BV129),"")</f>
        <v>0.84</v>
      </c>
      <c r="BW130" s="206"/>
      <c r="BX130" s="206"/>
      <c r="BY130" s="206"/>
      <c r="BZ130" s="206"/>
      <c r="CA130" s="206"/>
      <c r="CB130" s="206"/>
      <c r="CC130" s="206"/>
    </row>
    <row r="131" spans="1:81" x14ac:dyDescent="0.25">
      <c r="A131" s="44">
        <f>A130</f>
        <v>2014</v>
      </c>
      <c r="B131" s="44" t="str">
        <f>B130</f>
        <v>SEPTIEMBRE</v>
      </c>
      <c r="C131" s="44">
        <v>2</v>
      </c>
      <c r="D131" s="44" t="str">
        <f t="shared" ref="D131:D161" si="12">B130&amp;" "&amp;A130&amp;" / "&amp;C130</f>
        <v>SEPTIEMBRE 2014 / 1</v>
      </c>
      <c r="E131" s="178">
        <v>1</v>
      </c>
      <c r="F131" s="185">
        <v>41885</v>
      </c>
      <c r="G131" s="179">
        <v>45834</v>
      </c>
      <c r="H131" s="33" t="s">
        <v>132</v>
      </c>
      <c r="I131" s="153">
        <v>0.77790000000000004</v>
      </c>
      <c r="J131" s="34" t="s">
        <v>20</v>
      </c>
      <c r="K131" s="34">
        <v>0.5</v>
      </c>
      <c r="L131" s="34">
        <v>0</v>
      </c>
      <c r="M131" s="34">
        <v>0</v>
      </c>
      <c r="N131" s="34">
        <v>43.5</v>
      </c>
      <c r="O131" s="34">
        <v>-50.5</v>
      </c>
      <c r="P131" s="34">
        <v>103</v>
      </c>
      <c r="Q131" s="34">
        <v>30</v>
      </c>
      <c r="R131" s="155">
        <v>0</v>
      </c>
      <c r="S131" s="34">
        <v>12</v>
      </c>
      <c r="T131" s="34">
        <v>3.01</v>
      </c>
      <c r="U131" s="34">
        <v>1</v>
      </c>
      <c r="V131" s="34">
        <v>1</v>
      </c>
      <c r="W131" s="34">
        <v>100</v>
      </c>
      <c r="X131" s="34">
        <v>0</v>
      </c>
      <c r="Y131" s="34">
        <v>1</v>
      </c>
      <c r="Z131" s="34">
        <v>0.4</v>
      </c>
      <c r="AA131" s="34">
        <v>329</v>
      </c>
      <c r="AB131" s="34">
        <v>360</v>
      </c>
      <c r="AC131" s="34">
        <v>412</v>
      </c>
      <c r="AD131" s="34">
        <v>484</v>
      </c>
      <c r="AE131" s="34">
        <v>1.5</v>
      </c>
      <c r="AF131" s="34">
        <v>0</v>
      </c>
      <c r="AG131" s="450"/>
      <c r="AH131" s="151">
        <v>0.77500000000000002</v>
      </c>
      <c r="AI131" s="151">
        <v>0.84</v>
      </c>
      <c r="AJ131" s="151">
        <v>42.8</v>
      </c>
      <c r="AK131" s="151">
        <v>100</v>
      </c>
      <c r="AL131" s="151">
        <v>400</v>
      </c>
      <c r="AM131" s="151">
        <v>572</v>
      </c>
      <c r="AN131" s="151">
        <v>0.3</v>
      </c>
      <c r="AO131" s="151">
        <v>1.5</v>
      </c>
      <c r="AP131" s="151">
        <v>-47</v>
      </c>
      <c r="AQ131" s="235"/>
      <c r="AR131" s="178">
        <v>1</v>
      </c>
      <c r="AS131" s="185">
        <v>41889</v>
      </c>
      <c r="AT131" s="179">
        <v>45920</v>
      </c>
      <c r="AU131" s="33" t="s">
        <v>132</v>
      </c>
      <c r="AV131" s="153">
        <v>0.78120000000000001</v>
      </c>
      <c r="AW131" s="34" t="s">
        <v>20</v>
      </c>
      <c r="AX131" s="34">
        <v>1</v>
      </c>
      <c r="AY131" s="34">
        <v>0.01</v>
      </c>
      <c r="AZ131" s="34">
        <v>0</v>
      </c>
      <c r="BA131" s="34">
        <v>43.5</v>
      </c>
      <c r="BB131" s="34">
        <v>-51.5</v>
      </c>
      <c r="BC131" s="34">
        <v>106</v>
      </c>
      <c r="BD131" s="34">
        <v>30</v>
      </c>
      <c r="BE131" s="155">
        <v>1.6E-2</v>
      </c>
      <c r="BF131" s="34">
        <v>12.4</v>
      </c>
      <c r="BG131" s="34">
        <v>3.2</v>
      </c>
      <c r="BH131" s="34">
        <v>1</v>
      </c>
      <c r="BI131" s="34">
        <v>1</v>
      </c>
      <c r="BJ131" s="34">
        <v>99</v>
      </c>
      <c r="BK131" s="34">
        <v>1</v>
      </c>
      <c r="BL131" s="34">
        <v>1</v>
      </c>
      <c r="BM131" s="34">
        <v>0.3</v>
      </c>
      <c r="BN131" s="34">
        <v>338</v>
      </c>
      <c r="BO131" s="34">
        <v>372</v>
      </c>
      <c r="BP131" s="34">
        <v>423</v>
      </c>
      <c r="BQ131" s="34">
        <v>473</v>
      </c>
      <c r="BR131" s="34">
        <v>0</v>
      </c>
      <c r="BS131" s="34">
        <v>1</v>
      </c>
      <c r="BT131" s="453"/>
      <c r="BU131" s="151">
        <v>0.77500000000000002</v>
      </c>
      <c r="BV131" s="151">
        <v>0.84</v>
      </c>
      <c r="BW131" s="151">
        <v>42.8</v>
      </c>
      <c r="BX131" s="151">
        <v>100</v>
      </c>
      <c r="BY131" s="151">
        <v>400</v>
      </c>
      <c r="BZ131" s="151">
        <v>572</v>
      </c>
      <c r="CA131" s="151">
        <v>0.3</v>
      </c>
      <c r="CB131" s="151">
        <v>1.5</v>
      </c>
      <c r="CC131" s="151">
        <v>-47</v>
      </c>
    </row>
    <row r="132" spans="1:81" x14ac:dyDescent="0.25">
      <c r="A132" s="44">
        <f t="shared" ref="A132:B160" si="13">A131</f>
        <v>2014</v>
      </c>
      <c r="B132" s="44" t="str">
        <f t="shared" si="13"/>
        <v>SEPTIEMBRE</v>
      </c>
      <c r="C132" s="44">
        <v>3</v>
      </c>
      <c r="D132" s="44" t="str">
        <f t="shared" si="12"/>
        <v>SEPTIEMBRE 2014 / 2</v>
      </c>
      <c r="E132" s="178">
        <v>2</v>
      </c>
      <c r="F132" s="185">
        <v>41886</v>
      </c>
      <c r="G132" s="179">
        <v>45884</v>
      </c>
      <c r="H132" s="34" t="s">
        <v>130</v>
      </c>
      <c r="I132" s="153">
        <v>0.77829999999999999</v>
      </c>
      <c r="J132" s="34" t="s">
        <v>20</v>
      </c>
      <c r="K132" s="34">
        <v>0.5</v>
      </c>
      <c r="L132" s="34">
        <v>0</v>
      </c>
      <c r="M132" s="34">
        <v>0</v>
      </c>
      <c r="N132" s="34">
        <v>43.5</v>
      </c>
      <c r="O132" s="34">
        <v>-50.5</v>
      </c>
      <c r="P132" s="34">
        <v>104</v>
      </c>
      <c r="Q132" s="34">
        <v>30</v>
      </c>
      <c r="R132" s="155">
        <v>0</v>
      </c>
      <c r="S132" s="34">
        <v>12</v>
      </c>
      <c r="T132" s="34">
        <v>3.02</v>
      </c>
      <c r="U132" s="34">
        <v>1</v>
      </c>
      <c r="V132" s="34">
        <v>1</v>
      </c>
      <c r="W132" s="34">
        <v>100</v>
      </c>
      <c r="X132" s="34">
        <v>0</v>
      </c>
      <c r="Y132" s="34">
        <v>0</v>
      </c>
      <c r="Z132" s="34">
        <v>0.4</v>
      </c>
      <c r="AA132" s="34">
        <v>330</v>
      </c>
      <c r="AB132" s="34">
        <v>360</v>
      </c>
      <c r="AC132" s="34">
        <v>415</v>
      </c>
      <c r="AD132" s="34">
        <v>498</v>
      </c>
      <c r="AE132" s="34">
        <v>1.5</v>
      </c>
      <c r="AF132" s="34">
        <v>0</v>
      </c>
      <c r="AG132" s="450"/>
      <c r="AH132" s="151">
        <v>0.77500000000000002</v>
      </c>
      <c r="AI132" s="151">
        <v>0.84</v>
      </c>
      <c r="AJ132" s="151">
        <v>42.8</v>
      </c>
      <c r="AK132" s="151">
        <v>100</v>
      </c>
      <c r="AL132" s="151">
        <v>400</v>
      </c>
      <c r="AM132" s="151">
        <v>572</v>
      </c>
      <c r="AN132" s="151">
        <v>0.3</v>
      </c>
      <c r="AO132" s="151">
        <v>1.5</v>
      </c>
      <c r="AP132" s="151">
        <v>-47</v>
      </c>
      <c r="AQ132" s="235"/>
      <c r="AR132" s="178">
        <v>2</v>
      </c>
      <c r="AS132" s="185">
        <v>41890</v>
      </c>
      <c r="AT132" s="179">
        <v>45932</v>
      </c>
      <c r="AU132" s="34" t="s">
        <v>156</v>
      </c>
      <c r="AV132" s="153">
        <v>0.78090000000000004</v>
      </c>
      <c r="AW132" s="34" t="s">
        <v>20</v>
      </c>
      <c r="AX132" s="34">
        <v>1</v>
      </c>
      <c r="AY132" s="34">
        <v>0.01</v>
      </c>
      <c r="AZ132" s="34">
        <v>0</v>
      </c>
      <c r="BA132" s="34">
        <v>43.5</v>
      </c>
      <c r="BB132" s="34">
        <v>-52</v>
      </c>
      <c r="BC132" s="34">
        <v>107</v>
      </c>
      <c r="BD132" s="34">
        <v>30</v>
      </c>
      <c r="BE132" s="155">
        <v>1.6E-2</v>
      </c>
      <c r="BF132" s="34">
        <v>12.4</v>
      </c>
      <c r="BG132" s="34">
        <v>3.2</v>
      </c>
      <c r="BH132" s="34">
        <v>1</v>
      </c>
      <c r="BI132" s="34">
        <v>1</v>
      </c>
      <c r="BJ132" s="34">
        <v>99</v>
      </c>
      <c r="BK132" s="34">
        <v>1</v>
      </c>
      <c r="BL132" s="34">
        <v>1</v>
      </c>
      <c r="BM132" s="34">
        <v>0.3</v>
      </c>
      <c r="BN132" s="34">
        <v>338</v>
      </c>
      <c r="BO132" s="34">
        <v>374</v>
      </c>
      <c r="BP132" s="34">
        <v>423</v>
      </c>
      <c r="BQ132" s="34">
        <v>473</v>
      </c>
      <c r="BR132" s="34">
        <v>0</v>
      </c>
      <c r="BS132" s="34">
        <v>1</v>
      </c>
      <c r="BT132" s="453"/>
      <c r="BU132" s="151">
        <v>0.77500000000000002</v>
      </c>
      <c r="BV132" s="151">
        <v>0.84</v>
      </c>
      <c r="BW132" s="151">
        <v>42.8</v>
      </c>
      <c r="BX132" s="151">
        <v>100</v>
      </c>
      <c r="BY132" s="151">
        <v>400</v>
      </c>
      <c r="BZ132" s="151">
        <v>572</v>
      </c>
      <c r="CA132" s="151">
        <v>0.3</v>
      </c>
      <c r="CB132" s="151">
        <v>1.5</v>
      </c>
      <c r="CC132" s="151">
        <v>-47</v>
      </c>
    </row>
    <row r="133" spans="1:81" x14ac:dyDescent="0.25">
      <c r="A133" s="44">
        <f t="shared" si="13"/>
        <v>2014</v>
      </c>
      <c r="B133" s="44" t="str">
        <f t="shared" si="13"/>
        <v>SEPTIEMBRE</v>
      </c>
      <c r="C133" s="44">
        <v>4</v>
      </c>
      <c r="D133" s="44" t="str">
        <f t="shared" si="12"/>
        <v>SEPTIEMBRE 2014 / 3</v>
      </c>
      <c r="E133" s="178">
        <v>3</v>
      </c>
      <c r="F133" s="185">
        <v>41889</v>
      </c>
      <c r="G133" s="179">
        <v>45928</v>
      </c>
      <c r="H133" s="34" t="s">
        <v>131</v>
      </c>
      <c r="I133" s="153">
        <v>0.77790000000000004</v>
      </c>
      <c r="J133" s="34" t="s">
        <v>20</v>
      </c>
      <c r="K133" s="34">
        <v>0.5</v>
      </c>
      <c r="L133" s="34">
        <v>0</v>
      </c>
      <c r="M133" s="34">
        <v>0</v>
      </c>
      <c r="N133" s="34">
        <v>43.5</v>
      </c>
      <c r="O133" s="34">
        <v>-51</v>
      </c>
      <c r="P133" s="34">
        <v>103</v>
      </c>
      <c r="Q133" s="34">
        <v>30</v>
      </c>
      <c r="R133" s="155">
        <v>0</v>
      </c>
      <c r="S133" s="34">
        <v>12</v>
      </c>
      <c r="T133" s="34">
        <v>2.96</v>
      </c>
      <c r="U133" s="34">
        <v>1</v>
      </c>
      <c r="V133" s="34">
        <v>1</v>
      </c>
      <c r="W133" s="34">
        <v>100</v>
      </c>
      <c r="X133" s="34">
        <v>0</v>
      </c>
      <c r="Y133" s="34">
        <v>0</v>
      </c>
      <c r="Z133" s="34">
        <v>0.4</v>
      </c>
      <c r="AA133" s="34">
        <v>327</v>
      </c>
      <c r="AB133" s="34">
        <v>358</v>
      </c>
      <c r="AC133" s="34">
        <v>412</v>
      </c>
      <c r="AD133" s="34">
        <v>498</v>
      </c>
      <c r="AE133" s="34">
        <v>1.5</v>
      </c>
      <c r="AF133" s="34">
        <v>0</v>
      </c>
      <c r="AG133" s="450"/>
      <c r="AH133" s="151">
        <v>0.77500000000000002</v>
      </c>
      <c r="AI133" s="151">
        <v>0.84</v>
      </c>
      <c r="AJ133" s="151">
        <v>42.8</v>
      </c>
      <c r="AK133" s="151">
        <v>100</v>
      </c>
      <c r="AL133" s="151">
        <v>400</v>
      </c>
      <c r="AM133" s="151">
        <v>572</v>
      </c>
      <c r="AN133" s="151">
        <v>0.3</v>
      </c>
      <c r="AO133" s="151">
        <v>1.5</v>
      </c>
      <c r="AP133" s="151">
        <v>-47</v>
      </c>
      <c r="AQ133" s="235"/>
      <c r="AR133" s="178">
        <v>3</v>
      </c>
      <c r="AS133" s="185">
        <v>41892</v>
      </c>
      <c r="AT133" s="179">
        <v>45973</v>
      </c>
      <c r="AU133" s="34" t="s">
        <v>132</v>
      </c>
      <c r="AV133" s="153">
        <v>0.78090000000000004</v>
      </c>
      <c r="AW133" s="34" t="s">
        <v>20</v>
      </c>
      <c r="AX133" s="34">
        <v>1</v>
      </c>
      <c r="AY133" s="34">
        <v>0.01</v>
      </c>
      <c r="AZ133" s="34">
        <v>0</v>
      </c>
      <c r="BA133" s="34">
        <v>43.5</v>
      </c>
      <c r="BB133" s="34">
        <v>-52</v>
      </c>
      <c r="BC133" s="34">
        <v>106</v>
      </c>
      <c r="BD133" s="34">
        <v>30</v>
      </c>
      <c r="BE133" s="155">
        <v>1.6E-2</v>
      </c>
      <c r="BF133" s="34">
        <v>12.4</v>
      </c>
      <c r="BG133" s="34">
        <v>3.2</v>
      </c>
      <c r="BH133" s="34">
        <v>1</v>
      </c>
      <c r="BI133" s="34">
        <v>1</v>
      </c>
      <c r="BJ133" s="34">
        <v>99</v>
      </c>
      <c r="BK133" s="34">
        <v>1</v>
      </c>
      <c r="BL133" s="34">
        <v>1</v>
      </c>
      <c r="BM133" s="34">
        <v>0.3</v>
      </c>
      <c r="BN133" s="34">
        <v>338</v>
      </c>
      <c r="BO133" s="34">
        <v>374</v>
      </c>
      <c r="BP133" s="34">
        <v>423</v>
      </c>
      <c r="BQ133" s="34">
        <v>475</v>
      </c>
      <c r="BR133" s="34">
        <v>0</v>
      </c>
      <c r="BS133" s="34">
        <v>1</v>
      </c>
      <c r="BT133" s="453"/>
      <c r="BU133" s="151">
        <v>0.77500000000000002</v>
      </c>
      <c r="BV133" s="151">
        <v>0.84</v>
      </c>
      <c r="BW133" s="151">
        <v>42.8</v>
      </c>
      <c r="BX133" s="151">
        <v>100</v>
      </c>
      <c r="BY133" s="151">
        <v>400</v>
      </c>
      <c r="BZ133" s="151">
        <v>572</v>
      </c>
      <c r="CA133" s="151">
        <v>0.3</v>
      </c>
      <c r="CB133" s="151">
        <v>1.5</v>
      </c>
      <c r="CC133" s="151">
        <v>-47</v>
      </c>
    </row>
    <row r="134" spans="1:81" x14ac:dyDescent="0.25">
      <c r="A134" s="44">
        <f t="shared" si="13"/>
        <v>2014</v>
      </c>
      <c r="B134" s="44" t="str">
        <f t="shared" si="13"/>
        <v>SEPTIEMBRE</v>
      </c>
      <c r="C134" s="44">
        <v>5</v>
      </c>
      <c r="D134" s="44" t="str">
        <f t="shared" si="12"/>
        <v>SEPTIEMBRE 2014 / 4</v>
      </c>
      <c r="E134" s="178">
        <v>4</v>
      </c>
      <c r="F134" s="185">
        <v>41891</v>
      </c>
      <c r="G134" s="179">
        <v>45979</v>
      </c>
      <c r="H134" s="34" t="s">
        <v>130</v>
      </c>
      <c r="I134" s="153">
        <v>0.77790000000000004</v>
      </c>
      <c r="J134" s="34" t="s">
        <v>20</v>
      </c>
      <c r="K134" s="34">
        <v>0.5</v>
      </c>
      <c r="L134" s="34">
        <v>0</v>
      </c>
      <c r="M134" s="34">
        <v>0</v>
      </c>
      <c r="N134" s="34">
        <v>43.5</v>
      </c>
      <c r="O134" s="34">
        <v>-51</v>
      </c>
      <c r="P134" s="34">
        <v>103</v>
      </c>
      <c r="Q134" s="34">
        <v>30</v>
      </c>
      <c r="R134" s="155">
        <v>0</v>
      </c>
      <c r="S134" s="34">
        <v>12</v>
      </c>
      <c r="T134" s="34">
        <v>2.98</v>
      </c>
      <c r="U134" s="34">
        <v>1</v>
      </c>
      <c r="V134" s="34">
        <v>1</v>
      </c>
      <c r="W134" s="34">
        <v>100</v>
      </c>
      <c r="X134" s="34">
        <v>0</v>
      </c>
      <c r="Y134" s="34">
        <v>1</v>
      </c>
      <c r="Z134" s="34">
        <v>0.4</v>
      </c>
      <c r="AA134" s="34">
        <v>328</v>
      </c>
      <c r="AB134" s="34">
        <v>358</v>
      </c>
      <c r="AC134" s="34">
        <v>409</v>
      </c>
      <c r="AD134" s="34">
        <v>489</v>
      </c>
      <c r="AE134" s="34">
        <v>1</v>
      </c>
      <c r="AF134" s="34">
        <v>0</v>
      </c>
      <c r="AG134" s="450"/>
      <c r="AH134" s="151">
        <v>0.77500000000000002</v>
      </c>
      <c r="AI134" s="151">
        <v>0.84</v>
      </c>
      <c r="AJ134" s="151">
        <v>42.8</v>
      </c>
      <c r="AK134" s="151">
        <v>100</v>
      </c>
      <c r="AL134" s="151">
        <v>400</v>
      </c>
      <c r="AM134" s="151">
        <v>572</v>
      </c>
      <c r="AN134" s="151">
        <v>0.3</v>
      </c>
      <c r="AO134" s="151">
        <v>1.5</v>
      </c>
      <c r="AP134" s="151">
        <v>-47</v>
      </c>
      <c r="AQ134" s="235"/>
      <c r="AR134" s="178">
        <v>4</v>
      </c>
      <c r="AS134" s="185">
        <v>41894</v>
      </c>
      <c r="AT134" s="179">
        <v>46029</v>
      </c>
      <c r="AU134" s="34" t="s">
        <v>131</v>
      </c>
      <c r="AV134" s="153">
        <v>0.78080000000000005</v>
      </c>
      <c r="AW134" s="34" t="s">
        <v>20</v>
      </c>
      <c r="AX134" s="34">
        <v>1</v>
      </c>
      <c r="AY134" s="34">
        <v>0.01</v>
      </c>
      <c r="AZ134" s="34">
        <v>0</v>
      </c>
      <c r="BA134" s="34">
        <v>43.5</v>
      </c>
      <c r="BB134" s="34">
        <v>-52</v>
      </c>
      <c r="BC134" s="34">
        <v>106</v>
      </c>
      <c r="BD134" s="34">
        <v>30</v>
      </c>
      <c r="BE134" s="155">
        <v>1.6E-2</v>
      </c>
      <c r="BF134" s="34">
        <v>12.4</v>
      </c>
      <c r="BG134" s="34">
        <v>3</v>
      </c>
      <c r="BH134" s="34">
        <v>1</v>
      </c>
      <c r="BI134" s="34">
        <v>1</v>
      </c>
      <c r="BJ134" s="34">
        <v>99</v>
      </c>
      <c r="BK134" s="34">
        <v>1</v>
      </c>
      <c r="BL134" s="34">
        <v>1</v>
      </c>
      <c r="BM134" s="34">
        <v>0.1</v>
      </c>
      <c r="BN134" s="34">
        <v>338</v>
      </c>
      <c r="BO134" s="34">
        <v>374</v>
      </c>
      <c r="BP134" s="34">
        <v>424</v>
      </c>
      <c r="BQ134" s="34">
        <v>477</v>
      </c>
      <c r="BR134" s="34">
        <v>0</v>
      </c>
      <c r="BS134" s="34">
        <v>1.5</v>
      </c>
      <c r="BT134" s="453"/>
      <c r="BU134" s="151">
        <v>0.77500000000000002</v>
      </c>
      <c r="BV134" s="151">
        <v>0.84</v>
      </c>
      <c r="BW134" s="151">
        <v>42.8</v>
      </c>
      <c r="BX134" s="151">
        <v>100</v>
      </c>
      <c r="BY134" s="151">
        <v>400</v>
      </c>
      <c r="BZ134" s="151">
        <v>572</v>
      </c>
      <c r="CA134" s="151">
        <v>0.3</v>
      </c>
      <c r="CB134" s="151">
        <v>1.5</v>
      </c>
      <c r="CC134" s="151">
        <v>-47</v>
      </c>
    </row>
    <row r="135" spans="1:81" x14ac:dyDescent="0.25">
      <c r="A135" s="44">
        <f t="shared" si="13"/>
        <v>2014</v>
      </c>
      <c r="B135" s="44" t="str">
        <f t="shared" si="13"/>
        <v>SEPTIEMBRE</v>
      </c>
      <c r="C135" s="44">
        <v>6</v>
      </c>
      <c r="D135" s="44" t="str">
        <f t="shared" si="12"/>
        <v>SEPTIEMBRE 2014 / 5</v>
      </c>
      <c r="E135" s="178">
        <v>5</v>
      </c>
      <c r="F135" s="185">
        <v>41893</v>
      </c>
      <c r="G135" s="179">
        <v>46030</v>
      </c>
      <c r="H135" s="34" t="s">
        <v>132</v>
      </c>
      <c r="I135" s="153">
        <v>0.77790000000000004</v>
      </c>
      <c r="J135" s="34" t="s">
        <v>20</v>
      </c>
      <c r="K135" s="34">
        <v>0.5</v>
      </c>
      <c r="L135" s="34">
        <v>0</v>
      </c>
      <c r="M135" s="34">
        <v>0</v>
      </c>
      <c r="N135" s="34">
        <v>43.5</v>
      </c>
      <c r="O135" s="34">
        <v>-51</v>
      </c>
      <c r="P135" s="34">
        <v>102</v>
      </c>
      <c r="Q135" s="34">
        <v>30</v>
      </c>
      <c r="R135" s="155">
        <v>0</v>
      </c>
      <c r="S135" s="34">
        <v>12</v>
      </c>
      <c r="T135" s="34">
        <v>2.93</v>
      </c>
      <c r="U135" s="34">
        <v>1</v>
      </c>
      <c r="V135" s="34">
        <v>1</v>
      </c>
      <c r="W135" s="34">
        <v>100</v>
      </c>
      <c r="X135" s="34">
        <v>0</v>
      </c>
      <c r="Y135" s="34">
        <v>1</v>
      </c>
      <c r="Z135" s="34">
        <v>0.4</v>
      </c>
      <c r="AA135" s="34">
        <v>325</v>
      </c>
      <c r="AB135" s="34">
        <v>357</v>
      </c>
      <c r="AC135" s="34">
        <v>410</v>
      </c>
      <c r="AD135" s="34">
        <v>486</v>
      </c>
      <c r="AE135" s="34">
        <v>1.5</v>
      </c>
      <c r="AF135" s="34">
        <v>0</v>
      </c>
      <c r="AG135" s="450"/>
      <c r="AH135" s="151">
        <v>0.77500000000000002</v>
      </c>
      <c r="AI135" s="151">
        <v>0.84</v>
      </c>
      <c r="AJ135" s="151">
        <v>42.8</v>
      </c>
      <c r="AK135" s="151">
        <v>100</v>
      </c>
      <c r="AL135" s="151">
        <v>400</v>
      </c>
      <c r="AM135" s="151">
        <v>572</v>
      </c>
      <c r="AN135" s="151">
        <v>0.3</v>
      </c>
      <c r="AO135" s="151">
        <v>1.5</v>
      </c>
      <c r="AP135" s="151">
        <v>-47</v>
      </c>
      <c r="AQ135" s="235"/>
      <c r="AR135" s="178">
        <v>5</v>
      </c>
      <c r="AS135" s="185">
        <v>41896</v>
      </c>
      <c r="AT135" s="179">
        <v>46080</v>
      </c>
      <c r="AU135" s="34" t="s">
        <v>132</v>
      </c>
      <c r="AV135" s="153">
        <v>0.78080000000000005</v>
      </c>
      <c r="AW135" s="34" t="s">
        <v>20</v>
      </c>
      <c r="AX135" s="34">
        <v>1</v>
      </c>
      <c r="AY135" s="34">
        <v>0.01</v>
      </c>
      <c r="AZ135" s="34">
        <v>0</v>
      </c>
      <c r="BA135" s="34">
        <v>43.5</v>
      </c>
      <c r="BB135" s="34">
        <v>-51</v>
      </c>
      <c r="BC135" s="34">
        <v>106</v>
      </c>
      <c r="BD135" s="34">
        <v>30</v>
      </c>
      <c r="BE135" s="155">
        <v>0</v>
      </c>
      <c r="BF135" s="34">
        <v>12.4</v>
      </c>
      <c r="BG135" s="34">
        <v>3.1</v>
      </c>
      <c r="BH135" s="34">
        <v>1</v>
      </c>
      <c r="BI135" s="34">
        <v>1</v>
      </c>
      <c r="BJ135" s="34">
        <v>99</v>
      </c>
      <c r="BK135" s="34">
        <v>1</v>
      </c>
      <c r="BL135" s="34">
        <v>1</v>
      </c>
      <c r="BM135" s="34">
        <v>0.2</v>
      </c>
      <c r="BN135" s="34">
        <v>338</v>
      </c>
      <c r="BO135" s="34">
        <v>374</v>
      </c>
      <c r="BP135" s="34">
        <v>423</v>
      </c>
      <c r="BQ135" s="34">
        <v>473</v>
      </c>
      <c r="BR135" s="34">
        <v>0</v>
      </c>
      <c r="BS135" s="34">
        <v>1</v>
      </c>
      <c r="BT135" s="453"/>
      <c r="BU135" s="151">
        <v>0.77500000000000002</v>
      </c>
      <c r="BV135" s="151">
        <v>0.84</v>
      </c>
      <c r="BW135" s="151">
        <v>42.8</v>
      </c>
      <c r="BX135" s="151">
        <v>100</v>
      </c>
      <c r="BY135" s="151">
        <v>400</v>
      </c>
      <c r="BZ135" s="151">
        <v>572</v>
      </c>
      <c r="CA135" s="151">
        <v>0.3</v>
      </c>
      <c r="CB135" s="151">
        <v>1.5</v>
      </c>
      <c r="CC135" s="151">
        <v>-47</v>
      </c>
    </row>
    <row r="136" spans="1:81" x14ac:dyDescent="0.25">
      <c r="A136" s="44">
        <f t="shared" si="13"/>
        <v>2014</v>
      </c>
      <c r="B136" s="44" t="str">
        <f t="shared" si="13"/>
        <v>SEPTIEMBRE</v>
      </c>
      <c r="C136" s="44">
        <v>7</v>
      </c>
      <c r="D136" s="44" t="str">
        <f t="shared" si="12"/>
        <v>SEPTIEMBRE 2014 / 6</v>
      </c>
      <c r="E136" s="178">
        <v>6</v>
      </c>
      <c r="F136" s="185">
        <v>41895</v>
      </c>
      <c r="G136" s="179">
        <v>46066</v>
      </c>
      <c r="H136" s="34" t="s">
        <v>130</v>
      </c>
      <c r="I136" s="153">
        <v>0.77790000000000004</v>
      </c>
      <c r="J136" s="34" t="s">
        <v>20</v>
      </c>
      <c r="K136" s="34">
        <v>0.5</v>
      </c>
      <c r="L136" s="34">
        <v>0</v>
      </c>
      <c r="M136" s="34">
        <v>0</v>
      </c>
      <c r="N136" s="34">
        <v>43.5</v>
      </c>
      <c r="O136" s="34">
        <v>-51</v>
      </c>
      <c r="P136" s="34">
        <v>103</v>
      </c>
      <c r="Q136" s="34">
        <v>30</v>
      </c>
      <c r="R136" s="155">
        <v>0</v>
      </c>
      <c r="S136" s="34">
        <v>12</v>
      </c>
      <c r="T136" s="34">
        <v>2.98</v>
      </c>
      <c r="U136" s="34">
        <v>1</v>
      </c>
      <c r="V136" s="34">
        <v>1</v>
      </c>
      <c r="W136" s="34">
        <v>100</v>
      </c>
      <c r="X136" s="34">
        <v>0</v>
      </c>
      <c r="Y136" s="34">
        <v>1</v>
      </c>
      <c r="Z136" s="34">
        <v>0.4</v>
      </c>
      <c r="AA136" s="34">
        <v>328</v>
      </c>
      <c r="AB136" s="34">
        <v>358</v>
      </c>
      <c r="AC136" s="34">
        <v>411</v>
      </c>
      <c r="AD136" s="34">
        <v>489</v>
      </c>
      <c r="AE136" s="34">
        <v>1.5</v>
      </c>
      <c r="AF136" s="34">
        <v>0</v>
      </c>
      <c r="AG136" s="450"/>
      <c r="AH136" s="151">
        <v>0.77500000000000002</v>
      </c>
      <c r="AI136" s="151">
        <v>0.84</v>
      </c>
      <c r="AJ136" s="151">
        <v>42.8</v>
      </c>
      <c r="AK136" s="151">
        <v>100</v>
      </c>
      <c r="AL136" s="151">
        <v>400</v>
      </c>
      <c r="AM136" s="151">
        <v>572</v>
      </c>
      <c r="AN136" s="151">
        <v>0.3</v>
      </c>
      <c r="AO136" s="151">
        <v>1.5</v>
      </c>
      <c r="AP136" s="151">
        <v>-47</v>
      </c>
      <c r="AQ136" s="235"/>
      <c r="AR136" s="178">
        <v>6</v>
      </c>
      <c r="AS136" s="185">
        <v>41904</v>
      </c>
      <c r="AT136" s="179">
        <v>46206</v>
      </c>
      <c r="AU136" s="34" t="s">
        <v>132</v>
      </c>
      <c r="AV136" s="153">
        <v>0.78090000000000004</v>
      </c>
      <c r="AW136" s="34" t="s">
        <v>20</v>
      </c>
      <c r="AX136" s="34">
        <v>1</v>
      </c>
      <c r="AY136" s="34">
        <v>0.01</v>
      </c>
      <c r="AZ136" s="34">
        <v>0</v>
      </c>
      <c r="BA136" s="34">
        <v>43.5</v>
      </c>
      <c r="BB136" s="34">
        <v>-50</v>
      </c>
      <c r="BC136" s="34">
        <v>104</v>
      </c>
      <c r="BD136" s="34">
        <v>30</v>
      </c>
      <c r="BE136" s="155">
        <v>0.02</v>
      </c>
      <c r="BF136" s="34">
        <v>12.4</v>
      </c>
      <c r="BG136" s="34">
        <v>3.1</v>
      </c>
      <c r="BH136" s="34">
        <v>1</v>
      </c>
      <c r="BI136" s="34">
        <v>1</v>
      </c>
      <c r="BJ136" s="34">
        <v>99</v>
      </c>
      <c r="BK136" s="34">
        <v>1</v>
      </c>
      <c r="BL136" s="34">
        <v>1</v>
      </c>
      <c r="BM136" s="34">
        <v>0.3</v>
      </c>
      <c r="BN136" s="34">
        <v>336</v>
      </c>
      <c r="BO136" s="34">
        <v>372</v>
      </c>
      <c r="BP136" s="34">
        <v>421</v>
      </c>
      <c r="BQ136" s="34">
        <v>478</v>
      </c>
      <c r="BR136" s="34">
        <v>0</v>
      </c>
      <c r="BS136" s="34">
        <v>1.5</v>
      </c>
      <c r="BT136" s="453"/>
      <c r="BU136" s="151">
        <v>0.77500000000000002</v>
      </c>
      <c r="BV136" s="151">
        <v>0.84</v>
      </c>
      <c r="BW136" s="151">
        <v>42.8</v>
      </c>
      <c r="BX136" s="151">
        <v>100</v>
      </c>
      <c r="BY136" s="151">
        <v>400</v>
      </c>
      <c r="BZ136" s="151">
        <v>572</v>
      </c>
      <c r="CA136" s="151">
        <v>0.3</v>
      </c>
      <c r="CB136" s="151">
        <v>1.5</v>
      </c>
      <c r="CC136" s="151">
        <v>-47</v>
      </c>
    </row>
    <row r="137" spans="1:81" x14ac:dyDescent="0.25">
      <c r="A137" s="44">
        <f t="shared" si="13"/>
        <v>2014</v>
      </c>
      <c r="B137" s="44" t="str">
        <f t="shared" si="13"/>
        <v>SEPTIEMBRE</v>
      </c>
      <c r="C137" s="44">
        <v>8</v>
      </c>
      <c r="D137" s="44" t="str">
        <f t="shared" si="12"/>
        <v>SEPTIEMBRE 2014 / 7</v>
      </c>
      <c r="E137" s="178">
        <v>7</v>
      </c>
      <c r="F137" s="185">
        <v>41898</v>
      </c>
      <c r="G137" s="179">
        <v>46118</v>
      </c>
      <c r="H137" s="34" t="s">
        <v>131</v>
      </c>
      <c r="I137" s="153">
        <v>0.77749999999999997</v>
      </c>
      <c r="J137" s="34" t="s">
        <v>20</v>
      </c>
      <c r="K137" s="34">
        <v>0.5</v>
      </c>
      <c r="L137" s="34">
        <v>0</v>
      </c>
      <c r="M137" s="34">
        <v>0</v>
      </c>
      <c r="N137" s="34">
        <v>43.5</v>
      </c>
      <c r="O137" s="34">
        <v>-53</v>
      </c>
      <c r="P137" s="34">
        <v>101</v>
      </c>
      <c r="Q137" s="34">
        <v>30</v>
      </c>
      <c r="R137" s="155">
        <v>0</v>
      </c>
      <c r="S137" s="34">
        <v>12</v>
      </c>
      <c r="T137" s="34">
        <v>2.94</v>
      </c>
      <c r="U137" s="34">
        <v>1</v>
      </c>
      <c r="V137" s="34">
        <v>1</v>
      </c>
      <c r="W137" s="34">
        <v>100</v>
      </c>
      <c r="X137" s="34">
        <v>0</v>
      </c>
      <c r="Y137" s="34">
        <v>1</v>
      </c>
      <c r="Z137" s="34">
        <v>0.4</v>
      </c>
      <c r="AA137" s="34">
        <v>326</v>
      </c>
      <c r="AB137" s="34">
        <v>354</v>
      </c>
      <c r="AC137" s="34">
        <v>408</v>
      </c>
      <c r="AD137" s="34">
        <v>486</v>
      </c>
      <c r="AE137" s="34">
        <v>1.5</v>
      </c>
      <c r="AF137" s="34">
        <v>0</v>
      </c>
      <c r="AG137" s="450"/>
      <c r="AH137" s="151">
        <v>0.77500000000000002</v>
      </c>
      <c r="AI137" s="151">
        <v>0.84</v>
      </c>
      <c r="AJ137" s="151">
        <v>42.8</v>
      </c>
      <c r="AK137" s="151">
        <v>100</v>
      </c>
      <c r="AL137" s="151">
        <v>400</v>
      </c>
      <c r="AM137" s="151">
        <v>572</v>
      </c>
      <c r="AN137" s="151">
        <v>0.3</v>
      </c>
      <c r="AO137" s="151">
        <v>1.5</v>
      </c>
      <c r="AP137" s="151">
        <v>-47</v>
      </c>
      <c r="AQ137" s="235"/>
      <c r="AR137" s="178">
        <v>7</v>
      </c>
      <c r="AS137" s="185">
        <v>41904</v>
      </c>
      <c r="AT137" s="179">
        <v>46208</v>
      </c>
      <c r="AU137" s="34" t="s">
        <v>156</v>
      </c>
      <c r="AV137" s="153">
        <v>0.78200000000000003</v>
      </c>
      <c r="AW137" s="34" t="s">
        <v>20</v>
      </c>
      <c r="AX137" s="34">
        <v>1</v>
      </c>
      <c r="AY137" s="34">
        <v>0.01</v>
      </c>
      <c r="AZ137" s="34">
        <v>0</v>
      </c>
      <c r="BA137" s="34">
        <v>43.5</v>
      </c>
      <c r="BB137" s="34">
        <v>-51.5</v>
      </c>
      <c r="BC137" s="34">
        <v>108</v>
      </c>
      <c r="BD137" s="34">
        <v>30</v>
      </c>
      <c r="BE137" s="155">
        <v>1.6E-2</v>
      </c>
      <c r="BF137" s="34">
        <v>12.4</v>
      </c>
      <c r="BG137" s="34">
        <v>3.2</v>
      </c>
      <c r="BH137" s="34">
        <v>1</v>
      </c>
      <c r="BI137" s="34">
        <v>1</v>
      </c>
      <c r="BJ137" s="34">
        <v>99</v>
      </c>
      <c r="BK137" s="34">
        <v>1</v>
      </c>
      <c r="BL137" s="34">
        <v>1</v>
      </c>
      <c r="BM137" s="34">
        <v>0.1</v>
      </c>
      <c r="BN137" s="34">
        <v>340</v>
      </c>
      <c r="BO137" s="34">
        <v>376</v>
      </c>
      <c r="BP137" s="34">
        <v>426</v>
      </c>
      <c r="BQ137" s="34">
        <v>478</v>
      </c>
      <c r="BR137" s="34">
        <v>0</v>
      </c>
      <c r="BS137" s="34">
        <v>1</v>
      </c>
      <c r="BT137" s="453"/>
      <c r="BU137" s="151">
        <v>0.77500000000000002</v>
      </c>
      <c r="BV137" s="151">
        <v>0.84</v>
      </c>
      <c r="BW137" s="151">
        <v>42.8</v>
      </c>
      <c r="BX137" s="151">
        <v>100</v>
      </c>
      <c r="BY137" s="151">
        <v>400</v>
      </c>
      <c r="BZ137" s="151">
        <v>572</v>
      </c>
      <c r="CA137" s="151">
        <v>0.3</v>
      </c>
      <c r="CB137" s="151">
        <v>1.5</v>
      </c>
      <c r="CC137" s="151">
        <v>-47</v>
      </c>
    </row>
    <row r="138" spans="1:81" x14ac:dyDescent="0.25">
      <c r="A138" s="44">
        <f t="shared" si="13"/>
        <v>2014</v>
      </c>
      <c r="B138" s="44" t="str">
        <f t="shared" si="13"/>
        <v>SEPTIEMBRE</v>
      </c>
      <c r="C138" s="44">
        <v>9</v>
      </c>
      <c r="D138" s="44" t="str">
        <f t="shared" si="12"/>
        <v>SEPTIEMBRE 2014 / 8</v>
      </c>
      <c r="E138" s="178">
        <v>8</v>
      </c>
      <c r="F138" s="185">
        <v>41900</v>
      </c>
      <c r="G138" s="179">
        <v>46156</v>
      </c>
      <c r="H138" s="34" t="s">
        <v>130</v>
      </c>
      <c r="I138" s="153">
        <v>0.77749999999999997</v>
      </c>
      <c r="J138" s="34" t="s">
        <v>20</v>
      </c>
      <c r="K138" s="34">
        <v>0.5</v>
      </c>
      <c r="L138" s="34">
        <v>0</v>
      </c>
      <c r="M138" s="34">
        <v>0</v>
      </c>
      <c r="N138" s="34">
        <v>43.5</v>
      </c>
      <c r="O138" s="34">
        <v>-52</v>
      </c>
      <c r="P138" s="34">
        <v>102</v>
      </c>
      <c r="Q138" s="34">
        <v>30</v>
      </c>
      <c r="R138" s="155">
        <v>0</v>
      </c>
      <c r="S138" s="34">
        <v>12.2</v>
      </c>
      <c r="T138" s="34">
        <v>2.86</v>
      </c>
      <c r="U138" s="34">
        <v>1</v>
      </c>
      <c r="V138" s="34">
        <v>1</v>
      </c>
      <c r="W138" s="34">
        <v>100</v>
      </c>
      <c r="X138" s="34">
        <v>0</v>
      </c>
      <c r="Y138" s="34">
        <v>0</v>
      </c>
      <c r="Z138" s="34">
        <v>0.3</v>
      </c>
      <c r="AA138" s="34">
        <v>329</v>
      </c>
      <c r="AB138" s="34">
        <v>357</v>
      </c>
      <c r="AC138" s="34">
        <v>409</v>
      </c>
      <c r="AD138" s="34">
        <v>491</v>
      </c>
      <c r="AE138" s="34">
        <v>1</v>
      </c>
      <c r="AF138" s="34">
        <v>0</v>
      </c>
      <c r="AG138" s="450"/>
      <c r="AH138" s="151">
        <v>0.77500000000000002</v>
      </c>
      <c r="AI138" s="151">
        <v>0.84</v>
      </c>
      <c r="AJ138" s="151">
        <v>42.8</v>
      </c>
      <c r="AK138" s="151">
        <v>100</v>
      </c>
      <c r="AL138" s="151">
        <v>400</v>
      </c>
      <c r="AM138" s="151">
        <v>572</v>
      </c>
      <c r="AN138" s="151">
        <v>0.3</v>
      </c>
      <c r="AO138" s="151">
        <v>1.5</v>
      </c>
      <c r="AP138" s="151">
        <v>-47</v>
      </c>
      <c r="AQ138" s="235"/>
      <c r="AR138" s="178">
        <v>8</v>
      </c>
      <c r="AS138" s="185">
        <v>41907</v>
      </c>
      <c r="AT138" s="179">
        <v>46258</v>
      </c>
      <c r="AU138" s="34" t="s">
        <v>136</v>
      </c>
      <c r="AV138" s="153">
        <v>0.78220000000000001</v>
      </c>
      <c r="AW138" s="34" t="s">
        <v>20</v>
      </c>
      <c r="AX138" s="34">
        <v>1</v>
      </c>
      <c r="AY138" s="34">
        <v>0.01</v>
      </c>
      <c r="AZ138" s="34">
        <v>0</v>
      </c>
      <c r="BA138" s="34">
        <v>43.5</v>
      </c>
      <c r="BB138" s="34">
        <v>-51.5</v>
      </c>
      <c r="BC138" s="34">
        <v>106</v>
      </c>
      <c r="BD138" s="34">
        <v>30</v>
      </c>
      <c r="BE138" s="155">
        <v>1.6E-2</v>
      </c>
      <c r="BF138" s="34">
        <v>12.4</v>
      </c>
      <c r="BG138" s="34">
        <v>3.2</v>
      </c>
      <c r="BH138" s="34">
        <v>1</v>
      </c>
      <c r="BI138" s="34">
        <v>1</v>
      </c>
      <c r="BJ138" s="34">
        <v>99</v>
      </c>
      <c r="BK138" s="34">
        <v>1</v>
      </c>
      <c r="BL138" s="34">
        <v>1</v>
      </c>
      <c r="BM138" s="34">
        <v>0.1</v>
      </c>
      <c r="BN138" s="34">
        <v>342</v>
      </c>
      <c r="BO138" s="34">
        <v>378</v>
      </c>
      <c r="BP138" s="34">
        <v>426</v>
      </c>
      <c r="BQ138" s="34">
        <v>480</v>
      </c>
      <c r="BR138" s="34">
        <v>0</v>
      </c>
      <c r="BS138" s="34">
        <v>1</v>
      </c>
      <c r="BT138" s="453"/>
      <c r="BU138" s="151">
        <v>0.77500000000000002</v>
      </c>
      <c r="BV138" s="151">
        <v>0.84</v>
      </c>
      <c r="BW138" s="151">
        <v>42.8</v>
      </c>
      <c r="BX138" s="151">
        <v>100</v>
      </c>
      <c r="BY138" s="151">
        <v>400</v>
      </c>
      <c r="BZ138" s="151">
        <v>572</v>
      </c>
      <c r="CA138" s="151">
        <v>0.3</v>
      </c>
      <c r="CB138" s="151">
        <v>1.5</v>
      </c>
      <c r="CC138" s="151">
        <v>-47</v>
      </c>
    </row>
    <row r="139" spans="1:81" x14ac:dyDescent="0.25">
      <c r="A139" s="44">
        <f t="shared" si="13"/>
        <v>2014</v>
      </c>
      <c r="B139" s="44" t="str">
        <f t="shared" si="13"/>
        <v>SEPTIEMBRE</v>
      </c>
      <c r="C139" s="44">
        <v>10</v>
      </c>
      <c r="D139" s="44" t="str">
        <f t="shared" si="12"/>
        <v>SEPTIEMBRE 2014 / 9</v>
      </c>
      <c r="E139" s="178">
        <v>9</v>
      </c>
      <c r="F139" s="185">
        <v>41902</v>
      </c>
      <c r="G139" s="180" t="s">
        <v>177</v>
      </c>
      <c r="H139" s="34" t="s">
        <v>132</v>
      </c>
      <c r="I139" s="153">
        <v>0.77790000000000004</v>
      </c>
      <c r="J139" s="34" t="s">
        <v>20</v>
      </c>
      <c r="K139" s="34">
        <v>0.5</v>
      </c>
      <c r="L139" s="34">
        <v>0</v>
      </c>
      <c r="M139" s="34">
        <v>0</v>
      </c>
      <c r="N139" s="34">
        <v>43.5</v>
      </c>
      <c r="O139" s="34">
        <v>-51</v>
      </c>
      <c r="P139" s="34">
        <v>102</v>
      </c>
      <c r="Q139" s="34">
        <v>30</v>
      </c>
      <c r="R139" s="155">
        <v>0</v>
      </c>
      <c r="S139" s="34">
        <v>12.1</v>
      </c>
      <c r="T139" s="34">
        <v>2.88</v>
      </c>
      <c r="U139" s="34">
        <v>1</v>
      </c>
      <c r="V139" s="34">
        <v>1</v>
      </c>
      <c r="W139" s="34">
        <v>100</v>
      </c>
      <c r="X139" s="34">
        <v>0</v>
      </c>
      <c r="Y139" s="34">
        <v>0</v>
      </c>
      <c r="Z139" s="34">
        <v>0.3</v>
      </c>
      <c r="AA139" s="34">
        <v>329</v>
      </c>
      <c r="AB139" s="34">
        <v>358</v>
      </c>
      <c r="AC139" s="34">
        <v>411</v>
      </c>
      <c r="AD139" s="34">
        <v>494</v>
      </c>
      <c r="AE139" s="34">
        <v>1.5</v>
      </c>
      <c r="AF139" s="34">
        <v>0</v>
      </c>
      <c r="AG139" s="450"/>
      <c r="AH139" s="151">
        <v>0.77500000000000002</v>
      </c>
      <c r="AI139" s="151">
        <v>0.84</v>
      </c>
      <c r="AJ139" s="151">
        <v>42.8</v>
      </c>
      <c r="AK139" s="151">
        <v>100</v>
      </c>
      <c r="AL139" s="151">
        <v>400</v>
      </c>
      <c r="AM139" s="151">
        <v>572</v>
      </c>
      <c r="AN139" s="151">
        <v>0.3</v>
      </c>
      <c r="AO139" s="151">
        <v>1.5</v>
      </c>
      <c r="AP139" s="151">
        <v>-47</v>
      </c>
      <c r="AQ139" s="235"/>
      <c r="AR139" s="178">
        <v>9</v>
      </c>
      <c r="AS139" s="185">
        <v>41910</v>
      </c>
      <c r="AT139" s="179">
        <v>46336</v>
      </c>
      <c r="AU139" s="34" t="s">
        <v>131</v>
      </c>
      <c r="AV139" s="153">
        <v>0.7792</v>
      </c>
      <c r="AW139" s="34" t="s">
        <v>20</v>
      </c>
      <c r="AX139" s="34">
        <v>1</v>
      </c>
      <c r="AY139" s="34">
        <v>0.01</v>
      </c>
      <c r="AZ139" s="34">
        <v>0</v>
      </c>
      <c r="BA139" s="34">
        <v>43.6</v>
      </c>
      <c r="BB139" s="34">
        <v>-52.5</v>
      </c>
      <c r="BC139" s="34">
        <v>104</v>
      </c>
      <c r="BD139" s="34">
        <v>30</v>
      </c>
      <c r="BE139" s="155">
        <v>1.6E-2</v>
      </c>
      <c r="BF139" s="34">
        <v>12.3</v>
      </c>
      <c r="BG139" s="34">
        <v>3.1</v>
      </c>
      <c r="BH139" s="34">
        <v>1</v>
      </c>
      <c r="BI139" s="34">
        <v>1</v>
      </c>
      <c r="BJ139" s="34">
        <v>98</v>
      </c>
      <c r="BK139" s="34">
        <v>1</v>
      </c>
      <c r="BL139" s="34">
        <v>1</v>
      </c>
      <c r="BM139" s="34">
        <v>0.4</v>
      </c>
      <c r="BN139" s="34">
        <v>338</v>
      </c>
      <c r="BO139" s="34">
        <v>372</v>
      </c>
      <c r="BP139" s="34">
        <v>421</v>
      </c>
      <c r="BQ139" s="34">
        <v>471</v>
      </c>
      <c r="BR139" s="34">
        <v>0</v>
      </c>
      <c r="BS139" s="34">
        <v>1</v>
      </c>
      <c r="BT139" s="453"/>
      <c r="BU139" s="151">
        <v>0.77500000000000002</v>
      </c>
      <c r="BV139" s="151">
        <v>0.84</v>
      </c>
      <c r="BW139" s="151">
        <v>42.8</v>
      </c>
      <c r="BX139" s="151">
        <v>100</v>
      </c>
      <c r="BY139" s="151">
        <v>400</v>
      </c>
      <c r="BZ139" s="151">
        <v>572</v>
      </c>
      <c r="CA139" s="151">
        <v>0.3</v>
      </c>
      <c r="CB139" s="151">
        <v>1.5</v>
      </c>
      <c r="CC139" s="151">
        <v>-47</v>
      </c>
    </row>
    <row r="140" spans="1:81" x14ac:dyDescent="0.25">
      <c r="A140" s="44">
        <f t="shared" si="13"/>
        <v>2014</v>
      </c>
      <c r="B140" s="44" t="str">
        <f t="shared" si="13"/>
        <v>SEPTIEMBRE</v>
      </c>
      <c r="C140" s="44">
        <v>11</v>
      </c>
      <c r="D140" s="44" t="str">
        <f t="shared" si="12"/>
        <v>SEPTIEMBRE 2014 / 10</v>
      </c>
      <c r="E140" s="178">
        <v>10</v>
      </c>
      <c r="F140" s="185">
        <v>41905</v>
      </c>
      <c r="G140" s="179">
        <v>46236</v>
      </c>
      <c r="H140" s="34" t="s">
        <v>130</v>
      </c>
      <c r="I140" s="153">
        <v>0.77900000000000003</v>
      </c>
      <c r="J140" s="34" t="s">
        <v>20</v>
      </c>
      <c r="K140" s="34">
        <v>0.5</v>
      </c>
      <c r="L140" s="34">
        <v>0</v>
      </c>
      <c r="M140" s="34">
        <v>0</v>
      </c>
      <c r="N140" s="34">
        <v>43.5</v>
      </c>
      <c r="O140" s="34">
        <v>-51.5</v>
      </c>
      <c r="P140" s="34">
        <v>104</v>
      </c>
      <c r="Q140" s="34">
        <v>30</v>
      </c>
      <c r="R140" s="155">
        <v>0</v>
      </c>
      <c r="S140" s="34">
        <v>12</v>
      </c>
      <c r="T140" s="34">
        <v>2.91</v>
      </c>
      <c r="U140" s="34">
        <v>1</v>
      </c>
      <c r="V140" s="34">
        <v>1</v>
      </c>
      <c r="W140" s="34">
        <v>100</v>
      </c>
      <c r="X140" s="34">
        <v>0</v>
      </c>
      <c r="Y140" s="34">
        <v>0</v>
      </c>
      <c r="Z140" s="34">
        <v>0.4</v>
      </c>
      <c r="AA140" s="34">
        <v>328</v>
      </c>
      <c r="AB140" s="34">
        <v>358</v>
      </c>
      <c r="AC140" s="34">
        <v>413</v>
      </c>
      <c r="AD140" s="34">
        <v>491</v>
      </c>
      <c r="AE140" s="34">
        <v>1</v>
      </c>
      <c r="AF140" s="34">
        <v>0</v>
      </c>
      <c r="AG140" s="450"/>
      <c r="AH140" s="151">
        <v>0.77500000000000002</v>
      </c>
      <c r="AI140" s="151">
        <v>0.84</v>
      </c>
      <c r="AJ140" s="151">
        <v>42.8</v>
      </c>
      <c r="AK140" s="151">
        <v>100</v>
      </c>
      <c r="AL140" s="151">
        <v>400</v>
      </c>
      <c r="AM140" s="151">
        <v>572</v>
      </c>
      <c r="AN140" s="151">
        <v>0.3</v>
      </c>
      <c r="AO140" s="151">
        <v>1.5</v>
      </c>
      <c r="AP140" s="151">
        <v>-47</v>
      </c>
      <c r="AQ140" s="235"/>
      <c r="AR140" s="178">
        <v>10</v>
      </c>
      <c r="AS140" s="185">
        <v>41911</v>
      </c>
      <c r="AT140" s="179">
        <v>46351</v>
      </c>
      <c r="AU140" s="34" t="s">
        <v>132</v>
      </c>
      <c r="AV140" s="153">
        <v>0.78</v>
      </c>
      <c r="AW140" s="34" t="s">
        <v>20</v>
      </c>
      <c r="AX140" s="34">
        <v>1</v>
      </c>
      <c r="AY140" s="34">
        <v>0.01</v>
      </c>
      <c r="AZ140" s="34">
        <v>0</v>
      </c>
      <c r="BA140" s="34">
        <v>43.5</v>
      </c>
      <c r="BB140" s="34">
        <v>-52</v>
      </c>
      <c r="BC140" s="34">
        <v>104</v>
      </c>
      <c r="BD140" s="34">
        <v>30</v>
      </c>
      <c r="BE140" s="155">
        <v>1.6E-2</v>
      </c>
      <c r="BF140" s="34">
        <v>12.3</v>
      </c>
      <c r="BG140" s="34">
        <v>3.2</v>
      </c>
      <c r="BH140" s="34">
        <v>1</v>
      </c>
      <c r="BI140" s="34">
        <v>1</v>
      </c>
      <c r="BJ140" s="34">
        <v>98</v>
      </c>
      <c r="BK140" s="34">
        <v>1</v>
      </c>
      <c r="BL140" s="34">
        <v>1</v>
      </c>
      <c r="BM140" s="34">
        <v>0.4</v>
      </c>
      <c r="BN140" s="34">
        <v>338</v>
      </c>
      <c r="BO140" s="34">
        <v>374</v>
      </c>
      <c r="BP140" s="34">
        <v>421</v>
      </c>
      <c r="BQ140" s="34">
        <v>475</v>
      </c>
      <c r="BR140" s="34">
        <v>0</v>
      </c>
      <c r="BS140" s="34">
        <v>1</v>
      </c>
      <c r="BT140" s="453"/>
      <c r="BU140" s="151">
        <v>0.77500000000000002</v>
      </c>
      <c r="BV140" s="151">
        <v>0.84</v>
      </c>
      <c r="BW140" s="151">
        <v>42.8</v>
      </c>
      <c r="BX140" s="151">
        <v>100</v>
      </c>
      <c r="BY140" s="151">
        <v>400</v>
      </c>
      <c r="BZ140" s="151">
        <v>572</v>
      </c>
      <c r="CA140" s="151">
        <v>0.3</v>
      </c>
      <c r="CB140" s="151">
        <v>1.5</v>
      </c>
      <c r="CC140" s="151">
        <v>-47</v>
      </c>
    </row>
    <row r="141" spans="1:81" x14ac:dyDescent="0.25">
      <c r="A141" s="44">
        <f t="shared" si="13"/>
        <v>2014</v>
      </c>
      <c r="B141" s="44" t="str">
        <f t="shared" si="13"/>
        <v>SEPTIEMBRE</v>
      </c>
      <c r="C141" s="44">
        <v>12</v>
      </c>
      <c r="D141" s="44" t="str">
        <f t="shared" si="12"/>
        <v>SEPTIEMBRE 2014 / 11</v>
      </c>
      <c r="E141" s="178">
        <v>11</v>
      </c>
      <c r="F141" s="185">
        <v>41907</v>
      </c>
      <c r="G141" s="179">
        <v>46275</v>
      </c>
      <c r="H141" s="34" t="s">
        <v>131</v>
      </c>
      <c r="I141" s="153">
        <v>0.77880000000000005</v>
      </c>
      <c r="J141" s="34" t="s">
        <v>20</v>
      </c>
      <c r="K141" s="34">
        <v>0.5</v>
      </c>
      <c r="L141" s="34">
        <v>0</v>
      </c>
      <c r="M141" s="34">
        <v>0</v>
      </c>
      <c r="N141" s="34">
        <v>43.5</v>
      </c>
      <c r="O141" s="34">
        <v>-51.5</v>
      </c>
      <c r="P141" s="34">
        <v>104</v>
      </c>
      <c r="Q141" s="34">
        <v>30</v>
      </c>
      <c r="R141" s="155">
        <v>0</v>
      </c>
      <c r="S141" s="34">
        <v>12</v>
      </c>
      <c r="T141" s="34">
        <v>2.99</v>
      </c>
      <c r="U141" s="34">
        <v>1</v>
      </c>
      <c r="V141" s="34">
        <v>1</v>
      </c>
      <c r="W141" s="34">
        <v>100</v>
      </c>
      <c r="X141" s="34">
        <v>0</v>
      </c>
      <c r="Y141" s="34">
        <v>0</v>
      </c>
      <c r="Z141" s="34">
        <v>0.4</v>
      </c>
      <c r="AA141" s="34">
        <v>331</v>
      </c>
      <c r="AB141" s="34">
        <v>360</v>
      </c>
      <c r="AC141" s="34">
        <v>414</v>
      </c>
      <c r="AD141" s="34">
        <v>492</v>
      </c>
      <c r="AE141" s="34">
        <v>1</v>
      </c>
      <c r="AF141" s="34">
        <v>0</v>
      </c>
      <c r="AG141" s="450"/>
      <c r="AH141" s="151">
        <v>0.77500000000000002</v>
      </c>
      <c r="AI141" s="151">
        <v>0.84</v>
      </c>
      <c r="AJ141" s="151">
        <v>42.8</v>
      </c>
      <c r="AK141" s="151">
        <v>100</v>
      </c>
      <c r="AL141" s="151">
        <v>400</v>
      </c>
      <c r="AM141" s="151">
        <v>572</v>
      </c>
      <c r="AN141" s="151">
        <v>0.3</v>
      </c>
      <c r="AO141" s="151">
        <v>1.5</v>
      </c>
      <c r="AP141" s="151">
        <v>-47</v>
      </c>
      <c r="AQ141" s="235"/>
      <c r="AR141" s="152"/>
      <c r="AS141" s="19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454"/>
      <c r="BU141" s="152"/>
      <c r="BV141" s="152"/>
      <c r="BW141" s="152"/>
      <c r="BX141" s="152"/>
      <c r="BY141" s="152"/>
      <c r="BZ141" s="152"/>
    </row>
    <row r="142" spans="1:81" x14ac:dyDescent="0.25">
      <c r="A142" s="44">
        <f t="shared" si="13"/>
        <v>2014</v>
      </c>
      <c r="B142" s="44" t="str">
        <f t="shared" si="13"/>
        <v>SEPTIEMBRE</v>
      </c>
      <c r="C142" s="44">
        <v>13</v>
      </c>
      <c r="D142" s="44" t="str">
        <f t="shared" si="12"/>
        <v>SEPTIEMBRE 2014 / 12</v>
      </c>
      <c r="E142" s="178">
        <v>12</v>
      </c>
      <c r="F142" s="185">
        <v>41909</v>
      </c>
      <c r="G142" s="179">
        <v>46335</v>
      </c>
      <c r="H142" s="34" t="s">
        <v>130</v>
      </c>
      <c r="I142" s="153">
        <v>0.77829999999999999</v>
      </c>
      <c r="J142" s="34" t="s">
        <v>20</v>
      </c>
      <c r="K142" s="34">
        <v>0.5</v>
      </c>
      <c r="L142" s="34">
        <v>0</v>
      </c>
      <c r="M142" s="34">
        <v>0</v>
      </c>
      <c r="N142" s="34">
        <v>43.5</v>
      </c>
      <c r="O142" s="34">
        <v>-51.5</v>
      </c>
      <c r="P142" s="34">
        <v>103</v>
      </c>
      <c r="Q142" s="34">
        <v>30</v>
      </c>
      <c r="R142" s="155">
        <v>0</v>
      </c>
      <c r="S142" s="34">
        <v>12</v>
      </c>
      <c r="T142" s="34">
        <v>2.98</v>
      </c>
      <c r="U142" s="34">
        <v>1</v>
      </c>
      <c r="V142" s="34">
        <v>1</v>
      </c>
      <c r="W142" s="34">
        <v>100</v>
      </c>
      <c r="X142" s="34">
        <v>0</v>
      </c>
      <c r="Y142" s="34">
        <v>0</v>
      </c>
      <c r="Z142" s="34">
        <v>0.4</v>
      </c>
      <c r="AA142" s="34">
        <v>328</v>
      </c>
      <c r="AB142" s="34">
        <v>358</v>
      </c>
      <c r="AC142" s="34">
        <v>410</v>
      </c>
      <c r="AD142" s="34">
        <v>486</v>
      </c>
      <c r="AE142" s="34">
        <v>1.5</v>
      </c>
      <c r="AF142" s="34">
        <v>0</v>
      </c>
      <c r="AG142" s="450"/>
      <c r="AH142" s="151">
        <v>0.77500000000000002</v>
      </c>
      <c r="AI142" s="151">
        <v>0.84</v>
      </c>
      <c r="AJ142" s="151">
        <v>42.8</v>
      </c>
      <c r="AK142" s="151">
        <v>100</v>
      </c>
      <c r="AL142" s="151">
        <v>400</v>
      </c>
      <c r="AM142" s="151">
        <v>572</v>
      </c>
      <c r="AN142" s="151">
        <v>0.3</v>
      </c>
      <c r="AO142" s="151">
        <v>1.5</v>
      </c>
      <c r="AP142" s="151">
        <v>-47</v>
      </c>
      <c r="AQ142" s="235"/>
      <c r="AR142" s="152"/>
      <c r="AS142" s="19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454"/>
      <c r="BU142" s="152"/>
      <c r="BV142" s="152"/>
      <c r="BW142" s="152"/>
      <c r="BX142" s="152"/>
      <c r="BY142" s="152"/>
      <c r="BZ142" s="152"/>
    </row>
    <row r="143" spans="1:81" x14ac:dyDescent="0.25">
      <c r="A143" s="44">
        <f t="shared" si="13"/>
        <v>2014</v>
      </c>
      <c r="B143" s="44" t="str">
        <f t="shared" si="13"/>
        <v>SEPTIEMBRE</v>
      </c>
      <c r="C143" s="44">
        <v>14</v>
      </c>
      <c r="D143" s="44" t="str">
        <f t="shared" si="12"/>
        <v>SEPTIEMBRE 2014 / 13</v>
      </c>
      <c r="E143" s="178">
        <v>13</v>
      </c>
      <c r="F143" s="185">
        <v>41911</v>
      </c>
      <c r="G143" s="179">
        <v>46368</v>
      </c>
      <c r="H143" s="34" t="s">
        <v>129</v>
      </c>
      <c r="I143" s="153">
        <v>0.77790000000000004</v>
      </c>
      <c r="J143" s="34" t="s">
        <v>20</v>
      </c>
      <c r="K143" s="34">
        <v>0.5</v>
      </c>
      <c r="L143" s="34">
        <v>0</v>
      </c>
      <c r="M143" s="34">
        <v>0</v>
      </c>
      <c r="N143" s="34">
        <v>43.5</v>
      </c>
      <c r="O143" s="34">
        <v>-51</v>
      </c>
      <c r="P143" s="34">
        <v>103</v>
      </c>
      <c r="Q143" s="34">
        <v>30</v>
      </c>
      <c r="R143" s="155">
        <v>0</v>
      </c>
      <c r="S143" s="34">
        <v>12</v>
      </c>
      <c r="T143" s="34">
        <v>2.9</v>
      </c>
      <c r="U143" s="34">
        <v>1</v>
      </c>
      <c r="V143" s="34">
        <v>1</v>
      </c>
      <c r="W143" s="34">
        <v>100</v>
      </c>
      <c r="X143" s="34">
        <v>0</v>
      </c>
      <c r="Y143" s="34">
        <v>0</v>
      </c>
      <c r="Z143" s="34">
        <v>0.4</v>
      </c>
      <c r="AA143" s="34">
        <v>330</v>
      </c>
      <c r="AB143" s="34">
        <v>358</v>
      </c>
      <c r="AC143" s="34">
        <v>412</v>
      </c>
      <c r="AD143" s="34">
        <v>492</v>
      </c>
      <c r="AE143" s="34">
        <v>1.5</v>
      </c>
      <c r="AF143" s="34">
        <v>0</v>
      </c>
      <c r="AG143" s="450"/>
      <c r="AH143" s="151">
        <v>0.77500000000000002</v>
      </c>
      <c r="AI143" s="151">
        <v>0.84</v>
      </c>
      <c r="AJ143" s="151">
        <v>42.8</v>
      </c>
      <c r="AK143" s="151">
        <v>100</v>
      </c>
      <c r="AL143" s="151">
        <v>400</v>
      </c>
      <c r="AM143" s="151">
        <v>572</v>
      </c>
      <c r="AN143" s="151">
        <v>0.3</v>
      </c>
      <c r="AO143" s="151">
        <v>1.5</v>
      </c>
      <c r="AP143" s="151">
        <v>-47</v>
      </c>
      <c r="AQ143" s="235"/>
      <c r="AR143" s="152"/>
      <c r="AS143" s="19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454"/>
      <c r="BU143" s="152"/>
      <c r="BV143" s="152"/>
      <c r="BW143" s="152"/>
      <c r="BX143" s="152"/>
      <c r="BY143" s="152"/>
      <c r="BZ143" s="152"/>
    </row>
    <row r="144" spans="1:81" x14ac:dyDescent="0.25">
      <c r="A144" s="44">
        <f t="shared" si="13"/>
        <v>2014</v>
      </c>
      <c r="B144" s="44" t="str">
        <f t="shared" si="13"/>
        <v>SEPTIEMBRE</v>
      </c>
      <c r="C144" s="44">
        <v>15</v>
      </c>
      <c r="D144" s="44" t="str">
        <f t="shared" si="12"/>
        <v>SEPTIEMBRE 2014 / 14</v>
      </c>
    </row>
    <row r="145" spans="1:4" x14ac:dyDescent="0.25">
      <c r="A145" s="44">
        <f t="shared" si="13"/>
        <v>2014</v>
      </c>
      <c r="B145" s="44" t="str">
        <f t="shared" si="13"/>
        <v>SEPTIEMBRE</v>
      </c>
      <c r="C145" s="44">
        <v>16</v>
      </c>
      <c r="D145" s="44" t="str">
        <f t="shared" si="12"/>
        <v>SEPTIEMBRE 2014 / 15</v>
      </c>
    </row>
    <row r="146" spans="1:4" x14ac:dyDescent="0.25">
      <c r="A146" s="44">
        <f t="shared" si="13"/>
        <v>2014</v>
      </c>
      <c r="B146" s="44" t="str">
        <f t="shared" si="13"/>
        <v>SEPTIEMBRE</v>
      </c>
      <c r="C146" s="44">
        <v>17</v>
      </c>
      <c r="D146" s="44" t="str">
        <f t="shared" si="12"/>
        <v>SEPTIEMBRE 2014 / 16</v>
      </c>
    </row>
    <row r="147" spans="1:4" x14ac:dyDescent="0.25">
      <c r="A147" s="44">
        <f t="shared" si="13"/>
        <v>2014</v>
      </c>
      <c r="B147" s="44" t="str">
        <f t="shared" si="13"/>
        <v>SEPTIEMBRE</v>
      </c>
      <c r="C147" s="44">
        <v>18</v>
      </c>
      <c r="D147" s="44" t="str">
        <f t="shared" si="12"/>
        <v>SEPTIEMBRE 2014 / 17</v>
      </c>
    </row>
    <row r="148" spans="1:4" x14ac:dyDescent="0.25">
      <c r="A148" s="44">
        <f t="shared" si="13"/>
        <v>2014</v>
      </c>
      <c r="B148" s="44" t="str">
        <f t="shared" si="13"/>
        <v>SEPTIEMBRE</v>
      </c>
      <c r="C148" s="44">
        <v>19</v>
      </c>
      <c r="D148" s="44" t="str">
        <f t="shared" si="12"/>
        <v>SEPTIEMBRE 2014 / 18</v>
      </c>
    </row>
    <row r="149" spans="1:4" x14ac:dyDescent="0.25">
      <c r="A149" s="44">
        <f t="shared" si="13"/>
        <v>2014</v>
      </c>
      <c r="B149" s="44" t="str">
        <f t="shared" si="13"/>
        <v>SEPTIEMBRE</v>
      </c>
      <c r="C149" s="44">
        <v>20</v>
      </c>
      <c r="D149" s="44" t="str">
        <f t="shared" si="12"/>
        <v>SEPTIEMBRE 2014 / 19</v>
      </c>
    </row>
    <row r="150" spans="1:4" x14ac:dyDescent="0.25">
      <c r="A150" s="44">
        <f t="shared" si="13"/>
        <v>2014</v>
      </c>
      <c r="B150" s="44" t="str">
        <f t="shared" si="13"/>
        <v>SEPTIEMBRE</v>
      </c>
      <c r="C150" s="44">
        <v>21</v>
      </c>
      <c r="D150" s="44" t="str">
        <f t="shared" si="12"/>
        <v>SEPTIEMBRE 2014 / 20</v>
      </c>
    </row>
    <row r="151" spans="1:4" x14ac:dyDescent="0.25">
      <c r="A151" s="44">
        <f t="shared" si="13"/>
        <v>2014</v>
      </c>
      <c r="B151" s="44" t="str">
        <f t="shared" si="13"/>
        <v>SEPTIEMBRE</v>
      </c>
      <c r="C151" s="44">
        <v>22</v>
      </c>
      <c r="D151" s="44" t="str">
        <f t="shared" si="12"/>
        <v>SEPTIEMBRE 2014 / 21</v>
      </c>
    </row>
    <row r="152" spans="1:4" x14ac:dyDescent="0.25">
      <c r="A152" s="44">
        <f t="shared" si="13"/>
        <v>2014</v>
      </c>
      <c r="B152" s="44" t="str">
        <f t="shared" si="13"/>
        <v>SEPTIEMBRE</v>
      </c>
      <c r="C152" s="44">
        <v>23</v>
      </c>
      <c r="D152" s="44" t="str">
        <f t="shared" si="12"/>
        <v>SEPTIEMBRE 2014 / 22</v>
      </c>
    </row>
    <row r="153" spans="1:4" x14ac:dyDescent="0.25">
      <c r="A153" s="44">
        <f t="shared" si="13"/>
        <v>2014</v>
      </c>
      <c r="B153" s="44" t="str">
        <f t="shared" si="13"/>
        <v>SEPTIEMBRE</v>
      </c>
      <c r="C153" s="44">
        <v>24</v>
      </c>
      <c r="D153" s="44" t="str">
        <f t="shared" si="12"/>
        <v>SEPTIEMBRE 2014 / 23</v>
      </c>
    </row>
    <row r="154" spans="1:4" x14ac:dyDescent="0.25">
      <c r="A154" s="44">
        <f t="shared" si="13"/>
        <v>2014</v>
      </c>
      <c r="B154" s="44" t="str">
        <f t="shared" si="13"/>
        <v>SEPTIEMBRE</v>
      </c>
      <c r="C154" s="44">
        <v>25</v>
      </c>
      <c r="D154" s="44" t="str">
        <f t="shared" si="12"/>
        <v>SEPTIEMBRE 2014 / 24</v>
      </c>
    </row>
    <row r="155" spans="1:4" x14ac:dyDescent="0.25">
      <c r="A155" s="44">
        <f t="shared" si="13"/>
        <v>2014</v>
      </c>
      <c r="B155" s="44" t="str">
        <f t="shared" si="13"/>
        <v>SEPTIEMBRE</v>
      </c>
      <c r="C155" s="44">
        <v>26</v>
      </c>
      <c r="D155" s="44" t="str">
        <f t="shared" si="12"/>
        <v>SEPTIEMBRE 2014 / 25</v>
      </c>
    </row>
    <row r="156" spans="1:4" x14ac:dyDescent="0.25">
      <c r="A156" s="44">
        <f t="shared" si="13"/>
        <v>2014</v>
      </c>
      <c r="B156" s="44" t="str">
        <f t="shared" si="13"/>
        <v>SEPTIEMBRE</v>
      </c>
      <c r="C156" s="44">
        <v>27</v>
      </c>
      <c r="D156" s="44" t="str">
        <f t="shared" si="12"/>
        <v>SEPTIEMBRE 2014 / 26</v>
      </c>
    </row>
    <row r="157" spans="1:4" x14ac:dyDescent="0.25">
      <c r="A157" s="44">
        <f t="shared" si="13"/>
        <v>2014</v>
      </c>
      <c r="B157" s="44" t="str">
        <f t="shared" si="13"/>
        <v>SEPTIEMBRE</v>
      </c>
      <c r="C157" s="44">
        <v>28</v>
      </c>
      <c r="D157" s="44" t="str">
        <f t="shared" si="12"/>
        <v>SEPTIEMBRE 2014 / 27</v>
      </c>
    </row>
    <row r="158" spans="1:4" x14ac:dyDescent="0.25">
      <c r="A158" s="44">
        <f t="shared" si="13"/>
        <v>2014</v>
      </c>
      <c r="B158" s="44" t="str">
        <f t="shared" si="13"/>
        <v>SEPTIEMBRE</v>
      </c>
      <c r="C158" s="44">
        <v>29</v>
      </c>
      <c r="D158" s="44" t="str">
        <f t="shared" si="12"/>
        <v>SEPTIEMBRE 2014 / 28</v>
      </c>
    </row>
    <row r="159" spans="1:4" x14ac:dyDescent="0.25">
      <c r="A159" s="44">
        <f t="shared" si="13"/>
        <v>2014</v>
      </c>
      <c r="B159" s="44" t="str">
        <f t="shared" si="13"/>
        <v>SEPTIEMBRE</v>
      </c>
      <c r="C159" s="44">
        <v>30</v>
      </c>
      <c r="D159" s="44" t="str">
        <f t="shared" si="12"/>
        <v>SEPTIEMBRE 2014 / 29</v>
      </c>
    </row>
    <row r="160" spans="1:4" x14ac:dyDescent="0.25">
      <c r="A160" s="44">
        <f t="shared" si="13"/>
        <v>2014</v>
      </c>
      <c r="B160" s="44" t="str">
        <f t="shared" si="13"/>
        <v>SEPTIEMBRE</v>
      </c>
      <c r="C160" s="44">
        <v>31</v>
      </c>
      <c r="D160" s="44" t="str">
        <f t="shared" si="12"/>
        <v>SEPTIEMBRE 2014 / 30</v>
      </c>
    </row>
    <row r="161" spans="1:81" s="206" customFormat="1" x14ac:dyDescent="0.25">
      <c r="D161" s="44" t="str">
        <f t="shared" si="12"/>
        <v>SEPTIEMBRE 2014 / 31</v>
      </c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55"/>
      <c r="AB161" s="44"/>
      <c r="AC161" s="44"/>
      <c r="AD161" s="44"/>
      <c r="AE161" s="44"/>
      <c r="AF161" s="44"/>
      <c r="AG161" s="417"/>
      <c r="AH161" s="44"/>
      <c r="AI161" s="44"/>
      <c r="AJ161" s="44"/>
      <c r="AK161" s="44"/>
      <c r="AL161" s="44"/>
      <c r="AM161" s="44"/>
      <c r="AN161" s="44"/>
      <c r="AO161" s="44"/>
      <c r="AP161" s="44"/>
      <c r="AQ161" s="207"/>
      <c r="AR161" s="44"/>
      <c r="AS161" s="44"/>
      <c r="AT161" s="44"/>
      <c r="AU161" s="44"/>
      <c r="AV161" s="44"/>
      <c r="AW161" s="44"/>
      <c r="AX161" s="55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  <c r="BK161" s="44"/>
      <c r="BL161" s="44"/>
      <c r="BM161" s="44"/>
      <c r="BN161" s="44"/>
      <c r="BO161" s="44"/>
      <c r="BP161" s="44"/>
      <c r="BQ161" s="44"/>
      <c r="BR161" s="44"/>
      <c r="BS161" s="44"/>
      <c r="BT161" s="411"/>
      <c r="BU161" s="44"/>
      <c r="BV161" s="55"/>
      <c r="BW161" s="44"/>
      <c r="BX161" s="44"/>
      <c r="BY161" s="44"/>
      <c r="BZ161" s="44"/>
      <c r="CA161" s="44"/>
      <c r="CB161" s="44"/>
      <c r="CC161" s="44"/>
    </row>
    <row r="162" spans="1:81" ht="15.75" x14ac:dyDescent="0.25">
      <c r="A162" s="44">
        <v>2014</v>
      </c>
      <c r="B162" s="44" t="s">
        <v>236</v>
      </c>
      <c r="C162" s="44">
        <v>1</v>
      </c>
      <c r="D162" s="208" t="s">
        <v>228</v>
      </c>
      <c r="E162" s="209">
        <f>IFERROR(AVERAGE(E131:E161),"")</f>
        <v>7</v>
      </c>
      <c r="F162" s="209">
        <f>IFERROR(AVERAGE(F131:F161),"")</f>
        <v>41897.769230769234</v>
      </c>
      <c r="G162" s="209">
        <f>IFERROR(AVERAGE(G131:G161),"")</f>
        <v>46100.75</v>
      </c>
      <c r="H162" s="209" t="str">
        <f>IFERROR(AVERAGE(H131:H161),"")</f>
        <v/>
      </c>
      <c r="I162" s="209">
        <f>IFERROR(AVERAGE(I131:I161),"")</f>
        <v>0.7780538461538461</v>
      </c>
      <c r="J162" s="209" t="str">
        <f t="shared" ref="J162:BU162" si="14">IFERROR(AVERAGE(J131:J161),"")</f>
        <v/>
      </c>
      <c r="K162" s="209">
        <f t="shared" si="14"/>
        <v>0.5</v>
      </c>
      <c r="L162" s="209">
        <f t="shared" si="14"/>
        <v>0</v>
      </c>
      <c r="M162" s="209">
        <f t="shared" si="14"/>
        <v>0</v>
      </c>
      <c r="N162" s="209">
        <f t="shared" si="14"/>
        <v>43.5</v>
      </c>
      <c r="O162" s="209">
        <f t="shared" si="14"/>
        <v>-51.269230769230766</v>
      </c>
      <c r="P162" s="209">
        <f t="shared" si="14"/>
        <v>102.84615384615384</v>
      </c>
      <c r="Q162" s="209">
        <f t="shared" si="14"/>
        <v>30</v>
      </c>
      <c r="R162" s="209">
        <f t="shared" si="14"/>
        <v>0</v>
      </c>
      <c r="S162" s="209">
        <f t="shared" si="14"/>
        <v>12.023076923076925</v>
      </c>
      <c r="T162" s="209">
        <f t="shared" si="14"/>
        <v>2.9492307692307689</v>
      </c>
      <c r="U162" s="209">
        <f t="shared" si="14"/>
        <v>1</v>
      </c>
      <c r="V162" s="209">
        <f t="shared" si="14"/>
        <v>1</v>
      </c>
      <c r="W162" s="209">
        <f t="shared" si="14"/>
        <v>100</v>
      </c>
      <c r="X162" s="209">
        <f t="shared" si="14"/>
        <v>0</v>
      </c>
      <c r="Y162" s="209">
        <f t="shared" si="14"/>
        <v>0.38461538461538464</v>
      </c>
      <c r="Z162" s="209">
        <f t="shared" si="14"/>
        <v>0.38461538461538464</v>
      </c>
      <c r="AA162" s="209">
        <f t="shared" si="14"/>
        <v>328.30769230769232</v>
      </c>
      <c r="AB162" s="209">
        <f t="shared" si="14"/>
        <v>358</v>
      </c>
      <c r="AC162" s="209">
        <f t="shared" si="14"/>
        <v>411.23076923076923</v>
      </c>
      <c r="AD162" s="209">
        <f t="shared" si="14"/>
        <v>490.46153846153845</v>
      </c>
      <c r="AE162" s="209">
        <f t="shared" si="14"/>
        <v>1.3461538461538463</v>
      </c>
      <c r="AF162" s="209">
        <f t="shared" si="14"/>
        <v>0</v>
      </c>
      <c r="AG162" s="418" t="str">
        <f t="shared" si="14"/>
        <v/>
      </c>
      <c r="AH162" s="209">
        <f t="shared" si="14"/>
        <v>0.77500000000000024</v>
      </c>
      <c r="AI162" s="209">
        <f t="shared" si="14"/>
        <v>0.84</v>
      </c>
      <c r="AJ162" s="209">
        <f t="shared" si="14"/>
        <v>42.8</v>
      </c>
      <c r="AK162" s="209">
        <f t="shared" si="14"/>
        <v>100</v>
      </c>
      <c r="AL162" s="209">
        <f t="shared" si="14"/>
        <v>400</v>
      </c>
      <c r="AM162" s="209">
        <f t="shared" si="14"/>
        <v>572</v>
      </c>
      <c r="AN162" s="209">
        <f t="shared" si="14"/>
        <v>0.29999999999999993</v>
      </c>
      <c r="AO162" s="209">
        <f t="shared" si="14"/>
        <v>1.5</v>
      </c>
      <c r="AP162" s="209">
        <f t="shared" si="14"/>
        <v>-47</v>
      </c>
      <c r="AQ162" s="209" t="str">
        <f t="shared" si="14"/>
        <v/>
      </c>
      <c r="AR162" s="209">
        <f t="shared" si="14"/>
        <v>5.5</v>
      </c>
      <c r="AS162" s="209">
        <f t="shared" si="14"/>
        <v>41899.699999999997</v>
      </c>
      <c r="AT162" s="209">
        <f t="shared" si="14"/>
        <v>46129.3</v>
      </c>
      <c r="AU162" s="209" t="str">
        <f t="shared" si="14"/>
        <v/>
      </c>
      <c r="AV162" s="209">
        <f t="shared" si="14"/>
        <v>0.78089000000000008</v>
      </c>
      <c r="AW162" s="209" t="str">
        <f t="shared" si="14"/>
        <v/>
      </c>
      <c r="AX162" s="210">
        <f t="shared" si="14"/>
        <v>1</v>
      </c>
      <c r="AY162" s="209">
        <f t="shared" si="14"/>
        <v>9.9999999999999985E-3</v>
      </c>
      <c r="AZ162" s="209">
        <f t="shared" si="14"/>
        <v>0</v>
      </c>
      <c r="BA162" s="209">
        <f t="shared" si="14"/>
        <v>43.510000000000005</v>
      </c>
      <c r="BB162" s="209">
        <f t="shared" si="14"/>
        <v>-51.6</v>
      </c>
      <c r="BC162" s="209">
        <f t="shared" si="14"/>
        <v>105.7</v>
      </c>
      <c r="BD162" s="209">
        <f t="shared" si="14"/>
        <v>30</v>
      </c>
      <c r="BE162" s="209">
        <f t="shared" si="14"/>
        <v>1.4800000000000002E-2</v>
      </c>
      <c r="BF162" s="209">
        <f t="shared" si="14"/>
        <v>12.38</v>
      </c>
      <c r="BG162" s="209">
        <f t="shared" si="14"/>
        <v>3.15</v>
      </c>
      <c r="BH162" s="209">
        <f t="shared" si="14"/>
        <v>1</v>
      </c>
      <c r="BI162" s="209">
        <f t="shared" si="14"/>
        <v>1</v>
      </c>
      <c r="BJ162" s="209">
        <f t="shared" si="14"/>
        <v>98.8</v>
      </c>
      <c r="BK162" s="209">
        <f t="shared" si="14"/>
        <v>1</v>
      </c>
      <c r="BL162" s="209">
        <f t="shared" si="14"/>
        <v>1</v>
      </c>
      <c r="BM162" s="209">
        <f t="shared" si="14"/>
        <v>0.25</v>
      </c>
      <c r="BN162" s="209">
        <f t="shared" si="14"/>
        <v>338.4</v>
      </c>
      <c r="BO162" s="209">
        <f t="shared" si="14"/>
        <v>374</v>
      </c>
      <c r="BP162" s="209">
        <f t="shared" si="14"/>
        <v>423.1</v>
      </c>
      <c r="BQ162" s="209">
        <f t="shared" si="14"/>
        <v>475.3</v>
      </c>
      <c r="BR162" s="209">
        <f t="shared" si="14"/>
        <v>0</v>
      </c>
      <c r="BS162" s="209">
        <f t="shared" si="14"/>
        <v>1.1000000000000001</v>
      </c>
      <c r="BT162" s="412" t="str">
        <f t="shared" si="14"/>
        <v/>
      </c>
      <c r="BU162" s="209">
        <f t="shared" si="14"/>
        <v>0.77500000000000013</v>
      </c>
      <c r="BV162" s="210">
        <f>IFERROR(AVERAGE(BV131:BV161),"")</f>
        <v>0.84000000000000008</v>
      </c>
      <c r="BW162" s="206"/>
      <c r="BX162" s="206"/>
      <c r="BY162" s="206"/>
      <c r="BZ162" s="206"/>
      <c r="CA162" s="206"/>
      <c r="CB162" s="206"/>
      <c r="CC162" s="206"/>
    </row>
    <row r="163" spans="1:81" x14ac:dyDescent="0.25">
      <c r="A163" s="44">
        <f>A162</f>
        <v>2014</v>
      </c>
      <c r="B163" s="44" t="str">
        <f>B162</f>
        <v>OCTUBRE</v>
      </c>
      <c r="C163" s="44">
        <v>2</v>
      </c>
      <c r="D163" s="44" t="str">
        <f t="shared" ref="D163:D193" si="15">B162&amp;" "&amp;A162&amp;" / "&amp;C162</f>
        <v>OCTUBRE 2014 / 1</v>
      </c>
      <c r="E163" s="178">
        <v>1</v>
      </c>
      <c r="F163" s="185">
        <v>41913</v>
      </c>
      <c r="G163" s="179">
        <v>46566</v>
      </c>
      <c r="H163" s="33" t="s">
        <v>130</v>
      </c>
      <c r="I163" s="153">
        <v>0.77829999999999999</v>
      </c>
      <c r="J163" s="34" t="s">
        <v>20</v>
      </c>
      <c r="K163" s="34">
        <v>0.5</v>
      </c>
      <c r="L163" s="34">
        <v>0</v>
      </c>
      <c r="M163" s="34">
        <v>0</v>
      </c>
      <c r="N163" s="34">
        <v>43.5</v>
      </c>
      <c r="O163" s="34">
        <v>-51</v>
      </c>
      <c r="P163" s="34">
        <v>103</v>
      </c>
      <c r="Q163" s="34">
        <v>30</v>
      </c>
      <c r="R163" s="155">
        <v>0</v>
      </c>
      <c r="S163" s="34">
        <v>12</v>
      </c>
      <c r="T163" s="34">
        <v>2.96</v>
      </c>
      <c r="U163" s="34">
        <v>1</v>
      </c>
      <c r="V163" s="34">
        <v>1</v>
      </c>
      <c r="W163" s="34">
        <v>100</v>
      </c>
      <c r="X163" s="34">
        <v>0</v>
      </c>
      <c r="Y163" s="34">
        <v>0</v>
      </c>
      <c r="Z163" s="34">
        <v>0.4</v>
      </c>
      <c r="AA163" s="34">
        <v>327</v>
      </c>
      <c r="AB163" s="34">
        <v>359</v>
      </c>
      <c r="AC163" s="34">
        <v>411</v>
      </c>
      <c r="AD163" s="34">
        <v>490</v>
      </c>
      <c r="AE163" s="34">
        <v>1.5</v>
      </c>
      <c r="AF163" s="34">
        <v>0</v>
      </c>
      <c r="AG163" s="450"/>
      <c r="AH163" s="151">
        <v>0.77500000000000002</v>
      </c>
      <c r="AI163" s="151">
        <v>0.84</v>
      </c>
      <c r="AJ163" s="151">
        <v>42.8</v>
      </c>
      <c r="AK163" s="151">
        <v>100</v>
      </c>
      <c r="AL163" s="151">
        <v>400</v>
      </c>
      <c r="AM163" s="151">
        <v>572</v>
      </c>
      <c r="AN163" s="151">
        <v>0.3</v>
      </c>
      <c r="AO163" s="151">
        <v>1.5</v>
      </c>
      <c r="AP163" s="151">
        <v>-47</v>
      </c>
      <c r="AQ163" s="235"/>
      <c r="AR163" s="178">
        <v>1</v>
      </c>
      <c r="AS163" s="185">
        <v>41915</v>
      </c>
      <c r="AT163" s="179">
        <v>46591</v>
      </c>
      <c r="AU163" s="33" t="s">
        <v>135</v>
      </c>
      <c r="AV163" s="153">
        <v>0.78029999999999999</v>
      </c>
      <c r="AW163" s="34" t="s">
        <v>20</v>
      </c>
      <c r="AX163" s="34">
        <v>1</v>
      </c>
      <c r="AY163" s="34">
        <v>0.01</v>
      </c>
      <c r="AZ163" s="34">
        <v>0</v>
      </c>
      <c r="BA163" s="34">
        <v>43.5</v>
      </c>
      <c r="BB163" s="34">
        <v>-51.5</v>
      </c>
      <c r="BC163" s="34">
        <v>108</v>
      </c>
      <c r="BD163" s="34">
        <v>30</v>
      </c>
      <c r="BE163" s="155">
        <v>1.6E-2</v>
      </c>
      <c r="BF163" s="34">
        <v>12.4</v>
      </c>
      <c r="BG163" s="34">
        <v>3.2</v>
      </c>
      <c r="BH163" s="34">
        <v>1</v>
      </c>
      <c r="BI163" s="34">
        <v>1</v>
      </c>
      <c r="BJ163" s="34">
        <v>98</v>
      </c>
      <c r="BK163" s="34">
        <v>1</v>
      </c>
      <c r="BL163" s="34">
        <v>1</v>
      </c>
      <c r="BM163" s="34">
        <v>0.2</v>
      </c>
      <c r="BN163" s="34">
        <v>338</v>
      </c>
      <c r="BO163" s="34">
        <v>376</v>
      </c>
      <c r="BP163" s="34">
        <v>424</v>
      </c>
      <c r="BQ163" s="34">
        <v>482</v>
      </c>
      <c r="BR163" s="34">
        <v>0</v>
      </c>
      <c r="BS163" s="34">
        <v>1</v>
      </c>
      <c r="BT163" s="453"/>
      <c r="BU163" s="151">
        <v>0.77500000000000002</v>
      </c>
      <c r="BV163" s="151">
        <v>0.84</v>
      </c>
      <c r="BW163" s="151">
        <v>42.8</v>
      </c>
      <c r="BX163" s="151">
        <v>100</v>
      </c>
      <c r="BY163" s="151">
        <v>400</v>
      </c>
      <c r="BZ163" s="151">
        <v>572</v>
      </c>
      <c r="CA163" s="151">
        <v>0.3</v>
      </c>
      <c r="CB163" s="151">
        <v>1.5</v>
      </c>
      <c r="CC163" s="151">
        <v>-47</v>
      </c>
    </row>
    <row r="164" spans="1:81" x14ac:dyDescent="0.25">
      <c r="A164" s="44">
        <f t="shared" ref="A164:B192" si="16">A163</f>
        <v>2014</v>
      </c>
      <c r="B164" s="44" t="str">
        <f t="shared" si="16"/>
        <v>OCTUBRE</v>
      </c>
      <c r="C164" s="44">
        <v>3</v>
      </c>
      <c r="D164" s="44" t="str">
        <f t="shared" si="15"/>
        <v>OCTUBRE 2014 / 2</v>
      </c>
      <c r="E164" s="178">
        <v>2</v>
      </c>
      <c r="F164" s="185">
        <v>41915</v>
      </c>
      <c r="G164" s="179">
        <v>46625</v>
      </c>
      <c r="H164" s="34" t="s">
        <v>131</v>
      </c>
      <c r="I164" s="153">
        <v>0.77790000000000004</v>
      </c>
      <c r="J164" s="34" t="s">
        <v>20</v>
      </c>
      <c r="K164" s="34">
        <v>0.5</v>
      </c>
      <c r="L164" s="34">
        <v>0</v>
      </c>
      <c r="M164" s="34">
        <v>0</v>
      </c>
      <c r="N164" s="34">
        <v>43.5</v>
      </c>
      <c r="O164" s="34">
        <v>-51.5</v>
      </c>
      <c r="P164" s="34">
        <v>103</v>
      </c>
      <c r="Q164" s="34">
        <v>30</v>
      </c>
      <c r="R164" s="155">
        <v>0</v>
      </c>
      <c r="S164" s="34">
        <v>12</v>
      </c>
      <c r="T164" s="34">
        <v>2.95</v>
      </c>
      <c r="U164" s="34">
        <v>1</v>
      </c>
      <c r="V164" s="34">
        <v>1</v>
      </c>
      <c r="W164" s="34">
        <v>100</v>
      </c>
      <c r="X164" s="34">
        <v>0</v>
      </c>
      <c r="Y164" s="34">
        <v>0</v>
      </c>
      <c r="Z164" s="34">
        <v>0.4</v>
      </c>
      <c r="AA164" s="34">
        <v>328</v>
      </c>
      <c r="AB164" s="34">
        <v>356</v>
      </c>
      <c r="AC164" s="34">
        <v>410</v>
      </c>
      <c r="AD164" s="34">
        <v>491</v>
      </c>
      <c r="AE164" s="34">
        <v>1</v>
      </c>
      <c r="AF164" s="34">
        <v>0</v>
      </c>
      <c r="AG164" s="450"/>
      <c r="AH164" s="151">
        <v>0.77500000000000002</v>
      </c>
      <c r="AI164" s="151">
        <v>0.84</v>
      </c>
      <c r="AJ164" s="151">
        <v>42.8</v>
      </c>
      <c r="AK164" s="151">
        <v>100</v>
      </c>
      <c r="AL164" s="151">
        <v>400</v>
      </c>
      <c r="AM164" s="151">
        <v>572</v>
      </c>
      <c r="AN164" s="151">
        <v>0.3</v>
      </c>
      <c r="AO164" s="151">
        <v>1.5</v>
      </c>
      <c r="AP164" s="151">
        <v>-47</v>
      </c>
      <c r="AQ164" s="235"/>
      <c r="AR164" s="178">
        <v>2</v>
      </c>
      <c r="AS164" s="185">
        <v>41916</v>
      </c>
      <c r="AT164" s="179">
        <v>46611</v>
      </c>
      <c r="AU164" s="34" t="s">
        <v>136</v>
      </c>
      <c r="AV164" s="153">
        <v>0.78029999999999999</v>
      </c>
      <c r="AW164" s="34" t="s">
        <v>20</v>
      </c>
      <c r="AX164" s="34">
        <v>1</v>
      </c>
      <c r="AY164" s="34">
        <v>0.01</v>
      </c>
      <c r="AZ164" s="34">
        <v>0</v>
      </c>
      <c r="BA164" s="34">
        <v>43.5</v>
      </c>
      <c r="BB164" s="34">
        <v>-52</v>
      </c>
      <c r="BC164" s="34">
        <v>108</v>
      </c>
      <c r="BD164" s="34">
        <v>30</v>
      </c>
      <c r="BE164" s="155">
        <v>1.6E-2</v>
      </c>
      <c r="BF164" s="34">
        <v>12.3</v>
      </c>
      <c r="BG164" s="34">
        <v>3.2</v>
      </c>
      <c r="BH164" s="34">
        <v>1</v>
      </c>
      <c r="BI164" s="34">
        <v>1</v>
      </c>
      <c r="BJ164" s="34">
        <v>98</v>
      </c>
      <c r="BK164" s="34">
        <v>1</v>
      </c>
      <c r="BL164" s="34">
        <v>1</v>
      </c>
      <c r="BM164" s="34">
        <v>0.4</v>
      </c>
      <c r="BN164" s="34">
        <v>336</v>
      </c>
      <c r="BO164" s="34">
        <v>374</v>
      </c>
      <c r="BP164" s="34">
        <v>423</v>
      </c>
      <c r="BQ164" s="34">
        <v>478</v>
      </c>
      <c r="BR164" s="34">
        <v>0</v>
      </c>
      <c r="BS164" s="34">
        <v>1</v>
      </c>
      <c r="BT164" s="453"/>
      <c r="BU164" s="151">
        <v>0.77500000000000002</v>
      </c>
      <c r="BV164" s="151">
        <v>0.84</v>
      </c>
      <c r="BW164" s="151">
        <v>42.8</v>
      </c>
      <c r="BX164" s="151">
        <v>100</v>
      </c>
      <c r="BY164" s="151">
        <v>400</v>
      </c>
      <c r="BZ164" s="151">
        <v>572</v>
      </c>
      <c r="CA164" s="151">
        <v>0.3</v>
      </c>
      <c r="CB164" s="151">
        <v>1.5</v>
      </c>
      <c r="CC164" s="151">
        <v>-47</v>
      </c>
    </row>
    <row r="165" spans="1:81" x14ac:dyDescent="0.25">
      <c r="A165" s="44">
        <f t="shared" si="16"/>
        <v>2014</v>
      </c>
      <c r="B165" s="44" t="str">
        <f t="shared" si="16"/>
        <v>OCTUBRE</v>
      </c>
      <c r="C165" s="44">
        <v>4</v>
      </c>
      <c r="D165" s="44" t="str">
        <f t="shared" si="15"/>
        <v>OCTUBRE 2014 / 3</v>
      </c>
      <c r="E165" s="178">
        <v>3</v>
      </c>
      <c r="F165" s="185">
        <v>41917</v>
      </c>
      <c r="G165" s="179">
        <v>46651</v>
      </c>
      <c r="H165" s="34" t="s">
        <v>130</v>
      </c>
      <c r="I165" s="153">
        <v>0.77790000000000004</v>
      </c>
      <c r="J165" s="34" t="s">
        <v>20</v>
      </c>
      <c r="K165" s="34">
        <v>0.5</v>
      </c>
      <c r="L165" s="34">
        <v>0</v>
      </c>
      <c r="M165" s="34">
        <v>0</v>
      </c>
      <c r="N165" s="34">
        <v>43.5</v>
      </c>
      <c r="O165" s="34">
        <v>-49</v>
      </c>
      <c r="P165" s="34">
        <v>103</v>
      </c>
      <c r="Q165" s="34">
        <v>30</v>
      </c>
      <c r="R165" s="155">
        <v>0</v>
      </c>
      <c r="S165" s="34">
        <v>12.2</v>
      </c>
      <c r="T165" s="34">
        <v>2.95</v>
      </c>
      <c r="U165" s="34">
        <v>1</v>
      </c>
      <c r="V165" s="34">
        <v>1</v>
      </c>
      <c r="W165" s="34">
        <v>100</v>
      </c>
      <c r="X165" s="34">
        <v>0</v>
      </c>
      <c r="Y165" s="34">
        <v>0</v>
      </c>
      <c r="Z165" s="34">
        <v>0.3</v>
      </c>
      <c r="AA165" s="34">
        <v>327</v>
      </c>
      <c r="AB165" s="34">
        <v>358</v>
      </c>
      <c r="AC165" s="34">
        <v>410</v>
      </c>
      <c r="AD165" s="34">
        <v>490</v>
      </c>
      <c r="AE165" s="34">
        <v>1</v>
      </c>
      <c r="AF165" s="34">
        <v>0</v>
      </c>
      <c r="AG165" s="450"/>
      <c r="AH165" s="151">
        <v>0.77500000000000002</v>
      </c>
      <c r="AI165" s="151">
        <v>0.84</v>
      </c>
      <c r="AJ165" s="151">
        <v>42.8</v>
      </c>
      <c r="AK165" s="151">
        <v>100</v>
      </c>
      <c r="AL165" s="151">
        <v>400</v>
      </c>
      <c r="AM165" s="151">
        <v>572</v>
      </c>
      <c r="AN165" s="151">
        <v>0.3</v>
      </c>
      <c r="AO165" s="151">
        <v>1.5</v>
      </c>
      <c r="AP165" s="151">
        <v>-47</v>
      </c>
      <c r="AQ165" s="235"/>
      <c r="AR165" s="178">
        <v>3</v>
      </c>
      <c r="AS165" s="185">
        <v>41919</v>
      </c>
      <c r="AT165" s="179">
        <v>46660</v>
      </c>
      <c r="AU165" s="34" t="s">
        <v>137</v>
      </c>
      <c r="AV165" s="153">
        <v>0.77890000000000004</v>
      </c>
      <c r="AW165" s="34" t="s">
        <v>20</v>
      </c>
      <c r="AX165" s="34">
        <v>1</v>
      </c>
      <c r="AY165" s="34">
        <v>0.01</v>
      </c>
      <c r="AZ165" s="34">
        <v>0</v>
      </c>
      <c r="BA165" s="34">
        <v>43.5</v>
      </c>
      <c r="BB165" s="34">
        <v>-52.5</v>
      </c>
      <c r="BC165" s="34">
        <v>106</v>
      </c>
      <c r="BD165" s="34">
        <v>30</v>
      </c>
      <c r="BE165" s="155">
        <v>1.6E-2</v>
      </c>
      <c r="BF165" s="34">
        <v>12.4</v>
      </c>
      <c r="BG165" s="34">
        <v>3.1</v>
      </c>
      <c r="BH165" s="34">
        <v>1</v>
      </c>
      <c r="BI165" s="34">
        <v>1</v>
      </c>
      <c r="BJ165" s="34">
        <v>99</v>
      </c>
      <c r="BK165" s="34">
        <v>1</v>
      </c>
      <c r="BL165" s="34">
        <v>1</v>
      </c>
      <c r="BM165" s="34">
        <v>0.4</v>
      </c>
      <c r="BN165" s="34">
        <v>334</v>
      </c>
      <c r="BO165" s="34">
        <v>370</v>
      </c>
      <c r="BP165" s="34">
        <v>417</v>
      </c>
      <c r="BQ165" s="34">
        <v>473</v>
      </c>
      <c r="BR165" s="34">
        <v>0</v>
      </c>
      <c r="BS165" s="34">
        <v>1</v>
      </c>
      <c r="BT165" s="453"/>
      <c r="BU165" s="151">
        <v>0.77500000000000002</v>
      </c>
      <c r="BV165" s="151">
        <v>0.84</v>
      </c>
      <c r="BW165" s="151">
        <v>42.8</v>
      </c>
      <c r="BX165" s="151">
        <v>100</v>
      </c>
      <c r="BY165" s="151">
        <v>400</v>
      </c>
      <c r="BZ165" s="151">
        <v>572</v>
      </c>
      <c r="CA165" s="151">
        <v>0.3</v>
      </c>
      <c r="CB165" s="151">
        <v>1.5</v>
      </c>
      <c r="CC165" s="151">
        <v>-47</v>
      </c>
    </row>
    <row r="166" spans="1:81" x14ac:dyDescent="0.25">
      <c r="A166" s="44">
        <f t="shared" si="16"/>
        <v>2014</v>
      </c>
      <c r="B166" s="44" t="str">
        <f t="shared" si="16"/>
        <v>OCTUBRE</v>
      </c>
      <c r="C166" s="44">
        <v>5</v>
      </c>
      <c r="D166" s="44" t="str">
        <f t="shared" si="15"/>
        <v>OCTUBRE 2014 / 4</v>
      </c>
      <c r="E166" s="178">
        <v>4</v>
      </c>
      <c r="F166" s="185">
        <v>41919</v>
      </c>
      <c r="G166" s="179">
        <v>46700</v>
      </c>
      <c r="H166" s="34" t="s">
        <v>132</v>
      </c>
      <c r="I166" s="153">
        <v>0.77829999999999999</v>
      </c>
      <c r="J166" s="34" t="s">
        <v>20</v>
      </c>
      <c r="K166" s="34">
        <v>0.5</v>
      </c>
      <c r="L166" s="34">
        <v>0</v>
      </c>
      <c r="M166" s="34">
        <v>0</v>
      </c>
      <c r="N166" s="34">
        <v>43.5</v>
      </c>
      <c r="O166" s="34">
        <v>-51.5</v>
      </c>
      <c r="P166" s="34">
        <v>104</v>
      </c>
      <c r="Q166" s="34">
        <v>29.5</v>
      </c>
      <c r="R166" s="155">
        <v>0</v>
      </c>
      <c r="S166" s="34">
        <v>12.1</v>
      </c>
      <c r="T166" s="34">
        <v>2.94</v>
      </c>
      <c r="U166" s="34">
        <v>1</v>
      </c>
      <c r="V166" s="34">
        <v>1</v>
      </c>
      <c r="W166" s="34">
        <v>100</v>
      </c>
      <c r="X166" s="34">
        <v>0</v>
      </c>
      <c r="Y166" s="34">
        <v>0</v>
      </c>
      <c r="Z166" s="34">
        <v>0.4</v>
      </c>
      <c r="AA166" s="34">
        <v>328</v>
      </c>
      <c r="AB166" s="34">
        <v>358</v>
      </c>
      <c r="AC166" s="34">
        <v>411</v>
      </c>
      <c r="AD166" s="34">
        <v>499</v>
      </c>
      <c r="AE166" s="34">
        <v>1</v>
      </c>
      <c r="AF166" s="34">
        <v>0</v>
      </c>
      <c r="AG166" s="450"/>
      <c r="AH166" s="151">
        <v>0.77500000000000002</v>
      </c>
      <c r="AI166" s="151">
        <v>0.84</v>
      </c>
      <c r="AJ166" s="151">
        <v>42.8</v>
      </c>
      <c r="AK166" s="151">
        <v>100</v>
      </c>
      <c r="AL166" s="151">
        <v>400</v>
      </c>
      <c r="AM166" s="151">
        <v>572</v>
      </c>
      <c r="AN166" s="151">
        <v>0.3</v>
      </c>
      <c r="AO166" s="151">
        <v>1.5</v>
      </c>
      <c r="AP166" s="151">
        <v>-47</v>
      </c>
      <c r="AQ166" s="235"/>
      <c r="AR166" s="178">
        <v>4</v>
      </c>
      <c r="AS166" s="185">
        <v>41920</v>
      </c>
      <c r="AT166" s="179">
        <v>46686</v>
      </c>
      <c r="AU166" s="34" t="s">
        <v>136</v>
      </c>
      <c r="AV166" s="153">
        <v>0.78029999999999999</v>
      </c>
      <c r="AW166" s="34" t="s">
        <v>20</v>
      </c>
      <c r="AX166" s="34">
        <v>1</v>
      </c>
      <c r="AY166" s="34">
        <v>0.01</v>
      </c>
      <c r="AZ166" s="34">
        <v>0</v>
      </c>
      <c r="BA166" s="34">
        <v>43.5</v>
      </c>
      <c r="BB166" s="34">
        <v>-52</v>
      </c>
      <c r="BC166" s="34">
        <v>106</v>
      </c>
      <c r="BD166" s="34">
        <v>30</v>
      </c>
      <c r="BE166" s="155">
        <v>1.6E-2</v>
      </c>
      <c r="BF166" s="34">
        <v>12.4</v>
      </c>
      <c r="BG166" s="34">
        <v>3.2</v>
      </c>
      <c r="BH166" s="34">
        <v>1</v>
      </c>
      <c r="BI166" s="34">
        <v>1</v>
      </c>
      <c r="BJ166" s="34">
        <v>98</v>
      </c>
      <c r="BK166" s="34">
        <v>1</v>
      </c>
      <c r="BL166" s="34">
        <v>1</v>
      </c>
      <c r="BM166" s="34">
        <v>0.4</v>
      </c>
      <c r="BN166" s="34">
        <v>336</v>
      </c>
      <c r="BO166" s="34">
        <v>374</v>
      </c>
      <c r="BP166" s="34">
        <v>424</v>
      </c>
      <c r="BQ166" s="34">
        <v>480</v>
      </c>
      <c r="BR166" s="34">
        <v>0</v>
      </c>
      <c r="BS166" s="34">
        <v>1</v>
      </c>
      <c r="BT166" s="453"/>
      <c r="BU166" s="151">
        <v>0.77500000000000002</v>
      </c>
      <c r="BV166" s="151">
        <v>0.84</v>
      </c>
      <c r="BW166" s="151">
        <v>42.8</v>
      </c>
      <c r="BX166" s="151">
        <v>100</v>
      </c>
      <c r="BY166" s="151">
        <v>400</v>
      </c>
      <c r="BZ166" s="151">
        <v>572</v>
      </c>
      <c r="CA166" s="151">
        <v>0.3</v>
      </c>
      <c r="CB166" s="151">
        <v>1.5</v>
      </c>
      <c r="CC166" s="151">
        <v>-47</v>
      </c>
    </row>
    <row r="167" spans="1:81" x14ac:dyDescent="0.25">
      <c r="A167" s="44">
        <f t="shared" si="16"/>
        <v>2014</v>
      </c>
      <c r="B167" s="44" t="str">
        <f t="shared" si="16"/>
        <v>OCTUBRE</v>
      </c>
      <c r="C167" s="44">
        <v>6</v>
      </c>
      <c r="D167" s="44" t="str">
        <f t="shared" si="15"/>
        <v>OCTUBRE 2014 / 5</v>
      </c>
      <c r="E167" s="178">
        <v>5</v>
      </c>
      <c r="F167" s="185">
        <v>41921</v>
      </c>
      <c r="G167" s="179">
        <v>46747</v>
      </c>
      <c r="H167" s="34" t="s">
        <v>130</v>
      </c>
      <c r="I167" s="153">
        <v>0.77829999999999999</v>
      </c>
      <c r="J167" s="34" t="s">
        <v>20</v>
      </c>
      <c r="K167" s="34">
        <v>0.5</v>
      </c>
      <c r="L167" s="34">
        <v>0</v>
      </c>
      <c r="M167" s="34">
        <v>0</v>
      </c>
      <c r="N167" s="34">
        <v>43.5</v>
      </c>
      <c r="O167" s="34">
        <v>-50</v>
      </c>
      <c r="P167" s="34">
        <v>103</v>
      </c>
      <c r="Q167" s="34">
        <v>30</v>
      </c>
      <c r="R167" s="155">
        <v>0</v>
      </c>
      <c r="S167" s="34">
        <v>12.2</v>
      </c>
      <c r="T167" s="34">
        <v>2.95</v>
      </c>
      <c r="U167" s="34">
        <v>1</v>
      </c>
      <c r="V167" s="34">
        <v>1</v>
      </c>
      <c r="W167" s="34">
        <v>100</v>
      </c>
      <c r="X167" s="34">
        <v>0</v>
      </c>
      <c r="Y167" s="34">
        <v>0</v>
      </c>
      <c r="Z167" s="34">
        <v>0.4</v>
      </c>
      <c r="AA167" s="34">
        <v>328</v>
      </c>
      <c r="AB167" s="34">
        <v>359</v>
      </c>
      <c r="AC167" s="34">
        <v>413</v>
      </c>
      <c r="AD167" s="34">
        <v>492</v>
      </c>
      <c r="AE167" s="34">
        <v>1</v>
      </c>
      <c r="AF167" s="34">
        <v>0</v>
      </c>
      <c r="AG167" s="450"/>
      <c r="AH167" s="151">
        <v>0.77500000000000002</v>
      </c>
      <c r="AI167" s="151">
        <v>0.84</v>
      </c>
      <c r="AJ167" s="151">
        <v>42.8</v>
      </c>
      <c r="AK167" s="151">
        <v>100</v>
      </c>
      <c r="AL167" s="151">
        <v>400</v>
      </c>
      <c r="AM167" s="151">
        <v>572</v>
      </c>
      <c r="AN167" s="151">
        <v>0.3</v>
      </c>
      <c r="AO167" s="151">
        <v>1.5</v>
      </c>
      <c r="AP167" s="151">
        <v>-47</v>
      </c>
      <c r="AQ167" s="235"/>
      <c r="AR167" s="178">
        <v>5</v>
      </c>
      <c r="AS167" s="185">
        <v>41924</v>
      </c>
      <c r="AT167" s="179">
        <v>46790</v>
      </c>
      <c r="AU167" s="34" t="s">
        <v>132</v>
      </c>
      <c r="AV167" s="153">
        <v>0.7792</v>
      </c>
      <c r="AW167" s="34" t="s">
        <v>20</v>
      </c>
      <c r="AX167" s="34">
        <v>1</v>
      </c>
      <c r="AY167" s="34">
        <v>0.01</v>
      </c>
      <c r="AZ167" s="34">
        <v>0</v>
      </c>
      <c r="BA167" s="34">
        <v>43.5</v>
      </c>
      <c r="BB167" s="34">
        <v>-52</v>
      </c>
      <c r="BC167" s="34">
        <v>106</v>
      </c>
      <c r="BD167" s="34">
        <v>30</v>
      </c>
      <c r="BE167" s="155">
        <v>1.6E-2</v>
      </c>
      <c r="BF167" s="34">
        <v>12.3</v>
      </c>
      <c r="BG167" s="34">
        <v>3.2</v>
      </c>
      <c r="BH167" s="34">
        <v>1</v>
      </c>
      <c r="BI167" s="34">
        <v>1</v>
      </c>
      <c r="BJ167" s="34">
        <v>98</v>
      </c>
      <c r="BK167" s="34">
        <v>1</v>
      </c>
      <c r="BL167" s="34">
        <v>1</v>
      </c>
      <c r="BM167" s="34">
        <v>0.2</v>
      </c>
      <c r="BN167" s="34">
        <v>336</v>
      </c>
      <c r="BO167" s="34">
        <v>370</v>
      </c>
      <c r="BP167" s="34">
        <v>415</v>
      </c>
      <c r="BQ167" s="34">
        <v>471</v>
      </c>
      <c r="BR167" s="34">
        <v>0</v>
      </c>
      <c r="BS167" s="34">
        <v>1</v>
      </c>
      <c r="BT167" s="453"/>
      <c r="BU167" s="151">
        <v>0.77500000000000002</v>
      </c>
      <c r="BV167" s="151">
        <v>0.84</v>
      </c>
      <c r="BW167" s="151">
        <v>42.8</v>
      </c>
      <c r="BX167" s="151">
        <v>100</v>
      </c>
      <c r="BY167" s="151">
        <v>400</v>
      </c>
      <c r="BZ167" s="151">
        <v>572</v>
      </c>
      <c r="CA167" s="151">
        <v>0.3</v>
      </c>
      <c r="CB167" s="151">
        <v>1.5</v>
      </c>
      <c r="CC167" s="151">
        <v>-47</v>
      </c>
    </row>
    <row r="168" spans="1:81" x14ac:dyDescent="0.25">
      <c r="A168" s="44">
        <f t="shared" si="16"/>
        <v>2014</v>
      </c>
      <c r="B168" s="44" t="str">
        <f t="shared" si="16"/>
        <v>OCTUBRE</v>
      </c>
      <c r="C168" s="44">
        <v>7</v>
      </c>
      <c r="D168" s="44" t="str">
        <f t="shared" si="15"/>
        <v>OCTUBRE 2014 / 6</v>
      </c>
      <c r="E168" s="178">
        <v>6</v>
      </c>
      <c r="F168" s="185">
        <v>41921</v>
      </c>
      <c r="G168" s="179">
        <v>46758</v>
      </c>
      <c r="H168" s="34" t="s">
        <v>133</v>
      </c>
      <c r="I168" s="153">
        <v>0.77829999999999999</v>
      </c>
      <c r="J168" s="34" t="s">
        <v>20</v>
      </c>
      <c r="K168" s="34">
        <v>0.5</v>
      </c>
      <c r="L168" s="34">
        <v>0</v>
      </c>
      <c r="M168" s="34">
        <v>0</v>
      </c>
      <c r="N168" s="34">
        <v>43.5</v>
      </c>
      <c r="O168" s="34">
        <v>-50</v>
      </c>
      <c r="P168" s="34">
        <v>102</v>
      </c>
      <c r="Q168" s="34">
        <v>30</v>
      </c>
      <c r="R168" s="155">
        <v>0</v>
      </c>
      <c r="S168" s="34">
        <v>12.2</v>
      </c>
      <c r="T168" s="34">
        <v>2.99</v>
      </c>
      <c r="U168" s="34">
        <v>1</v>
      </c>
      <c r="V168" s="34">
        <v>1</v>
      </c>
      <c r="W168" s="34">
        <v>100</v>
      </c>
      <c r="X168" s="34">
        <v>0</v>
      </c>
      <c r="Y168" s="34">
        <v>0</v>
      </c>
      <c r="Z168" s="34">
        <v>0.4</v>
      </c>
      <c r="AA168" s="34">
        <v>328</v>
      </c>
      <c r="AB168" s="34">
        <v>361</v>
      </c>
      <c r="AC168" s="34">
        <v>412</v>
      </c>
      <c r="AD168" s="34">
        <v>490</v>
      </c>
      <c r="AE168" s="34">
        <v>1.5</v>
      </c>
      <c r="AF168" s="34">
        <v>0</v>
      </c>
      <c r="AG168" s="450"/>
      <c r="AH168" s="151">
        <v>0.77500000000000002</v>
      </c>
      <c r="AI168" s="151">
        <v>0.84</v>
      </c>
      <c r="AJ168" s="151">
        <v>42.8</v>
      </c>
      <c r="AK168" s="151">
        <v>100</v>
      </c>
      <c r="AL168" s="151">
        <v>400</v>
      </c>
      <c r="AM168" s="151">
        <v>572</v>
      </c>
      <c r="AN168" s="151">
        <v>0.3</v>
      </c>
      <c r="AO168" s="151">
        <v>1.5</v>
      </c>
      <c r="AP168" s="151">
        <v>-47</v>
      </c>
      <c r="AQ168" s="235"/>
      <c r="AR168" s="178">
        <v>6</v>
      </c>
      <c r="AS168" s="185">
        <v>41926</v>
      </c>
      <c r="AT168" s="179">
        <v>46814</v>
      </c>
      <c r="AU168" s="34" t="s">
        <v>135</v>
      </c>
      <c r="AV168" s="153">
        <v>0.77969999999999995</v>
      </c>
      <c r="AW168" s="34" t="s">
        <v>20</v>
      </c>
      <c r="AX168" s="34">
        <v>1</v>
      </c>
      <c r="AY168" s="34">
        <v>0.01</v>
      </c>
      <c r="AZ168" s="34">
        <v>0</v>
      </c>
      <c r="BA168" s="34">
        <v>43.5</v>
      </c>
      <c r="BB168" s="34">
        <v>-52.5</v>
      </c>
      <c r="BC168" s="34">
        <v>106</v>
      </c>
      <c r="BD168" s="34">
        <v>30</v>
      </c>
      <c r="BE168" s="155">
        <v>1.6E-2</v>
      </c>
      <c r="BF168" s="34">
        <v>12.3</v>
      </c>
      <c r="BG168" s="34">
        <v>3.3</v>
      </c>
      <c r="BH168" s="34">
        <v>1</v>
      </c>
      <c r="BI168" s="34">
        <v>1</v>
      </c>
      <c r="BJ168" s="34">
        <v>99</v>
      </c>
      <c r="BK168" s="34">
        <v>1</v>
      </c>
      <c r="BL168" s="34">
        <v>1</v>
      </c>
      <c r="BM168" s="34">
        <v>0.2</v>
      </c>
      <c r="BN168" s="34">
        <v>338</v>
      </c>
      <c r="BO168" s="34">
        <v>372</v>
      </c>
      <c r="BP168" s="34">
        <v>419</v>
      </c>
      <c r="BQ168" s="34">
        <v>477</v>
      </c>
      <c r="BR168" s="34">
        <v>0</v>
      </c>
      <c r="BS168" s="34">
        <v>1.5</v>
      </c>
      <c r="BT168" s="453"/>
      <c r="BU168" s="151">
        <v>0.77500000000000002</v>
      </c>
      <c r="BV168" s="151">
        <v>0.84</v>
      </c>
      <c r="BW168" s="151">
        <v>42.8</v>
      </c>
      <c r="BX168" s="151">
        <v>100</v>
      </c>
      <c r="BY168" s="151">
        <v>400</v>
      </c>
      <c r="BZ168" s="151">
        <v>572</v>
      </c>
      <c r="CA168" s="151">
        <v>0.3</v>
      </c>
      <c r="CB168" s="151">
        <v>1.5</v>
      </c>
      <c r="CC168" s="151">
        <v>-47</v>
      </c>
    </row>
    <row r="169" spans="1:81" x14ac:dyDescent="0.25">
      <c r="A169" s="44">
        <f t="shared" si="16"/>
        <v>2014</v>
      </c>
      <c r="B169" s="44" t="str">
        <f t="shared" si="16"/>
        <v>OCTUBRE</v>
      </c>
      <c r="C169" s="44">
        <v>8</v>
      </c>
      <c r="D169" s="44" t="str">
        <f t="shared" si="15"/>
        <v>OCTUBRE 2014 / 7</v>
      </c>
      <c r="E169" s="178">
        <v>7</v>
      </c>
      <c r="F169" s="185">
        <v>41923</v>
      </c>
      <c r="G169" s="179">
        <v>46788</v>
      </c>
      <c r="H169" s="34" t="s">
        <v>130</v>
      </c>
      <c r="I169" s="153">
        <v>0.77829999999999999</v>
      </c>
      <c r="J169" s="34" t="s">
        <v>20</v>
      </c>
      <c r="K169" s="34">
        <v>0.5</v>
      </c>
      <c r="L169" s="34">
        <v>0</v>
      </c>
      <c r="M169" s="34">
        <v>0</v>
      </c>
      <c r="N169" s="34">
        <v>43.5</v>
      </c>
      <c r="O169" s="34">
        <v>-50.5</v>
      </c>
      <c r="P169" s="34">
        <v>102</v>
      </c>
      <c r="Q169" s="34">
        <v>30</v>
      </c>
      <c r="R169" s="155">
        <v>0</v>
      </c>
      <c r="S169" s="34">
        <v>12.2</v>
      </c>
      <c r="T169" s="34">
        <v>2.98</v>
      </c>
      <c r="U169" s="34">
        <v>1</v>
      </c>
      <c r="V169" s="34">
        <v>1</v>
      </c>
      <c r="W169" s="34">
        <v>100</v>
      </c>
      <c r="X169" s="34">
        <v>0</v>
      </c>
      <c r="Y169" s="34">
        <v>0</v>
      </c>
      <c r="Z169" s="34">
        <v>0.4</v>
      </c>
      <c r="AA169" s="34">
        <v>328</v>
      </c>
      <c r="AB169" s="34">
        <v>360</v>
      </c>
      <c r="AC169" s="34">
        <v>413</v>
      </c>
      <c r="AD169" s="34">
        <v>487</v>
      </c>
      <c r="AE169" s="34">
        <v>1.5</v>
      </c>
      <c r="AF169" s="34">
        <v>0</v>
      </c>
      <c r="AG169" s="450"/>
      <c r="AH169" s="151">
        <v>0.77500000000000002</v>
      </c>
      <c r="AI169" s="151">
        <v>0.84</v>
      </c>
      <c r="AJ169" s="151">
        <v>42.8</v>
      </c>
      <c r="AK169" s="151">
        <v>100</v>
      </c>
      <c r="AL169" s="151">
        <v>400</v>
      </c>
      <c r="AM169" s="151">
        <v>572</v>
      </c>
      <c r="AN169" s="151">
        <v>0.3</v>
      </c>
      <c r="AO169" s="151">
        <v>1.5</v>
      </c>
      <c r="AP169" s="151">
        <v>-47</v>
      </c>
      <c r="AQ169" s="235"/>
      <c r="AR169" s="178">
        <v>7</v>
      </c>
      <c r="AS169" s="185">
        <v>41927</v>
      </c>
      <c r="AT169" s="179">
        <v>46840</v>
      </c>
      <c r="AU169" s="34" t="s">
        <v>136</v>
      </c>
      <c r="AV169" s="153">
        <v>0.78049999999999997</v>
      </c>
      <c r="AW169" s="34" t="s">
        <v>20</v>
      </c>
      <c r="AX169" s="34">
        <v>1</v>
      </c>
      <c r="AY169" s="34">
        <v>0.01</v>
      </c>
      <c r="AZ169" s="34">
        <v>0</v>
      </c>
      <c r="BA169" s="34">
        <v>43.5</v>
      </c>
      <c r="BB169" s="34">
        <v>-52</v>
      </c>
      <c r="BC169" s="34">
        <v>106</v>
      </c>
      <c r="BD169" s="34">
        <v>30</v>
      </c>
      <c r="BE169" s="155">
        <v>1.6E-2</v>
      </c>
      <c r="BF169" s="34">
        <v>12.3</v>
      </c>
      <c r="BG169" s="34">
        <v>3.2</v>
      </c>
      <c r="BH169" s="34">
        <v>1</v>
      </c>
      <c r="BI169" s="34">
        <v>1</v>
      </c>
      <c r="BJ169" s="34">
        <v>99</v>
      </c>
      <c r="BK169" s="34">
        <v>1</v>
      </c>
      <c r="BL169" s="34">
        <v>1</v>
      </c>
      <c r="BM169" s="34">
        <v>0.2</v>
      </c>
      <c r="BN169" s="34">
        <v>334</v>
      </c>
      <c r="BO169" s="34">
        <v>370</v>
      </c>
      <c r="BP169" s="34">
        <v>415</v>
      </c>
      <c r="BQ169" s="34">
        <v>471</v>
      </c>
      <c r="BR169" s="34">
        <v>0</v>
      </c>
      <c r="BS169" s="34">
        <v>1</v>
      </c>
      <c r="BT169" s="453"/>
      <c r="BU169" s="151">
        <v>0.77500000000000002</v>
      </c>
      <c r="BV169" s="151">
        <v>0.84</v>
      </c>
      <c r="BW169" s="151">
        <v>42.8</v>
      </c>
      <c r="BX169" s="151">
        <v>100</v>
      </c>
      <c r="BY169" s="151">
        <v>400</v>
      </c>
      <c r="BZ169" s="151">
        <v>572</v>
      </c>
      <c r="CA169" s="151">
        <v>0.3</v>
      </c>
      <c r="CB169" s="151">
        <v>1.5</v>
      </c>
      <c r="CC169" s="151">
        <v>-47</v>
      </c>
    </row>
    <row r="170" spans="1:81" x14ac:dyDescent="0.25">
      <c r="A170" s="44">
        <f t="shared" si="16"/>
        <v>2014</v>
      </c>
      <c r="B170" s="44" t="str">
        <f t="shared" si="16"/>
        <v>OCTUBRE</v>
      </c>
      <c r="C170" s="44">
        <v>9</v>
      </c>
      <c r="D170" s="44" t="str">
        <f t="shared" si="15"/>
        <v>OCTUBRE 2014 / 8</v>
      </c>
      <c r="E170" s="178">
        <v>8</v>
      </c>
      <c r="F170" s="185">
        <v>41925</v>
      </c>
      <c r="G170" s="179">
        <v>46833</v>
      </c>
      <c r="H170" s="34" t="s">
        <v>132</v>
      </c>
      <c r="I170" s="153">
        <v>0.77829999999999999</v>
      </c>
      <c r="J170" s="34" t="s">
        <v>20</v>
      </c>
      <c r="K170" s="34">
        <v>0.5</v>
      </c>
      <c r="L170" s="34">
        <v>0</v>
      </c>
      <c r="M170" s="34">
        <v>0</v>
      </c>
      <c r="N170" s="34">
        <v>43.5</v>
      </c>
      <c r="O170" s="34">
        <v>-53.5</v>
      </c>
      <c r="P170" s="34">
        <v>104</v>
      </c>
      <c r="Q170" s="34">
        <v>30</v>
      </c>
      <c r="R170" s="155">
        <v>0</v>
      </c>
      <c r="S170" s="34">
        <v>12.1</v>
      </c>
      <c r="T170" s="34">
        <v>2.93</v>
      </c>
      <c r="U170" s="34">
        <v>1</v>
      </c>
      <c r="V170" s="34">
        <v>1</v>
      </c>
      <c r="W170" s="34">
        <v>100</v>
      </c>
      <c r="X170" s="34">
        <v>0</v>
      </c>
      <c r="Y170" s="34">
        <v>0</v>
      </c>
      <c r="Z170" s="34">
        <v>0.3</v>
      </c>
      <c r="AA170" s="34">
        <v>330</v>
      </c>
      <c r="AB170" s="34">
        <v>357</v>
      </c>
      <c r="AC170" s="34">
        <v>410</v>
      </c>
      <c r="AD170" s="34">
        <v>491</v>
      </c>
      <c r="AE170" s="34">
        <v>1</v>
      </c>
      <c r="AF170" s="34">
        <v>0</v>
      </c>
      <c r="AG170" s="450"/>
      <c r="AH170" s="151">
        <v>0.77500000000000002</v>
      </c>
      <c r="AI170" s="151">
        <v>0.84</v>
      </c>
      <c r="AJ170" s="151">
        <v>42.8</v>
      </c>
      <c r="AK170" s="151">
        <v>100</v>
      </c>
      <c r="AL170" s="151">
        <v>400</v>
      </c>
      <c r="AM170" s="151">
        <v>572</v>
      </c>
      <c r="AN170" s="151">
        <v>0.3</v>
      </c>
      <c r="AO170" s="151">
        <v>1.5</v>
      </c>
      <c r="AP170" s="151">
        <v>-47</v>
      </c>
      <c r="AQ170" s="235"/>
      <c r="AR170" s="178">
        <v>8</v>
      </c>
      <c r="AS170" s="185">
        <v>41931</v>
      </c>
      <c r="AT170" s="179">
        <v>46945</v>
      </c>
      <c r="AU170" s="34" t="s">
        <v>132</v>
      </c>
      <c r="AV170" s="153">
        <v>0.77969999999999995</v>
      </c>
      <c r="AW170" s="34" t="s">
        <v>20</v>
      </c>
      <c r="AX170" s="34">
        <v>1</v>
      </c>
      <c r="AY170" s="34">
        <v>0.01</v>
      </c>
      <c r="AZ170" s="34">
        <v>0</v>
      </c>
      <c r="BA170" s="34">
        <v>43.5</v>
      </c>
      <c r="BB170" s="34">
        <v>-53</v>
      </c>
      <c r="BC170" s="34">
        <v>106</v>
      </c>
      <c r="BD170" s="34">
        <v>30</v>
      </c>
      <c r="BE170" s="155">
        <v>1.6E-2</v>
      </c>
      <c r="BF170" s="34">
        <v>12.3</v>
      </c>
      <c r="BG170" s="34">
        <v>3.2</v>
      </c>
      <c r="BH170" s="34">
        <v>1</v>
      </c>
      <c r="BI170" s="34">
        <v>1</v>
      </c>
      <c r="BJ170" s="34">
        <v>99</v>
      </c>
      <c r="BK170" s="34">
        <v>1</v>
      </c>
      <c r="BL170" s="34">
        <v>1</v>
      </c>
      <c r="BM170" s="34">
        <v>0.3</v>
      </c>
      <c r="BN170" s="34">
        <v>334</v>
      </c>
      <c r="BO170" s="34">
        <v>370</v>
      </c>
      <c r="BP170" s="34">
        <v>416</v>
      </c>
      <c r="BQ170" s="34">
        <v>472</v>
      </c>
      <c r="BR170" s="34">
        <v>0</v>
      </c>
      <c r="BS170" s="34">
        <v>1</v>
      </c>
      <c r="BT170" s="453"/>
      <c r="BU170" s="151">
        <v>0.77500000000000002</v>
      </c>
      <c r="BV170" s="151">
        <v>0.84</v>
      </c>
      <c r="BW170" s="151">
        <v>42.8</v>
      </c>
      <c r="BX170" s="151">
        <v>100</v>
      </c>
      <c r="BY170" s="151">
        <v>400</v>
      </c>
      <c r="BZ170" s="151">
        <v>572</v>
      </c>
      <c r="CA170" s="151">
        <v>0.3</v>
      </c>
      <c r="CB170" s="151">
        <v>1.5</v>
      </c>
      <c r="CC170" s="151">
        <v>-47</v>
      </c>
    </row>
    <row r="171" spans="1:81" x14ac:dyDescent="0.25">
      <c r="A171" s="44">
        <f t="shared" si="16"/>
        <v>2014</v>
      </c>
      <c r="B171" s="44" t="str">
        <f t="shared" si="16"/>
        <v>OCTUBRE</v>
      </c>
      <c r="C171" s="44">
        <v>10</v>
      </c>
      <c r="D171" s="44" t="str">
        <f t="shared" si="15"/>
        <v>OCTUBRE 2014 / 9</v>
      </c>
      <c r="E171" s="178">
        <v>9</v>
      </c>
      <c r="F171" s="185">
        <v>41928</v>
      </c>
      <c r="G171" s="180">
        <v>46895</v>
      </c>
      <c r="H171" s="34" t="s">
        <v>130</v>
      </c>
      <c r="I171" s="153">
        <v>0.77790000000000004</v>
      </c>
      <c r="J171" s="34" t="s">
        <v>20</v>
      </c>
      <c r="K171" s="34">
        <v>0.5</v>
      </c>
      <c r="L171" s="34">
        <v>0</v>
      </c>
      <c r="M171" s="34">
        <v>0</v>
      </c>
      <c r="N171" s="34">
        <v>43.5</v>
      </c>
      <c r="O171" s="34">
        <v>-53.5</v>
      </c>
      <c r="P171" s="34">
        <v>104</v>
      </c>
      <c r="Q171" s="34">
        <v>30</v>
      </c>
      <c r="R171" s="155">
        <v>0</v>
      </c>
      <c r="S171" s="34">
        <v>12.1</v>
      </c>
      <c r="T171" s="34">
        <v>2.94</v>
      </c>
      <c r="U171" s="34">
        <v>1</v>
      </c>
      <c r="V171" s="34">
        <v>1</v>
      </c>
      <c r="W171" s="34">
        <v>100</v>
      </c>
      <c r="X171" s="34">
        <v>0</v>
      </c>
      <c r="Y171" s="34">
        <v>0</v>
      </c>
      <c r="Z171" s="34">
        <v>0.3</v>
      </c>
      <c r="AA171" s="34">
        <v>328</v>
      </c>
      <c r="AB171" s="34">
        <v>358</v>
      </c>
      <c r="AC171" s="34">
        <v>410</v>
      </c>
      <c r="AD171" s="34">
        <v>488</v>
      </c>
      <c r="AE171" s="34">
        <v>1</v>
      </c>
      <c r="AF171" s="34">
        <v>0</v>
      </c>
      <c r="AG171" s="450"/>
      <c r="AH171" s="151">
        <v>0.77500000000000002</v>
      </c>
      <c r="AI171" s="151">
        <v>0.84</v>
      </c>
      <c r="AJ171" s="151">
        <v>42.8</v>
      </c>
      <c r="AK171" s="151">
        <v>100</v>
      </c>
      <c r="AL171" s="151">
        <v>400</v>
      </c>
      <c r="AM171" s="151">
        <v>572</v>
      </c>
      <c r="AN171" s="151">
        <v>0.3</v>
      </c>
      <c r="AO171" s="151">
        <v>1.5</v>
      </c>
      <c r="AP171" s="151">
        <v>-47</v>
      </c>
      <c r="AQ171" s="235"/>
      <c r="AR171" s="178">
        <v>9</v>
      </c>
      <c r="AS171" s="185">
        <v>41931</v>
      </c>
      <c r="AT171" s="179">
        <v>46946</v>
      </c>
      <c r="AU171" s="34" t="s">
        <v>131</v>
      </c>
      <c r="AV171" s="153">
        <v>0.78390000000000004</v>
      </c>
      <c r="AW171" s="34" t="s">
        <v>20</v>
      </c>
      <c r="AX171" s="34">
        <v>1</v>
      </c>
      <c r="AY171" s="34">
        <v>0.01</v>
      </c>
      <c r="AZ171" s="34">
        <v>0</v>
      </c>
      <c r="BA171" s="34">
        <v>43.5</v>
      </c>
      <c r="BB171" s="34">
        <v>-50</v>
      </c>
      <c r="BC171" s="34">
        <v>108</v>
      </c>
      <c r="BD171" s="34">
        <v>30</v>
      </c>
      <c r="BE171" s="155">
        <v>1.6E-2</v>
      </c>
      <c r="BF171" s="34">
        <v>12.3</v>
      </c>
      <c r="BG171" s="34">
        <v>3.5</v>
      </c>
      <c r="BH171" s="34">
        <v>1</v>
      </c>
      <c r="BI171" s="34">
        <v>1</v>
      </c>
      <c r="BJ171" s="34">
        <v>99</v>
      </c>
      <c r="BK171" s="34">
        <v>1</v>
      </c>
      <c r="BL171" s="34">
        <v>1</v>
      </c>
      <c r="BM171" s="34">
        <v>0.2</v>
      </c>
      <c r="BN171" s="34">
        <v>342</v>
      </c>
      <c r="BO171" s="34">
        <v>381</v>
      </c>
      <c r="BP171" s="34">
        <v>430</v>
      </c>
      <c r="BQ171" s="34">
        <v>486</v>
      </c>
      <c r="BR171" s="34">
        <v>0</v>
      </c>
      <c r="BS171" s="34">
        <v>1</v>
      </c>
      <c r="BT171" s="453"/>
      <c r="BU171" s="151">
        <v>0.77500000000000002</v>
      </c>
      <c r="BV171" s="151">
        <v>0.84</v>
      </c>
      <c r="BW171" s="151">
        <v>42.8</v>
      </c>
      <c r="BX171" s="151">
        <v>100</v>
      </c>
      <c r="BY171" s="151">
        <v>400</v>
      </c>
      <c r="BZ171" s="151">
        <v>572</v>
      </c>
      <c r="CA171" s="151">
        <v>0.3</v>
      </c>
      <c r="CB171" s="151">
        <v>1.5</v>
      </c>
      <c r="CC171" s="151">
        <v>-47</v>
      </c>
    </row>
    <row r="172" spans="1:81" x14ac:dyDescent="0.25">
      <c r="A172" s="44">
        <f t="shared" si="16"/>
        <v>2014</v>
      </c>
      <c r="B172" s="44" t="str">
        <f t="shared" si="16"/>
        <v>OCTUBRE</v>
      </c>
      <c r="C172" s="44">
        <v>11</v>
      </c>
      <c r="D172" s="44" t="str">
        <f t="shared" si="15"/>
        <v>OCTUBRE 2014 / 10</v>
      </c>
      <c r="E172" s="178">
        <v>10</v>
      </c>
      <c r="F172" s="185">
        <v>41930</v>
      </c>
      <c r="G172" s="179">
        <v>46954</v>
      </c>
      <c r="H172" s="34" t="s">
        <v>131</v>
      </c>
      <c r="I172" s="153">
        <v>0.77880000000000005</v>
      </c>
      <c r="J172" s="34" t="s">
        <v>20</v>
      </c>
      <c r="K172" s="34">
        <v>0.5</v>
      </c>
      <c r="L172" s="34">
        <v>0</v>
      </c>
      <c r="M172" s="34">
        <v>0</v>
      </c>
      <c r="N172" s="34">
        <v>43.5</v>
      </c>
      <c r="O172" s="34">
        <v>-53.5</v>
      </c>
      <c r="P172" s="34">
        <v>104</v>
      </c>
      <c r="Q172" s="34">
        <v>30</v>
      </c>
      <c r="R172" s="155">
        <v>0</v>
      </c>
      <c r="S172" s="34">
        <v>12.1</v>
      </c>
      <c r="T172" s="34">
        <v>3.08</v>
      </c>
      <c r="U172" s="34">
        <v>1</v>
      </c>
      <c r="V172" s="34">
        <v>1</v>
      </c>
      <c r="W172" s="34">
        <v>100</v>
      </c>
      <c r="X172" s="34">
        <v>0</v>
      </c>
      <c r="Y172" s="34">
        <v>0</v>
      </c>
      <c r="Z172" s="34">
        <v>0.4</v>
      </c>
      <c r="AA172" s="34">
        <v>334</v>
      </c>
      <c r="AB172" s="34">
        <v>359</v>
      </c>
      <c r="AC172" s="34">
        <v>412</v>
      </c>
      <c r="AD172" s="34">
        <v>487</v>
      </c>
      <c r="AE172" s="34">
        <v>1</v>
      </c>
      <c r="AF172" s="34">
        <v>0</v>
      </c>
      <c r="AG172" s="450"/>
      <c r="AH172" s="151">
        <v>0.77500000000000002</v>
      </c>
      <c r="AI172" s="151">
        <v>0.84</v>
      </c>
      <c r="AJ172" s="151">
        <v>42.8</v>
      </c>
      <c r="AK172" s="151">
        <v>100</v>
      </c>
      <c r="AL172" s="151">
        <v>400</v>
      </c>
      <c r="AM172" s="151">
        <v>572</v>
      </c>
      <c r="AN172" s="151">
        <v>0.3</v>
      </c>
      <c r="AO172" s="151">
        <v>1.5</v>
      </c>
      <c r="AP172" s="151">
        <v>-47</v>
      </c>
      <c r="AQ172" s="235"/>
      <c r="AR172" s="178">
        <v>10</v>
      </c>
      <c r="AS172" s="185">
        <v>41935</v>
      </c>
      <c r="AT172" s="179">
        <v>47053</v>
      </c>
      <c r="AU172" s="34" t="s">
        <v>156</v>
      </c>
      <c r="AV172" s="153">
        <v>0.78129999999999999</v>
      </c>
      <c r="AW172" s="34" t="s">
        <v>20</v>
      </c>
      <c r="AX172" s="34">
        <v>1</v>
      </c>
      <c r="AY172" s="34">
        <v>0.01</v>
      </c>
      <c r="AZ172" s="34">
        <v>0</v>
      </c>
      <c r="BA172" s="34">
        <v>43.5</v>
      </c>
      <c r="BB172" s="34">
        <v>-51.5</v>
      </c>
      <c r="BC172" s="34">
        <v>108</v>
      </c>
      <c r="BD172" s="34">
        <v>30</v>
      </c>
      <c r="BE172" s="155">
        <v>1.6E-2</v>
      </c>
      <c r="BF172" s="34">
        <v>12.3</v>
      </c>
      <c r="BG172" s="34">
        <v>3.3</v>
      </c>
      <c r="BH172" s="34">
        <v>1</v>
      </c>
      <c r="BI172" s="34">
        <v>1</v>
      </c>
      <c r="BJ172" s="34">
        <v>100</v>
      </c>
      <c r="BK172" s="34">
        <v>1</v>
      </c>
      <c r="BL172" s="34">
        <v>1</v>
      </c>
      <c r="BM172" s="34">
        <v>0.7</v>
      </c>
      <c r="BN172" s="34">
        <v>338</v>
      </c>
      <c r="BO172" s="34">
        <v>376</v>
      </c>
      <c r="BP172" s="34">
        <v>423</v>
      </c>
      <c r="BQ172" s="34">
        <v>475</v>
      </c>
      <c r="BR172" s="34">
        <v>0</v>
      </c>
      <c r="BS172" s="34">
        <v>1.5</v>
      </c>
      <c r="BT172" s="453"/>
      <c r="BU172" s="151">
        <v>0.77500000000000002</v>
      </c>
      <c r="BV172" s="151">
        <v>0.84</v>
      </c>
      <c r="BW172" s="151">
        <v>42.8</v>
      </c>
      <c r="BX172" s="151">
        <v>100</v>
      </c>
      <c r="BY172" s="151">
        <v>400</v>
      </c>
      <c r="BZ172" s="151">
        <v>572</v>
      </c>
      <c r="CA172" s="151">
        <v>0.3</v>
      </c>
      <c r="CB172" s="151">
        <v>1.5</v>
      </c>
      <c r="CC172" s="151">
        <v>-47</v>
      </c>
    </row>
    <row r="173" spans="1:81" x14ac:dyDescent="0.25">
      <c r="A173" s="44">
        <f t="shared" si="16"/>
        <v>2014</v>
      </c>
      <c r="B173" s="44" t="str">
        <f t="shared" si="16"/>
        <v>OCTUBRE</v>
      </c>
      <c r="C173" s="44">
        <v>12</v>
      </c>
      <c r="D173" s="44" t="str">
        <f t="shared" si="15"/>
        <v>OCTUBRE 2014 / 11</v>
      </c>
      <c r="E173" s="178">
        <v>11</v>
      </c>
      <c r="F173" s="185">
        <v>41932</v>
      </c>
      <c r="G173" s="179">
        <v>46969</v>
      </c>
      <c r="H173" s="34" t="s">
        <v>130</v>
      </c>
      <c r="I173" s="153">
        <v>0.77880000000000005</v>
      </c>
      <c r="J173" s="34" t="s">
        <v>20</v>
      </c>
      <c r="K173" s="34">
        <v>0.5</v>
      </c>
      <c r="L173" s="34">
        <v>0</v>
      </c>
      <c r="M173" s="34">
        <v>0</v>
      </c>
      <c r="N173" s="34">
        <v>43.5</v>
      </c>
      <c r="O173" s="34">
        <v>-53.5</v>
      </c>
      <c r="P173" s="34">
        <v>105</v>
      </c>
      <c r="Q173" s="34">
        <v>30</v>
      </c>
      <c r="R173" s="155">
        <v>0</v>
      </c>
      <c r="S173" s="34">
        <v>12.1</v>
      </c>
      <c r="T173" s="34">
        <v>3</v>
      </c>
      <c r="U173" s="34">
        <v>1</v>
      </c>
      <c r="V173" s="34">
        <v>1</v>
      </c>
      <c r="W173" s="34">
        <v>100</v>
      </c>
      <c r="X173" s="34">
        <v>0</v>
      </c>
      <c r="Y173" s="34">
        <v>0</v>
      </c>
      <c r="Z173" s="34">
        <v>0.3</v>
      </c>
      <c r="AA173" s="34">
        <v>330</v>
      </c>
      <c r="AB173" s="34">
        <v>363</v>
      </c>
      <c r="AC173" s="34">
        <v>414</v>
      </c>
      <c r="AD173" s="34">
        <v>494</v>
      </c>
      <c r="AE173" s="34">
        <v>1.5</v>
      </c>
      <c r="AF173" s="34">
        <v>0</v>
      </c>
      <c r="AG173" s="450"/>
      <c r="AH173" s="151">
        <v>0.77500000000000002</v>
      </c>
      <c r="AI173" s="151">
        <v>0.84</v>
      </c>
      <c r="AJ173" s="151">
        <v>42.8</v>
      </c>
      <c r="AK173" s="151">
        <v>100</v>
      </c>
      <c r="AL173" s="151">
        <v>400</v>
      </c>
      <c r="AM173" s="151">
        <v>572</v>
      </c>
      <c r="AN173" s="151">
        <v>0.3</v>
      </c>
      <c r="AO173" s="151">
        <v>1.5</v>
      </c>
      <c r="AP173" s="151">
        <v>-47</v>
      </c>
      <c r="AQ173" s="235"/>
      <c r="AR173" s="178">
        <v>11</v>
      </c>
      <c r="AS173" s="185">
        <v>41936</v>
      </c>
      <c r="AT173" s="179">
        <v>47060</v>
      </c>
      <c r="AU173" s="34" t="s">
        <v>136</v>
      </c>
      <c r="AV173" s="153">
        <v>0.78180000000000005</v>
      </c>
      <c r="AW173" s="34" t="s">
        <v>20</v>
      </c>
      <c r="AX173" s="34">
        <v>1</v>
      </c>
      <c r="AY173" s="34">
        <v>0.01</v>
      </c>
      <c r="AZ173" s="34">
        <v>0</v>
      </c>
      <c r="BA173" s="34">
        <v>43.5</v>
      </c>
      <c r="BB173" s="34">
        <v>-52</v>
      </c>
      <c r="BC173" s="34">
        <v>108</v>
      </c>
      <c r="BD173" s="34">
        <v>30</v>
      </c>
      <c r="BE173" s="155">
        <v>1.4999999999999999E-2</v>
      </c>
      <c r="BF173" s="34">
        <v>12.2</v>
      </c>
      <c r="BG173" s="34">
        <v>3.3</v>
      </c>
      <c r="BH173" s="34">
        <v>1</v>
      </c>
      <c r="BI173" s="34">
        <v>1</v>
      </c>
      <c r="BJ173" s="34">
        <v>100</v>
      </c>
      <c r="BK173" s="34">
        <v>1</v>
      </c>
      <c r="BL173" s="34">
        <v>1</v>
      </c>
      <c r="BM173" s="34">
        <v>0.1</v>
      </c>
      <c r="BN173" s="34">
        <v>338</v>
      </c>
      <c r="BO173" s="34">
        <v>376</v>
      </c>
      <c r="BP173" s="34">
        <v>421</v>
      </c>
      <c r="BQ173" s="34">
        <v>477</v>
      </c>
      <c r="BR173" s="34">
        <v>0</v>
      </c>
      <c r="BS173" s="34">
        <v>1.5</v>
      </c>
      <c r="BT173" s="453"/>
      <c r="BU173" s="151">
        <v>0.77500000000000002</v>
      </c>
      <c r="BV173" s="151">
        <v>0.84</v>
      </c>
      <c r="BW173" s="151">
        <v>42.8</v>
      </c>
      <c r="BX173" s="151">
        <v>100</v>
      </c>
      <c r="BY173" s="151">
        <v>400</v>
      </c>
      <c r="BZ173" s="151">
        <v>572</v>
      </c>
      <c r="CA173" s="151">
        <v>0.3</v>
      </c>
      <c r="CB173" s="151">
        <v>1.5</v>
      </c>
      <c r="CC173" s="151">
        <v>-47</v>
      </c>
    </row>
    <row r="174" spans="1:81" x14ac:dyDescent="0.25">
      <c r="A174" s="44">
        <f t="shared" si="16"/>
        <v>2014</v>
      </c>
      <c r="B174" s="44" t="str">
        <f t="shared" si="16"/>
        <v>OCTUBRE</v>
      </c>
      <c r="C174" s="44">
        <v>13</v>
      </c>
      <c r="D174" s="44" t="str">
        <f t="shared" si="15"/>
        <v>OCTUBRE 2014 / 12</v>
      </c>
      <c r="E174" s="178">
        <v>12</v>
      </c>
      <c r="F174" s="185">
        <v>41935</v>
      </c>
      <c r="G174" s="179">
        <v>47050</v>
      </c>
      <c r="H174" s="34" t="s">
        <v>128</v>
      </c>
      <c r="I174" s="153">
        <v>0.77880000000000005</v>
      </c>
      <c r="J174" s="34" t="s">
        <v>20</v>
      </c>
      <c r="K174" s="34">
        <v>0.5</v>
      </c>
      <c r="L174" s="34">
        <v>0</v>
      </c>
      <c r="M174" s="34">
        <v>0</v>
      </c>
      <c r="N174" s="34">
        <v>43.5</v>
      </c>
      <c r="O174" s="34">
        <v>-53.5</v>
      </c>
      <c r="P174" s="34">
        <v>105</v>
      </c>
      <c r="Q174" s="34">
        <v>30</v>
      </c>
      <c r="R174" s="155">
        <v>0</v>
      </c>
      <c r="S174" s="34">
        <v>12.1</v>
      </c>
      <c r="T174" s="34">
        <v>3.07</v>
      </c>
      <c r="U174" s="34">
        <v>1</v>
      </c>
      <c r="V174" s="34">
        <v>1</v>
      </c>
      <c r="W174" s="34">
        <v>100</v>
      </c>
      <c r="X174" s="34">
        <v>0</v>
      </c>
      <c r="Y174" s="34">
        <v>0</v>
      </c>
      <c r="Z174" s="34">
        <v>0.3</v>
      </c>
      <c r="AA174" s="34">
        <v>330</v>
      </c>
      <c r="AB174" s="34">
        <v>362</v>
      </c>
      <c r="AC174" s="34">
        <v>414</v>
      </c>
      <c r="AD174" s="34">
        <v>487</v>
      </c>
      <c r="AE174" s="34">
        <v>1.5</v>
      </c>
      <c r="AF174" s="34">
        <v>0</v>
      </c>
      <c r="AG174" s="450"/>
      <c r="AH174" s="151">
        <v>0.77500000000000002</v>
      </c>
      <c r="AI174" s="151">
        <v>0.84</v>
      </c>
      <c r="AJ174" s="151">
        <v>42.8</v>
      </c>
      <c r="AK174" s="151">
        <v>100</v>
      </c>
      <c r="AL174" s="151">
        <v>400</v>
      </c>
      <c r="AM174" s="151">
        <v>572</v>
      </c>
      <c r="AN174" s="151">
        <v>0.3</v>
      </c>
      <c r="AO174" s="151">
        <v>1.5</v>
      </c>
      <c r="AP174" s="151">
        <v>-47</v>
      </c>
      <c r="AQ174" s="235"/>
      <c r="AR174" s="178">
        <v>12</v>
      </c>
      <c r="AS174" s="185">
        <v>41941</v>
      </c>
      <c r="AT174" s="179">
        <v>47169</v>
      </c>
      <c r="AU174" s="34" t="s">
        <v>136</v>
      </c>
      <c r="AV174" s="153">
        <v>0.78180000000000005</v>
      </c>
      <c r="AW174" s="34" t="s">
        <v>20</v>
      </c>
      <c r="AX174" s="34">
        <v>1</v>
      </c>
      <c r="AY174" s="34">
        <v>0.01</v>
      </c>
      <c r="AZ174" s="34">
        <v>0</v>
      </c>
      <c r="BA174" s="34">
        <v>43.5</v>
      </c>
      <c r="BB174" s="34">
        <v>-51</v>
      </c>
      <c r="BC174" s="34">
        <v>108</v>
      </c>
      <c r="BD174" s="34">
        <v>30</v>
      </c>
      <c r="BE174" s="155">
        <v>1.4999999999999999E-2</v>
      </c>
      <c r="BF174" s="34">
        <v>12.2</v>
      </c>
      <c r="BG174" s="34">
        <v>3.3</v>
      </c>
      <c r="BH174" s="34">
        <v>1</v>
      </c>
      <c r="BI174" s="34">
        <v>1</v>
      </c>
      <c r="BJ174" s="34">
        <v>100</v>
      </c>
      <c r="BK174" s="34">
        <v>1</v>
      </c>
      <c r="BL174" s="34">
        <v>1</v>
      </c>
      <c r="BM174" s="34">
        <v>0.3</v>
      </c>
      <c r="BN174" s="34">
        <v>338</v>
      </c>
      <c r="BO174" s="34">
        <v>376</v>
      </c>
      <c r="BP174" s="34">
        <v>422</v>
      </c>
      <c r="BQ174" s="34">
        <v>475</v>
      </c>
      <c r="BR174" s="34">
        <v>0</v>
      </c>
      <c r="BS174" s="34">
        <v>1.5</v>
      </c>
      <c r="BT174" s="453"/>
      <c r="BU174" s="151">
        <v>0.77500000000000002</v>
      </c>
      <c r="BV174" s="151">
        <v>0.84</v>
      </c>
      <c r="BW174" s="151">
        <v>42.8</v>
      </c>
      <c r="BX174" s="151">
        <v>100</v>
      </c>
      <c r="BY174" s="151">
        <v>400</v>
      </c>
      <c r="BZ174" s="151">
        <v>572</v>
      </c>
      <c r="CA174" s="151">
        <v>0.3</v>
      </c>
      <c r="CB174" s="151">
        <v>1.5</v>
      </c>
      <c r="CC174" s="151">
        <v>-47</v>
      </c>
    </row>
    <row r="175" spans="1:81" x14ac:dyDescent="0.25">
      <c r="A175" s="44">
        <f t="shared" si="16"/>
        <v>2014</v>
      </c>
      <c r="B175" s="44" t="str">
        <f t="shared" si="16"/>
        <v>OCTUBRE</v>
      </c>
      <c r="C175" s="44">
        <v>14</v>
      </c>
      <c r="D175" s="44" t="str">
        <f t="shared" si="15"/>
        <v>OCTUBRE 2014 / 13</v>
      </c>
      <c r="E175" s="178">
        <v>13</v>
      </c>
      <c r="F175" s="185">
        <v>41935</v>
      </c>
      <c r="G175" s="179">
        <v>47051</v>
      </c>
      <c r="H175" s="34" t="s">
        <v>129</v>
      </c>
      <c r="I175" s="153">
        <v>0.77829999999999999</v>
      </c>
      <c r="J175" s="34" t="s">
        <v>20</v>
      </c>
      <c r="K175" s="34">
        <v>0.5</v>
      </c>
      <c r="L175" s="34">
        <v>0</v>
      </c>
      <c r="M175" s="34">
        <v>0</v>
      </c>
      <c r="N175" s="34">
        <v>43.5</v>
      </c>
      <c r="O175" s="34">
        <v>-54.5</v>
      </c>
      <c r="P175" s="34">
        <v>103</v>
      </c>
      <c r="Q175" s="34">
        <v>30</v>
      </c>
      <c r="R175" s="155">
        <v>0</v>
      </c>
      <c r="S175" s="34">
        <v>12</v>
      </c>
      <c r="T175" s="34">
        <v>3</v>
      </c>
      <c r="U175" s="34">
        <v>1</v>
      </c>
      <c r="V175" s="34">
        <v>1</v>
      </c>
      <c r="W175" s="34">
        <v>100</v>
      </c>
      <c r="X175" s="34">
        <v>0</v>
      </c>
      <c r="Y175" s="34">
        <v>1</v>
      </c>
      <c r="Z175" s="34">
        <v>0.4</v>
      </c>
      <c r="AA175" s="34">
        <v>328</v>
      </c>
      <c r="AB175" s="34">
        <v>358</v>
      </c>
      <c r="AC175" s="34">
        <v>410</v>
      </c>
      <c r="AD175" s="34">
        <v>488</v>
      </c>
      <c r="AE175" s="34">
        <v>1.5</v>
      </c>
      <c r="AF175" s="34">
        <v>0</v>
      </c>
      <c r="AG175" s="450"/>
      <c r="AH175" s="151">
        <v>0.77500000000000002</v>
      </c>
      <c r="AI175" s="151">
        <v>0.84</v>
      </c>
      <c r="AJ175" s="151">
        <v>42.8</v>
      </c>
      <c r="AK175" s="151">
        <v>100</v>
      </c>
      <c r="AL175" s="151">
        <v>400</v>
      </c>
      <c r="AM175" s="151">
        <v>572</v>
      </c>
      <c r="AN175" s="151">
        <v>0.3</v>
      </c>
      <c r="AO175" s="151">
        <v>1.5</v>
      </c>
      <c r="AP175" s="151">
        <v>-47</v>
      </c>
      <c r="AQ175" s="235"/>
      <c r="AR175" s="178">
        <v>13</v>
      </c>
      <c r="AS175" s="185">
        <v>41941</v>
      </c>
      <c r="AT175" s="179">
        <v>47172</v>
      </c>
      <c r="AU175" s="34" t="s">
        <v>137</v>
      </c>
      <c r="AV175" s="153">
        <v>0.78169999999999995</v>
      </c>
      <c r="AW175" s="34" t="s">
        <v>20</v>
      </c>
      <c r="AX175" s="34">
        <v>1</v>
      </c>
      <c r="AY175" s="34">
        <v>0.01</v>
      </c>
      <c r="AZ175" s="34">
        <v>0</v>
      </c>
      <c r="BA175" s="34">
        <v>43.5</v>
      </c>
      <c r="BB175" s="34">
        <v>-47</v>
      </c>
      <c r="BC175" s="34">
        <v>108</v>
      </c>
      <c r="BD175" s="34">
        <v>27</v>
      </c>
      <c r="BE175" s="155">
        <v>1.4E-2</v>
      </c>
      <c r="BF175" s="34">
        <v>12.3</v>
      </c>
      <c r="BG175" s="34">
        <v>3.4</v>
      </c>
      <c r="BH175" s="34">
        <v>1</v>
      </c>
      <c r="BI175" s="34">
        <v>1</v>
      </c>
      <c r="BJ175" s="34">
        <v>99</v>
      </c>
      <c r="BK175" s="34">
        <v>1</v>
      </c>
      <c r="BL175" s="34">
        <v>1</v>
      </c>
      <c r="BM175" s="34">
        <v>0.2</v>
      </c>
      <c r="BN175" s="34">
        <v>340</v>
      </c>
      <c r="BO175" s="34">
        <v>378</v>
      </c>
      <c r="BP175" s="34">
        <v>428</v>
      </c>
      <c r="BQ175" s="34">
        <v>478</v>
      </c>
      <c r="BR175" s="34">
        <v>0</v>
      </c>
      <c r="BS175" s="34">
        <v>1</v>
      </c>
      <c r="BT175" s="453"/>
      <c r="BU175" s="151">
        <v>0.77500000000000002</v>
      </c>
      <c r="BV175" s="151">
        <v>0.84</v>
      </c>
      <c r="BW175" s="151">
        <v>42.8</v>
      </c>
      <c r="BX175" s="151">
        <v>100</v>
      </c>
      <c r="BY175" s="151">
        <v>400</v>
      </c>
      <c r="BZ175" s="151">
        <v>572</v>
      </c>
      <c r="CA175" s="151">
        <v>0.3</v>
      </c>
      <c r="CB175" s="151">
        <v>1.5</v>
      </c>
      <c r="CC175" s="151">
        <v>-47</v>
      </c>
    </row>
    <row r="176" spans="1:81" x14ac:dyDescent="0.25">
      <c r="A176" s="44">
        <f t="shared" si="16"/>
        <v>2014</v>
      </c>
      <c r="B176" s="44" t="str">
        <f t="shared" si="16"/>
        <v>OCTUBRE</v>
      </c>
      <c r="C176" s="44">
        <v>15</v>
      </c>
      <c r="D176" s="44" t="str">
        <f t="shared" si="15"/>
        <v>OCTUBRE 2014 / 14</v>
      </c>
      <c r="E176" s="178">
        <v>14</v>
      </c>
      <c r="F176" s="185">
        <v>41937</v>
      </c>
      <c r="G176" s="179">
        <v>47122</v>
      </c>
      <c r="H176" s="34" t="s">
        <v>130</v>
      </c>
      <c r="I176" s="153">
        <v>0.77829999999999999</v>
      </c>
      <c r="J176" s="34" t="s">
        <v>20</v>
      </c>
      <c r="K176" s="34">
        <v>0.5</v>
      </c>
      <c r="L176" s="34">
        <v>0</v>
      </c>
      <c r="M176" s="34">
        <v>0</v>
      </c>
      <c r="N176" s="34">
        <v>43.5</v>
      </c>
      <c r="O176" s="34">
        <v>-55.5</v>
      </c>
      <c r="P176" s="34">
        <v>104</v>
      </c>
      <c r="Q176" s="34">
        <v>30</v>
      </c>
      <c r="R176" s="155">
        <v>0</v>
      </c>
      <c r="S176" s="34">
        <v>12</v>
      </c>
      <c r="T176" s="34">
        <v>3</v>
      </c>
      <c r="U176" s="34">
        <v>1</v>
      </c>
      <c r="V176" s="34">
        <v>1</v>
      </c>
      <c r="W176" s="34">
        <v>100</v>
      </c>
      <c r="X176" s="34">
        <v>0</v>
      </c>
      <c r="Y176" s="34">
        <v>1</v>
      </c>
      <c r="Z176" s="34">
        <v>0.4</v>
      </c>
      <c r="AA176" s="34">
        <v>329</v>
      </c>
      <c r="AB176" s="34">
        <v>358</v>
      </c>
      <c r="AC176" s="34">
        <v>412</v>
      </c>
      <c r="AD176" s="34">
        <v>486</v>
      </c>
      <c r="AE176" s="34">
        <v>1.5</v>
      </c>
      <c r="AF176" s="34">
        <v>0</v>
      </c>
      <c r="AG176" s="450"/>
      <c r="AH176" s="151">
        <v>0.77500000000000002</v>
      </c>
      <c r="AI176" s="151">
        <v>0.84</v>
      </c>
      <c r="AJ176" s="151">
        <v>42.8</v>
      </c>
      <c r="AK176" s="151">
        <v>100</v>
      </c>
      <c r="AL176" s="151">
        <v>400</v>
      </c>
      <c r="AM176" s="151">
        <v>572</v>
      </c>
      <c r="AN176" s="151">
        <v>0.3</v>
      </c>
      <c r="AO176" s="151">
        <v>1.5</v>
      </c>
      <c r="AP176" s="151">
        <v>-47</v>
      </c>
      <c r="AQ176" s="235"/>
      <c r="AR176" s="152"/>
      <c r="AS176" s="19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454"/>
      <c r="BU176" s="152"/>
      <c r="BV176" s="152"/>
      <c r="BW176" s="152"/>
      <c r="BX176" s="152"/>
      <c r="BY176" s="152"/>
      <c r="BZ176" s="152"/>
    </row>
    <row r="177" spans="1:78" x14ac:dyDescent="0.25">
      <c r="A177" s="44">
        <f t="shared" si="16"/>
        <v>2014</v>
      </c>
      <c r="B177" s="44" t="str">
        <f t="shared" si="16"/>
        <v>OCTUBRE</v>
      </c>
      <c r="C177" s="44">
        <v>16</v>
      </c>
      <c r="D177" s="44" t="str">
        <f t="shared" si="15"/>
        <v>OCTUBRE 2014 / 15</v>
      </c>
      <c r="E177" s="178">
        <v>15</v>
      </c>
      <c r="F177" s="185">
        <v>41939</v>
      </c>
      <c r="G177" s="179">
        <v>47159</v>
      </c>
      <c r="H177" s="34" t="s">
        <v>133</v>
      </c>
      <c r="I177" s="153">
        <v>0.77880000000000005</v>
      </c>
      <c r="J177" s="34" t="s">
        <v>20</v>
      </c>
      <c r="K177" s="34">
        <v>0.4</v>
      </c>
      <c r="L177" s="34">
        <v>0</v>
      </c>
      <c r="M177" s="34">
        <v>0</v>
      </c>
      <c r="N177" s="34">
        <v>43.5</v>
      </c>
      <c r="O177" s="34">
        <v>-56.5</v>
      </c>
      <c r="P177" s="34">
        <v>104</v>
      </c>
      <c r="Q177" s="34">
        <v>30</v>
      </c>
      <c r="R177" s="155">
        <v>0</v>
      </c>
      <c r="S177" s="34">
        <v>12</v>
      </c>
      <c r="T177" s="34">
        <v>3.04</v>
      </c>
      <c r="U177" s="34">
        <v>1</v>
      </c>
      <c r="V177" s="34">
        <v>1</v>
      </c>
      <c r="W177" s="34">
        <v>100</v>
      </c>
      <c r="X177" s="34">
        <v>0</v>
      </c>
      <c r="Y177" s="34">
        <v>0</v>
      </c>
      <c r="Z177" s="34">
        <v>0.4</v>
      </c>
      <c r="AA177" s="34">
        <v>328</v>
      </c>
      <c r="AB177" s="34">
        <v>360</v>
      </c>
      <c r="AC177" s="34">
        <v>410</v>
      </c>
      <c r="AD177" s="34">
        <v>486</v>
      </c>
      <c r="AE177" s="34">
        <v>1</v>
      </c>
      <c r="AF177" s="34">
        <v>0</v>
      </c>
      <c r="AG177" s="450"/>
      <c r="AH177" s="151">
        <v>0.77500000000000002</v>
      </c>
      <c r="AI177" s="151">
        <v>0.84</v>
      </c>
      <c r="AJ177" s="151">
        <v>42.8</v>
      </c>
      <c r="AK177" s="151">
        <v>100</v>
      </c>
      <c r="AL177" s="151">
        <v>400</v>
      </c>
      <c r="AM177" s="151">
        <v>572</v>
      </c>
      <c r="AN177" s="151">
        <v>0.3</v>
      </c>
      <c r="AO177" s="151">
        <v>1.5</v>
      </c>
      <c r="AP177" s="151">
        <v>-47</v>
      </c>
      <c r="AQ177" s="235"/>
      <c r="AR177" s="152"/>
      <c r="AS177" s="19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454"/>
      <c r="BU177" s="152"/>
      <c r="BV177" s="152"/>
      <c r="BW177" s="152"/>
      <c r="BX177" s="152"/>
      <c r="BY177" s="152"/>
      <c r="BZ177" s="152"/>
    </row>
    <row r="178" spans="1:78" x14ac:dyDescent="0.25">
      <c r="A178" s="44">
        <f t="shared" si="16"/>
        <v>2014</v>
      </c>
      <c r="B178" s="44" t="str">
        <f t="shared" si="16"/>
        <v>OCTUBRE</v>
      </c>
      <c r="C178" s="44">
        <v>17</v>
      </c>
      <c r="D178" s="44" t="str">
        <f t="shared" si="15"/>
        <v>OCTUBRE 2014 / 16</v>
      </c>
      <c r="E178" s="178">
        <v>16</v>
      </c>
      <c r="F178" s="185">
        <v>41942</v>
      </c>
      <c r="G178" s="179">
        <v>47213</v>
      </c>
      <c r="H178" s="34" t="s">
        <v>130</v>
      </c>
      <c r="I178" s="153">
        <v>0.77829999999999999</v>
      </c>
      <c r="J178" s="34" t="s">
        <v>20</v>
      </c>
      <c r="K178" s="34">
        <v>0.4</v>
      </c>
      <c r="L178" s="34">
        <v>0</v>
      </c>
      <c r="M178" s="34">
        <v>0</v>
      </c>
      <c r="N178" s="34">
        <v>43.5</v>
      </c>
      <c r="O178" s="34">
        <v>-53.3</v>
      </c>
      <c r="P178" s="34">
        <v>104</v>
      </c>
      <c r="Q178" s="34">
        <v>30</v>
      </c>
      <c r="R178" s="155">
        <v>0</v>
      </c>
      <c r="S178" s="34">
        <v>12</v>
      </c>
      <c r="T178" s="34">
        <v>3</v>
      </c>
      <c r="U178" s="34">
        <v>1</v>
      </c>
      <c r="V178" s="34">
        <v>1</v>
      </c>
      <c r="W178" s="34">
        <v>100</v>
      </c>
      <c r="X178" s="34">
        <v>0</v>
      </c>
      <c r="Y178" s="34">
        <v>0</v>
      </c>
      <c r="Z178" s="34">
        <v>0.4</v>
      </c>
      <c r="AA178" s="34">
        <v>329</v>
      </c>
      <c r="AB178" s="34">
        <v>361</v>
      </c>
      <c r="AC178" s="34">
        <v>412</v>
      </c>
      <c r="AD178" s="34">
        <v>482</v>
      </c>
      <c r="AE178" s="34">
        <v>1</v>
      </c>
      <c r="AF178" s="34">
        <v>0</v>
      </c>
      <c r="AG178" s="450"/>
      <c r="AH178" s="151">
        <v>0.77500000000000002</v>
      </c>
      <c r="AI178" s="151">
        <v>0.84</v>
      </c>
      <c r="AJ178" s="151">
        <v>42.8</v>
      </c>
      <c r="AK178" s="151">
        <v>100</v>
      </c>
      <c r="AL178" s="151">
        <v>400</v>
      </c>
      <c r="AM178" s="151">
        <v>572</v>
      </c>
      <c r="AN178" s="151">
        <v>0.3</v>
      </c>
      <c r="AO178" s="151">
        <v>1.5</v>
      </c>
      <c r="AP178" s="151">
        <v>-47</v>
      </c>
      <c r="AQ178" s="235"/>
      <c r="AR178" s="152"/>
      <c r="AS178" s="19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454"/>
      <c r="BU178" s="152"/>
      <c r="BV178" s="152"/>
      <c r="BW178" s="152"/>
      <c r="BX178" s="152"/>
      <c r="BY178" s="152"/>
      <c r="BZ178" s="152"/>
    </row>
    <row r="179" spans="1:78" x14ac:dyDescent="0.25">
      <c r="A179" s="44">
        <f t="shared" si="16"/>
        <v>2014</v>
      </c>
      <c r="B179" s="44" t="str">
        <f t="shared" si="16"/>
        <v>OCTUBRE</v>
      </c>
      <c r="C179" s="44">
        <v>18</v>
      </c>
      <c r="D179" s="44" t="str">
        <f t="shared" si="15"/>
        <v>OCTUBRE 2014 / 17</v>
      </c>
    </row>
    <row r="180" spans="1:78" x14ac:dyDescent="0.25">
      <c r="A180" s="44">
        <f t="shared" si="16"/>
        <v>2014</v>
      </c>
      <c r="B180" s="44" t="str">
        <f t="shared" si="16"/>
        <v>OCTUBRE</v>
      </c>
      <c r="C180" s="44">
        <v>19</v>
      </c>
      <c r="D180" s="44" t="str">
        <f t="shared" si="15"/>
        <v>OCTUBRE 2014 / 18</v>
      </c>
    </row>
    <row r="181" spans="1:78" x14ac:dyDescent="0.25">
      <c r="A181" s="44">
        <f t="shared" si="16"/>
        <v>2014</v>
      </c>
      <c r="B181" s="44" t="str">
        <f t="shared" si="16"/>
        <v>OCTUBRE</v>
      </c>
      <c r="C181" s="44">
        <v>20</v>
      </c>
      <c r="D181" s="44" t="str">
        <f t="shared" si="15"/>
        <v>OCTUBRE 2014 / 19</v>
      </c>
    </row>
    <row r="182" spans="1:78" x14ac:dyDescent="0.25">
      <c r="A182" s="44">
        <f t="shared" si="16"/>
        <v>2014</v>
      </c>
      <c r="B182" s="44" t="str">
        <f t="shared" si="16"/>
        <v>OCTUBRE</v>
      </c>
      <c r="C182" s="44">
        <v>21</v>
      </c>
      <c r="D182" s="44" t="str">
        <f t="shared" si="15"/>
        <v>OCTUBRE 2014 / 20</v>
      </c>
    </row>
    <row r="183" spans="1:78" x14ac:dyDescent="0.25">
      <c r="A183" s="44">
        <f t="shared" si="16"/>
        <v>2014</v>
      </c>
      <c r="B183" s="44" t="str">
        <f t="shared" si="16"/>
        <v>OCTUBRE</v>
      </c>
      <c r="C183" s="44">
        <v>22</v>
      </c>
      <c r="D183" s="44" t="str">
        <f t="shared" si="15"/>
        <v>OCTUBRE 2014 / 21</v>
      </c>
    </row>
    <row r="184" spans="1:78" x14ac:dyDescent="0.25">
      <c r="A184" s="44">
        <f t="shared" si="16"/>
        <v>2014</v>
      </c>
      <c r="B184" s="44" t="str">
        <f t="shared" si="16"/>
        <v>OCTUBRE</v>
      </c>
      <c r="C184" s="44">
        <v>23</v>
      </c>
      <c r="D184" s="44" t="str">
        <f t="shared" si="15"/>
        <v>OCTUBRE 2014 / 22</v>
      </c>
    </row>
    <row r="185" spans="1:78" x14ac:dyDescent="0.25">
      <c r="A185" s="44">
        <f t="shared" si="16"/>
        <v>2014</v>
      </c>
      <c r="B185" s="44" t="str">
        <f t="shared" si="16"/>
        <v>OCTUBRE</v>
      </c>
      <c r="C185" s="44">
        <v>24</v>
      </c>
      <c r="D185" s="44" t="str">
        <f t="shared" si="15"/>
        <v>OCTUBRE 2014 / 23</v>
      </c>
    </row>
    <row r="186" spans="1:78" x14ac:dyDescent="0.25">
      <c r="A186" s="44">
        <f t="shared" si="16"/>
        <v>2014</v>
      </c>
      <c r="B186" s="44" t="str">
        <f t="shared" si="16"/>
        <v>OCTUBRE</v>
      </c>
      <c r="C186" s="44">
        <v>25</v>
      </c>
      <c r="D186" s="44" t="str">
        <f t="shared" si="15"/>
        <v>OCTUBRE 2014 / 24</v>
      </c>
    </row>
    <row r="187" spans="1:78" x14ac:dyDescent="0.25">
      <c r="A187" s="44">
        <f t="shared" si="16"/>
        <v>2014</v>
      </c>
      <c r="B187" s="44" t="str">
        <f t="shared" si="16"/>
        <v>OCTUBRE</v>
      </c>
      <c r="C187" s="44">
        <v>26</v>
      </c>
      <c r="D187" s="44" t="str">
        <f t="shared" si="15"/>
        <v>OCTUBRE 2014 / 25</v>
      </c>
    </row>
    <row r="188" spans="1:78" x14ac:dyDescent="0.25">
      <c r="A188" s="44">
        <f t="shared" si="16"/>
        <v>2014</v>
      </c>
      <c r="B188" s="44" t="str">
        <f t="shared" si="16"/>
        <v>OCTUBRE</v>
      </c>
      <c r="C188" s="44">
        <v>27</v>
      </c>
      <c r="D188" s="44" t="str">
        <f t="shared" si="15"/>
        <v>OCTUBRE 2014 / 26</v>
      </c>
    </row>
    <row r="189" spans="1:78" x14ac:dyDescent="0.25">
      <c r="A189" s="44">
        <f t="shared" si="16"/>
        <v>2014</v>
      </c>
      <c r="B189" s="44" t="str">
        <f t="shared" si="16"/>
        <v>OCTUBRE</v>
      </c>
      <c r="C189" s="44">
        <v>28</v>
      </c>
      <c r="D189" s="44" t="str">
        <f t="shared" si="15"/>
        <v>OCTUBRE 2014 / 27</v>
      </c>
    </row>
    <row r="190" spans="1:78" x14ac:dyDescent="0.25">
      <c r="A190" s="44">
        <f t="shared" si="16"/>
        <v>2014</v>
      </c>
      <c r="B190" s="44" t="str">
        <f t="shared" si="16"/>
        <v>OCTUBRE</v>
      </c>
      <c r="C190" s="44">
        <v>29</v>
      </c>
      <c r="D190" s="44" t="str">
        <f t="shared" si="15"/>
        <v>OCTUBRE 2014 / 28</v>
      </c>
    </row>
    <row r="191" spans="1:78" x14ac:dyDescent="0.25">
      <c r="A191" s="44">
        <f t="shared" si="16"/>
        <v>2014</v>
      </c>
      <c r="B191" s="44" t="str">
        <f t="shared" si="16"/>
        <v>OCTUBRE</v>
      </c>
      <c r="C191" s="44">
        <v>30</v>
      </c>
      <c r="D191" s="44" t="str">
        <f t="shared" si="15"/>
        <v>OCTUBRE 2014 / 29</v>
      </c>
    </row>
    <row r="192" spans="1:78" x14ac:dyDescent="0.25">
      <c r="A192" s="44">
        <f t="shared" si="16"/>
        <v>2014</v>
      </c>
      <c r="B192" s="44" t="str">
        <f t="shared" si="16"/>
        <v>OCTUBRE</v>
      </c>
      <c r="C192" s="44">
        <v>31</v>
      </c>
      <c r="D192" s="44" t="str">
        <f t="shared" si="15"/>
        <v>OCTUBRE 2014 / 30</v>
      </c>
    </row>
    <row r="193" spans="1:81" s="206" customFormat="1" x14ac:dyDescent="0.25">
      <c r="D193" s="44" t="str">
        <f t="shared" si="15"/>
        <v>OCTUBRE 2014 / 31</v>
      </c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55"/>
      <c r="AB193" s="44"/>
      <c r="AC193" s="44"/>
      <c r="AD193" s="44"/>
      <c r="AE193" s="44"/>
      <c r="AF193" s="44"/>
      <c r="AG193" s="417"/>
      <c r="AH193" s="44"/>
      <c r="AI193" s="44"/>
      <c r="AJ193" s="44"/>
      <c r="AK193" s="44"/>
      <c r="AL193" s="44"/>
      <c r="AM193" s="44"/>
      <c r="AN193" s="44"/>
      <c r="AO193" s="44"/>
      <c r="AP193" s="44"/>
      <c r="AQ193" s="207"/>
      <c r="AR193" s="44"/>
      <c r="AS193" s="44"/>
      <c r="AT193" s="44"/>
      <c r="AU193" s="44"/>
      <c r="AV193" s="44"/>
      <c r="AW193" s="44"/>
      <c r="AX193" s="55"/>
      <c r="AY193" s="44"/>
      <c r="AZ193" s="44"/>
      <c r="BA193" s="44"/>
      <c r="BB193" s="44"/>
      <c r="BC193" s="44"/>
      <c r="BD193" s="44"/>
      <c r="BE193" s="44"/>
      <c r="BF193" s="44"/>
      <c r="BG193" s="44"/>
      <c r="BH193" s="44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11"/>
      <c r="BU193" s="44"/>
      <c r="BV193" s="55"/>
      <c r="BW193" s="44"/>
      <c r="BX193" s="44"/>
      <c r="BY193" s="44"/>
      <c r="BZ193" s="44"/>
      <c r="CA193" s="44"/>
      <c r="CB193" s="44"/>
      <c r="CC193" s="44"/>
    </row>
    <row r="194" spans="1:81" ht="15.75" x14ac:dyDescent="0.25">
      <c r="A194" s="44">
        <v>2014</v>
      </c>
      <c r="B194" s="44" t="s">
        <v>237</v>
      </c>
      <c r="C194" s="44">
        <v>1</v>
      </c>
      <c r="D194" s="208" t="s">
        <v>228</v>
      </c>
      <c r="E194" s="209">
        <f>IFERROR(AVERAGE(E163:E193),"")</f>
        <v>8.5</v>
      </c>
      <c r="F194" s="209">
        <f>IFERROR(AVERAGE(F163:F193),"")</f>
        <v>41927</v>
      </c>
      <c r="G194" s="209">
        <f>IFERROR(AVERAGE(G163:G193),"")</f>
        <v>46880.0625</v>
      </c>
      <c r="H194" s="209" t="str">
        <f>IFERROR(AVERAGE(H163:H193),"")</f>
        <v/>
      </c>
      <c r="I194" s="209">
        <f>IFERROR(AVERAGE(I163:I193),"")</f>
        <v>0.77834999999999999</v>
      </c>
      <c r="J194" s="209" t="str">
        <f t="shared" ref="J194:BU194" si="17">IFERROR(AVERAGE(J163:J193),"")</f>
        <v/>
      </c>
      <c r="K194" s="209">
        <f t="shared" si="17"/>
        <v>0.48750000000000004</v>
      </c>
      <c r="L194" s="209">
        <f t="shared" si="17"/>
        <v>0</v>
      </c>
      <c r="M194" s="209">
        <f t="shared" si="17"/>
        <v>0</v>
      </c>
      <c r="N194" s="209">
        <f t="shared" si="17"/>
        <v>43.5</v>
      </c>
      <c r="O194" s="209">
        <f t="shared" si="17"/>
        <v>-52.55</v>
      </c>
      <c r="P194" s="209">
        <f t="shared" si="17"/>
        <v>103.5625</v>
      </c>
      <c r="Q194" s="209">
        <f t="shared" si="17"/>
        <v>29.96875</v>
      </c>
      <c r="R194" s="209">
        <f t="shared" si="17"/>
        <v>0</v>
      </c>
      <c r="S194" s="209">
        <f t="shared" si="17"/>
        <v>12.087499999999999</v>
      </c>
      <c r="T194" s="209">
        <f t="shared" si="17"/>
        <v>2.9862500000000001</v>
      </c>
      <c r="U194" s="209">
        <f t="shared" si="17"/>
        <v>1</v>
      </c>
      <c r="V194" s="209">
        <f t="shared" si="17"/>
        <v>1</v>
      </c>
      <c r="W194" s="209">
        <f t="shared" si="17"/>
        <v>100</v>
      </c>
      <c r="X194" s="209">
        <f t="shared" si="17"/>
        <v>0</v>
      </c>
      <c r="Y194" s="209">
        <f t="shared" si="17"/>
        <v>0.125</v>
      </c>
      <c r="Z194" s="209">
        <f t="shared" si="17"/>
        <v>0.36875000000000002</v>
      </c>
      <c r="AA194" s="209">
        <f t="shared" si="17"/>
        <v>328.75</v>
      </c>
      <c r="AB194" s="209">
        <f t="shared" si="17"/>
        <v>359.1875</v>
      </c>
      <c r="AC194" s="209">
        <f t="shared" si="17"/>
        <v>411.5</v>
      </c>
      <c r="AD194" s="209">
        <f t="shared" si="17"/>
        <v>489.25</v>
      </c>
      <c r="AE194" s="209">
        <f t="shared" si="17"/>
        <v>1.21875</v>
      </c>
      <c r="AF194" s="209">
        <f t="shared" si="17"/>
        <v>0</v>
      </c>
      <c r="AG194" s="418" t="str">
        <f t="shared" si="17"/>
        <v/>
      </c>
      <c r="AH194" s="209">
        <f t="shared" si="17"/>
        <v>0.77500000000000024</v>
      </c>
      <c r="AI194" s="209">
        <f t="shared" si="17"/>
        <v>0.84</v>
      </c>
      <c r="AJ194" s="209">
        <f t="shared" si="17"/>
        <v>42.79999999999999</v>
      </c>
      <c r="AK194" s="209">
        <f t="shared" si="17"/>
        <v>100</v>
      </c>
      <c r="AL194" s="209">
        <f t="shared" si="17"/>
        <v>400</v>
      </c>
      <c r="AM194" s="209">
        <f t="shared" si="17"/>
        <v>572</v>
      </c>
      <c r="AN194" s="209">
        <f t="shared" si="17"/>
        <v>0.29999999999999993</v>
      </c>
      <c r="AO194" s="209">
        <f t="shared" si="17"/>
        <v>1.5</v>
      </c>
      <c r="AP194" s="209">
        <f t="shared" si="17"/>
        <v>-47</v>
      </c>
      <c r="AQ194" s="209" t="str">
        <f t="shared" si="17"/>
        <v/>
      </c>
      <c r="AR194" s="209">
        <f t="shared" si="17"/>
        <v>7</v>
      </c>
      <c r="AS194" s="209">
        <f t="shared" si="17"/>
        <v>41927.846153846156</v>
      </c>
      <c r="AT194" s="209">
        <f t="shared" si="17"/>
        <v>46872.076923076922</v>
      </c>
      <c r="AU194" s="209" t="str">
        <f t="shared" si="17"/>
        <v/>
      </c>
      <c r="AV194" s="209">
        <f t="shared" si="17"/>
        <v>0.78072307692307708</v>
      </c>
      <c r="AW194" s="209" t="str">
        <f t="shared" si="17"/>
        <v/>
      </c>
      <c r="AX194" s="210">
        <f t="shared" si="17"/>
        <v>1</v>
      </c>
      <c r="AY194" s="209">
        <f t="shared" si="17"/>
        <v>9.9999999999999985E-3</v>
      </c>
      <c r="AZ194" s="209">
        <f t="shared" si="17"/>
        <v>0</v>
      </c>
      <c r="BA194" s="209">
        <f t="shared" si="17"/>
        <v>43.5</v>
      </c>
      <c r="BB194" s="209">
        <f t="shared" si="17"/>
        <v>-51.46153846153846</v>
      </c>
      <c r="BC194" s="209">
        <f t="shared" si="17"/>
        <v>107.07692307692308</v>
      </c>
      <c r="BD194" s="209">
        <f t="shared" si="17"/>
        <v>29.76923076923077</v>
      </c>
      <c r="BE194" s="209">
        <f t="shared" si="17"/>
        <v>1.5692307692307696E-2</v>
      </c>
      <c r="BF194" s="209">
        <f t="shared" si="17"/>
        <v>12.307692307692305</v>
      </c>
      <c r="BG194" s="209">
        <f t="shared" si="17"/>
        <v>3.2615384615384611</v>
      </c>
      <c r="BH194" s="209">
        <f t="shared" si="17"/>
        <v>1</v>
      </c>
      <c r="BI194" s="209">
        <f t="shared" si="17"/>
        <v>1</v>
      </c>
      <c r="BJ194" s="209">
        <f t="shared" si="17"/>
        <v>98.92307692307692</v>
      </c>
      <c r="BK194" s="209">
        <f t="shared" si="17"/>
        <v>1</v>
      </c>
      <c r="BL194" s="209">
        <f t="shared" si="17"/>
        <v>1</v>
      </c>
      <c r="BM194" s="209">
        <f t="shared" si="17"/>
        <v>0.29230769230769232</v>
      </c>
      <c r="BN194" s="209">
        <f t="shared" si="17"/>
        <v>337.07692307692309</v>
      </c>
      <c r="BO194" s="209">
        <f t="shared" si="17"/>
        <v>374.07692307692309</v>
      </c>
      <c r="BP194" s="209">
        <f t="shared" si="17"/>
        <v>421.30769230769232</v>
      </c>
      <c r="BQ194" s="209">
        <f t="shared" si="17"/>
        <v>476.53846153846155</v>
      </c>
      <c r="BR194" s="209">
        <f t="shared" si="17"/>
        <v>0</v>
      </c>
      <c r="BS194" s="209">
        <f t="shared" si="17"/>
        <v>1.1538461538461537</v>
      </c>
      <c r="BT194" s="412" t="str">
        <f t="shared" si="17"/>
        <v/>
      </c>
      <c r="BU194" s="209">
        <f t="shared" si="17"/>
        <v>0.77500000000000024</v>
      </c>
      <c r="BV194" s="210">
        <f>IFERROR(AVERAGE(BV163:BV193),"")</f>
        <v>0.84</v>
      </c>
      <c r="BW194" s="206"/>
      <c r="BX194" s="206"/>
      <c r="BY194" s="206"/>
      <c r="BZ194" s="206"/>
      <c r="CA194" s="206"/>
      <c r="CB194" s="206"/>
      <c r="CC194" s="206"/>
    </row>
    <row r="195" spans="1:81" x14ac:dyDescent="0.25">
      <c r="A195" s="44">
        <f>A194</f>
        <v>2014</v>
      </c>
      <c r="B195" s="44" t="str">
        <f>B194</f>
        <v>NOVIEMBRE</v>
      </c>
      <c r="C195" s="44">
        <v>2</v>
      </c>
      <c r="D195" s="44" t="str">
        <f t="shared" ref="D195:D225" si="18">B194&amp;" "&amp;A194&amp;" / "&amp;C194</f>
        <v>NOVIEMBRE 2014 / 1</v>
      </c>
      <c r="E195" s="178">
        <v>1</v>
      </c>
      <c r="F195" s="185">
        <v>41944</v>
      </c>
      <c r="G195" s="179">
        <v>47412</v>
      </c>
      <c r="H195" s="33" t="s">
        <v>132</v>
      </c>
      <c r="I195" s="153">
        <v>0.7792</v>
      </c>
      <c r="J195" s="34" t="s">
        <v>20</v>
      </c>
      <c r="K195" s="34">
        <v>0.4</v>
      </c>
      <c r="L195" s="34">
        <v>0</v>
      </c>
      <c r="M195" s="34">
        <v>0</v>
      </c>
      <c r="N195" s="34">
        <v>43.5</v>
      </c>
      <c r="O195" s="34">
        <v>-51</v>
      </c>
      <c r="P195" s="34">
        <v>104</v>
      </c>
      <c r="Q195" s="34">
        <v>30</v>
      </c>
      <c r="R195" s="155">
        <v>0</v>
      </c>
      <c r="S195" s="34">
        <v>12.2</v>
      </c>
      <c r="T195" s="34">
        <v>3.01</v>
      </c>
      <c r="U195" s="34">
        <v>1</v>
      </c>
      <c r="V195" s="34">
        <v>1</v>
      </c>
      <c r="W195" s="34">
        <v>100</v>
      </c>
      <c r="X195" s="34">
        <v>0</v>
      </c>
      <c r="Y195" s="34">
        <v>0</v>
      </c>
      <c r="Z195" s="34">
        <v>0.4</v>
      </c>
      <c r="AA195" s="34">
        <v>328</v>
      </c>
      <c r="AB195" s="34">
        <v>362</v>
      </c>
      <c r="AC195" s="34">
        <v>415</v>
      </c>
      <c r="AD195" s="34">
        <v>500</v>
      </c>
      <c r="AE195" s="34">
        <v>1.5</v>
      </c>
      <c r="AF195" s="34">
        <v>0</v>
      </c>
      <c r="AG195" s="450"/>
      <c r="AH195" s="151">
        <v>0.77500000000000002</v>
      </c>
      <c r="AI195" s="151">
        <v>0.84</v>
      </c>
      <c r="AJ195" s="151">
        <v>42.8</v>
      </c>
      <c r="AK195" s="151">
        <v>100</v>
      </c>
      <c r="AL195" s="151">
        <v>400</v>
      </c>
      <c r="AM195" s="151">
        <v>572</v>
      </c>
      <c r="AN195" s="151">
        <v>0.3</v>
      </c>
      <c r="AO195" s="151">
        <v>1.5</v>
      </c>
      <c r="AP195" s="151">
        <v>-47</v>
      </c>
      <c r="AQ195" s="235"/>
      <c r="AR195" s="178">
        <v>1</v>
      </c>
      <c r="AS195" s="185">
        <v>41946</v>
      </c>
      <c r="AT195" s="179">
        <v>47436</v>
      </c>
      <c r="AU195" s="33" t="s">
        <v>132</v>
      </c>
      <c r="AV195" s="153">
        <v>0.78220000000000001</v>
      </c>
      <c r="AW195" s="34" t="s">
        <v>20</v>
      </c>
      <c r="AX195" s="34">
        <v>1</v>
      </c>
      <c r="AY195" s="34">
        <v>0.01</v>
      </c>
      <c r="AZ195" s="34">
        <v>0</v>
      </c>
      <c r="BA195" s="34">
        <v>43.5</v>
      </c>
      <c r="BB195" s="34">
        <v>-51</v>
      </c>
      <c r="BC195" s="34">
        <v>108</v>
      </c>
      <c r="BD195" s="34">
        <v>27</v>
      </c>
      <c r="BE195" s="155">
        <v>1.4E-2</v>
      </c>
      <c r="BF195" s="34">
        <v>12.3</v>
      </c>
      <c r="BG195" s="34">
        <v>3.4</v>
      </c>
      <c r="BH195" s="34">
        <v>1</v>
      </c>
      <c r="BI195" s="34">
        <v>1</v>
      </c>
      <c r="BJ195" s="34">
        <v>99</v>
      </c>
      <c r="BK195" s="34">
        <v>1</v>
      </c>
      <c r="BL195" s="34">
        <v>1</v>
      </c>
      <c r="BM195" s="34">
        <v>0.2</v>
      </c>
      <c r="BN195" s="34">
        <v>340</v>
      </c>
      <c r="BO195" s="34">
        <v>379</v>
      </c>
      <c r="BP195" s="34">
        <v>426</v>
      </c>
      <c r="BQ195" s="34">
        <v>480</v>
      </c>
      <c r="BR195" s="34">
        <v>0</v>
      </c>
      <c r="BS195" s="34">
        <v>0</v>
      </c>
      <c r="BT195" s="453"/>
      <c r="BU195" s="151">
        <v>0.77500000000000002</v>
      </c>
      <c r="BV195" s="151">
        <v>0.84</v>
      </c>
      <c r="BW195" s="151">
        <v>42.8</v>
      </c>
      <c r="BX195" s="151">
        <v>100</v>
      </c>
      <c r="BY195" s="151">
        <v>400</v>
      </c>
      <c r="BZ195" s="151">
        <v>572</v>
      </c>
      <c r="CA195" s="151">
        <v>0.3</v>
      </c>
      <c r="CB195" s="151">
        <v>1.5</v>
      </c>
      <c r="CC195" s="151">
        <v>-47</v>
      </c>
    </row>
    <row r="196" spans="1:81" x14ac:dyDescent="0.25">
      <c r="A196" s="44">
        <f t="shared" ref="A196:B224" si="19">A195</f>
        <v>2014</v>
      </c>
      <c r="B196" s="44" t="str">
        <f t="shared" si="19"/>
        <v>NOVIEMBRE</v>
      </c>
      <c r="C196" s="44">
        <v>3</v>
      </c>
      <c r="D196" s="44" t="str">
        <f t="shared" si="18"/>
        <v>NOVIEMBRE 2014 / 2</v>
      </c>
      <c r="E196" s="178">
        <v>2</v>
      </c>
      <c r="F196" s="185">
        <v>41946</v>
      </c>
      <c r="G196" s="179">
        <v>47433</v>
      </c>
      <c r="H196" s="34" t="s">
        <v>128</v>
      </c>
      <c r="I196" s="153">
        <v>0.7792</v>
      </c>
      <c r="J196" s="34" t="s">
        <v>20</v>
      </c>
      <c r="K196" s="34">
        <v>0.4</v>
      </c>
      <c r="L196" s="34">
        <v>0</v>
      </c>
      <c r="M196" s="34">
        <v>0</v>
      </c>
      <c r="N196" s="34">
        <v>43.5</v>
      </c>
      <c r="O196" s="34">
        <v>-51</v>
      </c>
      <c r="P196" s="34">
        <v>104</v>
      </c>
      <c r="Q196" s="34">
        <v>30</v>
      </c>
      <c r="R196" s="155">
        <v>0</v>
      </c>
      <c r="S196" s="34">
        <v>12.2</v>
      </c>
      <c r="T196" s="34">
        <v>3.07</v>
      </c>
      <c r="U196" s="34">
        <v>1</v>
      </c>
      <c r="V196" s="34">
        <v>1</v>
      </c>
      <c r="W196" s="34">
        <v>100</v>
      </c>
      <c r="X196" s="34">
        <v>0</v>
      </c>
      <c r="Y196" s="34">
        <v>0</v>
      </c>
      <c r="Z196" s="34">
        <v>0.4</v>
      </c>
      <c r="AA196" s="34">
        <v>329</v>
      </c>
      <c r="AB196" s="34">
        <v>363</v>
      </c>
      <c r="AC196" s="34">
        <v>417</v>
      </c>
      <c r="AD196" s="34">
        <v>494</v>
      </c>
      <c r="AE196" s="34">
        <v>1.5</v>
      </c>
      <c r="AF196" s="34">
        <v>0</v>
      </c>
      <c r="AG196" s="450"/>
      <c r="AH196" s="151">
        <v>0.77500000000000002</v>
      </c>
      <c r="AI196" s="151">
        <v>0.84</v>
      </c>
      <c r="AJ196" s="151">
        <v>42.8</v>
      </c>
      <c r="AK196" s="151">
        <v>100</v>
      </c>
      <c r="AL196" s="151">
        <v>400</v>
      </c>
      <c r="AM196" s="151">
        <v>572</v>
      </c>
      <c r="AN196" s="151">
        <v>0.3</v>
      </c>
      <c r="AO196" s="151">
        <v>1.5</v>
      </c>
      <c r="AP196" s="151">
        <v>-47</v>
      </c>
      <c r="AQ196" s="235"/>
      <c r="AR196" s="178">
        <v>2</v>
      </c>
      <c r="AS196" s="185">
        <v>41947</v>
      </c>
      <c r="AT196" s="179">
        <v>47440</v>
      </c>
      <c r="AU196" s="34" t="s">
        <v>156</v>
      </c>
      <c r="AV196" s="153">
        <v>0.78090000000000004</v>
      </c>
      <c r="AW196" s="34" t="s">
        <v>20</v>
      </c>
      <c r="AX196" s="34">
        <v>1</v>
      </c>
      <c r="AY196" s="34">
        <v>0.01</v>
      </c>
      <c r="AZ196" s="34">
        <v>0</v>
      </c>
      <c r="BA196" s="34">
        <v>43.5</v>
      </c>
      <c r="BB196" s="34">
        <v>-50.5</v>
      </c>
      <c r="BC196" s="34">
        <v>108</v>
      </c>
      <c r="BD196" s="34">
        <v>27</v>
      </c>
      <c r="BE196" s="155">
        <v>1.4E-2</v>
      </c>
      <c r="BF196" s="34">
        <v>12.3</v>
      </c>
      <c r="BG196" s="34">
        <v>3.4</v>
      </c>
      <c r="BH196" s="34">
        <v>1</v>
      </c>
      <c r="BI196" s="34">
        <v>1</v>
      </c>
      <c r="BJ196" s="34">
        <v>99</v>
      </c>
      <c r="BK196" s="34">
        <v>1</v>
      </c>
      <c r="BL196" s="34">
        <v>1</v>
      </c>
      <c r="BM196" s="34">
        <v>0.1</v>
      </c>
      <c r="BN196" s="34">
        <v>340</v>
      </c>
      <c r="BO196" s="34">
        <v>378</v>
      </c>
      <c r="BP196" s="34">
        <v>428</v>
      </c>
      <c r="BQ196" s="34">
        <v>480</v>
      </c>
      <c r="BR196" s="34">
        <v>0</v>
      </c>
      <c r="BS196" s="34">
        <v>1</v>
      </c>
      <c r="BT196" s="453"/>
      <c r="BU196" s="151">
        <v>0.77500000000000002</v>
      </c>
      <c r="BV196" s="151">
        <v>0.84</v>
      </c>
      <c r="BW196" s="151">
        <v>42.8</v>
      </c>
      <c r="BX196" s="151">
        <v>100</v>
      </c>
      <c r="BY196" s="151">
        <v>400</v>
      </c>
      <c r="BZ196" s="151">
        <v>572</v>
      </c>
      <c r="CA196" s="151">
        <v>0.3</v>
      </c>
      <c r="CB196" s="151">
        <v>1.5</v>
      </c>
      <c r="CC196" s="151">
        <v>-47</v>
      </c>
    </row>
    <row r="197" spans="1:81" x14ac:dyDescent="0.25">
      <c r="A197" s="44">
        <f t="shared" si="19"/>
        <v>2014</v>
      </c>
      <c r="B197" s="44" t="str">
        <f t="shared" si="19"/>
        <v>NOVIEMBRE</v>
      </c>
      <c r="C197" s="44">
        <v>4</v>
      </c>
      <c r="D197" s="44" t="str">
        <f t="shared" si="18"/>
        <v>NOVIEMBRE 2014 / 3</v>
      </c>
      <c r="E197" s="178">
        <v>3</v>
      </c>
      <c r="F197" s="185">
        <v>41948</v>
      </c>
      <c r="G197" s="179">
        <v>47474</v>
      </c>
      <c r="H197" s="34" t="s">
        <v>131</v>
      </c>
      <c r="I197" s="153">
        <v>0.7792</v>
      </c>
      <c r="J197" s="34" t="s">
        <v>20</v>
      </c>
      <c r="K197" s="34">
        <v>0.5</v>
      </c>
      <c r="L197" s="34">
        <v>0</v>
      </c>
      <c r="M197" s="34">
        <v>0</v>
      </c>
      <c r="N197" s="34">
        <v>43.5</v>
      </c>
      <c r="O197" s="34">
        <v>-51</v>
      </c>
      <c r="P197" s="34">
        <v>106</v>
      </c>
      <c r="Q197" s="34">
        <v>30</v>
      </c>
      <c r="R197" s="155">
        <v>0</v>
      </c>
      <c r="S197" s="34">
        <v>12.1</v>
      </c>
      <c r="T197" s="34">
        <v>3.08</v>
      </c>
      <c r="U197" s="34">
        <v>1</v>
      </c>
      <c r="V197" s="34">
        <v>1</v>
      </c>
      <c r="W197" s="34">
        <v>100</v>
      </c>
      <c r="X197" s="34">
        <v>0</v>
      </c>
      <c r="Y197" s="34">
        <v>0</v>
      </c>
      <c r="Z197" s="34">
        <v>0.3</v>
      </c>
      <c r="AA197" s="34">
        <v>330</v>
      </c>
      <c r="AB197" s="34">
        <v>364</v>
      </c>
      <c r="AC197" s="34">
        <v>418</v>
      </c>
      <c r="AD197" s="34">
        <v>505</v>
      </c>
      <c r="AE197" s="34">
        <v>1.5</v>
      </c>
      <c r="AF197" s="34">
        <v>0</v>
      </c>
      <c r="AG197" s="450"/>
      <c r="AH197" s="151">
        <v>0.77500000000000002</v>
      </c>
      <c r="AI197" s="151">
        <v>0.84</v>
      </c>
      <c r="AJ197" s="151">
        <v>42.8</v>
      </c>
      <c r="AK197" s="151">
        <v>100</v>
      </c>
      <c r="AL197" s="151">
        <v>400</v>
      </c>
      <c r="AM197" s="151">
        <v>572</v>
      </c>
      <c r="AN197" s="151">
        <v>0.3</v>
      </c>
      <c r="AO197" s="151">
        <v>1.5</v>
      </c>
      <c r="AP197" s="151">
        <v>-47</v>
      </c>
      <c r="AQ197" s="235"/>
      <c r="AR197" s="178">
        <v>3</v>
      </c>
      <c r="AS197" s="185">
        <v>41950</v>
      </c>
      <c r="AT197" s="179">
        <v>47514</v>
      </c>
      <c r="AU197" s="34" t="s">
        <v>136</v>
      </c>
      <c r="AV197" s="153">
        <v>0.78129999999999999</v>
      </c>
      <c r="AW197" s="34" t="s">
        <v>20</v>
      </c>
      <c r="AX197" s="34">
        <v>1</v>
      </c>
      <c r="AY197" s="34">
        <v>0.01</v>
      </c>
      <c r="AZ197" s="34">
        <v>0</v>
      </c>
      <c r="BA197" s="34">
        <v>43.5</v>
      </c>
      <c r="BB197" s="34">
        <v>-51</v>
      </c>
      <c r="BC197" s="34">
        <v>109</v>
      </c>
      <c r="BD197" s="34">
        <v>27</v>
      </c>
      <c r="BE197" s="155">
        <v>1.4E-2</v>
      </c>
      <c r="BF197" s="34">
        <v>12.3</v>
      </c>
      <c r="BG197" s="34">
        <v>3.4</v>
      </c>
      <c r="BH197" s="34">
        <v>1</v>
      </c>
      <c r="BI197" s="34">
        <v>1</v>
      </c>
      <c r="BJ197" s="34">
        <v>99</v>
      </c>
      <c r="BK197" s="34">
        <v>1</v>
      </c>
      <c r="BL197" s="34">
        <v>1</v>
      </c>
      <c r="BM197" s="34">
        <v>0.1</v>
      </c>
      <c r="BN197" s="34">
        <v>336</v>
      </c>
      <c r="BO197" s="34">
        <v>374</v>
      </c>
      <c r="BP197" s="34">
        <v>424</v>
      </c>
      <c r="BQ197" s="34">
        <v>478</v>
      </c>
      <c r="BR197" s="34">
        <v>0</v>
      </c>
      <c r="BS197" s="34">
        <v>1</v>
      </c>
      <c r="BT197" s="453"/>
      <c r="BU197" s="151">
        <v>0.77500000000000002</v>
      </c>
      <c r="BV197" s="151">
        <v>0.84</v>
      </c>
      <c r="BW197" s="151">
        <v>42.8</v>
      </c>
      <c r="BX197" s="151">
        <v>100</v>
      </c>
      <c r="BY197" s="151">
        <v>400</v>
      </c>
      <c r="BZ197" s="151">
        <v>572</v>
      </c>
      <c r="CA197" s="151">
        <v>0.3</v>
      </c>
      <c r="CB197" s="151">
        <v>1.5</v>
      </c>
      <c r="CC197" s="151">
        <v>-47</v>
      </c>
    </row>
    <row r="198" spans="1:81" x14ac:dyDescent="0.25">
      <c r="A198" s="44">
        <f t="shared" si="19"/>
        <v>2014</v>
      </c>
      <c r="B198" s="44" t="str">
        <f t="shared" si="19"/>
        <v>NOVIEMBRE</v>
      </c>
      <c r="C198" s="44">
        <v>5</v>
      </c>
      <c r="D198" s="44" t="str">
        <f t="shared" si="18"/>
        <v>NOVIEMBRE 2014 / 4</v>
      </c>
      <c r="E198" s="178">
        <v>4</v>
      </c>
      <c r="F198" s="185">
        <v>41950</v>
      </c>
      <c r="G198" s="179">
        <v>47535</v>
      </c>
      <c r="H198" s="34" t="s">
        <v>130</v>
      </c>
      <c r="I198" s="153">
        <v>0.77880000000000005</v>
      </c>
      <c r="J198" s="34" t="s">
        <v>20</v>
      </c>
      <c r="K198" s="34">
        <v>0.5</v>
      </c>
      <c r="L198" s="34">
        <v>0</v>
      </c>
      <c r="M198" s="34">
        <v>0</v>
      </c>
      <c r="N198" s="34">
        <v>43.5</v>
      </c>
      <c r="O198" s="34">
        <v>-51.5</v>
      </c>
      <c r="P198" s="34">
        <v>106</v>
      </c>
      <c r="Q198" s="34">
        <v>30</v>
      </c>
      <c r="R198" s="155">
        <v>0</v>
      </c>
      <c r="S198" s="34">
        <v>12.2</v>
      </c>
      <c r="T198" s="34">
        <v>3</v>
      </c>
      <c r="U198" s="34">
        <v>1</v>
      </c>
      <c r="V198" s="34">
        <v>1</v>
      </c>
      <c r="W198" s="34">
        <v>100</v>
      </c>
      <c r="X198" s="34">
        <v>0</v>
      </c>
      <c r="Y198" s="34">
        <v>0</v>
      </c>
      <c r="Z198" s="34">
        <v>0.5</v>
      </c>
      <c r="AA198" s="34">
        <v>326</v>
      </c>
      <c r="AB198" s="34">
        <v>359</v>
      </c>
      <c r="AC198" s="34">
        <v>413</v>
      </c>
      <c r="AD198" s="34">
        <v>491</v>
      </c>
      <c r="AE198" s="34">
        <v>1.5</v>
      </c>
      <c r="AF198" s="34">
        <v>0</v>
      </c>
      <c r="AG198" s="450"/>
      <c r="AH198" s="151">
        <v>0.77500000000000002</v>
      </c>
      <c r="AI198" s="151">
        <v>0.84</v>
      </c>
      <c r="AJ198" s="151">
        <v>42.8</v>
      </c>
      <c r="AK198" s="151">
        <v>100</v>
      </c>
      <c r="AL198" s="151">
        <v>400</v>
      </c>
      <c r="AM198" s="151">
        <v>572</v>
      </c>
      <c r="AN198" s="151">
        <v>0.3</v>
      </c>
      <c r="AO198" s="151">
        <v>1.5</v>
      </c>
      <c r="AP198" s="151">
        <v>-47</v>
      </c>
      <c r="AQ198" s="235"/>
      <c r="AR198" s="178">
        <v>4</v>
      </c>
      <c r="AS198" s="185">
        <v>41954</v>
      </c>
      <c r="AT198" s="179">
        <v>47584</v>
      </c>
      <c r="AU198" s="34" t="s">
        <v>136</v>
      </c>
      <c r="AV198" s="153">
        <v>0.78180000000000005</v>
      </c>
      <c r="AW198" s="34" t="s">
        <v>20</v>
      </c>
      <c r="AX198" s="34">
        <v>1</v>
      </c>
      <c r="AY198" s="34">
        <v>0.01</v>
      </c>
      <c r="AZ198" s="34">
        <v>0</v>
      </c>
      <c r="BA198" s="34">
        <v>43.5</v>
      </c>
      <c r="BB198" s="34">
        <v>-50</v>
      </c>
      <c r="BC198" s="34">
        <v>109</v>
      </c>
      <c r="BD198" s="34">
        <v>27</v>
      </c>
      <c r="BE198" s="155">
        <v>1.4E-2</v>
      </c>
      <c r="BF198" s="34">
        <v>12.3</v>
      </c>
      <c r="BG198" s="34">
        <v>3.4</v>
      </c>
      <c r="BH198" s="34">
        <v>1</v>
      </c>
      <c r="BI198" s="34">
        <v>1</v>
      </c>
      <c r="BJ198" s="34">
        <v>99</v>
      </c>
      <c r="BK198" s="34">
        <v>1</v>
      </c>
      <c r="BL198" s="34">
        <v>1</v>
      </c>
      <c r="BM198" s="34">
        <v>0.1</v>
      </c>
      <c r="BN198" s="34">
        <v>338</v>
      </c>
      <c r="BO198" s="34">
        <v>376</v>
      </c>
      <c r="BP198" s="34">
        <v>426</v>
      </c>
      <c r="BQ198" s="34">
        <v>477</v>
      </c>
      <c r="BR198" s="34">
        <v>0</v>
      </c>
      <c r="BS198" s="34">
        <v>1</v>
      </c>
      <c r="BT198" s="453"/>
      <c r="BU198" s="151">
        <v>0.77500000000000002</v>
      </c>
      <c r="BV198" s="151">
        <v>0.84</v>
      </c>
      <c r="BW198" s="151">
        <v>42.8</v>
      </c>
      <c r="BX198" s="151">
        <v>100</v>
      </c>
      <c r="BY198" s="151">
        <v>400</v>
      </c>
      <c r="BZ198" s="151">
        <v>572</v>
      </c>
      <c r="CA198" s="151">
        <v>0.3</v>
      </c>
      <c r="CB198" s="151">
        <v>1.5</v>
      </c>
      <c r="CC198" s="151">
        <v>-47</v>
      </c>
    </row>
    <row r="199" spans="1:81" x14ac:dyDescent="0.25">
      <c r="A199" s="44">
        <f t="shared" si="19"/>
        <v>2014</v>
      </c>
      <c r="B199" s="44" t="str">
        <f t="shared" si="19"/>
        <v>NOVIEMBRE</v>
      </c>
      <c r="C199" s="44">
        <v>6</v>
      </c>
      <c r="D199" s="44" t="str">
        <f t="shared" si="18"/>
        <v>NOVIEMBRE 2014 / 5</v>
      </c>
      <c r="E199" s="178">
        <v>5</v>
      </c>
      <c r="F199" s="185">
        <v>41952</v>
      </c>
      <c r="G199" s="179">
        <v>47577</v>
      </c>
      <c r="H199" s="34" t="s">
        <v>132</v>
      </c>
      <c r="I199" s="153">
        <v>0.77829999999999999</v>
      </c>
      <c r="J199" s="34" t="s">
        <v>20</v>
      </c>
      <c r="K199" s="34">
        <v>0.5</v>
      </c>
      <c r="L199" s="34">
        <v>0</v>
      </c>
      <c r="M199" s="34">
        <v>0</v>
      </c>
      <c r="N199" s="34">
        <v>43.5</v>
      </c>
      <c r="O199" s="34">
        <v>-56.5</v>
      </c>
      <c r="P199" s="34">
        <v>103</v>
      </c>
      <c r="Q199" s="34">
        <v>30</v>
      </c>
      <c r="R199" s="155">
        <v>0</v>
      </c>
      <c r="S199" s="34">
        <v>12.2</v>
      </c>
      <c r="T199" s="34">
        <v>2.99</v>
      </c>
      <c r="U199" s="34">
        <v>1</v>
      </c>
      <c r="V199" s="34">
        <v>1</v>
      </c>
      <c r="W199" s="34">
        <v>100</v>
      </c>
      <c r="X199" s="34">
        <v>0</v>
      </c>
      <c r="Y199" s="34">
        <v>0</v>
      </c>
      <c r="Z199" s="34">
        <v>0.3</v>
      </c>
      <c r="AA199" s="34">
        <v>328</v>
      </c>
      <c r="AB199" s="34">
        <v>360</v>
      </c>
      <c r="AC199" s="34">
        <v>415</v>
      </c>
      <c r="AD199" s="34">
        <v>495</v>
      </c>
      <c r="AE199" s="34">
        <v>1</v>
      </c>
      <c r="AF199" s="34">
        <v>0</v>
      </c>
      <c r="AG199" s="450"/>
      <c r="AH199" s="151">
        <v>0.77500000000000002</v>
      </c>
      <c r="AI199" s="151">
        <v>0.84</v>
      </c>
      <c r="AJ199" s="151">
        <v>42.8</v>
      </c>
      <c r="AK199" s="151">
        <v>100</v>
      </c>
      <c r="AL199" s="151">
        <v>400</v>
      </c>
      <c r="AM199" s="151">
        <v>572</v>
      </c>
      <c r="AN199" s="151">
        <v>0.3</v>
      </c>
      <c r="AO199" s="151">
        <v>1.5</v>
      </c>
      <c r="AP199" s="151">
        <v>-47</v>
      </c>
      <c r="AQ199" s="235"/>
      <c r="AR199" s="178">
        <v>5</v>
      </c>
      <c r="AS199" s="185">
        <v>41954</v>
      </c>
      <c r="AT199" s="179">
        <v>47585</v>
      </c>
      <c r="AU199" s="34" t="s">
        <v>137</v>
      </c>
      <c r="AV199" s="153">
        <v>0.78410000000000002</v>
      </c>
      <c r="AW199" s="34" t="s">
        <v>20</v>
      </c>
      <c r="AX199" s="34">
        <v>1</v>
      </c>
      <c r="AY199" s="34">
        <v>0.01</v>
      </c>
      <c r="AZ199" s="34">
        <v>0</v>
      </c>
      <c r="BA199" s="34">
        <v>43.5</v>
      </c>
      <c r="BB199" s="34">
        <v>-49</v>
      </c>
      <c r="BC199" s="34">
        <v>109</v>
      </c>
      <c r="BD199" s="34">
        <v>27</v>
      </c>
      <c r="BE199" s="155">
        <v>1.4E-2</v>
      </c>
      <c r="BF199" s="34">
        <v>12.3</v>
      </c>
      <c r="BG199" s="34">
        <v>3.6</v>
      </c>
      <c r="BH199" s="34">
        <v>1</v>
      </c>
      <c r="BI199" s="34">
        <v>1</v>
      </c>
      <c r="BJ199" s="34">
        <v>99</v>
      </c>
      <c r="BK199" s="34">
        <v>1</v>
      </c>
      <c r="BL199" s="34">
        <v>1</v>
      </c>
      <c r="BM199" s="34">
        <v>0.1</v>
      </c>
      <c r="BN199" s="34">
        <v>345</v>
      </c>
      <c r="BO199" s="34">
        <v>381</v>
      </c>
      <c r="BP199" s="34">
        <v>435</v>
      </c>
      <c r="BQ199" s="34">
        <v>486</v>
      </c>
      <c r="BR199" s="34">
        <v>0</v>
      </c>
      <c r="BS199" s="34">
        <v>1</v>
      </c>
      <c r="BT199" s="453"/>
      <c r="BU199" s="151">
        <v>0.77500000000000002</v>
      </c>
      <c r="BV199" s="151">
        <v>0.84</v>
      </c>
      <c r="BW199" s="151">
        <v>42.8</v>
      </c>
      <c r="BX199" s="151">
        <v>100</v>
      </c>
      <c r="BY199" s="151">
        <v>400</v>
      </c>
      <c r="BZ199" s="151">
        <v>572</v>
      </c>
      <c r="CA199" s="151">
        <v>0.3</v>
      </c>
      <c r="CB199" s="151">
        <v>1.5</v>
      </c>
      <c r="CC199" s="151">
        <v>-47</v>
      </c>
    </row>
    <row r="200" spans="1:81" x14ac:dyDescent="0.25">
      <c r="A200" s="44">
        <f t="shared" si="19"/>
        <v>2014</v>
      </c>
      <c r="B200" s="44" t="str">
        <f t="shared" si="19"/>
        <v>NOVIEMBRE</v>
      </c>
      <c r="C200" s="44">
        <v>7</v>
      </c>
      <c r="D200" s="44" t="str">
        <f t="shared" si="18"/>
        <v>NOVIEMBRE 2014 / 6</v>
      </c>
      <c r="E200" s="178">
        <v>6</v>
      </c>
      <c r="F200" s="185">
        <v>41955</v>
      </c>
      <c r="G200" s="179">
        <v>47654</v>
      </c>
      <c r="H200" s="34" t="s">
        <v>130</v>
      </c>
      <c r="I200" s="153">
        <v>0.77880000000000005</v>
      </c>
      <c r="J200" s="34" t="s">
        <v>20</v>
      </c>
      <c r="K200" s="34">
        <v>0.5</v>
      </c>
      <c r="L200" s="34">
        <v>0</v>
      </c>
      <c r="M200" s="34">
        <v>0</v>
      </c>
      <c r="N200" s="34">
        <v>43.5</v>
      </c>
      <c r="O200" s="34">
        <v>-58</v>
      </c>
      <c r="P200" s="34">
        <v>104</v>
      </c>
      <c r="Q200" s="34">
        <v>30</v>
      </c>
      <c r="R200" s="155">
        <v>0</v>
      </c>
      <c r="S200" s="34">
        <v>12.2</v>
      </c>
      <c r="T200" s="34">
        <v>2.79</v>
      </c>
      <c r="U200" s="34">
        <v>1</v>
      </c>
      <c r="V200" s="34">
        <v>1</v>
      </c>
      <c r="W200" s="34">
        <v>100</v>
      </c>
      <c r="X200" s="34">
        <v>0</v>
      </c>
      <c r="Y200" s="34">
        <v>0</v>
      </c>
      <c r="Z200" s="34">
        <v>0.3</v>
      </c>
      <c r="AA200" s="34">
        <v>330</v>
      </c>
      <c r="AB200" s="34">
        <v>360</v>
      </c>
      <c r="AC200" s="34">
        <v>414</v>
      </c>
      <c r="AD200" s="34">
        <v>499</v>
      </c>
      <c r="AE200" s="34">
        <v>1</v>
      </c>
      <c r="AF200" s="34">
        <v>0</v>
      </c>
      <c r="AG200" s="450"/>
      <c r="AH200" s="151">
        <v>0.77500000000000002</v>
      </c>
      <c r="AI200" s="151">
        <v>0.84</v>
      </c>
      <c r="AJ200" s="151">
        <v>42.8</v>
      </c>
      <c r="AK200" s="151">
        <v>100</v>
      </c>
      <c r="AL200" s="151">
        <v>400</v>
      </c>
      <c r="AM200" s="151">
        <v>572</v>
      </c>
      <c r="AN200" s="151">
        <v>0.3</v>
      </c>
      <c r="AO200" s="151">
        <v>1.5</v>
      </c>
      <c r="AP200" s="151">
        <v>-47</v>
      </c>
      <c r="AQ200" s="235"/>
      <c r="AR200" s="178">
        <v>6</v>
      </c>
      <c r="AS200" s="185">
        <v>41959</v>
      </c>
      <c r="AT200" s="179">
        <v>47726</v>
      </c>
      <c r="AU200" s="34" t="s">
        <v>132</v>
      </c>
      <c r="AV200" s="153">
        <v>0.78410000000000002</v>
      </c>
      <c r="AW200" s="34" t="s">
        <v>20</v>
      </c>
      <c r="AX200" s="34">
        <v>1</v>
      </c>
      <c r="AY200" s="34">
        <v>0.01</v>
      </c>
      <c r="AZ200" s="34">
        <v>0</v>
      </c>
      <c r="BA200" s="34">
        <v>43.5</v>
      </c>
      <c r="BB200" s="34">
        <v>-49</v>
      </c>
      <c r="BC200" s="34">
        <v>109</v>
      </c>
      <c r="BD200" s="34">
        <v>27</v>
      </c>
      <c r="BE200" s="155">
        <v>1.4E-2</v>
      </c>
      <c r="BF200" s="34">
        <v>12.3</v>
      </c>
      <c r="BG200" s="34">
        <v>3.5</v>
      </c>
      <c r="BH200" s="34">
        <v>1</v>
      </c>
      <c r="BI200" s="34">
        <v>1</v>
      </c>
      <c r="BJ200" s="34">
        <v>99</v>
      </c>
      <c r="BK200" s="34">
        <v>1</v>
      </c>
      <c r="BL200" s="34">
        <v>1</v>
      </c>
      <c r="BM200" s="34">
        <v>0.2</v>
      </c>
      <c r="BN200" s="34">
        <v>342</v>
      </c>
      <c r="BO200" s="34">
        <v>381</v>
      </c>
      <c r="BP200" s="34">
        <v>432</v>
      </c>
      <c r="BQ200" s="34">
        <v>482</v>
      </c>
      <c r="BR200" s="34">
        <v>0</v>
      </c>
      <c r="BS200" s="34">
        <v>1</v>
      </c>
      <c r="BT200" s="453"/>
      <c r="BU200" s="151">
        <v>0.77500000000000002</v>
      </c>
      <c r="BV200" s="151">
        <v>0.84</v>
      </c>
      <c r="BW200" s="151">
        <v>42.8</v>
      </c>
      <c r="BX200" s="151">
        <v>100</v>
      </c>
      <c r="BY200" s="151">
        <v>400</v>
      </c>
      <c r="BZ200" s="151">
        <v>572</v>
      </c>
      <c r="CA200" s="151">
        <v>0.3</v>
      </c>
      <c r="CB200" s="151">
        <v>1.5</v>
      </c>
      <c r="CC200" s="151">
        <v>-47</v>
      </c>
    </row>
    <row r="201" spans="1:81" x14ac:dyDescent="0.25">
      <c r="A201" s="44">
        <f t="shared" si="19"/>
        <v>2014</v>
      </c>
      <c r="B201" s="44" t="str">
        <f t="shared" si="19"/>
        <v>NOVIEMBRE</v>
      </c>
      <c r="C201" s="44">
        <v>8</v>
      </c>
      <c r="D201" s="44" t="str">
        <f t="shared" si="18"/>
        <v>NOVIEMBRE 2014 / 7</v>
      </c>
      <c r="E201" s="178">
        <v>7</v>
      </c>
      <c r="F201" s="185">
        <v>41957</v>
      </c>
      <c r="G201" s="179">
        <v>47692</v>
      </c>
      <c r="H201" s="34" t="s">
        <v>131</v>
      </c>
      <c r="I201" s="153">
        <v>0.7792</v>
      </c>
      <c r="J201" s="34" t="s">
        <v>20</v>
      </c>
      <c r="K201" s="34">
        <v>0.5</v>
      </c>
      <c r="L201" s="34">
        <v>0</v>
      </c>
      <c r="M201" s="34">
        <v>0</v>
      </c>
      <c r="N201" s="34">
        <v>43.5</v>
      </c>
      <c r="O201" s="34">
        <v>-53</v>
      </c>
      <c r="P201" s="34">
        <v>103</v>
      </c>
      <c r="Q201" s="34">
        <v>30</v>
      </c>
      <c r="R201" s="155">
        <v>0</v>
      </c>
      <c r="S201" s="34">
        <v>12.2</v>
      </c>
      <c r="T201" s="34">
        <v>3.07</v>
      </c>
      <c r="U201" s="34">
        <v>1</v>
      </c>
      <c r="V201" s="34">
        <v>1</v>
      </c>
      <c r="W201" s="34">
        <v>100</v>
      </c>
      <c r="X201" s="34">
        <v>0</v>
      </c>
      <c r="Y201" s="34">
        <v>0</v>
      </c>
      <c r="Z201" s="34">
        <v>0.4</v>
      </c>
      <c r="AA201" s="34">
        <v>329</v>
      </c>
      <c r="AB201" s="34">
        <v>365</v>
      </c>
      <c r="AC201" s="34">
        <v>424</v>
      </c>
      <c r="AD201" s="34">
        <v>490</v>
      </c>
      <c r="AE201" s="34">
        <v>1.5</v>
      </c>
      <c r="AF201" s="34">
        <v>0</v>
      </c>
      <c r="AG201" s="450"/>
      <c r="AH201" s="151">
        <v>0.77500000000000002</v>
      </c>
      <c r="AI201" s="151">
        <v>0.84</v>
      </c>
      <c r="AJ201" s="151">
        <v>42.8</v>
      </c>
      <c r="AK201" s="151">
        <v>100</v>
      </c>
      <c r="AL201" s="151">
        <v>400</v>
      </c>
      <c r="AM201" s="151">
        <v>572</v>
      </c>
      <c r="AN201" s="151">
        <v>0.3</v>
      </c>
      <c r="AO201" s="151">
        <v>1.5</v>
      </c>
      <c r="AP201" s="151">
        <v>-47</v>
      </c>
      <c r="AQ201" s="235"/>
      <c r="AR201" s="178">
        <v>7</v>
      </c>
      <c r="AS201" s="185">
        <v>41960</v>
      </c>
      <c r="AT201" s="179">
        <v>47737</v>
      </c>
      <c r="AU201" s="34" t="s">
        <v>156</v>
      </c>
      <c r="AV201" s="153">
        <v>0.78139999999999998</v>
      </c>
      <c r="AW201" s="34" t="s">
        <v>20</v>
      </c>
      <c r="AX201" s="34">
        <v>1</v>
      </c>
      <c r="AY201" s="34">
        <v>0.01</v>
      </c>
      <c r="AZ201" s="34">
        <v>0</v>
      </c>
      <c r="BA201" s="34">
        <v>43.5</v>
      </c>
      <c r="BB201" s="34">
        <v>-52</v>
      </c>
      <c r="BC201" s="34">
        <v>106</v>
      </c>
      <c r="BD201" s="34">
        <v>27</v>
      </c>
      <c r="BE201" s="155">
        <v>1.4E-2</v>
      </c>
      <c r="BF201" s="34">
        <v>12.3</v>
      </c>
      <c r="BG201" s="34">
        <v>3.3</v>
      </c>
      <c r="BH201" s="34">
        <v>1</v>
      </c>
      <c r="BI201" s="34">
        <v>1</v>
      </c>
      <c r="BJ201" s="34">
        <v>100</v>
      </c>
      <c r="BK201" s="34">
        <v>1</v>
      </c>
      <c r="BL201" s="34">
        <v>1</v>
      </c>
      <c r="BM201" s="34">
        <v>0.2</v>
      </c>
      <c r="BN201" s="34">
        <v>338</v>
      </c>
      <c r="BO201" s="34">
        <v>376</v>
      </c>
      <c r="BP201" s="34">
        <v>424</v>
      </c>
      <c r="BQ201" s="34">
        <v>477</v>
      </c>
      <c r="BR201" s="34">
        <v>0</v>
      </c>
      <c r="BS201" s="34">
        <v>1</v>
      </c>
      <c r="BT201" s="453"/>
      <c r="BU201" s="151">
        <v>0.77500000000000002</v>
      </c>
      <c r="BV201" s="151">
        <v>0.84</v>
      </c>
      <c r="BW201" s="151">
        <v>42.8</v>
      </c>
      <c r="BX201" s="151">
        <v>100</v>
      </c>
      <c r="BY201" s="151">
        <v>400</v>
      </c>
      <c r="BZ201" s="151">
        <v>572</v>
      </c>
      <c r="CA201" s="151">
        <v>0.3</v>
      </c>
      <c r="CB201" s="151">
        <v>1.5</v>
      </c>
      <c r="CC201" s="151">
        <v>-47</v>
      </c>
    </row>
    <row r="202" spans="1:81" x14ac:dyDescent="0.25">
      <c r="A202" s="44">
        <f t="shared" si="19"/>
        <v>2014</v>
      </c>
      <c r="B202" s="44" t="str">
        <f t="shared" si="19"/>
        <v>NOVIEMBRE</v>
      </c>
      <c r="C202" s="44">
        <v>9</v>
      </c>
      <c r="D202" s="44" t="str">
        <f t="shared" si="18"/>
        <v>NOVIEMBRE 2014 / 8</v>
      </c>
      <c r="E202" s="178">
        <v>8</v>
      </c>
      <c r="F202" s="185">
        <v>41960</v>
      </c>
      <c r="G202" s="179">
        <v>47762</v>
      </c>
      <c r="H202" s="34" t="s">
        <v>130</v>
      </c>
      <c r="I202" s="153">
        <v>0.7792</v>
      </c>
      <c r="J202" s="34" t="s">
        <v>20</v>
      </c>
      <c r="K202" s="34">
        <v>0.5</v>
      </c>
      <c r="L202" s="34">
        <v>0</v>
      </c>
      <c r="M202" s="34">
        <v>0</v>
      </c>
      <c r="N202" s="34">
        <v>43.5</v>
      </c>
      <c r="O202" s="34">
        <v>-54</v>
      </c>
      <c r="P202" s="34">
        <v>102</v>
      </c>
      <c r="Q202" s="34">
        <v>30</v>
      </c>
      <c r="R202" s="155">
        <v>0</v>
      </c>
      <c r="S202" s="34">
        <v>12.2</v>
      </c>
      <c r="T202" s="34">
        <v>3.09</v>
      </c>
      <c r="U202" s="34">
        <v>1</v>
      </c>
      <c r="V202" s="34">
        <v>1</v>
      </c>
      <c r="W202" s="34">
        <v>100</v>
      </c>
      <c r="X202" s="34">
        <v>0</v>
      </c>
      <c r="Y202" s="34">
        <v>0</v>
      </c>
      <c r="Z202" s="34">
        <v>0.4</v>
      </c>
      <c r="AA202" s="34">
        <v>328</v>
      </c>
      <c r="AB202" s="34">
        <v>364</v>
      </c>
      <c r="AC202" s="34">
        <v>418</v>
      </c>
      <c r="AD202" s="34">
        <v>503</v>
      </c>
      <c r="AE202" s="34">
        <v>1</v>
      </c>
      <c r="AF202" s="34">
        <v>0</v>
      </c>
      <c r="AG202" s="450"/>
      <c r="AH202" s="151">
        <v>0.77500000000000002</v>
      </c>
      <c r="AI202" s="151">
        <v>0.84</v>
      </c>
      <c r="AJ202" s="151">
        <v>42.8</v>
      </c>
      <c r="AK202" s="151">
        <v>100</v>
      </c>
      <c r="AL202" s="151">
        <v>400</v>
      </c>
      <c r="AM202" s="151">
        <v>572</v>
      </c>
      <c r="AN202" s="151">
        <v>0.3</v>
      </c>
      <c r="AO202" s="151">
        <v>1.5</v>
      </c>
      <c r="AP202" s="151">
        <v>-47</v>
      </c>
      <c r="AQ202" s="235"/>
      <c r="AR202" s="178">
        <v>8</v>
      </c>
      <c r="AS202" s="185">
        <v>41964</v>
      </c>
      <c r="AT202" s="179">
        <v>47829</v>
      </c>
      <c r="AU202" s="34" t="s">
        <v>136</v>
      </c>
      <c r="AV202" s="153">
        <v>0.78180000000000005</v>
      </c>
      <c r="AW202" s="34" t="s">
        <v>20</v>
      </c>
      <c r="AX202" s="34">
        <v>1</v>
      </c>
      <c r="AY202" s="34">
        <v>0.01</v>
      </c>
      <c r="AZ202" s="34">
        <v>0</v>
      </c>
      <c r="BA202" s="34">
        <v>43.5</v>
      </c>
      <c r="BB202" s="34">
        <v>-52</v>
      </c>
      <c r="BC202" s="34">
        <v>106</v>
      </c>
      <c r="BD202" s="34">
        <v>27</v>
      </c>
      <c r="BE202" s="155">
        <v>1.4E-2</v>
      </c>
      <c r="BF202" s="34">
        <v>12.3</v>
      </c>
      <c r="BG202" s="34">
        <v>3.4</v>
      </c>
      <c r="BH202" s="34">
        <v>1</v>
      </c>
      <c r="BI202" s="34">
        <v>1</v>
      </c>
      <c r="BJ202" s="34">
        <v>100</v>
      </c>
      <c r="BK202" s="34">
        <v>1</v>
      </c>
      <c r="BL202" s="34">
        <v>1</v>
      </c>
      <c r="BM202" s="34">
        <v>0.2</v>
      </c>
      <c r="BN202" s="34">
        <v>338</v>
      </c>
      <c r="BO202" s="34">
        <v>374</v>
      </c>
      <c r="BP202" s="34">
        <v>421</v>
      </c>
      <c r="BQ202" s="34">
        <v>477</v>
      </c>
      <c r="BR202" s="34">
        <v>0</v>
      </c>
      <c r="BS202" s="34">
        <v>1</v>
      </c>
      <c r="BT202" s="453"/>
      <c r="BU202" s="151">
        <v>0.77500000000000002</v>
      </c>
      <c r="BV202" s="151">
        <v>0.84</v>
      </c>
      <c r="BW202" s="151">
        <v>42.8</v>
      </c>
      <c r="BX202" s="151">
        <v>100</v>
      </c>
      <c r="BY202" s="151">
        <v>400</v>
      </c>
      <c r="BZ202" s="151">
        <v>572</v>
      </c>
      <c r="CA202" s="151">
        <v>0.3</v>
      </c>
      <c r="CB202" s="151">
        <v>1.5</v>
      </c>
      <c r="CC202" s="151">
        <v>-47</v>
      </c>
    </row>
    <row r="203" spans="1:81" x14ac:dyDescent="0.25">
      <c r="A203" s="44">
        <f t="shared" si="19"/>
        <v>2014</v>
      </c>
      <c r="B203" s="44" t="str">
        <f t="shared" si="19"/>
        <v>NOVIEMBRE</v>
      </c>
      <c r="C203" s="44">
        <v>10</v>
      </c>
      <c r="D203" s="44" t="str">
        <f t="shared" si="18"/>
        <v>NOVIEMBRE 2014 / 9</v>
      </c>
      <c r="E203" s="178">
        <v>9</v>
      </c>
      <c r="F203" s="185">
        <v>41961</v>
      </c>
      <c r="G203" s="180">
        <v>47780</v>
      </c>
      <c r="H203" s="34" t="s">
        <v>132</v>
      </c>
      <c r="I203" s="153">
        <v>0.7792</v>
      </c>
      <c r="J203" s="34" t="s">
        <v>20</v>
      </c>
      <c r="K203" s="34">
        <v>0.5</v>
      </c>
      <c r="L203" s="34">
        <v>0</v>
      </c>
      <c r="M203" s="34">
        <v>0</v>
      </c>
      <c r="N203" s="34">
        <v>43.5</v>
      </c>
      <c r="O203" s="34">
        <v>-54</v>
      </c>
      <c r="P203" s="34">
        <v>104</v>
      </c>
      <c r="Q203" s="34">
        <v>30</v>
      </c>
      <c r="R203" s="155">
        <v>0</v>
      </c>
      <c r="S203" s="34">
        <v>12.2</v>
      </c>
      <c r="T203" s="34">
        <v>2.98</v>
      </c>
      <c r="U203" s="34">
        <v>1</v>
      </c>
      <c r="V203" s="34">
        <v>1</v>
      </c>
      <c r="W203" s="34">
        <v>100</v>
      </c>
      <c r="X203" s="34">
        <v>0</v>
      </c>
      <c r="Y203" s="34">
        <v>0</v>
      </c>
      <c r="Z203" s="34">
        <v>0.3</v>
      </c>
      <c r="AA203" s="34">
        <v>328</v>
      </c>
      <c r="AB203" s="34">
        <v>362</v>
      </c>
      <c r="AC203" s="34">
        <v>415</v>
      </c>
      <c r="AD203" s="34">
        <v>495</v>
      </c>
      <c r="AE203" s="34">
        <v>1</v>
      </c>
      <c r="AF203" s="34">
        <v>0</v>
      </c>
      <c r="AG203" s="450"/>
      <c r="AH203" s="151">
        <v>0.77500000000000002</v>
      </c>
      <c r="AI203" s="151">
        <v>0.84</v>
      </c>
      <c r="AJ203" s="151">
        <v>42.8</v>
      </c>
      <c r="AK203" s="151">
        <v>100</v>
      </c>
      <c r="AL203" s="151">
        <v>400</v>
      </c>
      <c r="AM203" s="151">
        <v>572</v>
      </c>
      <c r="AN203" s="151">
        <v>0.3</v>
      </c>
      <c r="AO203" s="151">
        <v>1.5</v>
      </c>
      <c r="AP203" s="151">
        <v>-47</v>
      </c>
      <c r="AQ203" s="235"/>
      <c r="AR203" s="178">
        <v>9</v>
      </c>
      <c r="AS203" s="185">
        <v>41968</v>
      </c>
      <c r="AT203" s="179">
        <v>47919</v>
      </c>
      <c r="AU203" s="34" t="s">
        <v>137</v>
      </c>
      <c r="AV203" s="153">
        <v>0.77880000000000005</v>
      </c>
      <c r="AW203" s="34" t="s">
        <v>20</v>
      </c>
      <c r="AX203" s="34">
        <v>1</v>
      </c>
      <c r="AY203" s="34">
        <v>0.01</v>
      </c>
      <c r="AZ203" s="34">
        <v>0</v>
      </c>
      <c r="BA203" s="34">
        <v>43.5</v>
      </c>
      <c r="BB203" s="34">
        <v>-53</v>
      </c>
      <c r="BC203" s="34">
        <v>108</v>
      </c>
      <c r="BD203" s="34">
        <v>27</v>
      </c>
      <c r="BE203" s="155">
        <v>0.01</v>
      </c>
      <c r="BF203" s="34">
        <v>12.3</v>
      </c>
      <c r="BG203" s="34">
        <v>3.2</v>
      </c>
      <c r="BH203" s="34">
        <v>1</v>
      </c>
      <c r="BI203" s="34">
        <v>1</v>
      </c>
      <c r="BJ203" s="34">
        <v>99</v>
      </c>
      <c r="BK203" s="34">
        <v>1</v>
      </c>
      <c r="BL203" s="34">
        <v>1</v>
      </c>
      <c r="BM203" s="34">
        <v>0.2</v>
      </c>
      <c r="BN203" s="34">
        <v>338</v>
      </c>
      <c r="BO203" s="34">
        <v>369</v>
      </c>
      <c r="BP203" s="34">
        <v>412</v>
      </c>
      <c r="BQ203" s="34">
        <v>468</v>
      </c>
      <c r="BR203" s="34">
        <v>0</v>
      </c>
      <c r="BS203" s="34">
        <v>1</v>
      </c>
      <c r="BT203" s="453"/>
      <c r="BU203" s="151">
        <v>0.77500000000000002</v>
      </c>
      <c r="BV203" s="151">
        <v>0.84</v>
      </c>
      <c r="BW203" s="151">
        <v>42.8</v>
      </c>
      <c r="BX203" s="151">
        <v>100</v>
      </c>
      <c r="BY203" s="151">
        <v>400</v>
      </c>
      <c r="BZ203" s="151">
        <v>572</v>
      </c>
      <c r="CA203" s="151">
        <v>0.3</v>
      </c>
      <c r="CB203" s="151">
        <v>1.5</v>
      </c>
      <c r="CC203" s="151">
        <v>-47</v>
      </c>
    </row>
    <row r="204" spans="1:81" x14ac:dyDescent="0.25">
      <c r="A204" s="44">
        <f t="shared" si="19"/>
        <v>2014</v>
      </c>
      <c r="B204" s="44" t="str">
        <f t="shared" si="19"/>
        <v>NOVIEMBRE</v>
      </c>
      <c r="C204" s="44">
        <v>11</v>
      </c>
      <c r="D204" s="44" t="str">
        <f t="shared" si="18"/>
        <v>NOVIEMBRE 2014 / 10</v>
      </c>
      <c r="E204" s="178">
        <v>10</v>
      </c>
      <c r="F204" s="185">
        <v>41964</v>
      </c>
      <c r="G204" s="179">
        <v>47855</v>
      </c>
      <c r="H204" s="34" t="s">
        <v>128</v>
      </c>
      <c r="I204" s="153">
        <v>0.7792</v>
      </c>
      <c r="J204" s="34" t="s">
        <v>20</v>
      </c>
      <c r="K204" s="34">
        <v>0.5</v>
      </c>
      <c r="L204" s="34">
        <v>0</v>
      </c>
      <c r="M204" s="34">
        <v>0</v>
      </c>
      <c r="N204" s="34">
        <v>43.5</v>
      </c>
      <c r="O204" s="34">
        <v>-54.5</v>
      </c>
      <c r="P204" s="34">
        <v>103</v>
      </c>
      <c r="Q204" s="34">
        <v>30</v>
      </c>
      <c r="R204" s="155">
        <v>0</v>
      </c>
      <c r="S204" s="34">
        <v>12.2</v>
      </c>
      <c r="T204" s="34">
        <v>3.03</v>
      </c>
      <c r="U204" s="34">
        <v>1</v>
      </c>
      <c r="V204" s="34">
        <v>1</v>
      </c>
      <c r="W204" s="34">
        <v>100</v>
      </c>
      <c r="X204" s="34">
        <v>0</v>
      </c>
      <c r="Y204" s="34">
        <v>0</v>
      </c>
      <c r="Z204" s="34">
        <v>0.3</v>
      </c>
      <c r="AA204" s="34">
        <v>326</v>
      </c>
      <c r="AB204" s="34">
        <v>362</v>
      </c>
      <c r="AC204" s="34">
        <v>418</v>
      </c>
      <c r="AD204" s="34">
        <v>494</v>
      </c>
      <c r="AE204" s="34">
        <v>1</v>
      </c>
      <c r="AF204" s="34">
        <v>0</v>
      </c>
      <c r="AG204" s="450"/>
      <c r="AH204" s="151">
        <v>0.77500000000000002</v>
      </c>
      <c r="AI204" s="151">
        <v>0.84</v>
      </c>
      <c r="AJ204" s="151">
        <v>42.8</v>
      </c>
      <c r="AK204" s="151">
        <v>100</v>
      </c>
      <c r="AL204" s="151">
        <v>400</v>
      </c>
      <c r="AM204" s="151">
        <v>572</v>
      </c>
      <c r="AN204" s="151">
        <v>0.3</v>
      </c>
      <c r="AO204" s="151">
        <v>1.5</v>
      </c>
      <c r="AP204" s="151">
        <v>-47</v>
      </c>
      <c r="AQ204" s="235"/>
      <c r="AR204" s="178">
        <v>10</v>
      </c>
      <c r="AS204" s="185">
        <v>41970</v>
      </c>
      <c r="AT204" s="179">
        <v>47974</v>
      </c>
      <c r="AU204" s="34" t="s">
        <v>136</v>
      </c>
      <c r="AV204" s="153">
        <v>0.77880000000000005</v>
      </c>
      <c r="AW204" s="34" t="s">
        <v>20</v>
      </c>
      <c r="AX204" s="34">
        <v>1</v>
      </c>
      <c r="AY204" s="34">
        <v>0.01</v>
      </c>
      <c r="AZ204" s="34">
        <v>0</v>
      </c>
      <c r="BA204" s="34">
        <v>43.5</v>
      </c>
      <c r="BB204" s="34">
        <v>-53</v>
      </c>
      <c r="BC204" s="34">
        <v>106</v>
      </c>
      <c r="BD204" s="34">
        <v>27</v>
      </c>
      <c r="BE204" s="155">
        <v>1.4E-2</v>
      </c>
      <c r="BF204" s="34">
        <v>12.3</v>
      </c>
      <c r="BG204" s="34">
        <v>3.2</v>
      </c>
      <c r="BH204" s="34">
        <v>1</v>
      </c>
      <c r="BI204" s="34">
        <v>1</v>
      </c>
      <c r="BJ204" s="34">
        <v>99</v>
      </c>
      <c r="BK204" s="34">
        <v>1</v>
      </c>
      <c r="BL204" s="34">
        <v>1</v>
      </c>
      <c r="BM204" s="34">
        <v>0.2</v>
      </c>
      <c r="BN204" s="34">
        <v>336</v>
      </c>
      <c r="BO204" s="34">
        <v>367</v>
      </c>
      <c r="BP204" s="34">
        <v>408</v>
      </c>
      <c r="BQ204" s="34">
        <v>462</v>
      </c>
      <c r="BR204" s="34">
        <v>0</v>
      </c>
      <c r="BS204" s="34">
        <v>1</v>
      </c>
      <c r="BT204" s="453"/>
      <c r="BU204" s="151">
        <v>0.77500000000000002</v>
      </c>
      <c r="BV204" s="151">
        <v>0.84</v>
      </c>
      <c r="BW204" s="151">
        <v>42.8</v>
      </c>
      <c r="BX204" s="151">
        <v>100</v>
      </c>
      <c r="BY204" s="151">
        <v>400</v>
      </c>
      <c r="BZ204" s="151">
        <v>572</v>
      </c>
      <c r="CA204" s="151">
        <v>0.3</v>
      </c>
      <c r="CB204" s="151">
        <v>1.5</v>
      </c>
      <c r="CC204" s="151">
        <v>-47</v>
      </c>
    </row>
    <row r="205" spans="1:81" x14ac:dyDescent="0.25">
      <c r="A205" s="44">
        <f t="shared" si="19"/>
        <v>2014</v>
      </c>
      <c r="B205" s="44" t="str">
        <f t="shared" si="19"/>
        <v>NOVIEMBRE</v>
      </c>
      <c r="C205" s="44">
        <v>12</v>
      </c>
      <c r="D205" s="44" t="str">
        <f t="shared" si="18"/>
        <v>NOVIEMBRE 2014 / 11</v>
      </c>
      <c r="E205" s="178">
        <v>11</v>
      </c>
      <c r="F205" s="185">
        <v>41966</v>
      </c>
      <c r="G205" s="179">
        <v>47894</v>
      </c>
      <c r="H205" s="34" t="s">
        <v>130</v>
      </c>
      <c r="I205" s="153">
        <v>0.7792</v>
      </c>
      <c r="J205" s="34" t="s">
        <v>20</v>
      </c>
      <c r="K205" s="34">
        <v>0.5</v>
      </c>
      <c r="L205" s="34">
        <v>0</v>
      </c>
      <c r="M205" s="34">
        <v>0</v>
      </c>
      <c r="N205" s="34">
        <v>43.5</v>
      </c>
      <c r="O205" s="34">
        <v>-56</v>
      </c>
      <c r="P205" s="34">
        <v>102</v>
      </c>
      <c r="Q205" s="34">
        <v>30</v>
      </c>
      <c r="R205" s="155">
        <v>0</v>
      </c>
      <c r="S205" s="34">
        <v>12.2</v>
      </c>
      <c r="T205" s="34">
        <v>2.98</v>
      </c>
      <c r="U205" s="34">
        <v>1</v>
      </c>
      <c r="V205" s="34">
        <v>1</v>
      </c>
      <c r="W205" s="34">
        <v>100</v>
      </c>
      <c r="X205" s="34">
        <v>0</v>
      </c>
      <c r="Y205" s="34">
        <v>0</v>
      </c>
      <c r="Z205" s="34">
        <v>0.3</v>
      </c>
      <c r="AA205" s="34">
        <v>326</v>
      </c>
      <c r="AB205" s="34">
        <v>362</v>
      </c>
      <c r="AC205" s="34">
        <v>418</v>
      </c>
      <c r="AD205" s="34">
        <v>498</v>
      </c>
      <c r="AE205" s="34">
        <v>1</v>
      </c>
      <c r="AF205" s="34">
        <v>0</v>
      </c>
      <c r="AG205" s="450"/>
      <c r="AH205" s="151">
        <v>0.77500000000000002</v>
      </c>
      <c r="AI205" s="151">
        <v>0.84</v>
      </c>
      <c r="AJ205" s="151">
        <v>42.8</v>
      </c>
      <c r="AK205" s="151">
        <v>100</v>
      </c>
      <c r="AL205" s="151">
        <v>400</v>
      </c>
      <c r="AM205" s="151">
        <v>572</v>
      </c>
      <c r="AN205" s="151">
        <v>0.3</v>
      </c>
      <c r="AO205" s="151">
        <v>1.5</v>
      </c>
      <c r="AP205" s="151">
        <v>-47</v>
      </c>
      <c r="AQ205" s="235"/>
      <c r="AR205" s="152"/>
      <c r="AS205" s="19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454"/>
      <c r="BU205" s="152"/>
      <c r="BV205" s="152"/>
      <c r="BW205" s="152"/>
      <c r="BX205" s="152"/>
      <c r="BY205" s="152"/>
      <c r="BZ205" s="152"/>
    </row>
    <row r="206" spans="1:81" x14ac:dyDescent="0.25">
      <c r="A206" s="44">
        <f t="shared" si="19"/>
        <v>2014</v>
      </c>
      <c r="B206" s="44" t="str">
        <f t="shared" si="19"/>
        <v>NOVIEMBRE</v>
      </c>
      <c r="C206" s="44">
        <v>13</v>
      </c>
      <c r="D206" s="44" t="str">
        <f t="shared" si="18"/>
        <v>NOVIEMBRE 2014 / 12</v>
      </c>
      <c r="E206" s="178">
        <v>12</v>
      </c>
      <c r="F206" s="185">
        <v>41966</v>
      </c>
      <c r="G206" s="179">
        <v>47903</v>
      </c>
      <c r="H206" s="34" t="s">
        <v>131</v>
      </c>
      <c r="I206" s="153">
        <v>0.7792</v>
      </c>
      <c r="J206" s="34" t="s">
        <v>20</v>
      </c>
      <c r="K206" s="34">
        <v>0.5</v>
      </c>
      <c r="L206" s="34">
        <v>0</v>
      </c>
      <c r="M206" s="34">
        <v>0</v>
      </c>
      <c r="N206" s="34">
        <v>43.5</v>
      </c>
      <c r="O206" s="34">
        <v>-56.5</v>
      </c>
      <c r="P206" s="34">
        <v>102</v>
      </c>
      <c r="Q206" s="34">
        <v>30</v>
      </c>
      <c r="R206" s="155">
        <v>0</v>
      </c>
      <c r="S206" s="34">
        <v>12</v>
      </c>
      <c r="T206" s="34">
        <v>3</v>
      </c>
      <c r="U206" s="34">
        <v>1</v>
      </c>
      <c r="V206" s="34">
        <v>1</v>
      </c>
      <c r="W206" s="34">
        <v>100</v>
      </c>
      <c r="X206" s="34">
        <v>0</v>
      </c>
      <c r="Y206" s="34">
        <v>0</v>
      </c>
      <c r="Z206" s="34">
        <v>0.4</v>
      </c>
      <c r="AA206" s="34">
        <v>330</v>
      </c>
      <c r="AB206" s="34">
        <v>361</v>
      </c>
      <c r="AC206" s="34">
        <v>414</v>
      </c>
      <c r="AD206" s="34">
        <v>484</v>
      </c>
      <c r="AE206" s="34">
        <v>1</v>
      </c>
      <c r="AF206" s="34">
        <v>0</v>
      </c>
      <c r="AG206" s="450"/>
      <c r="AH206" s="151">
        <v>0.77500000000000002</v>
      </c>
      <c r="AI206" s="151">
        <v>0.84</v>
      </c>
      <c r="AJ206" s="151">
        <v>42.8</v>
      </c>
      <c r="AK206" s="151">
        <v>100</v>
      </c>
      <c r="AL206" s="151">
        <v>400</v>
      </c>
      <c r="AM206" s="151">
        <v>572</v>
      </c>
      <c r="AN206" s="151">
        <v>0.3</v>
      </c>
      <c r="AO206" s="151">
        <v>1.5</v>
      </c>
      <c r="AP206" s="151">
        <v>-47</v>
      </c>
      <c r="AQ206" s="235"/>
      <c r="AR206" s="152"/>
      <c r="AS206" s="19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454"/>
      <c r="BU206" s="152"/>
      <c r="BV206" s="152"/>
      <c r="BW206" s="152"/>
      <c r="BX206" s="152"/>
      <c r="BY206" s="152"/>
      <c r="BZ206" s="152"/>
    </row>
    <row r="207" spans="1:81" x14ac:dyDescent="0.25">
      <c r="A207" s="44">
        <f t="shared" si="19"/>
        <v>2014</v>
      </c>
      <c r="B207" s="44" t="str">
        <f t="shared" si="19"/>
        <v>NOVIEMBRE</v>
      </c>
      <c r="C207" s="44">
        <v>14</v>
      </c>
      <c r="D207" s="44" t="str">
        <f t="shared" si="18"/>
        <v>NOVIEMBRE 2014 / 13</v>
      </c>
      <c r="E207" s="178">
        <v>13</v>
      </c>
      <c r="F207" s="185">
        <v>41972</v>
      </c>
      <c r="G207" s="179">
        <v>48202</v>
      </c>
      <c r="H207" s="34" t="s">
        <v>130</v>
      </c>
      <c r="I207" s="153">
        <v>0.7792</v>
      </c>
      <c r="J207" s="34" t="s">
        <v>20</v>
      </c>
      <c r="K207" s="34">
        <v>0.5</v>
      </c>
      <c r="L207" s="34">
        <v>0</v>
      </c>
      <c r="M207" s="34">
        <v>0</v>
      </c>
      <c r="N207" s="34">
        <v>43.5</v>
      </c>
      <c r="O207" s="34">
        <v>-56</v>
      </c>
      <c r="P207" s="34">
        <v>103</v>
      </c>
      <c r="Q207" s="34">
        <v>30</v>
      </c>
      <c r="R207" s="155">
        <v>0</v>
      </c>
      <c r="S207" s="34">
        <v>12.2</v>
      </c>
      <c r="T207" s="34">
        <v>2.99</v>
      </c>
      <c r="U207" s="34">
        <v>1</v>
      </c>
      <c r="V207" s="34">
        <v>1</v>
      </c>
      <c r="W207" s="34">
        <v>100</v>
      </c>
      <c r="X207" s="34">
        <v>0</v>
      </c>
      <c r="Y207" s="34">
        <v>0</v>
      </c>
      <c r="Z207" s="34">
        <v>0.4</v>
      </c>
      <c r="AA207" s="34">
        <v>328</v>
      </c>
      <c r="AB207" s="34">
        <v>360</v>
      </c>
      <c r="AC207" s="34">
        <v>414</v>
      </c>
      <c r="AD207" s="34">
        <v>495</v>
      </c>
      <c r="AE207" s="34">
        <v>1</v>
      </c>
      <c r="AF207" s="34">
        <v>0</v>
      </c>
      <c r="AG207" s="450"/>
      <c r="AH207" s="151">
        <v>0.77500000000000002</v>
      </c>
      <c r="AI207" s="151">
        <v>0.84</v>
      </c>
      <c r="AJ207" s="151">
        <v>42.8</v>
      </c>
      <c r="AK207" s="151">
        <v>100</v>
      </c>
      <c r="AL207" s="151">
        <v>400</v>
      </c>
      <c r="AM207" s="151">
        <v>572</v>
      </c>
      <c r="AN207" s="151">
        <v>0.3</v>
      </c>
      <c r="AO207" s="151">
        <v>1.5</v>
      </c>
      <c r="AP207" s="151">
        <v>-47</v>
      </c>
      <c r="AQ207" s="235"/>
      <c r="AR207" s="152"/>
      <c r="AS207" s="19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454"/>
      <c r="BU207" s="152"/>
      <c r="BV207" s="152"/>
      <c r="BW207" s="152"/>
      <c r="BX207" s="152"/>
      <c r="BY207" s="152"/>
      <c r="BZ207" s="152"/>
    </row>
    <row r="208" spans="1:81" x14ac:dyDescent="0.25">
      <c r="A208" s="44">
        <f t="shared" si="19"/>
        <v>2014</v>
      </c>
      <c r="B208" s="44" t="str">
        <f t="shared" si="19"/>
        <v>NOVIEMBRE</v>
      </c>
      <c r="C208" s="44">
        <v>15</v>
      </c>
      <c r="D208" s="44" t="str">
        <f t="shared" si="18"/>
        <v>NOVIEMBRE 2014 / 14</v>
      </c>
      <c r="E208" s="178">
        <v>14</v>
      </c>
      <c r="F208" s="185">
        <v>41973</v>
      </c>
      <c r="G208" s="179">
        <v>48222</v>
      </c>
      <c r="H208" s="34" t="s">
        <v>132</v>
      </c>
      <c r="I208" s="153">
        <v>0.7792</v>
      </c>
      <c r="J208" s="34" t="s">
        <v>20</v>
      </c>
      <c r="K208" s="34">
        <v>0.5</v>
      </c>
      <c r="L208" s="34">
        <v>0</v>
      </c>
      <c r="M208" s="34">
        <v>0</v>
      </c>
      <c r="N208" s="34">
        <v>43.5</v>
      </c>
      <c r="O208" s="34">
        <v>-56.5</v>
      </c>
      <c r="P208" s="34">
        <v>103</v>
      </c>
      <c r="Q208" s="34">
        <v>30</v>
      </c>
      <c r="R208" s="155">
        <v>0</v>
      </c>
      <c r="S208" s="34">
        <v>12.1</v>
      </c>
      <c r="T208" s="34">
        <v>2.99</v>
      </c>
      <c r="U208" s="34">
        <v>1</v>
      </c>
      <c r="V208" s="34">
        <v>1</v>
      </c>
      <c r="W208" s="34">
        <v>100</v>
      </c>
      <c r="X208" s="34">
        <v>0</v>
      </c>
      <c r="Y208" s="34">
        <v>0</v>
      </c>
      <c r="Z208" s="34">
        <v>0.3</v>
      </c>
      <c r="AA208" s="34">
        <v>328</v>
      </c>
      <c r="AB208" s="34">
        <v>353</v>
      </c>
      <c r="AC208" s="34">
        <v>415</v>
      </c>
      <c r="AD208" s="34">
        <v>494</v>
      </c>
      <c r="AE208" s="34">
        <v>1.5</v>
      </c>
      <c r="AF208" s="34">
        <v>0</v>
      </c>
      <c r="AG208" s="450"/>
      <c r="AH208" s="151">
        <v>0.77500000000000002</v>
      </c>
      <c r="AI208" s="151">
        <v>0.84</v>
      </c>
      <c r="AJ208" s="151">
        <v>42.8</v>
      </c>
      <c r="AK208" s="151">
        <v>100</v>
      </c>
      <c r="AL208" s="151">
        <v>400</v>
      </c>
      <c r="AM208" s="151">
        <v>572</v>
      </c>
      <c r="AN208" s="151">
        <v>0.3</v>
      </c>
      <c r="AO208" s="151">
        <v>1.5</v>
      </c>
      <c r="AP208" s="151">
        <v>-47</v>
      </c>
      <c r="AQ208" s="235"/>
      <c r="AR208" s="152"/>
      <c r="AS208" s="19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454"/>
      <c r="BU208" s="152"/>
      <c r="BV208" s="152"/>
      <c r="BW208" s="152"/>
      <c r="BX208" s="152"/>
      <c r="BY208" s="152"/>
      <c r="BZ208" s="152"/>
    </row>
    <row r="209" spans="1:4" x14ac:dyDescent="0.25">
      <c r="A209" s="44">
        <f t="shared" si="19"/>
        <v>2014</v>
      </c>
      <c r="B209" s="44" t="str">
        <f t="shared" si="19"/>
        <v>NOVIEMBRE</v>
      </c>
      <c r="C209" s="44">
        <v>16</v>
      </c>
      <c r="D209" s="44" t="str">
        <f t="shared" si="18"/>
        <v>NOVIEMBRE 2014 / 15</v>
      </c>
    </row>
    <row r="210" spans="1:4" x14ac:dyDescent="0.25">
      <c r="A210" s="44">
        <f t="shared" si="19"/>
        <v>2014</v>
      </c>
      <c r="B210" s="44" t="str">
        <f t="shared" si="19"/>
        <v>NOVIEMBRE</v>
      </c>
      <c r="C210" s="44">
        <v>17</v>
      </c>
      <c r="D210" s="44" t="str">
        <f t="shared" si="18"/>
        <v>NOVIEMBRE 2014 / 16</v>
      </c>
    </row>
    <row r="211" spans="1:4" x14ac:dyDescent="0.25">
      <c r="A211" s="44">
        <f t="shared" si="19"/>
        <v>2014</v>
      </c>
      <c r="B211" s="44" t="str">
        <f t="shared" si="19"/>
        <v>NOVIEMBRE</v>
      </c>
      <c r="C211" s="44">
        <v>18</v>
      </c>
      <c r="D211" s="44" t="str">
        <f t="shared" si="18"/>
        <v>NOVIEMBRE 2014 / 17</v>
      </c>
    </row>
    <row r="212" spans="1:4" x14ac:dyDescent="0.25">
      <c r="A212" s="44">
        <f t="shared" si="19"/>
        <v>2014</v>
      </c>
      <c r="B212" s="44" t="str">
        <f t="shared" si="19"/>
        <v>NOVIEMBRE</v>
      </c>
      <c r="C212" s="44">
        <v>19</v>
      </c>
      <c r="D212" s="44" t="str">
        <f t="shared" si="18"/>
        <v>NOVIEMBRE 2014 / 18</v>
      </c>
    </row>
    <row r="213" spans="1:4" x14ac:dyDescent="0.25">
      <c r="A213" s="44">
        <f t="shared" si="19"/>
        <v>2014</v>
      </c>
      <c r="B213" s="44" t="str">
        <f t="shared" si="19"/>
        <v>NOVIEMBRE</v>
      </c>
      <c r="C213" s="44">
        <v>20</v>
      </c>
      <c r="D213" s="44" t="str">
        <f t="shared" si="18"/>
        <v>NOVIEMBRE 2014 / 19</v>
      </c>
    </row>
    <row r="214" spans="1:4" x14ac:dyDescent="0.25">
      <c r="A214" s="44">
        <f t="shared" si="19"/>
        <v>2014</v>
      </c>
      <c r="B214" s="44" t="str">
        <f t="shared" si="19"/>
        <v>NOVIEMBRE</v>
      </c>
      <c r="C214" s="44">
        <v>21</v>
      </c>
      <c r="D214" s="44" t="str">
        <f t="shared" si="18"/>
        <v>NOVIEMBRE 2014 / 20</v>
      </c>
    </row>
    <row r="215" spans="1:4" x14ac:dyDescent="0.25">
      <c r="A215" s="44">
        <f t="shared" si="19"/>
        <v>2014</v>
      </c>
      <c r="B215" s="44" t="str">
        <f t="shared" si="19"/>
        <v>NOVIEMBRE</v>
      </c>
      <c r="C215" s="44">
        <v>22</v>
      </c>
      <c r="D215" s="44" t="str">
        <f t="shared" si="18"/>
        <v>NOVIEMBRE 2014 / 21</v>
      </c>
    </row>
    <row r="216" spans="1:4" x14ac:dyDescent="0.25">
      <c r="A216" s="44">
        <f t="shared" si="19"/>
        <v>2014</v>
      </c>
      <c r="B216" s="44" t="str">
        <f t="shared" si="19"/>
        <v>NOVIEMBRE</v>
      </c>
      <c r="C216" s="44">
        <v>23</v>
      </c>
      <c r="D216" s="44" t="str">
        <f t="shared" si="18"/>
        <v>NOVIEMBRE 2014 / 22</v>
      </c>
    </row>
    <row r="217" spans="1:4" x14ac:dyDescent="0.25">
      <c r="A217" s="44">
        <f t="shared" si="19"/>
        <v>2014</v>
      </c>
      <c r="B217" s="44" t="str">
        <f t="shared" si="19"/>
        <v>NOVIEMBRE</v>
      </c>
      <c r="C217" s="44">
        <v>24</v>
      </c>
      <c r="D217" s="44" t="str">
        <f t="shared" si="18"/>
        <v>NOVIEMBRE 2014 / 23</v>
      </c>
    </row>
    <row r="218" spans="1:4" x14ac:dyDescent="0.25">
      <c r="A218" s="44">
        <f t="shared" si="19"/>
        <v>2014</v>
      </c>
      <c r="B218" s="44" t="str">
        <f t="shared" si="19"/>
        <v>NOVIEMBRE</v>
      </c>
      <c r="C218" s="44">
        <v>25</v>
      </c>
      <c r="D218" s="44" t="str">
        <f t="shared" si="18"/>
        <v>NOVIEMBRE 2014 / 24</v>
      </c>
    </row>
    <row r="219" spans="1:4" x14ac:dyDescent="0.25">
      <c r="A219" s="44">
        <f t="shared" si="19"/>
        <v>2014</v>
      </c>
      <c r="B219" s="44" t="str">
        <f t="shared" si="19"/>
        <v>NOVIEMBRE</v>
      </c>
      <c r="C219" s="44">
        <v>26</v>
      </c>
      <c r="D219" s="44" t="str">
        <f t="shared" si="18"/>
        <v>NOVIEMBRE 2014 / 25</v>
      </c>
    </row>
    <row r="220" spans="1:4" x14ac:dyDescent="0.25">
      <c r="A220" s="44">
        <f t="shared" si="19"/>
        <v>2014</v>
      </c>
      <c r="B220" s="44" t="str">
        <f t="shared" si="19"/>
        <v>NOVIEMBRE</v>
      </c>
      <c r="C220" s="44">
        <v>27</v>
      </c>
      <c r="D220" s="44" t="str">
        <f t="shared" si="18"/>
        <v>NOVIEMBRE 2014 / 26</v>
      </c>
    </row>
    <row r="221" spans="1:4" x14ac:dyDescent="0.25">
      <c r="A221" s="44">
        <f t="shared" si="19"/>
        <v>2014</v>
      </c>
      <c r="B221" s="44" t="str">
        <f t="shared" si="19"/>
        <v>NOVIEMBRE</v>
      </c>
      <c r="C221" s="44">
        <v>28</v>
      </c>
      <c r="D221" s="44" t="str">
        <f t="shared" si="18"/>
        <v>NOVIEMBRE 2014 / 27</v>
      </c>
    </row>
    <row r="222" spans="1:4" x14ac:dyDescent="0.25">
      <c r="A222" s="44">
        <f t="shared" si="19"/>
        <v>2014</v>
      </c>
      <c r="B222" s="44" t="str">
        <f t="shared" si="19"/>
        <v>NOVIEMBRE</v>
      </c>
      <c r="C222" s="44">
        <v>29</v>
      </c>
      <c r="D222" s="44" t="str">
        <f t="shared" si="18"/>
        <v>NOVIEMBRE 2014 / 28</v>
      </c>
    </row>
    <row r="223" spans="1:4" x14ac:dyDescent="0.25">
      <c r="A223" s="44">
        <f t="shared" si="19"/>
        <v>2014</v>
      </c>
      <c r="B223" s="44" t="str">
        <f t="shared" si="19"/>
        <v>NOVIEMBRE</v>
      </c>
      <c r="C223" s="44">
        <v>30</v>
      </c>
      <c r="D223" s="44" t="str">
        <f t="shared" si="18"/>
        <v>NOVIEMBRE 2014 / 29</v>
      </c>
    </row>
    <row r="224" spans="1:4" x14ac:dyDescent="0.25">
      <c r="A224" s="44">
        <f t="shared" si="19"/>
        <v>2014</v>
      </c>
      <c r="B224" s="44" t="str">
        <f t="shared" si="19"/>
        <v>NOVIEMBRE</v>
      </c>
      <c r="C224" s="44">
        <v>31</v>
      </c>
      <c r="D224" s="44" t="str">
        <f t="shared" si="18"/>
        <v>NOVIEMBRE 2014 / 30</v>
      </c>
    </row>
    <row r="225" spans="1:81" s="206" customFormat="1" x14ac:dyDescent="0.25">
      <c r="D225" s="44" t="str">
        <f t="shared" si="18"/>
        <v>NOVIEMBRE 2014 / 31</v>
      </c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55"/>
      <c r="AB225" s="44"/>
      <c r="AC225" s="44"/>
      <c r="AD225" s="44"/>
      <c r="AE225" s="44"/>
      <c r="AF225" s="44"/>
      <c r="AG225" s="417"/>
      <c r="AH225" s="44"/>
      <c r="AI225" s="44"/>
      <c r="AJ225" s="44"/>
      <c r="AK225" s="44"/>
      <c r="AL225" s="44"/>
      <c r="AM225" s="44"/>
      <c r="AN225" s="44"/>
      <c r="AO225" s="44"/>
      <c r="AP225" s="44"/>
      <c r="AQ225" s="207"/>
      <c r="AR225" s="44"/>
      <c r="AS225" s="44"/>
      <c r="AT225" s="44"/>
      <c r="AU225" s="44"/>
      <c r="AV225" s="44"/>
      <c r="AW225" s="44"/>
      <c r="AX225" s="55"/>
      <c r="AY225" s="44"/>
      <c r="AZ225" s="44"/>
      <c r="BA225" s="44"/>
      <c r="BB225" s="44"/>
      <c r="BC225" s="44"/>
      <c r="BD225" s="44"/>
      <c r="BE225" s="44"/>
      <c r="BF225" s="44"/>
      <c r="BG225" s="44"/>
      <c r="BH225" s="44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11"/>
      <c r="BU225" s="44"/>
      <c r="BV225" s="55"/>
      <c r="BW225" s="44"/>
      <c r="BX225" s="44"/>
      <c r="BY225" s="44"/>
      <c r="BZ225" s="44"/>
      <c r="CA225" s="44"/>
      <c r="CB225" s="44"/>
      <c r="CC225" s="44"/>
    </row>
    <row r="226" spans="1:81" ht="15.75" x14ac:dyDescent="0.25">
      <c r="A226" s="44">
        <v>2014</v>
      </c>
      <c r="B226" s="44" t="s">
        <v>238</v>
      </c>
      <c r="C226" s="44">
        <v>1</v>
      </c>
      <c r="D226" s="208" t="s">
        <v>228</v>
      </c>
      <c r="E226" s="209">
        <f>IFERROR(AVERAGE(E195:E225),"")</f>
        <v>7.5</v>
      </c>
      <c r="F226" s="209">
        <f>IFERROR(AVERAGE(F195:F225),"")</f>
        <v>41958.142857142855</v>
      </c>
      <c r="G226" s="209">
        <f>IFERROR(AVERAGE(G195:G225),"")</f>
        <v>47742.5</v>
      </c>
      <c r="H226" s="209" t="str">
        <f>IFERROR(AVERAGE(H195:H225),"")</f>
        <v/>
      </c>
      <c r="I226" s="209">
        <f>IFERROR(AVERAGE(I195:I225),"")</f>
        <v>0.7790785714285714</v>
      </c>
      <c r="J226" s="209" t="str">
        <f t="shared" ref="J226:BU226" si="20">IFERROR(AVERAGE(J195:J225),"")</f>
        <v/>
      </c>
      <c r="K226" s="209">
        <f t="shared" si="20"/>
        <v>0.48571428571428571</v>
      </c>
      <c r="L226" s="209">
        <f t="shared" si="20"/>
        <v>0</v>
      </c>
      <c r="M226" s="209">
        <f t="shared" si="20"/>
        <v>0</v>
      </c>
      <c r="N226" s="209">
        <f t="shared" si="20"/>
        <v>43.5</v>
      </c>
      <c r="O226" s="209">
        <f t="shared" si="20"/>
        <v>-54.25</v>
      </c>
      <c r="P226" s="209">
        <f t="shared" si="20"/>
        <v>103.5</v>
      </c>
      <c r="Q226" s="209">
        <f t="shared" si="20"/>
        <v>30</v>
      </c>
      <c r="R226" s="209">
        <f t="shared" si="20"/>
        <v>0</v>
      </c>
      <c r="S226" s="209">
        <f t="shared" si="20"/>
        <v>12.171428571428573</v>
      </c>
      <c r="T226" s="209">
        <f t="shared" si="20"/>
        <v>3.0050000000000003</v>
      </c>
      <c r="U226" s="209">
        <f t="shared" si="20"/>
        <v>1</v>
      </c>
      <c r="V226" s="209">
        <f t="shared" si="20"/>
        <v>1</v>
      </c>
      <c r="W226" s="209">
        <f t="shared" si="20"/>
        <v>100</v>
      </c>
      <c r="X226" s="209">
        <f t="shared" si="20"/>
        <v>0</v>
      </c>
      <c r="Y226" s="209">
        <f t="shared" si="20"/>
        <v>0</v>
      </c>
      <c r="Z226" s="209">
        <f t="shared" si="20"/>
        <v>0.35714285714285715</v>
      </c>
      <c r="AA226" s="209">
        <f t="shared" si="20"/>
        <v>328.14285714285717</v>
      </c>
      <c r="AB226" s="209">
        <f t="shared" si="20"/>
        <v>361.21428571428572</v>
      </c>
      <c r="AC226" s="209">
        <f t="shared" si="20"/>
        <v>416.28571428571428</v>
      </c>
      <c r="AD226" s="209">
        <f t="shared" si="20"/>
        <v>495.5</v>
      </c>
      <c r="AE226" s="209">
        <f t="shared" si="20"/>
        <v>1.2142857142857142</v>
      </c>
      <c r="AF226" s="209">
        <f t="shared" si="20"/>
        <v>0</v>
      </c>
      <c r="AG226" s="418" t="str">
        <f t="shared" si="20"/>
        <v/>
      </c>
      <c r="AH226" s="209">
        <f t="shared" si="20"/>
        <v>0.77500000000000024</v>
      </c>
      <c r="AI226" s="209">
        <f t="shared" si="20"/>
        <v>0.84</v>
      </c>
      <c r="AJ226" s="209">
        <f t="shared" si="20"/>
        <v>42.8</v>
      </c>
      <c r="AK226" s="209">
        <f t="shared" si="20"/>
        <v>100</v>
      </c>
      <c r="AL226" s="209">
        <f t="shared" si="20"/>
        <v>400</v>
      </c>
      <c r="AM226" s="209">
        <f t="shared" si="20"/>
        <v>572</v>
      </c>
      <c r="AN226" s="209">
        <f t="shared" si="20"/>
        <v>0.29999999999999993</v>
      </c>
      <c r="AO226" s="209">
        <f t="shared" si="20"/>
        <v>1.5</v>
      </c>
      <c r="AP226" s="209">
        <f t="shared" si="20"/>
        <v>-47</v>
      </c>
      <c r="AQ226" s="209" t="str">
        <f t="shared" si="20"/>
        <v/>
      </c>
      <c r="AR226" s="209">
        <f t="shared" si="20"/>
        <v>5.5</v>
      </c>
      <c r="AS226" s="209">
        <f t="shared" si="20"/>
        <v>41957.2</v>
      </c>
      <c r="AT226" s="209">
        <f t="shared" si="20"/>
        <v>47674.400000000001</v>
      </c>
      <c r="AU226" s="209" t="str">
        <f t="shared" si="20"/>
        <v/>
      </c>
      <c r="AV226" s="209">
        <f t="shared" si="20"/>
        <v>0.7815200000000001</v>
      </c>
      <c r="AW226" s="209" t="str">
        <f t="shared" si="20"/>
        <v/>
      </c>
      <c r="AX226" s="210">
        <f t="shared" si="20"/>
        <v>1</v>
      </c>
      <c r="AY226" s="209">
        <f t="shared" si="20"/>
        <v>9.9999999999999985E-3</v>
      </c>
      <c r="AZ226" s="209">
        <f t="shared" si="20"/>
        <v>0</v>
      </c>
      <c r="BA226" s="209">
        <f t="shared" si="20"/>
        <v>43.5</v>
      </c>
      <c r="BB226" s="209">
        <f t="shared" si="20"/>
        <v>-51.05</v>
      </c>
      <c r="BC226" s="209">
        <f t="shared" si="20"/>
        <v>107.8</v>
      </c>
      <c r="BD226" s="209">
        <f t="shared" si="20"/>
        <v>27</v>
      </c>
      <c r="BE226" s="209">
        <f t="shared" si="20"/>
        <v>1.3600000000000001E-2</v>
      </c>
      <c r="BF226" s="209">
        <f t="shared" si="20"/>
        <v>12.299999999999999</v>
      </c>
      <c r="BG226" s="209">
        <f t="shared" si="20"/>
        <v>3.38</v>
      </c>
      <c r="BH226" s="209">
        <f t="shared" si="20"/>
        <v>1</v>
      </c>
      <c r="BI226" s="209">
        <f t="shared" si="20"/>
        <v>1</v>
      </c>
      <c r="BJ226" s="209">
        <f t="shared" si="20"/>
        <v>99.2</v>
      </c>
      <c r="BK226" s="209">
        <f t="shared" si="20"/>
        <v>1</v>
      </c>
      <c r="BL226" s="209">
        <f t="shared" si="20"/>
        <v>1</v>
      </c>
      <c r="BM226" s="209">
        <f t="shared" si="20"/>
        <v>0.15999999999999998</v>
      </c>
      <c r="BN226" s="209">
        <f t="shared" si="20"/>
        <v>339.1</v>
      </c>
      <c r="BO226" s="209">
        <f t="shared" si="20"/>
        <v>375.5</v>
      </c>
      <c r="BP226" s="209">
        <f t="shared" si="20"/>
        <v>423.6</v>
      </c>
      <c r="BQ226" s="209">
        <f t="shared" si="20"/>
        <v>476.7</v>
      </c>
      <c r="BR226" s="209">
        <f t="shared" si="20"/>
        <v>0</v>
      </c>
      <c r="BS226" s="209">
        <f t="shared" si="20"/>
        <v>0.9</v>
      </c>
      <c r="BT226" s="412" t="str">
        <f t="shared" si="20"/>
        <v/>
      </c>
      <c r="BU226" s="209">
        <f t="shared" si="20"/>
        <v>0.77500000000000013</v>
      </c>
      <c r="BV226" s="210">
        <f>IFERROR(AVERAGE(BV195:BV225),"")</f>
        <v>0.84000000000000008</v>
      </c>
      <c r="BW226" s="206"/>
      <c r="BX226" s="206"/>
      <c r="BY226" s="206"/>
      <c r="BZ226" s="206"/>
      <c r="CA226" s="206"/>
      <c r="CB226" s="206"/>
      <c r="CC226" s="206"/>
    </row>
    <row r="227" spans="1:81" x14ac:dyDescent="0.25">
      <c r="A227" s="44">
        <f>A226</f>
        <v>2014</v>
      </c>
      <c r="B227" s="44" t="str">
        <f>B226</f>
        <v>DICIEMBRE</v>
      </c>
      <c r="C227" s="44">
        <v>2</v>
      </c>
      <c r="D227" s="44" t="str">
        <f t="shared" ref="D227:D257" si="21">B226&amp;" "&amp;A226&amp;" / "&amp;C226</f>
        <v>DICIEMBRE 2014 / 1</v>
      </c>
      <c r="E227" s="178">
        <v>1</v>
      </c>
      <c r="F227" s="185">
        <v>41976</v>
      </c>
      <c r="G227" s="179">
        <v>48274</v>
      </c>
      <c r="H227" s="33" t="s">
        <v>128</v>
      </c>
      <c r="I227" s="153">
        <v>0.77880000000000005</v>
      </c>
      <c r="J227" s="34" t="s">
        <v>20</v>
      </c>
      <c r="K227" s="34">
        <v>0.5</v>
      </c>
      <c r="L227" s="34">
        <v>0</v>
      </c>
      <c r="M227" s="34">
        <v>0</v>
      </c>
      <c r="N227" s="34">
        <v>43.5</v>
      </c>
      <c r="O227" s="34">
        <v>-51.5</v>
      </c>
      <c r="P227" s="34">
        <v>103</v>
      </c>
      <c r="Q227" s="34">
        <v>30</v>
      </c>
      <c r="R227" s="155">
        <v>0</v>
      </c>
      <c r="S227" s="34">
        <v>12.2</v>
      </c>
      <c r="T227" s="34">
        <v>2.94</v>
      </c>
      <c r="U227" s="34">
        <v>1</v>
      </c>
      <c r="V227" s="34">
        <v>1</v>
      </c>
      <c r="W227" s="34">
        <v>100</v>
      </c>
      <c r="X227" s="34">
        <v>0</v>
      </c>
      <c r="Y227" s="34">
        <v>0</v>
      </c>
      <c r="Z227" s="34">
        <v>0.3</v>
      </c>
      <c r="AA227" s="34">
        <v>328</v>
      </c>
      <c r="AB227" s="34">
        <v>360</v>
      </c>
      <c r="AC227" s="34">
        <v>416</v>
      </c>
      <c r="AD227" s="34">
        <v>492</v>
      </c>
      <c r="AE227" s="34">
        <v>1.5</v>
      </c>
      <c r="AF227" s="34">
        <v>0</v>
      </c>
      <c r="AG227" s="450"/>
      <c r="AH227" s="151">
        <v>0.77500000000000002</v>
      </c>
      <c r="AI227" s="151">
        <v>0.84</v>
      </c>
      <c r="AJ227" s="151">
        <v>42.8</v>
      </c>
      <c r="AK227" s="151">
        <v>100</v>
      </c>
      <c r="AL227" s="151">
        <v>400</v>
      </c>
      <c r="AM227" s="151">
        <v>572</v>
      </c>
      <c r="AN227" s="151">
        <v>0.3</v>
      </c>
      <c r="AO227" s="151">
        <v>1.5</v>
      </c>
      <c r="AP227" s="151">
        <v>-47</v>
      </c>
      <c r="AQ227" s="235"/>
      <c r="AR227" s="178">
        <v>1</v>
      </c>
      <c r="AS227" s="185">
        <v>41974</v>
      </c>
      <c r="AT227" s="179">
        <v>48221</v>
      </c>
      <c r="AU227" s="33" t="s">
        <v>156</v>
      </c>
      <c r="AV227" s="153">
        <v>0.78210000000000002</v>
      </c>
      <c r="AW227" s="34" t="s">
        <v>20</v>
      </c>
      <c r="AX227" s="34">
        <v>1</v>
      </c>
      <c r="AY227" s="34">
        <v>0.01</v>
      </c>
      <c r="AZ227" s="34">
        <v>0</v>
      </c>
      <c r="BA227" s="34">
        <v>43.5</v>
      </c>
      <c r="BB227" s="34">
        <v>-51</v>
      </c>
      <c r="BC227" s="34">
        <v>108</v>
      </c>
      <c r="BD227" s="34">
        <v>27</v>
      </c>
      <c r="BE227" s="155">
        <v>0.01</v>
      </c>
      <c r="BF227" s="34">
        <v>12.3</v>
      </c>
      <c r="BG227" s="34">
        <v>3.5</v>
      </c>
      <c r="BH227" s="34">
        <v>1</v>
      </c>
      <c r="BI227" s="34">
        <v>1</v>
      </c>
      <c r="BJ227" s="34">
        <v>99</v>
      </c>
      <c r="BK227" s="34">
        <v>1</v>
      </c>
      <c r="BL227" s="34">
        <v>1</v>
      </c>
      <c r="BM227" s="34">
        <v>0.2</v>
      </c>
      <c r="BN227" s="34">
        <v>342</v>
      </c>
      <c r="BO227" s="34">
        <v>379</v>
      </c>
      <c r="BP227" s="34">
        <v>426</v>
      </c>
      <c r="BQ227" s="34">
        <v>482</v>
      </c>
      <c r="BR227" s="34">
        <v>0</v>
      </c>
      <c r="BS227" s="34">
        <v>1</v>
      </c>
      <c r="BT227" s="453"/>
      <c r="BU227" s="151">
        <v>0.77500000000000002</v>
      </c>
      <c r="BV227" s="151">
        <v>0.84</v>
      </c>
      <c r="BW227" s="151">
        <v>42.8</v>
      </c>
      <c r="BX227" s="151">
        <v>100</v>
      </c>
      <c r="BY227" s="151">
        <v>400</v>
      </c>
      <c r="BZ227" s="151">
        <v>572</v>
      </c>
      <c r="CA227" s="151">
        <v>0.3</v>
      </c>
      <c r="CB227" s="151">
        <v>1.5</v>
      </c>
      <c r="CC227" s="151">
        <v>-47</v>
      </c>
    </row>
    <row r="228" spans="1:81" x14ac:dyDescent="0.25">
      <c r="A228" s="44">
        <f t="shared" ref="A228:B256" si="22">A227</f>
        <v>2014</v>
      </c>
      <c r="B228" s="44" t="str">
        <f t="shared" si="22"/>
        <v>DICIEMBRE</v>
      </c>
      <c r="C228" s="44">
        <v>3</v>
      </c>
      <c r="D228" s="44" t="str">
        <f t="shared" si="21"/>
        <v>DICIEMBRE 2014 / 2</v>
      </c>
      <c r="E228" s="178">
        <v>2</v>
      </c>
      <c r="F228" s="185">
        <v>41977</v>
      </c>
      <c r="G228" s="179">
        <v>48321</v>
      </c>
      <c r="H228" s="34" t="s">
        <v>131</v>
      </c>
      <c r="I228" s="153">
        <v>0.77880000000000005</v>
      </c>
      <c r="J228" s="34" t="s">
        <v>20</v>
      </c>
      <c r="K228" s="34">
        <v>0.5</v>
      </c>
      <c r="L228" s="34">
        <v>0</v>
      </c>
      <c r="M228" s="34">
        <v>0</v>
      </c>
      <c r="N228" s="34">
        <v>43.5</v>
      </c>
      <c r="O228" s="34">
        <v>-52</v>
      </c>
      <c r="P228" s="34">
        <v>102</v>
      </c>
      <c r="Q228" s="34">
        <v>30</v>
      </c>
      <c r="R228" s="155">
        <v>0</v>
      </c>
      <c r="S228" s="34">
        <v>12.3</v>
      </c>
      <c r="T228" s="34">
        <v>2.96</v>
      </c>
      <c r="U228" s="34">
        <v>1</v>
      </c>
      <c r="V228" s="34">
        <v>1</v>
      </c>
      <c r="W228" s="34">
        <v>100</v>
      </c>
      <c r="X228" s="34">
        <v>0</v>
      </c>
      <c r="Y228" s="34">
        <v>0</v>
      </c>
      <c r="Z228" s="34">
        <v>0.3</v>
      </c>
      <c r="AA228" s="34">
        <v>327</v>
      </c>
      <c r="AB228" s="34">
        <v>362</v>
      </c>
      <c r="AC228" s="34">
        <v>416</v>
      </c>
      <c r="AD228" s="34">
        <v>294</v>
      </c>
      <c r="AE228" s="34">
        <v>1.5</v>
      </c>
      <c r="AF228" s="34">
        <v>0</v>
      </c>
      <c r="AG228" s="450"/>
      <c r="AH228" s="151">
        <v>0.77500000000000002</v>
      </c>
      <c r="AI228" s="151">
        <v>0.84</v>
      </c>
      <c r="AJ228" s="151">
        <v>42.8</v>
      </c>
      <c r="AK228" s="151">
        <v>100</v>
      </c>
      <c r="AL228" s="151">
        <v>400</v>
      </c>
      <c r="AM228" s="151">
        <v>572</v>
      </c>
      <c r="AN228" s="151">
        <v>0.3</v>
      </c>
      <c r="AO228" s="151">
        <v>1.5</v>
      </c>
      <c r="AP228" s="151">
        <v>-47</v>
      </c>
      <c r="AQ228" s="235"/>
      <c r="AR228" s="178">
        <v>2</v>
      </c>
      <c r="AS228" s="185">
        <v>41975</v>
      </c>
      <c r="AT228" s="179">
        <v>48233</v>
      </c>
      <c r="AU228" s="34" t="s">
        <v>136</v>
      </c>
      <c r="AV228" s="153">
        <v>0.78129999999999999</v>
      </c>
      <c r="AW228" s="34" t="s">
        <v>20</v>
      </c>
      <c r="AX228" s="34">
        <v>1</v>
      </c>
      <c r="AY228" s="34">
        <v>0.01</v>
      </c>
      <c r="AZ228" s="34">
        <v>0</v>
      </c>
      <c r="BA228" s="34">
        <v>43.5</v>
      </c>
      <c r="BB228" s="34">
        <v>-51</v>
      </c>
      <c r="BC228" s="34">
        <v>106</v>
      </c>
      <c r="BD228" s="34">
        <v>27</v>
      </c>
      <c r="BE228" s="155">
        <v>0.01</v>
      </c>
      <c r="BF228" s="34">
        <v>12.3</v>
      </c>
      <c r="BG228" s="34">
        <v>3.4</v>
      </c>
      <c r="BH228" s="34">
        <v>1</v>
      </c>
      <c r="BI228" s="34">
        <v>1</v>
      </c>
      <c r="BJ228" s="34">
        <v>99</v>
      </c>
      <c r="BK228" s="34">
        <v>1</v>
      </c>
      <c r="BL228" s="34">
        <v>1</v>
      </c>
      <c r="BM228" s="34">
        <v>0.2</v>
      </c>
      <c r="BN228" s="34">
        <v>340</v>
      </c>
      <c r="BO228" s="34">
        <v>376</v>
      </c>
      <c r="BP228" s="34">
        <v>421</v>
      </c>
      <c r="BQ228" s="34">
        <v>482</v>
      </c>
      <c r="BR228" s="34">
        <v>0</v>
      </c>
      <c r="BS228" s="34">
        <v>1</v>
      </c>
      <c r="BT228" s="453"/>
      <c r="BU228" s="151">
        <v>0.77500000000000002</v>
      </c>
      <c r="BV228" s="151">
        <v>0.84</v>
      </c>
      <c r="BW228" s="151">
        <v>42.8</v>
      </c>
      <c r="BX228" s="151">
        <v>100</v>
      </c>
      <c r="BY228" s="151">
        <v>400</v>
      </c>
      <c r="BZ228" s="151">
        <v>572</v>
      </c>
      <c r="CA228" s="151">
        <v>0.3</v>
      </c>
      <c r="CB228" s="151">
        <v>1.5</v>
      </c>
      <c r="CC228" s="151">
        <v>-47</v>
      </c>
    </row>
    <row r="229" spans="1:81" x14ac:dyDescent="0.25">
      <c r="A229" s="44">
        <f t="shared" si="22"/>
        <v>2014</v>
      </c>
      <c r="B229" s="44" t="str">
        <f t="shared" si="22"/>
        <v>DICIEMBRE</v>
      </c>
      <c r="C229" s="44">
        <v>4</v>
      </c>
      <c r="D229" s="44" t="str">
        <f t="shared" si="21"/>
        <v>DICIEMBRE 2014 / 3</v>
      </c>
      <c r="E229" s="178">
        <v>3</v>
      </c>
      <c r="F229" s="185">
        <v>41979</v>
      </c>
      <c r="G229" s="179">
        <v>48374</v>
      </c>
      <c r="H229" s="34" t="s">
        <v>128</v>
      </c>
      <c r="I229" s="153">
        <v>0.77880000000000005</v>
      </c>
      <c r="J229" s="34" t="s">
        <v>20</v>
      </c>
      <c r="K229" s="34">
        <v>0.5</v>
      </c>
      <c r="L229" s="34">
        <v>0</v>
      </c>
      <c r="M229" s="34">
        <v>0</v>
      </c>
      <c r="N229" s="34">
        <v>43.5</v>
      </c>
      <c r="O229" s="34">
        <v>-49.5</v>
      </c>
      <c r="P229" s="34">
        <v>103</v>
      </c>
      <c r="Q229" s="34">
        <v>30</v>
      </c>
      <c r="R229" s="155">
        <v>0</v>
      </c>
      <c r="S229" s="34">
        <v>12.2</v>
      </c>
      <c r="T229" s="34">
        <v>3</v>
      </c>
      <c r="U229" s="34">
        <v>1</v>
      </c>
      <c r="V229" s="34">
        <v>1</v>
      </c>
      <c r="W229" s="34">
        <v>100</v>
      </c>
      <c r="X229" s="34">
        <v>0</v>
      </c>
      <c r="Y229" s="34">
        <v>0</v>
      </c>
      <c r="Z229" s="34">
        <v>0.3</v>
      </c>
      <c r="AA229" s="34">
        <v>328</v>
      </c>
      <c r="AB229" s="34">
        <v>361</v>
      </c>
      <c r="AC229" s="34">
        <v>417</v>
      </c>
      <c r="AD229" s="34">
        <v>492</v>
      </c>
      <c r="AE229" s="34">
        <v>1.5</v>
      </c>
      <c r="AF229" s="34">
        <v>0</v>
      </c>
      <c r="AG229" s="450"/>
      <c r="AH229" s="151">
        <v>0.77500000000000002</v>
      </c>
      <c r="AI229" s="151">
        <v>0.84</v>
      </c>
      <c r="AJ229" s="151">
        <v>42.8</v>
      </c>
      <c r="AK229" s="151">
        <v>100</v>
      </c>
      <c r="AL229" s="151">
        <v>400</v>
      </c>
      <c r="AM229" s="151">
        <v>572</v>
      </c>
      <c r="AN229" s="151">
        <v>0.3</v>
      </c>
      <c r="AO229" s="151">
        <v>1.5</v>
      </c>
      <c r="AP229" s="151">
        <v>-47</v>
      </c>
      <c r="AQ229" s="235"/>
      <c r="AR229" s="178">
        <v>3</v>
      </c>
      <c r="AS229" s="185">
        <v>41978</v>
      </c>
      <c r="AT229" s="179">
        <v>48322</v>
      </c>
      <c r="AU229" s="34" t="s">
        <v>137</v>
      </c>
      <c r="AV229" s="153">
        <v>0.78500000000000003</v>
      </c>
      <c r="AW229" s="34" t="s">
        <v>20</v>
      </c>
      <c r="AX229" s="34">
        <v>1</v>
      </c>
      <c r="AY229" s="34">
        <v>0.01</v>
      </c>
      <c r="AZ229" s="34">
        <v>0</v>
      </c>
      <c r="BA229" s="34">
        <v>43.5</v>
      </c>
      <c r="BB229" s="34">
        <v>-47.5</v>
      </c>
      <c r="BC229" s="34">
        <v>113</v>
      </c>
      <c r="BD229" s="34">
        <v>27</v>
      </c>
      <c r="BE229" s="155">
        <v>1.0999999999999999E-2</v>
      </c>
      <c r="BF229" s="34">
        <v>12.5</v>
      </c>
      <c r="BG229" s="34">
        <v>3.8</v>
      </c>
      <c r="BH229" s="34">
        <v>1</v>
      </c>
      <c r="BI229" s="34">
        <v>1</v>
      </c>
      <c r="BJ229" s="34">
        <v>99</v>
      </c>
      <c r="BK229" s="34">
        <v>0</v>
      </c>
      <c r="BL229" s="34">
        <v>1</v>
      </c>
      <c r="BM229" s="34">
        <v>0.2</v>
      </c>
      <c r="BN229" s="34">
        <v>349</v>
      </c>
      <c r="BO229" s="34">
        <v>388</v>
      </c>
      <c r="BP229" s="34">
        <v>444</v>
      </c>
      <c r="BQ229" s="34">
        <v>496</v>
      </c>
      <c r="BR229" s="34">
        <v>0</v>
      </c>
      <c r="BS229" s="34">
        <v>1.5</v>
      </c>
      <c r="BT229" s="453"/>
      <c r="BU229" s="151">
        <v>0.77500000000000002</v>
      </c>
      <c r="BV229" s="151">
        <v>0.84</v>
      </c>
      <c r="BW229" s="151">
        <v>42.8</v>
      </c>
      <c r="BX229" s="151">
        <v>100</v>
      </c>
      <c r="BY229" s="151">
        <v>400</v>
      </c>
      <c r="BZ229" s="151">
        <v>572</v>
      </c>
      <c r="CA229" s="151">
        <v>0.3</v>
      </c>
      <c r="CB229" s="151">
        <v>1.5</v>
      </c>
      <c r="CC229" s="151">
        <v>-47</v>
      </c>
    </row>
    <row r="230" spans="1:81" x14ac:dyDescent="0.25">
      <c r="A230" s="44">
        <f t="shared" si="22"/>
        <v>2014</v>
      </c>
      <c r="B230" s="44" t="str">
        <f t="shared" si="22"/>
        <v>DICIEMBRE</v>
      </c>
      <c r="C230" s="44">
        <v>5</v>
      </c>
      <c r="D230" s="44" t="str">
        <f t="shared" si="21"/>
        <v>DICIEMBRE 2014 / 4</v>
      </c>
      <c r="E230" s="178">
        <v>4</v>
      </c>
      <c r="F230" s="185">
        <v>41981</v>
      </c>
      <c r="G230" s="179">
        <v>48409</v>
      </c>
      <c r="H230" s="34" t="s">
        <v>132</v>
      </c>
      <c r="I230" s="153">
        <v>0.77790000000000004</v>
      </c>
      <c r="J230" s="34" t="s">
        <v>20</v>
      </c>
      <c r="K230" s="34">
        <v>0.5</v>
      </c>
      <c r="L230" s="34">
        <v>0</v>
      </c>
      <c r="M230" s="34">
        <v>0</v>
      </c>
      <c r="N230" s="34">
        <v>43.5</v>
      </c>
      <c r="O230" s="34">
        <v>-51</v>
      </c>
      <c r="P230" s="34">
        <v>102</v>
      </c>
      <c r="Q230" s="34">
        <v>30</v>
      </c>
      <c r="R230" s="155">
        <v>0</v>
      </c>
      <c r="S230" s="34">
        <v>12</v>
      </c>
      <c r="T230" s="34">
        <v>2.94</v>
      </c>
      <c r="U230" s="34">
        <v>1</v>
      </c>
      <c r="V230" s="34">
        <v>1</v>
      </c>
      <c r="W230" s="34">
        <v>100</v>
      </c>
      <c r="X230" s="34">
        <v>0</v>
      </c>
      <c r="Y230" s="34">
        <v>0</v>
      </c>
      <c r="Z230" s="34">
        <v>0.4</v>
      </c>
      <c r="AA230" s="34">
        <v>327</v>
      </c>
      <c r="AB230" s="34">
        <v>360</v>
      </c>
      <c r="AC230" s="34">
        <v>414</v>
      </c>
      <c r="AD230" s="34">
        <v>485</v>
      </c>
      <c r="AE230" s="34">
        <v>1.5</v>
      </c>
      <c r="AF230" s="34">
        <v>0</v>
      </c>
      <c r="AG230" s="450"/>
      <c r="AH230" s="151">
        <v>0.77500000000000002</v>
      </c>
      <c r="AI230" s="151">
        <v>0.84</v>
      </c>
      <c r="AJ230" s="151">
        <v>42.8</v>
      </c>
      <c r="AK230" s="151">
        <v>100</v>
      </c>
      <c r="AL230" s="151">
        <v>400</v>
      </c>
      <c r="AM230" s="151">
        <v>572</v>
      </c>
      <c r="AN230" s="151">
        <v>0.3</v>
      </c>
      <c r="AO230" s="151">
        <v>1.5</v>
      </c>
      <c r="AP230" s="151">
        <v>-47</v>
      </c>
      <c r="AQ230" s="235"/>
      <c r="AR230" s="178">
        <v>4</v>
      </c>
      <c r="AS230" s="185">
        <v>41978</v>
      </c>
      <c r="AT230" s="179">
        <v>48341</v>
      </c>
      <c r="AU230" s="34" t="s">
        <v>136</v>
      </c>
      <c r="AV230" s="153">
        <v>0.78520000000000001</v>
      </c>
      <c r="AW230" s="34" t="s">
        <v>20</v>
      </c>
      <c r="AX230" s="34">
        <v>1</v>
      </c>
      <c r="AY230" s="34">
        <v>0.01</v>
      </c>
      <c r="AZ230" s="34">
        <v>0</v>
      </c>
      <c r="BA230" s="34">
        <v>43.5</v>
      </c>
      <c r="BB230" s="34">
        <v>-47</v>
      </c>
      <c r="BC230" s="34">
        <v>111</v>
      </c>
      <c r="BD230" s="34">
        <v>27</v>
      </c>
      <c r="BE230" s="155">
        <v>1.0999999999999999E-2</v>
      </c>
      <c r="BF230" s="34">
        <v>12.5</v>
      </c>
      <c r="BG230" s="34">
        <v>3.8</v>
      </c>
      <c r="BH230" s="34">
        <v>1</v>
      </c>
      <c r="BI230" s="34">
        <v>1</v>
      </c>
      <c r="BJ230" s="34">
        <v>99</v>
      </c>
      <c r="BK230" s="34">
        <v>0</v>
      </c>
      <c r="BL230" s="34">
        <v>1</v>
      </c>
      <c r="BM230" s="34">
        <v>0.1</v>
      </c>
      <c r="BN230" s="34">
        <v>347</v>
      </c>
      <c r="BO230" s="34">
        <v>387</v>
      </c>
      <c r="BP230" s="34">
        <v>437</v>
      </c>
      <c r="BQ230" s="34">
        <v>495</v>
      </c>
      <c r="BR230" s="34">
        <v>0</v>
      </c>
      <c r="BS230" s="34">
        <v>1</v>
      </c>
      <c r="BT230" s="453"/>
      <c r="BU230" s="151">
        <v>0.77500000000000002</v>
      </c>
      <c r="BV230" s="151">
        <v>0.84</v>
      </c>
      <c r="BW230" s="151">
        <v>42.8</v>
      </c>
      <c r="BX230" s="151">
        <v>100</v>
      </c>
      <c r="BY230" s="151">
        <v>400</v>
      </c>
      <c r="BZ230" s="151">
        <v>572</v>
      </c>
      <c r="CA230" s="151">
        <v>0.3</v>
      </c>
      <c r="CB230" s="151">
        <v>1.5</v>
      </c>
      <c r="CC230" s="151">
        <v>-47</v>
      </c>
    </row>
    <row r="231" spans="1:81" x14ac:dyDescent="0.25">
      <c r="A231" s="44">
        <f t="shared" si="22"/>
        <v>2014</v>
      </c>
      <c r="B231" s="44" t="str">
        <f t="shared" si="22"/>
        <v>DICIEMBRE</v>
      </c>
      <c r="C231" s="44">
        <v>6</v>
      </c>
      <c r="D231" s="44" t="str">
        <f t="shared" si="21"/>
        <v>DICIEMBRE 2014 / 5</v>
      </c>
      <c r="E231" s="178">
        <v>5</v>
      </c>
      <c r="F231" s="185">
        <v>41983</v>
      </c>
      <c r="G231" s="179">
        <v>48450</v>
      </c>
      <c r="H231" s="34" t="s">
        <v>130</v>
      </c>
      <c r="I231" s="153">
        <v>0.77829999999999999</v>
      </c>
      <c r="J231" s="34" t="s">
        <v>20</v>
      </c>
      <c r="K231" s="34">
        <v>0.5</v>
      </c>
      <c r="L231" s="34">
        <v>0</v>
      </c>
      <c r="M231" s="34">
        <v>0</v>
      </c>
      <c r="N231" s="34">
        <v>43.5</v>
      </c>
      <c r="O231" s="34">
        <v>-57</v>
      </c>
      <c r="P231" s="34">
        <v>102</v>
      </c>
      <c r="Q231" s="34">
        <v>30</v>
      </c>
      <c r="R231" s="155">
        <v>0</v>
      </c>
      <c r="S231" s="34">
        <v>12.1</v>
      </c>
      <c r="T231" s="34">
        <v>2.97</v>
      </c>
      <c r="U231" s="34">
        <v>1</v>
      </c>
      <c r="V231" s="34">
        <v>1</v>
      </c>
      <c r="W231" s="34">
        <v>100</v>
      </c>
      <c r="X231" s="34">
        <v>0</v>
      </c>
      <c r="Y231" s="34">
        <v>0</v>
      </c>
      <c r="Z231" s="34">
        <v>0.4</v>
      </c>
      <c r="AA231" s="34">
        <v>326</v>
      </c>
      <c r="AB231" s="34">
        <v>360</v>
      </c>
      <c r="AC231" s="34">
        <v>415</v>
      </c>
      <c r="AD231" s="34">
        <v>491</v>
      </c>
      <c r="AE231" s="34">
        <v>1.5</v>
      </c>
      <c r="AF231" s="34">
        <v>0</v>
      </c>
      <c r="AG231" s="450"/>
      <c r="AH231" s="151">
        <v>0.77500000000000002</v>
      </c>
      <c r="AI231" s="151">
        <v>0.84</v>
      </c>
      <c r="AJ231" s="151">
        <v>42.8</v>
      </c>
      <c r="AK231" s="151">
        <v>100</v>
      </c>
      <c r="AL231" s="151">
        <v>400</v>
      </c>
      <c r="AM231" s="151">
        <v>572</v>
      </c>
      <c r="AN231" s="151">
        <v>0.3</v>
      </c>
      <c r="AO231" s="151">
        <v>1.5</v>
      </c>
      <c r="AP231" s="151">
        <v>-47</v>
      </c>
      <c r="AQ231" s="235"/>
      <c r="AR231" s="178">
        <v>5</v>
      </c>
      <c r="AS231" s="185">
        <v>41980</v>
      </c>
      <c r="AT231" s="179">
        <v>48383</v>
      </c>
      <c r="AU231" s="34" t="s">
        <v>132</v>
      </c>
      <c r="AV231" s="153">
        <v>0.78480000000000005</v>
      </c>
      <c r="AW231" s="34" t="s">
        <v>20</v>
      </c>
      <c r="AX231" s="34">
        <v>1</v>
      </c>
      <c r="AY231" s="34">
        <v>0.01</v>
      </c>
      <c r="AZ231" s="34">
        <v>0</v>
      </c>
      <c r="BA231" s="34">
        <v>43.5</v>
      </c>
      <c r="BB231" s="34">
        <v>-47.5</v>
      </c>
      <c r="BC231" s="34">
        <v>113</v>
      </c>
      <c r="BD231" s="34">
        <v>27</v>
      </c>
      <c r="BE231" s="155">
        <v>1.0999999999999999E-2</v>
      </c>
      <c r="BF231" s="34">
        <v>12.5</v>
      </c>
      <c r="BG231" s="34">
        <v>3.7</v>
      </c>
      <c r="BH231" s="34">
        <v>1</v>
      </c>
      <c r="BI231" s="34">
        <v>1</v>
      </c>
      <c r="BJ231" s="34">
        <v>99</v>
      </c>
      <c r="BK231" s="34">
        <v>0</v>
      </c>
      <c r="BL231" s="34">
        <v>1</v>
      </c>
      <c r="BM231" s="34">
        <v>0.2</v>
      </c>
      <c r="BN231" s="34">
        <v>347</v>
      </c>
      <c r="BO231" s="34">
        <v>387</v>
      </c>
      <c r="BP231" s="34">
        <v>442</v>
      </c>
      <c r="BQ231" s="34">
        <v>495</v>
      </c>
      <c r="BR231" s="34">
        <v>0</v>
      </c>
      <c r="BS231" s="34">
        <v>1</v>
      </c>
      <c r="BT231" s="453"/>
      <c r="BU231" s="151">
        <v>0.77500000000000002</v>
      </c>
      <c r="BV231" s="151">
        <v>0.84</v>
      </c>
      <c r="BW231" s="151">
        <v>42.8</v>
      </c>
      <c r="BX231" s="151">
        <v>100</v>
      </c>
      <c r="BY231" s="151">
        <v>400</v>
      </c>
      <c r="BZ231" s="151">
        <v>572</v>
      </c>
      <c r="CA231" s="151">
        <v>0.3</v>
      </c>
      <c r="CB231" s="151">
        <v>1.5</v>
      </c>
      <c r="CC231" s="151">
        <v>-47</v>
      </c>
    </row>
    <row r="232" spans="1:81" x14ac:dyDescent="0.25">
      <c r="A232" s="44">
        <f t="shared" si="22"/>
        <v>2014</v>
      </c>
      <c r="B232" s="44" t="str">
        <f t="shared" si="22"/>
        <v>DICIEMBRE</v>
      </c>
      <c r="C232" s="44">
        <v>7</v>
      </c>
      <c r="D232" s="44" t="str">
        <f t="shared" si="21"/>
        <v>DICIEMBRE 2014 / 6</v>
      </c>
      <c r="E232" s="178">
        <v>6</v>
      </c>
      <c r="F232" s="185">
        <v>41985</v>
      </c>
      <c r="G232" s="179">
        <v>48530</v>
      </c>
      <c r="H232" s="34" t="s">
        <v>131</v>
      </c>
      <c r="I232" s="153">
        <v>0.77829999999999999</v>
      </c>
      <c r="J232" s="34" t="s">
        <v>20</v>
      </c>
      <c r="K232" s="34">
        <v>0.5</v>
      </c>
      <c r="L232" s="34">
        <v>0</v>
      </c>
      <c r="M232" s="34">
        <v>0</v>
      </c>
      <c r="N232" s="34">
        <v>43.5</v>
      </c>
      <c r="O232" s="34">
        <v>-57.5</v>
      </c>
      <c r="P232" s="34">
        <v>101</v>
      </c>
      <c r="Q232" s="34">
        <v>30</v>
      </c>
      <c r="R232" s="155">
        <v>0</v>
      </c>
      <c r="S232" s="34">
        <v>12.2</v>
      </c>
      <c r="T232" s="34">
        <v>2.99</v>
      </c>
      <c r="U232" s="34">
        <v>1</v>
      </c>
      <c r="V232" s="34">
        <v>1</v>
      </c>
      <c r="W232" s="34">
        <v>100</v>
      </c>
      <c r="X232" s="34">
        <v>0</v>
      </c>
      <c r="Y232" s="34">
        <v>0</v>
      </c>
      <c r="Z232" s="34">
        <v>0.3</v>
      </c>
      <c r="AA232" s="34">
        <v>326</v>
      </c>
      <c r="AB232" s="34">
        <v>360</v>
      </c>
      <c r="AC232" s="34">
        <v>415</v>
      </c>
      <c r="AD232" s="34">
        <v>487</v>
      </c>
      <c r="AE232" s="34">
        <v>1.5</v>
      </c>
      <c r="AF232" s="34">
        <v>0</v>
      </c>
      <c r="AG232" s="450"/>
      <c r="AH232" s="151">
        <v>0.77500000000000002</v>
      </c>
      <c r="AI232" s="151">
        <v>0.84</v>
      </c>
      <c r="AJ232" s="151">
        <v>42.8</v>
      </c>
      <c r="AK232" s="151">
        <v>100</v>
      </c>
      <c r="AL232" s="151">
        <v>400</v>
      </c>
      <c r="AM232" s="151">
        <v>572</v>
      </c>
      <c r="AN232" s="151">
        <v>0.3</v>
      </c>
      <c r="AO232" s="151">
        <v>1.5</v>
      </c>
      <c r="AP232" s="151">
        <v>-47</v>
      </c>
      <c r="AQ232" s="235"/>
      <c r="AR232" s="178">
        <v>6</v>
      </c>
      <c r="AS232" s="185">
        <v>41981</v>
      </c>
      <c r="AT232" s="179">
        <v>48399</v>
      </c>
      <c r="AU232" s="34" t="s">
        <v>135</v>
      </c>
      <c r="AV232" s="153">
        <v>0.78649999999999998</v>
      </c>
      <c r="AW232" s="34" t="s">
        <v>20</v>
      </c>
      <c r="AX232" s="34">
        <v>1</v>
      </c>
      <c r="AY232" s="34">
        <v>0.01</v>
      </c>
      <c r="AZ232" s="34">
        <v>0</v>
      </c>
      <c r="BA232" s="34">
        <v>43.5</v>
      </c>
      <c r="BB232" s="34">
        <v>-47.5</v>
      </c>
      <c r="BC232" s="34">
        <v>117</v>
      </c>
      <c r="BD232" s="34">
        <v>27</v>
      </c>
      <c r="BE232" s="155">
        <v>1.0999999999999999E-2</v>
      </c>
      <c r="BF232" s="34">
        <v>12.5</v>
      </c>
      <c r="BG232" s="34">
        <v>3.9</v>
      </c>
      <c r="BH232" s="34">
        <v>1</v>
      </c>
      <c r="BI232" s="34">
        <v>1</v>
      </c>
      <c r="BJ232" s="34">
        <v>99</v>
      </c>
      <c r="BK232" s="34">
        <v>1</v>
      </c>
      <c r="BL232" s="34">
        <v>1</v>
      </c>
      <c r="BM232" s="34">
        <v>0.9</v>
      </c>
      <c r="BN232" s="34">
        <v>347</v>
      </c>
      <c r="BO232" s="34">
        <v>390</v>
      </c>
      <c r="BP232" s="34">
        <v>451</v>
      </c>
      <c r="BQ232" s="34">
        <v>505</v>
      </c>
      <c r="BR232" s="34">
        <v>0</v>
      </c>
      <c r="BS232" s="34">
        <v>1.5</v>
      </c>
      <c r="BT232" s="453"/>
      <c r="BU232" s="151">
        <v>0.77500000000000002</v>
      </c>
      <c r="BV232" s="151">
        <v>0.84</v>
      </c>
      <c r="BW232" s="151">
        <v>42.8</v>
      </c>
      <c r="BX232" s="151">
        <v>100</v>
      </c>
      <c r="BY232" s="151">
        <v>400</v>
      </c>
      <c r="BZ232" s="151">
        <v>572</v>
      </c>
      <c r="CA232" s="151">
        <v>0.3</v>
      </c>
      <c r="CB232" s="151">
        <v>1.5</v>
      </c>
      <c r="CC232" s="151">
        <v>-47</v>
      </c>
    </row>
    <row r="233" spans="1:81" x14ac:dyDescent="0.25">
      <c r="A233" s="44">
        <f t="shared" si="22"/>
        <v>2014</v>
      </c>
      <c r="B233" s="44" t="str">
        <f t="shared" si="22"/>
        <v>DICIEMBRE</v>
      </c>
      <c r="C233" s="44">
        <v>8</v>
      </c>
      <c r="D233" s="44" t="str">
        <f t="shared" si="21"/>
        <v>DICIEMBRE 2014 / 7</v>
      </c>
      <c r="E233" s="178">
        <v>7</v>
      </c>
      <c r="F233" s="185">
        <v>41987</v>
      </c>
      <c r="G233" s="179">
        <v>48557</v>
      </c>
      <c r="H233" s="34" t="s">
        <v>130</v>
      </c>
      <c r="I233" s="153">
        <v>0.77829999999999999</v>
      </c>
      <c r="J233" s="34" t="s">
        <v>20</v>
      </c>
      <c r="K233" s="34">
        <v>0.5</v>
      </c>
      <c r="L233" s="34">
        <v>0</v>
      </c>
      <c r="M233" s="34">
        <v>0</v>
      </c>
      <c r="N233" s="34">
        <v>43.5</v>
      </c>
      <c r="O233" s="34">
        <v>-57</v>
      </c>
      <c r="P233" s="34">
        <v>101</v>
      </c>
      <c r="Q233" s="34">
        <v>30</v>
      </c>
      <c r="R233" s="155">
        <v>0</v>
      </c>
      <c r="S233" s="34">
        <v>12.2</v>
      </c>
      <c r="T233" s="34">
        <v>2.99</v>
      </c>
      <c r="U233" s="34">
        <v>1</v>
      </c>
      <c r="V233" s="34">
        <v>1</v>
      </c>
      <c r="W233" s="34">
        <v>100</v>
      </c>
      <c r="X233" s="34">
        <v>0</v>
      </c>
      <c r="Y233" s="34">
        <v>0</v>
      </c>
      <c r="Z233" s="34">
        <v>0.3</v>
      </c>
      <c r="AA233" s="34">
        <v>328</v>
      </c>
      <c r="AB233" s="34">
        <v>363</v>
      </c>
      <c r="AC233" s="34">
        <v>413</v>
      </c>
      <c r="AD233" s="34">
        <v>489</v>
      </c>
      <c r="AE233" s="34">
        <v>1.5</v>
      </c>
      <c r="AF233" s="34">
        <v>0</v>
      </c>
      <c r="AG233" s="450"/>
      <c r="AH233" s="151">
        <v>0.77500000000000002</v>
      </c>
      <c r="AI233" s="151">
        <v>0.84</v>
      </c>
      <c r="AJ233" s="151">
        <v>42.8</v>
      </c>
      <c r="AK233" s="151">
        <v>100</v>
      </c>
      <c r="AL233" s="151">
        <v>400</v>
      </c>
      <c r="AM233" s="151">
        <v>572</v>
      </c>
      <c r="AN233" s="151">
        <v>0.3</v>
      </c>
      <c r="AO233" s="151">
        <v>1.5</v>
      </c>
      <c r="AP233" s="151">
        <v>-47</v>
      </c>
      <c r="AQ233" s="235"/>
      <c r="AR233" s="178">
        <v>7</v>
      </c>
      <c r="AS233" s="185">
        <v>41983</v>
      </c>
      <c r="AT233" s="179">
        <v>48432</v>
      </c>
      <c r="AU233" s="34" t="s">
        <v>136</v>
      </c>
      <c r="AV233" s="153">
        <v>0.78569999999999995</v>
      </c>
      <c r="AW233" s="34" t="s">
        <v>20</v>
      </c>
      <c r="AX233" s="34">
        <v>1</v>
      </c>
      <c r="AY233" s="34">
        <v>0.01</v>
      </c>
      <c r="AZ233" s="34">
        <v>0</v>
      </c>
      <c r="BA233" s="34">
        <v>43.5</v>
      </c>
      <c r="BB233" s="34">
        <v>-48.5</v>
      </c>
      <c r="BC233" s="34">
        <v>115</v>
      </c>
      <c r="BD233" s="34">
        <v>27</v>
      </c>
      <c r="BE233" s="155">
        <v>1.0999999999999999E-2</v>
      </c>
      <c r="BF233" s="34">
        <v>12.5</v>
      </c>
      <c r="BG233" s="34">
        <v>3.7</v>
      </c>
      <c r="BH233" s="34">
        <v>1</v>
      </c>
      <c r="BI233" s="34">
        <v>1</v>
      </c>
      <c r="BJ233" s="34">
        <v>99</v>
      </c>
      <c r="BK233" s="34">
        <v>1</v>
      </c>
      <c r="BL233" s="34">
        <v>1</v>
      </c>
      <c r="BM233" s="34">
        <v>0.5</v>
      </c>
      <c r="BN233" s="34">
        <v>347</v>
      </c>
      <c r="BO233" s="34">
        <v>387</v>
      </c>
      <c r="BP233" s="34">
        <v>444</v>
      </c>
      <c r="BQ233" s="34">
        <v>502</v>
      </c>
      <c r="BR233" s="34">
        <v>0</v>
      </c>
      <c r="BS233" s="34">
        <v>1</v>
      </c>
      <c r="BT233" s="453"/>
      <c r="BU233" s="151">
        <v>0.77500000000000002</v>
      </c>
      <c r="BV233" s="151">
        <v>0.84</v>
      </c>
      <c r="BW233" s="151">
        <v>42.8</v>
      </c>
      <c r="BX233" s="151">
        <v>100</v>
      </c>
      <c r="BY233" s="151">
        <v>400</v>
      </c>
      <c r="BZ233" s="151">
        <v>572</v>
      </c>
      <c r="CA233" s="151">
        <v>0.3</v>
      </c>
      <c r="CB233" s="151">
        <v>1.5</v>
      </c>
      <c r="CC233" s="151">
        <v>-47</v>
      </c>
    </row>
    <row r="234" spans="1:81" x14ac:dyDescent="0.25">
      <c r="A234" s="44">
        <f t="shared" si="22"/>
        <v>2014</v>
      </c>
      <c r="B234" s="44" t="str">
        <f t="shared" si="22"/>
        <v>DICIEMBRE</v>
      </c>
      <c r="C234" s="44">
        <v>9</v>
      </c>
      <c r="D234" s="44" t="str">
        <f t="shared" si="21"/>
        <v>DICIEMBRE 2014 / 8</v>
      </c>
      <c r="E234" s="178">
        <v>8</v>
      </c>
      <c r="F234" s="185">
        <v>41989</v>
      </c>
      <c r="G234" s="179">
        <v>48596</v>
      </c>
      <c r="H234" s="34" t="s">
        <v>132</v>
      </c>
      <c r="I234" s="153">
        <v>0.77790000000000004</v>
      </c>
      <c r="J234" s="34" t="s">
        <v>20</v>
      </c>
      <c r="K234" s="34">
        <v>0.5</v>
      </c>
      <c r="L234" s="34">
        <v>0</v>
      </c>
      <c r="M234" s="34">
        <v>0</v>
      </c>
      <c r="N234" s="34">
        <v>43.5</v>
      </c>
      <c r="O234" s="34">
        <v>-56.5</v>
      </c>
      <c r="P234" s="34">
        <v>102</v>
      </c>
      <c r="Q234" s="34">
        <v>30</v>
      </c>
      <c r="R234" s="155">
        <v>0</v>
      </c>
      <c r="S234" s="34">
        <v>12.1</v>
      </c>
      <c r="T234" s="34">
        <v>2.94</v>
      </c>
      <c r="U234" s="34">
        <v>1</v>
      </c>
      <c r="V234" s="34">
        <v>1</v>
      </c>
      <c r="W234" s="34">
        <v>100</v>
      </c>
      <c r="X234" s="34">
        <v>0</v>
      </c>
      <c r="Y234" s="34">
        <v>0</v>
      </c>
      <c r="Z234" s="34">
        <v>0.4</v>
      </c>
      <c r="AA234" s="34">
        <v>328</v>
      </c>
      <c r="AB234" s="34">
        <v>362</v>
      </c>
      <c r="AC234" s="34">
        <v>416</v>
      </c>
      <c r="AD234" s="34">
        <v>488</v>
      </c>
      <c r="AE234" s="34">
        <v>1.5</v>
      </c>
      <c r="AF234" s="34">
        <v>0</v>
      </c>
      <c r="AG234" s="450"/>
      <c r="AH234" s="151">
        <v>0.77500000000000002</v>
      </c>
      <c r="AI234" s="151">
        <v>0.84</v>
      </c>
      <c r="AJ234" s="151">
        <v>42.8</v>
      </c>
      <c r="AK234" s="151">
        <v>100</v>
      </c>
      <c r="AL234" s="151">
        <v>400</v>
      </c>
      <c r="AM234" s="151">
        <v>572</v>
      </c>
      <c r="AN234" s="151">
        <v>0.3</v>
      </c>
      <c r="AO234" s="151">
        <v>1.5</v>
      </c>
      <c r="AP234" s="151">
        <v>-47</v>
      </c>
      <c r="AQ234" s="235"/>
      <c r="AR234" s="178">
        <v>8</v>
      </c>
      <c r="AS234" s="185">
        <v>41984</v>
      </c>
      <c r="AT234" s="179">
        <v>48462</v>
      </c>
      <c r="AU234" s="34" t="s">
        <v>137</v>
      </c>
      <c r="AV234" s="153">
        <v>0.78200000000000003</v>
      </c>
      <c r="AW234" s="34" t="s">
        <v>20</v>
      </c>
      <c r="AX234" s="34">
        <v>1</v>
      </c>
      <c r="AY234" s="34">
        <v>0.01</v>
      </c>
      <c r="AZ234" s="34">
        <v>0</v>
      </c>
      <c r="BA234" s="34">
        <v>43.5</v>
      </c>
      <c r="BB234" s="34">
        <v>-50</v>
      </c>
      <c r="BC234" s="34">
        <v>108</v>
      </c>
      <c r="BD234" s="34">
        <v>27</v>
      </c>
      <c r="BE234" s="155">
        <v>1.0999999999999999E-2</v>
      </c>
      <c r="BF234" s="34">
        <v>14.7</v>
      </c>
      <c r="BG234" s="34">
        <v>3.3</v>
      </c>
      <c r="BH234" s="34">
        <v>1</v>
      </c>
      <c r="BI234" s="34">
        <v>1</v>
      </c>
      <c r="BJ234" s="34">
        <v>99</v>
      </c>
      <c r="BK234" s="34">
        <v>1</v>
      </c>
      <c r="BL234" s="34">
        <v>1</v>
      </c>
      <c r="BM234" s="34">
        <v>0.3</v>
      </c>
      <c r="BN234" s="34">
        <v>340</v>
      </c>
      <c r="BO234" s="34">
        <v>378</v>
      </c>
      <c r="BP234" s="34">
        <v>430</v>
      </c>
      <c r="BQ234" s="34">
        <v>487</v>
      </c>
      <c r="BR234" s="34">
        <v>0</v>
      </c>
      <c r="BS234" s="34">
        <v>1</v>
      </c>
      <c r="BT234" s="453"/>
      <c r="BU234" s="151">
        <v>0.77500000000000002</v>
      </c>
      <c r="BV234" s="151">
        <v>0.84</v>
      </c>
      <c r="BW234" s="151">
        <v>42.8</v>
      </c>
      <c r="BX234" s="151">
        <v>100</v>
      </c>
      <c r="BY234" s="151">
        <v>400</v>
      </c>
      <c r="BZ234" s="151">
        <v>572</v>
      </c>
      <c r="CA234" s="151">
        <v>0.3</v>
      </c>
      <c r="CB234" s="151">
        <v>1.5</v>
      </c>
      <c r="CC234" s="151">
        <v>-47</v>
      </c>
    </row>
    <row r="235" spans="1:81" x14ac:dyDescent="0.25">
      <c r="A235" s="44">
        <f t="shared" si="22"/>
        <v>2014</v>
      </c>
      <c r="B235" s="44" t="str">
        <f t="shared" si="22"/>
        <v>DICIEMBRE</v>
      </c>
      <c r="C235" s="44">
        <v>10</v>
      </c>
      <c r="D235" s="44" t="str">
        <f t="shared" si="21"/>
        <v>DICIEMBRE 2014 / 9</v>
      </c>
      <c r="E235" s="178">
        <v>9</v>
      </c>
      <c r="F235" s="185">
        <v>41991</v>
      </c>
      <c r="G235" s="180">
        <v>48649</v>
      </c>
      <c r="H235" s="34" t="s">
        <v>128</v>
      </c>
      <c r="I235" s="153">
        <v>0.77829999999999999</v>
      </c>
      <c r="J235" s="34" t="s">
        <v>20</v>
      </c>
      <c r="K235" s="34">
        <v>0.5</v>
      </c>
      <c r="L235" s="34">
        <v>0</v>
      </c>
      <c r="M235" s="34">
        <v>0</v>
      </c>
      <c r="N235" s="34">
        <v>43.5</v>
      </c>
      <c r="O235" s="34">
        <v>-57</v>
      </c>
      <c r="P235" s="34">
        <v>101</v>
      </c>
      <c r="Q235" s="34">
        <v>30</v>
      </c>
      <c r="R235" s="155">
        <v>0</v>
      </c>
      <c r="S235" s="34">
        <v>12.1</v>
      </c>
      <c r="T235" s="34">
        <v>3</v>
      </c>
      <c r="U235" s="34">
        <v>1</v>
      </c>
      <c r="V235" s="34">
        <v>1</v>
      </c>
      <c r="W235" s="34">
        <v>100</v>
      </c>
      <c r="X235" s="34">
        <v>0</v>
      </c>
      <c r="Y235" s="34">
        <v>0</v>
      </c>
      <c r="Z235" s="34">
        <v>0.3</v>
      </c>
      <c r="AA235" s="34">
        <v>328</v>
      </c>
      <c r="AB235" s="34">
        <v>359</v>
      </c>
      <c r="AC235" s="34">
        <v>412</v>
      </c>
      <c r="AD235" s="34">
        <v>491</v>
      </c>
      <c r="AE235" s="34">
        <v>1.5</v>
      </c>
      <c r="AF235" s="34">
        <v>0</v>
      </c>
      <c r="AG235" s="450"/>
      <c r="AH235" s="151">
        <v>0.77500000000000002</v>
      </c>
      <c r="AI235" s="151">
        <v>0.84</v>
      </c>
      <c r="AJ235" s="151">
        <v>42.8</v>
      </c>
      <c r="AK235" s="151">
        <v>100</v>
      </c>
      <c r="AL235" s="151">
        <v>400</v>
      </c>
      <c r="AM235" s="151">
        <v>572</v>
      </c>
      <c r="AN235" s="151">
        <v>0.3</v>
      </c>
      <c r="AO235" s="151">
        <v>1.5</v>
      </c>
      <c r="AP235" s="151">
        <v>-47</v>
      </c>
      <c r="AQ235" s="235"/>
      <c r="AR235" s="178">
        <v>9</v>
      </c>
      <c r="AS235" s="185">
        <v>41985</v>
      </c>
      <c r="AT235" s="179">
        <v>48494</v>
      </c>
      <c r="AU235" s="34" t="s">
        <v>136</v>
      </c>
      <c r="AV235" s="153">
        <v>0.78310000000000002</v>
      </c>
      <c r="AW235" s="34" t="s">
        <v>20</v>
      </c>
      <c r="AX235" s="34">
        <v>1</v>
      </c>
      <c r="AY235" s="34">
        <v>0.01</v>
      </c>
      <c r="AZ235" s="181">
        <v>0</v>
      </c>
      <c r="BA235" s="34">
        <v>43.5</v>
      </c>
      <c r="BB235" s="34">
        <v>-49.5</v>
      </c>
      <c r="BC235" s="34">
        <v>108</v>
      </c>
      <c r="BD235" s="34">
        <v>27</v>
      </c>
      <c r="BE235" s="155">
        <v>1.0999999999999999E-2</v>
      </c>
      <c r="BF235" s="34">
        <v>14.7</v>
      </c>
      <c r="BG235" s="34">
        <v>3.4</v>
      </c>
      <c r="BH235" s="34">
        <v>1</v>
      </c>
      <c r="BI235" s="34">
        <v>1</v>
      </c>
      <c r="BJ235" s="34">
        <v>99</v>
      </c>
      <c r="BK235" s="34">
        <v>1</v>
      </c>
      <c r="BL235" s="34">
        <v>1</v>
      </c>
      <c r="BM235" s="34">
        <v>0.3</v>
      </c>
      <c r="BN235" s="34">
        <v>338</v>
      </c>
      <c r="BO235" s="34">
        <v>378</v>
      </c>
      <c r="BP235" s="34">
        <v>430</v>
      </c>
      <c r="BQ235" s="34">
        <v>486</v>
      </c>
      <c r="BR235" s="34">
        <v>0</v>
      </c>
      <c r="BS235" s="34">
        <v>1</v>
      </c>
      <c r="BT235" s="453"/>
      <c r="BU235" s="151">
        <v>0.77500000000000002</v>
      </c>
      <c r="BV235" s="151">
        <v>0.84</v>
      </c>
      <c r="BW235" s="151">
        <v>42.8</v>
      </c>
      <c r="BX235" s="151">
        <v>100</v>
      </c>
      <c r="BY235" s="151">
        <v>400</v>
      </c>
      <c r="BZ235" s="151">
        <v>572</v>
      </c>
      <c r="CA235" s="151">
        <v>0.3</v>
      </c>
      <c r="CB235" s="151">
        <v>1.5</v>
      </c>
      <c r="CC235" s="151">
        <v>-47</v>
      </c>
    </row>
    <row r="236" spans="1:81" x14ac:dyDescent="0.25">
      <c r="A236" s="44">
        <f t="shared" si="22"/>
        <v>2014</v>
      </c>
      <c r="B236" s="44" t="str">
        <f t="shared" si="22"/>
        <v>DICIEMBRE</v>
      </c>
      <c r="C236" s="44">
        <v>11</v>
      </c>
      <c r="D236" s="44" t="str">
        <f t="shared" si="21"/>
        <v>DICIEMBRE 2014 / 10</v>
      </c>
      <c r="E236" s="178">
        <v>10</v>
      </c>
      <c r="F236" s="185">
        <v>41993</v>
      </c>
      <c r="G236" s="179">
        <v>48723</v>
      </c>
      <c r="H236" s="34" t="s">
        <v>133</v>
      </c>
      <c r="I236" s="153">
        <v>0.77880000000000005</v>
      </c>
      <c r="J236" s="34" t="s">
        <v>20</v>
      </c>
      <c r="K236" s="34">
        <v>0.5</v>
      </c>
      <c r="L236" s="34">
        <v>0</v>
      </c>
      <c r="M236" s="34">
        <v>0</v>
      </c>
      <c r="N236" s="34">
        <v>43.5</v>
      </c>
      <c r="O236" s="34">
        <v>-57</v>
      </c>
      <c r="P236" s="34">
        <v>105</v>
      </c>
      <c r="Q236" s="34">
        <v>30</v>
      </c>
      <c r="R236" s="155">
        <v>0</v>
      </c>
      <c r="S236" s="34">
        <v>12.2</v>
      </c>
      <c r="T236" s="34">
        <v>3.01</v>
      </c>
      <c r="U236" s="34">
        <v>1</v>
      </c>
      <c r="V236" s="34">
        <v>1</v>
      </c>
      <c r="W236" s="34">
        <v>100</v>
      </c>
      <c r="X236" s="34">
        <v>0</v>
      </c>
      <c r="Y236" s="34">
        <v>0</v>
      </c>
      <c r="Z236" s="34">
        <v>0.3</v>
      </c>
      <c r="AA236" s="34">
        <v>330</v>
      </c>
      <c r="AB236" s="34">
        <v>365</v>
      </c>
      <c r="AC236" s="34">
        <v>418</v>
      </c>
      <c r="AD236" s="34">
        <v>486</v>
      </c>
      <c r="AE236" s="34">
        <v>1.5</v>
      </c>
      <c r="AF236" s="34">
        <v>0</v>
      </c>
      <c r="AG236" s="450"/>
      <c r="AH236" s="151">
        <v>0.77500000000000002</v>
      </c>
      <c r="AI236" s="151">
        <v>0.84</v>
      </c>
      <c r="AJ236" s="151">
        <v>42.8</v>
      </c>
      <c r="AK236" s="151">
        <v>100</v>
      </c>
      <c r="AL236" s="151">
        <v>400</v>
      </c>
      <c r="AM236" s="151">
        <v>572</v>
      </c>
      <c r="AN236" s="151">
        <v>0.3</v>
      </c>
      <c r="AO236" s="151">
        <v>1.5</v>
      </c>
      <c r="AP236" s="151">
        <v>-47</v>
      </c>
      <c r="AQ236" s="235"/>
      <c r="AR236" s="178">
        <v>10</v>
      </c>
      <c r="AS236" s="185">
        <v>41987</v>
      </c>
      <c r="AT236" s="179">
        <v>48544</v>
      </c>
      <c r="AU236" s="34" t="s">
        <v>135</v>
      </c>
      <c r="AV236" s="153">
        <v>0.78129999999999999</v>
      </c>
      <c r="AW236" s="34" t="s">
        <v>20</v>
      </c>
      <c r="AX236" s="34">
        <v>1</v>
      </c>
      <c r="AY236" s="34">
        <v>0.01</v>
      </c>
      <c r="AZ236" s="34">
        <v>0</v>
      </c>
      <c r="BA236" s="34">
        <v>43.5</v>
      </c>
      <c r="BB236" s="34">
        <v>-52</v>
      </c>
      <c r="BC236" s="34">
        <v>104</v>
      </c>
      <c r="BD236" s="34">
        <v>27</v>
      </c>
      <c r="BE236" s="155">
        <v>1.0999999999999999E-2</v>
      </c>
      <c r="BF236" s="34">
        <v>14.7</v>
      </c>
      <c r="BG236" s="34">
        <v>3.1</v>
      </c>
      <c r="BH236" s="34">
        <v>1</v>
      </c>
      <c r="BI236" s="34">
        <v>1</v>
      </c>
      <c r="BJ236" s="34">
        <v>99</v>
      </c>
      <c r="BK236" s="34">
        <v>1</v>
      </c>
      <c r="BL236" s="34">
        <v>1</v>
      </c>
      <c r="BM236" s="34">
        <v>0.1</v>
      </c>
      <c r="BN236" s="34">
        <v>334</v>
      </c>
      <c r="BO236" s="34">
        <v>374</v>
      </c>
      <c r="BP236" s="34">
        <v>426</v>
      </c>
      <c r="BQ236" s="34">
        <v>486</v>
      </c>
      <c r="BR236" s="34">
        <v>0</v>
      </c>
      <c r="BS236" s="34">
        <v>1</v>
      </c>
      <c r="BT236" s="453"/>
      <c r="BU236" s="151">
        <v>0.77500000000000002</v>
      </c>
      <c r="BV236" s="151">
        <v>0.84</v>
      </c>
      <c r="BW236" s="151">
        <v>42.8</v>
      </c>
      <c r="BX236" s="151">
        <v>100</v>
      </c>
      <c r="BY236" s="151">
        <v>400</v>
      </c>
      <c r="BZ236" s="151">
        <v>572</v>
      </c>
      <c r="CA236" s="151">
        <v>0.3</v>
      </c>
      <c r="CB236" s="151">
        <v>1.5</v>
      </c>
      <c r="CC236" s="151">
        <v>-47</v>
      </c>
    </row>
    <row r="237" spans="1:81" x14ac:dyDescent="0.25">
      <c r="A237" s="44">
        <f t="shared" si="22"/>
        <v>2014</v>
      </c>
      <c r="B237" s="44" t="str">
        <f t="shared" si="22"/>
        <v>DICIEMBRE</v>
      </c>
      <c r="C237" s="44">
        <v>12</v>
      </c>
      <c r="D237" s="44" t="str">
        <f t="shared" si="21"/>
        <v>DICIEMBRE 2014 / 11</v>
      </c>
      <c r="E237" s="178">
        <v>11</v>
      </c>
      <c r="F237" s="185">
        <v>41994</v>
      </c>
      <c r="G237" s="179">
        <v>48743</v>
      </c>
      <c r="H237" s="34" t="s">
        <v>128</v>
      </c>
      <c r="I237" s="153">
        <v>0.77829999999999999</v>
      </c>
      <c r="J237" s="34" t="s">
        <v>20</v>
      </c>
      <c r="K237" s="34">
        <v>0.5</v>
      </c>
      <c r="L237" s="34">
        <v>0</v>
      </c>
      <c r="M237" s="34">
        <v>0</v>
      </c>
      <c r="N237" s="34">
        <v>43.5</v>
      </c>
      <c r="O237" s="34">
        <v>-58</v>
      </c>
      <c r="P237" s="34">
        <v>100</v>
      </c>
      <c r="Q237" s="34">
        <v>30</v>
      </c>
      <c r="R237" s="155">
        <v>0</v>
      </c>
      <c r="S237" s="34">
        <v>12.2</v>
      </c>
      <c r="T237" s="34">
        <v>2.97</v>
      </c>
      <c r="U237" s="34">
        <v>1</v>
      </c>
      <c r="V237" s="34">
        <v>1</v>
      </c>
      <c r="W237" s="34">
        <v>100</v>
      </c>
      <c r="X237" s="34">
        <v>0</v>
      </c>
      <c r="Y237" s="34">
        <v>0</v>
      </c>
      <c r="Z237" s="34">
        <v>0.4</v>
      </c>
      <c r="AA237" s="34">
        <v>328</v>
      </c>
      <c r="AB237" s="34">
        <v>360</v>
      </c>
      <c r="AC237" s="34">
        <v>414</v>
      </c>
      <c r="AD237" s="34">
        <v>496</v>
      </c>
      <c r="AE237" s="34">
        <v>1</v>
      </c>
      <c r="AF237" s="34">
        <v>0</v>
      </c>
      <c r="AG237" s="450"/>
      <c r="AH237" s="151">
        <v>0.77500000000000002</v>
      </c>
      <c r="AI237" s="151">
        <v>0.84</v>
      </c>
      <c r="AJ237" s="151">
        <v>42.8</v>
      </c>
      <c r="AK237" s="151">
        <v>100</v>
      </c>
      <c r="AL237" s="151">
        <v>400</v>
      </c>
      <c r="AM237" s="151">
        <v>572</v>
      </c>
      <c r="AN237" s="151">
        <v>0.3</v>
      </c>
      <c r="AO237" s="151">
        <v>1.5</v>
      </c>
      <c r="AP237" s="151">
        <v>-47</v>
      </c>
      <c r="AQ237" s="235"/>
      <c r="AR237" s="178">
        <v>11</v>
      </c>
      <c r="AS237" s="185">
        <v>41987</v>
      </c>
      <c r="AT237" s="179" t="s">
        <v>183</v>
      </c>
      <c r="AU237" s="34" t="s">
        <v>136</v>
      </c>
      <c r="AV237" s="153">
        <v>0.78180000000000005</v>
      </c>
      <c r="AW237" s="34" t="s">
        <v>20</v>
      </c>
      <c r="AX237" s="34">
        <v>1</v>
      </c>
      <c r="AY237" s="34">
        <v>0.01</v>
      </c>
      <c r="AZ237" s="34">
        <v>0</v>
      </c>
      <c r="BA237" s="34">
        <v>43.5</v>
      </c>
      <c r="BB237" s="34">
        <v>-52</v>
      </c>
      <c r="BC237" s="34">
        <v>104</v>
      </c>
      <c r="BD237" s="34">
        <v>27</v>
      </c>
      <c r="BE237" s="155">
        <v>1.0999999999999999E-2</v>
      </c>
      <c r="BF237" s="34">
        <v>14.7</v>
      </c>
      <c r="BG237" s="34">
        <v>3.1</v>
      </c>
      <c r="BH237" s="34">
        <v>1</v>
      </c>
      <c r="BI237" s="34">
        <v>1</v>
      </c>
      <c r="BJ237" s="34">
        <v>99</v>
      </c>
      <c r="BK237" s="34">
        <v>1</v>
      </c>
      <c r="BL237" s="34">
        <v>1</v>
      </c>
      <c r="BM237" s="34">
        <v>0.2</v>
      </c>
      <c r="BN237" s="34">
        <v>336</v>
      </c>
      <c r="BO237" s="34">
        <v>374</v>
      </c>
      <c r="BP237" s="34">
        <v>426</v>
      </c>
      <c r="BQ237" s="34">
        <v>487</v>
      </c>
      <c r="BR237" s="34">
        <v>0</v>
      </c>
      <c r="BS237" s="34">
        <v>1</v>
      </c>
      <c r="BT237" s="453"/>
      <c r="BU237" s="151">
        <v>0.77500000000000002</v>
      </c>
      <c r="BV237" s="151">
        <v>0.84</v>
      </c>
      <c r="BW237" s="151">
        <v>42.8</v>
      </c>
      <c r="BX237" s="151">
        <v>100</v>
      </c>
      <c r="BY237" s="151">
        <v>400</v>
      </c>
      <c r="BZ237" s="151">
        <v>572</v>
      </c>
      <c r="CA237" s="151">
        <v>0.3</v>
      </c>
      <c r="CB237" s="151">
        <v>1.5</v>
      </c>
      <c r="CC237" s="151">
        <v>-47</v>
      </c>
    </row>
    <row r="238" spans="1:81" x14ac:dyDescent="0.25">
      <c r="A238" s="44">
        <f t="shared" si="22"/>
        <v>2014</v>
      </c>
      <c r="B238" s="44" t="str">
        <f t="shared" si="22"/>
        <v>DICIEMBRE</v>
      </c>
      <c r="C238" s="44">
        <v>13</v>
      </c>
      <c r="D238" s="44" t="str">
        <f t="shared" si="21"/>
        <v>DICIEMBRE 2014 / 12</v>
      </c>
      <c r="E238" s="178">
        <v>12</v>
      </c>
      <c r="F238" s="185">
        <v>41997</v>
      </c>
      <c r="G238" s="179">
        <v>48803</v>
      </c>
      <c r="H238" s="34" t="s">
        <v>132</v>
      </c>
      <c r="I238" s="153">
        <v>0.7792</v>
      </c>
      <c r="J238" s="34" t="s">
        <v>20</v>
      </c>
      <c r="K238" s="34">
        <v>0.5</v>
      </c>
      <c r="L238" s="34">
        <v>0</v>
      </c>
      <c r="M238" s="34">
        <v>0</v>
      </c>
      <c r="N238" s="34">
        <v>43.5</v>
      </c>
      <c r="O238" s="34">
        <v>-55</v>
      </c>
      <c r="P238" s="34">
        <v>102</v>
      </c>
      <c r="Q238" s="34">
        <v>30</v>
      </c>
      <c r="R238" s="155">
        <v>0</v>
      </c>
      <c r="S238" s="34">
        <v>12.2</v>
      </c>
      <c r="T238" s="34">
        <v>3.02</v>
      </c>
      <c r="U238" s="34">
        <v>1</v>
      </c>
      <c r="V238" s="34">
        <v>1</v>
      </c>
      <c r="W238" s="34">
        <v>100</v>
      </c>
      <c r="X238" s="34">
        <v>0</v>
      </c>
      <c r="Y238" s="34">
        <v>0</v>
      </c>
      <c r="Z238" s="34">
        <v>0.4</v>
      </c>
      <c r="AA238" s="34">
        <v>330</v>
      </c>
      <c r="AB238" s="34">
        <v>362</v>
      </c>
      <c r="AC238" s="34">
        <v>420</v>
      </c>
      <c r="AD238" s="34">
        <v>504</v>
      </c>
      <c r="AE238" s="34">
        <v>1.5</v>
      </c>
      <c r="AF238" s="34">
        <v>0</v>
      </c>
      <c r="AG238" s="450"/>
      <c r="AH238" s="151">
        <v>0.77500000000000002</v>
      </c>
      <c r="AI238" s="151">
        <v>0.84</v>
      </c>
      <c r="AJ238" s="151">
        <v>42.8</v>
      </c>
      <c r="AK238" s="151">
        <v>100</v>
      </c>
      <c r="AL238" s="151">
        <v>400</v>
      </c>
      <c r="AM238" s="151">
        <v>572</v>
      </c>
      <c r="AN238" s="151">
        <v>0.3</v>
      </c>
      <c r="AO238" s="151">
        <v>1.5</v>
      </c>
      <c r="AP238" s="151">
        <v>-47</v>
      </c>
      <c r="AQ238" s="235"/>
      <c r="AR238" s="178">
        <v>12</v>
      </c>
      <c r="AS238" s="185">
        <v>41991</v>
      </c>
      <c r="AT238" s="179" t="s">
        <v>183</v>
      </c>
      <c r="AU238" s="34" t="s">
        <v>137</v>
      </c>
      <c r="AV238" s="153">
        <v>0.78310000000000002</v>
      </c>
      <c r="AW238" s="34" t="s">
        <v>20</v>
      </c>
      <c r="AX238" s="34">
        <v>1</v>
      </c>
      <c r="AY238" s="34">
        <v>0.01</v>
      </c>
      <c r="AZ238" s="181">
        <v>0</v>
      </c>
      <c r="BA238" s="34">
        <v>43.5</v>
      </c>
      <c r="BB238" s="34">
        <v>-50</v>
      </c>
      <c r="BC238" s="34">
        <v>107</v>
      </c>
      <c r="BD238" s="34">
        <v>28</v>
      </c>
      <c r="BE238" s="155">
        <v>1.6E-2</v>
      </c>
      <c r="BF238" s="34">
        <v>14.7</v>
      </c>
      <c r="BG238" s="34">
        <v>3.4</v>
      </c>
      <c r="BH238" s="34">
        <v>1</v>
      </c>
      <c r="BI238" s="34">
        <v>1</v>
      </c>
      <c r="BJ238" s="34">
        <v>99</v>
      </c>
      <c r="BK238" s="34">
        <v>1</v>
      </c>
      <c r="BL238" s="34">
        <v>1</v>
      </c>
      <c r="BM238" s="34">
        <v>0.2</v>
      </c>
      <c r="BN238" s="34">
        <v>338</v>
      </c>
      <c r="BO238" s="34">
        <v>379</v>
      </c>
      <c r="BP238" s="34">
        <v>439</v>
      </c>
      <c r="BQ238" s="34">
        <v>496</v>
      </c>
      <c r="BR238" s="34">
        <v>0</v>
      </c>
      <c r="BS238" s="34">
        <v>1.5</v>
      </c>
      <c r="BT238" s="453"/>
      <c r="BU238" s="151">
        <v>0.77500000000000002</v>
      </c>
      <c r="BV238" s="151">
        <v>0.84</v>
      </c>
      <c r="BW238" s="151">
        <v>42.8</v>
      </c>
      <c r="BX238" s="151">
        <v>100</v>
      </c>
      <c r="BY238" s="151">
        <v>400</v>
      </c>
      <c r="BZ238" s="151">
        <v>572</v>
      </c>
      <c r="CA238" s="151">
        <v>0.3</v>
      </c>
      <c r="CB238" s="151">
        <v>1.5</v>
      </c>
      <c r="CC238" s="151">
        <v>-47</v>
      </c>
    </row>
    <row r="239" spans="1:81" x14ac:dyDescent="0.25">
      <c r="A239" s="44">
        <f t="shared" si="22"/>
        <v>2014</v>
      </c>
      <c r="B239" s="44" t="str">
        <f t="shared" si="22"/>
        <v>DICIEMBRE</v>
      </c>
      <c r="C239" s="44">
        <v>14</v>
      </c>
      <c r="D239" s="44" t="str">
        <f t="shared" si="21"/>
        <v>DICIEMBRE 2014 / 13</v>
      </c>
      <c r="E239" s="178">
        <v>13</v>
      </c>
      <c r="F239" s="185">
        <v>41999</v>
      </c>
      <c r="G239" s="179">
        <v>48818</v>
      </c>
      <c r="H239" s="34" t="s">
        <v>130</v>
      </c>
      <c r="I239" s="153">
        <v>0.77880000000000005</v>
      </c>
      <c r="J239" s="34" t="s">
        <v>20</v>
      </c>
      <c r="K239" s="34">
        <v>0.5</v>
      </c>
      <c r="L239" s="34">
        <v>0</v>
      </c>
      <c r="M239" s="34">
        <v>0</v>
      </c>
      <c r="N239" s="34">
        <v>43.5</v>
      </c>
      <c r="O239" s="34">
        <v>-57</v>
      </c>
      <c r="P239" s="34">
        <v>102</v>
      </c>
      <c r="Q239" s="34">
        <v>30</v>
      </c>
      <c r="R239" s="155">
        <v>0</v>
      </c>
      <c r="S239" s="34">
        <v>12.2</v>
      </c>
      <c r="T239" s="34">
        <v>2.98</v>
      </c>
      <c r="U239" s="34">
        <v>1</v>
      </c>
      <c r="V239" s="34">
        <v>1</v>
      </c>
      <c r="W239" s="34">
        <v>100</v>
      </c>
      <c r="X239" s="34">
        <v>0</v>
      </c>
      <c r="Y239" s="34">
        <v>0</v>
      </c>
      <c r="Z239" s="34">
        <v>0.3</v>
      </c>
      <c r="AA239" s="34">
        <v>330</v>
      </c>
      <c r="AB239" s="34">
        <v>362</v>
      </c>
      <c r="AC239" s="34">
        <v>422</v>
      </c>
      <c r="AD239" s="34">
        <v>495</v>
      </c>
      <c r="AE239" s="34">
        <v>1.5</v>
      </c>
      <c r="AF239" s="34">
        <v>0</v>
      </c>
      <c r="AG239" s="450"/>
      <c r="AH239" s="151">
        <v>0.77500000000000002</v>
      </c>
      <c r="AI239" s="151">
        <v>0.84</v>
      </c>
      <c r="AJ239" s="151">
        <v>42.8</v>
      </c>
      <c r="AK239" s="151">
        <v>100</v>
      </c>
      <c r="AL239" s="151">
        <v>400</v>
      </c>
      <c r="AM239" s="151">
        <v>572</v>
      </c>
      <c r="AN239" s="151">
        <v>0.3</v>
      </c>
      <c r="AO239" s="151">
        <v>1.5</v>
      </c>
      <c r="AP239" s="151">
        <v>-47</v>
      </c>
      <c r="AQ239" s="235"/>
      <c r="AR239" s="178">
        <v>13</v>
      </c>
      <c r="AS239" s="185">
        <v>41992</v>
      </c>
      <c r="AT239" s="179">
        <v>48679</v>
      </c>
      <c r="AU239" s="34" t="s">
        <v>135</v>
      </c>
      <c r="AV239" s="153">
        <v>0.78339999999999999</v>
      </c>
      <c r="AW239" s="34" t="s">
        <v>20</v>
      </c>
      <c r="AX239" s="34">
        <v>1</v>
      </c>
      <c r="AY239" s="34">
        <v>0.01</v>
      </c>
      <c r="AZ239" s="181">
        <v>0</v>
      </c>
      <c r="BA239" s="34">
        <v>43.5</v>
      </c>
      <c r="BB239" s="34">
        <v>-50</v>
      </c>
      <c r="BC239" s="34">
        <v>106</v>
      </c>
      <c r="BD239" s="34">
        <v>28</v>
      </c>
      <c r="BE239" s="155">
        <v>1.7999999999999999E-2</v>
      </c>
      <c r="BF239" s="34">
        <v>12.2</v>
      </c>
      <c r="BG239" s="34">
        <v>3.3</v>
      </c>
      <c r="BH239" s="34">
        <v>1</v>
      </c>
      <c r="BI239" s="34">
        <v>1</v>
      </c>
      <c r="BJ239" s="34">
        <v>99</v>
      </c>
      <c r="BK239" s="34">
        <v>1</v>
      </c>
      <c r="BL239" s="34">
        <v>1</v>
      </c>
      <c r="BM239" s="34">
        <v>0.1</v>
      </c>
      <c r="BN239" s="34">
        <v>338</v>
      </c>
      <c r="BO239" s="34">
        <v>376</v>
      </c>
      <c r="BP239" s="34">
        <v>433</v>
      </c>
      <c r="BQ239" s="34">
        <v>489</v>
      </c>
      <c r="BR239" s="34">
        <v>0</v>
      </c>
      <c r="BS239" s="34">
        <v>1</v>
      </c>
      <c r="BT239" s="453"/>
      <c r="BU239" s="151">
        <v>0.77500000000000002</v>
      </c>
      <c r="BV239" s="151">
        <v>0.84</v>
      </c>
      <c r="BW239" s="151">
        <v>42.8</v>
      </c>
      <c r="BX239" s="151">
        <v>100</v>
      </c>
      <c r="BY239" s="151">
        <v>400</v>
      </c>
      <c r="BZ239" s="151">
        <v>572</v>
      </c>
      <c r="CA239" s="151">
        <v>0.3</v>
      </c>
      <c r="CB239" s="151">
        <v>1.5</v>
      </c>
      <c r="CC239" s="151">
        <v>-47</v>
      </c>
    </row>
    <row r="240" spans="1:81" x14ac:dyDescent="0.25">
      <c r="A240" s="44">
        <f t="shared" si="22"/>
        <v>2014</v>
      </c>
      <c r="B240" s="44" t="str">
        <f t="shared" si="22"/>
        <v>DICIEMBRE</v>
      </c>
      <c r="C240" s="44">
        <v>15</v>
      </c>
      <c r="D240" s="44" t="str">
        <f t="shared" si="21"/>
        <v>DICIEMBRE 2014 / 14</v>
      </c>
      <c r="E240" s="178">
        <v>14</v>
      </c>
      <c r="F240" s="185">
        <v>42000</v>
      </c>
      <c r="G240" s="179">
        <v>48840</v>
      </c>
      <c r="H240" s="34" t="s">
        <v>131</v>
      </c>
      <c r="I240" s="153">
        <v>0.77880000000000005</v>
      </c>
      <c r="J240" s="34" t="s">
        <v>20</v>
      </c>
      <c r="K240" s="34">
        <v>0.5</v>
      </c>
      <c r="L240" s="34">
        <v>0</v>
      </c>
      <c r="M240" s="34">
        <v>0</v>
      </c>
      <c r="N240" s="34">
        <v>43.5</v>
      </c>
      <c r="O240" s="34">
        <v>-55.5</v>
      </c>
      <c r="P240" s="34">
        <v>101</v>
      </c>
      <c r="Q240" s="34">
        <v>30</v>
      </c>
      <c r="R240" s="155">
        <v>0</v>
      </c>
      <c r="S240" s="34">
        <v>12.1</v>
      </c>
      <c r="T240" s="34">
        <v>2.99</v>
      </c>
      <c r="U240" s="34">
        <v>1</v>
      </c>
      <c r="V240" s="34">
        <v>1</v>
      </c>
      <c r="W240" s="34">
        <v>100</v>
      </c>
      <c r="X240" s="34">
        <v>0</v>
      </c>
      <c r="Y240" s="34">
        <v>0</v>
      </c>
      <c r="Z240" s="34">
        <v>0.4</v>
      </c>
      <c r="AA240" s="34">
        <v>328</v>
      </c>
      <c r="AB240" s="34">
        <v>362</v>
      </c>
      <c r="AC240" s="34">
        <v>418</v>
      </c>
      <c r="AD240" s="34">
        <v>496</v>
      </c>
      <c r="AE240" s="34">
        <v>1</v>
      </c>
      <c r="AF240" s="34">
        <v>0</v>
      </c>
      <c r="AG240" s="450"/>
      <c r="AH240" s="151">
        <v>0.77500000000000002</v>
      </c>
      <c r="AI240" s="151">
        <v>0.84</v>
      </c>
      <c r="AJ240" s="151">
        <v>42.8</v>
      </c>
      <c r="AK240" s="151">
        <v>100</v>
      </c>
      <c r="AL240" s="151">
        <v>400</v>
      </c>
      <c r="AM240" s="151">
        <v>572</v>
      </c>
      <c r="AN240" s="151">
        <v>0.3</v>
      </c>
      <c r="AO240" s="151">
        <v>1.5</v>
      </c>
      <c r="AP240" s="151">
        <v>-47</v>
      </c>
      <c r="AQ240" s="235"/>
      <c r="AR240" s="178">
        <v>14</v>
      </c>
      <c r="AS240" s="185">
        <v>41993</v>
      </c>
      <c r="AT240" s="179">
        <v>48686</v>
      </c>
      <c r="AU240" s="34" t="s">
        <v>136</v>
      </c>
      <c r="AV240" s="153">
        <v>0.78220000000000001</v>
      </c>
      <c r="AW240" s="34" t="s">
        <v>20</v>
      </c>
      <c r="AX240" s="34">
        <v>1</v>
      </c>
      <c r="AY240" s="34">
        <v>0.01</v>
      </c>
      <c r="AZ240" s="181">
        <v>0</v>
      </c>
      <c r="BA240" s="34">
        <v>43.8</v>
      </c>
      <c r="BB240" s="34">
        <v>-51</v>
      </c>
      <c r="BC240" s="34">
        <v>106</v>
      </c>
      <c r="BD240" s="34">
        <v>28</v>
      </c>
      <c r="BE240" s="155">
        <v>1.6E-2</v>
      </c>
      <c r="BF240" s="34">
        <v>14.5</v>
      </c>
      <c r="BG240" s="34">
        <v>3.3</v>
      </c>
      <c r="BH240" s="34">
        <v>1</v>
      </c>
      <c r="BI240" s="34">
        <v>1</v>
      </c>
      <c r="BJ240" s="34">
        <v>99</v>
      </c>
      <c r="BK240" s="34">
        <v>1</v>
      </c>
      <c r="BL240" s="34">
        <v>1</v>
      </c>
      <c r="BM240" s="34">
        <v>0.1</v>
      </c>
      <c r="BN240" s="34">
        <v>335</v>
      </c>
      <c r="BO240" s="34">
        <v>376</v>
      </c>
      <c r="BP240" s="34">
        <v>428</v>
      </c>
      <c r="BQ240" s="34">
        <v>488</v>
      </c>
      <c r="BR240" s="34">
        <v>0</v>
      </c>
      <c r="BS240" s="34">
        <v>1</v>
      </c>
      <c r="BT240" s="453"/>
      <c r="BU240" s="151">
        <v>0.77500000000000002</v>
      </c>
      <c r="BV240" s="151">
        <v>0.84</v>
      </c>
      <c r="BW240" s="151">
        <v>42.8</v>
      </c>
      <c r="BX240" s="151">
        <v>100</v>
      </c>
      <c r="BY240" s="151">
        <v>400</v>
      </c>
      <c r="BZ240" s="151">
        <v>572</v>
      </c>
      <c r="CA240" s="151">
        <v>0.3</v>
      </c>
      <c r="CB240" s="151">
        <v>1.5</v>
      </c>
      <c r="CC240" s="151">
        <v>-47</v>
      </c>
    </row>
    <row r="241" spans="1:81" x14ac:dyDescent="0.25">
      <c r="A241" s="44">
        <f t="shared" si="22"/>
        <v>2014</v>
      </c>
      <c r="B241" s="44" t="str">
        <f t="shared" si="22"/>
        <v>DICIEMBRE</v>
      </c>
      <c r="C241" s="44">
        <v>16</v>
      </c>
      <c r="D241" s="44" t="str">
        <f t="shared" si="21"/>
        <v>DICIEMBRE 2014 / 15</v>
      </c>
      <c r="E241" s="178">
        <v>15</v>
      </c>
      <c r="F241" s="185">
        <v>42004</v>
      </c>
      <c r="G241" s="179">
        <v>48920</v>
      </c>
      <c r="H241" s="34" t="s">
        <v>130</v>
      </c>
      <c r="I241" s="153">
        <v>0.77880000000000005</v>
      </c>
      <c r="J241" s="34" t="s">
        <v>20</v>
      </c>
      <c r="K241" s="34">
        <v>0.5</v>
      </c>
      <c r="L241" s="34">
        <v>0</v>
      </c>
      <c r="M241" s="34">
        <v>0</v>
      </c>
      <c r="N241" s="34">
        <v>43.5</v>
      </c>
      <c r="O241" s="34">
        <v>-57</v>
      </c>
      <c r="P241" s="34">
        <v>102</v>
      </c>
      <c r="Q241" s="34">
        <v>30</v>
      </c>
      <c r="R241" s="155">
        <v>0</v>
      </c>
      <c r="S241" s="34">
        <v>12.2</v>
      </c>
      <c r="T241" s="34">
        <v>2.98</v>
      </c>
      <c r="U241" s="34">
        <v>1</v>
      </c>
      <c r="V241" s="34">
        <v>1</v>
      </c>
      <c r="W241" s="34">
        <v>100</v>
      </c>
      <c r="X241" s="34">
        <v>0</v>
      </c>
      <c r="Y241" s="34">
        <v>0</v>
      </c>
      <c r="Z241" s="34">
        <v>0.3</v>
      </c>
      <c r="AA241" s="34">
        <v>328</v>
      </c>
      <c r="AB241" s="34">
        <v>360</v>
      </c>
      <c r="AC241" s="34">
        <v>416</v>
      </c>
      <c r="AD241" s="34">
        <v>490</v>
      </c>
      <c r="AE241" s="34">
        <v>1.5</v>
      </c>
      <c r="AF241" s="34">
        <v>0</v>
      </c>
      <c r="AG241" s="450"/>
      <c r="AH241" s="151">
        <v>0.77500000000000002</v>
      </c>
      <c r="AI241" s="151">
        <v>0.84</v>
      </c>
      <c r="AJ241" s="151">
        <v>42.8</v>
      </c>
      <c r="AK241" s="151">
        <v>100</v>
      </c>
      <c r="AL241" s="151">
        <v>400</v>
      </c>
      <c r="AM241" s="151">
        <v>572</v>
      </c>
      <c r="AN241" s="151">
        <v>0.3</v>
      </c>
      <c r="AO241" s="151">
        <v>1.5</v>
      </c>
      <c r="AP241" s="151">
        <v>-47</v>
      </c>
      <c r="AQ241" s="235"/>
      <c r="AR241" s="178">
        <v>15</v>
      </c>
      <c r="AS241" s="185">
        <v>41993</v>
      </c>
      <c r="AT241" s="179">
        <v>48721</v>
      </c>
      <c r="AU241" s="34" t="s">
        <v>136</v>
      </c>
      <c r="AV241" s="153">
        <v>0.78310000000000002</v>
      </c>
      <c r="AW241" s="34" t="s">
        <v>20</v>
      </c>
      <c r="AX241" s="34">
        <v>1</v>
      </c>
      <c r="AY241" s="34">
        <v>0.01</v>
      </c>
      <c r="AZ241" s="181">
        <v>0</v>
      </c>
      <c r="BA241" s="34">
        <v>43.5</v>
      </c>
      <c r="BB241" s="34">
        <v>-50</v>
      </c>
      <c r="BC241" s="34">
        <v>108</v>
      </c>
      <c r="BD241" s="34">
        <v>29</v>
      </c>
      <c r="BE241" s="155">
        <v>1.7999999999999999E-2</v>
      </c>
      <c r="BF241" s="34">
        <v>12.2</v>
      </c>
      <c r="BG241" s="34">
        <v>3.2</v>
      </c>
      <c r="BH241" s="34">
        <v>1</v>
      </c>
      <c r="BI241" s="34">
        <v>1</v>
      </c>
      <c r="BJ241" s="34">
        <v>99</v>
      </c>
      <c r="BK241" s="34">
        <v>1</v>
      </c>
      <c r="BL241" s="34">
        <v>1</v>
      </c>
      <c r="BM241" s="34">
        <v>0.1</v>
      </c>
      <c r="BN241" s="34">
        <v>338</v>
      </c>
      <c r="BO241" s="34">
        <v>376</v>
      </c>
      <c r="BP241" s="34">
        <v>433</v>
      </c>
      <c r="BQ241" s="34">
        <v>486</v>
      </c>
      <c r="BR241" s="34">
        <v>0</v>
      </c>
      <c r="BS241" s="34">
        <v>1</v>
      </c>
      <c r="BT241" s="453"/>
      <c r="BU241" s="151">
        <v>0.77500000000000002</v>
      </c>
      <c r="BV241" s="151">
        <v>0.84</v>
      </c>
      <c r="BW241" s="151">
        <v>42.8</v>
      </c>
      <c r="BX241" s="151">
        <v>100</v>
      </c>
      <c r="BY241" s="151">
        <v>400</v>
      </c>
      <c r="BZ241" s="151">
        <v>572</v>
      </c>
      <c r="CA241" s="151">
        <v>0.3</v>
      </c>
      <c r="CB241" s="151">
        <v>1.5</v>
      </c>
      <c r="CC241" s="151">
        <v>-47</v>
      </c>
    </row>
    <row r="242" spans="1:81" x14ac:dyDescent="0.25">
      <c r="A242" s="44">
        <f t="shared" si="22"/>
        <v>2014</v>
      </c>
      <c r="B242" s="44" t="str">
        <f t="shared" si="22"/>
        <v>DICIEMBRE</v>
      </c>
      <c r="C242" s="44">
        <v>17</v>
      </c>
      <c r="D242" s="44" t="str">
        <f t="shared" si="21"/>
        <v>DICIEMBRE 2014 / 16</v>
      </c>
      <c r="E242" s="178">
        <v>16</v>
      </c>
      <c r="F242" s="185">
        <v>42004</v>
      </c>
      <c r="G242" s="179">
        <v>49085</v>
      </c>
      <c r="H242" s="34" t="s">
        <v>129</v>
      </c>
      <c r="I242" s="153">
        <v>0.77880000000000005</v>
      </c>
      <c r="J242" s="34" t="s">
        <v>20</v>
      </c>
      <c r="K242" s="34">
        <v>0.5</v>
      </c>
      <c r="L242" s="34">
        <v>0</v>
      </c>
      <c r="M242" s="34">
        <v>0</v>
      </c>
      <c r="N242" s="34">
        <v>43.5</v>
      </c>
      <c r="O242" s="34">
        <v>-51.5</v>
      </c>
      <c r="P242" s="34">
        <v>103</v>
      </c>
      <c r="Q242" s="34">
        <v>30</v>
      </c>
      <c r="R242" s="155">
        <v>0</v>
      </c>
      <c r="S242" s="34">
        <v>12.1</v>
      </c>
      <c r="T242" s="34">
        <v>3.01</v>
      </c>
      <c r="U242" s="34">
        <v>1</v>
      </c>
      <c r="V242" s="34">
        <v>1</v>
      </c>
      <c r="W242" s="34">
        <v>100</v>
      </c>
      <c r="X242" s="34">
        <v>0</v>
      </c>
      <c r="Y242" s="34">
        <v>0</v>
      </c>
      <c r="Z242" s="34">
        <v>0.4</v>
      </c>
      <c r="AA242" s="34">
        <v>329</v>
      </c>
      <c r="AB242" s="34">
        <v>362</v>
      </c>
      <c r="AC242" s="34">
        <v>421</v>
      </c>
      <c r="AD242" s="34">
        <v>491</v>
      </c>
      <c r="AE242" s="34">
        <v>1.5</v>
      </c>
      <c r="AF242" s="34">
        <v>0</v>
      </c>
      <c r="AG242" s="450"/>
      <c r="AH242" s="151">
        <v>0.77500000000000002</v>
      </c>
      <c r="AI242" s="151">
        <v>0.84</v>
      </c>
      <c r="AJ242" s="151">
        <v>42.8</v>
      </c>
      <c r="AK242" s="151">
        <v>100</v>
      </c>
      <c r="AL242" s="151">
        <v>400</v>
      </c>
      <c r="AM242" s="151">
        <v>572</v>
      </c>
      <c r="AN242" s="151">
        <v>0.3</v>
      </c>
      <c r="AO242" s="151">
        <v>1.5</v>
      </c>
      <c r="AP242" s="151">
        <v>-47</v>
      </c>
      <c r="AQ242" s="235"/>
      <c r="AR242" s="178">
        <v>16</v>
      </c>
      <c r="AS242" s="185">
        <v>41994</v>
      </c>
      <c r="AT242" s="179">
        <v>48733</v>
      </c>
      <c r="AU242" s="34" t="s">
        <v>137</v>
      </c>
      <c r="AV242" s="153">
        <v>0.78220000000000001</v>
      </c>
      <c r="AW242" s="34" t="s">
        <v>20</v>
      </c>
      <c r="AX242" s="34">
        <v>1</v>
      </c>
      <c r="AY242" s="34">
        <v>0.01</v>
      </c>
      <c r="AZ242" s="181">
        <v>0</v>
      </c>
      <c r="BA242" s="34">
        <v>43.5</v>
      </c>
      <c r="BB242" s="34">
        <v>-51.5</v>
      </c>
      <c r="BC242" s="34">
        <v>106</v>
      </c>
      <c r="BD242" s="34">
        <v>28</v>
      </c>
      <c r="BE242" s="155">
        <v>1.6E-2</v>
      </c>
      <c r="BF242" s="34">
        <v>12.2</v>
      </c>
      <c r="BG242" s="34">
        <v>3.1</v>
      </c>
      <c r="BH242" s="34">
        <v>1</v>
      </c>
      <c r="BI242" s="34">
        <v>1</v>
      </c>
      <c r="BJ242" s="34">
        <v>99</v>
      </c>
      <c r="BK242" s="34">
        <v>1</v>
      </c>
      <c r="BL242" s="34">
        <v>1</v>
      </c>
      <c r="BM242" s="34">
        <v>0.2</v>
      </c>
      <c r="BN242" s="34">
        <v>333</v>
      </c>
      <c r="BO242" s="34">
        <v>376</v>
      </c>
      <c r="BP242" s="34">
        <v>428</v>
      </c>
      <c r="BQ242" s="34">
        <v>486</v>
      </c>
      <c r="BR242" s="34">
        <v>0</v>
      </c>
      <c r="BS242" s="34">
        <v>1</v>
      </c>
      <c r="BT242" s="453"/>
      <c r="BU242" s="151">
        <v>0.77500000000000002</v>
      </c>
      <c r="BV242" s="151">
        <v>0.84</v>
      </c>
      <c r="BW242" s="151">
        <v>42.8</v>
      </c>
      <c r="BX242" s="151">
        <v>100</v>
      </c>
      <c r="BY242" s="151">
        <v>400</v>
      </c>
      <c r="BZ242" s="151">
        <v>572</v>
      </c>
      <c r="CA242" s="151">
        <v>0.3</v>
      </c>
      <c r="CB242" s="151">
        <v>1.5</v>
      </c>
      <c r="CC242" s="151">
        <v>-47</v>
      </c>
    </row>
    <row r="243" spans="1:81" x14ac:dyDescent="0.25">
      <c r="A243" s="44">
        <f t="shared" si="22"/>
        <v>2014</v>
      </c>
      <c r="B243" s="44" t="str">
        <f t="shared" si="22"/>
        <v>DICIEMBRE</v>
      </c>
      <c r="C243" s="44">
        <v>18</v>
      </c>
      <c r="D243" s="44" t="str">
        <f t="shared" si="21"/>
        <v>DICIEMBRE 2014 / 17</v>
      </c>
      <c r="E243" s="152"/>
      <c r="F243" s="189"/>
      <c r="G243" s="152"/>
      <c r="H243" s="152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4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235"/>
      <c r="AR243" s="178">
        <v>17</v>
      </c>
      <c r="AS243" s="185">
        <v>41995</v>
      </c>
      <c r="AT243" s="179">
        <v>48736</v>
      </c>
      <c r="AU243" s="34" t="s">
        <v>136</v>
      </c>
      <c r="AV243" s="153">
        <v>0.78259999999999996</v>
      </c>
      <c r="AW243" s="34" t="s">
        <v>20</v>
      </c>
      <c r="AX243" s="34">
        <v>1</v>
      </c>
      <c r="AY243" s="34">
        <v>0.01</v>
      </c>
      <c r="AZ243" s="181">
        <v>0</v>
      </c>
      <c r="BA243" s="34">
        <v>43.5</v>
      </c>
      <c r="BB243" s="34">
        <v>-51</v>
      </c>
      <c r="BC243" s="34">
        <v>106</v>
      </c>
      <c r="BD243" s="34">
        <v>28</v>
      </c>
      <c r="BE243" s="155">
        <v>1.6E-2</v>
      </c>
      <c r="BF243" s="34">
        <v>12.2</v>
      </c>
      <c r="BG243" s="34">
        <v>3.2</v>
      </c>
      <c r="BH243" s="34">
        <v>1</v>
      </c>
      <c r="BI243" s="34">
        <v>1</v>
      </c>
      <c r="BJ243" s="34">
        <v>99</v>
      </c>
      <c r="BK243" s="34">
        <v>1</v>
      </c>
      <c r="BL243" s="34">
        <v>1</v>
      </c>
      <c r="BM243" s="34">
        <v>0.2</v>
      </c>
      <c r="BN243" s="34">
        <v>336</v>
      </c>
      <c r="BO243" s="34">
        <v>376</v>
      </c>
      <c r="BP243" s="34">
        <v>428</v>
      </c>
      <c r="BQ243" s="34">
        <v>482</v>
      </c>
      <c r="BR243" s="34">
        <v>0</v>
      </c>
      <c r="BS243" s="34">
        <v>1</v>
      </c>
      <c r="BT243" s="453"/>
      <c r="BU243" s="151">
        <v>0.77500000000000002</v>
      </c>
      <c r="BV243" s="151">
        <v>0.84</v>
      </c>
      <c r="BW243" s="151">
        <v>42.8</v>
      </c>
      <c r="BX243" s="151">
        <v>100</v>
      </c>
      <c r="BY243" s="151">
        <v>400</v>
      </c>
      <c r="BZ243" s="151">
        <v>572</v>
      </c>
      <c r="CA243" s="151">
        <v>0.3</v>
      </c>
      <c r="CB243" s="151">
        <v>1.5</v>
      </c>
      <c r="CC243" s="151">
        <v>-47</v>
      </c>
    </row>
    <row r="244" spans="1:81" x14ac:dyDescent="0.25">
      <c r="A244" s="44">
        <f t="shared" si="22"/>
        <v>2014</v>
      </c>
      <c r="B244" s="44" t="str">
        <f t="shared" si="22"/>
        <v>DICIEMBRE</v>
      </c>
      <c r="C244" s="44">
        <v>19</v>
      </c>
      <c r="D244" s="44" t="str">
        <f t="shared" si="21"/>
        <v>DICIEMBRE 2014 / 18</v>
      </c>
      <c r="E244" s="152"/>
      <c r="F244" s="189"/>
      <c r="G244" s="152"/>
      <c r="H244" s="152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4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235"/>
      <c r="AR244" s="178">
        <v>18</v>
      </c>
      <c r="AS244" s="185">
        <v>41996</v>
      </c>
      <c r="AT244" s="179">
        <v>48748</v>
      </c>
      <c r="AU244" s="34" t="s">
        <v>135</v>
      </c>
      <c r="AV244" s="153">
        <v>0.78</v>
      </c>
      <c r="AW244" s="34" t="s">
        <v>20</v>
      </c>
      <c r="AX244" s="34">
        <v>1</v>
      </c>
      <c r="AY244" s="34">
        <v>0.01</v>
      </c>
      <c r="AZ244" s="181">
        <v>0</v>
      </c>
      <c r="BA244" s="34">
        <v>43.5</v>
      </c>
      <c r="BB244" s="34">
        <v>-52.5</v>
      </c>
      <c r="BC244" s="34">
        <v>105</v>
      </c>
      <c r="BD244" s="34">
        <v>28</v>
      </c>
      <c r="BE244" s="155">
        <v>1.6E-2</v>
      </c>
      <c r="BF244" s="34">
        <v>14</v>
      </c>
      <c r="BG244" s="34">
        <v>3.1</v>
      </c>
      <c r="BH244" s="34">
        <v>1</v>
      </c>
      <c r="BI244" s="34">
        <v>1</v>
      </c>
      <c r="BJ244" s="34">
        <v>98</v>
      </c>
      <c r="BK244" s="34">
        <v>1</v>
      </c>
      <c r="BL244" s="34">
        <v>1</v>
      </c>
      <c r="BM244" s="34">
        <v>0.2</v>
      </c>
      <c r="BN244" s="34">
        <v>334</v>
      </c>
      <c r="BO244" s="34">
        <v>372</v>
      </c>
      <c r="BP244" s="34">
        <v>424</v>
      </c>
      <c r="BQ244" s="34">
        <v>477</v>
      </c>
      <c r="BR244" s="34">
        <v>0</v>
      </c>
      <c r="BS244" s="34">
        <v>1</v>
      </c>
      <c r="BT244" s="453"/>
      <c r="BU244" s="151">
        <v>0.77500000000000002</v>
      </c>
      <c r="BV244" s="151">
        <v>0.84</v>
      </c>
      <c r="BW244" s="151">
        <v>42.8</v>
      </c>
      <c r="BX244" s="151">
        <v>100</v>
      </c>
      <c r="BY244" s="151">
        <v>400</v>
      </c>
      <c r="BZ244" s="151">
        <v>572</v>
      </c>
      <c r="CA244" s="151">
        <v>0.3</v>
      </c>
      <c r="CB244" s="151">
        <v>1.5</v>
      </c>
      <c r="CC244" s="151">
        <v>-47</v>
      </c>
    </row>
    <row r="245" spans="1:81" x14ac:dyDescent="0.25">
      <c r="A245" s="44">
        <f t="shared" si="22"/>
        <v>2014</v>
      </c>
      <c r="B245" s="44" t="str">
        <f t="shared" si="22"/>
        <v>DICIEMBRE</v>
      </c>
      <c r="C245" s="44">
        <v>20</v>
      </c>
      <c r="D245" s="44" t="str">
        <f t="shared" si="21"/>
        <v>DICIEMBRE 2014 / 19</v>
      </c>
      <c r="E245" s="152"/>
      <c r="F245" s="189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4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235"/>
      <c r="AR245" s="178">
        <v>19</v>
      </c>
      <c r="AS245" s="185">
        <v>41996</v>
      </c>
      <c r="AT245" s="179">
        <v>48766</v>
      </c>
      <c r="AU245" s="34" t="s">
        <v>136</v>
      </c>
      <c r="AV245" s="153">
        <v>0.78049999999999997</v>
      </c>
      <c r="AW245" s="34" t="s">
        <v>20</v>
      </c>
      <c r="AX245" s="34">
        <v>1</v>
      </c>
      <c r="AY245" s="34">
        <v>0.01</v>
      </c>
      <c r="AZ245" s="181">
        <v>0</v>
      </c>
      <c r="BA245" s="34">
        <v>43.5</v>
      </c>
      <c r="BB245" s="34">
        <v>-52</v>
      </c>
      <c r="BC245" s="34">
        <v>106</v>
      </c>
      <c r="BD245" s="34">
        <v>28</v>
      </c>
      <c r="BE245" s="155">
        <v>1.6E-2</v>
      </c>
      <c r="BF245" s="34">
        <v>14</v>
      </c>
      <c r="BG245" s="34">
        <v>3.1</v>
      </c>
      <c r="BH245" s="34">
        <v>1</v>
      </c>
      <c r="BI245" s="34">
        <v>1</v>
      </c>
      <c r="BJ245" s="34">
        <v>98</v>
      </c>
      <c r="BK245" s="34">
        <v>1</v>
      </c>
      <c r="BL245" s="34">
        <v>1</v>
      </c>
      <c r="BM245" s="34">
        <v>0.2</v>
      </c>
      <c r="BN245" s="34">
        <v>333</v>
      </c>
      <c r="BO245" s="34">
        <v>372</v>
      </c>
      <c r="BP245" s="34">
        <v>427</v>
      </c>
      <c r="BQ245" s="34">
        <v>477</v>
      </c>
      <c r="BR245" s="34">
        <v>0</v>
      </c>
      <c r="BS245" s="34">
        <v>1</v>
      </c>
      <c r="BT245" s="453"/>
      <c r="BU245" s="151">
        <v>0.77500000000000002</v>
      </c>
      <c r="BV245" s="151">
        <v>0.84</v>
      </c>
      <c r="BW245" s="151">
        <v>42.8</v>
      </c>
      <c r="BX245" s="151">
        <v>100</v>
      </c>
      <c r="BY245" s="151">
        <v>400</v>
      </c>
      <c r="BZ245" s="151">
        <v>572</v>
      </c>
      <c r="CA245" s="151">
        <v>0.3</v>
      </c>
      <c r="CB245" s="151">
        <v>1.5</v>
      </c>
      <c r="CC245" s="151">
        <v>-47</v>
      </c>
    </row>
    <row r="246" spans="1:81" x14ac:dyDescent="0.25">
      <c r="A246" s="44">
        <f t="shared" si="22"/>
        <v>2014</v>
      </c>
      <c r="B246" s="44" t="str">
        <f t="shared" si="22"/>
        <v>DICIEMBRE</v>
      </c>
      <c r="C246" s="44">
        <v>21</v>
      </c>
      <c r="D246" s="44" t="str">
        <f t="shared" si="21"/>
        <v>DICIEMBRE 2014 / 20</v>
      </c>
      <c r="E246" s="152"/>
      <c r="F246" s="189"/>
      <c r="G246" s="152"/>
      <c r="H246" s="152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4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235"/>
      <c r="AR246" s="178">
        <v>20</v>
      </c>
      <c r="AS246" s="185">
        <v>41997</v>
      </c>
      <c r="AT246" s="179">
        <v>48791</v>
      </c>
      <c r="AU246" s="34" t="s">
        <v>137</v>
      </c>
      <c r="AV246" s="153">
        <v>0.78</v>
      </c>
      <c r="AW246" s="34" t="s">
        <v>20</v>
      </c>
      <c r="AX246" s="34">
        <v>1</v>
      </c>
      <c r="AY246" s="34">
        <v>0.01</v>
      </c>
      <c r="AZ246" s="181">
        <v>0</v>
      </c>
      <c r="BA246" s="34">
        <v>43.5</v>
      </c>
      <c r="BB246" s="34">
        <v>-53</v>
      </c>
      <c r="BC246" s="34">
        <v>108</v>
      </c>
      <c r="BD246" s="34">
        <v>28</v>
      </c>
      <c r="BE246" s="155">
        <v>1.6E-2</v>
      </c>
      <c r="BF246" s="34">
        <v>14.5</v>
      </c>
      <c r="BG246" s="34">
        <v>3.1</v>
      </c>
      <c r="BH246" s="34">
        <v>1</v>
      </c>
      <c r="BI246" s="34">
        <v>1</v>
      </c>
      <c r="BJ246" s="34">
        <v>99</v>
      </c>
      <c r="BK246" s="34">
        <v>1</v>
      </c>
      <c r="BL246" s="34">
        <v>1</v>
      </c>
      <c r="BM246" s="34">
        <v>0.1</v>
      </c>
      <c r="BN246" s="34">
        <v>333</v>
      </c>
      <c r="BO246" s="34">
        <v>370</v>
      </c>
      <c r="BP246" s="34">
        <v>417</v>
      </c>
      <c r="BQ246" s="34">
        <v>477</v>
      </c>
      <c r="BR246" s="34">
        <v>0</v>
      </c>
      <c r="BS246" s="34">
        <v>1</v>
      </c>
      <c r="BT246" s="453"/>
      <c r="BU246" s="151">
        <v>0.77500000000000002</v>
      </c>
      <c r="BV246" s="151">
        <v>0.84</v>
      </c>
      <c r="BW246" s="151">
        <v>42.8</v>
      </c>
      <c r="BX246" s="151">
        <v>100</v>
      </c>
      <c r="BY246" s="151">
        <v>400</v>
      </c>
      <c r="BZ246" s="151">
        <v>572</v>
      </c>
      <c r="CA246" s="151">
        <v>0.3</v>
      </c>
      <c r="CB246" s="151">
        <v>1.5</v>
      </c>
      <c r="CC246" s="151">
        <v>-47</v>
      </c>
    </row>
    <row r="247" spans="1:81" x14ac:dyDescent="0.25">
      <c r="A247" s="44">
        <f t="shared" si="22"/>
        <v>2014</v>
      </c>
      <c r="B247" s="44" t="str">
        <f t="shared" si="22"/>
        <v>DICIEMBRE</v>
      </c>
      <c r="C247" s="44">
        <v>22</v>
      </c>
      <c r="D247" s="44" t="str">
        <f t="shared" si="21"/>
        <v>DICIEMBRE 2014 / 21</v>
      </c>
      <c r="E247" s="152"/>
      <c r="F247" s="189"/>
      <c r="G247" s="152"/>
      <c r="H247" s="152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4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235"/>
      <c r="AR247" s="178">
        <v>21</v>
      </c>
      <c r="AS247" s="185">
        <v>41999</v>
      </c>
      <c r="AT247" s="179">
        <v>48813</v>
      </c>
      <c r="AU247" s="34" t="s">
        <v>136</v>
      </c>
      <c r="AV247" s="153">
        <v>0.78</v>
      </c>
      <c r="AW247" s="34" t="s">
        <v>20</v>
      </c>
      <c r="AX247" s="34">
        <v>1</v>
      </c>
      <c r="AY247" s="34">
        <v>0.01</v>
      </c>
      <c r="AZ247" s="181">
        <v>0</v>
      </c>
      <c r="BA247" s="34">
        <v>43.5</v>
      </c>
      <c r="BB247" s="34">
        <v>-52</v>
      </c>
      <c r="BC247" s="34">
        <v>106</v>
      </c>
      <c r="BD247" s="34">
        <v>28</v>
      </c>
      <c r="BE247" s="155">
        <v>1.4999999999999999E-2</v>
      </c>
      <c r="BF247" s="34">
        <v>14.5</v>
      </c>
      <c r="BG247" s="34">
        <v>3.1</v>
      </c>
      <c r="BH247" s="34">
        <v>1</v>
      </c>
      <c r="BI247" s="34">
        <v>1</v>
      </c>
      <c r="BJ247" s="34">
        <v>99</v>
      </c>
      <c r="BK247" s="34">
        <v>1</v>
      </c>
      <c r="BL247" s="34">
        <v>1</v>
      </c>
      <c r="BM247" s="34">
        <v>0.1</v>
      </c>
      <c r="BN247" s="34">
        <v>334</v>
      </c>
      <c r="BO247" s="34">
        <v>370</v>
      </c>
      <c r="BP247" s="34">
        <v>415</v>
      </c>
      <c r="BQ247" s="34">
        <v>473</v>
      </c>
      <c r="BR247" s="34">
        <v>0</v>
      </c>
      <c r="BS247" s="34">
        <v>1</v>
      </c>
      <c r="BT247" s="453"/>
      <c r="BU247" s="151">
        <v>0.77500000000000002</v>
      </c>
      <c r="BV247" s="151">
        <v>0.84</v>
      </c>
      <c r="BW247" s="151">
        <v>42.8</v>
      </c>
      <c r="BX247" s="151">
        <v>100</v>
      </c>
      <c r="BY247" s="151">
        <v>400</v>
      </c>
      <c r="BZ247" s="151">
        <v>572</v>
      </c>
      <c r="CA247" s="151">
        <v>0.3</v>
      </c>
      <c r="CB247" s="151">
        <v>1.5</v>
      </c>
      <c r="CC247" s="151">
        <v>-47</v>
      </c>
    </row>
    <row r="248" spans="1:81" x14ac:dyDescent="0.25">
      <c r="A248" s="44">
        <f t="shared" si="22"/>
        <v>2014</v>
      </c>
      <c r="B248" s="44" t="str">
        <f t="shared" si="22"/>
        <v>DICIEMBRE</v>
      </c>
      <c r="C248" s="44">
        <v>23</v>
      </c>
      <c r="D248" s="44" t="str">
        <f t="shared" si="21"/>
        <v>DICIEMBRE 2014 / 22</v>
      </c>
      <c r="E248" s="152"/>
      <c r="F248" s="189"/>
      <c r="G248" s="152"/>
      <c r="H248" s="152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4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235"/>
      <c r="AR248" s="178">
        <v>22</v>
      </c>
      <c r="AS248" s="185">
        <v>42001</v>
      </c>
      <c r="AT248" s="179">
        <v>48849</v>
      </c>
      <c r="AU248" s="34" t="s">
        <v>135</v>
      </c>
      <c r="AV248" s="153">
        <v>0.7792</v>
      </c>
      <c r="AW248" s="34" t="s">
        <v>20</v>
      </c>
      <c r="AX248" s="34">
        <v>1</v>
      </c>
      <c r="AY248" s="34">
        <v>0.01</v>
      </c>
      <c r="AZ248" s="181">
        <v>0</v>
      </c>
      <c r="BA248" s="34">
        <v>43.5</v>
      </c>
      <c r="BB248" s="34">
        <v>-52.5</v>
      </c>
      <c r="BC248" s="34">
        <v>102</v>
      </c>
      <c r="BD248" s="34">
        <v>28</v>
      </c>
      <c r="BE248" s="155">
        <v>1.6E-2</v>
      </c>
      <c r="BF248" s="34">
        <v>14</v>
      </c>
      <c r="BG248" s="34">
        <v>3.1</v>
      </c>
      <c r="BH248" s="34">
        <v>1</v>
      </c>
      <c r="BI248" s="34">
        <v>1</v>
      </c>
      <c r="BJ248" s="34">
        <v>98</v>
      </c>
      <c r="BK248" s="34">
        <v>1</v>
      </c>
      <c r="BL248" s="34">
        <v>1</v>
      </c>
      <c r="BM248" s="34">
        <v>0.1</v>
      </c>
      <c r="BN248" s="34">
        <v>334</v>
      </c>
      <c r="BO248" s="34">
        <v>372</v>
      </c>
      <c r="BP248" s="34">
        <v>421</v>
      </c>
      <c r="BQ248" s="34">
        <v>471</v>
      </c>
      <c r="BR248" s="34">
        <v>1</v>
      </c>
      <c r="BS248" s="34">
        <v>0</v>
      </c>
      <c r="BT248" s="453"/>
      <c r="BU248" s="151">
        <v>0.77500000000000002</v>
      </c>
      <c r="BV248" s="151">
        <v>0.84</v>
      </c>
      <c r="BW248" s="151">
        <v>42.8</v>
      </c>
      <c r="BX248" s="151">
        <v>100</v>
      </c>
      <c r="BY248" s="151">
        <v>400</v>
      </c>
      <c r="BZ248" s="151">
        <v>572</v>
      </c>
      <c r="CA248" s="151">
        <v>0.3</v>
      </c>
      <c r="CB248" s="151">
        <v>1.5</v>
      </c>
      <c r="CC248" s="151">
        <v>-47</v>
      </c>
    </row>
    <row r="249" spans="1:81" x14ac:dyDescent="0.25">
      <c r="A249" s="44">
        <f t="shared" si="22"/>
        <v>2014</v>
      </c>
      <c r="B249" s="44" t="str">
        <f t="shared" si="22"/>
        <v>DICIEMBRE</v>
      </c>
      <c r="C249" s="44">
        <v>24</v>
      </c>
      <c r="D249" s="44" t="str">
        <f t="shared" si="21"/>
        <v>DICIEMBRE 2014 / 23</v>
      </c>
      <c r="E249" s="152"/>
      <c r="F249" s="189"/>
      <c r="G249" s="152"/>
      <c r="H249" s="152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4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235"/>
      <c r="AR249" s="178">
        <v>23</v>
      </c>
      <c r="AS249" s="185">
        <v>42002</v>
      </c>
      <c r="AT249" s="179" t="s">
        <v>183</v>
      </c>
      <c r="AU249" s="34" t="s">
        <v>136</v>
      </c>
      <c r="AV249" s="153">
        <v>0.77869999999999995</v>
      </c>
      <c r="AW249" s="34" t="s">
        <v>20</v>
      </c>
      <c r="AX249" s="34">
        <v>1</v>
      </c>
      <c r="AY249" s="34">
        <v>0.01</v>
      </c>
      <c r="AZ249" s="181">
        <v>0</v>
      </c>
      <c r="BA249" s="34">
        <v>43.5</v>
      </c>
      <c r="BB249" s="34">
        <v>-52.5</v>
      </c>
      <c r="BC249" s="34">
        <v>108</v>
      </c>
      <c r="BD249" s="34">
        <v>28</v>
      </c>
      <c r="BE249" s="155">
        <v>1.6E-2</v>
      </c>
      <c r="BF249" s="34">
        <v>14</v>
      </c>
      <c r="BG249" s="34">
        <v>3.1</v>
      </c>
      <c r="BH249" s="34">
        <v>1</v>
      </c>
      <c r="BI249" s="34">
        <v>1</v>
      </c>
      <c r="BJ249" s="34">
        <v>98</v>
      </c>
      <c r="BK249" s="34">
        <v>1</v>
      </c>
      <c r="BL249" s="34">
        <v>1</v>
      </c>
      <c r="BM249" s="34">
        <v>0.2</v>
      </c>
      <c r="BN249" s="34">
        <v>336</v>
      </c>
      <c r="BO249" s="34">
        <v>372</v>
      </c>
      <c r="BP249" s="34">
        <v>421</v>
      </c>
      <c r="BQ249" s="34">
        <v>473</v>
      </c>
      <c r="BR249" s="34">
        <v>0</v>
      </c>
      <c r="BS249" s="34">
        <v>1.5</v>
      </c>
      <c r="BT249" s="453"/>
      <c r="BU249" s="151">
        <v>0.77500000000000002</v>
      </c>
      <c r="BV249" s="151">
        <v>0.84</v>
      </c>
      <c r="BW249" s="151">
        <v>42.8</v>
      </c>
      <c r="BX249" s="151">
        <v>100</v>
      </c>
      <c r="BY249" s="151">
        <v>400</v>
      </c>
      <c r="BZ249" s="151">
        <v>572</v>
      </c>
      <c r="CA249" s="151">
        <v>0.3</v>
      </c>
      <c r="CB249" s="151">
        <v>1.5</v>
      </c>
      <c r="CC249" s="151">
        <v>-47</v>
      </c>
    </row>
    <row r="250" spans="1:81" x14ac:dyDescent="0.25">
      <c r="A250" s="44">
        <f t="shared" si="22"/>
        <v>2014</v>
      </c>
      <c r="B250" s="44" t="str">
        <f t="shared" si="22"/>
        <v>DICIEMBRE</v>
      </c>
      <c r="C250" s="44">
        <v>25</v>
      </c>
      <c r="D250" s="44" t="str">
        <f t="shared" si="21"/>
        <v>DICIEMBRE 2014 / 24</v>
      </c>
      <c r="E250" s="152"/>
      <c r="F250" s="189"/>
      <c r="G250" s="152"/>
      <c r="H250" s="152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4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235"/>
      <c r="AR250" s="178">
        <v>24</v>
      </c>
      <c r="AS250" s="185">
        <v>42004</v>
      </c>
      <c r="AT250" s="179" t="s">
        <v>183</v>
      </c>
      <c r="AU250" s="34" t="s">
        <v>137</v>
      </c>
      <c r="AV250" s="153">
        <v>0.77829999999999999</v>
      </c>
      <c r="AW250" s="34" t="s">
        <v>20</v>
      </c>
      <c r="AX250" s="34">
        <v>1</v>
      </c>
      <c r="AY250" s="34">
        <v>0.01</v>
      </c>
      <c r="AZ250" s="181">
        <v>0</v>
      </c>
      <c r="BA250" s="34">
        <v>43.5</v>
      </c>
      <c r="BB250" s="34">
        <v>-52</v>
      </c>
      <c r="BC250" s="34">
        <v>104</v>
      </c>
      <c r="BD250" s="34">
        <v>28</v>
      </c>
      <c r="BE250" s="155">
        <v>1.6E-2</v>
      </c>
      <c r="BF250" s="34">
        <v>14</v>
      </c>
      <c r="BG250" s="34">
        <v>3.1</v>
      </c>
      <c r="BH250" s="34">
        <v>1</v>
      </c>
      <c r="BI250" s="34">
        <v>1</v>
      </c>
      <c r="BJ250" s="34">
        <v>98</v>
      </c>
      <c r="BK250" s="34">
        <v>1</v>
      </c>
      <c r="BL250" s="34">
        <v>1</v>
      </c>
      <c r="BM250" s="34">
        <v>0.1</v>
      </c>
      <c r="BN250" s="34">
        <v>338</v>
      </c>
      <c r="BO250" s="34">
        <v>372</v>
      </c>
      <c r="BP250" s="34">
        <v>419</v>
      </c>
      <c r="BQ250" s="34">
        <v>471</v>
      </c>
      <c r="BR250" s="34">
        <v>0</v>
      </c>
      <c r="BS250" s="34">
        <v>1</v>
      </c>
      <c r="BT250" s="453"/>
      <c r="BU250" s="151">
        <v>0.77500000000000002</v>
      </c>
      <c r="BV250" s="151">
        <v>0.84</v>
      </c>
      <c r="BW250" s="151">
        <v>42.8</v>
      </c>
      <c r="BX250" s="151">
        <v>100</v>
      </c>
      <c r="BY250" s="151">
        <v>400</v>
      </c>
      <c r="BZ250" s="151">
        <v>572</v>
      </c>
      <c r="CA250" s="151">
        <v>0.3</v>
      </c>
      <c r="CB250" s="151">
        <v>1.5</v>
      </c>
      <c r="CC250" s="151">
        <v>-47</v>
      </c>
    </row>
    <row r="251" spans="1:81" x14ac:dyDescent="0.25">
      <c r="A251" s="44">
        <f t="shared" si="22"/>
        <v>2014</v>
      </c>
      <c r="B251" s="44" t="str">
        <f t="shared" si="22"/>
        <v>DICIEMBRE</v>
      </c>
      <c r="C251" s="44">
        <v>26</v>
      </c>
      <c r="D251" s="44" t="str">
        <f t="shared" si="21"/>
        <v>DICIEMBRE 2014 / 25</v>
      </c>
    </row>
    <row r="252" spans="1:81" x14ac:dyDescent="0.25">
      <c r="A252" s="44">
        <f t="shared" si="22"/>
        <v>2014</v>
      </c>
      <c r="B252" s="44" t="str">
        <f t="shared" si="22"/>
        <v>DICIEMBRE</v>
      </c>
      <c r="C252" s="44">
        <v>27</v>
      </c>
      <c r="D252" s="44" t="str">
        <f t="shared" si="21"/>
        <v>DICIEMBRE 2014 / 26</v>
      </c>
    </row>
    <row r="253" spans="1:81" x14ac:dyDescent="0.25">
      <c r="A253" s="44">
        <f t="shared" si="22"/>
        <v>2014</v>
      </c>
      <c r="B253" s="44" t="str">
        <f t="shared" si="22"/>
        <v>DICIEMBRE</v>
      </c>
      <c r="C253" s="44">
        <v>28</v>
      </c>
      <c r="D253" s="44" t="str">
        <f t="shared" si="21"/>
        <v>DICIEMBRE 2014 / 27</v>
      </c>
    </row>
    <row r="254" spans="1:81" x14ac:dyDescent="0.25">
      <c r="A254" s="44">
        <f t="shared" si="22"/>
        <v>2014</v>
      </c>
      <c r="B254" s="44" t="str">
        <f t="shared" si="22"/>
        <v>DICIEMBRE</v>
      </c>
      <c r="C254" s="44">
        <v>29</v>
      </c>
      <c r="D254" s="44" t="str">
        <f t="shared" si="21"/>
        <v>DICIEMBRE 2014 / 28</v>
      </c>
    </row>
    <row r="255" spans="1:81" x14ac:dyDescent="0.25">
      <c r="A255" s="44">
        <f t="shared" si="22"/>
        <v>2014</v>
      </c>
      <c r="B255" s="44" t="str">
        <f t="shared" si="22"/>
        <v>DICIEMBRE</v>
      </c>
      <c r="C255" s="44">
        <v>30</v>
      </c>
      <c r="D255" s="44" t="str">
        <f t="shared" si="21"/>
        <v>DICIEMBRE 2014 / 29</v>
      </c>
    </row>
    <row r="256" spans="1:81" x14ac:dyDescent="0.25">
      <c r="A256" s="44">
        <f t="shared" si="22"/>
        <v>2014</v>
      </c>
      <c r="B256" s="44" t="str">
        <f t="shared" si="22"/>
        <v>DICIEMBRE</v>
      </c>
      <c r="C256" s="44">
        <v>31</v>
      </c>
      <c r="D256" s="44" t="str">
        <f t="shared" si="21"/>
        <v>DICIEMBRE 2014 / 30</v>
      </c>
    </row>
    <row r="257" spans="1:81" s="206" customFormat="1" x14ac:dyDescent="0.25">
      <c r="D257" s="44" t="str">
        <f t="shared" si="21"/>
        <v>DICIEMBRE 2014 / 31</v>
      </c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55"/>
      <c r="AB257" s="44"/>
      <c r="AC257" s="44"/>
      <c r="AD257" s="44"/>
      <c r="AE257" s="44"/>
      <c r="AF257" s="44"/>
      <c r="AG257" s="417"/>
      <c r="AH257" s="44"/>
      <c r="AI257" s="44"/>
      <c r="AJ257" s="44"/>
      <c r="AK257" s="44"/>
      <c r="AL257" s="44"/>
      <c r="AM257" s="44"/>
      <c r="AN257" s="44"/>
      <c r="AO257" s="44"/>
      <c r="AP257" s="44"/>
      <c r="AQ257" s="207"/>
      <c r="AR257" s="44"/>
      <c r="AS257" s="44"/>
      <c r="AT257" s="44"/>
      <c r="AU257" s="44"/>
      <c r="AV257" s="44"/>
      <c r="AW257" s="44"/>
      <c r="AX257" s="55"/>
      <c r="AY257" s="44"/>
      <c r="AZ257" s="44"/>
      <c r="BA257" s="44"/>
      <c r="BB257" s="44"/>
      <c r="BC257" s="44"/>
      <c r="BD257" s="44"/>
      <c r="BE257" s="44"/>
      <c r="BF257" s="44"/>
      <c r="BG257" s="44"/>
      <c r="BH257" s="44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11"/>
      <c r="BU257" s="44"/>
      <c r="BV257" s="55"/>
      <c r="BW257" s="44"/>
      <c r="BX257" s="44"/>
      <c r="BY257" s="44"/>
      <c r="BZ257" s="44"/>
      <c r="CA257" s="44"/>
      <c r="CB257" s="44"/>
      <c r="CC257" s="44"/>
    </row>
    <row r="258" spans="1:81" ht="15.75" x14ac:dyDescent="0.25">
      <c r="A258" s="44">
        <v>2015</v>
      </c>
      <c r="B258" s="44" t="s">
        <v>239</v>
      </c>
      <c r="C258" s="44">
        <v>1</v>
      </c>
      <c r="D258" s="208" t="s">
        <v>228</v>
      </c>
      <c r="E258" s="209">
        <f>IFERROR(AVERAGE(E227:E257),"")</f>
        <v>8.5</v>
      </c>
      <c r="F258" s="209">
        <f>IFERROR(AVERAGE(F227:F257),"")</f>
        <v>41989.9375</v>
      </c>
      <c r="G258" s="209">
        <f>IFERROR(AVERAGE(G227:G257),"")</f>
        <v>48630.75</v>
      </c>
      <c r="H258" s="209" t="str">
        <f>IFERROR(AVERAGE(H227:H257),"")</f>
        <v/>
      </c>
      <c r="I258" s="209">
        <f>IFERROR(AVERAGE(I227:I257),"")</f>
        <v>0.77855625000000006</v>
      </c>
      <c r="J258" s="209" t="str">
        <f t="shared" ref="J258:BU258" si="23">IFERROR(AVERAGE(J227:J257),"")</f>
        <v/>
      </c>
      <c r="K258" s="209">
        <f t="shared" si="23"/>
        <v>0.5</v>
      </c>
      <c r="L258" s="209">
        <f t="shared" si="23"/>
        <v>0</v>
      </c>
      <c r="M258" s="209">
        <f t="shared" si="23"/>
        <v>0</v>
      </c>
      <c r="N258" s="209">
        <f t="shared" si="23"/>
        <v>43.5</v>
      </c>
      <c r="O258" s="209">
        <f t="shared" si="23"/>
        <v>-55</v>
      </c>
      <c r="P258" s="209">
        <f t="shared" si="23"/>
        <v>102</v>
      </c>
      <c r="Q258" s="209">
        <f t="shared" si="23"/>
        <v>30</v>
      </c>
      <c r="R258" s="209">
        <f t="shared" si="23"/>
        <v>0</v>
      </c>
      <c r="S258" s="209">
        <f t="shared" si="23"/>
        <v>12.162499999999996</v>
      </c>
      <c r="T258" s="209">
        <f t="shared" si="23"/>
        <v>2.9806249999999999</v>
      </c>
      <c r="U258" s="209">
        <f t="shared" si="23"/>
        <v>1</v>
      </c>
      <c r="V258" s="209">
        <f t="shared" si="23"/>
        <v>1</v>
      </c>
      <c r="W258" s="209">
        <f t="shared" si="23"/>
        <v>100</v>
      </c>
      <c r="X258" s="209">
        <f t="shared" si="23"/>
        <v>0</v>
      </c>
      <c r="Y258" s="209">
        <f t="shared" si="23"/>
        <v>0</v>
      </c>
      <c r="Z258" s="209">
        <f t="shared" si="23"/>
        <v>0.34375</v>
      </c>
      <c r="AA258" s="209">
        <f t="shared" si="23"/>
        <v>328.0625</v>
      </c>
      <c r="AB258" s="209">
        <f t="shared" si="23"/>
        <v>361.25</v>
      </c>
      <c r="AC258" s="209">
        <f t="shared" si="23"/>
        <v>416.4375</v>
      </c>
      <c r="AD258" s="209">
        <f t="shared" si="23"/>
        <v>479.1875</v>
      </c>
      <c r="AE258" s="209">
        <f t="shared" si="23"/>
        <v>1.4375</v>
      </c>
      <c r="AF258" s="209">
        <f t="shared" si="23"/>
        <v>0</v>
      </c>
      <c r="AG258" s="418" t="str">
        <f t="shared" si="23"/>
        <v/>
      </c>
      <c r="AH258" s="209">
        <f t="shared" si="23"/>
        <v>0.77500000000000024</v>
      </c>
      <c r="AI258" s="209">
        <f t="shared" si="23"/>
        <v>0.84</v>
      </c>
      <c r="AJ258" s="209">
        <f t="shared" si="23"/>
        <v>42.79999999999999</v>
      </c>
      <c r="AK258" s="209">
        <f t="shared" si="23"/>
        <v>100</v>
      </c>
      <c r="AL258" s="209">
        <f t="shared" si="23"/>
        <v>400</v>
      </c>
      <c r="AM258" s="209">
        <f t="shared" si="23"/>
        <v>572</v>
      </c>
      <c r="AN258" s="209">
        <f t="shared" si="23"/>
        <v>0.29999999999999993</v>
      </c>
      <c r="AO258" s="209">
        <f t="shared" si="23"/>
        <v>1.5</v>
      </c>
      <c r="AP258" s="209">
        <f t="shared" si="23"/>
        <v>-47</v>
      </c>
      <c r="AQ258" s="209" t="str">
        <f t="shared" si="23"/>
        <v/>
      </c>
      <c r="AR258" s="209">
        <f t="shared" si="23"/>
        <v>12.5</v>
      </c>
      <c r="AS258" s="209">
        <f t="shared" si="23"/>
        <v>41989.375</v>
      </c>
      <c r="AT258" s="209">
        <f t="shared" si="23"/>
        <v>48567.65</v>
      </c>
      <c r="AU258" s="209" t="str">
        <f t="shared" si="23"/>
        <v/>
      </c>
      <c r="AV258" s="209">
        <f t="shared" si="23"/>
        <v>0.78217083333333326</v>
      </c>
      <c r="AW258" s="209" t="str">
        <f t="shared" si="23"/>
        <v/>
      </c>
      <c r="AX258" s="210">
        <f t="shared" si="23"/>
        <v>1</v>
      </c>
      <c r="AY258" s="209">
        <f t="shared" si="23"/>
        <v>1.0000000000000004E-2</v>
      </c>
      <c r="AZ258" s="209">
        <f t="shared" si="23"/>
        <v>0</v>
      </c>
      <c r="BA258" s="209">
        <f t="shared" si="23"/>
        <v>43.512499999999996</v>
      </c>
      <c r="BB258" s="209">
        <f t="shared" si="23"/>
        <v>-50.5625</v>
      </c>
      <c r="BC258" s="209">
        <f t="shared" si="23"/>
        <v>107.70833333333333</v>
      </c>
      <c r="BD258" s="209">
        <f t="shared" si="23"/>
        <v>27.583333333333332</v>
      </c>
      <c r="BE258" s="209">
        <f t="shared" si="23"/>
        <v>1.375E-2</v>
      </c>
      <c r="BF258" s="209">
        <f t="shared" si="23"/>
        <v>13.454166666666664</v>
      </c>
      <c r="BG258" s="209">
        <f t="shared" si="23"/>
        <v>3.3291666666666657</v>
      </c>
      <c r="BH258" s="209">
        <f t="shared" si="23"/>
        <v>1</v>
      </c>
      <c r="BI258" s="209">
        <f t="shared" si="23"/>
        <v>1</v>
      </c>
      <c r="BJ258" s="209">
        <f t="shared" si="23"/>
        <v>98.791666666666671</v>
      </c>
      <c r="BK258" s="209">
        <f t="shared" si="23"/>
        <v>0.875</v>
      </c>
      <c r="BL258" s="209">
        <f t="shared" si="23"/>
        <v>1</v>
      </c>
      <c r="BM258" s="209">
        <f t="shared" si="23"/>
        <v>0.21249999999999999</v>
      </c>
      <c r="BN258" s="209">
        <f t="shared" si="23"/>
        <v>338.625</v>
      </c>
      <c r="BO258" s="209">
        <f t="shared" si="23"/>
        <v>377.375</v>
      </c>
      <c r="BP258" s="209">
        <f t="shared" si="23"/>
        <v>429.58333333333331</v>
      </c>
      <c r="BQ258" s="209">
        <f t="shared" si="23"/>
        <v>485.375</v>
      </c>
      <c r="BR258" s="209">
        <f t="shared" si="23"/>
        <v>4.1666666666666664E-2</v>
      </c>
      <c r="BS258" s="209">
        <f t="shared" si="23"/>
        <v>1.0416666666666667</v>
      </c>
      <c r="BT258" s="412" t="str">
        <f t="shared" si="23"/>
        <v/>
      </c>
      <c r="BU258" s="209">
        <f t="shared" si="23"/>
        <v>0.77500000000000002</v>
      </c>
      <c r="BV258" s="210">
        <f>IFERROR(AVERAGE(BV227:BV257),"")</f>
        <v>0.84</v>
      </c>
      <c r="BW258" s="206"/>
      <c r="BX258" s="206"/>
      <c r="BY258" s="206"/>
      <c r="BZ258" s="206"/>
      <c r="CA258" s="206"/>
      <c r="CB258" s="206"/>
      <c r="CC258" s="206"/>
    </row>
    <row r="259" spans="1:81" x14ac:dyDescent="0.25">
      <c r="A259" s="44">
        <f>A258</f>
        <v>2015</v>
      </c>
      <c r="B259" s="44" t="str">
        <f>B258</f>
        <v>ENERO</v>
      </c>
      <c r="C259" s="44">
        <v>2</v>
      </c>
      <c r="D259" s="44" t="str">
        <f t="shared" ref="D259:D289" si="24">B258&amp;" "&amp;A258&amp;" / "&amp;C258</f>
        <v>ENERO 2015 / 1</v>
      </c>
      <c r="E259" s="178">
        <v>1</v>
      </c>
      <c r="F259" s="185">
        <v>42007</v>
      </c>
      <c r="G259" s="179">
        <v>49138</v>
      </c>
      <c r="H259" s="33" t="s">
        <v>128</v>
      </c>
      <c r="I259" s="153">
        <v>0.77880000000000005</v>
      </c>
      <c r="J259" s="34" t="s">
        <v>20</v>
      </c>
      <c r="K259" s="34">
        <v>0.5</v>
      </c>
      <c r="L259" s="34">
        <v>0</v>
      </c>
      <c r="M259" s="34">
        <v>0</v>
      </c>
      <c r="N259" s="34">
        <v>43.5</v>
      </c>
      <c r="O259" s="34">
        <v>-52.5</v>
      </c>
      <c r="P259" s="34">
        <v>103</v>
      </c>
      <c r="Q259" s="34">
        <v>30</v>
      </c>
      <c r="R259" s="155">
        <v>0</v>
      </c>
      <c r="S259" s="34">
        <v>12.1</v>
      </c>
      <c r="T259" s="34">
        <v>3.07</v>
      </c>
      <c r="U259" s="34">
        <v>1</v>
      </c>
      <c r="V259" s="34">
        <v>1</v>
      </c>
      <c r="W259" s="34">
        <v>100</v>
      </c>
      <c r="X259" s="34">
        <v>0</v>
      </c>
      <c r="Y259" s="34">
        <v>0</v>
      </c>
      <c r="Z259" s="34">
        <v>0.4</v>
      </c>
      <c r="AA259" s="34">
        <v>329</v>
      </c>
      <c r="AB259" s="34">
        <v>362</v>
      </c>
      <c r="AC259" s="34">
        <v>420</v>
      </c>
      <c r="AD259" s="34">
        <v>493</v>
      </c>
      <c r="AE259" s="34">
        <v>1</v>
      </c>
      <c r="AF259" s="34">
        <v>0</v>
      </c>
      <c r="AG259" s="450"/>
      <c r="AH259" s="151">
        <v>0.77500000000000002</v>
      </c>
      <c r="AI259" s="151">
        <v>0.84</v>
      </c>
      <c r="AJ259" s="151">
        <v>42.8</v>
      </c>
      <c r="AK259" s="151">
        <v>100</v>
      </c>
      <c r="AL259" s="151">
        <v>400</v>
      </c>
      <c r="AM259" s="151">
        <v>572</v>
      </c>
      <c r="AN259" s="151">
        <v>0.3</v>
      </c>
      <c r="AO259" s="151">
        <v>1.5</v>
      </c>
      <c r="AP259" s="151">
        <v>-47</v>
      </c>
      <c r="AQ259" s="235"/>
      <c r="AR259" s="178">
        <v>1</v>
      </c>
      <c r="AS259" s="185">
        <v>42005</v>
      </c>
      <c r="AT259" s="179">
        <v>49084</v>
      </c>
      <c r="AU259" s="33" t="s">
        <v>136</v>
      </c>
      <c r="AV259" s="153">
        <v>0.77880000000000005</v>
      </c>
      <c r="AW259" s="34" t="s">
        <v>20</v>
      </c>
      <c r="AX259" s="34">
        <v>1</v>
      </c>
      <c r="AY259" s="34">
        <v>0.01</v>
      </c>
      <c r="AZ259" s="34">
        <v>0</v>
      </c>
      <c r="BA259" s="34">
        <v>43.5</v>
      </c>
      <c r="BB259" s="34">
        <v>-52</v>
      </c>
      <c r="BC259" s="34">
        <v>104</v>
      </c>
      <c r="BD259" s="34">
        <v>28</v>
      </c>
      <c r="BE259" s="155">
        <v>1.6E-2</v>
      </c>
      <c r="BF259" s="34">
        <v>14</v>
      </c>
      <c r="BG259" s="34">
        <v>3</v>
      </c>
      <c r="BH259" s="34">
        <v>1</v>
      </c>
      <c r="BI259" s="34">
        <v>1</v>
      </c>
      <c r="BJ259" s="34">
        <v>98</v>
      </c>
      <c r="BK259" s="34">
        <v>1</v>
      </c>
      <c r="BL259" s="34">
        <v>1</v>
      </c>
      <c r="BM259" s="34">
        <v>0.1</v>
      </c>
      <c r="BN259" s="34">
        <v>336</v>
      </c>
      <c r="BO259" s="34">
        <v>372</v>
      </c>
      <c r="BP259" s="34">
        <v>419</v>
      </c>
      <c r="BQ259" s="34">
        <v>471</v>
      </c>
      <c r="BR259" s="34">
        <v>0</v>
      </c>
      <c r="BS259" s="34">
        <v>1</v>
      </c>
      <c r="BT259" s="453"/>
      <c r="BU259" s="151">
        <v>0.77500000000000002</v>
      </c>
      <c r="BV259" s="151">
        <v>0.84</v>
      </c>
      <c r="BW259" s="151">
        <v>42.8</v>
      </c>
      <c r="BX259" s="151">
        <v>100</v>
      </c>
      <c r="BY259" s="151">
        <v>400</v>
      </c>
      <c r="BZ259" s="151">
        <v>572</v>
      </c>
      <c r="CA259" s="151">
        <v>0.3</v>
      </c>
      <c r="CB259" s="151">
        <v>1.5</v>
      </c>
      <c r="CC259" s="151">
        <v>-47</v>
      </c>
    </row>
    <row r="260" spans="1:81" x14ac:dyDescent="0.25">
      <c r="A260" s="44">
        <f t="shared" ref="A260:B288" si="25">A259</f>
        <v>2015</v>
      </c>
      <c r="B260" s="44" t="str">
        <f t="shared" si="25"/>
        <v>ENERO</v>
      </c>
      <c r="C260" s="44">
        <v>3</v>
      </c>
      <c r="D260" s="44" t="str">
        <f t="shared" si="24"/>
        <v>ENERO 2015 / 2</v>
      </c>
      <c r="E260" s="178">
        <v>2</v>
      </c>
      <c r="F260" s="185">
        <v>42008</v>
      </c>
      <c r="G260" s="179">
        <v>49158</v>
      </c>
      <c r="H260" s="34" t="s">
        <v>133</v>
      </c>
      <c r="I260" s="153">
        <v>0.7792</v>
      </c>
      <c r="J260" s="34" t="s">
        <v>20</v>
      </c>
      <c r="K260" s="34">
        <v>0.5</v>
      </c>
      <c r="L260" s="34">
        <v>0</v>
      </c>
      <c r="M260" s="34">
        <v>0</v>
      </c>
      <c r="N260" s="34">
        <v>43.5</v>
      </c>
      <c r="O260" s="34">
        <v>-56</v>
      </c>
      <c r="P260" s="34">
        <v>103</v>
      </c>
      <c r="Q260" s="34">
        <v>30</v>
      </c>
      <c r="R260" s="155">
        <v>0</v>
      </c>
      <c r="S260" s="34">
        <v>12.2</v>
      </c>
      <c r="T260" s="34">
        <v>3.02</v>
      </c>
      <c r="U260" s="34">
        <v>1</v>
      </c>
      <c r="V260" s="34">
        <v>1</v>
      </c>
      <c r="W260" s="34">
        <v>100</v>
      </c>
      <c r="X260" s="34">
        <v>0</v>
      </c>
      <c r="Y260" s="34">
        <v>0</v>
      </c>
      <c r="Z260" s="34">
        <v>0.3</v>
      </c>
      <c r="AA260" s="34">
        <v>330</v>
      </c>
      <c r="AB260" s="34">
        <v>364</v>
      </c>
      <c r="AC260" s="34">
        <v>422</v>
      </c>
      <c r="AD260" s="34">
        <v>495</v>
      </c>
      <c r="AE260" s="34">
        <v>1.5</v>
      </c>
      <c r="AF260" s="34">
        <v>0</v>
      </c>
      <c r="AG260" s="450"/>
      <c r="AH260" s="151">
        <v>0.77500000000000002</v>
      </c>
      <c r="AI260" s="151">
        <v>0.84</v>
      </c>
      <c r="AJ260" s="151">
        <v>42.8</v>
      </c>
      <c r="AK260" s="151">
        <v>100</v>
      </c>
      <c r="AL260" s="151">
        <v>400</v>
      </c>
      <c r="AM260" s="151">
        <v>572</v>
      </c>
      <c r="AN260" s="151">
        <v>0.3</v>
      </c>
      <c r="AO260" s="151">
        <v>1.5</v>
      </c>
      <c r="AP260" s="151">
        <v>-47</v>
      </c>
      <c r="AQ260" s="235"/>
      <c r="AR260" s="178">
        <v>2</v>
      </c>
      <c r="AS260" s="185">
        <v>42006</v>
      </c>
      <c r="AT260" s="179">
        <v>49097</v>
      </c>
      <c r="AU260" s="34" t="s">
        <v>135</v>
      </c>
      <c r="AV260" s="153">
        <v>0.77839999999999998</v>
      </c>
      <c r="AW260" s="34" t="s">
        <v>20</v>
      </c>
      <c r="AX260" s="34">
        <v>1</v>
      </c>
      <c r="AY260" s="34">
        <v>0.01</v>
      </c>
      <c r="AZ260" s="34">
        <v>0</v>
      </c>
      <c r="BA260" s="34">
        <v>43.5</v>
      </c>
      <c r="BB260" s="34">
        <v>-52</v>
      </c>
      <c r="BC260" s="34">
        <v>105</v>
      </c>
      <c r="BD260" s="34">
        <v>30</v>
      </c>
      <c r="BE260" s="155">
        <v>1.6E-2</v>
      </c>
      <c r="BF260" s="34">
        <v>14</v>
      </c>
      <c r="BG260" s="34">
        <v>3.1</v>
      </c>
      <c r="BH260" s="34">
        <v>1</v>
      </c>
      <c r="BI260" s="34">
        <v>1</v>
      </c>
      <c r="BJ260" s="34">
        <v>99</v>
      </c>
      <c r="BK260" s="34">
        <v>1</v>
      </c>
      <c r="BL260" s="34">
        <v>1</v>
      </c>
      <c r="BM260" s="34">
        <v>0.1</v>
      </c>
      <c r="BN260" s="34">
        <v>336</v>
      </c>
      <c r="BO260" s="34">
        <v>372</v>
      </c>
      <c r="BP260" s="34">
        <v>421</v>
      </c>
      <c r="BQ260" s="34">
        <v>473</v>
      </c>
      <c r="BR260" s="34">
        <v>0</v>
      </c>
      <c r="BS260" s="34">
        <v>1</v>
      </c>
      <c r="BT260" s="453"/>
      <c r="BU260" s="151">
        <v>0.77500000000000002</v>
      </c>
      <c r="BV260" s="151">
        <v>0.84</v>
      </c>
      <c r="BW260" s="151">
        <v>42.8</v>
      </c>
      <c r="BX260" s="151">
        <v>100</v>
      </c>
      <c r="BY260" s="151">
        <v>400</v>
      </c>
      <c r="BZ260" s="151">
        <v>572</v>
      </c>
      <c r="CA260" s="151">
        <v>0.3</v>
      </c>
      <c r="CB260" s="151">
        <v>1.5</v>
      </c>
      <c r="CC260" s="151">
        <v>-47</v>
      </c>
    </row>
    <row r="261" spans="1:81" x14ac:dyDescent="0.25">
      <c r="A261" s="44">
        <f t="shared" si="25"/>
        <v>2015</v>
      </c>
      <c r="B261" s="44" t="str">
        <f t="shared" si="25"/>
        <v>ENERO</v>
      </c>
      <c r="C261" s="44">
        <v>4</v>
      </c>
      <c r="D261" s="44" t="str">
        <f t="shared" si="24"/>
        <v>ENERO 2015 / 3</v>
      </c>
      <c r="E261" s="178">
        <v>3</v>
      </c>
      <c r="F261" s="185">
        <v>42012</v>
      </c>
      <c r="G261" s="179">
        <v>49501</v>
      </c>
      <c r="H261" s="34" t="s">
        <v>128</v>
      </c>
      <c r="I261" s="153">
        <v>0.77880000000000005</v>
      </c>
      <c r="J261" s="34" t="s">
        <v>20</v>
      </c>
      <c r="K261" s="34">
        <v>0.5</v>
      </c>
      <c r="L261" s="34">
        <v>0</v>
      </c>
      <c r="M261" s="34">
        <v>0</v>
      </c>
      <c r="N261" s="34">
        <v>43.5</v>
      </c>
      <c r="O261" s="34">
        <v>-57</v>
      </c>
      <c r="P261" s="34">
        <v>103</v>
      </c>
      <c r="Q261" s="34">
        <v>30</v>
      </c>
      <c r="R261" s="155">
        <v>0</v>
      </c>
      <c r="S261" s="34">
        <v>12.2</v>
      </c>
      <c r="T261" s="34">
        <v>3.02</v>
      </c>
      <c r="U261" s="34">
        <v>1</v>
      </c>
      <c r="V261" s="34">
        <v>1</v>
      </c>
      <c r="W261" s="34">
        <v>100</v>
      </c>
      <c r="X261" s="34">
        <v>0</v>
      </c>
      <c r="Y261" s="34">
        <v>0</v>
      </c>
      <c r="Z261" s="34">
        <v>0.3</v>
      </c>
      <c r="AA261" s="34">
        <v>328</v>
      </c>
      <c r="AB261" s="34">
        <v>360</v>
      </c>
      <c r="AC261" s="34">
        <v>417</v>
      </c>
      <c r="AD261" s="34">
        <v>493</v>
      </c>
      <c r="AE261" s="34">
        <v>1</v>
      </c>
      <c r="AF261" s="34">
        <v>0</v>
      </c>
      <c r="AG261" s="450"/>
      <c r="AH261" s="151">
        <v>0.77500000000000002</v>
      </c>
      <c r="AI261" s="151">
        <v>0.84</v>
      </c>
      <c r="AJ261" s="151">
        <v>42.8</v>
      </c>
      <c r="AK261" s="151">
        <v>100</v>
      </c>
      <c r="AL261" s="151">
        <v>400</v>
      </c>
      <c r="AM261" s="151">
        <v>572</v>
      </c>
      <c r="AN261" s="151">
        <v>0.3</v>
      </c>
      <c r="AO261" s="151">
        <v>1.5</v>
      </c>
      <c r="AP261" s="151">
        <v>-47</v>
      </c>
      <c r="AQ261" s="235"/>
      <c r="AR261" s="178">
        <v>3</v>
      </c>
      <c r="AS261" s="185">
        <v>42007</v>
      </c>
      <c r="AT261" s="179">
        <v>49127</v>
      </c>
      <c r="AU261" s="34" t="s">
        <v>136</v>
      </c>
      <c r="AV261" s="153">
        <v>0.77880000000000005</v>
      </c>
      <c r="AW261" s="34" t="s">
        <v>20</v>
      </c>
      <c r="AX261" s="34">
        <v>1</v>
      </c>
      <c r="AY261" s="34">
        <v>0.01</v>
      </c>
      <c r="AZ261" s="34">
        <v>0</v>
      </c>
      <c r="BA261" s="34">
        <v>43.4</v>
      </c>
      <c r="BB261" s="34">
        <v>-52.5</v>
      </c>
      <c r="BC261" s="34">
        <v>106</v>
      </c>
      <c r="BD261" s="34">
        <v>29</v>
      </c>
      <c r="BE261" s="155">
        <v>1.6E-2</v>
      </c>
      <c r="BF261" s="34">
        <v>14</v>
      </c>
      <c r="BG261" s="34">
        <v>3.1</v>
      </c>
      <c r="BH261" s="34">
        <v>1</v>
      </c>
      <c r="BI261" s="34">
        <v>1</v>
      </c>
      <c r="BJ261" s="34">
        <v>99</v>
      </c>
      <c r="BK261" s="34">
        <v>1</v>
      </c>
      <c r="BL261" s="34">
        <v>1</v>
      </c>
      <c r="BM261" s="34">
        <v>0.1</v>
      </c>
      <c r="BN261" s="34">
        <v>334</v>
      </c>
      <c r="BO261" s="34">
        <v>370</v>
      </c>
      <c r="BP261" s="34">
        <v>417</v>
      </c>
      <c r="BQ261" s="34">
        <v>473</v>
      </c>
      <c r="BR261" s="34">
        <v>0</v>
      </c>
      <c r="BS261" s="34">
        <v>1</v>
      </c>
      <c r="BT261" s="453"/>
      <c r="BU261" s="151">
        <v>0.77500000000000002</v>
      </c>
      <c r="BV261" s="151">
        <v>0.84</v>
      </c>
      <c r="BW261" s="151">
        <v>42.8</v>
      </c>
      <c r="BX261" s="151">
        <v>100</v>
      </c>
      <c r="BY261" s="151">
        <v>400</v>
      </c>
      <c r="BZ261" s="151">
        <v>572</v>
      </c>
      <c r="CA261" s="151">
        <v>0.3</v>
      </c>
      <c r="CB261" s="151">
        <v>1.5</v>
      </c>
      <c r="CC261" s="151">
        <v>-47</v>
      </c>
    </row>
    <row r="262" spans="1:81" x14ac:dyDescent="0.25">
      <c r="A262" s="44">
        <f t="shared" si="25"/>
        <v>2015</v>
      </c>
      <c r="B262" s="44" t="str">
        <f t="shared" si="25"/>
        <v>ENERO</v>
      </c>
      <c r="C262" s="44">
        <v>5</v>
      </c>
      <c r="D262" s="44" t="str">
        <f t="shared" si="24"/>
        <v>ENERO 2015 / 4</v>
      </c>
      <c r="E262" s="178">
        <v>4</v>
      </c>
      <c r="F262" s="185">
        <v>42012</v>
      </c>
      <c r="G262" s="179">
        <v>49513</v>
      </c>
      <c r="H262" s="34" t="s">
        <v>129</v>
      </c>
      <c r="I262" s="153">
        <v>0.7792</v>
      </c>
      <c r="J262" s="34" t="s">
        <v>20</v>
      </c>
      <c r="K262" s="34">
        <v>0.5</v>
      </c>
      <c r="L262" s="34">
        <v>0</v>
      </c>
      <c r="M262" s="34">
        <v>0</v>
      </c>
      <c r="N262" s="34">
        <v>43.5</v>
      </c>
      <c r="O262" s="34">
        <v>-50.5</v>
      </c>
      <c r="P262" s="34">
        <v>103</v>
      </c>
      <c r="Q262" s="34">
        <v>30</v>
      </c>
      <c r="R262" s="155">
        <v>0</v>
      </c>
      <c r="S262" s="34">
        <v>12.1</v>
      </c>
      <c r="T262" s="34">
        <v>3.03</v>
      </c>
      <c r="U262" s="34">
        <v>1</v>
      </c>
      <c r="V262" s="34">
        <v>1</v>
      </c>
      <c r="W262" s="34">
        <v>100</v>
      </c>
      <c r="X262" s="34">
        <v>0</v>
      </c>
      <c r="Y262" s="34">
        <v>0</v>
      </c>
      <c r="Z262" s="34">
        <v>0.3</v>
      </c>
      <c r="AA262" s="34">
        <v>330</v>
      </c>
      <c r="AB262" s="34">
        <v>364</v>
      </c>
      <c r="AC262" s="34">
        <v>423</v>
      </c>
      <c r="AD262" s="34">
        <v>499</v>
      </c>
      <c r="AE262" s="34">
        <v>1.5</v>
      </c>
      <c r="AF262" s="34">
        <v>0</v>
      </c>
      <c r="AG262" s="450"/>
      <c r="AH262" s="151">
        <v>0.77500000000000002</v>
      </c>
      <c r="AI262" s="151">
        <v>0.84</v>
      </c>
      <c r="AJ262" s="151">
        <v>42.8</v>
      </c>
      <c r="AK262" s="151">
        <v>100</v>
      </c>
      <c r="AL262" s="151">
        <v>400</v>
      </c>
      <c r="AM262" s="151">
        <v>572</v>
      </c>
      <c r="AN262" s="151">
        <v>0.3</v>
      </c>
      <c r="AO262" s="151">
        <v>1.5</v>
      </c>
      <c r="AP262" s="151">
        <v>-47</v>
      </c>
      <c r="AQ262" s="235"/>
      <c r="AR262" s="178">
        <v>4</v>
      </c>
      <c r="AS262" s="185">
        <v>42009</v>
      </c>
      <c r="AT262" s="179">
        <v>49155</v>
      </c>
      <c r="AU262" s="34" t="s">
        <v>137</v>
      </c>
      <c r="AV262" s="153">
        <v>0.77810000000000001</v>
      </c>
      <c r="AW262" s="34" t="s">
        <v>20</v>
      </c>
      <c r="AX262" s="34">
        <v>1</v>
      </c>
      <c r="AY262" s="34">
        <v>0.01</v>
      </c>
      <c r="AZ262" s="34">
        <v>0</v>
      </c>
      <c r="BA262" s="34">
        <v>43.5</v>
      </c>
      <c r="BB262" s="34">
        <v>-51.5</v>
      </c>
      <c r="BC262" s="34">
        <v>106</v>
      </c>
      <c r="BD262" s="34">
        <v>29</v>
      </c>
      <c r="BE262" s="155">
        <v>1.6E-2</v>
      </c>
      <c r="BF262" s="34">
        <v>14</v>
      </c>
      <c r="BG262" s="34">
        <v>3.1</v>
      </c>
      <c r="BH262" s="34">
        <v>1</v>
      </c>
      <c r="BI262" s="34">
        <v>1</v>
      </c>
      <c r="BJ262" s="34">
        <v>99</v>
      </c>
      <c r="BK262" s="34">
        <v>1</v>
      </c>
      <c r="BL262" s="34">
        <v>1</v>
      </c>
      <c r="BM262" s="34">
        <v>0.1</v>
      </c>
      <c r="BN262" s="34">
        <v>336</v>
      </c>
      <c r="BO262" s="34">
        <v>372</v>
      </c>
      <c r="BP262" s="34">
        <v>424</v>
      </c>
      <c r="BQ262" s="34">
        <v>477</v>
      </c>
      <c r="BR262" s="34">
        <v>0</v>
      </c>
      <c r="BS262" s="34">
        <v>1</v>
      </c>
      <c r="BT262" s="453"/>
      <c r="BU262" s="151">
        <v>0.77500000000000002</v>
      </c>
      <c r="BV262" s="151">
        <v>0.84</v>
      </c>
      <c r="BW262" s="151">
        <v>42.8</v>
      </c>
      <c r="BX262" s="151">
        <v>100</v>
      </c>
      <c r="BY262" s="151">
        <v>400</v>
      </c>
      <c r="BZ262" s="151">
        <v>572</v>
      </c>
      <c r="CA262" s="151">
        <v>0.3</v>
      </c>
      <c r="CB262" s="151">
        <v>1.5</v>
      </c>
      <c r="CC262" s="151">
        <v>-47</v>
      </c>
    </row>
    <row r="263" spans="1:81" x14ac:dyDescent="0.25">
      <c r="A263" s="44">
        <f t="shared" si="25"/>
        <v>2015</v>
      </c>
      <c r="B263" s="44" t="str">
        <f t="shared" si="25"/>
        <v>ENERO</v>
      </c>
      <c r="C263" s="44">
        <v>6</v>
      </c>
      <c r="D263" s="44" t="str">
        <f t="shared" si="24"/>
        <v>ENERO 2015 / 5</v>
      </c>
      <c r="E263" s="178">
        <v>5</v>
      </c>
      <c r="F263" s="185">
        <v>42017</v>
      </c>
      <c r="G263" s="179">
        <v>49603</v>
      </c>
      <c r="H263" s="34" t="s">
        <v>130</v>
      </c>
      <c r="I263" s="153">
        <v>0.77880000000000005</v>
      </c>
      <c r="J263" s="34" t="s">
        <v>20</v>
      </c>
      <c r="K263" s="34">
        <v>0.5</v>
      </c>
      <c r="L263" s="34">
        <v>0</v>
      </c>
      <c r="M263" s="34">
        <v>0</v>
      </c>
      <c r="N263" s="34">
        <v>43.5</v>
      </c>
      <c r="O263" s="34">
        <v>-50.5</v>
      </c>
      <c r="P263" s="34">
        <v>103</v>
      </c>
      <c r="Q263" s="34">
        <v>30</v>
      </c>
      <c r="R263" s="155">
        <v>0</v>
      </c>
      <c r="S263" s="34">
        <v>12.1</v>
      </c>
      <c r="T263" s="34">
        <v>3.01</v>
      </c>
      <c r="U263" s="34">
        <v>1</v>
      </c>
      <c r="V263" s="34">
        <v>1</v>
      </c>
      <c r="W263" s="34">
        <v>100</v>
      </c>
      <c r="X263" s="34">
        <v>0</v>
      </c>
      <c r="Y263" s="34">
        <v>0</v>
      </c>
      <c r="Z263" s="34">
        <v>0.4</v>
      </c>
      <c r="AA263" s="34">
        <v>327</v>
      </c>
      <c r="AB263" s="34">
        <v>360</v>
      </c>
      <c r="AC263" s="34">
        <v>418</v>
      </c>
      <c r="AD263" s="34">
        <v>490</v>
      </c>
      <c r="AE263" s="34">
        <v>1.5</v>
      </c>
      <c r="AF263" s="34">
        <v>0</v>
      </c>
      <c r="AG263" s="450"/>
      <c r="AH263" s="151">
        <v>0.77500000000000002</v>
      </c>
      <c r="AI263" s="151">
        <v>0.84</v>
      </c>
      <c r="AJ263" s="151">
        <v>42.8</v>
      </c>
      <c r="AK263" s="151">
        <v>100</v>
      </c>
      <c r="AL263" s="151">
        <v>400</v>
      </c>
      <c r="AM263" s="151">
        <v>572</v>
      </c>
      <c r="AN263" s="151">
        <v>0.3</v>
      </c>
      <c r="AO263" s="151">
        <v>1.5</v>
      </c>
      <c r="AP263" s="151">
        <v>-47</v>
      </c>
      <c r="AQ263" s="235"/>
      <c r="AR263" s="178">
        <v>5</v>
      </c>
      <c r="AS263" s="185">
        <v>42009</v>
      </c>
      <c r="AT263" s="179">
        <v>49183</v>
      </c>
      <c r="AU263" s="34" t="s">
        <v>136</v>
      </c>
      <c r="AV263" s="153">
        <v>0.77829999999999999</v>
      </c>
      <c r="AW263" s="34" t="s">
        <v>20</v>
      </c>
      <c r="AX263" s="34">
        <v>1</v>
      </c>
      <c r="AY263" s="34">
        <v>0.01</v>
      </c>
      <c r="AZ263" s="34">
        <v>0</v>
      </c>
      <c r="BA263" s="34">
        <v>43.5</v>
      </c>
      <c r="BB263" s="34">
        <v>-51</v>
      </c>
      <c r="BC263" s="34">
        <v>105</v>
      </c>
      <c r="BD263" s="34">
        <v>29</v>
      </c>
      <c r="BE263" s="155">
        <v>1.6E-2</v>
      </c>
      <c r="BF263" s="34">
        <v>14</v>
      </c>
      <c r="BG263" s="34">
        <v>3.1</v>
      </c>
      <c r="BH263" s="34">
        <v>1</v>
      </c>
      <c r="BI263" s="34">
        <v>1</v>
      </c>
      <c r="BJ263" s="34">
        <v>99</v>
      </c>
      <c r="BK263" s="34">
        <v>1</v>
      </c>
      <c r="BL263" s="34">
        <v>1</v>
      </c>
      <c r="BM263" s="34">
        <v>0.1</v>
      </c>
      <c r="BN263" s="34">
        <v>334</v>
      </c>
      <c r="BO263" s="34">
        <v>370</v>
      </c>
      <c r="BP263" s="34">
        <v>417</v>
      </c>
      <c r="BQ263" s="34">
        <v>471</v>
      </c>
      <c r="BR263" s="34">
        <v>0</v>
      </c>
      <c r="BS263" s="34">
        <v>1</v>
      </c>
      <c r="BT263" s="453"/>
      <c r="BU263" s="151">
        <v>0.77500000000000002</v>
      </c>
      <c r="BV263" s="151">
        <v>0.84</v>
      </c>
      <c r="BW263" s="151">
        <v>42.8</v>
      </c>
      <c r="BX263" s="151">
        <v>100</v>
      </c>
      <c r="BY263" s="151">
        <v>400</v>
      </c>
      <c r="BZ263" s="151">
        <v>572</v>
      </c>
      <c r="CA263" s="151">
        <v>0.3</v>
      </c>
      <c r="CB263" s="151">
        <v>1.5</v>
      </c>
      <c r="CC263" s="151">
        <v>-47</v>
      </c>
    </row>
    <row r="264" spans="1:81" x14ac:dyDescent="0.25">
      <c r="A264" s="44">
        <f t="shared" si="25"/>
        <v>2015</v>
      </c>
      <c r="B264" s="44" t="str">
        <f t="shared" si="25"/>
        <v>ENERO</v>
      </c>
      <c r="C264" s="44">
        <v>7</v>
      </c>
      <c r="D264" s="44" t="str">
        <f t="shared" si="24"/>
        <v>ENERO 2015 / 6</v>
      </c>
      <c r="E264" s="178">
        <v>6</v>
      </c>
      <c r="F264" s="185">
        <v>42017</v>
      </c>
      <c r="G264" s="179">
        <v>49604</v>
      </c>
      <c r="H264" s="34" t="s">
        <v>131</v>
      </c>
      <c r="I264" s="153">
        <v>0.7792</v>
      </c>
      <c r="J264" s="34" t="s">
        <v>20</v>
      </c>
      <c r="K264" s="34">
        <v>0.5</v>
      </c>
      <c r="L264" s="34">
        <v>0</v>
      </c>
      <c r="M264" s="34">
        <v>0</v>
      </c>
      <c r="N264" s="34">
        <v>43.5</v>
      </c>
      <c r="O264" s="34">
        <v>-50.5</v>
      </c>
      <c r="P264" s="34">
        <v>103</v>
      </c>
      <c r="Q264" s="34">
        <v>30</v>
      </c>
      <c r="R264" s="155">
        <v>0</v>
      </c>
      <c r="S264" s="34">
        <v>12.1</v>
      </c>
      <c r="T264" s="34">
        <v>3</v>
      </c>
      <c r="U264" s="34">
        <v>1</v>
      </c>
      <c r="V264" s="34">
        <v>1</v>
      </c>
      <c r="W264" s="34">
        <v>100</v>
      </c>
      <c r="X264" s="34">
        <v>0</v>
      </c>
      <c r="Y264" s="34">
        <v>0</v>
      </c>
      <c r="Z264" s="34">
        <v>0.3</v>
      </c>
      <c r="AA264" s="34">
        <v>327</v>
      </c>
      <c r="AB264" s="34">
        <v>360</v>
      </c>
      <c r="AC264" s="34">
        <v>419</v>
      </c>
      <c r="AD264" s="34">
        <v>493</v>
      </c>
      <c r="AE264" s="34">
        <v>1.5</v>
      </c>
      <c r="AF264" s="34">
        <v>0</v>
      </c>
      <c r="AG264" s="450"/>
      <c r="AH264" s="151">
        <v>0.77500000000000002</v>
      </c>
      <c r="AI264" s="151">
        <v>0.84</v>
      </c>
      <c r="AJ264" s="151">
        <v>42.8</v>
      </c>
      <c r="AK264" s="151">
        <v>100</v>
      </c>
      <c r="AL264" s="151">
        <v>400</v>
      </c>
      <c r="AM264" s="151">
        <v>572</v>
      </c>
      <c r="AN264" s="151">
        <v>0.3</v>
      </c>
      <c r="AO264" s="151">
        <v>1.5</v>
      </c>
      <c r="AP264" s="151">
        <v>-47</v>
      </c>
      <c r="AQ264" s="235"/>
      <c r="AR264" s="178">
        <v>6</v>
      </c>
      <c r="AS264" s="185">
        <v>42011</v>
      </c>
      <c r="AT264" s="179">
        <v>49199</v>
      </c>
      <c r="AU264" s="34" t="s">
        <v>135</v>
      </c>
      <c r="AV264" s="153">
        <v>0.7792</v>
      </c>
      <c r="AW264" s="34" t="s">
        <v>20</v>
      </c>
      <c r="AX264" s="34">
        <v>1</v>
      </c>
      <c r="AY264" s="34">
        <v>0.01</v>
      </c>
      <c r="AZ264" s="34">
        <v>0</v>
      </c>
      <c r="BA264" s="34">
        <v>43.5</v>
      </c>
      <c r="BB264" s="34">
        <v>-51.5</v>
      </c>
      <c r="BC264" s="34">
        <v>108</v>
      </c>
      <c r="BD264" s="34">
        <v>29</v>
      </c>
      <c r="BE264" s="155">
        <v>1.6E-2</v>
      </c>
      <c r="BF264" s="34">
        <v>14</v>
      </c>
      <c r="BG264" s="34">
        <v>3.2</v>
      </c>
      <c r="BH264" s="34">
        <v>1</v>
      </c>
      <c r="BI264" s="34">
        <v>1</v>
      </c>
      <c r="BJ264" s="34">
        <v>99</v>
      </c>
      <c r="BK264" s="34">
        <v>1</v>
      </c>
      <c r="BL264" s="34">
        <v>1</v>
      </c>
      <c r="BM264" s="34">
        <v>0.1</v>
      </c>
      <c r="BN264" s="34">
        <v>334</v>
      </c>
      <c r="BO264" s="34">
        <v>372</v>
      </c>
      <c r="BP264" s="34">
        <v>424</v>
      </c>
      <c r="BQ264" s="34">
        <v>478</v>
      </c>
      <c r="BR264" s="34">
        <v>0</v>
      </c>
      <c r="BS264" s="34">
        <v>1</v>
      </c>
      <c r="BT264" s="453"/>
      <c r="BU264" s="151">
        <v>0.77500000000000002</v>
      </c>
      <c r="BV264" s="151">
        <v>0.84</v>
      </c>
      <c r="BW264" s="151">
        <v>42.8</v>
      </c>
      <c r="BX264" s="151">
        <v>100</v>
      </c>
      <c r="BY264" s="151">
        <v>400</v>
      </c>
      <c r="BZ264" s="151">
        <v>572</v>
      </c>
      <c r="CA264" s="151">
        <v>0.3</v>
      </c>
      <c r="CB264" s="151">
        <v>1.5</v>
      </c>
      <c r="CC264" s="151">
        <v>-47</v>
      </c>
    </row>
    <row r="265" spans="1:81" x14ac:dyDescent="0.25">
      <c r="A265" s="44">
        <f t="shared" si="25"/>
        <v>2015</v>
      </c>
      <c r="B265" s="44" t="str">
        <f t="shared" si="25"/>
        <v>ENERO</v>
      </c>
      <c r="C265" s="44">
        <v>8</v>
      </c>
      <c r="D265" s="44" t="str">
        <f t="shared" si="24"/>
        <v>ENERO 2015 / 7</v>
      </c>
      <c r="E265" s="178">
        <v>7</v>
      </c>
      <c r="F265" s="185">
        <v>42018</v>
      </c>
      <c r="G265" s="179">
        <v>49635</v>
      </c>
      <c r="H265" s="34" t="s">
        <v>128</v>
      </c>
      <c r="I265" s="153">
        <v>0.7792</v>
      </c>
      <c r="J265" s="34" t="s">
        <v>20</v>
      </c>
      <c r="K265" s="34">
        <v>0.5</v>
      </c>
      <c r="L265" s="34">
        <v>0</v>
      </c>
      <c r="M265" s="34">
        <v>0</v>
      </c>
      <c r="N265" s="34">
        <v>43.5</v>
      </c>
      <c r="O265" s="34">
        <v>-50.5</v>
      </c>
      <c r="P265" s="34">
        <v>104</v>
      </c>
      <c r="Q265" s="34">
        <v>30</v>
      </c>
      <c r="R265" s="155">
        <v>0</v>
      </c>
      <c r="S265" s="34">
        <v>12.1</v>
      </c>
      <c r="T265" s="34">
        <v>3</v>
      </c>
      <c r="U265" s="34">
        <v>1</v>
      </c>
      <c r="V265" s="34">
        <v>1</v>
      </c>
      <c r="W265" s="34">
        <v>100</v>
      </c>
      <c r="X265" s="34">
        <v>0</v>
      </c>
      <c r="Y265" s="34">
        <v>0</v>
      </c>
      <c r="Z265" s="34">
        <v>0.3</v>
      </c>
      <c r="AA265" s="34">
        <v>328</v>
      </c>
      <c r="AB265" s="34">
        <v>361</v>
      </c>
      <c r="AC265" s="34">
        <v>414</v>
      </c>
      <c r="AD265" s="34">
        <v>492</v>
      </c>
      <c r="AE265" s="34">
        <v>1.5</v>
      </c>
      <c r="AF265" s="34">
        <v>0</v>
      </c>
      <c r="AG265" s="450"/>
      <c r="AH265" s="151">
        <v>0.77500000000000002</v>
      </c>
      <c r="AI265" s="151">
        <v>0.84</v>
      </c>
      <c r="AJ265" s="151">
        <v>42.8</v>
      </c>
      <c r="AK265" s="151">
        <v>100</v>
      </c>
      <c r="AL265" s="151">
        <v>400</v>
      </c>
      <c r="AM265" s="151">
        <v>572</v>
      </c>
      <c r="AN265" s="151">
        <v>0.3</v>
      </c>
      <c r="AO265" s="151">
        <v>1.5</v>
      </c>
      <c r="AP265" s="151">
        <v>-47</v>
      </c>
      <c r="AQ265" s="235"/>
      <c r="AR265" s="178">
        <v>7</v>
      </c>
      <c r="AS265" s="185">
        <v>42011</v>
      </c>
      <c r="AT265" s="179">
        <v>49200</v>
      </c>
      <c r="AU265" s="34" t="s">
        <v>136</v>
      </c>
      <c r="AV265" s="153">
        <v>0.77890000000000004</v>
      </c>
      <c r="AW265" s="34" t="s">
        <v>20</v>
      </c>
      <c r="AX265" s="34">
        <v>1</v>
      </c>
      <c r="AY265" s="34">
        <v>0.01</v>
      </c>
      <c r="AZ265" s="34">
        <v>0</v>
      </c>
      <c r="BA265" s="34">
        <v>43.5</v>
      </c>
      <c r="BB265" s="34">
        <v>-51.5</v>
      </c>
      <c r="BC265" s="34">
        <v>106</v>
      </c>
      <c r="BD265" s="34">
        <v>29</v>
      </c>
      <c r="BE265" s="155">
        <v>1.6E-2</v>
      </c>
      <c r="BF265" s="34">
        <v>14</v>
      </c>
      <c r="BG265" s="34">
        <v>3.2</v>
      </c>
      <c r="BH265" s="34">
        <v>1</v>
      </c>
      <c r="BI265" s="34">
        <v>1</v>
      </c>
      <c r="BJ265" s="34">
        <v>99</v>
      </c>
      <c r="BK265" s="34">
        <v>1</v>
      </c>
      <c r="BL265" s="34">
        <v>1</v>
      </c>
      <c r="BM265" s="34">
        <v>0.2</v>
      </c>
      <c r="BN265" s="34">
        <v>334</v>
      </c>
      <c r="BO265" s="34">
        <v>372</v>
      </c>
      <c r="BP265" s="34">
        <v>426</v>
      </c>
      <c r="BQ265" s="34">
        <v>478</v>
      </c>
      <c r="BR265" s="34">
        <v>0</v>
      </c>
      <c r="BS265" s="34">
        <v>1</v>
      </c>
      <c r="BT265" s="453"/>
      <c r="BU265" s="151">
        <v>0.77500000000000002</v>
      </c>
      <c r="BV265" s="151">
        <v>0.84</v>
      </c>
      <c r="BW265" s="151">
        <v>42.8</v>
      </c>
      <c r="BX265" s="151">
        <v>100</v>
      </c>
      <c r="BY265" s="151">
        <v>400</v>
      </c>
      <c r="BZ265" s="151">
        <v>572</v>
      </c>
      <c r="CA265" s="151">
        <v>0.3</v>
      </c>
      <c r="CB265" s="151">
        <v>1.5</v>
      </c>
      <c r="CC265" s="151">
        <v>-47</v>
      </c>
    </row>
    <row r="266" spans="1:81" x14ac:dyDescent="0.25">
      <c r="A266" s="44">
        <f t="shared" si="25"/>
        <v>2015</v>
      </c>
      <c r="B266" s="44" t="str">
        <f t="shared" si="25"/>
        <v>ENERO</v>
      </c>
      <c r="C266" s="44">
        <v>9</v>
      </c>
      <c r="D266" s="44" t="str">
        <f t="shared" si="24"/>
        <v>ENERO 2015 / 8</v>
      </c>
      <c r="E266" s="178">
        <v>8</v>
      </c>
      <c r="F266" s="185">
        <v>42022</v>
      </c>
      <c r="G266" s="179">
        <v>49725</v>
      </c>
      <c r="H266" s="34" t="s">
        <v>130</v>
      </c>
      <c r="I266" s="153">
        <v>0.77880000000000005</v>
      </c>
      <c r="J266" s="34" t="s">
        <v>20</v>
      </c>
      <c r="K266" s="34">
        <v>0.5</v>
      </c>
      <c r="L266" s="34">
        <v>0</v>
      </c>
      <c r="M266" s="34">
        <v>0</v>
      </c>
      <c r="N266" s="34">
        <v>43.5</v>
      </c>
      <c r="O266" s="34">
        <v>-51</v>
      </c>
      <c r="P266" s="34">
        <v>102</v>
      </c>
      <c r="Q266" s="34">
        <v>30</v>
      </c>
      <c r="R266" s="155">
        <v>0</v>
      </c>
      <c r="S266" s="34">
        <v>12.1</v>
      </c>
      <c r="T266" s="34">
        <v>3.01</v>
      </c>
      <c r="U266" s="34">
        <v>1</v>
      </c>
      <c r="V266" s="34">
        <v>1</v>
      </c>
      <c r="W266" s="34">
        <v>100</v>
      </c>
      <c r="X266" s="34">
        <v>0</v>
      </c>
      <c r="Y266" s="34">
        <v>0</v>
      </c>
      <c r="Z266" s="34">
        <v>0.4</v>
      </c>
      <c r="AA266" s="34">
        <v>329</v>
      </c>
      <c r="AB266" s="34">
        <v>364</v>
      </c>
      <c r="AC266" s="34">
        <v>420</v>
      </c>
      <c r="AD266" s="34">
        <v>490</v>
      </c>
      <c r="AE266" s="34">
        <v>1.5</v>
      </c>
      <c r="AF266" s="34">
        <v>0</v>
      </c>
      <c r="AG266" s="450"/>
      <c r="AH266" s="151">
        <v>0.77500000000000002</v>
      </c>
      <c r="AI266" s="151">
        <v>0.84</v>
      </c>
      <c r="AJ266" s="151">
        <v>42.8</v>
      </c>
      <c r="AK266" s="151">
        <v>100</v>
      </c>
      <c r="AL266" s="151">
        <v>400</v>
      </c>
      <c r="AM266" s="151">
        <v>572</v>
      </c>
      <c r="AN266" s="151">
        <v>0.3</v>
      </c>
      <c r="AO266" s="151">
        <v>1.5</v>
      </c>
      <c r="AP266" s="151">
        <v>-47</v>
      </c>
      <c r="AQ266" s="235"/>
      <c r="AR266" s="178">
        <v>8</v>
      </c>
      <c r="AS266" s="185">
        <v>42013</v>
      </c>
      <c r="AT266" s="179">
        <v>49510</v>
      </c>
      <c r="AU266" s="34" t="s">
        <v>137</v>
      </c>
      <c r="AV266" s="153">
        <v>0.77829999999999999</v>
      </c>
      <c r="AW266" s="34" t="s">
        <v>20</v>
      </c>
      <c r="AX266" s="34">
        <v>1</v>
      </c>
      <c r="AY266" s="34">
        <v>0.01</v>
      </c>
      <c r="AZ266" s="34">
        <v>0</v>
      </c>
      <c r="BA266" s="34">
        <v>43.5</v>
      </c>
      <c r="BB266" s="34">
        <v>-52.5</v>
      </c>
      <c r="BC266" s="34">
        <v>106</v>
      </c>
      <c r="BD266" s="34">
        <v>29</v>
      </c>
      <c r="BE266" s="155">
        <v>1.6E-2</v>
      </c>
      <c r="BF266" s="34">
        <v>14</v>
      </c>
      <c r="BG266" s="34">
        <v>3.1</v>
      </c>
      <c r="BH266" s="34">
        <v>1</v>
      </c>
      <c r="BI266" s="34">
        <v>1</v>
      </c>
      <c r="BJ266" s="34">
        <v>99</v>
      </c>
      <c r="BK266" s="34">
        <v>1</v>
      </c>
      <c r="BL266" s="34">
        <v>1</v>
      </c>
      <c r="BM266" s="34">
        <v>0.2</v>
      </c>
      <c r="BN266" s="34">
        <v>334</v>
      </c>
      <c r="BO266" s="34">
        <v>370</v>
      </c>
      <c r="BP266" s="34">
        <v>419</v>
      </c>
      <c r="BQ266" s="34">
        <v>477</v>
      </c>
      <c r="BR266" s="34">
        <v>0</v>
      </c>
      <c r="BS266" s="34">
        <v>1</v>
      </c>
      <c r="BT266" s="453"/>
      <c r="BU266" s="151">
        <v>0.77500000000000002</v>
      </c>
      <c r="BV266" s="151">
        <v>0.84</v>
      </c>
      <c r="BW266" s="151">
        <v>42.8</v>
      </c>
      <c r="BX266" s="151">
        <v>100</v>
      </c>
      <c r="BY266" s="151">
        <v>400</v>
      </c>
      <c r="BZ266" s="151">
        <v>572</v>
      </c>
      <c r="CA266" s="151">
        <v>0.3</v>
      </c>
      <c r="CB266" s="151">
        <v>1.5</v>
      </c>
      <c r="CC266" s="151">
        <v>-47</v>
      </c>
    </row>
    <row r="267" spans="1:81" x14ac:dyDescent="0.25">
      <c r="A267" s="44">
        <f t="shared" si="25"/>
        <v>2015</v>
      </c>
      <c r="B267" s="44" t="str">
        <f t="shared" si="25"/>
        <v>ENERO</v>
      </c>
      <c r="C267" s="44">
        <v>10</v>
      </c>
      <c r="D267" s="44" t="str">
        <f t="shared" si="24"/>
        <v>ENERO 2015 / 9</v>
      </c>
      <c r="E267" s="178">
        <v>9</v>
      </c>
      <c r="F267" s="185">
        <v>42022</v>
      </c>
      <c r="G267" s="180">
        <v>49726</v>
      </c>
      <c r="H267" s="34" t="s">
        <v>132</v>
      </c>
      <c r="I267" s="153">
        <v>0.77829999999999999</v>
      </c>
      <c r="J267" s="34" t="s">
        <v>20</v>
      </c>
      <c r="K267" s="34">
        <v>0.5</v>
      </c>
      <c r="L267" s="34">
        <v>0</v>
      </c>
      <c r="M267" s="34">
        <v>0</v>
      </c>
      <c r="N267" s="34">
        <v>43.5</v>
      </c>
      <c r="O267" s="34">
        <v>-49.5</v>
      </c>
      <c r="P267" s="34">
        <v>102</v>
      </c>
      <c r="Q267" s="34">
        <v>30</v>
      </c>
      <c r="R267" s="155">
        <v>0</v>
      </c>
      <c r="S267" s="34">
        <v>12.1</v>
      </c>
      <c r="T267" s="34">
        <v>2.94</v>
      </c>
      <c r="U267" s="34">
        <v>1</v>
      </c>
      <c r="V267" s="34">
        <v>1</v>
      </c>
      <c r="W267" s="34">
        <v>100</v>
      </c>
      <c r="X267" s="34">
        <v>0</v>
      </c>
      <c r="Y267" s="34">
        <v>0</v>
      </c>
      <c r="Z267" s="34">
        <v>0.3</v>
      </c>
      <c r="AA267" s="34">
        <v>327</v>
      </c>
      <c r="AB267" s="34">
        <v>360</v>
      </c>
      <c r="AC267" s="34">
        <v>416</v>
      </c>
      <c r="AD267" s="34">
        <v>492</v>
      </c>
      <c r="AE267" s="34">
        <v>1.5</v>
      </c>
      <c r="AF267" s="34">
        <v>0</v>
      </c>
      <c r="AG267" s="450"/>
      <c r="AH267" s="151">
        <v>0.77500000000000002</v>
      </c>
      <c r="AI267" s="151">
        <v>0.84</v>
      </c>
      <c r="AJ267" s="151">
        <v>42.8</v>
      </c>
      <c r="AK267" s="151">
        <v>100</v>
      </c>
      <c r="AL267" s="151">
        <v>400</v>
      </c>
      <c r="AM267" s="151">
        <v>572</v>
      </c>
      <c r="AN267" s="151">
        <v>0.3</v>
      </c>
      <c r="AO267" s="151">
        <v>1.5</v>
      </c>
      <c r="AP267" s="151">
        <v>-47</v>
      </c>
      <c r="AQ267" s="235"/>
      <c r="AR267" s="178">
        <v>9</v>
      </c>
      <c r="AS267" s="185">
        <v>42013</v>
      </c>
      <c r="AT267" s="179">
        <v>49511</v>
      </c>
      <c r="AU267" s="34" t="s">
        <v>136</v>
      </c>
      <c r="AV267" s="153">
        <v>0.7782</v>
      </c>
      <c r="AW267" s="34" t="s">
        <v>20</v>
      </c>
      <c r="AX267" s="34">
        <v>1</v>
      </c>
      <c r="AY267" s="34">
        <v>0.01</v>
      </c>
      <c r="AZ267" s="181">
        <v>0</v>
      </c>
      <c r="BA267" s="34">
        <v>43.5</v>
      </c>
      <c r="BB267" s="34">
        <v>-52</v>
      </c>
      <c r="BC267" s="34">
        <v>105</v>
      </c>
      <c r="BD267" s="34">
        <v>30</v>
      </c>
      <c r="BE267" s="155">
        <v>1.6E-2</v>
      </c>
      <c r="BF267" s="34">
        <v>14</v>
      </c>
      <c r="BG267" s="34">
        <v>3.1</v>
      </c>
      <c r="BH267" s="34">
        <v>1</v>
      </c>
      <c r="BI267" s="34">
        <v>1</v>
      </c>
      <c r="BJ267" s="34">
        <v>99</v>
      </c>
      <c r="BK267" s="34">
        <v>1</v>
      </c>
      <c r="BL267" s="34">
        <v>1</v>
      </c>
      <c r="BM267" s="34">
        <v>0.2</v>
      </c>
      <c r="BN267" s="34">
        <v>333</v>
      </c>
      <c r="BO267" s="34">
        <v>370</v>
      </c>
      <c r="BP267" s="34">
        <v>419</v>
      </c>
      <c r="BQ267" s="34">
        <v>475</v>
      </c>
      <c r="BR267" s="34">
        <v>0</v>
      </c>
      <c r="BS267" s="34">
        <v>1.5</v>
      </c>
      <c r="BT267" s="453"/>
      <c r="BU267" s="151">
        <v>0.77500000000000002</v>
      </c>
      <c r="BV267" s="151">
        <v>0.84</v>
      </c>
      <c r="BW267" s="151">
        <v>42.8</v>
      </c>
      <c r="BX267" s="151">
        <v>100</v>
      </c>
      <c r="BY267" s="151">
        <v>400</v>
      </c>
      <c r="BZ267" s="151">
        <v>572</v>
      </c>
      <c r="CA267" s="151">
        <v>0.3</v>
      </c>
      <c r="CB267" s="151">
        <v>1.5</v>
      </c>
      <c r="CC267" s="151">
        <v>-47</v>
      </c>
    </row>
    <row r="268" spans="1:81" x14ac:dyDescent="0.25">
      <c r="A268" s="44">
        <f t="shared" si="25"/>
        <v>2015</v>
      </c>
      <c r="B268" s="44" t="str">
        <f t="shared" si="25"/>
        <v>ENERO</v>
      </c>
      <c r="C268" s="44">
        <v>11</v>
      </c>
      <c r="D268" s="44" t="str">
        <f t="shared" si="24"/>
        <v>ENERO 2015 / 10</v>
      </c>
      <c r="E268" s="178">
        <v>10</v>
      </c>
      <c r="F268" s="185">
        <v>42024</v>
      </c>
      <c r="G268" s="179">
        <v>49767</v>
      </c>
      <c r="H268" s="34" t="s">
        <v>128</v>
      </c>
      <c r="I268" s="153">
        <v>0.77829999999999999</v>
      </c>
      <c r="J268" s="34" t="s">
        <v>20</v>
      </c>
      <c r="K268" s="34">
        <v>0.5</v>
      </c>
      <c r="L268" s="34">
        <v>0</v>
      </c>
      <c r="M268" s="34">
        <v>0</v>
      </c>
      <c r="N268" s="34">
        <v>43.5</v>
      </c>
      <c r="O268" s="34">
        <v>-50</v>
      </c>
      <c r="P268" s="34">
        <v>103</v>
      </c>
      <c r="Q268" s="34">
        <v>30</v>
      </c>
      <c r="R268" s="155">
        <v>0</v>
      </c>
      <c r="S268" s="34">
        <v>12</v>
      </c>
      <c r="T268" s="34">
        <v>2.94</v>
      </c>
      <c r="U268" s="34">
        <v>1</v>
      </c>
      <c r="V268" s="34">
        <v>1</v>
      </c>
      <c r="W268" s="34">
        <v>100</v>
      </c>
      <c r="X268" s="34">
        <v>0</v>
      </c>
      <c r="Y268" s="34">
        <v>0</v>
      </c>
      <c r="Z268" s="34">
        <v>0.4</v>
      </c>
      <c r="AA268" s="34">
        <v>328</v>
      </c>
      <c r="AB268" s="34">
        <v>360</v>
      </c>
      <c r="AC268" s="34">
        <v>414</v>
      </c>
      <c r="AD268" s="34">
        <v>490</v>
      </c>
      <c r="AE268" s="34">
        <v>1.5</v>
      </c>
      <c r="AF268" s="34">
        <v>0</v>
      </c>
      <c r="AG268" s="450"/>
      <c r="AH268" s="151">
        <v>0.77500000000000002</v>
      </c>
      <c r="AI268" s="151">
        <v>0.84</v>
      </c>
      <c r="AJ268" s="151">
        <v>42.8</v>
      </c>
      <c r="AK268" s="151">
        <v>100</v>
      </c>
      <c r="AL268" s="151">
        <v>400</v>
      </c>
      <c r="AM268" s="151">
        <v>572</v>
      </c>
      <c r="AN268" s="151">
        <v>0.3</v>
      </c>
      <c r="AO268" s="151">
        <v>1.5</v>
      </c>
      <c r="AP268" s="151">
        <v>-47</v>
      </c>
      <c r="AQ268" s="235"/>
      <c r="AR268" s="178">
        <v>10</v>
      </c>
      <c r="AS268" s="185">
        <v>42016</v>
      </c>
      <c r="AT268" s="179">
        <v>49563</v>
      </c>
      <c r="AU268" s="34" t="s">
        <v>135</v>
      </c>
      <c r="AV268" s="153">
        <v>0.77880000000000005</v>
      </c>
      <c r="AW268" s="34" t="s">
        <v>20</v>
      </c>
      <c r="AX268" s="34">
        <v>1</v>
      </c>
      <c r="AY268" s="34">
        <v>0.01</v>
      </c>
      <c r="AZ268" s="34">
        <v>0</v>
      </c>
      <c r="BA268" s="34">
        <v>43.5</v>
      </c>
      <c r="BB268" s="34">
        <v>-52</v>
      </c>
      <c r="BC268" s="34">
        <v>106</v>
      </c>
      <c r="BD268" s="34">
        <v>30</v>
      </c>
      <c r="BE268" s="155">
        <v>1.6E-2</v>
      </c>
      <c r="BF268" s="34">
        <v>14</v>
      </c>
      <c r="BG268" s="34">
        <v>3</v>
      </c>
      <c r="BH268" s="34">
        <v>1</v>
      </c>
      <c r="BI268" s="34">
        <v>1</v>
      </c>
      <c r="BJ268" s="34">
        <v>99</v>
      </c>
      <c r="BK268" s="34">
        <v>1</v>
      </c>
      <c r="BL268" s="34">
        <v>1</v>
      </c>
      <c r="BM268" s="34">
        <v>0.2</v>
      </c>
      <c r="BN268" s="34">
        <v>333</v>
      </c>
      <c r="BO268" s="34">
        <v>369</v>
      </c>
      <c r="BP268" s="34">
        <v>417</v>
      </c>
      <c r="BQ268" s="34">
        <v>471</v>
      </c>
      <c r="BR268" s="34">
        <v>0</v>
      </c>
      <c r="BS268" s="34">
        <v>1</v>
      </c>
      <c r="BT268" s="453"/>
      <c r="BU268" s="151">
        <v>0.77500000000000002</v>
      </c>
      <c r="BV268" s="151">
        <v>0.84</v>
      </c>
      <c r="BW268" s="151">
        <v>42.8</v>
      </c>
      <c r="BX268" s="151">
        <v>100</v>
      </c>
      <c r="BY268" s="151">
        <v>400</v>
      </c>
      <c r="BZ268" s="151">
        <v>572</v>
      </c>
      <c r="CA268" s="151">
        <v>0.3</v>
      </c>
      <c r="CB268" s="151">
        <v>1.5</v>
      </c>
      <c r="CC268" s="151">
        <v>-47</v>
      </c>
    </row>
    <row r="269" spans="1:81" x14ac:dyDescent="0.25">
      <c r="A269" s="44">
        <f t="shared" si="25"/>
        <v>2015</v>
      </c>
      <c r="B269" s="44" t="str">
        <f t="shared" si="25"/>
        <v>ENERO</v>
      </c>
      <c r="C269" s="44">
        <v>12</v>
      </c>
      <c r="D269" s="44" t="str">
        <f t="shared" si="24"/>
        <v>ENERO 2015 / 11</v>
      </c>
      <c r="E269" s="178">
        <v>11</v>
      </c>
      <c r="F269" s="185">
        <v>42026</v>
      </c>
      <c r="G269" s="179">
        <v>49814</v>
      </c>
      <c r="H269" s="34" t="s">
        <v>133</v>
      </c>
      <c r="I269" s="153">
        <v>0.77829999999999999</v>
      </c>
      <c r="J269" s="34" t="s">
        <v>20</v>
      </c>
      <c r="K269" s="34">
        <v>0.5</v>
      </c>
      <c r="L269" s="34">
        <v>0</v>
      </c>
      <c r="M269" s="34">
        <v>0</v>
      </c>
      <c r="N269" s="34">
        <v>43.5</v>
      </c>
      <c r="O269" s="34">
        <v>-50.5</v>
      </c>
      <c r="P269" s="34">
        <v>103</v>
      </c>
      <c r="Q269" s="34">
        <v>29.5</v>
      </c>
      <c r="R269" s="155">
        <v>0</v>
      </c>
      <c r="S269" s="34">
        <v>12.1</v>
      </c>
      <c r="T269" s="34">
        <v>3.01</v>
      </c>
      <c r="U269" s="34">
        <v>1</v>
      </c>
      <c r="V269" s="34">
        <v>1</v>
      </c>
      <c r="W269" s="34">
        <v>100</v>
      </c>
      <c r="X269" s="34">
        <v>0</v>
      </c>
      <c r="Y269" s="34">
        <v>0</v>
      </c>
      <c r="Z269" s="34">
        <v>0.3</v>
      </c>
      <c r="AA269" s="34">
        <v>328</v>
      </c>
      <c r="AB269" s="34">
        <v>358</v>
      </c>
      <c r="AC269" s="34">
        <v>412</v>
      </c>
      <c r="AD269" s="34">
        <v>488</v>
      </c>
      <c r="AE269" s="34">
        <v>1</v>
      </c>
      <c r="AF269" s="34">
        <v>0</v>
      </c>
      <c r="AG269" s="450"/>
      <c r="AH269" s="151">
        <v>0.77500000000000002</v>
      </c>
      <c r="AI269" s="151">
        <v>0.84</v>
      </c>
      <c r="AJ269" s="151">
        <v>42.8</v>
      </c>
      <c r="AK269" s="151">
        <v>100</v>
      </c>
      <c r="AL269" s="151">
        <v>400</v>
      </c>
      <c r="AM269" s="151">
        <v>572</v>
      </c>
      <c r="AN269" s="151">
        <v>0.3</v>
      </c>
      <c r="AO269" s="151">
        <v>1.5</v>
      </c>
      <c r="AP269" s="151">
        <v>-47</v>
      </c>
      <c r="AQ269" s="235"/>
      <c r="AR269" s="178">
        <v>11</v>
      </c>
      <c r="AS269" s="185">
        <v>42017</v>
      </c>
      <c r="AT269" s="179">
        <v>49585</v>
      </c>
      <c r="AU269" s="34" t="s">
        <v>137</v>
      </c>
      <c r="AV269" s="153">
        <v>0.77859999999999996</v>
      </c>
      <c r="AW269" s="34" t="s">
        <v>20</v>
      </c>
      <c r="AX269" s="34">
        <v>1</v>
      </c>
      <c r="AY269" s="34">
        <v>0.01</v>
      </c>
      <c r="AZ269" s="34">
        <v>0</v>
      </c>
      <c r="BA269" s="34">
        <v>43.5</v>
      </c>
      <c r="BB269" s="34">
        <v>-53</v>
      </c>
      <c r="BC269" s="34">
        <v>106</v>
      </c>
      <c r="BD269" s="34">
        <v>30</v>
      </c>
      <c r="BE269" s="155">
        <v>1.6E-2</v>
      </c>
      <c r="BF269" s="34">
        <v>14</v>
      </c>
      <c r="BG269" s="34">
        <v>3</v>
      </c>
      <c r="BH269" s="34">
        <v>1</v>
      </c>
      <c r="BI269" s="34">
        <v>1</v>
      </c>
      <c r="BJ269" s="34">
        <v>100</v>
      </c>
      <c r="BK269" s="34">
        <v>1</v>
      </c>
      <c r="BL269" s="34">
        <v>1</v>
      </c>
      <c r="BM269" s="34">
        <v>0.2</v>
      </c>
      <c r="BN269" s="34">
        <v>334</v>
      </c>
      <c r="BO269" s="34">
        <v>370</v>
      </c>
      <c r="BP269" s="34">
        <v>419</v>
      </c>
      <c r="BQ269" s="34">
        <v>471</v>
      </c>
      <c r="BR269" s="34">
        <v>0</v>
      </c>
      <c r="BS269" s="34">
        <v>1</v>
      </c>
      <c r="BT269" s="453"/>
      <c r="BU269" s="151">
        <v>0.77500000000000002</v>
      </c>
      <c r="BV269" s="151">
        <v>0.84</v>
      </c>
      <c r="BW269" s="151">
        <v>42.8</v>
      </c>
      <c r="BX269" s="151">
        <v>100</v>
      </c>
      <c r="BY269" s="151">
        <v>400</v>
      </c>
      <c r="BZ269" s="151">
        <v>572</v>
      </c>
      <c r="CA269" s="151">
        <v>0.3</v>
      </c>
      <c r="CB269" s="151">
        <v>1.5</v>
      </c>
      <c r="CC269" s="151">
        <v>-47</v>
      </c>
    </row>
    <row r="270" spans="1:81" x14ac:dyDescent="0.25">
      <c r="A270" s="44">
        <f t="shared" si="25"/>
        <v>2015</v>
      </c>
      <c r="B270" s="44" t="str">
        <f t="shared" si="25"/>
        <v>ENERO</v>
      </c>
      <c r="C270" s="44">
        <v>13</v>
      </c>
      <c r="D270" s="44" t="str">
        <f t="shared" si="24"/>
        <v>ENERO 2015 / 12</v>
      </c>
      <c r="E270" s="178">
        <v>12</v>
      </c>
      <c r="F270" s="185">
        <v>42028</v>
      </c>
      <c r="G270" s="179">
        <v>49853</v>
      </c>
      <c r="H270" s="34" t="s">
        <v>130</v>
      </c>
      <c r="I270" s="153">
        <v>0.77880000000000005</v>
      </c>
      <c r="J270" s="34" t="s">
        <v>20</v>
      </c>
      <c r="K270" s="34">
        <v>0.5</v>
      </c>
      <c r="L270" s="34">
        <v>0</v>
      </c>
      <c r="M270" s="34">
        <v>0</v>
      </c>
      <c r="N270" s="34">
        <v>43.5</v>
      </c>
      <c r="O270" s="34">
        <v>-52</v>
      </c>
      <c r="P270" s="34">
        <v>103</v>
      </c>
      <c r="Q270" s="34">
        <v>30</v>
      </c>
      <c r="R270" s="155">
        <v>0</v>
      </c>
      <c r="S270" s="34">
        <v>12.1</v>
      </c>
      <c r="T270" s="34">
        <v>2.94</v>
      </c>
      <c r="U270" s="34">
        <v>1</v>
      </c>
      <c r="V270" s="34">
        <v>1</v>
      </c>
      <c r="W270" s="34">
        <v>100</v>
      </c>
      <c r="X270" s="34">
        <v>0</v>
      </c>
      <c r="Y270" s="34">
        <v>1</v>
      </c>
      <c r="Z270" s="34">
        <v>0.3</v>
      </c>
      <c r="AA270" s="34">
        <v>330</v>
      </c>
      <c r="AB270" s="34">
        <v>360</v>
      </c>
      <c r="AC270" s="34">
        <v>416</v>
      </c>
      <c r="AD270" s="34">
        <v>494</v>
      </c>
      <c r="AE270" s="34">
        <v>1.5</v>
      </c>
      <c r="AF270" s="34">
        <v>0</v>
      </c>
      <c r="AG270" s="450"/>
      <c r="AH270" s="151">
        <v>0.77500000000000002</v>
      </c>
      <c r="AI270" s="151">
        <v>0.84</v>
      </c>
      <c r="AJ270" s="151">
        <v>42.8</v>
      </c>
      <c r="AK270" s="151">
        <v>100</v>
      </c>
      <c r="AL270" s="151">
        <v>400</v>
      </c>
      <c r="AM270" s="151">
        <v>572</v>
      </c>
      <c r="AN270" s="151">
        <v>0.3</v>
      </c>
      <c r="AO270" s="151">
        <v>1.5</v>
      </c>
      <c r="AP270" s="151">
        <v>-47</v>
      </c>
      <c r="AQ270" s="235"/>
      <c r="AR270" s="178">
        <v>12</v>
      </c>
      <c r="AS270" s="185">
        <v>42018</v>
      </c>
      <c r="AT270" s="179">
        <v>49611</v>
      </c>
      <c r="AU270" s="34" t="s">
        <v>136</v>
      </c>
      <c r="AV270" s="153">
        <v>0.77880000000000005</v>
      </c>
      <c r="AW270" s="34" t="s">
        <v>20</v>
      </c>
      <c r="AX270" s="34">
        <v>1</v>
      </c>
      <c r="AY270" s="34">
        <v>0.01</v>
      </c>
      <c r="AZ270" s="181">
        <v>0</v>
      </c>
      <c r="BA270" s="34">
        <v>43.5</v>
      </c>
      <c r="BB270" s="34">
        <v>-52</v>
      </c>
      <c r="BC270" s="34">
        <v>106</v>
      </c>
      <c r="BD270" s="34">
        <v>30</v>
      </c>
      <c r="BE270" s="155">
        <v>1.6E-2</v>
      </c>
      <c r="BF270" s="34">
        <v>14</v>
      </c>
      <c r="BG270" s="34">
        <v>3</v>
      </c>
      <c r="BH270" s="34">
        <v>1</v>
      </c>
      <c r="BI270" s="34">
        <v>1</v>
      </c>
      <c r="BJ270" s="34">
        <v>99</v>
      </c>
      <c r="BK270" s="34">
        <v>1</v>
      </c>
      <c r="BL270" s="34">
        <v>1</v>
      </c>
      <c r="BM270" s="34">
        <v>0.2</v>
      </c>
      <c r="BN270" s="34">
        <v>333</v>
      </c>
      <c r="BO270" s="34">
        <v>369</v>
      </c>
      <c r="BP270" s="34">
        <v>415</v>
      </c>
      <c r="BQ270" s="34">
        <v>471</v>
      </c>
      <c r="BR270" s="34">
        <v>0</v>
      </c>
      <c r="BS270" s="34">
        <v>1</v>
      </c>
      <c r="BT270" s="453"/>
      <c r="BU270" s="151">
        <v>0.77500000000000002</v>
      </c>
      <c r="BV270" s="151">
        <v>0.84</v>
      </c>
      <c r="BW270" s="151">
        <v>42.8</v>
      </c>
      <c r="BX270" s="151">
        <v>100</v>
      </c>
      <c r="BY270" s="151">
        <v>400</v>
      </c>
      <c r="BZ270" s="151">
        <v>572</v>
      </c>
      <c r="CA270" s="151">
        <v>0.3</v>
      </c>
      <c r="CB270" s="151">
        <v>1.5</v>
      </c>
      <c r="CC270" s="151">
        <v>-47</v>
      </c>
    </row>
    <row r="271" spans="1:81" x14ac:dyDescent="0.25">
      <c r="A271" s="44">
        <f t="shared" si="25"/>
        <v>2015</v>
      </c>
      <c r="B271" s="44" t="str">
        <f t="shared" si="25"/>
        <v>ENERO</v>
      </c>
      <c r="C271" s="44">
        <v>14</v>
      </c>
      <c r="D271" s="44" t="str">
        <f t="shared" si="24"/>
        <v>ENERO 2015 / 13</v>
      </c>
      <c r="E271" s="178">
        <v>13</v>
      </c>
      <c r="F271" s="185">
        <v>41663</v>
      </c>
      <c r="G271" s="179">
        <v>49873</v>
      </c>
      <c r="H271" s="34" t="s">
        <v>129</v>
      </c>
      <c r="I271" s="153">
        <v>0.77749999999999997</v>
      </c>
      <c r="J271" s="34" t="s">
        <v>20</v>
      </c>
      <c r="K271" s="34">
        <v>0.5</v>
      </c>
      <c r="L271" s="34">
        <v>0</v>
      </c>
      <c r="M271" s="34">
        <v>0</v>
      </c>
      <c r="N271" s="34">
        <v>43.5</v>
      </c>
      <c r="O271" s="34">
        <v>-52.5</v>
      </c>
      <c r="P271" s="34">
        <v>102</v>
      </c>
      <c r="Q271" s="34">
        <v>30</v>
      </c>
      <c r="R271" s="155">
        <v>0</v>
      </c>
      <c r="S271" s="34">
        <v>12</v>
      </c>
      <c r="T271" s="34">
        <v>2.93</v>
      </c>
      <c r="U271" s="34">
        <v>1</v>
      </c>
      <c r="V271" s="34">
        <v>1</v>
      </c>
      <c r="W271" s="34">
        <v>100</v>
      </c>
      <c r="X271" s="34">
        <v>0</v>
      </c>
      <c r="Y271" s="34">
        <v>0</v>
      </c>
      <c r="Z271" s="34">
        <v>0.4</v>
      </c>
      <c r="AA271" s="34">
        <v>326</v>
      </c>
      <c r="AB271" s="34">
        <v>358</v>
      </c>
      <c r="AC271" s="34">
        <v>413</v>
      </c>
      <c r="AD271" s="34">
        <v>491</v>
      </c>
      <c r="AE271" s="34">
        <v>1.5</v>
      </c>
      <c r="AF271" s="34">
        <v>0</v>
      </c>
      <c r="AG271" s="450"/>
      <c r="AH271" s="151">
        <v>0.77500000000000002</v>
      </c>
      <c r="AI271" s="151">
        <v>0.84</v>
      </c>
      <c r="AJ271" s="151">
        <v>42.8</v>
      </c>
      <c r="AK271" s="151">
        <v>100</v>
      </c>
      <c r="AL271" s="151">
        <v>400</v>
      </c>
      <c r="AM271" s="151">
        <v>572</v>
      </c>
      <c r="AN271" s="151">
        <v>0.3</v>
      </c>
      <c r="AO271" s="151">
        <v>1.5</v>
      </c>
      <c r="AP271" s="151">
        <v>-47</v>
      </c>
      <c r="AQ271" s="235"/>
      <c r="AR271" s="178">
        <v>13</v>
      </c>
      <c r="AS271" s="185">
        <v>42019</v>
      </c>
      <c r="AT271" s="179">
        <v>49637</v>
      </c>
      <c r="AU271" s="34" t="s">
        <v>135</v>
      </c>
      <c r="AV271" s="153">
        <v>0.77700000000000002</v>
      </c>
      <c r="AW271" s="34" t="s">
        <v>20</v>
      </c>
      <c r="AX271" s="34">
        <v>1</v>
      </c>
      <c r="AY271" s="34">
        <v>0.01</v>
      </c>
      <c r="AZ271" s="181">
        <v>0</v>
      </c>
      <c r="BA271" s="34">
        <v>43.5</v>
      </c>
      <c r="BB271" s="34">
        <v>-54</v>
      </c>
      <c r="BC271" s="34">
        <v>104</v>
      </c>
      <c r="BD271" s="34">
        <v>30</v>
      </c>
      <c r="BE271" s="155">
        <v>1.4E-2</v>
      </c>
      <c r="BF271" s="34">
        <v>13.5</v>
      </c>
      <c r="BG271" s="34">
        <v>3</v>
      </c>
      <c r="BH271" s="34">
        <v>1</v>
      </c>
      <c r="BI271" s="34">
        <v>1</v>
      </c>
      <c r="BJ271" s="34">
        <v>99</v>
      </c>
      <c r="BK271" s="34">
        <v>1</v>
      </c>
      <c r="BL271" s="34">
        <v>1</v>
      </c>
      <c r="BM271" s="34">
        <v>0.2</v>
      </c>
      <c r="BN271" s="34">
        <v>333</v>
      </c>
      <c r="BO271" s="34">
        <v>367</v>
      </c>
      <c r="BP271" s="34">
        <v>415</v>
      </c>
      <c r="BQ271" s="34">
        <v>471</v>
      </c>
      <c r="BR271" s="34">
        <v>0</v>
      </c>
      <c r="BS271" s="34">
        <v>1</v>
      </c>
      <c r="BT271" s="453"/>
      <c r="BU271" s="151">
        <v>0.77500000000000002</v>
      </c>
      <c r="BV271" s="151">
        <v>0.84</v>
      </c>
      <c r="BW271" s="151">
        <v>42.8</v>
      </c>
      <c r="BX271" s="151">
        <v>100</v>
      </c>
      <c r="BY271" s="151">
        <v>400</v>
      </c>
      <c r="BZ271" s="151">
        <v>572</v>
      </c>
      <c r="CA271" s="151">
        <v>0.3</v>
      </c>
      <c r="CB271" s="151">
        <v>1.5</v>
      </c>
      <c r="CC271" s="151">
        <v>-47</v>
      </c>
    </row>
    <row r="272" spans="1:81" x14ac:dyDescent="0.25">
      <c r="A272" s="44">
        <f t="shared" si="25"/>
        <v>2015</v>
      </c>
      <c r="B272" s="44" t="str">
        <f t="shared" si="25"/>
        <v>ENERO</v>
      </c>
      <c r="C272" s="44">
        <v>15</v>
      </c>
      <c r="D272" s="44" t="str">
        <f t="shared" si="24"/>
        <v>ENERO 2015 / 14</v>
      </c>
      <c r="E272" s="152"/>
      <c r="F272" s="189"/>
      <c r="G272" s="152"/>
      <c r="H272" s="152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4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235"/>
      <c r="AR272" s="178">
        <v>14</v>
      </c>
      <c r="AS272" s="185">
        <v>42020</v>
      </c>
      <c r="AT272" s="179">
        <v>49657</v>
      </c>
      <c r="AU272" s="34" t="s">
        <v>136</v>
      </c>
      <c r="AV272" s="153">
        <v>0.77749999999999997</v>
      </c>
      <c r="AW272" s="34" t="s">
        <v>20</v>
      </c>
      <c r="AX272" s="34">
        <v>1</v>
      </c>
      <c r="AY272" s="34">
        <v>0.01</v>
      </c>
      <c r="AZ272" s="181">
        <v>0</v>
      </c>
      <c r="BA272" s="34">
        <v>43.5</v>
      </c>
      <c r="BB272" s="34">
        <v>-54.5</v>
      </c>
      <c r="BC272" s="34">
        <v>104</v>
      </c>
      <c r="BD272" s="34">
        <v>30</v>
      </c>
      <c r="BE272" s="155">
        <v>1.4E-2</v>
      </c>
      <c r="BF272" s="34">
        <v>14</v>
      </c>
      <c r="BG272" s="34">
        <v>3</v>
      </c>
      <c r="BH272" s="34">
        <v>1</v>
      </c>
      <c r="BI272" s="34">
        <v>1</v>
      </c>
      <c r="BJ272" s="34">
        <v>99</v>
      </c>
      <c r="BK272" s="34">
        <v>1</v>
      </c>
      <c r="BL272" s="34">
        <v>1</v>
      </c>
      <c r="BM272" s="34">
        <v>0.2</v>
      </c>
      <c r="BN272" s="34">
        <v>331</v>
      </c>
      <c r="BO272" s="34">
        <v>367</v>
      </c>
      <c r="BP272" s="34">
        <v>412</v>
      </c>
      <c r="BQ272" s="34">
        <v>471</v>
      </c>
      <c r="BR272" s="34">
        <v>0</v>
      </c>
      <c r="BS272" s="34">
        <v>1</v>
      </c>
      <c r="BT272" s="453"/>
      <c r="BU272" s="151">
        <v>0.77500000000000002</v>
      </c>
      <c r="BV272" s="151">
        <v>0.84</v>
      </c>
      <c r="BW272" s="151">
        <v>42.8</v>
      </c>
      <c r="BX272" s="151">
        <v>100</v>
      </c>
      <c r="BY272" s="151">
        <v>400</v>
      </c>
      <c r="BZ272" s="151">
        <v>572</v>
      </c>
      <c r="CA272" s="151">
        <v>0.3</v>
      </c>
      <c r="CB272" s="151">
        <v>1.5</v>
      </c>
      <c r="CC272" s="151">
        <v>-47</v>
      </c>
    </row>
    <row r="273" spans="1:81" x14ac:dyDescent="0.25">
      <c r="A273" s="44">
        <f t="shared" si="25"/>
        <v>2015</v>
      </c>
      <c r="B273" s="44" t="str">
        <f t="shared" si="25"/>
        <v>ENERO</v>
      </c>
      <c r="C273" s="44">
        <v>16</v>
      </c>
      <c r="D273" s="44" t="str">
        <f t="shared" si="24"/>
        <v>ENERO 2015 / 15</v>
      </c>
      <c r="E273" s="152"/>
      <c r="F273" s="189"/>
      <c r="G273" s="152"/>
      <c r="H273" s="152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4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235"/>
      <c r="AR273" s="178">
        <v>15</v>
      </c>
      <c r="AS273" s="185">
        <v>42021</v>
      </c>
      <c r="AT273" s="179">
        <v>49692</v>
      </c>
      <c r="AU273" s="34" t="s">
        <v>137</v>
      </c>
      <c r="AV273" s="153">
        <v>0.77880000000000005</v>
      </c>
      <c r="AW273" s="34" t="s">
        <v>20</v>
      </c>
      <c r="AX273" s="34">
        <v>1</v>
      </c>
      <c r="AY273" s="34">
        <v>0.01</v>
      </c>
      <c r="AZ273" s="181">
        <v>0</v>
      </c>
      <c r="BA273" s="34">
        <v>43.5</v>
      </c>
      <c r="BB273" s="34">
        <v>-54</v>
      </c>
      <c r="BC273" s="34">
        <v>106</v>
      </c>
      <c r="BD273" s="34">
        <v>30</v>
      </c>
      <c r="BE273" s="155">
        <v>1.4E-2</v>
      </c>
      <c r="BF273" s="34">
        <v>13.5</v>
      </c>
      <c r="BG273" s="34">
        <v>3</v>
      </c>
      <c r="BH273" s="34">
        <v>1</v>
      </c>
      <c r="BI273" s="34">
        <v>1</v>
      </c>
      <c r="BJ273" s="34">
        <v>99</v>
      </c>
      <c r="BK273" s="34">
        <v>0</v>
      </c>
      <c r="BL273" s="34">
        <v>1</v>
      </c>
      <c r="BM273" s="34">
        <v>0.1</v>
      </c>
      <c r="BN273" s="34">
        <v>334</v>
      </c>
      <c r="BO273" s="34">
        <v>369</v>
      </c>
      <c r="BP273" s="34">
        <v>412</v>
      </c>
      <c r="BQ273" s="34">
        <v>469</v>
      </c>
      <c r="BR273" s="34">
        <v>0</v>
      </c>
      <c r="BS273" s="34">
        <v>1</v>
      </c>
      <c r="BT273" s="453"/>
      <c r="BU273" s="151">
        <v>0.77500000000000002</v>
      </c>
      <c r="BV273" s="151">
        <v>0.84</v>
      </c>
      <c r="BW273" s="151">
        <v>42.8</v>
      </c>
      <c r="BX273" s="151">
        <v>100</v>
      </c>
      <c r="BY273" s="151">
        <v>400</v>
      </c>
      <c r="BZ273" s="151">
        <v>572</v>
      </c>
      <c r="CA273" s="151">
        <v>0.3</v>
      </c>
      <c r="CB273" s="151">
        <v>1.5</v>
      </c>
      <c r="CC273" s="151">
        <v>-47</v>
      </c>
    </row>
    <row r="274" spans="1:81" x14ac:dyDescent="0.25">
      <c r="A274" s="44">
        <f t="shared" si="25"/>
        <v>2015</v>
      </c>
      <c r="B274" s="44" t="str">
        <f t="shared" si="25"/>
        <v>ENERO</v>
      </c>
      <c r="C274" s="44">
        <v>17</v>
      </c>
      <c r="D274" s="44" t="str">
        <f t="shared" si="24"/>
        <v>ENERO 2015 / 16</v>
      </c>
      <c r="E274" s="152"/>
      <c r="F274" s="189"/>
      <c r="G274" s="152"/>
      <c r="H274" s="152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4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235"/>
      <c r="AR274" s="178">
        <v>16</v>
      </c>
      <c r="AS274" s="185">
        <v>42022</v>
      </c>
      <c r="AT274" s="179">
        <v>49731</v>
      </c>
      <c r="AU274" s="34" t="s">
        <v>132</v>
      </c>
      <c r="AV274" s="153">
        <v>0.77880000000000005</v>
      </c>
      <c r="AW274" s="34" t="s">
        <v>20</v>
      </c>
      <c r="AX274" s="34">
        <v>1</v>
      </c>
      <c r="AY274" s="34">
        <v>0.01</v>
      </c>
      <c r="AZ274" s="181">
        <v>0</v>
      </c>
      <c r="BA274" s="34">
        <v>43.5</v>
      </c>
      <c r="BB274" s="34">
        <v>-54.5</v>
      </c>
      <c r="BC274" s="34">
        <v>104</v>
      </c>
      <c r="BD274" s="34">
        <v>30</v>
      </c>
      <c r="BE274" s="155">
        <v>1.4E-2</v>
      </c>
      <c r="BF274" s="34">
        <v>13.5</v>
      </c>
      <c r="BG274" s="34">
        <v>3</v>
      </c>
      <c r="BH274" s="34">
        <v>1</v>
      </c>
      <c r="BI274" s="34">
        <v>1</v>
      </c>
      <c r="BJ274" s="34">
        <v>99</v>
      </c>
      <c r="BK274" s="34">
        <v>0</v>
      </c>
      <c r="BL274" s="34">
        <v>1</v>
      </c>
      <c r="BM274" s="34">
        <v>0.2</v>
      </c>
      <c r="BN274" s="34">
        <v>334</v>
      </c>
      <c r="BO274" s="34">
        <v>369</v>
      </c>
      <c r="BP274" s="34">
        <v>419</v>
      </c>
      <c r="BQ274" s="34">
        <v>468</v>
      </c>
      <c r="BR274" s="34">
        <v>0</v>
      </c>
      <c r="BS274" s="34">
        <v>1</v>
      </c>
      <c r="BT274" s="453"/>
      <c r="BU274" s="151">
        <v>0.77500000000000002</v>
      </c>
      <c r="BV274" s="151">
        <v>0.84</v>
      </c>
      <c r="BW274" s="151">
        <v>42.8</v>
      </c>
      <c r="BX274" s="151">
        <v>100</v>
      </c>
      <c r="BY274" s="151">
        <v>400</v>
      </c>
      <c r="BZ274" s="151">
        <v>572</v>
      </c>
      <c r="CA274" s="151">
        <v>0.3</v>
      </c>
      <c r="CB274" s="151">
        <v>1.5</v>
      </c>
      <c r="CC274" s="151">
        <v>-47</v>
      </c>
    </row>
    <row r="275" spans="1:81" x14ac:dyDescent="0.25">
      <c r="A275" s="44">
        <f t="shared" si="25"/>
        <v>2015</v>
      </c>
      <c r="B275" s="44" t="str">
        <f t="shared" si="25"/>
        <v>ENERO</v>
      </c>
      <c r="C275" s="44">
        <v>18</v>
      </c>
      <c r="D275" s="44" t="str">
        <f t="shared" si="24"/>
        <v>ENERO 2015 / 17</v>
      </c>
      <c r="E275" s="152"/>
      <c r="F275" s="189"/>
      <c r="G275" s="152"/>
      <c r="H275" s="152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4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235"/>
      <c r="AR275" s="178">
        <v>17</v>
      </c>
      <c r="AS275" s="185">
        <v>42025</v>
      </c>
      <c r="AT275" s="179">
        <v>49768</v>
      </c>
      <c r="AU275" s="34" t="s">
        <v>135</v>
      </c>
      <c r="AV275" s="153">
        <v>0.77980000000000005</v>
      </c>
      <c r="AW275" s="34" t="s">
        <v>20</v>
      </c>
      <c r="AX275" s="34">
        <v>1</v>
      </c>
      <c r="AY275" s="34">
        <v>0.01</v>
      </c>
      <c r="AZ275" s="181">
        <v>0</v>
      </c>
      <c r="BA275" s="34">
        <v>43.5</v>
      </c>
      <c r="BB275" s="34">
        <v>-52.5</v>
      </c>
      <c r="BC275" s="34">
        <v>106</v>
      </c>
      <c r="BD275" s="34">
        <v>30</v>
      </c>
      <c r="BE275" s="155">
        <v>1.4E-2</v>
      </c>
      <c r="BF275" s="34">
        <v>13.5</v>
      </c>
      <c r="BG275" s="34">
        <v>3.1</v>
      </c>
      <c r="BH275" s="34">
        <v>1</v>
      </c>
      <c r="BI275" s="34">
        <v>1</v>
      </c>
      <c r="BJ275" s="34">
        <v>99</v>
      </c>
      <c r="BK275" s="34">
        <v>1</v>
      </c>
      <c r="BL275" s="34">
        <v>1</v>
      </c>
      <c r="BM275" s="34">
        <v>0.1</v>
      </c>
      <c r="BN275" s="34">
        <v>336</v>
      </c>
      <c r="BO275" s="34">
        <v>372</v>
      </c>
      <c r="BP275" s="34">
        <v>421</v>
      </c>
      <c r="BQ275" s="34">
        <v>471</v>
      </c>
      <c r="BR275" s="34">
        <v>0</v>
      </c>
      <c r="BS275" s="34">
        <v>1</v>
      </c>
      <c r="BT275" s="453"/>
      <c r="BU275" s="151">
        <v>0.77500000000000002</v>
      </c>
      <c r="BV275" s="151">
        <v>0.84</v>
      </c>
      <c r="BW275" s="151">
        <v>42.8</v>
      </c>
      <c r="BX275" s="151">
        <v>100</v>
      </c>
      <c r="BY275" s="151">
        <v>400</v>
      </c>
      <c r="BZ275" s="151">
        <v>572</v>
      </c>
      <c r="CA275" s="151">
        <v>0.3</v>
      </c>
      <c r="CB275" s="151">
        <v>1.5</v>
      </c>
      <c r="CC275" s="151">
        <v>-47</v>
      </c>
    </row>
    <row r="276" spans="1:81" x14ac:dyDescent="0.25">
      <c r="A276" s="44">
        <f t="shared" si="25"/>
        <v>2015</v>
      </c>
      <c r="B276" s="44" t="str">
        <f t="shared" si="25"/>
        <v>ENERO</v>
      </c>
      <c r="C276" s="44">
        <v>19</v>
      </c>
      <c r="D276" s="44" t="str">
        <f t="shared" si="24"/>
        <v>ENERO 2015 / 18</v>
      </c>
      <c r="E276" s="152"/>
      <c r="F276" s="189"/>
      <c r="G276" s="152"/>
      <c r="H276" s="152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4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235"/>
      <c r="AR276" s="178">
        <v>18</v>
      </c>
      <c r="AS276" s="185">
        <v>42025</v>
      </c>
      <c r="AT276" s="179">
        <v>49791</v>
      </c>
      <c r="AU276" s="34" t="s">
        <v>136</v>
      </c>
      <c r="AV276" s="153">
        <v>0.77980000000000005</v>
      </c>
      <c r="AW276" s="34" t="s">
        <v>20</v>
      </c>
      <c r="AX276" s="34">
        <v>1</v>
      </c>
      <c r="AY276" s="34">
        <v>0.01</v>
      </c>
      <c r="AZ276" s="181">
        <v>0</v>
      </c>
      <c r="BA276" s="34">
        <v>43.5</v>
      </c>
      <c r="BB276" s="34">
        <v>-51</v>
      </c>
      <c r="BC276" s="34">
        <v>109</v>
      </c>
      <c r="BD276" s="34">
        <v>30</v>
      </c>
      <c r="BE276" s="155">
        <v>1.4E-2</v>
      </c>
      <c r="BF276" s="34">
        <v>13.5</v>
      </c>
      <c r="BG276" s="34">
        <v>3.1</v>
      </c>
      <c r="BH276" s="34">
        <v>1</v>
      </c>
      <c r="BI276" s="34">
        <v>1</v>
      </c>
      <c r="BJ276" s="34">
        <v>99</v>
      </c>
      <c r="BK276" s="34">
        <v>0</v>
      </c>
      <c r="BL276" s="34">
        <v>1</v>
      </c>
      <c r="BM276" s="34">
        <v>0.2</v>
      </c>
      <c r="BN276" s="34">
        <v>334</v>
      </c>
      <c r="BO276" s="34">
        <v>372</v>
      </c>
      <c r="BP276" s="34">
        <v>419</v>
      </c>
      <c r="BQ276" s="34">
        <v>478</v>
      </c>
      <c r="BR276" s="34">
        <v>0</v>
      </c>
      <c r="BS276" s="34">
        <v>1</v>
      </c>
      <c r="BT276" s="453"/>
      <c r="BU276" s="151">
        <v>0.77500000000000002</v>
      </c>
      <c r="BV276" s="151">
        <v>0.84</v>
      </c>
      <c r="BW276" s="151">
        <v>42.8</v>
      </c>
      <c r="BX276" s="151">
        <v>100</v>
      </c>
      <c r="BY276" s="151">
        <v>400</v>
      </c>
      <c r="BZ276" s="151">
        <v>572</v>
      </c>
      <c r="CA276" s="151">
        <v>0.3</v>
      </c>
      <c r="CB276" s="151">
        <v>1.5</v>
      </c>
      <c r="CC276" s="151">
        <v>-47</v>
      </c>
    </row>
    <row r="277" spans="1:81" x14ac:dyDescent="0.25">
      <c r="A277" s="44">
        <f t="shared" si="25"/>
        <v>2015</v>
      </c>
      <c r="B277" s="44" t="str">
        <f t="shared" si="25"/>
        <v>ENERO</v>
      </c>
      <c r="C277" s="44">
        <v>20</v>
      </c>
      <c r="D277" s="44" t="str">
        <f t="shared" si="24"/>
        <v>ENERO 2015 / 19</v>
      </c>
      <c r="E277" s="152"/>
      <c r="F277" s="189"/>
      <c r="G277" s="152"/>
      <c r="H277" s="152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4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235"/>
      <c r="AR277" s="178">
        <v>19</v>
      </c>
      <c r="AS277" s="185">
        <v>42028</v>
      </c>
      <c r="AT277" s="179">
        <v>49834</v>
      </c>
      <c r="AU277" s="34" t="s">
        <v>137</v>
      </c>
      <c r="AV277" s="153">
        <v>0.77959999999999996</v>
      </c>
      <c r="AW277" s="34" t="s">
        <v>20</v>
      </c>
      <c r="AX277" s="34">
        <v>1</v>
      </c>
      <c r="AY277" s="34">
        <v>0.01</v>
      </c>
      <c r="AZ277" s="181">
        <v>0</v>
      </c>
      <c r="BA277" s="34">
        <v>43.5</v>
      </c>
      <c r="BB277" s="34">
        <v>-53.5</v>
      </c>
      <c r="BC277" s="34">
        <v>104</v>
      </c>
      <c r="BD277" s="34">
        <v>30</v>
      </c>
      <c r="BE277" s="155">
        <v>1.4E-2</v>
      </c>
      <c r="BF277" s="34">
        <v>13.5</v>
      </c>
      <c r="BG277" s="34">
        <v>3.1</v>
      </c>
      <c r="BH277" s="34">
        <v>1</v>
      </c>
      <c r="BI277" s="34">
        <v>1</v>
      </c>
      <c r="BJ277" s="34">
        <v>99</v>
      </c>
      <c r="BK277" s="34">
        <v>0</v>
      </c>
      <c r="BL277" s="34">
        <v>1</v>
      </c>
      <c r="BM277" s="34">
        <v>0.1</v>
      </c>
      <c r="BN277" s="34">
        <v>336</v>
      </c>
      <c r="BO277" s="34">
        <v>370</v>
      </c>
      <c r="BP277" s="34">
        <v>419</v>
      </c>
      <c r="BQ277" s="34">
        <v>471</v>
      </c>
      <c r="BR277" s="34">
        <v>0</v>
      </c>
      <c r="BS277" s="34">
        <v>1</v>
      </c>
      <c r="BT277" s="453"/>
      <c r="BU277" s="151">
        <v>0.77500000000000002</v>
      </c>
      <c r="BV277" s="151">
        <v>0.84</v>
      </c>
      <c r="BW277" s="151">
        <v>42.8</v>
      </c>
      <c r="BX277" s="151">
        <v>100</v>
      </c>
      <c r="BY277" s="151">
        <v>400</v>
      </c>
      <c r="BZ277" s="151">
        <v>572</v>
      </c>
      <c r="CA277" s="151">
        <v>0.3</v>
      </c>
      <c r="CB277" s="151">
        <v>1.5</v>
      </c>
      <c r="CC277" s="151">
        <v>-47</v>
      </c>
    </row>
    <row r="278" spans="1:81" x14ac:dyDescent="0.25">
      <c r="A278" s="44">
        <f t="shared" si="25"/>
        <v>2015</v>
      </c>
      <c r="B278" s="44" t="str">
        <f t="shared" si="25"/>
        <v>ENERO</v>
      </c>
      <c r="C278" s="44">
        <v>21</v>
      </c>
      <c r="D278" s="44" t="str">
        <f t="shared" si="24"/>
        <v>ENERO 2015 / 20</v>
      </c>
      <c r="E278" s="152"/>
      <c r="F278" s="189"/>
      <c r="G278" s="152"/>
      <c r="H278" s="152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4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235"/>
      <c r="AR278" s="178">
        <v>20</v>
      </c>
      <c r="AS278" s="185">
        <v>42029</v>
      </c>
      <c r="AT278" s="179">
        <v>49871</v>
      </c>
      <c r="AU278" s="34" t="s">
        <v>132</v>
      </c>
      <c r="AV278" s="153">
        <v>0.77959999999999996</v>
      </c>
      <c r="AW278" s="34" t="s">
        <v>20</v>
      </c>
      <c r="AX278" s="34">
        <v>1</v>
      </c>
      <c r="AY278" s="34">
        <v>0.01</v>
      </c>
      <c r="AZ278" s="181">
        <v>0</v>
      </c>
      <c r="BA278" s="34">
        <v>43.5</v>
      </c>
      <c r="BB278" s="34">
        <v>-52.5</v>
      </c>
      <c r="BC278" s="34">
        <v>104</v>
      </c>
      <c r="BD278" s="34">
        <v>30</v>
      </c>
      <c r="BE278" s="155">
        <v>1.4E-2</v>
      </c>
      <c r="BF278" s="34">
        <v>13.5</v>
      </c>
      <c r="BG278" s="34">
        <v>3</v>
      </c>
      <c r="BH278" s="34">
        <v>1</v>
      </c>
      <c r="BI278" s="34">
        <v>1</v>
      </c>
      <c r="BJ278" s="34">
        <v>99</v>
      </c>
      <c r="BK278" s="34">
        <v>0</v>
      </c>
      <c r="BL278" s="34">
        <v>1</v>
      </c>
      <c r="BM278" s="34">
        <v>0.1</v>
      </c>
      <c r="BN278" s="34">
        <v>336</v>
      </c>
      <c r="BO278" s="34">
        <v>371</v>
      </c>
      <c r="BP278" s="34">
        <v>421</v>
      </c>
      <c r="BQ278" s="34">
        <v>473</v>
      </c>
      <c r="BR278" s="34">
        <v>0</v>
      </c>
      <c r="BS278" s="34">
        <v>1</v>
      </c>
      <c r="BT278" s="453"/>
      <c r="BU278" s="151">
        <v>0.77500000000000002</v>
      </c>
      <c r="BV278" s="151">
        <v>0.84</v>
      </c>
      <c r="BW278" s="151">
        <v>42.8</v>
      </c>
      <c r="BX278" s="151">
        <v>100</v>
      </c>
      <c r="BY278" s="151">
        <v>400</v>
      </c>
      <c r="BZ278" s="151">
        <v>572</v>
      </c>
      <c r="CA278" s="151">
        <v>0.3</v>
      </c>
      <c r="CB278" s="151">
        <v>1.5</v>
      </c>
      <c r="CC278" s="151">
        <v>-47</v>
      </c>
    </row>
    <row r="279" spans="1:81" x14ac:dyDescent="0.25">
      <c r="A279" s="44">
        <f t="shared" si="25"/>
        <v>2015</v>
      </c>
      <c r="B279" s="44" t="str">
        <f t="shared" si="25"/>
        <v>ENERO</v>
      </c>
      <c r="C279" s="44">
        <v>22</v>
      </c>
      <c r="D279" s="44" t="str">
        <f t="shared" si="24"/>
        <v>ENERO 2015 / 21</v>
      </c>
      <c r="E279" s="152"/>
      <c r="F279" s="189"/>
      <c r="G279" s="152"/>
      <c r="H279" s="152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4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235"/>
      <c r="AR279" s="178">
        <v>21</v>
      </c>
      <c r="AS279" s="185">
        <v>42031</v>
      </c>
      <c r="AT279" s="179">
        <v>49909</v>
      </c>
      <c r="AU279" s="34" t="s">
        <v>135</v>
      </c>
      <c r="AV279" s="153">
        <v>0.77890000000000004</v>
      </c>
      <c r="AW279" s="34" t="s">
        <v>20</v>
      </c>
      <c r="AX279" s="34">
        <v>1</v>
      </c>
      <c r="AY279" s="34">
        <v>0.01</v>
      </c>
      <c r="AZ279" s="181">
        <v>0</v>
      </c>
      <c r="BA279" s="34">
        <v>43.6</v>
      </c>
      <c r="BB279" s="34">
        <v>-52.5</v>
      </c>
      <c r="BC279" s="34">
        <v>106</v>
      </c>
      <c r="BD279" s="34">
        <v>30</v>
      </c>
      <c r="BE279" s="155">
        <v>1.4E-2</v>
      </c>
      <c r="BF279" s="34">
        <v>12.2</v>
      </c>
      <c r="BG279" s="34">
        <v>3.1</v>
      </c>
      <c r="BH279" s="34">
        <v>1</v>
      </c>
      <c r="BI279" s="34">
        <v>1</v>
      </c>
      <c r="BJ279" s="34">
        <v>99</v>
      </c>
      <c r="BK279" s="34">
        <v>1</v>
      </c>
      <c r="BL279" s="34">
        <v>1</v>
      </c>
      <c r="BM279" s="34">
        <v>0.2</v>
      </c>
      <c r="BN279" s="34">
        <v>333</v>
      </c>
      <c r="BO279" s="34">
        <v>370</v>
      </c>
      <c r="BP279" s="34">
        <v>419</v>
      </c>
      <c r="BQ279" s="34">
        <v>469</v>
      </c>
      <c r="BR279" s="34">
        <v>0</v>
      </c>
      <c r="BS279" s="34">
        <v>1</v>
      </c>
      <c r="BT279" s="453"/>
      <c r="BU279" s="151">
        <v>0.77500000000000002</v>
      </c>
      <c r="BV279" s="151">
        <v>0.84</v>
      </c>
      <c r="BW279" s="151">
        <v>42.8</v>
      </c>
      <c r="BX279" s="151">
        <v>100</v>
      </c>
      <c r="BY279" s="151">
        <v>400</v>
      </c>
      <c r="BZ279" s="151">
        <v>572</v>
      </c>
      <c r="CA279" s="151">
        <v>0.3</v>
      </c>
      <c r="CB279" s="151">
        <v>1.5</v>
      </c>
      <c r="CC279" s="151">
        <v>-47</v>
      </c>
    </row>
    <row r="280" spans="1:81" x14ac:dyDescent="0.25">
      <c r="A280" s="44">
        <f t="shared" si="25"/>
        <v>2015</v>
      </c>
      <c r="B280" s="44" t="str">
        <f t="shared" si="25"/>
        <v>ENERO</v>
      </c>
      <c r="C280" s="44">
        <v>23</v>
      </c>
      <c r="D280" s="44" t="str">
        <f t="shared" si="24"/>
        <v>ENERO 2015 / 22</v>
      </c>
      <c r="E280" s="152"/>
      <c r="F280" s="189"/>
      <c r="G280" s="152"/>
      <c r="H280" s="152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4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235"/>
      <c r="AR280" s="178">
        <v>22</v>
      </c>
      <c r="AS280" s="185">
        <v>42032</v>
      </c>
      <c r="AT280" s="179">
        <v>49911</v>
      </c>
      <c r="AU280" s="34" t="s">
        <v>136</v>
      </c>
      <c r="AV280" s="153">
        <v>0.7792</v>
      </c>
      <c r="AW280" s="34" t="s">
        <v>20</v>
      </c>
      <c r="AX280" s="34">
        <v>1</v>
      </c>
      <c r="AY280" s="34">
        <v>0.01</v>
      </c>
      <c r="AZ280" s="181">
        <v>0</v>
      </c>
      <c r="BA280" s="34">
        <v>43.4</v>
      </c>
      <c r="BB280" s="34">
        <v>-52</v>
      </c>
      <c r="BC280" s="34">
        <v>106</v>
      </c>
      <c r="BD280" s="34">
        <v>30</v>
      </c>
      <c r="BE280" s="155">
        <v>1.4E-2</v>
      </c>
      <c r="BF280" s="34">
        <v>12.2</v>
      </c>
      <c r="BG280" s="34">
        <v>3.1</v>
      </c>
      <c r="BH280" s="34">
        <v>1</v>
      </c>
      <c r="BI280" s="34">
        <v>1</v>
      </c>
      <c r="BJ280" s="34">
        <v>99</v>
      </c>
      <c r="BK280" s="34">
        <v>0</v>
      </c>
      <c r="BL280" s="34">
        <v>1</v>
      </c>
      <c r="BM280" s="34">
        <v>0.2</v>
      </c>
      <c r="BN280" s="34">
        <v>334</v>
      </c>
      <c r="BO280" s="34">
        <v>370</v>
      </c>
      <c r="BP280" s="34">
        <v>419</v>
      </c>
      <c r="BQ280" s="34">
        <v>471</v>
      </c>
      <c r="BR280" s="34">
        <v>0</v>
      </c>
      <c r="BS280" s="34">
        <v>1</v>
      </c>
      <c r="BT280" s="453"/>
      <c r="BU280" s="151">
        <v>0.77500000000000002</v>
      </c>
      <c r="BV280" s="151">
        <v>0.84</v>
      </c>
      <c r="BW280" s="151">
        <v>42.8</v>
      </c>
      <c r="BX280" s="151">
        <v>100</v>
      </c>
      <c r="BY280" s="151">
        <v>400</v>
      </c>
      <c r="BZ280" s="151">
        <v>572</v>
      </c>
      <c r="CA280" s="151">
        <v>0.3</v>
      </c>
      <c r="CB280" s="151">
        <v>1.5</v>
      </c>
      <c r="CC280" s="151">
        <v>-47</v>
      </c>
    </row>
    <row r="281" spans="1:81" x14ac:dyDescent="0.25">
      <c r="A281" s="44">
        <f t="shared" si="25"/>
        <v>2015</v>
      </c>
      <c r="B281" s="44" t="str">
        <f t="shared" si="25"/>
        <v>ENERO</v>
      </c>
      <c r="C281" s="44">
        <v>24</v>
      </c>
      <c r="D281" s="44" t="str">
        <f t="shared" si="24"/>
        <v>ENERO 2015 / 23</v>
      </c>
      <c r="E281" s="152"/>
      <c r="F281" s="189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4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235"/>
      <c r="AR281" s="178">
        <v>23</v>
      </c>
      <c r="AS281" s="185">
        <v>42035</v>
      </c>
      <c r="AT281" s="179">
        <v>49981</v>
      </c>
      <c r="AU281" s="34" t="s">
        <v>137</v>
      </c>
      <c r="AV281" s="153">
        <v>0.78090000000000004</v>
      </c>
      <c r="AW281" s="34" t="s">
        <v>20</v>
      </c>
      <c r="AX281" s="34">
        <v>1</v>
      </c>
      <c r="AY281" s="34">
        <v>0.01</v>
      </c>
      <c r="AZ281" s="181">
        <v>0</v>
      </c>
      <c r="BA281" s="34">
        <v>43.5</v>
      </c>
      <c r="BB281" s="34">
        <v>-52</v>
      </c>
      <c r="BC281" s="34">
        <v>106</v>
      </c>
      <c r="BD281" s="34">
        <v>29</v>
      </c>
      <c r="BE281" s="155">
        <v>1.4E-2</v>
      </c>
      <c r="BF281" s="34">
        <v>13.4</v>
      </c>
      <c r="BG281" s="34">
        <v>3.2</v>
      </c>
      <c r="BH281" s="34">
        <v>1</v>
      </c>
      <c r="BI281" s="34">
        <v>1</v>
      </c>
      <c r="BJ281" s="34">
        <v>99</v>
      </c>
      <c r="BK281" s="34">
        <v>0</v>
      </c>
      <c r="BL281" s="34">
        <v>1</v>
      </c>
      <c r="BM281" s="34">
        <v>0.2</v>
      </c>
      <c r="BN281" s="34">
        <v>333</v>
      </c>
      <c r="BO281" s="34">
        <v>372</v>
      </c>
      <c r="BP281" s="34">
        <v>424</v>
      </c>
      <c r="BQ281" s="34">
        <v>471</v>
      </c>
      <c r="BR281" s="34">
        <v>0</v>
      </c>
      <c r="BS281" s="34">
        <v>1</v>
      </c>
      <c r="BT281" s="453"/>
      <c r="BU281" s="151">
        <v>0.77500000000000002</v>
      </c>
      <c r="BV281" s="151">
        <v>0.84</v>
      </c>
      <c r="BW281" s="151">
        <v>42.8</v>
      </c>
      <c r="BX281" s="151">
        <v>100</v>
      </c>
      <c r="BY281" s="151">
        <v>400</v>
      </c>
      <c r="BZ281" s="151">
        <v>572</v>
      </c>
      <c r="CA281" s="151">
        <v>0.3</v>
      </c>
      <c r="CB281" s="151">
        <v>1.5</v>
      </c>
      <c r="CC281" s="151">
        <v>-47</v>
      </c>
    </row>
    <row r="282" spans="1:81" x14ac:dyDescent="0.25">
      <c r="A282" s="44">
        <f t="shared" si="25"/>
        <v>2015</v>
      </c>
      <c r="B282" s="44" t="str">
        <f t="shared" si="25"/>
        <v>ENERO</v>
      </c>
      <c r="C282" s="44">
        <v>25</v>
      </c>
      <c r="D282" s="44" t="str">
        <f t="shared" si="24"/>
        <v>ENERO 2015 / 24</v>
      </c>
    </row>
    <row r="283" spans="1:81" x14ac:dyDescent="0.25">
      <c r="A283" s="44">
        <f t="shared" si="25"/>
        <v>2015</v>
      </c>
      <c r="B283" s="44" t="str">
        <f t="shared" si="25"/>
        <v>ENERO</v>
      </c>
      <c r="C283" s="44">
        <v>26</v>
      </c>
      <c r="D283" s="44" t="str">
        <f t="shared" si="24"/>
        <v>ENERO 2015 / 25</v>
      </c>
    </row>
    <row r="284" spans="1:81" x14ac:dyDescent="0.25">
      <c r="A284" s="44">
        <f t="shared" si="25"/>
        <v>2015</v>
      </c>
      <c r="B284" s="44" t="str">
        <f t="shared" si="25"/>
        <v>ENERO</v>
      </c>
      <c r="C284" s="44">
        <v>27</v>
      </c>
      <c r="D284" s="44" t="str">
        <f t="shared" si="24"/>
        <v>ENERO 2015 / 26</v>
      </c>
    </row>
    <row r="285" spans="1:81" x14ac:dyDescent="0.25">
      <c r="A285" s="44">
        <f t="shared" si="25"/>
        <v>2015</v>
      </c>
      <c r="B285" s="44" t="str">
        <f t="shared" si="25"/>
        <v>ENERO</v>
      </c>
      <c r="C285" s="44">
        <v>28</v>
      </c>
      <c r="D285" s="44" t="str">
        <f t="shared" si="24"/>
        <v>ENERO 2015 / 27</v>
      </c>
    </row>
    <row r="286" spans="1:81" x14ac:dyDescent="0.25">
      <c r="A286" s="44">
        <f t="shared" si="25"/>
        <v>2015</v>
      </c>
      <c r="B286" s="44" t="str">
        <f t="shared" si="25"/>
        <v>ENERO</v>
      </c>
      <c r="C286" s="44">
        <v>29</v>
      </c>
      <c r="D286" s="44" t="str">
        <f t="shared" si="24"/>
        <v>ENERO 2015 / 28</v>
      </c>
    </row>
    <row r="287" spans="1:81" x14ac:dyDescent="0.25">
      <c r="A287" s="44">
        <f t="shared" si="25"/>
        <v>2015</v>
      </c>
      <c r="B287" s="44" t="str">
        <f t="shared" si="25"/>
        <v>ENERO</v>
      </c>
      <c r="C287" s="44">
        <v>30</v>
      </c>
      <c r="D287" s="44" t="str">
        <f t="shared" si="24"/>
        <v>ENERO 2015 / 29</v>
      </c>
    </row>
    <row r="288" spans="1:81" x14ac:dyDescent="0.25">
      <c r="A288" s="44">
        <f t="shared" si="25"/>
        <v>2015</v>
      </c>
      <c r="B288" s="44" t="str">
        <f t="shared" si="25"/>
        <v>ENERO</v>
      </c>
      <c r="C288" s="44">
        <v>31</v>
      </c>
      <c r="D288" s="44" t="str">
        <f t="shared" si="24"/>
        <v>ENERO 2015 / 30</v>
      </c>
    </row>
    <row r="289" spans="1:81" s="206" customFormat="1" x14ac:dyDescent="0.25">
      <c r="D289" s="44" t="str">
        <f t="shared" si="24"/>
        <v>ENERO 2015 / 31</v>
      </c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55"/>
      <c r="AB289" s="44"/>
      <c r="AC289" s="44"/>
      <c r="AD289" s="44"/>
      <c r="AE289" s="44"/>
      <c r="AF289" s="44"/>
      <c r="AG289" s="417"/>
      <c r="AH289" s="44"/>
      <c r="AI289" s="44"/>
      <c r="AJ289" s="44"/>
      <c r="AK289" s="44"/>
      <c r="AL289" s="44"/>
      <c r="AM289" s="44"/>
      <c r="AN289" s="44"/>
      <c r="AO289" s="44"/>
      <c r="AP289" s="44"/>
      <c r="AQ289" s="207"/>
      <c r="AR289" s="44"/>
      <c r="AS289" s="44"/>
      <c r="AT289" s="44"/>
      <c r="AU289" s="44"/>
      <c r="AV289" s="44"/>
      <c r="AW289" s="44"/>
      <c r="AX289" s="55"/>
      <c r="AY289" s="44"/>
      <c r="AZ289" s="44"/>
      <c r="BA289" s="44"/>
      <c r="BB289" s="44"/>
      <c r="BC289" s="44"/>
      <c r="BD289" s="44"/>
      <c r="BE289" s="44"/>
      <c r="BF289" s="44"/>
      <c r="BG289" s="44"/>
      <c r="BH289" s="44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11"/>
      <c r="BU289" s="44"/>
      <c r="BV289" s="55"/>
      <c r="BW289" s="44"/>
      <c r="BX289" s="44"/>
      <c r="BY289" s="44"/>
      <c r="BZ289" s="44"/>
      <c r="CA289" s="44"/>
      <c r="CB289" s="44"/>
      <c r="CC289" s="44"/>
    </row>
    <row r="290" spans="1:81" ht="15.75" x14ac:dyDescent="0.25">
      <c r="A290" s="44">
        <v>2015</v>
      </c>
      <c r="B290" s="44" t="s">
        <v>240</v>
      </c>
      <c r="C290" s="44">
        <v>1</v>
      </c>
      <c r="D290" s="208" t="s">
        <v>228</v>
      </c>
      <c r="E290" s="209">
        <f>IFERROR(AVERAGE(E259:E289),"")</f>
        <v>7</v>
      </c>
      <c r="F290" s="209">
        <f>IFERROR(AVERAGE(F259:F289),"")</f>
        <v>41990.461538461539</v>
      </c>
      <c r="G290" s="209">
        <f>IFERROR(AVERAGE(G259:G289),"")</f>
        <v>49608.461538461539</v>
      </c>
      <c r="H290" s="209" t="str">
        <f>IFERROR(AVERAGE(H259:H289),"")</f>
        <v/>
      </c>
      <c r="I290" s="209">
        <f>IFERROR(AVERAGE(I259:I289),"")</f>
        <v>0.77870769230769232</v>
      </c>
      <c r="J290" s="209" t="str">
        <f t="shared" ref="J290:BU290" si="26">IFERROR(AVERAGE(J259:J289),"")</f>
        <v/>
      </c>
      <c r="K290" s="209">
        <f t="shared" si="26"/>
        <v>0.5</v>
      </c>
      <c r="L290" s="209">
        <f t="shared" si="26"/>
        <v>0</v>
      </c>
      <c r="M290" s="209">
        <f t="shared" si="26"/>
        <v>0</v>
      </c>
      <c r="N290" s="209">
        <f t="shared" si="26"/>
        <v>43.5</v>
      </c>
      <c r="O290" s="209">
        <f t="shared" si="26"/>
        <v>-51.769230769230766</v>
      </c>
      <c r="P290" s="209">
        <f t="shared" si="26"/>
        <v>102.84615384615384</v>
      </c>
      <c r="Q290" s="209">
        <f t="shared" si="26"/>
        <v>29.96153846153846</v>
      </c>
      <c r="R290" s="209">
        <f t="shared" si="26"/>
        <v>0</v>
      </c>
      <c r="S290" s="209">
        <f t="shared" si="26"/>
        <v>12.099999999999998</v>
      </c>
      <c r="T290" s="209">
        <f t="shared" si="26"/>
        <v>2.9938461538461536</v>
      </c>
      <c r="U290" s="209">
        <f t="shared" si="26"/>
        <v>1</v>
      </c>
      <c r="V290" s="209">
        <f t="shared" si="26"/>
        <v>1</v>
      </c>
      <c r="W290" s="209">
        <f t="shared" si="26"/>
        <v>100</v>
      </c>
      <c r="X290" s="209">
        <f t="shared" si="26"/>
        <v>0</v>
      </c>
      <c r="Y290" s="209">
        <f t="shared" si="26"/>
        <v>7.6923076923076927E-2</v>
      </c>
      <c r="Z290" s="209">
        <f t="shared" si="26"/>
        <v>0.33846153846153842</v>
      </c>
      <c r="AA290" s="209">
        <f t="shared" si="26"/>
        <v>328.23076923076923</v>
      </c>
      <c r="AB290" s="209">
        <f t="shared" si="26"/>
        <v>360.84615384615387</v>
      </c>
      <c r="AC290" s="209">
        <f t="shared" si="26"/>
        <v>417.23076923076923</v>
      </c>
      <c r="AD290" s="209">
        <f t="shared" si="26"/>
        <v>492.30769230769232</v>
      </c>
      <c r="AE290" s="209">
        <f t="shared" si="26"/>
        <v>1.3846153846153846</v>
      </c>
      <c r="AF290" s="209">
        <f t="shared" si="26"/>
        <v>0</v>
      </c>
      <c r="AG290" s="418" t="str">
        <f t="shared" si="26"/>
        <v/>
      </c>
      <c r="AH290" s="209">
        <f t="shared" si="26"/>
        <v>0.77500000000000024</v>
      </c>
      <c r="AI290" s="209">
        <f t="shared" si="26"/>
        <v>0.84</v>
      </c>
      <c r="AJ290" s="209">
        <f t="shared" si="26"/>
        <v>42.8</v>
      </c>
      <c r="AK290" s="209">
        <f t="shared" si="26"/>
        <v>100</v>
      </c>
      <c r="AL290" s="209">
        <f t="shared" si="26"/>
        <v>400</v>
      </c>
      <c r="AM290" s="209">
        <f t="shared" si="26"/>
        <v>572</v>
      </c>
      <c r="AN290" s="209">
        <f t="shared" si="26"/>
        <v>0.29999999999999993</v>
      </c>
      <c r="AO290" s="209">
        <f t="shared" si="26"/>
        <v>1.5</v>
      </c>
      <c r="AP290" s="209">
        <f t="shared" si="26"/>
        <v>-47</v>
      </c>
      <c r="AQ290" s="209" t="str">
        <f t="shared" si="26"/>
        <v/>
      </c>
      <c r="AR290" s="209">
        <f t="shared" si="26"/>
        <v>12</v>
      </c>
      <c r="AS290" s="209">
        <f t="shared" si="26"/>
        <v>42018.34782608696</v>
      </c>
      <c r="AT290" s="209">
        <f t="shared" si="26"/>
        <v>49548.130434782608</v>
      </c>
      <c r="AU290" s="209" t="str">
        <f t="shared" si="26"/>
        <v/>
      </c>
      <c r="AV290" s="209">
        <f t="shared" si="26"/>
        <v>0.77883043478260849</v>
      </c>
      <c r="AW290" s="209" t="str">
        <f t="shared" si="26"/>
        <v/>
      </c>
      <c r="AX290" s="210">
        <f t="shared" si="26"/>
        <v>1</v>
      </c>
      <c r="AY290" s="209">
        <f t="shared" si="26"/>
        <v>1.0000000000000004E-2</v>
      </c>
      <c r="AZ290" s="209">
        <f t="shared" si="26"/>
        <v>0</v>
      </c>
      <c r="BA290" s="209">
        <f t="shared" si="26"/>
        <v>43.495652173913044</v>
      </c>
      <c r="BB290" s="209">
        <f t="shared" si="26"/>
        <v>-52.456521739130437</v>
      </c>
      <c r="BC290" s="209">
        <f t="shared" si="26"/>
        <v>105.56521739130434</v>
      </c>
      <c r="BD290" s="209">
        <f t="shared" si="26"/>
        <v>29.608695652173914</v>
      </c>
      <c r="BE290" s="209">
        <f t="shared" si="26"/>
        <v>1.5043478260869573E-2</v>
      </c>
      <c r="BF290" s="209">
        <f t="shared" si="26"/>
        <v>13.665217391304346</v>
      </c>
      <c r="BG290" s="209">
        <f t="shared" si="26"/>
        <v>3.0739130434782611</v>
      </c>
      <c r="BH290" s="209">
        <f t="shared" si="26"/>
        <v>1</v>
      </c>
      <c r="BI290" s="209">
        <f t="shared" si="26"/>
        <v>1</v>
      </c>
      <c r="BJ290" s="209">
        <f t="shared" si="26"/>
        <v>99</v>
      </c>
      <c r="BK290" s="209">
        <f t="shared" si="26"/>
        <v>0.69565217391304346</v>
      </c>
      <c r="BL290" s="209">
        <f t="shared" si="26"/>
        <v>1</v>
      </c>
      <c r="BM290" s="209">
        <f t="shared" si="26"/>
        <v>0.15652173913043482</v>
      </c>
      <c r="BN290" s="209">
        <f t="shared" si="26"/>
        <v>334.13043478260869</v>
      </c>
      <c r="BO290" s="209">
        <f t="shared" si="26"/>
        <v>370.30434782608694</v>
      </c>
      <c r="BP290" s="209">
        <f t="shared" si="26"/>
        <v>419</v>
      </c>
      <c r="BQ290" s="209">
        <f t="shared" si="26"/>
        <v>472.56521739130437</v>
      </c>
      <c r="BR290" s="209">
        <f t="shared" si="26"/>
        <v>0</v>
      </c>
      <c r="BS290" s="209">
        <f t="shared" si="26"/>
        <v>1.0217391304347827</v>
      </c>
      <c r="BT290" s="412" t="str">
        <f t="shared" si="26"/>
        <v/>
      </c>
      <c r="BU290" s="209">
        <f t="shared" si="26"/>
        <v>0.77500000000000013</v>
      </c>
      <c r="BV290" s="210">
        <f>IFERROR(AVERAGE(BV259:BV289),"")</f>
        <v>0.84</v>
      </c>
      <c r="BW290" s="206"/>
      <c r="BX290" s="206"/>
      <c r="BY290" s="206"/>
      <c r="BZ290" s="206"/>
      <c r="CA290" s="206"/>
      <c r="CB290" s="206"/>
      <c r="CC290" s="206"/>
    </row>
    <row r="291" spans="1:81" x14ac:dyDescent="0.25">
      <c r="A291" s="44">
        <f>A290</f>
        <v>2015</v>
      </c>
      <c r="B291" s="44" t="str">
        <f>B290</f>
        <v>FEBRERO</v>
      </c>
      <c r="C291" s="44">
        <v>2</v>
      </c>
      <c r="D291" s="44" t="str">
        <f t="shared" ref="D291:D321" si="27">B290&amp;" "&amp;A290&amp;" / "&amp;C290</f>
        <v>FEBRERO 2015 / 1</v>
      </c>
      <c r="E291" s="178">
        <v>1</v>
      </c>
      <c r="F291" s="185">
        <v>42050</v>
      </c>
      <c r="G291" s="179">
        <v>50389</v>
      </c>
      <c r="H291" s="33" t="s">
        <v>131</v>
      </c>
      <c r="I291" s="153">
        <v>0.78049999999999997</v>
      </c>
      <c r="J291" s="34" t="s">
        <v>20</v>
      </c>
      <c r="K291" s="34">
        <v>0.5</v>
      </c>
      <c r="L291" s="34">
        <v>0</v>
      </c>
      <c r="M291" s="34">
        <v>0</v>
      </c>
      <c r="N291" s="34">
        <v>43.5</v>
      </c>
      <c r="O291" s="34">
        <v>-48</v>
      </c>
      <c r="P291" s="34">
        <v>108</v>
      </c>
      <c r="Q291" s="34">
        <v>29.5</v>
      </c>
      <c r="R291" s="155">
        <v>0</v>
      </c>
      <c r="S291" s="34">
        <v>12.3</v>
      </c>
      <c r="T291" s="34">
        <v>3.3</v>
      </c>
      <c r="U291" s="34">
        <v>1</v>
      </c>
      <c r="V291" s="34">
        <v>1</v>
      </c>
      <c r="W291" s="34">
        <v>100</v>
      </c>
      <c r="X291" s="34">
        <v>0</v>
      </c>
      <c r="Y291" s="34">
        <v>0</v>
      </c>
      <c r="Z291" s="34">
        <v>0.4</v>
      </c>
      <c r="AA291" s="34">
        <v>334</v>
      </c>
      <c r="AB291" s="34">
        <v>369</v>
      </c>
      <c r="AC291" s="34">
        <v>420</v>
      </c>
      <c r="AD291" s="34">
        <v>492</v>
      </c>
      <c r="AE291" s="34">
        <v>1.5</v>
      </c>
      <c r="AF291" s="34">
        <v>0</v>
      </c>
      <c r="AG291" s="450"/>
      <c r="AH291" s="151">
        <v>0.77500000000000002</v>
      </c>
      <c r="AI291" s="151">
        <v>0.84</v>
      </c>
      <c r="AJ291" s="151">
        <v>42.8</v>
      </c>
      <c r="AK291" s="151">
        <v>100</v>
      </c>
      <c r="AL291" s="151">
        <v>400</v>
      </c>
      <c r="AM291" s="151">
        <v>572</v>
      </c>
      <c r="AN291" s="151">
        <v>0.3</v>
      </c>
      <c r="AO291" s="151">
        <v>1.5</v>
      </c>
      <c r="AP291" s="151">
        <v>-47</v>
      </c>
      <c r="AQ291" s="235"/>
      <c r="AR291" s="178">
        <v>1</v>
      </c>
      <c r="AS291" s="185">
        <v>42037</v>
      </c>
      <c r="AT291" s="179">
        <v>50153</v>
      </c>
      <c r="AU291" s="33" t="s">
        <v>132</v>
      </c>
      <c r="AV291" s="153">
        <v>0.78090000000000004</v>
      </c>
      <c r="AW291" s="34" t="s">
        <v>20</v>
      </c>
      <c r="AX291" s="34">
        <v>1</v>
      </c>
      <c r="AY291" s="34">
        <v>0.01</v>
      </c>
      <c r="AZ291" s="34">
        <v>0</v>
      </c>
      <c r="BA291" s="34">
        <v>43.5</v>
      </c>
      <c r="BB291" s="34">
        <v>-52.5</v>
      </c>
      <c r="BC291" s="34">
        <v>106</v>
      </c>
      <c r="BD291" s="34">
        <v>29</v>
      </c>
      <c r="BE291" s="155">
        <v>1.4E-2</v>
      </c>
      <c r="BF291" s="34">
        <v>13.2</v>
      </c>
      <c r="BG291" s="34">
        <v>3.2</v>
      </c>
      <c r="BH291" s="34">
        <v>1</v>
      </c>
      <c r="BI291" s="34">
        <v>1</v>
      </c>
      <c r="BJ291" s="34">
        <v>99</v>
      </c>
      <c r="BK291" s="34">
        <v>0</v>
      </c>
      <c r="BL291" s="34">
        <v>1</v>
      </c>
      <c r="BM291" s="34">
        <v>0.2</v>
      </c>
      <c r="BN291" s="34">
        <v>334</v>
      </c>
      <c r="BO291" s="34">
        <v>372</v>
      </c>
      <c r="BP291" s="34">
        <v>423</v>
      </c>
      <c r="BQ291" s="34">
        <v>478</v>
      </c>
      <c r="BR291" s="34">
        <v>0</v>
      </c>
      <c r="BS291" s="34">
        <v>1</v>
      </c>
      <c r="BT291" s="453"/>
      <c r="BU291" s="151">
        <v>0.77500000000000002</v>
      </c>
      <c r="BV291" s="151">
        <v>0.84</v>
      </c>
      <c r="BW291" s="151">
        <v>42.8</v>
      </c>
      <c r="BX291" s="151">
        <v>100</v>
      </c>
      <c r="BY291" s="151">
        <v>400</v>
      </c>
      <c r="BZ291" s="151">
        <v>572</v>
      </c>
      <c r="CA291" s="151">
        <v>0.3</v>
      </c>
      <c r="CB291" s="151">
        <v>1.5</v>
      </c>
      <c r="CC291" s="151">
        <v>-47</v>
      </c>
    </row>
    <row r="292" spans="1:81" x14ac:dyDescent="0.25">
      <c r="A292" s="44">
        <f t="shared" ref="A292:B320" si="28">A291</f>
        <v>2015</v>
      </c>
      <c r="B292" s="44" t="str">
        <f t="shared" si="28"/>
        <v>FEBRERO</v>
      </c>
      <c r="C292" s="44">
        <v>3</v>
      </c>
      <c r="D292" s="44" t="str">
        <f t="shared" si="27"/>
        <v>FEBRERO 2015 / 2</v>
      </c>
      <c r="E292" s="178">
        <v>2</v>
      </c>
      <c r="F292" s="185">
        <v>42051</v>
      </c>
      <c r="G292" s="179">
        <v>50407</v>
      </c>
      <c r="H292" s="34" t="s">
        <v>130</v>
      </c>
      <c r="I292" s="153">
        <v>0.78049999999999997</v>
      </c>
      <c r="J292" s="34" t="s">
        <v>20</v>
      </c>
      <c r="K292" s="34">
        <v>0.5</v>
      </c>
      <c r="L292" s="34">
        <v>0</v>
      </c>
      <c r="M292" s="34">
        <v>0</v>
      </c>
      <c r="N292" s="34">
        <v>43.5</v>
      </c>
      <c r="O292" s="34">
        <v>-48.5</v>
      </c>
      <c r="P292" s="34">
        <v>105</v>
      </c>
      <c r="Q292" s="34">
        <v>29.5</v>
      </c>
      <c r="R292" s="155">
        <v>0</v>
      </c>
      <c r="S292" s="34">
        <v>12.2</v>
      </c>
      <c r="T292" s="34">
        <v>3.25</v>
      </c>
      <c r="U292" s="34">
        <v>1</v>
      </c>
      <c r="V292" s="34">
        <v>1</v>
      </c>
      <c r="W292" s="34">
        <v>100</v>
      </c>
      <c r="X292" s="34">
        <v>0</v>
      </c>
      <c r="Y292" s="34">
        <v>0</v>
      </c>
      <c r="Z292" s="34">
        <v>0.4</v>
      </c>
      <c r="AA292" s="34">
        <v>334</v>
      </c>
      <c r="AB292" s="34">
        <v>370</v>
      </c>
      <c r="AC292" s="34">
        <v>420</v>
      </c>
      <c r="AD292" s="34">
        <v>490</v>
      </c>
      <c r="AE292" s="34">
        <v>1.5</v>
      </c>
      <c r="AF292" s="34">
        <v>0</v>
      </c>
      <c r="AG292" s="450"/>
      <c r="AH292" s="151">
        <v>0.77500000000000002</v>
      </c>
      <c r="AI292" s="151">
        <v>0.84</v>
      </c>
      <c r="AJ292" s="151">
        <v>42.8</v>
      </c>
      <c r="AK292" s="151">
        <v>100</v>
      </c>
      <c r="AL292" s="151">
        <v>400</v>
      </c>
      <c r="AM292" s="151">
        <v>572</v>
      </c>
      <c r="AN292" s="151">
        <v>0.3</v>
      </c>
      <c r="AO292" s="151">
        <v>1.5</v>
      </c>
      <c r="AP292" s="151">
        <v>-47</v>
      </c>
      <c r="AQ292" s="235"/>
      <c r="AR292" s="178">
        <v>2</v>
      </c>
      <c r="AS292" s="185">
        <v>42038</v>
      </c>
      <c r="AT292" s="179">
        <v>50170</v>
      </c>
      <c r="AU292" s="34" t="s">
        <v>132</v>
      </c>
      <c r="AV292" s="153">
        <v>0.78100000000000003</v>
      </c>
      <c r="AW292" s="34" t="s">
        <v>20</v>
      </c>
      <c r="AX292" s="34">
        <v>1</v>
      </c>
      <c r="AY292" s="34">
        <v>0.01</v>
      </c>
      <c r="AZ292" s="34">
        <v>0</v>
      </c>
      <c r="BA292" s="34">
        <v>43.5</v>
      </c>
      <c r="BB292" s="34">
        <v>-52</v>
      </c>
      <c r="BC292" s="34">
        <v>107</v>
      </c>
      <c r="BD292" s="34">
        <v>29</v>
      </c>
      <c r="BE292" s="155">
        <v>1.4E-2</v>
      </c>
      <c r="BF292" s="34">
        <v>13.4</v>
      </c>
      <c r="BG292" s="34">
        <v>3</v>
      </c>
      <c r="BH292" s="34">
        <v>1</v>
      </c>
      <c r="BI292" s="34">
        <v>1</v>
      </c>
      <c r="BJ292" s="34">
        <v>99</v>
      </c>
      <c r="BK292" s="34">
        <v>0</v>
      </c>
      <c r="BL292" s="34">
        <v>1</v>
      </c>
      <c r="BM292" s="34">
        <v>0.2</v>
      </c>
      <c r="BN292" s="34">
        <v>336</v>
      </c>
      <c r="BO292" s="34">
        <v>376</v>
      </c>
      <c r="BP292" s="34">
        <v>423</v>
      </c>
      <c r="BQ292" s="34">
        <v>480</v>
      </c>
      <c r="BR292" s="34">
        <v>0</v>
      </c>
      <c r="BS292" s="34">
        <v>1</v>
      </c>
      <c r="BT292" s="453"/>
      <c r="BU292" s="151">
        <v>0.77500000000000002</v>
      </c>
      <c r="BV292" s="151">
        <v>0.84</v>
      </c>
      <c r="BW292" s="151">
        <v>42.8</v>
      </c>
      <c r="BX292" s="151">
        <v>100</v>
      </c>
      <c r="BY292" s="151">
        <v>400</v>
      </c>
      <c r="BZ292" s="151">
        <v>572</v>
      </c>
      <c r="CA292" s="151">
        <v>0.3</v>
      </c>
      <c r="CB292" s="151">
        <v>1.5</v>
      </c>
      <c r="CC292" s="151">
        <v>-47</v>
      </c>
    </row>
    <row r="293" spans="1:81" x14ac:dyDescent="0.25">
      <c r="A293" s="44">
        <f t="shared" si="28"/>
        <v>2015</v>
      </c>
      <c r="B293" s="44" t="str">
        <f t="shared" si="28"/>
        <v>FEBRERO</v>
      </c>
      <c r="C293" s="44">
        <v>4</v>
      </c>
      <c r="D293" s="44" t="str">
        <f t="shared" si="27"/>
        <v>FEBRERO 2015 / 3</v>
      </c>
      <c r="E293" s="178">
        <v>3</v>
      </c>
      <c r="F293" s="185">
        <v>42053</v>
      </c>
      <c r="G293" s="179">
        <v>50422</v>
      </c>
      <c r="H293" s="34" t="s">
        <v>132</v>
      </c>
      <c r="I293" s="153">
        <v>0.77959999999999996</v>
      </c>
      <c r="J293" s="34" t="s">
        <v>20</v>
      </c>
      <c r="K293" s="34">
        <v>0.5</v>
      </c>
      <c r="L293" s="34">
        <v>0</v>
      </c>
      <c r="M293" s="34">
        <v>0</v>
      </c>
      <c r="N293" s="34">
        <v>43.5</v>
      </c>
      <c r="O293" s="34">
        <v>-51.5</v>
      </c>
      <c r="P293" s="34">
        <v>105</v>
      </c>
      <c r="Q293" s="34">
        <v>30</v>
      </c>
      <c r="R293" s="155">
        <v>0</v>
      </c>
      <c r="S293" s="34">
        <v>12.3</v>
      </c>
      <c r="T293" s="34">
        <v>3.02</v>
      </c>
      <c r="U293" s="34">
        <v>1</v>
      </c>
      <c r="V293" s="34">
        <v>1</v>
      </c>
      <c r="W293" s="34">
        <v>100</v>
      </c>
      <c r="X293" s="34">
        <v>0</v>
      </c>
      <c r="Y293" s="34">
        <v>0</v>
      </c>
      <c r="Z293" s="34">
        <v>0.4</v>
      </c>
      <c r="AA293" s="34">
        <v>331</v>
      </c>
      <c r="AB293" s="34">
        <v>362</v>
      </c>
      <c r="AC293" s="34">
        <v>414</v>
      </c>
      <c r="AD293" s="34">
        <v>493</v>
      </c>
      <c r="AE293" s="34">
        <v>1</v>
      </c>
      <c r="AF293" s="34">
        <v>0</v>
      </c>
      <c r="AG293" s="450"/>
      <c r="AH293" s="151">
        <v>0.77500000000000002</v>
      </c>
      <c r="AI293" s="151">
        <v>0.84</v>
      </c>
      <c r="AJ293" s="151">
        <v>42.8</v>
      </c>
      <c r="AK293" s="151">
        <v>100</v>
      </c>
      <c r="AL293" s="151">
        <v>400</v>
      </c>
      <c r="AM293" s="151">
        <v>572</v>
      </c>
      <c r="AN293" s="151">
        <v>0.3</v>
      </c>
      <c r="AO293" s="151">
        <v>1.5</v>
      </c>
      <c r="AP293" s="151">
        <v>-47</v>
      </c>
      <c r="AQ293" s="235"/>
      <c r="AR293" s="178">
        <v>3</v>
      </c>
      <c r="AS293" s="185">
        <v>42040</v>
      </c>
      <c r="AT293" s="179">
        <v>50192</v>
      </c>
      <c r="AU293" s="34" t="s">
        <v>156</v>
      </c>
      <c r="AV293" s="153">
        <v>0.78049999999999997</v>
      </c>
      <c r="AW293" s="34" t="s">
        <v>20</v>
      </c>
      <c r="AX293" s="34">
        <v>1</v>
      </c>
      <c r="AY293" s="34">
        <v>0.01</v>
      </c>
      <c r="AZ293" s="34">
        <v>0</v>
      </c>
      <c r="BA293" s="34">
        <v>43.5</v>
      </c>
      <c r="BB293" s="34">
        <v>-52</v>
      </c>
      <c r="BC293" s="34">
        <v>109</v>
      </c>
      <c r="BD293" s="34">
        <v>29</v>
      </c>
      <c r="BE293" s="155">
        <v>1.4E-2</v>
      </c>
      <c r="BF293" s="34">
        <v>13.5</v>
      </c>
      <c r="BG293" s="34">
        <v>3.2</v>
      </c>
      <c r="BH293" s="34">
        <v>1</v>
      </c>
      <c r="BI293" s="34">
        <v>1</v>
      </c>
      <c r="BJ293" s="34">
        <v>99</v>
      </c>
      <c r="BK293" s="34">
        <v>0</v>
      </c>
      <c r="BL293" s="34">
        <v>1</v>
      </c>
      <c r="BM293" s="34">
        <v>0.2</v>
      </c>
      <c r="BN293" s="34">
        <v>338</v>
      </c>
      <c r="BO293" s="34">
        <v>374</v>
      </c>
      <c r="BP293" s="34">
        <v>421</v>
      </c>
      <c r="BQ293" s="34">
        <v>473</v>
      </c>
      <c r="BR293" s="34">
        <v>0</v>
      </c>
      <c r="BS293" s="34">
        <v>1</v>
      </c>
      <c r="BT293" s="453"/>
      <c r="BU293" s="151">
        <v>0.77500000000000002</v>
      </c>
      <c r="BV293" s="151">
        <v>0.84</v>
      </c>
      <c r="BW293" s="151">
        <v>42.8</v>
      </c>
      <c r="BX293" s="151">
        <v>100</v>
      </c>
      <c r="BY293" s="151">
        <v>400</v>
      </c>
      <c r="BZ293" s="151">
        <v>572</v>
      </c>
      <c r="CA293" s="151">
        <v>0.3</v>
      </c>
      <c r="CB293" s="151">
        <v>1.5</v>
      </c>
      <c r="CC293" s="151">
        <v>-47</v>
      </c>
    </row>
    <row r="294" spans="1:81" x14ac:dyDescent="0.25">
      <c r="A294" s="44">
        <f t="shared" si="28"/>
        <v>2015</v>
      </c>
      <c r="B294" s="44" t="str">
        <f t="shared" si="28"/>
        <v>FEBRERO</v>
      </c>
      <c r="C294" s="44">
        <v>5</v>
      </c>
      <c r="D294" s="44" t="str">
        <f t="shared" si="27"/>
        <v>FEBRERO 2015 / 4</v>
      </c>
      <c r="E294" s="178">
        <v>4</v>
      </c>
      <c r="F294" s="185">
        <v>42053</v>
      </c>
      <c r="G294" s="179">
        <v>50434</v>
      </c>
      <c r="H294" s="34" t="s">
        <v>130</v>
      </c>
      <c r="I294" s="153">
        <v>0.77880000000000005</v>
      </c>
      <c r="J294" s="34" t="s">
        <v>20</v>
      </c>
      <c r="K294" s="34">
        <v>0.5</v>
      </c>
      <c r="L294" s="34">
        <v>0</v>
      </c>
      <c r="M294" s="34">
        <v>0</v>
      </c>
      <c r="N294" s="34">
        <v>43.5</v>
      </c>
      <c r="O294" s="34">
        <v>-52</v>
      </c>
      <c r="P294" s="34">
        <v>103</v>
      </c>
      <c r="Q294" s="34">
        <v>30</v>
      </c>
      <c r="R294" s="155">
        <v>0</v>
      </c>
      <c r="S294" s="34">
        <v>12.1</v>
      </c>
      <c r="T294" s="34">
        <v>3.09</v>
      </c>
      <c r="U294" s="34">
        <v>1</v>
      </c>
      <c r="V294" s="34">
        <v>1</v>
      </c>
      <c r="W294" s="34">
        <v>100</v>
      </c>
      <c r="X294" s="34">
        <v>0</v>
      </c>
      <c r="Y294" s="34">
        <v>0</v>
      </c>
      <c r="Z294" s="34">
        <v>0.4</v>
      </c>
      <c r="AA294" s="34">
        <v>329</v>
      </c>
      <c r="AB294" s="34">
        <v>361</v>
      </c>
      <c r="AC294" s="34">
        <v>417</v>
      </c>
      <c r="AD294" s="34">
        <v>495</v>
      </c>
      <c r="AE294" s="34">
        <v>1</v>
      </c>
      <c r="AF294" s="34">
        <v>0</v>
      </c>
      <c r="AG294" s="450"/>
      <c r="AH294" s="151">
        <v>0.77500000000000002</v>
      </c>
      <c r="AI294" s="151">
        <v>0.84</v>
      </c>
      <c r="AJ294" s="151">
        <v>42.8</v>
      </c>
      <c r="AK294" s="151">
        <v>100</v>
      </c>
      <c r="AL294" s="151">
        <v>400</v>
      </c>
      <c r="AM294" s="151">
        <v>572</v>
      </c>
      <c r="AN294" s="151">
        <v>0.3</v>
      </c>
      <c r="AO294" s="151">
        <v>1.5</v>
      </c>
      <c r="AP294" s="151">
        <v>-47</v>
      </c>
      <c r="AQ294" s="235"/>
      <c r="AR294" s="178">
        <v>4</v>
      </c>
      <c r="AS294" s="185">
        <v>42040</v>
      </c>
      <c r="AT294" s="179">
        <v>50193</v>
      </c>
      <c r="AU294" s="34" t="s">
        <v>132</v>
      </c>
      <c r="AV294" s="153">
        <v>0.78090000000000004</v>
      </c>
      <c r="AW294" s="34" t="s">
        <v>20</v>
      </c>
      <c r="AX294" s="34">
        <v>1</v>
      </c>
      <c r="AY294" s="34">
        <v>0.01</v>
      </c>
      <c r="AZ294" s="34">
        <v>0</v>
      </c>
      <c r="BA294" s="34">
        <v>43.5</v>
      </c>
      <c r="BB294" s="34">
        <v>-52</v>
      </c>
      <c r="BC294" s="34">
        <v>106</v>
      </c>
      <c r="BD294" s="34">
        <v>29</v>
      </c>
      <c r="BE294" s="155">
        <v>1.4E-2</v>
      </c>
      <c r="BF294" s="34">
        <v>13.5</v>
      </c>
      <c r="BG294" s="34">
        <v>2.9</v>
      </c>
      <c r="BH294" s="34">
        <v>1</v>
      </c>
      <c r="BI294" s="34">
        <v>1</v>
      </c>
      <c r="BJ294" s="34">
        <v>99</v>
      </c>
      <c r="BK294" s="34">
        <v>0</v>
      </c>
      <c r="BL294" s="34">
        <v>1</v>
      </c>
      <c r="BM294" s="34">
        <v>0.3</v>
      </c>
      <c r="BN294" s="34">
        <v>336</v>
      </c>
      <c r="BO294" s="34">
        <v>374</v>
      </c>
      <c r="BP294" s="34">
        <v>423</v>
      </c>
      <c r="BQ294" s="34">
        <v>478</v>
      </c>
      <c r="BR294" s="34">
        <v>0</v>
      </c>
      <c r="BS294" s="34">
        <v>1</v>
      </c>
      <c r="BT294" s="453"/>
      <c r="BU294" s="151">
        <v>0.77500000000000002</v>
      </c>
      <c r="BV294" s="151">
        <v>0.84</v>
      </c>
      <c r="BW294" s="151">
        <v>42.8</v>
      </c>
      <c r="BX294" s="151">
        <v>100</v>
      </c>
      <c r="BY294" s="151">
        <v>400</v>
      </c>
      <c r="BZ294" s="151">
        <v>572</v>
      </c>
      <c r="CA294" s="151">
        <v>0.3</v>
      </c>
      <c r="CB294" s="151">
        <v>1.5</v>
      </c>
      <c r="CC294" s="151">
        <v>-47</v>
      </c>
    </row>
    <row r="295" spans="1:81" x14ac:dyDescent="0.25">
      <c r="A295" s="44">
        <f t="shared" si="28"/>
        <v>2015</v>
      </c>
      <c r="B295" s="44" t="str">
        <f t="shared" si="28"/>
        <v>FEBRERO</v>
      </c>
      <c r="C295" s="44">
        <v>6</v>
      </c>
      <c r="D295" s="44" t="str">
        <f t="shared" si="27"/>
        <v>FEBRERO 2015 / 5</v>
      </c>
      <c r="E295" s="178">
        <v>5</v>
      </c>
      <c r="F295" s="185">
        <v>42057</v>
      </c>
      <c r="G295" s="179">
        <v>50560</v>
      </c>
      <c r="H295" s="34" t="s">
        <v>131</v>
      </c>
      <c r="I295" s="153">
        <v>0.77959999999999996</v>
      </c>
      <c r="J295" s="34" t="s">
        <v>20</v>
      </c>
      <c r="K295" s="34">
        <v>0.5</v>
      </c>
      <c r="L295" s="34">
        <v>0</v>
      </c>
      <c r="M295" s="34">
        <v>0</v>
      </c>
      <c r="N295" s="34">
        <v>43.5</v>
      </c>
      <c r="O295" s="34">
        <v>-55.5</v>
      </c>
      <c r="P295" s="34">
        <v>106</v>
      </c>
      <c r="Q295" s="34">
        <v>30</v>
      </c>
      <c r="R295" s="155">
        <v>0</v>
      </c>
      <c r="S295" s="34">
        <v>12.2</v>
      </c>
      <c r="T295" s="34">
        <v>3.1</v>
      </c>
      <c r="U295" s="34">
        <v>1</v>
      </c>
      <c r="V295" s="34">
        <v>1</v>
      </c>
      <c r="W295" s="34">
        <v>100</v>
      </c>
      <c r="X295" s="34">
        <v>0</v>
      </c>
      <c r="Y295" s="34">
        <v>0</v>
      </c>
      <c r="Z295" s="34">
        <v>0.2</v>
      </c>
      <c r="AA295" s="34">
        <v>331</v>
      </c>
      <c r="AB295" s="34">
        <v>364</v>
      </c>
      <c r="AC295" s="34">
        <v>414</v>
      </c>
      <c r="AD295" s="34">
        <v>487</v>
      </c>
      <c r="AE295" s="34">
        <v>1.5</v>
      </c>
      <c r="AF295" s="34">
        <v>0</v>
      </c>
      <c r="AG295" s="450"/>
      <c r="AH295" s="151">
        <v>0.77500000000000002</v>
      </c>
      <c r="AI295" s="151">
        <v>0.84</v>
      </c>
      <c r="AJ295" s="151">
        <v>42.8</v>
      </c>
      <c r="AK295" s="151">
        <v>100</v>
      </c>
      <c r="AL295" s="151">
        <v>400</v>
      </c>
      <c r="AM295" s="151">
        <v>572</v>
      </c>
      <c r="AN295" s="151">
        <v>0.3</v>
      </c>
      <c r="AO295" s="151">
        <v>1.5</v>
      </c>
      <c r="AP295" s="151">
        <v>-47</v>
      </c>
      <c r="AQ295" s="235"/>
      <c r="AR295" s="178">
        <v>5</v>
      </c>
      <c r="AS295" s="185">
        <v>42041</v>
      </c>
      <c r="AT295" s="179">
        <v>50212</v>
      </c>
      <c r="AU295" s="34" t="s">
        <v>131</v>
      </c>
      <c r="AV295" s="153">
        <v>0.78129999999999999</v>
      </c>
      <c r="AW295" s="34" t="s">
        <v>20</v>
      </c>
      <c r="AX295" s="34">
        <v>1</v>
      </c>
      <c r="AY295" s="34">
        <v>0.01</v>
      </c>
      <c r="AZ295" s="34">
        <v>0</v>
      </c>
      <c r="BA295" s="34">
        <v>43.5</v>
      </c>
      <c r="BB295" s="34">
        <v>-51</v>
      </c>
      <c r="BC295" s="34">
        <v>109</v>
      </c>
      <c r="BD295" s="34">
        <v>29</v>
      </c>
      <c r="BE295" s="155">
        <v>1.4E-2</v>
      </c>
      <c r="BF295" s="34">
        <v>13.5</v>
      </c>
      <c r="BG295" s="34">
        <v>3.3</v>
      </c>
      <c r="BH295" s="34">
        <v>1</v>
      </c>
      <c r="BI295" s="34">
        <v>1</v>
      </c>
      <c r="BJ295" s="34">
        <v>99</v>
      </c>
      <c r="BK295" s="34">
        <v>0</v>
      </c>
      <c r="BL295" s="34">
        <v>1</v>
      </c>
      <c r="BM295" s="34">
        <v>0.3</v>
      </c>
      <c r="BN295" s="34">
        <v>338</v>
      </c>
      <c r="BO295" s="34">
        <v>376</v>
      </c>
      <c r="BP295" s="34">
        <v>424</v>
      </c>
      <c r="BQ295" s="34">
        <v>471</v>
      </c>
      <c r="BR295" s="34">
        <v>0</v>
      </c>
      <c r="BS295" s="34">
        <v>1</v>
      </c>
      <c r="BT295" s="453"/>
      <c r="BU295" s="151">
        <v>0.77500000000000002</v>
      </c>
      <c r="BV295" s="151">
        <v>0.84</v>
      </c>
      <c r="BW295" s="151">
        <v>42.8</v>
      </c>
      <c r="BX295" s="151">
        <v>100</v>
      </c>
      <c r="BY295" s="151">
        <v>400</v>
      </c>
      <c r="BZ295" s="151">
        <v>572</v>
      </c>
      <c r="CA295" s="151">
        <v>0.3</v>
      </c>
      <c r="CB295" s="151">
        <v>1.5</v>
      </c>
      <c r="CC295" s="151">
        <v>-47</v>
      </c>
    </row>
    <row r="296" spans="1:81" x14ac:dyDescent="0.25">
      <c r="A296" s="44">
        <f t="shared" si="28"/>
        <v>2015</v>
      </c>
      <c r="B296" s="44" t="str">
        <f t="shared" si="28"/>
        <v>FEBRERO</v>
      </c>
      <c r="C296" s="44">
        <v>7</v>
      </c>
      <c r="D296" s="44" t="str">
        <f t="shared" si="27"/>
        <v>FEBRERO 2015 / 6</v>
      </c>
      <c r="E296" s="178">
        <v>6</v>
      </c>
      <c r="F296" s="185">
        <v>42058</v>
      </c>
      <c r="G296" s="179">
        <v>50578</v>
      </c>
      <c r="H296" s="34" t="s">
        <v>130</v>
      </c>
      <c r="I296" s="153">
        <v>0.77959999999999996</v>
      </c>
      <c r="J296" s="34" t="s">
        <v>20</v>
      </c>
      <c r="K296" s="34">
        <v>0.4</v>
      </c>
      <c r="L296" s="34">
        <v>0</v>
      </c>
      <c r="M296" s="34">
        <v>0</v>
      </c>
      <c r="N296" s="34">
        <v>43.5</v>
      </c>
      <c r="O296" s="34">
        <v>-55</v>
      </c>
      <c r="P296" s="34">
        <v>106</v>
      </c>
      <c r="Q296" s="34">
        <v>30</v>
      </c>
      <c r="R296" s="155">
        <v>0</v>
      </c>
      <c r="S296" s="34">
        <v>12.2</v>
      </c>
      <c r="T296" s="34">
        <v>3.09</v>
      </c>
      <c r="U296" s="34">
        <v>1</v>
      </c>
      <c r="V296" s="34">
        <v>1</v>
      </c>
      <c r="W296" s="34">
        <v>100</v>
      </c>
      <c r="X296" s="34">
        <v>0</v>
      </c>
      <c r="Y296" s="34">
        <v>0</v>
      </c>
      <c r="Z296" s="34">
        <v>0.3</v>
      </c>
      <c r="AA296" s="34">
        <v>333</v>
      </c>
      <c r="AB296" s="34">
        <v>363</v>
      </c>
      <c r="AC296" s="34">
        <v>416</v>
      </c>
      <c r="AD296" s="34">
        <v>482</v>
      </c>
      <c r="AE296" s="34">
        <v>1.5</v>
      </c>
      <c r="AF296" s="34">
        <v>0</v>
      </c>
      <c r="AG296" s="450"/>
      <c r="AH296" s="151">
        <v>0.77500000000000002</v>
      </c>
      <c r="AI296" s="151">
        <v>0.84</v>
      </c>
      <c r="AJ296" s="151">
        <v>42.8</v>
      </c>
      <c r="AK296" s="151">
        <v>100</v>
      </c>
      <c r="AL296" s="151">
        <v>400</v>
      </c>
      <c r="AM296" s="151">
        <v>572</v>
      </c>
      <c r="AN296" s="151">
        <v>0.3</v>
      </c>
      <c r="AO296" s="151">
        <v>1.5</v>
      </c>
      <c r="AP296" s="151">
        <v>-47</v>
      </c>
      <c r="AQ296" s="235"/>
      <c r="AR296" s="178">
        <v>6</v>
      </c>
      <c r="AS296" s="185">
        <v>42041</v>
      </c>
      <c r="AT296" s="179">
        <v>50227</v>
      </c>
      <c r="AU296" s="34" t="s">
        <v>132</v>
      </c>
      <c r="AV296" s="153">
        <v>0.78129999999999999</v>
      </c>
      <c r="AW296" s="34" t="s">
        <v>20</v>
      </c>
      <c r="AX296" s="34">
        <v>1</v>
      </c>
      <c r="AY296" s="34">
        <v>0.01</v>
      </c>
      <c r="AZ296" s="34">
        <v>0</v>
      </c>
      <c r="BA296" s="34">
        <v>43.5</v>
      </c>
      <c r="BB296" s="34">
        <v>-51</v>
      </c>
      <c r="BC296" s="34">
        <v>108</v>
      </c>
      <c r="BD296" s="34">
        <v>29</v>
      </c>
      <c r="BE296" s="155">
        <v>1.4E-2</v>
      </c>
      <c r="BF296" s="34">
        <v>13.5</v>
      </c>
      <c r="BG296" s="34">
        <v>3.2</v>
      </c>
      <c r="BH296" s="34">
        <v>1</v>
      </c>
      <c r="BI296" s="34">
        <v>1</v>
      </c>
      <c r="BJ296" s="34">
        <v>99</v>
      </c>
      <c r="BK296" s="34">
        <v>0</v>
      </c>
      <c r="BL296" s="34">
        <v>1</v>
      </c>
      <c r="BM296" s="34">
        <v>0.3</v>
      </c>
      <c r="BN296" s="34">
        <v>342</v>
      </c>
      <c r="BO296" s="34">
        <v>378</v>
      </c>
      <c r="BP296" s="34">
        <v>424</v>
      </c>
      <c r="BQ296" s="34">
        <v>480</v>
      </c>
      <c r="BR296" s="34">
        <v>0</v>
      </c>
      <c r="BS296" s="34">
        <v>1</v>
      </c>
      <c r="BT296" s="453"/>
      <c r="BU296" s="151">
        <v>0.77500000000000002</v>
      </c>
      <c r="BV296" s="151">
        <v>0.84</v>
      </c>
      <c r="BW296" s="151">
        <v>42.8</v>
      </c>
      <c r="BX296" s="151">
        <v>100</v>
      </c>
      <c r="BY296" s="151">
        <v>400</v>
      </c>
      <c r="BZ296" s="151">
        <v>572</v>
      </c>
      <c r="CA296" s="151">
        <v>0.3</v>
      </c>
      <c r="CB296" s="151">
        <v>1.5</v>
      </c>
      <c r="CC296" s="151">
        <v>-47</v>
      </c>
    </row>
    <row r="297" spans="1:81" x14ac:dyDescent="0.25">
      <c r="A297" s="44">
        <f t="shared" si="28"/>
        <v>2015</v>
      </c>
      <c r="B297" s="44" t="str">
        <f t="shared" si="28"/>
        <v>FEBRERO</v>
      </c>
      <c r="C297" s="44">
        <v>8</v>
      </c>
      <c r="D297" s="44" t="str">
        <f t="shared" si="27"/>
        <v>FEBRERO 2015 / 7</v>
      </c>
      <c r="E297" s="178">
        <v>7</v>
      </c>
      <c r="F297" s="185">
        <v>42060</v>
      </c>
      <c r="G297" s="179">
        <v>50733</v>
      </c>
      <c r="H297" s="34" t="s">
        <v>129</v>
      </c>
      <c r="I297" s="153">
        <v>0.7792</v>
      </c>
      <c r="J297" s="34" t="s">
        <v>20</v>
      </c>
      <c r="K297" s="34">
        <v>0.5</v>
      </c>
      <c r="L297" s="34">
        <v>0</v>
      </c>
      <c r="M297" s="34">
        <v>0</v>
      </c>
      <c r="N297" s="34">
        <v>43.5</v>
      </c>
      <c r="O297" s="34">
        <v>-56</v>
      </c>
      <c r="P297" s="34">
        <v>104</v>
      </c>
      <c r="Q297" s="34">
        <v>30</v>
      </c>
      <c r="R297" s="155">
        <v>0</v>
      </c>
      <c r="S297" s="34">
        <v>11.9</v>
      </c>
      <c r="T297" s="34">
        <v>3.09</v>
      </c>
      <c r="U297" s="34">
        <v>1</v>
      </c>
      <c r="V297" s="34">
        <v>1</v>
      </c>
      <c r="W297" s="34">
        <v>100</v>
      </c>
      <c r="X297" s="34">
        <v>0</v>
      </c>
      <c r="Y297" s="34">
        <v>0</v>
      </c>
      <c r="Z297" s="34">
        <v>0.3</v>
      </c>
      <c r="AA297" s="34">
        <v>332</v>
      </c>
      <c r="AB297" s="34">
        <v>363</v>
      </c>
      <c r="AC297" s="34">
        <v>414</v>
      </c>
      <c r="AD297" s="34">
        <v>481</v>
      </c>
      <c r="AE297" s="34">
        <v>1.5</v>
      </c>
      <c r="AF297" s="34">
        <v>0</v>
      </c>
      <c r="AG297" s="450"/>
      <c r="AH297" s="151">
        <v>0.77500000000000002</v>
      </c>
      <c r="AI297" s="151">
        <v>0.84</v>
      </c>
      <c r="AJ297" s="151">
        <v>42.8</v>
      </c>
      <c r="AK297" s="151">
        <v>100</v>
      </c>
      <c r="AL297" s="151">
        <v>400</v>
      </c>
      <c r="AM297" s="151">
        <v>572</v>
      </c>
      <c r="AN297" s="151">
        <v>0.3</v>
      </c>
      <c r="AO297" s="151">
        <v>1.5</v>
      </c>
      <c r="AP297" s="151">
        <v>-47</v>
      </c>
      <c r="AQ297" s="235"/>
      <c r="AR297" s="178">
        <v>7</v>
      </c>
      <c r="AS297" s="185">
        <v>42042</v>
      </c>
      <c r="AT297" s="179">
        <v>50241</v>
      </c>
      <c r="AU297" s="34" t="s">
        <v>156</v>
      </c>
      <c r="AV297" s="153">
        <v>0.78180000000000005</v>
      </c>
      <c r="AW297" s="34" t="s">
        <v>20</v>
      </c>
      <c r="AX297" s="34">
        <v>1</v>
      </c>
      <c r="AY297" s="34">
        <v>0.01</v>
      </c>
      <c r="AZ297" s="34">
        <v>0</v>
      </c>
      <c r="BA297" s="34">
        <v>43.5</v>
      </c>
      <c r="BB297" s="34">
        <v>-51.5</v>
      </c>
      <c r="BC297" s="34">
        <v>108</v>
      </c>
      <c r="BD297" s="34">
        <v>29</v>
      </c>
      <c r="BE297" s="155">
        <v>1.4E-2</v>
      </c>
      <c r="BF297" s="34">
        <v>13.5</v>
      </c>
      <c r="BG297" s="34">
        <v>3.3</v>
      </c>
      <c r="BH297" s="34">
        <v>1</v>
      </c>
      <c r="BI297" s="34">
        <v>1</v>
      </c>
      <c r="BJ297" s="34">
        <v>99</v>
      </c>
      <c r="BK297" s="34">
        <v>0</v>
      </c>
      <c r="BL297" s="34">
        <v>1</v>
      </c>
      <c r="BM297" s="34">
        <v>0.2</v>
      </c>
      <c r="BN297" s="34">
        <v>340</v>
      </c>
      <c r="BO297" s="34">
        <v>378</v>
      </c>
      <c r="BP297" s="34">
        <v>423</v>
      </c>
      <c r="BQ297" s="34">
        <v>477</v>
      </c>
      <c r="BR297" s="34">
        <v>0</v>
      </c>
      <c r="BS297" s="34">
        <v>1</v>
      </c>
      <c r="BT297" s="453"/>
      <c r="BU297" s="151">
        <v>0.77500000000000002</v>
      </c>
      <c r="BV297" s="151">
        <v>0.84</v>
      </c>
      <c r="BW297" s="151">
        <v>42.8</v>
      </c>
      <c r="BX297" s="151">
        <v>100</v>
      </c>
      <c r="BY297" s="151">
        <v>400</v>
      </c>
      <c r="BZ297" s="151">
        <v>572</v>
      </c>
      <c r="CA297" s="151">
        <v>0.3</v>
      </c>
      <c r="CB297" s="151">
        <v>1.5</v>
      </c>
      <c r="CC297" s="151">
        <v>-47</v>
      </c>
    </row>
    <row r="298" spans="1:81" x14ac:dyDescent="0.25">
      <c r="A298" s="44">
        <f t="shared" si="28"/>
        <v>2015</v>
      </c>
      <c r="B298" s="44" t="str">
        <f t="shared" si="28"/>
        <v>FEBRERO</v>
      </c>
      <c r="C298" s="44">
        <v>9</v>
      </c>
      <c r="D298" s="44" t="str">
        <f t="shared" si="27"/>
        <v>FEBRERO 2015 / 8</v>
      </c>
      <c r="E298" s="178">
        <v>8</v>
      </c>
      <c r="F298" s="185">
        <v>42063</v>
      </c>
      <c r="G298" s="179">
        <v>51038</v>
      </c>
      <c r="H298" s="34" t="s">
        <v>130</v>
      </c>
      <c r="I298" s="153">
        <v>0.7792</v>
      </c>
      <c r="J298" s="34" t="s">
        <v>20</v>
      </c>
      <c r="K298" s="34">
        <v>0.5</v>
      </c>
      <c r="L298" s="34">
        <v>0</v>
      </c>
      <c r="M298" s="34">
        <v>0</v>
      </c>
      <c r="N298" s="34">
        <v>43.5</v>
      </c>
      <c r="O298" s="34">
        <v>-56</v>
      </c>
      <c r="P298" s="34">
        <v>106</v>
      </c>
      <c r="Q298" s="34">
        <v>30</v>
      </c>
      <c r="R298" s="155">
        <v>0</v>
      </c>
      <c r="S298" s="34">
        <v>12</v>
      </c>
      <c r="T298" s="34">
        <v>3.1</v>
      </c>
      <c r="U298" s="34">
        <v>1</v>
      </c>
      <c r="V298" s="34">
        <v>1</v>
      </c>
      <c r="W298" s="34">
        <v>100</v>
      </c>
      <c r="X298" s="34">
        <v>0</v>
      </c>
      <c r="Y298" s="34">
        <v>0</v>
      </c>
      <c r="Z298" s="34">
        <v>0.3</v>
      </c>
      <c r="AA298" s="34">
        <v>334</v>
      </c>
      <c r="AB298" s="34">
        <v>365</v>
      </c>
      <c r="AC298" s="34">
        <v>420</v>
      </c>
      <c r="AD298" s="34">
        <v>490</v>
      </c>
      <c r="AE298" s="34">
        <v>1.5</v>
      </c>
      <c r="AF298" s="34">
        <v>0</v>
      </c>
      <c r="AG298" s="450"/>
      <c r="AH298" s="151">
        <v>0.77500000000000002</v>
      </c>
      <c r="AI298" s="151">
        <v>0.84</v>
      </c>
      <c r="AJ298" s="151">
        <v>42.8</v>
      </c>
      <c r="AK298" s="151">
        <v>100</v>
      </c>
      <c r="AL298" s="151">
        <v>400</v>
      </c>
      <c r="AM298" s="151">
        <v>572</v>
      </c>
      <c r="AN298" s="151">
        <v>0.3</v>
      </c>
      <c r="AO298" s="151">
        <v>1.5</v>
      </c>
      <c r="AP298" s="151">
        <v>-47</v>
      </c>
      <c r="AQ298" s="235"/>
      <c r="AR298" s="178">
        <v>8</v>
      </c>
      <c r="AS298" s="185">
        <v>42043</v>
      </c>
      <c r="AT298" s="179">
        <v>50247</v>
      </c>
      <c r="AU298" s="34" t="s">
        <v>132</v>
      </c>
      <c r="AV298" s="153">
        <v>0.78169999999999995</v>
      </c>
      <c r="AW298" s="34" t="s">
        <v>20</v>
      </c>
      <c r="AX298" s="34">
        <v>1</v>
      </c>
      <c r="AY298" s="34">
        <v>0.01</v>
      </c>
      <c r="AZ298" s="34">
        <v>0</v>
      </c>
      <c r="BA298" s="34">
        <v>43.5</v>
      </c>
      <c r="BB298" s="34">
        <v>-52</v>
      </c>
      <c r="BC298" s="34">
        <v>108</v>
      </c>
      <c r="BD298" s="34">
        <v>29</v>
      </c>
      <c r="BE298" s="155">
        <v>1.4E-2</v>
      </c>
      <c r="BF298" s="34">
        <v>13.5</v>
      </c>
      <c r="BG298" s="34">
        <v>3.3</v>
      </c>
      <c r="BH298" s="34">
        <v>1</v>
      </c>
      <c r="BI298" s="34">
        <v>1</v>
      </c>
      <c r="BJ298" s="34">
        <v>99</v>
      </c>
      <c r="BK298" s="34">
        <v>0</v>
      </c>
      <c r="BL298" s="34">
        <v>1</v>
      </c>
      <c r="BM298" s="34">
        <v>0.2</v>
      </c>
      <c r="BN298" s="34">
        <v>336</v>
      </c>
      <c r="BO298" s="34">
        <v>376</v>
      </c>
      <c r="BP298" s="34">
        <v>421</v>
      </c>
      <c r="BQ298" s="34">
        <v>450</v>
      </c>
      <c r="BR298" s="34">
        <v>0</v>
      </c>
      <c r="BS298" s="34">
        <v>1</v>
      </c>
      <c r="BT298" s="453"/>
      <c r="BU298" s="151">
        <v>0.77500000000000002</v>
      </c>
      <c r="BV298" s="151">
        <v>0.84</v>
      </c>
      <c r="BW298" s="151">
        <v>42.8</v>
      </c>
      <c r="BX298" s="151">
        <v>100</v>
      </c>
      <c r="BY298" s="151">
        <v>400</v>
      </c>
      <c r="BZ298" s="151">
        <v>572</v>
      </c>
      <c r="CA298" s="151">
        <v>0.3</v>
      </c>
      <c r="CB298" s="151">
        <v>1.5</v>
      </c>
      <c r="CC298" s="151">
        <v>-47</v>
      </c>
    </row>
    <row r="299" spans="1:81" x14ac:dyDescent="0.25">
      <c r="A299" s="44">
        <f t="shared" si="28"/>
        <v>2015</v>
      </c>
      <c r="B299" s="44" t="str">
        <f t="shared" si="28"/>
        <v>FEBRERO</v>
      </c>
      <c r="C299" s="44">
        <v>10</v>
      </c>
      <c r="D299" s="44" t="str">
        <f t="shared" si="27"/>
        <v>FEBRERO 2015 / 9</v>
      </c>
      <c r="E299" s="152"/>
      <c r="F299" s="189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452"/>
      <c r="AH299" s="152"/>
      <c r="AI299" s="152"/>
      <c r="AJ299" s="152"/>
      <c r="AK299" s="152"/>
      <c r="AL299" s="152"/>
      <c r="AM299" s="152"/>
      <c r="AN299" s="151"/>
      <c r="AO299" s="151"/>
      <c r="AP299" s="151"/>
      <c r="AQ299" s="235"/>
      <c r="AR299" s="178">
        <v>9</v>
      </c>
      <c r="AS299" s="185">
        <v>42044</v>
      </c>
      <c r="AT299" s="179">
        <v>50263</v>
      </c>
      <c r="AU299" s="34" t="s">
        <v>131</v>
      </c>
      <c r="AV299" s="153">
        <v>0.78069999999999995</v>
      </c>
      <c r="AW299" s="34" t="s">
        <v>20</v>
      </c>
      <c r="AX299" s="34">
        <v>1</v>
      </c>
      <c r="AY299" s="34">
        <v>0.01</v>
      </c>
      <c r="AZ299" s="181">
        <v>0</v>
      </c>
      <c r="BA299" s="34">
        <v>43.5</v>
      </c>
      <c r="BB299" s="34">
        <v>-51.5</v>
      </c>
      <c r="BC299" s="34">
        <v>108</v>
      </c>
      <c r="BD299" s="34">
        <v>29</v>
      </c>
      <c r="BE299" s="155">
        <v>1.4E-2</v>
      </c>
      <c r="BF299" s="34">
        <v>13.5</v>
      </c>
      <c r="BG299" s="34">
        <v>3.2</v>
      </c>
      <c r="BH299" s="34">
        <v>1</v>
      </c>
      <c r="BI299" s="34">
        <v>1</v>
      </c>
      <c r="BJ299" s="34">
        <v>99</v>
      </c>
      <c r="BK299" s="34">
        <v>0</v>
      </c>
      <c r="BL299" s="34">
        <v>1</v>
      </c>
      <c r="BM299" s="34">
        <v>0.2</v>
      </c>
      <c r="BN299" s="34">
        <v>338</v>
      </c>
      <c r="BO299" s="34">
        <v>374</v>
      </c>
      <c r="BP299" s="34">
        <v>419</v>
      </c>
      <c r="BQ299" s="34">
        <v>466</v>
      </c>
      <c r="BR299" s="34">
        <v>0</v>
      </c>
      <c r="BS299" s="34">
        <v>1</v>
      </c>
      <c r="BT299" s="453"/>
      <c r="BU299" s="151">
        <v>0.77500000000000002</v>
      </c>
      <c r="BV299" s="151">
        <v>0.84</v>
      </c>
      <c r="BW299" s="151">
        <v>42.8</v>
      </c>
      <c r="BX299" s="151">
        <v>100</v>
      </c>
      <c r="BY299" s="151">
        <v>400</v>
      </c>
      <c r="BZ299" s="151">
        <v>572</v>
      </c>
      <c r="CA299" s="151">
        <v>0.3</v>
      </c>
      <c r="CB299" s="151">
        <v>1.5</v>
      </c>
      <c r="CC299" s="151">
        <v>-47</v>
      </c>
    </row>
    <row r="300" spans="1:81" x14ac:dyDescent="0.25">
      <c r="A300" s="44">
        <f t="shared" si="28"/>
        <v>2015</v>
      </c>
      <c r="B300" s="44" t="str">
        <f t="shared" si="28"/>
        <v>FEBRERO</v>
      </c>
      <c r="C300" s="44">
        <v>11</v>
      </c>
      <c r="D300" s="44" t="str">
        <f t="shared" si="27"/>
        <v>FEBRERO 2015 / 10</v>
      </c>
      <c r="E300" s="152"/>
      <c r="F300" s="189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452"/>
      <c r="AH300" s="152"/>
      <c r="AI300" s="152"/>
      <c r="AJ300" s="152"/>
      <c r="AK300" s="152"/>
      <c r="AL300" s="152"/>
      <c r="AM300" s="152"/>
      <c r="AN300" s="151"/>
      <c r="AO300" s="151"/>
      <c r="AP300" s="151"/>
      <c r="AQ300" s="235"/>
      <c r="AR300" s="178">
        <v>10</v>
      </c>
      <c r="AS300" s="185">
        <v>42045</v>
      </c>
      <c r="AT300" s="179">
        <v>50266</v>
      </c>
      <c r="AU300" s="34" t="s">
        <v>132</v>
      </c>
      <c r="AV300" s="153">
        <v>0.78090000000000004</v>
      </c>
      <c r="AW300" s="34" t="s">
        <v>20</v>
      </c>
      <c r="AX300" s="34">
        <v>1</v>
      </c>
      <c r="AY300" s="34">
        <v>0.01</v>
      </c>
      <c r="AZ300" s="34">
        <v>0</v>
      </c>
      <c r="BA300" s="34">
        <v>43.5</v>
      </c>
      <c r="BB300" s="34">
        <v>-52</v>
      </c>
      <c r="BC300" s="34">
        <v>106</v>
      </c>
      <c r="BD300" s="34">
        <v>29</v>
      </c>
      <c r="BE300" s="155">
        <v>1.4E-2</v>
      </c>
      <c r="BF300" s="34">
        <v>13.5</v>
      </c>
      <c r="BG300" s="34">
        <v>3.2</v>
      </c>
      <c r="BH300" s="34">
        <v>1</v>
      </c>
      <c r="BI300" s="34">
        <v>1</v>
      </c>
      <c r="BJ300" s="34">
        <v>99</v>
      </c>
      <c r="BK300" s="34">
        <v>0</v>
      </c>
      <c r="BL300" s="34">
        <v>1</v>
      </c>
      <c r="BM300" s="34">
        <v>0.2</v>
      </c>
      <c r="BN300" s="34">
        <v>340</v>
      </c>
      <c r="BO300" s="34">
        <v>376</v>
      </c>
      <c r="BP300" s="34">
        <v>417</v>
      </c>
      <c r="BQ300" s="34">
        <v>468</v>
      </c>
      <c r="BR300" s="34">
        <v>0</v>
      </c>
      <c r="BS300" s="34">
        <v>1</v>
      </c>
      <c r="BT300" s="453"/>
      <c r="BU300" s="151">
        <v>0.77500000000000002</v>
      </c>
      <c r="BV300" s="151">
        <v>0.84</v>
      </c>
      <c r="BW300" s="151">
        <v>42.8</v>
      </c>
      <c r="BX300" s="151">
        <v>100</v>
      </c>
      <c r="BY300" s="151">
        <v>400</v>
      </c>
      <c r="BZ300" s="151">
        <v>572</v>
      </c>
      <c r="CA300" s="151">
        <v>0.3</v>
      </c>
      <c r="CB300" s="151">
        <v>1.5</v>
      </c>
      <c r="CC300" s="151">
        <v>-47</v>
      </c>
    </row>
    <row r="301" spans="1:81" x14ac:dyDescent="0.25">
      <c r="A301" s="44">
        <f t="shared" si="28"/>
        <v>2015</v>
      </c>
      <c r="B301" s="44" t="str">
        <f t="shared" si="28"/>
        <v>FEBRERO</v>
      </c>
      <c r="C301" s="44">
        <v>12</v>
      </c>
      <c r="D301" s="44" t="str">
        <f t="shared" si="27"/>
        <v>FEBRERO 2015 / 11</v>
      </c>
      <c r="E301" s="152"/>
      <c r="F301" s="189"/>
      <c r="G301" s="152"/>
      <c r="H301" s="152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452"/>
      <c r="AH301" s="152"/>
      <c r="AI301" s="152"/>
      <c r="AJ301" s="152"/>
      <c r="AK301" s="152"/>
      <c r="AL301" s="152"/>
      <c r="AM301" s="152"/>
      <c r="AN301" s="151"/>
      <c r="AO301" s="151"/>
      <c r="AP301" s="151"/>
      <c r="AQ301" s="235"/>
      <c r="AR301" s="178">
        <v>11</v>
      </c>
      <c r="AS301" s="185">
        <v>42046</v>
      </c>
      <c r="AT301" s="179">
        <v>50282</v>
      </c>
      <c r="AU301" s="34" t="s">
        <v>156</v>
      </c>
      <c r="AV301" s="153">
        <v>0.78169999999999995</v>
      </c>
      <c r="AW301" s="34" t="s">
        <v>20</v>
      </c>
      <c r="AX301" s="34">
        <v>1</v>
      </c>
      <c r="AY301" s="34">
        <v>0.01</v>
      </c>
      <c r="AZ301" s="34">
        <v>0</v>
      </c>
      <c r="BA301" s="34">
        <v>43.5</v>
      </c>
      <c r="BB301" s="34">
        <v>-51</v>
      </c>
      <c r="BC301" s="34">
        <v>109</v>
      </c>
      <c r="BD301" s="34">
        <v>29</v>
      </c>
      <c r="BE301" s="155">
        <v>1.4E-2</v>
      </c>
      <c r="BF301" s="34">
        <v>13.5</v>
      </c>
      <c r="BG301" s="34">
        <v>3.2</v>
      </c>
      <c r="BH301" s="34">
        <v>1</v>
      </c>
      <c r="BI301" s="34">
        <v>1</v>
      </c>
      <c r="BJ301" s="34">
        <v>99</v>
      </c>
      <c r="BK301" s="34">
        <v>0</v>
      </c>
      <c r="BL301" s="34">
        <v>1</v>
      </c>
      <c r="BM301" s="34">
        <v>0.2</v>
      </c>
      <c r="BN301" s="34">
        <v>342</v>
      </c>
      <c r="BO301" s="34">
        <v>372</v>
      </c>
      <c r="BP301" s="34">
        <v>423</v>
      </c>
      <c r="BQ301" s="34">
        <v>473</v>
      </c>
      <c r="BR301" s="34">
        <v>0</v>
      </c>
      <c r="BS301" s="34">
        <v>1</v>
      </c>
      <c r="BT301" s="453"/>
      <c r="BU301" s="151">
        <v>0.77500000000000002</v>
      </c>
      <c r="BV301" s="151">
        <v>0.84</v>
      </c>
      <c r="BW301" s="151">
        <v>42.8</v>
      </c>
      <c r="BX301" s="151">
        <v>100</v>
      </c>
      <c r="BY301" s="151">
        <v>400</v>
      </c>
      <c r="BZ301" s="151">
        <v>572</v>
      </c>
      <c r="CA301" s="151">
        <v>0.3</v>
      </c>
      <c r="CB301" s="151">
        <v>1.5</v>
      </c>
      <c r="CC301" s="151">
        <v>-47</v>
      </c>
    </row>
    <row r="302" spans="1:81" x14ac:dyDescent="0.25">
      <c r="A302" s="44">
        <f t="shared" si="28"/>
        <v>2015</v>
      </c>
      <c r="B302" s="44" t="str">
        <f t="shared" si="28"/>
        <v>FEBRERO</v>
      </c>
      <c r="C302" s="44">
        <v>13</v>
      </c>
      <c r="D302" s="44" t="str">
        <f t="shared" si="27"/>
        <v>FEBRERO 2015 / 12</v>
      </c>
      <c r="E302" s="152"/>
      <c r="F302" s="189"/>
      <c r="G302" s="152"/>
      <c r="H302" s="152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452"/>
      <c r="AH302" s="152"/>
      <c r="AI302" s="152"/>
      <c r="AJ302" s="152"/>
      <c r="AK302" s="152"/>
      <c r="AL302" s="152"/>
      <c r="AM302" s="152"/>
      <c r="AN302" s="151"/>
      <c r="AO302" s="151"/>
      <c r="AP302" s="151"/>
      <c r="AQ302" s="235"/>
      <c r="AR302" s="178">
        <v>12</v>
      </c>
      <c r="AS302" s="185">
        <v>42047</v>
      </c>
      <c r="AT302" s="179">
        <v>50300</v>
      </c>
      <c r="AU302" s="34" t="s">
        <v>131</v>
      </c>
      <c r="AV302" s="153">
        <v>0.78129999999999999</v>
      </c>
      <c r="AW302" s="34" t="s">
        <v>20</v>
      </c>
      <c r="AX302" s="34">
        <v>1</v>
      </c>
      <c r="AY302" s="34">
        <v>0.01</v>
      </c>
      <c r="AZ302" s="181">
        <v>0</v>
      </c>
      <c r="BA302" s="34">
        <v>43.5</v>
      </c>
      <c r="BB302" s="34">
        <v>-51.5</v>
      </c>
      <c r="BC302" s="34">
        <v>108</v>
      </c>
      <c r="BD302" s="34">
        <v>28</v>
      </c>
      <c r="BE302" s="155">
        <v>1.6E-2</v>
      </c>
      <c r="BF302" s="34">
        <v>13.5</v>
      </c>
      <c r="BG302" s="34">
        <v>3.2</v>
      </c>
      <c r="BH302" s="34">
        <v>1</v>
      </c>
      <c r="BI302" s="34">
        <v>1</v>
      </c>
      <c r="BJ302" s="34">
        <v>99</v>
      </c>
      <c r="BK302" s="34">
        <v>0</v>
      </c>
      <c r="BL302" s="34">
        <v>1</v>
      </c>
      <c r="BM302" s="34">
        <v>0.1</v>
      </c>
      <c r="BN302" s="34">
        <v>338</v>
      </c>
      <c r="BO302" s="34">
        <v>374</v>
      </c>
      <c r="BP302" s="34">
        <v>426</v>
      </c>
      <c r="BQ302" s="34">
        <v>471</v>
      </c>
      <c r="BR302" s="34">
        <v>0</v>
      </c>
      <c r="BS302" s="34">
        <v>1.5</v>
      </c>
      <c r="BT302" s="453"/>
      <c r="BU302" s="151">
        <v>0.77500000000000002</v>
      </c>
      <c r="BV302" s="151">
        <v>0.84</v>
      </c>
      <c r="BW302" s="151">
        <v>42.8</v>
      </c>
      <c r="BX302" s="151">
        <v>100</v>
      </c>
      <c r="BY302" s="151">
        <v>400</v>
      </c>
      <c r="BZ302" s="151">
        <v>572</v>
      </c>
      <c r="CA302" s="151">
        <v>0.3</v>
      </c>
      <c r="CB302" s="151">
        <v>1.5</v>
      </c>
      <c r="CC302" s="151">
        <v>-47</v>
      </c>
    </row>
    <row r="303" spans="1:81" x14ac:dyDescent="0.25">
      <c r="A303" s="44">
        <f t="shared" si="28"/>
        <v>2015</v>
      </c>
      <c r="B303" s="44" t="str">
        <f t="shared" si="28"/>
        <v>FEBRERO</v>
      </c>
      <c r="C303" s="44">
        <v>14</v>
      </c>
      <c r="D303" s="44" t="str">
        <f t="shared" si="27"/>
        <v>FEBRERO 2015 / 13</v>
      </c>
      <c r="E303" s="152"/>
      <c r="F303" s="189"/>
      <c r="G303" s="152"/>
      <c r="H303" s="152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452"/>
      <c r="AH303" s="152"/>
      <c r="AI303" s="152"/>
      <c r="AJ303" s="152"/>
      <c r="AK303" s="152"/>
      <c r="AL303" s="152"/>
      <c r="AM303" s="152"/>
      <c r="AN303" s="151"/>
      <c r="AO303" s="151"/>
      <c r="AP303" s="151"/>
      <c r="AQ303" s="235"/>
      <c r="AR303" s="178">
        <v>13</v>
      </c>
      <c r="AS303" s="185">
        <v>42047</v>
      </c>
      <c r="AT303" s="179">
        <v>50325</v>
      </c>
      <c r="AU303" s="34" t="s">
        <v>132</v>
      </c>
      <c r="AV303" s="153">
        <v>0.78110000000000002</v>
      </c>
      <c r="AW303" s="34" t="s">
        <v>20</v>
      </c>
      <c r="AX303" s="34">
        <v>1</v>
      </c>
      <c r="AY303" s="34">
        <v>0.01</v>
      </c>
      <c r="AZ303" s="181">
        <v>0</v>
      </c>
      <c r="BA303" s="34">
        <v>43.5</v>
      </c>
      <c r="BB303" s="34">
        <v>-51.5</v>
      </c>
      <c r="BC303" s="34">
        <v>111</v>
      </c>
      <c r="BD303" s="34">
        <v>28</v>
      </c>
      <c r="BE303" s="155">
        <v>1.6E-2</v>
      </c>
      <c r="BF303" s="34">
        <v>13.5</v>
      </c>
      <c r="BG303" s="34">
        <v>3.2</v>
      </c>
      <c r="BH303" s="34">
        <v>1</v>
      </c>
      <c r="BI303" s="34">
        <v>1</v>
      </c>
      <c r="BJ303" s="34">
        <v>99</v>
      </c>
      <c r="BK303" s="34">
        <v>0</v>
      </c>
      <c r="BL303" s="34">
        <v>1</v>
      </c>
      <c r="BM303" s="34">
        <v>0.1</v>
      </c>
      <c r="BN303" s="34">
        <v>338</v>
      </c>
      <c r="BO303" s="34">
        <v>376</v>
      </c>
      <c r="BP303" s="34">
        <v>423</v>
      </c>
      <c r="BQ303" s="34">
        <v>468</v>
      </c>
      <c r="BR303" s="34">
        <v>0</v>
      </c>
      <c r="BS303" s="34">
        <v>1</v>
      </c>
      <c r="BT303" s="453"/>
      <c r="BU303" s="151">
        <v>0.77500000000000002</v>
      </c>
      <c r="BV303" s="151">
        <v>0.84</v>
      </c>
      <c r="BW303" s="151">
        <v>42.8</v>
      </c>
      <c r="BX303" s="151">
        <v>100</v>
      </c>
      <c r="BY303" s="151">
        <v>400</v>
      </c>
      <c r="BZ303" s="151">
        <v>572</v>
      </c>
      <c r="CA303" s="151">
        <v>0.3</v>
      </c>
      <c r="CB303" s="151">
        <v>1.5</v>
      </c>
      <c r="CC303" s="151">
        <v>-47</v>
      </c>
    </row>
    <row r="304" spans="1:81" x14ac:dyDescent="0.25">
      <c r="A304" s="44">
        <f t="shared" si="28"/>
        <v>2015</v>
      </c>
      <c r="B304" s="44" t="str">
        <f t="shared" si="28"/>
        <v>FEBRERO</v>
      </c>
      <c r="C304" s="44">
        <v>15</v>
      </c>
      <c r="D304" s="44" t="str">
        <f t="shared" si="27"/>
        <v>FEBRERO 2015 / 14</v>
      </c>
      <c r="E304" s="152"/>
      <c r="F304" s="189"/>
      <c r="G304" s="152"/>
      <c r="H304" s="152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452"/>
      <c r="AH304" s="152"/>
      <c r="AI304" s="152"/>
      <c r="AJ304" s="152"/>
      <c r="AK304" s="152"/>
      <c r="AL304" s="152"/>
      <c r="AM304" s="152"/>
      <c r="AN304" s="151"/>
      <c r="AO304" s="151"/>
      <c r="AP304" s="151"/>
      <c r="AQ304" s="235"/>
      <c r="AR304" s="178">
        <v>14</v>
      </c>
      <c r="AS304" s="185">
        <v>42048</v>
      </c>
      <c r="AT304" s="179">
        <v>50337</v>
      </c>
      <c r="AU304" s="34" t="s">
        <v>156</v>
      </c>
      <c r="AV304" s="153">
        <v>0.78120000000000001</v>
      </c>
      <c r="AW304" s="34" t="s">
        <v>20</v>
      </c>
      <c r="AX304" s="34">
        <v>1</v>
      </c>
      <c r="AY304" s="34">
        <v>0.01</v>
      </c>
      <c r="AZ304" s="181">
        <v>0</v>
      </c>
      <c r="BA304" s="34">
        <v>43.5</v>
      </c>
      <c r="BB304" s="34">
        <v>-51.5</v>
      </c>
      <c r="BC304" s="34">
        <v>108</v>
      </c>
      <c r="BD304" s="34">
        <v>28</v>
      </c>
      <c r="BE304" s="155">
        <v>1.6E-2</v>
      </c>
      <c r="BF304" s="34">
        <v>13.5</v>
      </c>
      <c r="BG304" s="34">
        <v>3.2</v>
      </c>
      <c r="BH304" s="34">
        <v>1</v>
      </c>
      <c r="BI304" s="34">
        <v>1</v>
      </c>
      <c r="BJ304" s="34">
        <v>99</v>
      </c>
      <c r="BK304" s="34">
        <v>0</v>
      </c>
      <c r="BL304" s="34">
        <v>1</v>
      </c>
      <c r="BM304" s="34">
        <v>0.2</v>
      </c>
      <c r="BN304" s="34">
        <v>333</v>
      </c>
      <c r="BO304" s="34">
        <v>372</v>
      </c>
      <c r="BP304" s="34">
        <v>421</v>
      </c>
      <c r="BQ304" s="34">
        <v>468</v>
      </c>
      <c r="BR304" s="34">
        <v>0</v>
      </c>
      <c r="BS304" s="34">
        <v>1</v>
      </c>
      <c r="BT304" s="453"/>
      <c r="BU304" s="151">
        <v>0.77500000000000002</v>
      </c>
      <c r="BV304" s="151">
        <v>0.84</v>
      </c>
      <c r="BW304" s="151">
        <v>42.8</v>
      </c>
      <c r="BX304" s="151">
        <v>100</v>
      </c>
      <c r="BY304" s="151">
        <v>400</v>
      </c>
      <c r="BZ304" s="151">
        <v>572</v>
      </c>
      <c r="CA304" s="151">
        <v>0.3</v>
      </c>
      <c r="CB304" s="151">
        <v>1.5</v>
      </c>
      <c r="CC304" s="151">
        <v>-47</v>
      </c>
    </row>
    <row r="305" spans="1:81" x14ac:dyDescent="0.25">
      <c r="A305" s="44">
        <f t="shared" si="28"/>
        <v>2015</v>
      </c>
      <c r="B305" s="44" t="str">
        <f t="shared" si="28"/>
        <v>FEBRERO</v>
      </c>
      <c r="C305" s="44">
        <v>16</v>
      </c>
      <c r="D305" s="44" t="str">
        <f t="shared" si="27"/>
        <v>FEBRERO 2015 / 15</v>
      </c>
      <c r="E305" s="152"/>
      <c r="F305" s="189"/>
      <c r="G305" s="152"/>
      <c r="H305" s="152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4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235"/>
      <c r="AR305" s="178">
        <v>15</v>
      </c>
      <c r="AS305" s="185">
        <v>42048</v>
      </c>
      <c r="AT305" s="179">
        <v>50349</v>
      </c>
      <c r="AU305" s="34" t="s">
        <v>132</v>
      </c>
      <c r="AV305" s="153">
        <v>0.78180000000000005</v>
      </c>
      <c r="AW305" s="34" t="s">
        <v>20</v>
      </c>
      <c r="AX305" s="34">
        <v>1</v>
      </c>
      <c r="AY305" s="34">
        <v>0.01</v>
      </c>
      <c r="AZ305" s="181">
        <v>0</v>
      </c>
      <c r="BA305" s="34">
        <v>43.5</v>
      </c>
      <c r="BB305" s="34">
        <v>-51</v>
      </c>
      <c r="BC305" s="34">
        <v>109</v>
      </c>
      <c r="BD305" s="34">
        <v>29</v>
      </c>
      <c r="BE305" s="155">
        <v>1.6E-2</v>
      </c>
      <c r="BF305" s="34">
        <v>13.5</v>
      </c>
      <c r="BG305" s="34">
        <v>3.2</v>
      </c>
      <c r="BH305" s="34">
        <v>1</v>
      </c>
      <c r="BI305" s="34">
        <v>1</v>
      </c>
      <c r="BJ305" s="34">
        <v>99</v>
      </c>
      <c r="BK305" s="34">
        <v>0</v>
      </c>
      <c r="BL305" s="34">
        <v>1</v>
      </c>
      <c r="BM305" s="34">
        <v>0.2</v>
      </c>
      <c r="BN305" s="34">
        <v>340</v>
      </c>
      <c r="BO305" s="34">
        <v>378</v>
      </c>
      <c r="BP305" s="34">
        <v>424</v>
      </c>
      <c r="BQ305" s="34">
        <v>475</v>
      </c>
      <c r="BR305" s="34">
        <v>0</v>
      </c>
      <c r="BS305" s="34">
        <v>1</v>
      </c>
      <c r="BT305" s="453"/>
      <c r="BU305" s="151">
        <v>0.77500000000000002</v>
      </c>
      <c r="BV305" s="151">
        <v>0.84</v>
      </c>
      <c r="BW305" s="151">
        <v>42.8</v>
      </c>
      <c r="BX305" s="151">
        <v>100</v>
      </c>
      <c r="BY305" s="151">
        <v>400</v>
      </c>
      <c r="BZ305" s="151">
        <v>572</v>
      </c>
      <c r="CA305" s="151">
        <v>0.3</v>
      </c>
      <c r="CB305" s="151">
        <v>1.5</v>
      </c>
      <c r="CC305" s="151">
        <v>-47</v>
      </c>
    </row>
    <row r="306" spans="1:81" x14ac:dyDescent="0.25">
      <c r="A306" s="44">
        <f t="shared" si="28"/>
        <v>2015</v>
      </c>
      <c r="B306" s="44" t="str">
        <f t="shared" si="28"/>
        <v>FEBRERO</v>
      </c>
      <c r="C306" s="44">
        <v>17</v>
      </c>
      <c r="D306" s="44" t="str">
        <f t="shared" si="27"/>
        <v>FEBRERO 2015 / 16</v>
      </c>
      <c r="E306" s="152"/>
      <c r="F306" s="189"/>
      <c r="G306" s="152"/>
      <c r="H306" s="152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4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235"/>
      <c r="AR306" s="178">
        <v>16</v>
      </c>
      <c r="AS306" s="185">
        <v>42049</v>
      </c>
      <c r="AT306" s="179">
        <v>50364</v>
      </c>
      <c r="AU306" s="34" t="s">
        <v>131</v>
      </c>
      <c r="AV306" s="153">
        <v>0.78069999999999995</v>
      </c>
      <c r="AW306" s="34" t="s">
        <v>20</v>
      </c>
      <c r="AX306" s="34">
        <v>1</v>
      </c>
      <c r="AY306" s="34">
        <v>0.01</v>
      </c>
      <c r="AZ306" s="181">
        <v>0</v>
      </c>
      <c r="BA306" s="34">
        <v>43.5</v>
      </c>
      <c r="BB306" s="34">
        <v>-52</v>
      </c>
      <c r="BC306" s="34">
        <v>109</v>
      </c>
      <c r="BD306" s="34">
        <v>28</v>
      </c>
      <c r="BE306" s="155">
        <v>1.6E-2</v>
      </c>
      <c r="BF306" s="34">
        <v>13.5</v>
      </c>
      <c r="BG306" s="34">
        <v>3.2</v>
      </c>
      <c r="BH306" s="34">
        <v>1</v>
      </c>
      <c r="BI306" s="34">
        <v>1</v>
      </c>
      <c r="BJ306" s="34">
        <v>99</v>
      </c>
      <c r="BK306" s="34">
        <v>0</v>
      </c>
      <c r="BL306" s="34">
        <v>1</v>
      </c>
      <c r="BM306" s="34">
        <v>0.3</v>
      </c>
      <c r="BN306" s="34">
        <v>340</v>
      </c>
      <c r="BO306" s="34">
        <v>374</v>
      </c>
      <c r="BP306" s="34">
        <v>419</v>
      </c>
      <c r="BQ306" s="34">
        <v>471</v>
      </c>
      <c r="BR306" s="34">
        <v>0</v>
      </c>
      <c r="BS306" s="34">
        <v>1</v>
      </c>
      <c r="BT306" s="453"/>
      <c r="BU306" s="151">
        <v>0.77500000000000002</v>
      </c>
      <c r="BV306" s="151">
        <v>0.84</v>
      </c>
      <c r="BW306" s="151">
        <v>42.8</v>
      </c>
      <c r="BX306" s="151">
        <v>100</v>
      </c>
      <c r="BY306" s="151">
        <v>400</v>
      </c>
      <c r="BZ306" s="151">
        <v>572</v>
      </c>
      <c r="CA306" s="151">
        <v>0.3</v>
      </c>
      <c r="CB306" s="151">
        <v>1.5</v>
      </c>
      <c r="CC306" s="151">
        <v>-47</v>
      </c>
    </row>
    <row r="307" spans="1:81" x14ac:dyDescent="0.25">
      <c r="A307" s="44">
        <f t="shared" si="28"/>
        <v>2015</v>
      </c>
      <c r="B307" s="44" t="str">
        <f t="shared" si="28"/>
        <v>FEBRERO</v>
      </c>
      <c r="C307" s="44">
        <v>18</v>
      </c>
      <c r="D307" s="44" t="str">
        <f t="shared" si="27"/>
        <v>FEBRERO 2015 / 17</v>
      </c>
      <c r="E307" s="152"/>
      <c r="F307" s="189"/>
      <c r="G307" s="152"/>
      <c r="H307" s="152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4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235"/>
      <c r="AR307" s="178">
        <v>17</v>
      </c>
      <c r="AS307" s="185">
        <v>42049</v>
      </c>
      <c r="AT307" s="179">
        <v>50377</v>
      </c>
      <c r="AU307" s="34" t="s">
        <v>132</v>
      </c>
      <c r="AV307" s="153">
        <v>0.78129999999999999</v>
      </c>
      <c r="AW307" s="34" t="s">
        <v>20</v>
      </c>
      <c r="AX307" s="34">
        <v>1</v>
      </c>
      <c r="AY307" s="34">
        <v>0.01</v>
      </c>
      <c r="AZ307" s="181">
        <v>0</v>
      </c>
      <c r="BA307" s="34">
        <v>43.5</v>
      </c>
      <c r="BB307" s="34">
        <v>-52</v>
      </c>
      <c r="BC307" s="34">
        <v>108</v>
      </c>
      <c r="BD307" s="34">
        <v>28</v>
      </c>
      <c r="BE307" s="155">
        <v>1.6E-2</v>
      </c>
      <c r="BF307" s="34">
        <v>13.5</v>
      </c>
      <c r="BG307" s="34">
        <v>3.2</v>
      </c>
      <c r="BH307" s="34">
        <v>1</v>
      </c>
      <c r="BI307" s="34">
        <v>1</v>
      </c>
      <c r="BJ307" s="34">
        <v>99</v>
      </c>
      <c r="BK307" s="34">
        <v>0</v>
      </c>
      <c r="BL307" s="34">
        <v>1</v>
      </c>
      <c r="BM307" s="34">
        <v>0.2</v>
      </c>
      <c r="BN307" s="34">
        <v>338</v>
      </c>
      <c r="BO307" s="34">
        <v>374</v>
      </c>
      <c r="BP307" s="34">
        <v>421</v>
      </c>
      <c r="BQ307" s="34">
        <v>469</v>
      </c>
      <c r="BR307" s="34">
        <v>0</v>
      </c>
      <c r="BS307" s="34">
        <v>1</v>
      </c>
      <c r="BT307" s="453"/>
      <c r="BU307" s="151">
        <v>0.77500000000000002</v>
      </c>
      <c r="BV307" s="151">
        <v>0.84</v>
      </c>
      <c r="BW307" s="151">
        <v>42.8</v>
      </c>
      <c r="BX307" s="151">
        <v>100</v>
      </c>
      <c r="BY307" s="151">
        <v>400</v>
      </c>
      <c r="BZ307" s="151">
        <v>572</v>
      </c>
      <c r="CA307" s="151">
        <v>0.3</v>
      </c>
      <c r="CB307" s="151">
        <v>1.5</v>
      </c>
      <c r="CC307" s="151">
        <v>-47</v>
      </c>
    </row>
    <row r="308" spans="1:81" x14ac:dyDescent="0.25">
      <c r="A308" s="44">
        <f t="shared" si="28"/>
        <v>2015</v>
      </c>
      <c r="B308" s="44" t="str">
        <f t="shared" si="28"/>
        <v>FEBRERO</v>
      </c>
      <c r="C308" s="44">
        <v>19</v>
      </c>
      <c r="D308" s="44" t="str">
        <f t="shared" si="27"/>
        <v>FEBRERO 2015 / 18</v>
      </c>
      <c r="E308" s="152"/>
      <c r="F308" s="189"/>
      <c r="G308" s="152"/>
      <c r="H308" s="152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4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235"/>
      <c r="AR308" s="178">
        <v>18</v>
      </c>
      <c r="AS308" s="185">
        <v>42051</v>
      </c>
      <c r="AT308" s="179">
        <v>50396</v>
      </c>
      <c r="AU308" s="34" t="s">
        <v>156</v>
      </c>
      <c r="AV308" s="153">
        <v>0.78180000000000005</v>
      </c>
      <c r="AW308" s="34" t="s">
        <v>20</v>
      </c>
      <c r="AX308" s="34">
        <v>1</v>
      </c>
      <c r="AY308" s="34">
        <v>0.01</v>
      </c>
      <c r="AZ308" s="181">
        <v>0</v>
      </c>
      <c r="BA308" s="34">
        <v>43.5</v>
      </c>
      <c r="BB308" s="34">
        <v>-52</v>
      </c>
      <c r="BC308" s="34">
        <v>108</v>
      </c>
      <c r="BD308" s="34">
        <v>29</v>
      </c>
      <c r="BE308" s="155">
        <v>1.6E-2</v>
      </c>
      <c r="BF308" s="34">
        <v>13.2</v>
      </c>
      <c r="BG308" s="34">
        <v>3.2</v>
      </c>
      <c r="BH308" s="34">
        <v>1</v>
      </c>
      <c r="BI308" s="34">
        <v>1</v>
      </c>
      <c r="BJ308" s="34">
        <v>99</v>
      </c>
      <c r="BK308" s="34">
        <v>0</v>
      </c>
      <c r="BL308" s="34">
        <v>1</v>
      </c>
      <c r="BM308" s="34">
        <v>0.1</v>
      </c>
      <c r="BN308" s="34">
        <v>338</v>
      </c>
      <c r="BO308" s="34">
        <v>374</v>
      </c>
      <c r="BP308" s="34">
        <v>419</v>
      </c>
      <c r="BQ308" s="34">
        <v>468</v>
      </c>
      <c r="BR308" s="34">
        <v>0</v>
      </c>
      <c r="BS308" s="34">
        <v>1</v>
      </c>
      <c r="BT308" s="453"/>
      <c r="BU308" s="151">
        <v>0.77500000000000002</v>
      </c>
      <c r="BV308" s="151">
        <v>0.84</v>
      </c>
      <c r="BW308" s="151">
        <v>42.8</v>
      </c>
      <c r="BX308" s="151">
        <v>100</v>
      </c>
      <c r="BY308" s="151">
        <v>400</v>
      </c>
      <c r="BZ308" s="151">
        <v>572</v>
      </c>
      <c r="CA308" s="151">
        <v>0.3</v>
      </c>
      <c r="CB308" s="151">
        <v>1.5</v>
      </c>
      <c r="CC308" s="151">
        <v>-47</v>
      </c>
    </row>
    <row r="309" spans="1:81" x14ac:dyDescent="0.25">
      <c r="A309" s="44">
        <f t="shared" si="28"/>
        <v>2015</v>
      </c>
      <c r="B309" s="44" t="str">
        <f t="shared" si="28"/>
        <v>FEBRERO</v>
      </c>
      <c r="C309" s="44">
        <v>20</v>
      </c>
      <c r="D309" s="44" t="str">
        <f t="shared" si="27"/>
        <v>FEBRERO 2015 / 19</v>
      </c>
      <c r="E309" s="152"/>
      <c r="F309" s="189"/>
      <c r="G309" s="152"/>
      <c r="H309" s="152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4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235"/>
      <c r="AR309" s="178">
        <v>19</v>
      </c>
      <c r="AS309" s="185">
        <v>42051</v>
      </c>
      <c r="AT309" s="179">
        <v>50412</v>
      </c>
      <c r="AU309" s="34" t="s">
        <v>132</v>
      </c>
      <c r="AV309" s="153">
        <v>0.78180000000000005</v>
      </c>
      <c r="AW309" s="34" t="s">
        <v>20</v>
      </c>
      <c r="AX309" s="34">
        <v>1</v>
      </c>
      <c r="AY309" s="34">
        <v>0.01</v>
      </c>
      <c r="AZ309" s="181">
        <v>0</v>
      </c>
      <c r="BA309" s="34">
        <v>43.5</v>
      </c>
      <c r="BB309" s="34">
        <v>-52</v>
      </c>
      <c r="BC309" s="34">
        <v>108</v>
      </c>
      <c r="BD309" s="34">
        <v>29</v>
      </c>
      <c r="BE309" s="155">
        <v>1.6E-2</v>
      </c>
      <c r="BF309" s="34">
        <v>13.2</v>
      </c>
      <c r="BG309" s="34">
        <v>3.2</v>
      </c>
      <c r="BH309" s="34">
        <v>1</v>
      </c>
      <c r="BI309" s="34">
        <v>1</v>
      </c>
      <c r="BJ309" s="34">
        <v>99</v>
      </c>
      <c r="BK309" s="34">
        <v>0</v>
      </c>
      <c r="BL309" s="34">
        <v>1</v>
      </c>
      <c r="BM309" s="34">
        <v>0.2</v>
      </c>
      <c r="BN309" s="34">
        <v>342</v>
      </c>
      <c r="BO309" s="34">
        <v>376</v>
      </c>
      <c r="BP309" s="34">
        <v>423</v>
      </c>
      <c r="BQ309" s="34">
        <v>469</v>
      </c>
      <c r="BR309" s="34">
        <v>0</v>
      </c>
      <c r="BS309" s="34">
        <v>1</v>
      </c>
      <c r="BT309" s="453"/>
      <c r="BU309" s="151">
        <v>0.77500000000000002</v>
      </c>
      <c r="BV309" s="151">
        <v>0.84</v>
      </c>
      <c r="BW309" s="151">
        <v>42.8</v>
      </c>
      <c r="BX309" s="151">
        <v>100</v>
      </c>
      <c r="BY309" s="151">
        <v>400</v>
      </c>
      <c r="BZ309" s="151">
        <v>572</v>
      </c>
      <c r="CA309" s="151">
        <v>0.3</v>
      </c>
      <c r="CB309" s="151">
        <v>1.5</v>
      </c>
      <c r="CC309" s="151">
        <v>-47</v>
      </c>
    </row>
    <row r="310" spans="1:81" x14ac:dyDescent="0.25">
      <c r="A310" s="44">
        <f t="shared" si="28"/>
        <v>2015</v>
      </c>
      <c r="B310" s="44" t="str">
        <f t="shared" si="28"/>
        <v>FEBRERO</v>
      </c>
      <c r="C310" s="44">
        <v>21</v>
      </c>
      <c r="D310" s="44" t="str">
        <f t="shared" si="27"/>
        <v>FEBRERO 2015 / 20</v>
      </c>
      <c r="E310" s="152"/>
      <c r="F310" s="189"/>
      <c r="G310" s="152"/>
      <c r="H310" s="152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4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235"/>
      <c r="AR310" s="178">
        <v>20</v>
      </c>
      <c r="AS310" s="185">
        <v>42052</v>
      </c>
      <c r="AT310" s="179">
        <v>50421</v>
      </c>
      <c r="AU310" s="34" t="s">
        <v>132</v>
      </c>
      <c r="AV310" s="153">
        <v>0.78129999999999999</v>
      </c>
      <c r="AW310" s="34" t="s">
        <v>20</v>
      </c>
      <c r="AX310" s="34">
        <v>1</v>
      </c>
      <c r="AY310" s="34">
        <v>0.01</v>
      </c>
      <c r="AZ310" s="181">
        <v>0</v>
      </c>
      <c r="BA310" s="34">
        <v>43.5</v>
      </c>
      <c r="BB310" s="34">
        <v>-52</v>
      </c>
      <c r="BC310" s="34">
        <v>106</v>
      </c>
      <c r="BD310" s="34">
        <v>29</v>
      </c>
      <c r="BE310" s="155">
        <v>1.6E-2</v>
      </c>
      <c r="BF310" s="34">
        <v>13.2</v>
      </c>
      <c r="BG310" s="34">
        <v>3.2</v>
      </c>
      <c r="BH310" s="34">
        <v>1</v>
      </c>
      <c r="BI310" s="34">
        <v>1</v>
      </c>
      <c r="BJ310" s="34">
        <v>99</v>
      </c>
      <c r="BK310" s="34">
        <v>0</v>
      </c>
      <c r="BL310" s="34">
        <v>1</v>
      </c>
      <c r="BM310" s="34">
        <v>0.2</v>
      </c>
      <c r="BN310" s="34">
        <v>340</v>
      </c>
      <c r="BO310" s="34">
        <v>376</v>
      </c>
      <c r="BP310" s="34">
        <v>421</v>
      </c>
      <c r="BQ310" s="34">
        <v>469</v>
      </c>
      <c r="BR310" s="34">
        <v>0</v>
      </c>
      <c r="BS310" s="34">
        <v>1</v>
      </c>
      <c r="BT310" s="453"/>
      <c r="BU310" s="151">
        <v>0.77500000000000002</v>
      </c>
      <c r="BV310" s="151">
        <v>0.84</v>
      </c>
      <c r="BW310" s="151">
        <v>42.8</v>
      </c>
      <c r="BX310" s="151">
        <v>100</v>
      </c>
      <c r="BY310" s="151">
        <v>400</v>
      </c>
      <c r="BZ310" s="151">
        <v>572</v>
      </c>
      <c r="CA310" s="151">
        <v>0.3</v>
      </c>
      <c r="CB310" s="151">
        <v>1.5</v>
      </c>
      <c r="CC310" s="151">
        <v>-47</v>
      </c>
    </row>
    <row r="311" spans="1:81" x14ac:dyDescent="0.25">
      <c r="A311" s="44">
        <f t="shared" si="28"/>
        <v>2015</v>
      </c>
      <c r="B311" s="44" t="str">
        <f t="shared" si="28"/>
        <v>FEBRERO</v>
      </c>
      <c r="C311" s="44">
        <v>22</v>
      </c>
      <c r="D311" s="44" t="str">
        <f t="shared" si="27"/>
        <v>FEBRERO 2015 / 21</v>
      </c>
      <c r="E311" s="152"/>
      <c r="F311" s="189"/>
      <c r="G311" s="152"/>
      <c r="H311" s="152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452"/>
      <c r="AH311" s="152"/>
      <c r="AI311" s="152"/>
      <c r="AJ311" s="152"/>
      <c r="AK311" s="152"/>
      <c r="AL311" s="152"/>
      <c r="AM311" s="152"/>
      <c r="AN311" s="152"/>
      <c r="AO311" s="152"/>
      <c r="AP311" s="152"/>
      <c r="AQ311" s="235"/>
      <c r="AR311" s="178">
        <v>21</v>
      </c>
      <c r="AS311" s="185">
        <v>42054</v>
      </c>
      <c r="AT311" s="179">
        <v>50440</v>
      </c>
      <c r="AU311" s="34" t="s">
        <v>131</v>
      </c>
      <c r="AV311" s="153">
        <v>0.78139999999999998</v>
      </c>
      <c r="AW311" s="34" t="s">
        <v>20</v>
      </c>
      <c r="AX311" s="34">
        <v>1</v>
      </c>
      <c r="AY311" s="34">
        <v>0.01</v>
      </c>
      <c r="AZ311" s="181">
        <v>0</v>
      </c>
      <c r="BA311" s="34">
        <v>43.5</v>
      </c>
      <c r="BB311" s="34">
        <v>-51</v>
      </c>
      <c r="BC311" s="34">
        <v>108</v>
      </c>
      <c r="BD311" s="34">
        <v>28</v>
      </c>
      <c r="BE311" s="155">
        <v>1.6E-2</v>
      </c>
      <c r="BF311" s="34">
        <v>13.5</v>
      </c>
      <c r="BG311" s="34">
        <v>3.3</v>
      </c>
      <c r="BH311" s="34">
        <v>1</v>
      </c>
      <c r="BI311" s="34">
        <v>1</v>
      </c>
      <c r="BJ311" s="34">
        <v>99</v>
      </c>
      <c r="BK311" s="34">
        <v>0</v>
      </c>
      <c r="BL311" s="34">
        <v>1</v>
      </c>
      <c r="BM311" s="34">
        <v>0.7</v>
      </c>
      <c r="BN311" s="34">
        <v>338</v>
      </c>
      <c r="BO311" s="34">
        <v>378</v>
      </c>
      <c r="BP311" s="34">
        <v>424</v>
      </c>
      <c r="BQ311" s="34">
        <v>471</v>
      </c>
      <c r="BR311" s="34">
        <v>0</v>
      </c>
      <c r="BS311" s="34">
        <v>1</v>
      </c>
      <c r="BT311" s="453"/>
      <c r="BU311" s="151">
        <v>0.77500000000000002</v>
      </c>
      <c r="BV311" s="151">
        <v>0.84</v>
      </c>
      <c r="BW311" s="151">
        <v>42.8</v>
      </c>
      <c r="BX311" s="151">
        <v>100</v>
      </c>
      <c r="BY311" s="151">
        <v>400</v>
      </c>
      <c r="BZ311" s="151">
        <v>572</v>
      </c>
      <c r="CA311" s="151">
        <v>0.3</v>
      </c>
      <c r="CB311" s="151">
        <v>1.5</v>
      </c>
      <c r="CC311" s="151">
        <v>-47</v>
      </c>
    </row>
    <row r="312" spans="1:81" x14ac:dyDescent="0.25">
      <c r="A312" s="44">
        <f t="shared" si="28"/>
        <v>2015</v>
      </c>
      <c r="B312" s="44" t="str">
        <f t="shared" si="28"/>
        <v>FEBRERO</v>
      </c>
      <c r="C312" s="44">
        <v>23</v>
      </c>
      <c r="D312" s="44" t="str">
        <f t="shared" si="27"/>
        <v>FEBRERO 2015 / 22</v>
      </c>
      <c r="E312" s="152"/>
      <c r="F312" s="189"/>
      <c r="G312" s="152"/>
      <c r="H312" s="152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452"/>
      <c r="AH312" s="152"/>
      <c r="AI312" s="152"/>
      <c r="AJ312" s="152"/>
      <c r="AK312" s="152"/>
      <c r="AL312" s="152"/>
      <c r="AM312" s="152"/>
      <c r="AN312" s="152"/>
      <c r="AO312" s="152"/>
      <c r="AP312" s="152"/>
      <c r="AQ312" s="235"/>
      <c r="AR312" s="178">
        <v>22</v>
      </c>
      <c r="AS312" s="185">
        <v>42054</v>
      </c>
      <c r="AT312" s="179">
        <v>50466</v>
      </c>
      <c r="AU312" s="34" t="s">
        <v>132</v>
      </c>
      <c r="AV312" s="153">
        <v>0.78180000000000005</v>
      </c>
      <c r="AW312" s="34" t="s">
        <v>20</v>
      </c>
      <c r="AX312" s="34">
        <v>1</v>
      </c>
      <c r="AY312" s="34">
        <v>0.01</v>
      </c>
      <c r="AZ312" s="181">
        <v>0</v>
      </c>
      <c r="BA312" s="34">
        <v>43.5</v>
      </c>
      <c r="BB312" s="34">
        <v>-51</v>
      </c>
      <c r="BC312" s="34">
        <v>109</v>
      </c>
      <c r="BD312" s="34">
        <v>28</v>
      </c>
      <c r="BE312" s="155">
        <v>1.6E-2</v>
      </c>
      <c r="BF312" s="34">
        <v>13.5</v>
      </c>
      <c r="BG312" s="34">
        <v>3.2</v>
      </c>
      <c r="BH312" s="34">
        <v>1</v>
      </c>
      <c r="BI312" s="34">
        <v>1</v>
      </c>
      <c r="BJ312" s="34">
        <v>99</v>
      </c>
      <c r="BK312" s="34">
        <v>0</v>
      </c>
      <c r="BL312" s="34">
        <v>1</v>
      </c>
      <c r="BM312" s="34">
        <v>0.2</v>
      </c>
      <c r="BN312" s="34">
        <v>338</v>
      </c>
      <c r="BO312" s="34">
        <v>376</v>
      </c>
      <c r="BP312" s="34">
        <v>424</v>
      </c>
      <c r="BQ312" s="34">
        <v>474</v>
      </c>
      <c r="BR312" s="34">
        <v>0</v>
      </c>
      <c r="BS312" s="34">
        <v>1</v>
      </c>
      <c r="BT312" s="453"/>
      <c r="BU312" s="151">
        <v>0.77500000000000002</v>
      </c>
      <c r="BV312" s="151">
        <v>0.84</v>
      </c>
      <c r="BW312" s="151">
        <v>42.8</v>
      </c>
      <c r="BX312" s="151">
        <v>100</v>
      </c>
      <c r="BY312" s="151">
        <v>400</v>
      </c>
      <c r="BZ312" s="151">
        <v>572</v>
      </c>
      <c r="CA312" s="151">
        <v>0.3</v>
      </c>
      <c r="CB312" s="151">
        <v>1.5</v>
      </c>
      <c r="CC312" s="151">
        <v>-47</v>
      </c>
    </row>
    <row r="313" spans="1:81" x14ac:dyDescent="0.25">
      <c r="A313" s="44">
        <f t="shared" si="28"/>
        <v>2015</v>
      </c>
      <c r="B313" s="44" t="str">
        <f t="shared" si="28"/>
        <v>FEBRERO</v>
      </c>
      <c r="C313" s="44">
        <v>24</v>
      </c>
      <c r="D313" s="44" t="str">
        <f t="shared" si="27"/>
        <v>FEBRERO 2015 / 23</v>
      </c>
      <c r="E313" s="152"/>
      <c r="F313" s="189"/>
      <c r="G313" s="152"/>
      <c r="H313" s="152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452"/>
      <c r="AH313" s="152"/>
      <c r="AI313" s="152"/>
      <c r="AJ313" s="152"/>
      <c r="AK313" s="152"/>
      <c r="AL313" s="152"/>
      <c r="AM313" s="152"/>
      <c r="AN313" s="152"/>
      <c r="AO313" s="152"/>
      <c r="AP313" s="152"/>
      <c r="AQ313" s="235"/>
      <c r="AR313" s="178">
        <v>23</v>
      </c>
      <c r="AS313" s="185">
        <v>42056</v>
      </c>
      <c r="AT313" s="179">
        <v>50540</v>
      </c>
      <c r="AU313" s="34" t="s">
        <v>132</v>
      </c>
      <c r="AV313" s="153">
        <v>0.78139999999999998</v>
      </c>
      <c r="AW313" s="34" t="s">
        <v>20</v>
      </c>
      <c r="AX313" s="34">
        <v>1</v>
      </c>
      <c r="AY313" s="34">
        <v>0.01</v>
      </c>
      <c r="AZ313" s="181">
        <v>0</v>
      </c>
      <c r="BA313" s="34">
        <v>43.5</v>
      </c>
      <c r="BB313" s="34">
        <v>-51</v>
      </c>
      <c r="BC313" s="34">
        <v>108</v>
      </c>
      <c r="BD313" s="34">
        <v>28</v>
      </c>
      <c r="BE313" s="155">
        <v>1.6E-2</v>
      </c>
      <c r="BF313" s="34">
        <v>13.5</v>
      </c>
      <c r="BG313" s="34">
        <v>3.2</v>
      </c>
      <c r="BH313" s="34">
        <v>1</v>
      </c>
      <c r="BI313" s="34">
        <v>1</v>
      </c>
      <c r="BJ313" s="34">
        <v>99</v>
      </c>
      <c r="BK313" s="34">
        <v>0</v>
      </c>
      <c r="BL313" s="34">
        <v>1</v>
      </c>
      <c r="BM313" s="34">
        <v>0.3</v>
      </c>
      <c r="BN313" s="34">
        <v>340</v>
      </c>
      <c r="BO313" s="34">
        <v>378</v>
      </c>
      <c r="BP313" s="34">
        <v>423</v>
      </c>
      <c r="BQ313" s="34">
        <v>473</v>
      </c>
      <c r="BR313" s="34">
        <v>0</v>
      </c>
      <c r="BS313" s="34">
        <v>1</v>
      </c>
      <c r="BT313" s="453"/>
      <c r="BU313" s="151">
        <v>0.77500000000000002</v>
      </c>
      <c r="BV313" s="151">
        <v>0.84</v>
      </c>
      <c r="BW313" s="151">
        <v>42.8</v>
      </c>
      <c r="BX313" s="151">
        <v>100</v>
      </c>
      <c r="BY313" s="151">
        <v>400</v>
      </c>
      <c r="BZ313" s="151">
        <v>572</v>
      </c>
      <c r="CA313" s="151">
        <v>0.3</v>
      </c>
      <c r="CB313" s="151">
        <v>1.5</v>
      </c>
      <c r="CC313" s="151">
        <v>-47</v>
      </c>
    </row>
    <row r="314" spans="1:81" x14ac:dyDescent="0.25">
      <c r="A314" s="44">
        <f t="shared" si="28"/>
        <v>2015</v>
      </c>
      <c r="B314" s="44" t="str">
        <f t="shared" si="28"/>
        <v>FEBRERO</v>
      </c>
      <c r="C314" s="44">
        <v>25</v>
      </c>
      <c r="D314" s="44" t="str">
        <f t="shared" si="27"/>
        <v>FEBRERO 2015 / 24</v>
      </c>
      <c r="E314" s="152"/>
      <c r="F314" s="189"/>
      <c r="G314" s="152"/>
      <c r="H314" s="152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4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235"/>
      <c r="AR314" s="178">
        <v>24</v>
      </c>
      <c r="AS314" s="185">
        <v>42057</v>
      </c>
      <c r="AT314" s="179">
        <v>50542</v>
      </c>
      <c r="AU314" s="34" t="s">
        <v>156</v>
      </c>
      <c r="AV314" s="153">
        <v>0.78110000000000002</v>
      </c>
      <c r="AW314" s="34" t="s">
        <v>20</v>
      </c>
      <c r="AX314" s="34">
        <v>1</v>
      </c>
      <c r="AY314" s="34">
        <v>0.01</v>
      </c>
      <c r="AZ314" s="181">
        <v>0</v>
      </c>
      <c r="BA314" s="34">
        <v>43.5</v>
      </c>
      <c r="BB314" s="34">
        <v>-50.5</v>
      </c>
      <c r="BC314" s="34">
        <v>108</v>
      </c>
      <c r="BD314" s="34">
        <v>28</v>
      </c>
      <c r="BE314" s="155">
        <v>1.6E-2</v>
      </c>
      <c r="BF314" s="34">
        <v>13.5</v>
      </c>
      <c r="BG314" s="34">
        <v>3.2</v>
      </c>
      <c r="BH314" s="34">
        <v>1</v>
      </c>
      <c r="BI314" s="34">
        <v>1</v>
      </c>
      <c r="BJ314" s="34">
        <v>99</v>
      </c>
      <c r="BK314" s="34">
        <v>0</v>
      </c>
      <c r="BL314" s="34">
        <v>1</v>
      </c>
      <c r="BM314" s="34">
        <v>0.1</v>
      </c>
      <c r="BN314" s="34">
        <v>338</v>
      </c>
      <c r="BO314" s="34">
        <v>378</v>
      </c>
      <c r="BP314" s="34">
        <v>423</v>
      </c>
      <c r="BQ314" s="34">
        <v>477</v>
      </c>
      <c r="BR314" s="34">
        <v>0</v>
      </c>
      <c r="BS314" s="34">
        <v>1</v>
      </c>
      <c r="BT314" s="453"/>
      <c r="BU314" s="151">
        <v>0.77500000000000002</v>
      </c>
      <c r="BV314" s="151">
        <v>0.84</v>
      </c>
      <c r="BW314" s="151">
        <v>42.8</v>
      </c>
      <c r="BX314" s="151">
        <v>100</v>
      </c>
      <c r="BY314" s="151">
        <v>400</v>
      </c>
      <c r="BZ314" s="151">
        <v>572</v>
      </c>
      <c r="CA314" s="151">
        <v>0.3</v>
      </c>
      <c r="CB314" s="151">
        <v>1.5</v>
      </c>
      <c r="CC314" s="151">
        <v>-47</v>
      </c>
    </row>
    <row r="315" spans="1:81" x14ac:dyDescent="0.25">
      <c r="A315" s="44">
        <f t="shared" si="28"/>
        <v>2015</v>
      </c>
      <c r="B315" s="44" t="str">
        <f t="shared" si="28"/>
        <v>FEBRERO</v>
      </c>
      <c r="C315" s="44">
        <v>26</v>
      </c>
      <c r="D315" s="44" t="str">
        <f t="shared" si="27"/>
        <v>FEBRERO 2015 / 25</v>
      </c>
      <c r="E315" s="152"/>
      <c r="F315" s="189"/>
      <c r="G315" s="152"/>
      <c r="H315" s="152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4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235"/>
      <c r="AR315" s="178">
        <v>25</v>
      </c>
      <c r="AS315" s="185">
        <v>42058</v>
      </c>
      <c r="AT315" s="179">
        <v>50568</v>
      </c>
      <c r="AU315" s="34" t="s">
        <v>131</v>
      </c>
      <c r="AV315" s="153">
        <v>0.78110000000000002</v>
      </c>
      <c r="AW315" s="34" t="s">
        <v>20</v>
      </c>
      <c r="AX315" s="34">
        <v>1</v>
      </c>
      <c r="AY315" s="34">
        <v>0.01</v>
      </c>
      <c r="AZ315" s="181">
        <v>0</v>
      </c>
      <c r="BA315" s="34">
        <v>43.5</v>
      </c>
      <c r="BB315" s="34">
        <v>-49.5</v>
      </c>
      <c r="BC315" s="34">
        <v>109</v>
      </c>
      <c r="BD315" s="34">
        <v>29</v>
      </c>
      <c r="BE315" s="155">
        <v>1.6E-2</v>
      </c>
      <c r="BF315" s="34">
        <v>13.6</v>
      </c>
      <c r="BG315" s="34">
        <v>3.3</v>
      </c>
      <c r="BH315" s="34">
        <v>1</v>
      </c>
      <c r="BI315" s="34">
        <v>1</v>
      </c>
      <c r="BJ315" s="34">
        <v>99</v>
      </c>
      <c r="BK315" s="34">
        <v>0</v>
      </c>
      <c r="BL315" s="34">
        <v>1</v>
      </c>
      <c r="BM315" s="34">
        <v>0.2</v>
      </c>
      <c r="BN315" s="34">
        <v>340</v>
      </c>
      <c r="BO315" s="34">
        <v>376</v>
      </c>
      <c r="BP315" s="34">
        <v>424</v>
      </c>
      <c r="BQ315" s="34">
        <v>477</v>
      </c>
      <c r="BR315" s="34">
        <v>0</v>
      </c>
      <c r="BS315" s="34">
        <v>1</v>
      </c>
      <c r="BT315" s="453"/>
      <c r="BU315" s="151">
        <v>0.77500000000000002</v>
      </c>
      <c r="BV315" s="151">
        <v>0.84</v>
      </c>
      <c r="BW315" s="151">
        <v>42.8</v>
      </c>
      <c r="BX315" s="151">
        <v>100</v>
      </c>
      <c r="BY315" s="151">
        <v>400</v>
      </c>
      <c r="BZ315" s="151">
        <v>572</v>
      </c>
      <c r="CA315" s="151">
        <v>0.3</v>
      </c>
      <c r="CB315" s="151">
        <v>1.5</v>
      </c>
      <c r="CC315" s="151">
        <v>-47</v>
      </c>
    </row>
    <row r="316" spans="1:81" x14ac:dyDescent="0.25">
      <c r="A316" s="44">
        <f t="shared" si="28"/>
        <v>2015</v>
      </c>
      <c r="B316" s="44" t="str">
        <f t="shared" si="28"/>
        <v>FEBRERO</v>
      </c>
      <c r="C316" s="44">
        <v>27</v>
      </c>
      <c r="D316" s="44" t="str">
        <f t="shared" si="27"/>
        <v>FEBRERO 2015 / 26</v>
      </c>
      <c r="E316" s="152"/>
      <c r="F316" s="189"/>
      <c r="G316" s="152"/>
      <c r="H316" s="152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4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235"/>
      <c r="AR316" s="178">
        <v>26</v>
      </c>
      <c r="AS316" s="185">
        <v>42059</v>
      </c>
      <c r="AT316" s="179">
        <v>50569</v>
      </c>
      <c r="AU316" s="34" t="s">
        <v>132</v>
      </c>
      <c r="AV316" s="153">
        <v>0.78129999999999999</v>
      </c>
      <c r="AW316" s="34" t="s">
        <v>20</v>
      </c>
      <c r="AX316" s="34">
        <v>1</v>
      </c>
      <c r="AY316" s="34">
        <v>0.01</v>
      </c>
      <c r="AZ316" s="181">
        <v>0</v>
      </c>
      <c r="BA316" s="34">
        <v>43.5</v>
      </c>
      <c r="BB316" s="34">
        <v>-50.5</v>
      </c>
      <c r="BC316" s="34">
        <v>108</v>
      </c>
      <c r="BD316" s="34">
        <v>29</v>
      </c>
      <c r="BE316" s="155">
        <v>1.6E-2</v>
      </c>
      <c r="BF316" s="34">
        <v>13.6</v>
      </c>
      <c r="BG316" s="34">
        <v>3.3</v>
      </c>
      <c r="BH316" s="34">
        <v>1</v>
      </c>
      <c r="BI316" s="34">
        <v>1</v>
      </c>
      <c r="BJ316" s="34">
        <v>99</v>
      </c>
      <c r="BK316" s="34">
        <v>0</v>
      </c>
      <c r="BL316" s="34">
        <v>1</v>
      </c>
      <c r="BM316" s="34">
        <v>0.1</v>
      </c>
      <c r="BN316" s="34">
        <v>340</v>
      </c>
      <c r="BO316" s="34">
        <v>378</v>
      </c>
      <c r="BP316" s="34">
        <v>424</v>
      </c>
      <c r="BQ316" s="34">
        <v>477</v>
      </c>
      <c r="BR316" s="34">
        <v>0</v>
      </c>
      <c r="BS316" s="34">
        <v>1</v>
      </c>
      <c r="BT316" s="453"/>
      <c r="BU316" s="151">
        <v>0.77500000000000002</v>
      </c>
      <c r="BV316" s="151">
        <v>0.84</v>
      </c>
      <c r="BW316" s="151">
        <v>42.8</v>
      </c>
      <c r="BX316" s="151">
        <v>100</v>
      </c>
      <c r="BY316" s="151">
        <v>400</v>
      </c>
      <c r="BZ316" s="151">
        <v>572</v>
      </c>
      <c r="CA316" s="151">
        <v>0.3</v>
      </c>
      <c r="CB316" s="151">
        <v>1.5</v>
      </c>
      <c r="CC316" s="151">
        <v>-47</v>
      </c>
    </row>
    <row r="317" spans="1:81" x14ac:dyDescent="0.25">
      <c r="A317" s="44">
        <f t="shared" si="28"/>
        <v>2015</v>
      </c>
      <c r="B317" s="44" t="str">
        <f t="shared" si="28"/>
        <v>FEBRERO</v>
      </c>
      <c r="C317" s="44">
        <v>28</v>
      </c>
      <c r="D317" s="44" t="str">
        <f t="shared" si="27"/>
        <v>FEBRERO 2015 / 27</v>
      </c>
      <c r="E317" s="152"/>
      <c r="F317" s="189"/>
      <c r="G317" s="152"/>
      <c r="H317" s="152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4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235"/>
      <c r="AR317" s="178">
        <v>27</v>
      </c>
      <c r="AS317" s="185">
        <v>42060</v>
      </c>
      <c r="AT317" s="179">
        <v>50602</v>
      </c>
      <c r="AU317" s="34" t="s">
        <v>156</v>
      </c>
      <c r="AV317" s="153">
        <v>0.78180000000000005</v>
      </c>
      <c r="AW317" s="34" t="s">
        <v>20</v>
      </c>
      <c r="AX317" s="34">
        <v>1</v>
      </c>
      <c r="AY317" s="34">
        <v>0.01</v>
      </c>
      <c r="AZ317" s="181">
        <v>0</v>
      </c>
      <c r="BA317" s="34">
        <v>43.5</v>
      </c>
      <c r="BB317" s="34">
        <v>-50.5</v>
      </c>
      <c r="BC317" s="34">
        <v>109</v>
      </c>
      <c r="BD317" s="34">
        <v>29</v>
      </c>
      <c r="BE317" s="155">
        <v>1.6E-2</v>
      </c>
      <c r="BF317" s="34">
        <v>13.6</v>
      </c>
      <c r="BG317" s="34">
        <v>3.3</v>
      </c>
      <c r="BH317" s="34">
        <v>1</v>
      </c>
      <c r="BI317" s="34">
        <v>1</v>
      </c>
      <c r="BJ317" s="34">
        <v>99</v>
      </c>
      <c r="BK317" s="34">
        <v>0</v>
      </c>
      <c r="BL317" s="34">
        <v>1</v>
      </c>
      <c r="BM317" s="34">
        <v>0.2</v>
      </c>
      <c r="BN317" s="34">
        <v>338</v>
      </c>
      <c r="BO317" s="34">
        <v>276</v>
      </c>
      <c r="BP317" s="34">
        <v>424</v>
      </c>
      <c r="BQ317" s="34">
        <v>473</v>
      </c>
      <c r="BR317" s="34">
        <v>0</v>
      </c>
      <c r="BS317" s="34">
        <v>1</v>
      </c>
      <c r="BT317" s="453"/>
      <c r="BU317" s="151">
        <v>0.77500000000000002</v>
      </c>
      <c r="BV317" s="151">
        <v>0.84</v>
      </c>
      <c r="BW317" s="151">
        <v>42.8</v>
      </c>
      <c r="BX317" s="151">
        <v>100</v>
      </c>
      <c r="BY317" s="151">
        <v>400</v>
      </c>
      <c r="BZ317" s="151">
        <v>572</v>
      </c>
      <c r="CA317" s="151">
        <v>0.3</v>
      </c>
      <c r="CB317" s="151">
        <v>1.5</v>
      </c>
      <c r="CC317" s="151">
        <v>-47</v>
      </c>
    </row>
    <row r="318" spans="1:81" x14ac:dyDescent="0.25">
      <c r="A318" s="44">
        <f t="shared" si="28"/>
        <v>2015</v>
      </c>
      <c r="B318" s="44" t="str">
        <f t="shared" si="28"/>
        <v>FEBRERO</v>
      </c>
      <c r="C318" s="44">
        <v>29</v>
      </c>
      <c r="D318" s="44" t="str">
        <f t="shared" si="27"/>
        <v>FEBRERO 2015 / 28</v>
      </c>
      <c r="E318" s="152"/>
      <c r="F318" s="189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4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235"/>
      <c r="AR318" s="178">
        <v>28</v>
      </c>
      <c r="AS318" s="185">
        <v>42060</v>
      </c>
      <c r="AT318" s="179">
        <v>50723</v>
      </c>
      <c r="AU318" s="34" t="s">
        <v>132</v>
      </c>
      <c r="AV318" s="153">
        <v>0.78220000000000001</v>
      </c>
      <c r="AW318" s="34" t="s">
        <v>20</v>
      </c>
      <c r="AX318" s="34">
        <v>1</v>
      </c>
      <c r="AY318" s="34">
        <v>0.01</v>
      </c>
      <c r="AZ318" s="181">
        <v>0</v>
      </c>
      <c r="BA318" s="34">
        <v>43.5</v>
      </c>
      <c r="BB318" s="34">
        <v>-50</v>
      </c>
      <c r="BC318" s="34">
        <v>110</v>
      </c>
      <c r="BD318" s="34">
        <v>29</v>
      </c>
      <c r="BE318" s="155">
        <v>1.6E-2</v>
      </c>
      <c r="BF318" s="34">
        <v>13.6</v>
      </c>
      <c r="BG318" s="34">
        <v>3.3</v>
      </c>
      <c r="BH318" s="34">
        <v>1</v>
      </c>
      <c r="BI318" s="34">
        <v>1</v>
      </c>
      <c r="BJ318" s="34">
        <v>99</v>
      </c>
      <c r="BK318" s="34">
        <v>0</v>
      </c>
      <c r="BL318" s="34">
        <v>1</v>
      </c>
      <c r="BM318" s="34">
        <v>0.2</v>
      </c>
      <c r="BN318" s="34">
        <v>340</v>
      </c>
      <c r="BO318" s="34">
        <v>376</v>
      </c>
      <c r="BP318" s="34">
        <v>423</v>
      </c>
      <c r="BQ318" s="34">
        <v>477</v>
      </c>
      <c r="BR318" s="34">
        <v>0</v>
      </c>
      <c r="BS318" s="34">
        <v>1</v>
      </c>
      <c r="BT318" s="453"/>
      <c r="BU318" s="151">
        <v>0.77500000000000002</v>
      </c>
      <c r="BV318" s="151">
        <v>0.84</v>
      </c>
      <c r="BW318" s="151">
        <v>42.8</v>
      </c>
      <c r="BX318" s="151">
        <v>100</v>
      </c>
      <c r="BY318" s="151">
        <v>400</v>
      </c>
      <c r="BZ318" s="151">
        <v>572</v>
      </c>
      <c r="CA318" s="151">
        <v>0.3</v>
      </c>
      <c r="CB318" s="151">
        <v>1.5</v>
      </c>
      <c r="CC318" s="151">
        <v>-47</v>
      </c>
    </row>
    <row r="319" spans="1:81" x14ac:dyDescent="0.25">
      <c r="A319" s="44">
        <f t="shared" si="28"/>
        <v>2015</v>
      </c>
      <c r="B319" s="44" t="str">
        <f t="shared" si="28"/>
        <v>FEBRERO</v>
      </c>
      <c r="C319" s="44">
        <v>30</v>
      </c>
      <c r="D319" s="44" t="str">
        <f t="shared" si="27"/>
        <v>FEBRERO 2015 / 29</v>
      </c>
      <c r="E319" s="152"/>
      <c r="F319" s="189"/>
      <c r="G319" s="152"/>
      <c r="H319" s="152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4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235"/>
      <c r="AR319" s="151">
        <v>29</v>
      </c>
      <c r="AS319" s="185">
        <v>42063</v>
      </c>
      <c r="AT319" s="179">
        <v>50856</v>
      </c>
      <c r="AU319" s="34" t="s">
        <v>131</v>
      </c>
      <c r="AV319" s="153">
        <v>0.78220000000000001</v>
      </c>
      <c r="AW319" s="34" t="s">
        <v>20</v>
      </c>
      <c r="AX319" s="34">
        <v>1</v>
      </c>
      <c r="AY319" s="34">
        <v>0.01</v>
      </c>
      <c r="AZ319" s="181">
        <v>0</v>
      </c>
      <c r="BA319" s="34">
        <v>43.5</v>
      </c>
      <c r="BB319" s="34">
        <v>-51</v>
      </c>
      <c r="BC319" s="34">
        <v>108</v>
      </c>
      <c r="BD319" s="34">
        <v>29</v>
      </c>
      <c r="BE319" s="155">
        <v>1.6E-2</v>
      </c>
      <c r="BF319" s="34">
        <v>13.6</v>
      </c>
      <c r="BG319" s="34">
        <v>3.3</v>
      </c>
      <c r="BH319" s="34">
        <v>1</v>
      </c>
      <c r="BI319" s="34">
        <v>1</v>
      </c>
      <c r="BJ319" s="34">
        <v>99</v>
      </c>
      <c r="BK319" s="34">
        <v>0</v>
      </c>
      <c r="BL319" s="34">
        <v>1</v>
      </c>
      <c r="BM319" s="34">
        <v>0.1</v>
      </c>
      <c r="BN319" s="34">
        <v>341</v>
      </c>
      <c r="BO319" s="34">
        <v>378</v>
      </c>
      <c r="BP319" s="34">
        <v>424</v>
      </c>
      <c r="BQ319" s="34">
        <v>475</v>
      </c>
      <c r="BR319" s="34">
        <v>0</v>
      </c>
      <c r="BS319" s="34">
        <v>1</v>
      </c>
      <c r="BT319" s="453"/>
      <c r="BU319" s="151">
        <v>0.77500000000000002</v>
      </c>
      <c r="BV319" s="151">
        <v>0.84</v>
      </c>
      <c r="BW319" s="151">
        <v>42.8</v>
      </c>
      <c r="BX319" s="151">
        <v>100</v>
      </c>
      <c r="BY319" s="151">
        <v>400</v>
      </c>
      <c r="BZ319" s="151">
        <v>572</v>
      </c>
      <c r="CA319" s="151">
        <v>0.3</v>
      </c>
      <c r="CB319" s="151">
        <v>1.5</v>
      </c>
      <c r="CC319" s="151">
        <v>-47</v>
      </c>
    </row>
    <row r="320" spans="1:81" x14ac:dyDescent="0.25">
      <c r="A320" s="44">
        <f t="shared" si="28"/>
        <v>2015</v>
      </c>
      <c r="B320" s="44" t="str">
        <f t="shared" si="28"/>
        <v>FEBRERO</v>
      </c>
      <c r="C320" s="44">
        <v>31</v>
      </c>
      <c r="D320" s="44" t="str">
        <f t="shared" si="27"/>
        <v>FEBRERO 2015 / 30</v>
      </c>
    </row>
    <row r="321" spans="1:81" s="206" customFormat="1" x14ac:dyDescent="0.25">
      <c r="D321" s="44" t="str">
        <f t="shared" si="27"/>
        <v>FEBRERO 2015 / 31</v>
      </c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55"/>
      <c r="AB321" s="44"/>
      <c r="AC321" s="44"/>
      <c r="AD321" s="44"/>
      <c r="AE321" s="44"/>
      <c r="AF321" s="44"/>
      <c r="AG321" s="417"/>
      <c r="AH321" s="44"/>
      <c r="AI321" s="44"/>
      <c r="AJ321" s="44"/>
      <c r="AK321" s="44"/>
      <c r="AL321" s="44"/>
      <c r="AM321" s="44"/>
      <c r="AN321" s="44"/>
      <c r="AO321" s="44"/>
      <c r="AP321" s="44"/>
      <c r="AQ321" s="207"/>
      <c r="AR321" s="44"/>
      <c r="AS321" s="44"/>
      <c r="AT321" s="44"/>
      <c r="AU321" s="44"/>
      <c r="AV321" s="44"/>
      <c r="AW321" s="44"/>
      <c r="AX321" s="55"/>
      <c r="AY321" s="44"/>
      <c r="AZ321" s="44"/>
      <c r="BA321" s="44"/>
      <c r="BB321" s="44"/>
      <c r="BC321" s="44"/>
      <c r="BD321" s="44"/>
      <c r="BE321" s="44"/>
      <c r="BF321" s="44"/>
      <c r="BG321" s="44"/>
      <c r="BH321" s="44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11"/>
      <c r="BU321" s="44"/>
      <c r="BV321" s="55"/>
      <c r="BW321" s="44"/>
      <c r="BX321" s="44"/>
      <c r="BY321" s="44"/>
      <c r="BZ321" s="44"/>
      <c r="CA321" s="44"/>
      <c r="CB321" s="44"/>
      <c r="CC321" s="44"/>
    </row>
    <row r="322" spans="1:81" ht="15.75" x14ac:dyDescent="0.25">
      <c r="A322" s="44">
        <v>2015</v>
      </c>
      <c r="B322" s="44" t="s">
        <v>241</v>
      </c>
      <c r="C322" s="44">
        <v>1</v>
      </c>
      <c r="D322" s="208" t="s">
        <v>228</v>
      </c>
      <c r="E322" s="209">
        <f>IFERROR(AVERAGE(E291:E321),"")</f>
        <v>4.5</v>
      </c>
      <c r="F322" s="209">
        <f>IFERROR(AVERAGE(F291:F321),"")</f>
        <v>42055.625</v>
      </c>
      <c r="G322" s="209">
        <f>IFERROR(AVERAGE(G291:G321),"")</f>
        <v>50570.125</v>
      </c>
      <c r="H322" s="209" t="str">
        <f>IFERROR(AVERAGE(H291:H321),"")</f>
        <v/>
      </c>
      <c r="I322" s="209">
        <f>IFERROR(AVERAGE(I291:I321),"")</f>
        <v>0.77962500000000001</v>
      </c>
      <c r="J322" s="209" t="str">
        <f t="shared" ref="J322:BU322" si="29">IFERROR(AVERAGE(J291:J321),"")</f>
        <v/>
      </c>
      <c r="K322" s="209">
        <f t="shared" si="29"/>
        <v>0.48749999999999999</v>
      </c>
      <c r="L322" s="209">
        <f t="shared" si="29"/>
        <v>0</v>
      </c>
      <c r="M322" s="209">
        <f t="shared" si="29"/>
        <v>0</v>
      </c>
      <c r="N322" s="209">
        <f t="shared" si="29"/>
        <v>43.5</v>
      </c>
      <c r="O322" s="209">
        <f t="shared" si="29"/>
        <v>-52.8125</v>
      </c>
      <c r="P322" s="209">
        <f t="shared" si="29"/>
        <v>105.375</v>
      </c>
      <c r="Q322" s="209">
        <f t="shared" si="29"/>
        <v>29.875</v>
      </c>
      <c r="R322" s="209">
        <f t="shared" si="29"/>
        <v>0</v>
      </c>
      <c r="S322" s="209">
        <f t="shared" si="29"/>
        <v>12.15</v>
      </c>
      <c r="T322" s="209">
        <f t="shared" si="29"/>
        <v>3.1300000000000003</v>
      </c>
      <c r="U322" s="209">
        <f t="shared" si="29"/>
        <v>1</v>
      </c>
      <c r="V322" s="209">
        <f t="shared" si="29"/>
        <v>1</v>
      </c>
      <c r="W322" s="209">
        <f t="shared" si="29"/>
        <v>100</v>
      </c>
      <c r="X322" s="209">
        <f t="shared" si="29"/>
        <v>0</v>
      </c>
      <c r="Y322" s="209">
        <f t="shared" si="29"/>
        <v>0</v>
      </c>
      <c r="Z322" s="209">
        <f t="shared" si="29"/>
        <v>0.33749999999999997</v>
      </c>
      <c r="AA322" s="209">
        <f t="shared" si="29"/>
        <v>332.25</v>
      </c>
      <c r="AB322" s="209">
        <f t="shared" si="29"/>
        <v>364.625</v>
      </c>
      <c r="AC322" s="209">
        <f t="shared" si="29"/>
        <v>416.875</v>
      </c>
      <c r="AD322" s="209">
        <f t="shared" si="29"/>
        <v>488.75</v>
      </c>
      <c r="AE322" s="209">
        <f t="shared" si="29"/>
        <v>1.375</v>
      </c>
      <c r="AF322" s="209">
        <f t="shared" si="29"/>
        <v>0</v>
      </c>
      <c r="AG322" s="418" t="str">
        <f t="shared" si="29"/>
        <v/>
      </c>
      <c r="AH322" s="209">
        <f t="shared" si="29"/>
        <v>0.77500000000000013</v>
      </c>
      <c r="AI322" s="209">
        <f t="shared" si="29"/>
        <v>0.84</v>
      </c>
      <c r="AJ322" s="209">
        <f t="shared" si="29"/>
        <v>42.800000000000004</v>
      </c>
      <c r="AK322" s="209">
        <f t="shared" si="29"/>
        <v>100</v>
      </c>
      <c r="AL322" s="209">
        <f t="shared" si="29"/>
        <v>400</v>
      </c>
      <c r="AM322" s="209">
        <f t="shared" si="29"/>
        <v>572</v>
      </c>
      <c r="AN322" s="209">
        <f t="shared" si="29"/>
        <v>0.3</v>
      </c>
      <c r="AO322" s="209">
        <f t="shared" si="29"/>
        <v>1.5</v>
      </c>
      <c r="AP322" s="209">
        <f t="shared" si="29"/>
        <v>-47</v>
      </c>
      <c r="AQ322" s="209" t="str">
        <f t="shared" si="29"/>
        <v/>
      </c>
      <c r="AR322" s="209">
        <f t="shared" si="29"/>
        <v>15</v>
      </c>
      <c r="AS322" s="209">
        <f t="shared" si="29"/>
        <v>42048.965517241377</v>
      </c>
      <c r="AT322" s="209">
        <f t="shared" si="29"/>
        <v>50380.448275862072</v>
      </c>
      <c r="AU322" s="209" t="str">
        <f t="shared" si="29"/>
        <v/>
      </c>
      <c r="AV322" s="209">
        <f t="shared" si="29"/>
        <v>0.78135517241379315</v>
      </c>
      <c r="AW322" s="209" t="str">
        <f t="shared" si="29"/>
        <v/>
      </c>
      <c r="AX322" s="210">
        <f t="shared" si="29"/>
        <v>1</v>
      </c>
      <c r="AY322" s="209">
        <f t="shared" si="29"/>
        <v>1.0000000000000004E-2</v>
      </c>
      <c r="AZ322" s="209">
        <f t="shared" si="29"/>
        <v>0</v>
      </c>
      <c r="BA322" s="209">
        <f t="shared" si="29"/>
        <v>43.5</v>
      </c>
      <c r="BB322" s="209">
        <f t="shared" si="29"/>
        <v>-51.344827586206897</v>
      </c>
      <c r="BC322" s="209">
        <f t="shared" si="29"/>
        <v>108.13793103448276</v>
      </c>
      <c r="BD322" s="209">
        <f t="shared" si="29"/>
        <v>28.689655172413794</v>
      </c>
      <c r="BE322" s="209">
        <f t="shared" si="29"/>
        <v>1.5241379310344838E-2</v>
      </c>
      <c r="BF322" s="209">
        <f t="shared" si="29"/>
        <v>13.472413793103453</v>
      </c>
      <c r="BG322" s="209">
        <f t="shared" si="29"/>
        <v>3.2137931034482765</v>
      </c>
      <c r="BH322" s="209">
        <f t="shared" si="29"/>
        <v>1</v>
      </c>
      <c r="BI322" s="209">
        <f t="shared" si="29"/>
        <v>1</v>
      </c>
      <c r="BJ322" s="209">
        <f t="shared" si="29"/>
        <v>99</v>
      </c>
      <c r="BK322" s="209">
        <f t="shared" si="29"/>
        <v>0</v>
      </c>
      <c r="BL322" s="209">
        <f t="shared" si="29"/>
        <v>1</v>
      </c>
      <c r="BM322" s="209">
        <f t="shared" si="29"/>
        <v>0.2137931034482759</v>
      </c>
      <c r="BN322" s="209">
        <f t="shared" si="29"/>
        <v>338.62068965517244</v>
      </c>
      <c r="BO322" s="209">
        <f t="shared" si="29"/>
        <v>372.20689655172413</v>
      </c>
      <c r="BP322" s="209">
        <f t="shared" si="29"/>
        <v>422.44827586206895</v>
      </c>
      <c r="BQ322" s="209">
        <f t="shared" si="29"/>
        <v>472.27586206896552</v>
      </c>
      <c r="BR322" s="209">
        <f t="shared" si="29"/>
        <v>0</v>
      </c>
      <c r="BS322" s="209">
        <f t="shared" si="29"/>
        <v>1.0172413793103448</v>
      </c>
      <c r="BT322" s="412" t="str">
        <f t="shared" si="29"/>
        <v/>
      </c>
      <c r="BU322" s="209">
        <f t="shared" si="29"/>
        <v>0.7749999999999998</v>
      </c>
      <c r="BV322" s="210">
        <f>IFERROR(AVERAGE(BV291:BV321),"")</f>
        <v>0.84</v>
      </c>
      <c r="BW322" s="206"/>
      <c r="BX322" s="206"/>
      <c r="BY322" s="206"/>
      <c r="BZ322" s="206"/>
      <c r="CA322" s="206"/>
      <c r="CB322" s="206"/>
      <c r="CC322" s="206"/>
    </row>
    <row r="323" spans="1:81" x14ac:dyDescent="0.25">
      <c r="A323" s="44">
        <f>A322</f>
        <v>2015</v>
      </c>
      <c r="B323" s="44" t="str">
        <f>B322</f>
        <v>MARZO</v>
      </c>
      <c r="C323" s="44">
        <v>2</v>
      </c>
      <c r="D323" s="44" t="str">
        <f t="shared" ref="D323:D353" si="30">B322&amp;" "&amp;A322&amp;" / "&amp;C322</f>
        <v>MARZO 2015 / 1</v>
      </c>
      <c r="E323" s="178">
        <v>1</v>
      </c>
      <c r="F323" s="185">
        <v>42065</v>
      </c>
      <c r="G323" s="179">
        <v>51067</v>
      </c>
      <c r="H323" s="33" t="s">
        <v>131</v>
      </c>
      <c r="I323" s="153">
        <v>0.7792</v>
      </c>
      <c r="J323" s="34" t="s">
        <v>20</v>
      </c>
      <c r="K323" s="34">
        <v>0.5</v>
      </c>
      <c r="L323" s="34">
        <v>0</v>
      </c>
      <c r="M323" s="34">
        <v>0</v>
      </c>
      <c r="N323" s="34">
        <v>43.5</v>
      </c>
      <c r="O323" s="34">
        <v>-56.5</v>
      </c>
      <c r="P323" s="34">
        <v>105</v>
      </c>
      <c r="Q323" s="34">
        <v>30</v>
      </c>
      <c r="R323" s="155">
        <v>0</v>
      </c>
      <c r="S323" s="34">
        <v>12.1</v>
      </c>
      <c r="T323" s="34">
        <v>3.02</v>
      </c>
      <c r="U323" s="34">
        <v>1</v>
      </c>
      <c r="V323" s="34">
        <v>1</v>
      </c>
      <c r="W323" s="34">
        <v>100</v>
      </c>
      <c r="X323" s="34">
        <v>0</v>
      </c>
      <c r="Y323" s="34">
        <v>0</v>
      </c>
      <c r="Z323" s="34">
        <v>0.3</v>
      </c>
      <c r="AA323" s="34">
        <v>334</v>
      </c>
      <c r="AB323" s="34">
        <v>362</v>
      </c>
      <c r="AC323" s="34">
        <v>412</v>
      </c>
      <c r="AD323" s="34">
        <v>489</v>
      </c>
      <c r="AE323" s="34">
        <v>1.5</v>
      </c>
      <c r="AF323" s="34">
        <v>0</v>
      </c>
      <c r="AG323" s="450"/>
      <c r="AH323" s="151">
        <v>0.77500000000000002</v>
      </c>
      <c r="AI323" s="151">
        <v>0.84</v>
      </c>
      <c r="AJ323" s="151">
        <v>42.8</v>
      </c>
      <c r="AK323" s="151">
        <v>100</v>
      </c>
      <c r="AL323" s="151">
        <v>400</v>
      </c>
      <c r="AM323" s="151">
        <v>572</v>
      </c>
      <c r="AN323" s="151">
        <v>0.3</v>
      </c>
      <c r="AO323" s="151">
        <v>1.5</v>
      </c>
      <c r="AP323" s="151">
        <v>-47</v>
      </c>
      <c r="AQ323" s="235"/>
      <c r="AR323" s="178">
        <v>1</v>
      </c>
      <c r="AS323" s="185">
        <v>42065</v>
      </c>
      <c r="AT323" s="179">
        <v>51061</v>
      </c>
      <c r="AU323" s="33" t="s">
        <v>156</v>
      </c>
      <c r="AV323" s="153">
        <v>0.78220000000000001</v>
      </c>
      <c r="AW323" s="34" t="s">
        <v>20</v>
      </c>
      <c r="AX323" s="34">
        <v>1</v>
      </c>
      <c r="AY323" s="34">
        <v>0.01</v>
      </c>
      <c r="AZ323" s="34">
        <v>0</v>
      </c>
      <c r="BA323" s="34">
        <v>43.5</v>
      </c>
      <c r="BB323" s="34">
        <v>-51.5</v>
      </c>
      <c r="BC323" s="34">
        <v>108</v>
      </c>
      <c r="BD323" s="34">
        <v>29</v>
      </c>
      <c r="BE323" s="155">
        <v>1.6E-2</v>
      </c>
      <c r="BF323" s="34">
        <v>13.5</v>
      </c>
      <c r="BG323" s="34">
        <v>3.2</v>
      </c>
      <c r="BH323" s="34">
        <v>1</v>
      </c>
      <c r="BI323" s="34">
        <v>1</v>
      </c>
      <c r="BJ323" s="34">
        <v>99</v>
      </c>
      <c r="BK323" s="34">
        <v>0</v>
      </c>
      <c r="BL323" s="34">
        <v>1</v>
      </c>
      <c r="BM323" s="34">
        <v>0.1</v>
      </c>
      <c r="BN323" s="34">
        <v>338</v>
      </c>
      <c r="BO323" s="34">
        <v>376</v>
      </c>
      <c r="BP323" s="34">
        <v>424</v>
      </c>
      <c r="BQ323" s="34">
        <v>475</v>
      </c>
      <c r="BR323" s="34">
        <v>0</v>
      </c>
      <c r="BS323" s="34">
        <v>1</v>
      </c>
      <c r="BT323" s="453"/>
      <c r="BU323" s="151">
        <v>0.77500000000000002</v>
      </c>
      <c r="BV323" s="151">
        <v>0.84</v>
      </c>
      <c r="BW323" s="151">
        <v>42.8</v>
      </c>
      <c r="BX323" s="151">
        <v>100</v>
      </c>
      <c r="BY323" s="151">
        <v>400</v>
      </c>
      <c r="BZ323" s="151">
        <v>572</v>
      </c>
      <c r="CA323" s="151">
        <v>0.3</v>
      </c>
      <c r="CB323" s="151">
        <v>1.5</v>
      </c>
      <c r="CC323" s="151">
        <v>-47</v>
      </c>
    </row>
    <row r="324" spans="1:81" x14ac:dyDescent="0.25">
      <c r="A324" s="44">
        <f t="shared" ref="A324:B352" si="31">A323</f>
        <v>2015</v>
      </c>
      <c r="B324" s="44" t="str">
        <f t="shared" si="31"/>
        <v>MARZO</v>
      </c>
      <c r="C324" s="44">
        <v>3</v>
      </c>
      <c r="D324" s="44" t="str">
        <f t="shared" si="30"/>
        <v>MARZO 2015 / 2</v>
      </c>
      <c r="E324" s="178">
        <v>2</v>
      </c>
      <c r="F324" s="185">
        <v>42066</v>
      </c>
      <c r="G324" s="179">
        <v>51094</v>
      </c>
      <c r="H324" s="34" t="s">
        <v>130</v>
      </c>
      <c r="I324" s="153">
        <v>0.7792</v>
      </c>
      <c r="J324" s="34" t="s">
        <v>20</v>
      </c>
      <c r="K324" s="34">
        <v>0.5</v>
      </c>
      <c r="L324" s="34">
        <v>0</v>
      </c>
      <c r="M324" s="34">
        <v>0</v>
      </c>
      <c r="N324" s="34">
        <v>43.5</v>
      </c>
      <c r="O324" s="34">
        <v>-56</v>
      </c>
      <c r="P324" s="34">
        <v>104</v>
      </c>
      <c r="Q324" s="34">
        <v>29.5</v>
      </c>
      <c r="R324" s="155">
        <v>0</v>
      </c>
      <c r="S324" s="34">
        <v>12</v>
      </c>
      <c r="T324" s="34">
        <v>3.09</v>
      </c>
      <c r="U324" s="34">
        <v>1</v>
      </c>
      <c r="V324" s="34">
        <v>1</v>
      </c>
      <c r="W324" s="34">
        <v>100</v>
      </c>
      <c r="X324" s="34">
        <v>0</v>
      </c>
      <c r="Y324" s="34">
        <v>0</v>
      </c>
      <c r="Z324" s="34">
        <v>0.3</v>
      </c>
      <c r="AA324" s="34">
        <v>332</v>
      </c>
      <c r="AB324" s="34">
        <v>363</v>
      </c>
      <c r="AC324" s="34">
        <v>412</v>
      </c>
      <c r="AD324" s="34">
        <v>484</v>
      </c>
      <c r="AE324" s="34">
        <v>1.5</v>
      </c>
      <c r="AF324" s="34">
        <v>0</v>
      </c>
      <c r="AG324" s="450"/>
      <c r="AH324" s="151">
        <v>0.77500000000000002</v>
      </c>
      <c r="AI324" s="151">
        <v>0.84</v>
      </c>
      <c r="AJ324" s="151">
        <v>42.8</v>
      </c>
      <c r="AK324" s="151">
        <v>100</v>
      </c>
      <c r="AL324" s="151">
        <v>400</v>
      </c>
      <c r="AM324" s="151">
        <v>572</v>
      </c>
      <c r="AN324" s="151">
        <v>0.3</v>
      </c>
      <c r="AO324" s="151">
        <v>1.5</v>
      </c>
      <c r="AP324" s="151">
        <v>-47</v>
      </c>
      <c r="AQ324" s="235"/>
      <c r="AR324" s="178">
        <v>2</v>
      </c>
      <c r="AS324" s="185">
        <v>42065</v>
      </c>
      <c r="AT324" s="179">
        <v>51062</v>
      </c>
      <c r="AU324" s="34" t="s">
        <v>132</v>
      </c>
      <c r="AV324" s="153">
        <v>0.78220000000000001</v>
      </c>
      <c r="AW324" s="34" t="s">
        <v>20</v>
      </c>
      <c r="AX324" s="34">
        <v>1</v>
      </c>
      <c r="AY324" s="34">
        <v>0.01</v>
      </c>
      <c r="AZ324" s="34">
        <v>0</v>
      </c>
      <c r="BA324" s="34">
        <v>43.5</v>
      </c>
      <c r="BB324" s="34">
        <v>-51</v>
      </c>
      <c r="BC324" s="34">
        <v>108</v>
      </c>
      <c r="BD324" s="34">
        <v>29</v>
      </c>
      <c r="BE324" s="155">
        <v>1.7000000000000001E-2</v>
      </c>
      <c r="BF324" s="34">
        <v>13.5</v>
      </c>
      <c r="BG324" s="34">
        <v>3.2</v>
      </c>
      <c r="BH324" s="34">
        <v>1</v>
      </c>
      <c r="BI324" s="34">
        <v>1</v>
      </c>
      <c r="BJ324" s="34">
        <v>99</v>
      </c>
      <c r="BK324" s="34">
        <v>0</v>
      </c>
      <c r="BL324" s="34">
        <v>1</v>
      </c>
      <c r="BM324" s="34">
        <v>0.2</v>
      </c>
      <c r="BN324" s="34">
        <v>338</v>
      </c>
      <c r="BO324" s="34">
        <v>378</v>
      </c>
      <c r="BP324" s="34">
        <v>424</v>
      </c>
      <c r="BQ324" s="34">
        <v>478</v>
      </c>
      <c r="BR324" s="34">
        <v>0</v>
      </c>
      <c r="BS324" s="34">
        <v>1</v>
      </c>
      <c r="BT324" s="453"/>
      <c r="BU324" s="151">
        <v>0.77500000000000002</v>
      </c>
      <c r="BV324" s="151">
        <v>0.84</v>
      </c>
      <c r="BW324" s="151">
        <v>42.8</v>
      </c>
      <c r="BX324" s="151">
        <v>100</v>
      </c>
      <c r="BY324" s="151">
        <v>400</v>
      </c>
      <c r="BZ324" s="151">
        <v>572</v>
      </c>
      <c r="CA324" s="151">
        <v>0.3</v>
      </c>
      <c r="CB324" s="151">
        <v>1.5</v>
      </c>
      <c r="CC324" s="151">
        <v>-47</v>
      </c>
    </row>
    <row r="325" spans="1:81" x14ac:dyDescent="0.25">
      <c r="A325" s="44">
        <f t="shared" si="31"/>
        <v>2015</v>
      </c>
      <c r="B325" s="44" t="str">
        <f t="shared" si="31"/>
        <v>MARZO</v>
      </c>
      <c r="C325" s="44">
        <v>4</v>
      </c>
      <c r="D325" s="44" t="str">
        <f t="shared" si="30"/>
        <v>MARZO 2015 / 3</v>
      </c>
      <c r="E325" s="178">
        <v>3</v>
      </c>
      <c r="F325" s="185">
        <v>42069</v>
      </c>
      <c r="G325" s="179">
        <v>51166</v>
      </c>
      <c r="H325" s="34" t="s">
        <v>132</v>
      </c>
      <c r="I325" s="153">
        <v>0.78049999999999997</v>
      </c>
      <c r="J325" s="34" t="s">
        <v>20</v>
      </c>
      <c r="K325" s="34">
        <v>0.5</v>
      </c>
      <c r="L325" s="34">
        <v>0</v>
      </c>
      <c r="M325" s="34">
        <v>0</v>
      </c>
      <c r="N325" s="34">
        <v>43.5</v>
      </c>
      <c r="O325" s="34">
        <v>-56</v>
      </c>
      <c r="P325" s="34">
        <v>106</v>
      </c>
      <c r="Q325" s="34">
        <v>30</v>
      </c>
      <c r="R325" s="155">
        <v>0</v>
      </c>
      <c r="S325" s="34">
        <v>12.1</v>
      </c>
      <c r="T325" s="34">
        <v>3.19</v>
      </c>
      <c r="U325" s="34">
        <v>1</v>
      </c>
      <c r="V325" s="34">
        <v>1</v>
      </c>
      <c r="W325" s="34">
        <v>100</v>
      </c>
      <c r="X325" s="34">
        <v>0</v>
      </c>
      <c r="Y325" s="34">
        <v>0</v>
      </c>
      <c r="Z325" s="34">
        <v>0.3</v>
      </c>
      <c r="AA325" s="34">
        <v>336</v>
      </c>
      <c r="AB325" s="34">
        <v>367</v>
      </c>
      <c r="AC325" s="34">
        <v>422</v>
      </c>
      <c r="AD325" s="34">
        <v>492</v>
      </c>
      <c r="AE325" s="34">
        <v>1.5</v>
      </c>
      <c r="AF325" s="34">
        <v>0</v>
      </c>
      <c r="AG325" s="450"/>
      <c r="AH325" s="151">
        <v>0.77500000000000002</v>
      </c>
      <c r="AI325" s="151">
        <v>0.84</v>
      </c>
      <c r="AJ325" s="151">
        <v>42.8</v>
      </c>
      <c r="AK325" s="151">
        <v>100</v>
      </c>
      <c r="AL325" s="151">
        <v>400</v>
      </c>
      <c r="AM325" s="151">
        <v>572</v>
      </c>
      <c r="AN325" s="151">
        <v>0.3</v>
      </c>
      <c r="AO325" s="151">
        <v>1.5</v>
      </c>
      <c r="AP325" s="151">
        <v>-47</v>
      </c>
      <c r="AQ325" s="235"/>
      <c r="AR325" s="178">
        <v>3</v>
      </c>
      <c r="AS325" s="185">
        <v>42067</v>
      </c>
      <c r="AT325" s="179">
        <v>51110</v>
      </c>
      <c r="AU325" s="34" t="s">
        <v>137</v>
      </c>
      <c r="AV325" s="153">
        <v>0.78159999999999996</v>
      </c>
      <c r="AW325" s="34" t="s">
        <v>20</v>
      </c>
      <c r="AX325" s="34">
        <v>1</v>
      </c>
      <c r="AY325" s="34">
        <v>0.01</v>
      </c>
      <c r="AZ325" s="34">
        <v>0</v>
      </c>
      <c r="BA325" s="34">
        <v>43.5</v>
      </c>
      <c r="BB325" s="34">
        <v>-51</v>
      </c>
      <c r="BC325" s="34">
        <v>107</v>
      </c>
      <c r="BD325" s="34">
        <v>29</v>
      </c>
      <c r="BE325" s="155">
        <v>1.6E-2</v>
      </c>
      <c r="BF325" s="34">
        <v>13.5</v>
      </c>
      <c r="BG325" s="34">
        <v>3.1</v>
      </c>
      <c r="BH325" s="34">
        <v>1</v>
      </c>
      <c r="BI325" s="34">
        <v>1</v>
      </c>
      <c r="BJ325" s="34">
        <v>99</v>
      </c>
      <c r="BK325" s="34">
        <v>0</v>
      </c>
      <c r="BL325" s="34">
        <v>1</v>
      </c>
      <c r="BM325" s="34">
        <v>0.1</v>
      </c>
      <c r="BN325" s="34">
        <v>338</v>
      </c>
      <c r="BO325" s="34">
        <v>374</v>
      </c>
      <c r="BP325" s="34">
        <v>424</v>
      </c>
      <c r="BQ325" s="34">
        <v>471</v>
      </c>
      <c r="BR325" s="34">
        <v>0</v>
      </c>
      <c r="BS325" s="34">
        <v>1</v>
      </c>
      <c r="BT325" s="453"/>
      <c r="BU325" s="151">
        <v>0.77500000000000002</v>
      </c>
      <c r="BV325" s="151">
        <v>0.84</v>
      </c>
      <c r="BW325" s="151">
        <v>42.8</v>
      </c>
      <c r="BX325" s="151">
        <v>100</v>
      </c>
      <c r="BY325" s="151">
        <v>400</v>
      </c>
      <c r="BZ325" s="151">
        <v>572</v>
      </c>
      <c r="CA325" s="151">
        <v>0.3</v>
      </c>
      <c r="CB325" s="151">
        <v>1.5</v>
      </c>
      <c r="CC325" s="151">
        <v>-47</v>
      </c>
    </row>
    <row r="326" spans="1:81" x14ac:dyDescent="0.25">
      <c r="A326" s="44">
        <f t="shared" si="31"/>
        <v>2015</v>
      </c>
      <c r="B326" s="44" t="str">
        <f t="shared" si="31"/>
        <v>MARZO</v>
      </c>
      <c r="C326" s="44">
        <v>5</v>
      </c>
      <c r="D326" s="44" t="str">
        <f t="shared" si="30"/>
        <v>MARZO 2015 / 4</v>
      </c>
      <c r="E326" s="178">
        <v>4</v>
      </c>
      <c r="F326" s="185">
        <v>42070</v>
      </c>
      <c r="G326" s="179">
        <v>51199</v>
      </c>
      <c r="H326" s="34" t="s">
        <v>130</v>
      </c>
      <c r="I326" s="153">
        <v>0.7792</v>
      </c>
      <c r="J326" s="34" t="s">
        <v>20</v>
      </c>
      <c r="K326" s="34">
        <v>0.5</v>
      </c>
      <c r="L326" s="34">
        <v>0</v>
      </c>
      <c r="M326" s="34">
        <v>0</v>
      </c>
      <c r="N326" s="34">
        <v>43.5</v>
      </c>
      <c r="O326" s="34">
        <v>-57</v>
      </c>
      <c r="P326" s="34">
        <v>105</v>
      </c>
      <c r="Q326" s="34">
        <v>30</v>
      </c>
      <c r="R326" s="155">
        <v>0</v>
      </c>
      <c r="S326" s="34">
        <v>12.2</v>
      </c>
      <c r="T326" s="34">
        <v>3.02</v>
      </c>
      <c r="U326" s="34">
        <v>1</v>
      </c>
      <c r="V326" s="34">
        <v>1</v>
      </c>
      <c r="W326" s="34">
        <v>100</v>
      </c>
      <c r="X326" s="34">
        <v>0</v>
      </c>
      <c r="Y326" s="34">
        <v>0</v>
      </c>
      <c r="Z326" s="34">
        <v>0.4</v>
      </c>
      <c r="AA326" s="34">
        <v>334</v>
      </c>
      <c r="AB326" s="34">
        <v>365</v>
      </c>
      <c r="AC326" s="34">
        <v>418</v>
      </c>
      <c r="AD326" s="34">
        <v>492</v>
      </c>
      <c r="AE326" s="34">
        <v>1.5</v>
      </c>
      <c r="AF326" s="34">
        <v>0</v>
      </c>
      <c r="AG326" s="450"/>
      <c r="AH326" s="151">
        <v>0.77500000000000002</v>
      </c>
      <c r="AI326" s="151">
        <v>0.84</v>
      </c>
      <c r="AJ326" s="151">
        <v>42.8</v>
      </c>
      <c r="AK326" s="151">
        <v>100</v>
      </c>
      <c r="AL326" s="151">
        <v>400</v>
      </c>
      <c r="AM326" s="151">
        <v>572</v>
      </c>
      <c r="AN326" s="151">
        <v>0.3</v>
      </c>
      <c r="AO326" s="151">
        <v>1.5</v>
      </c>
      <c r="AP326" s="151">
        <v>-47</v>
      </c>
      <c r="AQ326" s="235"/>
      <c r="AR326" s="178">
        <v>4</v>
      </c>
      <c r="AS326" s="185">
        <v>42068</v>
      </c>
      <c r="AT326" s="179">
        <v>51119</v>
      </c>
      <c r="AU326" s="34" t="s">
        <v>136</v>
      </c>
      <c r="AV326" s="153">
        <v>0.78220000000000001</v>
      </c>
      <c r="AW326" s="34" t="s">
        <v>20</v>
      </c>
      <c r="AX326" s="34">
        <v>1</v>
      </c>
      <c r="AY326" s="34">
        <v>0.01</v>
      </c>
      <c r="AZ326" s="34">
        <v>0</v>
      </c>
      <c r="BA326" s="34">
        <v>43.5</v>
      </c>
      <c r="BB326" s="34">
        <v>-51</v>
      </c>
      <c r="BC326" s="34">
        <v>108</v>
      </c>
      <c r="BD326" s="34">
        <v>29</v>
      </c>
      <c r="BE326" s="155">
        <v>1.6E-2</v>
      </c>
      <c r="BF326" s="34">
        <v>13.5</v>
      </c>
      <c r="BG326" s="34">
        <v>3.2</v>
      </c>
      <c r="BH326" s="34">
        <v>1</v>
      </c>
      <c r="BI326" s="34">
        <v>1</v>
      </c>
      <c r="BJ326" s="34">
        <v>99</v>
      </c>
      <c r="BK326" s="34">
        <v>0</v>
      </c>
      <c r="BL326" s="34">
        <v>1</v>
      </c>
      <c r="BM326" s="34">
        <v>0.1</v>
      </c>
      <c r="BN326" s="34">
        <v>338</v>
      </c>
      <c r="BO326" s="34">
        <v>376</v>
      </c>
      <c r="BP326" s="34">
        <v>423</v>
      </c>
      <c r="BQ326" s="34">
        <v>478</v>
      </c>
      <c r="BR326" s="34">
        <v>0</v>
      </c>
      <c r="BS326" s="34">
        <v>1</v>
      </c>
      <c r="BT326" s="453"/>
      <c r="BU326" s="151">
        <v>0.77500000000000002</v>
      </c>
      <c r="BV326" s="151">
        <v>0.84</v>
      </c>
      <c r="BW326" s="151">
        <v>42.8</v>
      </c>
      <c r="BX326" s="151">
        <v>100</v>
      </c>
      <c r="BY326" s="151">
        <v>400</v>
      </c>
      <c r="BZ326" s="151">
        <v>572</v>
      </c>
      <c r="CA326" s="151">
        <v>0.3</v>
      </c>
      <c r="CB326" s="151">
        <v>1.5</v>
      </c>
      <c r="CC326" s="151">
        <v>-47</v>
      </c>
    </row>
    <row r="327" spans="1:81" x14ac:dyDescent="0.25">
      <c r="A327" s="44">
        <f t="shared" si="31"/>
        <v>2015</v>
      </c>
      <c r="B327" s="44" t="str">
        <f t="shared" si="31"/>
        <v>MARZO</v>
      </c>
      <c r="C327" s="44">
        <v>6</v>
      </c>
      <c r="D327" s="44" t="str">
        <f t="shared" si="30"/>
        <v>MARZO 2015 / 5</v>
      </c>
      <c r="E327" s="178">
        <v>5</v>
      </c>
      <c r="F327" s="185">
        <v>42073</v>
      </c>
      <c r="G327" s="179">
        <v>51253</v>
      </c>
      <c r="H327" s="34" t="s">
        <v>131</v>
      </c>
      <c r="I327" s="153">
        <v>0.77959999999999996</v>
      </c>
      <c r="J327" s="34" t="s">
        <v>20</v>
      </c>
      <c r="K327" s="34">
        <v>0.5</v>
      </c>
      <c r="L327" s="34">
        <v>0</v>
      </c>
      <c r="M327" s="34">
        <v>0</v>
      </c>
      <c r="N327" s="34">
        <v>43.5</v>
      </c>
      <c r="O327" s="34">
        <v>-55</v>
      </c>
      <c r="P327" s="34">
        <v>105</v>
      </c>
      <c r="Q327" s="34">
        <v>30</v>
      </c>
      <c r="R327" s="155">
        <v>0</v>
      </c>
      <c r="S327" s="34">
        <v>12</v>
      </c>
      <c r="T327" s="34">
        <v>3.07</v>
      </c>
      <c r="U327" s="34">
        <v>1</v>
      </c>
      <c r="V327" s="34">
        <v>1</v>
      </c>
      <c r="W327" s="34">
        <v>100</v>
      </c>
      <c r="X327" s="34">
        <v>0</v>
      </c>
      <c r="Y327" s="34">
        <v>0</v>
      </c>
      <c r="Z327" s="34">
        <v>0.2</v>
      </c>
      <c r="AA327" s="34">
        <v>329</v>
      </c>
      <c r="AB327" s="34">
        <v>364</v>
      </c>
      <c r="AC327" s="34">
        <v>416</v>
      </c>
      <c r="AD327" s="34">
        <v>492</v>
      </c>
      <c r="AE327" s="34">
        <v>1</v>
      </c>
      <c r="AF327" s="34">
        <v>0</v>
      </c>
      <c r="AG327" s="450"/>
      <c r="AH327" s="151">
        <v>0.77500000000000002</v>
      </c>
      <c r="AI327" s="151">
        <v>0.84</v>
      </c>
      <c r="AJ327" s="151">
        <v>42.8</v>
      </c>
      <c r="AK327" s="151">
        <v>100</v>
      </c>
      <c r="AL327" s="151">
        <v>400</v>
      </c>
      <c r="AM327" s="151">
        <v>572</v>
      </c>
      <c r="AN327" s="151">
        <v>0.3</v>
      </c>
      <c r="AO327" s="151">
        <v>1.5</v>
      </c>
      <c r="AP327" s="151">
        <v>-47</v>
      </c>
      <c r="AQ327" s="235"/>
      <c r="AR327" s="178">
        <v>5</v>
      </c>
      <c r="AS327" s="185">
        <v>42070</v>
      </c>
      <c r="AT327" s="179">
        <v>51171</v>
      </c>
      <c r="AU327" s="34" t="s">
        <v>136</v>
      </c>
      <c r="AV327" s="153">
        <v>0.78220000000000001</v>
      </c>
      <c r="AW327" s="34" t="s">
        <v>20</v>
      </c>
      <c r="AX327" s="34">
        <v>1</v>
      </c>
      <c r="AY327" s="34">
        <v>0.01</v>
      </c>
      <c r="AZ327" s="34">
        <v>0</v>
      </c>
      <c r="BA327" s="34">
        <v>43.5</v>
      </c>
      <c r="BB327" s="34">
        <v>-51</v>
      </c>
      <c r="BC327" s="34">
        <v>111</v>
      </c>
      <c r="BD327" s="34">
        <v>29</v>
      </c>
      <c r="BE327" s="155">
        <v>1.6E-2</v>
      </c>
      <c r="BF327" s="34">
        <v>13.5</v>
      </c>
      <c r="BG327" s="34">
        <v>3.2</v>
      </c>
      <c r="BH327" s="34">
        <v>1</v>
      </c>
      <c r="BI327" s="34">
        <v>1</v>
      </c>
      <c r="BJ327" s="34">
        <v>99</v>
      </c>
      <c r="BK327" s="34">
        <v>0</v>
      </c>
      <c r="BL327" s="34">
        <v>1</v>
      </c>
      <c r="BM327" s="34">
        <v>0.2</v>
      </c>
      <c r="BN327" s="34">
        <v>336</v>
      </c>
      <c r="BO327" s="34">
        <v>374</v>
      </c>
      <c r="BP327" s="34">
        <v>423</v>
      </c>
      <c r="BQ327" s="34">
        <v>475</v>
      </c>
      <c r="BR327" s="34">
        <v>0</v>
      </c>
      <c r="BS327" s="34">
        <v>1</v>
      </c>
      <c r="BT327" s="453"/>
      <c r="BU327" s="151">
        <v>0.77500000000000002</v>
      </c>
      <c r="BV327" s="151">
        <v>0.84</v>
      </c>
      <c r="BW327" s="151">
        <v>42.8</v>
      </c>
      <c r="BX327" s="151">
        <v>100</v>
      </c>
      <c r="BY327" s="151">
        <v>400</v>
      </c>
      <c r="BZ327" s="151">
        <v>572</v>
      </c>
      <c r="CA327" s="151">
        <v>0.3</v>
      </c>
      <c r="CB327" s="151">
        <v>1.5</v>
      </c>
      <c r="CC327" s="151">
        <v>-47</v>
      </c>
    </row>
    <row r="328" spans="1:81" x14ac:dyDescent="0.25">
      <c r="A328" s="44">
        <f t="shared" si="31"/>
        <v>2015</v>
      </c>
      <c r="B328" s="44" t="str">
        <f t="shared" si="31"/>
        <v>MARZO</v>
      </c>
      <c r="C328" s="44">
        <v>7</v>
      </c>
      <c r="D328" s="44" t="str">
        <f t="shared" si="30"/>
        <v>MARZO 2015 / 6</v>
      </c>
      <c r="E328" s="178">
        <v>6</v>
      </c>
      <c r="F328" s="185">
        <v>42074</v>
      </c>
      <c r="G328" s="179">
        <v>51280</v>
      </c>
      <c r="H328" s="34" t="s">
        <v>130</v>
      </c>
      <c r="I328" s="153">
        <v>0.77959999999999996</v>
      </c>
      <c r="J328" s="34" t="s">
        <v>20</v>
      </c>
      <c r="K328" s="34">
        <v>0.5</v>
      </c>
      <c r="L328" s="34">
        <v>0</v>
      </c>
      <c r="M328" s="34">
        <v>0</v>
      </c>
      <c r="N328" s="34">
        <v>43.5</v>
      </c>
      <c r="O328" s="34">
        <v>-53</v>
      </c>
      <c r="P328" s="34">
        <v>104</v>
      </c>
      <c r="Q328" s="34">
        <v>30</v>
      </c>
      <c r="R328" s="155">
        <v>0</v>
      </c>
      <c r="S328" s="34">
        <v>12</v>
      </c>
      <c r="T328" s="34">
        <v>2.97</v>
      </c>
      <c r="U328" s="34">
        <v>1</v>
      </c>
      <c r="V328" s="34">
        <v>1</v>
      </c>
      <c r="W328" s="34">
        <v>100</v>
      </c>
      <c r="X328" s="34">
        <v>0</v>
      </c>
      <c r="Y328" s="34">
        <v>0</v>
      </c>
      <c r="Z328" s="34">
        <v>0.3</v>
      </c>
      <c r="AA328" s="34">
        <v>332</v>
      </c>
      <c r="AB328" s="34">
        <v>364</v>
      </c>
      <c r="AC328" s="34">
        <v>420</v>
      </c>
      <c r="AD328" s="34">
        <v>500</v>
      </c>
      <c r="AE328" s="34">
        <v>1.5</v>
      </c>
      <c r="AF328" s="34">
        <v>0</v>
      </c>
      <c r="AG328" s="450"/>
      <c r="AH328" s="151">
        <v>0.77500000000000002</v>
      </c>
      <c r="AI328" s="151">
        <v>0.84</v>
      </c>
      <c r="AJ328" s="151">
        <v>42.8</v>
      </c>
      <c r="AK328" s="151">
        <v>100</v>
      </c>
      <c r="AL328" s="151">
        <v>400</v>
      </c>
      <c r="AM328" s="151">
        <v>572</v>
      </c>
      <c r="AN328" s="151">
        <v>0.3</v>
      </c>
      <c r="AO328" s="151">
        <v>1.5</v>
      </c>
      <c r="AP328" s="151">
        <v>-47</v>
      </c>
      <c r="AQ328" s="235"/>
      <c r="AR328" s="178">
        <v>6</v>
      </c>
      <c r="AS328" s="185">
        <v>42070</v>
      </c>
      <c r="AT328" s="179">
        <v>51172</v>
      </c>
      <c r="AU328" s="34" t="s">
        <v>135</v>
      </c>
      <c r="AV328" s="153">
        <v>0.78220000000000001</v>
      </c>
      <c r="AW328" s="34" t="s">
        <v>20</v>
      </c>
      <c r="AX328" s="34">
        <v>1</v>
      </c>
      <c r="AY328" s="34">
        <v>0.01</v>
      </c>
      <c r="AZ328" s="34">
        <v>0</v>
      </c>
      <c r="BA328" s="34">
        <v>43.5</v>
      </c>
      <c r="BB328" s="34">
        <v>-52</v>
      </c>
      <c r="BC328" s="34">
        <v>108</v>
      </c>
      <c r="BD328" s="34">
        <v>29</v>
      </c>
      <c r="BE328" s="155">
        <v>1.6E-2</v>
      </c>
      <c r="BF328" s="34">
        <v>13.5</v>
      </c>
      <c r="BG328" s="34">
        <v>3.2</v>
      </c>
      <c r="BH328" s="34">
        <v>1</v>
      </c>
      <c r="BI328" s="34">
        <v>1</v>
      </c>
      <c r="BJ328" s="34">
        <v>99</v>
      </c>
      <c r="BK328" s="34">
        <v>0</v>
      </c>
      <c r="BL328" s="34">
        <v>1</v>
      </c>
      <c r="BM328" s="34">
        <v>0.1</v>
      </c>
      <c r="BN328" s="34">
        <v>338</v>
      </c>
      <c r="BO328" s="34">
        <v>376</v>
      </c>
      <c r="BP328" s="34">
        <v>421</v>
      </c>
      <c r="BQ328" s="34">
        <v>477</v>
      </c>
      <c r="BR328" s="34">
        <v>0</v>
      </c>
      <c r="BS328" s="34">
        <v>1</v>
      </c>
      <c r="BT328" s="453"/>
      <c r="BU328" s="151">
        <v>0.77500000000000002</v>
      </c>
      <c r="BV328" s="151">
        <v>0.84</v>
      </c>
      <c r="BW328" s="151">
        <v>42.8</v>
      </c>
      <c r="BX328" s="151">
        <v>100</v>
      </c>
      <c r="BY328" s="151">
        <v>400</v>
      </c>
      <c r="BZ328" s="151">
        <v>572</v>
      </c>
      <c r="CA328" s="151">
        <v>0.3</v>
      </c>
      <c r="CB328" s="151">
        <v>1.5</v>
      </c>
      <c r="CC328" s="151">
        <v>-47</v>
      </c>
    </row>
    <row r="329" spans="1:81" x14ac:dyDescent="0.25">
      <c r="A329" s="44">
        <f t="shared" si="31"/>
        <v>2015</v>
      </c>
      <c r="B329" s="44" t="str">
        <f t="shared" si="31"/>
        <v>MARZO</v>
      </c>
      <c r="C329" s="44">
        <v>8</v>
      </c>
      <c r="D329" s="44" t="str">
        <f t="shared" si="30"/>
        <v>MARZO 2015 / 7</v>
      </c>
      <c r="E329" s="178">
        <v>7</v>
      </c>
      <c r="F329" s="185">
        <v>42077</v>
      </c>
      <c r="G329" s="179">
        <v>51358</v>
      </c>
      <c r="H329" s="34" t="s">
        <v>132</v>
      </c>
      <c r="I329" s="153">
        <v>0.7792</v>
      </c>
      <c r="J329" s="34" t="s">
        <v>20</v>
      </c>
      <c r="K329" s="34">
        <v>0.5</v>
      </c>
      <c r="L329" s="34">
        <v>0</v>
      </c>
      <c r="M329" s="34">
        <v>0</v>
      </c>
      <c r="N329" s="34">
        <v>43.6</v>
      </c>
      <c r="O329" s="34">
        <v>-56</v>
      </c>
      <c r="P329" s="34">
        <v>104</v>
      </c>
      <c r="Q329" s="34">
        <v>29.5</v>
      </c>
      <c r="R329" s="155">
        <v>0</v>
      </c>
      <c r="S329" s="34">
        <v>12</v>
      </c>
      <c r="T329" s="34">
        <v>3.1</v>
      </c>
      <c r="U329" s="34">
        <v>1</v>
      </c>
      <c r="V329" s="34">
        <v>1</v>
      </c>
      <c r="W329" s="34">
        <v>100</v>
      </c>
      <c r="X329" s="34">
        <v>0</v>
      </c>
      <c r="Y329" s="34">
        <v>0</v>
      </c>
      <c r="Z329" s="34">
        <v>0.3</v>
      </c>
      <c r="AA329" s="34">
        <v>334</v>
      </c>
      <c r="AB329" s="34">
        <v>370</v>
      </c>
      <c r="AC329" s="34">
        <v>430</v>
      </c>
      <c r="AD329" s="34">
        <v>507</v>
      </c>
      <c r="AE329" s="34">
        <v>1</v>
      </c>
      <c r="AF329" s="34">
        <v>0</v>
      </c>
      <c r="AG329" s="450"/>
      <c r="AH329" s="151">
        <v>0.77500000000000002</v>
      </c>
      <c r="AI329" s="151">
        <v>0.84</v>
      </c>
      <c r="AJ329" s="151">
        <v>42.8</v>
      </c>
      <c r="AK329" s="151">
        <v>100</v>
      </c>
      <c r="AL329" s="151">
        <v>400</v>
      </c>
      <c r="AM329" s="151">
        <v>572</v>
      </c>
      <c r="AN329" s="151">
        <v>0.3</v>
      </c>
      <c r="AO329" s="151">
        <v>1.5</v>
      </c>
      <c r="AP329" s="151">
        <v>-47</v>
      </c>
      <c r="AQ329" s="235"/>
      <c r="AR329" s="178">
        <v>7</v>
      </c>
      <c r="AS329" s="185">
        <v>42072</v>
      </c>
      <c r="AT329" s="179">
        <v>51224</v>
      </c>
      <c r="AU329" s="34" t="s">
        <v>72</v>
      </c>
      <c r="AV329" s="153">
        <v>0.77969999999999995</v>
      </c>
      <c r="AW329" s="34" t="s">
        <v>20</v>
      </c>
      <c r="AX329" s="34">
        <v>1</v>
      </c>
      <c r="AY329" s="34">
        <v>0.01</v>
      </c>
      <c r="AZ329" s="34">
        <v>0</v>
      </c>
      <c r="BA329" s="34">
        <v>43.5</v>
      </c>
      <c r="BB329" s="34">
        <v>-51.5</v>
      </c>
      <c r="BC329" s="34">
        <v>106</v>
      </c>
      <c r="BD329" s="34">
        <v>29</v>
      </c>
      <c r="BE329" s="155">
        <v>1.6E-2</v>
      </c>
      <c r="BF329" s="34">
        <v>13.5</v>
      </c>
      <c r="BG329" s="34">
        <v>3.1</v>
      </c>
      <c r="BH329" s="34">
        <v>1</v>
      </c>
      <c r="BI329" s="34">
        <v>1</v>
      </c>
      <c r="BJ329" s="34">
        <v>99</v>
      </c>
      <c r="BK329" s="34">
        <v>0</v>
      </c>
      <c r="BL329" s="34">
        <v>1</v>
      </c>
      <c r="BM329" s="34">
        <v>0.2</v>
      </c>
      <c r="BN329" s="34">
        <v>334</v>
      </c>
      <c r="BO329" s="34">
        <v>372</v>
      </c>
      <c r="BP329" s="34">
        <v>419</v>
      </c>
      <c r="BQ329" s="34">
        <v>466</v>
      </c>
      <c r="BR329" s="34">
        <v>0</v>
      </c>
      <c r="BS329" s="34">
        <v>1</v>
      </c>
      <c r="BT329" s="453"/>
      <c r="BU329" s="151">
        <v>0.77500000000000002</v>
      </c>
      <c r="BV329" s="151">
        <v>0.84</v>
      </c>
      <c r="BW329" s="151">
        <v>42.8</v>
      </c>
      <c r="BX329" s="151">
        <v>100</v>
      </c>
      <c r="BY329" s="151">
        <v>400</v>
      </c>
      <c r="BZ329" s="151">
        <v>572</v>
      </c>
      <c r="CA329" s="151">
        <v>0.3</v>
      </c>
      <c r="CB329" s="151">
        <v>1.5</v>
      </c>
      <c r="CC329" s="151">
        <v>-47</v>
      </c>
    </row>
    <row r="330" spans="1:81" x14ac:dyDescent="0.25">
      <c r="A330" s="44">
        <f t="shared" si="31"/>
        <v>2015</v>
      </c>
      <c r="B330" s="44" t="str">
        <f t="shared" si="31"/>
        <v>MARZO</v>
      </c>
      <c r="C330" s="44">
        <v>9</v>
      </c>
      <c r="D330" s="44" t="str">
        <f t="shared" si="30"/>
        <v>MARZO 2015 / 8</v>
      </c>
      <c r="E330" s="178">
        <v>8</v>
      </c>
      <c r="F330" s="185">
        <v>42078</v>
      </c>
      <c r="G330" s="179">
        <v>51377</v>
      </c>
      <c r="H330" s="34" t="s">
        <v>130</v>
      </c>
      <c r="I330" s="153">
        <v>0.7792</v>
      </c>
      <c r="J330" s="34" t="s">
        <v>20</v>
      </c>
      <c r="K330" s="34">
        <v>0.5</v>
      </c>
      <c r="L330" s="34">
        <v>0</v>
      </c>
      <c r="M330" s="34">
        <v>0</v>
      </c>
      <c r="N330" s="34">
        <v>43.5</v>
      </c>
      <c r="O330" s="34">
        <v>-56</v>
      </c>
      <c r="P330" s="34">
        <v>103</v>
      </c>
      <c r="Q330" s="34">
        <v>30</v>
      </c>
      <c r="R330" s="155">
        <v>0</v>
      </c>
      <c r="S330" s="34">
        <v>12</v>
      </c>
      <c r="T330" s="34">
        <v>3.09</v>
      </c>
      <c r="U330" s="34">
        <v>1</v>
      </c>
      <c r="V330" s="34">
        <v>1</v>
      </c>
      <c r="W330" s="34">
        <v>100</v>
      </c>
      <c r="X330" s="34">
        <v>0</v>
      </c>
      <c r="Y330" s="34">
        <v>0</v>
      </c>
      <c r="Z330" s="34">
        <v>0.3</v>
      </c>
      <c r="AA330" s="34">
        <v>329</v>
      </c>
      <c r="AB330" s="34">
        <v>362</v>
      </c>
      <c r="AC330" s="34">
        <v>422</v>
      </c>
      <c r="AD330" s="34">
        <v>496</v>
      </c>
      <c r="AE330" s="34">
        <v>1.5</v>
      </c>
      <c r="AF330" s="34">
        <v>0</v>
      </c>
      <c r="AG330" s="450"/>
      <c r="AH330" s="151">
        <v>0.77500000000000002</v>
      </c>
      <c r="AI330" s="151">
        <v>0.84</v>
      </c>
      <c r="AJ330" s="151">
        <v>42.8</v>
      </c>
      <c r="AK330" s="151">
        <v>100</v>
      </c>
      <c r="AL330" s="151">
        <v>400</v>
      </c>
      <c r="AM330" s="151">
        <v>572</v>
      </c>
      <c r="AN330" s="151">
        <v>0.3</v>
      </c>
      <c r="AO330" s="151">
        <v>1.5</v>
      </c>
      <c r="AP330" s="151">
        <v>-47</v>
      </c>
      <c r="AQ330" s="235"/>
      <c r="AR330" s="178">
        <v>8</v>
      </c>
      <c r="AS330" s="185">
        <v>42073</v>
      </c>
      <c r="AT330" s="179">
        <v>51225</v>
      </c>
      <c r="AU330" s="34" t="s">
        <v>136</v>
      </c>
      <c r="AV330" s="153">
        <v>0.7802</v>
      </c>
      <c r="AW330" s="34" t="s">
        <v>20</v>
      </c>
      <c r="AX330" s="34">
        <v>1</v>
      </c>
      <c r="AY330" s="34">
        <v>0.01</v>
      </c>
      <c r="AZ330" s="34">
        <v>0</v>
      </c>
      <c r="BA330" s="34">
        <v>43.5</v>
      </c>
      <c r="BB330" s="34">
        <v>-51</v>
      </c>
      <c r="BC330" s="34">
        <v>108</v>
      </c>
      <c r="BD330" s="34">
        <v>29</v>
      </c>
      <c r="BE330" s="155">
        <v>1.6E-2</v>
      </c>
      <c r="BF330" s="34">
        <v>13.5</v>
      </c>
      <c r="BG330" s="34">
        <v>3.1</v>
      </c>
      <c r="BH330" s="34">
        <v>1</v>
      </c>
      <c r="BI330" s="34">
        <v>1</v>
      </c>
      <c r="BJ330" s="34">
        <v>99</v>
      </c>
      <c r="BK330" s="34">
        <v>0</v>
      </c>
      <c r="BL330" s="34">
        <v>1</v>
      </c>
      <c r="BM330" s="34">
        <v>0.2</v>
      </c>
      <c r="BN330" s="34">
        <v>334</v>
      </c>
      <c r="BO330" s="34">
        <v>372</v>
      </c>
      <c r="BP330" s="34">
        <v>417</v>
      </c>
      <c r="BQ330" s="34">
        <v>469</v>
      </c>
      <c r="BR330" s="34">
        <v>0</v>
      </c>
      <c r="BS330" s="34">
        <v>1</v>
      </c>
      <c r="BT330" s="453"/>
      <c r="BU330" s="151">
        <v>0.77500000000000002</v>
      </c>
      <c r="BV330" s="151">
        <v>0.84</v>
      </c>
      <c r="BW330" s="151">
        <v>42.8</v>
      </c>
      <c r="BX330" s="151">
        <v>100</v>
      </c>
      <c r="BY330" s="151">
        <v>400</v>
      </c>
      <c r="BZ330" s="151">
        <v>572</v>
      </c>
      <c r="CA330" s="151">
        <v>0.3</v>
      </c>
      <c r="CB330" s="151">
        <v>1.5</v>
      </c>
      <c r="CC330" s="151">
        <v>-47</v>
      </c>
    </row>
    <row r="331" spans="1:81" x14ac:dyDescent="0.25">
      <c r="A331" s="44">
        <f t="shared" si="31"/>
        <v>2015</v>
      </c>
      <c r="B331" s="44" t="str">
        <f t="shared" si="31"/>
        <v>MARZO</v>
      </c>
      <c r="C331" s="44">
        <v>10</v>
      </c>
      <c r="D331" s="44" t="str">
        <f t="shared" si="30"/>
        <v>MARZO 2015 / 9</v>
      </c>
      <c r="E331" s="178">
        <v>9</v>
      </c>
      <c r="F331" s="185">
        <v>42081</v>
      </c>
      <c r="G331" s="179">
        <v>51448</v>
      </c>
      <c r="H331" s="34" t="s">
        <v>131</v>
      </c>
      <c r="I331" s="153">
        <v>0.78</v>
      </c>
      <c r="J331" s="34" t="s">
        <v>20</v>
      </c>
      <c r="K331" s="34">
        <v>0.5</v>
      </c>
      <c r="L331" s="34">
        <v>0</v>
      </c>
      <c r="M331" s="34">
        <v>0</v>
      </c>
      <c r="N331" s="34">
        <v>43.5</v>
      </c>
      <c r="O331" s="34">
        <v>-49</v>
      </c>
      <c r="P331" s="34">
        <v>105</v>
      </c>
      <c r="Q331" s="34">
        <v>30</v>
      </c>
      <c r="R331" s="155">
        <v>0</v>
      </c>
      <c r="S331" s="34">
        <v>12.1</v>
      </c>
      <c r="T331" s="34">
        <v>3.17</v>
      </c>
      <c r="U331" s="34">
        <v>1</v>
      </c>
      <c r="V331" s="34">
        <v>1</v>
      </c>
      <c r="W331" s="34">
        <v>100</v>
      </c>
      <c r="X331" s="34">
        <v>0</v>
      </c>
      <c r="Y331" s="34">
        <v>0</v>
      </c>
      <c r="Z331" s="34">
        <v>0.3</v>
      </c>
      <c r="AA331" s="34">
        <v>332</v>
      </c>
      <c r="AB331" s="34">
        <v>366</v>
      </c>
      <c r="AC331" s="34">
        <v>426</v>
      </c>
      <c r="AD331" s="34">
        <v>492</v>
      </c>
      <c r="AE331" s="34">
        <v>1.5</v>
      </c>
      <c r="AF331" s="34">
        <v>0</v>
      </c>
      <c r="AG331" s="450"/>
      <c r="AH331" s="151">
        <v>0.77500000000000002</v>
      </c>
      <c r="AI331" s="151">
        <v>0.84</v>
      </c>
      <c r="AJ331" s="151">
        <v>42.8</v>
      </c>
      <c r="AK331" s="151">
        <v>100</v>
      </c>
      <c r="AL331" s="151">
        <v>400</v>
      </c>
      <c r="AM331" s="151">
        <v>572</v>
      </c>
      <c r="AN331" s="151">
        <v>0.3</v>
      </c>
      <c r="AO331" s="151">
        <v>1.5</v>
      </c>
      <c r="AP331" s="151">
        <v>-47</v>
      </c>
      <c r="AQ331" s="235"/>
      <c r="AR331" s="178">
        <v>9</v>
      </c>
      <c r="AS331" s="185">
        <v>42075</v>
      </c>
      <c r="AT331" s="179">
        <v>51310</v>
      </c>
      <c r="AU331" s="34" t="s">
        <v>156</v>
      </c>
      <c r="AV331" s="153">
        <v>0.7772</v>
      </c>
      <c r="AW331" s="34" t="s">
        <v>20</v>
      </c>
      <c r="AX331" s="34">
        <v>1</v>
      </c>
      <c r="AY331" s="34">
        <v>0.01</v>
      </c>
      <c r="AZ331" s="181">
        <v>0</v>
      </c>
      <c r="BA331" s="34">
        <v>43.5</v>
      </c>
      <c r="BB331" s="34">
        <v>-53</v>
      </c>
      <c r="BC331" s="34">
        <v>104</v>
      </c>
      <c r="BD331" s="34">
        <v>29</v>
      </c>
      <c r="BE331" s="155">
        <v>1.6E-2</v>
      </c>
      <c r="BF331" s="34">
        <v>13</v>
      </c>
      <c r="BG331" s="34">
        <v>3</v>
      </c>
      <c r="BH331" s="34">
        <v>1</v>
      </c>
      <c r="BI331" s="34">
        <v>1</v>
      </c>
      <c r="BJ331" s="34">
        <v>99</v>
      </c>
      <c r="BK331" s="34">
        <v>0</v>
      </c>
      <c r="BL331" s="34">
        <v>1</v>
      </c>
      <c r="BM331" s="34">
        <v>0.2</v>
      </c>
      <c r="BN331" s="34">
        <v>334</v>
      </c>
      <c r="BO331" s="34">
        <v>370</v>
      </c>
      <c r="BP331" s="34">
        <v>415</v>
      </c>
      <c r="BQ331" s="34">
        <v>466</v>
      </c>
      <c r="BR331" s="34">
        <v>0</v>
      </c>
      <c r="BS331" s="34">
        <v>1</v>
      </c>
      <c r="BT331" s="453"/>
      <c r="BU331" s="151">
        <v>0.77500000000000002</v>
      </c>
      <c r="BV331" s="151">
        <v>0.84</v>
      </c>
      <c r="BW331" s="151">
        <v>42.8</v>
      </c>
      <c r="BX331" s="151">
        <v>100</v>
      </c>
      <c r="BY331" s="151">
        <v>400</v>
      </c>
      <c r="BZ331" s="151">
        <v>572</v>
      </c>
      <c r="CA331" s="151">
        <v>0.3</v>
      </c>
      <c r="CB331" s="151">
        <v>1.5</v>
      </c>
      <c r="CC331" s="151">
        <v>-47</v>
      </c>
    </row>
    <row r="332" spans="1:81" x14ac:dyDescent="0.25">
      <c r="A332" s="44">
        <f t="shared" si="31"/>
        <v>2015</v>
      </c>
      <c r="B332" s="44" t="str">
        <f t="shared" si="31"/>
        <v>MARZO</v>
      </c>
      <c r="C332" s="44">
        <v>11</v>
      </c>
      <c r="D332" s="44" t="str">
        <f t="shared" si="30"/>
        <v>MARZO 2015 / 10</v>
      </c>
      <c r="E332" s="178">
        <v>10</v>
      </c>
      <c r="F332" s="185">
        <v>42082</v>
      </c>
      <c r="G332" s="179">
        <v>51474</v>
      </c>
      <c r="H332" s="34" t="s">
        <v>130</v>
      </c>
      <c r="I332" s="153">
        <v>0.78</v>
      </c>
      <c r="J332" s="34" t="s">
        <v>20</v>
      </c>
      <c r="K332" s="34">
        <v>0.5</v>
      </c>
      <c r="L332" s="34">
        <v>0</v>
      </c>
      <c r="M332" s="34">
        <v>0</v>
      </c>
      <c r="N332" s="34">
        <v>43.5</v>
      </c>
      <c r="O332" s="34">
        <v>-54</v>
      </c>
      <c r="P332" s="34">
        <v>104</v>
      </c>
      <c r="Q332" s="34">
        <v>30</v>
      </c>
      <c r="R332" s="155">
        <v>0</v>
      </c>
      <c r="S332" s="34">
        <v>12.1</v>
      </c>
      <c r="T332" s="34">
        <v>3.15</v>
      </c>
      <c r="U332" s="34">
        <v>1</v>
      </c>
      <c r="V332" s="34">
        <v>1</v>
      </c>
      <c r="W332" s="34">
        <v>100</v>
      </c>
      <c r="X332" s="34">
        <v>0</v>
      </c>
      <c r="Y332" s="34">
        <v>0</v>
      </c>
      <c r="Z332" s="34">
        <v>0.3</v>
      </c>
      <c r="AA332" s="34">
        <v>330</v>
      </c>
      <c r="AB332" s="34">
        <v>364</v>
      </c>
      <c r="AC332" s="34">
        <v>426</v>
      </c>
      <c r="AD332" s="34">
        <v>500</v>
      </c>
      <c r="AE332" s="34">
        <v>1.5</v>
      </c>
      <c r="AF332" s="34">
        <v>0</v>
      </c>
      <c r="AG332" s="450"/>
      <c r="AH332" s="151">
        <v>0.77500000000000002</v>
      </c>
      <c r="AI332" s="151">
        <v>0.84</v>
      </c>
      <c r="AJ332" s="151">
        <v>42.8</v>
      </c>
      <c r="AK332" s="151">
        <v>100</v>
      </c>
      <c r="AL332" s="151">
        <v>400</v>
      </c>
      <c r="AM332" s="151">
        <v>572</v>
      </c>
      <c r="AN332" s="151">
        <v>0.3</v>
      </c>
      <c r="AO332" s="151">
        <v>1.5</v>
      </c>
      <c r="AP332" s="151">
        <v>-47</v>
      </c>
      <c r="AQ332" s="235"/>
      <c r="AR332" s="178">
        <v>10</v>
      </c>
      <c r="AS332" s="185">
        <v>42077</v>
      </c>
      <c r="AT332" s="179">
        <v>51336</v>
      </c>
      <c r="AU332" s="34" t="s">
        <v>136</v>
      </c>
      <c r="AV332" s="153">
        <v>0.77749999999999997</v>
      </c>
      <c r="AW332" s="34" t="s">
        <v>20</v>
      </c>
      <c r="AX332" s="34">
        <v>1</v>
      </c>
      <c r="AY332" s="34">
        <v>0.01</v>
      </c>
      <c r="AZ332" s="34">
        <v>0</v>
      </c>
      <c r="BA332" s="34">
        <v>43.5</v>
      </c>
      <c r="BB332" s="34">
        <v>-52.5</v>
      </c>
      <c r="BC332" s="34">
        <v>106</v>
      </c>
      <c r="BD332" s="34">
        <v>29</v>
      </c>
      <c r="BE332" s="155">
        <v>1.6E-2</v>
      </c>
      <c r="BF332" s="34">
        <v>13</v>
      </c>
      <c r="BG332" s="34">
        <v>3</v>
      </c>
      <c r="BH332" s="34">
        <v>1</v>
      </c>
      <c r="BI332" s="34">
        <v>1</v>
      </c>
      <c r="BJ332" s="34">
        <v>99</v>
      </c>
      <c r="BK332" s="34">
        <v>0</v>
      </c>
      <c r="BL332" s="34">
        <v>1</v>
      </c>
      <c r="BM332" s="34">
        <v>0.2</v>
      </c>
      <c r="BN332" s="34">
        <v>334</v>
      </c>
      <c r="BO332" s="34">
        <v>367</v>
      </c>
      <c r="BP332" s="34">
        <v>414</v>
      </c>
      <c r="BQ332" s="34">
        <v>462</v>
      </c>
      <c r="BR332" s="34">
        <v>0</v>
      </c>
      <c r="BS332" s="34">
        <v>1</v>
      </c>
      <c r="BT332" s="453"/>
      <c r="BU332" s="151">
        <v>0.77500000000000002</v>
      </c>
      <c r="BV332" s="151">
        <v>0.84</v>
      </c>
      <c r="BW332" s="151">
        <v>42.8</v>
      </c>
      <c r="BX332" s="151">
        <v>100</v>
      </c>
      <c r="BY332" s="151">
        <v>400</v>
      </c>
      <c r="BZ332" s="151">
        <v>572</v>
      </c>
      <c r="CA332" s="151">
        <v>0.3</v>
      </c>
      <c r="CB332" s="151">
        <v>1.5</v>
      </c>
      <c r="CC332" s="151">
        <v>-47</v>
      </c>
    </row>
    <row r="333" spans="1:81" x14ac:dyDescent="0.25">
      <c r="A333" s="44">
        <f t="shared" si="31"/>
        <v>2015</v>
      </c>
      <c r="B333" s="44" t="str">
        <f t="shared" si="31"/>
        <v>MARZO</v>
      </c>
      <c r="C333" s="44">
        <v>12</v>
      </c>
      <c r="D333" s="44" t="str">
        <f t="shared" si="30"/>
        <v>MARZO 2015 / 11</v>
      </c>
      <c r="E333" s="178">
        <v>11</v>
      </c>
      <c r="F333" s="185">
        <v>42084</v>
      </c>
      <c r="G333" s="179">
        <v>51566</v>
      </c>
      <c r="H333" s="34" t="s">
        <v>132</v>
      </c>
      <c r="I333" s="153">
        <v>0.78049999999999997</v>
      </c>
      <c r="J333" s="34" t="s">
        <v>20</v>
      </c>
      <c r="K333" s="34">
        <v>0.5</v>
      </c>
      <c r="L333" s="34">
        <v>0</v>
      </c>
      <c r="M333" s="34">
        <v>0</v>
      </c>
      <c r="N333" s="34">
        <v>43.5</v>
      </c>
      <c r="O333" s="34">
        <v>-48</v>
      </c>
      <c r="P333" s="34">
        <v>104</v>
      </c>
      <c r="Q333" s="34">
        <v>30</v>
      </c>
      <c r="R333" s="155">
        <v>0</v>
      </c>
      <c r="S333" s="34">
        <v>12.1</v>
      </c>
      <c r="T333" s="34">
        <v>3.06</v>
      </c>
      <c r="U333" s="34">
        <v>1</v>
      </c>
      <c r="V333" s="34">
        <v>1</v>
      </c>
      <c r="W333" s="34">
        <v>100</v>
      </c>
      <c r="X333" s="34">
        <v>0</v>
      </c>
      <c r="Y333" s="34">
        <v>0</v>
      </c>
      <c r="Z333" s="34">
        <v>0.4</v>
      </c>
      <c r="AA333" s="34">
        <v>334</v>
      </c>
      <c r="AB333" s="34">
        <v>368</v>
      </c>
      <c r="AC333" s="34">
        <v>428</v>
      </c>
      <c r="AD333" s="34">
        <v>512</v>
      </c>
      <c r="AE333" s="34">
        <v>1.5</v>
      </c>
      <c r="AF333" s="34">
        <v>0</v>
      </c>
      <c r="AG333" s="450"/>
      <c r="AH333" s="151">
        <v>0.77500000000000002</v>
      </c>
      <c r="AI333" s="151">
        <v>0.84</v>
      </c>
      <c r="AJ333" s="151">
        <v>42.8</v>
      </c>
      <c r="AK333" s="151">
        <v>100</v>
      </c>
      <c r="AL333" s="151">
        <v>400</v>
      </c>
      <c r="AM333" s="151">
        <v>572</v>
      </c>
      <c r="AN333" s="151">
        <v>0.3</v>
      </c>
      <c r="AO333" s="151">
        <v>1.5</v>
      </c>
      <c r="AP333" s="151">
        <v>-47</v>
      </c>
      <c r="AQ333" s="235"/>
      <c r="AR333" s="178">
        <v>11</v>
      </c>
      <c r="AS333" s="185">
        <v>42077</v>
      </c>
      <c r="AT333" s="179">
        <v>51363</v>
      </c>
      <c r="AU333" s="34" t="s">
        <v>131</v>
      </c>
      <c r="AV333" s="153">
        <v>0.78049999999999997</v>
      </c>
      <c r="AW333" s="34" t="s">
        <v>20</v>
      </c>
      <c r="AX333" s="34">
        <v>1</v>
      </c>
      <c r="AY333" s="34">
        <v>0.01</v>
      </c>
      <c r="AZ333" s="34">
        <v>0</v>
      </c>
      <c r="BA333" s="34">
        <v>43.5</v>
      </c>
      <c r="BB333" s="34">
        <v>-52</v>
      </c>
      <c r="BC333" s="34">
        <v>108</v>
      </c>
      <c r="BD333" s="34">
        <v>29</v>
      </c>
      <c r="BE333" s="155">
        <v>1.7999999999999999E-2</v>
      </c>
      <c r="BF333" s="34">
        <v>13.4</v>
      </c>
      <c r="BG333" s="34">
        <v>3.1</v>
      </c>
      <c r="BH333" s="34">
        <v>1</v>
      </c>
      <c r="BI333" s="34">
        <v>1</v>
      </c>
      <c r="BJ333" s="34">
        <v>99</v>
      </c>
      <c r="BK333" s="34">
        <v>0</v>
      </c>
      <c r="BL333" s="34">
        <v>1</v>
      </c>
      <c r="BM333" s="34">
        <v>0.2</v>
      </c>
      <c r="BN333" s="34">
        <v>336</v>
      </c>
      <c r="BO333" s="34">
        <v>372</v>
      </c>
      <c r="BP333" s="34">
        <v>423</v>
      </c>
      <c r="BQ333" s="34">
        <v>469</v>
      </c>
      <c r="BR333" s="34">
        <v>0</v>
      </c>
      <c r="BS333" s="34">
        <v>1</v>
      </c>
      <c r="BT333" s="453"/>
      <c r="BU333" s="151">
        <v>0.77500000000000002</v>
      </c>
      <c r="BV333" s="151">
        <v>0.84</v>
      </c>
      <c r="BW333" s="151">
        <v>42.8</v>
      </c>
      <c r="BX333" s="151">
        <v>100</v>
      </c>
      <c r="BY333" s="151">
        <v>400</v>
      </c>
      <c r="BZ333" s="151">
        <v>572</v>
      </c>
      <c r="CA333" s="151">
        <v>0.3</v>
      </c>
      <c r="CB333" s="151">
        <v>1.5</v>
      </c>
      <c r="CC333" s="151">
        <v>-47</v>
      </c>
    </row>
    <row r="334" spans="1:81" x14ac:dyDescent="0.25">
      <c r="A334" s="44">
        <f t="shared" si="31"/>
        <v>2015</v>
      </c>
      <c r="B334" s="44" t="str">
        <f t="shared" si="31"/>
        <v>MARZO</v>
      </c>
      <c r="C334" s="44">
        <v>13</v>
      </c>
      <c r="D334" s="44" t="str">
        <f t="shared" si="30"/>
        <v>MARZO 2015 / 12</v>
      </c>
      <c r="E334" s="178">
        <v>12</v>
      </c>
      <c r="F334" s="185">
        <v>42085</v>
      </c>
      <c r="G334" s="179">
        <v>51584</v>
      </c>
      <c r="H334" s="34" t="s">
        <v>130</v>
      </c>
      <c r="I334" s="153">
        <v>0.78049999999999997</v>
      </c>
      <c r="J334" s="34" t="s">
        <v>20</v>
      </c>
      <c r="K334" s="34">
        <v>0.4</v>
      </c>
      <c r="L334" s="34">
        <v>0</v>
      </c>
      <c r="M334" s="34">
        <v>0</v>
      </c>
      <c r="N334" s="34">
        <v>43.5</v>
      </c>
      <c r="O334" s="34">
        <v>-48</v>
      </c>
      <c r="P334" s="34">
        <v>104</v>
      </c>
      <c r="Q334" s="34">
        <v>30</v>
      </c>
      <c r="R334" s="155">
        <v>0</v>
      </c>
      <c r="S334" s="34">
        <v>12.1</v>
      </c>
      <c r="T334" s="34">
        <v>3.05</v>
      </c>
      <c r="U334" s="34">
        <v>1</v>
      </c>
      <c r="V334" s="34">
        <v>1</v>
      </c>
      <c r="W334" s="34">
        <v>99</v>
      </c>
      <c r="X334" s="34">
        <v>0</v>
      </c>
      <c r="Y334" s="34">
        <v>0</v>
      </c>
      <c r="Z334" s="34">
        <v>0.3</v>
      </c>
      <c r="AA334" s="34">
        <v>331</v>
      </c>
      <c r="AB334" s="34">
        <v>365</v>
      </c>
      <c r="AC334" s="34">
        <v>427</v>
      </c>
      <c r="AD334" s="34">
        <v>510</v>
      </c>
      <c r="AE334" s="34">
        <v>1.5</v>
      </c>
      <c r="AF334" s="34">
        <v>0</v>
      </c>
      <c r="AG334" s="450"/>
      <c r="AH334" s="151">
        <v>0.77500000000000002</v>
      </c>
      <c r="AI334" s="151">
        <v>0.84</v>
      </c>
      <c r="AJ334" s="151">
        <v>42.8</v>
      </c>
      <c r="AK334" s="151">
        <v>100</v>
      </c>
      <c r="AL334" s="151">
        <v>400</v>
      </c>
      <c r="AM334" s="151">
        <v>572</v>
      </c>
      <c r="AN334" s="151">
        <v>0.3</v>
      </c>
      <c r="AO334" s="151">
        <v>1.5</v>
      </c>
      <c r="AP334" s="151">
        <v>-47</v>
      </c>
      <c r="AQ334" s="235"/>
      <c r="AR334" s="178">
        <v>12</v>
      </c>
      <c r="AS334" s="185">
        <v>42078</v>
      </c>
      <c r="AT334" s="179">
        <v>51365</v>
      </c>
      <c r="AU334" s="34" t="s">
        <v>132</v>
      </c>
      <c r="AV334" s="153">
        <v>0.78049999999999997</v>
      </c>
      <c r="AW334" s="34" t="s">
        <v>20</v>
      </c>
      <c r="AX334" s="34">
        <v>1</v>
      </c>
      <c r="AY334" s="34">
        <v>0.01</v>
      </c>
      <c r="AZ334" s="181">
        <v>0</v>
      </c>
      <c r="BA334" s="34">
        <v>43.5</v>
      </c>
      <c r="BB334" s="34">
        <v>-52.1</v>
      </c>
      <c r="BC334" s="34">
        <v>108</v>
      </c>
      <c r="BD334" s="34">
        <v>29</v>
      </c>
      <c r="BE334" s="155">
        <v>1.7000000000000001E-2</v>
      </c>
      <c r="BF334" s="34">
        <v>13.4</v>
      </c>
      <c r="BG334" s="34">
        <v>3.1</v>
      </c>
      <c r="BH334" s="34">
        <v>1</v>
      </c>
      <c r="BI334" s="34">
        <v>1</v>
      </c>
      <c r="BJ334" s="34">
        <v>99</v>
      </c>
      <c r="BK334" s="34">
        <v>0</v>
      </c>
      <c r="BL334" s="34">
        <v>1</v>
      </c>
      <c r="BM334" s="34">
        <v>0.2</v>
      </c>
      <c r="BN334" s="34">
        <v>334</v>
      </c>
      <c r="BO334" s="34">
        <v>372</v>
      </c>
      <c r="BP334" s="34">
        <v>421</v>
      </c>
      <c r="BQ334" s="34">
        <v>471</v>
      </c>
      <c r="BR334" s="34">
        <v>0</v>
      </c>
      <c r="BS334" s="34">
        <v>1</v>
      </c>
      <c r="BT334" s="453"/>
      <c r="BU334" s="151">
        <v>0.77500000000000002</v>
      </c>
      <c r="BV334" s="151">
        <v>0.84</v>
      </c>
      <c r="BW334" s="151">
        <v>42.8</v>
      </c>
      <c r="BX334" s="151">
        <v>100</v>
      </c>
      <c r="BY334" s="151">
        <v>400</v>
      </c>
      <c r="BZ334" s="151">
        <v>572</v>
      </c>
      <c r="CA334" s="151">
        <v>0.3</v>
      </c>
      <c r="CB334" s="151">
        <v>1.5</v>
      </c>
      <c r="CC334" s="151">
        <v>-47</v>
      </c>
    </row>
    <row r="335" spans="1:81" x14ac:dyDescent="0.25">
      <c r="A335" s="44">
        <f t="shared" si="31"/>
        <v>2015</v>
      </c>
      <c r="B335" s="44" t="str">
        <f t="shared" si="31"/>
        <v>MARZO</v>
      </c>
      <c r="C335" s="44">
        <v>14</v>
      </c>
      <c r="D335" s="44" t="str">
        <f t="shared" si="30"/>
        <v>MARZO 2015 / 13</v>
      </c>
      <c r="E335" s="178">
        <v>13</v>
      </c>
      <c r="F335" s="185">
        <v>42088</v>
      </c>
      <c r="G335" s="179">
        <v>51645</v>
      </c>
      <c r="H335" s="34" t="s">
        <v>131</v>
      </c>
      <c r="I335" s="153">
        <v>0.7792</v>
      </c>
      <c r="J335" s="34" t="s">
        <v>20</v>
      </c>
      <c r="K335" s="34">
        <v>0.4</v>
      </c>
      <c r="L335" s="34">
        <v>0</v>
      </c>
      <c r="M335" s="34">
        <v>0</v>
      </c>
      <c r="N335" s="34">
        <v>43.5</v>
      </c>
      <c r="O335" s="34">
        <v>-50</v>
      </c>
      <c r="P335" s="34">
        <v>104</v>
      </c>
      <c r="Q335" s="34">
        <v>30</v>
      </c>
      <c r="R335" s="155">
        <v>0</v>
      </c>
      <c r="S335" s="34">
        <v>12</v>
      </c>
      <c r="T335" s="34">
        <v>2.95</v>
      </c>
      <c r="U335" s="34">
        <v>1</v>
      </c>
      <c r="V335" s="34">
        <v>1</v>
      </c>
      <c r="W335" s="34">
        <v>100</v>
      </c>
      <c r="X335" s="34">
        <v>0</v>
      </c>
      <c r="Y335" s="34">
        <v>0</v>
      </c>
      <c r="Z335" s="34">
        <v>0.3</v>
      </c>
      <c r="AA335" s="34">
        <v>331</v>
      </c>
      <c r="AB335" s="34">
        <v>359</v>
      </c>
      <c r="AC335" s="34">
        <v>415</v>
      </c>
      <c r="AD335" s="34">
        <v>488</v>
      </c>
      <c r="AE335" s="34">
        <v>1.5</v>
      </c>
      <c r="AF335" s="34">
        <v>0</v>
      </c>
      <c r="AG335" s="450"/>
      <c r="AH335" s="151">
        <v>0.77500000000000002</v>
      </c>
      <c r="AI335" s="151">
        <v>0.84</v>
      </c>
      <c r="AJ335" s="151">
        <v>42.8</v>
      </c>
      <c r="AK335" s="151">
        <v>100</v>
      </c>
      <c r="AL335" s="151">
        <v>400</v>
      </c>
      <c r="AM335" s="151">
        <v>572</v>
      </c>
      <c r="AN335" s="151">
        <v>0.3</v>
      </c>
      <c r="AO335" s="151">
        <v>1.5</v>
      </c>
      <c r="AP335" s="151">
        <v>-47</v>
      </c>
      <c r="AQ335" s="235"/>
      <c r="AR335" s="178">
        <v>13</v>
      </c>
      <c r="AS335" s="185">
        <v>42081</v>
      </c>
      <c r="AT335" s="179">
        <v>51417</v>
      </c>
      <c r="AU335" s="34" t="s">
        <v>135</v>
      </c>
      <c r="AV335" s="153">
        <v>0.77880000000000005</v>
      </c>
      <c r="AW335" s="34" t="s">
        <v>20</v>
      </c>
      <c r="AX335" s="34">
        <v>1</v>
      </c>
      <c r="AY335" s="34">
        <v>0.01</v>
      </c>
      <c r="AZ335" s="181">
        <v>0</v>
      </c>
      <c r="BA335" s="34">
        <v>43.5</v>
      </c>
      <c r="BB335" s="34">
        <v>-52.5</v>
      </c>
      <c r="BC335" s="34">
        <v>106</v>
      </c>
      <c r="BD335" s="34">
        <v>29</v>
      </c>
      <c r="BE335" s="155">
        <v>1.6E-2</v>
      </c>
      <c r="BF335" s="34">
        <v>13</v>
      </c>
      <c r="BG335" s="34">
        <v>3.1</v>
      </c>
      <c r="BH335" s="34">
        <v>1</v>
      </c>
      <c r="BI335" s="34">
        <v>1</v>
      </c>
      <c r="BJ335" s="34">
        <v>99</v>
      </c>
      <c r="BK335" s="34">
        <v>0</v>
      </c>
      <c r="BL335" s="34">
        <v>1</v>
      </c>
      <c r="BM335" s="34">
        <v>0.6</v>
      </c>
      <c r="BN335" s="34">
        <v>336</v>
      </c>
      <c r="BO335" s="34">
        <v>372</v>
      </c>
      <c r="BP335" s="34">
        <v>417</v>
      </c>
      <c r="BQ335" s="34">
        <v>468</v>
      </c>
      <c r="BR335" s="34">
        <v>0</v>
      </c>
      <c r="BS335" s="34">
        <v>1</v>
      </c>
      <c r="BT335" s="453"/>
      <c r="BU335" s="151">
        <v>0.77500000000000002</v>
      </c>
      <c r="BV335" s="151">
        <v>0.84</v>
      </c>
      <c r="BW335" s="151">
        <v>42.8</v>
      </c>
      <c r="BX335" s="151">
        <v>100</v>
      </c>
      <c r="BY335" s="151">
        <v>400</v>
      </c>
      <c r="BZ335" s="151">
        <v>572</v>
      </c>
      <c r="CA335" s="151">
        <v>0.3</v>
      </c>
      <c r="CB335" s="151">
        <v>1.5</v>
      </c>
      <c r="CC335" s="151">
        <v>-47</v>
      </c>
    </row>
    <row r="336" spans="1:81" x14ac:dyDescent="0.25">
      <c r="A336" s="44">
        <f t="shared" si="31"/>
        <v>2015</v>
      </c>
      <c r="B336" s="44" t="str">
        <f t="shared" si="31"/>
        <v>MARZO</v>
      </c>
      <c r="C336" s="44">
        <v>15</v>
      </c>
      <c r="D336" s="44" t="str">
        <f t="shared" si="30"/>
        <v>MARZO 2015 / 14</v>
      </c>
      <c r="E336" s="178">
        <v>14</v>
      </c>
      <c r="F336" s="185">
        <v>42089</v>
      </c>
      <c r="G336" s="179">
        <v>51657</v>
      </c>
      <c r="H336" s="34" t="s">
        <v>130</v>
      </c>
      <c r="I336" s="153">
        <v>0.7792</v>
      </c>
      <c r="J336" s="34" t="s">
        <v>20</v>
      </c>
      <c r="K336" s="34">
        <v>0.4</v>
      </c>
      <c r="L336" s="34">
        <v>0</v>
      </c>
      <c r="M336" s="181">
        <v>0</v>
      </c>
      <c r="N336" s="34">
        <v>43.5</v>
      </c>
      <c r="O336" s="34">
        <v>-49.5</v>
      </c>
      <c r="P336" s="34">
        <v>103</v>
      </c>
      <c r="Q336" s="34">
        <v>30</v>
      </c>
      <c r="R336" s="155">
        <v>0</v>
      </c>
      <c r="S336" s="34">
        <v>12.1</v>
      </c>
      <c r="T336" s="34">
        <v>2.79</v>
      </c>
      <c r="U336" s="34">
        <v>1</v>
      </c>
      <c r="V336" s="34">
        <v>1</v>
      </c>
      <c r="W336" s="34">
        <v>100</v>
      </c>
      <c r="X336" s="34">
        <v>0</v>
      </c>
      <c r="Y336" s="34">
        <v>0</v>
      </c>
      <c r="Z336" s="34">
        <v>0.4</v>
      </c>
      <c r="AA336" s="34">
        <v>332</v>
      </c>
      <c r="AB336" s="34">
        <v>361</v>
      </c>
      <c r="AC336" s="34">
        <v>416</v>
      </c>
      <c r="AD336" s="34">
        <v>502</v>
      </c>
      <c r="AE336" s="34">
        <v>1.5</v>
      </c>
      <c r="AF336" s="34">
        <v>0</v>
      </c>
      <c r="AG336" s="450"/>
      <c r="AH336" s="151">
        <v>0.77500000000000002</v>
      </c>
      <c r="AI336" s="151">
        <v>0.84</v>
      </c>
      <c r="AJ336" s="151">
        <v>42.8</v>
      </c>
      <c r="AK336" s="151">
        <v>100</v>
      </c>
      <c r="AL336" s="151">
        <v>400</v>
      </c>
      <c r="AM336" s="151">
        <v>572</v>
      </c>
      <c r="AN336" s="151">
        <v>0.3</v>
      </c>
      <c r="AO336" s="151">
        <v>1.5</v>
      </c>
      <c r="AP336" s="151">
        <v>-47</v>
      </c>
      <c r="AQ336" s="235"/>
      <c r="AR336" s="178">
        <v>14</v>
      </c>
      <c r="AS336" s="185">
        <v>42082</v>
      </c>
      <c r="AT336" s="179">
        <v>51447</v>
      </c>
      <c r="AU336" s="34" t="s">
        <v>136</v>
      </c>
      <c r="AV336" s="153">
        <v>0.7792</v>
      </c>
      <c r="AW336" s="34" t="s">
        <v>20</v>
      </c>
      <c r="AX336" s="34">
        <v>1</v>
      </c>
      <c r="AY336" s="34">
        <v>0.01</v>
      </c>
      <c r="AZ336" s="181">
        <v>0</v>
      </c>
      <c r="BA336" s="34">
        <v>43.5</v>
      </c>
      <c r="BB336" s="34">
        <v>-52</v>
      </c>
      <c r="BC336" s="34">
        <v>108</v>
      </c>
      <c r="BD336" s="34">
        <v>29</v>
      </c>
      <c r="BE336" s="155">
        <v>1.6E-2</v>
      </c>
      <c r="BF336" s="34">
        <v>13</v>
      </c>
      <c r="BG336" s="34">
        <v>3</v>
      </c>
      <c r="BH336" s="34">
        <v>1</v>
      </c>
      <c r="BI336" s="34">
        <v>1</v>
      </c>
      <c r="BJ336" s="34">
        <v>99</v>
      </c>
      <c r="BK336" s="34">
        <v>0</v>
      </c>
      <c r="BL336" s="34">
        <v>1</v>
      </c>
      <c r="BM336" s="34">
        <v>0.5</v>
      </c>
      <c r="BN336" s="34">
        <v>333</v>
      </c>
      <c r="BO336" s="34">
        <v>370</v>
      </c>
      <c r="BP336" s="34">
        <v>417</v>
      </c>
      <c r="BQ336" s="34">
        <v>469</v>
      </c>
      <c r="BR336" s="34">
        <v>0</v>
      </c>
      <c r="BS336" s="34">
        <v>1</v>
      </c>
      <c r="BT336" s="453"/>
      <c r="BU336" s="151">
        <v>0.77500000000000002</v>
      </c>
      <c r="BV336" s="151">
        <v>0.84</v>
      </c>
      <c r="BW336" s="151">
        <v>42.8</v>
      </c>
      <c r="BX336" s="151">
        <v>100</v>
      </c>
      <c r="BY336" s="151">
        <v>400</v>
      </c>
      <c r="BZ336" s="151">
        <v>572</v>
      </c>
      <c r="CA336" s="151">
        <v>0.3</v>
      </c>
      <c r="CB336" s="151">
        <v>1.5</v>
      </c>
      <c r="CC336" s="151">
        <v>-47</v>
      </c>
    </row>
    <row r="337" spans="1:81" x14ac:dyDescent="0.25">
      <c r="A337" s="44">
        <f t="shared" si="31"/>
        <v>2015</v>
      </c>
      <c r="B337" s="44" t="str">
        <f t="shared" si="31"/>
        <v>MARZO</v>
      </c>
      <c r="C337" s="44">
        <v>16</v>
      </c>
      <c r="D337" s="44" t="str">
        <f t="shared" si="30"/>
        <v>MARZO 2015 / 15</v>
      </c>
      <c r="E337" s="178">
        <v>15</v>
      </c>
      <c r="F337" s="185">
        <v>42092</v>
      </c>
      <c r="G337" s="179">
        <v>51799</v>
      </c>
      <c r="H337" s="34" t="s">
        <v>132</v>
      </c>
      <c r="I337" s="153">
        <v>0.7792</v>
      </c>
      <c r="J337" s="34" t="s">
        <v>20</v>
      </c>
      <c r="K337" s="34">
        <v>0.5</v>
      </c>
      <c r="L337" s="34">
        <v>0</v>
      </c>
      <c r="M337" s="34">
        <v>0</v>
      </c>
      <c r="N337" s="34">
        <v>43.5</v>
      </c>
      <c r="O337" s="34">
        <v>-47.5</v>
      </c>
      <c r="P337" s="34">
        <v>103</v>
      </c>
      <c r="Q337" s="34">
        <v>30</v>
      </c>
      <c r="R337" s="155">
        <v>0</v>
      </c>
      <c r="S337" s="34">
        <v>12.1</v>
      </c>
      <c r="T337" s="34">
        <v>2.95</v>
      </c>
      <c r="U337" s="34">
        <v>1</v>
      </c>
      <c r="V337" s="34">
        <v>1</v>
      </c>
      <c r="W337" s="34">
        <v>100</v>
      </c>
      <c r="X337" s="34">
        <v>0</v>
      </c>
      <c r="Y337" s="34">
        <v>0</v>
      </c>
      <c r="Z337" s="34">
        <v>0.4</v>
      </c>
      <c r="AA337" s="34">
        <v>330</v>
      </c>
      <c r="AB337" s="34">
        <v>365</v>
      </c>
      <c r="AC337" s="34">
        <v>418</v>
      </c>
      <c r="AD337" s="34">
        <v>498</v>
      </c>
      <c r="AE337" s="34">
        <v>1.5</v>
      </c>
      <c r="AF337" s="34">
        <v>0</v>
      </c>
      <c r="AG337" s="450"/>
      <c r="AH337" s="151">
        <v>0.77500000000000002</v>
      </c>
      <c r="AI337" s="151">
        <v>0.84</v>
      </c>
      <c r="AJ337" s="151">
        <v>42.8</v>
      </c>
      <c r="AK337" s="151">
        <v>100</v>
      </c>
      <c r="AL337" s="151">
        <v>400</v>
      </c>
      <c r="AM337" s="151">
        <v>572</v>
      </c>
      <c r="AN337" s="151">
        <v>0.3</v>
      </c>
      <c r="AO337" s="151">
        <v>1.5</v>
      </c>
      <c r="AP337" s="151">
        <v>-47</v>
      </c>
      <c r="AQ337" s="235"/>
      <c r="AR337" s="178">
        <v>15</v>
      </c>
      <c r="AS337" s="185">
        <v>42083</v>
      </c>
      <c r="AT337" s="179">
        <v>51480</v>
      </c>
      <c r="AU337" s="34" t="s">
        <v>131</v>
      </c>
      <c r="AV337" s="153">
        <v>0.77849999999999997</v>
      </c>
      <c r="AW337" s="34" t="s">
        <v>20</v>
      </c>
      <c r="AX337" s="34">
        <v>1</v>
      </c>
      <c r="AY337" s="34">
        <v>0.01</v>
      </c>
      <c r="AZ337" s="181">
        <v>0</v>
      </c>
      <c r="BA337" s="34">
        <v>43.5</v>
      </c>
      <c r="BB337" s="34">
        <v>-52.4</v>
      </c>
      <c r="BC337" s="34">
        <v>106</v>
      </c>
      <c r="BD337" s="34">
        <v>29</v>
      </c>
      <c r="BE337" s="155">
        <v>1.2E-2</v>
      </c>
      <c r="BF337" s="34">
        <v>14.8</v>
      </c>
      <c r="BG337" s="34">
        <v>3.1</v>
      </c>
      <c r="BH337" s="34">
        <v>1</v>
      </c>
      <c r="BI337" s="34">
        <v>1</v>
      </c>
      <c r="BJ337" s="34">
        <v>99</v>
      </c>
      <c r="BK337" s="34">
        <v>0</v>
      </c>
      <c r="BL337" s="34">
        <v>1</v>
      </c>
      <c r="BM337" s="34">
        <v>0.4</v>
      </c>
      <c r="BN337" s="34">
        <v>334</v>
      </c>
      <c r="BO337" s="34">
        <v>372</v>
      </c>
      <c r="BP337" s="34">
        <v>419</v>
      </c>
      <c r="BQ337" s="34">
        <v>469</v>
      </c>
      <c r="BR337" s="34">
        <v>0</v>
      </c>
      <c r="BS337" s="34">
        <v>1</v>
      </c>
      <c r="BT337" s="453"/>
      <c r="BU337" s="151">
        <v>0.77500000000000002</v>
      </c>
      <c r="BV337" s="151">
        <v>0.84</v>
      </c>
      <c r="BW337" s="151">
        <v>42.8</v>
      </c>
      <c r="BX337" s="151">
        <v>100</v>
      </c>
      <c r="BY337" s="151">
        <v>400</v>
      </c>
      <c r="BZ337" s="151">
        <v>572</v>
      </c>
      <c r="CA337" s="151">
        <v>0.3</v>
      </c>
      <c r="CB337" s="151">
        <v>1.5</v>
      </c>
      <c r="CC337" s="151">
        <v>-47</v>
      </c>
    </row>
    <row r="338" spans="1:81" x14ac:dyDescent="0.25">
      <c r="A338" s="44">
        <f t="shared" si="31"/>
        <v>2015</v>
      </c>
      <c r="B338" s="44" t="str">
        <f t="shared" si="31"/>
        <v>MARZO</v>
      </c>
      <c r="C338" s="44">
        <v>17</v>
      </c>
      <c r="D338" s="44" t="str">
        <f t="shared" si="30"/>
        <v>MARZO 2015 / 16</v>
      </c>
      <c r="E338" s="152"/>
      <c r="F338" s="189"/>
      <c r="G338" s="152"/>
      <c r="H338" s="152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4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235"/>
      <c r="AR338" s="178">
        <v>16</v>
      </c>
      <c r="AS338" s="185">
        <v>42084</v>
      </c>
      <c r="AT338" s="179">
        <v>51498</v>
      </c>
      <c r="AU338" s="34" t="s">
        <v>136</v>
      </c>
      <c r="AV338" s="153">
        <v>0.77880000000000005</v>
      </c>
      <c r="AW338" s="34" t="s">
        <v>20</v>
      </c>
      <c r="AX338" s="34">
        <v>1</v>
      </c>
      <c r="AY338" s="34">
        <v>0.01</v>
      </c>
      <c r="AZ338" s="181">
        <v>0</v>
      </c>
      <c r="BA338" s="34">
        <v>43.5</v>
      </c>
      <c r="BB338" s="34">
        <v>-52</v>
      </c>
      <c r="BC338" s="34">
        <v>106</v>
      </c>
      <c r="BD338" s="34">
        <v>29</v>
      </c>
      <c r="BE338" s="155">
        <v>1.2999999999999999E-2</v>
      </c>
      <c r="BF338" s="34">
        <v>14.8</v>
      </c>
      <c r="BG338" s="34">
        <v>3</v>
      </c>
      <c r="BH338" s="34">
        <v>1</v>
      </c>
      <c r="BI338" s="34">
        <v>1</v>
      </c>
      <c r="BJ338" s="34">
        <v>99</v>
      </c>
      <c r="BK338" s="34">
        <v>0</v>
      </c>
      <c r="BL338" s="34">
        <v>1</v>
      </c>
      <c r="BM338" s="34">
        <v>0.4</v>
      </c>
      <c r="BN338" s="34">
        <v>334</v>
      </c>
      <c r="BO338" s="34">
        <v>372</v>
      </c>
      <c r="BP338" s="34">
        <v>417</v>
      </c>
      <c r="BQ338" s="34">
        <v>468</v>
      </c>
      <c r="BR338" s="34">
        <v>0</v>
      </c>
      <c r="BS338" s="34">
        <v>1</v>
      </c>
      <c r="BT338" s="453"/>
      <c r="BU338" s="151">
        <v>0.77500000000000002</v>
      </c>
      <c r="BV338" s="151">
        <v>0.84</v>
      </c>
      <c r="BW338" s="151">
        <v>42.8</v>
      </c>
      <c r="BX338" s="151">
        <v>100</v>
      </c>
      <c r="BY338" s="151">
        <v>400</v>
      </c>
      <c r="BZ338" s="151">
        <v>572</v>
      </c>
      <c r="CA338" s="151">
        <v>0.3</v>
      </c>
      <c r="CB338" s="151">
        <v>1.5</v>
      </c>
      <c r="CC338" s="151">
        <v>-47</v>
      </c>
    </row>
    <row r="339" spans="1:81" x14ac:dyDescent="0.25">
      <c r="A339" s="44">
        <f t="shared" si="31"/>
        <v>2015</v>
      </c>
      <c r="B339" s="44" t="str">
        <f t="shared" si="31"/>
        <v>MARZO</v>
      </c>
      <c r="C339" s="44">
        <v>18</v>
      </c>
      <c r="D339" s="44" t="str">
        <f t="shared" si="30"/>
        <v>MARZO 2015 / 17</v>
      </c>
      <c r="E339" s="152"/>
      <c r="F339" s="189"/>
      <c r="G339" s="152"/>
      <c r="H339" s="152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4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235"/>
      <c r="AR339" s="178">
        <v>17</v>
      </c>
      <c r="AS339" s="185">
        <v>42086</v>
      </c>
      <c r="AT339" s="179">
        <v>51585</v>
      </c>
      <c r="AU339" s="34" t="s">
        <v>156</v>
      </c>
      <c r="AV339" s="153">
        <v>0.78480000000000005</v>
      </c>
      <c r="AW339" s="34" t="s">
        <v>20</v>
      </c>
      <c r="AX339" s="34">
        <v>1</v>
      </c>
      <c r="AY339" s="34">
        <v>0.01</v>
      </c>
      <c r="AZ339" s="181">
        <v>0</v>
      </c>
      <c r="BA339" s="34">
        <v>43.5</v>
      </c>
      <c r="BB339" s="34">
        <v>-48</v>
      </c>
      <c r="BC339" s="34">
        <v>115</v>
      </c>
      <c r="BD339" s="34">
        <v>29</v>
      </c>
      <c r="BE339" s="155">
        <v>1.4E-2</v>
      </c>
      <c r="BF339" s="34">
        <v>14.7</v>
      </c>
      <c r="BG339" s="34">
        <v>3.5</v>
      </c>
      <c r="BH339" s="34">
        <v>1</v>
      </c>
      <c r="BI339" s="34">
        <v>1</v>
      </c>
      <c r="BJ339" s="34">
        <v>99</v>
      </c>
      <c r="BK339" s="34">
        <v>0</v>
      </c>
      <c r="BL339" s="34">
        <v>1</v>
      </c>
      <c r="BM339" s="34">
        <v>0.6</v>
      </c>
      <c r="BN339" s="34">
        <v>342</v>
      </c>
      <c r="BO339" s="34">
        <v>383</v>
      </c>
      <c r="BP339" s="34">
        <v>432</v>
      </c>
      <c r="BQ339" s="34">
        <v>480</v>
      </c>
      <c r="BR339" s="34">
        <v>0</v>
      </c>
      <c r="BS339" s="34">
        <v>1</v>
      </c>
      <c r="BT339" s="453"/>
      <c r="BU339" s="151">
        <v>0.77500000000000002</v>
      </c>
      <c r="BV339" s="151">
        <v>0.84</v>
      </c>
      <c r="BW339" s="151">
        <v>42.8</v>
      </c>
      <c r="BX339" s="151">
        <v>100</v>
      </c>
      <c r="BY339" s="151">
        <v>400</v>
      </c>
      <c r="BZ339" s="151">
        <v>572</v>
      </c>
      <c r="CA339" s="151">
        <v>0.3</v>
      </c>
      <c r="CB339" s="151">
        <v>1.5</v>
      </c>
      <c r="CC339" s="151">
        <v>-47</v>
      </c>
    </row>
    <row r="340" spans="1:81" x14ac:dyDescent="0.25">
      <c r="A340" s="44">
        <f t="shared" si="31"/>
        <v>2015</v>
      </c>
      <c r="B340" s="44" t="str">
        <f t="shared" si="31"/>
        <v>MARZO</v>
      </c>
      <c r="C340" s="44">
        <v>19</v>
      </c>
      <c r="D340" s="44" t="str">
        <f t="shared" si="30"/>
        <v>MARZO 2015 / 18</v>
      </c>
      <c r="E340" s="152"/>
      <c r="F340" s="189"/>
      <c r="G340" s="152"/>
      <c r="H340" s="152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4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235"/>
      <c r="AR340" s="178">
        <v>18</v>
      </c>
      <c r="AS340" s="185">
        <v>42086</v>
      </c>
      <c r="AT340" s="179">
        <v>51586</v>
      </c>
      <c r="AU340" s="34" t="s">
        <v>132</v>
      </c>
      <c r="AV340" s="153">
        <v>0.78480000000000005</v>
      </c>
      <c r="AW340" s="34" t="s">
        <v>20</v>
      </c>
      <c r="AX340" s="34">
        <v>1</v>
      </c>
      <c r="AY340" s="34">
        <v>0.01</v>
      </c>
      <c r="AZ340" s="181">
        <v>0</v>
      </c>
      <c r="BA340" s="34">
        <v>43.5</v>
      </c>
      <c r="BB340" s="34">
        <v>-48</v>
      </c>
      <c r="BC340" s="34">
        <v>113</v>
      </c>
      <c r="BD340" s="34">
        <v>29</v>
      </c>
      <c r="BE340" s="155">
        <v>1.4E-2</v>
      </c>
      <c r="BF340" s="34">
        <v>14.6</v>
      </c>
      <c r="BG340" s="34">
        <v>3.1</v>
      </c>
      <c r="BH340" s="34">
        <v>1</v>
      </c>
      <c r="BI340" s="34">
        <v>1</v>
      </c>
      <c r="BJ340" s="34">
        <v>99</v>
      </c>
      <c r="BK340" s="34">
        <v>0</v>
      </c>
      <c r="BL340" s="34">
        <v>1</v>
      </c>
      <c r="BM340" s="34">
        <v>0.4</v>
      </c>
      <c r="BN340" s="34">
        <v>345</v>
      </c>
      <c r="BO340" s="34">
        <v>385</v>
      </c>
      <c r="BP340" s="34">
        <v>433</v>
      </c>
      <c r="BQ340" s="34">
        <v>482</v>
      </c>
      <c r="BR340" s="34">
        <v>0</v>
      </c>
      <c r="BS340" s="34">
        <v>1</v>
      </c>
      <c r="BT340" s="453"/>
      <c r="BU340" s="151">
        <v>0.77500000000000002</v>
      </c>
      <c r="BV340" s="151">
        <v>0.84</v>
      </c>
      <c r="BW340" s="151">
        <v>42.8</v>
      </c>
      <c r="BX340" s="151">
        <v>100</v>
      </c>
      <c r="BY340" s="151">
        <v>400</v>
      </c>
      <c r="BZ340" s="151">
        <v>572</v>
      </c>
      <c r="CA340" s="151">
        <v>0.3</v>
      </c>
      <c r="CB340" s="151">
        <v>1.5</v>
      </c>
      <c r="CC340" s="151">
        <v>-47</v>
      </c>
    </row>
    <row r="341" spans="1:81" x14ac:dyDescent="0.25">
      <c r="A341" s="44">
        <f t="shared" si="31"/>
        <v>2015</v>
      </c>
      <c r="B341" s="44" t="str">
        <f t="shared" si="31"/>
        <v>MARZO</v>
      </c>
      <c r="C341" s="44">
        <v>20</v>
      </c>
      <c r="D341" s="44" t="str">
        <f t="shared" si="30"/>
        <v>MARZO 2015 / 19</v>
      </c>
      <c r="E341" s="152"/>
      <c r="F341" s="189"/>
      <c r="G341" s="152"/>
      <c r="H341" s="152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4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235"/>
      <c r="AR341" s="178">
        <v>19</v>
      </c>
      <c r="AS341" s="185">
        <v>42088</v>
      </c>
      <c r="AT341" s="179">
        <v>51620</v>
      </c>
      <c r="AU341" s="34" t="s">
        <v>72</v>
      </c>
      <c r="AV341" s="153">
        <v>0.78149999999999997</v>
      </c>
      <c r="AW341" s="34" t="s">
        <v>20</v>
      </c>
      <c r="AX341" s="34">
        <v>1</v>
      </c>
      <c r="AY341" s="34">
        <v>0.01</v>
      </c>
      <c r="AZ341" s="181">
        <v>0</v>
      </c>
      <c r="BA341" s="34">
        <v>43.5</v>
      </c>
      <c r="BB341" s="34">
        <v>-51</v>
      </c>
      <c r="BC341" s="34">
        <v>111</v>
      </c>
      <c r="BD341" s="34">
        <v>29</v>
      </c>
      <c r="BE341" s="155">
        <v>1.4E-2</v>
      </c>
      <c r="BF341" s="34">
        <v>14.6</v>
      </c>
      <c r="BG341" s="34">
        <v>3.2</v>
      </c>
      <c r="BH341" s="34">
        <v>1</v>
      </c>
      <c r="BI341" s="34">
        <v>1</v>
      </c>
      <c r="BJ341" s="34">
        <v>99</v>
      </c>
      <c r="BK341" s="34">
        <v>0</v>
      </c>
      <c r="BL341" s="34">
        <v>1</v>
      </c>
      <c r="BM341" s="34">
        <v>0.3</v>
      </c>
      <c r="BN341" s="34">
        <v>340</v>
      </c>
      <c r="BO341" s="34">
        <v>376</v>
      </c>
      <c r="BP341" s="34">
        <v>423</v>
      </c>
      <c r="BQ341" s="34">
        <v>469</v>
      </c>
      <c r="BR341" s="34">
        <v>0</v>
      </c>
      <c r="BS341" s="34">
        <v>1</v>
      </c>
      <c r="BT341" s="453"/>
      <c r="BU341" s="151">
        <v>0.77500000000000002</v>
      </c>
      <c r="BV341" s="151">
        <v>0.84</v>
      </c>
      <c r="BW341" s="151">
        <v>42.8</v>
      </c>
      <c r="BX341" s="151">
        <v>100</v>
      </c>
      <c r="BY341" s="151">
        <v>400</v>
      </c>
      <c r="BZ341" s="151">
        <v>572</v>
      </c>
      <c r="CA341" s="151">
        <v>0.3</v>
      </c>
      <c r="CB341" s="151">
        <v>1.5</v>
      </c>
      <c r="CC341" s="151">
        <v>-47</v>
      </c>
    </row>
    <row r="342" spans="1:81" x14ac:dyDescent="0.25">
      <c r="A342" s="44">
        <f t="shared" si="31"/>
        <v>2015</v>
      </c>
      <c r="B342" s="44" t="str">
        <f t="shared" si="31"/>
        <v>MARZO</v>
      </c>
      <c r="C342" s="44">
        <v>21</v>
      </c>
      <c r="D342" s="44" t="str">
        <f t="shared" si="30"/>
        <v>MARZO 2015 / 20</v>
      </c>
      <c r="E342" s="152"/>
      <c r="F342" s="189"/>
      <c r="G342" s="152"/>
      <c r="H342" s="152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4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235"/>
      <c r="AR342" s="178">
        <v>20</v>
      </c>
      <c r="AS342" s="185">
        <v>42089</v>
      </c>
      <c r="AT342" s="179">
        <v>51639</v>
      </c>
      <c r="AU342" s="34" t="s">
        <v>136</v>
      </c>
      <c r="AV342" s="153">
        <v>0.78149999999999997</v>
      </c>
      <c r="AW342" s="34" t="s">
        <v>20</v>
      </c>
      <c r="AX342" s="34">
        <v>1</v>
      </c>
      <c r="AY342" s="34">
        <v>0.01</v>
      </c>
      <c r="AZ342" s="181">
        <v>0</v>
      </c>
      <c r="BA342" s="34">
        <v>43.5</v>
      </c>
      <c r="BB342" s="34">
        <v>-51</v>
      </c>
      <c r="BC342" s="34">
        <v>109</v>
      </c>
      <c r="BD342" s="34">
        <v>29</v>
      </c>
      <c r="BE342" s="155">
        <v>1.4E-2</v>
      </c>
      <c r="BF342" s="34">
        <v>14.6</v>
      </c>
      <c r="BG342" s="34">
        <v>3.2</v>
      </c>
      <c r="BH342" s="34">
        <v>1</v>
      </c>
      <c r="BI342" s="34">
        <v>1</v>
      </c>
      <c r="BJ342" s="34">
        <v>99</v>
      </c>
      <c r="BK342" s="34">
        <v>0</v>
      </c>
      <c r="BL342" s="34">
        <v>1</v>
      </c>
      <c r="BM342" s="34">
        <v>0.3</v>
      </c>
      <c r="BN342" s="34">
        <v>340</v>
      </c>
      <c r="BO342" s="34">
        <v>376</v>
      </c>
      <c r="BP342" s="34">
        <v>419</v>
      </c>
      <c r="BQ342" s="34">
        <v>468</v>
      </c>
      <c r="BR342" s="34">
        <v>0</v>
      </c>
      <c r="BS342" s="34">
        <v>1</v>
      </c>
      <c r="BT342" s="453"/>
      <c r="BU342" s="151">
        <v>0.77500000000000002</v>
      </c>
      <c r="BV342" s="151">
        <v>0.84</v>
      </c>
      <c r="BW342" s="151">
        <v>42.8</v>
      </c>
      <c r="BX342" s="151">
        <v>100</v>
      </c>
      <c r="BY342" s="151">
        <v>400</v>
      </c>
      <c r="BZ342" s="151">
        <v>572</v>
      </c>
      <c r="CA342" s="151">
        <v>0.3</v>
      </c>
      <c r="CB342" s="151">
        <v>1.5</v>
      </c>
      <c r="CC342" s="151">
        <v>-47</v>
      </c>
    </row>
    <row r="343" spans="1:81" x14ac:dyDescent="0.25">
      <c r="A343" s="44">
        <f t="shared" si="31"/>
        <v>2015</v>
      </c>
      <c r="B343" s="44" t="str">
        <f t="shared" si="31"/>
        <v>MARZO</v>
      </c>
      <c r="C343" s="44">
        <v>22</v>
      </c>
      <c r="D343" s="44" t="str">
        <f t="shared" si="30"/>
        <v>MARZO 2015 / 21</v>
      </c>
      <c r="E343" s="152"/>
      <c r="F343" s="189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4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235"/>
      <c r="AR343" s="178">
        <v>21</v>
      </c>
      <c r="AS343" s="185">
        <v>42092</v>
      </c>
      <c r="AT343" s="179">
        <v>51793</v>
      </c>
      <c r="AU343" s="34" t="s">
        <v>156</v>
      </c>
      <c r="AV343" s="153">
        <v>0.78220000000000001</v>
      </c>
      <c r="AW343" s="34" t="s">
        <v>20</v>
      </c>
      <c r="AX343" s="34">
        <v>1</v>
      </c>
      <c r="AY343" s="34">
        <v>0.01</v>
      </c>
      <c r="AZ343" s="181">
        <v>0</v>
      </c>
      <c r="BA343" s="34">
        <v>43.5</v>
      </c>
      <c r="BB343" s="34">
        <v>-50</v>
      </c>
      <c r="BC343" s="34">
        <v>109</v>
      </c>
      <c r="BD343" s="34">
        <v>29</v>
      </c>
      <c r="BE343" s="155">
        <v>1.4E-2</v>
      </c>
      <c r="BF343" s="34">
        <v>14.6</v>
      </c>
      <c r="BG343" s="34">
        <v>3.3</v>
      </c>
      <c r="BH343" s="34">
        <v>1</v>
      </c>
      <c r="BI343" s="34">
        <v>1</v>
      </c>
      <c r="BJ343" s="34">
        <v>99</v>
      </c>
      <c r="BK343" s="34">
        <v>0</v>
      </c>
      <c r="BL343" s="34">
        <v>1</v>
      </c>
      <c r="BM343" s="34">
        <v>0.2</v>
      </c>
      <c r="BN343" s="34">
        <v>342</v>
      </c>
      <c r="BO343" s="34">
        <v>379</v>
      </c>
      <c r="BP343" s="34">
        <v>426</v>
      </c>
      <c r="BQ343" s="34">
        <v>475</v>
      </c>
      <c r="BR343" s="34">
        <v>0</v>
      </c>
      <c r="BS343" s="34">
        <v>1</v>
      </c>
      <c r="BT343" s="453"/>
      <c r="BU343" s="151">
        <v>0.77500000000000002</v>
      </c>
      <c r="BV343" s="151">
        <v>0.84</v>
      </c>
      <c r="BW343" s="151">
        <v>42.8</v>
      </c>
      <c r="BX343" s="151">
        <v>100</v>
      </c>
      <c r="BY343" s="151">
        <v>400</v>
      </c>
      <c r="BZ343" s="151">
        <v>572</v>
      </c>
      <c r="CA343" s="151">
        <v>0.3</v>
      </c>
      <c r="CB343" s="151">
        <v>1.5</v>
      </c>
      <c r="CC343" s="151">
        <v>-47</v>
      </c>
    </row>
    <row r="344" spans="1:81" x14ac:dyDescent="0.25">
      <c r="A344" s="44">
        <f t="shared" si="31"/>
        <v>2015</v>
      </c>
      <c r="B344" s="44" t="str">
        <f t="shared" si="31"/>
        <v>MARZO</v>
      </c>
      <c r="C344" s="44">
        <v>23</v>
      </c>
      <c r="D344" s="44" t="str">
        <f t="shared" si="30"/>
        <v>MARZO 2015 / 22</v>
      </c>
      <c r="E344" s="152"/>
      <c r="F344" s="189"/>
      <c r="G344" s="152"/>
      <c r="H344" s="152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4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235"/>
      <c r="AR344" s="178">
        <v>22</v>
      </c>
      <c r="AS344" s="185">
        <v>42093</v>
      </c>
      <c r="AT344" s="179">
        <v>51794</v>
      </c>
      <c r="AU344" s="34" t="s">
        <v>132</v>
      </c>
      <c r="AV344" s="153">
        <v>0.78220000000000001</v>
      </c>
      <c r="AW344" s="34" t="s">
        <v>20</v>
      </c>
      <c r="AX344" s="34">
        <v>1</v>
      </c>
      <c r="AY344" s="34">
        <v>0.01</v>
      </c>
      <c r="AZ344" s="181">
        <v>0</v>
      </c>
      <c r="BA344" s="34">
        <v>43.5</v>
      </c>
      <c r="BB344" s="34">
        <v>-50</v>
      </c>
      <c r="BC344" s="34">
        <v>109</v>
      </c>
      <c r="BD344" s="34">
        <v>29</v>
      </c>
      <c r="BE344" s="155">
        <v>1.4E-2</v>
      </c>
      <c r="BF344" s="34">
        <v>14.6</v>
      </c>
      <c r="BG344" s="34">
        <v>3.2</v>
      </c>
      <c r="BH344" s="34">
        <v>1</v>
      </c>
      <c r="BI344" s="34">
        <v>1</v>
      </c>
      <c r="BJ344" s="34">
        <v>99</v>
      </c>
      <c r="BK344" s="34">
        <v>0</v>
      </c>
      <c r="BL344" s="34">
        <v>1</v>
      </c>
      <c r="BM344" s="34">
        <v>0.2</v>
      </c>
      <c r="BN344" s="34">
        <v>342</v>
      </c>
      <c r="BO344" s="34">
        <v>378</v>
      </c>
      <c r="BP344" s="34">
        <v>421</v>
      </c>
      <c r="BQ344" s="34">
        <v>473</v>
      </c>
      <c r="BR344" s="34">
        <v>0</v>
      </c>
      <c r="BS344" s="34">
        <v>1</v>
      </c>
      <c r="BT344" s="453"/>
      <c r="BU344" s="151">
        <v>0.77500000000000002</v>
      </c>
      <c r="BV344" s="151">
        <v>0.84</v>
      </c>
      <c r="BW344" s="151">
        <v>42.8</v>
      </c>
      <c r="BX344" s="151">
        <v>100</v>
      </c>
      <c r="BY344" s="151">
        <v>400</v>
      </c>
      <c r="BZ344" s="151">
        <v>572</v>
      </c>
      <c r="CA344" s="151">
        <v>0.3</v>
      </c>
      <c r="CB344" s="151">
        <v>1.5</v>
      </c>
      <c r="CC344" s="151">
        <v>-47</v>
      </c>
    </row>
    <row r="345" spans="1:81" x14ac:dyDescent="0.25">
      <c r="A345" s="44">
        <f t="shared" si="31"/>
        <v>2015</v>
      </c>
      <c r="B345" s="44" t="str">
        <f t="shared" si="31"/>
        <v>MARZO</v>
      </c>
      <c r="C345" s="44">
        <v>24</v>
      </c>
      <c r="D345" s="44" t="str">
        <f t="shared" si="30"/>
        <v>MARZO 2015 / 23</v>
      </c>
    </row>
    <row r="346" spans="1:81" x14ac:dyDescent="0.25">
      <c r="A346" s="44">
        <f t="shared" si="31"/>
        <v>2015</v>
      </c>
      <c r="B346" s="44" t="str">
        <f t="shared" si="31"/>
        <v>MARZO</v>
      </c>
      <c r="C346" s="44">
        <v>25</v>
      </c>
      <c r="D346" s="44" t="str">
        <f t="shared" si="30"/>
        <v>MARZO 2015 / 24</v>
      </c>
    </row>
    <row r="347" spans="1:81" x14ac:dyDescent="0.25">
      <c r="A347" s="44">
        <f t="shared" si="31"/>
        <v>2015</v>
      </c>
      <c r="B347" s="44" t="str">
        <f t="shared" si="31"/>
        <v>MARZO</v>
      </c>
      <c r="C347" s="44">
        <v>26</v>
      </c>
      <c r="D347" s="44" t="str">
        <f t="shared" si="30"/>
        <v>MARZO 2015 / 25</v>
      </c>
    </row>
    <row r="348" spans="1:81" x14ac:dyDescent="0.25">
      <c r="A348" s="44">
        <f t="shared" si="31"/>
        <v>2015</v>
      </c>
      <c r="B348" s="44" t="str">
        <f t="shared" si="31"/>
        <v>MARZO</v>
      </c>
      <c r="C348" s="44">
        <v>27</v>
      </c>
      <c r="D348" s="44" t="str">
        <f t="shared" si="30"/>
        <v>MARZO 2015 / 26</v>
      </c>
    </row>
    <row r="349" spans="1:81" x14ac:dyDescent="0.25">
      <c r="A349" s="44">
        <f t="shared" si="31"/>
        <v>2015</v>
      </c>
      <c r="B349" s="44" t="str">
        <f t="shared" si="31"/>
        <v>MARZO</v>
      </c>
      <c r="C349" s="44">
        <v>28</v>
      </c>
      <c r="D349" s="44" t="str">
        <f t="shared" si="30"/>
        <v>MARZO 2015 / 27</v>
      </c>
    </row>
    <row r="350" spans="1:81" x14ac:dyDescent="0.25">
      <c r="A350" s="44">
        <f t="shared" si="31"/>
        <v>2015</v>
      </c>
      <c r="B350" s="44" t="str">
        <f t="shared" si="31"/>
        <v>MARZO</v>
      </c>
      <c r="C350" s="44">
        <v>29</v>
      </c>
      <c r="D350" s="44" t="str">
        <f t="shared" si="30"/>
        <v>MARZO 2015 / 28</v>
      </c>
    </row>
    <row r="351" spans="1:81" x14ac:dyDescent="0.25">
      <c r="A351" s="44">
        <f t="shared" si="31"/>
        <v>2015</v>
      </c>
      <c r="B351" s="44" t="str">
        <f t="shared" si="31"/>
        <v>MARZO</v>
      </c>
      <c r="C351" s="44">
        <v>30</v>
      </c>
      <c r="D351" s="44" t="str">
        <f t="shared" si="30"/>
        <v>MARZO 2015 / 29</v>
      </c>
    </row>
    <row r="352" spans="1:81" x14ac:dyDescent="0.25">
      <c r="A352" s="44">
        <f t="shared" si="31"/>
        <v>2015</v>
      </c>
      <c r="B352" s="44" t="str">
        <f t="shared" si="31"/>
        <v>MARZO</v>
      </c>
      <c r="C352" s="44">
        <v>31</v>
      </c>
      <c r="D352" s="44" t="str">
        <f t="shared" si="30"/>
        <v>MARZO 2015 / 30</v>
      </c>
    </row>
    <row r="353" spans="1:81" s="206" customFormat="1" x14ac:dyDescent="0.25">
      <c r="D353" s="44" t="str">
        <f t="shared" si="30"/>
        <v>MARZO 2015 / 31</v>
      </c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55"/>
      <c r="AB353" s="44"/>
      <c r="AC353" s="44"/>
      <c r="AD353" s="44"/>
      <c r="AE353" s="44"/>
      <c r="AF353" s="44"/>
      <c r="AG353" s="417"/>
      <c r="AH353" s="44"/>
      <c r="AI353" s="44"/>
      <c r="AJ353" s="44"/>
      <c r="AK353" s="44"/>
      <c r="AL353" s="44"/>
      <c r="AM353" s="44"/>
      <c r="AN353" s="44"/>
      <c r="AO353" s="44"/>
      <c r="AP353" s="44"/>
      <c r="AQ353" s="207"/>
      <c r="AR353" s="44"/>
      <c r="AS353" s="44"/>
      <c r="AT353" s="44"/>
      <c r="AU353" s="44"/>
      <c r="AV353" s="44"/>
      <c r="AW353" s="44"/>
      <c r="AX353" s="55"/>
      <c r="AY353" s="44"/>
      <c r="AZ353" s="44"/>
      <c r="BA353" s="44"/>
      <c r="BB353" s="44"/>
      <c r="BC353" s="44"/>
      <c r="BD353" s="44"/>
      <c r="BE353" s="44"/>
      <c r="BF353" s="44"/>
      <c r="BG353" s="44"/>
      <c r="BH353" s="44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11"/>
      <c r="BU353" s="44"/>
      <c r="BV353" s="55"/>
      <c r="BW353" s="44"/>
      <c r="BX353" s="44"/>
      <c r="BY353" s="44"/>
      <c r="BZ353" s="44"/>
      <c r="CA353" s="44"/>
      <c r="CB353" s="44"/>
      <c r="CC353" s="44"/>
    </row>
    <row r="354" spans="1:81" ht="15.75" x14ac:dyDescent="0.25">
      <c r="A354" s="44">
        <v>2015</v>
      </c>
      <c r="B354" s="44" t="s">
        <v>242</v>
      </c>
      <c r="C354" s="44">
        <v>1</v>
      </c>
      <c r="D354" s="208" t="s">
        <v>228</v>
      </c>
      <c r="E354" s="209">
        <f>IFERROR(AVERAGE(E323:E353),"")</f>
        <v>8</v>
      </c>
      <c r="F354" s="209">
        <f>IFERROR(AVERAGE(F323:F353),"")</f>
        <v>42078.2</v>
      </c>
      <c r="G354" s="209">
        <f>IFERROR(AVERAGE(G323:G353),"")</f>
        <v>51397.8</v>
      </c>
      <c r="H354" s="209" t="str">
        <f>IFERROR(AVERAGE(H323:H353),"")</f>
        <v/>
      </c>
      <c r="I354" s="209">
        <f>IFERROR(AVERAGE(I323:I353),"")</f>
        <v>0.77961999999999987</v>
      </c>
      <c r="J354" s="209" t="str">
        <f t="shared" ref="J354:BU354" si="32">IFERROR(AVERAGE(J323:J353),"")</f>
        <v/>
      </c>
      <c r="K354" s="209">
        <f t="shared" si="32"/>
        <v>0.48000000000000009</v>
      </c>
      <c r="L354" s="209">
        <f t="shared" si="32"/>
        <v>0</v>
      </c>
      <c r="M354" s="209">
        <f t="shared" si="32"/>
        <v>0</v>
      </c>
      <c r="N354" s="209">
        <f t="shared" si="32"/>
        <v>43.506666666666668</v>
      </c>
      <c r="O354" s="209">
        <f t="shared" si="32"/>
        <v>-52.766666666666666</v>
      </c>
      <c r="P354" s="209">
        <f t="shared" si="32"/>
        <v>104.2</v>
      </c>
      <c r="Q354" s="209">
        <f t="shared" si="32"/>
        <v>29.933333333333334</v>
      </c>
      <c r="R354" s="209">
        <f t="shared" si="32"/>
        <v>0</v>
      </c>
      <c r="S354" s="209">
        <f t="shared" si="32"/>
        <v>12.066666666666665</v>
      </c>
      <c r="T354" s="209">
        <f t="shared" si="32"/>
        <v>3.0446666666666666</v>
      </c>
      <c r="U354" s="209">
        <f t="shared" si="32"/>
        <v>1</v>
      </c>
      <c r="V354" s="209">
        <f t="shared" si="32"/>
        <v>1</v>
      </c>
      <c r="W354" s="209">
        <f t="shared" si="32"/>
        <v>99.933333333333337</v>
      </c>
      <c r="X354" s="209">
        <f t="shared" si="32"/>
        <v>0</v>
      </c>
      <c r="Y354" s="209">
        <f t="shared" si="32"/>
        <v>0</v>
      </c>
      <c r="Z354" s="209">
        <f t="shared" si="32"/>
        <v>0.31999999999999995</v>
      </c>
      <c r="AA354" s="209">
        <f t="shared" si="32"/>
        <v>332</v>
      </c>
      <c r="AB354" s="209">
        <f t="shared" si="32"/>
        <v>364.33333333333331</v>
      </c>
      <c r="AC354" s="209">
        <f t="shared" si="32"/>
        <v>420.53333333333336</v>
      </c>
      <c r="AD354" s="209">
        <f t="shared" si="32"/>
        <v>496.93333333333334</v>
      </c>
      <c r="AE354" s="209">
        <f t="shared" si="32"/>
        <v>1.4333333333333333</v>
      </c>
      <c r="AF354" s="209">
        <f t="shared" si="32"/>
        <v>0</v>
      </c>
      <c r="AG354" s="418" t="str">
        <f t="shared" si="32"/>
        <v/>
      </c>
      <c r="AH354" s="209">
        <f t="shared" si="32"/>
        <v>0.77500000000000024</v>
      </c>
      <c r="AI354" s="209">
        <f t="shared" si="32"/>
        <v>0.84</v>
      </c>
      <c r="AJ354" s="209">
        <f t="shared" si="32"/>
        <v>42.79999999999999</v>
      </c>
      <c r="AK354" s="209">
        <f t="shared" si="32"/>
        <v>100</v>
      </c>
      <c r="AL354" s="209">
        <f t="shared" si="32"/>
        <v>400</v>
      </c>
      <c r="AM354" s="209">
        <f t="shared" si="32"/>
        <v>572</v>
      </c>
      <c r="AN354" s="209">
        <f t="shared" si="32"/>
        <v>0.29999999999999993</v>
      </c>
      <c r="AO354" s="209">
        <f t="shared" si="32"/>
        <v>1.5</v>
      </c>
      <c r="AP354" s="209">
        <f t="shared" si="32"/>
        <v>-47</v>
      </c>
      <c r="AQ354" s="209" t="str">
        <f t="shared" si="32"/>
        <v/>
      </c>
      <c r="AR354" s="209">
        <f t="shared" si="32"/>
        <v>11.5</v>
      </c>
      <c r="AS354" s="209">
        <f t="shared" si="32"/>
        <v>42078.227272727272</v>
      </c>
      <c r="AT354" s="209">
        <f t="shared" si="32"/>
        <v>51380.772727272728</v>
      </c>
      <c r="AU354" s="209" t="str">
        <f t="shared" si="32"/>
        <v/>
      </c>
      <c r="AV354" s="209">
        <f t="shared" si="32"/>
        <v>0.78093181818181812</v>
      </c>
      <c r="AW354" s="209" t="str">
        <f t="shared" si="32"/>
        <v/>
      </c>
      <c r="AX354" s="210">
        <f t="shared" si="32"/>
        <v>1</v>
      </c>
      <c r="AY354" s="209">
        <f t="shared" si="32"/>
        <v>1.0000000000000002E-2</v>
      </c>
      <c r="AZ354" s="209">
        <f t="shared" si="32"/>
        <v>0</v>
      </c>
      <c r="BA354" s="209">
        <f t="shared" si="32"/>
        <v>43.5</v>
      </c>
      <c r="BB354" s="209">
        <f t="shared" si="32"/>
        <v>-51.204545454545453</v>
      </c>
      <c r="BC354" s="209">
        <f t="shared" si="32"/>
        <v>108.27272727272727</v>
      </c>
      <c r="BD354" s="209">
        <f t="shared" si="32"/>
        <v>29</v>
      </c>
      <c r="BE354" s="209">
        <f t="shared" si="32"/>
        <v>1.5318181818181825E-2</v>
      </c>
      <c r="BF354" s="209">
        <f t="shared" si="32"/>
        <v>13.822727272727276</v>
      </c>
      <c r="BG354" s="209">
        <f t="shared" si="32"/>
        <v>3.1454545454545464</v>
      </c>
      <c r="BH354" s="209">
        <f t="shared" si="32"/>
        <v>1</v>
      </c>
      <c r="BI354" s="209">
        <f t="shared" si="32"/>
        <v>1</v>
      </c>
      <c r="BJ354" s="209">
        <f t="shared" si="32"/>
        <v>99</v>
      </c>
      <c r="BK354" s="209">
        <f t="shared" si="32"/>
        <v>0</v>
      </c>
      <c r="BL354" s="209">
        <f t="shared" si="32"/>
        <v>1</v>
      </c>
      <c r="BM354" s="209">
        <f t="shared" si="32"/>
        <v>0.26818181818181813</v>
      </c>
      <c r="BN354" s="209">
        <f t="shared" si="32"/>
        <v>337.27272727272725</v>
      </c>
      <c r="BO354" s="209">
        <f t="shared" si="32"/>
        <v>374.63636363636363</v>
      </c>
      <c r="BP354" s="209">
        <f t="shared" si="32"/>
        <v>421.45454545454544</v>
      </c>
      <c r="BQ354" s="209">
        <f t="shared" si="32"/>
        <v>471.72727272727275</v>
      </c>
      <c r="BR354" s="209">
        <f t="shared" si="32"/>
        <v>0</v>
      </c>
      <c r="BS354" s="209">
        <f t="shared" si="32"/>
        <v>1</v>
      </c>
      <c r="BT354" s="412" t="str">
        <f t="shared" si="32"/>
        <v/>
      </c>
      <c r="BU354" s="209">
        <f t="shared" si="32"/>
        <v>0.77500000000000024</v>
      </c>
      <c r="BV354" s="210">
        <f>IFERROR(AVERAGE(BV323:BV353),"")</f>
        <v>0.84</v>
      </c>
      <c r="BW354" s="206"/>
      <c r="BX354" s="206"/>
      <c r="BY354" s="206"/>
      <c r="BZ354" s="206"/>
      <c r="CA354" s="206"/>
      <c r="CB354" s="206"/>
      <c r="CC354" s="206"/>
    </row>
    <row r="355" spans="1:81" x14ac:dyDescent="0.25">
      <c r="A355" s="44">
        <f>A354</f>
        <v>2015</v>
      </c>
      <c r="B355" s="44" t="str">
        <f>B354</f>
        <v>ABRIL</v>
      </c>
      <c r="C355" s="44">
        <v>2</v>
      </c>
      <c r="D355" s="44" t="str">
        <f t="shared" ref="D355:D385" si="33">B354&amp;" "&amp;A354&amp;" / "&amp;C354</f>
        <v>ABRIL 2015 / 1</v>
      </c>
      <c r="E355" s="178">
        <v>1</v>
      </c>
      <c r="F355" s="185">
        <v>42097</v>
      </c>
      <c r="G355" s="179">
        <v>52042</v>
      </c>
      <c r="H355" s="33" t="s">
        <v>131</v>
      </c>
      <c r="I355" s="153">
        <v>0.7792</v>
      </c>
      <c r="J355" s="34" t="s">
        <v>20</v>
      </c>
      <c r="K355" s="34">
        <v>0.5</v>
      </c>
      <c r="L355" s="34">
        <v>0</v>
      </c>
      <c r="M355" s="34">
        <v>0</v>
      </c>
      <c r="N355" s="34">
        <v>43.5</v>
      </c>
      <c r="O355" s="34">
        <v>-50.5</v>
      </c>
      <c r="P355" s="34">
        <v>103</v>
      </c>
      <c r="Q355" s="34">
        <v>30</v>
      </c>
      <c r="R355" s="155">
        <v>0</v>
      </c>
      <c r="S355" s="34">
        <v>12.1</v>
      </c>
      <c r="T355" s="34">
        <v>2.94</v>
      </c>
      <c r="U355" s="34">
        <v>1</v>
      </c>
      <c r="V355" s="34">
        <v>1</v>
      </c>
      <c r="W355" s="34">
        <v>100</v>
      </c>
      <c r="X355" s="34">
        <v>0</v>
      </c>
      <c r="Y355" s="34">
        <v>0</v>
      </c>
      <c r="Z355" s="34">
        <v>0.4</v>
      </c>
      <c r="AA355" s="34">
        <v>330</v>
      </c>
      <c r="AB355" s="34">
        <v>360</v>
      </c>
      <c r="AC355" s="34">
        <v>416</v>
      </c>
      <c r="AD355" s="34">
        <v>496</v>
      </c>
      <c r="AE355" s="34">
        <v>1.5</v>
      </c>
      <c r="AF355" s="34">
        <v>0</v>
      </c>
      <c r="AG355" s="450"/>
      <c r="AH355" s="151">
        <v>0.77500000000000002</v>
      </c>
      <c r="AI355" s="151">
        <v>0.84</v>
      </c>
      <c r="AJ355" s="151">
        <v>42.8</v>
      </c>
      <c r="AK355" s="151">
        <v>100</v>
      </c>
      <c r="AL355" s="151">
        <v>400</v>
      </c>
      <c r="AM355" s="151">
        <v>572</v>
      </c>
      <c r="AN355" s="151">
        <v>0.3</v>
      </c>
      <c r="AO355" s="151">
        <v>1.5</v>
      </c>
      <c r="AP355" s="151">
        <v>-47</v>
      </c>
      <c r="AQ355" s="235"/>
      <c r="AR355" s="178">
        <v>1</v>
      </c>
      <c r="AS355" s="185">
        <v>42095</v>
      </c>
      <c r="AT355" s="179">
        <v>51991</v>
      </c>
      <c r="AU355" s="33" t="s">
        <v>131</v>
      </c>
      <c r="AV355" s="153">
        <v>0.78049999999999997</v>
      </c>
      <c r="AW355" s="34" t="s">
        <v>20</v>
      </c>
      <c r="AX355" s="34">
        <v>1</v>
      </c>
      <c r="AY355" s="34">
        <v>0.01</v>
      </c>
      <c r="AZ355" s="34">
        <v>0</v>
      </c>
      <c r="BA355" s="34">
        <v>43.5</v>
      </c>
      <c r="BB355" s="34">
        <v>-50</v>
      </c>
      <c r="BC355" s="34">
        <v>109</v>
      </c>
      <c r="BD355" s="34">
        <v>29</v>
      </c>
      <c r="BE355" s="155">
        <v>1.4E-2</v>
      </c>
      <c r="BF355" s="34">
        <v>14.6</v>
      </c>
      <c r="BG355" s="34">
        <v>3.3</v>
      </c>
      <c r="BH355" s="34">
        <v>1</v>
      </c>
      <c r="BI355" s="34">
        <v>1</v>
      </c>
      <c r="BJ355" s="34">
        <v>99</v>
      </c>
      <c r="BK355" s="34">
        <v>0</v>
      </c>
      <c r="BL355" s="34">
        <v>1</v>
      </c>
      <c r="BM355" s="34">
        <v>0.6</v>
      </c>
      <c r="BN355" s="34">
        <v>340</v>
      </c>
      <c r="BO355" s="34">
        <v>378</v>
      </c>
      <c r="BP355" s="34">
        <v>424</v>
      </c>
      <c r="BQ355" s="34">
        <v>471</v>
      </c>
      <c r="BR355" s="34">
        <v>0</v>
      </c>
      <c r="BS355" s="34">
        <v>1</v>
      </c>
      <c r="BT355" s="453"/>
      <c r="BU355" s="151">
        <v>0.77500000000000002</v>
      </c>
      <c r="BV355" s="151">
        <v>0.84</v>
      </c>
      <c r="BW355" s="151">
        <v>42.8</v>
      </c>
      <c r="BX355" s="151">
        <v>100</v>
      </c>
      <c r="BY355" s="151">
        <v>400</v>
      </c>
      <c r="BZ355" s="151">
        <v>572</v>
      </c>
      <c r="CA355" s="151">
        <v>0.3</v>
      </c>
      <c r="CB355" s="151">
        <v>1.5</v>
      </c>
      <c r="CC355" s="151">
        <v>-47</v>
      </c>
    </row>
    <row r="356" spans="1:81" x14ac:dyDescent="0.25">
      <c r="A356" s="44">
        <f t="shared" ref="A356:B384" si="34">A355</f>
        <v>2015</v>
      </c>
      <c r="B356" s="44" t="str">
        <f t="shared" si="34"/>
        <v>ABRIL</v>
      </c>
      <c r="C356" s="44">
        <v>3</v>
      </c>
      <c r="D356" s="44" t="str">
        <f t="shared" si="33"/>
        <v>ABRIL 2015 / 2</v>
      </c>
      <c r="E356" s="178">
        <v>2</v>
      </c>
      <c r="F356" s="185">
        <v>42098</v>
      </c>
      <c r="G356" s="179">
        <v>52050</v>
      </c>
      <c r="H356" s="34" t="s">
        <v>130</v>
      </c>
      <c r="I356" s="153">
        <v>0.7792</v>
      </c>
      <c r="J356" s="34" t="s">
        <v>20</v>
      </c>
      <c r="K356" s="34">
        <v>0.5</v>
      </c>
      <c r="L356" s="34">
        <v>0</v>
      </c>
      <c r="M356" s="34">
        <v>0</v>
      </c>
      <c r="N356" s="34">
        <v>43.5</v>
      </c>
      <c r="O356" s="34">
        <v>-50</v>
      </c>
      <c r="P356" s="34">
        <v>104</v>
      </c>
      <c r="Q356" s="34">
        <v>30</v>
      </c>
      <c r="R356" s="155">
        <v>0</v>
      </c>
      <c r="S356" s="34">
        <v>12</v>
      </c>
      <c r="T356" s="34">
        <v>2.94</v>
      </c>
      <c r="U356" s="34">
        <v>1</v>
      </c>
      <c r="V356" s="34">
        <v>1</v>
      </c>
      <c r="W356" s="34">
        <v>100</v>
      </c>
      <c r="X356" s="34">
        <v>0</v>
      </c>
      <c r="Y356" s="34">
        <v>0</v>
      </c>
      <c r="Z356" s="34">
        <v>0.3</v>
      </c>
      <c r="AA356" s="34">
        <v>330</v>
      </c>
      <c r="AB356" s="34">
        <v>363</v>
      </c>
      <c r="AC356" s="34">
        <v>416</v>
      </c>
      <c r="AD356" s="34">
        <v>497</v>
      </c>
      <c r="AE356" s="34">
        <v>1</v>
      </c>
      <c r="AF356" s="34">
        <v>0</v>
      </c>
      <c r="AG356" s="450"/>
      <c r="AH356" s="151">
        <v>0.77500000000000002</v>
      </c>
      <c r="AI356" s="151">
        <v>0.84</v>
      </c>
      <c r="AJ356" s="151">
        <v>42.8</v>
      </c>
      <c r="AK356" s="151">
        <v>100</v>
      </c>
      <c r="AL356" s="151">
        <v>400</v>
      </c>
      <c r="AM356" s="151">
        <v>572</v>
      </c>
      <c r="AN356" s="151">
        <v>0.3</v>
      </c>
      <c r="AO356" s="151">
        <v>1.5</v>
      </c>
      <c r="AP356" s="151">
        <v>-47</v>
      </c>
      <c r="AQ356" s="235"/>
      <c r="AR356" s="178">
        <v>2</v>
      </c>
      <c r="AS356" s="185">
        <v>42096</v>
      </c>
      <c r="AT356" s="179">
        <v>51995</v>
      </c>
      <c r="AU356" s="34" t="s">
        <v>132</v>
      </c>
      <c r="AV356" s="153">
        <v>0.78090000000000004</v>
      </c>
      <c r="AW356" s="34" t="s">
        <v>20</v>
      </c>
      <c r="AX356" s="34">
        <v>1</v>
      </c>
      <c r="AY356" s="34">
        <v>0.01</v>
      </c>
      <c r="AZ356" s="34">
        <v>0</v>
      </c>
      <c r="BA356" s="34">
        <v>43.5</v>
      </c>
      <c r="BB356" s="34">
        <v>-50</v>
      </c>
      <c r="BC356" s="34">
        <v>111</v>
      </c>
      <c r="BD356" s="34">
        <v>29</v>
      </c>
      <c r="BE356" s="155">
        <v>1.4E-2</v>
      </c>
      <c r="BF356" s="34">
        <v>14.6</v>
      </c>
      <c r="BG356" s="34">
        <v>3.3</v>
      </c>
      <c r="BH356" s="34">
        <v>1</v>
      </c>
      <c r="BI356" s="34">
        <v>1</v>
      </c>
      <c r="BJ356" s="34">
        <v>99</v>
      </c>
      <c r="BK356" s="34">
        <v>0</v>
      </c>
      <c r="BL356" s="34">
        <v>1</v>
      </c>
      <c r="BM356" s="34">
        <v>0.5</v>
      </c>
      <c r="BN356" s="34">
        <v>340</v>
      </c>
      <c r="BO356" s="34">
        <v>376</v>
      </c>
      <c r="BP356" s="34">
        <v>424</v>
      </c>
      <c r="BQ356" s="34">
        <v>471</v>
      </c>
      <c r="BR356" s="34">
        <v>0</v>
      </c>
      <c r="BS356" s="34">
        <v>1</v>
      </c>
      <c r="BT356" s="453"/>
      <c r="BU356" s="151">
        <v>0.77500000000000002</v>
      </c>
      <c r="BV356" s="151">
        <v>0.84</v>
      </c>
      <c r="BW356" s="151">
        <v>42.8</v>
      </c>
      <c r="BX356" s="151">
        <v>100</v>
      </c>
      <c r="BY356" s="151">
        <v>400</v>
      </c>
      <c r="BZ356" s="151">
        <v>572</v>
      </c>
      <c r="CA356" s="151">
        <v>0.3</v>
      </c>
      <c r="CB356" s="151">
        <v>1.5</v>
      </c>
      <c r="CC356" s="151">
        <v>-47</v>
      </c>
    </row>
    <row r="357" spans="1:81" x14ac:dyDescent="0.25">
      <c r="A357" s="44">
        <f t="shared" si="34"/>
        <v>2015</v>
      </c>
      <c r="B357" s="44" t="str">
        <f t="shared" si="34"/>
        <v>ABRIL</v>
      </c>
      <c r="C357" s="44">
        <v>4</v>
      </c>
      <c r="D357" s="44" t="str">
        <f t="shared" si="33"/>
        <v>ABRIL 2015 / 3</v>
      </c>
      <c r="E357" s="178">
        <v>3</v>
      </c>
      <c r="F357" s="185">
        <v>42101</v>
      </c>
      <c r="G357" s="179">
        <v>52121</v>
      </c>
      <c r="H357" s="34" t="s">
        <v>132</v>
      </c>
      <c r="I357" s="153">
        <v>0.7792</v>
      </c>
      <c r="J357" s="34" t="s">
        <v>20</v>
      </c>
      <c r="K357" s="34">
        <v>0.5</v>
      </c>
      <c r="L357" s="34">
        <v>0</v>
      </c>
      <c r="M357" s="34">
        <v>0</v>
      </c>
      <c r="N357" s="34">
        <v>43.5</v>
      </c>
      <c r="O357" s="34">
        <v>-55</v>
      </c>
      <c r="P357" s="34">
        <v>104</v>
      </c>
      <c r="Q357" s="34">
        <v>30</v>
      </c>
      <c r="R357" s="155">
        <v>0</v>
      </c>
      <c r="S357" s="34">
        <v>12.2</v>
      </c>
      <c r="T357" s="34">
        <v>2.93</v>
      </c>
      <c r="U357" s="34">
        <v>1</v>
      </c>
      <c r="V357" s="34">
        <v>1</v>
      </c>
      <c r="W357" s="34">
        <v>100</v>
      </c>
      <c r="X357" s="34">
        <v>0</v>
      </c>
      <c r="Y357" s="34">
        <v>0</v>
      </c>
      <c r="Z357" s="34">
        <v>0.3</v>
      </c>
      <c r="AA357" s="34">
        <v>329</v>
      </c>
      <c r="AB357" s="34">
        <v>360</v>
      </c>
      <c r="AC357" s="34">
        <v>416</v>
      </c>
      <c r="AD357" s="34">
        <v>496</v>
      </c>
      <c r="AE357" s="34">
        <v>1</v>
      </c>
      <c r="AF357" s="34">
        <v>0</v>
      </c>
      <c r="AG357" s="450"/>
      <c r="AH357" s="151">
        <v>0.77500000000000002</v>
      </c>
      <c r="AI357" s="151">
        <v>0.84</v>
      </c>
      <c r="AJ357" s="151">
        <v>42.8</v>
      </c>
      <c r="AK357" s="151">
        <v>100</v>
      </c>
      <c r="AL357" s="151">
        <v>400</v>
      </c>
      <c r="AM357" s="151">
        <v>572</v>
      </c>
      <c r="AN357" s="151">
        <v>0.3</v>
      </c>
      <c r="AO357" s="151">
        <v>1.5</v>
      </c>
      <c r="AP357" s="151">
        <v>-47</v>
      </c>
      <c r="AQ357" s="235"/>
      <c r="AR357" s="178">
        <v>3</v>
      </c>
      <c r="AS357" s="185">
        <v>42100</v>
      </c>
      <c r="AT357" s="179">
        <v>52081</v>
      </c>
      <c r="AU357" s="34" t="s">
        <v>131</v>
      </c>
      <c r="AV357" s="153">
        <v>0.78090000000000004</v>
      </c>
      <c r="AW357" s="34" t="s">
        <v>20</v>
      </c>
      <c r="AX357" s="34">
        <v>1</v>
      </c>
      <c r="AY357" s="34">
        <v>0.01</v>
      </c>
      <c r="AZ357" s="34">
        <v>0</v>
      </c>
      <c r="BA357" s="34">
        <v>43.5</v>
      </c>
      <c r="BB357" s="34">
        <v>-50</v>
      </c>
      <c r="BC357" s="34">
        <v>111</v>
      </c>
      <c r="BD357" s="34">
        <v>29</v>
      </c>
      <c r="BE357" s="155">
        <v>1.4E-2</v>
      </c>
      <c r="BF357" s="34">
        <v>14.6</v>
      </c>
      <c r="BG357" s="34">
        <v>3.3</v>
      </c>
      <c r="BH357" s="34">
        <v>1</v>
      </c>
      <c r="BI357" s="34">
        <v>1</v>
      </c>
      <c r="BJ357" s="34">
        <v>99</v>
      </c>
      <c r="BK357" s="34">
        <v>0</v>
      </c>
      <c r="BL357" s="34">
        <v>1</v>
      </c>
      <c r="BM357" s="34">
        <v>0.2</v>
      </c>
      <c r="BN357" s="34">
        <v>342</v>
      </c>
      <c r="BO357" s="34">
        <v>378</v>
      </c>
      <c r="BP357" s="34">
        <v>423</v>
      </c>
      <c r="BQ357" s="34">
        <v>473</v>
      </c>
      <c r="BR357" s="34">
        <v>0</v>
      </c>
      <c r="BS357" s="34">
        <v>1</v>
      </c>
      <c r="BT357" s="453"/>
      <c r="BU357" s="151">
        <v>0.77500000000000002</v>
      </c>
      <c r="BV357" s="151">
        <v>0.84</v>
      </c>
      <c r="BW357" s="151">
        <v>42.8</v>
      </c>
      <c r="BX357" s="151">
        <v>100</v>
      </c>
      <c r="BY357" s="151">
        <v>400</v>
      </c>
      <c r="BZ357" s="151">
        <v>572</v>
      </c>
      <c r="CA357" s="151">
        <v>0.3</v>
      </c>
      <c r="CB357" s="151">
        <v>1.5</v>
      </c>
      <c r="CC357" s="151">
        <v>-47</v>
      </c>
    </row>
    <row r="358" spans="1:81" x14ac:dyDescent="0.25">
      <c r="A358" s="44">
        <f t="shared" si="34"/>
        <v>2015</v>
      </c>
      <c r="B358" s="44" t="str">
        <f t="shared" si="34"/>
        <v>ABRIL</v>
      </c>
      <c r="C358" s="44">
        <v>5</v>
      </c>
      <c r="D358" s="44" t="str">
        <f t="shared" si="33"/>
        <v>ABRIL 2015 / 4</v>
      </c>
      <c r="E358" s="178">
        <v>4</v>
      </c>
      <c r="F358" s="185">
        <v>42102</v>
      </c>
      <c r="G358" s="179">
        <v>52152</v>
      </c>
      <c r="H358" s="34" t="s">
        <v>130</v>
      </c>
      <c r="I358" s="153">
        <v>0.7792</v>
      </c>
      <c r="J358" s="34" t="s">
        <v>20</v>
      </c>
      <c r="K358" s="34">
        <v>0.5</v>
      </c>
      <c r="L358" s="34">
        <v>0</v>
      </c>
      <c r="M358" s="34">
        <v>0</v>
      </c>
      <c r="N358" s="34">
        <v>43.5</v>
      </c>
      <c r="O358" s="34">
        <v>-49.5</v>
      </c>
      <c r="P358" s="34">
        <v>104</v>
      </c>
      <c r="Q358" s="34">
        <v>30</v>
      </c>
      <c r="R358" s="155">
        <v>0</v>
      </c>
      <c r="S358" s="34">
        <v>12.2</v>
      </c>
      <c r="T358" s="34">
        <v>2.93</v>
      </c>
      <c r="U358" s="34">
        <v>1</v>
      </c>
      <c r="V358" s="34">
        <v>1</v>
      </c>
      <c r="W358" s="34">
        <v>100</v>
      </c>
      <c r="X358" s="34">
        <v>0</v>
      </c>
      <c r="Y358" s="34">
        <v>0</v>
      </c>
      <c r="Z358" s="34">
        <v>0.3</v>
      </c>
      <c r="AA358" s="34">
        <v>329</v>
      </c>
      <c r="AB358" s="34">
        <v>362</v>
      </c>
      <c r="AC358" s="34">
        <v>416</v>
      </c>
      <c r="AD358" s="34">
        <v>493</v>
      </c>
      <c r="AE358" s="34">
        <v>1</v>
      </c>
      <c r="AF358" s="34">
        <v>0</v>
      </c>
      <c r="AG358" s="450"/>
      <c r="AH358" s="151">
        <v>0.77500000000000002</v>
      </c>
      <c r="AI358" s="151">
        <v>0.84</v>
      </c>
      <c r="AJ358" s="151">
        <v>42.8</v>
      </c>
      <c r="AK358" s="151">
        <v>100</v>
      </c>
      <c r="AL358" s="151">
        <v>400</v>
      </c>
      <c r="AM358" s="151">
        <v>572</v>
      </c>
      <c r="AN358" s="151">
        <v>0.3</v>
      </c>
      <c r="AO358" s="151">
        <v>1.5</v>
      </c>
      <c r="AP358" s="151">
        <v>-47</v>
      </c>
      <c r="AQ358" s="235"/>
      <c r="AR358" s="178">
        <v>4</v>
      </c>
      <c r="AS358" s="185">
        <v>42101</v>
      </c>
      <c r="AT358" s="179">
        <v>52090</v>
      </c>
      <c r="AU358" s="34" t="s">
        <v>132</v>
      </c>
      <c r="AV358" s="153">
        <v>0.78139999999999998</v>
      </c>
      <c r="AW358" s="34" t="s">
        <v>20</v>
      </c>
      <c r="AX358" s="34">
        <v>1</v>
      </c>
      <c r="AY358" s="34">
        <v>0.01</v>
      </c>
      <c r="AZ358" s="34">
        <v>0</v>
      </c>
      <c r="BA358" s="34">
        <v>43.5</v>
      </c>
      <c r="BB358" s="34">
        <v>-50.5</v>
      </c>
      <c r="BC358" s="34">
        <v>108</v>
      </c>
      <c r="BD358" s="34">
        <v>29</v>
      </c>
      <c r="BE358" s="155">
        <v>1.4E-2</v>
      </c>
      <c r="BF358" s="34">
        <v>14.6</v>
      </c>
      <c r="BG358" s="34">
        <v>3.3</v>
      </c>
      <c r="BH358" s="34">
        <v>1</v>
      </c>
      <c r="BI358" s="34">
        <v>1</v>
      </c>
      <c r="BJ358" s="34">
        <v>99</v>
      </c>
      <c r="BK358" s="34">
        <v>0</v>
      </c>
      <c r="BL358" s="34">
        <v>1</v>
      </c>
      <c r="BM358" s="34">
        <v>0.2</v>
      </c>
      <c r="BN358" s="34">
        <v>338</v>
      </c>
      <c r="BO358" s="34">
        <v>376</v>
      </c>
      <c r="BP358" s="34">
        <v>421</v>
      </c>
      <c r="BQ358" s="34">
        <v>469</v>
      </c>
      <c r="BR358" s="34">
        <v>0</v>
      </c>
      <c r="BS358" s="34">
        <v>1</v>
      </c>
      <c r="BT358" s="453"/>
      <c r="BU358" s="151">
        <v>0.77500000000000002</v>
      </c>
      <c r="BV358" s="151">
        <v>0.84</v>
      </c>
      <c r="BW358" s="151">
        <v>42.8</v>
      </c>
      <c r="BX358" s="151">
        <v>100</v>
      </c>
      <c r="BY358" s="151">
        <v>400</v>
      </c>
      <c r="BZ358" s="151">
        <v>572</v>
      </c>
      <c r="CA358" s="151">
        <v>0.3</v>
      </c>
      <c r="CB358" s="151">
        <v>1.5</v>
      </c>
      <c r="CC358" s="151">
        <v>-47</v>
      </c>
    </row>
    <row r="359" spans="1:81" x14ac:dyDescent="0.25">
      <c r="A359" s="44">
        <f t="shared" si="34"/>
        <v>2015</v>
      </c>
      <c r="B359" s="44" t="str">
        <f t="shared" si="34"/>
        <v>ABRIL</v>
      </c>
      <c r="C359" s="44">
        <v>6</v>
      </c>
      <c r="D359" s="44" t="str">
        <f t="shared" si="33"/>
        <v>ABRIL 2015 / 5</v>
      </c>
      <c r="E359" s="178">
        <v>5</v>
      </c>
      <c r="F359" s="185">
        <v>42103</v>
      </c>
      <c r="G359" s="179">
        <v>52182</v>
      </c>
      <c r="H359" s="34" t="s">
        <v>131</v>
      </c>
      <c r="I359" s="153">
        <v>0.7792</v>
      </c>
      <c r="J359" s="34" t="s">
        <v>20</v>
      </c>
      <c r="K359" s="34">
        <v>0.5</v>
      </c>
      <c r="L359" s="34">
        <v>0</v>
      </c>
      <c r="M359" s="34">
        <v>0</v>
      </c>
      <c r="N359" s="34">
        <v>43.5</v>
      </c>
      <c r="O359" s="34">
        <v>-48</v>
      </c>
      <c r="P359" s="34">
        <v>104</v>
      </c>
      <c r="Q359" s="34">
        <v>30</v>
      </c>
      <c r="R359" s="155">
        <v>0</v>
      </c>
      <c r="S359" s="34">
        <v>12.1</v>
      </c>
      <c r="T359" s="34">
        <v>2.94</v>
      </c>
      <c r="U359" s="34">
        <v>1</v>
      </c>
      <c r="V359" s="34">
        <v>1</v>
      </c>
      <c r="W359" s="34">
        <v>100</v>
      </c>
      <c r="X359" s="34">
        <v>0</v>
      </c>
      <c r="Y359" s="34">
        <v>0</v>
      </c>
      <c r="Z359" s="34">
        <v>0.3</v>
      </c>
      <c r="AA359" s="34">
        <v>330</v>
      </c>
      <c r="AB359" s="34">
        <v>362</v>
      </c>
      <c r="AC359" s="34">
        <v>418</v>
      </c>
      <c r="AD359" s="34">
        <v>500</v>
      </c>
      <c r="AE359" s="34">
        <v>1.5</v>
      </c>
      <c r="AF359" s="34">
        <v>0</v>
      </c>
      <c r="AG359" s="450"/>
      <c r="AH359" s="151">
        <v>0.77500000000000002</v>
      </c>
      <c r="AI359" s="151">
        <v>0.84</v>
      </c>
      <c r="AJ359" s="151">
        <v>42.8</v>
      </c>
      <c r="AK359" s="151">
        <v>100</v>
      </c>
      <c r="AL359" s="151">
        <v>400</v>
      </c>
      <c r="AM359" s="151">
        <v>572</v>
      </c>
      <c r="AN359" s="151">
        <v>0.3</v>
      </c>
      <c r="AO359" s="151">
        <v>1.5</v>
      </c>
      <c r="AP359" s="151">
        <v>-47</v>
      </c>
      <c r="AQ359" s="235"/>
      <c r="AR359" s="178">
        <v>5</v>
      </c>
      <c r="AS359" s="185">
        <v>42102</v>
      </c>
      <c r="AT359" s="179">
        <v>52153</v>
      </c>
      <c r="AU359" s="34" t="s">
        <v>156</v>
      </c>
      <c r="AV359" s="153">
        <v>0.78090000000000004</v>
      </c>
      <c r="AW359" s="34" t="s">
        <v>20</v>
      </c>
      <c r="AX359" s="34">
        <v>1</v>
      </c>
      <c r="AY359" s="34">
        <v>0.01</v>
      </c>
      <c r="AZ359" s="34">
        <v>0</v>
      </c>
      <c r="BA359" s="34">
        <v>43.5</v>
      </c>
      <c r="BB359" s="34">
        <v>-51</v>
      </c>
      <c r="BC359" s="34">
        <v>108</v>
      </c>
      <c r="BD359" s="34">
        <v>29</v>
      </c>
      <c r="BE359" s="155">
        <v>1.4E-2</v>
      </c>
      <c r="BF359" s="34">
        <v>14.6</v>
      </c>
      <c r="BG359" s="34">
        <v>3.2</v>
      </c>
      <c r="BH359" s="34">
        <v>1</v>
      </c>
      <c r="BI359" s="34">
        <v>1</v>
      </c>
      <c r="BJ359" s="34">
        <v>99</v>
      </c>
      <c r="BK359" s="34">
        <v>0</v>
      </c>
      <c r="BL359" s="34">
        <v>1</v>
      </c>
      <c r="BM359" s="34">
        <v>0.3</v>
      </c>
      <c r="BN359" s="34">
        <v>336</v>
      </c>
      <c r="BO359" s="34">
        <v>376</v>
      </c>
      <c r="BP359" s="34">
        <v>421</v>
      </c>
      <c r="BQ359" s="34">
        <v>469</v>
      </c>
      <c r="BR359" s="34">
        <v>0</v>
      </c>
      <c r="BS359" s="34">
        <v>1</v>
      </c>
      <c r="BT359" s="453"/>
      <c r="BU359" s="151">
        <v>0.77500000000000002</v>
      </c>
      <c r="BV359" s="151">
        <v>0.84</v>
      </c>
      <c r="BW359" s="151">
        <v>42.8</v>
      </c>
      <c r="BX359" s="151">
        <v>100</v>
      </c>
      <c r="BY359" s="151">
        <v>400</v>
      </c>
      <c r="BZ359" s="151">
        <v>572</v>
      </c>
      <c r="CA359" s="151">
        <v>0.3</v>
      </c>
      <c r="CB359" s="151">
        <v>1.5</v>
      </c>
      <c r="CC359" s="151">
        <v>-47</v>
      </c>
    </row>
    <row r="360" spans="1:81" x14ac:dyDescent="0.25">
      <c r="A360" s="44">
        <f t="shared" si="34"/>
        <v>2015</v>
      </c>
      <c r="B360" s="44" t="str">
        <f t="shared" si="34"/>
        <v>ABRIL</v>
      </c>
      <c r="C360" s="44">
        <v>7</v>
      </c>
      <c r="D360" s="44" t="str">
        <f t="shared" si="33"/>
        <v>ABRIL 2015 / 6</v>
      </c>
      <c r="E360" s="178">
        <v>6</v>
      </c>
      <c r="F360" s="185">
        <v>42106</v>
      </c>
      <c r="G360" s="179">
        <v>52249</v>
      </c>
      <c r="H360" s="34" t="s">
        <v>132</v>
      </c>
      <c r="I360" s="153">
        <v>0.77880000000000005</v>
      </c>
      <c r="J360" s="34" t="s">
        <v>20</v>
      </c>
      <c r="K360" s="34">
        <v>0.5</v>
      </c>
      <c r="L360" s="34">
        <v>0</v>
      </c>
      <c r="M360" s="34">
        <v>0</v>
      </c>
      <c r="N360" s="34">
        <v>43.5</v>
      </c>
      <c r="O360" s="34">
        <v>-55</v>
      </c>
      <c r="P360" s="34">
        <v>105</v>
      </c>
      <c r="Q360" s="34">
        <v>30</v>
      </c>
      <c r="R360" s="155">
        <v>0</v>
      </c>
      <c r="S360" s="34">
        <v>12</v>
      </c>
      <c r="T360" s="34">
        <v>2.94</v>
      </c>
      <c r="U360" s="34">
        <v>1</v>
      </c>
      <c r="V360" s="34">
        <v>1</v>
      </c>
      <c r="W360" s="34">
        <v>100</v>
      </c>
      <c r="X360" s="34">
        <v>0</v>
      </c>
      <c r="Y360" s="34">
        <v>0</v>
      </c>
      <c r="Z360" s="34">
        <v>0.3</v>
      </c>
      <c r="AA360" s="34">
        <v>330</v>
      </c>
      <c r="AB360" s="34">
        <v>362</v>
      </c>
      <c r="AC360" s="34">
        <v>415</v>
      </c>
      <c r="AD360" s="34">
        <v>487</v>
      </c>
      <c r="AE360" s="34">
        <v>1.5</v>
      </c>
      <c r="AF360" s="34">
        <v>0</v>
      </c>
      <c r="AG360" s="450"/>
      <c r="AH360" s="151">
        <v>0.77500000000000002</v>
      </c>
      <c r="AI360" s="151">
        <v>0.84</v>
      </c>
      <c r="AJ360" s="151">
        <v>42.8</v>
      </c>
      <c r="AK360" s="151">
        <v>100</v>
      </c>
      <c r="AL360" s="151">
        <v>400</v>
      </c>
      <c r="AM360" s="151">
        <v>572</v>
      </c>
      <c r="AN360" s="151">
        <v>0.3</v>
      </c>
      <c r="AO360" s="151">
        <v>1.5</v>
      </c>
      <c r="AP360" s="151">
        <v>-47</v>
      </c>
      <c r="AQ360" s="235"/>
      <c r="AR360" s="178">
        <v>6</v>
      </c>
      <c r="AS360" s="185">
        <v>42103</v>
      </c>
      <c r="AT360" s="179">
        <v>52156</v>
      </c>
      <c r="AU360" s="34" t="s">
        <v>132</v>
      </c>
      <c r="AV360" s="153">
        <v>0.78090000000000004</v>
      </c>
      <c r="AW360" s="34" t="s">
        <v>20</v>
      </c>
      <c r="AX360" s="34">
        <v>1</v>
      </c>
      <c r="AY360" s="34">
        <v>0.01</v>
      </c>
      <c r="AZ360" s="34">
        <v>0</v>
      </c>
      <c r="BA360" s="34">
        <v>43.5</v>
      </c>
      <c r="BB360" s="34">
        <v>-50.5</v>
      </c>
      <c r="BC360" s="34">
        <v>109</v>
      </c>
      <c r="BD360" s="34">
        <v>29</v>
      </c>
      <c r="BE360" s="155">
        <v>1.4E-2</v>
      </c>
      <c r="BF360" s="34">
        <v>14.6</v>
      </c>
      <c r="BG360" s="34">
        <v>3.2</v>
      </c>
      <c r="BH360" s="34">
        <v>1</v>
      </c>
      <c r="BI360" s="34">
        <v>1</v>
      </c>
      <c r="BJ360" s="34">
        <v>99</v>
      </c>
      <c r="BK360" s="34">
        <v>0</v>
      </c>
      <c r="BL360" s="34">
        <v>1</v>
      </c>
      <c r="BM360" s="34">
        <v>0.3</v>
      </c>
      <c r="BN360" s="34">
        <v>334</v>
      </c>
      <c r="BO360" s="34">
        <v>374</v>
      </c>
      <c r="BP360" s="34">
        <v>419</v>
      </c>
      <c r="BQ360" s="34">
        <v>466</v>
      </c>
      <c r="BR360" s="34">
        <v>0</v>
      </c>
      <c r="BS360" s="34">
        <v>1</v>
      </c>
      <c r="BT360" s="453"/>
      <c r="BU360" s="151">
        <v>0.77500000000000002</v>
      </c>
      <c r="BV360" s="151">
        <v>0.84</v>
      </c>
      <c r="BW360" s="151">
        <v>42.8</v>
      </c>
      <c r="BX360" s="151">
        <v>100</v>
      </c>
      <c r="BY360" s="151">
        <v>400</v>
      </c>
      <c r="BZ360" s="151">
        <v>572</v>
      </c>
      <c r="CA360" s="151">
        <v>0.3</v>
      </c>
      <c r="CB360" s="151">
        <v>1.5</v>
      </c>
      <c r="CC360" s="151">
        <v>-47</v>
      </c>
    </row>
    <row r="361" spans="1:81" x14ac:dyDescent="0.25">
      <c r="A361" s="44">
        <f t="shared" si="34"/>
        <v>2015</v>
      </c>
      <c r="B361" s="44" t="str">
        <f t="shared" si="34"/>
        <v>ABRIL</v>
      </c>
      <c r="C361" s="44">
        <v>8</v>
      </c>
      <c r="D361" s="44" t="str">
        <f t="shared" si="33"/>
        <v>ABRIL 2015 / 7</v>
      </c>
      <c r="E361" s="178">
        <v>7</v>
      </c>
      <c r="F361" s="185">
        <v>42107</v>
      </c>
      <c r="G361" s="179">
        <v>52257</v>
      </c>
      <c r="H361" s="34" t="s">
        <v>130</v>
      </c>
      <c r="I361" s="153">
        <v>0.77880000000000005</v>
      </c>
      <c r="J361" s="34" t="s">
        <v>20</v>
      </c>
      <c r="K361" s="34">
        <v>0.5</v>
      </c>
      <c r="L361" s="34">
        <v>0</v>
      </c>
      <c r="M361" s="34">
        <v>0</v>
      </c>
      <c r="N361" s="34">
        <v>43.5</v>
      </c>
      <c r="O361" s="34">
        <v>-55</v>
      </c>
      <c r="P361" s="34">
        <v>103</v>
      </c>
      <c r="Q361" s="34">
        <v>30</v>
      </c>
      <c r="R361" s="155">
        <v>0</v>
      </c>
      <c r="S361" s="34">
        <v>12</v>
      </c>
      <c r="T361" s="34">
        <v>2.84</v>
      </c>
      <c r="U361" s="34">
        <v>1</v>
      </c>
      <c r="V361" s="34">
        <v>1</v>
      </c>
      <c r="W361" s="34">
        <v>100</v>
      </c>
      <c r="X361" s="34">
        <v>0</v>
      </c>
      <c r="Y361" s="34">
        <v>0</v>
      </c>
      <c r="Z361" s="34">
        <v>0.4</v>
      </c>
      <c r="AA361" s="34">
        <v>330</v>
      </c>
      <c r="AB361" s="34">
        <v>361</v>
      </c>
      <c r="AC361" s="34">
        <v>412</v>
      </c>
      <c r="AD361" s="34">
        <v>500</v>
      </c>
      <c r="AE361" s="34">
        <v>1</v>
      </c>
      <c r="AF361" s="34">
        <v>0</v>
      </c>
      <c r="AG361" s="450"/>
      <c r="AH361" s="151">
        <v>0.77500000000000002</v>
      </c>
      <c r="AI361" s="151">
        <v>0.84</v>
      </c>
      <c r="AJ361" s="151">
        <v>42.8</v>
      </c>
      <c r="AK361" s="151">
        <v>100</v>
      </c>
      <c r="AL361" s="151">
        <v>400</v>
      </c>
      <c r="AM361" s="151">
        <v>572</v>
      </c>
      <c r="AN361" s="151">
        <v>0.3</v>
      </c>
      <c r="AO361" s="151">
        <v>1.5</v>
      </c>
      <c r="AP361" s="151">
        <v>-47</v>
      </c>
      <c r="AQ361" s="235"/>
      <c r="AR361" s="178">
        <v>7</v>
      </c>
      <c r="AS361" s="185">
        <v>42105</v>
      </c>
      <c r="AT361" s="179">
        <v>52238</v>
      </c>
      <c r="AU361" s="34" t="s">
        <v>131</v>
      </c>
      <c r="AV361" s="153">
        <v>0.78259999999999996</v>
      </c>
      <c r="AW361" s="34" t="s">
        <v>20</v>
      </c>
      <c r="AX361" s="34">
        <v>1</v>
      </c>
      <c r="AY361" s="34">
        <v>0.01</v>
      </c>
      <c r="AZ361" s="34">
        <v>0</v>
      </c>
      <c r="BA361" s="34">
        <v>43.5</v>
      </c>
      <c r="BB361" s="34">
        <v>-50.5</v>
      </c>
      <c r="BC361" s="34">
        <v>111</v>
      </c>
      <c r="BD361" s="34">
        <v>29</v>
      </c>
      <c r="BE361" s="155">
        <v>1.4E-2</v>
      </c>
      <c r="BF361" s="34">
        <v>14.6</v>
      </c>
      <c r="BG361" s="34">
        <v>3.3</v>
      </c>
      <c r="BH361" s="34">
        <v>1</v>
      </c>
      <c r="BI361" s="34">
        <v>1</v>
      </c>
      <c r="BJ361" s="34">
        <v>99</v>
      </c>
      <c r="BK361" s="34">
        <v>0</v>
      </c>
      <c r="BL361" s="34">
        <v>1</v>
      </c>
      <c r="BM361" s="34">
        <v>0.6</v>
      </c>
      <c r="BN361" s="34">
        <v>340</v>
      </c>
      <c r="BO361" s="34">
        <v>379</v>
      </c>
      <c r="BP361" s="34">
        <v>424</v>
      </c>
      <c r="BQ361" s="34">
        <v>469</v>
      </c>
      <c r="BR361" s="34">
        <v>0</v>
      </c>
      <c r="BS361" s="34">
        <v>1</v>
      </c>
      <c r="BT361" s="453"/>
      <c r="BU361" s="151">
        <v>0.77500000000000002</v>
      </c>
      <c r="BV361" s="151">
        <v>0.84</v>
      </c>
      <c r="BW361" s="151">
        <v>42.8</v>
      </c>
      <c r="BX361" s="151">
        <v>100</v>
      </c>
      <c r="BY361" s="151">
        <v>400</v>
      </c>
      <c r="BZ361" s="151">
        <v>572</v>
      </c>
      <c r="CA361" s="151">
        <v>0.3</v>
      </c>
      <c r="CB361" s="151">
        <v>1.5</v>
      </c>
      <c r="CC361" s="151">
        <v>-47</v>
      </c>
    </row>
    <row r="362" spans="1:81" x14ac:dyDescent="0.25">
      <c r="A362" s="44">
        <f t="shared" si="34"/>
        <v>2015</v>
      </c>
      <c r="B362" s="44" t="str">
        <f t="shared" si="34"/>
        <v>ABRIL</v>
      </c>
      <c r="C362" s="44">
        <v>9</v>
      </c>
      <c r="D362" s="44" t="str">
        <f t="shared" si="33"/>
        <v>ABRIL 2015 / 8</v>
      </c>
      <c r="E362" s="178">
        <v>8</v>
      </c>
      <c r="F362" s="185">
        <v>42108</v>
      </c>
      <c r="G362" s="179">
        <v>52277</v>
      </c>
      <c r="H362" s="34" t="s">
        <v>130</v>
      </c>
      <c r="I362" s="153">
        <v>0.7792</v>
      </c>
      <c r="J362" s="34" t="s">
        <v>20</v>
      </c>
      <c r="K362" s="34">
        <v>0.5</v>
      </c>
      <c r="L362" s="34">
        <v>0</v>
      </c>
      <c r="M362" s="34">
        <v>0</v>
      </c>
      <c r="N362" s="34">
        <v>43.5</v>
      </c>
      <c r="O362" s="34">
        <v>-55.5</v>
      </c>
      <c r="P362" s="34">
        <v>104</v>
      </c>
      <c r="Q362" s="34">
        <v>30</v>
      </c>
      <c r="R362" s="155">
        <v>0</v>
      </c>
      <c r="S362" s="34">
        <v>12</v>
      </c>
      <c r="T362" s="34">
        <v>2.95</v>
      </c>
      <c r="U362" s="34">
        <v>1</v>
      </c>
      <c r="V362" s="34">
        <v>1</v>
      </c>
      <c r="W362" s="34">
        <v>100</v>
      </c>
      <c r="X362" s="34">
        <v>0</v>
      </c>
      <c r="Y362" s="34">
        <v>0</v>
      </c>
      <c r="Z362" s="34">
        <v>0.4</v>
      </c>
      <c r="AA362" s="34">
        <v>332</v>
      </c>
      <c r="AB362" s="34">
        <v>363</v>
      </c>
      <c r="AC362" s="34">
        <v>416</v>
      </c>
      <c r="AD362" s="34">
        <v>504</v>
      </c>
      <c r="AE362" s="34">
        <v>1</v>
      </c>
      <c r="AF362" s="34">
        <v>0</v>
      </c>
      <c r="AG362" s="450"/>
      <c r="AH362" s="151">
        <v>0.77500000000000002</v>
      </c>
      <c r="AI362" s="151">
        <v>0.84</v>
      </c>
      <c r="AJ362" s="151">
        <v>42.8</v>
      </c>
      <c r="AK362" s="151">
        <v>100</v>
      </c>
      <c r="AL362" s="151">
        <v>400</v>
      </c>
      <c r="AM362" s="151">
        <v>572</v>
      </c>
      <c r="AN362" s="151">
        <v>0.3</v>
      </c>
      <c r="AO362" s="151">
        <v>1.5</v>
      </c>
      <c r="AP362" s="151">
        <v>-47</v>
      </c>
      <c r="AQ362" s="235"/>
      <c r="AR362" s="178">
        <v>8</v>
      </c>
      <c r="AS362" s="185">
        <v>42106</v>
      </c>
      <c r="AT362" s="179">
        <v>52239</v>
      </c>
      <c r="AU362" s="34" t="s">
        <v>132</v>
      </c>
      <c r="AV362" s="153">
        <v>0.78220000000000001</v>
      </c>
      <c r="AW362" s="34" t="s">
        <v>20</v>
      </c>
      <c r="AX362" s="34">
        <v>1</v>
      </c>
      <c r="AY362" s="34">
        <v>0.01</v>
      </c>
      <c r="AZ362" s="34">
        <v>0</v>
      </c>
      <c r="BA362" s="34">
        <v>43.5</v>
      </c>
      <c r="BB362" s="34">
        <v>-50.3</v>
      </c>
      <c r="BC362" s="34">
        <v>111</v>
      </c>
      <c r="BD362" s="34">
        <v>29</v>
      </c>
      <c r="BE362" s="155">
        <v>1.4E-2</v>
      </c>
      <c r="BF362" s="34">
        <v>14.6</v>
      </c>
      <c r="BG362" s="34">
        <v>3.3</v>
      </c>
      <c r="BH362" s="34">
        <v>1</v>
      </c>
      <c r="BI362" s="34">
        <v>1</v>
      </c>
      <c r="BJ362" s="34">
        <v>99</v>
      </c>
      <c r="BK362" s="34">
        <v>0</v>
      </c>
      <c r="BL362" s="34">
        <v>1</v>
      </c>
      <c r="BM362" s="34">
        <v>0.6</v>
      </c>
      <c r="BN362" s="34">
        <v>340</v>
      </c>
      <c r="BO362" s="34">
        <v>378</v>
      </c>
      <c r="BP362" s="34">
        <v>423</v>
      </c>
      <c r="BQ362" s="34">
        <v>468</v>
      </c>
      <c r="BR362" s="34">
        <v>0</v>
      </c>
      <c r="BS362" s="34">
        <v>1</v>
      </c>
      <c r="BT362" s="453"/>
      <c r="BU362" s="151">
        <v>0.77500000000000002</v>
      </c>
      <c r="BV362" s="151">
        <v>0.84</v>
      </c>
      <c r="BW362" s="151">
        <v>42.8</v>
      </c>
      <c r="BX362" s="151">
        <v>100</v>
      </c>
      <c r="BY362" s="151">
        <v>400</v>
      </c>
      <c r="BZ362" s="151">
        <v>572</v>
      </c>
      <c r="CA362" s="151">
        <v>0.3</v>
      </c>
      <c r="CB362" s="151">
        <v>1.5</v>
      </c>
      <c r="CC362" s="151">
        <v>-47</v>
      </c>
    </row>
    <row r="363" spans="1:81" x14ac:dyDescent="0.25">
      <c r="A363" s="44">
        <f t="shared" si="34"/>
        <v>2015</v>
      </c>
      <c r="B363" s="44" t="str">
        <f t="shared" si="34"/>
        <v>ABRIL</v>
      </c>
      <c r="C363" s="44">
        <v>10</v>
      </c>
      <c r="D363" s="44" t="str">
        <f t="shared" si="33"/>
        <v>ABRIL 2015 / 9</v>
      </c>
      <c r="E363" s="178">
        <v>9</v>
      </c>
      <c r="F363" s="185">
        <v>42110</v>
      </c>
      <c r="G363" s="179">
        <v>52342</v>
      </c>
      <c r="H363" s="34" t="s">
        <v>131</v>
      </c>
      <c r="I363" s="153">
        <v>0.7792</v>
      </c>
      <c r="J363" s="34" t="s">
        <v>20</v>
      </c>
      <c r="K363" s="34">
        <v>0.5</v>
      </c>
      <c r="L363" s="34">
        <v>0</v>
      </c>
      <c r="M363" s="34">
        <v>0</v>
      </c>
      <c r="N363" s="34">
        <v>43.5</v>
      </c>
      <c r="O363" s="34">
        <v>-54.5</v>
      </c>
      <c r="P363" s="34">
        <v>104</v>
      </c>
      <c r="Q363" s="34">
        <v>30</v>
      </c>
      <c r="R363" s="155">
        <v>0</v>
      </c>
      <c r="S363" s="34">
        <v>12</v>
      </c>
      <c r="T363" s="34">
        <v>2.94</v>
      </c>
      <c r="U363" s="34">
        <v>1</v>
      </c>
      <c r="V363" s="34">
        <v>1</v>
      </c>
      <c r="W363" s="34">
        <v>100</v>
      </c>
      <c r="X363" s="34">
        <v>0</v>
      </c>
      <c r="Y363" s="34">
        <v>0</v>
      </c>
      <c r="Z363" s="34">
        <v>0.3</v>
      </c>
      <c r="AA363" s="34">
        <v>330</v>
      </c>
      <c r="AB363" s="34">
        <v>363</v>
      </c>
      <c r="AC363" s="34">
        <v>417</v>
      </c>
      <c r="AD363" s="34">
        <v>489</v>
      </c>
      <c r="AE363" s="34">
        <v>1.5</v>
      </c>
      <c r="AF363" s="34">
        <v>0</v>
      </c>
      <c r="AG363" s="450"/>
      <c r="AH363" s="151">
        <v>0.77500000000000002</v>
      </c>
      <c r="AI363" s="151">
        <v>0.84</v>
      </c>
      <c r="AJ363" s="151">
        <v>42.8</v>
      </c>
      <c r="AK363" s="151">
        <v>100</v>
      </c>
      <c r="AL363" s="151">
        <v>400</v>
      </c>
      <c r="AM363" s="151">
        <v>572</v>
      </c>
      <c r="AN363" s="151">
        <v>0.3</v>
      </c>
      <c r="AO363" s="151">
        <v>1.5</v>
      </c>
      <c r="AP363" s="151">
        <v>-47</v>
      </c>
      <c r="AQ363" s="235"/>
      <c r="AR363" s="178">
        <v>9</v>
      </c>
      <c r="AS363" s="185">
        <v>42108</v>
      </c>
      <c r="AT363" s="179">
        <v>52273</v>
      </c>
      <c r="AU363" s="34" t="s">
        <v>156</v>
      </c>
      <c r="AV363" s="153">
        <v>0.78049999999999997</v>
      </c>
      <c r="AW363" s="34" t="s">
        <v>20</v>
      </c>
      <c r="AX363" s="34">
        <v>1</v>
      </c>
      <c r="AY363" s="34">
        <v>0.01</v>
      </c>
      <c r="AZ363" s="181">
        <v>0</v>
      </c>
      <c r="BA363" s="34">
        <v>43.5</v>
      </c>
      <c r="BB363" s="34">
        <v>-51.5</v>
      </c>
      <c r="BC363" s="34">
        <v>108</v>
      </c>
      <c r="BD363" s="34">
        <v>29</v>
      </c>
      <c r="BE363" s="155">
        <v>1.4E-2</v>
      </c>
      <c r="BF363" s="34">
        <v>14.6</v>
      </c>
      <c r="BG363" s="34">
        <v>3.2</v>
      </c>
      <c r="BH363" s="34">
        <v>1</v>
      </c>
      <c r="BI363" s="34">
        <v>1</v>
      </c>
      <c r="BJ363" s="34">
        <v>99</v>
      </c>
      <c r="BK363" s="34">
        <v>0</v>
      </c>
      <c r="BL363" s="34">
        <v>1</v>
      </c>
      <c r="BM363" s="34">
        <v>0.3</v>
      </c>
      <c r="BN363" s="34">
        <v>338</v>
      </c>
      <c r="BO363" s="34">
        <v>376</v>
      </c>
      <c r="BP363" s="34">
        <v>423</v>
      </c>
      <c r="BQ363" s="34">
        <v>471</v>
      </c>
      <c r="BR363" s="34">
        <v>0</v>
      </c>
      <c r="BS363" s="34">
        <v>1</v>
      </c>
      <c r="BT363" s="453"/>
      <c r="BU363" s="151">
        <v>0.77500000000000002</v>
      </c>
      <c r="BV363" s="151">
        <v>0.84</v>
      </c>
      <c r="BW363" s="151">
        <v>42.8</v>
      </c>
      <c r="BX363" s="151">
        <v>100</v>
      </c>
      <c r="BY363" s="151">
        <v>400</v>
      </c>
      <c r="BZ363" s="151">
        <v>572</v>
      </c>
      <c r="CA363" s="151">
        <v>0.3</v>
      </c>
      <c r="CB363" s="151">
        <v>1.5</v>
      </c>
      <c r="CC363" s="151">
        <v>-47</v>
      </c>
    </row>
    <row r="364" spans="1:81" x14ac:dyDescent="0.25">
      <c r="A364" s="44">
        <f t="shared" si="34"/>
        <v>2015</v>
      </c>
      <c r="B364" s="44" t="str">
        <f t="shared" si="34"/>
        <v>ABRIL</v>
      </c>
      <c r="C364" s="44">
        <v>11</v>
      </c>
      <c r="D364" s="44" t="str">
        <f t="shared" si="33"/>
        <v>ABRIL 2015 / 10</v>
      </c>
      <c r="E364" s="178">
        <v>10</v>
      </c>
      <c r="F364" s="185">
        <v>42111</v>
      </c>
      <c r="G364" s="179">
        <v>52378</v>
      </c>
      <c r="H364" s="34" t="s">
        <v>130</v>
      </c>
      <c r="I364" s="153">
        <v>0.7792</v>
      </c>
      <c r="J364" s="34" t="s">
        <v>20</v>
      </c>
      <c r="K364" s="34">
        <v>0.5</v>
      </c>
      <c r="L364" s="34">
        <v>0</v>
      </c>
      <c r="M364" s="34">
        <v>0</v>
      </c>
      <c r="N364" s="34">
        <v>43.5</v>
      </c>
      <c r="O364" s="34">
        <v>-56.5</v>
      </c>
      <c r="P364" s="34">
        <v>102</v>
      </c>
      <c r="Q364" s="34">
        <v>30</v>
      </c>
      <c r="R364" s="155">
        <v>0</v>
      </c>
      <c r="S364" s="34">
        <v>12.1</v>
      </c>
      <c r="T364" s="34">
        <v>2.8</v>
      </c>
      <c r="U364" s="34">
        <v>1</v>
      </c>
      <c r="V364" s="34">
        <v>1</v>
      </c>
      <c r="W364" s="34">
        <v>100</v>
      </c>
      <c r="X364" s="34">
        <v>0</v>
      </c>
      <c r="Y364" s="34">
        <v>0</v>
      </c>
      <c r="Z364" s="34">
        <v>0.4</v>
      </c>
      <c r="AA364" s="34">
        <v>329</v>
      </c>
      <c r="AB364" s="34">
        <v>360</v>
      </c>
      <c r="AC364" s="34">
        <v>414</v>
      </c>
      <c r="AD364" s="34">
        <v>492</v>
      </c>
      <c r="AE364" s="34">
        <v>1</v>
      </c>
      <c r="AF364" s="34">
        <v>0</v>
      </c>
      <c r="AG364" s="450"/>
      <c r="AH364" s="151">
        <v>0.77500000000000002</v>
      </c>
      <c r="AI364" s="151">
        <v>0.84</v>
      </c>
      <c r="AJ364" s="151">
        <v>42.8</v>
      </c>
      <c r="AK364" s="151">
        <v>100</v>
      </c>
      <c r="AL364" s="151">
        <v>400</v>
      </c>
      <c r="AM364" s="151">
        <v>572</v>
      </c>
      <c r="AN364" s="151">
        <v>0.3</v>
      </c>
      <c r="AO364" s="151">
        <v>1.5</v>
      </c>
      <c r="AP364" s="151">
        <v>-47</v>
      </c>
      <c r="AQ364" s="235"/>
      <c r="AR364" s="178">
        <v>10</v>
      </c>
      <c r="AS364" s="185">
        <v>42109</v>
      </c>
      <c r="AT364" s="179">
        <v>52282</v>
      </c>
      <c r="AU364" s="34" t="s">
        <v>132</v>
      </c>
      <c r="AV364" s="153">
        <v>0.78090000000000004</v>
      </c>
      <c r="AW364" s="34" t="s">
        <v>20</v>
      </c>
      <c r="AX364" s="34">
        <v>1</v>
      </c>
      <c r="AY364" s="34">
        <v>0.01</v>
      </c>
      <c r="AZ364" s="34">
        <v>0</v>
      </c>
      <c r="BA364" s="34">
        <v>43.5</v>
      </c>
      <c r="BB364" s="34">
        <v>-51.3</v>
      </c>
      <c r="BC364" s="34">
        <v>109</v>
      </c>
      <c r="BD364" s="34">
        <v>29</v>
      </c>
      <c r="BE364" s="155">
        <v>1.4E-2</v>
      </c>
      <c r="BF364" s="34">
        <v>14.6</v>
      </c>
      <c r="BG364" s="34">
        <v>3.2</v>
      </c>
      <c r="BH364" s="34">
        <v>1</v>
      </c>
      <c r="BI364" s="34">
        <v>1</v>
      </c>
      <c r="BJ364" s="34">
        <v>99</v>
      </c>
      <c r="BK364" s="34">
        <v>0</v>
      </c>
      <c r="BL364" s="34">
        <v>1</v>
      </c>
      <c r="BM364" s="34">
        <v>0.3</v>
      </c>
      <c r="BN364" s="34">
        <v>338</v>
      </c>
      <c r="BO364" s="34">
        <v>376</v>
      </c>
      <c r="BP364" s="34">
        <v>423</v>
      </c>
      <c r="BQ364" s="34">
        <v>471</v>
      </c>
      <c r="BR364" s="34">
        <v>0</v>
      </c>
      <c r="BS364" s="34">
        <v>1</v>
      </c>
      <c r="BT364" s="453"/>
      <c r="BU364" s="151">
        <v>0.77500000000000002</v>
      </c>
      <c r="BV364" s="151">
        <v>0.84</v>
      </c>
      <c r="BW364" s="151">
        <v>42.8</v>
      </c>
      <c r="BX364" s="151">
        <v>100</v>
      </c>
      <c r="BY364" s="151">
        <v>400</v>
      </c>
      <c r="BZ364" s="151">
        <v>572</v>
      </c>
      <c r="CA364" s="151">
        <v>0.3</v>
      </c>
      <c r="CB364" s="151">
        <v>1.5</v>
      </c>
      <c r="CC364" s="151">
        <v>-47</v>
      </c>
    </row>
    <row r="365" spans="1:81" x14ac:dyDescent="0.25">
      <c r="A365" s="44">
        <f t="shared" si="34"/>
        <v>2015</v>
      </c>
      <c r="B365" s="44" t="str">
        <f t="shared" si="34"/>
        <v>ABRIL</v>
      </c>
      <c r="C365" s="44">
        <v>12</v>
      </c>
      <c r="D365" s="44" t="str">
        <f t="shared" si="33"/>
        <v>ABRIL 2015 / 11</v>
      </c>
      <c r="E365" s="178">
        <v>11</v>
      </c>
      <c r="F365" s="185">
        <v>42114</v>
      </c>
      <c r="G365" s="179">
        <v>52416</v>
      </c>
      <c r="H365" s="34" t="s">
        <v>132</v>
      </c>
      <c r="I365" s="153">
        <v>0.7792</v>
      </c>
      <c r="J365" s="34" t="s">
        <v>20</v>
      </c>
      <c r="K365" s="34">
        <v>0.5</v>
      </c>
      <c r="L365" s="34">
        <v>0</v>
      </c>
      <c r="M365" s="34">
        <v>0</v>
      </c>
      <c r="N365" s="34">
        <v>43.5</v>
      </c>
      <c r="O365" s="34">
        <v>-55.5</v>
      </c>
      <c r="P365" s="34">
        <v>104</v>
      </c>
      <c r="Q365" s="34">
        <v>30</v>
      </c>
      <c r="R365" s="155">
        <v>0</v>
      </c>
      <c r="S365" s="34">
        <v>12.2</v>
      </c>
      <c r="T365" s="34">
        <v>2.95</v>
      </c>
      <c r="U365" s="34">
        <v>1</v>
      </c>
      <c r="V365" s="34">
        <v>1</v>
      </c>
      <c r="W365" s="34">
        <v>100</v>
      </c>
      <c r="X365" s="34">
        <v>0</v>
      </c>
      <c r="Y365" s="34">
        <v>0</v>
      </c>
      <c r="Z365" s="34">
        <v>0.4</v>
      </c>
      <c r="AA365" s="34">
        <v>331</v>
      </c>
      <c r="AB365" s="34">
        <v>362</v>
      </c>
      <c r="AC365" s="34">
        <v>414</v>
      </c>
      <c r="AD365" s="34">
        <v>490</v>
      </c>
      <c r="AE365" s="34">
        <v>1</v>
      </c>
      <c r="AF365" s="34">
        <v>0</v>
      </c>
      <c r="AG365" s="450"/>
      <c r="AH365" s="151">
        <v>0.77500000000000002</v>
      </c>
      <c r="AI365" s="151">
        <v>0.84</v>
      </c>
      <c r="AJ365" s="151">
        <v>42.8</v>
      </c>
      <c r="AK365" s="151">
        <v>100</v>
      </c>
      <c r="AL365" s="151">
        <v>400</v>
      </c>
      <c r="AM365" s="151">
        <v>572</v>
      </c>
      <c r="AN365" s="151">
        <v>0.3</v>
      </c>
      <c r="AO365" s="151">
        <v>1.5</v>
      </c>
      <c r="AP365" s="151">
        <v>-47</v>
      </c>
      <c r="AQ365" s="235"/>
      <c r="AR365" s="178">
        <v>11</v>
      </c>
      <c r="AS365" s="185">
        <v>42112</v>
      </c>
      <c r="AT365" s="179">
        <v>52388</v>
      </c>
      <c r="AU365" s="34" t="s">
        <v>132</v>
      </c>
      <c r="AV365" s="153">
        <v>0.78090000000000004</v>
      </c>
      <c r="AW365" s="34" t="s">
        <v>20</v>
      </c>
      <c r="AX365" s="34">
        <v>1</v>
      </c>
      <c r="AY365" s="34">
        <v>0.01</v>
      </c>
      <c r="AZ365" s="34">
        <v>0</v>
      </c>
      <c r="BA365" s="34">
        <v>43.5</v>
      </c>
      <c r="BB365" s="34">
        <v>-51</v>
      </c>
      <c r="BC365" s="34">
        <v>108</v>
      </c>
      <c r="BD365" s="34">
        <v>29</v>
      </c>
      <c r="BE365" s="155">
        <v>1.4E-2</v>
      </c>
      <c r="BF365" s="34">
        <v>14.6</v>
      </c>
      <c r="BG365" s="34">
        <v>3.2</v>
      </c>
      <c r="BH365" s="34">
        <v>1</v>
      </c>
      <c r="BI365" s="34">
        <v>1</v>
      </c>
      <c r="BJ365" s="34">
        <v>99</v>
      </c>
      <c r="BK365" s="34">
        <v>0</v>
      </c>
      <c r="BL365" s="34">
        <v>1</v>
      </c>
      <c r="BM365" s="34">
        <v>0.3</v>
      </c>
      <c r="BN365" s="34">
        <v>336</v>
      </c>
      <c r="BO365" s="34">
        <v>374</v>
      </c>
      <c r="BP365" s="34">
        <v>421</v>
      </c>
      <c r="BQ365" s="34">
        <v>468</v>
      </c>
      <c r="BR365" s="34">
        <v>0</v>
      </c>
      <c r="BS365" s="34">
        <v>1</v>
      </c>
      <c r="BT365" s="453"/>
      <c r="BU365" s="151">
        <v>0.77500000000000002</v>
      </c>
      <c r="BV365" s="151">
        <v>0.84</v>
      </c>
      <c r="BW365" s="151">
        <v>42.8</v>
      </c>
      <c r="BX365" s="151">
        <v>100</v>
      </c>
      <c r="BY365" s="151">
        <v>400</v>
      </c>
      <c r="BZ365" s="151">
        <v>572</v>
      </c>
      <c r="CA365" s="151">
        <v>0.3</v>
      </c>
      <c r="CB365" s="151">
        <v>1.5</v>
      </c>
      <c r="CC365" s="151">
        <v>-47</v>
      </c>
    </row>
    <row r="366" spans="1:81" x14ac:dyDescent="0.25">
      <c r="A366" s="44">
        <f t="shared" si="34"/>
        <v>2015</v>
      </c>
      <c r="B366" s="44" t="str">
        <f t="shared" si="34"/>
        <v>ABRIL</v>
      </c>
      <c r="C366" s="44">
        <v>13</v>
      </c>
      <c r="D366" s="44" t="str">
        <f t="shared" si="33"/>
        <v>ABRIL 2015 / 12</v>
      </c>
      <c r="E366" s="178">
        <v>12</v>
      </c>
      <c r="F366" s="185">
        <v>42116</v>
      </c>
      <c r="G366" s="179">
        <v>52481</v>
      </c>
      <c r="H366" s="34" t="s">
        <v>130</v>
      </c>
      <c r="I366" s="153">
        <v>0.7792</v>
      </c>
      <c r="J366" s="34" t="s">
        <v>20</v>
      </c>
      <c r="K366" s="34">
        <v>0.5</v>
      </c>
      <c r="L366" s="34">
        <v>0</v>
      </c>
      <c r="M366" s="34">
        <v>0</v>
      </c>
      <c r="N366" s="34">
        <v>43.5</v>
      </c>
      <c r="O366" s="34">
        <v>-54</v>
      </c>
      <c r="P366" s="34">
        <v>104</v>
      </c>
      <c r="Q366" s="34">
        <v>30</v>
      </c>
      <c r="R366" s="155">
        <v>0</v>
      </c>
      <c r="S366" s="34">
        <v>12</v>
      </c>
      <c r="T366" s="34">
        <v>2.94</v>
      </c>
      <c r="U366" s="34">
        <v>1</v>
      </c>
      <c r="V366" s="34">
        <v>1</v>
      </c>
      <c r="W366" s="34">
        <v>100</v>
      </c>
      <c r="X366" s="34">
        <v>0</v>
      </c>
      <c r="Y366" s="34">
        <v>0</v>
      </c>
      <c r="Z366" s="34">
        <v>0.4</v>
      </c>
      <c r="AA366" s="34">
        <v>331</v>
      </c>
      <c r="AB366" s="34">
        <v>362</v>
      </c>
      <c r="AC366" s="34">
        <v>416</v>
      </c>
      <c r="AD366" s="34">
        <v>495</v>
      </c>
      <c r="AE366" s="34">
        <v>1</v>
      </c>
      <c r="AF366" s="34">
        <v>0</v>
      </c>
      <c r="AG366" s="450"/>
      <c r="AH366" s="151">
        <v>0.77500000000000002</v>
      </c>
      <c r="AI366" s="151">
        <v>0.84</v>
      </c>
      <c r="AJ366" s="151">
        <v>42.8</v>
      </c>
      <c r="AK366" s="151">
        <v>100</v>
      </c>
      <c r="AL366" s="151">
        <v>400</v>
      </c>
      <c r="AM366" s="151">
        <v>572</v>
      </c>
      <c r="AN366" s="151">
        <v>0.3</v>
      </c>
      <c r="AO366" s="151">
        <v>1.5</v>
      </c>
      <c r="AP366" s="151">
        <v>-47</v>
      </c>
      <c r="AQ366" s="235"/>
      <c r="AR366" s="178">
        <v>12</v>
      </c>
      <c r="AS366" s="185">
        <v>42113</v>
      </c>
      <c r="AT366" s="179">
        <v>52390</v>
      </c>
      <c r="AU366" s="34" t="s">
        <v>131</v>
      </c>
      <c r="AV366" s="153">
        <v>0.78090000000000004</v>
      </c>
      <c r="AW366" s="34" t="s">
        <v>20</v>
      </c>
      <c r="AX366" s="34">
        <v>1</v>
      </c>
      <c r="AY366" s="34">
        <v>0.01</v>
      </c>
      <c r="AZ366" s="181">
        <v>0</v>
      </c>
      <c r="BA366" s="34">
        <v>43.5</v>
      </c>
      <c r="BB366" s="34">
        <v>-50.9</v>
      </c>
      <c r="BC366" s="34">
        <v>109</v>
      </c>
      <c r="BD366" s="34">
        <v>29</v>
      </c>
      <c r="BE366" s="155">
        <v>1.4E-2</v>
      </c>
      <c r="BF366" s="34">
        <v>14.6</v>
      </c>
      <c r="BG366" s="34">
        <v>3.2</v>
      </c>
      <c r="BH366" s="34">
        <v>1</v>
      </c>
      <c r="BI366" s="34">
        <v>1</v>
      </c>
      <c r="BJ366" s="34">
        <v>99</v>
      </c>
      <c r="BK366" s="34">
        <v>0</v>
      </c>
      <c r="BL366" s="34">
        <v>1</v>
      </c>
      <c r="BM366" s="34">
        <v>0.1</v>
      </c>
      <c r="BN366" s="34">
        <v>340</v>
      </c>
      <c r="BO366" s="34">
        <v>374</v>
      </c>
      <c r="BP366" s="34">
        <v>421</v>
      </c>
      <c r="BQ366" s="34">
        <v>471</v>
      </c>
      <c r="BR366" s="34">
        <v>0</v>
      </c>
      <c r="BS366" s="34">
        <v>1</v>
      </c>
      <c r="BT366" s="453"/>
      <c r="BU366" s="151">
        <v>0.77500000000000002</v>
      </c>
      <c r="BV366" s="151">
        <v>0.84</v>
      </c>
      <c r="BW366" s="151">
        <v>42.8</v>
      </c>
      <c r="BX366" s="151">
        <v>100</v>
      </c>
      <c r="BY366" s="151">
        <v>400</v>
      </c>
      <c r="BZ366" s="151">
        <v>572</v>
      </c>
      <c r="CA366" s="151">
        <v>0.3</v>
      </c>
      <c r="CB366" s="151">
        <v>1.5</v>
      </c>
      <c r="CC366" s="151">
        <v>-47</v>
      </c>
    </row>
    <row r="367" spans="1:81" x14ac:dyDescent="0.25">
      <c r="A367" s="44">
        <f t="shared" si="34"/>
        <v>2015</v>
      </c>
      <c r="B367" s="44" t="str">
        <f t="shared" si="34"/>
        <v>ABRIL</v>
      </c>
      <c r="C367" s="44">
        <v>14</v>
      </c>
      <c r="D367" s="44" t="str">
        <f t="shared" si="33"/>
        <v>ABRIL 2015 / 13</v>
      </c>
      <c r="E367" s="178">
        <v>13</v>
      </c>
      <c r="F367" s="185">
        <v>42118</v>
      </c>
      <c r="G367" s="179">
        <v>52563</v>
      </c>
      <c r="H367" s="34" t="s">
        <v>131</v>
      </c>
      <c r="I367" s="153">
        <v>0.77880000000000005</v>
      </c>
      <c r="J367" s="34" t="s">
        <v>20</v>
      </c>
      <c r="K367" s="34">
        <v>0.5</v>
      </c>
      <c r="L367" s="34">
        <v>0</v>
      </c>
      <c r="M367" s="34">
        <v>0</v>
      </c>
      <c r="N367" s="34">
        <v>43.5</v>
      </c>
      <c r="O367" s="34">
        <v>-55.5</v>
      </c>
      <c r="P367" s="34">
        <v>104</v>
      </c>
      <c r="Q367" s="34">
        <v>30</v>
      </c>
      <c r="R367" s="155">
        <v>0</v>
      </c>
      <c r="S367" s="34">
        <v>12</v>
      </c>
      <c r="T367" s="34">
        <v>2.89</v>
      </c>
      <c r="U367" s="34">
        <v>1</v>
      </c>
      <c r="V367" s="34">
        <v>1</v>
      </c>
      <c r="W367" s="34">
        <v>100</v>
      </c>
      <c r="X367" s="34">
        <v>0</v>
      </c>
      <c r="Y367" s="34">
        <v>0</v>
      </c>
      <c r="Z367" s="34">
        <v>0.3</v>
      </c>
      <c r="AA367" s="34">
        <v>332</v>
      </c>
      <c r="AB367" s="34">
        <v>361</v>
      </c>
      <c r="AC367" s="34">
        <v>414</v>
      </c>
      <c r="AD367" s="34">
        <v>493</v>
      </c>
      <c r="AE367" s="34">
        <v>1</v>
      </c>
      <c r="AF367" s="34">
        <v>0</v>
      </c>
      <c r="AG367" s="450"/>
      <c r="AH367" s="151">
        <v>0.77500000000000002</v>
      </c>
      <c r="AI367" s="151">
        <v>0.84</v>
      </c>
      <c r="AJ367" s="151">
        <v>42.8</v>
      </c>
      <c r="AK367" s="151">
        <v>100</v>
      </c>
      <c r="AL367" s="151">
        <v>400</v>
      </c>
      <c r="AM367" s="151">
        <v>572</v>
      </c>
      <c r="AN367" s="151">
        <v>0.3</v>
      </c>
      <c r="AO367" s="151">
        <v>1.5</v>
      </c>
      <c r="AP367" s="151">
        <v>-47</v>
      </c>
      <c r="AQ367" s="235"/>
      <c r="AR367" s="178">
        <v>13</v>
      </c>
      <c r="AS367" s="185">
        <v>42115</v>
      </c>
      <c r="AT367" s="179">
        <v>52418</v>
      </c>
      <c r="AU367" s="34" t="s">
        <v>132</v>
      </c>
      <c r="AV367" s="153">
        <v>0.78049999999999997</v>
      </c>
      <c r="AW367" s="34" t="s">
        <v>20</v>
      </c>
      <c r="AX367" s="34">
        <v>1</v>
      </c>
      <c r="AY367" s="34">
        <v>0.01</v>
      </c>
      <c r="AZ367" s="181">
        <v>0</v>
      </c>
      <c r="BA367" s="34">
        <v>43.5</v>
      </c>
      <c r="BB367" s="34">
        <v>-51.2</v>
      </c>
      <c r="BC367" s="34">
        <v>109</v>
      </c>
      <c r="BD367" s="34">
        <v>29</v>
      </c>
      <c r="BE367" s="155">
        <v>1.4E-2</v>
      </c>
      <c r="BF367" s="34">
        <v>14.6</v>
      </c>
      <c r="BG367" s="34">
        <v>3.2</v>
      </c>
      <c r="BH367" s="34">
        <v>1</v>
      </c>
      <c r="BI367" s="34">
        <v>1</v>
      </c>
      <c r="BJ367" s="34">
        <v>99</v>
      </c>
      <c r="BK367" s="34">
        <v>0</v>
      </c>
      <c r="BL367" s="34">
        <v>1</v>
      </c>
      <c r="BM367" s="34">
        <v>0.1</v>
      </c>
      <c r="BN367" s="34">
        <v>336</v>
      </c>
      <c r="BO367" s="34">
        <v>376</v>
      </c>
      <c r="BP367" s="34">
        <v>419</v>
      </c>
      <c r="BQ367" s="34">
        <v>468</v>
      </c>
      <c r="BR367" s="34">
        <v>0</v>
      </c>
      <c r="BS367" s="34">
        <v>1</v>
      </c>
      <c r="BT367" s="453"/>
      <c r="BU367" s="151">
        <v>0.77500000000000002</v>
      </c>
      <c r="BV367" s="151">
        <v>0.84</v>
      </c>
      <c r="BW367" s="151">
        <v>42.8</v>
      </c>
      <c r="BX367" s="151">
        <v>100</v>
      </c>
      <c r="BY367" s="151">
        <v>400</v>
      </c>
      <c r="BZ367" s="151">
        <v>572</v>
      </c>
      <c r="CA367" s="151">
        <v>0.3</v>
      </c>
      <c r="CB367" s="151">
        <v>1.5</v>
      </c>
      <c r="CC367" s="151">
        <v>-47</v>
      </c>
    </row>
    <row r="368" spans="1:81" x14ac:dyDescent="0.25">
      <c r="A368" s="44">
        <f t="shared" si="34"/>
        <v>2015</v>
      </c>
      <c r="B368" s="44" t="str">
        <f t="shared" si="34"/>
        <v>ABRIL</v>
      </c>
      <c r="C368" s="44">
        <v>15</v>
      </c>
      <c r="D368" s="44" t="str">
        <f t="shared" si="33"/>
        <v>ABRIL 2015 / 14</v>
      </c>
      <c r="E368" s="178">
        <v>14</v>
      </c>
      <c r="F368" s="185">
        <v>42121</v>
      </c>
      <c r="G368" s="179">
        <v>52603</v>
      </c>
      <c r="H368" s="34" t="s">
        <v>130</v>
      </c>
      <c r="I368" s="153">
        <v>0.77880000000000005</v>
      </c>
      <c r="J368" s="34" t="s">
        <v>20</v>
      </c>
      <c r="K368" s="34">
        <v>0.5</v>
      </c>
      <c r="L368" s="34">
        <v>0</v>
      </c>
      <c r="M368" s="181">
        <v>0</v>
      </c>
      <c r="N368" s="34">
        <v>43.5</v>
      </c>
      <c r="O368" s="34">
        <v>-52.5</v>
      </c>
      <c r="P368" s="34">
        <v>103</v>
      </c>
      <c r="Q368" s="34">
        <v>30</v>
      </c>
      <c r="R368" s="155">
        <v>0</v>
      </c>
      <c r="S368" s="34">
        <v>12</v>
      </c>
      <c r="T368" s="34">
        <v>2.92</v>
      </c>
      <c r="U368" s="34">
        <v>1</v>
      </c>
      <c r="V368" s="34">
        <v>1</v>
      </c>
      <c r="W368" s="34">
        <v>100</v>
      </c>
      <c r="X368" s="34">
        <v>0</v>
      </c>
      <c r="Y368" s="34">
        <v>0</v>
      </c>
      <c r="Z368" s="34">
        <v>0.3</v>
      </c>
      <c r="AA368" s="34">
        <v>331</v>
      </c>
      <c r="AB368" s="34">
        <v>362</v>
      </c>
      <c r="AC368" s="34">
        <v>416</v>
      </c>
      <c r="AD368" s="34">
        <v>490</v>
      </c>
      <c r="AE368" s="34">
        <v>1.5</v>
      </c>
      <c r="AF368" s="34">
        <v>0</v>
      </c>
      <c r="AG368" s="450"/>
      <c r="AH368" s="151">
        <v>0.77500000000000002</v>
      </c>
      <c r="AI368" s="151">
        <v>0.84</v>
      </c>
      <c r="AJ368" s="151">
        <v>42.8</v>
      </c>
      <c r="AK368" s="151">
        <v>100</v>
      </c>
      <c r="AL368" s="151">
        <v>400</v>
      </c>
      <c r="AM368" s="151">
        <v>572</v>
      </c>
      <c r="AN368" s="151">
        <v>0.3</v>
      </c>
      <c r="AO368" s="151">
        <v>1.5</v>
      </c>
      <c r="AP368" s="151">
        <v>-47</v>
      </c>
      <c r="AQ368" s="235"/>
      <c r="AR368" s="178">
        <v>14</v>
      </c>
      <c r="AS368" s="185">
        <v>42117</v>
      </c>
      <c r="AT368" s="179">
        <v>52494</v>
      </c>
      <c r="AU368" s="34" t="s">
        <v>156</v>
      </c>
      <c r="AV368" s="153">
        <v>0.78049999999999997</v>
      </c>
      <c r="AW368" s="34" t="s">
        <v>20</v>
      </c>
      <c r="AX368" s="34">
        <v>1</v>
      </c>
      <c r="AY368" s="34">
        <v>0.01</v>
      </c>
      <c r="AZ368" s="181">
        <v>0</v>
      </c>
      <c r="BA368" s="34">
        <v>43.5</v>
      </c>
      <c r="BB368" s="34">
        <v>-51.8</v>
      </c>
      <c r="BC368" s="34">
        <v>108</v>
      </c>
      <c r="BD368" s="34">
        <v>29</v>
      </c>
      <c r="BE368" s="155">
        <v>1.4E-2</v>
      </c>
      <c r="BF368" s="34">
        <v>14.2</v>
      </c>
      <c r="BG368" s="34">
        <v>3.2</v>
      </c>
      <c r="BH368" s="34">
        <v>1</v>
      </c>
      <c r="BI368" s="34">
        <v>1</v>
      </c>
      <c r="BJ368" s="34">
        <v>99</v>
      </c>
      <c r="BK368" s="34">
        <v>0</v>
      </c>
      <c r="BL368" s="34">
        <v>1</v>
      </c>
      <c r="BM368" s="34">
        <v>0.1</v>
      </c>
      <c r="BN368" s="34">
        <v>336</v>
      </c>
      <c r="BO368" s="34">
        <v>374</v>
      </c>
      <c r="BP368" s="34">
        <v>421</v>
      </c>
      <c r="BQ368" s="34">
        <v>469</v>
      </c>
      <c r="BR368" s="34">
        <v>0</v>
      </c>
      <c r="BS368" s="34">
        <v>1</v>
      </c>
      <c r="BT368" s="453"/>
      <c r="BU368" s="151">
        <v>0.77500000000000002</v>
      </c>
      <c r="BV368" s="151">
        <v>0.84</v>
      </c>
      <c r="BW368" s="151">
        <v>42.8</v>
      </c>
      <c r="BX368" s="151">
        <v>100</v>
      </c>
      <c r="BY368" s="151">
        <v>400</v>
      </c>
      <c r="BZ368" s="151">
        <v>572</v>
      </c>
      <c r="CA368" s="151">
        <v>0.3</v>
      </c>
      <c r="CB368" s="151">
        <v>1.5</v>
      </c>
      <c r="CC368" s="151">
        <v>-47</v>
      </c>
    </row>
    <row r="369" spans="1:81" x14ac:dyDescent="0.25">
      <c r="A369" s="44">
        <f t="shared" si="34"/>
        <v>2015</v>
      </c>
      <c r="B369" s="44" t="str">
        <f t="shared" si="34"/>
        <v>ABRIL</v>
      </c>
      <c r="C369" s="44">
        <v>16</v>
      </c>
      <c r="D369" s="44" t="str">
        <f t="shared" si="33"/>
        <v>ABRIL 2015 / 15</v>
      </c>
      <c r="E369" s="178">
        <v>15</v>
      </c>
      <c r="F369" s="185">
        <v>42122</v>
      </c>
      <c r="G369" s="179">
        <v>52629</v>
      </c>
      <c r="H369" s="34" t="s">
        <v>132</v>
      </c>
      <c r="I369" s="153">
        <v>0.7792</v>
      </c>
      <c r="J369" s="34" t="s">
        <v>20</v>
      </c>
      <c r="K369" s="34">
        <v>0.5</v>
      </c>
      <c r="L369" s="34">
        <v>0</v>
      </c>
      <c r="M369" s="34">
        <v>0</v>
      </c>
      <c r="N369" s="34">
        <v>43.5</v>
      </c>
      <c r="O369" s="34">
        <v>-55.5</v>
      </c>
      <c r="P369" s="34">
        <v>104</v>
      </c>
      <c r="Q369" s="34">
        <v>30</v>
      </c>
      <c r="R369" s="155">
        <v>0</v>
      </c>
      <c r="S369" s="34">
        <v>12.1</v>
      </c>
      <c r="T369" s="34">
        <v>2.92</v>
      </c>
      <c r="U369" s="34">
        <v>1</v>
      </c>
      <c r="V369" s="34">
        <v>1</v>
      </c>
      <c r="W369" s="34">
        <v>100</v>
      </c>
      <c r="X369" s="34">
        <v>0</v>
      </c>
      <c r="Y369" s="34">
        <v>0</v>
      </c>
      <c r="Z369" s="34">
        <v>0.3</v>
      </c>
      <c r="AA369" s="34">
        <v>331</v>
      </c>
      <c r="AB369" s="34">
        <v>360</v>
      </c>
      <c r="AC369" s="34">
        <v>413</v>
      </c>
      <c r="AD369" s="34">
        <v>494</v>
      </c>
      <c r="AE369" s="34">
        <v>1.5</v>
      </c>
      <c r="AF369" s="34">
        <v>0</v>
      </c>
      <c r="AG369" s="450"/>
      <c r="AH369" s="151">
        <v>0.77500000000000002</v>
      </c>
      <c r="AI369" s="151">
        <v>0.84</v>
      </c>
      <c r="AJ369" s="151">
        <v>42.8</v>
      </c>
      <c r="AK369" s="151">
        <v>100</v>
      </c>
      <c r="AL369" s="151">
        <v>400</v>
      </c>
      <c r="AM369" s="151">
        <v>572</v>
      </c>
      <c r="AN369" s="151">
        <v>0.3</v>
      </c>
      <c r="AO369" s="151">
        <v>1.5</v>
      </c>
      <c r="AP369" s="151">
        <v>-47</v>
      </c>
      <c r="AQ369" s="235"/>
      <c r="AR369" s="178">
        <v>15</v>
      </c>
      <c r="AS369" s="185">
        <v>42117</v>
      </c>
      <c r="AT369" s="179">
        <v>52496</v>
      </c>
      <c r="AU369" s="34" t="s">
        <v>132</v>
      </c>
      <c r="AV369" s="153">
        <v>0.78049999999999997</v>
      </c>
      <c r="AW369" s="34" t="s">
        <v>20</v>
      </c>
      <c r="AX369" s="34">
        <v>1</v>
      </c>
      <c r="AY369" s="34">
        <v>0.01</v>
      </c>
      <c r="AZ369" s="181">
        <v>0</v>
      </c>
      <c r="BA369" s="34">
        <v>43.5</v>
      </c>
      <c r="BB369" s="34">
        <v>-51.4</v>
      </c>
      <c r="BC369" s="34">
        <v>109</v>
      </c>
      <c r="BD369" s="34">
        <v>29</v>
      </c>
      <c r="BE369" s="155">
        <v>1.4E-2</v>
      </c>
      <c r="BF369" s="34">
        <v>14.6</v>
      </c>
      <c r="BG369" s="34">
        <v>3.1</v>
      </c>
      <c r="BH369" s="34">
        <v>1</v>
      </c>
      <c r="BI369" s="34">
        <v>1</v>
      </c>
      <c r="BJ369" s="34">
        <v>99</v>
      </c>
      <c r="BK369" s="34">
        <v>0</v>
      </c>
      <c r="BL369" s="34">
        <v>1</v>
      </c>
      <c r="BM369" s="34">
        <v>0.1</v>
      </c>
      <c r="BN369" s="34">
        <v>338</v>
      </c>
      <c r="BO369" s="34">
        <v>376</v>
      </c>
      <c r="BP369" s="34">
        <v>421</v>
      </c>
      <c r="BQ369" s="34">
        <v>469</v>
      </c>
      <c r="BR369" s="34">
        <v>0</v>
      </c>
      <c r="BS369" s="34">
        <v>1</v>
      </c>
      <c r="BT369" s="453"/>
      <c r="BU369" s="151">
        <v>0.77500000000000002</v>
      </c>
      <c r="BV369" s="151">
        <v>0.84</v>
      </c>
      <c r="BW369" s="151">
        <v>42.8</v>
      </c>
      <c r="BX369" s="151">
        <v>100</v>
      </c>
      <c r="BY369" s="151">
        <v>400</v>
      </c>
      <c r="BZ369" s="151">
        <v>572</v>
      </c>
      <c r="CA369" s="151">
        <v>0.3</v>
      </c>
      <c r="CB369" s="151">
        <v>1.5</v>
      </c>
      <c r="CC369" s="151">
        <v>-47</v>
      </c>
    </row>
    <row r="370" spans="1:81" x14ac:dyDescent="0.25">
      <c r="A370" s="44">
        <f t="shared" si="34"/>
        <v>2015</v>
      </c>
      <c r="B370" s="44" t="str">
        <f t="shared" si="34"/>
        <v>ABRIL</v>
      </c>
      <c r="C370" s="44">
        <v>17</v>
      </c>
      <c r="D370" s="44" t="str">
        <f t="shared" si="33"/>
        <v>ABRIL 2015 / 16</v>
      </c>
      <c r="E370" s="152"/>
      <c r="F370" s="189"/>
      <c r="G370" s="152"/>
      <c r="H370" s="152"/>
      <c r="I370" s="152"/>
      <c r="J370" s="152"/>
      <c r="K370" s="152"/>
      <c r="L370" s="152"/>
      <c r="M370" s="152"/>
      <c r="N370" s="152"/>
      <c r="O370" s="152"/>
      <c r="P370" s="152"/>
      <c r="Q370" s="152"/>
      <c r="R370" s="152"/>
      <c r="S370" s="152"/>
      <c r="T370" s="152"/>
      <c r="U370" s="152"/>
      <c r="V370" s="152"/>
      <c r="W370" s="152"/>
      <c r="X370" s="152"/>
      <c r="Y370" s="152"/>
      <c r="Z370" s="152"/>
      <c r="AA370" s="152"/>
      <c r="AB370" s="152"/>
      <c r="AC370" s="152"/>
      <c r="AD370" s="152"/>
      <c r="AE370" s="152"/>
      <c r="AF370" s="152"/>
      <c r="AG370" s="452"/>
      <c r="AH370" s="152"/>
      <c r="AI370" s="152"/>
      <c r="AJ370" s="152"/>
      <c r="AK370" s="152"/>
      <c r="AL370" s="152"/>
      <c r="AM370" s="152"/>
      <c r="AN370" s="152"/>
      <c r="AO370" s="152"/>
      <c r="AP370" s="152"/>
      <c r="AQ370" s="235"/>
      <c r="AR370" s="178">
        <v>16</v>
      </c>
      <c r="AS370" s="185">
        <v>42120</v>
      </c>
      <c r="AT370" s="179">
        <v>52590</v>
      </c>
      <c r="AU370" s="34" t="s">
        <v>132</v>
      </c>
      <c r="AV370" s="153">
        <v>0.78090000000000004</v>
      </c>
      <c r="AW370" s="34" t="s">
        <v>20</v>
      </c>
      <c r="AX370" s="34">
        <v>1</v>
      </c>
      <c r="AY370" s="34">
        <v>0.01</v>
      </c>
      <c r="AZ370" s="181">
        <v>0</v>
      </c>
      <c r="BA370" s="34">
        <v>43.5</v>
      </c>
      <c r="BB370" s="34">
        <v>-51.7</v>
      </c>
      <c r="BC370" s="34">
        <v>109</v>
      </c>
      <c r="BD370" s="34">
        <v>29</v>
      </c>
      <c r="BE370" s="155">
        <v>1.4E-2</v>
      </c>
      <c r="BF370" s="34">
        <v>14.2</v>
      </c>
      <c r="BG370" s="34">
        <v>3.2</v>
      </c>
      <c r="BH370" s="34">
        <v>1</v>
      </c>
      <c r="BI370" s="34">
        <v>1</v>
      </c>
      <c r="BJ370" s="34">
        <v>99</v>
      </c>
      <c r="BK370" s="34">
        <v>0</v>
      </c>
      <c r="BL370" s="34">
        <v>1</v>
      </c>
      <c r="BM370" s="34">
        <v>0.2</v>
      </c>
      <c r="BN370" s="34">
        <v>334</v>
      </c>
      <c r="BO370" s="34">
        <v>376</v>
      </c>
      <c r="BP370" s="34">
        <v>419</v>
      </c>
      <c r="BQ370" s="34">
        <v>466</v>
      </c>
      <c r="BR370" s="34">
        <v>0</v>
      </c>
      <c r="BS370" s="34">
        <v>1</v>
      </c>
      <c r="BT370" s="453"/>
      <c r="BU370" s="151">
        <v>0.77500000000000002</v>
      </c>
      <c r="BV370" s="151">
        <v>0.84</v>
      </c>
      <c r="BW370" s="151">
        <v>42.8</v>
      </c>
      <c r="BX370" s="151">
        <v>100</v>
      </c>
      <c r="BY370" s="151">
        <v>400</v>
      </c>
      <c r="BZ370" s="151">
        <v>572</v>
      </c>
      <c r="CA370" s="151">
        <v>0.3</v>
      </c>
      <c r="CB370" s="151">
        <v>1.5</v>
      </c>
      <c r="CC370" s="151">
        <v>-47</v>
      </c>
    </row>
    <row r="371" spans="1:81" x14ac:dyDescent="0.25">
      <c r="A371" s="44">
        <f t="shared" si="34"/>
        <v>2015</v>
      </c>
      <c r="B371" s="44" t="str">
        <f t="shared" si="34"/>
        <v>ABRIL</v>
      </c>
      <c r="C371" s="44">
        <v>18</v>
      </c>
      <c r="D371" s="44" t="str">
        <f t="shared" si="33"/>
        <v>ABRIL 2015 / 17</v>
      </c>
      <c r="E371" s="152"/>
      <c r="F371" s="189"/>
      <c r="G371" s="152"/>
      <c r="H371" s="152"/>
      <c r="I371" s="152"/>
      <c r="J371" s="152"/>
      <c r="K371" s="152"/>
      <c r="L371" s="152"/>
      <c r="M371" s="152"/>
      <c r="N371" s="152"/>
      <c r="O371" s="152"/>
      <c r="P371" s="152"/>
      <c r="Q371" s="152"/>
      <c r="R371" s="152"/>
      <c r="S371" s="152"/>
      <c r="T371" s="152"/>
      <c r="U371" s="152"/>
      <c r="V371" s="152"/>
      <c r="W371" s="152"/>
      <c r="X371" s="152"/>
      <c r="Y371" s="152"/>
      <c r="Z371" s="152"/>
      <c r="AA371" s="152"/>
      <c r="AB371" s="152"/>
      <c r="AC371" s="152"/>
      <c r="AD371" s="152"/>
      <c r="AE371" s="152"/>
      <c r="AF371" s="152"/>
      <c r="AG371" s="452"/>
      <c r="AH371" s="152"/>
      <c r="AI371" s="152"/>
      <c r="AJ371" s="152"/>
      <c r="AK371" s="152"/>
      <c r="AL371" s="152"/>
      <c r="AM371" s="152"/>
      <c r="AN371" s="152"/>
      <c r="AO371" s="152"/>
      <c r="AP371" s="152"/>
      <c r="AQ371" s="235"/>
      <c r="AR371" s="178">
        <v>17</v>
      </c>
      <c r="AS371" s="185">
        <v>42122</v>
      </c>
      <c r="AT371" s="179">
        <v>52602</v>
      </c>
      <c r="AU371" s="34" t="s">
        <v>131</v>
      </c>
      <c r="AV371" s="153">
        <v>0.78180000000000005</v>
      </c>
      <c r="AW371" s="34" t="s">
        <v>20</v>
      </c>
      <c r="AX371" s="34">
        <v>1</v>
      </c>
      <c r="AY371" s="34">
        <v>0.01</v>
      </c>
      <c r="AZ371" s="181">
        <v>0</v>
      </c>
      <c r="BA371" s="34">
        <v>43.5</v>
      </c>
      <c r="BB371" s="34">
        <v>-50.8</v>
      </c>
      <c r="BC371" s="34">
        <v>109</v>
      </c>
      <c r="BD371" s="34">
        <v>29</v>
      </c>
      <c r="BE371" s="155">
        <v>1.4E-2</v>
      </c>
      <c r="BF371" s="34">
        <v>14.2</v>
      </c>
      <c r="BG371" s="34">
        <v>3.3</v>
      </c>
      <c r="BH371" s="34">
        <v>1</v>
      </c>
      <c r="BI371" s="34">
        <v>1</v>
      </c>
      <c r="BJ371" s="34">
        <v>99</v>
      </c>
      <c r="BK371" s="34">
        <v>0</v>
      </c>
      <c r="BL371" s="34">
        <v>1</v>
      </c>
      <c r="BM371" s="34">
        <v>0.3</v>
      </c>
      <c r="BN371" s="34">
        <v>338</v>
      </c>
      <c r="BO371" s="34">
        <v>378</v>
      </c>
      <c r="BP371" s="34">
        <v>426</v>
      </c>
      <c r="BQ371" s="34">
        <v>469</v>
      </c>
      <c r="BR371" s="34">
        <v>0</v>
      </c>
      <c r="BS371" s="34">
        <v>1</v>
      </c>
      <c r="BT371" s="453"/>
      <c r="BU371" s="151">
        <v>0.77500000000000002</v>
      </c>
      <c r="BV371" s="151">
        <v>0.84</v>
      </c>
      <c r="BW371" s="151">
        <v>42.8</v>
      </c>
      <c r="BX371" s="151">
        <v>100</v>
      </c>
      <c r="BY371" s="151">
        <v>400</v>
      </c>
      <c r="BZ371" s="151">
        <v>572</v>
      </c>
      <c r="CA371" s="151">
        <v>0.3</v>
      </c>
      <c r="CB371" s="151">
        <v>1.5</v>
      </c>
      <c r="CC371" s="151">
        <v>-47</v>
      </c>
    </row>
    <row r="372" spans="1:81" x14ac:dyDescent="0.25">
      <c r="A372" s="44">
        <f t="shared" si="34"/>
        <v>2015</v>
      </c>
      <c r="B372" s="44" t="str">
        <f t="shared" si="34"/>
        <v>ABRIL</v>
      </c>
      <c r="C372" s="44">
        <v>19</v>
      </c>
      <c r="D372" s="44" t="str">
        <f t="shared" si="33"/>
        <v>ABRIL 2015 / 18</v>
      </c>
    </row>
    <row r="373" spans="1:81" x14ac:dyDescent="0.25">
      <c r="A373" s="44">
        <f t="shared" si="34"/>
        <v>2015</v>
      </c>
      <c r="B373" s="44" t="str">
        <f t="shared" si="34"/>
        <v>ABRIL</v>
      </c>
      <c r="C373" s="44">
        <v>20</v>
      </c>
      <c r="D373" s="44" t="str">
        <f t="shared" si="33"/>
        <v>ABRIL 2015 / 19</v>
      </c>
    </row>
    <row r="374" spans="1:81" x14ac:dyDescent="0.25">
      <c r="A374" s="44">
        <f t="shared" si="34"/>
        <v>2015</v>
      </c>
      <c r="B374" s="44" t="str">
        <f t="shared" si="34"/>
        <v>ABRIL</v>
      </c>
      <c r="C374" s="44">
        <v>21</v>
      </c>
      <c r="D374" s="44" t="str">
        <f t="shared" si="33"/>
        <v>ABRIL 2015 / 20</v>
      </c>
    </row>
    <row r="375" spans="1:81" x14ac:dyDescent="0.25">
      <c r="A375" s="44">
        <f t="shared" si="34"/>
        <v>2015</v>
      </c>
      <c r="B375" s="44" t="str">
        <f t="shared" si="34"/>
        <v>ABRIL</v>
      </c>
      <c r="C375" s="44">
        <v>22</v>
      </c>
      <c r="D375" s="44" t="str">
        <f t="shared" si="33"/>
        <v>ABRIL 2015 / 21</v>
      </c>
    </row>
    <row r="376" spans="1:81" x14ac:dyDescent="0.25">
      <c r="A376" s="44">
        <f t="shared" si="34"/>
        <v>2015</v>
      </c>
      <c r="B376" s="44" t="str">
        <f t="shared" si="34"/>
        <v>ABRIL</v>
      </c>
      <c r="C376" s="44">
        <v>23</v>
      </c>
      <c r="D376" s="44" t="str">
        <f t="shared" si="33"/>
        <v>ABRIL 2015 / 22</v>
      </c>
    </row>
    <row r="377" spans="1:81" x14ac:dyDescent="0.25">
      <c r="A377" s="44">
        <f t="shared" si="34"/>
        <v>2015</v>
      </c>
      <c r="B377" s="44" t="str">
        <f t="shared" si="34"/>
        <v>ABRIL</v>
      </c>
      <c r="C377" s="44">
        <v>24</v>
      </c>
      <c r="D377" s="44" t="str">
        <f t="shared" si="33"/>
        <v>ABRIL 2015 / 23</v>
      </c>
    </row>
    <row r="378" spans="1:81" x14ac:dyDescent="0.25">
      <c r="A378" s="44">
        <f t="shared" si="34"/>
        <v>2015</v>
      </c>
      <c r="B378" s="44" t="str">
        <f t="shared" si="34"/>
        <v>ABRIL</v>
      </c>
      <c r="C378" s="44">
        <v>25</v>
      </c>
      <c r="D378" s="44" t="str">
        <f t="shared" si="33"/>
        <v>ABRIL 2015 / 24</v>
      </c>
    </row>
    <row r="379" spans="1:81" x14ac:dyDescent="0.25">
      <c r="A379" s="44">
        <f t="shared" si="34"/>
        <v>2015</v>
      </c>
      <c r="B379" s="44" t="str">
        <f t="shared" si="34"/>
        <v>ABRIL</v>
      </c>
      <c r="C379" s="44">
        <v>26</v>
      </c>
      <c r="D379" s="44" t="str">
        <f t="shared" si="33"/>
        <v>ABRIL 2015 / 25</v>
      </c>
    </row>
    <row r="380" spans="1:81" x14ac:dyDescent="0.25">
      <c r="A380" s="44">
        <f t="shared" si="34"/>
        <v>2015</v>
      </c>
      <c r="B380" s="44" t="str">
        <f t="shared" si="34"/>
        <v>ABRIL</v>
      </c>
      <c r="C380" s="44">
        <v>27</v>
      </c>
      <c r="D380" s="44" t="str">
        <f t="shared" si="33"/>
        <v>ABRIL 2015 / 26</v>
      </c>
    </row>
    <row r="381" spans="1:81" x14ac:dyDescent="0.25">
      <c r="A381" s="44">
        <f t="shared" si="34"/>
        <v>2015</v>
      </c>
      <c r="B381" s="44" t="str">
        <f t="shared" si="34"/>
        <v>ABRIL</v>
      </c>
      <c r="C381" s="44">
        <v>28</v>
      </c>
      <c r="D381" s="44" t="str">
        <f t="shared" si="33"/>
        <v>ABRIL 2015 / 27</v>
      </c>
    </row>
    <row r="382" spans="1:81" x14ac:dyDescent="0.25">
      <c r="A382" s="44">
        <f t="shared" si="34"/>
        <v>2015</v>
      </c>
      <c r="B382" s="44" t="str">
        <f t="shared" si="34"/>
        <v>ABRIL</v>
      </c>
      <c r="C382" s="44">
        <v>29</v>
      </c>
      <c r="D382" s="44" t="str">
        <f t="shared" si="33"/>
        <v>ABRIL 2015 / 28</v>
      </c>
    </row>
    <row r="383" spans="1:81" x14ac:dyDescent="0.25">
      <c r="A383" s="44">
        <f t="shared" si="34"/>
        <v>2015</v>
      </c>
      <c r="B383" s="44" t="str">
        <f t="shared" si="34"/>
        <v>ABRIL</v>
      </c>
      <c r="C383" s="44">
        <v>30</v>
      </c>
      <c r="D383" s="44" t="str">
        <f t="shared" si="33"/>
        <v>ABRIL 2015 / 29</v>
      </c>
    </row>
    <row r="384" spans="1:81" x14ac:dyDescent="0.25">
      <c r="A384" s="44">
        <f t="shared" si="34"/>
        <v>2015</v>
      </c>
      <c r="B384" s="44" t="str">
        <f t="shared" si="34"/>
        <v>ABRIL</v>
      </c>
      <c r="C384" s="44">
        <v>31</v>
      </c>
      <c r="D384" s="44" t="str">
        <f t="shared" si="33"/>
        <v>ABRIL 2015 / 30</v>
      </c>
    </row>
    <row r="385" spans="1:81" s="206" customFormat="1" x14ac:dyDescent="0.25">
      <c r="D385" s="44" t="str">
        <f t="shared" si="33"/>
        <v>ABRIL 2015 / 31</v>
      </c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55"/>
      <c r="AB385" s="44"/>
      <c r="AC385" s="44"/>
      <c r="AD385" s="44"/>
      <c r="AE385" s="44"/>
      <c r="AF385" s="44"/>
      <c r="AG385" s="417"/>
      <c r="AH385" s="44"/>
      <c r="AI385" s="44"/>
      <c r="AJ385" s="44"/>
      <c r="AK385" s="44"/>
      <c r="AL385" s="44"/>
      <c r="AM385" s="44"/>
      <c r="AN385" s="44"/>
      <c r="AO385" s="44"/>
      <c r="AP385" s="44"/>
      <c r="AQ385" s="207"/>
      <c r="AR385" s="44"/>
      <c r="AS385" s="44"/>
      <c r="AT385" s="44"/>
      <c r="AU385" s="44"/>
      <c r="AV385" s="44"/>
      <c r="AW385" s="44"/>
      <c r="AX385" s="55"/>
      <c r="AY385" s="44"/>
      <c r="AZ385" s="44"/>
      <c r="BA385" s="44"/>
      <c r="BB385" s="44"/>
      <c r="BC385" s="44"/>
      <c r="BD385" s="44"/>
      <c r="BE385" s="44"/>
      <c r="BF385" s="44"/>
      <c r="BG385" s="44"/>
      <c r="BH385" s="44"/>
      <c r="BI385" s="44"/>
      <c r="BJ385" s="44"/>
      <c r="BK385" s="44"/>
      <c r="BL385" s="44"/>
      <c r="BM385" s="44"/>
      <c r="BN385" s="44"/>
      <c r="BO385" s="44"/>
      <c r="BP385" s="44"/>
      <c r="BQ385" s="44"/>
      <c r="BR385" s="44"/>
      <c r="BS385" s="44"/>
      <c r="BT385" s="411"/>
      <c r="BU385" s="44"/>
      <c r="BV385" s="55"/>
      <c r="BW385" s="44"/>
      <c r="BX385" s="44"/>
      <c r="BY385" s="44"/>
      <c r="BZ385" s="44"/>
      <c r="CA385" s="44"/>
      <c r="CB385" s="44"/>
      <c r="CC385" s="44"/>
    </row>
    <row r="386" spans="1:81" ht="15.75" x14ac:dyDescent="0.25">
      <c r="A386" s="44">
        <v>2015</v>
      </c>
      <c r="B386" s="44" t="s">
        <v>226</v>
      </c>
      <c r="C386" s="44">
        <v>1</v>
      </c>
      <c r="D386" s="208" t="s">
        <v>228</v>
      </c>
      <c r="E386" s="209">
        <f>IFERROR(AVERAGE(E355:E385),"")</f>
        <v>8</v>
      </c>
      <c r="F386" s="209">
        <f>IFERROR(AVERAGE(F355:F385),"")</f>
        <v>42108.933333333334</v>
      </c>
      <c r="G386" s="209">
        <f>IFERROR(AVERAGE(G355:G385),"")</f>
        <v>52316.133333333331</v>
      </c>
      <c r="H386" s="209" t="str">
        <f>IFERROR(AVERAGE(H355:H385),"")</f>
        <v/>
      </c>
      <c r="I386" s="209">
        <f>IFERROR(AVERAGE(I355:I385),"")</f>
        <v>0.77909333333333342</v>
      </c>
      <c r="J386" s="209" t="str">
        <f t="shared" ref="J386:BU386" si="35">IFERROR(AVERAGE(J355:J385),"")</f>
        <v/>
      </c>
      <c r="K386" s="209">
        <f t="shared" si="35"/>
        <v>0.5</v>
      </c>
      <c r="L386" s="209">
        <f t="shared" si="35"/>
        <v>0</v>
      </c>
      <c r="M386" s="209">
        <f t="shared" si="35"/>
        <v>0</v>
      </c>
      <c r="N386" s="209">
        <f t="shared" si="35"/>
        <v>43.5</v>
      </c>
      <c r="O386" s="209">
        <f t="shared" si="35"/>
        <v>-53.5</v>
      </c>
      <c r="P386" s="209">
        <f t="shared" si="35"/>
        <v>103.73333333333333</v>
      </c>
      <c r="Q386" s="209">
        <f t="shared" si="35"/>
        <v>30</v>
      </c>
      <c r="R386" s="209">
        <f t="shared" si="35"/>
        <v>0</v>
      </c>
      <c r="S386" s="209">
        <f t="shared" si="35"/>
        <v>12.066666666666665</v>
      </c>
      <c r="T386" s="209">
        <f t="shared" si="35"/>
        <v>2.9180000000000001</v>
      </c>
      <c r="U386" s="209">
        <f t="shared" si="35"/>
        <v>1</v>
      </c>
      <c r="V386" s="209">
        <f t="shared" si="35"/>
        <v>1</v>
      </c>
      <c r="W386" s="209">
        <f t="shared" si="35"/>
        <v>100</v>
      </c>
      <c r="X386" s="209">
        <f t="shared" si="35"/>
        <v>0</v>
      </c>
      <c r="Y386" s="209">
        <f t="shared" si="35"/>
        <v>0</v>
      </c>
      <c r="Z386" s="209">
        <f t="shared" si="35"/>
        <v>0.33999999999999997</v>
      </c>
      <c r="AA386" s="209">
        <f t="shared" si="35"/>
        <v>330.33333333333331</v>
      </c>
      <c r="AB386" s="209">
        <f t="shared" si="35"/>
        <v>361.53333333333336</v>
      </c>
      <c r="AC386" s="209">
        <f t="shared" si="35"/>
        <v>415.26666666666665</v>
      </c>
      <c r="AD386" s="209">
        <f t="shared" si="35"/>
        <v>494.4</v>
      </c>
      <c r="AE386" s="209">
        <f t="shared" si="35"/>
        <v>1.2</v>
      </c>
      <c r="AF386" s="209">
        <f t="shared" si="35"/>
        <v>0</v>
      </c>
      <c r="AG386" s="418" t="str">
        <f t="shared" si="35"/>
        <v/>
      </c>
      <c r="AH386" s="209">
        <f t="shared" si="35"/>
        <v>0.77500000000000024</v>
      </c>
      <c r="AI386" s="209">
        <f t="shared" si="35"/>
        <v>0.84</v>
      </c>
      <c r="AJ386" s="209">
        <f t="shared" si="35"/>
        <v>42.79999999999999</v>
      </c>
      <c r="AK386" s="209">
        <f t="shared" si="35"/>
        <v>100</v>
      </c>
      <c r="AL386" s="209">
        <f t="shared" si="35"/>
        <v>400</v>
      </c>
      <c r="AM386" s="209">
        <f t="shared" si="35"/>
        <v>572</v>
      </c>
      <c r="AN386" s="209">
        <f t="shared" si="35"/>
        <v>0.29999999999999993</v>
      </c>
      <c r="AO386" s="209">
        <f t="shared" si="35"/>
        <v>1.5</v>
      </c>
      <c r="AP386" s="209">
        <f t="shared" si="35"/>
        <v>-47</v>
      </c>
      <c r="AQ386" s="209" t="str">
        <f t="shared" si="35"/>
        <v/>
      </c>
      <c r="AR386" s="209">
        <f t="shared" si="35"/>
        <v>9</v>
      </c>
      <c r="AS386" s="209">
        <f t="shared" si="35"/>
        <v>42108.294117647056</v>
      </c>
      <c r="AT386" s="209">
        <f t="shared" si="35"/>
        <v>52286.823529411762</v>
      </c>
      <c r="AU386" s="209" t="str">
        <f t="shared" si="35"/>
        <v/>
      </c>
      <c r="AV386" s="209">
        <f t="shared" si="35"/>
        <v>0.78104117647058835</v>
      </c>
      <c r="AW386" s="209" t="str">
        <f t="shared" si="35"/>
        <v/>
      </c>
      <c r="AX386" s="210">
        <f t="shared" si="35"/>
        <v>1</v>
      </c>
      <c r="AY386" s="209">
        <f t="shared" si="35"/>
        <v>0.01</v>
      </c>
      <c r="AZ386" s="209">
        <f t="shared" si="35"/>
        <v>0</v>
      </c>
      <c r="BA386" s="209">
        <f t="shared" si="35"/>
        <v>43.5</v>
      </c>
      <c r="BB386" s="209">
        <f t="shared" si="35"/>
        <v>-50.847058823529409</v>
      </c>
      <c r="BC386" s="209">
        <f t="shared" si="35"/>
        <v>109.17647058823529</v>
      </c>
      <c r="BD386" s="209">
        <f t="shared" si="35"/>
        <v>29</v>
      </c>
      <c r="BE386" s="209">
        <f t="shared" si="35"/>
        <v>1.4000000000000005E-2</v>
      </c>
      <c r="BF386" s="209">
        <f t="shared" si="35"/>
        <v>14.529411764705877</v>
      </c>
      <c r="BG386" s="209">
        <f t="shared" si="35"/>
        <v>3.2352941176470598</v>
      </c>
      <c r="BH386" s="209">
        <f t="shared" si="35"/>
        <v>1</v>
      </c>
      <c r="BI386" s="209">
        <f t="shared" si="35"/>
        <v>1</v>
      </c>
      <c r="BJ386" s="209">
        <f t="shared" si="35"/>
        <v>99</v>
      </c>
      <c r="BK386" s="209">
        <f t="shared" si="35"/>
        <v>0</v>
      </c>
      <c r="BL386" s="209">
        <f t="shared" si="35"/>
        <v>1</v>
      </c>
      <c r="BM386" s="209">
        <f t="shared" si="35"/>
        <v>0.29999999999999993</v>
      </c>
      <c r="BN386" s="209">
        <f t="shared" si="35"/>
        <v>337.88235294117646</v>
      </c>
      <c r="BO386" s="209">
        <f t="shared" si="35"/>
        <v>376.1764705882353</v>
      </c>
      <c r="BP386" s="209">
        <f t="shared" si="35"/>
        <v>421.94117647058823</v>
      </c>
      <c r="BQ386" s="209">
        <f t="shared" si="35"/>
        <v>469.29411764705884</v>
      </c>
      <c r="BR386" s="209">
        <f t="shared" si="35"/>
        <v>0</v>
      </c>
      <c r="BS386" s="209">
        <f t="shared" si="35"/>
        <v>1</v>
      </c>
      <c r="BT386" s="412" t="str">
        <f t="shared" si="35"/>
        <v/>
      </c>
      <c r="BU386" s="209">
        <f t="shared" si="35"/>
        <v>0.77500000000000024</v>
      </c>
      <c r="BV386" s="210">
        <f>IFERROR(AVERAGE(BV355:BV385),"")</f>
        <v>0.84</v>
      </c>
      <c r="BW386" s="206"/>
      <c r="BX386" s="206"/>
      <c r="BY386" s="206"/>
      <c r="BZ386" s="206"/>
      <c r="CA386" s="206"/>
      <c r="CB386" s="206"/>
      <c r="CC386" s="206"/>
    </row>
    <row r="387" spans="1:81" x14ac:dyDescent="0.25">
      <c r="A387" s="44">
        <f>A386</f>
        <v>2015</v>
      </c>
      <c r="B387" s="44" t="str">
        <f>B386</f>
        <v>MAYO</v>
      </c>
      <c r="C387" s="44">
        <v>2</v>
      </c>
      <c r="D387" s="44" t="str">
        <f t="shared" ref="D387:D417" si="36">B386&amp;" "&amp;A386&amp;" / "&amp;C386</f>
        <v>MAYO 2015 / 1</v>
      </c>
      <c r="E387" s="178">
        <v>1</v>
      </c>
      <c r="F387" s="185">
        <v>42125</v>
      </c>
      <c r="G387" s="179">
        <v>52854</v>
      </c>
      <c r="H387" s="33" t="s">
        <v>130</v>
      </c>
      <c r="I387" s="153">
        <v>0.77880000000000005</v>
      </c>
      <c r="J387" s="34" t="s">
        <v>20</v>
      </c>
      <c r="K387" s="34">
        <v>0.5</v>
      </c>
      <c r="L387" s="34">
        <v>0</v>
      </c>
      <c r="M387" s="34">
        <v>0</v>
      </c>
      <c r="N387" s="34">
        <v>43.5</v>
      </c>
      <c r="O387" s="34">
        <v>-56</v>
      </c>
      <c r="P387" s="34">
        <v>105</v>
      </c>
      <c r="Q387" s="34">
        <v>30</v>
      </c>
      <c r="R387" s="155">
        <v>0</v>
      </c>
      <c r="S387" s="34">
        <v>12</v>
      </c>
      <c r="T387" s="34">
        <v>2.92</v>
      </c>
      <c r="U387" s="34">
        <v>1</v>
      </c>
      <c r="V387" s="34">
        <v>1</v>
      </c>
      <c r="W387" s="34">
        <v>100</v>
      </c>
      <c r="X387" s="34">
        <v>0</v>
      </c>
      <c r="Y387" s="34">
        <v>0</v>
      </c>
      <c r="Z387" s="34">
        <v>0.3</v>
      </c>
      <c r="AA387" s="34">
        <v>327</v>
      </c>
      <c r="AB387" s="34">
        <v>357</v>
      </c>
      <c r="AC387" s="34">
        <v>410</v>
      </c>
      <c r="AD387" s="34">
        <v>487</v>
      </c>
      <c r="AE387" s="34">
        <v>1</v>
      </c>
      <c r="AF387" s="34">
        <v>0</v>
      </c>
      <c r="AG387" s="450"/>
      <c r="AH387" s="151">
        <v>0.77500000000000002</v>
      </c>
      <c r="AI387" s="151">
        <v>0.84</v>
      </c>
      <c r="AJ387" s="151">
        <v>42.8</v>
      </c>
      <c r="AK387" s="151">
        <v>100</v>
      </c>
      <c r="AL387" s="151">
        <v>400</v>
      </c>
      <c r="AM387" s="151">
        <v>572</v>
      </c>
      <c r="AN387" s="151">
        <v>0.3</v>
      </c>
      <c r="AO387" s="151">
        <v>1.5</v>
      </c>
      <c r="AP387" s="151">
        <v>-47</v>
      </c>
      <c r="AQ387" s="235"/>
      <c r="AR387" s="178">
        <v>1</v>
      </c>
      <c r="AS387" s="185">
        <v>42125</v>
      </c>
      <c r="AT387" s="179">
        <v>52835</v>
      </c>
      <c r="AU387" s="33" t="s">
        <v>132</v>
      </c>
      <c r="AV387" s="153">
        <v>0.78220000000000001</v>
      </c>
      <c r="AW387" s="34" t="s">
        <v>20</v>
      </c>
      <c r="AX387" s="34">
        <v>1</v>
      </c>
      <c r="AY387" s="34">
        <v>0.01</v>
      </c>
      <c r="AZ387" s="34">
        <v>0</v>
      </c>
      <c r="BA387" s="34">
        <v>43.5</v>
      </c>
      <c r="BB387" s="34">
        <v>-50.5</v>
      </c>
      <c r="BC387" s="34">
        <v>108</v>
      </c>
      <c r="BD387" s="34">
        <v>29</v>
      </c>
      <c r="BE387" s="155">
        <v>1.4E-2</v>
      </c>
      <c r="BF387" s="34">
        <v>14.2</v>
      </c>
      <c r="BG387" s="34">
        <v>3.3</v>
      </c>
      <c r="BH387" s="34">
        <v>1</v>
      </c>
      <c r="BI387" s="34">
        <v>1</v>
      </c>
      <c r="BJ387" s="34">
        <v>99</v>
      </c>
      <c r="BK387" s="34">
        <v>0</v>
      </c>
      <c r="BL387" s="34">
        <v>1</v>
      </c>
      <c r="BM387" s="34">
        <v>0.3</v>
      </c>
      <c r="BN387" s="34">
        <v>338</v>
      </c>
      <c r="BO387" s="34">
        <v>376</v>
      </c>
      <c r="BP387" s="34">
        <v>424</v>
      </c>
      <c r="BQ387" s="34">
        <v>473</v>
      </c>
      <c r="BR387" s="34">
        <v>0</v>
      </c>
      <c r="BS387" s="34">
        <v>1</v>
      </c>
      <c r="BT387" s="453"/>
      <c r="BU387" s="151">
        <v>0.77500000000000002</v>
      </c>
      <c r="BV387" s="151">
        <v>0.84</v>
      </c>
      <c r="BW387" s="151">
        <v>42.8</v>
      </c>
      <c r="BX387" s="151">
        <v>100</v>
      </c>
      <c r="BY387" s="151">
        <v>400</v>
      </c>
      <c r="BZ387" s="151">
        <v>572</v>
      </c>
      <c r="CA387" s="151">
        <v>0.3</v>
      </c>
      <c r="CB387" s="151">
        <v>1.5</v>
      </c>
      <c r="CC387" s="151">
        <v>-47</v>
      </c>
    </row>
    <row r="388" spans="1:81" x14ac:dyDescent="0.25">
      <c r="A388" s="44">
        <f t="shared" ref="A388:B416" si="37">A387</f>
        <v>2015</v>
      </c>
      <c r="B388" s="44" t="str">
        <f t="shared" si="37"/>
        <v>MAYO</v>
      </c>
      <c r="C388" s="44">
        <v>3</v>
      </c>
      <c r="D388" s="44" t="str">
        <f t="shared" si="36"/>
        <v>MAYO 2015 / 2</v>
      </c>
      <c r="E388" s="178">
        <v>2</v>
      </c>
      <c r="F388" s="185">
        <v>42126</v>
      </c>
      <c r="G388" s="179">
        <v>52860</v>
      </c>
      <c r="H388" s="34" t="s">
        <v>131</v>
      </c>
      <c r="I388" s="153">
        <v>0.77959999999999996</v>
      </c>
      <c r="J388" s="34" t="s">
        <v>20</v>
      </c>
      <c r="K388" s="34">
        <v>0.5</v>
      </c>
      <c r="L388" s="34">
        <v>0</v>
      </c>
      <c r="M388" s="34">
        <v>0</v>
      </c>
      <c r="N388" s="34">
        <v>43.5</v>
      </c>
      <c r="O388" s="34">
        <v>-55.5</v>
      </c>
      <c r="P388" s="34">
        <v>105</v>
      </c>
      <c r="Q388" s="34">
        <v>30</v>
      </c>
      <c r="R388" s="155">
        <v>0</v>
      </c>
      <c r="S388" s="34">
        <v>12</v>
      </c>
      <c r="T388" s="34">
        <v>2.97</v>
      </c>
      <c r="U388" s="34">
        <v>1</v>
      </c>
      <c r="V388" s="34">
        <v>1</v>
      </c>
      <c r="W388" s="34">
        <v>100</v>
      </c>
      <c r="X388" s="34">
        <v>0</v>
      </c>
      <c r="Y388" s="34">
        <v>0</v>
      </c>
      <c r="Z388" s="34">
        <v>0.3</v>
      </c>
      <c r="AA388" s="34">
        <v>332</v>
      </c>
      <c r="AB388" s="34">
        <v>364</v>
      </c>
      <c r="AC388" s="34">
        <v>414</v>
      </c>
      <c r="AD388" s="34">
        <v>495</v>
      </c>
      <c r="AE388" s="34">
        <v>1</v>
      </c>
      <c r="AF388" s="34">
        <v>0</v>
      </c>
      <c r="AG388" s="450"/>
      <c r="AH388" s="151">
        <v>0.77500000000000002</v>
      </c>
      <c r="AI388" s="151">
        <v>0.84</v>
      </c>
      <c r="AJ388" s="151">
        <v>42.8</v>
      </c>
      <c r="AK388" s="151">
        <v>100</v>
      </c>
      <c r="AL388" s="151">
        <v>400</v>
      </c>
      <c r="AM388" s="151">
        <v>572</v>
      </c>
      <c r="AN388" s="151">
        <v>0.3</v>
      </c>
      <c r="AO388" s="151">
        <v>1.5</v>
      </c>
      <c r="AP388" s="151">
        <v>-47</v>
      </c>
      <c r="AQ388" s="235"/>
      <c r="AR388" s="178">
        <v>2</v>
      </c>
      <c r="AS388" s="185">
        <v>42127</v>
      </c>
      <c r="AT388" s="179">
        <v>52863</v>
      </c>
      <c r="AU388" s="34" t="s">
        <v>156</v>
      </c>
      <c r="AV388" s="153">
        <v>0.78180000000000005</v>
      </c>
      <c r="AW388" s="34" t="s">
        <v>20</v>
      </c>
      <c r="AX388" s="34">
        <v>1</v>
      </c>
      <c r="AY388" s="34">
        <v>0.01</v>
      </c>
      <c r="AZ388" s="34">
        <v>0</v>
      </c>
      <c r="BA388" s="34">
        <v>43.5</v>
      </c>
      <c r="BB388" s="34">
        <v>-51.8</v>
      </c>
      <c r="BC388" s="34">
        <v>109</v>
      </c>
      <c r="BD388" s="34">
        <v>29</v>
      </c>
      <c r="BE388" s="155">
        <v>1.4E-2</v>
      </c>
      <c r="BF388" s="34">
        <v>14.2</v>
      </c>
      <c r="BG388" s="34">
        <v>3.2</v>
      </c>
      <c r="BH388" s="34">
        <v>1</v>
      </c>
      <c r="BI388" s="34">
        <v>1</v>
      </c>
      <c r="BJ388" s="34">
        <v>99</v>
      </c>
      <c r="BK388" s="34">
        <v>0</v>
      </c>
      <c r="BL388" s="34">
        <v>1</v>
      </c>
      <c r="BM388" s="34">
        <v>0.2</v>
      </c>
      <c r="BN388" s="34">
        <v>334</v>
      </c>
      <c r="BO388" s="34">
        <v>376</v>
      </c>
      <c r="BP388" s="34">
        <v>419</v>
      </c>
      <c r="BQ388" s="34">
        <v>466</v>
      </c>
      <c r="BR388" s="34">
        <v>0</v>
      </c>
      <c r="BS388" s="34">
        <v>1</v>
      </c>
      <c r="BT388" s="453"/>
      <c r="BU388" s="151">
        <v>0.77500000000000002</v>
      </c>
      <c r="BV388" s="151">
        <v>0.84</v>
      </c>
      <c r="BW388" s="151">
        <v>42.8</v>
      </c>
      <c r="BX388" s="151">
        <v>100</v>
      </c>
      <c r="BY388" s="151">
        <v>400</v>
      </c>
      <c r="BZ388" s="151">
        <v>572</v>
      </c>
      <c r="CA388" s="151">
        <v>0.3</v>
      </c>
      <c r="CB388" s="151">
        <v>1.5</v>
      </c>
      <c r="CC388" s="151">
        <v>-47</v>
      </c>
    </row>
    <row r="389" spans="1:81" x14ac:dyDescent="0.25">
      <c r="A389" s="44">
        <f t="shared" si="37"/>
        <v>2015</v>
      </c>
      <c r="B389" s="44" t="str">
        <f t="shared" si="37"/>
        <v>MAYO</v>
      </c>
      <c r="C389" s="44">
        <v>4</v>
      </c>
      <c r="D389" s="44" t="str">
        <f t="shared" si="36"/>
        <v>MAYO 2015 / 3</v>
      </c>
      <c r="E389" s="178">
        <v>3</v>
      </c>
      <c r="F389" s="185">
        <v>42127</v>
      </c>
      <c r="G389" s="179">
        <v>52876</v>
      </c>
      <c r="H389" s="34" t="s">
        <v>130</v>
      </c>
      <c r="I389" s="153">
        <v>0.7792</v>
      </c>
      <c r="J389" s="34" t="s">
        <v>20</v>
      </c>
      <c r="K389" s="34">
        <v>0.5</v>
      </c>
      <c r="L389" s="34">
        <v>0</v>
      </c>
      <c r="M389" s="34">
        <v>0</v>
      </c>
      <c r="N389" s="34">
        <v>43.5</v>
      </c>
      <c r="O389" s="34">
        <v>-51.5</v>
      </c>
      <c r="P389" s="34">
        <v>105</v>
      </c>
      <c r="Q389" s="34">
        <v>30</v>
      </c>
      <c r="R389" s="155">
        <v>0</v>
      </c>
      <c r="S389" s="34">
        <v>12.1</v>
      </c>
      <c r="T389" s="34">
        <v>2.92</v>
      </c>
      <c r="U389" s="34">
        <v>1</v>
      </c>
      <c r="V389" s="34">
        <v>1</v>
      </c>
      <c r="W389" s="34">
        <v>100</v>
      </c>
      <c r="X389" s="34">
        <v>0</v>
      </c>
      <c r="Y389" s="34">
        <v>0</v>
      </c>
      <c r="Z389" s="34">
        <v>0.3</v>
      </c>
      <c r="AA389" s="34">
        <v>328</v>
      </c>
      <c r="AB389" s="34">
        <v>361</v>
      </c>
      <c r="AC389" s="34">
        <v>414</v>
      </c>
      <c r="AD389" s="34">
        <v>492</v>
      </c>
      <c r="AE389" s="34">
        <v>1.5</v>
      </c>
      <c r="AF389" s="34">
        <v>0</v>
      </c>
      <c r="AG389" s="450"/>
      <c r="AH389" s="151">
        <v>0.77500000000000002</v>
      </c>
      <c r="AI389" s="151">
        <v>0.84</v>
      </c>
      <c r="AJ389" s="151">
        <v>42.8</v>
      </c>
      <c r="AK389" s="151">
        <v>100</v>
      </c>
      <c r="AL389" s="151">
        <v>400</v>
      </c>
      <c r="AM389" s="151">
        <v>572</v>
      </c>
      <c r="AN389" s="151">
        <v>0.3</v>
      </c>
      <c r="AO389" s="151">
        <v>1.5</v>
      </c>
      <c r="AP389" s="151">
        <v>-47</v>
      </c>
      <c r="AQ389" s="235"/>
      <c r="AR389" s="178">
        <v>3</v>
      </c>
      <c r="AS389" s="185">
        <v>42129</v>
      </c>
      <c r="AT389" s="179">
        <v>52887</v>
      </c>
      <c r="AU389" s="34" t="s">
        <v>132</v>
      </c>
      <c r="AV389" s="153">
        <v>0.78159999999999996</v>
      </c>
      <c r="AW389" s="34" t="s">
        <v>20</v>
      </c>
      <c r="AX389" s="34">
        <v>1</v>
      </c>
      <c r="AY389" s="34">
        <v>0.01</v>
      </c>
      <c r="AZ389" s="34">
        <v>0</v>
      </c>
      <c r="BA389" s="34">
        <v>43.5</v>
      </c>
      <c r="BB389" s="34">
        <v>-52</v>
      </c>
      <c r="BC389" s="34">
        <v>106</v>
      </c>
      <c r="BD389" s="34">
        <v>29</v>
      </c>
      <c r="BE389" s="155">
        <v>1.4E-2</v>
      </c>
      <c r="BF389" s="34">
        <v>14.2</v>
      </c>
      <c r="BG389" s="34">
        <v>3.3</v>
      </c>
      <c r="BH389" s="34">
        <v>1</v>
      </c>
      <c r="BI389" s="34">
        <v>1</v>
      </c>
      <c r="BJ389" s="34">
        <v>99</v>
      </c>
      <c r="BK389" s="34">
        <v>0</v>
      </c>
      <c r="BL389" s="34">
        <v>1</v>
      </c>
      <c r="BM389" s="34">
        <v>0.2</v>
      </c>
      <c r="BN389" s="34">
        <v>334</v>
      </c>
      <c r="BO389" s="34">
        <v>376</v>
      </c>
      <c r="BP389" s="34">
        <v>421</v>
      </c>
      <c r="BQ389" s="34">
        <v>466</v>
      </c>
      <c r="BR389" s="34">
        <v>0</v>
      </c>
      <c r="BS389" s="34">
        <v>1</v>
      </c>
      <c r="BT389" s="453"/>
      <c r="BU389" s="151">
        <v>0.77500000000000002</v>
      </c>
      <c r="BV389" s="151">
        <v>0.84</v>
      </c>
      <c r="BW389" s="151">
        <v>42.8</v>
      </c>
      <c r="BX389" s="151">
        <v>100</v>
      </c>
      <c r="BY389" s="151">
        <v>400</v>
      </c>
      <c r="BZ389" s="151">
        <v>572</v>
      </c>
      <c r="CA389" s="151">
        <v>0.3</v>
      </c>
      <c r="CB389" s="151">
        <v>1.5</v>
      </c>
      <c r="CC389" s="151">
        <v>-47</v>
      </c>
    </row>
    <row r="390" spans="1:81" x14ac:dyDescent="0.25">
      <c r="A390" s="44">
        <f t="shared" si="37"/>
        <v>2015</v>
      </c>
      <c r="B390" s="44" t="str">
        <f t="shared" si="37"/>
        <v>MAYO</v>
      </c>
      <c r="C390" s="44">
        <v>5</v>
      </c>
      <c r="D390" s="44" t="str">
        <f t="shared" si="36"/>
        <v>MAYO 2015 / 4</v>
      </c>
      <c r="E390" s="178">
        <v>4</v>
      </c>
      <c r="F390" s="185">
        <v>42131</v>
      </c>
      <c r="G390" s="179">
        <v>52957</v>
      </c>
      <c r="H390" s="34" t="s">
        <v>132</v>
      </c>
      <c r="I390" s="153">
        <v>0.7792</v>
      </c>
      <c r="J390" s="34" t="s">
        <v>20</v>
      </c>
      <c r="K390" s="34">
        <v>0.5</v>
      </c>
      <c r="L390" s="34">
        <v>0</v>
      </c>
      <c r="M390" s="34">
        <v>0</v>
      </c>
      <c r="N390" s="34">
        <v>43.5</v>
      </c>
      <c r="O390" s="34">
        <v>-55.5</v>
      </c>
      <c r="P390" s="34">
        <v>105</v>
      </c>
      <c r="Q390" s="34">
        <v>30</v>
      </c>
      <c r="R390" s="155">
        <v>0</v>
      </c>
      <c r="S390" s="34">
        <v>12.1</v>
      </c>
      <c r="T390" s="34">
        <v>2.95</v>
      </c>
      <c r="U390" s="34">
        <v>1</v>
      </c>
      <c r="V390" s="34">
        <v>1</v>
      </c>
      <c r="W390" s="34">
        <v>100</v>
      </c>
      <c r="X390" s="34">
        <v>0</v>
      </c>
      <c r="Y390" s="34">
        <v>0</v>
      </c>
      <c r="Z390" s="34">
        <v>0.3</v>
      </c>
      <c r="AA390" s="34">
        <v>329</v>
      </c>
      <c r="AB390" s="34">
        <v>363</v>
      </c>
      <c r="AC390" s="34">
        <v>413</v>
      </c>
      <c r="AD390" s="34">
        <v>490</v>
      </c>
      <c r="AE390" s="34">
        <v>1.5</v>
      </c>
      <c r="AF390" s="34">
        <v>0</v>
      </c>
      <c r="AG390" s="450"/>
      <c r="AH390" s="151">
        <v>0.77500000000000002</v>
      </c>
      <c r="AI390" s="151">
        <v>0.84</v>
      </c>
      <c r="AJ390" s="151">
        <v>42.8</v>
      </c>
      <c r="AK390" s="151">
        <v>100</v>
      </c>
      <c r="AL390" s="151">
        <v>400</v>
      </c>
      <c r="AM390" s="151">
        <v>572</v>
      </c>
      <c r="AN390" s="151">
        <v>0.3</v>
      </c>
      <c r="AO390" s="151">
        <v>1.5</v>
      </c>
      <c r="AP390" s="151">
        <v>-47</v>
      </c>
      <c r="AQ390" s="235"/>
      <c r="AR390" s="178">
        <v>4</v>
      </c>
      <c r="AS390" s="185">
        <v>42129</v>
      </c>
      <c r="AT390" s="179">
        <v>52889</v>
      </c>
      <c r="AU390" s="34" t="s">
        <v>131</v>
      </c>
      <c r="AV390" s="153">
        <v>0.78180000000000005</v>
      </c>
      <c r="AW390" s="34" t="s">
        <v>20</v>
      </c>
      <c r="AX390" s="34">
        <v>1</v>
      </c>
      <c r="AY390" s="34">
        <v>0.01</v>
      </c>
      <c r="AZ390" s="34">
        <v>0</v>
      </c>
      <c r="BA390" s="34">
        <v>43.5</v>
      </c>
      <c r="BB390" s="34">
        <v>-50.9</v>
      </c>
      <c r="BC390" s="34">
        <v>108</v>
      </c>
      <c r="BD390" s="34">
        <v>29</v>
      </c>
      <c r="BE390" s="155">
        <v>1.4E-2</v>
      </c>
      <c r="BF390" s="34">
        <v>14.2</v>
      </c>
      <c r="BG390" s="34">
        <v>3.3</v>
      </c>
      <c r="BH390" s="34">
        <v>1</v>
      </c>
      <c r="BI390" s="34">
        <v>1</v>
      </c>
      <c r="BJ390" s="34">
        <v>99</v>
      </c>
      <c r="BK390" s="34">
        <v>0</v>
      </c>
      <c r="BL390" s="34">
        <v>1</v>
      </c>
      <c r="BM390" s="34">
        <v>0.2</v>
      </c>
      <c r="BN390" s="34">
        <v>338</v>
      </c>
      <c r="BO390" s="34">
        <v>376</v>
      </c>
      <c r="BP390" s="34">
        <v>424</v>
      </c>
      <c r="BQ390" s="34">
        <v>468</v>
      </c>
      <c r="BR390" s="34">
        <v>0</v>
      </c>
      <c r="BS390" s="34">
        <v>1</v>
      </c>
      <c r="BT390" s="453"/>
      <c r="BU390" s="151">
        <v>0.77500000000000002</v>
      </c>
      <c r="BV390" s="151">
        <v>0.84</v>
      </c>
      <c r="BW390" s="151">
        <v>42.8</v>
      </c>
      <c r="BX390" s="151">
        <v>100</v>
      </c>
      <c r="BY390" s="151">
        <v>400</v>
      </c>
      <c r="BZ390" s="151">
        <v>572</v>
      </c>
      <c r="CA390" s="151">
        <v>0.3</v>
      </c>
      <c r="CB390" s="151">
        <v>1.5</v>
      </c>
      <c r="CC390" s="151">
        <v>-47</v>
      </c>
    </row>
    <row r="391" spans="1:81" x14ac:dyDescent="0.25">
      <c r="A391" s="44">
        <f t="shared" si="37"/>
        <v>2015</v>
      </c>
      <c r="B391" s="44" t="str">
        <f t="shared" si="37"/>
        <v>MAYO</v>
      </c>
      <c r="C391" s="44">
        <v>6</v>
      </c>
      <c r="D391" s="44" t="str">
        <f t="shared" si="36"/>
        <v>MAYO 2015 / 5</v>
      </c>
      <c r="E391" s="178">
        <v>5</v>
      </c>
      <c r="F391" s="185">
        <v>42132</v>
      </c>
      <c r="G391" s="179">
        <v>52990</v>
      </c>
      <c r="H391" s="34" t="s">
        <v>130</v>
      </c>
      <c r="I391" s="153">
        <v>0.7792</v>
      </c>
      <c r="J391" s="34" t="s">
        <v>20</v>
      </c>
      <c r="K391" s="34">
        <v>0.5</v>
      </c>
      <c r="L391" s="34">
        <v>0</v>
      </c>
      <c r="M391" s="34">
        <v>0</v>
      </c>
      <c r="N391" s="34">
        <v>43.5</v>
      </c>
      <c r="O391" s="34">
        <v>-55.5</v>
      </c>
      <c r="P391" s="34">
        <v>105</v>
      </c>
      <c r="Q391" s="34">
        <v>30</v>
      </c>
      <c r="R391" s="155">
        <v>0</v>
      </c>
      <c r="S391" s="34">
        <v>12.1</v>
      </c>
      <c r="T391" s="34">
        <v>2.97</v>
      </c>
      <c r="U391" s="34">
        <v>1</v>
      </c>
      <c r="V391" s="34">
        <v>1</v>
      </c>
      <c r="W391" s="34">
        <v>100</v>
      </c>
      <c r="X391" s="34">
        <v>0</v>
      </c>
      <c r="Y391" s="34">
        <v>0</v>
      </c>
      <c r="Z391" s="34">
        <v>0.3</v>
      </c>
      <c r="AA391" s="34">
        <v>330</v>
      </c>
      <c r="AB391" s="34">
        <v>362</v>
      </c>
      <c r="AC391" s="34">
        <v>414</v>
      </c>
      <c r="AD391" s="34">
        <v>493</v>
      </c>
      <c r="AE391" s="34">
        <v>1.5</v>
      </c>
      <c r="AF391" s="34">
        <v>0</v>
      </c>
      <c r="AG391" s="450"/>
      <c r="AH391" s="151">
        <v>0.77500000000000002</v>
      </c>
      <c r="AI391" s="151">
        <v>0.84</v>
      </c>
      <c r="AJ391" s="151">
        <v>42.8</v>
      </c>
      <c r="AK391" s="151">
        <v>100</v>
      </c>
      <c r="AL391" s="151">
        <v>400</v>
      </c>
      <c r="AM391" s="151">
        <v>572</v>
      </c>
      <c r="AN391" s="151">
        <v>0.3</v>
      </c>
      <c r="AO391" s="151">
        <v>1.5</v>
      </c>
      <c r="AP391" s="151">
        <v>-47</v>
      </c>
      <c r="AQ391" s="235"/>
      <c r="AR391" s="178">
        <v>5</v>
      </c>
      <c r="AS391" s="185">
        <v>42131</v>
      </c>
      <c r="AT391" s="179">
        <v>52943</v>
      </c>
      <c r="AU391" s="34" t="s">
        <v>156</v>
      </c>
      <c r="AV391" s="153">
        <v>0.78180000000000005</v>
      </c>
      <c r="AW391" s="34" t="s">
        <v>20</v>
      </c>
      <c r="AX391" s="34">
        <v>1</v>
      </c>
      <c r="AY391" s="34">
        <v>0.01</v>
      </c>
      <c r="AZ391" s="34">
        <v>0</v>
      </c>
      <c r="BA391" s="34">
        <v>43.5</v>
      </c>
      <c r="BB391" s="34">
        <v>-51.5</v>
      </c>
      <c r="BC391" s="34">
        <v>107</v>
      </c>
      <c r="BD391" s="34">
        <v>29</v>
      </c>
      <c r="BE391" s="155">
        <v>1.4E-2</v>
      </c>
      <c r="BF391" s="34">
        <v>14.2</v>
      </c>
      <c r="BG391" s="34">
        <v>3.4</v>
      </c>
      <c r="BH391" s="34">
        <v>1</v>
      </c>
      <c r="BI391" s="34">
        <v>1</v>
      </c>
      <c r="BJ391" s="34">
        <v>99</v>
      </c>
      <c r="BK391" s="34">
        <v>0</v>
      </c>
      <c r="BL391" s="34">
        <v>1</v>
      </c>
      <c r="BM391" s="34">
        <v>0.2</v>
      </c>
      <c r="BN391" s="34">
        <v>338</v>
      </c>
      <c r="BO391" s="34">
        <v>3776</v>
      </c>
      <c r="BP391" s="34">
        <v>423</v>
      </c>
      <c r="BQ391" s="34">
        <v>468</v>
      </c>
      <c r="BR391" s="34">
        <v>0</v>
      </c>
      <c r="BS391" s="34">
        <v>1</v>
      </c>
      <c r="BT391" s="453"/>
      <c r="BU391" s="151">
        <v>0.77500000000000002</v>
      </c>
      <c r="BV391" s="151">
        <v>0.84</v>
      </c>
      <c r="BW391" s="151">
        <v>42.8</v>
      </c>
      <c r="BX391" s="151">
        <v>100</v>
      </c>
      <c r="BY391" s="151">
        <v>400</v>
      </c>
      <c r="BZ391" s="151">
        <v>572</v>
      </c>
      <c r="CA391" s="151">
        <v>0.3</v>
      </c>
      <c r="CB391" s="151">
        <v>1.5</v>
      </c>
      <c r="CC391" s="151">
        <v>-47</v>
      </c>
    </row>
    <row r="392" spans="1:81" x14ac:dyDescent="0.25">
      <c r="A392" s="44">
        <f t="shared" si="37"/>
        <v>2015</v>
      </c>
      <c r="B392" s="44" t="str">
        <f t="shared" si="37"/>
        <v>MAYO</v>
      </c>
      <c r="C392" s="44">
        <v>7</v>
      </c>
      <c r="D392" s="44" t="str">
        <f t="shared" si="36"/>
        <v>MAYO 2015 / 6</v>
      </c>
      <c r="E392" s="178">
        <v>6</v>
      </c>
      <c r="F392" s="185">
        <v>42133</v>
      </c>
      <c r="G392" s="179">
        <v>53011</v>
      </c>
      <c r="H392" s="34" t="s">
        <v>131</v>
      </c>
      <c r="I392" s="153">
        <v>0.7792</v>
      </c>
      <c r="J392" s="34" t="s">
        <v>20</v>
      </c>
      <c r="K392" s="34">
        <v>0.5</v>
      </c>
      <c r="L392" s="34">
        <v>0</v>
      </c>
      <c r="M392" s="34">
        <v>0</v>
      </c>
      <c r="N392" s="34">
        <v>43.5</v>
      </c>
      <c r="O392" s="34">
        <v>-55</v>
      </c>
      <c r="P392" s="34">
        <v>105</v>
      </c>
      <c r="Q392" s="34">
        <v>30</v>
      </c>
      <c r="R392" s="155">
        <v>0</v>
      </c>
      <c r="S392" s="34">
        <v>12.1</v>
      </c>
      <c r="T392" s="34">
        <v>2.96</v>
      </c>
      <c r="U392" s="34">
        <v>1</v>
      </c>
      <c r="V392" s="34">
        <v>1</v>
      </c>
      <c r="W392" s="34">
        <v>100</v>
      </c>
      <c r="X392" s="34">
        <v>0</v>
      </c>
      <c r="Y392" s="34">
        <v>0</v>
      </c>
      <c r="Z392" s="34">
        <v>0.3</v>
      </c>
      <c r="AA392" s="34">
        <v>332</v>
      </c>
      <c r="AB392" s="34">
        <v>363</v>
      </c>
      <c r="AC392" s="34">
        <v>415</v>
      </c>
      <c r="AD392" s="34">
        <v>493</v>
      </c>
      <c r="AE392" s="34">
        <v>1.5</v>
      </c>
      <c r="AF392" s="34">
        <v>0</v>
      </c>
      <c r="AG392" s="450"/>
      <c r="AH392" s="151">
        <v>0.77500000000000002</v>
      </c>
      <c r="AI392" s="151">
        <v>0.84</v>
      </c>
      <c r="AJ392" s="151">
        <v>42.8</v>
      </c>
      <c r="AK392" s="151">
        <v>100</v>
      </c>
      <c r="AL392" s="151">
        <v>400</v>
      </c>
      <c r="AM392" s="151">
        <v>572</v>
      </c>
      <c r="AN392" s="151">
        <v>0.3</v>
      </c>
      <c r="AO392" s="151">
        <v>1.5</v>
      </c>
      <c r="AP392" s="151">
        <v>-47</v>
      </c>
      <c r="AQ392" s="235"/>
      <c r="AR392" s="178">
        <v>6</v>
      </c>
      <c r="AS392" s="185">
        <v>42135</v>
      </c>
      <c r="AT392" s="179">
        <v>53019</v>
      </c>
      <c r="AU392" s="34" t="s">
        <v>132</v>
      </c>
      <c r="AV392" s="153">
        <v>0.78180000000000005</v>
      </c>
      <c r="AW392" s="34" t="s">
        <v>20</v>
      </c>
      <c r="AX392" s="34">
        <v>1</v>
      </c>
      <c r="AY392" s="34">
        <v>0.01</v>
      </c>
      <c r="AZ392" s="34">
        <v>0</v>
      </c>
      <c r="BA392" s="34">
        <v>43.5</v>
      </c>
      <c r="BB392" s="34">
        <v>-51.9</v>
      </c>
      <c r="BC392" s="34">
        <v>108</v>
      </c>
      <c r="BD392" s="34">
        <v>29</v>
      </c>
      <c r="BE392" s="155">
        <v>1.4E-2</v>
      </c>
      <c r="BF392" s="34">
        <v>14.2</v>
      </c>
      <c r="BG392" s="34">
        <v>3.4</v>
      </c>
      <c r="BH392" s="34">
        <v>1</v>
      </c>
      <c r="BI392" s="34">
        <v>1</v>
      </c>
      <c r="BJ392" s="34">
        <v>99</v>
      </c>
      <c r="BK392" s="34">
        <v>0</v>
      </c>
      <c r="BL392" s="34">
        <v>1</v>
      </c>
      <c r="BM392" s="34">
        <v>0.2</v>
      </c>
      <c r="BN392" s="34">
        <v>336</v>
      </c>
      <c r="BO392" s="34">
        <v>374</v>
      </c>
      <c r="BP392" s="34">
        <v>421</v>
      </c>
      <c r="BQ392" s="34">
        <v>468</v>
      </c>
      <c r="BR392" s="34">
        <v>0</v>
      </c>
      <c r="BS392" s="34">
        <v>1</v>
      </c>
      <c r="BT392" s="453"/>
      <c r="BU392" s="151">
        <v>0.77500000000000002</v>
      </c>
      <c r="BV392" s="151">
        <v>0.84</v>
      </c>
      <c r="BW392" s="151">
        <v>42.8</v>
      </c>
      <c r="BX392" s="151">
        <v>100</v>
      </c>
      <c r="BY392" s="151">
        <v>400</v>
      </c>
      <c r="BZ392" s="151">
        <v>572</v>
      </c>
      <c r="CA392" s="151">
        <v>0.3</v>
      </c>
      <c r="CB392" s="151">
        <v>1.5</v>
      </c>
      <c r="CC392" s="151">
        <v>-47</v>
      </c>
    </row>
    <row r="393" spans="1:81" x14ac:dyDescent="0.25">
      <c r="A393" s="44">
        <f t="shared" si="37"/>
        <v>2015</v>
      </c>
      <c r="B393" s="44" t="str">
        <f t="shared" si="37"/>
        <v>MAYO</v>
      </c>
      <c r="C393" s="44">
        <v>8</v>
      </c>
      <c r="D393" s="44" t="str">
        <f t="shared" si="36"/>
        <v>MAYO 2015 / 7</v>
      </c>
      <c r="E393" s="178">
        <v>7</v>
      </c>
      <c r="F393" s="185">
        <v>42137</v>
      </c>
      <c r="G393" s="179">
        <v>53150</v>
      </c>
      <c r="H393" s="34" t="s">
        <v>132</v>
      </c>
      <c r="I393" s="153">
        <v>0.7792</v>
      </c>
      <c r="J393" s="34" t="s">
        <v>20</v>
      </c>
      <c r="K393" s="34">
        <v>0.5</v>
      </c>
      <c r="L393" s="34">
        <v>0</v>
      </c>
      <c r="M393" s="34">
        <v>0</v>
      </c>
      <c r="N393" s="34">
        <v>43.5</v>
      </c>
      <c r="O393" s="34">
        <v>-52</v>
      </c>
      <c r="P393" s="34">
        <v>103</v>
      </c>
      <c r="Q393" s="34">
        <v>30</v>
      </c>
      <c r="R393" s="155">
        <v>0</v>
      </c>
      <c r="S393" s="34">
        <v>12.1</v>
      </c>
      <c r="T393" s="34">
        <v>2.99</v>
      </c>
      <c r="U393" s="34">
        <v>1</v>
      </c>
      <c r="V393" s="34">
        <v>1</v>
      </c>
      <c r="W393" s="34">
        <v>100</v>
      </c>
      <c r="X393" s="34">
        <v>0</v>
      </c>
      <c r="Y393" s="34">
        <v>0</v>
      </c>
      <c r="Z393" s="34">
        <v>0.4</v>
      </c>
      <c r="AA393" s="34">
        <v>333</v>
      </c>
      <c r="AB393" s="34">
        <v>364</v>
      </c>
      <c r="AC393" s="34">
        <v>414</v>
      </c>
      <c r="AD393" s="34">
        <v>502</v>
      </c>
      <c r="AE393" s="34">
        <v>1.5</v>
      </c>
      <c r="AF393" s="34">
        <v>0</v>
      </c>
      <c r="AG393" s="450"/>
      <c r="AH393" s="151">
        <v>0.77500000000000002</v>
      </c>
      <c r="AI393" s="151">
        <v>0.84</v>
      </c>
      <c r="AJ393" s="151">
        <v>42.8</v>
      </c>
      <c r="AK393" s="151">
        <v>100</v>
      </c>
      <c r="AL393" s="151">
        <v>400</v>
      </c>
      <c r="AM393" s="151">
        <v>572</v>
      </c>
      <c r="AN393" s="151">
        <v>0.3</v>
      </c>
      <c r="AO393" s="151">
        <v>1.5</v>
      </c>
      <c r="AP393" s="151">
        <v>-47</v>
      </c>
      <c r="AQ393" s="235"/>
      <c r="AR393" s="178">
        <v>7</v>
      </c>
      <c r="AS393" s="185">
        <v>42135</v>
      </c>
      <c r="AT393" s="179">
        <v>53034</v>
      </c>
      <c r="AU393" s="34" t="s">
        <v>131</v>
      </c>
      <c r="AV393" s="153">
        <v>0.78090000000000004</v>
      </c>
      <c r="AW393" s="34" t="s">
        <v>20</v>
      </c>
      <c r="AX393" s="34">
        <v>1</v>
      </c>
      <c r="AY393" s="34">
        <v>0.01</v>
      </c>
      <c r="AZ393" s="34">
        <v>0</v>
      </c>
      <c r="BA393" s="34">
        <v>43.5</v>
      </c>
      <c r="BB393" s="34">
        <v>-52</v>
      </c>
      <c r="BC393" s="34">
        <v>108</v>
      </c>
      <c r="BD393" s="34">
        <v>29</v>
      </c>
      <c r="BE393" s="155">
        <v>1.4E-2</v>
      </c>
      <c r="BF393" s="34">
        <v>14.2</v>
      </c>
      <c r="BG393" s="34">
        <v>3.1</v>
      </c>
      <c r="BH393" s="34">
        <v>1</v>
      </c>
      <c r="BI393" s="34">
        <v>1</v>
      </c>
      <c r="BJ393" s="34">
        <v>99</v>
      </c>
      <c r="BK393" s="34">
        <v>0</v>
      </c>
      <c r="BL393" s="34">
        <v>1</v>
      </c>
      <c r="BM393" s="34">
        <v>0.2</v>
      </c>
      <c r="BN393" s="34">
        <v>334</v>
      </c>
      <c r="BO393" s="34">
        <v>376</v>
      </c>
      <c r="BP393" s="34">
        <v>421</v>
      </c>
      <c r="BQ393" s="34">
        <v>471</v>
      </c>
      <c r="BR393" s="34">
        <v>0</v>
      </c>
      <c r="BS393" s="34">
        <v>1</v>
      </c>
      <c r="BT393" s="453"/>
      <c r="BU393" s="151">
        <v>0.77500000000000002</v>
      </c>
      <c r="BV393" s="151">
        <v>0.84</v>
      </c>
      <c r="BW393" s="151">
        <v>42.8</v>
      </c>
      <c r="BX393" s="151">
        <v>100</v>
      </c>
      <c r="BY393" s="151">
        <v>400</v>
      </c>
      <c r="BZ393" s="151">
        <v>572</v>
      </c>
      <c r="CA393" s="151">
        <v>0.3</v>
      </c>
      <c r="CB393" s="151">
        <v>1.5</v>
      </c>
      <c r="CC393" s="151">
        <v>-47</v>
      </c>
    </row>
    <row r="394" spans="1:81" x14ac:dyDescent="0.25">
      <c r="A394" s="44">
        <f t="shared" si="37"/>
        <v>2015</v>
      </c>
      <c r="B394" s="44" t="str">
        <f t="shared" si="37"/>
        <v>MAYO</v>
      </c>
      <c r="C394" s="44">
        <v>9</v>
      </c>
      <c r="D394" s="44" t="str">
        <f t="shared" si="36"/>
        <v>MAYO 2015 / 8</v>
      </c>
      <c r="E394" s="178">
        <v>8</v>
      </c>
      <c r="F394" s="185">
        <v>42138</v>
      </c>
      <c r="G394" s="179">
        <v>53169</v>
      </c>
      <c r="H394" s="34" t="s">
        <v>130</v>
      </c>
      <c r="I394" s="153">
        <v>0.7792</v>
      </c>
      <c r="J394" s="34" t="s">
        <v>20</v>
      </c>
      <c r="K394" s="34">
        <v>0.5</v>
      </c>
      <c r="L394" s="34">
        <v>0</v>
      </c>
      <c r="M394" s="34">
        <v>0</v>
      </c>
      <c r="N394" s="34">
        <v>43.5</v>
      </c>
      <c r="O394" s="34">
        <v>-51</v>
      </c>
      <c r="P394" s="34">
        <v>104</v>
      </c>
      <c r="Q394" s="34">
        <v>30</v>
      </c>
      <c r="R394" s="155">
        <v>0</v>
      </c>
      <c r="S394" s="34">
        <v>12.1</v>
      </c>
      <c r="T394" s="34">
        <v>2.96</v>
      </c>
      <c r="U394" s="34">
        <v>1</v>
      </c>
      <c r="V394" s="34">
        <v>1</v>
      </c>
      <c r="W394" s="34">
        <v>100</v>
      </c>
      <c r="X394" s="34">
        <v>0</v>
      </c>
      <c r="Y394" s="34">
        <v>0</v>
      </c>
      <c r="Z394" s="34">
        <v>0.4</v>
      </c>
      <c r="AA394" s="34">
        <v>331</v>
      </c>
      <c r="AB394" s="34">
        <v>364</v>
      </c>
      <c r="AC394" s="34">
        <v>414</v>
      </c>
      <c r="AD394" s="34">
        <v>489</v>
      </c>
      <c r="AE394" s="34">
        <v>1.5</v>
      </c>
      <c r="AF394" s="34">
        <v>0</v>
      </c>
      <c r="AG394" s="450"/>
      <c r="AH394" s="151">
        <v>0.77500000000000002</v>
      </c>
      <c r="AI394" s="151">
        <v>0.84</v>
      </c>
      <c r="AJ394" s="151">
        <v>42.8</v>
      </c>
      <c r="AK394" s="151">
        <v>100</v>
      </c>
      <c r="AL394" s="151">
        <v>400</v>
      </c>
      <c r="AM394" s="151">
        <v>572</v>
      </c>
      <c r="AN394" s="151">
        <v>0.3</v>
      </c>
      <c r="AO394" s="151">
        <v>1.5</v>
      </c>
      <c r="AP394" s="151">
        <v>-47</v>
      </c>
      <c r="AQ394" s="235"/>
      <c r="AR394" s="178">
        <v>8</v>
      </c>
      <c r="AS394" s="185">
        <v>42138</v>
      </c>
      <c r="AT394" s="179">
        <v>53135</v>
      </c>
      <c r="AU394" s="34" t="s">
        <v>132</v>
      </c>
      <c r="AV394" s="153">
        <v>0.78090000000000004</v>
      </c>
      <c r="AW394" s="34" t="s">
        <v>20</v>
      </c>
      <c r="AX394" s="34">
        <v>1</v>
      </c>
      <c r="AY394" s="34">
        <v>0.01</v>
      </c>
      <c r="AZ394" s="34">
        <v>0</v>
      </c>
      <c r="BA394" s="34">
        <v>43.5</v>
      </c>
      <c r="BB394" s="34">
        <v>-52</v>
      </c>
      <c r="BC394" s="34">
        <v>106</v>
      </c>
      <c r="BD394" s="34">
        <v>29</v>
      </c>
      <c r="BE394" s="155">
        <v>1.4E-2</v>
      </c>
      <c r="BF394" s="34">
        <v>14.2</v>
      </c>
      <c r="BG394" s="34">
        <v>3.3</v>
      </c>
      <c r="BH394" s="34">
        <v>1</v>
      </c>
      <c r="BI394" s="34">
        <v>1</v>
      </c>
      <c r="BJ394" s="34">
        <v>99</v>
      </c>
      <c r="BK394" s="34">
        <v>0</v>
      </c>
      <c r="BL394" s="34">
        <v>1</v>
      </c>
      <c r="BM394" s="34">
        <v>0.2</v>
      </c>
      <c r="BN394" s="34">
        <v>333</v>
      </c>
      <c r="BO394" s="34">
        <v>376</v>
      </c>
      <c r="BP394" s="34">
        <v>419</v>
      </c>
      <c r="BQ394" s="34">
        <v>466</v>
      </c>
      <c r="BR394" s="34">
        <v>0</v>
      </c>
      <c r="BS394" s="34">
        <v>1</v>
      </c>
      <c r="BT394" s="453"/>
      <c r="BU394" s="151">
        <v>0.77500000000000002</v>
      </c>
      <c r="BV394" s="151">
        <v>0.84</v>
      </c>
      <c r="BW394" s="151">
        <v>42.8</v>
      </c>
      <c r="BX394" s="151">
        <v>100</v>
      </c>
      <c r="BY394" s="151">
        <v>400</v>
      </c>
      <c r="BZ394" s="151">
        <v>572</v>
      </c>
      <c r="CA394" s="151">
        <v>0.3</v>
      </c>
      <c r="CB394" s="151">
        <v>1.5</v>
      </c>
      <c r="CC394" s="151">
        <v>-47</v>
      </c>
    </row>
    <row r="395" spans="1:81" x14ac:dyDescent="0.25">
      <c r="A395" s="44">
        <f t="shared" si="37"/>
        <v>2015</v>
      </c>
      <c r="B395" s="44" t="str">
        <f t="shared" si="37"/>
        <v>MAYO</v>
      </c>
      <c r="C395" s="44">
        <v>10</v>
      </c>
      <c r="D395" s="44" t="str">
        <f t="shared" si="36"/>
        <v>MAYO 2015 / 9</v>
      </c>
      <c r="E395" s="178">
        <v>9</v>
      </c>
      <c r="F395" s="185">
        <v>42140</v>
      </c>
      <c r="G395" s="179">
        <v>53220</v>
      </c>
      <c r="H395" s="34" t="s">
        <v>131</v>
      </c>
      <c r="I395" s="153">
        <v>0.7792</v>
      </c>
      <c r="J395" s="34" t="s">
        <v>20</v>
      </c>
      <c r="K395" s="34">
        <v>0.5</v>
      </c>
      <c r="L395" s="34">
        <v>0</v>
      </c>
      <c r="M395" s="34">
        <v>0</v>
      </c>
      <c r="N395" s="34">
        <v>43.5</v>
      </c>
      <c r="O395" s="34">
        <v>-56.5</v>
      </c>
      <c r="P395" s="34">
        <v>104</v>
      </c>
      <c r="Q395" s="34">
        <v>30</v>
      </c>
      <c r="R395" s="155">
        <v>0</v>
      </c>
      <c r="S395" s="34">
        <v>12.1</v>
      </c>
      <c r="T395" s="34">
        <v>2.95</v>
      </c>
      <c r="U395" s="34">
        <v>1</v>
      </c>
      <c r="V395" s="34">
        <v>1</v>
      </c>
      <c r="W395" s="34">
        <v>100</v>
      </c>
      <c r="X395" s="34">
        <v>0</v>
      </c>
      <c r="Y395" s="34">
        <v>0</v>
      </c>
      <c r="Z395" s="34">
        <v>0.3</v>
      </c>
      <c r="AA395" s="34">
        <v>331</v>
      </c>
      <c r="AB395" s="34">
        <v>363</v>
      </c>
      <c r="AC395" s="34">
        <v>416</v>
      </c>
      <c r="AD395" s="34">
        <v>504</v>
      </c>
      <c r="AE395" s="34">
        <v>1.5</v>
      </c>
      <c r="AF395" s="34">
        <v>0</v>
      </c>
      <c r="AG395" s="450"/>
      <c r="AH395" s="151">
        <v>0.77500000000000002</v>
      </c>
      <c r="AI395" s="151">
        <v>0.84</v>
      </c>
      <c r="AJ395" s="151">
        <v>42.8</v>
      </c>
      <c r="AK395" s="151">
        <v>100</v>
      </c>
      <c r="AL395" s="151">
        <v>400</v>
      </c>
      <c r="AM395" s="151">
        <v>572</v>
      </c>
      <c r="AN395" s="151">
        <v>0.3</v>
      </c>
      <c r="AO395" s="151">
        <v>1.5</v>
      </c>
      <c r="AP395" s="151">
        <v>-47</v>
      </c>
      <c r="AQ395" s="235"/>
      <c r="AR395" s="178">
        <v>9</v>
      </c>
      <c r="AS395" s="185">
        <v>42138</v>
      </c>
      <c r="AT395" s="179">
        <v>53137</v>
      </c>
      <c r="AU395" s="34" t="s">
        <v>156</v>
      </c>
      <c r="AV395" s="153">
        <v>0.77990000000000004</v>
      </c>
      <c r="AW395" s="34" t="s">
        <v>20</v>
      </c>
      <c r="AX395" s="34">
        <v>1</v>
      </c>
      <c r="AY395" s="34">
        <v>0.01</v>
      </c>
      <c r="AZ395" s="181">
        <v>0</v>
      </c>
      <c r="BA395" s="34">
        <v>43.5</v>
      </c>
      <c r="BB395" s="34">
        <v>-52</v>
      </c>
      <c r="BC395" s="34">
        <v>106</v>
      </c>
      <c r="BD395" s="34">
        <v>29</v>
      </c>
      <c r="BE395" s="155">
        <v>0.01</v>
      </c>
      <c r="BF395" s="34">
        <v>14.2</v>
      </c>
      <c r="BG395" s="34">
        <v>3.3</v>
      </c>
      <c r="BH395" s="34">
        <v>1</v>
      </c>
      <c r="BI395" s="34">
        <v>1</v>
      </c>
      <c r="BJ395" s="34">
        <v>100</v>
      </c>
      <c r="BK395" s="34">
        <v>0</v>
      </c>
      <c r="BL395" s="34">
        <v>1</v>
      </c>
      <c r="BM395" s="34">
        <v>0.1</v>
      </c>
      <c r="BN395" s="34">
        <v>334</v>
      </c>
      <c r="BO395" s="34">
        <v>374</v>
      </c>
      <c r="BP395" s="34">
        <v>421</v>
      </c>
      <c r="BQ395" s="34">
        <v>466</v>
      </c>
      <c r="BR395" s="34">
        <v>0</v>
      </c>
      <c r="BS395" s="34">
        <v>1</v>
      </c>
      <c r="BT395" s="453"/>
      <c r="BU395" s="151">
        <v>0.77500000000000002</v>
      </c>
      <c r="BV395" s="151">
        <v>0.84</v>
      </c>
      <c r="BW395" s="151">
        <v>42.8</v>
      </c>
      <c r="BX395" s="151">
        <v>100</v>
      </c>
      <c r="BY395" s="151">
        <v>400</v>
      </c>
      <c r="BZ395" s="151">
        <v>572</v>
      </c>
      <c r="CA395" s="151">
        <v>0.3</v>
      </c>
      <c r="CB395" s="151">
        <v>1.5</v>
      </c>
      <c r="CC395" s="151">
        <v>-47</v>
      </c>
    </row>
    <row r="396" spans="1:81" x14ac:dyDescent="0.25">
      <c r="A396" s="44">
        <f t="shared" si="37"/>
        <v>2015</v>
      </c>
      <c r="B396" s="44" t="str">
        <f t="shared" si="37"/>
        <v>MAYO</v>
      </c>
      <c r="C396" s="44">
        <v>11</v>
      </c>
      <c r="D396" s="44" t="str">
        <f t="shared" si="36"/>
        <v>MAYO 2015 / 10</v>
      </c>
      <c r="E396" s="178">
        <v>10</v>
      </c>
      <c r="F396" s="185">
        <v>42141</v>
      </c>
      <c r="G396" s="179">
        <v>53245</v>
      </c>
      <c r="H396" s="34" t="s">
        <v>130</v>
      </c>
      <c r="I396" s="153">
        <v>0.7792</v>
      </c>
      <c r="J396" s="34" t="s">
        <v>20</v>
      </c>
      <c r="K396" s="34">
        <v>0.5</v>
      </c>
      <c r="L396" s="34">
        <v>0</v>
      </c>
      <c r="M396" s="34">
        <v>0</v>
      </c>
      <c r="N396" s="34">
        <v>43.5</v>
      </c>
      <c r="O396" s="34">
        <v>-56.5</v>
      </c>
      <c r="P396" s="34">
        <v>104</v>
      </c>
      <c r="Q396" s="34">
        <v>30</v>
      </c>
      <c r="R396" s="155">
        <v>0</v>
      </c>
      <c r="S396" s="34">
        <v>12.1</v>
      </c>
      <c r="T396" s="34">
        <v>2.95</v>
      </c>
      <c r="U396" s="34">
        <v>1</v>
      </c>
      <c r="V396" s="34">
        <v>1</v>
      </c>
      <c r="W396" s="34">
        <v>100</v>
      </c>
      <c r="X396" s="34">
        <v>0</v>
      </c>
      <c r="Y396" s="34">
        <v>0</v>
      </c>
      <c r="Z396" s="34">
        <v>0.3</v>
      </c>
      <c r="AA396" s="34">
        <v>332</v>
      </c>
      <c r="AB396" s="34">
        <v>364</v>
      </c>
      <c r="AC396" s="34">
        <v>416</v>
      </c>
      <c r="AD396" s="34">
        <v>499</v>
      </c>
      <c r="AE396" s="34">
        <v>1.5</v>
      </c>
      <c r="AF396" s="34">
        <v>0</v>
      </c>
      <c r="AG396" s="450"/>
      <c r="AH396" s="151">
        <v>0.77500000000000002</v>
      </c>
      <c r="AI396" s="151">
        <v>0.84</v>
      </c>
      <c r="AJ396" s="151">
        <v>42.8</v>
      </c>
      <c r="AK396" s="151">
        <v>100</v>
      </c>
      <c r="AL396" s="151">
        <v>400</v>
      </c>
      <c r="AM396" s="151">
        <v>572</v>
      </c>
      <c r="AN396" s="151">
        <v>0.3</v>
      </c>
      <c r="AO396" s="151">
        <v>1.5</v>
      </c>
      <c r="AP396" s="151">
        <v>-47</v>
      </c>
      <c r="AQ396" s="235"/>
      <c r="AR396" s="178">
        <v>10</v>
      </c>
      <c r="AS396" s="185">
        <v>42141</v>
      </c>
      <c r="AT396" s="179">
        <v>53224</v>
      </c>
      <c r="AU396" s="34" t="s">
        <v>131</v>
      </c>
      <c r="AV396" s="153">
        <v>0.78090000000000004</v>
      </c>
      <c r="AW396" s="34" t="s">
        <v>20</v>
      </c>
      <c r="AX396" s="34">
        <v>1</v>
      </c>
      <c r="AY396" s="34">
        <v>0.01</v>
      </c>
      <c r="AZ396" s="34">
        <v>0</v>
      </c>
      <c r="BA396" s="34">
        <v>43.5</v>
      </c>
      <c r="BB396" s="34">
        <v>-52.2</v>
      </c>
      <c r="BC396" s="34">
        <v>104</v>
      </c>
      <c r="BD396" s="34">
        <v>29</v>
      </c>
      <c r="BE396" s="155">
        <v>1.2E-2</v>
      </c>
      <c r="BF396" s="34">
        <v>14.2</v>
      </c>
      <c r="BG396" s="34">
        <v>3.3</v>
      </c>
      <c r="BH396" s="34">
        <v>1</v>
      </c>
      <c r="BI396" s="34">
        <v>1</v>
      </c>
      <c r="BJ396" s="34">
        <v>99</v>
      </c>
      <c r="BK396" s="34">
        <v>0</v>
      </c>
      <c r="BL396" s="34">
        <v>1</v>
      </c>
      <c r="BM396" s="34">
        <v>0.1</v>
      </c>
      <c r="BN396" s="34">
        <v>336</v>
      </c>
      <c r="BO396" s="34">
        <v>372</v>
      </c>
      <c r="BP396" s="34">
        <v>423</v>
      </c>
      <c r="BQ396" s="34">
        <v>468</v>
      </c>
      <c r="BR396" s="34">
        <v>0</v>
      </c>
      <c r="BS396" s="34">
        <v>1</v>
      </c>
      <c r="BT396" s="453"/>
      <c r="BU396" s="151">
        <v>0.77500000000000002</v>
      </c>
      <c r="BV396" s="151">
        <v>0.84</v>
      </c>
      <c r="BW396" s="151">
        <v>42.8</v>
      </c>
      <c r="BX396" s="151">
        <v>100</v>
      </c>
      <c r="BY396" s="151">
        <v>400</v>
      </c>
      <c r="BZ396" s="151">
        <v>572</v>
      </c>
      <c r="CA396" s="151">
        <v>0.3</v>
      </c>
      <c r="CB396" s="151">
        <v>1.5</v>
      </c>
      <c r="CC396" s="151">
        <v>-47</v>
      </c>
    </row>
    <row r="397" spans="1:81" x14ac:dyDescent="0.25">
      <c r="A397" s="44">
        <f t="shared" si="37"/>
        <v>2015</v>
      </c>
      <c r="B397" s="44" t="str">
        <f t="shared" si="37"/>
        <v>MAYO</v>
      </c>
      <c r="C397" s="44">
        <v>12</v>
      </c>
      <c r="D397" s="44" t="str">
        <f t="shared" si="36"/>
        <v>MAYO 2015 / 11</v>
      </c>
      <c r="E397" s="178">
        <v>11</v>
      </c>
      <c r="F397" s="185">
        <v>42144</v>
      </c>
      <c r="G397" s="179">
        <v>53322</v>
      </c>
      <c r="H397" s="34" t="s">
        <v>132</v>
      </c>
      <c r="I397" s="153">
        <v>0.77959999999999996</v>
      </c>
      <c r="J397" s="34" t="s">
        <v>20</v>
      </c>
      <c r="K397" s="34">
        <v>0.5</v>
      </c>
      <c r="L397" s="34">
        <v>0</v>
      </c>
      <c r="M397" s="34">
        <v>0</v>
      </c>
      <c r="N397" s="34">
        <v>43.5</v>
      </c>
      <c r="O397" s="34">
        <v>-55.5</v>
      </c>
      <c r="P397" s="34">
        <v>105</v>
      </c>
      <c r="Q397" s="34">
        <v>30</v>
      </c>
      <c r="R397" s="155">
        <v>0</v>
      </c>
      <c r="S397" s="34">
        <v>12.1</v>
      </c>
      <c r="T397" s="34">
        <v>2.98</v>
      </c>
      <c r="U397" s="34">
        <v>1</v>
      </c>
      <c r="V397" s="34">
        <v>1</v>
      </c>
      <c r="W397" s="34">
        <v>100</v>
      </c>
      <c r="X397" s="34">
        <v>0</v>
      </c>
      <c r="Y397" s="34">
        <v>0</v>
      </c>
      <c r="Z397" s="34">
        <v>0.3</v>
      </c>
      <c r="AA397" s="34">
        <v>334</v>
      </c>
      <c r="AB397" s="34">
        <v>366</v>
      </c>
      <c r="AC397" s="34">
        <v>440</v>
      </c>
      <c r="AD397" s="34">
        <v>498</v>
      </c>
      <c r="AE397" s="34">
        <v>1.5</v>
      </c>
      <c r="AF397" s="34">
        <v>0</v>
      </c>
      <c r="AG397" s="450"/>
      <c r="AH397" s="151">
        <v>0.77500000000000002</v>
      </c>
      <c r="AI397" s="151">
        <v>0.84</v>
      </c>
      <c r="AJ397" s="151">
        <v>42.8</v>
      </c>
      <c r="AK397" s="151">
        <v>100</v>
      </c>
      <c r="AL397" s="151">
        <v>400</v>
      </c>
      <c r="AM397" s="151">
        <v>572</v>
      </c>
      <c r="AN397" s="151">
        <v>0.3</v>
      </c>
      <c r="AO397" s="151">
        <v>1.5</v>
      </c>
      <c r="AP397" s="151">
        <v>-47</v>
      </c>
      <c r="AQ397" s="235"/>
      <c r="AR397" s="178">
        <v>11</v>
      </c>
      <c r="AS397" s="185">
        <v>42141</v>
      </c>
      <c r="AT397" s="179">
        <v>53239</v>
      </c>
      <c r="AU397" s="34" t="s">
        <v>132</v>
      </c>
      <c r="AV397" s="153">
        <v>0.78039999999999998</v>
      </c>
      <c r="AW397" s="34" t="s">
        <v>20</v>
      </c>
      <c r="AX397" s="34">
        <v>1</v>
      </c>
      <c r="AY397" s="34">
        <v>0.01</v>
      </c>
      <c r="AZ397" s="34">
        <v>0</v>
      </c>
      <c r="BA397" s="34">
        <v>43.5</v>
      </c>
      <c r="BB397" s="34">
        <v>-52</v>
      </c>
      <c r="BC397" s="34">
        <v>104</v>
      </c>
      <c r="BD397" s="34">
        <v>29</v>
      </c>
      <c r="BE397" s="155">
        <v>1.2E-2</v>
      </c>
      <c r="BF397" s="34">
        <v>14.2</v>
      </c>
      <c r="BG397" s="34">
        <v>3.4</v>
      </c>
      <c r="BH397" s="34">
        <v>1</v>
      </c>
      <c r="BI397" s="34">
        <v>1</v>
      </c>
      <c r="BJ397" s="34">
        <v>99</v>
      </c>
      <c r="BK397" s="34">
        <v>0</v>
      </c>
      <c r="BL397" s="34">
        <v>1</v>
      </c>
      <c r="BM397" s="34">
        <v>0.1</v>
      </c>
      <c r="BN397" s="34">
        <v>333</v>
      </c>
      <c r="BO397" s="34">
        <v>372</v>
      </c>
      <c r="BP397" s="34">
        <v>419</v>
      </c>
      <c r="BQ397" s="34">
        <v>466</v>
      </c>
      <c r="BR397" s="34">
        <v>0</v>
      </c>
      <c r="BS397" s="34">
        <v>1</v>
      </c>
      <c r="BT397" s="453"/>
      <c r="BU397" s="151">
        <v>0.77500000000000002</v>
      </c>
      <c r="BV397" s="151">
        <v>0.84</v>
      </c>
      <c r="BW397" s="151">
        <v>42.8</v>
      </c>
      <c r="BX397" s="151">
        <v>100</v>
      </c>
      <c r="BY397" s="151">
        <v>400</v>
      </c>
      <c r="BZ397" s="151">
        <v>572</v>
      </c>
      <c r="CA397" s="151">
        <v>0.3</v>
      </c>
      <c r="CB397" s="151">
        <v>1.5</v>
      </c>
      <c r="CC397" s="151">
        <v>-47</v>
      </c>
    </row>
    <row r="398" spans="1:81" x14ac:dyDescent="0.25">
      <c r="A398" s="44">
        <f t="shared" si="37"/>
        <v>2015</v>
      </c>
      <c r="B398" s="44" t="str">
        <f t="shared" si="37"/>
        <v>MAYO</v>
      </c>
      <c r="C398" s="44">
        <v>13</v>
      </c>
      <c r="D398" s="44" t="str">
        <f t="shared" si="36"/>
        <v>MAYO 2015 / 12</v>
      </c>
      <c r="E398" s="178">
        <v>12</v>
      </c>
      <c r="F398" s="185">
        <v>42147</v>
      </c>
      <c r="G398" s="179">
        <v>53400</v>
      </c>
      <c r="H398" s="34" t="s">
        <v>130</v>
      </c>
      <c r="I398" s="153">
        <v>0.77959999999999996</v>
      </c>
      <c r="J398" s="34" t="s">
        <v>20</v>
      </c>
      <c r="K398" s="34">
        <v>0.5</v>
      </c>
      <c r="L398" s="34">
        <v>0</v>
      </c>
      <c r="M398" s="34">
        <v>0</v>
      </c>
      <c r="N398" s="34">
        <v>43.5</v>
      </c>
      <c r="O398" s="34">
        <v>-55.5</v>
      </c>
      <c r="P398" s="34">
        <v>105</v>
      </c>
      <c r="Q398" s="34">
        <v>30</v>
      </c>
      <c r="R398" s="155">
        <v>0</v>
      </c>
      <c r="S398" s="34">
        <v>12.1</v>
      </c>
      <c r="T398" s="34">
        <v>3.02</v>
      </c>
      <c r="U398" s="34">
        <v>1</v>
      </c>
      <c r="V398" s="34">
        <v>1</v>
      </c>
      <c r="W398" s="34">
        <v>100</v>
      </c>
      <c r="X398" s="34">
        <v>0</v>
      </c>
      <c r="Y398" s="34">
        <v>0</v>
      </c>
      <c r="Z398" s="34">
        <v>0.3</v>
      </c>
      <c r="AA398" s="34">
        <v>332</v>
      </c>
      <c r="AB398" s="34">
        <v>364</v>
      </c>
      <c r="AC398" s="34">
        <v>418</v>
      </c>
      <c r="AD398" s="34">
        <v>484</v>
      </c>
      <c r="AE398" s="34">
        <v>1.5</v>
      </c>
      <c r="AF398" s="34">
        <v>0</v>
      </c>
      <c r="AG398" s="450"/>
      <c r="AH398" s="151">
        <v>0.77500000000000002</v>
      </c>
      <c r="AI398" s="151">
        <v>0.84</v>
      </c>
      <c r="AJ398" s="151">
        <v>42.8</v>
      </c>
      <c r="AK398" s="151">
        <v>100</v>
      </c>
      <c r="AL398" s="151">
        <v>400</v>
      </c>
      <c r="AM398" s="151">
        <v>572</v>
      </c>
      <c r="AN398" s="151">
        <v>0.3</v>
      </c>
      <c r="AO398" s="151">
        <v>1.5</v>
      </c>
      <c r="AP398" s="151">
        <v>-47</v>
      </c>
      <c r="AQ398" s="235"/>
      <c r="AR398" s="178">
        <v>12</v>
      </c>
      <c r="AS398" s="185">
        <v>42144</v>
      </c>
      <c r="AT398" s="179">
        <v>53282</v>
      </c>
      <c r="AU398" s="34" t="s">
        <v>132</v>
      </c>
      <c r="AV398" s="153">
        <v>0.78049999999999997</v>
      </c>
      <c r="AW398" s="34" t="s">
        <v>20</v>
      </c>
      <c r="AX398" s="34">
        <v>1</v>
      </c>
      <c r="AY398" s="34">
        <v>0.01</v>
      </c>
      <c r="AZ398" s="181">
        <v>0</v>
      </c>
      <c r="BA398" s="34">
        <v>43.5</v>
      </c>
      <c r="BB398" s="34">
        <v>-52</v>
      </c>
      <c r="BC398" s="34">
        <v>107</v>
      </c>
      <c r="BD398" s="34">
        <v>29</v>
      </c>
      <c r="BE398" s="155">
        <v>1.2E-2</v>
      </c>
      <c r="BF398" s="34">
        <v>14.2</v>
      </c>
      <c r="BG398" s="34">
        <v>3.3</v>
      </c>
      <c r="BH398" s="34">
        <v>1</v>
      </c>
      <c r="BI398" s="34">
        <v>1</v>
      </c>
      <c r="BJ398" s="34">
        <v>99</v>
      </c>
      <c r="BK398" s="34">
        <v>0</v>
      </c>
      <c r="BL398" s="34">
        <v>1</v>
      </c>
      <c r="BM398" s="34">
        <v>0.3</v>
      </c>
      <c r="BN398" s="34">
        <v>336</v>
      </c>
      <c r="BO398" s="34">
        <v>374</v>
      </c>
      <c r="BP398" s="34">
        <v>417</v>
      </c>
      <c r="BQ398" s="34">
        <v>465</v>
      </c>
      <c r="BR398" s="34">
        <v>0</v>
      </c>
      <c r="BS398" s="34">
        <v>1</v>
      </c>
      <c r="BT398" s="453"/>
      <c r="BU398" s="151">
        <v>0.77500000000000002</v>
      </c>
      <c r="BV398" s="151">
        <v>0.84</v>
      </c>
      <c r="BW398" s="151">
        <v>42.8</v>
      </c>
      <c r="BX398" s="151">
        <v>100</v>
      </c>
      <c r="BY398" s="151">
        <v>400</v>
      </c>
      <c r="BZ398" s="151">
        <v>572</v>
      </c>
      <c r="CA398" s="151">
        <v>0.3</v>
      </c>
      <c r="CB398" s="151">
        <v>1.5</v>
      </c>
      <c r="CC398" s="151">
        <v>-47</v>
      </c>
    </row>
    <row r="399" spans="1:81" x14ac:dyDescent="0.25">
      <c r="A399" s="44">
        <f t="shared" si="37"/>
        <v>2015</v>
      </c>
      <c r="B399" s="44" t="str">
        <f t="shared" si="37"/>
        <v>MAYO</v>
      </c>
      <c r="C399" s="44">
        <v>14</v>
      </c>
      <c r="D399" s="44" t="str">
        <f t="shared" si="36"/>
        <v>MAYO 2015 / 13</v>
      </c>
      <c r="E399" s="178">
        <v>13</v>
      </c>
      <c r="F399" s="185">
        <v>42149</v>
      </c>
      <c r="G399" s="179">
        <v>53420</v>
      </c>
      <c r="H399" s="34" t="s">
        <v>131</v>
      </c>
      <c r="I399" s="153">
        <v>0.77790000000000004</v>
      </c>
      <c r="J399" s="34" t="s">
        <v>20</v>
      </c>
      <c r="K399" s="34">
        <v>0.5</v>
      </c>
      <c r="L399" s="34">
        <v>0</v>
      </c>
      <c r="M399" s="34">
        <v>0</v>
      </c>
      <c r="N399" s="34">
        <v>43.5</v>
      </c>
      <c r="O399" s="34">
        <v>-55</v>
      </c>
      <c r="P399" s="34">
        <v>104</v>
      </c>
      <c r="Q399" s="34">
        <v>30</v>
      </c>
      <c r="R399" s="155">
        <v>0</v>
      </c>
      <c r="S399" s="34">
        <v>12.1</v>
      </c>
      <c r="T399" s="34">
        <v>2.84</v>
      </c>
      <c r="U399" s="34">
        <v>1</v>
      </c>
      <c r="V399" s="34">
        <v>1</v>
      </c>
      <c r="W399" s="34">
        <v>100</v>
      </c>
      <c r="X399" s="34">
        <v>0</v>
      </c>
      <c r="Y399" s="34">
        <v>0</v>
      </c>
      <c r="Z399" s="34">
        <v>0.4</v>
      </c>
      <c r="AA399" s="34">
        <v>330</v>
      </c>
      <c r="AB399" s="34">
        <v>359</v>
      </c>
      <c r="AC399" s="34">
        <v>410</v>
      </c>
      <c r="AD399" s="34">
        <v>482</v>
      </c>
      <c r="AE399" s="34">
        <v>1.5</v>
      </c>
      <c r="AF399" s="34">
        <v>0</v>
      </c>
      <c r="AG399" s="450"/>
      <c r="AH399" s="151">
        <v>0.77500000000000002</v>
      </c>
      <c r="AI399" s="151">
        <v>0.84</v>
      </c>
      <c r="AJ399" s="151">
        <v>42.8</v>
      </c>
      <c r="AK399" s="151">
        <v>100</v>
      </c>
      <c r="AL399" s="151">
        <v>400</v>
      </c>
      <c r="AM399" s="151">
        <v>572</v>
      </c>
      <c r="AN399" s="151">
        <v>0.3</v>
      </c>
      <c r="AO399" s="151">
        <v>1.5</v>
      </c>
      <c r="AP399" s="151">
        <v>-47</v>
      </c>
      <c r="AQ399" s="235"/>
      <c r="AR399" s="178">
        <v>13</v>
      </c>
      <c r="AS399" s="185">
        <v>42147</v>
      </c>
      <c r="AT399" s="179">
        <v>53382</v>
      </c>
      <c r="AU399" s="34" t="s">
        <v>132</v>
      </c>
      <c r="AV399" s="153">
        <v>0.78049999999999997</v>
      </c>
      <c r="AW399" s="34" t="s">
        <v>20</v>
      </c>
      <c r="AX399" s="34">
        <v>1</v>
      </c>
      <c r="AY399" s="34">
        <v>0.01</v>
      </c>
      <c r="AZ399" s="181">
        <v>0</v>
      </c>
      <c r="BA399" s="34">
        <v>43.5</v>
      </c>
      <c r="BB399" s="34">
        <v>-52</v>
      </c>
      <c r="BC399" s="34">
        <v>109</v>
      </c>
      <c r="BD399" s="34">
        <v>29</v>
      </c>
      <c r="BE399" s="155">
        <v>1.2E-2</v>
      </c>
      <c r="BF399" s="34">
        <v>14.2</v>
      </c>
      <c r="BG399" s="34">
        <v>3.3</v>
      </c>
      <c r="BH399" s="34">
        <v>1</v>
      </c>
      <c r="BI399" s="34">
        <v>1</v>
      </c>
      <c r="BJ399" s="34">
        <v>99</v>
      </c>
      <c r="BK399" s="34">
        <v>0</v>
      </c>
      <c r="BL399" s="34">
        <v>1</v>
      </c>
      <c r="BM399" s="34">
        <v>0.2</v>
      </c>
      <c r="BN399" s="34">
        <v>336</v>
      </c>
      <c r="BO399" s="34">
        <v>374</v>
      </c>
      <c r="BP399" s="34">
        <v>417</v>
      </c>
      <c r="BQ399" s="34">
        <v>468</v>
      </c>
      <c r="BR399" s="34">
        <v>0</v>
      </c>
      <c r="BS399" s="34">
        <v>1</v>
      </c>
      <c r="BT399" s="453"/>
      <c r="BU399" s="151">
        <v>0.77500000000000002</v>
      </c>
      <c r="BV399" s="151">
        <v>0.84</v>
      </c>
      <c r="BW399" s="151">
        <v>42.8</v>
      </c>
      <c r="BX399" s="151">
        <v>100</v>
      </c>
      <c r="BY399" s="151">
        <v>400</v>
      </c>
      <c r="BZ399" s="151">
        <v>572</v>
      </c>
      <c r="CA399" s="151">
        <v>0.3</v>
      </c>
      <c r="CB399" s="151">
        <v>1.5</v>
      </c>
      <c r="CC399" s="151">
        <v>-47</v>
      </c>
    </row>
    <row r="400" spans="1:81" x14ac:dyDescent="0.25">
      <c r="A400" s="44">
        <f t="shared" si="37"/>
        <v>2015</v>
      </c>
      <c r="B400" s="44" t="str">
        <f t="shared" si="37"/>
        <v>MAYO</v>
      </c>
      <c r="C400" s="44">
        <v>15</v>
      </c>
      <c r="D400" s="44" t="str">
        <f t="shared" si="36"/>
        <v>MAYO 2015 / 14</v>
      </c>
      <c r="E400" s="178">
        <v>14</v>
      </c>
      <c r="F400" s="185">
        <v>42150</v>
      </c>
      <c r="G400" s="179">
        <v>53450</v>
      </c>
      <c r="H400" s="34" t="s">
        <v>130</v>
      </c>
      <c r="I400" s="153">
        <v>0.77790000000000004</v>
      </c>
      <c r="J400" s="34" t="s">
        <v>20</v>
      </c>
      <c r="K400" s="34">
        <v>0.5</v>
      </c>
      <c r="L400" s="34">
        <v>0</v>
      </c>
      <c r="M400" s="181">
        <v>0</v>
      </c>
      <c r="N400" s="34">
        <v>43.5</v>
      </c>
      <c r="O400" s="34">
        <v>-55.5</v>
      </c>
      <c r="P400" s="34">
        <v>104</v>
      </c>
      <c r="Q400" s="34">
        <v>30</v>
      </c>
      <c r="R400" s="155">
        <v>0</v>
      </c>
      <c r="S400" s="34">
        <v>12.1</v>
      </c>
      <c r="T400" s="34">
        <v>2.85</v>
      </c>
      <c r="U400" s="34">
        <v>1</v>
      </c>
      <c r="V400" s="34">
        <v>1</v>
      </c>
      <c r="W400" s="34">
        <v>99</v>
      </c>
      <c r="X400" s="34">
        <v>0</v>
      </c>
      <c r="Y400" s="34">
        <v>0</v>
      </c>
      <c r="Z400" s="34">
        <v>0.3</v>
      </c>
      <c r="AA400" s="34">
        <v>329</v>
      </c>
      <c r="AB400" s="34">
        <v>357</v>
      </c>
      <c r="AC400" s="34">
        <v>407</v>
      </c>
      <c r="AD400" s="34">
        <v>477</v>
      </c>
      <c r="AE400" s="34">
        <v>1.5</v>
      </c>
      <c r="AF400" s="34">
        <v>0</v>
      </c>
      <c r="AG400" s="450"/>
      <c r="AH400" s="151">
        <v>0.77500000000000002</v>
      </c>
      <c r="AI400" s="151">
        <v>0.84</v>
      </c>
      <c r="AJ400" s="151">
        <v>42.8</v>
      </c>
      <c r="AK400" s="151">
        <v>100</v>
      </c>
      <c r="AL400" s="151">
        <v>400</v>
      </c>
      <c r="AM400" s="151">
        <v>572</v>
      </c>
      <c r="AN400" s="151">
        <v>0.3</v>
      </c>
      <c r="AO400" s="151">
        <v>1.5</v>
      </c>
      <c r="AP400" s="151">
        <v>-47</v>
      </c>
      <c r="AQ400" s="235"/>
      <c r="AR400" s="178">
        <v>14</v>
      </c>
      <c r="AS400" s="185">
        <v>42147</v>
      </c>
      <c r="AT400" s="179">
        <v>53368</v>
      </c>
      <c r="AU400" s="34" t="s">
        <v>156</v>
      </c>
      <c r="AV400" s="153">
        <v>0.78180000000000005</v>
      </c>
      <c r="AW400" s="34" t="s">
        <v>20</v>
      </c>
      <c r="AX400" s="34">
        <v>1</v>
      </c>
      <c r="AY400" s="34">
        <v>0.01</v>
      </c>
      <c r="AZ400" s="181">
        <v>0</v>
      </c>
      <c r="BA400" s="34">
        <v>43.5</v>
      </c>
      <c r="BB400" s="34">
        <v>-51</v>
      </c>
      <c r="BC400" s="34">
        <v>106</v>
      </c>
      <c r="BD400" s="34">
        <v>29</v>
      </c>
      <c r="BE400" s="155">
        <v>1.2E-2</v>
      </c>
      <c r="BF400" s="34">
        <v>13.8</v>
      </c>
      <c r="BG400" s="34">
        <v>3.4</v>
      </c>
      <c r="BH400" s="34">
        <v>1</v>
      </c>
      <c r="BI400" s="34">
        <v>1</v>
      </c>
      <c r="BJ400" s="34">
        <v>99</v>
      </c>
      <c r="BK400" s="34">
        <v>0</v>
      </c>
      <c r="BL400" s="34">
        <v>1</v>
      </c>
      <c r="BM400" s="34">
        <v>0.2</v>
      </c>
      <c r="BN400" s="34">
        <v>338</v>
      </c>
      <c r="BO400" s="34">
        <v>376</v>
      </c>
      <c r="BP400" s="34">
        <v>424</v>
      </c>
      <c r="BQ400" s="34">
        <v>475</v>
      </c>
      <c r="BR400" s="34">
        <v>0</v>
      </c>
      <c r="BS400" s="34">
        <v>1</v>
      </c>
      <c r="BT400" s="453"/>
      <c r="BU400" s="151">
        <v>0.77500000000000002</v>
      </c>
      <c r="BV400" s="151">
        <v>0.84</v>
      </c>
      <c r="BW400" s="151">
        <v>42.8</v>
      </c>
      <c r="BX400" s="151">
        <v>100</v>
      </c>
      <c r="BY400" s="151">
        <v>400</v>
      </c>
      <c r="BZ400" s="151">
        <v>572</v>
      </c>
      <c r="CA400" s="151">
        <v>0.3</v>
      </c>
      <c r="CB400" s="151">
        <v>1.5</v>
      </c>
      <c r="CC400" s="151">
        <v>-47</v>
      </c>
    </row>
    <row r="401" spans="1:81" x14ac:dyDescent="0.25">
      <c r="A401" s="44">
        <f t="shared" si="37"/>
        <v>2015</v>
      </c>
      <c r="B401" s="44" t="str">
        <f t="shared" si="37"/>
        <v>MAYO</v>
      </c>
      <c r="C401" s="44">
        <v>16</v>
      </c>
      <c r="D401" s="44" t="str">
        <f t="shared" si="36"/>
        <v>MAYO 2015 / 15</v>
      </c>
      <c r="E401" s="178">
        <v>15</v>
      </c>
      <c r="F401" s="185">
        <v>42155</v>
      </c>
      <c r="G401" s="179">
        <v>53730</v>
      </c>
      <c r="H401" s="34" t="s">
        <v>132</v>
      </c>
      <c r="I401" s="153">
        <v>0.77829999999999999</v>
      </c>
      <c r="J401" s="34" t="s">
        <v>20</v>
      </c>
      <c r="K401" s="34">
        <v>0.5</v>
      </c>
      <c r="L401" s="34">
        <v>0</v>
      </c>
      <c r="M401" s="34">
        <v>0</v>
      </c>
      <c r="N401" s="34">
        <v>43.5</v>
      </c>
      <c r="O401" s="34">
        <v>-48.5</v>
      </c>
      <c r="P401" s="34">
        <v>106</v>
      </c>
      <c r="Q401" s="34">
        <v>30</v>
      </c>
      <c r="R401" s="155">
        <v>0</v>
      </c>
      <c r="S401" s="34">
        <v>12</v>
      </c>
      <c r="T401" s="34">
        <v>2.86</v>
      </c>
      <c r="U401" s="34">
        <v>1</v>
      </c>
      <c r="V401" s="34">
        <v>1</v>
      </c>
      <c r="W401" s="34">
        <v>100</v>
      </c>
      <c r="X401" s="34">
        <v>0</v>
      </c>
      <c r="Y401" s="34">
        <v>0</v>
      </c>
      <c r="Z401" s="34">
        <v>0.3</v>
      </c>
      <c r="AA401" s="34">
        <v>330</v>
      </c>
      <c r="AB401" s="34">
        <v>358</v>
      </c>
      <c r="AC401" s="34">
        <v>408</v>
      </c>
      <c r="AD401" s="34">
        <v>482</v>
      </c>
      <c r="AE401" s="34">
        <v>1.5</v>
      </c>
      <c r="AF401" s="34">
        <v>0</v>
      </c>
      <c r="AG401" s="450"/>
      <c r="AH401" s="151">
        <v>0.77500000000000002</v>
      </c>
      <c r="AI401" s="151">
        <v>0.84</v>
      </c>
      <c r="AJ401" s="151">
        <v>42.8</v>
      </c>
      <c r="AK401" s="151">
        <v>100</v>
      </c>
      <c r="AL401" s="151">
        <v>400</v>
      </c>
      <c r="AM401" s="151">
        <v>572</v>
      </c>
      <c r="AN401" s="151">
        <v>0.3</v>
      </c>
      <c r="AO401" s="151">
        <v>1.5</v>
      </c>
      <c r="AP401" s="151">
        <v>-47</v>
      </c>
      <c r="AQ401" s="235"/>
      <c r="AR401" s="178">
        <v>15</v>
      </c>
      <c r="AS401" s="185">
        <v>42151</v>
      </c>
      <c r="AT401" s="179">
        <v>53449</v>
      </c>
      <c r="AU401" s="34" t="s">
        <v>132</v>
      </c>
      <c r="AV401" s="153">
        <v>0.78180000000000005</v>
      </c>
      <c r="AW401" s="34" t="s">
        <v>20</v>
      </c>
      <c r="AX401" s="34">
        <v>1</v>
      </c>
      <c r="AY401" s="34">
        <v>0.01</v>
      </c>
      <c r="AZ401" s="181">
        <v>0</v>
      </c>
      <c r="BA401" s="34">
        <v>43.5</v>
      </c>
      <c r="BB401" s="34">
        <v>-51</v>
      </c>
      <c r="BC401" s="34">
        <v>108</v>
      </c>
      <c r="BD401" s="34">
        <v>29</v>
      </c>
      <c r="BE401" s="155">
        <v>1.2E-2</v>
      </c>
      <c r="BF401" s="34">
        <v>13.8</v>
      </c>
      <c r="BG401" s="34">
        <v>3.4</v>
      </c>
      <c r="BH401" s="34">
        <v>1</v>
      </c>
      <c r="BI401" s="34">
        <v>1</v>
      </c>
      <c r="BJ401" s="34">
        <v>99</v>
      </c>
      <c r="BK401" s="34">
        <v>0</v>
      </c>
      <c r="BL401" s="34">
        <v>1</v>
      </c>
      <c r="BM401" s="34">
        <v>0.1</v>
      </c>
      <c r="BN401" s="34">
        <v>338</v>
      </c>
      <c r="BO401" s="34">
        <v>378</v>
      </c>
      <c r="BP401" s="34">
        <v>423</v>
      </c>
      <c r="BQ401" s="34">
        <v>473</v>
      </c>
      <c r="BR401" s="34">
        <v>0</v>
      </c>
      <c r="BS401" s="34">
        <v>1</v>
      </c>
      <c r="BT401" s="453"/>
      <c r="BU401" s="151">
        <v>0.77500000000000002</v>
      </c>
      <c r="BV401" s="151">
        <v>0.84</v>
      </c>
      <c r="BW401" s="151">
        <v>42.8</v>
      </c>
      <c r="BX401" s="151">
        <v>100</v>
      </c>
      <c r="BY401" s="151">
        <v>400</v>
      </c>
      <c r="BZ401" s="151">
        <v>572</v>
      </c>
      <c r="CA401" s="151">
        <v>0.3</v>
      </c>
      <c r="CB401" s="151">
        <v>1.5</v>
      </c>
      <c r="CC401" s="151">
        <v>-47</v>
      </c>
    </row>
    <row r="402" spans="1:81" x14ac:dyDescent="0.25">
      <c r="A402" s="44">
        <f t="shared" si="37"/>
        <v>2015</v>
      </c>
      <c r="B402" s="44" t="str">
        <f t="shared" si="37"/>
        <v>MAYO</v>
      </c>
      <c r="C402" s="44">
        <v>17</v>
      </c>
      <c r="D402" s="44" t="str">
        <f t="shared" si="36"/>
        <v>MAYO 2015 / 16</v>
      </c>
      <c r="E402" s="152"/>
      <c r="F402" s="189"/>
      <c r="G402" s="152"/>
      <c r="H402" s="152"/>
      <c r="I402" s="152"/>
      <c r="J402" s="152"/>
      <c r="K402" s="152"/>
      <c r="L402" s="152"/>
      <c r="M402" s="152"/>
      <c r="N402" s="152"/>
      <c r="O402" s="152"/>
      <c r="P402" s="152"/>
      <c r="Q402" s="152"/>
      <c r="R402" s="152"/>
      <c r="S402" s="152"/>
      <c r="T402" s="152"/>
      <c r="U402" s="152"/>
      <c r="V402" s="152"/>
      <c r="W402" s="152"/>
      <c r="X402" s="152"/>
      <c r="Y402" s="152"/>
      <c r="Z402" s="152"/>
      <c r="AA402" s="152"/>
      <c r="AB402" s="152"/>
      <c r="AC402" s="152"/>
      <c r="AD402" s="152"/>
      <c r="AE402" s="152"/>
      <c r="AF402" s="152"/>
      <c r="AG402" s="452"/>
      <c r="AH402" s="152"/>
      <c r="AI402" s="152"/>
      <c r="AJ402" s="152"/>
      <c r="AK402" s="152"/>
      <c r="AL402" s="152"/>
      <c r="AM402" s="152"/>
      <c r="AN402" s="152"/>
      <c r="AO402" s="152"/>
      <c r="AP402" s="152"/>
      <c r="AQ402" s="235"/>
      <c r="AR402" s="178">
        <v>16</v>
      </c>
      <c r="AS402" s="185">
        <v>42152</v>
      </c>
      <c r="AT402" s="179">
        <v>53472</v>
      </c>
      <c r="AU402" s="34" t="s">
        <v>131</v>
      </c>
      <c r="AV402" s="153">
        <v>0.78069999999999995</v>
      </c>
      <c r="AW402" s="34" t="s">
        <v>20</v>
      </c>
      <c r="AX402" s="34">
        <v>1</v>
      </c>
      <c r="AY402" s="34">
        <v>0.01</v>
      </c>
      <c r="AZ402" s="181">
        <v>0</v>
      </c>
      <c r="BA402" s="34">
        <v>43.5</v>
      </c>
      <c r="BB402" s="34">
        <v>-51.5</v>
      </c>
      <c r="BC402" s="34">
        <v>108</v>
      </c>
      <c r="BD402" s="34">
        <v>29</v>
      </c>
      <c r="BE402" s="155">
        <v>0.01</v>
      </c>
      <c r="BF402" s="34">
        <v>13.8</v>
      </c>
      <c r="BG402" s="34">
        <v>3.4</v>
      </c>
      <c r="BH402" s="34">
        <v>1</v>
      </c>
      <c r="BI402" s="34">
        <v>1</v>
      </c>
      <c r="BJ402" s="34">
        <v>100</v>
      </c>
      <c r="BK402" s="34">
        <v>0</v>
      </c>
      <c r="BL402" s="34">
        <v>1</v>
      </c>
      <c r="BM402" s="34">
        <v>0.6</v>
      </c>
      <c r="BN402" s="34">
        <v>338</v>
      </c>
      <c r="BO402" s="34">
        <v>376</v>
      </c>
      <c r="BP402" s="34">
        <v>423</v>
      </c>
      <c r="BQ402" s="34">
        <v>468</v>
      </c>
      <c r="BR402" s="34">
        <v>0</v>
      </c>
      <c r="BS402" s="34">
        <v>1</v>
      </c>
      <c r="BT402" s="453"/>
      <c r="BU402" s="151">
        <v>0.77500000000000002</v>
      </c>
      <c r="BV402" s="151">
        <v>0.84</v>
      </c>
      <c r="BW402" s="151">
        <v>42.8</v>
      </c>
      <c r="BX402" s="151">
        <v>100</v>
      </c>
      <c r="BY402" s="151">
        <v>400</v>
      </c>
      <c r="BZ402" s="151">
        <v>572</v>
      </c>
      <c r="CA402" s="151">
        <v>0.3</v>
      </c>
      <c r="CB402" s="151">
        <v>1.5</v>
      </c>
      <c r="CC402" s="151">
        <v>-47</v>
      </c>
    </row>
    <row r="403" spans="1:81" x14ac:dyDescent="0.25">
      <c r="A403" s="44">
        <f t="shared" si="37"/>
        <v>2015</v>
      </c>
      <c r="B403" s="44" t="str">
        <f t="shared" si="37"/>
        <v>MAYO</v>
      </c>
      <c r="C403" s="44">
        <v>18</v>
      </c>
      <c r="D403" s="44" t="str">
        <f t="shared" si="36"/>
        <v>MAYO 2015 / 17</v>
      </c>
      <c r="E403" s="152"/>
      <c r="F403" s="189"/>
      <c r="G403" s="152"/>
      <c r="H403" s="152"/>
      <c r="I403" s="152"/>
      <c r="J403" s="152"/>
      <c r="K403" s="152"/>
      <c r="L403" s="152"/>
      <c r="M403" s="152"/>
      <c r="N403" s="152"/>
      <c r="O403" s="152"/>
      <c r="P403" s="152"/>
      <c r="Q403" s="152"/>
      <c r="R403" s="152"/>
      <c r="S403" s="152"/>
      <c r="T403" s="152"/>
      <c r="U403" s="152"/>
      <c r="V403" s="152"/>
      <c r="W403" s="152"/>
      <c r="X403" s="152"/>
      <c r="Y403" s="152"/>
      <c r="Z403" s="152"/>
      <c r="AA403" s="152"/>
      <c r="AB403" s="152"/>
      <c r="AC403" s="152"/>
      <c r="AD403" s="152"/>
      <c r="AE403" s="152"/>
      <c r="AF403" s="152"/>
      <c r="AG403" s="452"/>
      <c r="AH403" s="152"/>
      <c r="AI403" s="152"/>
      <c r="AJ403" s="152"/>
      <c r="AK403" s="152"/>
      <c r="AL403" s="152"/>
      <c r="AM403" s="152"/>
      <c r="AN403" s="152"/>
      <c r="AO403" s="152"/>
      <c r="AP403" s="152"/>
      <c r="AQ403" s="235"/>
      <c r="AR403" s="178">
        <v>17</v>
      </c>
      <c r="AS403" s="185">
        <v>42155</v>
      </c>
      <c r="AT403" s="179">
        <v>53719</v>
      </c>
      <c r="AU403" s="34" t="s">
        <v>132</v>
      </c>
      <c r="AV403" s="153">
        <v>0.78129999999999999</v>
      </c>
      <c r="AW403" s="34" t="s">
        <v>20</v>
      </c>
      <c r="AX403" s="34">
        <v>1</v>
      </c>
      <c r="AY403" s="34">
        <v>0.01</v>
      </c>
      <c r="AZ403" s="181">
        <v>0</v>
      </c>
      <c r="BA403" s="34">
        <v>43.5</v>
      </c>
      <c r="BB403" s="34">
        <v>-51.5</v>
      </c>
      <c r="BC403" s="34">
        <v>108</v>
      </c>
      <c r="BD403" s="34">
        <v>29</v>
      </c>
      <c r="BE403" s="155">
        <v>0.01</v>
      </c>
      <c r="BF403" s="34">
        <v>13.8</v>
      </c>
      <c r="BG403" s="34">
        <v>3.4</v>
      </c>
      <c r="BH403" s="34">
        <v>1</v>
      </c>
      <c r="BI403" s="34">
        <v>1</v>
      </c>
      <c r="BJ403" s="34">
        <v>100</v>
      </c>
      <c r="BK403" s="34">
        <v>0</v>
      </c>
      <c r="BL403" s="34">
        <v>1</v>
      </c>
      <c r="BM403" s="34">
        <v>0.6</v>
      </c>
      <c r="BN403" s="34">
        <v>338</v>
      </c>
      <c r="BO403" s="34">
        <v>376</v>
      </c>
      <c r="BP403" s="34">
        <v>419</v>
      </c>
      <c r="BQ403" s="34">
        <v>471</v>
      </c>
      <c r="BR403" s="34">
        <v>0</v>
      </c>
      <c r="BS403" s="34">
        <v>1</v>
      </c>
      <c r="BT403" s="453"/>
      <c r="BU403" s="151">
        <v>0.77500000000000002</v>
      </c>
      <c r="BV403" s="151">
        <v>0.84</v>
      </c>
      <c r="BW403" s="151">
        <v>42.8</v>
      </c>
      <c r="BX403" s="151">
        <v>100</v>
      </c>
      <c r="BY403" s="151">
        <v>400</v>
      </c>
      <c r="BZ403" s="151">
        <v>572</v>
      </c>
      <c r="CA403" s="151">
        <v>0.3</v>
      </c>
      <c r="CB403" s="151">
        <v>1.5</v>
      </c>
      <c r="CC403" s="151">
        <v>-47</v>
      </c>
    </row>
    <row r="404" spans="1:81" x14ac:dyDescent="0.25">
      <c r="A404" s="44">
        <f t="shared" si="37"/>
        <v>2015</v>
      </c>
      <c r="B404" s="44" t="str">
        <f t="shared" si="37"/>
        <v>MAYO</v>
      </c>
      <c r="C404" s="44">
        <v>19</v>
      </c>
      <c r="D404" s="44" t="str">
        <f t="shared" si="36"/>
        <v>MAYO 2015 / 18</v>
      </c>
    </row>
    <row r="405" spans="1:81" x14ac:dyDescent="0.25">
      <c r="A405" s="44">
        <f t="shared" si="37"/>
        <v>2015</v>
      </c>
      <c r="B405" s="44" t="str">
        <f t="shared" si="37"/>
        <v>MAYO</v>
      </c>
      <c r="C405" s="44">
        <v>20</v>
      </c>
      <c r="D405" s="44" t="str">
        <f t="shared" si="36"/>
        <v>MAYO 2015 / 19</v>
      </c>
    </row>
    <row r="406" spans="1:81" x14ac:dyDescent="0.25">
      <c r="A406" s="44">
        <f t="shared" si="37"/>
        <v>2015</v>
      </c>
      <c r="B406" s="44" t="str">
        <f t="shared" si="37"/>
        <v>MAYO</v>
      </c>
      <c r="C406" s="44">
        <v>21</v>
      </c>
      <c r="D406" s="44" t="str">
        <f t="shared" si="36"/>
        <v>MAYO 2015 / 20</v>
      </c>
    </row>
    <row r="407" spans="1:81" x14ac:dyDescent="0.25">
      <c r="A407" s="44">
        <f t="shared" si="37"/>
        <v>2015</v>
      </c>
      <c r="B407" s="44" t="str">
        <f t="shared" si="37"/>
        <v>MAYO</v>
      </c>
      <c r="C407" s="44">
        <v>22</v>
      </c>
      <c r="D407" s="44" t="str">
        <f t="shared" si="36"/>
        <v>MAYO 2015 / 21</v>
      </c>
    </row>
    <row r="408" spans="1:81" x14ac:dyDescent="0.25">
      <c r="A408" s="44">
        <f t="shared" si="37"/>
        <v>2015</v>
      </c>
      <c r="B408" s="44" t="str">
        <f t="shared" si="37"/>
        <v>MAYO</v>
      </c>
      <c r="C408" s="44">
        <v>23</v>
      </c>
      <c r="D408" s="44" t="str">
        <f t="shared" si="36"/>
        <v>MAYO 2015 / 22</v>
      </c>
    </row>
    <row r="409" spans="1:81" x14ac:dyDescent="0.25">
      <c r="A409" s="44">
        <f t="shared" si="37"/>
        <v>2015</v>
      </c>
      <c r="B409" s="44" t="str">
        <f t="shared" si="37"/>
        <v>MAYO</v>
      </c>
      <c r="C409" s="44">
        <v>24</v>
      </c>
      <c r="D409" s="44" t="str">
        <f t="shared" si="36"/>
        <v>MAYO 2015 / 23</v>
      </c>
    </row>
    <row r="410" spans="1:81" x14ac:dyDescent="0.25">
      <c r="A410" s="44">
        <f t="shared" si="37"/>
        <v>2015</v>
      </c>
      <c r="B410" s="44" t="str">
        <f t="shared" si="37"/>
        <v>MAYO</v>
      </c>
      <c r="C410" s="44">
        <v>25</v>
      </c>
      <c r="D410" s="44" t="str">
        <f t="shared" si="36"/>
        <v>MAYO 2015 / 24</v>
      </c>
    </row>
    <row r="411" spans="1:81" x14ac:dyDescent="0.25">
      <c r="A411" s="44">
        <f t="shared" si="37"/>
        <v>2015</v>
      </c>
      <c r="B411" s="44" t="str">
        <f t="shared" si="37"/>
        <v>MAYO</v>
      </c>
      <c r="C411" s="44">
        <v>26</v>
      </c>
      <c r="D411" s="44" t="str">
        <f t="shared" si="36"/>
        <v>MAYO 2015 / 25</v>
      </c>
    </row>
    <row r="412" spans="1:81" x14ac:dyDescent="0.25">
      <c r="A412" s="44">
        <f t="shared" si="37"/>
        <v>2015</v>
      </c>
      <c r="B412" s="44" t="str">
        <f t="shared" si="37"/>
        <v>MAYO</v>
      </c>
      <c r="C412" s="44">
        <v>27</v>
      </c>
      <c r="D412" s="44" t="str">
        <f t="shared" si="36"/>
        <v>MAYO 2015 / 26</v>
      </c>
    </row>
    <row r="413" spans="1:81" x14ac:dyDescent="0.25">
      <c r="A413" s="44">
        <f t="shared" si="37"/>
        <v>2015</v>
      </c>
      <c r="B413" s="44" t="str">
        <f t="shared" si="37"/>
        <v>MAYO</v>
      </c>
      <c r="C413" s="44">
        <v>28</v>
      </c>
      <c r="D413" s="44" t="str">
        <f t="shared" si="36"/>
        <v>MAYO 2015 / 27</v>
      </c>
    </row>
    <row r="414" spans="1:81" x14ac:dyDescent="0.25">
      <c r="A414" s="44">
        <f t="shared" si="37"/>
        <v>2015</v>
      </c>
      <c r="B414" s="44" t="str">
        <f t="shared" si="37"/>
        <v>MAYO</v>
      </c>
      <c r="C414" s="44">
        <v>29</v>
      </c>
      <c r="D414" s="44" t="str">
        <f t="shared" si="36"/>
        <v>MAYO 2015 / 28</v>
      </c>
    </row>
    <row r="415" spans="1:81" x14ac:dyDescent="0.25">
      <c r="A415" s="44">
        <f t="shared" si="37"/>
        <v>2015</v>
      </c>
      <c r="B415" s="44" t="str">
        <f t="shared" si="37"/>
        <v>MAYO</v>
      </c>
      <c r="C415" s="44">
        <v>30</v>
      </c>
      <c r="D415" s="44" t="str">
        <f t="shared" si="36"/>
        <v>MAYO 2015 / 29</v>
      </c>
    </row>
    <row r="416" spans="1:81" x14ac:dyDescent="0.25">
      <c r="A416" s="44">
        <f t="shared" si="37"/>
        <v>2015</v>
      </c>
      <c r="B416" s="44" t="str">
        <f t="shared" si="37"/>
        <v>MAYO</v>
      </c>
      <c r="C416" s="44">
        <v>31</v>
      </c>
      <c r="D416" s="44" t="str">
        <f t="shared" si="36"/>
        <v>MAYO 2015 / 30</v>
      </c>
    </row>
    <row r="417" spans="1:81" s="206" customFormat="1" x14ac:dyDescent="0.25">
      <c r="D417" s="44" t="str">
        <f t="shared" si="36"/>
        <v>MAYO 2015 / 31</v>
      </c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55"/>
      <c r="AB417" s="44"/>
      <c r="AC417" s="44"/>
      <c r="AD417" s="44"/>
      <c r="AE417" s="44"/>
      <c r="AF417" s="44"/>
      <c r="AG417" s="417"/>
      <c r="AH417" s="44"/>
      <c r="AI417" s="44"/>
      <c r="AJ417" s="44"/>
      <c r="AK417" s="44"/>
      <c r="AL417" s="44"/>
      <c r="AM417" s="44"/>
      <c r="AN417" s="44"/>
      <c r="AO417" s="44"/>
      <c r="AP417" s="44"/>
      <c r="AQ417" s="207"/>
      <c r="AR417" s="44"/>
      <c r="AS417" s="44"/>
      <c r="AT417" s="44"/>
      <c r="AU417" s="44"/>
      <c r="AV417" s="44"/>
      <c r="AW417" s="44"/>
      <c r="AX417" s="55"/>
      <c r="AY417" s="44"/>
      <c r="AZ417" s="44"/>
      <c r="BA417" s="44"/>
      <c r="BB417" s="44"/>
      <c r="BC417" s="44"/>
      <c r="BD417" s="44"/>
      <c r="BE417" s="44"/>
      <c r="BF417" s="44"/>
      <c r="BG417" s="44"/>
      <c r="BH417" s="44"/>
      <c r="BI417" s="44"/>
      <c r="BJ417" s="44"/>
      <c r="BK417" s="44"/>
      <c r="BL417" s="44"/>
      <c r="BM417" s="44"/>
      <c r="BN417" s="44"/>
      <c r="BO417" s="44"/>
      <c r="BP417" s="44"/>
      <c r="BQ417" s="44"/>
      <c r="BR417" s="44"/>
      <c r="BS417" s="44"/>
      <c r="BT417" s="411"/>
      <c r="BU417" s="44"/>
      <c r="BV417" s="55"/>
      <c r="BW417" s="44"/>
      <c r="BX417" s="44"/>
      <c r="BY417" s="44"/>
      <c r="BZ417" s="44"/>
      <c r="CA417" s="44"/>
      <c r="CB417" s="44"/>
      <c r="CC417" s="44"/>
    </row>
    <row r="418" spans="1:81" ht="15.75" x14ac:dyDescent="0.25">
      <c r="A418" s="44">
        <v>2015</v>
      </c>
      <c r="B418" s="44" t="s">
        <v>233</v>
      </c>
      <c r="C418" s="44">
        <v>1</v>
      </c>
      <c r="D418" s="208" t="s">
        <v>228</v>
      </c>
      <c r="E418" s="209">
        <f>IFERROR(AVERAGE(E387:E417),"")</f>
        <v>8</v>
      </c>
      <c r="F418" s="209">
        <f>IFERROR(AVERAGE(F387:F417),"")</f>
        <v>42138.333333333336</v>
      </c>
      <c r="G418" s="209">
        <f>IFERROR(AVERAGE(G387:G417),"")</f>
        <v>53176.933333333334</v>
      </c>
      <c r="H418" s="209" t="str">
        <f>IFERROR(AVERAGE(H387:H417),"")</f>
        <v/>
      </c>
      <c r="I418" s="209">
        <f>IFERROR(AVERAGE(I387:I417),"")</f>
        <v>0.77902000000000027</v>
      </c>
      <c r="J418" s="209" t="str">
        <f t="shared" ref="J418:BU418" si="38">IFERROR(AVERAGE(J387:J417),"")</f>
        <v/>
      </c>
      <c r="K418" s="209">
        <f t="shared" si="38"/>
        <v>0.5</v>
      </c>
      <c r="L418" s="209">
        <f t="shared" si="38"/>
        <v>0</v>
      </c>
      <c r="M418" s="209">
        <f t="shared" si="38"/>
        <v>0</v>
      </c>
      <c r="N418" s="209">
        <f t="shared" si="38"/>
        <v>43.5</v>
      </c>
      <c r="O418" s="209">
        <f t="shared" si="38"/>
        <v>-54.333333333333336</v>
      </c>
      <c r="P418" s="209">
        <f t="shared" si="38"/>
        <v>104.6</v>
      </c>
      <c r="Q418" s="209">
        <f t="shared" si="38"/>
        <v>30</v>
      </c>
      <c r="R418" s="209">
        <f t="shared" si="38"/>
        <v>0</v>
      </c>
      <c r="S418" s="209">
        <f t="shared" si="38"/>
        <v>12.079999999999997</v>
      </c>
      <c r="T418" s="209">
        <f t="shared" si="38"/>
        <v>2.9393333333333329</v>
      </c>
      <c r="U418" s="209">
        <f t="shared" si="38"/>
        <v>1</v>
      </c>
      <c r="V418" s="209">
        <f t="shared" si="38"/>
        <v>1</v>
      </c>
      <c r="W418" s="209">
        <f t="shared" si="38"/>
        <v>99.933333333333337</v>
      </c>
      <c r="X418" s="209">
        <f t="shared" si="38"/>
        <v>0</v>
      </c>
      <c r="Y418" s="209">
        <f t="shared" si="38"/>
        <v>0</v>
      </c>
      <c r="Z418" s="209">
        <f t="shared" si="38"/>
        <v>0.31999999999999995</v>
      </c>
      <c r="AA418" s="209">
        <f t="shared" si="38"/>
        <v>330.66666666666669</v>
      </c>
      <c r="AB418" s="209">
        <f t="shared" si="38"/>
        <v>361.93333333333334</v>
      </c>
      <c r="AC418" s="209">
        <f t="shared" si="38"/>
        <v>414.86666666666667</v>
      </c>
      <c r="AD418" s="209">
        <f t="shared" si="38"/>
        <v>491.13333333333333</v>
      </c>
      <c r="AE418" s="209">
        <f t="shared" si="38"/>
        <v>1.4333333333333333</v>
      </c>
      <c r="AF418" s="209">
        <f t="shared" si="38"/>
        <v>0</v>
      </c>
      <c r="AG418" s="418" t="str">
        <f t="shared" si="38"/>
        <v/>
      </c>
      <c r="AH418" s="209">
        <f t="shared" si="38"/>
        <v>0.77500000000000024</v>
      </c>
      <c r="AI418" s="209">
        <f t="shared" si="38"/>
        <v>0.84</v>
      </c>
      <c r="AJ418" s="209">
        <f t="shared" si="38"/>
        <v>42.79999999999999</v>
      </c>
      <c r="AK418" s="209">
        <f t="shared" si="38"/>
        <v>100</v>
      </c>
      <c r="AL418" s="209">
        <f t="shared" si="38"/>
        <v>400</v>
      </c>
      <c r="AM418" s="209">
        <f t="shared" si="38"/>
        <v>572</v>
      </c>
      <c r="AN418" s="209">
        <f t="shared" si="38"/>
        <v>0.29999999999999993</v>
      </c>
      <c r="AO418" s="209">
        <f t="shared" si="38"/>
        <v>1.5</v>
      </c>
      <c r="AP418" s="209">
        <f t="shared" si="38"/>
        <v>-47</v>
      </c>
      <c r="AQ418" s="209" t="str">
        <f t="shared" si="38"/>
        <v/>
      </c>
      <c r="AR418" s="209">
        <f t="shared" si="38"/>
        <v>9</v>
      </c>
      <c r="AS418" s="209">
        <f t="shared" si="38"/>
        <v>42139.117647058825</v>
      </c>
      <c r="AT418" s="209">
        <f t="shared" si="38"/>
        <v>53169.23529411765</v>
      </c>
      <c r="AU418" s="209" t="str">
        <f t="shared" si="38"/>
        <v/>
      </c>
      <c r="AV418" s="209">
        <f t="shared" si="38"/>
        <v>0.78121176470588238</v>
      </c>
      <c r="AW418" s="209" t="str">
        <f t="shared" si="38"/>
        <v/>
      </c>
      <c r="AX418" s="210">
        <f t="shared" si="38"/>
        <v>1</v>
      </c>
      <c r="AY418" s="209">
        <f t="shared" si="38"/>
        <v>0.01</v>
      </c>
      <c r="AZ418" s="209">
        <f t="shared" si="38"/>
        <v>0</v>
      </c>
      <c r="BA418" s="209">
        <f t="shared" si="38"/>
        <v>43.5</v>
      </c>
      <c r="BB418" s="209">
        <f t="shared" si="38"/>
        <v>-51.635294117647064</v>
      </c>
      <c r="BC418" s="209">
        <f t="shared" si="38"/>
        <v>107.05882352941177</v>
      </c>
      <c r="BD418" s="209">
        <f t="shared" si="38"/>
        <v>29</v>
      </c>
      <c r="BE418" s="209">
        <f t="shared" si="38"/>
        <v>1.2588235294117652E-2</v>
      </c>
      <c r="BF418" s="209">
        <f t="shared" si="38"/>
        <v>14.105882352941178</v>
      </c>
      <c r="BG418" s="209">
        <f t="shared" si="38"/>
        <v>3.3235294117647052</v>
      </c>
      <c r="BH418" s="209">
        <f t="shared" si="38"/>
        <v>1</v>
      </c>
      <c r="BI418" s="209">
        <f t="shared" si="38"/>
        <v>1</v>
      </c>
      <c r="BJ418" s="209">
        <f t="shared" si="38"/>
        <v>99.17647058823529</v>
      </c>
      <c r="BK418" s="209">
        <f t="shared" si="38"/>
        <v>0</v>
      </c>
      <c r="BL418" s="209">
        <f t="shared" si="38"/>
        <v>1</v>
      </c>
      <c r="BM418" s="209">
        <f t="shared" si="38"/>
        <v>0.23529411764705882</v>
      </c>
      <c r="BN418" s="209">
        <f t="shared" si="38"/>
        <v>336</v>
      </c>
      <c r="BO418" s="209">
        <f t="shared" si="38"/>
        <v>575.17647058823525</v>
      </c>
      <c r="BP418" s="209">
        <f t="shared" si="38"/>
        <v>421.05882352941177</v>
      </c>
      <c r="BQ418" s="209">
        <f t="shared" si="38"/>
        <v>468.58823529411762</v>
      </c>
      <c r="BR418" s="209">
        <f t="shared" si="38"/>
        <v>0</v>
      </c>
      <c r="BS418" s="209">
        <f t="shared" si="38"/>
        <v>1</v>
      </c>
      <c r="BT418" s="412" t="str">
        <f t="shared" si="38"/>
        <v/>
      </c>
      <c r="BU418" s="209">
        <f t="shared" si="38"/>
        <v>0.77500000000000024</v>
      </c>
      <c r="BV418" s="210">
        <f>IFERROR(AVERAGE(BV387:BV417),"")</f>
        <v>0.84</v>
      </c>
      <c r="BW418" s="206"/>
      <c r="BX418" s="206"/>
      <c r="BY418" s="206"/>
      <c r="BZ418" s="206"/>
      <c r="CA418" s="206"/>
      <c r="CB418" s="206"/>
      <c r="CC418" s="206"/>
    </row>
    <row r="419" spans="1:81" x14ac:dyDescent="0.25">
      <c r="A419" s="44">
        <f>A418</f>
        <v>2015</v>
      </c>
      <c r="B419" s="44" t="str">
        <f>B418</f>
        <v>JUNIO</v>
      </c>
      <c r="C419" s="44">
        <v>2</v>
      </c>
      <c r="D419" s="44" t="str">
        <f t="shared" ref="D419:D449" si="39">B418&amp;" "&amp;A418&amp;" / "&amp;C418</f>
        <v>JUNIO 2015 / 1</v>
      </c>
      <c r="E419" s="178">
        <v>1</v>
      </c>
      <c r="F419" s="185">
        <v>42156</v>
      </c>
      <c r="G419" s="179">
        <v>53740</v>
      </c>
      <c r="H419" s="33" t="s">
        <v>130</v>
      </c>
      <c r="I419" s="153">
        <v>0.77829999999999999</v>
      </c>
      <c r="J419" s="34" t="s">
        <v>20</v>
      </c>
      <c r="K419" s="34">
        <v>0.5</v>
      </c>
      <c r="L419" s="34">
        <v>0</v>
      </c>
      <c r="M419" s="34">
        <v>0</v>
      </c>
      <c r="N419" s="34">
        <v>43.5</v>
      </c>
      <c r="O419" s="34">
        <v>-49</v>
      </c>
      <c r="P419" s="34">
        <v>106</v>
      </c>
      <c r="Q419" s="34">
        <v>30</v>
      </c>
      <c r="R419" s="155">
        <v>0</v>
      </c>
      <c r="S419" s="34">
        <v>12.1</v>
      </c>
      <c r="T419" s="34">
        <v>2.87</v>
      </c>
      <c r="U419" s="34">
        <v>1</v>
      </c>
      <c r="V419" s="34">
        <v>1</v>
      </c>
      <c r="W419" s="34">
        <v>100</v>
      </c>
      <c r="X419" s="34">
        <v>0</v>
      </c>
      <c r="Y419" s="34">
        <v>0</v>
      </c>
      <c r="Z419" s="34">
        <v>0.3</v>
      </c>
      <c r="AA419" s="34">
        <v>327</v>
      </c>
      <c r="AB419" s="34">
        <v>358</v>
      </c>
      <c r="AC419" s="34">
        <v>408</v>
      </c>
      <c r="AD419" s="34">
        <v>480</v>
      </c>
      <c r="AE419" s="34">
        <v>1</v>
      </c>
      <c r="AF419" s="34">
        <v>0</v>
      </c>
      <c r="AG419" s="450"/>
      <c r="AH419" s="151">
        <v>0.77500000000000002</v>
      </c>
      <c r="AI419" s="151">
        <v>0.84</v>
      </c>
      <c r="AJ419" s="151">
        <v>42.8</v>
      </c>
      <c r="AK419" s="151">
        <v>100</v>
      </c>
      <c r="AL419" s="151">
        <v>400</v>
      </c>
      <c r="AM419" s="151">
        <v>572</v>
      </c>
      <c r="AN419" s="151">
        <v>0.3</v>
      </c>
      <c r="AO419" s="151">
        <v>1.5</v>
      </c>
      <c r="AP419" s="151">
        <v>-47</v>
      </c>
      <c r="AQ419" s="235"/>
      <c r="AR419" s="178">
        <v>1</v>
      </c>
      <c r="AS419" s="185">
        <v>42157</v>
      </c>
      <c r="AT419" s="179">
        <v>53745</v>
      </c>
      <c r="AU419" s="33" t="s">
        <v>156</v>
      </c>
      <c r="AV419" s="153">
        <v>0.78259999999999996</v>
      </c>
      <c r="AW419" s="34" t="s">
        <v>20</v>
      </c>
      <c r="AX419" s="34">
        <v>1</v>
      </c>
      <c r="AY419" s="34">
        <v>0.01</v>
      </c>
      <c r="AZ419" s="34">
        <v>0</v>
      </c>
      <c r="BA419" s="34">
        <v>43.5</v>
      </c>
      <c r="BB419" s="34">
        <v>-50</v>
      </c>
      <c r="BC419" s="34">
        <v>108</v>
      </c>
      <c r="BD419" s="34">
        <v>29</v>
      </c>
      <c r="BE419" s="155">
        <v>0.01</v>
      </c>
      <c r="BF419" s="34">
        <v>13.8</v>
      </c>
      <c r="BG419" s="34">
        <v>3.5</v>
      </c>
      <c r="BH419" s="34">
        <v>1</v>
      </c>
      <c r="BI419" s="34">
        <v>1</v>
      </c>
      <c r="BJ419" s="34">
        <v>99</v>
      </c>
      <c r="BK419" s="34">
        <v>0</v>
      </c>
      <c r="BL419" s="34">
        <v>1</v>
      </c>
      <c r="BM419" s="34">
        <v>0.2</v>
      </c>
      <c r="BN419" s="34">
        <v>340</v>
      </c>
      <c r="BO419" s="34">
        <v>379</v>
      </c>
      <c r="BP419" s="34">
        <v>432</v>
      </c>
      <c r="BQ419" s="34">
        <v>455</v>
      </c>
      <c r="BR419" s="34">
        <v>0</v>
      </c>
      <c r="BS419" s="34">
        <v>1</v>
      </c>
      <c r="BT419" s="453"/>
      <c r="BU419" s="151">
        <v>0.77500000000000002</v>
      </c>
      <c r="BV419" s="151">
        <v>0.84</v>
      </c>
      <c r="BW419" s="151">
        <v>42.8</v>
      </c>
      <c r="BX419" s="151">
        <v>100</v>
      </c>
      <c r="BY419" s="151">
        <v>400</v>
      </c>
      <c r="BZ419" s="151">
        <v>572</v>
      </c>
      <c r="CA419" s="151">
        <v>0.3</v>
      </c>
      <c r="CB419" s="151">
        <v>1.5</v>
      </c>
      <c r="CC419" s="151">
        <v>-47</v>
      </c>
    </row>
    <row r="420" spans="1:81" x14ac:dyDescent="0.25">
      <c r="A420" s="44">
        <f t="shared" ref="A420:B448" si="40">A419</f>
        <v>2015</v>
      </c>
      <c r="B420" s="44" t="str">
        <f t="shared" si="40"/>
        <v>JUNIO</v>
      </c>
      <c r="C420" s="44">
        <v>3</v>
      </c>
      <c r="D420" s="44" t="str">
        <f t="shared" si="39"/>
        <v>JUNIO 2015 / 2</v>
      </c>
      <c r="E420" s="178">
        <v>2</v>
      </c>
      <c r="F420" s="185">
        <v>42157</v>
      </c>
      <c r="G420" s="179">
        <v>53759</v>
      </c>
      <c r="H420" s="34" t="s">
        <v>131</v>
      </c>
      <c r="I420" s="153">
        <v>0.77829999999999999</v>
      </c>
      <c r="J420" s="34" t="s">
        <v>20</v>
      </c>
      <c r="K420" s="34">
        <v>0.5</v>
      </c>
      <c r="L420" s="34">
        <v>0</v>
      </c>
      <c r="M420" s="34">
        <v>0</v>
      </c>
      <c r="N420" s="34">
        <v>43.5</v>
      </c>
      <c r="O420" s="34">
        <v>-49</v>
      </c>
      <c r="P420" s="34">
        <v>106</v>
      </c>
      <c r="Q420" s="34">
        <v>30</v>
      </c>
      <c r="R420" s="155">
        <v>0</v>
      </c>
      <c r="S420" s="34">
        <v>12.1</v>
      </c>
      <c r="T420" s="34">
        <v>2.86</v>
      </c>
      <c r="U420" s="34">
        <v>1</v>
      </c>
      <c r="V420" s="34">
        <v>1</v>
      </c>
      <c r="W420" s="34">
        <v>100</v>
      </c>
      <c r="X420" s="34">
        <v>0</v>
      </c>
      <c r="Y420" s="34">
        <v>0</v>
      </c>
      <c r="Z420" s="34">
        <v>0.3</v>
      </c>
      <c r="AA420" s="34">
        <v>329</v>
      </c>
      <c r="AB420" s="34">
        <v>359</v>
      </c>
      <c r="AC420" s="34">
        <v>412</v>
      </c>
      <c r="AD420" s="34">
        <v>484</v>
      </c>
      <c r="AE420" s="34">
        <v>1.5</v>
      </c>
      <c r="AF420" s="34">
        <v>0</v>
      </c>
      <c r="AG420" s="450"/>
      <c r="AH420" s="151">
        <v>0.77500000000000002</v>
      </c>
      <c r="AI420" s="151">
        <v>0.84</v>
      </c>
      <c r="AJ420" s="151">
        <v>42.8</v>
      </c>
      <c r="AK420" s="151">
        <v>100</v>
      </c>
      <c r="AL420" s="151">
        <v>400</v>
      </c>
      <c r="AM420" s="151">
        <v>572</v>
      </c>
      <c r="AN420" s="151">
        <v>0.3</v>
      </c>
      <c r="AO420" s="151">
        <v>1.5</v>
      </c>
      <c r="AP420" s="151">
        <v>-47</v>
      </c>
      <c r="AQ420" s="235"/>
      <c r="AR420" s="178">
        <v>2</v>
      </c>
      <c r="AS420" s="185">
        <v>42159</v>
      </c>
      <c r="AT420" s="179">
        <v>53793</v>
      </c>
      <c r="AU420" s="34" t="s">
        <v>132</v>
      </c>
      <c r="AV420" s="153">
        <v>0.78259999999999996</v>
      </c>
      <c r="AW420" s="34" t="s">
        <v>20</v>
      </c>
      <c r="AX420" s="34">
        <v>1</v>
      </c>
      <c r="AY420" s="34">
        <v>0.01</v>
      </c>
      <c r="AZ420" s="34">
        <v>0</v>
      </c>
      <c r="BA420" s="34">
        <v>43.5</v>
      </c>
      <c r="BB420" s="34">
        <v>-51</v>
      </c>
      <c r="BC420" s="34">
        <v>108</v>
      </c>
      <c r="BD420" s="34">
        <v>29</v>
      </c>
      <c r="BE420" s="155">
        <v>0.01</v>
      </c>
      <c r="BF420" s="34">
        <v>13.8</v>
      </c>
      <c r="BG420" s="34">
        <v>3.5</v>
      </c>
      <c r="BH420" s="34">
        <v>1</v>
      </c>
      <c r="BI420" s="34">
        <v>1</v>
      </c>
      <c r="BJ420" s="34">
        <v>99</v>
      </c>
      <c r="BK420" s="34">
        <v>0</v>
      </c>
      <c r="BL420" s="34">
        <v>1</v>
      </c>
      <c r="BM420" s="34">
        <v>0.2</v>
      </c>
      <c r="BN420" s="34">
        <v>338</v>
      </c>
      <c r="BO420" s="34">
        <v>379</v>
      </c>
      <c r="BP420" s="34">
        <v>426</v>
      </c>
      <c r="BQ420" s="34">
        <v>475</v>
      </c>
      <c r="BR420" s="34">
        <v>0</v>
      </c>
      <c r="BS420" s="34">
        <v>1</v>
      </c>
      <c r="BT420" s="453"/>
      <c r="BU420" s="151">
        <v>0.77500000000000002</v>
      </c>
      <c r="BV420" s="151">
        <v>0.84</v>
      </c>
      <c r="BW420" s="151">
        <v>42.8</v>
      </c>
      <c r="BX420" s="151">
        <v>100</v>
      </c>
      <c r="BY420" s="151">
        <v>400</v>
      </c>
      <c r="BZ420" s="151">
        <v>572</v>
      </c>
      <c r="CA420" s="151">
        <v>0.3</v>
      </c>
      <c r="CB420" s="151">
        <v>1.5</v>
      </c>
      <c r="CC420" s="151">
        <v>-47</v>
      </c>
    </row>
    <row r="421" spans="1:81" x14ac:dyDescent="0.25">
      <c r="A421" s="44">
        <f t="shared" si="40"/>
        <v>2015</v>
      </c>
      <c r="B421" s="44" t="str">
        <f t="shared" si="40"/>
        <v>JUNIO</v>
      </c>
      <c r="C421" s="44">
        <v>4</v>
      </c>
      <c r="D421" s="44" t="str">
        <f t="shared" si="39"/>
        <v>JUNIO 2015 / 3</v>
      </c>
      <c r="E421" s="178">
        <v>3</v>
      </c>
      <c r="F421" s="185">
        <v>42162</v>
      </c>
      <c r="G421" s="179">
        <v>53900</v>
      </c>
      <c r="H421" s="34" t="s">
        <v>132</v>
      </c>
      <c r="I421" s="153">
        <v>0.77959999999999996</v>
      </c>
      <c r="J421" s="34" t="s">
        <v>20</v>
      </c>
      <c r="K421" s="34">
        <v>0.5</v>
      </c>
      <c r="L421" s="34">
        <v>0</v>
      </c>
      <c r="M421" s="34">
        <v>0</v>
      </c>
      <c r="N421" s="34">
        <v>43.5</v>
      </c>
      <c r="O421" s="34">
        <v>-54.5</v>
      </c>
      <c r="P421" s="34">
        <v>103</v>
      </c>
      <c r="Q421" s="34">
        <v>30</v>
      </c>
      <c r="R421" s="155">
        <v>0</v>
      </c>
      <c r="S421" s="34">
        <v>12.1</v>
      </c>
      <c r="T421" s="34">
        <v>3</v>
      </c>
      <c r="U421" s="34">
        <v>1</v>
      </c>
      <c r="V421" s="34">
        <v>1</v>
      </c>
      <c r="W421" s="34">
        <v>100</v>
      </c>
      <c r="X421" s="34">
        <v>0</v>
      </c>
      <c r="Y421" s="34">
        <v>0</v>
      </c>
      <c r="Z421" s="34">
        <v>0.3</v>
      </c>
      <c r="AA421" s="34">
        <v>330</v>
      </c>
      <c r="AB421" s="34">
        <v>363</v>
      </c>
      <c r="AC421" s="34">
        <v>415</v>
      </c>
      <c r="AD421" s="34">
        <v>500</v>
      </c>
      <c r="AE421" s="34">
        <v>1</v>
      </c>
      <c r="AF421" s="34">
        <v>0</v>
      </c>
      <c r="AG421" s="450"/>
      <c r="AH421" s="151">
        <v>0.77500000000000002</v>
      </c>
      <c r="AI421" s="151">
        <v>0.84</v>
      </c>
      <c r="AJ421" s="151">
        <v>42.8</v>
      </c>
      <c r="AK421" s="151">
        <v>100</v>
      </c>
      <c r="AL421" s="151">
        <v>400</v>
      </c>
      <c r="AM421" s="151">
        <v>572</v>
      </c>
      <c r="AN421" s="151">
        <v>0.3</v>
      </c>
      <c r="AO421" s="151">
        <v>1.5</v>
      </c>
      <c r="AP421" s="151">
        <v>-47</v>
      </c>
      <c r="AQ421" s="235"/>
      <c r="AR421" s="178">
        <v>3</v>
      </c>
      <c r="AS421" s="185">
        <v>42159</v>
      </c>
      <c r="AT421" s="179">
        <v>53794</v>
      </c>
      <c r="AU421" s="34" t="s">
        <v>131</v>
      </c>
      <c r="AV421" s="153">
        <v>0.78180000000000005</v>
      </c>
      <c r="AW421" s="34" t="s">
        <v>20</v>
      </c>
      <c r="AX421" s="34">
        <v>1</v>
      </c>
      <c r="AY421" s="34">
        <v>0.01</v>
      </c>
      <c r="AZ421" s="34">
        <v>0</v>
      </c>
      <c r="BA421" s="34">
        <v>43.5</v>
      </c>
      <c r="BB421" s="34">
        <v>-51</v>
      </c>
      <c r="BC421" s="34">
        <v>108</v>
      </c>
      <c r="BD421" s="34">
        <v>29</v>
      </c>
      <c r="BE421" s="155">
        <v>0.01</v>
      </c>
      <c r="BF421" s="34">
        <v>13.8</v>
      </c>
      <c r="BG421" s="34">
        <v>3.4</v>
      </c>
      <c r="BH421" s="34">
        <v>1</v>
      </c>
      <c r="BI421" s="34">
        <v>1</v>
      </c>
      <c r="BJ421" s="34">
        <v>99</v>
      </c>
      <c r="BK421" s="34">
        <v>0</v>
      </c>
      <c r="BL421" s="34">
        <v>1</v>
      </c>
      <c r="BM421" s="34">
        <v>0.2</v>
      </c>
      <c r="BN421" s="34">
        <v>338</v>
      </c>
      <c r="BO421" s="34">
        <v>376</v>
      </c>
      <c r="BP421" s="34">
        <v>421</v>
      </c>
      <c r="BQ421" s="34">
        <v>468</v>
      </c>
      <c r="BR421" s="34">
        <v>0</v>
      </c>
      <c r="BS421" s="34">
        <v>1</v>
      </c>
      <c r="BT421" s="453"/>
      <c r="BU421" s="151">
        <v>0.77500000000000002</v>
      </c>
      <c r="BV421" s="151">
        <v>0.84</v>
      </c>
      <c r="BW421" s="151">
        <v>42.8</v>
      </c>
      <c r="BX421" s="151">
        <v>100</v>
      </c>
      <c r="BY421" s="151">
        <v>400</v>
      </c>
      <c r="BZ421" s="151">
        <v>572</v>
      </c>
      <c r="CA421" s="151">
        <v>0.3</v>
      </c>
      <c r="CB421" s="151">
        <v>1.5</v>
      </c>
      <c r="CC421" s="151">
        <v>-47</v>
      </c>
    </row>
    <row r="422" spans="1:81" x14ac:dyDescent="0.25">
      <c r="A422" s="44">
        <f t="shared" si="40"/>
        <v>2015</v>
      </c>
      <c r="B422" s="44" t="str">
        <f t="shared" si="40"/>
        <v>JUNIO</v>
      </c>
      <c r="C422" s="44">
        <v>5</v>
      </c>
      <c r="D422" s="44" t="str">
        <f t="shared" si="39"/>
        <v>JUNIO 2015 / 4</v>
      </c>
      <c r="E422" s="178">
        <v>4</v>
      </c>
      <c r="F422" s="185">
        <v>42165</v>
      </c>
      <c r="G422" s="179">
        <v>53984</v>
      </c>
      <c r="H422" s="34" t="s">
        <v>130</v>
      </c>
      <c r="I422" s="153">
        <v>0.77959999999999996</v>
      </c>
      <c r="J422" s="34" t="s">
        <v>20</v>
      </c>
      <c r="K422" s="34">
        <v>0.5</v>
      </c>
      <c r="L422" s="34">
        <v>0</v>
      </c>
      <c r="M422" s="34">
        <v>0</v>
      </c>
      <c r="N422" s="34">
        <v>43.5</v>
      </c>
      <c r="O422" s="34">
        <v>-54</v>
      </c>
      <c r="P422" s="34">
        <v>103</v>
      </c>
      <c r="Q422" s="34">
        <v>30</v>
      </c>
      <c r="R422" s="155">
        <v>0</v>
      </c>
      <c r="S422" s="34">
        <v>12.1</v>
      </c>
      <c r="T422" s="34">
        <v>3.03</v>
      </c>
      <c r="U422" s="34">
        <v>1</v>
      </c>
      <c r="V422" s="34">
        <v>1</v>
      </c>
      <c r="W422" s="34">
        <v>100</v>
      </c>
      <c r="X422" s="34">
        <v>0</v>
      </c>
      <c r="Y422" s="34">
        <v>0</v>
      </c>
      <c r="Z422" s="34">
        <v>0.3</v>
      </c>
      <c r="AA422" s="34">
        <v>333</v>
      </c>
      <c r="AB422" s="34">
        <v>364</v>
      </c>
      <c r="AC422" s="34">
        <v>418</v>
      </c>
      <c r="AD422" s="34">
        <v>494</v>
      </c>
      <c r="AE422" s="34">
        <v>1</v>
      </c>
      <c r="AF422" s="34">
        <v>0</v>
      </c>
      <c r="AG422" s="450"/>
      <c r="AH422" s="151">
        <v>0.77500000000000002</v>
      </c>
      <c r="AI422" s="151">
        <v>0.84</v>
      </c>
      <c r="AJ422" s="151">
        <v>42.8</v>
      </c>
      <c r="AK422" s="151">
        <v>100</v>
      </c>
      <c r="AL422" s="151">
        <v>400</v>
      </c>
      <c r="AM422" s="151">
        <v>572</v>
      </c>
      <c r="AN422" s="151">
        <v>0.3</v>
      </c>
      <c r="AO422" s="151">
        <v>1.5</v>
      </c>
      <c r="AP422" s="151">
        <v>-47</v>
      </c>
      <c r="AQ422" s="235"/>
      <c r="AR422" s="178">
        <v>4</v>
      </c>
      <c r="AS422" s="185">
        <v>42161</v>
      </c>
      <c r="AT422" s="179">
        <v>53865</v>
      </c>
      <c r="AU422" s="34" t="s">
        <v>156</v>
      </c>
      <c r="AV422" s="153">
        <v>0.78269999999999995</v>
      </c>
      <c r="AW422" s="34" t="s">
        <v>20</v>
      </c>
      <c r="AX422" s="34">
        <v>1</v>
      </c>
      <c r="AY422" s="34">
        <v>0.01</v>
      </c>
      <c r="AZ422" s="34">
        <v>0</v>
      </c>
      <c r="BA422" s="34">
        <v>43.5</v>
      </c>
      <c r="BB422" s="34">
        <v>-51</v>
      </c>
      <c r="BC422" s="34">
        <v>108</v>
      </c>
      <c r="BD422" s="34">
        <v>29</v>
      </c>
      <c r="BE422" s="155">
        <v>0.01</v>
      </c>
      <c r="BF422" s="34">
        <v>13.8</v>
      </c>
      <c r="BG422" s="34">
        <v>3.5</v>
      </c>
      <c r="BH422" s="34">
        <v>1</v>
      </c>
      <c r="BI422" s="34">
        <v>1</v>
      </c>
      <c r="BJ422" s="34">
        <v>99</v>
      </c>
      <c r="BK422" s="34">
        <v>0</v>
      </c>
      <c r="BL422" s="34">
        <v>1</v>
      </c>
      <c r="BM422" s="34">
        <v>0.2</v>
      </c>
      <c r="BN422" s="34">
        <v>340</v>
      </c>
      <c r="BO422" s="34">
        <v>379</v>
      </c>
      <c r="BP422" s="34">
        <v>428</v>
      </c>
      <c r="BQ422" s="34">
        <v>484</v>
      </c>
      <c r="BR422" s="34">
        <v>0</v>
      </c>
      <c r="BS422" s="34">
        <v>1</v>
      </c>
      <c r="BT422" s="453"/>
      <c r="BU422" s="151">
        <v>0.77500000000000002</v>
      </c>
      <c r="BV422" s="151">
        <v>0.84</v>
      </c>
      <c r="BW422" s="151">
        <v>42.8</v>
      </c>
      <c r="BX422" s="151">
        <v>100</v>
      </c>
      <c r="BY422" s="151">
        <v>400</v>
      </c>
      <c r="BZ422" s="151">
        <v>572</v>
      </c>
      <c r="CA422" s="151">
        <v>0.3</v>
      </c>
      <c r="CB422" s="151">
        <v>1.5</v>
      </c>
      <c r="CC422" s="151">
        <v>-47</v>
      </c>
    </row>
    <row r="423" spans="1:81" x14ac:dyDescent="0.25">
      <c r="A423" s="44">
        <f t="shared" si="40"/>
        <v>2015</v>
      </c>
      <c r="B423" s="44" t="str">
        <f t="shared" si="40"/>
        <v>JUNIO</v>
      </c>
      <c r="C423" s="44">
        <v>6</v>
      </c>
      <c r="D423" s="44" t="str">
        <f t="shared" si="39"/>
        <v>JUNIO 2015 / 5</v>
      </c>
      <c r="E423" s="178">
        <v>5</v>
      </c>
      <c r="F423" s="185">
        <v>42165</v>
      </c>
      <c r="G423" s="179">
        <v>53996</v>
      </c>
      <c r="H423" s="34" t="s">
        <v>131</v>
      </c>
      <c r="I423" s="153">
        <v>0.7792</v>
      </c>
      <c r="J423" s="34" t="s">
        <v>20</v>
      </c>
      <c r="K423" s="34">
        <v>0.5</v>
      </c>
      <c r="L423" s="34">
        <v>0</v>
      </c>
      <c r="M423" s="34">
        <v>0</v>
      </c>
      <c r="N423" s="34">
        <v>43.5</v>
      </c>
      <c r="O423" s="34">
        <v>-55</v>
      </c>
      <c r="P423" s="34">
        <v>106</v>
      </c>
      <c r="Q423" s="34">
        <v>30</v>
      </c>
      <c r="R423" s="155">
        <v>0</v>
      </c>
      <c r="S423" s="34">
        <v>12.3</v>
      </c>
      <c r="T423" s="34">
        <v>2.94</v>
      </c>
      <c r="U423" s="34">
        <v>1</v>
      </c>
      <c r="V423" s="34">
        <v>1</v>
      </c>
      <c r="W423" s="34">
        <v>100</v>
      </c>
      <c r="X423" s="34">
        <v>0</v>
      </c>
      <c r="Y423" s="34">
        <v>0</v>
      </c>
      <c r="Z423" s="34">
        <v>0.2</v>
      </c>
      <c r="AA423" s="34">
        <v>330</v>
      </c>
      <c r="AB423" s="34">
        <v>362</v>
      </c>
      <c r="AC423" s="34">
        <v>410</v>
      </c>
      <c r="AD423" s="34">
        <v>480</v>
      </c>
      <c r="AE423" s="34">
        <v>1</v>
      </c>
      <c r="AF423" s="34">
        <v>0</v>
      </c>
      <c r="AG423" s="450"/>
      <c r="AH423" s="151">
        <v>0.77500000000000002</v>
      </c>
      <c r="AI423" s="151">
        <v>0.84</v>
      </c>
      <c r="AJ423" s="151">
        <v>42.8</v>
      </c>
      <c r="AK423" s="151">
        <v>100</v>
      </c>
      <c r="AL423" s="151">
        <v>400</v>
      </c>
      <c r="AM423" s="151">
        <v>572</v>
      </c>
      <c r="AN423" s="151">
        <v>0.3</v>
      </c>
      <c r="AO423" s="151">
        <v>1.5</v>
      </c>
      <c r="AP423" s="151">
        <v>-47</v>
      </c>
      <c r="AQ423" s="235"/>
      <c r="AR423" s="178">
        <v>5</v>
      </c>
      <c r="AS423" s="185">
        <v>42165</v>
      </c>
      <c r="AT423" s="179">
        <v>53935</v>
      </c>
      <c r="AU423" s="34" t="s">
        <v>132</v>
      </c>
      <c r="AV423" s="153">
        <v>0.78259999999999996</v>
      </c>
      <c r="AW423" s="34" t="s">
        <v>20</v>
      </c>
      <c r="AX423" s="34">
        <v>1</v>
      </c>
      <c r="AY423" s="34">
        <v>0.01</v>
      </c>
      <c r="AZ423" s="34">
        <v>0</v>
      </c>
      <c r="BA423" s="34">
        <v>43.5</v>
      </c>
      <c r="BB423" s="34">
        <v>-51</v>
      </c>
      <c r="BC423" s="34">
        <v>108</v>
      </c>
      <c r="BD423" s="34">
        <v>29</v>
      </c>
      <c r="BE423" s="155">
        <v>0.01</v>
      </c>
      <c r="BF423" s="34">
        <v>13.8</v>
      </c>
      <c r="BG423" s="34">
        <v>3.5</v>
      </c>
      <c r="BH423" s="34">
        <v>1</v>
      </c>
      <c r="BI423" s="34">
        <v>1</v>
      </c>
      <c r="BJ423" s="34">
        <v>99</v>
      </c>
      <c r="BK423" s="34">
        <v>0</v>
      </c>
      <c r="BL423" s="34">
        <v>1</v>
      </c>
      <c r="BM423" s="34">
        <v>0.2</v>
      </c>
      <c r="BN423" s="34">
        <v>338</v>
      </c>
      <c r="BO423" s="34">
        <v>378</v>
      </c>
      <c r="BP423" s="34">
        <v>424</v>
      </c>
      <c r="BQ423" s="34">
        <v>480</v>
      </c>
      <c r="BR423" s="34">
        <v>0</v>
      </c>
      <c r="BS423" s="34">
        <v>1</v>
      </c>
      <c r="BT423" s="453"/>
      <c r="BU423" s="151">
        <v>0.77500000000000002</v>
      </c>
      <c r="BV423" s="151">
        <v>0.84</v>
      </c>
      <c r="BW423" s="151">
        <v>42.8</v>
      </c>
      <c r="BX423" s="151">
        <v>100</v>
      </c>
      <c r="BY423" s="151">
        <v>400</v>
      </c>
      <c r="BZ423" s="151">
        <v>572</v>
      </c>
      <c r="CA423" s="151">
        <v>0.3</v>
      </c>
      <c r="CB423" s="151">
        <v>1.5</v>
      </c>
      <c r="CC423" s="151">
        <v>-47</v>
      </c>
    </row>
    <row r="424" spans="1:81" x14ac:dyDescent="0.25">
      <c r="A424" s="44">
        <f t="shared" si="40"/>
        <v>2015</v>
      </c>
      <c r="B424" s="44" t="str">
        <f t="shared" si="40"/>
        <v>JUNIO</v>
      </c>
      <c r="C424" s="44">
        <v>7</v>
      </c>
      <c r="D424" s="44" t="str">
        <f t="shared" si="39"/>
        <v>JUNIO 2015 / 6</v>
      </c>
      <c r="E424" s="178">
        <v>6</v>
      </c>
      <c r="F424" s="185">
        <v>42166</v>
      </c>
      <c r="G424" s="179">
        <v>54020</v>
      </c>
      <c r="H424" s="34" t="s">
        <v>130</v>
      </c>
      <c r="I424" s="153">
        <v>0.7792</v>
      </c>
      <c r="J424" s="34" t="s">
        <v>20</v>
      </c>
      <c r="K424" s="34">
        <v>0.5</v>
      </c>
      <c r="L424" s="34">
        <v>0</v>
      </c>
      <c r="M424" s="34">
        <v>0</v>
      </c>
      <c r="N424" s="34">
        <v>43.5</v>
      </c>
      <c r="O424" s="34">
        <v>-54.5</v>
      </c>
      <c r="P424" s="34">
        <v>105</v>
      </c>
      <c r="Q424" s="34">
        <v>30</v>
      </c>
      <c r="R424" s="155">
        <v>0</v>
      </c>
      <c r="S424" s="34">
        <v>12.3</v>
      </c>
      <c r="T424" s="34">
        <v>2.94</v>
      </c>
      <c r="U424" s="34">
        <v>1</v>
      </c>
      <c r="V424" s="34">
        <v>1</v>
      </c>
      <c r="W424" s="34">
        <v>100</v>
      </c>
      <c r="X424" s="34">
        <v>0</v>
      </c>
      <c r="Y424" s="34">
        <v>0</v>
      </c>
      <c r="Z424" s="34">
        <v>0.3</v>
      </c>
      <c r="AA424" s="34">
        <v>330</v>
      </c>
      <c r="AB424" s="34">
        <v>362</v>
      </c>
      <c r="AC424" s="34">
        <v>413</v>
      </c>
      <c r="AD424" s="34">
        <v>484</v>
      </c>
      <c r="AE424" s="34">
        <v>1</v>
      </c>
      <c r="AF424" s="34">
        <v>0</v>
      </c>
      <c r="AG424" s="450"/>
      <c r="AH424" s="151">
        <v>0.77500000000000002</v>
      </c>
      <c r="AI424" s="151">
        <v>0.84</v>
      </c>
      <c r="AJ424" s="151">
        <v>42.8</v>
      </c>
      <c r="AK424" s="151">
        <v>100</v>
      </c>
      <c r="AL424" s="151">
        <v>400</v>
      </c>
      <c r="AM424" s="151">
        <v>572</v>
      </c>
      <c r="AN424" s="151">
        <v>0.3</v>
      </c>
      <c r="AO424" s="151">
        <v>1.5</v>
      </c>
      <c r="AP424" s="151">
        <v>-47</v>
      </c>
      <c r="AQ424" s="235"/>
      <c r="AR424" s="178">
        <v>6</v>
      </c>
      <c r="AS424" s="185">
        <v>42166</v>
      </c>
      <c r="AT424" s="179">
        <v>53974</v>
      </c>
      <c r="AU424" s="34" t="s">
        <v>131</v>
      </c>
      <c r="AV424" s="153">
        <v>0.78090000000000004</v>
      </c>
      <c r="AW424" s="34" t="s">
        <v>20</v>
      </c>
      <c r="AX424" s="34">
        <v>1</v>
      </c>
      <c r="AY424" s="34">
        <v>0.01</v>
      </c>
      <c r="AZ424" s="34">
        <v>0</v>
      </c>
      <c r="BA424" s="34">
        <v>43.5</v>
      </c>
      <c r="BB424" s="34">
        <v>-52</v>
      </c>
      <c r="BC424" s="34">
        <v>108</v>
      </c>
      <c r="BD424" s="34">
        <v>29</v>
      </c>
      <c r="BE424" s="155">
        <v>0.01</v>
      </c>
      <c r="BF424" s="34">
        <v>13.8</v>
      </c>
      <c r="BG424" s="34">
        <v>3.3</v>
      </c>
      <c r="BH424" s="34">
        <v>1</v>
      </c>
      <c r="BI424" s="34">
        <v>1</v>
      </c>
      <c r="BJ424" s="34">
        <v>99</v>
      </c>
      <c r="BK424" s="34">
        <v>0</v>
      </c>
      <c r="BL424" s="34">
        <v>1</v>
      </c>
      <c r="BM424" s="34">
        <v>0.2</v>
      </c>
      <c r="BN424" s="34">
        <v>338</v>
      </c>
      <c r="BO424" s="34">
        <v>376</v>
      </c>
      <c r="BP424" s="34">
        <v>421</v>
      </c>
      <c r="BQ424" s="34">
        <v>464</v>
      </c>
      <c r="BR424" s="34">
        <v>0</v>
      </c>
      <c r="BS424" s="34">
        <v>1.5</v>
      </c>
      <c r="BT424" s="453"/>
      <c r="BU424" s="151">
        <v>0.77500000000000002</v>
      </c>
      <c r="BV424" s="151">
        <v>0.84</v>
      </c>
      <c r="BW424" s="151">
        <v>42.8</v>
      </c>
      <c r="BX424" s="151">
        <v>100</v>
      </c>
      <c r="BY424" s="151">
        <v>400</v>
      </c>
      <c r="BZ424" s="151">
        <v>572</v>
      </c>
      <c r="CA424" s="151">
        <v>0.3</v>
      </c>
      <c r="CB424" s="151">
        <v>1.5</v>
      </c>
      <c r="CC424" s="151">
        <v>-47</v>
      </c>
    </row>
    <row r="425" spans="1:81" x14ac:dyDescent="0.25">
      <c r="A425" s="44">
        <f t="shared" si="40"/>
        <v>2015</v>
      </c>
      <c r="B425" s="44" t="str">
        <f t="shared" si="40"/>
        <v>JUNIO</v>
      </c>
      <c r="C425" s="44">
        <v>8</v>
      </c>
      <c r="D425" s="44" t="str">
        <f t="shared" si="39"/>
        <v>JUNIO 2015 / 7</v>
      </c>
      <c r="E425" s="178">
        <v>7</v>
      </c>
      <c r="F425" s="185">
        <v>42170</v>
      </c>
      <c r="G425" s="179">
        <v>54172</v>
      </c>
      <c r="H425" s="34" t="s">
        <v>132</v>
      </c>
      <c r="I425" s="153">
        <v>0.77959999999999996</v>
      </c>
      <c r="J425" s="34" t="s">
        <v>20</v>
      </c>
      <c r="K425" s="34">
        <v>0.5</v>
      </c>
      <c r="L425" s="34">
        <v>0</v>
      </c>
      <c r="M425" s="34">
        <v>0</v>
      </c>
      <c r="N425" s="34">
        <v>43.5</v>
      </c>
      <c r="O425" s="34">
        <v>-54.5</v>
      </c>
      <c r="P425" s="34">
        <v>105</v>
      </c>
      <c r="Q425" s="34">
        <v>30.5</v>
      </c>
      <c r="R425" s="155">
        <v>0</v>
      </c>
      <c r="S425" s="34">
        <v>12.1</v>
      </c>
      <c r="T425" s="34">
        <v>3</v>
      </c>
      <c r="U425" s="34">
        <v>1</v>
      </c>
      <c r="V425" s="34">
        <v>1</v>
      </c>
      <c r="W425" s="34">
        <v>99</v>
      </c>
      <c r="X425" s="34">
        <v>0</v>
      </c>
      <c r="Y425" s="34">
        <v>0</v>
      </c>
      <c r="Z425" s="34">
        <v>0.3</v>
      </c>
      <c r="AA425" s="34">
        <v>331</v>
      </c>
      <c r="AB425" s="34">
        <v>365</v>
      </c>
      <c r="AC425" s="34">
        <v>414</v>
      </c>
      <c r="AD425" s="34">
        <v>485</v>
      </c>
      <c r="AE425" s="34">
        <v>1</v>
      </c>
      <c r="AF425" s="34">
        <v>0</v>
      </c>
      <c r="AG425" s="450"/>
      <c r="AH425" s="151">
        <v>0.77500000000000002</v>
      </c>
      <c r="AI425" s="151">
        <v>0.84</v>
      </c>
      <c r="AJ425" s="151">
        <v>42.8</v>
      </c>
      <c r="AK425" s="151">
        <v>100</v>
      </c>
      <c r="AL425" s="151">
        <v>400</v>
      </c>
      <c r="AM425" s="151">
        <v>572</v>
      </c>
      <c r="AN425" s="151">
        <v>0.3</v>
      </c>
      <c r="AO425" s="151">
        <v>1.5</v>
      </c>
      <c r="AP425" s="151">
        <v>-47</v>
      </c>
      <c r="AQ425" s="235"/>
      <c r="AR425" s="178">
        <v>7</v>
      </c>
      <c r="AS425" s="185">
        <v>42168</v>
      </c>
      <c r="AT425" s="179">
        <v>54041</v>
      </c>
      <c r="AU425" s="34" t="s">
        <v>132</v>
      </c>
      <c r="AV425" s="153">
        <v>0.78129999999999999</v>
      </c>
      <c r="AW425" s="34" t="s">
        <v>20</v>
      </c>
      <c r="AX425" s="34">
        <v>1</v>
      </c>
      <c r="AY425" s="34">
        <v>0.01</v>
      </c>
      <c r="AZ425" s="34">
        <v>0</v>
      </c>
      <c r="BA425" s="34">
        <v>43.5</v>
      </c>
      <c r="BB425" s="34">
        <v>-51.9</v>
      </c>
      <c r="BC425" s="34">
        <v>108</v>
      </c>
      <c r="BD425" s="34">
        <v>29</v>
      </c>
      <c r="BE425" s="155">
        <v>0.01</v>
      </c>
      <c r="BF425" s="34">
        <v>13.8</v>
      </c>
      <c r="BG425" s="34">
        <v>3.4</v>
      </c>
      <c r="BH425" s="34">
        <v>1</v>
      </c>
      <c r="BI425" s="34">
        <v>1</v>
      </c>
      <c r="BJ425" s="34">
        <v>99</v>
      </c>
      <c r="BK425" s="34">
        <v>0</v>
      </c>
      <c r="BL425" s="34">
        <v>1</v>
      </c>
      <c r="BM425" s="34">
        <v>0.1</v>
      </c>
      <c r="BN425" s="34">
        <v>334</v>
      </c>
      <c r="BO425" s="34">
        <v>374</v>
      </c>
      <c r="BP425" s="34">
        <v>419</v>
      </c>
      <c r="BQ425" s="34">
        <v>466</v>
      </c>
      <c r="BR425" s="34">
        <v>0</v>
      </c>
      <c r="BS425" s="34">
        <v>1</v>
      </c>
      <c r="BT425" s="453"/>
      <c r="BU425" s="151">
        <v>0.77500000000000002</v>
      </c>
      <c r="BV425" s="151">
        <v>0.84</v>
      </c>
      <c r="BW425" s="151">
        <v>42.8</v>
      </c>
      <c r="BX425" s="151">
        <v>100</v>
      </c>
      <c r="BY425" s="151">
        <v>400</v>
      </c>
      <c r="BZ425" s="151">
        <v>572</v>
      </c>
      <c r="CA425" s="151">
        <v>0.3</v>
      </c>
      <c r="CB425" s="151">
        <v>1.5</v>
      </c>
      <c r="CC425" s="151">
        <v>-47</v>
      </c>
    </row>
    <row r="426" spans="1:81" x14ac:dyDescent="0.25">
      <c r="A426" s="44">
        <f t="shared" si="40"/>
        <v>2015</v>
      </c>
      <c r="B426" s="44" t="str">
        <f t="shared" si="40"/>
        <v>JUNIO</v>
      </c>
      <c r="C426" s="44">
        <v>9</v>
      </c>
      <c r="D426" s="44" t="str">
        <f t="shared" si="39"/>
        <v>JUNIO 2015 / 8</v>
      </c>
      <c r="E426" s="178">
        <v>8</v>
      </c>
      <c r="F426" s="185">
        <v>42171</v>
      </c>
      <c r="G426" s="179">
        <v>54212</v>
      </c>
      <c r="H426" s="34" t="s">
        <v>130</v>
      </c>
      <c r="I426" s="153">
        <v>0.77959999999999996</v>
      </c>
      <c r="J426" s="34" t="s">
        <v>20</v>
      </c>
      <c r="K426" s="34">
        <v>0.5</v>
      </c>
      <c r="L426" s="34">
        <v>0</v>
      </c>
      <c r="M426" s="34">
        <v>0</v>
      </c>
      <c r="N426" s="34">
        <v>43.5</v>
      </c>
      <c r="O426" s="34">
        <v>-54.5</v>
      </c>
      <c r="P426" s="34">
        <v>105</v>
      </c>
      <c r="Q426" s="34">
        <v>30</v>
      </c>
      <c r="R426" s="155">
        <v>0</v>
      </c>
      <c r="S426" s="34">
        <v>12.2</v>
      </c>
      <c r="T426" s="34">
        <v>3</v>
      </c>
      <c r="U426" s="34">
        <v>1</v>
      </c>
      <c r="V426" s="34">
        <v>1</v>
      </c>
      <c r="W426" s="34">
        <v>100</v>
      </c>
      <c r="X426" s="34">
        <v>0</v>
      </c>
      <c r="Y426" s="34">
        <v>0</v>
      </c>
      <c r="Z426" s="34">
        <v>0.3</v>
      </c>
      <c r="AA426" s="34">
        <v>331</v>
      </c>
      <c r="AB426" s="34">
        <v>365</v>
      </c>
      <c r="AC426" s="34">
        <v>416</v>
      </c>
      <c r="AD426" s="34">
        <v>487</v>
      </c>
      <c r="AE426" s="34">
        <v>1</v>
      </c>
      <c r="AF426" s="34">
        <v>0</v>
      </c>
      <c r="AG426" s="450"/>
      <c r="AH426" s="151">
        <v>0.77500000000000002</v>
      </c>
      <c r="AI426" s="151">
        <v>0.84</v>
      </c>
      <c r="AJ426" s="151">
        <v>42.8</v>
      </c>
      <c r="AK426" s="151">
        <v>100</v>
      </c>
      <c r="AL426" s="151">
        <v>400</v>
      </c>
      <c r="AM426" s="151">
        <v>572</v>
      </c>
      <c r="AN426" s="151">
        <v>0.3</v>
      </c>
      <c r="AO426" s="151">
        <v>1.5</v>
      </c>
      <c r="AP426" s="151">
        <v>-47</v>
      </c>
      <c r="AQ426" s="235"/>
      <c r="AR426" s="178">
        <v>8</v>
      </c>
      <c r="AS426" s="185">
        <v>42168</v>
      </c>
      <c r="AT426" s="179">
        <v>54062</v>
      </c>
      <c r="AU426" s="34" t="s">
        <v>156</v>
      </c>
      <c r="AV426" s="153">
        <v>0.78180000000000005</v>
      </c>
      <c r="AW426" s="34" t="s">
        <v>20</v>
      </c>
      <c r="AX426" s="34">
        <v>1</v>
      </c>
      <c r="AY426" s="34">
        <v>0.01</v>
      </c>
      <c r="AZ426" s="34">
        <v>0</v>
      </c>
      <c r="BA426" s="34">
        <v>43.5</v>
      </c>
      <c r="BB426" s="34">
        <v>-51</v>
      </c>
      <c r="BC426" s="34">
        <v>108</v>
      </c>
      <c r="BD426" s="34">
        <v>29</v>
      </c>
      <c r="BE426" s="155">
        <v>0.01</v>
      </c>
      <c r="BF426" s="34">
        <v>13.8</v>
      </c>
      <c r="BG426" s="34">
        <v>3.4</v>
      </c>
      <c r="BH426" s="34">
        <v>1</v>
      </c>
      <c r="BI426" s="34">
        <v>1</v>
      </c>
      <c r="BJ426" s="34">
        <v>99</v>
      </c>
      <c r="BK426" s="34">
        <v>0</v>
      </c>
      <c r="BL426" s="34">
        <v>1</v>
      </c>
      <c r="BM426" s="34">
        <v>0.2</v>
      </c>
      <c r="BN426" s="34">
        <v>338</v>
      </c>
      <c r="BO426" s="34">
        <v>376</v>
      </c>
      <c r="BP426" s="34">
        <v>421</v>
      </c>
      <c r="BQ426" s="34">
        <v>468</v>
      </c>
      <c r="BR426" s="34">
        <v>0</v>
      </c>
      <c r="BS426" s="34">
        <v>1</v>
      </c>
      <c r="BT426" s="453"/>
      <c r="BU426" s="151">
        <v>0.77500000000000002</v>
      </c>
      <c r="BV426" s="151">
        <v>0.84</v>
      </c>
      <c r="BW426" s="151">
        <v>42.8</v>
      </c>
      <c r="BX426" s="151">
        <v>100</v>
      </c>
      <c r="BY426" s="151">
        <v>400</v>
      </c>
      <c r="BZ426" s="151">
        <v>572</v>
      </c>
      <c r="CA426" s="151">
        <v>0.3</v>
      </c>
      <c r="CB426" s="151">
        <v>1.5</v>
      </c>
      <c r="CC426" s="151">
        <v>-47</v>
      </c>
    </row>
    <row r="427" spans="1:81" x14ac:dyDescent="0.25">
      <c r="A427" s="44">
        <f t="shared" si="40"/>
        <v>2015</v>
      </c>
      <c r="B427" s="44" t="str">
        <f t="shared" si="40"/>
        <v>JUNIO</v>
      </c>
      <c r="C427" s="44">
        <v>10</v>
      </c>
      <c r="D427" s="44" t="str">
        <f t="shared" si="39"/>
        <v>JUNIO 2015 / 9</v>
      </c>
      <c r="E427" s="178">
        <v>9</v>
      </c>
      <c r="F427" s="185">
        <v>42174</v>
      </c>
      <c r="G427" s="179">
        <v>54285</v>
      </c>
      <c r="H427" s="34" t="s">
        <v>131</v>
      </c>
      <c r="I427" s="153">
        <v>0.7792</v>
      </c>
      <c r="J427" s="34" t="s">
        <v>20</v>
      </c>
      <c r="K427" s="34">
        <v>0.5</v>
      </c>
      <c r="L427" s="34">
        <v>0</v>
      </c>
      <c r="M427" s="34">
        <v>0</v>
      </c>
      <c r="N427" s="34">
        <v>43.5</v>
      </c>
      <c r="O427" s="34">
        <v>-55.5</v>
      </c>
      <c r="P427" s="34">
        <v>104</v>
      </c>
      <c r="Q427" s="34">
        <v>30</v>
      </c>
      <c r="R427" s="155">
        <v>0</v>
      </c>
      <c r="S427" s="34">
        <v>12.3</v>
      </c>
      <c r="T427" s="34">
        <v>2.96</v>
      </c>
      <c r="U427" s="34">
        <v>1</v>
      </c>
      <c r="V427" s="34">
        <v>1</v>
      </c>
      <c r="W427" s="34">
        <v>99</v>
      </c>
      <c r="X427" s="34">
        <v>0</v>
      </c>
      <c r="Y427" s="34">
        <v>0</v>
      </c>
      <c r="Z427" s="34">
        <v>0.3</v>
      </c>
      <c r="AA427" s="34">
        <v>329</v>
      </c>
      <c r="AB427" s="34">
        <v>363</v>
      </c>
      <c r="AC427" s="34">
        <v>412</v>
      </c>
      <c r="AD427" s="34">
        <v>487</v>
      </c>
      <c r="AE427" s="34">
        <v>1</v>
      </c>
      <c r="AF427" s="34">
        <v>0</v>
      </c>
      <c r="AG427" s="450"/>
      <c r="AH427" s="151">
        <v>0.77500000000000002</v>
      </c>
      <c r="AI427" s="151">
        <v>0.84</v>
      </c>
      <c r="AJ427" s="151">
        <v>42.8</v>
      </c>
      <c r="AK427" s="151">
        <v>100</v>
      </c>
      <c r="AL427" s="151">
        <v>400</v>
      </c>
      <c r="AM427" s="151">
        <v>572</v>
      </c>
      <c r="AN427" s="151">
        <v>0.3</v>
      </c>
      <c r="AO427" s="151">
        <v>1.5</v>
      </c>
      <c r="AP427" s="151">
        <v>-47</v>
      </c>
      <c r="AQ427" s="235"/>
      <c r="AR427" s="178">
        <v>9</v>
      </c>
      <c r="AS427" s="185">
        <v>42170</v>
      </c>
      <c r="AT427" s="179">
        <v>54161</v>
      </c>
      <c r="AU427" s="34" t="s">
        <v>131</v>
      </c>
      <c r="AV427" s="153">
        <v>0.78069999999999995</v>
      </c>
      <c r="AW427" s="34" t="s">
        <v>20</v>
      </c>
      <c r="AX427" s="34">
        <v>1</v>
      </c>
      <c r="AY427" s="34">
        <v>0.01</v>
      </c>
      <c r="AZ427" s="181">
        <v>0</v>
      </c>
      <c r="BA427" s="34">
        <v>43.5</v>
      </c>
      <c r="BB427" s="34">
        <v>-52</v>
      </c>
      <c r="BC427" s="34">
        <v>106</v>
      </c>
      <c r="BD427" s="34">
        <v>29</v>
      </c>
      <c r="BE427" s="155">
        <v>0.01</v>
      </c>
      <c r="BF427" s="34">
        <v>13.4</v>
      </c>
      <c r="BG427" s="34">
        <v>3.3</v>
      </c>
      <c r="BH427" s="34">
        <v>1</v>
      </c>
      <c r="BI427" s="34">
        <v>1</v>
      </c>
      <c r="BJ427" s="34">
        <v>99</v>
      </c>
      <c r="BK427" s="34">
        <v>0</v>
      </c>
      <c r="BL427" s="34">
        <v>1</v>
      </c>
      <c r="BM427" s="34">
        <v>0.1</v>
      </c>
      <c r="BN427" s="34">
        <v>336</v>
      </c>
      <c r="BO427" s="34">
        <v>376</v>
      </c>
      <c r="BP427" s="34">
        <v>419</v>
      </c>
      <c r="BQ427" s="34">
        <v>464</v>
      </c>
      <c r="BR427" s="34">
        <v>0</v>
      </c>
      <c r="BS427" s="34">
        <v>1</v>
      </c>
      <c r="BT427" s="453"/>
      <c r="BU427" s="151">
        <v>0.77500000000000002</v>
      </c>
      <c r="BV427" s="151">
        <v>0.84</v>
      </c>
      <c r="BW427" s="151">
        <v>42.8</v>
      </c>
      <c r="BX427" s="151">
        <v>100</v>
      </c>
      <c r="BY427" s="151">
        <v>400</v>
      </c>
      <c r="BZ427" s="151">
        <v>572</v>
      </c>
      <c r="CA427" s="151">
        <v>0.3</v>
      </c>
      <c r="CB427" s="151">
        <v>1.5</v>
      </c>
      <c r="CC427" s="151">
        <v>-47</v>
      </c>
    </row>
    <row r="428" spans="1:81" x14ac:dyDescent="0.25">
      <c r="A428" s="44">
        <f t="shared" si="40"/>
        <v>2015</v>
      </c>
      <c r="B428" s="44" t="str">
        <f t="shared" si="40"/>
        <v>JUNIO</v>
      </c>
      <c r="C428" s="44">
        <v>11</v>
      </c>
      <c r="D428" s="44" t="str">
        <f t="shared" si="39"/>
        <v>JUNIO 2015 / 10</v>
      </c>
      <c r="E428" s="178">
        <v>10</v>
      </c>
      <c r="F428" s="185">
        <v>42175</v>
      </c>
      <c r="G428" s="179" t="s">
        <v>203</v>
      </c>
      <c r="H428" s="34" t="s">
        <v>130</v>
      </c>
      <c r="I428" s="153">
        <v>0.7792</v>
      </c>
      <c r="J428" s="34" t="s">
        <v>20</v>
      </c>
      <c r="K428" s="34">
        <v>0.5</v>
      </c>
      <c r="L428" s="34">
        <v>0</v>
      </c>
      <c r="M428" s="34">
        <v>0</v>
      </c>
      <c r="N428" s="34">
        <v>43.5</v>
      </c>
      <c r="O428" s="34">
        <v>-55.5</v>
      </c>
      <c r="P428" s="34">
        <v>104</v>
      </c>
      <c r="Q428" s="34">
        <v>30</v>
      </c>
      <c r="R428" s="155">
        <v>0</v>
      </c>
      <c r="S428" s="34">
        <v>12.2</v>
      </c>
      <c r="T428" s="34">
        <v>2.96</v>
      </c>
      <c r="U428" s="34">
        <v>1</v>
      </c>
      <c r="V428" s="34">
        <v>1</v>
      </c>
      <c r="W428" s="34">
        <v>100</v>
      </c>
      <c r="X428" s="34">
        <v>0</v>
      </c>
      <c r="Y428" s="34">
        <v>0</v>
      </c>
      <c r="Z428" s="34">
        <v>0.3</v>
      </c>
      <c r="AA428" s="34">
        <v>331</v>
      </c>
      <c r="AB428" s="34">
        <v>363</v>
      </c>
      <c r="AC428" s="34">
        <v>413</v>
      </c>
      <c r="AD428" s="34">
        <v>484</v>
      </c>
      <c r="AE428" s="34">
        <v>1</v>
      </c>
      <c r="AF428" s="34">
        <v>0</v>
      </c>
      <c r="AG428" s="450"/>
      <c r="AH428" s="151">
        <v>0.77500000000000002</v>
      </c>
      <c r="AI428" s="151">
        <v>0.84</v>
      </c>
      <c r="AJ428" s="151">
        <v>42.8</v>
      </c>
      <c r="AK428" s="151">
        <v>100</v>
      </c>
      <c r="AL428" s="151">
        <v>400</v>
      </c>
      <c r="AM428" s="151">
        <v>572</v>
      </c>
      <c r="AN428" s="151">
        <v>0.3</v>
      </c>
      <c r="AO428" s="151">
        <v>1.5</v>
      </c>
      <c r="AP428" s="151">
        <v>-47</v>
      </c>
      <c r="AQ428" s="235"/>
      <c r="AR428" s="178">
        <v>10</v>
      </c>
      <c r="AS428" s="185">
        <v>42173</v>
      </c>
      <c r="AT428" s="179">
        <v>54230</v>
      </c>
      <c r="AU428" s="34" t="s">
        <v>132</v>
      </c>
      <c r="AV428" s="153">
        <v>0.78159999999999996</v>
      </c>
      <c r="AW428" s="34" t="s">
        <v>20</v>
      </c>
      <c r="AX428" s="34">
        <v>1</v>
      </c>
      <c r="AY428" s="34">
        <v>0.01</v>
      </c>
      <c r="AZ428" s="34">
        <v>0</v>
      </c>
      <c r="BA428" s="34">
        <v>43.5</v>
      </c>
      <c r="BB428" s="34">
        <v>-51.2</v>
      </c>
      <c r="BC428" s="34">
        <v>108</v>
      </c>
      <c r="BD428" s="34">
        <v>29</v>
      </c>
      <c r="BE428" s="155">
        <v>0.01</v>
      </c>
      <c r="BF428" s="34">
        <v>13.8</v>
      </c>
      <c r="BG428" s="34">
        <v>3.4</v>
      </c>
      <c r="BH428" s="34">
        <v>1</v>
      </c>
      <c r="BI428" s="34">
        <v>1</v>
      </c>
      <c r="BJ428" s="34">
        <v>99</v>
      </c>
      <c r="BK428" s="34">
        <v>0</v>
      </c>
      <c r="BL428" s="34">
        <v>1</v>
      </c>
      <c r="BM428" s="34">
        <v>0.1</v>
      </c>
      <c r="BN428" s="34">
        <v>334</v>
      </c>
      <c r="BO428" s="34">
        <v>378</v>
      </c>
      <c r="BP428" s="34">
        <v>421</v>
      </c>
      <c r="BQ428" s="34">
        <v>469</v>
      </c>
      <c r="BR428" s="34">
        <v>0</v>
      </c>
      <c r="BS428" s="34">
        <v>1</v>
      </c>
      <c r="BT428" s="453"/>
      <c r="BU428" s="151">
        <v>0.77500000000000002</v>
      </c>
      <c r="BV428" s="151">
        <v>0.84</v>
      </c>
      <c r="BW428" s="151">
        <v>42.8</v>
      </c>
      <c r="BX428" s="151">
        <v>100</v>
      </c>
      <c r="BY428" s="151">
        <v>400</v>
      </c>
      <c r="BZ428" s="151">
        <v>572</v>
      </c>
      <c r="CA428" s="151">
        <v>0.3</v>
      </c>
      <c r="CB428" s="151">
        <v>1.5</v>
      </c>
      <c r="CC428" s="151">
        <v>-47</v>
      </c>
    </row>
    <row r="429" spans="1:81" x14ac:dyDescent="0.25">
      <c r="A429" s="44">
        <f t="shared" si="40"/>
        <v>2015</v>
      </c>
      <c r="B429" s="44" t="str">
        <f t="shared" si="40"/>
        <v>JUNIO</v>
      </c>
      <c r="C429" s="44">
        <v>12</v>
      </c>
      <c r="D429" s="44" t="str">
        <f t="shared" si="39"/>
        <v>JUNIO 2015 / 11</v>
      </c>
      <c r="E429" s="178">
        <v>11</v>
      </c>
      <c r="F429" s="185">
        <v>42178</v>
      </c>
      <c r="G429" s="179">
        <v>54410</v>
      </c>
      <c r="H429" s="34" t="s">
        <v>132</v>
      </c>
      <c r="I429" s="153">
        <v>0.77959999999999996</v>
      </c>
      <c r="J429" s="34" t="s">
        <v>20</v>
      </c>
      <c r="K429" s="34">
        <v>0.5</v>
      </c>
      <c r="L429" s="34">
        <v>0</v>
      </c>
      <c r="M429" s="34">
        <v>0</v>
      </c>
      <c r="N429" s="34">
        <v>43.5</v>
      </c>
      <c r="O429" s="34">
        <v>-54</v>
      </c>
      <c r="P429" s="34">
        <v>105</v>
      </c>
      <c r="Q429" s="34">
        <v>30</v>
      </c>
      <c r="R429" s="155">
        <v>0</v>
      </c>
      <c r="S429" s="34">
        <v>12.1</v>
      </c>
      <c r="T429" s="34">
        <v>3</v>
      </c>
      <c r="U429" s="34">
        <v>1</v>
      </c>
      <c r="V429" s="34">
        <v>1</v>
      </c>
      <c r="W429" s="34">
        <v>100</v>
      </c>
      <c r="X429" s="34">
        <v>0</v>
      </c>
      <c r="Y429" s="34">
        <v>0</v>
      </c>
      <c r="Z429" s="34">
        <v>0.3</v>
      </c>
      <c r="AA429" s="34">
        <v>329</v>
      </c>
      <c r="AB429" s="34">
        <v>364</v>
      </c>
      <c r="AC429" s="34">
        <v>413</v>
      </c>
      <c r="AD429" s="34">
        <v>481</v>
      </c>
      <c r="AE429" s="34">
        <v>1</v>
      </c>
      <c r="AF429" s="34">
        <v>0</v>
      </c>
      <c r="AG429" s="450"/>
      <c r="AH429" s="151">
        <v>0.77500000000000002</v>
      </c>
      <c r="AI429" s="151">
        <v>0.84</v>
      </c>
      <c r="AJ429" s="151">
        <v>42.8</v>
      </c>
      <c r="AK429" s="151">
        <v>100</v>
      </c>
      <c r="AL429" s="151">
        <v>400</v>
      </c>
      <c r="AM429" s="151">
        <v>572</v>
      </c>
      <c r="AN429" s="151">
        <v>0.3</v>
      </c>
      <c r="AO429" s="151">
        <v>1.5</v>
      </c>
      <c r="AP429" s="151">
        <v>-47</v>
      </c>
      <c r="AQ429" s="235"/>
      <c r="AR429" s="178">
        <v>11</v>
      </c>
      <c r="AS429" s="185">
        <v>42176</v>
      </c>
      <c r="AT429" s="179">
        <v>54364</v>
      </c>
      <c r="AU429" s="34" t="s">
        <v>156</v>
      </c>
      <c r="AV429" s="153">
        <v>0.78180000000000005</v>
      </c>
      <c r="AW429" s="34" t="s">
        <v>20</v>
      </c>
      <c r="AX429" s="34">
        <v>1</v>
      </c>
      <c r="AY429" s="34">
        <v>0.01</v>
      </c>
      <c r="AZ429" s="34">
        <v>0</v>
      </c>
      <c r="BA429" s="34">
        <v>43.5</v>
      </c>
      <c r="BB429" s="34">
        <v>-51</v>
      </c>
      <c r="BC429" s="34">
        <v>109</v>
      </c>
      <c r="BD429" s="34">
        <v>29</v>
      </c>
      <c r="BE429" s="155">
        <v>0.01</v>
      </c>
      <c r="BF429" s="34">
        <v>13.8</v>
      </c>
      <c r="BG429" s="34">
        <v>3.4</v>
      </c>
      <c r="BH429" s="34">
        <v>1</v>
      </c>
      <c r="BI429" s="34">
        <v>1</v>
      </c>
      <c r="BJ429" s="34">
        <v>99</v>
      </c>
      <c r="BK429" s="34">
        <v>0</v>
      </c>
      <c r="BL429" s="34">
        <v>1</v>
      </c>
      <c r="BM429" s="34">
        <v>0.2</v>
      </c>
      <c r="BN429" s="34">
        <v>340</v>
      </c>
      <c r="BO429" s="34">
        <v>378</v>
      </c>
      <c r="BP429" s="34">
        <v>421</v>
      </c>
      <c r="BQ429" s="34">
        <v>471</v>
      </c>
      <c r="BR429" s="34">
        <v>0</v>
      </c>
      <c r="BS429" s="34">
        <v>1</v>
      </c>
      <c r="BT429" s="453"/>
      <c r="BU429" s="151">
        <v>0.77500000000000002</v>
      </c>
      <c r="BV429" s="151">
        <v>0.84</v>
      </c>
      <c r="BW429" s="151">
        <v>42.8</v>
      </c>
      <c r="BX429" s="151">
        <v>100</v>
      </c>
      <c r="BY429" s="151">
        <v>400</v>
      </c>
      <c r="BZ429" s="151">
        <v>572</v>
      </c>
      <c r="CA429" s="151">
        <v>0.3</v>
      </c>
      <c r="CB429" s="151">
        <v>1.5</v>
      </c>
      <c r="CC429" s="151">
        <v>-47</v>
      </c>
    </row>
    <row r="430" spans="1:81" x14ac:dyDescent="0.25">
      <c r="A430" s="44">
        <f t="shared" si="40"/>
        <v>2015</v>
      </c>
      <c r="B430" s="44" t="str">
        <f t="shared" si="40"/>
        <v>JUNIO</v>
      </c>
      <c r="C430" s="44">
        <v>13</v>
      </c>
      <c r="D430" s="44" t="str">
        <f t="shared" si="39"/>
        <v>JUNIO 2015 / 12</v>
      </c>
      <c r="E430" s="178">
        <v>12</v>
      </c>
      <c r="F430" s="185">
        <v>42180</v>
      </c>
      <c r="G430" s="179">
        <v>54461</v>
      </c>
      <c r="H430" s="34" t="s">
        <v>130</v>
      </c>
      <c r="I430" s="153">
        <v>0.77959999999999996</v>
      </c>
      <c r="J430" s="34" t="s">
        <v>20</v>
      </c>
      <c r="K430" s="34">
        <v>0.5</v>
      </c>
      <c r="L430" s="34">
        <v>0</v>
      </c>
      <c r="M430" s="34">
        <v>0</v>
      </c>
      <c r="N430" s="34">
        <v>43.5</v>
      </c>
      <c r="O430" s="34">
        <v>-54</v>
      </c>
      <c r="P430" s="34">
        <v>104</v>
      </c>
      <c r="Q430" s="34">
        <v>30</v>
      </c>
      <c r="R430" s="155">
        <v>0</v>
      </c>
      <c r="S430" s="34">
        <v>12.1</v>
      </c>
      <c r="T430" s="34">
        <v>2.99</v>
      </c>
      <c r="U430" s="34">
        <v>1</v>
      </c>
      <c r="V430" s="34">
        <v>1</v>
      </c>
      <c r="W430" s="34">
        <v>100</v>
      </c>
      <c r="X430" s="34">
        <v>0</v>
      </c>
      <c r="Y430" s="34">
        <v>0</v>
      </c>
      <c r="Z430" s="34">
        <v>0.3</v>
      </c>
      <c r="AA430" s="34">
        <v>332</v>
      </c>
      <c r="AB430" s="34">
        <v>364</v>
      </c>
      <c r="AC430" s="34">
        <v>413</v>
      </c>
      <c r="AD430" s="34">
        <v>487</v>
      </c>
      <c r="AE430" s="34">
        <v>1</v>
      </c>
      <c r="AF430" s="34">
        <v>0</v>
      </c>
      <c r="AG430" s="450"/>
      <c r="AH430" s="151">
        <v>0.77500000000000002</v>
      </c>
      <c r="AI430" s="151">
        <v>0.84</v>
      </c>
      <c r="AJ430" s="151">
        <v>42.8</v>
      </c>
      <c r="AK430" s="151">
        <v>100</v>
      </c>
      <c r="AL430" s="151">
        <v>400</v>
      </c>
      <c r="AM430" s="151">
        <v>572</v>
      </c>
      <c r="AN430" s="151">
        <v>0.3</v>
      </c>
      <c r="AO430" s="151">
        <v>1.5</v>
      </c>
      <c r="AP430" s="151">
        <v>-47</v>
      </c>
      <c r="AQ430" s="235"/>
      <c r="AR430" s="178">
        <v>12</v>
      </c>
      <c r="AS430" s="185">
        <v>42177</v>
      </c>
      <c r="AT430" s="179">
        <v>54361</v>
      </c>
      <c r="AU430" s="34" t="s">
        <v>132</v>
      </c>
      <c r="AV430" s="153">
        <v>0.78180000000000005</v>
      </c>
      <c r="AW430" s="34" t="s">
        <v>20</v>
      </c>
      <c r="AX430" s="34">
        <v>1</v>
      </c>
      <c r="AY430" s="34">
        <v>0.01</v>
      </c>
      <c r="AZ430" s="181">
        <v>0</v>
      </c>
      <c r="BA430" s="34">
        <v>43.5</v>
      </c>
      <c r="BB430" s="34">
        <v>-51</v>
      </c>
      <c r="BC430" s="34">
        <v>108</v>
      </c>
      <c r="BD430" s="34">
        <v>29</v>
      </c>
      <c r="BE430" s="155">
        <v>0.01</v>
      </c>
      <c r="BF430" s="34">
        <v>13.8</v>
      </c>
      <c r="BG430" s="34">
        <v>3.4</v>
      </c>
      <c r="BH430" s="34">
        <v>1</v>
      </c>
      <c r="BI430" s="34">
        <v>1</v>
      </c>
      <c r="BJ430" s="34">
        <v>99</v>
      </c>
      <c r="BK430" s="34">
        <v>0</v>
      </c>
      <c r="BL430" s="34">
        <v>1</v>
      </c>
      <c r="BM430" s="34">
        <v>0.2</v>
      </c>
      <c r="BN430" s="34">
        <v>338</v>
      </c>
      <c r="BO430" s="34">
        <v>378</v>
      </c>
      <c r="BP430" s="34">
        <v>419</v>
      </c>
      <c r="BQ430" s="34">
        <v>466</v>
      </c>
      <c r="BR430" s="34">
        <v>0</v>
      </c>
      <c r="BS430" s="34">
        <v>1</v>
      </c>
      <c r="BT430" s="453"/>
      <c r="BU430" s="151">
        <v>0.77500000000000002</v>
      </c>
      <c r="BV430" s="151">
        <v>0.84</v>
      </c>
      <c r="BW430" s="151">
        <v>42.8</v>
      </c>
      <c r="BX430" s="151">
        <v>100</v>
      </c>
      <c r="BY430" s="151">
        <v>400</v>
      </c>
      <c r="BZ430" s="151">
        <v>572</v>
      </c>
      <c r="CA430" s="151">
        <v>0.3</v>
      </c>
      <c r="CB430" s="151">
        <v>1.5</v>
      </c>
      <c r="CC430" s="151">
        <v>-47</v>
      </c>
    </row>
    <row r="431" spans="1:81" x14ac:dyDescent="0.25">
      <c r="A431" s="44">
        <f t="shared" si="40"/>
        <v>2015</v>
      </c>
      <c r="B431" s="44" t="str">
        <f t="shared" si="40"/>
        <v>JUNIO</v>
      </c>
      <c r="C431" s="44">
        <v>14</v>
      </c>
      <c r="D431" s="44" t="str">
        <f t="shared" si="39"/>
        <v>JUNIO 2015 / 13</v>
      </c>
      <c r="E431" s="178">
        <v>13</v>
      </c>
      <c r="F431" s="185">
        <v>42183</v>
      </c>
      <c r="G431" s="179">
        <v>54536</v>
      </c>
      <c r="H431" s="34" t="s">
        <v>131</v>
      </c>
      <c r="I431" s="153">
        <v>0.7792</v>
      </c>
      <c r="J431" s="34" t="s">
        <v>20</v>
      </c>
      <c r="K431" s="34">
        <v>0.5</v>
      </c>
      <c r="L431" s="34">
        <v>0</v>
      </c>
      <c r="M431" s="34">
        <v>0</v>
      </c>
      <c r="N431" s="34">
        <v>43.5</v>
      </c>
      <c r="O431" s="34">
        <v>-56</v>
      </c>
      <c r="P431" s="34">
        <v>102</v>
      </c>
      <c r="Q431" s="34">
        <v>30</v>
      </c>
      <c r="R431" s="155">
        <v>0</v>
      </c>
      <c r="S431" s="34">
        <v>12.1</v>
      </c>
      <c r="T431" s="34">
        <v>2.95</v>
      </c>
      <c r="U431" s="34">
        <v>1</v>
      </c>
      <c r="V431" s="34">
        <v>1</v>
      </c>
      <c r="W431" s="34">
        <v>100</v>
      </c>
      <c r="X431" s="34">
        <v>0</v>
      </c>
      <c r="Y431" s="34">
        <v>0</v>
      </c>
      <c r="Z431" s="34">
        <v>0.3</v>
      </c>
      <c r="AA431" s="34">
        <v>330</v>
      </c>
      <c r="AB431" s="34">
        <v>363</v>
      </c>
      <c r="AC431" s="34">
        <v>415</v>
      </c>
      <c r="AD431" s="34">
        <v>486</v>
      </c>
      <c r="AE431" s="34">
        <v>1</v>
      </c>
      <c r="AF431" s="34">
        <v>0</v>
      </c>
      <c r="AG431" s="450"/>
      <c r="AH431" s="151">
        <v>0.77500000000000002</v>
      </c>
      <c r="AI431" s="151">
        <v>0.84</v>
      </c>
      <c r="AJ431" s="151">
        <v>42.8</v>
      </c>
      <c r="AK431" s="151">
        <v>100</v>
      </c>
      <c r="AL431" s="151">
        <v>400</v>
      </c>
      <c r="AM431" s="151">
        <v>572</v>
      </c>
      <c r="AN431" s="151">
        <v>0.3</v>
      </c>
      <c r="AO431" s="151">
        <v>1.5</v>
      </c>
      <c r="AP431" s="151">
        <v>-47</v>
      </c>
      <c r="AQ431" s="235"/>
      <c r="AR431" s="178">
        <v>13</v>
      </c>
      <c r="AS431" s="185">
        <v>42178</v>
      </c>
      <c r="AT431" s="179">
        <v>54362</v>
      </c>
      <c r="AU431" s="34" t="s">
        <v>131</v>
      </c>
      <c r="AV431" s="153">
        <v>0.78110000000000002</v>
      </c>
      <c r="AW431" s="34" t="s">
        <v>20</v>
      </c>
      <c r="AX431" s="34">
        <v>1</v>
      </c>
      <c r="AY431" s="34">
        <v>0.01</v>
      </c>
      <c r="AZ431" s="181">
        <v>0</v>
      </c>
      <c r="BA431" s="34">
        <v>43.5</v>
      </c>
      <c r="BB431" s="34">
        <v>-50.5</v>
      </c>
      <c r="BC431" s="34">
        <v>106</v>
      </c>
      <c r="BD431" s="34">
        <v>28</v>
      </c>
      <c r="BE431" s="155">
        <v>0.01</v>
      </c>
      <c r="BF431" s="34">
        <v>13.4</v>
      </c>
      <c r="BG431" s="34">
        <v>3.4</v>
      </c>
      <c r="BH431" s="34">
        <v>1</v>
      </c>
      <c r="BI431" s="34">
        <v>1</v>
      </c>
      <c r="BJ431" s="34">
        <v>99</v>
      </c>
      <c r="BK431" s="34">
        <v>0</v>
      </c>
      <c r="BL431" s="34">
        <v>1</v>
      </c>
      <c r="BM431" s="34">
        <v>0.7</v>
      </c>
      <c r="BN431" s="34">
        <v>338</v>
      </c>
      <c r="BO431" s="34">
        <v>376</v>
      </c>
      <c r="BP431" s="34">
        <v>419</v>
      </c>
      <c r="BQ431" s="34">
        <v>464</v>
      </c>
      <c r="BR431" s="34">
        <v>0</v>
      </c>
      <c r="BS431" s="34">
        <v>1</v>
      </c>
      <c r="BT431" s="453"/>
      <c r="BU431" s="151">
        <v>0.77500000000000002</v>
      </c>
      <c r="BV431" s="151">
        <v>0.84</v>
      </c>
      <c r="BW431" s="151">
        <v>42.8</v>
      </c>
      <c r="BX431" s="151">
        <v>100</v>
      </c>
      <c r="BY431" s="151">
        <v>400</v>
      </c>
      <c r="BZ431" s="151">
        <v>572</v>
      </c>
      <c r="CA431" s="151">
        <v>0.3</v>
      </c>
      <c r="CB431" s="151">
        <v>1.5</v>
      </c>
      <c r="CC431" s="151">
        <v>-47</v>
      </c>
    </row>
    <row r="432" spans="1:81" x14ac:dyDescent="0.25">
      <c r="A432" s="44">
        <f t="shared" si="40"/>
        <v>2015</v>
      </c>
      <c r="B432" s="44" t="str">
        <f t="shared" si="40"/>
        <v>JUNIO</v>
      </c>
      <c r="C432" s="44">
        <v>15</v>
      </c>
      <c r="D432" s="44" t="str">
        <f t="shared" si="39"/>
        <v>JUNIO 2015 / 14</v>
      </c>
      <c r="E432" s="178">
        <v>14</v>
      </c>
      <c r="F432" s="185">
        <v>42185</v>
      </c>
      <c r="G432" s="179">
        <v>54750</v>
      </c>
      <c r="H432" s="34" t="s">
        <v>130</v>
      </c>
      <c r="I432" s="153">
        <v>0.7792</v>
      </c>
      <c r="J432" s="34" t="s">
        <v>20</v>
      </c>
      <c r="K432" s="34">
        <v>0.5</v>
      </c>
      <c r="L432" s="34">
        <v>0</v>
      </c>
      <c r="M432" s="181">
        <v>0</v>
      </c>
      <c r="N432" s="34">
        <v>43.5</v>
      </c>
      <c r="O432" s="34">
        <v>-55.5</v>
      </c>
      <c r="P432" s="34">
        <v>103</v>
      </c>
      <c r="Q432" s="34">
        <v>30</v>
      </c>
      <c r="R432" s="155">
        <v>0</v>
      </c>
      <c r="S432" s="34">
        <v>12.1</v>
      </c>
      <c r="T432" s="34">
        <v>2.94</v>
      </c>
      <c r="U432" s="34">
        <v>1</v>
      </c>
      <c r="V432" s="34">
        <v>1</v>
      </c>
      <c r="W432" s="34">
        <v>100</v>
      </c>
      <c r="X432" s="34">
        <v>0</v>
      </c>
      <c r="Y432" s="34">
        <v>0</v>
      </c>
      <c r="Z432" s="34">
        <v>0.3</v>
      </c>
      <c r="AA432" s="34">
        <v>330</v>
      </c>
      <c r="AB432" s="34">
        <v>362</v>
      </c>
      <c r="AC432" s="34">
        <v>413</v>
      </c>
      <c r="AD432" s="34">
        <v>487</v>
      </c>
      <c r="AE432" s="34">
        <v>1</v>
      </c>
      <c r="AF432" s="34">
        <v>0</v>
      </c>
      <c r="AG432" s="450"/>
      <c r="AH432" s="151">
        <v>0.77500000000000002</v>
      </c>
      <c r="AI432" s="151">
        <v>0.84</v>
      </c>
      <c r="AJ432" s="151">
        <v>42.8</v>
      </c>
      <c r="AK432" s="151">
        <v>100</v>
      </c>
      <c r="AL432" s="151">
        <v>400</v>
      </c>
      <c r="AM432" s="151">
        <v>572</v>
      </c>
      <c r="AN432" s="151">
        <v>0.3</v>
      </c>
      <c r="AO432" s="151">
        <v>1.5</v>
      </c>
      <c r="AP432" s="151">
        <v>-47</v>
      </c>
      <c r="AQ432" s="235"/>
      <c r="AR432" s="178">
        <v>14</v>
      </c>
      <c r="AS432" s="185">
        <v>42180</v>
      </c>
      <c r="AT432" s="179">
        <v>54435</v>
      </c>
      <c r="AU432" s="34" t="s">
        <v>156</v>
      </c>
      <c r="AV432" s="153">
        <v>0.78059999999999996</v>
      </c>
      <c r="AW432" s="34" t="s">
        <v>20</v>
      </c>
      <c r="AX432" s="34">
        <v>1</v>
      </c>
      <c r="AY432" s="34">
        <v>0.01</v>
      </c>
      <c r="AZ432" s="181">
        <v>0</v>
      </c>
      <c r="BA432" s="34">
        <v>43.5</v>
      </c>
      <c r="BB432" s="34">
        <v>-51</v>
      </c>
      <c r="BC432" s="34">
        <v>108</v>
      </c>
      <c r="BD432" s="34">
        <v>28</v>
      </c>
      <c r="BE432" s="155">
        <v>0.01</v>
      </c>
      <c r="BF432" s="34">
        <v>13.4</v>
      </c>
      <c r="BG432" s="34">
        <v>3.4</v>
      </c>
      <c r="BH432" s="34">
        <v>1</v>
      </c>
      <c r="BI432" s="34">
        <v>1</v>
      </c>
      <c r="BJ432" s="34">
        <v>99</v>
      </c>
      <c r="BK432" s="34">
        <v>0</v>
      </c>
      <c r="BL432" s="34">
        <v>1</v>
      </c>
      <c r="BM432" s="34">
        <v>0.7</v>
      </c>
      <c r="BN432" s="34">
        <v>340</v>
      </c>
      <c r="BO432" s="34">
        <v>376</v>
      </c>
      <c r="BP432" s="34">
        <v>419</v>
      </c>
      <c r="BQ432" s="34">
        <v>466</v>
      </c>
      <c r="BR432" s="34">
        <v>0</v>
      </c>
      <c r="BS432" s="34">
        <v>1</v>
      </c>
      <c r="BT432" s="453"/>
      <c r="BU432" s="151">
        <v>0.77500000000000002</v>
      </c>
      <c r="BV432" s="151">
        <v>0.84</v>
      </c>
      <c r="BW432" s="151">
        <v>42.8</v>
      </c>
      <c r="BX432" s="151">
        <v>100</v>
      </c>
      <c r="BY432" s="151">
        <v>400</v>
      </c>
      <c r="BZ432" s="151">
        <v>572</v>
      </c>
      <c r="CA432" s="151">
        <v>0.3</v>
      </c>
      <c r="CB432" s="151">
        <v>1.5</v>
      </c>
      <c r="CC432" s="151">
        <v>-47</v>
      </c>
    </row>
    <row r="433" spans="1:81" x14ac:dyDescent="0.25">
      <c r="A433" s="44">
        <f t="shared" si="40"/>
        <v>2015</v>
      </c>
      <c r="B433" s="44" t="str">
        <f t="shared" si="40"/>
        <v>JUNIO</v>
      </c>
      <c r="C433" s="44">
        <v>16</v>
      </c>
      <c r="D433" s="44" t="str">
        <f t="shared" si="39"/>
        <v>JUNIO 2015 / 15</v>
      </c>
      <c r="E433" s="152"/>
      <c r="F433" s="189"/>
      <c r="G433" s="152"/>
      <c r="H433" s="152"/>
      <c r="I433" s="152"/>
      <c r="J433" s="152"/>
      <c r="K433" s="152"/>
      <c r="L433" s="152"/>
      <c r="M433" s="152"/>
      <c r="N433" s="152"/>
      <c r="O433" s="152"/>
      <c r="P433" s="152"/>
      <c r="Q433" s="152"/>
      <c r="R433" s="152"/>
      <c r="S433" s="152"/>
      <c r="T433" s="152"/>
      <c r="U433" s="152"/>
      <c r="V433" s="152"/>
      <c r="W433" s="152"/>
      <c r="X433" s="152"/>
      <c r="Y433" s="152"/>
      <c r="Z433" s="152"/>
      <c r="AA433" s="152"/>
      <c r="AB433" s="152"/>
      <c r="AC433" s="152"/>
      <c r="AD433" s="152"/>
      <c r="AE433" s="152"/>
      <c r="AF433" s="152"/>
      <c r="AG433" s="452"/>
      <c r="AH433" s="152"/>
      <c r="AI433" s="152"/>
      <c r="AJ433" s="152"/>
      <c r="AK433" s="152"/>
      <c r="AL433" s="152"/>
      <c r="AM433" s="152"/>
      <c r="AN433" s="152"/>
      <c r="AO433" s="152"/>
      <c r="AP433" s="152"/>
      <c r="AQ433" s="235"/>
      <c r="AR433" s="178">
        <v>15</v>
      </c>
      <c r="AS433" s="185">
        <v>42182</v>
      </c>
      <c r="AT433" s="179">
        <v>54487</v>
      </c>
      <c r="AU433" s="34" t="s">
        <v>132</v>
      </c>
      <c r="AV433" s="153">
        <v>0.78090000000000004</v>
      </c>
      <c r="AW433" s="34" t="s">
        <v>20</v>
      </c>
      <c r="AX433" s="34">
        <v>1</v>
      </c>
      <c r="AY433" s="34">
        <v>0.01</v>
      </c>
      <c r="AZ433" s="181">
        <v>0</v>
      </c>
      <c r="BA433" s="34">
        <v>43.5</v>
      </c>
      <c r="BB433" s="34">
        <v>-51</v>
      </c>
      <c r="BC433" s="34">
        <v>109</v>
      </c>
      <c r="BD433" s="34">
        <v>28</v>
      </c>
      <c r="BE433" s="155">
        <v>0.01</v>
      </c>
      <c r="BF433" s="34">
        <v>13.4</v>
      </c>
      <c r="BG433" s="34">
        <v>3.4</v>
      </c>
      <c r="BH433" s="34">
        <v>1</v>
      </c>
      <c r="BI433" s="34">
        <v>1</v>
      </c>
      <c r="BJ433" s="34">
        <v>99</v>
      </c>
      <c r="BK433" s="34">
        <v>0</v>
      </c>
      <c r="BL433" s="34">
        <v>1</v>
      </c>
      <c r="BM433" s="34">
        <v>0.1</v>
      </c>
      <c r="BN433" s="34">
        <v>340</v>
      </c>
      <c r="BO433" s="34">
        <v>376</v>
      </c>
      <c r="BP433" s="34">
        <v>417</v>
      </c>
      <c r="BQ433" s="34">
        <v>464</v>
      </c>
      <c r="BR433" s="34">
        <v>0</v>
      </c>
      <c r="BS433" s="34">
        <v>1</v>
      </c>
      <c r="BT433" s="453"/>
      <c r="BU433" s="151">
        <v>0.77500000000000002</v>
      </c>
      <c r="BV433" s="151">
        <v>0.84</v>
      </c>
      <c r="BW433" s="151">
        <v>42.8</v>
      </c>
      <c r="BX433" s="151">
        <v>100</v>
      </c>
      <c r="BY433" s="151">
        <v>400</v>
      </c>
      <c r="BZ433" s="151">
        <v>572</v>
      </c>
      <c r="CA433" s="151">
        <v>0.3</v>
      </c>
      <c r="CB433" s="151">
        <v>1.5</v>
      </c>
      <c r="CC433" s="151">
        <v>-47</v>
      </c>
    </row>
    <row r="434" spans="1:81" x14ac:dyDescent="0.25">
      <c r="A434" s="44">
        <f t="shared" si="40"/>
        <v>2015</v>
      </c>
      <c r="B434" s="44" t="str">
        <f t="shared" si="40"/>
        <v>JUNIO</v>
      </c>
      <c r="C434" s="44">
        <v>17</v>
      </c>
      <c r="D434" s="44" t="str">
        <f t="shared" si="39"/>
        <v>JUNIO 2015 / 16</v>
      </c>
      <c r="E434" s="152"/>
      <c r="F434" s="189"/>
      <c r="G434" s="152"/>
      <c r="H434" s="152"/>
      <c r="I434" s="152"/>
      <c r="J434" s="152"/>
      <c r="K434" s="152"/>
      <c r="L434" s="152"/>
      <c r="M434" s="152"/>
      <c r="N434" s="152"/>
      <c r="O434" s="152"/>
      <c r="P434" s="152"/>
      <c r="Q434" s="152"/>
      <c r="R434" s="152"/>
      <c r="S434" s="152"/>
      <c r="T434" s="152"/>
      <c r="U434" s="152"/>
      <c r="V434" s="152"/>
      <c r="W434" s="152"/>
      <c r="X434" s="152"/>
      <c r="Y434" s="152"/>
      <c r="Z434" s="152"/>
      <c r="AA434" s="152"/>
      <c r="AB434" s="152"/>
      <c r="AC434" s="152"/>
      <c r="AD434" s="152"/>
      <c r="AE434" s="152"/>
      <c r="AF434" s="152"/>
      <c r="AG434" s="452"/>
      <c r="AH434" s="152"/>
      <c r="AI434" s="152"/>
      <c r="AJ434" s="152"/>
      <c r="AK434" s="152"/>
      <c r="AL434" s="152"/>
      <c r="AM434" s="152"/>
      <c r="AN434" s="152"/>
      <c r="AO434" s="152"/>
      <c r="AP434" s="152"/>
      <c r="AQ434" s="235"/>
      <c r="AR434" s="178">
        <v>16</v>
      </c>
      <c r="AS434" s="185">
        <v>42184</v>
      </c>
      <c r="AT434" s="179">
        <v>54530</v>
      </c>
      <c r="AU434" s="34" t="s">
        <v>131</v>
      </c>
      <c r="AV434" s="153">
        <v>0.78090000000000004</v>
      </c>
      <c r="AW434" s="34" t="s">
        <v>20</v>
      </c>
      <c r="AX434" s="34">
        <v>1</v>
      </c>
      <c r="AY434" s="34">
        <v>0.01</v>
      </c>
      <c r="AZ434" s="181">
        <v>0</v>
      </c>
      <c r="BA434" s="34">
        <v>43.5</v>
      </c>
      <c r="BB434" s="34">
        <v>-51</v>
      </c>
      <c r="BC434" s="34">
        <v>106</v>
      </c>
      <c r="BD434" s="34">
        <v>28</v>
      </c>
      <c r="BE434" s="155">
        <v>0.01</v>
      </c>
      <c r="BF434" s="34">
        <v>13.4</v>
      </c>
      <c r="BG434" s="34">
        <v>3.4</v>
      </c>
      <c r="BH434" s="34">
        <v>1</v>
      </c>
      <c r="BI434" s="34">
        <v>1</v>
      </c>
      <c r="BJ434" s="34">
        <v>100</v>
      </c>
      <c r="BK434" s="34">
        <v>0</v>
      </c>
      <c r="BL434" s="34">
        <v>1</v>
      </c>
      <c r="BM434" s="34">
        <v>0.3</v>
      </c>
      <c r="BN434" s="34">
        <v>336</v>
      </c>
      <c r="BO434" s="34">
        <v>376</v>
      </c>
      <c r="BP434" s="34">
        <v>419</v>
      </c>
      <c r="BQ434" s="34">
        <v>462</v>
      </c>
      <c r="BR434" s="34">
        <v>0</v>
      </c>
      <c r="BS434" s="34">
        <v>1.5</v>
      </c>
      <c r="BT434" s="453"/>
      <c r="BU434" s="151">
        <v>0.77500000000000002</v>
      </c>
      <c r="BV434" s="151">
        <v>0.84</v>
      </c>
      <c r="BW434" s="151">
        <v>42.8</v>
      </c>
      <c r="BX434" s="151">
        <v>100</v>
      </c>
      <c r="BY434" s="151">
        <v>400</v>
      </c>
      <c r="BZ434" s="151">
        <v>572</v>
      </c>
      <c r="CA434" s="151">
        <v>0.3</v>
      </c>
      <c r="CB434" s="151">
        <v>1.5</v>
      </c>
      <c r="CC434" s="151">
        <v>-47</v>
      </c>
    </row>
    <row r="435" spans="1:81" x14ac:dyDescent="0.25">
      <c r="A435" s="44">
        <f t="shared" si="40"/>
        <v>2015</v>
      </c>
      <c r="B435" s="44" t="str">
        <f t="shared" si="40"/>
        <v>JUNIO</v>
      </c>
      <c r="C435" s="44">
        <v>18</v>
      </c>
      <c r="D435" s="44" t="str">
        <f t="shared" si="39"/>
        <v>JUNIO 2015 / 17</v>
      </c>
    </row>
    <row r="436" spans="1:81" x14ac:dyDescent="0.25">
      <c r="A436" s="44">
        <f t="shared" si="40"/>
        <v>2015</v>
      </c>
      <c r="B436" s="44" t="str">
        <f t="shared" si="40"/>
        <v>JUNIO</v>
      </c>
      <c r="C436" s="44">
        <v>19</v>
      </c>
      <c r="D436" s="44" t="str">
        <f t="shared" si="39"/>
        <v>JUNIO 2015 / 18</v>
      </c>
    </row>
    <row r="437" spans="1:81" x14ac:dyDescent="0.25">
      <c r="A437" s="44">
        <f t="shared" si="40"/>
        <v>2015</v>
      </c>
      <c r="B437" s="44" t="str">
        <f t="shared" si="40"/>
        <v>JUNIO</v>
      </c>
      <c r="C437" s="44">
        <v>20</v>
      </c>
      <c r="D437" s="44" t="str">
        <f t="shared" si="39"/>
        <v>JUNIO 2015 / 19</v>
      </c>
    </row>
    <row r="438" spans="1:81" x14ac:dyDescent="0.25">
      <c r="A438" s="44">
        <f t="shared" si="40"/>
        <v>2015</v>
      </c>
      <c r="B438" s="44" t="str">
        <f t="shared" si="40"/>
        <v>JUNIO</v>
      </c>
      <c r="C438" s="44">
        <v>21</v>
      </c>
      <c r="D438" s="44" t="str">
        <f t="shared" si="39"/>
        <v>JUNIO 2015 / 20</v>
      </c>
    </row>
    <row r="439" spans="1:81" x14ac:dyDescent="0.25">
      <c r="A439" s="44">
        <f t="shared" si="40"/>
        <v>2015</v>
      </c>
      <c r="B439" s="44" t="str">
        <f t="shared" si="40"/>
        <v>JUNIO</v>
      </c>
      <c r="C439" s="44">
        <v>22</v>
      </c>
      <c r="D439" s="44" t="str">
        <f t="shared" si="39"/>
        <v>JUNIO 2015 / 21</v>
      </c>
    </row>
    <row r="440" spans="1:81" x14ac:dyDescent="0.25">
      <c r="A440" s="44">
        <f t="shared" si="40"/>
        <v>2015</v>
      </c>
      <c r="B440" s="44" t="str">
        <f t="shared" si="40"/>
        <v>JUNIO</v>
      </c>
      <c r="C440" s="44">
        <v>23</v>
      </c>
      <c r="D440" s="44" t="str">
        <f t="shared" si="39"/>
        <v>JUNIO 2015 / 22</v>
      </c>
    </row>
    <row r="441" spans="1:81" x14ac:dyDescent="0.25">
      <c r="A441" s="44">
        <f t="shared" si="40"/>
        <v>2015</v>
      </c>
      <c r="B441" s="44" t="str">
        <f t="shared" si="40"/>
        <v>JUNIO</v>
      </c>
      <c r="C441" s="44">
        <v>24</v>
      </c>
      <c r="D441" s="44" t="str">
        <f t="shared" si="39"/>
        <v>JUNIO 2015 / 23</v>
      </c>
    </row>
    <row r="442" spans="1:81" x14ac:dyDescent="0.25">
      <c r="A442" s="44">
        <f t="shared" si="40"/>
        <v>2015</v>
      </c>
      <c r="B442" s="44" t="str">
        <f t="shared" si="40"/>
        <v>JUNIO</v>
      </c>
      <c r="C442" s="44">
        <v>25</v>
      </c>
      <c r="D442" s="44" t="str">
        <f t="shared" si="39"/>
        <v>JUNIO 2015 / 24</v>
      </c>
    </row>
    <row r="443" spans="1:81" x14ac:dyDescent="0.25">
      <c r="A443" s="44">
        <f t="shared" si="40"/>
        <v>2015</v>
      </c>
      <c r="B443" s="44" t="str">
        <f t="shared" si="40"/>
        <v>JUNIO</v>
      </c>
      <c r="C443" s="44">
        <v>26</v>
      </c>
      <c r="D443" s="44" t="str">
        <f t="shared" si="39"/>
        <v>JUNIO 2015 / 25</v>
      </c>
    </row>
    <row r="444" spans="1:81" x14ac:dyDescent="0.25">
      <c r="A444" s="44">
        <f t="shared" si="40"/>
        <v>2015</v>
      </c>
      <c r="B444" s="44" t="str">
        <f t="shared" si="40"/>
        <v>JUNIO</v>
      </c>
      <c r="C444" s="44">
        <v>27</v>
      </c>
      <c r="D444" s="44" t="str">
        <f t="shared" si="39"/>
        <v>JUNIO 2015 / 26</v>
      </c>
    </row>
    <row r="445" spans="1:81" x14ac:dyDescent="0.25">
      <c r="A445" s="44">
        <f t="shared" si="40"/>
        <v>2015</v>
      </c>
      <c r="B445" s="44" t="str">
        <f t="shared" si="40"/>
        <v>JUNIO</v>
      </c>
      <c r="C445" s="44">
        <v>28</v>
      </c>
      <c r="D445" s="44" t="str">
        <f t="shared" si="39"/>
        <v>JUNIO 2015 / 27</v>
      </c>
    </row>
    <row r="446" spans="1:81" x14ac:dyDescent="0.25">
      <c r="A446" s="44">
        <f t="shared" si="40"/>
        <v>2015</v>
      </c>
      <c r="B446" s="44" t="str">
        <f t="shared" si="40"/>
        <v>JUNIO</v>
      </c>
      <c r="C446" s="44">
        <v>29</v>
      </c>
      <c r="D446" s="44" t="str">
        <f t="shared" si="39"/>
        <v>JUNIO 2015 / 28</v>
      </c>
    </row>
    <row r="447" spans="1:81" x14ac:dyDescent="0.25">
      <c r="A447" s="44">
        <f t="shared" si="40"/>
        <v>2015</v>
      </c>
      <c r="B447" s="44" t="str">
        <f t="shared" si="40"/>
        <v>JUNIO</v>
      </c>
      <c r="C447" s="44">
        <v>30</v>
      </c>
      <c r="D447" s="44" t="str">
        <f t="shared" si="39"/>
        <v>JUNIO 2015 / 29</v>
      </c>
    </row>
    <row r="448" spans="1:81" x14ac:dyDescent="0.25">
      <c r="A448" s="44">
        <f t="shared" si="40"/>
        <v>2015</v>
      </c>
      <c r="B448" s="44" t="str">
        <f t="shared" si="40"/>
        <v>JUNIO</v>
      </c>
      <c r="C448" s="44">
        <v>31</v>
      </c>
      <c r="D448" s="44" t="str">
        <f t="shared" si="39"/>
        <v>JUNIO 2015 / 30</v>
      </c>
    </row>
    <row r="449" spans="1:81" s="206" customFormat="1" x14ac:dyDescent="0.25">
      <c r="D449" s="44" t="str">
        <f t="shared" si="39"/>
        <v>JUNIO 2015 / 31</v>
      </c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55"/>
      <c r="AB449" s="44"/>
      <c r="AC449" s="44"/>
      <c r="AD449" s="44"/>
      <c r="AE449" s="44"/>
      <c r="AF449" s="44"/>
      <c r="AG449" s="417"/>
      <c r="AH449" s="44"/>
      <c r="AI449" s="44"/>
      <c r="AJ449" s="44"/>
      <c r="AK449" s="44"/>
      <c r="AL449" s="44"/>
      <c r="AM449" s="44"/>
      <c r="AN449" s="44"/>
      <c r="AO449" s="44"/>
      <c r="AP449" s="44"/>
      <c r="AQ449" s="207"/>
      <c r="AR449" s="44"/>
      <c r="AS449" s="44"/>
      <c r="AT449" s="44"/>
      <c r="AU449" s="44"/>
      <c r="AV449" s="44"/>
      <c r="AW449" s="44"/>
      <c r="AX449" s="55"/>
      <c r="AY449" s="44"/>
      <c r="AZ449" s="44"/>
      <c r="BA449" s="44"/>
      <c r="BB449" s="44"/>
      <c r="BC449" s="44"/>
      <c r="BD449" s="44"/>
      <c r="BE449" s="44"/>
      <c r="BF449" s="44"/>
      <c r="BG449" s="44"/>
      <c r="BH449" s="44"/>
      <c r="BI449" s="44"/>
      <c r="BJ449" s="44"/>
      <c r="BK449" s="44"/>
      <c r="BL449" s="44"/>
      <c r="BM449" s="44"/>
      <c r="BN449" s="44"/>
      <c r="BO449" s="44"/>
      <c r="BP449" s="44"/>
      <c r="BQ449" s="44"/>
      <c r="BR449" s="44"/>
      <c r="BS449" s="44"/>
      <c r="BT449" s="411"/>
      <c r="BU449" s="44"/>
      <c r="BV449" s="55"/>
      <c r="BW449" s="44"/>
      <c r="BX449" s="44"/>
      <c r="BY449" s="44"/>
      <c r="BZ449" s="44"/>
      <c r="CA449" s="44"/>
      <c r="CB449" s="44"/>
      <c r="CC449" s="44"/>
    </row>
    <row r="450" spans="1:81" ht="15.75" x14ac:dyDescent="0.25">
      <c r="A450" s="44">
        <v>2015</v>
      </c>
      <c r="B450" s="44" t="s">
        <v>227</v>
      </c>
      <c r="C450" s="44">
        <v>1</v>
      </c>
      <c r="D450" s="208" t="s">
        <v>228</v>
      </c>
      <c r="E450" s="209">
        <f>IFERROR(AVERAGE(E419:E449),"")</f>
        <v>7.5</v>
      </c>
      <c r="F450" s="209">
        <f>IFERROR(AVERAGE(F419:F449),"")</f>
        <v>42170.5</v>
      </c>
      <c r="G450" s="209">
        <f>IFERROR(AVERAGE(G419:G449),"")</f>
        <v>54171.153846153844</v>
      </c>
      <c r="H450" s="209" t="str">
        <f>IFERROR(AVERAGE(H419:H449),"")</f>
        <v/>
      </c>
      <c r="I450" s="209">
        <f>IFERROR(AVERAGE(I419:I449),"")</f>
        <v>0.77924285714285713</v>
      </c>
      <c r="J450" s="209" t="str">
        <f t="shared" ref="J450:BU450" si="41">IFERROR(AVERAGE(J419:J449),"")</f>
        <v/>
      </c>
      <c r="K450" s="209">
        <f t="shared" si="41"/>
        <v>0.5</v>
      </c>
      <c r="L450" s="209">
        <f t="shared" si="41"/>
        <v>0</v>
      </c>
      <c r="M450" s="209">
        <f t="shared" si="41"/>
        <v>0</v>
      </c>
      <c r="N450" s="209">
        <f t="shared" si="41"/>
        <v>43.5</v>
      </c>
      <c r="O450" s="209">
        <f t="shared" si="41"/>
        <v>-53.964285714285715</v>
      </c>
      <c r="P450" s="209">
        <f t="shared" si="41"/>
        <v>104.35714285714286</v>
      </c>
      <c r="Q450" s="209">
        <f t="shared" si="41"/>
        <v>30.035714285714285</v>
      </c>
      <c r="R450" s="209">
        <f t="shared" si="41"/>
        <v>0</v>
      </c>
      <c r="S450" s="209">
        <f t="shared" si="41"/>
        <v>12.157142857142857</v>
      </c>
      <c r="T450" s="209">
        <f t="shared" si="41"/>
        <v>2.9600000000000004</v>
      </c>
      <c r="U450" s="209">
        <f t="shared" si="41"/>
        <v>1</v>
      </c>
      <c r="V450" s="209">
        <f t="shared" si="41"/>
        <v>1</v>
      </c>
      <c r="W450" s="209">
        <f t="shared" si="41"/>
        <v>99.857142857142861</v>
      </c>
      <c r="X450" s="209">
        <f t="shared" si="41"/>
        <v>0</v>
      </c>
      <c r="Y450" s="209">
        <f t="shared" si="41"/>
        <v>0</v>
      </c>
      <c r="Z450" s="209">
        <f t="shared" si="41"/>
        <v>0.29285714285714276</v>
      </c>
      <c r="AA450" s="209">
        <f t="shared" si="41"/>
        <v>330.14285714285717</v>
      </c>
      <c r="AB450" s="209">
        <f t="shared" si="41"/>
        <v>362.64285714285717</v>
      </c>
      <c r="AC450" s="209">
        <f t="shared" si="41"/>
        <v>413.21428571428572</v>
      </c>
      <c r="AD450" s="209">
        <f t="shared" si="41"/>
        <v>486.14285714285717</v>
      </c>
      <c r="AE450" s="209">
        <f t="shared" si="41"/>
        <v>1.0357142857142858</v>
      </c>
      <c r="AF450" s="209">
        <f t="shared" si="41"/>
        <v>0</v>
      </c>
      <c r="AG450" s="418" t="str">
        <f t="shared" si="41"/>
        <v/>
      </c>
      <c r="AH450" s="209">
        <f t="shared" si="41"/>
        <v>0.77500000000000024</v>
      </c>
      <c r="AI450" s="209">
        <f t="shared" si="41"/>
        <v>0.84</v>
      </c>
      <c r="AJ450" s="209">
        <f t="shared" si="41"/>
        <v>42.8</v>
      </c>
      <c r="AK450" s="209">
        <f t="shared" si="41"/>
        <v>100</v>
      </c>
      <c r="AL450" s="209">
        <f t="shared" si="41"/>
        <v>400</v>
      </c>
      <c r="AM450" s="209">
        <f t="shared" si="41"/>
        <v>572</v>
      </c>
      <c r="AN450" s="209">
        <f t="shared" si="41"/>
        <v>0.29999999999999993</v>
      </c>
      <c r="AO450" s="209">
        <f t="shared" si="41"/>
        <v>1.5</v>
      </c>
      <c r="AP450" s="209">
        <f t="shared" si="41"/>
        <v>-47</v>
      </c>
      <c r="AQ450" s="209" t="str">
        <f t="shared" si="41"/>
        <v/>
      </c>
      <c r="AR450" s="209">
        <f t="shared" si="41"/>
        <v>8.5</v>
      </c>
      <c r="AS450" s="209">
        <f t="shared" si="41"/>
        <v>42170.1875</v>
      </c>
      <c r="AT450" s="209">
        <f t="shared" si="41"/>
        <v>54133.6875</v>
      </c>
      <c r="AU450" s="209" t="str">
        <f t="shared" si="41"/>
        <v/>
      </c>
      <c r="AV450" s="209">
        <f t="shared" si="41"/>
        <v>0.78160625000000006</v>
      </c>
      <c r="AW450" s="209" t="str">
        <f t="shared" si="41"/>
        <v/>
      </c>
      <c r="AX450" s="210">
        <f t="shared" si="41"/>
        <v>1</v>
      </c>
      <c r="AY450" s="209">
        <f t="shared" si="41"/>
        <v>0.01</v>
      </c>
      <c r="AZ450" s="209">
        <f t="shared" si="41"/>
        <v>0</v>
      </c>
      <c r="BA450" s="209">
        <f t="shared" si="41"/>
        <v>43.5</v>
      </c>
      <c r="BB450" s="209">
        <f t="shared" si="41"/>
        <v>-51.1</v>
      </c>
      <c r="BC450" s="209">
        <f t="shared" si="41"/>
        <v>107.75</v>
      </c>
      <c r="BD450" s="209">
        <f t="shared" si="41"/>
        <v>28.75</v>
      </c>
      <c r="BE450" s="209">
        <f t="shared" si="41"/>
        <v>0.01</v>
      </c>
      <c r="BF450" s="209">
        <f t="shared" si="41"/>
        <v>13.675000000000002</v>
      </c>
      <c r="BG450" s="209">
        <f t="shared" si="41"/>
        <v>3.4124999999999992</v>
      </c>
      <c r="BH450" s="209">
        <f t="shared" si="41"/>
        <v>1</v>
      </c>
      <c r="BI450" s="209">
        <f t="shared" si="41"/>
        <v>1</v>
      </c>
      <c r="BJ450" s="209">
        <f t="shared" si="41"/>
        <v>99.0625</v>
      </c>
      <c r="BK450" s="209">
        <f t="shared" si="41"/>
        <v>0</v>
      </c>
      <c r="BL450" s="209">
        <f t="shared" si="41"/>
        <v>1</v>
      </c>
      <c r="BM450" s="209">
        <f t="shared" si="41"/>
        <v>0.24374999999999999</v>
      </c>
      <c r="BN450" s="209">
        <f t="shared" si="41"/>
        <v>337.875</v>
      </c>
      <c r="BO450" s="209">
        <f t="shared" si="41"/>
        <v>376.9375</v>
      </c>
      <c r="BP450" s="209">
        <f t="shared" si="41"/>
        <v>421.625</v>
      </c>
      <c r="BQ450" s="209">
        <f t="shared" si="41"/>
        <v>467.875</v>
      </c>
      <c r="BR450" s="209">
        <f t="shared" si="41"/>
        <v>0</v>
      </c>
      <c r="BS450" s="209">
        <f t="shared" si="41"/>
        <v>1.0625</v>
      </c>
      <c r="BT450" s="412" t="str">
        <f t="shared" si="41"/>
        <v/>
      </c>
      <c r="BU450" s="209">
        <f t="shared" si="41"/>
        <v>0.77500000000000024</v>
      </c>
      <c r="BV450" s="210">
        <f>IFERROR(AVERAGE(BV419:BV449),"")</f>
        <v>0.84</v>
      </c>
      <c r="BW450" s="206"/>
      <c r="BX450" s="206"/>
      <c r="BY450" s="206"/>
      <c r="BZ450" s="206"/>
      <c r="CA450" s="206"/>
      <c r="CB450" s="206"/>
      <c r="CC450" s="206"/>
    </row>
    <row r="451" spans="1:81" x14ac:dyDescent="0.25">
      <c r="A451" s="44">
        <f>A450</f>
        <v>2015</v>
      </c>
      <c r="B451" s="44" t="str">
        <f>B450</f>
        <v>JULIO</v>
      </c>
      <c r="C451" s="44">
        <v>2</v>
      </c>
      <c r="D451" s="44" t="str">
        <f t="shared" ref="D451:D481" si="42">B450&amp;" "&amp;A450&amp;" / "&amp;C450</f>
        <v>JULIO 2015 / 1</v>
      </c>
      <c r="E451" s="178">
        <v>1</v>
      </c>
      <c r="F451" s="185">
        <v>42189</v>
      </c>
      <c r="G451" s="179">
        <v>54836</v>
      </c>
      <c r="H451" s="33" t="s">
        <v>132</v>
      </c>
      <c r="I451" s="153">
        <v>0.77959999999999996</v>
      </c>
      <c r="J451" s="34" t="s">
        <v>20</v>
      </c>
      <c r="K451" s="34">
        <v>0.5</v>
      </c>
      <c r="L451" s="34">
        <v>0</v>
      </c>
      <c r="M451" s="34">
        <v>0</v>
      </c>
      <c r="N451" s="34">
        <v>43.5</v>
      </c>
      <c r="O451" s="34">
        <v>-55</v>
      </c>
      <c r="P451" s="34">
        <v>103</v>
      </c>
      <c r="Q451" s="34">
        <v>30</v>
      </c>
      <c r="R451" s="155">
        <v>0</v>
      </c>
      <c r="S451" s="34">
        <v>12.1</v>
      </c>
      <c r="T451" s="34">
        <v>2.98</v>
      </c>
      <c r="U451" s="34">
        <v>1</v>
      </c>
      <c r="V451" s="34">
        <v>1</v>
      </c>
      <c r="W451" s="34">
        <v>100</v>
      </c>
      <c r="X451" s="34">
        <v>0</v>
      </c>
      <c r="Y451" s="34">
        <v>0</v>
      </c>
      <c r="Z451" s="34">
        <v>0.3</v>
      </c>
      <c r="AA451" s="34">
        <v>329</v>
      </c>
      <c r="AB451" s="34">
        <v>362</v>
      </c>
      <c r="AC451" s="34">
        <v>412</v>
      </c>
      <c r="AD451" s="34">
        <v>483</v>
      </c>
      <c r="AE451" s="34">
        <v>1</v>
      </c>
      <c r="AF451" s="34">
        <v>0</v>
      </c>
      <c r="AG451" s="450"/>
      <c r="AH451" s="151">
        <v>0.77500000000000002</v>
      </c>
      <c r="AI451" s="151">
        <v>0.84</v>
      </c>
      <c r="AJ451" s="151">
        <v>42.8</v>
      </c>
      <c r="AK451" s="151">
        <v>100</v>
      </c>
      <c r="AL451" s="151">
        <v>400</v>
      </c>
      <c r="AM451" s="151">
        <v>572</v>
      </c>
      <c r="AN451" s="151">
        <v>0.3</v>
      </c>
      <c r="AO451" s="151">
        <v>1.5</v>
      </c>
      <c r="AP451" s="151">
        <v>-47</v>
      </c>
      <c r="AQ451" s="235"/>
      <c r="AR451" s="178">
        <v>1</v>
      </c>
      <c r="AS451" s="185">
        <v>42186</v>
      </c>
      <c r="AT451" s="179">
        <v>54574</v>
      </c>
      <c r="AU451" s="33" t="s">
        <v>132</v>
      </c>
      <c r="AV451" s="153">
        <v>0.78129999999999999</v>
      </c>
      <c r="AW451" s="34" t="s">
        <v>20</v>
      </c>
      <c r="AX451" s="34">
        <v>1</v>
      </c>
      <c r="AY451" s="34">
        <v>0.01</v>
      </c>
      <c r="AZ451" s="34">
        <v>0</v>
      </c>
      <c r="BA451" s="34">
        <v>43.5</v>
      </c>
      <c r="BB451" s="34">
        <v>-51</v>
      </c>
      <c r="BC451" s="34">
        <v>109</v>
      </c>
      <c r="BD451" s="34">
        <v>28</v>
      </c>
      <c r="BE451" s="155">
        <v>0.01</v>
      </c>
      <c r="BF451" s="34">
        <v>13.4</v>
      </c>
      <c r="BG451" s="34">
        <v>3.4</v>
      </c>
      <c r="BH451" s="34">
        <v>1</v>
      </c>
      <c r="BI451" s="34">
        <v>1</v>
      </c>
      <c r="BJ451" s="34">
        <v>100</v>
      </c>
      <c r="BK451" s="34">
        <v>0</v>
      </c>
      <c r="BL451" s="34">
        <v>1</v>
      </c>
      <c r="BM451" s="34">
        <v>0.3</v>
      </c>
      <c r="BN451" s="34">
        <v>342</v>
      </c>
      <c r="BO451" s="34">
        <v>376</v>
      </c>
      <c r="BP451" s="34">
        <v>419</v>
      </c>
      <c r="BQ451" s="34">
        <v>466</v>
      </c>
      <c r="BR451" s="34">
        <v>0</v>
      </c>
      <c r="BS451" s="34">
        <v>1</v>
      </c>
      <c r="BT451" s="453"/>
      <c r="BU451" s="151">
        <v>0.77500000000000002</v>
      </c>
      <c r="BV451" s="151">
        <v>0.84</v>
      </c>
      <c r="BW451" s="151">
        <v>42.8</v>
      </c>
      <c r="BX451" s="151">
        <v>100</v>
      </c>
      <c r="BY451" s="151">
        <v>400</v>
      </c>
      <c r="BZ451" s="151">
        <v>572</v>
      </c>
      <c r="CA451" s="151">
        <v>0.3</v>
      </c>
      <c r="CB451" s="151">
        <v>1.5</v>
      </c>
      <c r="CC451" s="151">
        <v>-47</v>
      </c>
    </row>
    <row r="452" spans="1:81" x14ac:dyDescent="0.25">
      <c r="A452" s="44">
        <f t="shared" ref="A452:B480" si="43">A451</f>
        <v>2015</v>
      </c>
      <c r="B452" s="44" t="str">
        <f t="shared" si="43"/>
        <v>JULIO</v>
      </c>
      <c r="C452" s="44">
        <v>3</v>
      </c>
      <c r="D452" s="44" t="str">
        <f t="shared" si="42"/>
        <v>JULIO 2015 / 2</v>
      </c>
      <c r="E452" s="178">
        <v>2</v>
      </c>
      <c r="F452" s="185">
        <v>42190</v>
      </c>
      <c r="G452" s="179">
        <v>54843</v>
      </c>
      <c r="H452" s="34" t="s">
        <v>130</v>
      </c>
      <c r="I452" s="153">
        <v>0.77959999999999996</v>
      </c>
      <c r="J452" s="34" t="s">
        <v>20</v>
      </c>
      <c r="K452" s="34">
        <v>0.5</v>
      </c>
      <c r="L452" s="34">
        <v>0</v>
      </c>
      <c r="M452" s="34">
        <v>0</v>
      </c>
      <c r="N452" s="34">
        <v>43.5</v>
      </c>
      <c r="O452" s="34">
        <v>-55</v>
      </c>
      <c r="P452" s="34">
        <v>103</v>
      </c>
      <c r="Q452" s="34">
        <v>30</v>
      </c>
      <c r="R452" s="155">
        <v>0</v>
      </c>
      <c r="S452" s="34">
        <v>12.1</v>
      </c>
      <c r="T452" s="34">
        <v>3.01</v>
      </c>
      <c r="U452" s="34">
        <v>1</v>
      </c>
      <c r="V452" s="34">
        <v>1</v>
      </c>
      <c r="W452" s="34">
        <v>100</v>
      </c>
      <c r="X452" s="34">
        <v>0</v>
      </c>
      <c r="Y452" s="34">
        <v>0</v>
      </c>
      <c r="Z452" s="34">
        <v>0.3</v>
      </c>
      <c r="AA452" s="34">
        <v>330</v>
      </c>
      <c r="AB452" s="34">
        <v>363</v>
      </c>
      <c r="AC452" s="34">
        <v>414</v>
      </c>
      <c r="AD452" s="34">
        <v>484</v>
      </c>
      <c r="AE452" s="34">
        <v>1.5</v>
      </c>
      <c r="AF452" s="34">
        <v>0</v>
      </c>
      <c r="AG452" s="450"/>
      <c r="AH452" s="151">
        <v>0.77500000000000002</v>
      </c>
      <c r="AI452" s="151">
        <v>0.84</v>
      </c>
      <c r="AJ452" s="151">
        <v>42.8</v>
      </c>
      <c r="AK452" s="151">
        <v>100</v>
      </c>
      <c r="AL452" s="151">
        <v>400</v>
      </c>
      <c r="AM452" s="151">
        <v>572</v>
      </c>
      <c r="AN452" s="151">
        <v>0.3</v>
      </c>
      <c r="AO452" s="151">
        <v>1.5</v>
      </c>
      <c r="AP452" s="151">
        <v>-47</v>
      </c>
      <c r="AQ452" s="235"/>
      <c r="AR452" s="178">
        <v>2</v>
      </c>
      <c r="AS452" s="185">
        <v>42186</v>
      </c>
      <c r="AT452" s="179">
        <v>54575</v>
      </c>
      <c r="AU452" s="34" t="s">
        <v>156</v>
      </c>
      <c r="AV452" s="153">
        <v>0.7802</v>
      </c>
      <c r="AW452" s="34" t="s">
        <v>20</v>
      </c>
      <c r="AX452" s="34">
        <v>1</v>
      </c>
      <c r="AY452" s="34">
        <v>0.01</v>
      </c>
      <c r="AZ452" s="34">
        <v>0</v>
      </c>
      <c r="BA452" s="34">
        <v>43.5</v>
      </c>
      <c r="BB452" s="34">
        <v>-51.5</v>
      </c>
      <c r="BC452" s="34">
        <v>106</v>
      </c>
      <c r="BD452" s="34">
        <v>28</v>
      </c>
      <c r="BE452" s="155">
        <v>0.01</v>
      </c>
      <c r="BF452" s="34">
        <v>13.4</v>
      </c>
      <c r="BG452" s="34">
        <v>3.3</v>
      </c>
      <c r="BH452" s="34">
        <v>1</v>
      </c>
      <c r="BI452" s="34">
        <v>1</v>
      </c>
      <c r="BJ452" s="34">
        <v>99</v>
      </c>
      <c r="BK452" s="34">
        <v>0</v>
      </c>
      <c r="BL452" s="34">
        <v>1</v>
      </c>
      <c r="BM452" s="34">
        <v>0.1</v>
      </c>
      <c r="BN452" s="34">
        <v>336</v>
      </c>
      <c r="BO452" s="34">
        <v>374</v>
      </c>
      <c r="BP452" s="34">
        <v>417</v>
      </c>
      <c r="BQ452" s="34">
        <v>459</v>
      </c>
      <c r="BR452" s="34">
        <v>0</v>
      </c>
      <c r="BS452" s="34">
        <v>1</v>
      </c>
      <c r="BT452" s="453"/>
      <c r="BU452" s="151">
        <v>0.77500000000000002</v>
      </c>
      <c r="BV452" s="151">
        <v>0.84</v>
      </c>
      <c r="BW452" s="151">
        <v>42.8</v>
      </c>
      <c r="BX452" s="151">
        <v>100</v>
      </c>
      <c r="BY452" s="151">
        <v>400</v>
      </c>
      <c r="BZ452" s="151">
        <v>572</v>
      </c>
      <c r="CA452" s="151">
        <v>0.3</v>
      </c>
      <c r="CB452" s="151">
        <v>1.5</v>
      </c>
      <c r="CC452" s="151">
        <v>-47</v>
      </c>
    </row>
    <row r="453" spans="1:81" x14ac:dyDescent="0.25">
      <c r="A453" s="44">
        <f t="shared" si="43"/>
        <v>2015</v>
      </c>
      <c r="B453" s="44" t="str">
        <f t="shared" si="43"/>
        <v>JULIO</v>
      </c>
      <c r="C453" s="44">
        <v>4</v>
      </c>
      <c r="D453" s="44" t="str">
        <f t="shared" si="42"/>
        <v>JULIO 2015 / 3</v>
      </c>
      <c r="E453" s="178">
        <v>3</v>
      </c>
      <c r="F453" s="185">
        <v>42193</v>
      </c>
      <c r="G453" s="179">
        <v>54911</v>
      </c>
      <c r="H453" s="34" t="s">
        <v>131</v>
      </c>
      <c r="I453" s="153">
        <v>0.78</v>
      </c>
      <c r="J453" s="34" t="s">
        <v>20</v>
      </c>
      <c r="K453" s="34">
        <v>0.5</v>
      </c>
      <c r="L453" s="34">
        <v>0</v>
      </c>
      <c r="M453" s="34">
        <v>0</v>
      </c>
      <c r="N453" s="34">
        <v>43.5</v>
      </c>
      <c r="O453" s="34">
        <v>-55</v>
      </c>
      <c r="P453" s="34">
        <v>104</v>
      </c>
      <c r="Q453" s="34">
        <v>30</v>
      </c>
      <c r="R453" s="155">
        <v>0</v>
      </c>
      <c r="S453" s="34">
        <v>12.1</v>
      </c>
      <c r="T453" s="34">
        <v>3.02</v>
      </c>
      <c r="U453" s="34">
        <v>1</v>
      </c>
      <c r="V453" s="34">
        <v>1</v>
      </c>
      <c r="W453" s="34">
        <v>100</v>
      </c>
      <c r="X453" s="34">
        <v>0</v>
      </c>
      <c r="Y453" s="34">
        <v>0</v>
      </c>
      <c r="Z453" s="34">
        <v>0.3</v>
      </c>
      <c r="AA453" s="34">
        <v>332</v>
      </c>
      <c r="AB453" s="34">
        <v>363</v>
      </c>
      <c r="AC453" s="34">
        <v>416</v>
      </c>
      <c r="AD453" s="34">
        <v>486</v>
      </c>
      <c r="AE453" s="34">
        <v>1.5</v>
      </c>
      <c r="AF453" s="34">
        <v>0</v>
      </c>
      <c r="AG453" s="450"/>
      <c r="AH453" s="151">
        <v>0.77500000000000002</v>
      </c>
      <c r="AI453" s="151">
        <v>0.84</v>
      </c>
      <c r="AJ453" s="151">
        <v>42.8</v>
      </c>
      <c r="AK453" s="151">
        <v>100</v>
      </c>
      <c r="AL453" s="151">
        <v>400</v>
      </c>
      <c r="AM453" s="151">
        <v>572</v>
      </c>
      <c r="AN453" s="151">
        <v>0.3</v>
      </c>
      <c r="AO453" s="151">
        <v>1.5</v>
      </c>
      <c r="AP453" s="151">
        <v>-47</v>
      </c>
      <c r="AQ453" s="235"/>
      <c r="AR453" s="178">
        <v>3</v>
      </c>
      <c r="AS453" s="185">
        <v>42187</v>
      </c>
      <c r="AT453" s="179">
        <v>54756</v>
      </c>
      <c r="AU453" s="34" t="s">
        <v>131</v>
      </c>
      <c r="AV453" s="153">
        <v>0.78069999999999995</v>
      </c>
      <c r="AW453" s="34" t="s">
        <v>20</v>
      </c>
      <c r="AX453" s="34">
        <v>1</v>
      </c>
      <c r="AY453" s="34">
        <v>0.01</v>
      </c>
      <c r="AZ453" s="34">
        <v>0</v>
      </c>
      <c r="BA453" s="34">
        <v>43.5</v>
      </c>
      <c r="BB453" s="34">
        <v>-51.5</v>
      </c>
      <c r="BC453" s="34">
        <v>108</v>
      </c>
      <c r="BD453" s="34">
        <v>28</v>
      </c>
      <c r="BE453" s="155">
        <v>0.01</v>
      </c>
      <c r="BF453" s="34">
        <v>13.4</v>
      </c>
      <c r="BG453" s="34">
        <v>3.4</v>
      </c>
      <c r="BH453" s="34">
        <v>1</v>
      </c>
      <c r="BI453" s="34">
        <v>1</v>
      </c>
      <c r="BJ453" s="34">
        <v>99</v>
      </c>
      <c r="BK453" s="34">
        <v>0</v>
      </c>
      <c r="BL453" s="34">
        <v>1</v>
      </c>
      <c r="BM453" s="34">
        <v>0.3</v>
      </c>
      <c r="BN453" s="34">
        <v>338</v>
      </c>
      <c r="BO453" s="34">
        <v>376</v>
      </c>
      <c r="BP453" s="34">
        <v>419</v>
      </c>
      <c r="BQ453" s="34">
        <v>464</v>
      </c>
      <c r="BR453" s="34">
        <v>0</v>
      </c>
      <c r="BS453" s="34">
        <v>1</v>
      </c>
      <c r="BT453" s="453"/>
      <c r="BU453" s="151">
        <v>0.77500000000000002</v>
      </c>
      <c r="BV453" s="151">
        <v>0.84</v>
      </c>
      <c r="BW453" s="151">
        <v>42.8</v>
      </c>
      <c r="BX453" s="151">
        <v>100</v>
      </c>
      <c r="BY453" s="151">
        <v>400</v>
      </c>
      <c r="BZ453" s="151">
        <v>572</v>
      </c>
      <c r="CA453" s="151">
        <v>0.3</v>
      </c>
      <c r="CB453" s="151">
        <v>1.5</v>
      </c>
      <c r="CC453" s="151">
        <v>-47</v>
      </c>
    </row>
    <row r="454" spans="1:81" x14ac:dyDescent="0.25">
      <c r="A454" s="44">
        <f t="shared" si="43"/>
        <v>2015</v>
      </c>
      <c r="B454" s="44" t="str">
        <f t="shared" si="43"/>
        <v>JULIO</v>
      </c>
      <c r="C454" s="44">
        <v>5</v>
      </c>
      <c r="D454" s="44" t="str">
        <f t="shared" si="42"/>
        <v>JULIO 2015 / 4</v>
      </c>
      <c r="E454" s="178">
        <v>4</v>
      </c>
      <c r="F454" s="185">
        <v>42195</v>
      </c>
      <c r="G454" s="179">
        <v>54963</v>
      </c>
      <c r="H454" s="34" t="s">
        <v>130</v>
      </c>
      <c r="I454" s="153">
        <v>0.78</v>
      </c>
      <c r="J454" s="34" t="s">
        <v>20</v>
      </c>
      <c r="K454" s="34">
        <v>0.5</v>
      </c>
      <c r="L454" s="34">
        <v>0</v>
      </c>
      <c r="M454" s="34">
        <v>0</v>
      </c>
      <c r="N454" s="34">
        <v>43.5</v>
      </c>
      <c r="O454" s="34">
        <v>-54.5</v>
      </c>
      <c r="P454" s="34">
        <v>103</v>
      </c>
      <c r="Q454" s="34">
        <v>30</v>
      </c>
      <c r="R454" s="155">
        <v>0</v>
      </c>
      <c r="S454" s="34">
        <v>12.2</v>
      </c>
      <c r="T454" s="34">
        <v>3.02</v>
      </c>
      <c r="U454" s="34">
        <v>1</v>
      </c>
      <c r="V454" s="34">
        <v>1</v>
      </c>
      <c r="W454" s="34">
        <v>100</v>
      </c>
      <c r="X454" s="34">
        <v>0</v>
      </c>
      <c r="Y454" s="34">
        <v>0</v>
      </c>
      <c r="Z454" s="34">
        <v>0.3</v>
      </c>
      <c r="AA454" s="34">
        <v>333</v>
      </c>
      <c r="AB454" s="34">
        <v>364</v>
      </c>
      <c r="AC454" s="34">
        <v>418</v>
      </c>
      <c r="AD454" s="34">
        <v>488</v>
      </c>
      <c r="AE454" s="34">
        <v>1.5</v>
      </c>
      <c r="AF454" s="34">
        <v>0</v>
      </c>
      <c r="AG454" s="450"/>
      <c r="AH454" s="151">
        <v>0.77500000000000002</v>
      </c>
      <c r="AI454" s="151">
        <v>0.84</v>
      </c>
      <c r="AJ454" s="151">
        <v>42.8</v>
      </c>
      <c r="AK454" s="151">
        <v>100</v>
      </c>
      <c r="AL454" s="151">
        <v>400</v>
      </c>
      <c r="AM454" s="151">
        <v>572</v>
      </c>
      <c r="AN454" s="151">
        <v>0.3</v>
      </c>
      <c r="AO454" s="151">
        <v>1.5</v>
      </c>
      <c r="AP454" s="151">
        <v>-47</v>
      </c>
      <c r="AQ454" s="235"/>
      <c r="AR454" s="178">
        <v>4</v>
      </c>
      <c r="AS454" s="185">
        <v>42188</v>
      </c>
      <c r="AT454" s="179">
        <v>54775</v>
      </c>
      <c r="AU454" s="34" t="s">
        <v>132</v>
      </c>
      <c r="AV454" s="153">
        <v>0.78090000000000004</v>
      </c>
      <c r="AW454" s="34" t="s">
        <v>20</v>
      </c>
      <c r="AX454" s="34">
        <v>1</v>
      </c>
      <c r="AY454" s="34">
        <v>0.01</v>
      </c>
      <c r="AZ454" s="34">
        <v>0</v>
      </c>
      <c r="BA454" s="34">
        <v>43.5</v>
      </c>
      <c r="BB454" s="34">
        <v>-51.5</v>
      </c>
      <c r="BC454" s="34">
        <v>107</v>
      </c>
      <c r="BD454" s="34">
        <v>28</v>
      </c>
      <c r="BE454" s="155">
        <v>0.01</v>
      </c>
      <c r="BF454" s="34">
        <v>13.4</v>
      </c>
      <c r="BG454" s="34">
        <v>3.7</v>
      </c>
      <c r="BH454" s="34">
        <v>1</v>
      </c>
      <c r="BI454" s="34">
        <v>1</v>
      </c>
      <c r="BJ454" s="34">
        <v>99</v>
      </c>
      <c r="BK454" s="34">
        <v>0</v>
      </c>
      <c r="BL454" s="34">
        <v>1</v>
      </c>
      <c r="BM454" s="34">
        <v>0.3</v>
      </c>
      <c r="BN454" s="34">
        <v>338</v>
      </c>
      <c r="BO454" s="34">
        <v>376</v>
      </c>
      <c r="BP454" s="34">
        <v>417</v>
      </c>
      <c r="BQ454" s="34">
        <v>466</v>
      </c>
      <c r="BR454" s="34">
        <v>0</v>
      </c>
      <c r="BS454" s="34">
        <v>1</v>
      </c>
      <c r="BT454" s="453"/>
      <c r="BU454" s="151">
        <v>0.77500000000000002</v>
      </c>
      <c r="BV454" s="151">
        <v>0.84</v>
      </c>
      <c r="BW454" s="151">
        <v>42.8</v>
      </c>
      <c r="BX454" s="151">
        <v>100</v>
      </c>
      <c r="BY454" s="151">
        <v>400</v>
      </c>
      <c r="BZ454" s="151">
        <v>572</v>
      </c>
      <c r="CA454" s="151">
        <v>0.3</v>
      </c>
      <c r="CB454" s="151">
        <v>1.5</v>
      </c>
      <c r="CC454" s="151">
        <v>-47</v>
      </c>
    </row>
    <row r="455" spans="1:81" x14ac:dyDescent="0.25">
      <c r="A455" s="44">
        <f t="shared" si="43"/>
        <v>2015</v>
      </c>
      <c r="B455" s="44" t="str">
        <f t="shared" si="43"/>
        <v>JULIO</v>
      </c>
      <c r="C455" s="44">
        <v>6</v>
      </c>
      <c r="D455" s="44" t="str">
        <f t="shared" si="42"/>
        <v>JULIO 2015 / 5</v>
      </c>
      <c r="E455" s="178">
        <v>5</v>
      </c>
      <c r="F455" s="185">
        <v>42198</v>
      </c>
      <c r="G455" s="179">
        <v>54984</v>
      </c>
      <c r="H455" s="34" t="s">
        <v>132</v>
      </c>
      <c r="I455" s="153">
        <v>0.7792</v>
      </c>
      <c r="J455" s="34" t="s">
        <v>20</v>
      </c>
      <c r="K455" s="34">
        <v>0.4</v>
      </c>
      <c r="L455" s="34">
        <v>0</v>
      </c>
      <c r="M455" s="34">
        <v>0</v>
      </c>
      <c r="N455" s="34">
        <v>43.5</v>
      </c>
      <c r="O455" s="34">
        <v>-54.5</v>
      </c>
      <c r="P455" s="34">
        <v>105</v>
      </c>
      <c r="Q455" s="34">
        <v>30</v>
      </c>
      <c r="R455" s="155">
        <v>0</v>
      </c>
      <c r="S455" s="34">
        <v>12.1</v>
      </c>
      <c r="T455" s="34">
        <v>2.93</v>
      </c>
      <c r="U455" s="34">
        <v>1</v>
      </c>
      <c r="V455" s="34">
        <v>1</v>
      </c>
      <c r="W455" s="34">
        <v>100</v>
      </c>
      <c r="X455" s="34">
        <v>0</v>
      </c>
      <c r="Y455" s="34">
        <v>0</v>
      </c>
      <c r="Z455" s="34">
        <v>0.4</v>
      </c>
      <c r="AA455" s="34">
        <v>331</v>
      </c>
      <c r="AB455" s="34">
        <v>364</v>
      </c>
      <c r="AC455" s="34">
        <v>417</v>
      </c>
      <c r="AD455" s="34">
        <v>486</v>
      </c>
      <c r="AE455" s="34">
        <v>1.5</v>
      </c>
      <c r="AF455" s="34">
        <v>0</v>
      </c>
      <c r="AG455" s="450"/>
      <c r="AH455" s="151">
        <v>0.77500000000000002</v>
      </c>
      <c r="AI455" s="151">
        <v>0.84</v>
      </c>
      <c r="AJ455" s="151">
        <v>42.8</v>
      </c>
      <c r="AK455" s="151">
        <v>100</v>
      </c>
      <c r="AL455" s="151">
        <v>400</v>
      </c>
      <c r="AM455" s="151">
        <v>572</v>
      </c>
      <c r="AN455" s="151">
        <v>0.3</v>
      </c>
      <c r="AO455" s="151">
        <v>1.5</v>
      </c>
      <c r="AP455" s="151">
        <v>-47</v>
      </c>
      <c r="AQ455" s="235"/>
      <c r="AR455" s="178">
        <v>5</v>
      </c>
      <c r="AS455" s="185">
        <v>42190</v>
      </c>
      <c r="AT455" s="179">
        <v>54844</v>
      </c>
      <c r="AU455" s="34" t="s">
        <v>156</v>
      </c>
      <c r="AV455" s="153">
        <v>0.78090000000000004</v>
      </c>
      <c r="AW455" s="34" t="s">
        <v>20</v>
      </c>
      <c r="AX455" s="34">
        <v>1</v>
      </c>
      <c r="AY455" s="34">
        <v>0.01</v>
      </c>
      <c r="AZ455" s="34">
        <v>0</v>
      </c>
      <c r="BA455" s="34">
        <v>43.5</v>
      </c>
      <c r="BB455" s="34">
        <v>-51</v>
      </c>
      <c r="BC455" s="34">
        <v>106</v>
      </c>
      <c r="BD455" s="34">
        <v>29</v>
      </c>
      <c r="BE455" s="155">
        <v>1.2999999999999999E-2</v>
      </c>
      <c r="BF455" s="34">
        <v>13.5</v>
      </c>
      <c r="BG455" s="34">
        <v>3.3</v>
      </c>
      <c r="BH455" s="34">
        <v>1</v>
      </c>
      <c r="BI455" s="34">
        <v>1</v>
      </c>
      <c r="BJ455" s="34">
        <v>98</v>
      </c>
      <c r="BK455" s="34">
        <v>0</v>
      </c>
      <c r="BL455" s="34">
        <v>1</v>
      </c>
      <c r="BM455" s="34">
        <v>0.2</v>
      </c>
      <c r="BN455" s="34">
        <v>340</v>
      </c>
      <c r="BO455" s="34">
        <v>376</v>
      </c>
      <c r="BP455" s="34">
        <v>415</v>
      </c>
      <c r="BQ455" s="34">
        <v>462</v>
      </c>
      <c r="BR455" s="34">
        <v>0</v>
      </c>
      <c r="BS455" s="34">
        <v>1</v>
      </c>
      <c r="BT455" s="453"/>
      <c r="BU455" s="151">
        <v>0.77500000000000002</v>
      </c>
      <c r="BV455" s="151">
        <v>0.84</v>
      </c>
      <c r="BW455" s="151">
        <v>42.8</v>
      </c>
      <c r="BX455" s="151">
        <v>100</v>
      </c>
      <c r="BY455" s="151">
        <v>400</v>
      </c>
      <c r="BZ455" s="151">
        <v>572</v>
      </c>
      <c r="CA455" s="151">
        <v>0.3</v>
      </c>
      <c r="CB455" s="151">
        <v>1.5</v>
      </c>
      <c r="CC455" s="151">
        <v>-47</v>
      </c>
    </row>
    <row r="456" spans="1:81" x14ac:dyDescent="0.25">
      <c r="A456" s="44">
        <f t="shared" si="43"/>
        <v>2015</v>
      </c>
      <c r="B456" s="44" t="str">
        <f t="shared" si="43"/>
        <v>JULIO</v>
      </c>
      <c r="C456" s="44">
        <v>7</v>
      </c>
      <c r="D456" s="44" t="str">
        <f t="shared" si="42"/>
        <v>JULIO 2015 / 6</v>
      </c>
      <c r="E456" s="178">
        <v>6</v>
      </c>
      <c r="F456" s="185">
        <v>42200</v>
      </c>
      <c r="G456" s="179">
        <v>55026</v>
      </c>
      <c r="H456" s="34" t="s">
        <v>130</v>
      </c>
      <c r="I456" s="153">
        <v>0.77959999999999996</v>
      </c>
      <c r="J456" s="34" t="s">
        <v>20</v>
      </c>
      <c r="K456" s="34">
        <v>0.4</v>
      </c>
      <c r="L456" s="34">
        <v>0</v>
      </c>
      <c r="M456" s="34">
        <v>0</v>
      </c>
      <c r="N456" s="34">
        <v>43.5</v>
      </c>
      <c r="O456" s="34">
        <v>-54.5</v>
      </c>
      <c r="P456" s="34">
        <v>103</v>
      </c>
      <c r="Q456" s="34">
        <v>30</v>
      </c>
      <c r="R456" s="155">
        <v>0</v>
      </c>
      <c r="S456" s="34">
        <v>12.1</v>
      </c>
      <c r="T456" s="34">
        <v>2.99</v>
      </c>
      <c r="U456" s="34">
        <v>1</v>
      </c>
      <c r="V456" s="34">
        <v>1</v>
      </c>
      <c r="W456" s="34">
        <v>100</v>
      </c>
      <c r="X456" s="34">
        <v>0</v>
      </c>
      <c r="Y456" s="34">
        <v>0</v>
      </c>
      <c r="Z456" s="34">
        <v>0.3</v>
      </c>
      <c r="AA456" s="34">
        <v>332</v>
      </c>
      <c r="AB456" s="34">
        <v>363</v>
      </c>
      <c r="AC456" s="34">
        <v>414</v>
      </c>
      <c r="AD456" s="34">
        <v>485</v>
      </c>
      <c r="AE456" s="34">
        <v>1</v>
      </c>
      <c r="AF456" s="34">
        <v>0</v>
      </c>
      <c r="AG456" s="450"/>
      <c r="AH456" s="151">
        <v>0.77500000000000002</v>
      </c>
      <c r="AI456" s="151">
        <v>0.84</v>
      </c>
      <c r="AJ456" s="151">
        <v>42.8</v>
      </c>
      <c r="AK456" s="151">
        <v>100</v>
      </c>
      <c r="AL456" s="151">
        <v>400</v>
      </c>
      <c r="AM456" s="151">
        <v>572</v>
      </c>
      <c r="AN456" s="151">
        <v>0.3</v>
      </c>
      <c r="AO456" s="151">
        <v>1.5</v>
      </c>
      <c r="AP456" s="151">
        <v>-47</v>
      </c>
      <c r="AQ456" s="235"/>
      <c r="AR456" s="178">
        <v>6</v>
      </c>
      <c r="AS456" s="185">
        <v>42193</v>
      </c>
      <c r="AT456" s="179">
        <v>54878</v>
      </c>
      <c r="AU456" s="34" t="s">
        <v>132</v>
      </c>
      <c r="AV456" s="153">
        <v>0.78090000000000004</v>
      </c>
      <c r="AW456" s="34" t="s">
        <v>20</v>
      </c>
      <c r="AX456" s="34">
        <v>1</v>
      </c>
      <c r="AY456" s="34">
        <v>0.01</v>
      </c>
      <c r="AZ456" s="34">
        <v>0</v>
      </c>
      <c r="BA456" s="34">
        <v>43.5</v>
      </c>
      <c r="BB456" s="34">
        <v>-51.2</v>
      </c>
      <c r="BC456" s="34">
        <v>108</v>
      </c>
      <c r="BD456" s="34">
        <v>29</v>
      </c>
      <c r="BE456" s="155">
        <v>1.2E-2</v>
      </c>
      <c r="BF456" s="34">
        <v>13</v>
      </c>
      <c r="BG456" s="34">
        <v>3.4</v>
      </c>
      <c r="BH456" s="34">
        <v>1</v>
      </c>
      <c r="BI456" s="34">
        <v>1</v>
      </c>
      <c r="BJ456" s="34">
        <v>99</v>
      </c>
      <c r="BK456" s="34">
        <v>0</v>
      </c>
      <c r="BL456" s="34">
        <v>1</v>
      </c>
      <c r="BM456" s="34">
        <v>0.2</v>
      </c>
      <c r="BN456" s="34">
        <v>336</v>
      </c>
      <c r="BO456" s="34">
        <v>372</v>
      </c>
      <c r="BP456" s="34">
        <v>415</v>
      </c>
      <c r="BQ456" s="34">
        <v>460</v>
      </c>
      <c r="BR456" s="34">
        <v>0</v>
      </c>
      <c r="BS456" s="34">
        <v>1</v>
      </c>
      <c r="BT456" s="453"/>
      <c r="BU456" s="151">
        <v>0.77500000000000002</v>
      </c>
      <c r="BV456" s="151">
        <v>0.84</v>
      </c>
      <c r="BW456" s="151">
        <v>42.8</v>
      </c>
      <c r="BX456" s="151">
        <v>100</v>
      </c>
      <c r="BY456" s="151">
        <v>400</v>
      </c>
      <c r="BZ456" s="151">
        <v>572</v>
      </c>
      <c r="CA456" s="151">
        <v>0.3</v>
      </c>
      <c r="CB456" s="151">
        <v>1.5</v>
      </c>
      <c r="CC456" s="151">
        <v>-47</v>
      </c>
    </row>
    <row r="457" spans="1:81" x14ac:dyDescent="0.25">
      <c r="A457" s="44">
        <f t="shared" si="43"/>
        <v>2015</v>
      </c>
      <c r="B457" s="44" t="str">
        <f t="shared" si="43"/>
        <v>JULIO</v>
      </c>
      <c r="C457" s="44">
        <v>8</v>
      </c>
      <c r="D457" s="44" t="str">
        <f t="shared" si="42"/>
        <v>JULIO 2015 / 7</v>
      </c>
      <c r="E457" s="178">
        <v>7</v>
      </c>
      <c r="F457" s="185">
        <v>42201</v>
      </c>
      <c r="G457" s="179">
        <v>55078</v>
      </c>
      <c r="H457" s="34" t="s">
        <v>131</v>
      </c>
      <c r="I457" s="153">
        <v>0.77959999999999996</v>
      </c>
      <c r="J457" s="34" t="s">
        <v>20</v>
      </c>
      <c r="K457" s="34">
        <v>0.5</v>
      </c>
      <c r="L457" s="34">
        <v>0</v>
      </c>
      <c r="M457" s="34">
        <v>0</v>
      </c>
      <c r="N457" s="34">
        <v>43.5</v>
      </c>
      <c r="O457" s="34">
        <v>-55</v>
      </c>
      <c r="P457" s="34">
        <v>103</v>
      </c>
      <c r="Q457" s="34">
        <v>30</v>
      </c>
      <c r="R457" s="155">
        <v>0</v>
      </c>
      <c r="S457" s="34">
        <v>12</v>
      </c>
      <c r="T457" s="34">
        <v>3.02</v>
      </c>
      <c r="U457" s="34">
        <v>1</v>
      </c>
      <c r="V457" s="34">
        <v>1</v>
      </c>
      <c r="W457" s="34">
        <v>100</v>
      </c>
      <c r="X457" s="34">
        <v>0</v>
      </c>
      <c r="Y457" s="34">
        <v>0</v>
      </c>
      <c r="Z457" s="34">
        <v>0.4</v>
      </c>
      <c r="AA457" s="34">
        <v>331</v>
      </c>
      <c r="AB457" s="34">
        <v>363</v>
      </c>
      <c r="AC457" s="34">
        <v>415</v>
      </c>
      <c r="AD457" s="34">
        <v>483</v>
      </c>
      <c r="AE457" s="34">
        <v>1.5</v>
      </c>
      <c r="AF457" s="34">
        <v>0</v>
      </c>
      <c r="AG457" s="450"/>
      <c r="AH457" s="151">
        <v>0.77500000000000002</v>
      </c>
      <c r="AI457" s="151">
        <v>0.84</v>
      </c>
      <c r="AJ457" s="151">
        <v>42.8</v>
      </c>
      <c r="AK457" s="151">
        <v>100</v>
      </c>
      <c r="AL457" s="151">
        <v>400</v>
      </c>
      <c r="AM457" s="151">
        <v>572</v>
      </c>
      <c r="AN457" s="151">
        <v>0.3</v>
      </c>
      <c r="AO457" s="151">
        <v>1.5</v>
      </c>
      <c r="AP457" s="151">
        <v>-47</v>
      </c>
      <c r="AQ457" s="235"/>
      <c r="AR457" s="178">
        <v>7</v>
      </c>
      <c r="AS457" s="185">
        <v>42195</v>
      </c>
      <c r="AT457" s="179">
        <v>54915</v>
      </c>
      <c r="AU457" s="34" t="s">
        <v>131</v>
      </c>
      <c r="AV457" s="153">
        <v>0.78129999999999999</v>
      </c>
      <c r="AW457" s="34" t="s">
        <v>20</v>
      </c>
      <c r="AX457" s="34">
        <v>1</v>
      </c>
      <c r="AY457" s="34">
        <v>0.01</v>
      </c>
      <c r="AZ457" s="34">
        <v>0</v>
      </c>
      <c r="BA457" s="34">
        <v>43.5</v>
      </c>
      <c r="BB457" s="34">
        <v>-51.6</v>
      </c>
      <c r="BC457" s="34">
        <v>106</v>
      </c>
      <c r="BD457" s="34">
        <v>29</v>
      </c>
      <c r="BE457" s="155">
        <v>1.2E-2</v>
      </c>
      <c r="BF457" s="34">
        <v>13.4</v>
      </c>
      <c r="BG457" s="34">
        <v>3.4</v>
      </c>
      <c r="BH457" s="34">
        <v>1</v>
      </c>
      <c r="BI457" s="34">
        <v>1</v>
      </c>
      <c r="BJ457" s="34">
        <v>99</v>
      </c>
      <c r="BK457" s="34">
        <v>0</v>
      </c>
      <c r="BL457" s="34">
        <v>1</v>
      </c>
      <c r="BM457" s="34">
        <v>0.2</v>
      </c>
      <c r="BN457" s="34">
        <v>338</v>
      </c>
      <c r="BO457" s="34">
        <v>374</v>
      </c>
      <c r="BP457" s="34">
        <v>415</v>
      </c>
      <c r="BQ457" s="34">
        <v>464</v>
      </c>
      <c r="BR457" s="34">
        <v>0</v>
      </c>
      <c r="BS457" s="34">
        <v>1</v>
      </c>
      <c r="BT457" s="453"/>
      <c r="BU457" s="151">
        <v>0.77500000000000002</v>
      </c>
      <c r="BV457" s="151">
        <v>0.84</v>
      </c>
      <c r="BW457" s="151">
        <v>42.8</v>
      </c>
      <c r="BX457" s="151">
        <v>100</v>
      </c>
      <c r="BY457" s="151">
        <v>400</v>
      </c>
      <c r="BZ457" s="151">
        <v>572</v>
      </c>
      <c r="CA457" s="151">
        <v>0.3</v>
      </c>
      <c r="CB457" s="151">
        <v>1.5</v>
      </c>
      <c r="CC457" s="151">
        <v>-47</v>
      </c>
    </row>
    <row r="458" spans="1:81" x14ac:dyDescent="0.25">
      <c r="A458" s="44">
        <f t="shared" si="43"/>
        <v>2015</v>
      </c>
      <c r="B458" s="44" t="str">
        <f t="shared" si="43"/>
        <v>JULIO</v>
      </c>
      <c r="C458" s="44">
        <v>9</v>
      </c>
      <c r="D458" s="44" t="str">
        <f t="shared" si="42"/>
        <v>JULIO 2015 / 8</v>
      </c>
      <c r="E458" s="178">
        <v>8</v>
      </c>
      <c r="F458" s="185">
        <v>42203</v>
      </c>
      <c r="G458" s="179">
        <v>55100</v>
      </c>
      <c r="H458" s="34" t="s">
        <v>130</v>
      </c>
      <c r="I458" s="153">
        <v>0.7792</v>
      </c>
      <c r="J458" s="34" t="s">
        <v>20</v>
      </c>
      <c r="K458" s="34">
        <v>0.5</v>
      </c>
      <c r="L458" s="34">
        <v>0</v>
      </c>
      <c r="M458" s="34">
        <v>0</v>
      </c>
      <c r="N458" s="34">
        <v>43.5</v>
      </c>
      <c r="O458" s="34">
        <v>-54.5</v>
      </c>
      <c r="P458" s="34">
        <v>104</v>
      </c>
      <c r="Q458" s="34">
        <v>30</v>
      </c>
      <c r="R458" s="155">
        <v>0</v>
      </c>
      <c r="S458" s="34">
        <v>12.1</v>
      </c>
      <c r="T458" s="34">
        <v>3.01</v>
      </c>
      <c r="U458" s="34">
        <v>1</v>
      </c>
      <c r="V458" s="34">
        <v>1</v>
      </c>
      <c r="W458" s="34">
        <v>100</v>
      </c>
      <c r="X458" s="34">
        <v>0</v>
      </c>
      <c r="Y458" s="34">
        <v>0</v>
      </c>
      <c r="Z458" s="34">
        <v>0.4</v>
      </c>
      <c r="AA458" s="34">
        <v>332</v>
      </c>
      <c r="AB458" s="34">
        <v>364</v>
      </c>
      <c r="AC458" s="34">
        <v>415</v>
      </c>
      <c r="AD458" s="34">
        <v>483</v>
      </c>
      <c r="AE458" s="34">
        <v>1.5</v>
      </c>
      <c r="AF458" s="34">
        <v>0</v>
      </c>
      <c r="AG458" s="450"/>
      <c r="AH458" s="151">
        <v>0.77500000000000002</v>
      </c>
      <c r="AI458" s="151">
        <v>0.84</v>
      </c>
      <c r="AJ458" s="151">
        <v>42.8</v>
      </c>
      <c r="AK458" s="151">
        <v>100</v>
      </c>
      <c r="AL458" s="151">
        <v>400</v>
      </c>
      <c r="AM458" s="151">
        <v>572</v>
      </c>
      <c r="AN458" s="151">
        <v>0.3</v>
      </c>
      <c r="AO458" s="151">
        <v>1.5</v>
      </c>
      <c r="AP458" s="151">
        <v>-47</v>
      </c>
      <c r="AQ458" s="235"/>
      <c r="AR458" s="178">
        <v>8</v>
      </c>
      <c r="AS458" s="185">
        <v>42196</v>
      </c>
      <c r="AT458" s="179">
        <v>54944</v>
      </c>
      <c r="AU458" s="34" t="s">
        <v>132</v>
      </c>
      <c r="AV458" s="153">
        <v>0.78129999999999999</v>
      </c>
      <c r="AW458" s="34" t="s">
        <v>20</v>
      </c>
      <c r="AX458" s="34">
        <v>1</v>
      </c>
      <c r="AY458" s="34">
        <v>0.01</v>
      </c>
      <c r="AZ458" s="34">
        <v>0</v>
      </c>
      <c r="BA458" s="34">
        <v>43.5</v>
      </c>
      <c r="BB458" s="34">
        <v>-52</v>
      </c>
      <c r="BC458" s="34">
        <v>106</v>
      </c>
      <c r="BD458" s="34">
        <v>29</v>
      </c>
      <c r="BE458" s="155">
        <v>1.2E-2</v>
      </c>
      <c r="BF458" s="34">
        <v>13.4</v>
      </c>
      <c r="BG458" s="34">
        <v>3.4</v>
      </c>
      <c r="BH458" s="34">
        <v>1</v>
      </c>
      <c r="BI458" s="34">
        <v>1</v>
      </c>
      <c r="BJ458" s="34">
        <v>99</v>
      </c>
      <c r="BK458" s="34">
        <v>0</v>
      </c>
      <c r="BL458" s="34">
        <v>1</v>
      </c>
      <c r="BM458" s="34">
        <v>0.2</v>
      </c>
      <c r="BN458" s="34">
        <v>340</v>
      </c>
      <c r="BO458" s="34">
        <v>374</v>
      </c>
      <c r="BP458" s="34">
        <v>415</v>
      </c>
      <c r="BQ458" s="34">
        <v>464</v>
      </c>
      <c r="BR458" s="34">
        <v>0</v>
      </c>
      <c r="BS458" s="34">
        <v>1</v>
      </c>
      <c r="BT458" s="453"/>
      <c r="BU458" s="151">
        <v>0.77500000000000002</v>
      </c>
      <c r="BV458" s="151">
        <v>0.84</v>
      </c>
      <c r="BW458" s="151">
        <v>42.8</v>
      </c>
      <c r="BX458" s="151">
        <v>100</v>
      </c>
      <c r="BY458" s="151">
        <v>400</v>
      </c>
      <c r="BZ458" s="151">
        <v>572</v>
      </c>
      <c r="CA458" s="151">
        <v>0.3</v>
      </c>
      <c r="CB458" s="151">
        <v>1.5</v>
      </c>
      <c r="CC458" s="151">
        <v>-47</v>
      </c>
    </row>
    <row r="459" spans="1:81" x14ac:dyDescent="0.25">
      <c r="A459" s="44">
        <f t="shared" si="43"/>
        <v>2015</v>
      </c>
      <c r="B459" s="44" t="str">
        <f t="shared" si="43"/>
        <v>JULIO</v>
      </c>
      <c r="C459" s="44">
        <v>10</v>
      </c>
      <c r="D459" s="44" t="str">
        <f t="shared" si="42"/>
        <v>JULIO 2015 / 9</v>
      </c>
      <c r="E459" s="178">
        <v>9</v>
      </c>
      <c r="F459" s="185">
        <v>42206</v>
      </c>
      <c r="G459" s="179">
        <v>55132</v>
      </c>
      <c r="H459" s="34" t="s">
        <v>132</v>
      </c>
      <c r="I459" s="153">
        <v>0.78</v>
      </c>
      <c r="J459" s="34" t="s">
        <v>20</v>
      </c>
      <c r="K459" s="34">
        <v>0.5</v>
      </c>
      <c r="L459" s="34">
        <v>0</v>
      </c>
      <c r="M459" s="34">
        <v>0</v>
      </c>
      <c r="N459" s="34">
        <v>43.5</v>
      </c>
      <c r="O459" s="34">
        <v>-55.5</v>
      </c>
      <c r="P459" s="34">
        <v>104</v>
      </c>
      <c r="Q459" s="34">
        <v>30</v>
      </c>
      <c r="R459" s="155">
        <v>0</v>
      </c>
      <c r="S459" s="34">
        <v>12.1</v>
      </c>
      <c r="T459" s="34">
        <v>3.09</v>
      </c>
      <c r="U459" s="34">
        <v>1</v>
      </c>
      <c r="V459" s="34">
        <v>1</v>
      </c>
      <c r="W459" s="34">
        <v>100</v>
      </c>
      <c r="X459" s="34">
        <v>0</v>
      </c>
      <c r="Y459" s="34">
        <v>0</v>
      </c>
      <c r="Z459" s="34">
        <v>0.3</v>
      </c>
      <c r="AA459" s="34">
        <v>333</v>
      </c>
      <c r="AB459" s="34">
        <v>367</v>
      </c>
      <c r="AC459" s="34">
        <v>419</v>
      </c>
      <c r="AD459" s="34">
        <v>490</v>
      </c>
      <c r="AE459" s="34">
        <v>1</v>
      </c>
      <c r="AF459" s="34">
        <v>0</v>
      </c>
      <c r="AG459" s="450"/>
      <c r="AH459" s="151">
        <v>0.77500000000000002</v>
      </c>
      <c r="AI459" s="151">
        <v>0.84</v>
      </c>
      <c r="AJ459" s="151">
        <v>42.8</v>
      </c>
      <c r="AK459" s="151">
        <v>100</v>
      </c>
      <c r="AL459" s="151">
        <v>400</v>
      </c>
      <c r="AM459" s="151">
        <v>572</v>
      </c>
      <c r="AN459" s="151">
        <v>0.3</v>
      </c>
      <c r="AO459" s="151">
        <v>1.5</v>
      </c>
      <c r="AP459" s="151">
        <v>-47</v>
      </c>
      <c r="AQ459" s="235"/>
      <c r="AR459" s="178">
        <v>9</v>
      </c>
      <c r="AS459" s="185">
        <v>42197</v>
      </c>
      <c r="AT459" s="179">
        <v>54969</v>
      </c>
      <c r="AU459" s="34" t="s">
        <v>156</v>
      </c>
      <c r="AV459" s="153">
        <v>0.78090000000000004</v>
      </c>
      <c r="AW459" s="34" t="s">
        <v>20</v>
      </c>
      <c r="AX459" s="34">
        <v>1</v>
      </c>
      <c r="AY459" s="34">
        <v>0.01</v>
      </c>
      <c r="AZ459" s="181">
        <v>0</v>
      </c>
      <c r="BA459" s="34">
        <v>43.5</v>
      </c>
      <c r="BB459" s="34">
        <v>-51.7</v>
      </c>
      <c r="BC459" s="34">
        <v>108</v>
      </c>
      <c r="BD459" s="34">
        <v>29</v>
      </c>
      <c r="BE459" s="155">
        <v>1.2E-2</v>
      </c>
      <c r="BF459" s="34">
        <v>13.4</v>
      </c>
      <c r="BG459" s="34">
        <v>3.4</v>
      </c>
      <c r="BH459" s="34">
        <v>1</v>
      </c>
      <c r="BI459" s="34">
        <v>1</v>
      </c>
      <c r="BJ459" s="34">
        <v>99</v>
      </c>
      <c r="BK459" s="34">
        <v>0</v>
      </c>
      <c r="BL459" s="34">
        <v>1</v>
      </c>
      <c r="BM459" s="34">
        <v>0.2</v>
      </c>
      <c r="BN459" s="34">
        <v>338</v>
      </c>
      <c r="BO459" s="34">
        <v>374</v>
      </c>
      <c r="BP459" s="34">
        <v>414</v>
      </c>
      <c r="BQ459" s="34">
        <v>460</v>
      </c>
      <c r="BR459" s="34">
        <v>0</v>
      </c>
      <c r="BS459" s="34">
        <v>1</v>
      </c>
      <c r="BT459" s="453"/>
      <c r="BU459" s="151">
        <v>0.77500000000000002</v>
      </c>
      <c r="BV459" s="151">
        <v>0.84</v>
      </c>
      <c r="BW459" s="151">
        <v>42.8</v>
      </c>
      <c r="BX459" s="151">
        <v>100</v>
      </c>
      <c r="BY459" s="151">
        <v>400</v>
      </c>
      <c r="BZ459" s="151">
        <v>572</v>
      </c>
      <c r="CA459" s="151">
        <v>0.3</v>
      </c>
      <c r="CB459" s="151">
        <v>1.5</v>
      </c>
      <c r="CC459" s="151">
        <v>-47</v>
      </c>
    </row>
    <row r="460" spans="1:81" x14ac:dyDescent="0.25">
      <c r="A460" s="44">
        <f t="shared" si="43"/>
        <v>2015</v>
      </c>
      <c r="B460" s="44" t="str">
        <f t="shared" si="43"/>
        <v>JULIO</v>
      </c>
      <c r="C460" s="44">
        <v>11</v>
      </c>
      <c r="D460" s="44" t="str">
        <f t="shared" si="42"/>
        <v>JULIO 2015 / 10</v>
      </c>
      <c r="E460" s="178">
        <v>10</v>
      </c>
      <c r="F460" s="185">
        <v>42208</v>
      </c>
      <c r="G460" s="179">
        <v>55178</v>
      </c>
      <c r="H460" s="34" t="s">
        <v>130</v>
      </c>
      <c r="I460" s="153">
        <v>0.7792</v>
      </c>
      <c r="J460" s="34" t="s">
        <v>20</v>
      </c>
      <c r="K460" s="34">
        <v>0.5</v>
      </c>
      <c r="L460" s="34">
        <v>0</v>
      </c>
      <c r="M460" s="34">
        <v>0</v>
      </c>
      <c r="N460" s="34">
        <v>43.5</v>
      </c>
      <c r="O460" s="34">
        <v>-54</v>
      </c>
      <c r="P460" s="34">
        <v>104</v>
      </c>
      <c r="Q460" s="34">
        <v>30</v>
      </c>
      <c r="R460" s="155">
        <v>0</v>
      </c>
      <c r="S460" s="34">
        <v>12.1</v>
      </c>
      <c r="T460" s="34">
        <v>3.02</v>
      </c>
      <c r="U460" s="34">
        <v>1</v>
      </c>
      <c r="V460" s="34">
        <v>1</v>
      </c>
      <c r="W460" s="34">
        <v>100</v>
      </c>
      <c r="X460" s="34">
        <v>0</v>
      </c>
      <c r="Y460" s="34">
        <v>0</v>
      </c>
      <c r="Z460" s="34">
        <v>0.3</v>
      </c>
      <c r="AA460" s="34">
        <v>331</v>
      </c>
      <c r="AB460" s="34">
        <v>364</v>
      </c>
      <c r="AC460" s="34">
        <v>414</v>
      </c>
      <c r="AD460" s="34">
        <v>486</v>
      </c>
      <c r="AE460" s="34">
        <v>1</v>
      </c>
      <c r="AF460" s="34">
        <v>0</v>
      </c>
      <c r="AG460" s="450"/>
      <c r="AH460" s="151">
        <v>0.77500000000000002</v>
      </c>
      <c r="AI460" s="151">
        <v>0.84</v>
      </c>
      <c r="AJ460" s="151">
        <v>42.8</v>
      </c>
      <c r="AK460" s="151">
        <v>100</v>
      </c>
      <c r="AL460" s="151">
        <v>400</v>
      </c>
      <c r="AM460" s="151">
        <v>572</v>
      </c>
      <c r="AN460" s="151">
        <v>0.3</v>
      </c>
      <c r="AO460" s="151">
        <v>1.5</v>
      </c>
      <c r="AP460" s="151">
        <v>-47</v>
      </c>
      <c r="AQ460" s="235"/>
      <c r="AR460" s="178">
        <v>10</v>
      </c>
      <c r="AS460" s="185">
        <v>42200</v>
      </c>
      <c r="AT460" s="179">
        <v>55011</v>
      </c>
      <c r="AU460" s="34" t="s">
        <v>132</v>
      </c>
      <c r="AV460" s="153">
        <v>0.78049999999999997</v>
      </c>
      <c r="AW460" s="34" t="s">
        <v>20</v>
      </c>
      <c r="AX460" s="34">
        <v>1</v>
      </c>
      <c r="AY460" s="34">
        <v>0.01</v>
      </c>
      <c r="AZ460" s="34">
        <v>0</v>
      </c>
      <c r="BA460" s="34">
        <v>43.5</v>
      </c>
      <c r="BB460" s="34">
        <v>-51.9</v>
      </c>
      <c r="BC460" s="34">
        <v>108</v>
      </c>
      <c r="BD460" s="34">
        <v>29</v>
      </c>
      <c r="BE460" s="155">
        <v>1.2E-2</v>
      </c>
      <c r="BF460" s="34">
        <v>13.4</v>
      </c>
      <c r="BG460" s="34">
        <v>3.4</v>
      </c>
      <c r="BH460" s="34">
        <v>1</v>
      </c>
      <c r="BI460" s="34">
        <v>1</v>
      </c>
      <c r="BJ460" s="34">
        <v>99</v>
      </c>
      <c r="BK460" s="34">
        <v>0</v>
      </c>
      <c r="BL460" s="34">
        <v>1</v>
      </c>
      <c r="BM460" s="34">
        <v>0.2</v>
      </c>
      <c r="BN460" s="34">
        <v>338</v>
      </c>
      <c r="BO460" s="34">
        <v>374</v>
      </c>
      <c r="BP460" s="34">
        <v>414</v>
      </c>
      <c r="BQ460" s="34">
        <v>462</v>
      </c>
      <c r="BR460" s="34">
        <v>0</v>
      </c>
      <c r="BS460" s="34">
        <v>1</v>
      </c>
      <c r="BT460" s="453"/>
      <c r="BU460" s="151">
        <v>0.77500000000000002</v>
      </c>
      <c r="BV460" s="151">
        <v>0.84</v>
      </c>
      <c r="BW460" s="151">
        <v>42.8</v>
      </c>
      <c r="BX460" s="151">
        <v>100</v>
      </c>
      <c r="BY460" s="151">
        <v>400</v>
      </c>
      <c r="BZ460" s="151">
        <v>572</v>
      </c>
      <c r="CA460" s="151">
        <v>0.3</v>
      </c>
      <c r="CB460" s="151">
        <v>1.5</v>
      </c>
      <c r="CC460" s="151">
        <v>-47</v>
      </c>
    </row>
    <row r="461" spans="1:81" x14ac:dyDescent="0.25">
      <c r="A461" s="44">
        <f t="shared" si="43"/>
        <v>2015</v>
      </c>
      <c r="B461" s="44" t="str">
        <f t="shared" si="43"/>
        <v>JULIO</v>
      </c>
      <c r="C461" s="44">
        <v>12</v>
      </c>
      <c r="D461" s="44" t="str">
        <f t="shared" si="42"/>
        <v>JULIO 2015 / 11</v>
      </c>
      <c r="E461" s="178">
        <v>11</v>
      </c>
      <c r="F461" s="185">
        <v>42210</v>
      </c>
      <c r="G461" s="179">
        <v>55253</v>
      </c>
      <c r="H461" s="34" t="s">
        <v>131</v>
      </c>
      <c r="I461" s="153">
        <v>0.77959999999999996</v>
      </c>
      <c r="J461" s="34" t="s">
        <v>20</v>
      </c>
      <c r="K461" s="34">
        <v>0.5</v>
      </c>
      <c r="L461" s="34">
        <v>0</v>
      </c>
      <c r="M461" s="34">
        <v>0</v>
      </c>
      <c r="N461" s="34">
        <v>43.5</v>
      </c>
      <c r="O461" s="34">
        <v>-54</v>
      </c>
      <c r="P461" s="34">
        <v>103</v>
      </c>
      <c r="Q461" s="34">
        <v>30</v>
      </c>
      <c r="R461" s="155">
        <v>0</v>
      </c>
      <c r="S461" s="34">
        <v>12.1</v>
      </c>
      <c r="T461" s="34">
        <v>3.04</v>
      </c>
      <c r="U461" s="34">
        <v>1</v>
      </c>
      <c r="V461" s="34">
        <v>1</v>
      </c>
      <c r="W461" s="34">
        <v>100</v>
      </c>
      <c r="X461" s="34">
        <v>0</v>
      </c>
      <c r="Y461" s="34">
        <v>0</v>
      </c>
      <c r="Z461" s="34">
        <v>0.3</v>
      </c>
      <c r="AA461" s="34">
        <v>330</v>
      </c>
      <c r="AB461" s="34">
        <v>364</v>
      </c>
      <c r="AC461" s="34">
        <v>416</v>
      </c>
      <c r="AD461" s="34">
        <v>483</v>
      </c>
      <c r="AE461" s="34">
        <v>1.5</v>
      </c>
      <c r="AF461" s="34">
        <v>0</v>
      </c>
      <c r="AG461" s="450"/>
      <c r="AH461" s="151">
        <v>0.77500000000000002</v>
      </c>
      <c r="AI461" s="151">
        <v>0.84</v>
      </c>
      <c r="AJ461" s="151">
        <v>42.8</v>
      </c>
      <c r="AK461" s="151">
        <v>100</v>
      </c>
      <c r="AL461" s="151">
        <v>400</v>
      </c>
      <c r="AM461" s="151">
        <v>572</v>
      </c>
      <c r="AN461" s="151">
        <v>0.3</v>
      </c>
      <c r="AO461" s="151">
        <v>1.5</v>
      </c>
      <c r="AP461" s="151">
        <v>-47</v>
      </c>
      <c r="AQ461" s="235"/>
      <c r="AR461" s="178">
        <v>11</v>
      </c>
      <c r="AS461" s="185">
        <v>42200</v>
      </c>
      <c r="AT461" s="179">
        <v>55012</v>
      </c>
      <c r="AU461" s="34" t="s">
        <v>131</v>
      </c>
      <c r="AV461" s="153">
        <v>0.78129999999999999</v>
      </c>
      <c r="AW461" s="34" t="s">
        <v>20</v>
      </c>
      <c r="AX461" s="34">
        <v>1</v>
      </c>
      <c r="AY461" s="34">
        <v>0.01</v>
      </c>
      <c r="AZ461" s="34">
        <v>0</v>
      </c>
      <c r="BA461" s="34">
        <v>43.5</v>
      </c>
      <c r="BB461" s="34">
        <v>-51.5</v>
      </c>
      <c r="BC461" s="34">
        <v>106</v>
      </c>
      <c r="BD461" s="34">
        <v>28</v>
      </c>
      <c r="BE461" s="155">
        <v>0.01</v>
      </c>
      <c r="BF461" s="34">
        <v>13.4</v>
      </c>
      <c r="BG461" s="34">
        <v>3.4</v>
      </c>
      <c r="BH461" s="34">
        <v>1</v>
      </c>
      <c r="BI461" s="34">
        <v>1</v>
      </c>
      <c r="BJ461" s="34">
        <v>99</v>
      </c>
      <c r="BK461" s="34">
        <v>0</v>
      </c>
      <c r="BL461" s="34">
        <v>1</v>
      </c>
      <c r="BM461" s="34">
        <v>0.2</v>
      </c>
      <c r="BN461" s="34">
        <v>338</v>
      </c>
      <c r="BO461" s="34">
        <v>376</v>
      </c>
      <c r="BP461" s="34">
        <v>417</v>
      </c>
      <c r="BQ461" s="34">
        <v>462</v>
      </c>
      <c r="BR461" s="34">
        <v>0</v>
      </c>
      <c r="BS461" s="34">
        <v>1</v>
      </c>
      <c r="BT461" s="453"/>
      <c r="BU461" s="151">
        <v>0.77500000000000002</v>
      </c>
      <c r="BV461" s="151">
        <v>0.84</v>
      </c>
      <c r="BW461" s="151">
        <v>42.8</v>
      </c>
      <c r="BX461" s="151">
        <v>100</v>
      </c>
      <c r="BY461" s="151">
        <v>400</v>
      </c>
      <c r="BZ461" s="151">
        <v>572</v>
      </c>
      <c r="CA461" s="151">
        <v>0.3</v>
      </c>
      <c r="CB461" s="151">
        <v>1.5</v>
      </c>
      <c r="CC461" s="151">
        <v>-47</v>
      </c>
    </row>
    <row r="462" spans="1:81" x14ac:dyDescent="0.25">
      <c r="A462" s="44">
        <f t="shared" si="43"/>
        <v>2015</v>
      </c>
      <c r="B462" s="44" t="str">
        <f t="shared" si="43"/>
        <v>JULIO</v>
      </c>
      <c r="C462" s="44">
        <v>13</v>
      </c>
      <c r="D462" s="44" t="str">
        <f t="shared" si="42"/>
        <v>JULIO 2015 / 12</v>
      </c>
      <c r="E462" s="178">
        <v>12</v>
      </c>
      <c r="F462" s="185">
        <v>42213</v>
      </c>
      <c r="G462" s="179">
        <v>55290</v>
      </c>
      <c r="H462" s="34" t="s">
        <v>130</v>
      </c>
      <c r="I462" s="153">
        <v>0.7792</v>
      </c>
      <c r="J462" s="34" t="s">
        <v>20</v>
      </c>
      <c r="K462" s="34">
        <v>0.5</v>
      </c>
      <c r="L462" s="34">
        <v>0</v>
      </c>
      <c r="M462" s="34">
        <v>0</v>
      </c>
      <c r="N462" s="34">
        <v>43.5</v>
      </c>
      <c r="O462" s="34">
        <v>-54.5</v>
      </c>
      <c r="P462" s="34">
        <v>104</v>
      </c>
      <c r="Q462" s="34">
        <v>30</v>
      </c>
      <c r="R462" s="155">
        <v>0</v>
      </c>
      <c r="S462" s="34">
        <v>12.1</v>
      </c>
      <c r="T462" s="34">
        <v>3.04</v>
      </c>
      <c r="U462" s="34">
        <v>1</v>
      </c>
      <c r="V462" s="34">
        <v>1</v>
      </c>
      <c r="W462" s="34">
        <v>100</v>
      </c>
      <c r="X462" s="34">
        <v>0</v>
      </c>
      <c r="Y462" s="34">
        <v>0</v>
      </c>
      <c r="Z462" s="34">
        <v>0.3</v>
      </c>
      <c r="AA462" s="34">
        <v>332</v>
      </c>
      <c r="AB462" s="34">
        <v>364</v>
      </c>
      <c r="AC462" s="34">
        <v>416</v>
      </c>
      <c r="AD462" s="34">
        <v>487</v>
      </c>
      <c r="AE462" s="34">
        <v>1</v>
      </c>
      <c r="AF462" s="34">
        <v>0</v>
      </c>
      <c r="AG462" s="450"/>
      <c r="AH462" s="151">
        <v>0.77500000000000002</v>
      </c>
      <c r="AI462" s="151">
        <v>0.84</v>
      </c>
      <c r="AJ462" s="151">
        <v>42.8</v>
      </c>
      <c r="AK462" s="151">
        <v>100</v>
      </c>
      <c r="AL462" s="151">
        <v>400</v>
      </c>
      <c r="AM462" s="151">
        <v>572</v>
      </c>
      <c r="AN462" s="151">
        <v>0.3</v>
      </c>
      <c r="AO462" s="151">
        <v>1.5</v>
      </c>
      <c r="AP462" s="151">
        <v>-47</v>
      </c>
      <c r="AQ462" s="235"/>
      <c r="AR462" s="178">
        <v>12</v>
      </c>
      <c r="AS462" s="185">
        <v>42204</v>
      </c>
      <c r="AT462" s="179">
        <v>55101</v>
      </c>
      <c r="AU462" s="34" t="s">
        <v>132</v>
      </c>
      <c r="AV462" s="153">
        <v>0.78180000000000005</v>
      </c>
      <c r="AW462" s="34" t="s">
        <v>20</v>
      </c>
      <c r="AX462" s="34">
        <v>1</v>
      </c>
      <c r="AY462" s="34">
        <v>0.01</v>
      </c>
      <c r="AZ462" s="181">
        <v>0</v>
      </c>
      <c r="BA462" s="34">
        <v>43.5</v>
      </c>
      <c r="BB462" s="34">
        <v>-52</v>
      </c>
      <c r="BC462" s="34">
        <v>106</v>
      </c>
      <c r="BD462" s="34">
        <v>29</v>
      </c>
      <c r="BE462" s="155">
        <v>1.2E-2</v>
      </c>
      <c r="BF462" s="34">
        <v>13.4</v>
      </c>
      <c r="BG462" s="34">
        <v>3.1</v>
      </c>
      <c r="BH462" s="34">
        <v>1</v>
      </c>
      <c r="BI462" s="34">
        <v>1</v>
      </c>
      <c r="BJ462" s="34">
        <v>99</v>
      </c>
      <c r="BK462" s="34">
        <v>0</v>
      </c>
      <c r="BL462" s="34">
        <v>1</v>
      </c>
      <c r="BM462" s="34">
        <v>0.2</v>
      </c>
      <c r="BN462" s="34">
        <v>336</v>
      </c>
      <c r="BO462" s="34">
        <v>374</v>
      </c>
      <c r="BP462" s="34">
        <v>414</v>
      </c>
      <c r="BQ462" s="34">
        <v>460</v>
      </c>
      <c r="BR462" s="34">
        <v>0</v>
      </c>
      <c r="BS462" s="34">
        <v>1</v>
      </c>
      <c r="BT462" s="453"/>
      <c r="BU462" s="151">
        <v>0.77500000000000002</v>
      </c>
      <c r="BV462" s="151">
        <v>0.84</v>
      </c>
      <c r="BW462" s="151">
        <v>42.8</v>
      </c>
      <c r="BX462" s="151">
        <v>100</v>
      </c>
      <c r="BY462" s="151">
        <v>400</v>
      </c>
      <c r="BZ462" s="151">
        <v>572</v>
      </c>
      <c r="CA462" s="151">
        <v>0.3</v>
      </c>
      <c r="CB462" s="151">
        <v>1.5</v>
      </c>
      <c r="CC462" s="151">
        <v>-47</v>
      </c>
    </row>
    <row r="463" spans="1:81" x14ac:dyDescent="0.25">
      <c r="A463" s="44">
        <f t="shared" si="43"/>
        <v>2015</v>
      </c>
      <c r="B463" s="44" t="str">
        <f t="shared" si="43"/>
        <v>JULIO</v>
      </c>
      <c r="C463" s="44">
        <v>14</v>
      </c>
      <c r="D463" s="44" t="str">
        <f t="shared" si="42"/>
        <v>JULIO 2015 / 13</v>
      </c>
      <c r="E463" s="178">
        <v>13</v>
      </c>
      <c r="F463" s="185">
        <v>42215</v>
      </c>
      <c r="G463" s="179">
        <v>55346</v>
      </c>
      <c r="H463" s="34" t="s">
        <v>132</v>
      </c>
      <c r="I463" s="153">
        <v>0.7792</v>
      </c>
      <c r="J463" s="34" t="s">
        <v>20</v>
      </c>
      <c r="K463" s="34">
        <v>0.5</v>
      </c>
      <c r="L463" s="34">
        <v>0</v>
      </c>
      <c r="M463" s="34">
        <v>0</v>
      </c>
      <c r="N463" s="34">
        <v>43.5</v>
      </c>
      <c r="O463" s="34">
        <v>-54</v>
      </c>
      <c r="P463" s="34">
        <v>103</v>
      </c>
      <c r="Q463" s="34">
        <v>30</v>
      </c>
      <c r="R463" s="155">
        <v>0</v>
      </c>
      <c r="S463" s="34">
        <v>12.1</v>
      </c>
      <c r="T463" s="34">
        <v>3.02</v>
      </c>
      <c r="U463" s="34">
        <v>1</v>
      </c>
      <c r="V463" s="34">
        <v>1</v>
      </c>
      <c r="W463" s="34">
        <v>100</v>
      </c>
      <c r="X463" s="34">
        <v>0</v>
      </c>
      <c r="Y463" s="34">
        <v>0</v>
      </c>
      <c r="Z463" s="34">
        <v>0.3</v>
      </c>
      <c r="AA463" s="34">
        <v>332</v>
      </c>
      <c r="AB463" s="34">
        <v>364</v>
      </c>
      <c r="AC463" s="34">
        <v>416</v>
      </c>
      <c r="AD463" s="34">
        <v>483</v>
      </c>
      <c r="AE463" s="34">
        <v>1.5</v>
      </c>
      <c r="AF463" s="34">
        <v>0</v>
      </c>
      <c r="AG463" s="450"/>
      <c r="AH463" s="151">
        <v>0.77500000000000002</v>
      </c>
      <c r="AI463" s="151">
        <v>0.84</v>
      </c>
      <c r="AJ463" s="151">
        <v>42.8</v>
      </c>
      <c r="AK463" s="151">
        <v>100</v>
      </c>
      <c r="AL463" s="151">
        <v>400</v>
      </c>
      <c r="AM463" s="151">
        <v>572</v>
      </c>
      <c r="AN463" s="151">
        <v>0.3</v>
      </c>
      <c r="AO463" s="151">
        <v>1.5</v>
      </c>
      <c r="AP463" s="151">
        <v>-47</v>
      </c>
      <c r="AQ463" s="235"/>
      <c r="AR463" s="178">
        <v>13</v>
      </c>
      <c r="AS463" s="185">
        <v>42209</v>
      </c>
      <c r="AT463" s="179">
        <v>55175</v>
      </c>
      <c r="AU463" s="34" t="s">
        <v>132</v>
      </c>
      <c r="AV463" s="153">
        <v>0.78090000000000004</v>
      </c>
      <c r="AW463" s="34" t="s">
        <v>20</v>
      </c>
      <c r="AX463" s="34">
        <v>1</v>
      </c>
      <c r="AY463" s="34">
        <v>0.01</v>
      </c>
      <c r="AZ463" s="181">
        <v>0</v>
      </c>
      <c r="BA463" s="34">
        <v>43.5</v>
      </c>
      <c r="BB463" s="34">
        <v>-51.6</v>
      </c>
      <c r="BC463" s="34">
        <v>106</v>
      </c>
      <c r="BD463" s="34">
        <v>29</v>
      </c>
      <c r="BE463" s="155">
        <v>1.2E-2</v>
      </c>
      <c r="BF463" s="34">
        <v>13.4</v>
      </c>
      <c r="BG463" s="34">
        <v>3.4</v>
      </c>
      <c r="BH463" s="34">
        <v>1</v>
      </c>
      <c r="BI463" s="34">
        <v>1</v>
      </c>
      <c r="BJ463" s="34">
        <v>99</v>
      </c>
      <c r="BK463" s="34">
        <v>0</v>
      </c>
      <c r="BL463" s="34">
        <v>0</v>
      </c>
      <c r="BM463" s="34">
        <v>0.2</v>
      </c>
      <c r="BN463" s="34">
        <v>338</v>
      </c>
      <c r="BO463" s="34">
        <v>374</v>
      </c>
      <c r="BP463" s="34">
        <v>415</v>
      </c>
      <c r="BQ463" s="34">
        <v>462</v>
      </c>
      <c r="BR463" s="34">
        <v>0</v>
      </c>
      <c r="BS463" s="34">
        <v>1</v>
      </c>
      <c r="BT463" s="453"/>
      <c r="BU463" s="151">
        <v>0.77500000000000002</v>
      </c>
      <c r="BV463" s="151">
        <v>0.84</v>
      </c>
      <c r="BW463" s="151">
        <v>42.8</v>
      </c>
      <c r="BX463" s="151">
        <v>100</v>
      </c>
      <c r="BY463" s="151">
        <v>400</v>
      </c>
      <c r="BZ463" s="151">
        <v>572</v>
      </c>
      <c r="CA463" s="151">
        <v>0.3</v>
      </c>
      <c r="CB463" s="151">
        <v>1.5</v>
      </c>
      <c r="CC463" s="151">
        <v>-47</v>
      </c>
    </row>
    <row r="464" spans="1:81" x14ac:dyDescent="0.25">
      <c r="A464" s="44">
        <f t="shared" si="43"/>
        <v>2015</v>
      </c>
      <c r="B464" s="44" t="str">
        <f t="shared" si="43"/>
        <v>JULIO</v>
      </c>
      <c r="C464" s="44">
        <v>15</v>
      </c>
      <c r="D464" s="44" t="str">
        <f t="shared" si="42"/>
        <v>JULIO 2015 / 14</v>
      </c>
      <c r="E464" s="178">
        <v>14</v>
      </c>
      <c r="F464" s="185">
        <v>42216</v>
      </c>
      <c r="G464" s="179">
        <v>55546</v>
      </c>
      <c r="H464" s="34" t="s">
        <v>130</v>
      </c>
      <c r="I464" s="153">
        <v>0.7792</v>
      </c>
      <c r="J464" s="34" t="s">
        <v>20</v>
      </c>
      <c r="K464" s="34">
        <v>0.5</v>
      </c>
      <c r="L464" s="34">
        <v>0</v>
      </c>
      <c r="M464" s="181">
        <v>0</v>
      </c>
      <c r="N464" s="34">
        <v>43.5</v>
      </c>
      <c r="O464" s="34">
        <v>-54.5</v>
      </c>
      <c r="P464" s="34">
        <v>105</v>
      </c>
      <c r="Q464" s="34">
        <v>30</v>
      </c>
      <c r="R464" s="155">
        <v>0</v>
      </c>
      <c r="S464" s="34">
        <v>12.1</v>
      </c>
      <c r="T464" s="34">
        <v>3.02</v>
      </c>
      <c r="U464" s="34">
        <v>1</v>
      </c>
      <c r="V464" s="34">
        <v>1</v>
      </c>
      <c r="W464" s="34">
        <v>100</v>
      </c>
      <c r="X464" s="34">
        <v>0</v>
      </c>
      <c r="Y464" s="34">
        <v>0</v>
      </c>
      <c r="Z464" s="34">
        <v>0.3</v>
      </c>
      <c r="AA464" s="34">
        <v>332</v>
      </c>
      <c r="AB464" s="34">
        <v>364</v>
      </c>
      <c r="AC464" s="34">
        <v>416</v>
      </c>
      <c r="AD464" s="34">
        <v>486</v>
      </c>
      <c r="AE464" s="34">
        <v>1.5</v>
      </c>
      <c r="AF464" s="34">
        <v>0</v>
      </c>
      <c r="AG464" s="450"/>
      <c r="AH464" s="151">
        <v>0.77500000000000002</v>
      </c>
      <c r="AI464" s="151">
        <v>0.84</v>
      </c>
      <c r="AJ464" s="151">
        <v>42.8</v>
      </c>
      <c r="AK464" s="151">
        <v>100</v>
      </c>
      <c r="AL464" s="151">
        <v>400</v>
      </c>
      <c r="AM464" s="151">
        <v>572</v>
      </c>
      <c r="AN464" s="151">
        <v>0.3</v>
      </c>
      <c r="AO464" s="151">
        <v>1.5</v>
      </c>
      <c r="AP464" s="151">
        <v>-47</v>
      </c>
      <c r="AQ464" s="235"/>
      <c r="AR464" s="178">
        <v>14</v>
      </c>
      <c r="AS464" s="185">
        <v>42212</v>
      </c>
      <c r="AT464" s="179">
        <v>55259</v>
      </c>
      <c r="AU464" s="34" t="s">
        <v>132</v>
      </c>
      <c r="AV464" s="153">
        <v>0.78069999999999995</v>
      </c>
      <c r="AW464" s="34" t="s">
        <v>20</v>
      </c>
      <c r="AX464" s="34">
        <v>1</v>
      </c>
      <c r="AY464" s="34">
        <v>0.01</v>
      </c>
      <c r="AZ464" s="181">
        <v>0</v>
      </c>
      <c r="BA464" s="34">
        <v>43.5</v>
      </c>
      <c r="BB464" s="34">
        <v>-51.7</v>
      </c>
      <c r="BC464" s="34">
        <v>108</v>
      </c>
      <c r="BD464" s="34">
        <v>29</v>
      </c>
      <c r="BE464" s="155">
        <v>1.2E-2</v>
      </c>
      <c r="BF464" s="34">
        <v>13.4</v>
      </c>
      <c r="BG464" s="34">
        <v>3.3</v>
      </c>
      <c r="BH464" s="34">
        <v>1</v>
      </c>
      <c r="BI464" s="34">
        <v>1</v>
      </c>
      <c r="BJ464" s="34">
        <v>99</v>
      </c>
      <c r="BK464" s="34">
        <v>0</v>
      </c>
      <c r="BL464" s="34">
        <v>1</v>
      </c>
      <c r="BM464" s="34">
        <v>0.2</v>
      </c>
      <c r="BN464" s="34">
        <v>333</v>
      </c>
      <c r="BO464" s="34">
        <v>374</v>
      </c>
      <c r="BP464" s="34">
        <v>412</v>
      </c>
      <c r="BQ464" s="34">
        <v>460</v>
      </c>
      <c r="BR464" s="34">
        <v>0</v>
      </c>
      <c r="BS464" s="34">
        <v>1</v>
      </c>
      <c r="BT464" s="453"/>
      <c r="BU464" s="151">
        <v>0.77500000000000002</v>
      </c>
      <c r="BV464" s="151">
        <v>0.84</v>
      </c>
      <c r="BW464" s="151">
        <v>42.8</v>
      </c>
      <c r="BX464" s="151">
        <v>100</v>
      </c>
      <c r="BY464" s="151">
        <v>400</v>
      </c>
      <c r="BZ464" s="151">
        <v>572</v>
      </c>
      <c r="CA464" s="151">
        <v>0.3</v>
      </c>
      <c r="CB464" s="151">
        <v>1.5</v>
      </c>
      <c r="CC464" s="151">
        <v>-47</v>
      </c>
    </row>
    <row r="465" spans="1:81" x14ac:dyDescent="0.25">
      <c r="A465" s="44">
        <f t="shared" si="43"/>
        <v>2015</v>
      </c>
      <c r="B465" s="44" t="str">
        <f t="shared" si="43"/>
        <v>JULIO</v>
      </c>
      <c r="C465" s="44">
        <v>16</v>
      </c>
      <c r="D465" s="44" t="str">
        <f t="shared" si="42"/>
        <v>JULIO 2015 / 15</v>
      </c>
      <c r="E465" s="152"/>
      <c r="F465" s="189"/>
      <c r="G465" s="152"/>
      <c r="H465" s="152"/>
      <c r="I465" s="152"/>
      <c r="J465" s="152"/>
      <c r="K465" s="152"/>
      <c r="L465" s="152"/>
      <c r="M465" s="152"/>
      <c r="N465" s="152"/>
      <c r="O465" s="152"/>
      <c r="P465" s="152"/>
      <c r="Q465" s="152"/>
      <c r="R465" s="152"/>
      <c r="S465" s="152"/>
      <c r="T465" s="152"/>
      <c r="U465" s="152"/>
      <c r="V465" s="152"/>
      <c r="W465" s="152"/>
      <c r="X465" s="152"/>
      <c r="Y465" s="152"/>
      <c r="Z465" s="152"/>
      <c r="AA465" s="152"/>
      <c r="AB465" s="152"/>
      <c r="AC465" s="152"/>
      <c r="AD465" s="152"/>
      <c r="AE465" s="152"/>
      <c r="AF465" s="152"/>
      <c r="AG465" s="452"/>
      <c r="AH465" s="152"/>
      <c r="AI465" s="152"/>
      <c r="AJ465" s="152"/>
      <c r="AK465" s="152"/>
      <c r="AL465" s="152"/>
      <c r="AM465" s="152"/>
      <c r="AN465" s="152"/>
      <c r="AO465" s="152"/>
      <c r="AP465" s="152"/>
      <c r="AQ465" s="235"/>
      <c r="AR465" s="178">
        <v>15</v>
      </c>
      <c r="AS465" s="185">
        <v>42213</v>
      </c>
      <c r="AT465" s="179">
        <v>55268</v>
      </c>
      <c r="AU465" s="34" t="s">
        <v>131</v>
      </c>
      <c r="AV465" s="153">
        <v>0.78339999999999999</v>
      </c>
      <c r="AW465" s="34" t="s">
        <v>20</v>
      </c>
      <c r="AX465" s="34">
        <v>1</v>
      </c>
      <c r="AY465" s="34">
        <v>0.01</v>
      </c>
      <c r="AZ465" s="181">
        <v>0</v>
      </c>
      <c r="BA465" s="34">
        <v>43.5</v>
      </c>
      <c r="BB465" s="34">
        <v>-50.5</v>
      </c>
      <c r="BC465" s="34">
        <v>107</v>
      </c>
      <c r="BD465" s="34">
        <v>29</v>
      </c>
      <c r="BE465" s="155">
        <v>0.01</v>
      </c>
      <c r="BF465" s="34">
        <v>13.4</v>
      </c>
      <c r="BG465" s="34">
        <v>3.5</v>
      </c>
      <c r="BH465" s="34">
        <v>1</v>
      </c>
      <c r="BI465" s="34">
        <v>1</v>
      </c>
      <c r="BJ465" s="34">
        <v>99</v>
      </c>
      <c r="BK465" s="34">
        <v>0</v>
      </c>
      <c r="BL465" s="34">
        <v>1</v>
      </c>
      <c r="BM465" s="34">
        <v>0.1</v>
      </c>
      <c r="BN465" s="34">
        <v>340</v>
      </c>
      <c r="BO465" s="34">
        <v>378</v>
      </c>
      <c r="BP465" s="34">
        <v>423</v>
      </c>
      <c r="BQ465" s="34">
        <v>466</v>
      </c>
      <c r="BR465" s="34">
        <v>0</v>
      </c>
      <c r="BS465" s="34">
        <v>1</v>
      </c>
      <c r="BT465" s="453"/>
      <c r="BU465" s="151">
        <v>0.77500000000000002</v>
      </c>
      <c r="BV465" s="151">
        <v>0.84</v>
      </c>
      <c r="BW465" s="151">
        <v>42.8</v>
      </c>
      <c r="BX465" s="151">
        <v>100</v>
      </c>
      <c r="BY465" s="151">
        <v>400</v>
      </c>
      <c r="BZ465" s="151">
        <v>572</v>
      </c>
      <c r="CA465" s="151">
        <v>0.3</v>
      </c>
      <c r="CB465" s="151">
        <v>1.5</v>
      </c>
      <c r="CC465" s="151">
        <v>-47</v>
      </c>
    </row>
    <row r="466" spans="1:81" x14ac:dyDescent="0.25">
      <c r="A466" s="44">
        <f t="shared" si="43"/>
        <v>2015</v>
      </c>
      <c r="B466" s="44" t="str">
        <f t="shared" si="43"/>
        <v>JULIO</v>
      </c>
      <c r="C466" s="44">
        <v>17</v>
      </c>
      <c r="D466" s="44" t="str">
        <f t="shared" si="42"/>
        <v>JULIO 2015 / 16</v>
      </c>
    </row>
    <row r="467" spans="1:81" x14ac:dyDescent="0.25">
      <c r="A467" s="44">
        <f t="shared" si="43"/>
        <v>2015</v>
      </c>
      <c r="B467" s="44" t="str">
        <f t="shared" si="43"/>
        <v>JULIO</v>
      </c>
      <c r="C467" s="44">
        <v>18</v>
      </c>
      <c r="D467" s="44" t="str">
        <f t="shared" si="42"/>
        <v>JULIO 2015 / 17</v>
      </c>
    </row>
    <row r="468" spans="1:81" x14ac:dyDescent="0.25">
      <c r="A468" s="44">
        <f t="shared" si="43"/>
        <v>2015</v>
      </c>
      <c r="B468" s="44" t="str">
        <f t="shared" si="43"/>
        <v>JULIO</v>
      </c>
      <c r="C468" s="44">
        <v>19</v>
      </c>
      <c r="D468" s="44" t="str">
        <f t="shared" si="42"/>
        <v>JULIO 2015 / 18</v>
      </c>
    </row>
    <row r="469" spans="1:81" x14ac:dyDescent="0.25">
      <c r="A469" s="44">
        <f t="shared" si="43"/>
        <v>2015</v>
      </c>
      <c r="B469" s="44" t="str">
        <f t="shared" si="43"/>
        <v>JULIO</v>
      </c>
      <c r="C469" s="44">
        <v>20</v>
      </c>
      <c r="D469" s="44" t="str">
        <f t="shared" si="42"/>
        <v>JULIO 2015 / 19</v>
      </c>
    </row>
    <row r="470" spans="1:81" x14ac:dyDescent="0.25">
      <c r="A470" s="44">
        <f t="shared" si="43"/>
        <v>2015</v>
      </c>
      <c r="B470" s="44" t="str">
        <f t="shared" si="43"/>
        <v>JULIO</v>
      </c>
      <c r="C470" s="44">
        <v>21</v>
      </c>
      <c r="D470" s="44" t="str">
        <f t="shared" si="42"/>
        <v>JULIO 2015 / 20</v>
      </c>
    </row>
    <row r="471" spans="1:81" x14ac:dyDescent="0.25">
      <c r="A471" s="44">
        <f t="shared" si="43"/>
        <v>2015</v>
      </c>
      <c r="B471" s="44" t="str">
        <f t="shared" si="43"/>
        <v>JULIO</v>
      </c>
      <c r="C471" s="44">
        <v>22</v>
      </c>
      <c r="D471" s="44" t="str">
        <f t="shared" si="42"/>
        <v>JULIO 2015 / 21</v>
      </c>
    </row>
    <row r="472" spans="1:81" x14ac:dyDescent="0.25">
      <c r="A472" s="44">
        <f t="shared" si="43"/>
        <v>2015</v>
      </c>
      <c r="B472" s="44" t="str">
        <f t="shared" si="43"/>
        <v>JULIO</v>
      </c>
      <c r="C472" s="44">
        <v>23</v>
      </c>
      <c r="D472" s="44" t="str">
        <f t="shared" si="42"/>
        <v>JULIO 2015 / 22</v>
      </c>
    </row>
    <row r="473" spans="1:81" x14ac:dyDescent="0.25">
      <c r="A473" s="44">
        <f t="shared" si="43"/>
        <v>2015</v>
      </c>
      <c r="B473" s="44" t="str">
        <f t="shared" si="43"/>
        <v>JULIO</v>
      </c>
      <c r="C473" s="44">
        <v>24</v>
      </c>
      <c r="D473" s="44" t="str">
        <f t="shared" si="42"/>
        <v>JULIO 2015 / 23</v>
      </c>
    </row>
    <row r="474" spans="1:81" x14ac:dyDescent="0.25">
      <c r="A474" s="44">
        <f t="shared" si="43"/>
        <v>2015</v>
      </c>
      <c r="B474" s="44" t="str">
        <f t="shared" si="43"/>
        <v>JULIO</v>
      </c>
      <c r="C474" s="44">
        <v>25</v>
      </c>
      <c r="D474" s="44" t="str">
        <f t="shared" si="42"/>
        <v>JULIO 2015 / 24</v>
      </c>
    </row>
    <row r="475" spans="1:81" x14ac:dyDescent="0.25">
      <c r="A475" s="44">
        <f t="shared" si="43"/>
        <v>2015</v>
      </c>
      <c r="B475" s="44" t="str">
        <f t="shared" si="43"/>
        <v>JULIO</v>
      </c>
      <c r="C475" s="44">
        <v>26</v>
      </c>
      <c r="D475" s="44" t="str">
        <f t="shared" si="42"/>
        <v>JULIO 2015 / 25</v>
      </c>
    </row>
    <row r="476" spans="1:81" x14ac:dyDescent="0.25">
      <c r="A476" s="44">
        <f t="shared" si="43"/>
        <v>2015</v>
      </c>
      <c r="B476" s="44" t="str">
        <f t="shared" si="43"/>
        <v>JULIO</v>
      </c>
      <c r="C476" s="44">
        <v>27</v>
      </c>
      <c r="D476" s="44" t="str">
        <f t="shared" si="42"/>
        <v>JULIO 2015 / 26</v>
      </c>
    </row>
    <row r="477" spans="1:81" x14ac:dyDescent="0.25">
      <c r="A477" s="44">
        <f t="shared" si="43"/>
        <v>2015</v>
      </c>
      <c r="B477" s="44" t="str">
        <f t="shared" si="43"/>
        <v>JULIO</v>
      </c>
      <c r="C477" s="44">
        <v>28</v>
      </c>
      <c r="D477" s="44" t="str">
        <f t="shared" si="42"/>
        <v>JULIO 2015 / 27</v>
      </c>
    </row>
    <row r="478" spans="1:81" x14ac:dyDescent="0.25">
      <c r="A478" s="44">
        <f t="shared" si="43"/>
        <v>2015</v>
      </c>
      <c r="B478" s="44" t="str">
        <f t="shared" si="43"/>
        <v>JULIO</v>
      </c>
      <c r="C478" s="44">
        <v>29</v>
      </c>
      <c r="D478" s="44" t="str">
        <f t="shared" si="42"/>
        <v>JULIO 2015 / 28</v>
      </c>
    </row>
    <row r="479" spans="1:81" x14ac:dyDescent="0.25">
      <c r="A479" s="44">
        <f t="shared" si="43"/>
        <v>2015</v>
      </c>
      <c r="B479" s="44" t="str">
        <f t="shared" si="43"/>
        <v>JULIO</v>
      </c>
      <c r="C479" s="44">
        <v>30</v>
      </c>
      <c r="D479" s="44" t="str">
        <f t="shared" si="42"/>
        <v>JULIO 2015 / 29</v>
      </c>
    </row>
    <row r="480" spans="1:81" x14ac:dyDescent="0.25">
      <c r="A480" s="44">
        <f t="shared" si="43"/>
        <v>2015</v>
      </c>
      <c r="B480" s="44" t="str">
        <f t="shared" si="43"/>
        <v>JULIO</v>
      </c>
      <c r="C480" s="44">
        <v>31</v>
      </c>
      <c r="D480" s="44" t="str">
        <f t="shared" si="42"/>
        <v>JULIO 2015 / 30</v>
      </c>
    </row>
    <row r="481" spans="1:81" s="206" customFormat="1" x14ac:dyDescent="0.25">
      <c r="D481" s="44" t="str">
        <f t="shared" si="42"/>
        <v>JULIO 2015 / 31</v>
      </c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55"/>
      <c r="AB481" s="44"/>
      <c r="AC481" s="44"/>
      <c r="AD481" s="44"/>
      <c r="AE481" s="44"/>
      <c r="AF481" s="44"/>
      <c r="AG481" s="417"/>
      <c r="AH481" s="44"/>
      <c r="AI481" s="44"/>
      <c r="AJ481" s="44"/>
      <c r="AK481" s="44"/>
      <c r="AL481" s="44"/>
      <c r="AM481" s="44"/>
      <c r="AN481" s="44"/>
      <c r="AO481" s="44"/>
      <c r="AP481" s="44"/>
      <c r="AQ481" s="207"/>
      <c r="AR481" s="44"/>
      <c r="AS481" s="44"/>
      <c r="AT481" s="44"/>
      <c r="AU481" s="44"/>
      <c r="AV481" s="44"/>
      <c r="AW481" s="44"/>
      <c r="AX481" s="55"/>
      <c r="AY481" s="44"/>
      <c r="AZ481" s="44"/>
      <c r="BA481" s="44"/>
      <c r="BB481" s="44"/>
      <c r="BC481" s="44"/>
      <c r="BD481" s="44"/>
      <c r="BE481" s="44"/>
      <c r="BF481" s="44"/>
      <c r="BG481" s="44"/>
      <c r="BH481" s="44"/>
      <c r="BI481" s="44"/>
      <c r="BJ481" s="44"/>
      <c r="BK481" s="44"/>
      <c r="BL481" s="44"/>
      <c r="BM481" s="44"/>
      <c r="BN481" s="44"/>
      <c r="BO481" s="44"/>
      <c r="BP481" s="44"/>
      <c r="BQ481" s="44"/>
      <c r="BR481" s="44"/>
      <c r="BS481" s="44"/>
      <c r="BT481" s="411"/>
      <c r="BU481" s="44"/>
      <c r="BV481" s="55"/>
      <c r="BW481" s="44"/>
      <c r="BX481" s="44"/>
      <c r="BY481" s="44"/>
      <c r="BZ481" s="44"/>
      <c r="CA481" s="44"/>
      <c r="CB481" s="44"/>
      <c r="CC481" s="44"/>
    </row>
    <row r="482" spans="1:81" ht="15.75" x14ac:dyDescent="0.25">
      <c r="A482" s="44">
        <v>2015</v>
      </c>
      <c r="B482" s="44" t="s">
        <v>234</v>
      </c>
      <c r="C482" s="44">
        <v>1</v>
      </c>
      <c r="D482" s="208" t="s">
        <v>228</v>
      </c>
      <c r="E482" s="209">
        <f>IFERROR(AVERAGE(E451:E481),"")</f>
        <v>7.5</v>
      </c>
      <c r="F482" s="209">
        <f>IFERROR(AVERAGE(F451:F481),"")</f>
        <v>42202.642857142855</v>
      </c>
      <c r="G482" s="209">
        <f>IFERROR(AVERAGE(G451:G481),"")</f>
        <v>55106.142857142855</v>
      </c>
      <c r="H482" s="209" t="str">
        <f>IFERROR(AVERAGE(H451:H481),"")</f>
        <v/>
      </c>
      <c r="I482" s="209">
        <f>IFERROR(AVERAGE(I451:I481),"")</f>
        <v>0.77951428571428572</v>
      </c>
      <c r="J482" s="209" t="str">
        <f t="shared" ref="J482:BU482" si="44">IFERROR(AVERAGE(J451:J481),"")</f>
        <v/>
      </c>
      <c r="K482" s="209">
        <f t="shared" si="44"/>
        <v>0.48571428571428571</v>
      </c>
      <c r="L482" s="209">
        <f t="shared" si="44"/>
        <v>0</v>
      </c>
      <c r="M482" s="209">
        <f t="shared" si="44"/>
        <v>0</v>
      </c>
      <c r="N482" s="209">
        <f t="shared" si="44"/>
        <v>43.5</v>
      </c>
      <c r="O482" s="209">
        <f t="shared" si="44"/>
        <v>-54.607142857142854</v>
      </c>
      <c r="P482" s="209">
        <f t="shared" si="44"/>
        <v>103.64285714285714</v>
      </c>
      <c r="Q482" s="209">
        <f t="shared" si="44"/>
        <v>30</v>
      </c>
      <c r="R482" s="209">
        <f t="shared" si="44"/>
        <v>0</v>
      </c>
      <c r="S482" s="209">
        <f t="shared" si="44"/>
        <v>12.099999999999998</v>
      </c>
      <c r="T482" s="209">
        <f t="shared" si="44"/>
        <v>3.0150000000000001</v>
      </c>
      <c r="U482" s="209">
        <f t="shared" si="44"/>
        <v>1</v>
      </c>
      <c r="V482" s="209">
        <f t="shared" si="44"/>
        <v>1</v>
      </c>
      <c r="W482" s="209">
        <f t="shared" si="44"/>
        <v>100</v>
      </c>
      <c r="X482" s="209">
        <f t="shared" si="44"/>
        <v>0</v>
      </c>
      <c r="Y482" s="209">
        <f t="shared" si="44"/>
        <v>0</v>
      </c>
      <c r="Z482" s="209">
        <f t="shared" si="44"/>
        <v>0.32142857142857134</v>
      </c>
      <c r="AA482" s="209">
        <f t="shared" si="44"/>
        <v>331.42857142857144</v>
      </c>
      <c r="AB482" s="209">
        <f t="shared" si="44"/>
        <v>363.78571428571428</v>
      </c>
      <c r="AC482" s="209">
        <f t="shared" si="44"/>
        <v>415.57142857142856</v>
      </c>
      <c r="AD482" s="209">
        <f t="shared" si="44"/>
        <v>485.21428571428572</v>
      </c>
      <c r="AE482" s="209">
        <f t="shared" si="44"/>
        <v>1.3214285714285714</v>
      </c>
      <c r="AF482" s="209">
        <f t="shared" si="44"/>
        <v>0</v>
      </c>
      <c r="AG482" s="418" t="str">
        <f t="shared" si="44"/>
        <v/>
      </c>
      <c r="AH482" s="209">
        <f t="shared" si="44"/>
        <v>0.77500000000000024</v>
      </c>
      <c r="AI482" s="209">
        <f t="shared" si="44"/>
        <v>0.84</v>
      </c>
      <c r="AJ482" s="209">
        <f t="shared" si="44"/>
        <v>42.8</v>
      </c>
      <c r="AK482" s="209">
        <f t="shared" si="44"/>
        <v>100</v>
      </c>
      <c r="AL482" s="209">
        <f t="shared" si="44"/>
        <v>400</v>
      </c>
      <c r="AM482" s="209">
        <f t="shared" si="44"/>
        <v>572</v>
      </c>
      <c r="AN482" s="209">
        <f t="shared" si="44"/>
        <v>0.29999999999999993</v>
      </c>
      <c r="AO482" s="209">
        <f t="shared" si="44"/>
        <v>1.5</v>
      </c>
      <c r="AP482" s="209">
        <f t="shared" si="44"/>
        <v>-47</v>
      </c>
      <c r="AQ482" s="209" t="str">
        <f t="shared" si="44"/>
        <v/>
      </c>
      <c r="AR482" s="209">
        <f t="shared" si="44"/>
        <v>8</v>
      </c>
      <c r="AS482" s="209">
        <f t="shared" si="44"/>
        <v>42197.066666666666</v>
      </c>
      <c r="AT482" s="209">
        <f t="shared" si="44"/>
        <v>54937.066666666666</v>
      </c>
      <c r="AU482" s="209" t="str">
        <f t="shared" si="44"/>
        <v/>
      </c>
      <c r="AV482" s="209">
        <f t="shared" si="44"/>
        <v>0.78113333333333335</v>
      </c>
      <c r="AW482" s="209" t="str">
        <f t="shared" si="44"/>
        <v/>
      </c>
      <c r="AX482" s="210">
        <f t="shared" si="44"/>
        <v>1</v>
      </c>
      <c r="AY482" s="209">
        <f t="shared" si="44"/>
        <v>0.01</v>
      </c>
      <c r="AZ482" s="209">
        <f t="shared" si="44"/>
        <v>0</v>
      </c>
      <c r="BA482" s="209">
        <f t="shared" si="44"/>
        <v>43.5</v>
      </c>
      <c r="BB482" s="209">
        <f t="shared" si="44"/>
        <v>-51.480000000000004</v>
      </c>
      <c r="BC482" s="209">
        <f t="shared" si="44"/>
        <v>107</v>
      </c>
      <c r="BD482" s="209">
        <f t="shared" si="44"/>
        <v>28.666666666666668</v>
      </c>
      <c r="BE482" s="209">
        <f t="shared" si="44"/>
        <v>1.1266666666666668E-2</v>
      </c>
      <c r="BF482" s="209">
        <f t="shared" si="44"/>
        <v>13.380000000000003</v>
      </c>
      <c r="BG482" s="209">
        <f t="shared" si="44"/>
        <v>3.3866666666666658</v>
      </c>
      <c r="BH482" s="209">
        <f t="shared" si="44"/>
        <v>1</v>
      </c>
      <c r="BI482" s="209">
        <f t="shared" si="44"/>
        <v>1</v>
      </c>
      <c r="BJ482" s="209">
        <f t="shared" si="44"/>
        <v>99</v>
      </c>
      <c r="BK482" s="209">
        <f t="shared" si="44"/>
        <v>0</v>
      </c>
      <c r="BL482" s="209">
        <f t="shared" si="44"/>
        <v>0.93333333333333335</v>
      </c>
      <c r="BM482" s="209">
        <f t="shared" si="44"/>
        <v>0.20666666666666669</v>
      </c>
      <c r="BN482" s="209">
        <f t="shared" si="44"/>
        <v>337.93333333333334</v>
      </c>
      <c r="BO482" s="209">
        <f t="shared" si="44"/>
        <v>374.8</v>
      </c>
      <c r="BP482" s="209">
        <f t="shared" si="44"/>
        <v>416.06666666666666</v>
      </c>
      <c r="BQ482" s="209">
        <f t="shared" si="44"/>
        <v>462.46666666666664</v>
      </c>
      <c r="BR482" s="209">
        <f t="shared" si="44"/>
        <v>0</v>
      </c>
      <c r="BS482" s="209">
        <f t="shared" si="44"/>
        <v>1</v>
      </c>
      <c r="BT482" s="412" t="str">
        <f t="shared" si="44"/>
        <v/>
      </c>
      <c r="BU482" s="209">
        <f t="shared" si="44"/>
        <v>0.77500000000000024</v>
      </c>
      <c r="BV482" s="210">
        <f>IFERROR(AVERAGE(BV451:BV481),"")</f>
        <v>0.84</v>
      </c>
      <c r="BW482" s="206"/>
      <c r="BX482" s="206"/>
      <c r="BY482" s="206"/>
      <c r="BZ482" s="206"/>
      <c r="CA482" s="206"/>
      <c r="CB482" s="206"/>
      <c r="CC482" s="206"/>
    </row>
    <row r="483" spans="1:81" x14ac:dyDescent="0.25">
      <c r="A483" s="44">
        <f>A482</f>
        <v>2015</v>
      </c>
      <c r="B483" s="44" t="str">
        <f>B482</f>
        <v>AGOSTO</v>
      </c>
      <c r="C483" s="44">
        <v>2</v>
      </c>
      <c r="D483" s="44" t="str">
        <f t="shared" ref="D483:D513" si="45">B482&amp;" "&amp;A482&amp;" / "&amp;C482</f>
        <v>AGOSTO 2015 / 1</v>
      </c>
      <c r="E483" s="178">
        <v>1</v>
      </c>
      <c r="F483" s="185">
        <v>42218</v>
      </c>
      <c r="G483" s="179">
        <v>55611</v>
      </c>
      <c r="H483" s="33" t="s">
        <v>131</v>
      </c>
      <c r="I483" s="153">
        <v>0.7792</v>
      </c>
      <c r="J483" s="34" t="s">
        <v>20</v>
      </c>
      <c r="K483" s="34">
        <v>0.5</v>
      </c>
      <c r="L483" s="34">
        <v>0</v>
      </c>
      <c r="M483" s="34">
        <v>0</v>
      </c>
      <c r="N483" s="34">
        <v>43.5</v>
      </c>
      <c r="O483" s="34">
        <v>-55</v>
      </c>
      <c r="P483" s="34">
        <v>104</v>
      </c>
      <c r="Q483" s="34">
        <v>30</v>
      </c>
      <c r="R483" s="155">
        <v>0</v>
      </c>
      <c r="S483" s="34">
        <v>12.1</v>
      </c>
      <c r="T483" s="34">
        <v>3.01</v>
      </c>
      <c r="U483" s="34">
        <v>1</v>
      </c>
      <c r="V483" s="34">
        <v>1</v>
      </c>
      <c r="W483" s="34">
        <v>100</v>
      </c>
      <c r="X483" s="34">
        <v>0</v>
      </c>
      <c r="Y483" s="34">
        <v>0</v>
      </c>
      <c r="Z483" s="34">
        <v>0.3</v>
      </c>
      <c r="AA483" s="34">
        <v>303</v>
      </c>
      <c r="AB483" s="34">
        <v>362</v>
      </c>
      <c r="AC483" s="34">
        <v>414</v>
      </c>
      <c r="AD483" s="34">
        <v>482</v>
      </c>
      <c r="AE483" s="34">
        <v>1.5</v>
      </c>
      <c r="AF483" s="34">
        <v>0</v>
      </c>
      <c r="AG483" s="450"/>
      <c r="AH483" s="151">
        <v>0.77500000000000002</v>
      </c>
      <c r="AI483" s="151">
        <v>0.84</v>
      </c>
      <c r="AJ483" s="151">
        <v>42.8</v>
      </c>
      <c r="AK483" s="151">
        <v>100</v>
      </c>
      <c r="AL483" s="151">
        <v>400</v>
      </c>
      <c r="AM483" s="151">
        <v>572</v>
      </c>
      <c r="AN483" s="151">
        <v>0.3</v>
      </c>
      <c r="AO483" s="151">
        <v>1.5</v>
      </c>
      <c r="AP483" s="151">
        <v>-47</v>
      </c>
      <c r="AQ483" s="235"/>
      <c r="AR483" s="178">
        <v>1</v>
      </c>
      <c r="AS483" s="185">
        <v>42217</v>
      </c>
      <c r="AT483" s="179">
        <v>55529</v>
      </c>
      <c r="AU483" s="33" t="s">
        <v>132</v>
      </c>
      <c r="AV483" s="153">
        <v>0.78180000000000005</v>
      </c>
      <c r="AW483" s="34" t="s">
        <v>20</v>
      </c>
      <c r="AX483" s="34">
        <v>1</v>
      </c>
      <c r="AY483" s="34">
        <v>0.01</v>
      </c>
      <c r="AZ483" s="34">
        <v>0</v>
      </c>
      <c r="BA483" s="34">
        <v>43.5</v>
      </c>
      <c r="BB483" s="34">
        <v>-51</v>
      </c>
      <c r="BC483" s="34">
        <v>109</v>
      </c>
      <c r="BD483" s="34">
        <v>29</v>
      </c>
      <c r="BE483" s="155">
        <v>1.2E-2</v>
      </c>
      <c r="BF483" s="34">
        <v>13.4</v>
      </c>
      <c r="BG483" s="34">
        <v>3.4</v>
      </c>
      <c r="BH483" s="34">
        <v>1</v>
      </c>
      <c r="BI483" s="34">
        <v>1</v>
      </c>
      <c r="BJ483" s="34">
        <v>99</v>
      </c>
      <c r="BK483" s="34">
        <v>0</v>
      </c>
      <c r="BL483" s="34">
        <v>1</v>
      </c>
      <c r="BM483" s="34">
        <v>0.2</v>
      </c>
      <c r="BN483" s="34">
        <v>340</v>
      </c>
      <c r="BO483" s="34">
        <v>378</v>
      </c>
      <c r="BP483" s="34">
        <v>419</v>
      </c>
      <c r="BQ483" s="34">
        <v>468</v>
      </c>
      <c r="BR483" s="34">
        <v>0</v>
      </c>
      <c r="BS483" s="34">
        <v>1</v>
      </c>
      <c r="BT483" s="453"/>
      <c r="BU483" s="151">
        <v>0.77500000000000002</v>
      </c>
      <c r="BV483" s="151">
        <v>0.84</v>
      </c>
      <c r="BW483" s="151">
        <v>42.8</v>
      </c>
      <c r="BX483" s="151">
        <v>100</v>
      </c>
      <c r="BY483" s="151">
        <v>400</v>
      </c>
      <c r="BZ483" s="151">
        <v>572</v>
      </c>
      <c r="CA483" s="151">
        <v>0.3</v>
      </c>
      <c r="CB483" s="151">
        <v>1.5</v>
      </c>
      <c r="CC483" s="151">
        <v>-47</v>
      </c>
    </row>
    <row r="484" spans="1:81" x14ac:dyDescent="0.25">
      <c r="A484" s="44">
        <f t="shared" ref="A484:B512" si="46">A483</f>
        <v>2015</v>
      </c>
      <c r="B484" s="44" t="str">
        <f t="shared" si="46"/>
        <v>AGOSTO</v>
      </c>
      <c r="C484" s="44">
        <v>3</v>
      </c>
      <c r="D484" s="44" t="str">
        <f t="shared" si="45"/>
        <v>AGOSTO 2015 / 2</v>
      </c>
      <c r="E484" s="178">
        <v>2</v>
      </c>
      <c r="F484" s="185">
        <v>42220</v>
      </c>
      <c r="G484" s="179">
        <v>55650</v>
      </c>
      <c r="H484" s="34" t="s">
        <v>130</v>
      </c>
      <c r="I484" s="153">
        <v>0.7792</v>
      </c>
      <c r="J484" s="34" t="s">
        <v>20</v>
      </c>
      <c r="K484" s="34">
        <v>0.5</v>
      </c>
      <c r="L484" s="34">
        <v>0</v>
      </c>
      <c r="M484" s="34">
        <v>0</v>
      </c>
      <c r="N484" s="34">
        <v>43.5</v>
      </c>
      <c r="O484" s="34">
        <v>-54.5</v>
      </c>
      <c r="P484" s="34">
        <v>102</v>
      </c>
      <c r="Q484" s="34">
        <v>30</v>
      </c>
      <c r="R484" s="155">
        <v>0</v>
      </c>
      <c r="S484" s="34">
        <v>12.1</v>
      </c>
      <c r="T484" s="34">
        <v>3</v>
      </c>
      <c r="U484" s="34">
        <v>1</v>
      </c>
      <c r="V484" s="34">
        <v>1</v>
      </c>
      <c r="W484" s="34">
        <v>100</v>
      </c>
      <c r="X484" s="34">
        <v>0</v>
      </c>
      <c r="Y484" s="34">
        <v>0</v>
      </c>
      <c r="Z484" s="34">
        <v>0.3</v>
      </c>
      <c r="AA484" s="34">
        <v>332</v>
      </c>
      <c r="AB484" s="34">
        <v>364</v>
      </c>
      <c r="AC484" s="34">
        <v>416</v>
      </c>
      <c r="AD484" s="34">
        <v>484</v>
      </c>
      <c r="AE484" s="34">
        <v>1.5</v>
      </c>
      <c r="AF484" s="34">
        <v>0</v>
      </c>
      <c r="AG484" s="450"/>
      <c r="AH484" s="151">
        <v>0.77500000000000002</v>
      </c>
      <c r="AI484" s="151">
        <v>0.84</v>
      </c>
      <c r="AJ484" s="151">
        <v>42.8</v>
      </c>
      <c r="AK484" s="151">
        <v>100</v>
      </c>
      <c r="AL484" s="151">
        <v>400</v>
      </c>
      <c r="AM484" s="151">
        <v>572</v>
      </c>
      <c r="AN484" s="151">
        <v>0.3</v>
      </c>
      <c r="AO484" s="151">
        <v>1.5</v>
      </c>
      <c r="AP484" s="151">
        <v>-47</v>
      </c>
      <c r="AQ484" s="235"/>
      <c r="AR484" s="178">
        <v>2</v>
      </c>
      <c r="AS484" s="185">
        <v>42219</v>
      </c>
      <c r="AT484" s="179">
        <v>55609</v>
      </c>
      <c r="AU484" s="34" t="s">
        <v>156</v>
      </c>
      <c r="AV484" s="153">
        <v>0.78029999999999999</v>
      </c>
      <c r="AW484" s="34" t="s">
        <v>20</v>
      </c>
      <c r="AX484" s="34">
        <v>1</v>
      </c>
      <c r="AY484" s="34">
        <v>0.01</v>
      </c>
      <c r="AZ484" s="34">
        <v>0</v>
      </c>
      <c r="BA484" s="34">
        <v>43.5</v>
      </c>
      <c r="BB484" s="34">
        <v>-52</v>
      </c>
      <c r="BC484" s="34">
        <v>106</v>
      </c>
      <c r="BD484" s="34">
        <v>29</v>
      </c>
      <c r="BE484" s="155">
        <v>1.2E-2</v>
      </c>
      <c r="BF484" s="34">
        <v>13.4</v>
      </c>
      <c r="BG484" s="34">
        <v>3.3</v>
      </c>
      <c r="BH484" s="34">
        <v>1</v>
      </c>
      <c r="BI484" s="34">
        <v>1</v>
      </c>
      <c r="BJ484" s="34">
        <v>99</v>
      </c>
      <c r="BK484" s="34">
        <v>0</v>
      </c>
      <c r="BL484" s="34">
        <v>1</v>
      </c>
      <c r="BM484" s="34">
        <v>0.4</v>
      </c>
      <c r="BN484" s="34">
        <v>338</v>
      </c>
      <c r="BO484" s="34">
        <v>374</v>
      </c>
      <c r="BP484" s="34">
        <v>415</v>
      </c>
      <c r="BQ484" s="34">
        <v>460</v>
      </c>
      <c r="BR484" s="34">
        <v>0</v>
      </c>
      <c r="BS484" s="34">
        <v>1.5</v>
      </c>
      <c r="BT484" s="453"/>
      <c r="BU484" s="151">
        <v>0.77500000000000002</v>
      </c>
      <c r="BV484" s="151">
        <v>0.84</v>
      </c>
      <c r="BW484" s="151">
        <v>42.8</v>
      </c>
      <c r="BX484" s="151">
        <v>100</v>
      </c>
      <c r="BY484" s="151">
        <v>400</v>
      </c>
      <c r="BZ484" s="151">
        <v>572</v>
      </c>
      <c r="CA484" s="151">
        <v>0.3</v>
      </c>
      <c r="CB484" s="151">
        <v>1.5</v>
      </c>
      <c r="CC484" s="151">
        <v>-47</v>
      </c>
    </row>
    <row r="485" spans="1:81" x14ac:dyDescent="0.25">
      <c r="A485" s="44">
        <f t="shared" si="46"/>
        <v>2015</v>
      </c>
      <c r="B485" s="44" t="str">
        <f t="shared" si="46"/>
        <v>AGOSTO</v>
      </c>
      <c r="C485" s="44">
        <v>4</v>
      </c>
      <c r="D485" s="44" t="str">
        <f t="shared" si="45"/>
        <v>AGOSTO 2015 / 3</v>
      </c>
      <c r="E485" s="178">
        <v>3</v>
      </c>
      <c r="F485" s="185">
        <v>42222</v>
      </c>
      <c r="G485" s="179">
        <v>55692</v>
      </c>
      <c r="H485" s="34" t="s">
        <v>132</v>
      </c>
      <c r="I485" s="153">
        <v>0.77959999999999996</v>
      </c>
      <c r="J485" s="34" t="s">
        <v>20</v>
      </c>
      <c r="K485" s="34">
        <v>0.5</v>
      </c>
      <c r="L485" s="34">
        <v>0</v>
      </c>
      <c r="M485" s="34">
        <v>0</v>
      </c>
      <c r="N485" s="34">
        <v>43.5</v>
      </c>
      <c r="O485" s="34">
        <v>-54</v>
      </c>
      <c r="P485" s="34">
        <v>104</v>
      </c>
      <c r="Q485" s="34">
        <v>30</v>
      </c>
      <c r="R485" s="155">
        <v>0</v>
      </c>
      <c r="S485" s="34">
        <v>12.2</v>
      </c>
      <c r="T485" s="34">
        <v>3.03</v>
      </c>
      <c r="U485" s="34">
        <v>1</v>
      </c>
      <c r="V485" s="34">
        <v>1</v>
      </c>
      <c r="W485" s="34">
        <v>100</v>
      </c>
      <c r="X485" s="34">
        <v>0</v>
      </c>
      <c r="Y485" s="34">
        <v>0</v>
      </c>
      <c r="Z485" s="34">
        <v>0.3</v>
      </c>
      <c r="AA485" s="34">
        <v>332</v>
      </c>
      <c r="AB485" s="34">
        <v>365</v>
      </c>
      <c r="AC485" s="34">
        <v>416</v>
      </c>
      <c r="AD485" s="34">
        <v>484</v>
      </c>
      <c r="AE485" s="34">
        <v>1.5</v>
      </c>
      <c r="AF485" s="34">
        <v>0</v>
      </c>
      <c r="AG485" s="450"/>
      <c r="AH485" s="151">
        <v>0.77500000000000002</v>
      </c>
      <c r="AI485" s="151">
        <v>0.84</v>
      </c>
      <c r="AJ485" s="151">
        <v>42.8</v>
      </c>
      <c r="AK485" s="151">
        <v>100</v>
      </c>
      <c r="AL485" s="151">
        <v>400</v>
      </c>
      <c r="AM485" s="151">
        <v>572</v>
      </c>
      <c r="AN485" s="151">
        <v>0.3</v>
      </c>
      <c r="AO485" s="151">
        <v>1.5</v>
      </c>
      <c r="AP485" s="151">
        <v>-47</v>
      </c>
      <c r="AQ485" s="235"/>
      <c r="AR485" s="178">
        <v>3</v>
      </c>
      <c r="AS485" s="185">
        <v>42222</v>
      </c>
      <c r="AT485" s="179">
        <v>55677</v>
      </c>
      <c r="AU485" s="34" t="s">
        <v>132</v>
      </c>
      <c r="AV485" s="153">
        <v>0.78090000000000004</v>
      </c>
      <c r="AW485" s="34" t="s">
        <v>20</v>
      </c>
      <c r="AX485" s="34">
        <v>1</v>
      </c>
      <c r="AY485" s="34">
        <v>0.01</v>
      </c>
      <c r="AZ485" s="34">
        <v>0</v>
      </c>
      <c r="BA485" s="34">
        <v>43.5</v>
      </c>
      <c r="BB485" s="34">
        <v>-51.9</v>
      </c>
      <c r="BC485" s="34">
        <v>106</v>
      </c>
      <c r="BD485" s="34">
        <v>29</v>
      </c>
      <c r="BE485" s="155">
        <v>1.2E-2</v>
      </c>
      <c r="BF485" s="34">
        <v>13.4</v>
      </c>
      <c r="BG485" s="34">
        <v>3.4</v>
      </c>
      <c r="BH485" s="34">
        <v>1</v>
      </c>
      <c r="BI485" s="34">
        <v>1</v>
      </c>
      <c r="BJ485" s="34">
        <v>99</v>
      </c>
      <c r="BK485" s="34">
        <v>0</v>
      </c>
      <c r="BL485" s="34">
        <v>0</v>
      </c>
      <c r="BM485" s="34">
        <v>0.4</v>
      </c>
      <c r="BN485" s="34">
        <v>334</v>
      </c>
      <c r="BO485" s="34">
        <v>374</v>
      </c>
      <c r="BP485" s="34">
        <v>414</v>
      </c>
      <c r="BQ485" s="34">
        <v>460</v>
      </c>
      <c r="BR485" s="34">
        <v>0</v>
      </c>
      <c r="BS485" s="34">
        <v>1</v>
      </c>
      <c r="BT485" s="453"/>
      <c r="BU485" s="151">
        <v>0.77500000000000002</v>
      </c>
      <c r="BV485" s="151">
        <v>0.84</v>
      </c>
      <c r="BW485" s="151">
        <v>42.8</v>
      </c>
      <c r="BX485" s="151">
        <v>100</v>
      </c>
      <c r="BY485" s="151">
        <v>400</v>
      </c>
      <c r="BZ485" s="151">
        <v>572</v>
      </c>
      <c r="CA485" s="151">
        <v>0.3</v>
      </c>
      <c r="CB485" s="151">
        <v>1.5</v>
      </c>
      <c r="CC485" s="151">
        <v>-47</v>
      </c>
    </row>
    <row r="486" spans="1:81" x14ac:dyDescent="0.25">
      <c r="A486" s="44">
        <f t="shared" si="46"/>
        <v>2015</v>
      </c>
      <c r="B486" s="44" t="str">
        <f t="shared" si="46"/>
        <v>AGOSTO</v>
      </c>
      <c r="C486" s="44">
        <v>5</v>
      </c>
      <c r="D486" s="44" t="str">
        <f t="shared" si="45"/>
        <v>AGOSTO 2015 / 4</v>
      </c>
      <c r="E486" s="178">
        <v>4</v>
      </c>
      <c r="F486" s="185">
        <v>42223</v>
      </c>
      <c r="G486" s="179">
        <v>55723</v>
      </c>
      <c r="H486" s="34" t="s">
        <v>130</v>
      </c>
      <c r="I486" s="153">
        <v>0.77959999999999996</v>
      </c>
      <c r="J486" s="34" t="s">
        <v>20</v>
      </c>
      <c r="K486" s="34">
        <v>0.5</v>
      </c>
      <c r="L486" s="34">
        <v>0</v>
      </c>
      <c r="M486" s="34">
        <v>0</v>
      </c>
      <c r="N486" s="34">
        <v>43.5</v>
      </c>
      <c r="O486" s="34">
        <v>-53.5</v>
      </c>
      <c r="P486" s="34">
        <v>104</v>
      </c>
      <c r="Q486" s="34">
        <v>30</v>
      </c>
      <c r="R486" s="155">
        <v>0</v>
      </c>
      <c r="S486" s="34">
        <v>12.2</v>
      </c>
      <c r="T486" s="34">
        <v>3.03</v>
      </c>
      <c r="U486" s="34">
        <v>1</v>
      </c>
      <c r="V486" s="34">
        <v>1</v>
      </c>
      <c r="W486" s="34">
        <v>100</v>
      </c>
      <c r="X486" s="34">
        <v>0</v>
      </c>
      <c r="Y486" s="34">
        <v>0</v>
      </c>
      <c r="Z486" s="34">
        <v>0.3</v>
      </c>
      <c r="AA486" s="34">
        <v>331</v>
      </c>
      <c r="AB486" s="34">
        <v>364</v>
      </c>
      <c r="AC486" s="34">
        <v>417</v>
      </c>
      <c r="AD486" s="34">
        <v>485</v>
      </c>
      <c r="AE486" s="34">
        <v>1.5</v>
      </c>
      <c r="AF486" s="34">
        <v>0</v>
      </c>
      <c r="AG486" s="450"/>
      <c r="AH486" s="151">
        <v>0.77500000000000002</v>
      </c>
      <c r="AI486" s="151">
        <v>0.84</v>
      </c>
      <c r="AJ486" s="151">
        <v>42.8</v>
      </c>
      <c r="AK486" s="151">
        <v>100</v>
      </c>
      <c r="AL486" s="151">
        <v>400</v>
      </c>
      <c r="AM486" s="151">
        <v>572</v>
      </c>
      <c r="AN486" s="151">
        <v>0.3</v>
      </c>
      <c r="AO486" s="151">
        <v>1.5</v>
      </c>
      <c r="AP486" s="151">
        <v>-47</v>
      </c>
      <c r="AQ486" s="235"/>
      <c r="AR486" s="178">
        <v>4</v>
      </c>
      <c r="AS486" s="185">
        <v>42224</v>
      </c>
      <c r="AT486" s="179">
        <v>55709</v>
      </c>
      <c r="AU486" s="34" t="s">
        <v>131</v>
      </c>
      <c r="AV486" s="153">
        <v>0.78259999999999996</v>
      </c>
      <c r="AW486" s="34" t="s">
        <v>20</v>
      </c>
      <c r="AX486" s="34">
        <v>1</v>
      </c>
      <c r="AY486" s="34">
        <v>0.01</v>
      </c>
      <c r="AZ486" s="34">
        <v>0</v>
      </c>
      <c r="BA486" s="34">
        <v>43.5</v>
      </c>
      <c r="BB486" s="34">
        <v>-51.1</v>
      </c>
      <c r="BC486" s="34">
        <v>108</v>
      </c>
      <c r="BD486" s="34">
        <v>29</v>
      </c>
      <c r="BE486" s="155">
        <v>1.2E-2</v>
      </c>
      <c r="BF486" s="34">
        <v>13.4</v>
      </c>
      <c r="BG486" s="34">
        <v>3.5</v>
      </c>
      <c r="BH486" s="34">
        <v>1</v>
      </c>
      <c r="BI486" s="34">
        <v>1</v>
      </c>
      <c r="BJ486" s="34">
        <v>99</v>
      </c>
      <c r="BK486" s="34">
        <v>0</v>
      </c>
      <c r="BL486" s="34">
        <v>1</v>
      </c>
      <c r="BM486" s="34">
        <v>0.2</v>
      </c>
      <c r="BN486" s="34">
        <v>340</v>
      </c>
      <c r="BO486" s="34">
        <v>378</v>
      </c>
      <c r="BP486" s="34">
        <v>421</v>
      </c>
      <c r="BQ486" s="34">
        <v>466</v>
      </c>
      <c r="BR486" s="34">
        <v>0</v>
      </c>
      <c r="BS486" s="34">
        <v>1</v>
      </c>
      <c r="BT486" s="453"/>
      <c r="BU486" s="151">
        <v>0.77500000000000002</v>
      </c>
      <c r="BV486" s="151">
        <v>0.84</v>
      </c>
      <c r="BW486" s="151">
        <v>42.8</v>
      </c>
      <c r="BX486" s="151">
        <v>100</v>
      </c>
      <c r="BY486" s="151">
        <v>400</v>
      </c>
      <c r="BZ486" s="151">
        <v>572</v>
      </c>
      <c r="CA486" s="151">
        <v>0.3</v>
      </c>
      <c r="CB486" s="151">
        <v>1.5</v>
      </c>
      <c r="CC486" s="151">
        <v>-47</v>
      </c>
    </row>
    <row r="487" spans="1:81" x14ac:dyDescent="0.25">
      <c r="A487" s="44">
        <f t="shared" si="46"/>
        <v>2015</v>
      </c>
      <c r="B487" s="44" t="str">
        <f t="shared" si="46"/>
        <v>AGOSTO</v>
      </c>
      <c r="C487" s="44">
        <v>6</v>
      </c>
      <c r="D487" s="44" t="str">
        <f t="shared" si="45"/>
        <v>AGOSTO 2015 / 5</v>
      </c>
      <c r="E487" s="178">
        <v>5</v>
      </c>
      <c r="F487" s="185">
        <v>42225</v>
      </c>
      <c r="G487" s="179">
        <v>55746</v>
      </c>
      <c r="H487" s="34" t="s">
        <v>131</v>
      </c>
      <c r="I487" s="153">
        <v>0.78049999999999997</v>
      </c>
      <c r="J487" s="34" t="s">
        <v>20</v>
      </c>
      <c r="K487" s="34">
        <v>0.5</v>
      </c>
      <c r="L487" s="34">
        <v>0</v>
      </c>
      <c r="M487" s="34">
        <v>0</v>
      </c>
      <c r="N487" s="34">
        <v>43.5</v>
      </c>
      <c r="O487" s="34">
        <v>-54</v>
      </c>
      <c r="P487" s="34">
        <v>105</v>
      </c>
      <c r="Q487" s="34">
        <v>30</v>
      </c>
      <c r="R487" s="155">
        <v>0</v>
      </c>
      <c r="S487" s="34">
        <v>12.2</v>
      </c>
      <c r="T487" s="34">
        <v>3.07</v>
      </c>
      <c r="U487" s="34">
        <v>1</v>
      </c>
      <c r="V487" s="34">
        <v>1</v>
      </c>
      <c r="W487" s="34">
        <v>100</v>
      </c>
      <c r="X487" s="34">
        <v>0</v>
      </c>
      <c r="Y487" s="34">
        <v>0</v>
      </c>
      <c r="Z487" s="34">
        <v>0.3</v>
      </c>
      <c r="AA487" s="34">
        <v>333</v>
      </c>
      <c r="AB487" s="34">
        <v>366</v>
      </c>
      <c r="AC487" s="34">
        <v>419</v>
      </c>
      <c r="AD487" s="34">
        <v>489</v>
      </c>
      <c r="AE487" s="34">
        <v>1.5</v>
      </c>
      <c r="AF487" s="34">
        <v>0</v>
      </c>
      <c r="AG487" s="450"/>
      <c r="AH487" s="151">
        <v>0.77500000000000002</v>
      </c>
      <c r="AI487" s="151">
        <v>0.84</v>
      </c>
      <c r="AJ487" s="151">
        <v>42.8</v>
      </c>
      <c r="AK487" s="151">
        <v>100</v>
      </c>
      <c r="AL487" s="151">
        <v>400</v>
      </c>
      <c r="AM487" s="151">
        <v>572</v>
      </c>
      <c r="AN487" s="151">
        <v>0.3</v>
      </c>
      <c r="AO487" s="151">
        <v>1.5</v>
      </c>
      <c r="AP487" s="151">
        <v>-47</v>
      </c>
      <c r="AQ487" s="235"/>
      <c r="AR487" s="178">
        <v>5</v>
      </c>
      <c r="AS487" s="185">
        <v>42227</v>
      </c>
      <c r="AT487" s="179">
        <v>55762</v>
      </c>
      <c r="AU487" s="34" t="s">
        <v>156</v>
      </c>
      <c r="AV487" s="153">
        <v>0.7802</v>
      </c>
      <c r="AW487" s="34" t="s">
        <v>20</v>
      </c>
      <c r="AX487" s="34">
        <v>1</v>
      </c>
      <c r="AY487" s="34">
        <v>0.01</v>
      </c>
      <c r="AZ487" s="34">
        <v>0</v>
      </c>
      <c r="BA487" s="34">
        <v>43.5</v>
      </c>
      <c r="BB487" s="34">
        <v>-52.5</v>
      </c>
      <c r="BC487" s="34">
        <v>107</v>
      </c>
      <c r="BD487" s="34">
        <v>29</v>
      </c>
      <c r="BE487" s="155">
        <v>1.2E-2</v>
      </c>
      <c r="BF487" s="34">
        <v>13.4</v>
      </c>
      <c r="BG487" s="34">
        <v>3.4</v>
      </c>
      <c r="BH487" s="34">
        <v>1</v>
      </c>
      <c r="BI487" s="34">
        <v>1</v>
      </c>
      <c r="BJ487" s="34">
        <v>100</v>
      </c>
      <c r="BK487" s="34">
        <v>0</v>
      </c>
      <c r="BL487" s="34">
        <v>1</v>
      </c>
      <c r="BM487" s="34">
        <v>0.4</v>
      </c>
      <c r="BN487" s="34">
        <v>338</v>
      </c>
      <c r="BO487" s="34">
        <v>374</v>
      </c>
      <c r="BP487" s="34">
        <v>414</v>
      </c>
      <c r="BQ487" s="34">
        <v>459</v>
      </c>
      <c r="BR487" s="34">
        <v>0</v>
      </c>
      <c r="BS487" s="34">
        <v>1</v>
      </c>
      <c r="BT487" s="453"/>
      <c r="BU487" s="151">
        <v>0.77500000000000002</v>
      </c>
      <c r="BV487" s="151">
        <v>0.84</v>
      </c>
      <c r="BW487" s="151">
        <v>42.8</v>
      </c>
      <c r="BX487" s="151">
        <v>100</v>
      </c>
      <c r="BY487" s="151">
        <v>400</v>
      </c>
      <c r="BZ487" s="151">
        <v>572</v>
      </c>
      <c r="CA487" s="151">
        <v>0.3</v>
      </c>
      <c r="CB487" s="151">
        <v>1.5</v>
      </c>
      <c r="CC487" s="151">
        <v>-47</v>
      </c>
    </row>
    <row r="488" spans="1:81" x14ac:dyDescent="0.25">
      <c r="A488" s="44">
        <f t="shared" si="46"/>
        <v>2015</v>
      </c>
      <c r="B488" s="44" t="str">
        <f t="shared" si="46"/>
        <v>AGOSTO</v>
      </c>
      <c r="C488" s="44">
        <v>7</v>
      </c>
      <c r="D488" s="44" t="str">
        <f t="shared" si="45"/>
        <v>AGOSTO 2015 / 6</v>
      </c>
      <c r="E488" s="178">
        <v>6</v>
      </c>
      <c r="F488" s="185">
        <v>42226</v>
      </c>
      <c r="G488" s="179">
        <v>55758</v>
      </c>
      <c r="H488" s="34" t="s">
        <v>130</v>
      </c>
      <c r="I488" s="153">
        <v>0.78049999999999997</v>
      </c>
      <c r="J488" s="34" t="s">
        <v>20</v>
      </c>
      <c r="K488" s="34">
        <v>0.5</v>
      </c>
      <c r="L488" s="34">
        <v>0</v>
      </c>
      <c r="M488" s="34">
        <v>0</v>
      </c>
      <c r="N488" s="34">
        <v>43.5</v>
      </c>
      <c r="O488" s="34">
        <v>-53.5</v>
      </c>
      <c r="P488" s="34">
        <v>105</v>
      </c>
      <c r="Q488" s="34">
        <v>30</v>
      </c>
      <c r="R488" s="155">
        <v>0</v>
      </c>
      <c r="S488" s="34">
        <v>12.1</v>
      </c>
      <c r="T488" s="34">
        <v>3.06</v>
      </c>
      <c r="U488" s="34">
        <v>1</v>
      </c>
      <c r="V488" s="34">
        <v>1</v>
      </c>
      <c r="W488" s="34">
        <v>100</v>
      </c>
      <c r="X488" s="34">
        <v>0</v>
      </c>
      <c r="Y488" s="34">
        <v>0</v>
      </c>
      <c r="Z488" s="34">
        <v>0.3</v>
      </c>
      <c r="AA488" s="34">
        <v>333</v>
      </c>
      <c r="AB488" s="34">
        <v>365</v>
      </c>
      <c r="AC488" s="34">
        <v>417</v>
      </c>
      <c r="AD488" s="34">
        <v>488</v>
      </c>
      <c r="AE488" s="34">
        <v>1</v>
      </c>
      <c r="AF488" s="34">
        <v>0</v>
      </c>
      <c r="AG488" s="450"/>
      <c r="AH488" s="151">
        <v>0.77500000000000002</v>
      </c>
      <c r="AI488" s="151">
        <v>0.84</v>
      </c>
      <c r="AJ488" s="151">
        <v>42.8</v>
      </c>
      <c r="AK488" s="151">
        <v>100</v>
      </c>
      <c r="AL488" s="151">
        <v>400</v>
      </c>
      <c r="AM488" s="151">
        <v>572</v>
      </c>
      <c r="AN488" s="151">
        <v>0.3</v>
      </c>
      <c r="AO488" s="151">
        <v>1.5</v>
      </c>
      <c r="AP488" s="151">
        <v>-47</v>
      </c>
      <c r="AQ488" s="235"/>
      <c r="AR488" s="178">
        <v>6</v>
      </c>
      <c r="AS488" s="185">
        <v>42228</v>
      </c>
      <c r="AT488" s="179">
        <v>55782</v>
      </c>
      <c r="AU488" s="34" t="s">
        <v>132</v>
      </c>
      <c r="AV488" s="153">
        <v>0.78090000000000004</v>
      </c>
      <c r="AW488" s="34" t="s">
        <v>20</v>
      </c>
      <c r="AX488" s="34">
        <v>1</v>
      </c>
      <c r="AY488" s="34">
        <v>0.01</v>
      </c>
      <c r="AZ488" s="34">
        <v>0</v>
      </c>
      <c r="BA488" s="34">
        <v>43.5</v>
      </c>
      <c r="BB488" s="34">
        <v>-52</v>
      </c>
      <c r="BC488" s="34">
        <v>108</v>
      </c>
      <c r="BD488" s="34">
        <v>29</v>
      </c>
      <c r="BE488" s="155">
        <v>1.2E-2</v>
      </c>
      <c r="BF488" s="34">
        <v>13.4</v>
      </c>
      <c r="BG488" s="34">
        <v>3.3</v>
      </c>
      <c r="BH488" s="34">
        <v>1</v>
      </c>
      <c r="BI488" s="34">
        <v>1</v>
      </c>
      <c r="BJ488" s="34">
        <v>100</v>
      </c>
      <c r="BK488" s="34">
        <v>0</v>
      </c>
      <c r="BL488" s="34">
        <v>1</v>
      </c>
      <c r="BM488" s="34">
        <v>0.2</v>
      </c>
      <c r="BN488" s="34">
        <v>334</v>
      </c>
      <c r="BO488" s="34">
        <v>374</v>
      </c>
      <c r="BP488" s="34">
        <v>412</v>
      </c>
      <c r="BQ488" s="34">
        <v>458</v>
      </c>
      <c r="BR488" s="34">
        <v>0</v>
      </c>
      <c r="BS488" s="34">
        <v>1</v>
      </c>
      <c r="BT488" s="453"/>
      <c r="BU488" s="151">
        <v>0.77500000000000002</v>
      </c>
      <c r="BV488" s="151">
        <v>0.84</v>
      </c>
      <c r="BW488" s="151">
        <v>42.8</v>
      </c>
      <c r="BX488" s="151">
        <v>100</v>
      </c>
      <c r="BY488" s="151">
        <v>400</v>
      </c>
      <c r="BZ488" s="151">
        <v>572</v>
      </c>
      <c r="CA488" s="151">
        <v>0.3</v>
      </c>
      <c r="CB488" s="151">
        <v>1.5</v>
      </c>
      <c r="CC488" s="151">
        <v>-47</v>
      </c>
    </row>
    <row r="489" spans="1:81" x14ac:dyDescent="0.25">
      <c r="A489" s="44">
        <f t="shared" si="46"/>
        <v>2015</v>
      </c>
      <c r="B489" s="44" t="str">
        <f t="shared" si="46"/>
        <v>AGOSTO</v>
      </c>
      <c r="C489" s="44">
        <v>8</v>
      </c>
      <c r="D489" s="44" t="str">
        <f t="shared" si="45"/>
        <v>AGOSTO 2015 / 7</v>
      </c>
      <c r="E489" s="178">
        <v>7</v>
      </c>
      <c r="F489" s="185">
        <v>42228</v>
      </c>
      <c r="G489" s="179">
        <v>55807</v>
      </c>
      <c r="H489" s="34" t="s">
        <v>132</v>
      </c>
      <c r="I489" s="153">
        <v>0.7792</v>
      </c>
      <c r="J489" s="34" t="s">
        <v>20</v>
      </c>
      <c r="K489" s="34">
        <v>0.5</v>
      </c>
      <c r="L489" s="34">
        <v>0</v>
      </c>
      <c r="M489" s="34">
        <v>0</v>
      </c>
      <c r="N489" s="34">
        <v>43.5</v>
      </c>
      <c r="O489" s="34">
        <v>-55</v>
      </c>
      <c r="P489" s="34">
        <v>104</v>
      </c>
      <c r="Q489" s="34">
        <v>30</v>
      </c>
      <c r="R489" s="155">
        <v>0</v>
      </c>
      <c r="S489" s="34">
        <v>12.2</v>
      </c>
      <c r="T489" s="34">
        <v>2.92</v>
      </c>
      <c r="U489" s="34">
        <v>1</v>
      </c>
      <c r="V489" s="34">
        <v>1</v>
      </c>
      <c r="W489" s="34">
        <v>100</v>
      </c>
      <c r="X489" s="34">
        <v>0</v>
      </c>
      <c r="Y489" s="34">
        <v>0</v>
      </c>
      <c r="Z489" s="34">
        <v>0.4</v>
      </c>
      <c r="AA489" s="34">
        <v>329</v>
      </c>
      <c r="AB489" s="34">
        <v>362</v>
      </c>
      <c r="AC489" s="34">
        <v>414</v>
      </c>
      <c r="AD489" s="34">
        <v>489</v>
      </c>
      <c r="AE489" s="34">
        <v>1</v>
      </c>
      <c r="AF489" s="34">
        <v>0</v>
      </c>
      <c r="AG489" s="450"/>
      <c r="AH489" s="151">
        <v>0.77500000000000002</v>
      </c>
      <c r="AI489" s="151">
        <v>0.84</v>
      </c>
      <c r="AJ489" s="151">
        <v>42.8</v>
      </c>
      <c r="AK489" s="151">
        <v>100</v>
      </c>
      <c r="AL489" s="151">
        <v>400</v>
      </c>
      <c r="AM489" s="151">
        <v>572</v>
      </c>
      <c r="AN489" s="151">
        <v>0.3</v>
      </c>
      <c r="AO489" s="151">
        <v>1.5</v>
      </c>
      <c r="AP489" s="151">
        <v>-47</v>
      </c>
      <c r="AQ489" s="235"/>
      <c r="AR489" s="178">
        <v>7</v>
      </c>
      <c r="AS489" s="185">
        <v>42231</v>
      </c>
      <c r="AT489" s="179">
        <v>55856</v>
      </c>
      <c r="AU489" s="34" t="s">
        <v>132</v>
      </c>
      <c r="AV489" s="153">
        <v>0.78069999999999995</v>
      </c>
      <c r="AW489" s="34" t="s">
        <v>20</v>
      </c>
      <c r="AX489" s="34">
        <v>1</v>
      </c>
      <c r="AY489" s="34">
        <v>0.01</v>
      </c>
      <c r="AZ489" s="34">
        <v>0</v>
      </c>
      <c r="BA489" s="34">
        <v>43.5</v>
      </c>
      <c r="BB489" s="34">
        <v>-52</v>
      </c>
      <c r="BC489" s="34">
        <v>107</v>
      </c>
      <c r="BD489" s="34">
        <v>29</v>
      </c>
      <c r="BE489" s="155">
        <v>1.2E-2</v>
      </c>
      <c r="BF489" s="34">
        <v>13.4</v>
      </c>
      <c r="BG489" s="34">
        <v>3.4</v>
      </c>
      <c r="BH489" s="34">
        <v>1</v>
      </c>
      <c r="BI489" s="34">
        <v>1</v>
      </c>
      <c r="BJ489" s="34">
        <v>100</v>
      </c>
      <c r="BK489" s="34">
        <v>0</v>
      </c>
      <c r="BL489" s="34">
        <v>1</v>
      </c>
      <c r="BM489" s="34">
        <v>0.4</v>
      </c>
      <c r="BN489" s="34">
        <v>337</v>
      </c>
      <c r="BO489" s="34">
        <v>372</v>
      </c>
      <c r="BP489" s="34">
        <v>409</v>
      </c>
      <c r="BQ489" s="34">
        <v>460</v>
      </c>
      <c r="BR489" s="34">
        <v>0</v>
      </c>
      <c r="BS489" s="34">
        <v>1</v>
      </c>
      <c r="BT489" s="453"/>
      <c r="BU489" s="151">
        <v>0.77500000000000002</v>
      </c>
      <c r="BV489" s="151">
        <v>0.84</v>
      </c>
      <c r="BW489" s="151">
        <v>42.8</v>
      </c>
      <c r="BX489" s="151">
        <v>100</v>
      </c>
      <c r="BY489" s="151">
        <v>400</v>
      </c>
      <c r="BZ489" s="151">
        <v>572</v>
      </c>
      <c r="CA489" s="151">
        <v>0.3</v>
      </c>
      <c r="CB489" s="151">
        <v>1.5</v>
      </c>
      <c r="CC489" s="151">
        <v>-47</v>
      </c>
    </row>
    <row r="490" spans="1:81" x14ac:dyDescent="0.25">
      <c r="A490" s="44">
        <f t="shared" si="46"/>
        <v>2015</v>
      </c>
      <c r="B490" s="44" t="str">
        <f t="shared" si="46"/>
        <v>AGOSTO</v>
      </c>
      <c r="C490" s="44">
        <v>9</v>
      </c>
      <c r="D490" s="44" t="str">
        <f t="shared" si="45"/>
        <v>AGOSTO 2015 / 8</v>
      </c>
      <c r="E490" s="178">
        <v>8</v>
      </c>
      <c r="F490" s="185">
        <v>42230</v>
      </c>
      <c r="G490" s="179">
        <v>55859</v>
      </c>
      <c r="H490" s="34" t="s">
        <v>130</v>
      </c>
      <c r="I490" s="153">
        <v>0.7792</v>
      </c>
      <c r="J490" s="34" t="s">
        <v>20</v>
      </c>
      <c r="K490" s="34">
        <v>0.5</v>
      </c>
      <c r="L490" s="34">
        <v>0</v>
      </c>
      <c r="M490" s="34">
        <v>0</v>
      </c>
      <c r="N490" s="34">
        <v>43.5</v>
      </c>
      <c r="O490" s="34">
        <v>-54.5</v>
      </c>
      <c r="P490" s="34">
        <v>105</v>
      </c>
      <c r="Q490" s="34">
        <v>30</v>
      </c>
      <c r="R490" s="155">
        <v>0</v>
      </c>
      <c r="S490" s="34">
        <v>12.2</v>
      </c>
      <c r="T490" s="34">
        <v>2.97</v>
      </c>
      <c r="U490" s="34">
        <v>1</v>
      </c>
      <c r="V490" s="34">
        <v>1</v>
      </c>
      <c r="W490" s="34">
        <v>100</v>
      </c>
      <c r="X490" s="34">
        <v>0</v>
      </c>
      <c r="Y490" s="34">
        <v>0</v>
      </c>
      <c r="Z490" s="34">
        <v>0.3</v>
      </c>
      <c r="AA490" s="34">
        <v>329</v>
      </c>
      <c r="AB490" s="34">
        <v>362</v>
      </c>
      <c r="AC490" s="34">
        <v>412</v>
      </c>
      <c r="AD490" s="34">
        <v>486</v>
      </c>
      <c r="AE490" s="34">
        <v>1</v>
      </c>
      <c r="AF490" s="34">
        <v>0</v>
      </c>
      <c r="AG490" s="450"/>
      <c r="AH490" s="151">
        <v>0.77500000000000002</v>
      </c>
      <c r="AI490" s="151">
        <v>0.84</v>
      </c>
      <c r="AJ490" s="151">
        <v>42.8</v>
      </c>
      <c r="AK490" s="151">
        <v>100</v>
      </c>
      <c r="AL490" s="151">
        <v>400</v>
      </c>
      <c r="AM490" s="151">
        <v>572</v>
      </c>
      <c r="AN490" s="151">
        <v>0.3</v>
      </c>
      <c r="AO490" s="151">
        <v>1.5</v>
      </c>
      <c r="AP490" s="151">
        <v>-47</v>
      </c>
      <c r="AQ490" s="235"/>
      <c r="AR490" s="178">
        <v>8</v>
      </c>
      <c r="AS490" s="185">
        <v>42232</v>
      </c>
      <c r="AT490" s="179">
        <v>55888</v>
      </c>
      <c r="AU490" s="34" t="s">
        <v>131</v>
      </c>
      <c r="AV490" s="153">
        <v>0.78</v>
      </c>
      <c r="AW490" s="34" t="s">
        <v>20</v>
      </c>
      <c r="AX490" s="34">
        <v>1</v>
      </c>
      <c r="AY490" s="34">
        <v>0.01</v>
      </c>
      <c r="AZ490" s="34">
        <v>0</v>
      </c>
      <c r="BA490" s="34">
        <v>43.5</v>
      </c>
      <c r="BB490" s="34">
        <v>-52.2</v>
      </c>
      <c r="BC490" s="34">
        <v>106</v>
      </c>
      <c r="BD490" s="34">
        <v>29</v>
      </c>
      <c r="BE490" s="155">
        <v>1.2E-2</v>
      </c>
      <c r="BF490" s="34">
        <v>13.4</v>
      </c>
      <c r="BG490" s="34">
        <v>3.3</v>
      </c>
      <c r="BH490" s="34">
        <v>1</v>
      </c>
      <c r="BI490" s="34">
        <v>1</v>
      </c>
      <c r="BJ490" s="34">
        <v>99</v>
      </c>
      <c r="BK490" s="34">
        <v>0</v>
      </c>
      <c r="BL490" s="34">
        <v>1</v>
      </c>
      <c r="BM490" s="34">
        <v>0.1</v>
      </c>
      <c r="BN490" s="34">
        <v>336</v>
      </c>
      <c r="BO490" s="34">
        <v>372</v>
      </c>
      <c r="BP490" s="34">
        <v>409</v>
      </c>
      <c r="BQ490" s="34">
        <v>462</v>
      </c>
      <c r="BR490" s="34">
        <v>0</v>
      </c>
      <c r="BS490" s="34">
        <v>1</v>
      </c>
      <c r="BT490" s="453"/>
      <c r="BU490" s="151">
        <v>0.77500000000000002</v>
      </c>
      <c r="BV490" s="151">
        <v>0.84</v>
      </c>
      <c r="BW490" s="151">
        <v>42.8</v>
      </c>
      <c r="BX490" s="151">
        <v>100</v>
      </c>
      <c r="BY490" s="151">
        <v>400</v>
      </c>
      <c r="BZ490" s="151">
        <v>572</v>
      </c>
      <c r="CA490" s="151">
        <v>0.3</v>
      </c>
      <c r="CB490" s="151">
        <v>1.5</v>
      </c>
      <c r="CC490" s="151">
        <v>-47</v>
      </c>
    </row>
    <row r="491" spans="1:81" x14ac:dyDescent="0.25">
      <c r="A491" s="44">
        <f t="shared" si="46"/>
        <v>2015</v>
      </c>
      <c r="B491" s="44" t="str">
        <f t="shared" si="46"/>
        <v>AGOSTO</v>
      </c>
      <c r="C491" s="44">
        <v>10</v>
      </c>
      <c r="D491" s="44" t="str">
        <f t="shared" si="45"/>
        <v>AGOSTO 2015 / 9</v>
      </c>
      <c r="E491" s="178">
        <v>9</v>
      </c>
      <c r="F491" s="185">
        <v>42232</v>
      </c>
      <c r="G491" s="179">
        <v>55907</v>
      </c>
      <c r="H491" s="34" t="s">
        <v>131</v>
      </c>
      <c r="I491" s="153">
        <v>0.78</v>
      </c>
      <c r="J491" s="34" t="s">
        <v>20</v>
      </c>
      <c r="K491" s="34">
        <v>0.5</v>
      </c>
      <c r="L491" s="34">
        <v>0</v>
      </c>
      <c r="M491" s="34">
        <v>0</v>
      </c>
      <c r="N491" s="34">
        <v>43.5</v>
      </c>
      <c r="O491" s="34">
        <v>-54.5</v>
      </c>
      <c r="P491" s="34">
        <v>104</v>
      </c>
      <c r="Q491" s="34">
        <v>30</v>
      </c>
      <c r="R491" s="155">
        <v>0</v>
      </c>
      <c r="S491" s="34">
        <v>12.2</v>
      </c>
      <c r="T491" s="34">
        <v>3.02</v>
      </c>
      <c r="U491" s="34">
        <v>1</v>
      </c>
      <c r="V491" s="34">
        <v>1</v>
      </c>
      <c r="W491" s="34">
        <v>100</v>
      </c>
      <c r="X491" s="34">
        <v>0</v>
      </c>
      <c r="Y491" s="34">
        <v>0</v>
      </c>
      <c r="Z491" s="34">
        <v>0.3</v>
      </c>
      <c r="AA491" s="34">
        <v>330</v>
      </c>
      <c r="AB491" s="34">
        <v>363</v>
      </c>
      <c r="AC491" s="34">
        <v>415</v>
      </c>
      <c r="AD491" s="34">
        <v>485</v>
      </c>
      <c r="AE491" s="34">
        <v>1</v>
      </c>
      <c r="AF491" s="34">
        <v>0</v>
      </c>
      <c r="AG491" s="450"/>
      <c r="AH491" s="151">
        <v>0.77500000000000002</v>
      </c>
      <c r="AI491" s="151">
        <v>0.84</v>
      </c>
      <c r="AJ491" s="151">
        <v>42.8</v>
      </c>
      <c r="AK491" s="151">
        <v>100</v>
      </c>
      <c r="AL491" s="151">
        <v>400</v>
      </c>
      <c r="AM491" s="151">
        <v>572</v>
      </c>
      <c r="AN491" s="151">
        <v>0.3</v>
      </c>
      <c r="AO491" s="151">
        <v>1.5</v>
      </c>
      <c r="AP491" s="151">
        <v>-47</v>
      </c>
      <c r="AQ491" s="235"/>
      <c r="AR491" s="178">
        <v>9</v>
      </c>
      <c r="AS491" s="185">
        <v>42235</v>
      </c>
      <c r="AT491" s="179">
        <v>55947</v>
      </c>
      <c r="AU491" s="34" t="s">
        <v>132</v>
      </c>
      <c r="AV491" s="153">
        <v>0.78</v>
      </c>
      <c r="AW491" s="34" t="s">
        <v>20</v>
      </c>
      <c r="AX491" s="34">
        <v>1</v>
      </c>
      <c r="AY491" s="34">
        <v>0.01</v>
      </c>
      <c r="AZ491" s="181">
        <v>0</v>
      </c>
      <c r="BA491" s="34">
        <v>43.5</v>
      </c>
      <c r="BB491" s="34">
        <v>-52.4</v>
      </c>
      <c r="BC491" s="34">
        <v>106</v>
      </c>
      <c r="BD491" s="34">
        <v>29</v>
      </c>
      <c r="BE491" s="155">
        <v>1.2E-2</v>
      </c>
      <c r="BF491" s="34">
        <v>13.4</v>
      </c>
      <c r="BG491" s="34">
        <v>3.3</v>
      </c>
      <c r="BH491" s="34">
        <v>1</v>
      </c>
      <c r="BI491" s="34">
        <v>1</v>
      </c>
      <c r="BJ491" s="34">
        <v>99</v>
      </c>
      <c r="BK491" s="34">
        <v>0</v>
      </c>
      <c r="BL491" s="34">
        <v>1</v>
      </c>
      <c r="BM491" s="34">
        <v>0.1</v>
      </c>
      <c r="BN491" s="34">
        <v>336</v>
      </c>
      <c r="BO491" s="34">
        <v>372</v>
      </c>
      <c r="BP491" s="34">
        <v>412</v>
      </c>
      <c r="BQ491" s="34">
        <v>460</v>
      </c>
      <c r="BR491" s="34">
        <v>0</v>
      </c>
      <c r="BS491" s="34">
        <v>1</v>
      </c>
      <c r="BT491" s="453"/>
      <c r="BU491" s="151">
        <v>0.77500000000000002</v>
      </c>
      <c r="BV491" s="151">
        <v>0.84</v>
      </c>
      <c r="BW491" s="151">
        <v>42.8</v>
      </c>
      <c r="BX491" s="151">
        <v>100</v>
      </c>
      <c r="BY491" s="151">
        <v>400</v>
      </c>
      <c r="BZ491" s="151">
        <v>572</v>
      </c>
      <c r="CA491" s="151">
        <v>0.3</v>
      </c>
      <c r="CB491" s="151">
        <v>1.5</v>
      </c>
      <c r="CC491" s="151">
        <v>-47</v>
      </c>
    </row>
    <row r="492" spans="1:81" x14ac:dyDescent="0.25">
      <c r="A492" s="44">
        <f t="shared" si="46"/>
        <v>2015</v>
      </c>
      <c r="B492" s="44" t="str">
        <f t="shared" si="46"/>
        <v>AGOSTO</v>
      </c>
      <c r="C492" s="44">
        <v>11</v>
      </c>
      <c r="D492" s="44" t="str">
        <f t="shared" si="45"/>
        <v>AGOSTO 2015 / 10</v>
      </c>
      <c r="E492" s="178">
        <v>10</v>
      </c>
      <c r="F492" s="185">
        <v>42235</v>
      </c>
      <c r="G492" s="179">
        <v>55983</v>
      </c>
      <c r="H492" s="34" t="s">
        <v>130</v>
      </c>
      <c r="I492" s="153">
        <v>0.77959999999999996</v>
      </c>
      <c r="J492" s="34" t="s">
        <v>20</v>
      </c>
      <c r="K492" s="34">
        <v>0.5</v>
      </c>
      <c r="L492" s="34">
        <v>0</v>
      </c>
      <c r="M492" s="34">
        <v>0</v>
      </c>
      <c r="N492" s="34">
        <v>43.5</v>
      </c>
      <c r="O492" s="34">
        <v>-54.5</v>
      </c>
      <c r="P492" s="34">
        <v>105</v>
      </c>
      <c r="Q492" s="34">
        <v>30</v>
      </c>
      <c r="R492" s="155">
        <v>0</v>
      </c>
      <c r="S492" s="34">
        <v>12.2</v>
      </c>
      <c r="T492" s="34">
        <v>3.09</v>
      </c>
      <c r="U492" s="34">
        <v>1</v>
      </c>
      <c r="V492" s="34">
        <v>1</v>
      </c>
      <c r="W492" s="34">
        <v>100</v>
      </c>
      <c r="X492" s="34">
        <v>0</v>
      </c>
      <c r="Y492" s="34">
        <v>0</v>
      </c>
      <c r="Z492" s="34">
        <v>0.3</v>
      </c>
      <c r="AA492" s="34">
        <v>332</v>
      </c>
      <c r="AB492" s="34">
        <v>364</v>
      </c>
      <c r="AC492" s="34">
        <v>417</v>
      </c>
      <c r="AD492" s="34">
        <v>491</v>
      </c>
      <c r="AE492" s="34">
        <v>1.5</v>
      </c>
      <c r="AF492" s="34">
        <v>0</v>
      </c>
      <c r="AG492" s="450"/>
      <c r="AH492" s="151">
        <v>0.77500000000000002</v>
      </c>
      <c r="AI492" s="151">
        <v>0.84</v>
      </c>
      <c r="AJ492" s="151">
        <v>42.8</v>
      </c>
      <c r="AK492" s="151">
        <v>100</v>
      </c>
      <c r="AL492" s="151">
        <v>400</v>
      </c>
      <c r="AM492" s="151">
        <v>572</v>
      </c>
      <c r="AN492" s="151">
        <v>0.3</v>
      </c>
      <c r="AO492" s="151">
        <v>1.5</v>
      </c>
      <c r="AP492" s="151">
        <v>-47</v>
      </c>
      <c r="AQ492" s="235"/>
      <c r="AR492" s="178">
        <v>10</v>
      </c>
      <c r="AS492" s="185">
        <v>42236</v>
      </c>
      <c r="AT492" s="179">
        <v>55972</v>
      </c>
      <c r="AU492" s="34" t="s">
        <v>156</v>
      </c>
      <c r="AV492" s="153">
        <v>0.78049999999999997</v>
      </c>
      <c r="AW492" s="34" t="s">
        <v>20</v>
      </c>
      <c r="AX492" s="34">
        <v>1</v>
      </c>
      <c r="AY492" s="34">
        <v>0</v>
      </c>
      <c r="AZ492" s="34">
        <v>0</v>
      </c>
      <c r="BA492" s="34">
        <v>43.5</v>
      </c>
      <c r="BB492" s="34">
        <v>-51.5</v>
      </c>
      <c r="BC492" s="34">
        <v>108</v>
      </c>
      <c r="BD492" s="34">
        <v>29</v>
      </c>
      <c r="BE492" s="155">
        <v>1.2E-2</v>
      </c>
      <c r="BF492" s="34">
        <v>13.4</v>
      </c>
      <c r="BG492" s="34">
        <v>3.4</v>
      </c>
      <c r="BH492" s="34">
        <v>1</v>
      </c>
      <c r="BI492" s="34">
        <v>1</v>
      </c>
      <c r="BJ492" s="34">
        <v>99</v>
      </c>
      <c r="BK492" s="34">
        <v>0</v>
      </c>
      <c r="BL492" s="34">
        <v>1</v>
      </c>
      <c r="BM492" s="34">
        <v>0.3</v>
      </c>
      <c r="BN492" s="34">
        <v>340</v>
      </c>
      <c r="BO492" s="34">
        <v>376</v>
      </c>
      <c r="BP492" s="34">
        <v>417</v>
      </c>
      <c r="BQ492" s="34">
        <v>462</v>
      </c>
      <c r="BR492" s="34">
        <v>0</v>
      </c>
      <c r="BS492" s="34">
        <v>1</v>
      </c>
      <c r="BT492" s="453"/>
      <c r="BU492" s="151">
        <v>0.77500000000000002</v>
      </c>
      <c r="BV492" s="151">
        <v>0.84</v>
      </c>
      <c r="BW492" s="151">
        <v>42.8</v>
      </c>
      <c r="BX492" s="151">
        <v>100</v>
      </c>
      <c r="BY492" s="151">
        <v>400</v>
      </c>
      <c r="BZ492" s="151">
        <v>572</v>
      </c>
      <c r="CA492" s="151">
        <v>0.3</v>
      </c>
      <c r="CB492" s="151">
        <v>1.5</v>
      </c>
      <c r="CC492" s="151">
        <v>-47</v>
      </c>
    </row>
    <row r="493" spans="1:81" x14ac:dyDescent="0.25">
      <c r="A493" s="44">
        <f t="shared" si="46"/>
        <v>2015</v>
      </c>
      <c r="B493" s="44" t="str">
        <f t="shared" si="46"/>
        <v>AGOSTO</v>
      </c>
      <c r="C493" s="44">
        <v>12</v>
      </c>
      <c r="D493" s="44" t="str">
        <f t="shared" si="45"/>
        <v>AGOSTO 2015 / 11</v>
      </c>
      <c r="E493" s="178">
        <v>11</v>
      </c>
      <c r="F493" s="185">
        <v>42236</v>
      </c>
      <c r="G493" s="179">
        <v>56002</v>
      </c>
      <c r="H493" s="34" t="s">
        <v>132</v>
      </c>
      <c r="I493" s="153">
        <v>0.7792</v>
      </c>
      <c r="J493" s="34" t="s">
        <v>20</v>
      </c>
      <c r="K493" s="34">
        <v>0.5</v>
      </c>
      <c r="L493" s="34">
        <v>0</v>
      </c>
      <c r="M493" s="34">
        <v>0</v>
      </c>
      <c r="N493" s="34">
        <v>43.5</v>
      </c>
      <c r="O493" s="34">
        <v>-55</v>
      </c>
      <c r="P493" s="34">
        <v>105</v>
      </c>
      <c r="Q493" s="34">
        <v>30</v>
      </c>
      <c r="R493" s="155">
        <v>0</v>
      </c>
      <c r="S493" s="34">
        <v>12.1</v>
      </c>
      <c r="T493" s="34">
        <v>2.94</v>
      </c>
      <c r="U493" s="34">
        <v>1</v>
      </c>
      <c r="V493" s="34">
        <v>1</v>
      </c>
      <c r="W493" s="34">
        <v>100</v>
      </c>
      <c r="X493" s="34">
        <v>0</v>
      </c>
      <c r="Y493" s="34">
        <v>0</v>
      </c>
      <c r="Z493" s="34">
        <v>0.3</v>
      </c>
      <c r="AA493" s="34">
        <v>331</v>
      </c>
      <c r="AB493" s="34">
        <v>362</v>
      </c>
      <c r="AC493" s="34">
        <v>414</v>
      </c>
      <c r="AD493" s="34">
        <v>489</v>
      </c>
      <c r="AE493" s="34">
        <v>1</v>
      </c>
      <c r="AF493" s="34">
        <v>0</v>
      </c>
      <c r="AG493" s="450"/>
      <c r="AH493" s="151">
        <v>0.77500000000000002</v>
      </c>
      <c r="AI493" s="151">
        <v>0.84</v>
      </c>
      <c r="AJ493" s="151">
        <v>42.8</v>
      </c>
      <c r="AK493" s="151">
        <v>100</v>
      </c>
      <c r="AL493" s="151">
        <v>400</v>
      </c>
      <c r="AM493" s="151">
        <v>572</v>
      </c>
      <c r="AN493" s="151">
        <v>0.3</v>
      </c>
      <c r="AO493" s="151">
        <v>1.5</v>
      </c>
      <c r="AP493" s="151">
        <v>-47</v>
      </c>
      <c r="AQ493" s="235"/>
      <c r="AR493" s="178">
        <v>11</v>
      </c>
      <c r="AS493" s="185">
        <v>42238</v>
      </c>
      <c r="AT493" s="179">
        <v>56034</v>
      </c>
      <c r="AU493" s="34" t="s">
        <v>131</v>
      </c>
      <c r="AV493" s="153">
        <v>0.78049999999999997</v>
      </c>
      <c r="AW493" s="34" t="s">
        <v>20</v>
      </c>
      <c r="AX493" s="34">
        <v>1</v>
      </c>
      <c r="AY493" s="34">
        <v>0.01</v>
      </c>
      <c r="AZ493" s="34">
        <v>0</v>
      </c>
      <c r="BA493" s="34">
        <v>43.5</v>
      </c>
      <c r="BB493" s="34">
        <v>-51.7</v>
      </c>
      <c r="BC493" s="34">
        <v>106</v>
      </c>
      <c r="BD493" s="34">
        <v>29</v>
      </c>
      <c r="BE493" s="155">
        <v>1.2E-2</v>
      </c>
      <c r="BF493" s="34">
        <v>13.4</v>
      </c>
      <c r="BG493" s="34">
        <v>3.4</v>
      </c>
      <c r="BH493" s="34">
        <v>1</v>
      </c>
      <c r="BI493" s="34">
        <v>1</v>
      </c>
      <c r="BJ493" s="34">
        <v>99</v>
      </c>
      <c r="BK493" s="34">
        <v>0</v>
      </c>
      <c r="BL493" s="34">
        <v>1</v>
      </c>
      <c r="BM493" s="34">
        <v>0.3</v>
      </c>
      <c r="BN493" s="34">
        <v>340</v>
      </c>
      <c r="BO493" s="34">
        <v>374</v>
      </c>
      <c r="BP493" s="34">
        <v>415</v>
      </c>
      <c r="BQ493" s="34">
        <v>468</v>
      </c>
      <c r="BR493" s="34">
        <v>0</v>
      </c>
      <c r="BS493" s="34">
        <v>1</v>
      </c>
      <c r="BT493" s="453"/>
      <c r="BU493" s="151">
        <v>0.77500000000000002</v>
      </c>
      <c r="BV493" s="151">
        <v>0.84</v>
      </c>
      <c r="BW493" s="151">
        <v>42.8</v>
      </c>
      <c r="BX493" s="151">
        <v>100</v>
      </c>
      <c r="BY493" s="151">
        <v>400</v>
      </c>
      <c r="BZ493" s="151">
        <v>572</v>
      </c>
      <c r="CA493" s="151">
        <v>0.3</v>
      </c>
      <c r="CB493" s="151">
        <v>1.5</v>
      </c>
      <c r="CC493" s="151">
        <v>-47</v>
      </c>
    </row>
    <row r="494" spans="1:81" x14ac:dyDescent="0.25">
      <c r="A494" s="44">
        <f t="shared" si="46"/>
        <v>2015</v>
      </c>
      <c r="B494" s="44" t="str">
        <f t="shared" si="46"/>
        <v>AGOSTO</v>
      </c>
      <c r="C494" s="44">
        <v>13</v>
      </c>
      <c r="D494" s="44" t="str">
        <f t="shared" si="45"/>
        <v>AGOSTO 2015 / 12</v>
      </c>
      <c r="E494" s="178">
        <v>12</v>
      </c>
      <c r="F494" s="185">
        <v>42237</v>
      </c>
      <c r="G494" s="179">
        <v>56051</v>
      </c>
      <c r="H494" s="34" t="s">
        <v>130</v>
      </c>
      <c r="I494" s="153">
        <v>0.77959999999999996</v>
      </c>
      <c r="J494" s="34" t="s">
        <v>20</v>
      </c>
      <c r="K494" s="34">
        <v>0.5</v>
      </c>
      <c r="L494" s="34">
        <v>0</v>
      </c>
      <c r="M494" s="34">
        <v>0</v>
      </c>
      <c r="N494" s="34">
        <v>43.5</v>
      </c>
      <c r="O494" s="34">
        <v>-54</v>
      </c>
      <c r="P494" s="34">
        <v>105</v>
      </c>
      <c r="Q494" s="34">
        <v>30</v>
      </c>
      <c r="R494" s="155">
        <v>0</v>
      </c>
      <c r="S494" s="34">
        <v>12.1</v>
      </c>
      <c r="T494" s="34">
        <v>3.01</v>
      </c>
      <c r="U494" s="34">
        <v>1</v>
      </c>
      <c r="V494" s="34">
        <v>1</v>
      </c>
      <c r="W494" s="34">
        <v>100</v>
      </c>
      <c r="X494" s="34">
        <v>0</v>
      </c>
      <c r="Y494" s="34">
        <v>0</v>
      </c>
      <c r="Z494" s="34">
        <v>0.3</v>
      </c>
      <c r="AA494" s="34">
        <v>329</v>
      </c>
      <c r="AB494" s="34">
        <v>362</v>
      </c>
      <c r="AC494" s="34">
        <v>414</v>
      </c>
      <c r="AD494" s="34">
        <v>487</v>
      </c>
      <c r="AE494" s="34">
        <v>1</v>
      </c>
      <c r="AF494" s="34">
        <v>0</v>
      </c>
      <c r="AG494" s="450"/>
      <c r="AH494" s="151">
        <v>0.77500000000000002</v>
      </c>
      <c r="AI494" s="151">
        <v>0.84</v>
      </c>
      <c r="AJ494" s="151">
        <v>42.8</v>
      </c>
      <c r="AK494" s="151">
        <v>100</v>
      </c>
      <c r="AL494" s="151">
        <v>400</v>
      </c>
      <c r="AM494" s="151">
        <v>572</v>
      </c>
      <c r="AN494" s="151">
        <v>0.3</v>
      </c>
      <c r="AO494" s="151">
        <v>1.5</v>
      </c>
      <c r="AP494" s="151">
        <v>-47</v>
      </c>
      <c r="AQ494" s="235"/>
      <c r="AR494" s="178">
        <v>12</v>
      </c>
      <c r="AS494" s="185">
        <v>42240</v>
      </c>
      <c r="AT494" s="179">
        <v>56087</v>
      </c>
      <c r="AU494" s="34" t="s">
        <v>132</v>
      </c>
      <c r="AV494" s="153">
        <v>0.78090000000000004</v>
      </c>
      <c r="AW494" s="34" t="s">
        <v>20</v>
      </c>
      <c r="AX494" s="34">
        <v>1</v>
      </c>
      <c r="AY494" s="34">
        <v>0.01</v>
      </c>
      <c r="AZ494" s="181">
        <v>0</v>
      </c>
      <c r="BA494" s="34">
        <v>43.5</v>
      </c>
      <c r="BB494" s="34">
        <v>-51.5</v>
      </c>
      <c r="BC494" s="34">
        <v>108</v>
      </c>
      <c r="BD494" s="34">
        <v>29</v>
      </c>
      <c r="BE494" s="155">
        <v>1.2E-2</v>
      </c>
      <c r="BF494" s="34">
        <v>13.4</v>
      </c>
      <c r="BG494" s="34">
        <v>3.3</v>
      </c>
      <c r="BH494" s="34">
        <v>1</v>
      </c>
      <c r="BI494" s="34">
        <v>1</v>
      </c>
      <c r="BJ494" s="34">
        <v>99</v>
      </c>
      <c r="BK494" s="34">
        <v>0</v>
      </c>
      <c r="BL494" s="34">
        <v>1</v>
      </c>
      <c r="BM494" s="34">
        <v>0.3</v>
      </c>
      <c r="BN494" s="34">
        <v>338</v>
      </c>
      <c r="BO494" s="34">
        <v>374</v>
      </c>
      <c r="BP494" s="34">
        <v>415</v>
      </c>
      <c r="BQ494" s="34">
        <v>464</v>
      </c>
      <c r="BR494" s="34">
        <v>0</v>
      </c>
      <c r="BS494" s="34">
        <v>1</v>
      </c>
      <c r="BT494" s="453"/>
      <c r="BU494" s="151">
        <v>0.77500000000000002</v>
      </c>
      <c r="BV494" s="151">
        <v>0.84</v>
      </c>
      <c r="BW494" s="151">
        <v>42.8</v>
      </c>
      <c r="BX494" s="151">
        <v>100</v>
      </c>
      <c r="BY494" s="151">
        <v>400</v>
      </c>
      <c r="BZ494" s="151">
        <v>572</v>
      </c>
      <c r="CA494" s="151">
        <v>0.3</v>
      </c>
      <c r="CB494" s="151">
        <v>1.5</v>
      </c>
      <c r="CC494" s="151">
        <v>-47</v>
      </c>
    </row>
    <row r="495" spans="1:81" x14ac:dyDescent="0.25">
      <c r="A495" s="44">
        <f t="shared" si="46"/>
        <v>2015</v>
      </c>
      <c r="B495" s="44" t="str">
        <f t="shared" si="46"/>
        <v>AGOSTO</v>
      </c>
      <c r="C495" s="44">
        <v>14</v>
      </c>
      <c r="D495" s="44" t="str">
        <f t="shared" si="45"/>
        <v>AGOSTO 2015 / 13</v>
      </c>
      <c r="E495" s="178">
        <v>13</v>
      </c>
      <c r="F495" s="185">
        <v>42239</v>
      </c>
      <c r="G495" s="179">
        <v>56084</v>
      </c>
      <c r="H495" s="34" t="s">
        <v>131</v>
      </c>
      <c r="I495" s="153">
        <v>0.77959999999999996</v>
      </c>
      <c r="J495" s="34" t="s">
        <v>20</v>
      </c>
      <c r="K495" s="34">
        <v>0.5</v>
      </c>
      <c r="L495" s="34">
        <v>0</v>
      </c>
      <c r="M495" s="34">
        <v>0</v>
      </c>
      <c r="N495" s="34">
        <v>43.5</v>
      </c>
      <c r="O495" s="34">
        <v>-55</v>
      </c>
      <c r="P495" s="34">
        <v>105</v>
      </c>
      <c r="Q495" s="34">
        <v>30</v>
      </c>
      <c r="R495" s="155">
        <v>0</v>
      </c>
      <c r="S495" s="34">
        <v>12.2</v>
      </c>
      <c r="T495" s="34">
        <v>2.94</v>
      </c>
      <c r="U495" s="34">
        <v>1</v>
      </c>
      <c r="V495" s="34">
        <v>1</v>
      </c>
      <c r="W495" s="34">
        <v>100</v>
      </c>
      <c r="X495" s="34">
        <v>0</v>
      </c>
      <c r="Y495" s="34">
        <v>0</v>
      </c>
      <c r="Z495" s="34">
        <v>0.3</v>
      </c>
      <c r="AA495" s="34">
        <v>331</v>
      </c>
      <c r="AB495" s="34">
        <v>363</v>
      </c>
      <c r="AC495" s="34">
        <v>411</v>
      </c>
      <c r="AD495" s="34">
        <v>487</v>
      </c>
      <c r="AE495" s="34">
        <v>1</v>
      </c>
      <c r="AF495" s="34">
        <v>0</v>
      </c>
      <c r="AG495" s="450"/>
      <c r="AH495" s="151">
        <v>0.77500000000000002</v>
      </c>
      <c r="AI495" s="151">
        <v>0.84</v>
      </c>
      <c r="AJ495" s="151">
        <v>42.8</v>
      </c>
      <c r="AK495" s="151">
        <v>100</v>
      </c>
      <c r="AL495" s="151">
        <v>400</v>
      </c>
      <c r="AM495" s="151">
        <v>572</v>
      </c>
      <c r="AN495" s="151">
        <v>0.3</v>
      </c>
      <c r="AO495" s="151">
        <v>1.5</v>
      </c>
      <c r="AP495" s="151">
        <v>-47</v>
      </c>
      <c r="AQ495" s="235"/>
      <c r="AR495" s="178">
        <v>13</v>
      </c>
      <c r="AS495" s="185">
        <v>42243</v>
      </c>
      <c r="AT495" s="179">
        <v>56143</v>
      </c>
      <c r="AU495" s="34" t="s">
        <v>132</v>
      </c>
      <c r="AV495" s="153">
        <v>0.78049999999999997</v>
      </c>
      <c r="AW495" s="34" t="s">
        <v>20</v>
      </c>
      <c r="AX495" s="34">
        <v>1</v>
      </c>
      <c r="AY495" s="34">
        <v>0.01</v>
      </c>
      <c r="AZ495" s="181">
        <v>0</v>
      </c>
      <c r="BA495" s="34">
        <v>43.5</v>
      </c>
      <c r="BB495" s="34">
        <v>-51.3</v>
      </c>
      <c r="BC495" s="34">
        <v>108</v>
      </c>
      <c r="BD495" s="34">
        <v>29</v>
      </c>
      <c r="BE495" s="155">
        <v>1.2E-2</v>
      </c>
      <c r="BF495" s="34">
        <v>13.4</v>
      </c>
      <c r="BG495" s="34">
        <v>3.3</v>
      </c>
      <c r="BH495" s="34">
        <v>1</v>
      </c>
      <c r="BI495" s="34">
        <v>1</v>
      </c>
      <c r="BJ495" s="34">
        <v>99</v>
      </c>
      <c r="BK495" s="34">
        <v>0</v>
      </c>
      <c r="BL495" s="34">
        <v>1</v>
      </c>
      <c r="BM495" s="34">
        <v>0.3</v>
      </c>
      <c r="BN495" s="34">
        <v>336</v>
      </c>
      <c r="BO495" s="34">
        <v>376</v>
      </c>
      <c r="BP495" s="34">
        <v>415</v>
      </c>
      <c r="BQ495" s="34">
        <v>464</v>
      </c>
      <c r="BR495" s="34">
        <v>0</v>
      </c>
      <c r="BS495" s="34">
        <v>1</v>
      </c>
      <c r="BT495" s="453"/>
      <c r="BU495" s="151">
        <v>0.77500000000000002</v>
      </c>
      <c r="BV495" s="151">
        <v>0.84</v>
      </c>
      <c r="BW495" s="151">
        <v>42.8</v>
      </c>
      <c r="BX495" s="151">
        <v>100</v>
      </c>
      <c r="BY495" s="151">
        <v>400</v>
      </c>
      <c r="BZ495" s="151">
        <v>572</v>
      </c>
      <c r="CA495" s="151">
        <v>0.3</v>
      </c>
      <c r="CB495" s="151">
        <v>1.5</v>
      </c>
      <c r="CC495" s="151">
        <v>-47</v>
      </c>
    </row>
    <row r="496" spans="1:81" x14ac:dyDescent="0.25">
      <c r="A496" s="44">
        <f t="shared" si="46"/>
        <v>2015</v>
      </c>
      <c r="B496" s="44" t="str">
        <f t="shared" si="46"/>
        <v>AGOSTO</v>
      </c>
      <c r="C496" s="44">
        <v>15</v>
      </c>
      <c r="D496" s="44" t="str">
        <f t="shared" si="45"/>
        <v>AGOSTO 2015 / 14</v>
      </c>
      <c r="E496" s="178">
        <v>14</v>
      </c>
      <c r="F496" s="185">
        <v>42243</v>
      </c>
      <c r="G496" s="179">
        <v>56167</v>
      </c>
      <c r="H496" s="34" t="s">
        <v>132</v>
      </c>
      <c r="I496" s="153">
        <v>0.78</v>
      </c>
      <c r="J496" s="34" t="s">
        <v>20</v>
      </c>
      <c r="K496" s="34">
        <v>0.5</v>
      </c>
      <c r="L496" s="34">
        <v>0</v>
      </c>
      <c r="M496" s="181">
        <v>0</v>
      </c>
      <c r="N496" s="34">
        <v>43.5</v>
      </c>
      <c r="O496" s="34">
        <v>-54.5</v>
      </c>
      <c r="P496" s="34">
        <v>103</v>
      </c>
      <c r="Q496" s="34">
        <v>30</v>
      </c>
      <c r="R496" s="155">
        <v>0</v>
      </c>
      <c r="S496" s="34">
        <v>12.2</v>
      </c>
      <c r="T496" s="34">
        <v>3.04</v>
      </c>
      <c r="U496" s="34">
        <v>1</v>
      </c>
      <c r="V496" s="34">
        <v>1</v>
      </c>
      <c r="W496" s="34">
        <v>100</v>
      </c>
      <c r="X496" s="34">
        <v>0</v>
      </c>
      <c r="Y496" s="34">
        <v>0</v>
      </c>
      <c r="Z496" s="34">
        <v>0.3</v>
      </c>
      <c r="AA496" s="34">
        <v>333</v>
      </c>
      <c r="AB496" s="34">
        <v>363</v>
      </c>
      <c r="AC496" s="34">
        <v>418</v>
      </c>
      <c r="AD496" s="34">
        <v>489</v>
      </c>
      <c r="AE496" s="34">
        <v>1</v>
      </c>
      <c r="AF496" s="34">
        <v>0</v>
      </c>
      <c r="AG496" s="450"/>
      <c r="AH496" s="151">
        <v>0.77500000000000002</v>
      </c>
      <c r="AI496" s="151">
        <v>0.84</v>
      </c>
      <c r="AJ496" s="151">
        <v>42.8</v>
      </c>
      <c r="AK496" s="151">
        <v>100</v>
      </c>
      <c r="AL496" s="151">
        <v>400</v>
      </c>
      <c r="AM496" s="151">
        <v>572</v>
      </c>
      <c r="AN496" s="151">
        <v>0.3</v>
      </c>
      <c r="AO496" s="151">
        <v>1.5</v>
      </c>
      <c r="AP496" s="151">
        <v>-47</v>
      </c>
      <c r="AQ496" s="235"/>
      <c r="AR496" s="178">
        <v>14</v>
      </c>
      <c r="AS496" s="185">
        <v>42244</v>
      </c>
      <c r="AT496" s="179">
        <v>56169</v>
      </c>
      <c r="AU496" s="34" t="s">
        <v>156</v>
      </c>
      <c r="AV496" s="153">
        <v>0.7802</v>
      </c>
      <c r="AW496" s="34" t="s">
        <v>20</v>
      </c>
      <c r="AX496" s="34">
        <v>1</v>
      </c>
      <c r="AY496" s="34">
        <v>0.01</v>
      </c>
      <c r="AZ496" s="181">
        <v>0</v>
      </c>
      <c r="BA496" s="34">
        <v>43.5</v>
      </c>
      <c r="BB496" s="34">
        <v>-51</v>
      </c>
      <c r="BC496" s="34">
        <v>108</v>
      </c>
      <c r="BD496" s="34">
        <v>29</v>
      </c>
      <c r="BE496" s="155">
        <v>1.2E-2</v>
      </c>
      <c r="BF496" s="34">
        <v>14</v>
      </c>
      <c r="BG496" s="34">
        <v>3.4</v>
      </c>
      <c r="BH496" s="34">
        <v>1</v>
      </c>
      <c r="BI496" s="34">
        <v>1</v>
      </c>
      <c r="BJ496" s="34">
        <v>99</v>
      </c>
      <c r="BK496" s="34">
        <v>0</v>
      </c>
      <c r="BL496" s="34">
        <v>1</v>
      </c>
      <c r="BM496" s="34">
        <v>0.2</v>
      </c>
      <c r="BN496" s="34">
        <v>340</v>
      </c>
      <c r="BO496" s="34">
        <v>376</v>
      </c>
      <c r="BP496" s="34">
        <v>417</v>
      </c>
      <c r="BQ496" s="34">
        <v>459</v>
      </c>
      <c r="BR496" s="34">
        <v>0</v>
      </c>
      <c r="BS496" s="34">
        <v>1</v>
      </c>
      <c r="BT496" s="453"/>
      <c r="BU496" s="151">
        <v>0.77500000000000002</v>
      </c>
      <c r="BV496" s="151">
        <v>0.84</v>
      </c>
      <c r="BW496" s="151">
        <v>42.8</v>
      </c>
      <c r="BX496" s="151">
        <v>100</v>
      </c>
      <c r="BY496" s="151">
        <v>400</v>
      </c>
      <c r="BZ496" s="151">
        <v>572</v>
      </c>
      <c r="CA496" s="151">
        <v>0.3</v>
      </c>
      <c r="CB496" s="151">
        <v>1.5</v>
      </c>
      <c r="CC496" s="151">
        <v>-47</v>
      </c>
    </row>
    <row r="497" spans="1:81" x14ac:dyDescent="0.25">
      <c r="A497" s="44">
        <f t="shared" si="46"/>
        <v>2015</v>
      </c>
      <c r="B497" s="44" t="str">
        <f t="shared" si="46"/>
        <v>AGOSTO</v>
      </c>
      <c r="C497" s="44">
        <v>16</v>
      </c>
      <c r="D497" s="44" t="str">
        <f t="shared" si="45"/>
        <v>AGOSTO 2015 / 15</v>
      </c>
      <c r="E497" s="178">
        <v>15</v>
      </c>
      <c r="F497" s="185">
        <v>42244</v>
      </c>
      <c r="G497" s="179">
        <v>56205</v>
      </c>
      <c r="H497" s="34" t="s">
        <v>130</v>
      </c>
      <c r="I497" s="153">
        <v>0.78</v>
      </c>
      <c r="J497" s="34" t="s">
        <v>20</v>
      </c>
      <c r="K497" s="34">
        <v>0.5</v>
      </c>
      <c r="L497" s="34">
        <v>0</v>
      </c>
      <c r="M497" s="34">
        <v>0</v>
      </c>
      <c r="N497" s="34">
        <v>43.5</v>
      </c>
      <c r="O497" s="34">
        <v>-54</v>
      </c>
      <c r="P497" s="34">
        <v>104</v>
      </c>
      <c r="Q497" s="34">
        <v>30</v>
      </c>
      <c r="R497" s="155">
        <v>0</v>
      </c>
      <c r="S497" s="34">
        <v>12.2</v>
      </c>
      <c r="T497" s="34">
        <v>3.02</v>
      </c>
      <c r="U497" s="34">
        <v>1</v>
      </c>
      <c r="V497" s="34">
        <v>1</v>
      </c>
      <c r="W497" s="34">
        <v>100</v>
      </c>
      <c r="X497" s="34">
        <v>0</v>
      </c>
      <c r="Y497" s="34">
        <v>0</v>
      </c>
      <c r="Z497" s="34">
        <v>0.3</v>
      </c>
      <c r="AA497" s="34">
        <v>333</v>
      </c>
      <c r="AB497" s="34">
        <v>363</v>
      </c>
      <c r="AC497" s="34">
        <v>417</v>
      </c>
      <c r="AD497" s="34">
        <v>489</v>
      </c>
      <c r="AE497" s="34">
        <v>1</v>
      </c>
      <c r="AF497" s="34">
        <v>0</v>
      </c>
      <c r="AG497" s="450"/>
      <c r="AH497" s="151">
        <v>0.77500000000000002</v>
      </c>
      <c r="AI497" s="151">
        <v>0.84</v>
      </c>
      <c r="AJ497" s="151">
        <v>42.8</v>
      </c>
      <c r="AK497" s="151">
        <v>100</v>
      </c>
      <c r="AL497" s="151">
        <v>400</v>
      </c>
      <c r="AM497" s="151">
        <v>572</v>
      </c>
      <c r="AN497" s="151">
        <v>0.3</v>
      </c>
      <c r="AO497" s="151">
        <v>1.5</v>
      </c>
      <c r="AP497" s="151">
        <v>-47</v>
      </c>
      <c r="AQ497" s="235"/>
      <c r="AR497" s="178">
        <v>15</v>
      </c>
      <c r="AS497" s="185">
        <v>42246</v>
      </c>
      <c r="AT497" s="179">
        <v>56252</v>
      </c>
      <c r="AU497" s="34" t="s">
        <v>132</v>
      </c>
      <c r="AV497" s="153">
        <v>0.78090000000000004</v>
      </c>
      <c r="AW497" s="34" t="s">
        <v>20</v>
      </c>
      <c r="AX497" s="34">
        <v>1</v>
      </c>
      <c r="AY497" s="34">
        <v>0.01</v>
      </c>
      <c r="AZ497" s="181">
        <v>0</v>
      </c>
      <c r="BA497" s="34">
        <v>43.5</v>
      </c>
      <c r="BB497" s="34">
        <v>-51</v>
      </c>
      <c r="BC497" s="34">
        <v>109</v>
      </c>
      <c r="BD497" s="34">
        <v>29</v>
      </c>
      <c r="BE497" s="155">
        <v>1.2E-2</v>
      </c>
      <c r="BF497" s="34">
        <v>14</v>
      </c>
      <c r="BG497" s="34">
        <v>3.3</v>
      </c>
      <c r="BH497" s="34">
        <v>1</v>
      </c>
      <c r="BI497" s="34">
        <v>1</v>
      </c>
      <c r="BJ497" s="34">
        <v>99</v>
      </c>
      <c r="BK497" s="34">
        <v>0</v>
      </c>
      <c r="BL497" s="34">
        <v>1</v>
      </c>
      <c r="BM497" s="34">
        <v>0.3</v>
      </c>
      <c r="BN497" s="34">
        <v>338</v>
      </c>
      <c r="BO497" s="34">
        <v>376</v>
      </c>
      <c r="BP497" s="34">
        <v>415</v>
      </c>
      <c r="BQ497" s="34">
        <v>464</v>
      </c>
      <c r="BR497" s="34">
        <v>0</v>
      </c>
      <c r="BS497" s="34">
        <v>1</v>
      </c>
      <c r="BT497" s="453"/>
      <c r="BU497" s="151">
        <v>0.77500000000000002</v>
      </c>
      <c r="BV497" s="151">
        <v>0.84</v>
      </c>
      <c r="BW497" s="151">
        <v>42.8</v>
      </c>
      <c r="BX497" s="151">
        <v>100</v>
      </c>
      <c r="BY497" s="151">
        <v>400</v>
      </c>
      <c r="BZ497" s="151">
        <v>572</v>
      </c>
      <c r="CA497" s="151">
        <v>0.3</v>
      </c>
      <c r="CB497" s="151">
        <v>1.5</v>
      </c>
      <c r="CC497" s="151">
        <v>-47</v>
      </c>
    </row>
    <row r="498" spans="1:81" x14ac:dyDescent="0.25">
      <c r="A498" s="44">
        <f t="shared" si="46"/>
        <v>2015</v>
      </c>
      <c r="B498" s="44" t="str">
        <f t="shared" si="46"/>
        <v>AGOSTO</v>
      </c>
      <c r="C498" s="44">
        <v>17</v>
      </c>
      <c r="D498" s="44" t="str">
        <f t="shared" si="45"/>
        <v>AGOSTO 2015 / 16</v>
      </c>
      <c r="E498" s="178">
        <v>16</v>
      </c>
      <c r="F498" s="185">
        <v>42246</v>
      </c>
      <c r="G498" s="179">
        <v>56256</v>
      </c>
      <c r="H498" s="34" t="s">
        <v>131</v>
      </c>
      <c r="I498" s="153">
        <v>0.77959999999999996</v>
      </c>
      <c r="J498" s="34" t="s">
        <v>20</v>
      </c>
      <c r="K498" s="34">
        <v>0.5</v>
      </c>
      <c r="L498" s="34">
        <v>0</v>
      </c>
      <c r="M498" s="34">
        <v>0</v>
      </c>
      <c r="N498" s="34">
        <v>43.5</v>
      </c>
      <c r="O498" s="34">
        <v>-54.5</v>
      </c>
      <c r="P498" s="34">
        <v>105</v>
      </c>
      <c r="Q498" s="34">
        <v>30</v>
      </c>
      <c r="R498" s="155">
        <v>0</v>
      </c>
      <c r="S498" s="34">
        <v>12.1</v>
      </c>
      <c r="T498" s="34">
        <v>2.98</v>
      </c>
      <c r="U498" s="34">
        <v>1</v>
      </c>
      <c r="V498" s="34">
        <v>1</v>
      </c>
      <c r="W498" s="34">
        <v>100</v>
      </c>
      <c r="X498" s="34">
        <v>0</v>
      </c>
      <c r="Y498" s="34">
        <v>0</v>
      </c>
      <c r="Z498" s="34">
        <v>0.3</v>
      </c>
      <c r="AA498" s="34">
        <v>331</v>
      </c>
      <c r="AB498" s="34">
        <v>363</v>
      </c>
      <c r="AC498" s="34">
        <v>414</v>
      </c>
      <c r="AD498" s="34">
        <v>489</v>
      </c>
      <c r="AE498" s="34">
        <v>1</v>
      </c>
      <c r="AF498" s="34">
        <v>0</v>
      </c>
      <c r="AG498" s="450"/>
      <c r="AH498" s="151">
        <v>0.77500000000000002</v>
      </c>
      <c r="AI498" s="151">
        <v>0.84</v>
      </c>
      <c r="AJ498" s="151">
        <v>42.8</v>
      </c>
      <c r="AK498" s="151">
        <v>100</v>
      </c>
      <c r="AL498" s="151">
        <v>400</v>
      </c>
      <c r="AM498" s="151">
        <v>572</v>
      </c>
      <c r="AN498" s="151">
        <v>0.3</v>
      </c>
      <c r="AO498" s="151">
        <v>1.5</v>
      </c>
      <c r="AP498" s="151">
        <v>-47</v>
      </c>
      <c r="AQ498" s="235"/>
      <c r="AR498" s="152"/>
      <c r="AS498" s="192"/>
      <c r="AT498" s="152"/>
      <c r="AU498" s="152"/>
      <c r="AV498" s="152"/>
      <c r="AW498" s="152"/>
      <c r="AX498" s="152"/>
      <c r="AY498" s="152"/>
      <c r="AZ498" s="152"/>
      <c r="BA498" s="152"/>
      <c r="BB498" s="152"/>
      <c r="BC498" s="152"/>
      <c r="BD498" s="152"/>
      <c r="BE498" s="152"/>
      <c r="BF498" s="152"/>
      <c r="BG498" s="152"/>
      <c r="BH498" s="152"/>
      <c r="BI498" s="152"/>
      <c r="BJ498" s="152"/>
      <c r="BK498" s="152"/>
      <c r="BL498" s="152"/>
      <c r="BM498" s="152"/>
      <c r="BN498" s="152"/>
      <c r="BO498" s="152"/>
      <c r="BP498" s="152"/>
      <c r="BQ498" s="152"/>
      <c r="BR498" s="152"/>
      <c r="BS498" s="152"/>
      <c r="BT498" s="454"/>
      <c r="BU498" s="152"/>
      <c r="BV498" s="152"/>
      <c r="BW498" s="152"/>
      <c r="BX498" s="152"/>
      <c r="BY498" s="152"/>
      <c r="BZ498" s="152"/>
      <c r="CA498" s="152"/>
      <c r="CB498" s="152"/>
      <c r="CC498" s="152"/>
    </row>
    <row r="499" spans="1:81" x14ac:dyDescent="0.25">
      <c r="A499" s="44">
        <f t="shared" si="46"/>
        <v>2015</v>
      </c>
      <c r="B499" s="44" t="str">
        <f t="shared" si="46"/>
        <v>AGOSTO</v>
      </c>
      <c r="C499" s="44">
        <v>18</v>
      </c>
      <c r="D499" s="44" t="str">
        <f t="shared" si="45"/>
        <v>AGOSTO 2015 / 17</v>
      </c>
      <c r="E499" s="178">
        <v>17</v>
      </c>
      <c r="F499" s="185">
        <v>42246</v>
      </c>
      <c r="G499" s="179">
        <v>56258</v>
      </c>
      <c r="H499" s="34" t="s">
        <v>130</v>
      </c>
      <c r="I499" s="153">
        <v>0.77959999999999996</v>
      </c>
      <c r="J499" s="34" t="s">
        <v>20</v>
      </c>
      <c r="K499" s="34">
        <v>0.5</v>
      </c>
      <c r="L499" s="34">
        <v>0</v>
      </c>
      <c r="M499" s="181">
        <v>0</v>
      </c>
      <c r="N499" s="34">
        <v>43.5</v>
      </c>
      <c r="O499" s="34">
        <v>-55</v>
      </c>
      <c r="P499" s="34">
        <v>104</v>
      </c>
      <c r="Q499" s="34">
        <v>30</v>
      </c>
      <c r="R499" s="155">
        <v>0</v>
      </c>
      <c r="S499" s="34">
        <v>12.2</v>
      </c>
      <c r="T499" s="34">
        <v>2.84</v>
      </c>
      <c r="U499" s="34">
        <v>1</v>
      </c>
      <c r="V499" s="34">
        <v>1</v>
      </c>
      <c r="W499" s="34">
        <v>100</v>
      </c>
      <c r="X499" s="34">
        <v>0</v>
      </c>
      <c r="Y499" s="34">
        <v>0</v>
      </c>
      <c r="Z499" s="34">
        <v>0.3</v>
      </c>
      <c r="AA499" s="34">
        <v>331</v>
      </c>
      <c r="AB499" s="34">
        <v>363</v>
      </c>
      <c r="AC499" s="34">
        <v>414</v>
      </c>
      <c r="AD499" s="34">
        <v>489</v>
      </c>
      <c r="AE499" s="34">
        <v>1</v>
      </c>
      <c r="AF499" s="34">
        <v>0</v>
      </c>
      <c r="AG499" s="450"/>
      <c r="AH499" s="151">
        <v>0.77500000000000002</v>
      </c>
      <c r="AI499" s="151">
        <v>0.84</v>
      </c>
      <c r="AJ499" s="151">
        <v>42.8</v>
      </c>
      <c r="AK499" s="151">
        <v>100</v>
      </c>
      <c r="AL499" s="151">
        <v>400</v>
      </c>
      <c r="AM499" s="151">
        <v>572</v>
      </c>
      <c r="AN499" s="151">
        <v>0.3</v>
      </c>
      <c r="AO499" s="151">
        <v>1.5</v>
      </c>
      <c r="AP499" s="151">
        <v>-47</v>
      </c>
      <c r="AQ499" s="235"/>
      <c r="AR499" s="152"/>
      <c r="AS499" s="192"/>
      <c r="AT499" s="152"/>
      <c r="AU499" s="152"/>
      <c r="AV499" s="152"/>
      <c r="AW499" s="152"/>
      <c r="AX499" s="152"/>
      <c r="AY499" s="152"/>
      <c r="AZ499" s="152"/>
      <c r="BA499" s="152"/>
      <c r="BB499" s="152"/>
      <c r="BC499" s="152"/>
      <c r="BD499" s="152"/>
      <c r="BE499" s="152"/>
      <c r="BF499" s="152"/>
      <c r="BG499" s="152"/>
      <c r="BH499" s="152"/>
      <c r="BI499" s="152"/>
      <c r="BJ499" s="152"/>
      <c r="BK499" s="152"/>
      <c r="BL499" s="152"/>
      <c r="BM499" s="152"/>
      <c r="BN499" s="152"/>
      <c r="BO499" s="152"/>
      <c r="BP499" s="152"/>
      <c r="BQ499" s="152"/>
      <c r="BR499" s="152"/>
      <c r="BS499" s="152"/>
      <c r="BT499" s="454"/>
      <c r="BU499" s="152"/>
      <c r="BV499" s="152"/>
      <c r="BW499" s="152"/>
      <c r="BX499" s="152"/>
      <c r="BY499" s="152"/>
      <c r="BZ499" s="152"/>
      <c r="CA499" s="152"/>
      <c r="CB499" s="152"/>
      <c r="CC499" s="152"/>
    </row>
    <row r="500" spans="1:81" x14ac:dyDescent="0.25">
      <c r="A500" s="44">
        <f t="shared" si="46"/>
        <v>2015</v>
      </c>
      <c r="B500" s="44" t="str">
        <f t="shared" si="46"/>
        <v>AGOSTO</v>
      </c>
      <c r="C500" s="44">
        <v>19</v>
      </c>
      <c r="D500" s="44" t="str">
        <f t="shared" si="45"/>
        <v>AGOSTO 2015 / 18</v>
      </c>
    </row>
    <row r="501" spans="1:81" x14ac:dyDescent="0.25">
      <c r="A501" s="44">
        <f t="shared" si="46"/>
        <v>2015</v>
      </c>
      <c r="B501" s="44" t="str">
        <f t="shared" si="46"/>
        <v>AGOSTO</v>
      </c>
      <c r="C501" s="44">
        <v>20</v>
      </c>
      <c r="D501" s="44" t="str">
        <f t="shared" si="45"/>
        <v>AGOSTO 2015 / 19</v>
      </c>
    </row>
    <row r="502" spans="1:81" x14ac:dyDescent="0.25">
      <c r="A502" s="44">
        <f t="shared" si="46"/>
        <v>2015</v>
      </c>
      <c r="B502" s="44" t="str">
        <f t="shared" si="46"/>
        <v>AGOSTO</v>
      </c>
      <c r="C502" s="44">
        <v>21</v>
      </c>
      <c r="D502" s="44" t="str">
        <f t="shared" si="45"/>
        <v>AGOSTO 2015 / 20</v>
      </c>
    </row>
    <row r="503" spans="1:81" x14ac:dyDescent="0.25">
      <c r="A503" s="44">
        <f t="shared" si="46"/>
        <v>2015</v>
      </c>
      <c r="B503" s="44" t="str">
        <f t="shared" si="46"/>
        <v>AGOSTO</v>
      </c>
      <c r="C503" s="44">
        <v>22</v>
      </c>
      <c r="D503" s="44" t="str">
        <f t="shared" si="45"/>
        <v>AGOSTO 2015 / 21</v>
      </c>
    </row>
    <row r="504" spans="1:81" x14ac:dyDescent="0.25">
      <c r="A504" s="44">
        <f t="shared" si="46"/>
        <v>2015</v>
      </c>
      <c r="B504" s="44" t="str">
        <f t="shared" si="46"/>
        <v>AGOSTO</v>
      </c>
      <c r="C504" s="44">
        <v>23</v>
      </c>
      <c r="D504" s="44" t="str">
        <f t="shared" si="45"/>
        <v>AGOSTO 2015 / 22</v>
      </c>
    </row>
    <row r="505" spans="1:81" x14ac:dyDescent="0.25">
      <c r="A505" s="44">
        <f t="shared" si="46"/>
        <v>2015</v>
      </c>
      <c r="B505" s="44" t="str">
        <f t="shared" si="46"/>
        <v>AGOSTO</v>
      </c>
      <c r="C505" s="44">
        <v>24</v>
      </c>
      <c r="D505" s="44" t="str">
        <f t="shared" si="45"/>
        <v>AGOSTO 2015 / 23</v>
      </c>
    </row>
    <row r="506" spans="1:81" x14ac:dyDescent="0.25">
      <c r="A506" s="44">
        <f t="shared" si="46"/>
        <v>2015</v>
      </c>
      <c r="B506" s="44" t="str">
        <f t="shared" si="46"/>
        <v>AGOSTO</v>
      </c>
      <c r="C506" s="44">
        <v>25</v>
      </c>
      <c r="D506" s="44" t="str">
        <f t="shared" si="45"/>
        <v>AGOSTO 2015 / 24</v>
      </c>
    </row>
    <row r="507" spans="1:81" x14ac:dyDescent="0.25">
      <c r="A507" s="44">
        <f t="shared" si="46"/>
        <v>2015</v>
      </c>
      <c r="B507" s="44" t="str">
        <f t="shared" si="46"/>
        <v>AGOSTO</v>
      </c>
      <c r="C507" s="44">
        <v>26</v>
      </c>
      <c r="D507" s="44" t="str">
        <f t="shared" si="45"/>
        <v>AGOSTO 2015 / 25</v>
      </c>
    </row>
    <row r="508" spans="1:81" x14ac:dyDescent="0.25">
      <c r="A508" s="44">
        <f t="shared" si="46"/>
        <v>2015</v>
      </c>
      <c r="B508" s="44" t="str">
        <f t="shared" si="46"/>
        <v>AGOSTO</v>
      </c>
      <c r="C508" s="44">
        <v>27</v>
      </c>
      <c r="D508" s="44" t="str">
        <f t="shared" si="45"/>
        <v>AGOSTO 2015 / 26</v>
      </c>
    </row>
    <row r="509" spans="1:81" x14ac:dyDescent="0.25">
      <c r="A509" s="44">
        <f t="shared" si="46"/>
        <v>2015</v>
      </c>
      <c r="B509" s="44" t="str">
        <f t="shared" si="46"/>
        <v>AGOSTO</v>
      </c>
      <c r="C509" s="44">
        <v>28</v>
      </c>
      <c r="D509" s="44" t="str">
        <f t="shared" si="45"/>
        <v>AGOSTO 2015 / 27</v>
      </c>
    </row>
    <row r="510" spans="1:81" x14ac:dyDescent="0.25">
      <c r="A510" s="44">
        <f t="shared" si="46"/>
        <v>2015</v>
      </c>
      <c r="B510" s="44" t="str">
        <f t="shared" si="46"/>
        <v>AGOSTO</v>
      </c>
      <c r="C510" s="44">
        <v>29</v>
      </c>
      <c r="D510" s="44" t="str">
        <f t="shared" si="45"/>
        <v>AGOSTO 2015 / 28</v>
      </c>
    </row>
    <row r="511" spans="1:81" x14ac:dyDescent="0.25">
      <c r="A511" s="44">
        <f t="shared" si="46"/>
        <v>2015</v>
      </c>
      <c r="B511" s="44" t="str">
        <f t="shared" si="46"/>
        <v>AGOSTO</v>
      </c>
      <c r="C511" s="44">
        <v>30</v>
      </c>
      <c r="D511" s="44" t="str">
        <f t="shared" si="45"/>
        <v>AGOSTO 2015 / 29</v>
      </c>
    </row>
    <row r="512" spans="1:81" x14ac:dyDescent="0.25">
      <c r="A512" s="44">
        <f t="shared" si="46"/>
        <v>2015</v>
      </c>
      <c r="B512" s="44" t="str">
        <f t="shared" si="46"/>
        <v>AGOSTO</v>
      </c>
      <c r="C512" s="44">
        <v>31</v>
      </c>
      <c r="D512" s="44" t="str">
        <f t="shared" si="45"/>
        <v>AGOSTO 2015 / 30</v>
      </c>
    </row>
    <row r="513" spans="1:81" s="206" customFormat="1" x14ac:dyDescent="0.25">
      <c r="D513" s="44" t="str">
        <f t="shared" si="45"/>
        <v>AGOSTO 2015 / 31</v>
      </c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55"/>
      <c r="AB513" s="44"/>
      <c r="AC513" s="44"/>
      <c r="AD513" s="44"/>
      <c r="AE513" s="44"/>
      <c r="AF513" s="44"/>
      <c r="AG513" s="417"/>
      <c r="AH513" s="44"/>
      <c r="AI513" s="44"/>
      <c r="AJ513" s="44"/>
      <c r="AK513" s="44"/>
      <c r="AL513" s="44"/>
      <c r="AM513" s="44"/>
      <c r="AN513" s="44"/>
      <c r="AO513" s="44"/>
      <c r="AP513" s="44"/>
      <c r="AQ513" s="207"/>
      <c r="AR513" s="44"/>
      <c r="AS513" s="44"/>
      <c r="AT513" s="44"/>
      <c r="AU513" s="44"/>
      <c r="AV513" s="44"/>
      <c r="AW513" s="44"/>
      <c r="AX513" s="55"/>
      <c r="AY513" s="44"/>
      <c r="AZ513" s="44"/>
      <c r="BA513" s="44"/>
      <c r="BB513" s="44"/>
      <c r="BC513" s="44"/>
      <c r="BD513" s="44"/>
      <c r="BE513" s="44"/>
      <c r="BF513" s="44"/>
      <c r="BG513" s="44"/>
      <c r="BH513" s="44"/>
      <c r="BI513" s="44"/>
      <c r="BJ513" s="44"/>
      <c r="BK513" s="44"/>
      <c r="BL513" s="44"/>
      <c r="BM513" s="44"/>
      <c r="BN513" s="44"/>
      <c r="BO513" s="44"/>
      <c r="BP513" s="44"/>
      <c r="BQ513" s="44"/>
      <c r="BR513" s="44"/>
      <c r="BS513" s="44"/>
      <c r="BT513" s="411"/>
      <c r="BU513" s="44"/>
      <c r="BV513" s="55"/>
      <c r="BW513" s="44"/>
      <c r="BX513" s="44"/>
      <c r="BY513" s="44"/>
      <c r="BZ513" s="44"/>
      <c r="CA513" s="44"/>
      <c r="CB513" s="44"/>
      <c r="CC513" s="44"/>
    </row>
    <row r="514" spans="1:81" ht="15.75" x14ac:dyDescent="0.25">
      <c r="A514" s="44">
        <v>2015</v>
      </c>
      <c r="B514" s="44" t="s">
        <v>235</v>
      </c>
      <c r="C514" s="44">
        <v>1</v>
      </c>
      <c r="D514" s="208" t="s">
        <v>228</v>
      </c>
      <c r="E514" s="209">
        <f>IFERROR(AVERAGE(E483:E513),"")</f>
        <v>9</v>
      </c>
      <c r="F514" s="209">
        <f>IFERROR(AVERAGE(F483:F513),"")</f>
        <v>42232.352941176468</v>
      </c>
      <c r="G514" s="209">
        <f>IFERROR(AVERAGE(G483:G513),"")</f>
        <v>55927</v>
      </c>
      <c r="H514" s="209" t="str">
        <f>IFERROR(AVERAGE(H483:H513),"")</f>
        <v/>
      </c>
      <c r="I514" s="209">
        <f>IFERROR(AVERAGE(I483:I513),"")</f>
        <v>0.77965882352941185</v>
      </c>
      <c r="J514" s="209" t="str">
        <f t="shared" ref="J514:BU514" si="47">IFERROR(AVERAGE(J483:J513),"")</f>
        <v/>
      </c>
      <c r="K514" s="209">
        <f t="shared" si="47"/>
        <v>0.5</v>
      </c>
      <c r="L514" s="209">
        <f t="shared" si="47"/>
        <v>0</v>
      </c>
      <c r="M514" s="209">
        <f t="shared" si="47"/>
        <v>0</v>
      </c>
      <c r="N514" s="209">
        <f t="shared" si="47"/>
        <v>43.5</v>
      </c>
      <c r="O514" s="209">
        <f t="shared" si="47"/>
        <v>-54.411764705882355</v>
      </c>
      <c r="P514" s="209">
        <f t="shared" si="47"/>
        <v>104.29411764705883</v>
      </c>
      <c r="Q514" s="209">
        <f t="shared" si="47"/>
        <v>30</v>
      </c>
      <c r="R514" s="209">
        <f t="shared" si="47"/>
        <v>0</v>
      </c>
      <c r="S514" s="209">
        <f t="shared" si="47"/>
        <v>12.164705882352939</v>
      </c>
      <c r="T514" s="209">
        <f t="shared" si="47"/>
        <v>2.998235294117646</v>
      </c>
      <c r="U514" s="209">
        <f t="shared" si="47"/>
        <v>1</v>
      </c>
      <c r="V514" s="209">
        <f t="shared" si="47"/>
        <v>1</v>
      </c>
      <c r="W514" s="209">
        <f t="shared" si="47"/>
        <v>100</v>
      </c>
      <c r="X514" s="209">
        <f t="shared" si="47"/>
        <v>0</v>
      </c>
      <c r="Y514" s="209">
        <f t="shared" si="47"/>
        <v>0</v>
      </c>
      <c r="Z514" s="209">
        <f t="shared" si="47"/>
        <v>0.30588235294117638</v>
      </c>
      <c r="AA514" s="209">
        <f t="shared" si="47"/>
        <v>329.58823529411762</v>
      </c>
      <c r="AB514" s="209">
        <f t="shared" si="47"/>
        <v>363.29411764705884</v>
      </c>
      <c r="AC514" s="209">
        <f t="shared" si="47"/>
        <v>415.23529411764707</v>
      </c>
      <c r="AD514" s="209">
        <f t="shared" si="47"/>
        <v>487.1764705882353</v>
      </c>
      <c r="AE514" s="209">
        <f t="shared" si="47"/>
        <v>1.1764705882352942</v>
      </c>
      <c r="AF514" s="209">
        <f t="shared" si="47"/>
        <v>0</v>
      </c>
      <c r="AG514" s="418" t="str">
        <f t="shared" si="47"/>
        <v/>
      </c>
      <c r="AH514" s="209">
        <f t="shared" si="47"/>
        <v>0.77500000000000024</v>
      </c>
      <c r="AI514" s="209">
        <f t="shared" si="47"/>
        <v>0.84</v>
      </c>
      <c r="AJ514" s="209">
        <f t="shared" si="47"/>
        <v>42.79999999999999</v>
      </c>
      <c r="AK514" s="209">
        <f t="shared" si="47"/>
        <v>100</v>
      </c>
      <c r="AL514" s="209">
        <f t="shared" si="47"/>
        <v>400</v>
      </c>
      <c r="AM514" s="209">
        <f t="shared" si="47"/>
        <v>572</v>
      </c>
      <c r="AN514" s="209">
        <f t="shared" si="47"/>
        <v>0.29999999999999993</v>
      </c>
      <c r="AO514" s="209">
        <f t="shared" si="47"/>
        <v>1.5</v>
      </c>
      <c r="AP514" s="209">
        <f t="shared" si="47"/>
        <v>-47</v>
      </c>
      <c r="AQ514" s="209" t="str">
        <f t="shared" si="47"/>
        <v/>
      </c>
      <c r="AR514" s="209">
        <f t="shared" si="47"/>
        <v>8</v>
      </c>
      <c r="AS514" s="209">
        <f t="shared" si="47"/>
        <v>42232.133333333331</v>
      </c>
      <c r="AT514" s="209">
        <f t="shared" si="47"/>
        <v>55894.400000000001</v>
      </c>
      <c r="AU514" s="209" t="str">
        <f t="shared" si="47"/>
        <v/>
      </c>
      <c r="AV514" s="209">
        <f t="shared" si="47"/>
        <v>0.78072666666666679</v>
      </c>
      <c r="AW514" s="209" t="str">
        <f t="shared" si="47"/>
        <v/>
      </c>
      <c r="AX514" s="210">
        <f t="shared" si="47"/>
        <v>1</v>
      </c>
      <c r="AY514" s="209">
        <f t="shared" si="47"/>
        <v>9.3333333333333324E-3</v>
      </c>
      <c r="AZ514" s="209">
        <f t="shared" si="47"/>
        <v>0</v>
      </c>
      <c r="BA514" s="209">
        <f t="shared" si="47"/>
        <v>43.5</v>
      </c>
      <c r="BB514" s="209">
        <f t="shared" si="47"/>
        <v>-51.673333333333325</v>
      </c>
      <c r="BC514" s="209">
        <f t="shared" si="47"/>
        <v>107.33333333333333</v>
      </c>
      <c r="BD514" s="209">
        <f t="shared" si="47"/>
        <v>29</v>
      </c>
      <c r="BE514" s="209">
        <f t="shared" si="47"/>
        <v>1.2000000000000002E-2</v>
      </c>
      <c r="BF514" s="209">
        <f t="shared" si="47"/>
        <v>13.480000000000002</v>
      </c>
      <c r="BG514" s="209">
        <f t="shared" si="47"/>
        <v>3.3599999999999994</v>
      </c>
      <c r="BH514" s="209">
        <f t="shared" si="47"/>
        <v>1</v>
      </c>
      <c r="BI514" s="209">
        <f t="shared" si="47"/>
        <v>1</v>
      </c>
      <c r="BJ514" s="209">
        <f t="shared" si="47"/>
        <v>99.2</v>
      </c>
      <c r="BK514" s="209">
        <f t="shared" si="47"/>
        <v>0</v>
      </c>
      <c r="BL514" s="209">
        <f t="shared" si="47"/>
        <v>0.93333333333333335</v>
      </c>
      <c r="BM514" s="209">
        <f t="shared" si="47"/>
        <v>0.27333333333333332</v>
      </c>
      <c r="BN514" s="209">
        <f t="shared" si="47"/>
        <v>337.66666666666669</v>
      </c>
      <c r="BO514" s="209">
        <f t="shared" si="47"/>
        <v>374.66666666666669</v>
      </c>
      <c r="BP514" s="209">
        <f t="shared" si="47"/>
        <v>414.6</v>
      </c>
      <c r="BQ514" s="209">
        <f t="shared" si="47"/>
        <v>462.26666666666665</v>
      </c>
      <c r="BR514" s="209">
        <f t="shared" si="47"/>
        <v>0</v>
      </c>
      <c r="BS514" s="209">
        <f t="shared" si="47"/>
        <v>1.0333333333333334</v>
      </c>
      <c r="BT514" s="412" t="str">
        <f t="shared" si="47"/>
        <v/>
      </c>
      <c r="BU514" s="209">
        <f t="shared" si="47"/>
        <v>0.77500000000000024</v>
      </c>
      <c r="BV514" s="210">
        <f>IFERROR(AVERAGE(BV483:BV513),"")</f>
        <v>0.84</v>
      </c>
      <c r="BW514" s="206"/>
      <c r="BX514" s="206"/>
      <c r="BY514" s="206"/>
      <c r="BZ514" s="206"/>
      <c r="CA514" s="206"/>
      <c r="CB514" s="206"/>
      <c r="CC514" s="206"/>
    </row>
    <row r="515" spans="1:81" x14ac:dyDescent="0.25">
      <c r="A515" s="44">
        <f>A514</f>
        <v>2015</v>
      </c>
      <c r="B515" s="44" t="str">
        <f>B514</f>
        <v>SEPTIEMBRE</v>
      </c>
      <c r="C515" s="44">
        <v>2</v>
      </c>
      <c r="D515" s="44" t="str">
        <f t="shared" ref="D515:D545" si="48">B514&amp;" "&amp;A514&amp;" / "&amp;C514</f>
        <v>SEPTIEMBRE 2015 / 1</v>
      </c>
      <c r="E515" s="178">
        <v>1</v>
      </c>
      <c r="F515" s="185">
        <v>42250</v>
      </c>
      <c r="G515" s="179">
        <v>56500</v>
      </c>
      <c r="H515" s="33" t="s">
        <v>132</v>
      </c>
      <c r="I515" s="153">
        <v>0.78</v>
      </c>
      <c r="J515" s="34" t="s">
        <v>20</v>
      </c>
      <c r="K515" s="34">
        <v>0.5</v>
      </c>
      <c r="L515" s="34">
        <v>0</v>
      </c>
      <c r="M515" s="34">
        <v>0</v>
      </c>
      <c r="N515" s="34">
        <v>43.5</v>
      </c>
      <c r="O515" s="34">
        <v>-55</v>
      </c>
      <c r="P515" s="34">
        <v>104</v>
      </c>
      <c r="Q515" s="34">
        <v>30</v>
      </c>
      <c r="R515" s="155">
        <v>0</v>
      </c>
      <c r="S515" s="34">
        <v>12.1</v>
      </c>
      <c r="T515" s="34">
        <v>3.03</v>
      </c>
      <c r="U515" s="34">
        <v>1</v>
      </c>
      <c r="V515" s="34">
        <v>1</v>
      </c>
      <c r="W515" s="34">
        <v>100</v>
      </c>
      <c r="X515" s="34">
        <v>0</v>
      </c>
      <c r="Y515" s="34">
        <v>0</v>
      </c>
      <c r="Z515" s="34">
        <v>0.3</v>
      </c>
      <c r="AA515" s="34">
        <v>332</v>
      </c>
      <c r="AB515" s="34">
        <v>364</v>
      </c>
      <c r="AC515" s="34">
        <v>415</v>
      </c>
      <c r="AD515" s="34">
        <v>491</v>
      </c>
      <c r="AE515" s="34">
        <v>1.5</v>
      </c>
      <c r="AF515" s="34">
        <v>0</v>
      </c>
      <c r="AG515" s="450"/>
      <c r="AH515" s="151">
        <v>0.77500000000000002</v>
      </c>
      <c r="AI515" s="151">
        <v>0.84</v>
      </c>
      <c r="AJ515" s="151">
        <v>42.8</v>
      </c>
      <c r="AK515" s="151">
        <v>100</v>
      </c>
      <c r="AL515" s="151">
        <v>400</v>
      </c>
      <c r="AM515" s="151">
        <v>572</v>
      </c>
      <c r="AN515" s="151">
        <v>0.3</v>
      </c>
      <c r="AO515" s="151">
        <v>1.5</v>
      </c>
      <c r="AP515" s="151">
        <v>-47</v>
      </c>
      <c r="AQ515" s="235"/>
      <c r="AR515" s="178">
        <v>1</v>
      </c>
      <c r="AS515" s="185">
        <v>42248</v>
      </c>
      <c r="AT515" s="179">
        <v>56413</v>
      </c>
      <c r="AU515" s="33" t="s">
        <v>131</v>
      </c>
      <c r="AV515" s="153">
        <v>0.78039999999999998</v>
      </c>
      <c r="AW515" s="34" t="s">
        <v>20</v>
      </c>
      <c r="AX515" s="34">
        <v>1</v>
      </c>
      <c r="AY515" s="34">
        <v>0.01</v>
      </c>
      <c r="AZ515" s="34">
        <v>0</v>
      </c>
      <c r="BA515" s="34">
        <v>43.5</v>
      </c>
      <c r="BB515" s="34">
        <v>-51</v>
      </c>
      <c r="BC515" s="34">
        <v>106</v>
      </c>
      <c r="BD515" s="34">
        <v>29</v>
      </c>
      <c r="BE515" s="155">
        <v>1.2E-2</v>
      </c>
      <c r="BF515" s="34">
        <v>14</v>
      </c>
      <c r="BG515" s="34">
        <v>3.3</v>
      </c>
      <c r="BH515" s="34">
        <v>1</v>
      </c>
      <c r="BI515" s="34">
        <v>1</v>
      </c>
      <c r="BJ515" s="34">
        <v>99</v>
      </c>
      <c r="BK515" s="34">
        <v>0</v>
      </c>
      <c r="BL515" s="34">
        <v>1</v>
      </c>
      <c r="BM515" s="34">
        <v>0.1</v>
      </c>
      <c r="BN515" s="34">
        <v>342</v>
      </c>
      <c r="BO515" s="34">
        <v>376</v>
      </c>
      <c r="BP515" s="34">
        <v>419</v>
      </c>
      <c r="BQ515" s="34">
        <v>460</v>
      </c>
      <c r="BR515" s="34">
        <v>0</v>
      </c>
      <c r="BS515" s="34">
        <v>1.5</v>
      </c>
      <c r="BT515" s="453"/>
      <c r="BU515" s="151">
        <v>0.77500000000000002</v>
      </c>
      <c r="BV515" s="151">
        <v>0.84</v>
      </c>
      <c r="BW515" s="151">
        <v>42.8</v>
      </c>
      <c r="BX515" s="151">
        <v>100</v>
      </c>
      <c r="BY515" s="151">
        <v>400</v>
      </c>
      <c r="BZ515" s="151">
        <v>572</v>
      </c>
      <c r="CA515" s="151">
        <v>0.3</v>
      </c>
      <c r="CB515" s="151">
        <v>1.5</v>
      </c>
      <c r="CC515" s="151">
        <v>-47</v>
      </c>
    </row>
    <row r="516" spans="1:81" x14ac:dyDescent="0.25">
      <c r="A516" s="44">
        <f t="shared" ref="A516:B544" si="49">A515</f>
        <v>2015</v>
      </c>
      <c r="B516" s="44" t="str">
        <f t="shared" si="49"/>
        <v>SEPTIEMBRE</v>
      </c>
      <c r="C516" s="44">
        <v>3</v>
      </c>
      <c r="D516" s="44" t="str">
        <f t="shared" si="48"/>
        <v>SEPTIEMBRE 2015 / 2</v>
      </c>
      <c r="E516" s="178">
        <v>2</v>
      </c>
      <c r="F516" s="185">
        <v>42252</v>
      </c>
      <c r="G516" s="179">
        <v>56540</v>
      </c>
      <c r="H516" s="34" t="s">
        <v>130</v>
      </c>
      <c r="I516" s="153">
        <v>0.78</v>
      </c>
      <c r="J516" s="34" t="s">
        <v>20</v>
      </c>
      <c r="K516" s="34">
        <v>0.5</v>
      </c>
      <c r="L516" s="34">
        <v>0</v>
      </c>
      <c r="M516" s="34">
        <v>0</v>
      </c>
      <c r="N516" s="34">
        <v>43.5</v>
      </c>
      <c r="O516" s="34">
        <v>-54.5</v>
      </c>
      <c r="P516" s="34">
        <v>104</v>
      </c>
      <c r="Q516" s="34">
        <v>30</v>
      </c>
      <c r="R516" s="155">
        <v>0</v>
      </c>
      <c r="S516" s="34">
        <v>12.1</v>
      </c>
      <c r="T516" s="34">
        <v>3.02</v>
      </c>
      <c r="U516" s="34">
        <v>1</v>
      </c>
      <c r="V516" s="34">
        <v>1</v>
      </c>
      <c r="W516" s="34">
        <v>100</v>
      </c>
      <c r="X516" s="34">
        <v>0</v>
      </c>
      <c r="Y516" s="34">
        <v>0</v>
      </c>
      <c r="Z516" s="34">
        <v>0.3</v>
      </c>
      <c r="AA516" s="34">
        <v>333</v>
      </c>
      <c r="AB516" s="34">
        <v>365</v>
      </c>
      <c r="AC516" s="34">
        <v>415</v>
      </c>
      <c r="AD516" s="34">
        <v>493</v>
      </c>
      <c r="AE516" s="34">
        <v>1</v>
      </c>
      <c r="AF516" s="34">
        <v>0</v>
      </c>
      <c r="AG516" s="450"/>
      <c r="AH516" s="151">
        <v>0.77500000000000002</v>
      </c>
      <c r="AI516" s="151">
        <v>0.84</v>
      </c>
      <c r="AJ516" s="151">
        <v>42.8</v>
      </c>
      <c r="AK516" s="151">
        <v>100</v>
      </c>
      <c r="AL516" s="151">
        <v>400</v>
      </c>
      <c r="AM516" s="151">
        <v>572</v>
      </c>
      <c r="AN516" s="151">
        <v>0.3</v>
      </c>
      <c r="AO516" s="151">
        <v>1.5</v>
      </c>
      <c r="AP516" s="151">
        <v>-47</v>
      </c>
      <c r="AQ516" s="235"/>
      <c r="AR516" s="178">
        <v>2</v>
      </c>
      <c r="AS516" s="185">
        <v>42250</v>
      </c>
      <c r="AT516" s="179">
        <v>56460</v>
      </c>
      <c r="AU516" s="34" t="s">
        <v>132</v>
      </c>
      <c r="AV516" s="153">
        <v>0.78090000000000004</v>
      </c>
      <c r="AW516" s="34" t="s">
        <v>20</v>
      </c>
      <c r="AX516" s="34">
        <v>1</v>
      </c>
      <c r="AY516" s="34">
        <v>0.01</v>
      </c>
      <c r="AZ516" s="34">
        <v>0</v>
      </c>
      <c r="BA516" s="34">
        <v>43.5</v>
      </c>
      <c r="BB516" s="34">
        <v>-51.4</v>
      </c>
      <c r="BC516" s="34">
        <v>108</v>
      </c>
      <c r="BD516" s="34">
        <v>29</v>
      </c>
      <c r="BE516" s="155">
        <v>1.2E-2</v>
      </c>
      <c r="BF516" s="34">
        <v>14</v>
      </c>
      <c r="BG516" s="34">
        <v>3.4</v>
      </c>
      <c r="BH516" s="34">
        <v>1</v>
      </c>
      <c r="BI516" s="34">
        <v>1</v>
      </c>
      <c r="BJ516" s="34">
        <v>99</v>
      </c>
      <c r="BK516" s="34">
        <v>0</v>
      </c>
      <c r="BL516" s="34">
        <v>1</v>
      </c>
      <c r="BM516" s="34">
        <v>0.2</v>
      </c>
      <c r="BN516" s="34">
        <v>342</v>
      </c>
      <c r="BO516" s="34">
        <v>376</v>
      </c>
      <c r="BP516" s="34">
        <v>417</v>
      </c>
      <c r="BQ516" s="34">
        <v>462</v>
      </c>
      <c r="BR516" s="34">
        <v>0</v>
      </c>
      <c r="BS516" s="34">
        <v>1</v>
      </c>
      <c r="BT516" s="453"/>
      <c r="BU516" s="151">
        <v>0.77500000000000002</v>
      </c>
      <c r="BV516" s="151">
        <v>0.84</v>
      </c>
      <c r="BW516" s="151">
        <v>42.8</v>
      </c>
      <c r="BX516" s="151">
        <v>100</v>
      </c>
      <c r="BY516" s="151">
        <v>400</v>
      </c>
      <c r="BZ516" s="151">
        <v>572</v>
      </c>
      <c r="CA516" s="151">
        <v>0.3</v>
      </c>
      <c r="CB516" s="151">
        <v>1.5</v>
      </c>
      <c r="CC516" s="151">
        <v>-47</v>
      </c>
    </row>
    <row r="517" spans="1:81" x14ac:dyDescent="0.25">
      <c r="A517" s="44">
        <f t="shared" si="49"/>
        <v>2015</v>
      </c>
      <c r="B517" s="44" t="str">
        <f t="shared" si="49"/>
        <v>SEPTIEMBRE</v>
      </c>
      <c r="C517" s="44">
        <v>4</v>
      </c>
      <c r="D517" s="44" t="str">
        <f t="shared" si="48"/>
        <v>SEPTIEMBRE 2015 / 3</v>
      </c>
      <c r="E517" s="178">
        <v>3</v>
      </c>
      <c r="F517" s="185">
        <v>42255</v>
      </c>
      <c r="G517" s="179">
        <v>56595</v>
      </c>
      <c r="H517" s="34" t="s">
        <v>131</v>
      </c>
      <c r="I517" s="153">
        <v>0.77959999999999996</v>
      </c>
      <c r="J517" s="34" t="s">
        <v>20</v>
      </c>
      <c r="K517" s="34">
        <v>0.5</v>
      </c>
      <c r="L517" s="34">
        <v>0</v>
      </c>
      <c r="M517" s="34">
        <v>0</v>
      </c>
      <c r="N517" s="34">
        <v>43.5</v>
      </c>
      <c r="O517" s="34">
        <v>-55.5</v>
      </c>
      <c r="P517" s="34">
        <v>104</v>
      </c>
      <c r="Q517" s="34">
        <v>30</v>
      </c>
      <c r="R517" s="155">
        <v>0</v>
      </c>
      <c r="S517" s="34">
        <v>12.1</v>
      </c>
      <c r="T517" s="34">
        <v>2.99</v>
      </c>
      <c r="U517" s="34">
        <v>1</v>
      </c>
      <c r="V517" s="34">
        <v>1</v>
      </c>
      <c r="W517" s="34">
        <v>100</v>
      </c>
      <c r="X517" s="34">
        <v>0</v>
      </c>
      <c r="Y517" s="34">
        <v>0</v>
      </c>
      <c r="Z517" s="34">
        <v>0.3</v>
      </c>
      <c r="AA517" s="34">
        <v>330</v>
      </c>
      <c r="AB517" s="34">
        <v>364</v>
      </c>
      <c r="AC517" s="34">
        <v>414</v>
      </c>
      <c r="AD517" s="34">
        <v>489</v>
      </c>
      <c r="AE517" s="34">
        <v>1.5</v>
      </c>
      <c r="AF517" s="34">
        <v>0</v>
      </c>
      <c r="AG517" s="450"/>
      <c r="AH517" s="151">
        <v>0.77500000000000002</v>
      </c>
      <c r="AI517" s="151">
        <v>0.84</v>
      </c>
      <c r="AJ517" s="151">
        <v>42.8</v>
      </c>
      <c r="AK517" s="151">
        <v>100</v>
      </c>
      <c r="AL517" s="151">
        <v>400</v>
      </c>
      <c r="AM517" s="151">
        <v>572</v>
      </c>
      <c r="AN517" s="151">
        <v>0.3</v>
      </c>
      <c r="AO517" s="151">
        <v>1.5</v>
      </c>
      <c r="AP517" s="151">
        <v>-47</v>
      </c>
      <c r="AQ517" s="235"/>
      <c r="AR517" s="178">
        <v>3</v>
      </c>
      <c r="AS517" s="185">
        <v>42250</v>
      </c>
      <c r="AT517" s="179">
        <v>56461</v>
      </c>
      <c r="AU517" s="34" t="s">
        <v>156</v>
      </c>
      <c r="AV517" s="153">
        <v>0.78</v>
      </c>
      <c r="AW517" s="34" t="s">
        <v>20</v>
      </c>
      <c r="AX517" s="34">
        <v>1</v>
      </c>
      <c r="AY517" s="34">
        <v>0.01</v>
      </c>
      <c r="AZ517" s="34">
        <v>0</v>
      </c>
      <c r="BA517" s="34">
        <v>43.5</v>
      </c>
      <c r="BB517" s="34">
        <v>-51</v>
      </c>
      <c r="BC517" s="34">
        <v>110</v>
      </c>
      <c r="BD517" s="34">
        <v>29</v>
      </c>
      <c r="BE517" s="155">
        <v>1.2E-2</v>
      </c>
      <c r="BF517" s="34">
        <v>14</v>
      </c>
      <c r="BG517" s="34">
        <v>3.3</v>
      </c>
      <c r="BH517" s="34">
        <v>1</v>
      </c>
      <c r="BI517" s="34">
        <v>1</v>
      </c>
      <c r="BJ517" s="34">
        <v>99</v>
      </c>
      <c r="BK517" s="34">
        <v>0</v>
      </c>
      <c r="BL517" s="34">
        <v>1</v>
      </c>
      <c r="BM517" s="34">
        <v>0.6</v>
      </c>
      <c r="BN517" s="34">
        <v>342</v>
      </c>
      <c r="BO517" s="34">
        <v>376</v>
      </c>
      <c r="BP517" s="34">
        <v>415</v>
      </c>
      <c r="BQ517" s="34">
        <v>457</v>
      </c>
      <c r="BR517" s="34">
        <v>0</v>
      </c>
      <c r="BS517" s="34">
        <v>1.5</v>
      </c>
      <c r="BT517" s="453"/>
      <c r="BU517" s="151">
        <v>0.77500000000000002</v>
      </c>
      <c r="BV517" s="151">
        <v>0.84</v>
      </c>
      <c r="BW517" s="151">
        <v>42.8</v>
      </c>
      <c r="BX517" s="151">
        <v>100</v>
      </c>
      <c r="BY517" s="151">
        <v>400</v>
      </c>
      <c r="BZ517" s="151">
        <v>572</v>
      </c>
      <c r="CA517" s="151">
        <v>0.3</v>
      </c>
      <c r="CB517" s="151">
        <v>1.5</v>
      </c>
      <c r="CC517" s="151">
        <v>-47</v>
      </c>
    </row>
    <row r="518" spans="1:81" x14ac:dyDescent="0.25">
      <c r="A518" s="44">
        <f t="shared" si="49"/>
        <v>2015</v>
      </c>
      <c r="B518" s="44" t="str">
        <f t="shared" si="49"/>
        <v>SEPTIEMBRE</v>
      </c>
      <c r="C518" s="44">
        <v>5</v>
      </c>
      <c r="D518" s="44" t="str">
        <f t="shared" si="48"/>
        <v>SEPTIEMBRE 2015 / 4</v>
      </c>
      <c r="E518" s="178">
        <v>4</v>
      </c>
      <c r="F518" s="185">
        <v>42255</v>
      </c>
      <c r="G518" s="179">
        <v>56612</v>
      </c>
      <c r="H518" s="34" t="s">
        <v>131</v>
      </c>
      <c r="I518" s="153">
        <v>0.77959999999999996</v>
      </c>
      <c r="J518" s="34" t="s">
        <v>20</v>
      </c>
      <c r="K518" s="34">
        <v>0.5</v>
      </c>
      <c r="L518" s="34">
        <v>0</v>
      </c>
      <c r="M518" s="34">
        <v>0</v>
      </c>
      <c r="N518" s="34">
        <v>43.5</v>
      </c>
      <c r="O518" s="34">
        <v>-55.5</v>
      </c>
      <c r="P518" s="34">
        <v>104</v>
      </c>
      <c r="Q518" s="34">
        <v>30</v>
      </c>
      <c r="R518" s="155">
        <v>0</v>
      </c>
      <c r="S518" s="34">
        <v>12.1</v>
      </c>
      <c r="T518" s="34">
        <v>2.99</v>
      </c>
      <c r="U518" s="34">
        <v>1</v>
      </c>
      <c r="V518" s="34">
        <v>1</v>
      </c>
      <c r="W518" s="34">
        <v>100</v>
      </c>
      <c r="X518" s="34">
        <v>0</v>
      </c>
      <c r="Y518" s="34">
        <v>0</v>
      </c>
      <c r="Z518" s="34">
        <v>0.3</v>
      </c>
      <c r="AA518" s="34">
        <v>330</v>
      </c>
      <c r="AB518" s="34">
        <v>364</v>
      </c>
      <c r="AC518" s="34">
        <v>414</v>
      </c>
      <c r="AD518" s="34">
        <v>489</v>
      </c>
      <c r="AE518" s="34">
        <v>1.5</v>
      </c>
      <c r="AF518" s="34">
        <v>0</v>
      </c>
      <c r="AG518" s="450"/>
      <c r="AH518" s="151">
        <v>0.77500000000000002</v>
      </c>
      <c r="AI518" s="151">
        <v>0.84</v>
      </c>
      <c r="AJ518" s="151">
        <v>42.8</v>
      </c>
      <c r="AK518" s="151">
        <v>100</v>
      </c>
      <c r="AL518" s="151">
        <v>400</v>
      </c>
      <c r="AM518" s="151">
        <v>572</v>
      </c>
      <c r="AN518" s="151">
        <v>0.3</v>
      </c>
      <c r="AO518" s="151">
        <v>1.5</v>
      </c>
      <c r="AP518" s="151">
        <v>-47</v>
      </c>
      <c r="AQ518" s="235"/>
      <c r="AR518" s="178">
        <v>4</v>
      </c>
      <c r="AS518" s="185">
        <v>42254</v>
      </c>
      <c r="AT518" s="179">
        <v>56553</v>
      </c>
      <c r="AU518" s="34" t="s">
        <v>132</v>
      </c>
      <c r="AV518" s="153">
        <v>0.78049999999999997</v>
      </c>
      <c r="AW518" s="34" t="s">
        <v>20</v>
      </c>
      <c r="AX518" s="34">
        <v>1</v>
      </c>
      <c r="AY518" s="34">
        <v>0.01</v>
      </c>
      <c r="AZ518" s="34">
        <v>0</v>
      </c>
      <c r="BA518" s="34">
        <v>43.5</v>
      </c>
      <c r="BB518" s="34">
        <v>-51</v>
      </c>
      <c r="BC518" s="34">
        <v>108</v>
      </c>
      <c r="BD518" s="34">
        <v>29</v>
      </c>
      <c r="BE518" s="155">
        <v>1.2E-2</v>
      </c>
      <c r="BF518" s="34">
        <v>14</v>
      </c>
      <c r="BG518" s="34">
        <v>3.1</v>
      </c>
      <c r="BH518" s="34">
        <v>1</v>
      </c>
      <c r="BI518" s="34">
        <v>1</v>
      </c>
      <c r="BJ518" s="34">
        <v>99</v>
      </c>
      <c r="BK518" s="34">
        <v>0</v>
      </c>
      <c r="BL518" s="34">
        <v>1</v>
      </c>
      <c r="BM518" s="34">
        <v>0.3</v>
      </c>
      <c r="BN518" s="34">
        <v>338</v>
      </c>
      <c r="BO518" s="34">
        <v>376</v>
      </c>
      <c r="BP518" s="34">
        <v>412</v>
      </c>
      <c r="BQ518" s="34">
        <v>459</v>
      </c>
      <c r="BR518" s="34">
        <v>0</v>
      </c>
      <c r="BS518" s="34">
        <v>1</v>
      </c>
      <c r="BT518" s="453"/>
      <c r="BU518" s="151">
        <v>0.77500000000000002</v>
      </c>
      <c r="BV518" s="151">
        <v>0.84</v>
      </c>
      <c r="BW518" s="151">
        <v>42.8</v>
      </c>
      <c r="BX518" s="151">
        <v>100</v>
      </c>
      <c r="BY518" s="151">
        <v>400</v>
      </c>
      <c r="BZ518" s="151">
        <v>572</v>
      </c>
      <c r="CA518" s="151">
        <v>0.3</v>
      </c>
      <c r="CB518" s="151">
        <v>1.5</v>
      </c>
      <c r="CC518" s="151">
        <v>-47</v>
      </c>
    </row>
    <row r="519" spans="1:81" x14ac:dyDescent="0.25">
      <c r="A519" s="44">
        <f t="shared" si="49"/>
        <v>2015</v>
      </c>
      <c r="B519" s="44" t="str">
        <f t="shared" si="49"/>
        <v>SEPTIEMBRE</v>
      </c>
      <c r="C519" s="44">
        <v>6</v>
      </c>
      <c r="D519" s="44" t="str">
        <f t="shared" si="48"/>
        <v>SEPTIEMBRE 2015 / 5</v>
      </c>
      <c r="E519" s="178">
        <v>5</v>
      </c>
      <c r="F519" s="185">
        <v>42256</v>
      </c>
      <c r="G519" s="179">
        <v>56649</v>
      </c>
      <c r="H519" s="34" t="s">
        <v>130</v>
      </c>
      <c r="I519" s="153">
        <v>0.77959999999999996</v>
      </c>
      <c r="J519" s="34" t="s">
        <v>20</v>
      </c>
      <c r="K519" s="34">
        <v>0.5</v>
      </c>
      <c r="L519" s="34">
        <v>0</v>
      </c>
      <c r="M519" s="34">
        <v>0</v>
      </c>
      <c r="N519" s="34">
        <v>43.5</v>
      </c>
      <c r="O519" s="34">
        <v>-54.5</v>
      </c>
      <c r="P519" s="34">
        <v>105</v>
      </c>
      <c r="Q519" s="34">
        <v>30</v>
      </c>
      <c r="R519" s="155">
        <v>0</v>
      </c>
      <c r="S519" s="34">
        <v>12.1</v>
      </c>
      <c r="T519" s="34">
        <v>2.95</v>
      </c>
      <c r="U519" s="34">
        <v>1</v>
      </c>
      <c r="V519" s="34">
        <v>1</v>
      </c>
      <c r="W519" s="34">
        <v>100</v>
      </c>
      <c r="X519" s="34">
        <v>0</v>
      </c>
      <c r="Y519" s="34">
        <v>0</v>
      </c>
      <c r="Z519" s="34">
        <v>0.3</v>
      </c>
      <c r="AA519" s="34">
        <v>331</v>
      </c>
      <c r="AB519" s="34">
        <v>363</v>
      </c>
      <c r="AC519" s="34">
        <v>415</v>
      </c>
      <c r="AD519" s="34">
        <v>488</v>
      </c>
      <c r="AE519" s="34">
        <v>1.5</v>
      </c>
      <c r="AF519" s="34">
        <v>0</v>
      </c>
      <c r="AG519" s="450"/>
      <c r="AH519" s="151">
        <v>0.77500000000000002</v>
      </c>
      <c r="AI519" s="151">
        <v>0.84</v>
      </c>
      <c r="AJ519" s="151">
        <v>42.8</v>
      </c>
      <c r="AK519" s="151">
        <v>100</v>
      </c>
      <c r="AL519" s="151">
        <v>400</v>
      </c>
      <c r="AM519" s="151">
        <v>572</v>
      </c>
      <c r="AN519" s="151">
        <v>0.3</v>
      </c>
      <c r="AO519" s="151">
        <v>1.5</v>
      </c>
      <c r="AP519" s="151">
        <v>-47</v>
      </c>
      <c r="AQ519" s="235"/>
      <c r="AR519" s="178">
        <v>5</v>
      </c>
      <c r="AS519" s="185">
        <v>42257</v>
      </c>
      <c r="AT519" s="179">
        <v>56626</v>
      </c>
      <c r="AU519" s="34" t="s">
        <v>131</v>
      </c>
      <c r="AV519" s="153">
        <v>0.77880000000000005</v>
      </c>
      <c r="AW519" s="34" t="s">
        <v>20</v>
      </c>
      <c r="AX519" s="34">
        <v>1</v>
      </c>
      <c r="AY519" s="34">
        <v>0.01</v>
      </c>
      <c r="AZ519" s="34">
        <v>0</v>
      </c>
      <c r="BA519" s="34">
        <v>43.5</v>
      </c>
      <c r="BB519" s="34">
        <v>-52</v>
      </c>
      <c r="BC519" s="34">
        <v>105</v>
      </c>
      <c r="BD519" s="34">
        <v>29</v>
      </c>
      <c r="BE519" s="155">
        <v>1.2E-2</v>
      </c>
      <c r="BF519" s="34">
        <v>14</v>
      </c>
      <c r="BG519" s="34">
        <v>3.2</v>
      </c>
      <c r="BH519" s="34">
        <v>1</v>
      </c>
      <c r="BI519" s="34">
        <v>1</v>
      </c>
      <c r="BJ519" s="34">
        <v>100</v>
      </c>
      <c r="BK519" s="34">
        <v>0</v>
      </c>
      <c r="BL519" s="34">
        <v>1</v>
      </c>
      <c r="BM519" s="34">
        <v>0.2</v>
      </c>
      <c r="BN519" s="34">
        <v>336</v>
      </c>
      <c r="BO519" s="34">
        <v>374</v>
      </c>
      <c r="BP519" s="34">
        <v>414</v>
      </c>
      <c r="BQ519" s="34">
        <v>453</v>
      </c>
      <c r="BR519" s="34">
        <v>0</v>
      </c>
      <c r="BS519" s="34">
        <v>1</v>
      </c>
      <c r="BT519" s="453"/>
      <c r="BU519" s="151">
        <v>0.77500000000000002</v>
      </c>
      <c r="BV519" s="151">
        <v>0.84</v>
      </c>
      <c r="BW519" s="151">
        <v>42.8</v>
      </c>
      <c r="BX519" s="151">
        <v>100</v>
      </c>
      <c r="BY519" s="151">
        <v>400</v>
      </c>
      <c r="BZ519" s="151">
        <v>572</v>
      </c>
      <c r="CA519" s="151">
        <v>0.3</v>
      </c>
      <c r="CB519" s="151">
        <v>1.5</v>
      </c>
      <c r="CC519" s="151">
        <v>-47</v>
      </c>
    </row>
    <row r="520" spans="1:81" x14ac:dyDescent="0.25">
      <c r="A520" s="44">
        <f t="shared" si="49"/>
        <v>2015</v>
      </c>
      <c r="B520" s="44" t="str">
        <f t="shared" si="49"/>
        <v>SEPTIEMBRE</v>
      </c>
      <c r="C520" s="44">
        <v>7</v>
      </c>
      <c r="D520" s="44" t="str">
        <f t="shared" si="48"/>
        <v>SEPTIEMBRE 2015 / 6</v>
      </c>
      <c r="E520" s="178">
        <v>6</v>
      </c>
      <c r="F520" s="185">
        <v>42260</v>
      </c>
      <c r="G520" s="179">
        <v>56733</v>
      </c>
      <c r="H520" s="34" t="s">
        <v>132</v>
      </c>
      <c r="I520" s="153">
        <v>0.77959999999999996</v>
      </c>
      <c r="J520" s="34" t="s">
        <v>20</v>
      </c>
      <c r="K520" s="34">
        <v>0.5</v>
      </c>
      <c r="L520" s="34">
        <v>0</v>
      </c>
      <c r="M520" s="34">
        <v>0</v>
      </c>
      <c r="N520" s="34">
        <v>43.5</v>
      </c>
      <c r="O520" s="34">
        <v>-55</v>
      </c>
      <c r="P520" s="34">
        <v>104</v>
      </c>
      <c r="Q520" s="34">
        <v>30</v>
      </c>
      <c r="R520" s="155">
        <v>0</v>
      </c>
      <c r="S520" s="34">
        <v>12.1</v>
      </c>
      <c r="T520" s="34">
        <v>2.95</v>
      </c>
      <c r="U520" s="34">
        <v>1</v>
      </c>
      <c r="V520" s="34">
        <v>1</v>
      </c>
      <c r="W520" s="34">
        <v>100</v>
      </c>
      <c r="X520" s="34">
        <v>0</v>
      </c>
      <c r="Y520" s="34">
        <v>0</v>
      </c>
      <c r="Z520" s="34">
        <v>0.3</v>
      </c>
      <c r="AA520" s="34">
        <v>331</v>
      </c>
      <c r="AB520" s="34">
        <v>364</v>
      </c>
      <c r="AC520" s="34">
        <v>413</v>
      </c>
      <c r="AD520" s="34">
        <v>489</v>
      </c>
      <c r="AE520" s="34">
        <v>1</v>
      </c>
      <c r="AF520" s="34">
        <v>0</v>
      </c>
      <c r="AG520" s="450"/>
      <c r="AH520" s="151">
        <v>0.77500000000000002</v>
      </c>
      <c r="AI520" s="151">
        <v>0.84</v>
      </c>
      <c r="AJ520" s="151">
        <v>42.8</v>
      </c>
      <c r="AK520" s="151">
        <v>100</v>
      </c>
      <c r="AL520" s="151">
        <v>400</v>
      </c>
      <c r="AM520" s="151">
        <v>572</v>
      </c>
      <c r="AN520" s="151">
        <v>0.3</v>
      </c>
      <c r="AO520" s="151">
        <v>1.5</v>
      </c>
      <c r="AP520" s="151">
        <v>-47</v>
      </c>
      <c r="AQ520" s="235"/>
      <c r="AR520" s="178">
        <v>6</v>
      </c>
      <c r="AS520" s="185">
        <v>42258</v>
      </c>
      <c r="AT520" s="179">
        <v>56658</v>
      </c>
      <c r="AU520" s="34" t="s">
        <v>132</v>
      </c>
      <c r="AV520" s="153">
        <v>0.78039999999999998</v>
      </c>
      <c r="AW520" s="34" t="s">
        <v>20</v>
      </c>
      <c r="AX520" s="34">
        <v>1</v>
      </c>
      <c r="AY520" s="34">
        <v>0.01</v>
      </c>
      <c r="AZ520" s="34">
        <v>0</v>
      </c>
      <c r="BA520" s="34">
        <v>43.5</v>
      </c>
      <c r="BB520" s="34">
        <v>-51.7</v>
      </c>
      <c r="BC520" s="34">
        <v>108</v>
      </c>
      <c r="BD520" s="34">
        <v>29</v>
      </c>
      <c r="BE520" s="155">
        <v>1.2E-2</v>
      </c>
      <c r="BF520" s="34">
        <v>14</v>
      </c>
      <c r="BG520" s="34">
        <v>3.3</v>
      </c>
      <c r="BH520" s="34">
        <v>1</v>
      </c>
      <c r="BI520" s="34">
        <v>1</v>
      </c>
      <c r="BJ520" s="34">
        <v>99</v>
      </c>
      <c r="BK520" s="34">
        <v>0</v>
      </c>
      <c r="BL520" s="34">
        <v>1</v>
      </c>
      <c r="BM520" s="34">
        <v>0.5</v>
      </c>
      <c r="BN520" s="34">
        <v>337</v>
      </c>
      <c r="BO520" s="34">
        <v>374</v>
      </c>
      <c r="BP520" s="34">
        <v>413</v>
      </c>
      <c r="BQ520" s="34">
        <v>457</v>
      </c>
      <c r="BR520" s="34">
        <v>0</v>
      </c>
      <c r="BS520" s="34">
        <v>1</v>
      </c>
      <c r="BT520" s="453"/>
      <c r="BU520" s="151">
        <v>0.77500000000000002</v>
      </c>
      <c r="BV520" s="151">
        <v>0.84</v>
      </c>
      <c r="BW520" s="151">
        <v>42.8</v>
      </c>
      <c r="BX520" s="151">
        <v>100</v>
      </c>
      <c r="BY520" s="151">
        <v>400</v>
      </c>
      <c r="BZ520" s="151">
        <v>572</v>
      </c>
      <c r="CA520" s="151">
        <v>0.3</v>
      </c>
      <c r="CB520" s="151">
        <v>1.5</v>
      </c>
      <c r="CC520" s="151">
        <v>-47</v>
      </c>
    </row>
    <row r="521" spans="1:81" x14ac:dyDescent="0.25">
      <c r="A521" s="44">
        <f t="shared" si="49"/>
        <v>2015</v>
      </c>
      <c r="B521" s="44" t="str">
        <f t="shared" si="49"/>
        <v>SEPTIEMBRE</v>
      </c>
      <c r="C521" s="44">
        <v>8</v>
      </c>
      <c r="D521" s="44" t="str">
        <f t="shared" si="48"/>
        <v>SEPTIEMBRE 2015 / 7</v>
      </c>
      <c r="E521" s="178">
        <v>7</v>
      </c>
      <c r="F521" s="185">
        <v>42262</v>
      </c>
      <c r="G521" s="179">
        <v>56785</v>
      </c>
      <c r="H521" s="34" t="s">
        <v>130</v>
      </c>
      <c r="I521" s="153">
        <v>0.7792</v>
      </c>
      <c r="J521" s="34" t="s">
        <v>20</v>
      </c>
      <c r="K521" s="34">
        <v>0.5</v>
      </c>
      <c r="L521" s="34">
        <v>0</v>
      </c>
      <c r="M521" s="34">
        <v>0</v>
      </c>
      <c r="N521" s="34">
        <v>43.5</v>
      </c>
      <c r="O521" s="34">
        <v>-55.5</v>
      </c>
      <c r="P521" s="34">
        <v>104</v>
      </c>
      <c r="Q521" s="34">
        <v>30</v>
      </c>
      <c r="R521" s="155">
        <v>0</v>
      </c>
      <c r="S521" s="34">
        <v>12</v>
      </c>
      <c r="T521" s="34">
        <v>2.99</v>
      </c>
      <c r="U521" s="34">
        <v>1</v>
      </c>
      <c r="V521" s="34">
        <v>1</v>
      </c>
      <c r="W521" s="34">
        <v>100</v>
      </c>
      <c r="X521" s="34">
        <v>0</v>
      </c>
      <c r="Y521" s="34">
        <v>0</v>
      </c>
      <c r="Z521" s="34">
        <v>0.3</v>
      </c>
      <c r="AA521" s="34">
        <v>328</v>
      </c>
      <c r="AB521" s="34">
        <v>360</v>
      </c>
      <c r="AC521" s="34">
        <v>413</v>
      </c>
      <c r="AD521" s="34">
        <v>487</v>
      </c>
      <c r="AE521" s="34">
        <v>1</v>
      </c>
      <c r="AF521" s="34">
        <v>0</v>
      </c>
      <c r="AG521" s="450"/>
      <c r="AH521" s="151">
        <v>0.77500000000000002</v>
      </c>
      <c r="AI521" s="151">
        <v>0.84</v>
      </c>
      <c r="AJ521" s="151">
        <v>42.8</v>
      </c>
      <c r="AK521" s="151">
        <v>100</v>
      </c>
      <c r="AL521" s="151">
        <v>400</v>
      </c>
      <c r="AM521" s="151">
        <v>572</v>
      </c>
      <c r="AN521" s="151">
        <v>0.3</v>
      </c>
      <c r="AO521" s="151">
        <v>1.5</v>
      </c>
      <c r="AP521" s="151">
        <v>-47</v>
      </c>
      <c r="AQ521" s="235"/>
      <c r="AR521" s="178">
        <v>7</v>
      </c>
      <c r="AS521" s="185">
        <v>42262</v>
      </c>
      <c r="AT521" s="179">
        <v>56746</v>
      </c>
      <c r="AU521" s="34" t="s">
        <v>132</v>
      </c>
      <c r="AV521" s="153">
        <v>0.77959999999999996</v>
      </c>
      <c r="AW521" s="34" t="s">
        <v>20</v>
      </c>
      <c r="AX521" s="34">
        <v>1</v>
      </c>
      <c r="AY521" s="34">
        <v>0.01</v>
      </c>
      <c r="AZ521" s="34">
        <v>0</v>
      </c>
      <c r="BA521" s="34">
        <v>43.5</v>
      </c>
      <c r="BB521" s="34">
        <v>-52.1</v>
      </c>
      <c r="BC521" s="34">
        <v>106</v>
      </c>
      <c r="BD521" s="34">
        <v>29</v>
      </c>
      <c r="BE521" s="155">
        <v>1.2E-2</v>
      </c>
      <c r="BF521" s="34">
        <v>14</v>
      </c>
      <c r="BG521" s="34">
        <v>3.2</v>
      </c>
      <c r="BH521" s="34">
        <v>1</v>
      </c>
      <c r="BI521" s="34">
        <v>1</v>
      </c>
      <c r="BJ521" s="34">
        <v>99</v>
      </c>
      <c r="BK521" s="34">
        <v>0</v>
      </c>
      <c r="BL521" s="34">
        <v>1</v>
      </c>
      <c r="BM521" s="34">
        <v>0.2</v>
      </c>
      <c r="BN521" s="34">
        <v>336</v>
      </c>
      <c r="BO521" s="34">
        <v>372</v>
      </c>
      <c r="BP521" s="34">
        <v>414</v>
      </c>
      <c r="BQ521" s="34">
        <v>459</v>
      </c>
      <c r="BR521" s="34">
        <v>0</v>
      </c>
      <c r="BS521" s="34">
        <v>1</v>
      </c>
      <c r="BT521" s="453"/>
      <c r="BU521" s="151">
        <v>0.77500000000000002</v>
      </c>
      <c r="BV521" s="151">
        <v>0.84</v>
      </c>
      <c r="BW521" s="151">
        <v>42.8</v>
      </c>
      <c r="BX521" s="151">
        <v>100</v>
      </c>
      <c r="BY521" s="151">
        <v>400</v>
      </c>
      <c r="BZ521" s="151">
        <v>572</v>
      </c>
      <c r="CA521" s="151">
        <v>0.3</v>
      </c>
      <c r="CB521" s="151">
        <v>1.5</v>
      </c>
      <c r="CC521" s="151">
        <v>-47</v>
      </c>
    </row>
    <row r="522" spans="1:81" x14ac:dyDescent="0.25">
      <c r="A522" s="44">
        <f t="shared" si="49"/>
        <v>2015</v>
      </c>
      <c r="B522" s="44" t="str">
        <f t="shared" si="49"/>
        <v>SEPTIEMBRE</v>
      </c>
      <c r="C522" s="44">
        <v>9</v>
      </c>
      <c r="D522" s="44" t="str">
        <f t="shared" si="48"/>
        <v>SEPTIEMBRE 2015 / 8</v>
      </c>
      <c r="E522" s="178">
        <v>8</v>
      </c>
      <c r="F522" s="185">
        <v>42264</v>
      </c>
      <c r="G522" s="179">
        <v>56848</v>
      </c>
      <c r="H522" s="34" t="s">
        <v>131</v>
      </c>
      <c r="I522" s="153">
        <v>0.7792</v>
      </c>
      <c r="J522" s="34" t="s">
        <v>20</v>
      </c>
      <c r="K522" s="34">
        <v>0.5</v>
      </c>
      <c r="L522" s="34">
        <v>0</v>
      </c>
      <c r="M522" s="34">
        <v>0</v>
      </c>
      <c r="N522" s="34">
        <v>43.5</v>
      </c>
      <c r="O522" s="34">
        <v>-55.5</v>
      </c>
      <c r="P522" s="34">
        <v>104</v>
      </c>
      <c r="Q522" s="34">
        <v>30</v>
      </c>
      <c r="R522" s="155">
        <v>0</v>
      </c>
      <c r="S522" s="34">
        <v>12</v>
      </c>
      <c r="T522" s="34">
        <v>2.96</v>
      </c>
      <c r="U522" s="34">
        <v>1</v>
      </c>
      <c r="V522" s="34">
        <v>1</v>
      </c>
      <c r="W522" s="34">
        <v>100</v>
      </c>
      <c r="X522" s="34">
        <v>0</v>
      </c>
      <c r="Y522" s="34">
        <v>0</v>
      </c>
      <c r="Z522" s="34">
        <v>0.3</v>
      </c>
      <c r="AA522" s="34">
        <v>331</v>
      </c>
      <c r="AB522" s="34">
        <v>362</v>
      </c>
      <c r="AC522" s="34">
        <v>416</v>
      </c>
      <c r="AD522" s="34">
        <v>495</v>
      </c>
      <c r="AE522" s="34">
        <v>1.5</v>
      </c>
      <c r="AF522" s="34">
        <v>0</v>
      </c>
      <c r="AG522" s="450"/>
      <c r="AH522" s="151">
        <v>0.77500000000000002</v>
      </c>
      <c r="AI522" s="151">
        <v>0.84</v>
      </c>
      <c r="AJ522" s="151">
        <v>42.8</v>
      </c>
      <c r="AK522" s="151">
        <v>100</v>
      </c>
      <c r="AL522" s="151">
        <v>400</v>
      </c>
      <c r="AM522" s="151">
        <v>572</v>
      </c>
      <c r="AN522" s="151">
        <v>0.3</v>
      </c>
      <c r="AO522" s="151">
        <v>1.5</v>
      </c>
      <c r="AP522" s="151">
        <v>-47</v>
      </c>
      <c r="AQ522" s="235"/>
      <c r="AR522" s="178">
        <v>8</v>
      </c>
      <c r="AS522" s="185">
        <v>42262</v>
      </c>
      <c r="AT522" s="179">
        <v>56747</v>
      </c>
      <c r="AU522" s="34" t="s">
        <v>156</v>
      </c>
      <c r="AV522" s="153">
        <v>0.77759999999999996</v>
      </c>
      <c r="AW522" s="34" t="s">
        <v>20</v>
      </c>
      <c r="AX522" s="34">
        <v>1</v>
      </c>
      <c r="AY522" s="34">
        <v>0.01</v>
      </c>
      <c r="AZ522" s="34">
        <v>0</v>
      </c>
      <c r="BA522" s="34">
        <v>43.5</v>
      </c>
      <c r="BB522" s="34">
        <v>-53</v>
      </c>
      <c r="BC522" s="34">
        <v>105</v>
      </c>
      <c r="BD522" s="34">
        <v>29</v>
      </c>
      <c r="BE522" s="155">
        <v>1.2E-2</v>
      </c>
      <c r="BF522" s="34">
        <v>14</v>
      </c>
      <c r="BG522" s="34">
        <v>3.2</v>
      </c>
      <c r="BH522" s="34">
        <v>1</v>
      </c>
      <c r="BI522" s="34">
        <v>1</v>
      </c>
      <c r="BJ522" s="34">
        <v>99</v>
      </c>
      <c r="BK522" s="34">
        <v>0</v>
      </c>
      <c r="BL522" s="34">
        <v>1</v>
      </c>
      <c r="BM522" s="34">
        <v>0.3</v>
      </c>
      <c r="BN522" s="34">
        <v>334</v>
      </c>
      <c r="BO522" s="34">
        <v>369</v>
      </c>
      <c r="BP522" s="34">
        <v>408</v>
      </c>
      <c r="BQ522" s="34">
        <v>453</v>
      </c>
      <c r="BR522" s="34">
        <v>0</v>
      </c>
      <c r="BS522" s="34">
        <v>1</v>
      </c>
      <c r="BT522" s="453"/>
      <c r="BU522" s="151">
        <v>0.77500000000000002</v>
      </c>
      <c r="BV522" s="151">
        <v>0.84</v>
      </c>
      <c r="BW522" s="151">
        <v>42.8</v>
      </c>
      <c r="BX522" s="151">
        <v>100</v>
      </c>
      <c r="BY522" s="151">
        <v>400</v>
      </c>
      <c r="BZ522" s="151">
        <v>572</v>
      </c>
      <c r="CA522" s="151">
        <v>0.3</v>
      </c>
      <c r="CB522" s="151">
        <v>1.5</v>
      </c>
      <c r="CC522" s="151">
        <v>-47</v>
      </c>
    </row>
    <row r="523" spans="1:81" x14ac:dyDescent="0.25">
      <c r="A523" s="44">
        <f t="shared" si="49"/>
        <v>2015</v>
      </c>
      <c r="B523" s="44" t="str">
        <f t="shared" si="49"/>
        <v>SEPTIEMBRE</v>
      </c>
      <c r="C523" s="44">
        <v>10</v>
      </c>
      <c r="D523" s="44" t="str">
        <f t="shared" si="48"/>
        <v>SEPTIEMBRE 2015 / 9</v>
      </c>
      <c r="E523" s="178">
        <v>9</v>
      </c>
      <c r="F523" s="185">
        <v>42266</v>
      </c>
      <c r="G523" s="179">
        <v>56881</v>
      </c>
      <c r="H523" s="34" t="s">
        <v>130</v>
      </c>
      <c r="I523" s="153">
        <v>0.7792</v>
      </c>
      <c r="J523" s="34" t="s">
        <v>20</v>
      </c>
      <c r="K523" s="34">
        <v>0.5</v>
      </c>
      <c r="L523" s="34">
        <v>0</v>
      </c>
      <c r="M523" s="34">
        <v>0</v>
      </c>
      <c r="N523" s="34">
        <v>43.5</v>
      </c>
      <c r="O523" s="34">
        <v>-56</v>
      </c>
      <c r="P523" s="34">
        <v>104</v>
      </c>
      <c r="Q523" s="34">
        <v>30</v>
      </c>
      <c r="R523" s="155">
        <v>0</v>
      </c>
      <c r="S523" s="34">
        <v>12</v>
      </c>
      <c r="T523" s="34">
        <v>2.98</v>
      </c>
      <c r="U523" s="34">
        <v>1</v>
      </c>
      <c r="V523" s="34">
        <v>1</v>
      </c>
      <c r="W523" s="34">
        <v>100</v>
      </c>
      <c r="X523" s="34">
        <v>0</v>
      </c>
      <c r="Y523" s="34">
        <v>0</v>
      </c>
      <c r="Z523" s="34">
        <v>0.3</v>
      </c>
      <c r="AA523" s="34">
        <v>331</v>
      </c>
      <c r="AB523" s="34">
        <v>364</v>
      </c>
      <c r="AC523" s="34">
        <v>418</v>
      </c>
      <c r="AD523" s="34">
        <v>495</v>
      </c>
      <c r="AE523" s="34">
        <v>1.5</v>
      </c>
      <c r="AF523" s="34">
        <v>0</v>
      </c>
      <c r="AG523" s="450"/>
      <c r="AH523" s="151">
        <v>0.77500000000000002</v>
      </c>
      <c r="AI523" s="151">
        <v>0.84</v>
      </c>
      <c r="AJ523" s="151">
        <v>42.8</v>
      </c>
      <c r="AK523" s="151">
        <v>100</v>
      </c>
      <c r="AL523" s="151">
        <v>400</v>
      </c>
      <c r="AM523" s="151">
        <v>572</v>
      </c>
      <c r="AN523" s="151">
        <v>0.3</v>
      </c>
      <c r="AO523" s="151">
        <v>1.5</v>
      </c>
      <c r="AP523" s="151">
        <v>-47</v>
      </c>
      <c r="AQ523" s="235"/>
      <c r="AR523" s="178">
        <v>9</v>
      </c>
      <c r="AS523" s="185">
        <v>42264</v>
      </c>
      <c r="AT523" s="179">
        <v>56821</v>
      </c>
      <c r="AU523" s="34" t="s">
        <v>132</v>
      </c>
      <c r="AV523" s="153">
        <v>0.77790000000000004</v>
      </c>
      <c r="AW523" s="34" t="s">
        <v>20</v>
      </c>
      <c r="AX523" s="34">
        <v>1</v>
      </c>
      <c r="AY523" s="34">
        <v>0.01</v>
      </c>
      <c r="AZ523" s="181">
        <v>0</v>
      </c>
      <c r="BA523" s="34">
        <v>43.5</v>
      </c>
      <c r="BB523" s="34">
        <v>-52.7</v>
      </c>
      <c r="BC523" s="34">
        <v>104</v>
      </c>
      <c r="BD523" s="34">
        <v>29</v>
      </c>
      <c r="BE523" s="155">
        <v>1.2E-2</v>
      </c>
      <c r="BF523" s="34">
        <v>14</v>
      </c>
      <c r="BG523" s="34">
        <v>3.2</v>
      </c>
      <c r="BH523" s="34">
        <v>1</v>
      </c>
      <c r="BI523" s="34">
        <v>1</v>
      </c>
      <c r="BJ523" s="34">
        <v>99</v>
      </c>
      <c r="BK523" s="34">
        <v>0</v>
      </c>
      <c r="BL523" s="34">
        <v>1</v>
      </c>
      <c r="BM523" s="34">
        <v>0.3</v>
      </c>
      <c r="BN523" s="34">
        <v>334</v>
      </c>
      <c r="BO523" s="34">
        <v>369</v>
      </c>
      <c r="BP523" s="34">
        <v>408</v>
      </c>
      <c r="BQ523" s="34">
        <v>455</v>
      </c>
      <c r="BR523" s="34">
        <v>0</v>
      </c>
      <c r="BS523" s="34">
        <v>1</v>
      </c>
      <c r="BT523" s="453"/>
      <c r="BU523" s="151">
        <v>0.77500000000000002</v>
      </c>
      <c r="BV523" s="151">
        <v>0.84</v>
      </c>
      <c r="BW523" s="151">
        <v>42.8</v>
      </c>
      <c r="BX523" s="151">
        <v>100</v>
      </c>
      <c r="BY523" s="151">
        <v>400</v>
      </c>
      <c r="BZ523" s="151">
        <v>572</v>
      </c>
      <c r="CA523" s="151">
        <v>0.3</v>
      </c>
      <c r="CB523" s="151">
        <v>1.5</v>
      </c>
      <c r="CC523" s="151">
        <v>-47</v>
      </c>
    </row>
    <row r="524" spans="1:81" x14ac:dyDescent="0.25">
      <c r="A524" s="44">
        <f t="shared" si="49"/>
        <v>2015</v>
      </c>
      <c r="B524" s="44" t="str">
        <f t="shared" si="49"/>
        <v>SEPTIEMBRE</v>
      </c>
      <c r="C524" s="44">
        <v>11</v>
      </c>
      <c r="D524" s="44" t="str">
        <f t="shared" si="48"/>
        <v>SEPTIEMBRE 2015 / 10</v>
      </c>
      <c r="E524" s="178">
        <v>10</v>
      </c>
      <c r="F524" s="185">
        <v>42269</v>
      </c>
      <c r="G524" s="179">
        <v>56951</v>
      </c>
      <c r="H524" s="34" t="s">
        <v>132</v>
      </c>
      <c r="I524" s="153">
        <v>0.77959999999999996</v>
      </c>
      <c r="J524" s="34" t="s">
        <v>20</v>
      </c>
      <c r="K524" s="34">
        <v>0.5</v>
      </c>
      <c r="L524" s="34">
        <v>0</v>
      </c>
      <c r="M524" s="34">
        <v>0</v>
      </c>
      <c r="N524" s="34">
        <v>43.5</v>
      </c>
      <c r="O524" s="34">
        <v>-54</v>
      </c>
      <c r="P524" s="34">
        <v>104</v>
      </c>
      <c r="Q524" s="34">
        <v>30</v>
      </c>
      <c r="R524" s="155">
        <v>0</v>
      </c>
      <c r="S524" s="34">
        <v>12</v>
      </c>
      <c r="T524" s="34">
        <v>3.02</v>
      </c>
      <c r="U524" s="34">
        <v>1</v>
      </c>
      <c r="V524" s="34">
        <v>1</v>
      </c>
      <c r="W524" s="34">
        <v>100</v>
      </c>
      <c r="X524" s="34">
        <v>0</v>
      </c>
      <c r="Y524" s="34">
        <v>0</v>
      </c>
      <c r="Z524" s="34">
        <v>0.3</v>
      </c>
      <c r="AA524" s="34">
        <v>332</v>
      </c>
      <c r="AB524" s="34">
        <v>366</v>
      </c>
      <c r="AC524" s="34">
        <v>420</v>
      </c>
      <c r="AD524" s="34">
        <v>495</v>
      </c>
      <c r="AE524" s="34">
        <v>1.5</v>
      </c>
      <c r="AF524" s="34">
        <v>0</v>
      </c>
      <c r="AG524" s="450"/>
      <c r="AH524" s="151">
        <v>0.77500000000000002</v>
      </c>
      <c r="AI524" s="151">
        <v>0.84</v>
      </c>
      <c r="AJ524" s="151">
        <v>42.8</v>
      </c>
      <c r="AK524" s="151">
        <v>100</v>
      </c>
      <c r="AL524" s="151">
        <v>400</v>
      </c>
      <c r="AM524" s="151">
        <v>572</v>
      </c>
      <c r="AN524" s="151">
        <v>0.3</v>
      </c>
      <c r="AO524" s="151">
        <v>1.5</v>
      </c>
      <c r="AP524" s="151">
        <v>-47</v>
      </c>
      <c r="AQ524" s="235"/>
      <c r="AR524" s="178">
        <v>10</v>
      </c>
      <c r="AS524" s="185">
        <v>42269</v>
      </c>
      <c r="AT524" s="179">
        <v>56909</v>
      </c>
      <c r="AU524" s="34" t="s">
        <v>132</v>
      </c>
      <c r="AV524" s="153">
        <v>0.77839999999999998</v>
      </c>
      <c r="AW524" s="34" t="s">
        <v>20</v>
      </c>
      <c r="AX524" s="34">
        <v>1</v>
      </c>
      <c r="AY524" s="34">
        <v>0.01</v>
      </c>
      <c r="AZ524" s="34">
        <v>0</v>
      </c>
      <c r="BA524" s="34">
        <v>43.5</v>
      </c>
      <c r="BB524" s="34">
        <v>-53</v>
      </c>
      <c r="BC524" s="34">
        <v>107</v>
      </c>
      <c r="BD524" s="34">
        <v>29</v>
      </c>
      <c r="BE524" s="155">
        <v>1.2E-2</v>
      </c>
      <c r="BF524" s="34">
        <v>13.4</v>
      </c>
      <c r="BG524" s="34">
        <v>3.1</v>
      </c>
      <c r="BH524" s="34">
        <v>1</v>
      </c>
      <c r="BI524" s="34">
        <v>1</v>
      </c>
      <c r="BJ524" s="34">
        <v>99</v>
      </c>
      <c r="BK524" s="34">
        <v>0</v>
      </c>
      <c r="BL524" s="34">
        <v>1</v>
      </c>
      <c r="BM524" s="34">
        <v>0.3</v>
      </c>
      <c r="BN524" s="34">
        <v>333</v>
      </c>
      <c r="BO524" s="34">
        <v>368</v>
      </c>
      <c r="BP524" s="34">
        <v>407</v>
      </c>
      <c r="BQ524" s="34">
        <v>449</v>
      </c>
      <c r="BR524" s="34">
        <v>0</v>
      </c>
      <c r="BS524" s="34">
        <v>1</v>
      </c>
      <c r="BT524" s="453"/>
      <c r="BU524" s="151">
        <v>0.77500000000000002</v>
      </c>
      <c r="BV524" s="151">
        <v>0.84</v>
      </c>
      <c r="BW524" s="151">
        <v>42.8</v>
      </c>
      <c r="BX524" s="151">
        <v>100</v>
      </c>
      <c r="BY524" s="151">
        <v>400</v>
      </c>
      <c r="BZ524" s="151">
        <v>572</v>
      </c>
      <c r="CA524" s="151">
        <v>0.3</v>
      </c>
      <c r="CB524" s="151">
        <v>1.5</v>
      </c>
      <c r="CC524" s="151">
        <v>-47</v>
      </c>
    </row>
    <row r="525" spans="1:81" x14ac:dyDescent="0.25">
      <c r="A525" s="44">
        <f t="shared" si="49"/>
        <v>2015</v>
      </c>
      <c r="B525" s="44" t="str">
        <f t="shared" si="49"/>
        <v>SEPTIEMBRE</v>
      </c>
      <c r="C525" s="44">
        <v>12</v>
      </c>
      <c r="D525" s="44" t="str">
        <f t="shared" si="48"/>
        <v>SEPTIEMBRE 2015 / 11</v>
      </c>
      <c r="E525" s="178">
        <v>11</v>
      </c>
      <c r="F525" s="185">
        <v>42270</v>
      </c>
      <c r="G525" s="179">
        <v>56982</v>
      </c>
      <c r="H525" s="34" t="s">
        <v>130</v>
      </c>
      <c r="I525" s="153">
        <v>0.77880000000000005</v>
      </c>
      <c r="J525" s="34" t="s">
        <v>20</v>
      </c>
      <c r="K525" s="34">
        <v>0.5</v>
      </c>
      <c r="L525" s="34">
        <v>0</v>
      </c>
      <c r="M525" s="34">
        <v>0</v>
      </c>
      <c r="N525" s="34">
        <v>43.5</v>
      </c>
      <c r="O525" s="34">
        <v>-55</v>
      </c>
      <c r="P525" s="34">
        <v>104</v>
      </c>
      <c r="Q525" s="34">
        <v>30</v>
      </c>
      <c r="R525" s="155">
        <v>0</v>
      </c>
      <c r="S525" s="34">
        <v>12</v>
      </c>
      <c r="T525" s="34">
        <v>2.94</v>
      </c>
      <c r="U525" s="34">
        <v>1</v>
      </c>
      <c r="V525" s="34">
        <v>1</v>
      </c>
      <c r="W525" s="34">
        <v>100</v>
      </c>
      <c r="X525" s="34">
        <v>0</v>
      </c>
      <c r="Y525" s="34">
        <v>0</v>
      </c>
      <c r="Z525" s="34">
        <v>0.3</v>
      </c>
      <c r="AA525" s="34">
        <v>330</v>
      </c>
      <c r="AB525" s="34">
        <v>361</v>
      </c>
      <c r="AC525" s="34">
        <v>413</v>
      </c>
      <c r="AD525" s="34">
        <v>485</v>
      </c>
      <c r="AE525" s="34">
        <v>1</v>
      </c>
      <c r="AF525" s="34">
        <v>0</v>
      </c>
      <c r="AG525" s="450"/>
      <c r="AH525" s="151">
        <v>0.77500000000000002</v>
      </c>
      <c r="AI525" s="151">
        <v>0.84</v>
      </c>
      <c r="AJ525" s="151">
        <v>42.8</v>
      </c>
      <c r="AK525" s="151">
        <v>100</v>
      </c>
      <c r="AL525" s="151">
        <v>400</v>
      </c>
      <c r="AM525" s="151">
        <v>572</v>
      </c>
      <c r="AN525" s="151">
        <v>0.3</v>
      </c>
      <c r="AO525" s="151">
        <v>1.5</v>
      </c>
      <c r="AP525" s="151">
        <v>-47</v>
      </c>
      <c r="AQ525" s="235"/>
      <c r="AR525" s="178">
        <v>11</v>
      </c>
      <c r="AS525" s="185">
        <v>42269</v>
      </c>
      <c r="AT525" s="179">
        <v>56937</v>
      </c>
      <c r="AU525" s="34" t="s">
        <v>131</v>
      </c>
      <c r="AV525" s="153">
        <v>0.77790000000000004</v>
      </c>
      <c r="AW525" s="34" t="s">
        <v>20</v>
      </c>
      <c r="AX525" s="34">
        <v>1</v>
      </c>
      <c r="AY525" s="34">
        <v>0.01</v>
      </c>
      <c r="AZ525" s="34">
        <v>0</v>
      </c>
      <c r="BA525" s="34">
        <v>43.5</v>
      </c>
      <c r="BB525" s="34">
        <v>-52.7</v>
      </c>
      <c r="BC525" s="34">
        <v>106</v>
      </c>
      <c r="BD525" s="34">
        <v>29</v>
      </c>
      <c r="BE525" s="155">
        <v>1.2E-2</v>
      </c>
      <c r="BF525" s="34">
        <v>14</v>
      </c>
      <c r="BG525" s="34">
        <v>3.1</v>
      </c>
      <c r="BH525" s="34">
        <v>1</v>
      </c>
      <c r="BI525" s="34">
        <v>1</v>
      </c>
      <c r="BJ525" s="34">
        <v>99</v>
      </c>
      <c r="BK525" s="34">
        <v>0</v>
      </c>
      <c r="BL525" s="34">
        <v>1</v>
      </c>
      <c r="BM525" s="34">
        <v>0.2</v>
      </c>
      <c r="BN525" s="34">
        <v>333</v>
      </c>
      <c r="BO525" s="34">
        <v>369</v>
      </c>
      <c r="BP525" s="34">
        <v>408</v>
      </c>
      <c r="BQ525" s="34">
        <v>455</v>
      </c>
      <c r="BR525" s="34">
        <v>0</v>
      </c>
      <c r="BS525" s="34">
        <v>1</v>
      </c>
      <c r="BT525" s="453"/>
      <c r="BU525" s="151">
        <v>0.77500000000000002</v>
      </c>
      <c r="BV525" s="151">
        <v>0.84</v>
      </c>
      <c r="BW525" s="151">
        <v>42.8</v>
      </c>
      <c r="BX525" s="151">
        <v>100</v>
      </c>
      <c r="BY525" s="151">
        <v>400</v>
      </c>
      <c r="BZ525" s="151">
        <v>572</v>
      </c>
      <c r="CA525" s="151">
        <v>0.3</v>
      </c>
      <c r="CB525" s="151">
        <v>1.5</v>
      </c>
      <c r="CC525" s="151">
        <v>-47</v>
      </c>
    </row>
    <row r="526" spans="1:81" x14ac:dyDescent="0.25">
      <c r="A526" s="44">
        <f t="shared" si="49"/>
        <v>2015</v>
      </c>
      <c r="B526" s="44" t="str">
        <f t="shared" si="49"/>
        <v>SEPTIEMBRE</v>
      </c>
      <c r="C526" s="44">
        <v>13</v>
      </c>
      <c r="D526" s="44" t="str">
        <f t="shared" si="48"/>
        <v>SEPTIEMBRE 2015 / 12</v>
      </c>
      <c r="E526" s="178">
        <v>12</v>
      </c>
      <c r="F526" s="185">
        <v>42274</v>
      </c>
      <c r="G526" s="179">
        <v>57051</v>
      </c>
      <c r="H526" s="34" t="s">
        <v>131</v>
      </c>
      <c r="I526" s="153">
        <v>0.7792</v>
      </c>
      <c r="J526" s="34" t="s">
        <v>20</v>
      </c>
      <c r="K526" s="34">
        <v>0.5</v>
      </c>
      <c r="L526" s="34">
        <v>0</v>
      </c>
      <c r="M526" s="34">
        <v>0</v>
      </c>
      <c r="N526" s="34">
        <v>43.5</v>
      </c>
      <c r="O526" s="34">
        <v>-55</v>
      </c>
      <c r="P526" s="34">
        <v>104</v>
      </c>
      <c r="Q526" s="34">
        <v>30</v>
      </c>
      <c r="R526" s="155">
        <v>0</v>
      </c>
      <c r="S526" s="34">
        <v>12</v>
      </c>
      <c r="T526" s="34">
        <v>2.96</v>
      </c>
      <c r="U526" s="34">
        <v>1</v>
      </c>
      <c r="V526" s="34">
        <v>1</v>
      </c>
      <c r="W526" s="34">
        <v>100</v>
      </c>
      <c r="X526" s="34">
        <v>0</v>
      </c>
      <c r="Y526" s="34">
        <v>0</v>
      </c>
      <c r="Z526" s="34">
        <v>0.3</v>
      </c>
      <c r="AA526" s="34">
        <v>329</v>
      </c>
      <c r="AB526" s="34">
        <v>361</v>
      </c>
      <c r="AC526" s="34">
        <v>416</v>
      </c>
      <c r="AD526" s="34">
        <v>488</v>
      </c>
      <c r="AE526" s="34">
        <v>1</v>
      </c>
      <c r="AF526" s="34">
        <v>0</v>
      </c>
      <c r="AG526" s="450"/>
      <c r="AH526" s="151">
        <v>0.77500000000000002</v>
      </c>
      <c r="AI526" s="151">
        <v>0.84</v>
      </c>
      <c r="AJ526" s="151">
        <v>42.8</v>
      </c>
      <c r="AK526" s="151">
        <v>100</v>
      </c>
      <c r="AL526" s="151">
        <v>400</v>
      </c>
      <c r="AM526" s="151">
        <v>572</v>
      </c>
      <c r="AN526" s="151">
        <v>0.3</v>
      </c>
      <c r="AO526" s="151">
        <v>1.5</v>
      </c>
      <c r="AP526" s="151">
        <v>-47</v>
      </c>
      <c r="AQ526" s="235"/>
      <c r="AR526" s="178">
        <v>12</v>
      </c>
      <c r="AS526" s="185">
        <v>42273</v>
      </c>
      <c r="AT526" s="179">
        <v>57010</v>
      </c>
      <c r="AU526" s="34" t="s">
        <v>132</v>
      </c>
      <c r="AV526" s="153">
        <v>0.77790000000000004</v>
      </c>
      <c r="AW526" s="34" t="s">
        <v>20</v>
      </c>
      <c r="AX526" s="34">
        <v>1</v>
      </c>
      <c r="AY526" s="34">
        <v>0.01</v>
      </c>
      <c r="AZ526" s="181">
        <v>0</v>
      </c>
      <c r="BA526" s="34">
        <v>43.5</v>
      </c>
      <c r="BB526" s="34">
        <v>-52.8</v>
      </c>
      <c r="BC526" s="34">
        <v>104</v>
      </c>
      <c r="BD526" s="34">
        <v>29</v>
      </c>
      <c r="BE526" s="155">
        <v>1.2E-2</v>
      </c>
      <c r="BF526" s="34">
        <v>14</v>
      </c>
      <c r="BG526" s="34">
        <v>3.2</v>
      </c>
      <c r="BH526" s="34">
        <v>1</v>
      </c>
      <c r="BI526" s="34">
        <v>1</v>
      </c>
      <c r="BJ526" s="34">
        <v>99</v>
      </c>
      <c r="BK526" s="34">
        <v>0</v>
      </c>
      <c r="BL526" s="34">
        <v>1</v>
      </c>
      <c r="BM526" s="34">
        <v>0.2</v>
      </c>
      <c r="BN526" s="34">
        <v>334</v>
      </c>
      <c r="BO526" s="34">
        <v>369</v>
      </c>
      <c r="BP526" s="34">
        <v>406</v>
      </c>
      <c r="BQ526" s="34">
        <v>453</v>
      </c>
      <c r="BR526" s="34">
        <v>0</v>
      </c>
      <c r="BS526" s="34">
        <v>1</v>
      </c>
      <c r="BT526" s="453"/>
      <c r="BU526" s="151">
        <v>0.77500000000000002</v>
      </c>
      <c r="BV526" s="151">
        <v>0.84</v>
      </c>
      <c r="BW526" s="151">
        <v>42.8</v>
      </c>
      <c r="BX526" s="151">
        <v>100</v>
      </c>
      <c r="BY526" s="151">
        <v>400</v>
      </c>
      <c r="BZ526" s="151">
        <v>572</v>
      </c>
      <c r="CA526" s="151">
        <v>0.3</v>
      </c>
      <c r="CB526" s="151">
        <v>1.5</v>
      </c>
      <c r="CC526" s="151">
        <v>-47</v>
      </c>
    </row>
    <row r="527" spans="1:81" x14ac:dyDescent="0.25">
      <c r="A527" s="44">
        <f t="shared" si="49"/>
        <v>2015</v>
      </c>
      <c r="B527" s="44" t="str">
        <f t="shared" si="49"/>
        <v>SEPTIEMBRE</v>
      </c>
      <c r="C527" s="44">
        <v>14</v>
      </c>
      <c r="D527" s="44" t="str">
        <f t="shared" si="48"/>
        <v>SEPTIEMBRE 2015 / 13</v>
      </c>
      <c r="E527" s="178">
        <v>13</v>
      </c>
      <c r="F527" s="185">
        <v>42275</v>
      </c>
      <c r="G527" s="179">
        <v>57083</v>
      </c>
      <c r="H527" s="34" t="s">
        <v>130</v>
      </c>
      <c r="I527" s="153">
        <v>0.7792</v>
      </c>
      <c r="J527" s="34" t="s">
        <v>20</v>
      </c>
      <c r="K527" s="34">
        <v>0.5</v>
      </c>
      <c r="L527" s="34">
        <v>0</v>
      </c>
      <c r="M527" s="34">
        <v>0</v>
      </c>
      <c r="N527" s="34">
        <v>43.5</v>
      </c>
      <c r="O527" s="34">
        <v>-55.5</v>
      </c>
      <c r="P527" s="34">
        <v>104</v>
      </c>
      <c r="Q527" s="34">
        <v>30</v>
      </c>
      <c r="R527" s="155">
        <v>0</v>
      </c>
      <c r="S527" s="34">
        <v>12</v>
      </c>
      <c r="T527" s="34">
        <v>2.98</v>
      </c>
      <c r="U527" s="34">
        <v>1</v>
      </c>
      <c r="V527" s="34">
        <v>1</v>
      </c>
      <c r="W527" s="34">
        <v>100</v>
      </c>
      <c r="X527" s="34">
        <v>0</v>
      </c>
      <c r="Y527" s="34">
        <v>0</v>
      </c>
      <c r="Z527" s="34">
        <v>0.3</v>
      </c>
      <c r="AA527" s="34">
        <v>328</v>
      </c>
      <c r="AB527" s="34">
        <v>360</v>
      </c>
      <c r="AC527" s="34">
        <v>414</v>
      </c>
      <c r="AD527" s="34">
        <v>486</v>
      </c>
      <c r="AE527" s="34">
        <v>1</v>
      </c>
      <c r="AF527" s="34">
        <v>0</v>
      </c>
      <c r="AG527" s="450"/>
      <c r="AH527" s="151">
        <v>0.77500000000000002</v>
      </c>
      <c r="AI527" s="151">
        <v>0.84</v>
      </c>
      <c r="AJ527" s="151">
        <v>42.8</v>
      </c>
      <c r="AK527" s="151">
        <v>100</v>
      </c>
      <c r="AL527" s="151">
        <v>400</v>
      </c>
      <c r="AM527" s="151">
        <v>572</v>
      </c>
      <c r="AN527" s="151">
        <v>0.3</v>
      </c>
      <c r="AO527" s="151">
        <v>1.5</v>
      </c>
      <c r="AP527" s="151">
        <v>-47</v>
      </c>
      <c r="AQ527" s="235"/>
      <c r="AR527" s="178">
        <v>13</v>
      </c>
      <c r="AS527" s="185">
        <v>42273</v>
      </c>
      <c r="AT527" s="179">
        <v>57023</v>
      </c>
      <c r="AU527" s="34" t="s">
        <v>156</v>
      </c>
      <c r="AV527" s="153">
        <v>0.78</v>
      </c>
      <c r="AW527" s="34" t="s">
        <v>20</v>
      </c>
      <c r="AX527" s="34">
        <v>1</v>
      </c>
      <c r="AY527" s="34">
        <v>0.01</v>
      </c>
      <c r="AZ527" s="181">
        <v>0</v>
      </c>
      <c r="BA527" s="34">
        <v>43.5</v>
      </c>
      <c r="BB527" s="34">
        <v>-52.2</v>
      </c>
      <c r="BC527" s="34">
        <v>103</v>
      </c>
      <c r="BD527" s="34">
        <v>29</v>
      </c>
      <c r="BE527" s="155">
        <v>1.2E-2</v>
      </c>
      <c r="BF527" s="34">
        <v>14</v>
      </c>
      <c r="BG527" s="34">
        <v>3.2</v>
      </c>
      <c r="BH527" s="34">
        <v>1</v>
      </c>
      <c r="BI527" s="34">
        <v>1</v>
      </c>
      <c r="BJ527" s="34">
        <v>99</v>
      </c>
      <c r="BK527" s="34">
        <v>0</v>
      </c>
      <c r="BL527" s="34">
        <v>1</v>
      </c>
      <c r="BM527" s="34">
        <v>0.2</v>
      </c>
      <c r="BN527" s="34">
        <v>338</v>
      </c>
      <c r="BO527" s="34">
        <v>372</v>
      </c>
      <c r="BP527" s="34">
        <v>414</v>
      </c>
      <c r="BQ527" s="34">
        <v>462</v>
      </c>
      <c r="BR527" s="34">
        <v>0</v>
      </c>
      <c r="BS527" s="34">
        <v>1</v>
      </c>
      <c r="BT527" s="453"/>
      <c r="BU527" s="151">
        <v>0.77500000000000002</v>
      </c>
      <c r="BV527" s="151">
        <v>0.84</v>
      </c>
      <c r="BW527" s="151">
        <v>42.8</v>
      </c>
      <c r="BX527" s="151">
        <v>100</v>
      </c>
      <c r="BY527" s="151">
        <v>400</v>
      </c>
      <c r="BZ527" s="151">
        <v>572</v>
      </c>
      <c r="CA527" s="151">
        <v>0.3</v>
      </c>
      <c r="CB527" s="151">
        <v>1.5</v>
      </c>
      <c r="CC527" s="151">
        <v>-47</v>
      </c>
    </row>
    <row r="528" spans="1:81" x14ac:dyDescent="0.25">
      <c r="A528" s="44">
        <f t="shared" si="49"/>
        <v>2015</v>
      </c>
      <c r="B528" s="44" t="str">
        <f t="shared" si="49"/>
        <v>SEPTIEMBRE</v>
      </c>
      <c r="C528" s="44">
        <v>15</v>
      </c>
      <c r="D528" s="44" t="str">
        <f t="shared" si="48"/>
        <v>SEPTIEMBRE 2015 / 14</v>
      </c>
      <c r="E528" s="178">
        <v>14</v>
      </c>
      <c r="F528" s="185">
        <v>42276</v>
      </c>
      <c r="G528" s="179">
        <v>57117</v>
      </c>
      <c r="H528" s="34" t="s">
        <v>132</v>
      </c>
      <c r="I528" s="153">
        <v>0.77880000000000005</v>
      </c>
      <c r="J528" s="34" t="s">
        <v>20</v>
      </c>
      <c r="K528" s="34">
        <v>0.5</v>
      </c>
      <c r="L528" s="34">
        <v>0</v>
      </c>
      <c r="M528" s="181">
        <v>0</v>
      </c>
      <c r="N528" s="34">
        <v>43.5</v>
      </c>
      <c r="O528" s="34">
        <v>-55</v>
      </c>
      <c r="P528" s="34">
        <v>104</v>
      </c>
      <c r="Q528" s="34">
        <v>30</v>
      </c>
      <c r="R528" s="155">
        <v>0</v>
      </c>
      <c r="S528" s="34">
        <v>12.1</v>
      </c>
      <c r="T528" s="34">
        <v>2.97</v>
      </c>
      <c r="U528" s="34">
        <v>1</v>
      </c>
      <c r="V528" s="34">
        <v>1</v>
      </c>
      <c r="W528" s="34">
        <v>100</v>
      </c>
      <c r="X528" s="34">
        <v>0</v>
      </c>
      <c r="Y528" s="34">
        <v>0</v>
      </c>
      <c r="Z528" s="34">
        <v>0.3</v>
      </c>
      <c r="AA528" s="34">
        <v>330</v>
      </c>
      <c r="AB528" s="34">
        <v>362</v>
      </c>
      <c r="AC528" s="34">
        <v>417</v>
      </c>
      <c r="AD528" s="34">
        <v>481</v>
      </c>
      <c r="AE528" s="34">
        <v>1.5</v>
      </c>
      <c r="AF528" s="34">
        <v>0</v>
      </c>
      <c r="AG528" s="450"/>
      <c r="AH528" s="151">
        <v>0.77500000000000002</v>
      </c>
      <c r="AI528" s="151">
        <v>0.84</v>
      </c>
      <c r="AJ528" s="151">
        <v>42.8</v>
      </c>
      <c r="AK528" s="151">
        <v>100</v>
      </c>
      <c r="AL528" s="151">
        <v>400</v>
      </c>
      <c r="AM528" s="151">
        <v>572</v>
      </c>
      <c r="AN528" s="151">
        <v>0.3</v>
      </c>
      <c r="AO528" s="151">
        <v>1.5</v>
      </c>
      <c r="AP528" s="151">
        <v>-47</v>
      </c>
      <c r="AQ528" s="235"/>
      <c r="AR528" s="178">
        <v>14</v>
      </c>
      <c r="AS528" s="185">
        <v>42275</v>
      </c>
      <c r="AT528" s="179">
        <v>57070</v>
      </c>
      <c r="AU528" s="34" t="s">
        <v>131</v>
      </c>
      <c r="AV528" s="153">
        <v>0.77880000000000005</v>
      </c>
      <c r="AW528" s="34" t="s">
        <v>20</v>
      </c>
      <c r="AX528" s="34">
        <v>1.2</v>
      </c>
      <c r="AY528" s="34">
        <v>0.01</v>
      </c>
      <c r="AZ528" s="181">
        <v>0</v>
      </c>
      <c r="BA528" s="34">
        <v>43.5</v>
      </c>
      <c r="BB528" s="34">
        <v>-52.5</v>
      </c>
      <c r="BC528" s="34">
        <v>106</v>
      </c>
      <c r="BD528" s="34">
        <v>30</v>
      </c>
      <c r="BE528" s="155">
        <v>1.0999999999999999E-2</v>
      </c>
      <c r="BF528" s="34">
        <v>14</v>
      </c>
      <c r="BG528" s="34">
        <v>3</v>
      </c>
      <c r="BH528" s="34">
        <v>1</v>
      </c>
      <c r="BI528" s="34">
        <v>1</v>
      </c>
      <c r="BJ528" s="34">
        <v>99</v>
      </c>
      <c r="BK528" s="34">
        <v>0</v>
      </c>
      <c r="BL528" s="34">
        <v>1</v>
      </c>
      <c r="BM528" s="34">
        <v>0.1</v>
      </c>
      <c r="BN528" s="34">
        <v>334</v>
      </c>
      <c r="BO528" s="34">
        <v>369</v>
      </c>
      <c r="BP528" s="34">
        <v>408</v>
      </c>
      <c r="BQ528" s="34">
        <v>450</v>
      </c>
      <c r="BR528" s="34">
        <v>0</v>
      </c>
      <c r="BS528" s="34">
        <v>1</v>
      </c>
      <c r="BT528" s="453"/>
      <c r="BU528" s="151">
        <v>0.77500000000000002</v>
      </c>
      <c r="BV528" s="151">
        <v>0.84</v>
      </c>
      <c r="BW528" s="151">
        <v>42.8</v>
      </c>
      <c r="BX528" s="151">
        <v>100</v>
      </c>
      <c r="BY528" s="151">
        <v>400</v>
      </c>
      <c r="BZ528" s="151">
        <v>572</v>
      </c>
      <c r="CA528" s="151">
        <v>0.3</v>
      </c>
      <c r="CB528" s="151">
        <v>1.5</v>
      </c>
      <c r="CC528" s="151">
        <v>-47</v>
      </c>
    </row>
    <row r="529" spans="1:4" x14ac:dyDescent="0.25">
      <c r="A529" s="44">
        <f t="shared" si="49"/>
        <v>2015</v>
      </c>
      <c r="B529" s="44" t="str">
        <f t="shared" si="49"/>
        <v>SEPTIEMBRE</v>
      </c>
      <c r="C529" s="44">
        <v>16</v>
      </c>
      <c r="D529" s="44" t="str">
        <f t="shared" si="48"/>
        <v>SEPTIEMBRE 2015 / 15</v>
      </c>
    </row>
    <row r="530" spans="1:4" x14ac:dyDescent="0.25">
      <c r="A530" s="44">
        <f t="shared" si="49"/>
        <v>2015</v>
      </c>
      <c r="B530" s="44" t="str">
        <f t="shared" si="49"/>
        <v>SEPTIEMBRE</v>
      </c>
      <c r="C530" s="44">
        <v>17</v>
      </c>
      <c r="D530" s="44" t="str">
        <f t="shared" si="48"/>
        <v>SEPTIEMBRE 2015 / 16</v>
      </c>
    </row>
    <row r="531" spans="1:4" x14ac:dyDescent="0.25">
      <c r="A531" s="44">
        <f t="shared" si="49"/>
        <v>2015</v>
      </c>
      <c r="B531" s="44" t="str">
        <f t="shared" si="49"/>
        <v>SEPTIEMBRE</v>
      </c>
      <c r="C531" s="44">
        <v>18</v>
      </c>
      <c r="D531" s="44" t="str">
        <f t="shared" si="48"/>
        <v>SEPTIEMBRE 2015 / 17</v>
      </c>
    </row>
    <row r="532" spans="1:4" x14ac:dyDescent="0.25">
      <c r="A532" s="44">
        <f t="shared" si="49"/>
        <v>2015</v>
      </c>
      <c r="B532" s="44" t="str">
        <f t="shared" si="49"/>
        <v>SEPTIEMBRE</v>
      </c>
      <c r="C532" s="44">
        <v>19</v>
      </c>
      <c r="D532" s="44" t="str">
        <f t="shared" si="48"/>
        <v>SEPTIEMBRE 2015 / 18</v>
      </c>
    </row>
    <row r="533" spans="1:4" x14ac:dyDescent="0.25">
      <c r="A533" s="44">
        <f t="shared" si="49"/>
        <v>2015</v>
      </c>
      <c r="B533" s="44" t="str">
        <f t="shared" si="49"/>
        <v>SEPTIEMBRE</v>
      </c>
      <c r="C533" s="44">
        <v>20</v>
      </c>
      <c r="D533" s="44" t="str">
        <f t="shared" si="48"/>
        <v>SEPTIEMBRE 2015 / 19</v>
      </c>
    </row>
    <row r="534" spans="1:4" x14ac:dyDescent="0.25">
      <c r="A534" s="44">
        <f t="shared" si="49"/>
        <v>2015</v>
      </c>
      <c r="B534" s="44" t="str">
        <f t="shared" si="49"/>
        <v>SEPTIEMBRE</v>
      </c>
      <c r="C534" s="44">
        <v>21</v>
      </c>
      <c r="D534" s="44" t="str">
        <f t="shared" si="48"/>
        <v>SEPTIEMBRE 2015 / 20</v>
      </c>
    </row>
    <row r="535" spans="1:4" x14ac:dyDescent="0.25">
      <c r="A535" s="44">
        <f t="shared" si="49"/>
        <v>2015</v>
      </c>
      <c r="B535" s="44" t="str">
        <f t="shared" si="49"/>
        <v>SEPTIEMBRE</v>
      </c>
      <c r="C535" s="44">
        <v>22</v>
      </c>
      <c r="D535" s="44" t="str">
        <f t="shared" si="48"/>
        <v>SEPTIEMBRE 2015 / 21</v>
      </c>
    </row>
    <row r="536" spans="1:4" x14ac:dyDescent="0.25">
      <c r="A536" s="44">
        <f t="shared" si="49"/>
        <v>2015</v>
      </c>
      <c r="B536" s="44" t="str">
        <f t="shared" si="49"/>
        <v>SEPTIEMBRE</v>
      </c>
      <c r="C536" s="44">
        <v>23</v>
      </c>
      <c r="D536" s="44" t="str">
        <f t="shared" si="48"/>
        <v>SEPTIEMBRE 2015 / 22</v>
      </c>
    </row>
    <row r="537" spans="1:4" x14ac:dyDescent="0.25">
      <c r="A537" s="44">
        <f t="shared" si="49"/>
        <v>2015</v>
      </c>
      <c r="B537" s="44" t="str">
        <f t="shared" si="49"/>
        <v>SEPTIEMBRE</v>
      </c>
      <c r="C537" s="44">
        <v>24</v>
      </c>
      <c r="D537" s="44" t="str">
        <f t="shared" si="48"/>
        <v>SEPTIEMBRE 2015 / 23</v>
      </c>
    </row>
    <row r="538" spans="1:4" x14ac:dyDescent="0.25">
      <c r="A538" s="44">
        <f t="shared" si="49"/>
        <v>2015</v>
      </c>
      <c r="B538" s="44" t="str">
        <f t="shared" si="49"/>
        <v>SEPTIEMBRE</v>
      </c>
      <c r="C538" s="44">
        <v>25</v>
      </c>
      <c r="D538" s="44" t="str">
        <f t="shared" si="48"/>
        <v>SEPTIEMBRE 2015 / 24</v>
      </c>
    </row>
    <row r="539" spans="1:4" x14ac:dyDescent="0.25">
      <c r="A539" s="44">
        <f t="shared" si="49"/>
        <v>2015</v>
      </c>
      <c r="B539" s="44" t="str">
        <f t="shared" si="49"/>
        <v>SEPTIEMBRE</v>
      </c>
      <c r="C539" s="44">
        <v>26</v>
      </c>
      <c r="D539" s="44" t="str">
        <f t="shared" si="48"/>
        <v>SEPTIEMBRE 2015 / 25</v>
      </c>
    </row>
    <row r="540" spans="1:4" x14ac:dyDescent="0.25">
      <c r="A540" s="44">
        <f t="shared" si="49"/>
        <v>2015</v>
      </c>
      <c r="B540" s="44" t="str">
        <f t="shared" si="49"/>
        <v>SEPTIEMBRE</v>
      </c>
      <c r="C540" s="44">
        <v>27</v>
      </c>
      <c r="D540" s="44" t="str">
        <f t="shared" si="48"/>
        <v>SEPTIEMBRE 2015 / 26</v>
      </c>
    </row>
    <row r="541" spans="1:4" x14ac:dyDescent="0.25">
      <c r="A541" s="44">
        <f t="shared" si="49"/>
        <v>2015</v>
      </c>
      <c r="B541" s="44" t="str">
        <f t="shared" si="49"/>
        <v>SEPTIEMBRE</v>
      </c>
      <c r="C541" s="44">
        <v>28</v>
      </c>
      <c r="D541" s="44" t="str">
        <f t="shared" si="48"/>
        <v>SEPTIEMBRE 2015 / 27</v>
      </c>
    </row>
    <row r="542" spans="1:4" x14ac:dyDescent="0.25">
      <c r="A542" s="44">
        <f t="shared" si="49"/>
        <v>2015</v>
      </c>
      <c r="B542" s="44" t="str">
        <f t="shared" si="49"/>
        <v>SEPTIEMBRE</v>
      </c>
      <c r="C542" s="44">
        <v>29</v>
      </c>
      <c r="D542" s="44" t="str">
        <f t="shared" si="48"/>
        <v>SEPTIEMBRE 2015 / 28</v>
      </c>
    </row>
    <row r="543" spans="1:4" x14ac:dyDescent="0.25">
      <c r="A543" s="44">
        <f t="shared" si="49"/>
        <v>2015</v>
      </c>
      <c r="B543" s="44" t="str">
        <f t="shared" si="49"/>
        <v>SEPTIEMBRE</v>
      </c>
      <c r="C543" s="44">
        <v>30</v>
      </c>
      <c r="D543" s="44" t="str">
        <f t="shared" si="48"/>
        <v>SEPTIEMBRE 2015 / 29</v>
      </c>
    </row>
    <row r="544" spans="1:4" x14ac:dyDescent="0.25">
      <c r="A544" s="44">
        <f t="shared" si="49"/>
        <v>2015</v>
      </c>
      <c r="B544" s="44" t="str">
        <f t="shared" si="49"/>
        <v>SEPTIEMBRE</v>
      </c>
      <c r="C544" s="44">
        <v>31</v>
      </c>
      <c r="D544" s="44" t="str">
        <f t="shared" si="48"/>
        <v>SEPTIEMBRE 2015 / 30</v>
      </c>
    </row>
    <row r="545" spans="1:81" s="206" customFormat="1" x14ac:dyDescent="0.25">
      <c r="D545" s="44" t="str">
        <f t="shared" si="48"/>
        <v>SEPTIEMBRE 2015 / 31</v>
      </c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55"/>
      <c r="AB545" s="44"/>
      <c r="AC545" s="44"/>
      <c r="AD545" s="44"/>
      <c r="AE545" s="44"/>
      <c r="AF545" s="44"/>
      <c r="AG545" s="417"/>
      <c r="AH545" s="44"/>
      <c r="AI545" s="44"/>
      <c r="AJ545" s="44"/>
      <c r="AK545" s="44"/>
      <c r="AL545" s="44"/>
      <c r="AM545" s="44"/>
      <c r="AN545" s="44"/>
      <c r="AO545" s="44"/>
      <c r="AP545" s="44"/>
      <c r="AQ545" s="207"/>
      <c r="AR545" s="44"/>
      <c r="AS545" s="44"/>
      <c r="AT545" s="44"/>
      <c r="AU545" s="44"/>
      <c r="AV545" s="44"/>
      <c r="AW545" s="44"/>
      <c r="AX545" s="55"/>
      <c r="AY545" s="44"/>
      <c r="AZ545" s="44"/>
      <c r="BA545" s="44"/>
      <c r="BB545" s="44"/>
      <c r="BC545" s="44"/>
      <c r="BD545" s="44"/>
      <c r="BE545" s="44"/>
      <c r="BF545" s="44"/>
      <c r="BG545" s="44"/>
      <c r="BH545" s="44"/>
      <c r="BI545" s="44"/>
      <c r="BJ545" s="44"/>
      <c r="BK545" s="44"/>
      <c r="BL545" s="44"/>
      <c r="BM545" s="44"/>
      <c r="BN545" s="44"/>
      <c r="BO545" s="44"/>
      <c r="BP545" s="44"/>
      <c r="BQ545" s="44"/>
      <c r="BR545" s="44"/>
      <c r="BS545" s="44"/>
      <c r="BT545" s="411"/>
      <c r="BU545" s="44"/>
      <c r="BV545" s="55"/>
      <c r="BW545" s="44"/>
      <c r="BX545" s="44"/>
      <c r="BY545" s="44"/>
      <c r="BZ545" s="44"/>
      <c r="CA545" s="44"/>
      <c r="CB545" s="44"/>
      <c r="CC545" s="44"/>
    </row>
    <row r="546" spans="1:81" ht="15.75" x14ac:dyDescent="0.25">
      <c r="A546" s="44">
        <v>2015</v>
      </c>
      <c r="B546" s="44" t="s">
        <v>236</v>
      </c>
      <c r="C546" s="44">
        <v>1</v>
      </c>
      <c r="D546" s="208" t="s">
        <v>228</v>
      </c>
      <c r="E546" s="209">
        <f>IFERROR(AVERAGE(E515:E545),"")</f>
        <v>7.5</v>
      </c>
      <c r="F546" s="209">
        <f>IFERROR(AVERAGE(F515:F545),"")</f>
        <v>42263.142857142855</v>
      </c>
      <c r="G546" s="209">
        <f>IFERROR(AVERAGE(G515:G545),"")</f>
        <v>56809.071428571428</v>
      </c>
      <c r="H546" s="209" t="str">
        <f>IFERROR(AVERAGE(H515:H545),"")</f>
        <v/>
      </c>
      <c r="I546" s="209">
        <f>IFERROR(AVERAGE(I515:I545),"")</f>
        <v>0.77939999999999998</v>
      </c>
      <c r="J546" s="209" t="str">
        <f t="shared" ref="J546:BU546" si="50">IFERROR(AVERAGE(J515:J545),"")</f>
        <v/>
      </c>
      <c r="K546" s="209">
        <f t="shared" si="50"/>
        <v>0.5</v>
      </c>
      <c r="L546" s="209">
        <f t="shared" si="50"/>
        <v>0</v>
      </c>
      <c r="M546" s="209">
        <f t="shared" si="50"/>
        <v>0</v>
      </c>
      <c r="N546" s="209">
        <f t="shared" si="50"/>
        <v>43.5</v>
      </c>
      <c r="O546" s="209">
        <f t="shared" si="50"/>
        <v>-55.107142857142854</v>
      </c>
      <c r="P546" s="209">
        <f t="shared" si="50"/>
        <v>104.07142857142857</v>
      </c>
      <c r="Q546" s="209">
        <f t="shared" si="50"/>
        <v>30</v>
      </c>
      <c r="R546" s="209">
        <f t="shared" si="50"/>
        <v>0</v>
      </c>
      <c r="S546" s="209">
        <f t="shared" si="50"/>
        <v>12.049999999999999</v>
      </c>
      <c r="T546" s="209">
        <f t="shared" si="50"/>
        <v>2.9807142857142854</v>
      </c>
      <c r="U546" s="209">
        <f t="shared" si="50"/>
        <v>1</v>
      </c>
      <c r="V546" s="209">
        <f t="shared" si="50"/>
        <v>1</v>
      </c>
      <c r="W546" s="209">
        <f t="shared" si="50"/>
        <v>100</v>
      </c>
      <c r="X546" s="209">
        <f t="shared" si="50"/>
        <v>0</v>
      </c>
      <c r="Y546" s="209">
        <f t="shared" si="50"/>
        <v>0</v>
      </c>
      <c r="Z546" s="209">
        <f t="shared" si="50"/>
        <v>0.29999999999999993</v>
      </c>
      <c r="AA546" s="209">
        <f t="shared" si="50"/>
        <v>330.42857142857144</v>
      </c>
      <c r="AB546" s="209">
        <f t="shared" si="50"/>
        <v>362.85714285714283</v>
      </c>
      <c r="AC546" s="209">
        <f t="shared" si="50"/>
        <v>415.21428571428572</v>
      </c>
      <c r="AD546" s="209">
        <f t="shared" si="50"/>
        <v>489.35714285714283</v>
      </c>
      <c r="AE546" s="209">
        <f t="shared" si="50"/>
        <v>1.2857142857142858</v>
      </c>
      <c r="AF546" s="209">
        <f t="shared" si="50"/>
        <v>0</v>
      </c>
      <c r="AG546" s="418" t="str">
        <f t="shared" si="50"/>
        <v/>
      </c>
      <c r="AH546" s="209">
        <f t="shared" si="50"/>
        <v>0.77500000000000024</v>
      </c>
      <c r="AI546" s="209">
        <f t="shared" si="50"/>
        <v>0.84</v>
      </c>
      <c r="AJ546" s="209">
        <f t="shared" si="50"/>
        <v>42.8</v>
      </c>
      <c r="AK546" s="209">
        <f t="shared" si="50"/>
        <v>100</v>
      </c>
      <c r="AL546" s="209">
        <f t="shared" si="50"/>
        <v>400</v>
      </c>
      <c r="AM546" s="209">
        <f t="shared" si="50"/>
        <v>572</v>
      </c>
      <c r="AN546" s="209">
        <f t="shared" si="50"/>
        <v>0.29999999999999993</v>
      </c>
      <c r="AO546" s="209">
        <f t="shared" si="50"/>
        <v>1.5</v>
      </c>
      <c r="AP546" s="209">
        <f t="shared" si="50"/>
        <v>-47</v>
      </c>
      <c r="AQ546" s="209" t="str">
        <f t="shared" si="50"/>
        <v/>
      </c>
      <c r="AR546" s="209">
        <f t="shared" si="50"/>
        <v>7.5</v>
      </c>
      <c r="AS546" s="209">
        <f t="shared" si="50"/>
        <v>42261.714285714283</v>
      </c>
      <c r="AT546" s="209">
        <f t="shared" si="50"/>
        <v>56745.285714285717</v>
      </c>
      <c r="AU546" s="209" t="str">
        <f t="shared" si="50"/>
        <v/>
      </c>
      <c r="AV546" s="209">
        <f t="shared" si="50"/>
        <v>0.77922142857142862</v>
      </c>
      <c r="AW546" s="209" t="str">
        <f t="shared" si="50"/>
        <v/>
      </c>
      <c r="AX546" s="210">
        <f t="shared" si="50"/>
        <v>1.0142857142857142</v>
      </c>
      <c r="AY546" s="209">
        <f t="shared" si="50"/>
        <v>9.9999999999999985E-3</v>
      </c>
      <c r="AZ546" s="209">
        <f t="shared" si="50"/>
        <v>0</v>
      </c>
      <c r="BA546" s="209">
        <f t="shared" si="50"/>
        <v>43.5</v>
      </c>
      <c r="BB546" s="209">
        <f t="shared" si="50"/>
        <v>-52.078571428571429</v>
      </c>
      <c r="BC546" s="209">
        <f t="shared" si="50"/>
        <v>106.14285714285714</v>
      </c>
      <c r="BD546" s="209">
        <f t="shared" si="50"/>
        <v>29.071428571428573</v>
      </c>
      <c r="BE546" s="209">
        <f t="shared" si="50"/>
        <v>1.1928571428571429E-2</v>
      </c>
      <c r="BF546" s="209">
        <f t="shared" si="50"/>
        <v>13.957142857142857</v>
      </c>
      <c r="BG546" s="209">
        <f t="shared" si="50"/>
        <v>3.2</v>
      </c>
      <c r="BH546" s="209">
        <f t="shared" si="50"/>
        <v>1</v>
      </c>
      <c r="BI546" s="209">
        <f t="shared" si="50"/>
        <v>1</v>
      </c>
      <c r="BJ546" s="209">
        <f t="shared" si="50"/>
        <v>99.071428571428569</v>
      </c>
      <c r="BK546" s="209">
        <f t="shared" si="50"/>
        <v>0</v>
      </c>
      <c r="BL546" s="209">
        <f t="shared" si="50"/>
        <v>1</v>
      </c>
      <c r="BM546" s="209">
        <f t="shared" si="50"/>
        <v>0.26428571428571429</v>
      </c>
      <c r="BN546" s="209">
        <f t="shared" si="50"/>
        <v>336.64285714285717</v>
      </c>
      <c r="BO546" s="209">
        <f t="shared" si="50"/>
        <v>372.07142857142856</v>
      </c>
      <c r="BP546" s="209">
        <f t="shared" si="50"/>
        <v>411.64285714285717</v>
      </c>
      <c r="BQ546" s="209">
        <f t="shared" si="50"/>
        <v>456</v>
      </c>
      <c r="BR546" s="209">
        <f t="shared" si="50"/>
        <v>0</v>
      </c>
      <c r="BS546" s="209">
        <f t="shared" si="50"/>
        <v>1.0714285714285714</v>
      </c>
      <c r="BT546" s="412" t="str">
        <f t="shared" si="50"/>
        <v/>
      </c>
      <c r="BU546" s="209">
        <f t="shared" si="50"/>
        <v>0.77500000000000024</v>
      </c>
      <c r="BV546" s="210">
        <f>IFERROR(AVERAGE(BV515:BV545),"")</f>
        <v>0.84</v>
      </c>
      <c r="BW546" s="206"/>
      <c r="BX546" s="206"/>
      <c r="BY546" s="206"/>
      <c r="BZ546" s="206"/>
      <c r="CA546" s="206"/>
      <c r="CB546" s="206"/>
      <c r="CC546" s="206"/>
    </row>
    <row r="547" spans="1:81" x14ac:dyDescent="0.25">
      <c r="A547" s="44">
        <f>A546</f>
        <v>2015</v>
      </c>
      <c r="B547" s="44" t="str">
        <f>B546</f>
        <v>OCTUBRE</v>
      </c>
      <c r="C547" s="44">
        <v>2</v>
      </c>
      <c r="D547" s="44" t="str">
        <f t="shared" ref="D547:D577" si="51">B546&amp;" "&amp;A546&amp;" / "&amp;C546</f>
        <v>OCTUBRE 2015 / 1</v>
      </c>
      <c r="E547" s="178">
        <v>1</v>
      </c>
      <c r="F547" s="185">
        <v>42279</v>
      </c>
      <c r="G547" s="179">
        <v>57324</v>
      </c>
      <c r="H547" s="33" t="s">
        <v>130</v>
      </c>
      <c r="I547" s="153">
        <v>0.7792</v>
      </c>
      <c r="J547" s="34" t="s">
        <v>20</v>
      </c>
      <c r="K547" s="34">
        <v>0.5</v>
      </c>
      <c r="L547" s="34">
        <v>0</v>
      </c>
      <c r="M547" s="34">
        <v>0</v>
      </c>
      <c r="N547" s="34">
        <v>43.5</v>
      </c>
      <c r="O547" s="34">
        <v>-55</v>
      </c>
      <c r="P547" s="34">
        <v>104</v>
      </c>
      <c r="Q547" s="34">
        <v>30</v>
      </c>
      <c r="R547" s="155">
        <v>0</v>
      </c>
      <c r="S547" s="34">
        <v>12.1</v>
      </c>
      <c r="T547" s="34">
        <v>2.98</v>
      </c>
      <c r="U547" s="34">
        <v>1</v>
      </c>
      <c r="V547" s="34">
        <v>1</v>
      </c>
      <c r="W547" s="34">
        <v>100</v>
      </c>
      <c r="X547" s="34">
        <v>0</v>
      </c>
      <c r="Y547" s="34">
        <v>0</v>
      </c>
      <c r="Z547" s="34">
        <v>0.3</v>
      </c>
      <c r="AA547" s="34">
        <v>330</v>
      </c>
      <c r="AB547" s="34">
        <v>362</v>
      </c>
      <c r="AC547" s="34">
        <v>414</v>
      </c>
      <c r="AD547" s="34">
        <v>485</v>
      </c>
      <c r="AE547" s="34">
        <v>1.5</v>
      </c>
      <c r="AF547" s="34">
        <v>0</v>
      </c>
      <c r="AG547" s="450"/>
      <c r="AH547" s="151">
        <v>0.77500000000000002</v>
      </c>
      <c r="AI547" s="151">
        <v>0.84</v>
      </c>
      <c r="AJ547" s="151">
        <v>42.8</v>
      </c>
      <c r="AK547" s="151">
        <v>100</v>
      </c>
      <c r="AL547" s="151">
        <v>400</v>
      </c>
      <c r="AM547" s="151">
        <v>572</v>
      </c>
      <c r="AN547" s="151">
        <v>0.3</v>
      </c>
      <c r="AO547" s="151">
        <v>1.5</v>
      </c>
      <c r="AP547" s="151">
        <v>-47</v>
      </c>
      <c r="AQ547" s="235"/>
      <c r="AR547" s="178">
        <v>1</v>
      </c>
      <c r="AS547" s="185">
        <v>42278</v>
      </c>
      <c r="AT547" s="179">
        <v>57280</v>
      </c>
      <c r="AU547" s="33" t="s">
        <v>132</v>
      </c>
      <c r="AV547" s="153">
        <v>0.77880000000000005</v>
      </c>
      <c r="AW547" s="34" t="s">
        <v>20</v>
      </c>
      <c r="AX547" s="34">
        <v>1.2</v>
      </c>
      <c r="AY547" s="34">
        <v>0.01</v>
      </c>
      <c r="AZ547" s="34">
        <v>0</v>
      </c>
      <c r="BA547" s="34">
        <v>43.5</v>
      </c>
      <c r="BB547" s="34">
        <v>-52.3</v>
      </c>
      <c r="BC547" s="34">
        <v>106</v>
      </c>
      <c r="BD547" s="34">
        <v>30</v>
      </c>
      <c r="BE547" s="155">
        <v>1.2E-2</v>
      </c>
      <c r="BF547" s="34">
        <v>14</v>
      </c>
      <c r="BG547" s="34">
        <v>3.2</v>
      </c>
      <c r="BH547" s="34">
        <v>1</v>
      </c>
      <c r="BI547" s="34">
        <v>1</v>
      </c>
      <c r="BJ547" s="34">
        <v>99</v>
      </c>
      <c r="BK547" s="34">
        <v>0</v>
      </c>
      <c r="BL547" s="34">
        <v>1</v>
      </c>
      <c r="BM547" s="34">
        <v>0.2</v>
      </c>
      <c r="BN547" s="34">
        <v>334</v>
      </c>
      <c r="BO547" s="34">
        <v>372</v>
      </c>
      <c r="BP547" s="34">
        <v>412</v>
      </c>
      <c r="BQ547" s="34">
        <v>457</v>
      </c>
      <c r="BR547" s="34">
        <v>0</v>
      </c>
      <c r="BS547" s="34">
        <v>1</v>
      </c>
      <c r="BT547" s="453"/>
      <c r="BU547" s="151">
        <v>0.77500000000000002</v>
      </c>
      <c r="BV547" s="151">
        <v>0.84</v>
      </c>
      <c r="BW547" s="151">
        <v>42.8</v>
      </c>
      <c r="BX547" s="151">
        <v>100</v>
      </c>
      <c r="BY547" s="151">
        <v>400</v>
      </c>
      <c r="BZ547" s="151">
        <v>572</v>
      </c>
      <c r="CA547" s="151">
        <v>0.3</v>
      </c>
      <c r="CB547" s="151">
        <v>1.5</v>
      </c>
      <c r="CC547" s="151">
        <v>-47</v>
      </c>
    </row>
    <row r="548" spans="1:81" x14ac:dyDescent="0.25">
      <c r="A548" s="44">
        <f t="shared" ref="A548:B576" si="52">A547</f>
        <v>2015</v>
      </c>
      <c r="B548" s="44" t="str">
        <f t="shared" si="52"/>
        <v>OCTUBRE</v>
      </c>
      <c r="C548" s="44">
        <v>3</v>
      </c>
      <c r="D548" s="44" t="str">
        <f t="shared" si="51"/>
        <v>OCTUBRE 2015 / 2</v>
      </c>
      <c r="E548" s="178">
        <v>2</v>
      </c>
      <c r="F548" s="185">
        <v>42280</v>
      </c>
      <c r="G548" s="179">
        <v>57367</v>
      </c>
      <c r="H548" s="34" t="s">
        <v>131</v>
      </c>
      <c r="I548" s="153">
        <v>0.7792</v>
      </c>
      <c r="J548" s="34" t="s">
        <v>20</v>
      </c>
      <c r="K548" s="34">
        <v>0.5</v>
      </c>
      <c r="L548" s="34">
        <v>0</v>
      </c>
      <c r="M548" s="34">
        <v>0</v>
      </c>
      <c r="N548" s="34">
        <v>43.5</v>
      </c>
      <c r="O548" s="34">
        <v>-54</v>
      </c>
      <c r="P548" s="34">
        <v>104</v>
      </c>
      <c r="Q548" s="34">
        <v>30</v>
      </c>
      <c r="R548" s="155">
        <v>0</v>
      </c>
      <c r="S548" s="34">
        <v>12.1</v>
      </c>
      <c r="T548" s="34">
        <v>2.98</v>
      </c>
      <c r="U548" s="34">
        <v>1</v>
      </c>
      <c r="V548" s="34">
        <v>1</v>
      </c>
      <c r="W548" s="34">
        <v>100</v>
      </c>
      <c r="X548" s="34">
        <v>0</v>
      </c>
      <c r="Y548" s="34">
        <v>0</v>
      </c>
      <c r="Z548" s="34">
        <v>0.3</v>
      </c>
      <c r="AA548" s="34">
        <v>330</v>
      </c>
      <c r="AB548" s="34">
        <v>366</v>
      </c>
      <c r="AC548" s="34">
        <v>418</v>
      </c>
      <c r="AD548" s="34">
        <v>491</v>
      </c>
      <c r="AE548" s="34">
        <v>1</v>
      </c>
      <c r="AF548" s="34">
        <v>0</v>
      </c>
      <c r="AG548" s="450"/>
      <c r="AH548" s="151">
        <v>0.77500000000000002</v>
      </c>
      <c r="AI548" s="151">
        <v>0.84</v>
      </c>
      <c r="AJ548" s="151">
        <v>42.8</v>
      </c>
      <c r="AK548" s="151">
        <v>100</v>
      </c>
      <c r="AL548" s="151">
        <v>400</v>
      </c>
      <c r="AM548" s="151">
        <v>572</v>
      </c>
      <c r="AN548" s="151">
        <v>0.3</v>
      </c>
      <c r="AO548" s="151">
        <v>1.5</v>
      </c>
      <c r="AP548" s="151">
        <v>-47</v>
      </c>
      <c r="AQ548" s="235"/>
      <c r="AR548" s="178">
        <v>2</v>
      </c>
      <c r="AS548" s="185">
        <v>42283</v>
      </c>
      <c r="AT548" s="179">
        <v>57388</v>
      </c>
      <c r="AU548" s="34" t="s">
        <v>132</v>
      </c>
      <c r="AV548" s="153">
        <v>0.77880000000000005</v>
      </c>
      <c r="AW548" s="34" t="s">
        <v>20</v>
      </c>
      <c r="AX548" s="34">
        <v>1.2</v>
      </c>
      <c r="AY548" s="34">
        <v>0.01</v>
      </c>
      <c r="AZ548" s="34">
        <v>0</v>
      </c>
      <c r="BA548" s="34">
        <v>43.5</v>
      </c>
      <c r="BB548" s="34">
        <v>-52.2</v>
      </c>
      <c r="BC548" s="34">
        <v>106</v>
      </c>
      <c r="BD548" s="34">
        <v>30</v>
      </c>
      <c r="BE548" s="155">
        <v>1.0999999999999999E-2</v>
      </c>
      <c r="BF548" s="34">
        <v>14</v>
      </c>
      <c r="BG548" s="34">
        <v>3.1</v>
      </c>
      <c r="BH548" s="34">
        <v>1</v>
      </c>
      <c r="BI548" s="34">
        <v>1</v>
      </c>
      <c r="BJ548" s="34">
        <v>99</v>
      </c>
      <c r="BK548" s="34">
        <v>0</v>
      </c>
      <c r="BL548" s="34">
        <v>1</v>
      </c>
      <c r="BM548" s="34">
        <v>0.2</v>
      </c>
      <c r="BN548" s="34">
        <v>334</v>
      </c>
      <c r="BO548" s="34">
        <v>370</v>
      </c>
      <c r="BP548" s="34">
        <v>410</v>
      </c>
      <c r="BQ548" s="34">
        <v>453</v>
      </c>
      <c r="BR548" s="34">
        <v>0</v>
      </c>
      <c r="BS548" s="34">
        <v>1</v>
      </c>
      <c r="BT548" s="453"/>
      <c r="BU548" s="151">
        <v>0.77500000000000002</v>
      </c>
      <c r="BV548" s="151">
        <v>0.84</v>
      </c>
      <c r="BW548" s="151">
        <v>42.8</v>
      </c>
      <c r="BX548" s="151">
        <v>100</v>
      </c>
      <c r="BY548" s="151">
        <v>400</v>
      </c>
      <c r="BZ548" s="151">
        <v>572</v>
      </c>
      <c r="CA548" s="151">
        <v>0.3</v>
      </c>
      <c r="CB548" s="151">
        <v>1.5</v>
      </c>
      <c r="CC548" s="151">
        <v>-47</v>
      </c>
    </row>
    <row r="549" spans="1:81" x14ac:dyDescent="0.25">
      <c r="A549" s="44">
        <f t="shared" si="52"/>
        <v>2015</v>
      </c>
      <c r="B549" s="44" t="str">
        <f t="shared" si="52"/>
        <v>OCTUBRE</v>
      </c>
      <c r="C549" s="44">
        <v>4</v>
      </c>
      <c r="D549" s="44" t="str">
        <f t="shared" si="51"/>
        <v>OCTUBRE 2015 / 3</v>
      </c>
      <c r="E549" s="178">
        <v>3</v>
      </c>
      <c r="F549" s="185">
        <v>42282</v>
      </c>
      <c r="G549" s="179">
        <v>57404</v>
      </c>
      <c r="H549" s="34" t="s">
        <v>130</v>
      </c>
      <c r="I549" s="153">
        <v>0.7792</v>
      </c>
      <c r="J549" s="34" t="s">
        <v>20</v>
      </c>
      <c r="K549" s="34">
        <v>0.5</v>
      </c>
      <c r="L549" s="34">
        <v>0</v>
      </c>
      <c r="M549" s="34">
        <v>0</v>
      </c>
      <c r="N549" s="34">
        <v>43.5</v>
      </c>
      <c r="O549" s="34">
        <v>-56</v>
      </c>
      <c r="P549" s="34">
        <v>103</v>
      </c>
      <c r="Q549" s="34">
        <v>30</v>
      </c>
      <c r="R549" s="155">
        <v>0</v>
      </c>
      <c r="S549" s="34">
        <v>12.3</v>
      </c>
      <c r="T549" s="34">
        <v>3.04</v>
      </c>
      <c r="U549" s="34">
        <v>1</v>
      </c>
      <c r="V549" s="34">
        <v>1</v>
      </c>
      <c r="W549" s="34">
        <v>100</v>
      </c>
      <c r="X549" s="34">
        <v>0</v>
      </c>
      <c r="Y549" s="34">
        <v>0</v>
      </c>
      <c r="Z549" s="34">
        <v>0.3</v>
      </c>
      <c r="AA549" s="34">
        <v>329</v>
      </c>
      <c r="AB549" s="34">
        <v>364</v>
      </c>
      <c r="AC549" s="34">
        <v>417</v>
      </c>
      <c r="AD549" s="34">
        <v>483</v>
      </c>
      <c r="AE549" s="34">
        <v>1.5</v>
      </c>
      <c r="AF549" s="34">
        <v>0</v>
      </c>
      <c r="AG549" s="450"/>
      <c r="AH549" s="151">
        <v>0.77500000000000002</v>
      </c>
      <c r="AI549" s="151">
        <v>0.84</v>
      </c>
      <c r="AJ549" s="151">
        <v>42.8</v>
      </c>
      <c r="AK549" s="151">
        <v>100</v>
      </c>
      <c r="AL549" s="151">
        <v>400</v>
      </c>
      <c r="AM549" s="151">
        <v>572</v>
      </c>
      <c r="AN549" s="151">
        <v>0.3</v>
      </c>
      <c r="AO549" s="151">
        <v>1.5</v>
      </c>
      <c r="AP549" s="151">
        <v>-47</v>
      </c>
      <c r="AQ549" s="235"/>
      <c r="AR549" s="178">
        <v>3</v>
      </c>
      <c r="AS549" s="185">
        <v>42285</v>
      </c>
      <c r="AT549" s="179">
        <v>57444</v>
      </c>
      <c r="AU549" s="34" t="s">
        <v>156</v>
      </c>
      <c r="AV549" s="153">
        <v>0.78080000000000005</v>
      </c>
      <c r="AW549" s="34" t="s">
        <v>20</v>
      </c>
      <c r="AX549" s="34">
        <v>1</v>
      </c>
      <c r="AY549" s="34">
        <v>0.01</v>
      </c>
      <c r="AZ549" s="34">
        <v>0</v>
      </c>
      <c r="BA549" s="34">
        <v>43.5</v>
      </c>
      <c r="BB549" s="34">
        <v>-52</v>
      </c>
      <c r="BC549" s="34">
        <v>104</v>
      </c>
      <c r="BD549" s="34">
        <v>29</v>
      </c>
      <c r="BE549" s="155">
        <v>1.2E-2</v>
      </c>
      <c r="BF549" s="34">
        <v>13.9</v>
      </c>
      <c r="BG549" s="34">
        <v>3.3</v>
      </c>
      <c r="BH549" s="34">
        <v>1</v>
      </c>
      <c r="BI549" s="34">
        <v>1</v>
      </c>
      <c r="BJ549" s="34">
        <v>99</v>
      </c>
      <c r="BK549" s="34">
        <v>0</v>
      </c>
      <c r="BL549" s="34">
        <v>1</v>
      </c>
      <c r="BM549" s="34">
        <v>0.3</v>
      </c>
      <c r="BN549" s="34">
        <v>336</v>
      </c>
      <c r="BO549" s="34">
        <v>374</v>
      </c>
      <c r="BP549" s="34">
        <v>423</v>
      </c>
      <c r="BQ549" s="34">
        <v>469</v>
      </c>
      <c r="BR549" s="34">
        <v>0</v>
      </c>
      <c r="BS549" s="34">
        <v>1</v>
      </c>
      <c r="BT549" s="453"/>
      <c r="BU549" s="151">
        <v>0.77500000000000002</v>
      </c>
      <c r="BV549" s="151">
        <v>0.84</v>
      </c>
      <c r="BW549" s="151">
        <v>42.8</v>
      </c>
      <c r="BX549" s="151">
        <v>100</v>
      </c>
      <c r="BY549" s="151">
        <v>400</v>
      </c>
      <c r="BZ549" s="151">
        <v>572</v>
      </c>
      <c r="CA549" s="151">
        <v>0.3</v>
      </c>
      <c r="CB549" s="151">
        <v>1.5</v>
      </c>
      <c r="CC549" s="151">
        <v>-47</v>
      </c>
    </row>
    <row r="550" spans="1:81" x14ac:dyDescent="0.25">
      <c r="A550" s="44">
        <f t="shared" si="52"/>
        <v>2015</v>
      </c>
      <c r="B550" s="44" t="str">
        <f t="shared" si="52"/>
        <v>OCTUBRE</v>
      </c>
      <c r="C550" s="44">
        <v>5</v>
      </c>
      <c r="D550" s="44" t="str">
        <f t="shared" si="51"/>
        <v>OCTUBRE 2015 / 4</v>
      </c>
      <c r="E550" s="178">
        <v>4</v>
      </c>
      <c r="F550" s="185">
        <v>42284</v>
      </c>
      <c r="G550" s="179">
        <v>57439</v>
      </c>
      <c r="H550" s="34" t="s">
        <v>132</v>
      </c>
      <c r="I550" s="153">
        <v>0.77880000000000005</v>
      </c>
      <c r="J550" s="34" t="s">
        <v>20</v>
      </c>
      <c r="K550" s="34">
        <v>0.5</v>
      </c>
      <c r="L550" s="34">
        <v>0</v>
      </c>
      <c r="M550" s="34">
        <v>0</v>
      </c>
      <c r="N550" s="34">
        <v>43.5</v>
      </c>
      <c r="O550" s="34">
        <v>-54.5</v>
      </c>
      <c r="P550" s="34">
        <v>105</v>
      </c>
      <c r="Q550" s="34">
        <v>30</v>
      </c>
      <c r="R550" s="155">
        <v>0</v>
      </c>
      <c r="S550" s="34">
        <v>12.1</v>
      </c>
      <c r="T550" s="34">
        <v>2.98</v>
      </c>
      <c r="U550" s="34">
        <v>1</v>
      </c>
      <c r="V550" s="34">
        <v>1</v>
      </c>
      <c r="W550" s="34">
        <v>100</v>
      </c>
      <c r="X550" s="34">
        <v>0</v>
      </c>
      <c r="Y550" s="34">
        <v>0</v>
      </c>
      <c r="Z550" s="34">
        <v>0.3</v>
      </c>
      <c r="AA550" s="34">
        <v>332</v>
      </c>
      <c r="AB550" s="34">
        <v>364</v>
      </c>
      <c r="AC550" s="34">
        <v>418</v>
      </c>
      <c r="AD550" s="34">
        <v>488</v>
      </c>
      <c r="AE550" s="34">
        <v>1.5</v>
      </c>
      <c r="AF550" s="34">
        <v>0</v>
      </c>
      <c r="AG550" s="450"/>
      <c r="AH550" s="151">
        <v>0.77500000000000002</v>
      </c>
      <c r="AI550" s="151">
        <v>0.84</v>
      </c>
      <c r="AJ550" s="151">
        <v>42.8</v>
      </c>
      <c r="AK550" s="151">
        <v>100</v>
      </c>
      <c r="AL550" s="151">
        <v>400</v>
      </c>
      <c r="AM550" s="151">
        <v>572</v>
      </c>
      <c r="AN550" s="151">
        <v>0.3</v>
      </c>
      <c r="AO550" s="151">
        <v>1.5</v>
      </c>
      <c r="AP550" s="151">
        <v>-47</v>
      </c>
      <c r="AQ550" s="235"/>
      <c r="AR550" s="178">
        <v>4</v>
      </c>
      <c r="AS550" s="185">
        <v>42286</v>
      </c>
      <c r="AT550" s="179">
        <v>57501</v>
      </c>
      <c r="AU550" s="34" t="s">
        <v>131</v>
      </c>
      <c r="AV550" s="153">
        <v>0.77880000000000005</v>
      </c>
      <c r="AW550" s="34" t="s">
        <v>20</v>
      </c>
      <c r="AX550" s="34">
        <v>1</v>
      </c>
      <c r="AY550" s="34">
        <v>0.01</v>
      </c>
      <c r="AZ550" s="34">
        <v>0</v>
      </c>
      <c r="BA550" s="34">
        <v>43.5</v>
      </c>
      <c r="BB550" s="34">
        <v>-53</v>
      </c>
      <c r="BC550" s="34">
        <v>103</v>
      </c>
      <c r="BD550" s="34">
        <v>29</v>
      </c>
      <c r="BE550" s="155">
        <v>1.2E-2</v>
      </c>
      <c r="BF550" s="34">
        <v>13.9</v>
      </c>
      <c r="BG550" s="34">
        <v>3.2</v>
      </c>
      <c r="BH550" s="34">
        <v>1</v>
      </c>
      <c r="BI550" s="34">
        <v>1</v>
      </c>
      <c r="BJ550" s="34">
        <v>99</v>
      </c>
      <c r="BK550" s="34">
        <v>0</v>
      </c>
      <c r="BL550" s="34">
        <v>1</v>
      </c>
      <c r="BM550" s="34">
        <v>0.2</v>
      </c>
      <c r="BN550" s="34">
        <v>336</v>
      </c>
      <c r="BO550" s="34">
        <v>372</v>
      </c>
      <c r="BP550" s="34">
        <v>414</v>
      </c>
      <c r="BQ550" s="34">
        <v>455</v>
      </c>
      <c r="BR550" s="34">
        <v>0</v>
      </c>
      <c r="BS550" s="34">
        <v>1</v>
      </c>
      <c r="BT550" s="453"/>
      <c r="BU550" s="151">
        <v>0.77500000000000002</v>
      </c>
      <c r="BV550" s="151">
        <v>0.84</v>
      </c>
      <c r="BW550" s="151">
        <v>42.8</v>
      </c>
      <c r="BX550" s="151">
        <v>100</v>
      </c>
      <c r="BY550" s="151">
        <v>400</v>
      </c>
      <c r="BZ550" s="151">
        <v>572</v>
      </c>
      <c r="CA550" s="151">
        <v>0.3</v>
      </c>
      <c r="CB550" s="151">
        <v>1.5</v>
      </c>
      <c r="CC550" s="151">
        <v>-47</v>
      </c>
    </row>
    <row r="551" spans="1:81" x14ac:dyDescent="0.25">
      <c r="A551" s="44">
        <f t="shared" si="52"/>
        <v>2015</v>
      </c>
      <c r="B551" s="44" t="str">
        <f t="shared" si="52"/>
        <v>OCTUBRE</v>
      </c>
      <c r="C551" s="44">
        <v>6</v>
      </c>
      <c r="D551" s="44" t="str">
        <f t="shared" si="51"/>
        <v>OCTUBRE 2015 / 5</v>
      </c>
      <c r="E551" s="178">
        <v>5</v>
      </c>
      <c r="F551" s="185">
        <v>42285</v>
      </c>
      <c r="G551" s="179">
        <v>57480</v>
      </c>
      <c r="H551" s="34" t="s">
        <v>130</v>
      </c>
      <c r="I551" s="153">
        <v>0.77880000000000005</v>
      </c>
      <c r="J551" s="34" t="s">
        <v>20</v>
      </c>
      <c r="K551" s="34">
        <v>0.5</v>
      </c>
      <c r="L551" s="34">
        <v>0</v>
      </c>
      <c r="M551" s="34">
        <v>0</v>
      </c>
      <c r="N551" s="34">
        <v>43.5</v>
      </c>
      <c r="O551" s="34">
        <v>-54.5</v>
      </c>
      <c r="P551" s="34">
        <v>105</v>
      </c>
      <c r="Q551" s="34">
        <v>30</v>
      </c>
      <c r="R551" s="155">
        <v>0</v>
      </c>
      <c r="S551" s="34">
        <v>12.2</v>
      </c>
      <c r="T551" s="34">
        <v>2.98</v>
      </c>
      <c r="U551" s="34">
        <v>1</v>
      </c>
      <c r="V551" s="34">
        <v>1</v>
      </c>
      <c r="W551" s="34">
        <v>100</v>
      </c>
      <c r="X551" s="34">
        <v>0</v>
      </c>
      <c r="Y551" s="34">
        <v>0</v>
      </c>
      <c r="Z551" s="34">
        <v>0.3</v>
      </c>
      <c r="AA551" s="34">
        <v>332</v>
      </c>
      <c r="AB551" s="34">
        <v>363</v>
      </c>
      <c r="AC551" s="34">
        <v>419</v>
      </c>
      <c r="AD551" s="34">
        <v>486</v>
      </c>
      <c r="AE551" s="34">
        <v>1.5</v>
      </c>
      <c r="AF551" s="34">
        <v>0</v>
      </c>
      <c r="AG551" s="450"/>
      <c r="AH551" s="151">
        <v>0.77500000000000002</v>
      </c>
      <c r="AI551" s="151">
        <v>0.84</v>
      </c>
      <c r="AJ551" s="151">
        <v>42.8</v>
      </c>
      <c r="AK551" s="151">
        <v>100</v>
      </c>
      <c r="AL551" s="151">
        <v>400</v>
      </c>
      <c r="AM551" s="151">
        <v>572</v>
      </c>
      <c r="AN551" s="151">
        <v>0.3</v>
      </c>
      <c r="AO551" s="151">
        <v>1.5</v>
      </c>
      <c r="AP551" s="151">
        <v>-47</v>
      </c>
      <c r="AQ551" s="235"/>
      <c r="AR551" s="178">
        <v>5</v>
      </c>
      <c r="AS551" s="185">
        <v>42287</v>
      </c>
      <c r="AT551" s="179">
        <v>57502</v>
      </c>
      <c r="AU551" s="34" t="s">
        <v>132</v>
      </c>
      <c r="AV551" s="153">
        <v>0.7792</v>
      </c>
      <c r="AW551" s="34" t="s">
        <v>20</v>
      </c>
      <c r="AX551" s="34">
        <v>1</v>
      </c>
      <c r="AY551" s="34">
        <v>0.01</v>
      </c>
      <c r="AZ551" s="34">
        <v>0</v>
      </c>
      <c r="BA551" s="34">
        <v>43.5</v>
      </c>
      <c r="BB551" s="34">
        <v>-53</v>
      </c>
      <c r="BC551" s="34">
        <v>104</v>
      </c>
      <c r="BD551" s="34">
        <v>29</v>
      </c>
      <c r="BE551" s="155">
        <v>1.2E-2</v>
      </c>
      <c r="BF551" s="34">
        <v>13.9</v>
      </c>
      <c r="BG551" s="34">
        <v>3.2</v>
      </c>
      <c r="BH551" s="34">
        <v>1</v>
      </c>
      <c r="BI551" s="34">
        <v>1</v>
      </c>
      <c r="BJ551" s="34">
        <v>99</v>
      </c>
      <c r="BK551" s="34">
        <v>0</v>
      </c>
      <c r="BL551" s="34">
        <v>1</v>
      </c>
      <c r="BM551" s="34">
        <v>0.2</v>
      </c>
      <c r="BN551" s="34">
        <v>334</v>
      </c>
      <c r="BO551" s="34">
        <v>370</v>
      </c>
      <c r="BP551" s="34">
        <v>412</v>
      </c>
      <c r="BQ551" s="34">
        <v>457</v>
      </c>
      <c r="BR551" s="34">
        <v>0</v>
      </c>
      <c r="BS551" s="34">
        <v>1</v>
      </c>
      <c r="BT551" s="453"/>
      <c r="BU551" s="151">
        <v>0.77500000000000002</v>
      </c>
      <c r="BV551" s="151">
        <v>0.84</v>
      </c>
      <c r="BW551" s="151">
        <v>42.8</v>
      </c>
      <c r="BX551" s="151">
        <v>100</v>
      </c>
      <c r="BY551" s="151">
        <v>400</v>
      </c>
      <c r="BZ551" s="151">
        <v>572</v>
      </c>
      <c r="CA551" s="151">
        <v>0.3</v>
      </c>
      <c r="CB551" s="151">
        <v>1.5</v>
      </c>
      <c r="CC551" s="151">
        <v>-47</v>
      </c>
    </row>
    <row r="552" spans="1:81" x14ac:dyDescent="0.25">
      <c r="A552" s="44">
        <f t="shared" si="52"/>
        <v>2015</v>
      </c>
      <c r="B552" s="44" t="str">
        <f t="shared" si="52"/>
        <v>OCTUBRE</v>
      </c>
      <c r="C552" s="44">
        <v>7</v>
      </c>
      <c r="D552" s="44" t="str">
        <f t="shared" si="51"/>
        <v>OCTUBRE 2015 / 6</v>
      </c>
      <c r="E552" s="178">
        <v>6</v>
      </c>
      <c r="F552" s="185">
        <v>42288</v>
      </c>
      <c r="G552" s="179">
        <v>57541</v>
      </c>
      <c r="H552" s="34" t="s">
        <v>131</v>
      </c>
      <c r="I552" s="153">
        <v>0.77880000000000005</v>
      </c>
      <c r="J552" s="34" t="s">
        <v>20</v>
      </c>
      <c r="K552" s="34">
        <v>0.5</v>
      </c>
      <c r="L552" s="34">
        <v>0</v>
      </c>
      <c r="M552" s="34">
        <v>0</v>
      </c>
      <c r="N552" s="34">
        <v>43.5</v>
      </c>
      <c r="O552" s="34">
        <v>-55</v>
      </c>
      <c r="P552" s="34">
        <v>104</v>
      </c>
      <c r="Q552" s="34">
        <v>30</v>
      </c>
      <c r="R552" s="155">
        <v>0</v>
      </c>
      <c r="S552" s="34">
        <v>12.1</v>
      </c>
      <c r="T552" s="34">
        <v>2.93</v>
      </c>
      <c r="U552" s="34">
        <v>1</v>
      </c>
      <c r="V552" s="34">
        <v>1</v>
      </c>
      <c r="W552" s="34">
        <v>100</v>
      </c>
      <c r="X552" s="34">
        <v>0</v>
      </c>
      <c r="Y552" s="34">
        <v>0</v>
      </c>
      <c r="Z552" s="34">
        <v>0.3</v>
      </c>
      <c r="AA552" s="34">
        <v>331</v>
      </c>
      <c r="AB552" s="34">
        <v>363</v>
      </c>
      <c r="AC552" s="34">
        <v>416</v>
      </c>
      <c r="AD552" s="34">
        <v>491</v>
      </c>
      <c r="AE552" s="34">
        <v>1</v>
      </c>
      <c r="AF552" s="34">
        <v>0</v>
      </c>
      <c r="AG552" s="450"/>
      <c r="AH552" s="151">
        <v>0.77500000000000002</v>
      </c>
      <c r="AI552" s="151">
        <v>0.84</v>
      </c>
      <c r="AJ552" s="151">
        <v>42.8</v>
      </c>
      <c r="AK552" s="151">
        <v>100</v>
      </c>
      <c r="AL552" s="151">
        <v>400</v>
      </c>
      <c r="AM552" s="151">
        <v>572</v>
      </c>
      <c r="AN552" s="151">
        <v>0.3</v>
      </c>
      <c r="AO552" s="151">
        <v>1.5</v>
      </c>
      <c r="AP552" s="151">
        <v>-47</v>
      </c>
      <c r="AQ552" s="235"/>
      <c r="AR552" s="178">
        <v>6</v>
      </c>
      <c r="AS552" s="185">
        <v>42292</v>
      </c>
      <c r="AT552" s="179">
        <v>57614</v>
      </c>
      <c r="AU552" s="34" t="s">
        <v>131</v>
      </c>
      <c r="AV552" s="153">
        <v>0.77990000000000004</v>
      </c>
      <c r="AW552" s="34" t="s">
        <v>20</v>
      </c>
      <c r="AX552" s="34">
        <v>1</v>
      </c>
      <c r="AY552" s="34">
        <v>0.01</v>
      </c>
      <c r="AZ552" s="34">
        <v>0</v>
      </c>
      <c r="BA552" s="34">
        <v>43.5</v>
      </c>
      <c r="BB552" s="34">
        <v>-52.5</v>
      </c>
      <c r="BC552" s="34">
        <v>104</v>
      </c>
      <c r="BD552" s="34">
        <v>29</v>
      </c>
      <c r="BE552" s="155">
        <v>1.2E-2</v>
      </c>
      <c r="BF552" s="34">
        <v>13.9</v>
      </c>
      <c r="BG552" s="34">
        <v>3.2</v>
      </c>
      <c r="BH552" s="34">
        <v>1</v>
      </c>
      <c r="BI552" s="34">
        <v>1</v>
      </c>
      <c r="BJ552" s="34">
        <v>99</v>
      </c>
      <c r="BK552" s="34">
        <v>0</v>
      </c>
      <c r="BL552" s="34">
        <v>1</v>
      </c>
      <c r="BM552" s="34">
        <v>0.2</v>
      </c>
      <c r="BN552" s="34">
        <v>336</v>
      </c>
      <c r="BO552" s="34">
        <v>372</v>
      </c>
      <c r="BP552" s="34">
        <v>415</v>
      </c>
      <c r="BQ552" s="34">
        <v>460</v>
      </c>
      <c r="BR552" s="34">
        <v>0</v>
      </c>
      <c r="BS552" s="34">
        <v>1</v>
      </c>
      <c r="BT552" s="453"/>
      <c r="BU552" s="151">
        <v>0.77500000000000002</v>
      </c>
      <c r="BV552" s="151">
        <v>0.84</v>
      </c>
      <c r="BW552" s="151">
        <v>42.8</v>
      </c>
      <c r="BX552" s="151">
        <v>100</v>
      </c>
      <c r="BY552" s="151">
        <v>400</v>
      </c>
      <c r="BZ552" s="151">
        <v>572</v>
      </c>
      <c r="CA552" s="151">
        <v>0.3</v>
      </c>
      <c r="CB552" s="151">
        <v>1.5</v>
      </c>
      <c r="CC552" s="151">
        <v>-47</v>
      </c>
    </row>
    <row r="553" spans="1:81" x14ac:dyDescent="0.25">
      <c r="A553" s="44">
        <f t="shared" si="52"/>
        <v>2015</v>
      </c>
      <c r="B553" s="44" t="str">
        <f t="shared" si="52"/>
        <v>OCTUBRE</v>
      </c>
      <c r="C553" s="44">
        <v>8</v>
      </c>
      <c r="D553" s="44" t="str">
        <f t="shared" si="51"/>
        <v>OCTUBRE 2015 / 7</v>
      </c>
      <c r="E553" s="178">
        <v>7</v>
      </c>
      <c r="F553" s="185">
        <v>42289</v>
      </c>
      <c r="G553" s="179">
        <v>57559</v>
      </c>
      <c r="H553" s="34" t="s">
        <v>130</v>
      </c>
      <c r="I553" s="153">
        <v>0.77880000000000005</v>
      </c>
      <c r="J553" s="34" t="s">
        <v>20</v>
      </c>
      <c r="K553" s="34">
        <v>0.5</v>
      </c>
      <c r="L553" s="34">
        <v>0</v>
      </c>
      <c r="M553" s="34">
        <v>0</v>
      </c>
      <c r="N553" s="34">
        <v>43.5</v>
      </c>
      <c r="O553" s="34">
        <v>-54</v>
      </c>
      <c r="P553" s="34">
        <v>105</v>
      </c>
      <c r="Q553" s="34">
        <v>30</v>
      </c>
      <c r="R553" s="155">
        <v>0</v>
      </c>
      <c r="S553" s="34">
        <v>12.1</v>
      </c>
      <c r="T553" s="34">
        <v>2.94</v>
      </c>
      <c r="U553" s="34">
        <v>1</v>
      </c>
      <c r="V553" s="34">
        <v>1</v>
      </c>
      <c r="W553" s="34">
        <v>100</v>
      </c>
      <c r="X553" s="34">
        <v>0</v>
      </c>
      <c r="Y553" s="34">
        <v>0</v>
      </c>
      <c r="Z553" s="34">
        <v>0.3</v>
      </c>
      <c r="AA553" s="34">
        <v>330</v>
      </c>
      <c r="AB553" s="34">
        <v>363</v>
      </c>
      <c r="AC553" s="34">
        <v>414</v>
      </c>
      <c r="AD553" s="34">
        <v>488</v>
      </c>
      <c r="AE553" s="34">
        <v>1</v>
      </c>
      <c r="AF553" s="34">
        <v>0</v>
      </c>
      <c r="AG553" s="450"/>
      <c r="AH553" s="151">
        <v>0.77500000000000002</v>
      </c>
      <c r="AI553" s="151">
        <v>0.84</v>
      </c>
      <c r="AJ553" s="151">
        <v>42.8</v>
      </c>
      <c r="AK553" s="151">
        <v>100</v>
      </c>
      <c r="AL553" s="151">
        <v>400</v>
      </c>
      <c r="AM553" s="151">
        <v>572</v>
      </c>
      <c r="AN553" s="151">
        <v>0.3</v>
      </c>
      <c r="AO553" s="151">
        <v>1.5</v>
      </c>
      <c r="AP553" s="151">
        <v>-47</v>
      </c>
      <c r="AQ553" s="235"/>
      <c r="AR553" s="178">
        <v>7</v>
      </c>
      <c r="AS553" s="185">
        <v>42293</v>
      </c>
      <c r="AT553" s="179">
        <v>57645</v>
      </c>
      <c r="AU553" s="34" t="s">
        <v>132</v>
      </c>
      <c r="AV553" s="153">
        <v>0.78090000000000004</v>
      </c>
      <c r="AW553" s="34" t="s">
        <v>20</v>
      </c>
      <c r="AX553" s="34">
        <v>1</v>
      </c>
      <c r="AY553" s="34">
        <v>0.01</v>
      </c>
      <c r="AZ553" s="34">
        <v>0</v>
      </c>
      <c r="BA553" s="34">
        <v>43.5</v>
      </c>
      <c r="BB553" s="34">
        <v>-52.1</v>
      </c>
      <c r="BC553" s="34">
        <v>104</v>
      </c>
      <c r="BD553" s="34">
        <v>29</v>
      </c>
      <c r="BE553" s="155">
        <v>1.2E-2</v>
      </c>
      <c r="BF553" s="34">
        <v>13.9</v>
      </c>
      <c r="BG553" s="34">
        <v>3.3</v>
      </c>
      <c r="BH553" s="34">
        <v>1</v>
      </c>
      <c r="BI553" s="34">
        <v>1</v>
      </c>
      <c r="BJ553" s="34">
        <v>99</v>
      </c>
      <c r="BK553" s="34">
        <v>0</v>
      </c>
      <c r="BL553" s="34">
        <v>1</v>
      </c>
      <c r="BM553" s="34">
        <v>0.2</v>
      </c>
      <c r="BN553" s="34">
        <v>334</v>
      </c>
      <c r="BO553" s="34">
        <v>374</v>
      </c>
      <c r="BP553" s="34">
        <v>421</v>
      </c>
      <c r="BQ553" s="34">
        <v>471</v>
      </c>
      <c r="BR553" s="34">
        <v>0</v>
      </c>
      <c r="BS553" s="34">
        <v>1</v>
      </c>
      <c r="BT553" s="453"/>
      <c r="BU553" s="151">
        <v>0.77500000000000002</v>
      </c>
      <c r="BV553" s="151">
        <v>0.84</v>
      </c>
      <c r="BW553" s="151">
        <v>42.8</v>
      </c>
      <c r="BX553" s="151">
        <v>100</v>
      </c>
      <c r="BY553" s="151">
        <v>400</v>
      </c>
      <c r="BZ553" s="151">
        <v>572</v>
      </c>
      <c r="CA553" s="151">
        <v>0.3</v>
      </c>
      <c r="CB553" s="151">
        <v>1.5</v>
      </c>
      <c r="CC553" s="151">
        <v>-47</v>
      </c>
    </row>
    <row r="554" spans="1:81" x14ac:dyDescent="0.25">
      <c r="A554" s="44">
        <f t="shared" si="52"/>
        <v>2015</v>
      </c>
      <c r="B554" s="44" t="str">
        <f t="shared" si="52"/>
        <v>OCTUBRE</v>
      </c>
      <c r="C554" s="44">
        <v>9</v>
      </c>
      <c r="D554" s="44" t="str">
        <f t="shared" si="51"/>
        <v>OCTUBRE 2015 / 8</v>
      </c>
      <c r="E554" s="178">
        <v>8</v>
      </c>
      <c r="F554" s="185">
        <v>42292</v>
      </c>
      <c r="G554" s="179">
        <v>57633</v>
      </c>
      <c r="H554" s="34" t="s">
        <v>130</v>
      </c>
      <c r="I554" s="153">
        <v>0.77880000000000005</v>
      </c>
      <c r="J554" s="34" t="s">
        <v>20</v>
      </c>
      <c r="K554" s="34">
        <v>0.5</v>
      </c>
      <c r="L554" s="34">
        <v>0</v>
      </c>
      <c r="M554" s="34">
        <v>0</v>
      </c>
      <c r="N554" s="34">
        <v>43.5</v>
      </c>
      <c r="O554" s="34">
        <v>-54</v>
      </c>
      <c r="P554" s="34">
        <v>104</v>
      </c>
      <c r="Q554" s="34">
        <v>30</v>
      </c>
      <c r="R554" s="155">
        <v>0</v>
      </c>
      <c r="S554" s="34">
        <v>12</v>
      </c>
      <c r="T554" s="34">
        <v>2.96</v>
      </c>
      <c r="U554" s="34">
        <v>1</v>
      </c>
      <c r="V554" s="34">
        <v>1</v>
      </c>
      <c r="W554" s="34">
        <v>100</v>
      </c>
      <c r="X554" s="34">
        <v>0</v>
      </c>
      <c r="Y554" s="34">
        <v>0</v>
      </c>
      <c r="Z554" s="34">
        <v>0.3</v>
      </c>
      <c r="AA554" s="34">
        <v>330</v>
      </c>
      <c r="AB554" s="34">
        <v>362</v>
      </c>
      <c r="AC554" s="34">
        <v>416</v>
      </c>
      <c r="AD554" s="34">
        <v>489</v>
      </c>
      <c r="AE554" s="34">
        <v>1</v>
      </c>
      <c r="AF554" s="34">
        <v>0</v>
      </c>
      <c r="AG554" s="450"/>
      <c r="AH554" s="151">
        <v>0.77500000000000002</v>
      </c>
      <c r="AI554" s="151">
        <v>0.84</v>
      </c>
      <c r="AJ554" s="151">
        <v>42.8</v>
      </c>
      <c r="AK554" s="151">
        <v>100</v>
      </c>
      <c r="AL554" s="151">
        <v>400</v>
      </c>
      <c r="AM554" s="151">
        <v>572</v>
      </c>
      <c r="AN554" s="151">
        <v>0.3</v>
      </c>
      <c r="AO554" s="151">
        <v>1.5</v>
      </c>
      <c r="AP554" s="151">
        <v>-47</v>
      </c>
      <c r="AQ554" s="235"/>
      <c r="AR554" s="178">
        <v>8</v>
      </c>
      <c r="AS554" s="185">
        <v>42297</v>
      </c>
      <c r="AT554" s="179">
        <v>57715</v>
      </c>
      <c r="AU554" s="34" t="s">
        <v>132</v>
      </c>
      <c r="AV554" s="153">
        <v>0.78049999999999997</v>
      </c>
      <c r="AW554" s="34" t="s">
        <v>20</v>
      </c>
      <c r="AX554" s="34">
        <v>1</v>
      </c>
      <c r="AY554" s="34">
        <v>0.01</v>
      </c>
      <c r="AZ554" s="34">
        <v>0</v>
      </c>
      <c r="BA554" s="34">
        <v>43.5</v>
      </c>
      <c r="BB554" s="34">
        <v>-52.5</v>
      </c>
      <c r="BC554" s="34">
        <v>106</v>
      </c>
      <c r="BD554" s="34">
        <v>29</v>
      </c>
      <c r="BE554" s="155">
        <v>1.2E-2</v>
      </c>
      <c r="BF554" s="34">
        <v>13.9</v>
      </c>
      <c r="BG554" s="34">
        <v>3.2</v>
      </c>
      <c r="BH554" s="34">
        <v>1</v>
      </c>
      <c r="BI554" s="34">
        <v>1</v>
      </c>
      <c r="BJ554" s="34">
        <v>99</v>
      </c>
      <c r="BK554" s="34">
        <v>0</v>
      </c>
      <c r="BL554" s="34">
        <v>1</v>
      </c>
      <c r="BM554" s="34">
        <v>0.2</v>
      </c>
      <c r="BN554" s="34">
        <v>334</v>
      </c>
      <c r="BO554" s="34">
        <v>372</v>
      </c>
      <c r="BP554" s="34">
        <v>412</v>
      </c>
      <c r="BQ554" s="34">
        <v>462</v>
      </c>
      <c r="BR554" s="34">
        <v>0</v>
      </c>
      <c r="BS554" s="34">
        <v>1</v>
      </c>
      <c r="BT554" s="453"/>
      <c r="BU554" s="151">
        <v>0.77500000000000002</v>
      </c>
      <c r="BV554" s="151">
        <v>0.84</v>
      </c>
      <c r="BW554" s="151">
        <v>42.8</v>
      </c>
      <c r="BX554" s="151">
        <v>100</v>
      </c>
      <c r="BY554" s="151">
        <v>400</v>
      </c>
      <c r="BZ554" s="151">
        <v>572</v>
      </c>
      <c r="CA554" s="151">
        <v>0.3</v>
      </c>
      <c r="CB554" s="151">
        <v>1.5</v>
      </c>
      <c r="CC554" s="151">
        <v>-47</v>
      </c>
    </row>
    <row r="555" spans="1:81" x14ac:dyDescent="0.25">
      <c r="A555" s="44">
        <f t="shared" si="52"/>
        <v>2015</v>
      </c>
      <c r="B555" s="44" t="str">
        <f t="shared" si="52"/>
        <v>OCTUBRE</v>
      </c>
      <c r="C555" s="44">
        <v>10</v>
      </c>
      <c r="D555" s="44" t="str">
        <f t="shared" si="51"/>
        <v>OCTUBRE 2015 / 9</v>
      </c>
      <c r="E555" s="178">
        <v>9</v>
      </c>
      <c r="F555" s="185">
        <v>42295</v>
      </c>
      <c r="G555" s="179">
        <v>57710</v>
      </c>
      <c r="H555" s="34" t="s">
        <v>131</v>
      </c>
      <c r="I555" s="153">
        <v>0.7792</v>
      </c>
      <c r="J555" s="34" t="s">
        <v>20</v>
      </c>
      <c r="K555" s="34">
        <v>0.5</v>
      </c>
      <c r="L555" s="34">
        <v>0</v>
      </c>
      <c r="M555" s="34">
        <v>0</v>
      </c>
      <c r="N555" s="34">
        <v>43.5</v>
      </c>
      <c r="O555" s="34">
        <v>-54</v>
      </c>
      <c r="P555" s="34">
        <v>105</v>
      </c>
      <c r="Q555" s="34">
        <v>30</v>
      </c>
      <c r="R555" s="155">
        <v>0</v>
      </c>
      <c r="S555" s="34">
        <v>12.2</v>
      </c>
      <c r="T555" s="34">
        <v>3.03</v>
      </c>
      <c r="U555" s="34">
        <v>1</v>
      </c>
      <c r="V555" s="34">
        <v>1</v>
      </c>
      <c r="W555" s="34">
        <v>100</v>
      </c>
      <c r="X555" s="34">
        <v>0</v>
      </c>
      <c r="Y555" s="34">
        <v>0</v>
      </c>
      <c r="Z555" s="34">
        <v>0.3</v>
      </c>
      <c r="AA555" s="34">
        <v>331</v>
      </c>
      <c r="AB555" s="34">
        <v>363</v>
      </c>
      <c r="AC555" s="34">
        <v>415</v>
      </c>
      <c r="AD555" s="34">
        <v>487</v>
      </c>
      <c r="AE555" s="34">
        <v>1</v>
      </c>
      <c r="AF555" s="34">
        <v>0</v>
      </c>
      <c r="AG555" s="450"/>
      <c r="AH555" s="151">
        <v>0.77500000000000002</v>
      </c>
      <c r="AI555" s="151">
        <v>0.84</v>
      </c>
      <c r="AJ555" s="151">
        <v>42.8</v>
      </c>
      <c r="AK555" s="151">
        <v>100</v>
      </c>
      <c r="AL555" s="151">
        <v>400</v>
      </c>
      <c r="AM555" s="151">
        <v>572</v>
      </c>
      <c r="AN555" s="151">
        <v>0.3</v>
      </c>
      <c r="AO555" s="151">
        <v>1.5</v>
      </c>
      <c r="AP555" s="151">
        <v>-47</v>
      </c>
      <c r="AQ555" s="235"/>
      <c r="AR555" s="178">
        <v>9</v>
      </c>
      <c r="AS555" s="185">
        <v>42297</v>
      </c>
      <c r="AT555" s="179">
        <v>57716</v>
      </c>
      <c r="AU555" s="34" t="s">
        <v>156</v>
      </c>
      <c r="AV555" s="153">
        <v>0.77949999999999997</v>
      </c>
      <c r="AW555" s="34" t="s">
        <v>20</v>
      </c>
      <c r="AX555" s="34">
        <v>1</v>
      </c>
      <c r="AY555" s="34">
        <v>0.01</v>
      </c>
      <c r="AZ555" s="181">
        <v>0</v>
      </c>
      <c r="BA555" s="34">
        <v>43.5</v>
      </c>
      <c r="BB555" s="34">
        <v>-52</v>
      </c>
      <c r="BC555" s="34">
        <v>104</v>
      </c>
      <c r="BD555" s="34">
        <v>29</v>
      </c>
      <c r="BE555" s="155">
        <v>1.2E-2</v>
      </c>
      <c r="BF555" s="34">
        <v>13.9</v>
      </c>
      <c r="BG555" s="34">
        <v>3.3</v>
      </c>
      <c r="BH555" s="34">
        <v>1</v>
      </c>
      <c r="BI555" s="34">
        <v>1</v>
      </c>
      <c r="BJ555" s="34">
        <v>100</v>
      </c>
      <c r="BK555" s="34">
        <v>0</v>
      </c>
      <c r="BL555" s="34">
        <v>1</v>
      </c>
      <c r="BM555" s="34">
        <v>0.2</v>
      </c>
      <c r="BN555" s="34">
        <v>336</v>
      </c>
      <c r="BO555" s="34">
        <v>374</v>
      </c>
      <c r="BP555" s="34">
        <v>419</v>
      </c>
      <c r="BQ555" s="34">
        <v>459</v>
      </c>
      <c r="BR555" s="34">
        <v>0</v>
      </c>
      <c r="BS555" s="34">
        <v>1.5</v>
      </c>
      <c r="BT555" s="453"/>
      <c r="BU555" s="151">
        <v>0.77500000000000002</v>
      </c>
      <c r="BV555" s="151">
        <v>0.84</v>
      </c>
      <c r="BW555" s="151">
        <v>42.8</v>
      </c>
      <c r="BX555" s="151">
        <v>100</v>
      </c>
      <c r="BY555" s="151">
        <v>400</v>
      </c>
      <c r="BZ555" s="151">
        <v>572</v>
      </c>
      <c r="CA555" s="151">
        <v>0.3</v>
      </c>
      <c r="CB555" s="151">
        <v>1.5</v>
      </c>
      <c r="CC555" s="151">
        <v>-47</v>
      </c>
    </row>
    <row r="556" spans="1:81" x14ac:dyDescent="0.25">
      <c r="A556" s="44">
        <f t="shared" si="52"/>
        <v>2015</v>
      </c>
      <c r="B556" s="44" t="str">
        <f t="shared" si="52"/>
        <v>OCTUBRE</v>
      </c>
      <c r="C556" s="44">
        <v>11</v>
      </c>
      <c r="D556" s="44" t="str">
        <f t="shared" si="51"/>
        <v>OCTUBRE 2015 / 10</v>
      </c>
      <c r="E556" s="178">
        <v>10</v>
      </c>
      <c r="F556" s="185">
        <v>42297</v>
      </c>
      <c r="G556" s="179">
        <v>57749</v>
      </c>
      <c r="H556" s="34" t="s">
        <v>130</v>
      </c>
      <c r="I556" s="153">
        <v>0.7792</v>
      </c>
      <c r="J556" s="34" t="s">
        <v>20</v>
      </c>
      <c r="K556" s="34">
        <v>0.5</v>
      </c>
      <c r="L556" s="34">
        <v>0</v>
      </c>
      <c r="M556" s="34">
        <v>0</v>
      </c>
      <c r="N556" s="34">
        <v>43.5</v>
      </c>
      <c r="O556" s="34">
        <v>-54.5</v>
      </c>
      <c r="P556" s="34">
        <v>105</v>
      </c>
      <c r="Q556" s="34">
        <v>30</v>
      </c>
      <c r="R556" s="155">
        <v>0</v>
      </c>
      <c r="S556" s="34">
        <v>12.1</v>
      </c>
      <c r="T556" s="34">
        <v>2.98</v>
      </c>
      <c r="U556" s="34">
        <v>1</v>
      </c>
      <c r="V556" s="34">
        <v>1</v>
      </c>
      <c r="W556" s="34">
        <v>100</v>
      </c>
      <c r="X556" s="34">
        <v>0</v>
      </c>
      <c r="Y556" s="34">
        <v>0</v>
      </c>
      <c r="Z556" s="34">
        <v>0.3</v>
      </c>
      <c r="AA556" s="34">
        <v>333</v>
      </c>
      <c r="AB556" s="34">
        <v>364</v>
      </c>
      <c r="AC556" s="34">
        <v>417</v>
      </c>
      <c r="AD556" s="34">
        <v>489</v>
      </c>
      <c r="AE556" s="34">
        <v>1</v>
      </c>
      <c r="AF556" s="34">
        <v>0</v>
      </c>
      <c r="AG556" s="450"/>
      <c r="AH556" s="151">
        <v>0.77500000000000002</v>
      </c>
      <c r="AI556" s="151">
        <v>0.84</v>
      </c>
      <c r="AJ556" s="151">
        <v>42.8</v>
      </c>
      <c r="AK556" s="151">
        <v>100</v>
      </c>
      <c r="AL556" s="151">
        <v>400</v>
      </c>
      <c r="AM556" s="151">
        <v>572</v>
      </c>
      <c r="AN556" s="151">
        <v>0.3</v>
      </c>
      <c r="AO556" s="151">
        <v>1.5</v>
      </c>
      <c r="AP556" s="151">
        <v>-47</v>
      </c>
      <c r="AQ556" s="235"/>
      <c r="AR556" s="178">
        <v>10</v>
      </c>
      <c r="AS556" s="185">
        <v>42298</v>
      </c>
      <c r="AT556" s="179">
        <v>57746</v>
      </c>
      <c r="AU556" s="34" t="s">
        <v>131</v>
      </c>
      <c r="AV556" s="153">
        <v>0.77990000000000004</v>
      </c>
      <c r="AW556" s="34" t="s">
        <v>20</v>
      </c>
      <c r="AX556" s="34">
        <v>1</v>
      </c>
      <c r="AY556" s="34">
        <v>0.01</v>
      </c>
      <c r="AZ556" s="34">
        <v>0</v>
      </c>
      <c r="BA556" s="34">
        <v>43.5</v>
      </c>
      <c r="BB556" s="34">
        <v>-52</v>
      </c>
      <c r="BC556" s="34">
        <v>103</v>
      </c>
      <c r="BD556" s="34">
        <v>29</v>
      </c>
      <c r="BE556" s="155">
        <v>1.2E-2</v>
      </c>
      <c r="BF556" s="34">
        <v>13.9</v>
      </c>
      <c r="BG556" s="34">
        <v>3.2</v>
      </c>
      <c r="BH556" s="34">
        <v>1</v>
      </c>
      <c r="BI556" s="34">
        <v>1</v>
      </c>
      <c r="BJ556" s="34">
        <v>99</v>
      </c>
      <c r="BK556" s="34">
        <v>0</v>
      </c>
      <c r="BL556" s="34">
        <v>1</v>
      </c>
      <c r="BM556" s="34">
        <v>0.1</v>
      </c>
      <c r="BN556" s="34">
        <v>334</v>
      </c>
      <c r="BO556" s="34">
        <v>372</v>
      </c>
      <c r="BP556" s="34">
        <v>415</v>
      </c>
      <c r="BQ556" s="34">
        <v>459</v>
      </c>
      <c r="BR556" s="34">
        <v>0</v>
      </c>
      <c r="BS556" s="34">
        <v>1.5</v>
      </c>
      <c r="BT556" s="453"/>
      <c r="BU556" s="151">
        <v>0.77500000000000002</v>
      </c>
      <c r="BV556" s="151">
        <v>0.84</v>
      </c>
      <c r="BW556" s="151">
        <v>42.8</v>
      </c>
      <c r="BX556" s="151">
        <v>100</v>
      </c>
      <c r="BY556" s="151">
        <v>400</v>
      </c>
      <c r="BZ556" s="151">
        <v>572</v>
      </c>
      <c r="CA556" s="151">
        <v>0.3</v>
      </c>
      <c r="CB556" s="151">
        <v>1.5</v>
      </c>
      <c r="CC556" s="151">
        <v>-47</v>
      </c>
    </row>
    <row r="557" spans="1:81" x14ac:dyDescent="0.25">
      <c r="A557" s="44">
        <f t="shared" si="52"/>
        <v>2015</v>
      </c>
      <c r="B557" s="44" t="str">
        <f t="shared" si="52"/>
        <v>OCTUBRE</v>
      </c>
      <c r="C557" s="44">
        <v>12</v>
      </c>
      <c r="D557" s="44" t="str">
        <f t="shared" si="51"/>
        <v>OCTUBRE 2015 / 11</v>
      </c>
      <c r="E557" s="178">
        <v>11</v>
      </c>
      <c r="F557" s="185">
        <v>42300</v>
      </c>
      <c r="G557" s="179">
        <v>57816</v>
      </c>
      <c r="H557" s="34" t="s">
        <v>132</v>
      </c>
      <c r="I557" s="153">
        <v>0.77959999999999996</v>
      </c>
      <c r="J557" s="34" t="s">
        <v>20</v>
      </c>
      <c r="K557" s="34">
        <v>0.5</v>
      </c>
      <c r="L557" s="34">
        <v>0</v>
      </c>
      <c r="M557" s="34">
        <v>0</v>
      </c>
      <c r="N557" s="34">
        <v>43.5</v>
      </c>
      <c r="O557" s="34">
        <v>-54</v>
      </c>
      <c r="P557" s="34">
        <v>105</v>
      </c>
      <c r="Q557" s="34">
        <v>30</v>
      </c>
      <c r="R557" s="155">
        <v>0</v>
      </c>
      <c r="S557" s="34">
        <v>12.1</v>
      </c>
      <c r="T557" s="34">
        <v>3.1</v>
      </c>
      <c r="U557" s="34">
        <v>1</v>
      </c>
      <c r="V557" s="34">
        <v>1</v>
      </c>
      <c r="W557" s="34">
        <v>100</v>
      </c>
      <c r="X557" s="34">
        <v>0</v>
      </c>
      <c r="Y557" s="34">
        <v>0</v>
      </c>
      <c r="Z557" s="34">
        <v>0.3</v>
      </c>
      <c r="AA557" s="34">
        <v>334</v>
      </c>
      <c r="AB557" s="34">
        <v>366</v>
      </c>
      <c r="AC557" s="34">
        <v>420</v>
      </c>
      <c r="AD557" s="34">
        <v>490</v>
      </c>
      <c r="AE557" s="34">
        <v>1</v>
      </c>
      <c r="AF557" s="34">
        <v>0</v>
      </c>
      <c r="AG557" s="450"/>
      <c r="AH557" s="151">
        <v>0.77500000000000002</v>
      </c>
      <c r="AI557" s="151">
        <v>0.84</v>
      </c>
      <c r="AJ557" s="151">
        <v>42.8</v>
      </c>
      <c r="AK557" s="151">
        <v>100</v>
      </c>
      <c r="AL557" s="151">
        <v>400</v>
      </c>
      <c r="AM557" s="151">
        <v>572</v>
      </c>
      <c r="AN557" s="151">
        <v>0.3</v>
      </c>
      <c r="AO557" s="151">
        <v>1.5</v>
      </c>
      <c r="AP557" s="151">
        <v>-47</v>
      </c>
      <c r="AQ557" s="235"/>
      <c r="AR557" s="178">
        <v>11</v>
      </c>
      <c r="AS557" s="185">
        <v>42303</v>
      </c>
      <c r="AT557" s="179">
        <v>57856</v>
      </c>
      <c r="AU557" s="34" t="s">
        <v>132</v>
      </c>
      <c r="AV557" s="153">
        <v>0.78</v>
      </c>
      <c r="AW557" s="34" t="s">
        <v>20</v>
      </c>
      <c r="AX557" s="34">
        <v>1</v>
      </c>
      <c r="AY557" s="34">
        <v>0.01</v>
      </c>
      <c r="AZ557" s="34">
        <v>0</v>
      </c>
      <c r="BA557" s="34">
        <v>43.5</v>
      </c>
      <c r="BB557" s="34">
        <v>-52</v>
      </c>
      <c r="BC557" s="34">
        <v>104</v>
      </c>
      <c r="BD557" s="34">
        <v>29</v>
      </c>
      <c r="BE557" s="155">
        <v>1.2E-2</v>
      </c>
      <c r="BF557" s="34">
        <v>13.9</v>
      </c>
      <c r="BG557" s="34">
        <v>3.2</v>
      </c>
      <c r="BH557" s="34">
        <v>1</v>
      </c>
      <c r="BI557" s="34">
        <v>1</v>
      </c>
      <c r="BJ557" s="34">
        <v>99</v>
      </c>
      <c r="BK557" s="34">
        <v>0</v>
      </c>
      <c r="BL557" s="34">
        <v>1</v>
      </c>
      <c r="BM557" s="34">
        <v>0.2</v>
      </c>
      <c r="BN557" s="34">
        <v>340</v>
      </c>
      <c r="BO557" s="34">
        <v>374</v>
      </c>
      <c r="BP557" s="34">
        <v>420</v>
      </c>
      <c r="BQ557" s="34">
        <v>461</v>
      </c>
      <c r="BR557" s="34">
        <v>0</v>
      </c>
      <c r="BS557" s="34">
        <v>1</v>
      </c>
      <c r="BT557" s="453"/>
      <c r="BU557" s="151">
        <v>0.77500000000000002</v>
      </c>
      <c r="BV557" s="151">
        <v>0.84</v>
      </c>
      <c r="BW557" s="151">
        <v>42.8</v>
      </c>
      <c r="BX557" s="151">
        <v>100</v>
      </c>
      <c r="BY557" s="151">
        <v>400</v>
      </c>
      <c r="BZ557" s="151">
        <v>572</v>
      </c>
      <c r="CA557" s="151">
        <v>0.3</v>
      </c>
      <c r="CB557" s="151">
        <v>1.5</v>
      </c>
      <c r="CC557" s="151">
        <v>-47</v>
      </c>
    </row>
    <row r="558" spans="1:81" x14ac:dyDescent="0.25">
      <c r="A558" s="44">
        <f t="shared" si="52"/>
        <v>2015</v>
      </c>
      <c r="B558" s="44" t="str">
        <f t="shared" si="52"/>
        <v>OCTUBRE</v>
      </c>
      <c r="C558" s="44">
        <v>13</v>
      </c>
      <c r="D558" s="44" t="str">
        <f t="shared" si="51"/>
        <v>OCTUBRE 2015 / 12</v>
      </c>
      <c r="E558" s="178">
        <v>12</v>
      </c>
      <c r="F558" s="185">
        <v>42301</v>
      </c>
      <c r="G558" s="179">
        <v>57851</v>
      </c>
      <c r="H558" s="34" t="s">
        <v>130</v>
      </c>
      <c r="I558" s="153">
        <v>0.77959999999999996</v>
      </c>
      <c r="J558" s="34" t="s">
        <v>20</v>
      </c>
      <c r="K558" s="34">
        <v>0.5</v>
      </c>
      <c r="L558" s="34">
        <v>0</v>
      </c>
      <c r="M558" s="34">
        <v>0</v>
      </c>
      <c r="N558" s="34">
        <v>43.5</v>
      </c>
      <c r="O558" s="34">
        <v>-54</v>
      </c>
      <c r="P558" s="34">
        <v>104</v>
      </c>
      <c r="Q558" s="34">
        <v>30</v>
      </c>
      <c r="R558" s="155">
        <v>0</v>
      </c>
      <c r="S558" s="34">
        <v>12.1</v>
      </c>
      <c r="T558" s="34">
        <v>3.11</v>
      </c>
      <c r="U558" s="34">
        <v>1</v>
      </c>
      <c r="V558" s="34">
        <v>1</v>
      </c>
      <c r="W558" s="34">
        <v>100</v>
      </c>
      <c r="X558" s="34">
        <v>0</v>
      </c>
      <c r="Y558" s="34">
        <v>0</v>
      </c>
      <c r="Z558" s="34">
        <v>0.3</v>
      </c>
      <c r="AA558" s="34">
        <v>334</v>
      </c>
      <c r="AB558" s="34">
        <v>365</v>
      </c>
      <c r="AC558" s="34">
        <v>420</v>
      </c>
      <c r="AD558" s="34">
        <v>490</v>
      </c>
      <c r="AE558" s="34">
        <v>1.5</v>
      </c>
      <c r="AF558" s="34">
        <v>0</v>
      </c>
      <c r="AG558" s="450"/>
      <c r="AH558" s="151">
        <v>0.77500000000000002</v>
      </c>
      <c r="AI558" s="151">
        <v>0.84</v>
      </c>
      <c r="AJ558" s="151">
        <v>42.8</v>
      </c>
      <c r="AK558" s="151">
        <v>100</v>
      </c>
      <c r="AL558" s="151">
        <v>400</v>
      </c>
      <c r="AM558" s="151">
        <v>572</v>
      </c>
      <c r="AN558" s="151">
        <v>0.3</v>
      </c>
      <c r="AO558" s="151">
        <v>1.5</v>
      </c>
      <c r="AP558" s="151">
        <v>-47</v>
      </c>
      <c r="AQ558" s="235"/>
      <c r="AR558" s="178">
        <v>12</v>
      </c>
      <c r="AS558" s="185">
        <v>42303</v>
      </c>
      <c r="AT558" s="179">
        <v>57858</v>
      </c>
      <c r="AU558" s="34" t="s">
        <v>156</v>
      </c>
      <c r="AV558" s="153">
        <v>0.77959999999999996</v>
      </c>
      <c r="AW558" s="34" t="s">
        <v>20</v>
      </c>
      <c r="AX558" s="34">
        <v>1</v>
      </c>
      <c r="AY558" s="34">
        <v>0.01</v>
      </c>
      <c r="AZ558" s="181">
        <v>0</v>
      </c>
      <c r="BA558" s="34">
        <v>43.5</v>
      </c>
      <c r="BB558" s="34">
        <v>-51.5</v>
      </c>
      <c r="BC558" s="34">
        <v>104</v>
      </c>
      <c r="BD558" s="34">
        <v>29</v>
      </c>
      <c r="BE558" s="155">
        <v>1.2E-2</v>
      </c>
      <c r="BF558" s="34">
        <v>13.9</v>
      </c>
      <c r="BG558" s="34">
        <v>3.3</v>
      </c>
      <c r="BH558" s="34">
        <v>1</v>
      </c>
      <c r="BI558" s="34">
        <v>1</v>
      </c>
      <c r="BJ558" s="34">
        <v>99</v>
      </c>
      <c r="BK558" s="34">
        <v>0</v>
      </c>
      <c r="BL558" s="34">
        <v>1</v>
      </c>
      <c r="BM558" s="34">
        <v>0.2</v>
      </c>
      <c r="BN558" s="34">
        <v>340</v>
      </c>
      <c r="BO558" s="34">
        <v>376</v>
      </c>
      <c r="BP558" s="34">
        <v>426</v>
      </c>
      <c r="BQ558" s="34">
        <v>469</v>
      </c>
      <c r="BR558" s="34">
        <v>0</v>
      </c>
      <c r="BS558" s="34">
        <v>1</v>
      </c>
      <c r="BT558" s="453"/>
      <c r="BU558" s="151">
        <v>0.77500000000000002</v>
      </c>
      <c r="BV558" s="151">
        <v>0.84</v>
      </c>
      <c r="BW558" s="151">
        <v>42.8</v>
      </c>
      <c r="BX558" s="151">
        <v>100</v>
      </c>
      <c r="BY558" s="151">
        <v>400</v>
      </c>
      <c r="BZ558" s="151">
        <v>572</v>
      </c>
      <c r="CA558" s="151">
        <v>0.3</v>
      </c>
      <c r="CB558" s="151">
        <v>1.5</v>
      </c>
      <c r="CC558" s="151">
        <v>-47</v>
      </c>
    </row>
    <row r="559" spans="1:81" x14ac:dyDescent="0.25">
      <c r="A559" s="44">
        <f t="shared" si="52"/>
        <v>2015</v>
      </c>
      <c r="B559" s="44" t="str">
        <f t="shared" si="52"/>
        <v>OCTUBRE</v>
      </c>
      <c r="C559" s="44">
        <v>14</v>
      </c>
      <c r="D559" s="44" t="str">
        <f t="shared" si="51"/>
        <v>OCTUBRE 2015 / 13</v>
      </c>
      <c r="E559" s="178">
        <v>13</v>
      </c>
      <c r="F559" s="185">
        <v>42303</v>
      </c>
      <c r="G559" s="179">
        <v>57875</v>
      </c>
      <c r="H559" s="34" t="s">
        <v>131</v>
      </c>
      <c r="I559" s="153">
        <v>0.77959999999999996</v>
      </c>
      <c r="J559" s="34" t="s">
        <v>20</v>
      </c>
      <c r="K559" s="34">
        <v>0.5</v>
      </c>
      <c r="L559" s="34">
        <v>0</v>
      </c>
      <c r="M559" s="34">
        <v>0</v>
      </c>
      <c r="N559" s="34">
        <v>43.5</v>
      </c>
      <c r="O559" s="34">
        <v>-54</v>
      </c>
      <c r="P559" s="34">
        <v>105</v>
      </c>
      <c r="Q559" s="34">
        <v>30</v>
      </c>
      <c r="R559" s="155">
        <v>0</v>
      </c>
      <c r="S559" s="34">
        <v>12.1</v>
      </c>
      <c r="T559" s="34">
        <v>3.08</v>
      </c>
      <c r="U559" s="34">
        <v>1</v>
      </c>
      <c r="V559" s="34">
        <v>1</v>
      </c>
      <c r="W559" s="34">
        <v>100</v>
      </c>
      <c r="X559" s="34">
        <v>0</v>
      </c>
      <c r="Y559" s="34">
        <v>0</v>
      </c>
      <c r="Z559" s="34">
        <v>0.3</v>
      </c>
      <c r="AA559" s="34">
        <v>335</v>
      </c>
      <c r="AB559" s="34">
        <v>366</v>
      </c>
      <c r="AC559" s="34">
        <v>419</v>
      </c>
      <c r="AD559" s="34">
        <v>487</v>
      </c>
      <c r="AE559" s="34">
        <v>1.5</v>
      </c>
      <c r="AF559" s="34">
        <v>0</v>
      </c>
      <c r="AG559" s="450"/>
      <c r="AH559" s="151">
        <v>0.77500000000000002</v>
      </c>
      <c r="AI559" s="151">
        <v>0.84</v>
      </c>
      <c r="AJ559" s="151">
        <v>42.8</v>
      </c>
      <c r="AK559" s="151">
        <v>100</v>
      </c>
      <c r="AL559" s="151">
        <v>400</v>
      </c>
      <c r="AM559" s="151">
        <v>572</v>
      </c>
      <c r="AN559" s="151">
        <v>0.3</v>
      </c>
      <c r="AO559" s="151">
        <v>1.5</v>
      </c>
      <c r="AP559" s="151">
        <v>-47</v>
      </c>
      <c r="AQ559" s="235"/>
      <c r="AR559" s="178">
        <v>13</v>
      </c>
      <c r="AS559" s="185">
        <v>42306</v>
      </c>
      <c r="AT559" s="179">
        <v>57912</v>
      </c>
      <c r="AU559" s="34" t="s">
        <v>132</v>
      </c>
      <c r="AV559" s="153">
        <v>0.78</v>
      </c>
      <c r="AW559" s="34" t="s">
        <v>20</v>
      </c>
      <c r="AX559" s="34">
        <v>1</v>
      </c>
      <c r="AY559" s="34">
        <v>0.01</v>
      </c>
      <c r="AZ559" s="181">
        <v>0</v>
      </c>
      <c r="BA559" s="34">
        <v>43.5</v>
      </c>
      <c r="BB559" s="34">
        <v>-51.5</v>
      </c>
      <c r="BC559" s="34">
        <v>104</v>
      </c>
      <c r="BD559" s="34">
        <v>29</v>
      </c>
      <c r="BE559" s="155">
        <v>1.2E-2</v>
      </c>
      <c r="BF559" s="34">
        <v>13.9</v>
      </c>
      <c r="BG559" s="34">
        <v>3.4</v>
      </c>
      <c r="BH559" s="34">
        <v>1</v>
      </c>
      <c r="BI559" s="34">
        <v>1</v>
      </c>
      <c r="BJ559" s="34">
        <v>99</v>
      </c>
      <c r="BK559" s="34">
        <v>0</v>
      </c>
      <c r="BL559" s="34">
        <v>1</v>
      </c>
      <c r="BM559" s="34">
        <v>0.2</v>
      </c>
      <c r="BN559" s="34">
        <v>334</v>
      </c>
      <c r="BO559" s="34">
        <v>394</v>
      </c>
      <c r="BP559" s="34">
        <v>421</v>
      </c>
      <c r="BQ559" s="34">
        <v>464</v>
      </c>
      <c r="BR559" s="34">
        <v>0</v>
      </c>
      <c r="BS559" s="34">
        <v>1</v>
      </c>
      <c r="BT559" s="453"/>
      <c r="BU559" s="151">
        <v>0.77500000000000002</v>
      </c>
      <c r="BV559" s="151">
        <v>0.84</v>
      </c>
      <c r="BW559" s="151">
        <v>42.8</v>
      </c>
      <c r="BX559" s="151">
        <v>100</v>
      </c>
      <c r="BY559" s="151">
        <v>400</v>
      </c>
      <c r="BZ559" s="151">
        <v>572</v>
      </c>
      <c r="CA559" s="151">
        <v>0.3</v>
      </c>
      <c r="CB559" s="151">
        <v>1.5</v>
      </c>
      <c r="CC559" s="151">
        <v>-47</v>
      </c>
    </row>
    <row r="560" spans="1:81" x14ac:dyDescent="0.25">
      <c r="A560" s="44">
        <f t="shared" si="52"/>
        <v>2015</v>
      </c>
      <c r="B560" s="44" t="str">
        <f t="shared" si="52"/>
        <v>OCTUBRE</v>
      </c>
      <c r="C560" s="44">
        <v>15</v>
      </c>
      <c r="D560" s="44" t="str">
        <f t="shared" si="51"/>
        <v>OCTUBRE 2015 / 14</v>
      </c>
      <c r="E560" s="178">
        <v>14</v>
      </c>
      <c r="F560" s="185">
        <v>42305</v>
      </c>
      <c r="G560" s="179">
        <v>57909</v>
      </c>
      <c r="H560" s="34" t="s">
        <v>130</v>
      </c>
      <c r="I560" s="153">
        <v>0.77959999999999996</v>
      </c>
      <c r="J560" s="34" t="s">
        <v>20</v>
      </c>
      <c r="K560" s="34">
        <v>0.5</v>
      </c>
      <c r="L560" s="34">
        <v>0</v>
      </c>
      <c r="M560" s="181">
        <v>0</v>
      </c>
      <c r="N560" s="34">
        <v>43.5</v>
      </c>
      <c r="O560" s="34">
        <v>-54</v>
      </c>
      <c r="P560" s="34">
        <v>104</v>
      </c>
      <c r="Q560" s="34">
        <v>30</v>
      </c>
      <c r="R560" s="155">
        <v>0</v>
      </c>
      <c r="S560" s="34">
        <v>12.1</v>
      </c>
      <c r="T560" s="34">
        <v>3.06</v>
      </c>
      <c r="U560" s="34">
        <v>1</v>
      </c>
      <c r="V560" s="34">
        <v>1</v>
      </c>
      <c r="W560" s="34">
        <v>100</v>
      </c>
      <c r="X560" s="34">
        <v>0</v>
      </c>
      <c r="Y560" s="34">
        <v>0</v>
      </c>
      <c r="Z560" s="34">
        <v>0.3</v>
      </c>
      <c r="AA560" s="34">
        <v>334</v>
      </c>
      <c r="AB560" s="34">
        <v>364</v>
      </c>
      <c r="AC560" s="34">
        <v>417</v>
      </c>
      <c r="AD560" s="34">
        <v>490</v>
      </c>
      <c r="AE560" s="34">
        <v>1</v>
      </c>
      <c r="AF560" s="34">
        <v>0</v>
      </c>
      <c r="AG560" s="450"/>
      <c r="AH560" s="151">
        <v>0.77500000000000002</v>
      </c>
      <c r="AI560" s="151">
        <v>0.84</v>
      </c>
      <c r="AJ560" s="151">
        <v>42.8</v>
      </c>
      <c r="AK560" s="151">
        <v>100</v>
      </c>
      <c r="AL560" s="151">
        <v>400</v>
      </c>
      <c r="AM560" s="151">
        <v>572</v>
      </c>
      <c r="AN560" s="151">
        <v>0.3</v>
      </c>
      <c r="AO560" s="151">
        <v>1.5</v>
      </c>
      <c r="AP560" s="151">
        <v>-47</v>
      </c>
      <c r="AQ560" s="235"/>
      <c r="AR560" s="152"/>
      <c r="AS560" s="192"/>
      <c r="AT560" s="152"/>
      <c r="AU560" s="152"/>
      <c r="AV560" s="152"/>
      <c r="AW560" s="152"/>
      <c r="AX560" s="152"/>
      <c r="AY560" s="152"/>
      <c r="AZ560" s="152"/>
      <c r="BA560" s="152"/>
      <c r="BB560" s="152"/>
      <c r="BC560" s="152"/>
      <c r="BD560" s="152"/>
      <c r="BE560" s="152"/>
      <c r="BF560" s="152"/>
      <c r="BG560" s="152"/>
      <c r="BH560" s="152"/>
      <c r="BI560" s="152"/>
      <c r="BJ560" s="152"/>
      <c r="BK560" s="152"/>
      <c r="BL560" s="152"/>
      <c r="BM560" s="152"/>
      <c r="BN560" s="152"/>
      <c r="BO560" s="152"/>
      <c r="BP560" s="152"/>
      <c r="BQ560" s="152"/>
      <c r="BR560" s="152"/>
      <c r="BS560" s="152"/>
      <c r="BT560" s="454"/>
      <c r="BU560" s="152"/>
      <c r="BV560" s="152"/>
      <c r="BW560" s="152"/>
      <c r="BX560" s="152"/>
      <c r="BY560" s="152"/>
      <c r="BZ560" s="152"/>
      <c r="CA560" s="152"/>
      <c r="CB560" s="152"/>
      <c r="CC560" s="152"/>
    </row>
    <row r="561" spans="1:4" x14ac:dyDescent="0.25">
      <c r="A561" s="44">
        <f t="shared" si="52"/>
        <v>2015</v>
      </c>
      <c r="B561" s="44" t="str">
        <f t="shared" si="52"/>
        <v>OCTUBRE</v>
      </c>
      <c r="C561" s="44">
        <v>16</v>
      </c>
      <c r="D561" s="44" t="str">
        <f t="shared" si="51"/>
        <v>OCTUBRE 2015 / 15</v>
      </c>
    </row>
    <row r="562" spans="1:4" x14ac:dyDescent="0.25">
      <c r="A562" s="44">
        <f t="shared" si="52"/>
        <v>2015</v>
      </c>
      <c r="B562" s="44" t="str">
        <f t="shared" si="52"/>
        <v>OCTUBRE</v>
      </c>
      <c r="C562" s="44">
        <v>17</v>
      </c>
      <c r="D562" s="44" t="str">
        <f t="shared" si="51"/>
        <v>OCTUBRE 2015 / 16</v>
      </c>
    </row>
    <row r="563" spans="1:4" x14ac:dyDescent="0.25">
      <c r="A563" s="44">
        <f t="shared" si="52"/>
        <v>2015</v>
      </c>
      <c r="B563" s="44" t="str">
        <f t="shared" si="52"/>
        <v>OCTUBRE</v>
      </c>
      <c r="C563" s="44">
        <v>18</v>
      </c>
      <c r="D563" s="44" t="str">
        <f t="shared" si="51"/>
        <v>OCTUBRE 2015 / 17</v>
      </c>
    </row>
    <row r="564" spans="1:4" x14ac:dyDescent="0.25">
      <c r="A564" s="44">
        <f t="shared" si="52"/>
        <v>2015</v>
      </c>
      <c r="B564" s="44" t="str">
        <f t="shared" si="52"/>
        <v>OCTUBRE</v>
      </c>
      <c r="C564" s="44">
        <v>19</v>
      </c>
      <c r="D564" s="44" t="str">
        <f t="shared" si="51"/>
        <v>OCTUBRE 2015 / 18</v>
      </c>
    </row>
    <row r="565" spans="1:4" x14ac:dyDescent="0.25">
      <c r="A565" s="44">
        <f t="shared" si="52"/>
        <v>2015</v>
      </c>
      <c r="B565" s="44" t="str">
        <f t="shared" si="52"/>
        <v>OCTUBRE</v>
      </c>
      <c r="C565" s="44">
        <v>20</v>
      </c>
      <c r="D565" s="44" t="str">
        <f t="shared" si="51"/>
        <v>OCTUBRE 2015 / 19</v>
      </c>
    </row>
    <row r="566" spans="1:4" x14ac:dyDescent="0.25">
      <c r="A566" s="44">
        <f t="shared" si="52"/>
        <v>2015</v>
      </c>
      <c r="B566" s="44" t="str">
        <f t="shared" si="52"/>
        <v>OCTUBRE</v>
      </c>
      <c r="C566" s="44">
        <v>21</v>
      </c>
      <c r="D566" s="44" t="str">
        <f t="shared" si="51"/>
        <v>OCTUBRE 2015 / 20</v>
      </c>
    </row>
    <row r="567" spans="1:4" x14ac:dyDescent="0.25">
      <c r="A567" s="44">
        <f t="shared" si="52"/>
        <v>2015</v>
      </c>
      <c r="B567" s="44" t="str">
        <f t="shared" si="52"/>
        <v>OCTUBRE</v>
      </c>
      <c r="C567" s="44">
        <v>22</v>
      </c>
      <c r="D567" s="44" t="str">
        <f t="shared" si="51"/>
        <v>OCTUBRE 2015 / 21</v>
      </c>
    </row>
    <row r="568" spans="1:4" x14ac:dyDescent="0.25">
      <c r="A568" s="44">
        <f t="shared" si="52"/>
        <v>2015</v>
      </c>
      <c r="B568" s="44" t="str">
        <f t="shared" si="52"/>
        <v>OCTUBRE</v>
      </c>
      <c r="C568" s="44">
        <v>23</v>
      </c>
      <c r="D568" s="44" t="str">
        <f t="shared" si="51"/>
        <v>OCTUBRE 2015 / 22</v>
      </c>
    </row>
    <row r="569" spans="1:4" x14ac:dyDescent="0.25">
      <c r="A569" s="44">
        <f t="shared" si="52"/>
        <v>2015</v>
      </c>
      <c r="B569" s="44" t="str">
        <f t="shared" si="52"/>
        <v>OCTUBRE</v>
      </c>
      <c r="C569" s="44">
        <v>24</v>
      </c>
      <c r="D569" s="44" t="str">
        <f t="shared" si="51"/>
        <v>OCTUBRE 2015 / 23</v>
      </c>
    </row>
    <row r="570" spans="1:4" x14ac:dyDescent="0.25">
      <c r="A570" s="44">
        <f t="shared" si="52"/>
        <v>2015</v>
      </c>
      <c r="B570" s="44" t="str">
        <f t="shared" si="52"/>
        <v>OCTUBRE</v>
      </c>
      <c r="C570" s="44">
        <v>25</v>
      </c>
      <c r="D570" s="44" t="str">
        <f t="shared" si="51"/>
        <v>OCTUBRE 2015 / 24</v>
      </c>
    </row>
    <row r="571" spans="1:4" x14ac:dyDescent="0.25">
      <c r="A571" s="44">
        <f t="shared" si="52"/>
        <v>2015</v>
      </c>
      <c r="B571" s="44" t="str">
        <f t="shared" si="52"/>
        <v>OCTUBRE</v>
      </c>
      <c r="C571" s="44">
        <v>26</v>
      </c>
      <c r="D571" s="44" t="str">
        <f t="shared" si="51"/>
        <v>OCTUBRE 2015 / 25</v>
      </c>
    </row>
    <row r="572" spans="1:4" x14ac:dyDescent="0.25">
      <c r="A572" s="44">
        <f t="shared" si="52"/>
        <v>2015</v>
      </c>
      <c r="B572" s="44" t="str">
        <f t="shared" si="52"/>
        <v>OCTUBRE</v>
      </c>
      <c r="C572" s="44">
        <v>27</v>
      </c>
      <c r="D572" s="44" t="str">
        <f t="shared" si="51"/>
        <v>OCTUBRE 2015 / 26</v>
      </c>
    </row>
    <row r="573" spans="1:4" x14ac:dyDescent="0.25">
      <c r="A573" s="44">
        <f t="shared" si="52"/>
        <v>2015</v>
      </c>
      <c r="B573" s="44" t="str">
        <f t="shared" si="52"/>
        <v>OCTUBRE</v>
      </c>
      <c r="C573" s="44">
        <v>28</v>
      </c>
      <c r="D573" s="44" t="str">
        <f t="shared" si="51"/>
        <v>OCTUBRE 2015 / 27</v>
      </c>
    </row>
    <row r="574" spans="1:4" x14ac:dyDescent="0.25">
      <c r="A574" s="44">
        <f t="shared" si="52"/>
        <v>2015</v>
      </c>
      <c r="B574" s="44" t="str">
        <f t="shared" si="52"/>
        <v>OCTUBRE</v>
      </c>
      <c r="C574" s="44">
        <v>29</v>
      </c>
      <c r="D574" s="44" t="str">
        <f t="shared" si="51"/>
        <v>OCTUBRE 2015 / 28</v>
      </c>
    </row>
    <row r="575" spans="1:4" x14ac:dyDescent="0.25">
      <c r="A575" s="44">
        <f t="shared" si="52"/>
        <v>2015</v>
      </c>
      <c r="B575" s="44" t="str">
        <f t="shared" si="52"/>
        <v>OCTUBRE</v>
      </c>
      <c r="C575" s="44">
        <v>30</v>
      </c>
      <c r="D575" s="44" t="str">
        <f t="shared" si="51"/>
        <v>OCTUBRE 2015 / 29</v>
      </c>
    </row>
    <row r="576" spans="1:4" x14ac:dyDescent="0.25">
      <c r="A576" s="44">
        <f t="shared" si="52"/>
        <v>2015</v>
      </c>
      <c r="B576" s="44" t="str">
        <f t="shared" si="52"/>
        <v>OCTUBRE</v>
      </c>
      <c r="C576" s="44">
        <v>31</v>
      </c>
      <c r="D576" s="44" t="str">
        <f t="shared" si="51"/>
        <v>OCTUBRE 2015 / 30</v>
      </c>
    </row>
    <row r="577" spans="1:81" s="206" customFormat="1" x14ac:dyDescent="0.25">
      <c r="D577" s="44" t="str">
        <f t="shared" si="51"/>
        <v>OCTUBRE 2015 / 31</v>
      </c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55"/>
      <c r="AB577" s="44"/>
      <c r="AC577" s="44"/>
      <c r="AD577" s="44"/>
      <c r="AE577" s="44"/>
      <c r="AF577" s="44"/>
      <c r="AG577" s="417"/>
      <c r="AH577" s="44"/>
      <c r="AI577" s="44"/>
      <c r="AJ577" s="44"/>
      <c r="AK577" s="44"/>
      <c r="AL577" s="44"/>
      <c r="AM577" s="44"/>
      <c r="AN577" s="44"/>
      <c r="AO577" s="44"/>
      <c r="AP577" s="44"/>
      <c r="AQ577" s="207"/>
      <c r="AR577" s="44"/>
      <c r="AS577" s="44"/>
      <c r="AT577" s="44"/>
      <c r="AU577" s="44"/>
      <c r="AV577" s="44"/>
      <c r="AW577" s="44"/>
      <c r="AX577" s="55"/>
      <c r="AY577" s="44"/>
      <c r="AZ577" s="44"/>
      <c r="BA577" s="44"/>
      <c r="BB577" s="44"/>
      <c r="BC577" s="44"/>
      <c r="BD577" s="44"/>
      <c r="BE577" s="44"/>
      <c r="BF577" s="44"/>
      <c r="BG577" s="44"/>
      <c r="BH577" s="44"/>
      <c r="BI577" s="44"/>
      <c r="BJ577" s="44"/>
      <c r="BK577" s="44"/>
      <c r="BL577" s="44"/>
      <c r="BM577" s="44"/>
      <c r="BN577" s="44"/>
      <c r="BO577" s="44"/>
      <c r="BP577" s="44"/>
      <c r="BQ577" s="44"/>
      <c r="BR577" s="44"/>
      <c r="BS577" s="44"/>
      <c r="BT577" s="411"/>
      <c r="BU577" s="44"/>
      <c r="BV577" s="55"/>
      <c r="BW577" s="44"/>
      <c r="BX577" s="44"/>
      <c r="BY577" s="44"/>
      <c r="BZ577" s="44"/>
      <c r="CA577" s="44"/>
      <c r="CB577" s="44"/>
      <c r="CC577" s="44"/>
    </row>
    <row r="578" spans="1:81" ht="15.75" x14ac:dyDescent="0.25">
      <c r="A578" s="44">
        <v>2015</v>
      </c>
      <c r="B578" s="44" t="s">
        <v>237</v>
      </c>
      <c r="C578" s="44">
        <v>1</v>
      </c>
      <c r="D578" s="208" t="s">
        <v>228</v>
      </c>
      <c r="E578" s="209">
        <f>IFERROR(AVERAGE(E547:E577),"")</f>
        <v>7.5</v>
      </c>
      <c r="F578" s="209">
        <f>IFERROR(AVERAGE(F547:F577),"")</f>
        <v>42291.428571428572</v>
      </c>
      <c r="G578" s="209">
        <f>IFERROR(AVERAGE(G547:G577),"")</f>
        <v>57618.357142857145</v>
      </c>
      <c r="H578" s="209" t="str">
        <f>IFERROR(AVERAGE(H547:H577),"")</f>
        <v/>
      </c>
      <c r="I578" s="209">
        <f>IFERROR(AVERAGE(I547:I577),"")</f>
        <v>0.77917142857142874</v>
      </c>
      <c r="J578" s="209" t="str">
        <f t="shared" ref="J578:BU578" si="53">IFERROR(AVERAGE(J547:J577),"")</f>
        <v/>
      </c>
      <c r="K578" s="209">
        <f t="shared" si="53"/>
        <v>0.5</v>
      </c>
      <c r="L578" s="209">
        <f t="shared" si="53"/>
        <v>0</v>
      </c>
      <c r="M578" s="209">
        <f t="shared" si="53"/>
        <v>0</v>
      </c>
      <c r="N578" s="209">
        <f t="shared" si="53"/>
        <v>43.5</v>
      </c>
      <c r="O578" s="209">
        <f t="shared" si="53"/>
        <v>-54.392857142857146</v>
      </c>
      <c r="P578" s="209">
        <f t="shared" si="53"/>
        <v>104.42857142857143</v>
      </c>
      <c r="Q578" s="209">
        <f t="shared" si="53"/>
        <v>30</v>
      </c>
      <c r="R578" s="209">
        <f t="shared" si="53"/>
        <v>0</v>
      </c>
      <c r="S578" s="209">
        <f t="shared" si="53"/>
        <v>12.121428571428568</v>
      </c>
      <c r="T578" s="209">
        <f t="shared" si="53"/>
        <v>3.0107142857142861</v>
      </c>
      <c r="U578" s="209">
        <f t="shared" si="53"/>
        <v>1</v>
      </c>
      <c r="V578" s="209">
        <f t="shared" si="53"/>
        <v>1</v>
      </c>
      <c r="W578" s="209">
        <f t="shared" si="53"/>
        <v>100</v>
      </c>
      <c r="X578" s="209">
        <f t="shared" si="53"/>
        <v>0</v>
      </c>
      <c r="Y578" s="209">
        <f t="shared" si="53"/>
        <v>0</v>
      </c>
      <c r="Z578" s="209">
        <f t="shared" si="53"/>
        <v>0.29999999999999993</v>
      </c>
      <c r="AA578" s="209">
        <f t="shared" si="53"/>
        <v>331.78571428571428</v>
      </c>
      <c r="AB578" s="209">
        <f t="shared" si="53"/>
        <v>363.92857142857144</v>
      </c>
      <c r="AC578" s="209">
        <f t="shared" si="53"/>
        <v>417.14285714285717</v>
      </c>
      <c r="AD578" s="209">
        <f t="shared" si="53"/>
        <v>488.14285714285717</v>
      </c>
      <c r="AE578" s="209">
        <f t="shared" si="53"/>
        <v>1.2142857142857142</v>
      </c>
      <c r="AF578" s="209">
        <f t="shared" si="53"/>
        <v>0</v>
      </c>
      <c r="AG578" s="418" t="str">
        <f t="shared" si="53"/>
        <v/>
      </c>
      <c r="AH578" s="209">
        <f t="shared" si="53"/>
        <v>0.77500000000000024</v>
      </c>
      <c r="AI578" s="209">
        <f t="shared" si="53"/>
        <v>0.84</v>
      </c>
      <c r="AJ578" s="209">
        <f t="shared" si="53"/>
        <v>42.8</v>
      </c>
      <c r="AK578" s="209">
        <f t="shared" si="53"/>
        <v>100</v>
      </c>
      <c r="AL578" s="209">
        <f t="shared" si="53"/>
        <v>400</v>
      </c>
      <c r="AM578" s="209">
        <f t="shared" si="53"/>
        <v>572</v>
      </c>
      <c r="AN578" s="209">
        <f t="shared" si="53"/>
        <v>0.29999999999999993</v>
      </c>
      <c r="AO578" s="209">
        <f t="shared" si="53"/>
        <v>1.5</v>
      </c>
      <c r="AP578" s="209">
        <f t="shared" si="53"/>
        <v>-47</v>
      </c>
      <c r="AQ578" s="209" t="str">
        <f t="shared" si="53"/>
        <v/>
      </c>
      <c r="AR578" s="209">
        <f t="shared" si="53"/>
        <v>7</v>
      </c>
      <c r="AS578" s="209">
        <f t="shared" si="53"/>
        <v>42292.923076923078</v>
      </c>
      <c r="AT578" s="209">
        <f t="shared" si="53"/>
        <v>57629</v>
      </c>
      <c r="AU578" s="209" t="str">
        <f t="shared" si="53"/>
        <v/>
      </c>
      <c r="AV578" s="209">
        <f t="shared" si="53"/>
        <v>0.77974615384615364</v>
      </c>
      <c r="AW578" s="209" t="str">
        <f t="shared" si="53"/>
        <v/>
      </c>
      <c r="AX578" s="210">
        <f t="shared" si="53"/>
        <v>1.0307692307692309</v>
      </c>
      <c r="AY578" s="209">
        <f t="shared" si="53"/>
        <v>9.9999999999999985E-3</v>
      </c>
      <c r="AZ578" s="209">
        <f t="shared" si="53"/>
        <v>0</v>
      </c>
      <c r="BA578" s="209">
        <f t="shared" si="53"/>
        <v>43.5</v>
      </c>
      <c r="BB578" s="209">
        <f t="shared" si="53"/>
        <v>-52.2</v>
      </c>
      <c r="BC578" s="209">
        <f t="shared" si="53"/>
        <v>104.30769230769231</v>
      </c>
      <c r="BD578" s="209">
        <f t="shared" si="53"/>
        <v>29.153846153846153</v>
      </c>
      <c r="BE578" s="209">
        <f t="shared" si="53"/>
        <v>1.1923076923076923E-2</v>
      </c>
      <c r="BF578" s="209">
        <f t="shared" si="53"/>
        <v>13.915384615384617</v>
      </c>
      <c r="BG578" s="209">
        <f t="shared" si="53"/>
        <v>3.2384615384615385</v>
      </c>
      <c r="BH578" s="209">
        <f t="shared" si="53"/>
        <v>1</v>
      </c>
      <c r="BI578" s="209">
        <f t="shared" si="53"/>
        <v>1</v>
      </c>
      <c r="BJ578" s="209">
        <f t="shared" si="53"/>
        <v>99.07692307692308</v>
      </c>
      <c r="BK578" s="209">
        <f t="shared" si="53"/>
        <v>0</v>
      </c>
      <c r="BL578" s="209">
        <f t="shared" si="53"/>
        <v>1</v>
      </c>
      <c r="BM578" s="209">
        <f t="shared" si="53"/>
        <v>0.2</v>
      </c>
      <c r="BN578" s="209">
        <f t="shared" si="53"/>
        <v>335.53846153846155</v>
      </c>
      <c r="BO578" s="209">
        <f t="shared" si="53"/>
        <v>374.30769230769232</v>
      </c>
      <c r="BP578" s="209">
        <f t="shared" si="53"/>
        <v>416.92307692307691</v>
      </c>
      <c r="BQ578" s="209">
        <f t="shared" si="53"/>
        <v>461.23076923076923</v>
      </c>
      <c r="BR578" s="209">
        <f t="shared" si="53"/>
        <v>0</v>
      </c>
      <c r="BS578" s="209">
        <f t="shared" si="53"/>
        <v>1.0769230769230769</v>
      </c>
      <c r="BT578" s="412" t="str">
        <f t="shared" si="53"/>
        <v/>
      </c>
      <c r="BU578" s="209">
        <f t="shared" si="53"/>
        <v>0.77500000000000024</v>
      </c>
      <c r="BV578" s="210">
        <f>IFERROR(AVERAGE(BV547:BV577),"")</f>
        <v>0.84</v>
      </c>
      <c r="BW578" s="206"/>
      <c r="BX578" s="206"/>
      <c r="BY578" s="206"/>
      <c r="BZ578" s="206"/>
      <c r="CA578" s="206"/>
      <c r="CB578" s="206"/>
      <c r="CC578" s="206"/>
    </row>
    <row r="579" spans="1:81" x14ac:dyDescent="0.25">
      <c r="A579" s="44">
        <f>A578</f>
        <v>2015</v>
      </c>
      <c r="B579" s="44" t="str">
        <f>B578</f>
        <v>NOVIEMBRE</v>
      </c>
      <c r="C579" s="44">
        <v>2</v>
      </c>
      <c r="D579" s="44" t="str">
        <f t="shared" ref="D579:D609" si="54">B578&amp;" "&amp;A578&amp;" / "&amp;C578</f>
        <v>NOVIEMBRE 2015 / 1</v>
      </c>
      <c r="E579" s="178">
        <v>1</v>
      </c>
      <c r="F579" s="185">
        <v>42309</v>
      </c>
      <c r="G579" s="179">
        <v>58157</v>
      </c>
      <c r="H579" s="33" t="s">
        <v>130</v>
      </c>
      <c r="I579" s="153">
        <v>0.77959999999999996</v>
      </c>
      <c r="J579" s="34" t="s">
        <v>20</v>
      </c>
      <c r="K579" s="34">
        <v>0.5</v>
      </c>
      <c r="L579" s="34">
        <v>0</v>
      </c>
      <c r="M579" s="34">
        <v>0</v>
      </c>
      <c r="N579" s="34">
        <v>43.5</v>
      </c>
      <c r="O579" s="34">
        <v>-54</v>
      </c>
      <c r="P579" s="34">
        <v>105</v>
      </c>
      <c r="Q579" s="34">
        <v>30</v>
      </c>
      <c r="R579" s="155">
        <v>0</v>
      </c>
      <c r="S579" s="34">
        <v>12</v>
      </c>
      <c r="T579" s="34">
        <v>3.06</v>
      </c>
      <c r="U579" s="34">
        <v>1</v>
      </c>
      <c r="V579" s="34">
        <v>1</v>
      </c>
      <c r="W579" s="34">
        <v>100</v>
      </c>
      <c r="X579" s="34">
        <v>0</v>
      </c>
      <c r="Y579" s="34">
        <v>0</v>
      </c>
      <c r="Z579" s="34">
        <v>0.3</v>
      </c>
      <c r="AA579" s="34">
        <v>332</v>
      </c>
      <c r="AB579" s="34">
        <v>365</v>
      </c>
      <c r="AC579" s="34">
        <v>414</v>
      </c>
      <c r="AD579" s="34">
        <v>485</v>
      </c>
      <c r="AE579" s="34">
        <v>1.5</v>
      </c>
      <c r="AF579" s="34">
        <v>0</v>
      </c>
      <c r="AG579" s="450"/>
      <c r="AH579" s="151">
        <v>0.77500000000000002</v>
      </c>
      <c r="AI579" s="151">
        <v>0.84</v>
      </c>
      <c r="AJ579" s="151">
        <v>42.8</v>
      </c>
      <c r="AK579" s="151">
        <v>100</v>
      </c>
      <c r="AL579" s="151">
        <v>400</v>
      </c>
      <c r="AM579" s="151">
        <v>572</v>
      </c>
      <c r="AN579" s="151">
        <v>0.3</v>
      </c>
      <c r="AO579" s="151">
        <v>1.5</v>
      </c>
      <c r="AP579" s="151">
        <v>-47</v>
      </c>
      <c r="AQ579" s="235"/>
      <c r="AR579" s="178">
        <v>1</v>
      </c>
      <c r="AS579" s="185">
        <v>42309</v>
      </c>
      <c r="AT579" s="179">
        <v>58149</v>
      </c>
      <c r="AU579" s="33" t="s">
        <v>131</v>
      </c>
      <c r="AV579" s="153">
        <v>0.7792</v>
      </c>
      <c r="AW579" s="34" t="s">
        <v>20</v>
      </c>
      <c r="AX579" s="34">
        <v>1</v>
      </c>
      <c r="AY579" s="34">
        <v>0.01</v>
      </c>
      <c r="AZ579" s="34">
        <v>0</v>
      </c>
      <c r="BA579" s="34">
        <v>43.5</v>
      </c>
      <c r="BB579" s="34">
        <v>-52</v>
      </c>
      <c r="BC579" s="34">
        <v>104</v>
      </c>
      <c r="BD579" s="34">
        <v>29</v>
      </c>
      <c r="BE579" s="155">
        <v>1.2E-2</v>
      </c>
      <c r="BF579" s="34">
        <v>13.9</v>
      </c>
      <c r="BG579" s="34">
        <v>3.3</v>
      </c>
      <c r="BH579" s="34">
        <v>1</v>
      </c>
      <c r="BI579" s="34">
        <v>1</v>
      </c>
      <c r="BJ579" s="34">
        <v>99</v>
      </c>
      <c r="BK579" s="34">
        <v>0</v>
      </c>
      <c r="BL579" s="34">
        <v>1</v>
      </c>
      <c r="BM579" s="34">
        <v>0.2</v>
      </c>
      <c r="BN579" s="34">
        <v>334</v>
      </c>
      <c r="BO579" s="34">
        <v>372</v>
      </c>
      <c r="BP579" s="34">
        <v>419</v>
      </c>
      <c r="BQ579" s="34">
        <v>460</v>
      </c>
      <c r="BR579" s="34">
        <v>0</v>
      </c>
      <c r="BS579" s="34">
        <v>1</v>
      </c>
      <c r="BT579" s="453"/>
      <c r="BU579" s="151">
        <v>0.77500000000000002</v>
      </c>
      <c r="BV579" s="151">
        <v>0.84</v>
      </c>
      <c r="BW579" s="151">
        <v>42.8</v>
      </c>
      <c r="BX579" s="151">
        <v>100</v>
      </c>
      <c r="BY579" s="151">
        <v>400</v>
      </c>
      <c r="BZ579" s="151">
        <v>572</v>
      </c>
      <c r="CA579" s="151">
        <v>0.3</v>
      </c>
      <c r="CB579" s="151">
        <v>1.5</v>
      </c>
      <c r="CC579" s="151">
        <v>-47</v>
      </c>
    </row>
    <row r="580" spans="1:81" x14ac:dyDescent="0.25">
      <c r="A580" s="44">
        <f t="shared" ref="A580:B608" si="55">A579</f>
        <v>2015</v>
      </c>
      <c r="B580" s="44" t="str">
        <f t="shared" si="55"/>
        <v>NOVIEMBRE</v>
      </c>
      <c r="C580" s="44">
        <v>3</v>
      </c>
      <c r="D580" s="44" t="str">
        <f t="shared" si="54"/>
        <v>NOVIEMBRE 2015 / 2</v>
      </c>
      <c r="E580" s="178">
        <v>2</v>
      </c>
      <c r="F580" s="185">
        <v>42311</v>
      </c>
      <c r="G580" s="179">
        <v>58185</v>
      </c>
      <c r="H580" s="34" t="s">
        <v>131</v>
      </c>
      <c r="I580" s="153">
        <v>0.77959999999999996</v>
      </c>
      <c r="J580" s="34" t="s">
        <v>20</v>
      </c>
      <c r="K580" s="34">
        <v>0.5</v>
      </c>
      <c r="L580" s="34">
        <v>0</v>
      </c>
      <c r="M580" s="34">
        <v>0</v>
      </c>
      <c r="N580" s="34">
        <v>43.5</v>
      </c>
      <c r="O580" s="34">
        <v>-55</v>
      </c>
      <c r="P580" s="34">
        <v>104</v>
      </c>
      <c r="Q580" s="34">
        <v>30</v>
      </c>
      <c r="R580" s="155">
        <v>0</v>
      </c>
      <c r="S580" s="34">
        <v>12</v>
      </c>
      <c r="T580" s="34">
        <v>2.94</v>
      </c>
      <c r="U580" s="34">
        <v>1</v>
      </c>
      <c r="V580" s="34">
        <v>1</v>
      </c>
      <c r="W580" s="34">
        <v>100</v>
      </c>
      <c r="X580" s="34">
        <v>0</v>
      </c>
      <c r="Y580" s="34">
        <v>0</v>
      </c>
      <c r="Z580" s="34">
        <v>0.3</v>
      </c>
      <c r="AA580" s="34">
        <v>333</v>
      </c>
      <c r="AB580" s="34">
        <v>365</v>
      </c>
      <c r="AC580" s="34">
        <v>417</v>
      </c>
      <c r="AD580" s="34">
        <v>490</v>
      </c>
      <c r="AE580" s="34">
        <v>1.5</v>
      </c>
      <c r="AF580" s="34">
        <v>0</v>
      </c>
      <c r="AG580" s="450"/>
      <c r="AH580" s="151">
        <v>0.77500000000000002</v>
      </c>
      <c r="AI580" s="151">
        <v>0.84</v>
      </c>
      <c r="AJ580" s="151">
        <v>42.8</v>
      </c>
      <c r="AK580" s="151">
        <v>100</v>
      </c>
      <c r="AL580" s="151">
        <v>400</v>
      </c>
      <c r="AM580" s="151">
        <v>572</v>
      </c>
      <c r="AN580" s="151">
        <v>0.3</v>
      </c>
      <c r="AO580" s="151">
        <v>1.5</v>
      </c>
      <c r="AP580" s="151">
        <v>-47</v>
      </c>
      <c r="AQ580" s="235"/>
      <c r="AR580" s="178">
        <v>2</v>
      </c>
      <c r="AS580" s="185">
        <v>42309</v>
      </c>
      <c r="AT580" s="179">
        <v>58147</v>
      </c>
      <c r="AU580" s="34" t="s">
        <v>132</v>
      </c>
      <c r="AV580" s="153">
        <v>0.78</v>
      </c>
      <c r="AW580" s="34" t="s">
        <v>20</v>
      </c>
      <c r="AX580" s="34">
        <v>1</v>
      </c>
      <c r="AY580" s="34">
        <v>0.01</v>
      </c>
      <c r="AZ580" s="34">
        <v>0</v>
      </c>
      <c r="BA580" s="34">
        <v>43.5</v>
      </c>
      <c r="BB580" s="34">
        <v>-51</v>
      </c>
      <c r="BC580" s="34">
        <v>106</v>
      </c>
      <c r="BD580" s="34">
        <v>29</v>
      </c>
      <c r="BE580" s="155">
        <v>1.2E-2</v>
      </c>
      <c r="BF580" s="34">
        <v>13.9</v>
      </c>
      <c r="BG580" s="34">
        <v>3.3</v>
      </c>
      <c r="BH580" s="34">
        <v>1</v>
      </c>
      <c r="BI580" s="34">
        <v>1</v>
      </c>
      <c r="BJ580" s="34">
        <v>99</v>
      </c>
      <c r="BK580" s="34">
        <v>0</v>
      </c>
      <c r="BL580" s="34">
        <v>1</v>
      </c>
      <c r="BM580" s="34">
        <v>0.2</v>
      </c>
      <c r="BN580" s="34">
        <v>340</v>
      </c>
      <c r="BO580" s="34">
        <v>376</v>
      </c>
      <c r="BP580" s="34">
        <v>424</v>
      </c>
      <c r="BQ580" s="34">
        <v>469</v>
      </c>
      <c r="BR580" s="34">
        <v>0</v>
      </c>
      <c r="BS580" s="34">
        <v>1</v>
      </c>
      <c r="BT580" s="453"/>
      <c r="BU580" s="151">
        <v>0.77500000000000002</v>
      </c>
      <c r="BV580" s="151">
        <v>0.84</v>
      </c>
      <c r="BW580" s="151">
        <v>42.8</v>
      </c>
      <c r="BX580" s="151">
        <v>100</v>
      </c>
      <c r="BY580" s="151">
        <v>400</v>
      </c>
      <c r="BZ580" s="151">
        <v>572</v>
      </c>
      <c r="CA580" s="151">
        <v>0.3</v>
      </c>
      <c r="CB580" s="151">
        <v>1.5</v>
      </c>
      <c r="CC580" s="151">
        <v>-47</v>
      </c>
    </row>
    <row r="581" spans="1:81" x14ac:dyDescent="0.25">
      <c r="A581" s="44">
        <f t="shared" si="55"/>
        <v>2015</v>
      </c>
      <c r="B581" s="44" t="str">
        <f t="shared" si="55"/>
        <v>NOVIEMBRE</v>
      </c>
      <c r="C581" s="44">
        <v>4</v>
      </c>
      <c r="D581" s="44" t="str">
        <f t="shared" si="54"/>
        <v>NOVIEMBRE 2015 / 3</v>
      </c>
      <c r="E581" s="178">
        <v>3</v>
      </c>
      <c r="F581" s="185">
        <v>42313</v>
      </c>
      <c r="G581" s="179">
        <v>58254</v>
      </c>
      <c r="H581" s="34" t="s">
        <v>130</v>
      </c>
      <c r="I581" s="153">
        <v>0.77959999999999996</v>
      </c>
      <c r="J581" s="34" t="s">
        <v>20</v>
      </c>
      <c r="K581" s="34">
        <v>0.5</v>
      </c>
      <c r="L581" s="34">
        <v>0</v>
      </c>
      <c r="M581" s="34">
        <v>0</v>
      </c>
      <c r="N581" s="34">
        <v>43.5</v>
      </c>
      <c r="O581" s="34">
        <v>-55</v>
      </c>
      <c r="P581" s="34">
        <v>106</v>
      </c>
      <c r="Q581" s="34">
        <v>30</v>
      </c>
      <c r="R581" s="155">
        <v>0</v>
      </c>
      <c r="S581" s="34">
        <v>12</v>
      </c>
      <c r="T581" s="34">
        <v>3.01</v>
      </c>
      <c r="U581" s="34">
        <v>1</v>
      </c>
      <c r="V581" s="34">
        <v>1</v>
      </c>
      <c r="W581" s="34">
        <v>100</v>
      </c>
      <c r="X581" s="34">
        <v>0</v>
      </c>
      <c r="Y581" s="34">
        <v>0</v>
      </c>
      <c r="Z581" s="34">
        <v>0.3</v>
      </c>
      <c r="AA581" s="34">
        <v>332</v>
      </c>
      <c r="AB581" s="34">
        <v>364</v>
      </c>
      <c r="AC581" s="34">
        <v>415</v>
      </c>
      <c r="AD581" s="34">
        <v>485</v>
      </c>
      <c r="AE581" s="34">
        <v>1.5</v>
      </c>
      <c r="AF581" s="34">
        <v>0</v>
      </c>
      <c r="AG581" s="450"/>
      <c r="AH581" s="151">
        <v>0.77500000000000002</v>
      </c>
      <c r="AI581" s="151">
        <v>0.84</v>
      </c>
      <c r="AJ581" s="151">
        <v>42.8</v>
      </c>
      <c r="AK581" s="151">
        <v>100</v>
      </c>
      <c r="AL581" s="151">
        <v>400</v>
      </c>
      <c r="AM581" s="151">
        <v>572</v>
      </c>
      <c r="AN581" s="151">
        <v>0.3</v>
      </c>
      <c r="AO581" s="151">
        <v>1.5</v>
      </c>
      <c r="AP581" s="151">
        <v>-47</v>
      </c>
      <c r="AQ581" s="235"/>
      <c r="AR581" s="178">
        <v>3</v>
      </c>
      <c r="AS581" s="185">
        <v>42313</v>
      </c>
      <c r="AT581" s="179">
        <v>58208</v>
      </c>
      <c r="AU581" s="34" t="s">
        <v>132</v>
      </c>
      <c r="AV581" s="153">
        <v>0.77959999999999996</v>
      </c>
      <c r="AW581" s="34" t="s">
        <v>20</v>
      </c>
      <c r="AX581" s="34">
        <v>1</v>
      </c>
      <c r="AY581" s="34">
        <v>0.01</v>
      </c>
      <c r="AZ581" s="34">
        <v>0</v>
      </c>
      <c r="BA581" s="34">
        <v>43.5</v>
      </c>
      <c r="BB581" s="34">
        <v>-51.5</v>
      </c>
      <c r="BC581" s="34">
        <v>106</v>
      </c>
      <c r="BD581" s="34">
        <v>29</v>
      </c>
      <c r="BE581" s="155">
        <v>1.2E-2</v>
      </c>
      <c r="BF581" s="34">
        <v>13.9</v>
      </c>
      <c r="BG581" s="34">
        <v>3.2</v>
      </c>
      <c r="BH581" s="34">
        <v>1</v>
      </c>
      <c r="BI581" s="34">
        <v>1</v>
      </c>
      <c r="BJ581" s="34">
        <v>99</v>
      </c>
      <c r="BK581" s="34">
        <v>0</v>
      </c>
      <c r="BL581" s="34">
        <v>1</v>
      </c>
      <c r="BM581" s="34">
        <v>0.2</v>
      </c>
      <c r="BN581" s="34">
        <v>334</v>
      </c>
      <c r="BO581" s="34">
        <v>374</v>
      </c>
      <c r="BP581" s="34">
        <v>419</v>
      </c>
      <c r="BQ581" s="34">
        <v>468</v>
      </c>
      <c r="BR581" s="34">
        <v>0</v>
      </c>
      <c r="BS581" s="34">
        <v>1</v>
      </c>
      <c r="BT581" s="453"/>
      <c r="BU581" s="151">
        <v>0.77500000000000002</v>
      </c>
      <c r="BV581" s="151">
        <v>0.84</v>
      </c>
      <c r="BW581" s="151">
        <v>42.8</v>
      </c>
      <c r="BX581" s="151">
        <v>100</v>
      </c>
      <c r="BY581" s="151">
        <v>400</v>
      </c>
      <c r="BZ581" s="151">
        <v>572</v>
      </c>
      <c r="CA581" s="151">
        <v>0.3</v>
      </c>
      <c r="CB581" s="151">
        <v>1.5</v>
      </c>
      <c r="CC581" s="151">
        <v>-47</v>
      </c>
    </row>
    <row r="582" spans="1:81" x14ac:dyDescent="0.25">
      <c r="A582" s="44">
        <f t="shared" si="55"/>
        <v>2015</v>
      </c>
      <c r="B582" s="44" t="str">
        <f t="shared" si="55"/>
        <v>NOVIEMBRE</v>
      </c>
      <c r="C582" s="44">
        <v>5</v>
      </c>
      <c r="D582" s="44" t="str">
        <f t="shared" si="54"/>
        <v>NOVIEMBRE 2015 / 4</v>
      </c>
      <c r="E582" s="178">
        <v>4</v>
      </c>
      <c r="F582" s="185">
        <v>42315</v>
      </c>
      <c r="G582" s="179">
        <v>58306</v>
      </c>
      <c r="H582" s="34" t="s">
        <v>132</v>
      </c>
      <c r="I582" s="153">
        <v>0.77959999999999996</v>
      </c>
      <c r="J582" s="34" t="s">
        <v>20</v>
      </c>
      <c r="K582" s="34">
        <v>0.5</v>
      </c>
      <c r="L582" s="34">
        <v>0</v>
      </c>
      <c r="M582" s="34">
        <v>0</v>
      </c>
      <c r="N582" s="34">
        <v>43.5</v>
      </c>
      <c r="O582" s="34">
        <v>-55</v>
      </c>
      <c r="P582" s="34">
        <v>105</v>
      </c>
      <c r="Q582" s="34">
        <v>30</v>
      </c>
      <c r="R582" s="155">
        <v>0</v>
      </c>
      <c r="S582" s="34">
        <v>12</v>
      </c>
      <c r="T582" s="34">
        <v>3.07</v>
      </c>
      <c r="U582" s="34">
        <v>1</v>
      </c>
      <c r="V582" s="34">
        <v>1</v>
      </c>
      <c r="W582" s="34">
        <v>100</v>
      </c>
      <c r="X582" s="34">
        <v>0</v>
      </c>
      <c r="Y582" s="34">
        <v>0</v>
      </c>
      <c r="Z582" s="34">
        <v>0.3</v>
      </c>
      <c r="AA582" s="34">
        <v>334</v>
      </c>
      <c r="AB582" s="34">
        <v>364</v>
      </c>
      <c r="AC582" s="34">
        <v>416</v>
      </c>
      <c r="AD582" s="34">
        <v>489</v>
      </c>
      <c r="AE582" s="34">
        <v>1.5</v>
      </c>
      <c r="AF582" s="34">
        <v>0</v>
      </c>
      <c r="AG582" s="450"/>
      <c r="AH582" s="151">
        <v>0.77500000000000002</v>
      </c>
      <c r="AI582" s="151">
        <v>0.84</v>
      </c>
      <c r="AJ582" s="151">
        <v>42.8</v>
      </c>
      <c r="AK582" s="151">
        <v>100</v>
      </c>
      <c r="AL582" s="151">
        <v>400</v>
      </c>
      <c r="AM582" s="151">
        <v>572</v>
      </c>
      <c r="AN582" s="151">
        <v>0.3</v>
      </c>
      <c r="AO582" s="151">
        <v>1.5</v>
      </c>
      <c r="AP582" s="151">
        <v>-47</v>
      </c>
      <c r="AQ582" s="235"/>
      <c r="AR582" s="178">
        <v>4</v>
      </c>
      <c r="AS582" s="185">
        <v>42314</v>
      </c>
      <c r="AT582" s="179">
        <v>58245</v>
      </c>
      <c r="AU582" s="34" t="s">
        <v>156</v>
      </c>
      <c r="AV582" s="153">
        <v>0.77959999999999996</v>
      </c>
      <c r="AW582" s="34" t="s">
        <v>20</v>
      </c>
      <c r="AX582" s="34">
        <v>1</v>
      </c>
      <c r="AY582" s="34">
        <v>0.01</v>
      </c>
      <c r="AZ582" s="34">
        <v>0</v>
      </c>
      <c r="BA582" s="34">
        <v>43.5</v>
      </c>
      <c r="BB582" s="34">
        <v>-51</v>
      </c>
      <c r="BC582" s="34">
        <v>102</v>
      </c>
      <c r="BD582" s="34">
        <v>29</v>
      </c>
      <c r="BE582" s="155">
        <v>1.2E-2</v>
      </c>
      <c r="BF582" s="34">
        <v>13.9</v>
      </c>
      <c r="BG582" s="34">
        <v>3.3</v>
      </c>
      <c r="BH582" s="34">
        <v>1</v>
      </c>
      <c r="BI582" s="34">
        <v>1</v>
      </c>
      <c r="BJ582" s="34">
        <v>99</v>
      </c>
      <c r="BK582" s="34">
        <v>0</v>
      </c>
      <c r="BL582" s="34">
        <v>0</v>
      </c>
      <c r="BM582" s="34">
        <v>0.1</v>
      </c>
      <c r="BN582" s="34">
        <v>338</v>
      </c>
      <c r="BO582" s="34">
        <v>378</v>
      </c>
      <c r="BP582" s="34">
        <v>424</v>
      </c>
      <c r="BQ582" s="34">
        <v>469</v>
      </c>
      <c r="BR582" s="34">
        <v>0</v>
      </c>
      <c r="BS582" s="34">
        <v>1</v>
      </c>
      <c r="BT582" s="453"/>
      <c r="BU582" s="151">
        <v>0.77500000000000002</v>
      </c>
      <c r="BV582" s="151">
        <v>0.84</v>
      </c>
      <c r="BW582" s="151">
        <v>42.8</v>
      </c>
      <c r="BX582" s="151">
        <v>100</v>
      </c>
      <c r="BY582" s="151">
        <v>400</v>
      </c>
      <c r="BZ582" s="151">
        <v>572</v>
      </c>
      <c r="CA582" s="151">
        <v>0.3</v>
      </c>
      <c r="CB582" s="151">
        <v>1.5</v>
      </c>
      <c r="CC582" s="151">
        <v>-47</v>
      </c>
    </row>
    <row r="583" spans="1:81" x14ac:dyDescent="0.25">
      <c r="A583" s="44">
        <f t="shared" si="55"/>
        <v>2015</v>
      </c>
      <c r="B583" s="44" t="str">
        <f t="shared" si="55"/>
        <v>NOVIEMBRE</v>
      </c>
      <c r="C583" s="44">
        <v>6</v>
      </c>
      <c r="D583" s="44" t="str">
        <f t="shared" si="54"/>
        <v>NOVIEMBRE 2015 / 5</v>
      </c>
      <c r="E583" s="178">
        <v>5</v>
      </c>
      <c r="F583" s="185">
        <v>42318</v>
      </c>
      <c r="G583" s="179">
        <v>58346</v>
      </c>
      <c r="H583" s="34" t="s">
        <v>130</v>
      </c>
      <c r="I583" s="153">
        <v>0.77959999999999996</v>
      </c>
      <c r="J583" s="34" t="s">
        <v>20</v>
      </c>
      <c r="K583" s="34">
        <v>0.5</v>
      </c>
      <c r="L583" s="34">
        <v>0</v>
      </c>
      <c r="M583" s="34">
        <v>0</v>
      </c>
      <c r="N583" s="34">
        <v>43.5</v>
      </c>
      <c r="O583" s="34">
        <v>-54</v>
      </c>
      <c r="P583" s="34">
        <v>106</v>
      </c>
      <c r="Q583" s="34">
        <v>30</v>
      </c>
      <c r="R583" s="155">
        <v>0</v>
      </c>
      <c r="S583" s="34">
        <v>12</v>
      </c>
      <c r="T583" s="34">
        <v>3.09</v>
      </c>
      <c r="U583" s="34">
        <v>1</v>
      </c>
      <c r="V583" s="34">
        <v>1</v>
      </c>
      <c r="W583" s="34">
        <v>100</v>
      </c>
      <c r="X583" s="34">
        <v>0</v>
      </c>
      <c r="Y583" s="34">
        <v>0</v>
      </c>
      <c r="Z583" s="34">
        <v>0.3</v>
      </c>
      <c r="AA583" s="34">
        <v>333</v>
      </c>
      <c r="AB583" s="34">
        <v>366</v>
      </c>
      <c r="AC583" s="34">
        <v>421</v>
      </c>
      <c r="AD583" s="34">
        <v>488</v>
      </c>
      <c r="AE583" s="34">
        <v>1.5</v>
      </c>
      <c r="AF583" s="34">
        <v>0</v>
      </c>
      <c r="AG583" s="450"/>
      <c r="AH583" s="151">
        <v>0.77500000000000002</v>
      </c>
      <c r="AI583" s="151">
        <v>0.84</v>
      </c>
      <c r="AJ583" s="151">
        <v>42.8</v>
      </c>
      <c r="AK583" s="151">
        <v>100</v>
      </c>
      <c r="AL583" s="151">
        <v>400</v>
      </c>
      <c r="AM583" s="151">
        <v>572</v>
      </c>
      <c r="AN583" s="151">
        <v>0.3</v>
      </c>
      <c r="AO583" s="151">
        <v>1.5</v>
      </c>
      <c r="AP583" s="151">
        <v>-47</v>
      </c>
      <c r="AQ583" s="235"/>
      <c r="AR583" s="178">
        <v>5</v>
      </c>
      <c r="AS583" s="185">
        <v>42316</v>
      </c>
      <c r="AT583" s="179">
        <v>58296</v>
      </c>
      <c r="AU583" s="34" t="s">
        <v>132</v>
      </c>
      <c r="AV583" s="153">
        <v>0.78</v>
      </c>
      <c r="AW583" s="34" t="s">
        <v>20</v>
      </c>
      <c r="AX583" s="34">
        <v>1</v>
      </c>
      <c r="AY583" s="34">
        <v>0.01</v>
      </c>
      <c r="AZ583" s="34">
        <v>0</v>
      </c>
      <c r="BA583" s="34">
        <v>43.5</v>
      </c>
      <c r="BB583" s="34">
        <v>-51</v>
      </c>
      <c r="BC583" s="34">
        <v>104</v>
      </c>
      <c r="BD583" s="34">
        <v>29</v>
      </c>
      <c r="BE583" s="155">
        <v>1.2E-2</v>
      </c>
      <c r="BF583" s="34">
        <v>13.8</v>
      </c>
      <c r="BG583" s="34">
        <v>3.3</v>
      </c>
      <c r="BH583" s="34">
        <v>1</v>
      </c>
      <c r="BI583" s="34">
        <v>1</v>
      </c>
      <c r="BJ583" s="34">
        <v>99</v>
      </c>
      <c r="BK583" s="34">
        <v>0</v>
      </c>
      <c r="BL583" s="34">
        <v>1</v>
      </c>
      <c r="BM583" s="34">
        <v>0.2</v>
      </c>
      <c r="BN583" s="34">
        <v>334</v>
      </c>
      <c r="BO583" s="34">
        <v>374</v>
      </c>
      <c r="BP583" s="34">
        <v>421</v>
      </c>
      <c r="BQ583" s="34">
        <v>468</v>
      </c>
      <c r="BR583" s="34">
        <v>0</v>
      </c>
      <c r="BS583" s="34">
        <v>1</v>
      </c>
      <c r="BT583" s="453"/>
      <c r="BU583" s="151">
        <v>0.77500000000000002</v>
      </c>
      <c r="BV583" s="151">
        <v>0.84</v>
      </c>
      <c r="BW583" s="151">
        <v>42.8</v>
      </c>
      <c r="BX583" s="151">
        <v>100</v>
      </c>
      <c r="BY583" s="151">
        <v>400</v>
      </c>
      <c r="BZ583" s="151">
        <v>572</v>
      </c>
      <c r="CA583" s="151">
        <v>0.3</v>
      </c>
      <c r="CB583" s="151">
        <v>1.5</v>
      </c>
      <c r="CC583" s="151">
        <v>-47</v>
      </c>
    </row>
    <row r="584" spans="1:81" x14ac:dyDescent="0.25">
      <c r="A584" s="44">
        <f t="shared" si="55"/>
        <v>2015</v>
      </c>
      <c r="B584" s="44" t="str">
        <f t="shared" si="55"/>
        <v>NOVIEMBRE</v>
      </c>
      <c r="C584" s="44">
        <v>7</v>
      </c>
      <c r="D584" s="44" t="str">
        <f t="shared" si="54"/>
        <v>NOVIEMBRE 2015 / 6</v>
      </c>
      <c r="E584" s="178">
        <v>6</v>
      </c>
      <c r="F584" s="185">
        <v>42322</v>
      </c>
      <c r="G584" s="179">
        <v>58449</v>
      </c>
      <c r="H584" s="34" t="s">
        <v>131</v>
      </c>
      <c r="I584" s="153">
        <v>0.78090000000000004</v>
      </c>
      <c r="J584" s="34" t="s">
        <v>20</v>
      </c>
      <c r="K584" s="34">
        <v>0.5</v>
      </c>
      <c r="L584" s="34">
        <v>0</v>
      </c>
      <c r="M584" s="34">
        <v>0</v>
      </c>
      <c r="N584" s="34">
        <v>43.5</v>
      </c>
      <c r="O584" s="34">
        <v>-52.5</v>
      </c>
      <c r="P584" s="34">
        <v>105</v>
      </c>
      <c r="Q584" s="34">
        <v>30</v>
      </c>
      <c r="R584" s="155">
        <v>0</v>
      </c>
      <c r="S584" s="34">
        <v>12</v>
      </c>
      <c r="T584" s="34">
        <v>3.23</v>
      </c>
      <c r="U584" s="34">
        <v>1</v>
      </c>
      <c r="V584" s="34">
        <v>1</v>
      </c>
      <c r="W584" s="34">
        <v>100</v>
      </c>
      <c r="X584" s="34">
        <v>0</v>
      </c>
      <c r="Y584" s="34">
        <v>0</v>
      </c>
      <c r="Z584" s="34">
        <v>0.3</v>
      </c>
      <c r="AA584" s="34">
        <v>336</v>
      </c>
      <c r="AB584" s="34">
        <v>372</v>
      </c>
      <c r="AC584" s="34">
        <v>426</v>
      </c>
      <c r="AD584" s="34">
        <v>493</v>
      </c>
      <c r="AE584" s="34">
        <v>1.5</v>
      </c>
      <c r="AF584" s="34">
        <v>0</v>
      </c>
      <c r="AG584" s="450"/>
      <c r="AH584" s="151">
        <v>0.77500000000000002</v>
      </c>
      <c r="AI584" s="151">
        <v>0.84</v>
      </c>
      <c r="AJ584" s="151">
        <v>42.8</v>
      </c>
      <c r="AK584" s="151">
        <v>100</v>
      </c>
      <c r="AL584" s="151">
        <v>400</v>
      </c>
      <c r="AM584" s="151">
        <v>572</v>
      </c>
      <c r="AN584" s="151">
        <v>0.3</v>
      </c>
      <c r="AO584" s="151">
        <v>1.5</v>
      </c>
      <c r="AP584" s="151">
        <v>-47</v>
      </c>
      <c r="AQ584" s="235"/>
      <c r="AR584" s="178">
        <v>6</v>
      </c>
      <c r="AS584" s="185">
        <v>42319</v>
      </c>
      <c r="AT584" s="179">
        <v>58357</v>
      </c>
      <c r="AU584" s="34" t="s">
        <v>131</v>
      </c>
      <c r="AV584" s="153">
        <v>0.78129999999999999</v>
      </c>
      <c r="AW584" s="34" t="s">
        <v>20</v>
      </c>
      <c r="AX584" s="34">
        <v>1.2</v>
      </c>
      <c r="AY584" s="34">
        <v>0.01</v>
      </c>
      <c r="AZ584" s="34">
        <v>0</v>
      </c>
      <c r="BA584" s="34">
        <v>43.5</v>
      </c>
      <c r="BB584" s="34">
        <v>-50.5</v>
      </c>
      <c r="BC584" s="34">
        <v>107</v>
      </c>
      <c r="BD584" s="34">
        <v>30</v>
      </c>
      <c r="BE584" s="155">
        <v>1.2E-2</v>
      </c>
      <c r="BF584" s="34">
        <v>13.9</v>
      </c>
      <c r="BG584" s="34">
        <v>3.3</v>
      </c>
      <c r="BH584" s="34">
        <v>1</v>
      </c>
      <c r="BI584" s="34">
        <v>1</v>
      </c>
      <c r="BJ584" s="34">
        <v>99</v>
      </c>
      <c r="BK584" s="34">
        <v>0</v>
      </c>
      <c r="BL584" s="34">
        <v>1</v>
      </c>
      <c r="BM584" s="34">
        <v>0.2</v>
      </c>
      <c r="BN584" s="34">
        <v>334</v>
      </c>
      <c r="BO584" s="34">
        <v>378</v>
      </c>
      <c r="BP584" s="34">
        <v>428</v>
      </c>
      <c r="BQ584" s="34">
        <v>471</v>
      </c>
      <c r="BR584" s="34">
        <v>0</v>
      </c>
      <c r="BS584" s="34">
        <v>1</v>
      </c>
      <c r="BT584" s="453"/>
      <c r="BU584" s="151">
        <v>0.77500000000000002</v>
      </c>
      <c r="BV584" s="151">
        <v>0.84</v>
      </c>
      <c r="BW584" s="151">
        <v>42.8</v>
      </c>
      <c r="BX584" s="151">
        <v>100</v>
      </c>
      <c r="BY584" s="151">
        <v>400</v>
      </c>
      <c r="BZ584" s="151">
        <v>572</v>
      </c>
      <c r="CA584" s="151">
        <v>0.3</v>
      </c>
      <c r="CB584" s="151">
        <v>1.5</v>
      </c>
      <c r="CC584" s="151">
        <v>-47</v>
      </c>
    </row>
    <row r="585" spans="1:81" x14ac:dyDescent="0.25">
      <c r="A585" s="44">
        <f t="shared" si="55"/>
        <v>2015</v>
      </c>
      <c r="B585" s="44" t="str">
        <f t="shared" si="55"/>
        <v>NOVIEMBRE</v>
      </c>
      <c r="C585" s="44">
        <v>8</v>
      </c>
      <c r="D585" s="44" t="str">
        <f t="shared" si="54"/>
        <v>NOVIEMBRE 2015 / 7</v>
      </c>
      <c r="E585" s="178">
        <v>7</v>
      </c>
      <c r="F585" s="185">
        <v>42323</v>
      </c>
      <c r="G585" s="179">
        <v>58464</v>
      </c>
      <c r="H585" s="34" t="s">
        <v>130</v>
      </c>
      <c r="I585" s="153">
        <v>0.77959999999999996</v>
      </c>
      <c r="J585" s="34" t="s">
        <v>20</v>
      </c>
      <c r="K585" s="34">
        <v>0.5</v>
      </c>
      <c r="L585" s="34">
        <v>0</v>
      </c>
      <c r="M585" s="34">
        <v>0</v>
      </c>
      <c r="N585" s="34">
        <v>43.5</v>
      </c>
      <c r="O585" s="34">
        <v>-54</v>
      </c>
      <c r="P585" s="34">
        <v>106</v>
      </c>
      <c r="Q585" s="34">
        <v>30</v>
      </c>
      <c r="R585" s="155">
        <v>0</v>
      </c>
      <c r="S585" s="34">
        <v>12</v>
      </c>
      <c r="T585" s="34">
        <v>3.02</v>
      </c>
      <c r="U585" s="34">
        <v>1</v>
      </c>
      <c r="V585" s="34">
        <v>1</v>
      </c>
      <c r="W585" s="34">
        <v>100</v>
      </c>
      <c r="X585" s="34">
        <v>0</v>
      </c>
      <c r="Y585" s="34">
        <v>0</v>
      </c>
      <c r="Z585" s="34">
        <v>0.3</v>
      </c>
      <c r="AA585" s="34">
        <v>334</v>
      </c>
      <c r="AB585" s="34">
        <v>366</v>
      </c>
      <c r="AC585" s="34">
        <v>419</v>
      </c>
      <c r="AD585" s="34">
        <v>491</v>
      </c>
      <c r="AE585" s="34">
        <v>1.5</v>
      </c>
      <c r="AF585" s="34">
        <v>0</v>
      </c>
      <c r="AG585" s="450"/>
      <c r="AH585" s="151">
        <v>0.77500000000000002</v>
      </c>
      <c r="AI585" s="151">
        <v>0.84</v>
      </c>
      <c r="AJ585" s="151">
        <v>42.8</v>
      </c>
      <c r="AK585" s="151">
        <v>100</v>
      </c>
      <c r="AL585" s="151">
        <v>400</v>
      </c>
      <c r="AM585" s="151">
        <v>572</v>
      </c>
      <c r="AN585" s="151">
        <v>0.3</v>
      </c>
      <c r="AO585" s="151">
        <v>1.5</v>
      </c>
      <c r="AP585" s="151">
        <v>-47</v>
      </c>
      <c r="AQ585" s="235"/>
      <c r="AR585" s="178">
        <v>7</v>
      </c>
      <c r="AS585" s="185">
        <v>42319</v>
      </c>
      <c r="AT585" s="179">
        <v>58344</v>
      </c>
      <c r="AU585" s="34" t="s">
        <v>132</v>
      </c>
      <c r="AV585" s="153">
        <v>0.78049999999999997</v>
      </c>
      <c r="AW585" s="34" t="s">
        <v>20</v>
      </c>
      <c r="AX585" s="34">
        <v>1</v>
      </c>
      <c r="AY585" s="34">
        <v>0.01</v>
      </c>
      <c r="AZ585" s="34">
        <v>0</v>
      </c>
      <c r="BA585" s="34">
        <v>43.5</v>
      </c>
      <c r="BB585" s="34">
        <v>-51</v>
      </c>
      <c r="BC585" s="34">
        <v>107</v>
      </c>
      <c r="BD585" s="34">
        <v>29</v>
      </c>
      <c r="BE585" s="155">
        <v>1.2E-2</v>
      </c>
      <c r="BF585" s="34">
        <v>13.9</v>
      </c>
      <c r="BG585" s="34">
        <v>3.3</v>
      </c>
      <c r="BH585" s="34">
        <v>1</v>
      </c>
      <c r="BI585" s="34">
        <v>1</v>
      </c>
      <c r="BJ585" s="34">
        <v>99</v>
      </c>
      <c r="BK585" s="34">
        <v>0</v>
      </c>
      <c r="BL585" s="34">
        <v>1</v>
      </c>
      <c r="BM585" s="34">
        <v>0.2</v>
      </c>
      <c r="BN585" s="34">
        <v>336</v>
      </c>
      <c r="BO585" s="34">
        <v>376</v>
      </c>
      <c r="BP585" s="34">
        <v>421</v>
      </c>
      <c r="BQ585" s="34">
        <v>469</v>
      </c>
      <c r="BR585" s="34">
        <v>0</v>
      </c>
      <c r="BS585" s="34">
        <v>1</v>
      </c>
      <c r="BT585" s="453"/>
      <c r="BU585" s="151">
        <v>0.77500000000000002</v>
      </c>
      <c r="BV585" s="151">
        <v>0.84</v>
      </c>
      <c r="BW585" s="151">
        <v>42.8</v>
      </c>
      <c r="BX585" s="151">
        <v>100</v>
      </c>
      <c r="BY585" s="151">
        <v>400</v>
      </c>
      <c r="BZ585" s="151">
        <v>572</v>
      </c>
      <c r="CA585" s="151">
        <v>0.3</v>
      </c>
      <c r="CB585" s="151">
        <v>1.5</v>
      </c>
      <c r="CC585" s="151">
        <v>-47</v>
      </c>
    </row>
    <row r="586" spans="1:81" x14ac:dyDescent="0.25">
      <c r="A586" s="44">
        <f t="shared" si="55"/>
        <v>2015</v>
      </c>
      <c r="B586" s="44" t="str">
        <f t="shared" si="55"/>
        <v>NOVIEMBRE</v>
      </c>
      <c r="C586" s="44">
        <v>9</v>
      </c>
      <c r="D586" s="44" t="str">
        <f t="shared" si="54"/>
        <v>NOVIEMBRE 2015 / 8</v>
      </c>
      <c r="E586" s="178">
        <v>8</v>
      </c>
      <c r="F586" s="185">
        <v>42327</v>
      </c>
      <c r="G586" s="179">
        <v>58540</v>
      </c>
      <c r="H586" s="34" t="s">
        <v>132</v>
      </c>
      <c r="I586" s="153">
        <v>0.77829999999999999</v>
      </c>
      <c r="J586" s="34" t="s">
        <v>20</v>
      </c>
      <c r="K586" s="34">
        <v>0.5</v>
      </c>
      <c r="L586" s="34">
        <v>0</v>
      </c>
      <c r="M586" s="34">
        <v>0</v>
      </c>
      <c r="N586" s="34">
        <v>43.5</v>
      </c>
      <c r="O586" s="34">
        <v>-55</v>
      </c>
      <c r="P586" s="34">
        <v>106</v>
      </c>
      <c r="Q586" s="34">
        <v>30</v>
      </c>
      <c r="R586" s="155">
        <v>0</v>
      </c>
      <c r="S586" s="34">
        <v>12</v>
      </c>
      <c r="T586" s="34">
        <v>2.96</v>
      </c>
      <c r="U586" s="34">
        <v>1</v>
      </c>
      <c r="V586" s="34">
        <v>1</v>
      </c>
      <c r="W586" s="34">
        <v>100</v>
      </c>
      <c r="X586" s="34">
        <v>0</v>
      </c>
      <c r="Y586" s="34">
        <v>0</v>
      </c>
      <c r="Z586" s="34">
        <v>0.3</v>
      </c>
      <c r="AA586" s="34">
        <v>333</v>
      </c>
      <c r="AB586" s="34">
        <v>362</v>
      </c>
      <c r="AC586" s="34">
        <v>411</v>
      </c>
      <c r="AD586" s="34">
        <v>485</v>
      </c>
      <c r="AE586" s="34">
        <v>1.5</v>
      </c>
      <c r="AF586" s="34">
        <v>0</v>
      </c>
      <c r="AG586" s="450"/>
      <c r="AH586" s="151">
        <v>0.77500000000000002</v>
      </c>
      <c r="AI586" s="151">
        <v>0.84</v>
      </c>
      <c r="AJ586" s="151">
        <v>42.8</v>
      </c>
      <c r="AK586" s="151">
        <v>100</v>
      </c>
      <c r="AL586" s="151">
        <v>400</v>
      </c>
      <c r="AM586" s="151">
        <v>572</v>
      </c>
      <c r="AN586" s="151">
        <v>0.3</v>
      </c>
      <c r="AO586" s="151">
        <v>1.5</v>
      </c>
      <c r="AP586" s="151">
        <v>-47</v>
      </c>
      <c r="AQ586" s="235"/>
      <c r="AR586" s="178">
        <v>8</v>
      </c>
      <c r="AS586" s="185">
        <v>42323</v>
      </c>
      <c r="AT586" s="179">
        <v>58460</v>
      </c>
      <c r="AU586" s="34" t="s">
        <v>132</v>
      </c>
      <c r="AV586" s="153">
        <v>0.78129999999999999</v>
      </c>
      <c r="AW586" s="34" t="s">
        <v>20</v>
      </c>
      <c r="AX586" s="34">
        <v>1</v>
      </c>
      <c r="AY586" s="34">
        <v>0.01</v>
      </c>
      <c r="AZ586" s="34">
        <v>0</v>
      </c>
      <c r="BA586" s="34">
        <v>43.5</v>
      </c>
      <c r="BB586" s="34">
        <v>-50</v>
      </c>
      <c r="BC586" s="34">
        <v>106</v>
      </c>
      <c r="BD586" s="34">
        <v>30</v>
      </c>
      <c r="BE586" s="155">
        <v>1.2E-2</v>
      </c>
      <c r="BF586" s="34">
        <v>13.8</v>
      </c>
      <c r="BG586" s="34">
        <v>3.3</v>
      </c>
      <c r="BH586" s="34">
        <v>1</v>
      </c>
      <c r="BI586" s="34">
        <v>1</v>
      </c>
      <c r="BJ586" s="34">
        <v>99</v>
      </c>
      <c r="BK586" s="34">
        <v>0</v>
      </c>
      <c r="BL586" s="34">
        <v>1</v>
      </c>
      <c r="BM586" s="34">
        <v>0.2</v>
      </c>
      <c r="BN586" s="34">
        <v>338</v>
      </c>
      <c r="BO586" s="34">
        <v>376</v>
      </c>
      <c r="BP586" s="34">
        <v>424</v>
      </c>
      <c r="BQ586" s="34">
        <v>469</v>
      </c>
      <c r="BR586" s="34">
        <v>0</v>
      </c>
      <c r="BS586" s="34">
        <v>1</v>
      </c>
      <c r="BT586" s="453"/>
      <c r="BU586" s="151">
        <v>0.77500000000000002</v>
      </c>
      <c r="BV586" s="151">
        <v>0.84</v>
      </c>
      <c r="BW586" s="151">
        <v>42.8</v>
      </c>
      <c r="BX586" s="151">
        <v>100</v>
      </c>
      <c r="BY586" s="151">
        <v>400</v>
      </c>
      <c r="BZ586" s="151">
        <v>572</v>
      </c>
      <c r="CA586" s="151">
        <v>0.3</v>
      </c>
      <c r="CB586" s="151">
        <v>1.5</v>
      </c>
      <c r="CC586" s="151">
        <v>-47</v>
      </c>
    </row>
    <row r="587" spans="1:81" x14ac:dyDescent="0.25">
      <c r="A587" s="44">
        <f t="shared" si="55"/>
        <v>2015</v>
      </c>
      <c r="B587" s="44" t="str">
        <f t="shared" si="55"/>
        <v>NOVIEMBRE</v>
      </c>
      <c r="C587" s="44">
        <v>10</v>
      </c>
      <c r="D587" s="44" t="str">
        <f t="shared" si="54"/>
        <v>NOVIEMBRE 2015 / 9</v>
      </c>
      <c r="E587" s="178">
        <v>9</v>
      </c>
      <c r="F587" s="185">
        <v>42328</v>
      </c>
      <c r="G587" s="179">
        <v>58617</v>
      </c>
      <c r="H587" s="34" t="s">
        <v>130</v>
      </c>
      <c r="I587" s="153">
        <v>0.77959999999999996</v>
      </c>
      <c r="J587" s="34" t="s">
        <v>20</v>
      </c>
      <c r="K587" s="34">
        <v>0.5</v>
      </c>
      <c r="L587" s="34">
        <v>0</v>
      </c>
      <c r="M587" s="34">
        <v>0</v>
      </c>
      <c r="N587" s="34">
        <v>43.5</v>
      </c>
      <c r="O587" s="34">
        <v>-55.5</v>
      </c>
      <c r="P587" s="34">
        <v>106</v>
      </c>
      <c r="Q587" s="34">
        <v>30</v>
      </c>
      <c r="R587" s="155">
        <v>0</v>
      </c>
      <c r="S587" s="34">
        <v>12</v>
      </c>
      <c r="T587" s="34">
        <v>3.03</v>
      </c>
      <c r="U587" s="34">
        <v>1</v>
      </c>
      <c r="V587" s="34">
        <v>1</v>
      </c>
      <c r="W587" s="34">
        <v>100</v>
      </c>
      <c r="X587" s="34">
        <v>0</v>
      </c>
      <c r="Y587" s="34">
        <v>0</v>
      </c>
      <c r="Z587" s="34">
        <v>0.3</v>
      </c>
      <c r="AA587" s="34">
        <v>333</v>
      </c>
      <c r="AB587" s="34">
        <v>365</v>
      </c>
      <c r="AC587" s="34">
        <v>416</v>
      </c>
      <c r="AD587" s="34">
        <v>487</v>
      </c>
      <c r="AE587" s="34">
        <v>1.5</v>
      </c>
      <c r="AF587" s="34">
        <v>0</v>
      </c>
      <c r="AG587" s="450"/>
      <c r="AH587" s="151">
        <v>0.77500000000000002</v>
      </c>
      <c r="AI587" s="151">
        <v>0.84</v>
      </c>
      <c r="AJ587" s="151">
        <v>42.8</v>
      </c>
      <c r="AK587" s="151">
        <v>100</v>
      </c>
      <c r="AL587" s="151">
        <v>400</v>
      </c>
      <c r="AM587" s="151">
        <v>572</v>
      </c>
      <c r="AN587" s="151">
        <v>0.3</v>
      </c>
      <c r="AO587" s="151">
        <v>1.5</v>
      </c>
      <c r="AP587" s="151">
        <v>-47</v>
      </c>
      <c r="AQ587" s="235"/>
      <c r="AR587" s="178">
        <v>9</v>
      </c>
      <c r="AS587" s="185">
        <v>42324</v>
      </c>
      <c r="AT587" s="179">
        <v>58461</v>
      </c>
      <c r="AU587" s="34" t="s">
        <v>156</v>
      </c>
      <c r="AV587" s="153">
        <v>0.78129999999999999</v>
      </c>
      <c r="AW587" s="34" t="s">
        <v>20</v>
      </c>
      <c r="AX587" s="34">
        <v>1</v>
      </c>
      <c r="AY587" s="34">
        <v>0.01</v>
      </c>
      <c r="AZ587" s="181">
        <v>0</v>
      </c>
      <c r="BA587" s="34">
        <v>43.5</v>
      </c>
      <c r="BB587" s="34">
        <v>-50</v>
      </c>
      <c r="BC587" s="34">
        <v>104</v>
      </c>
      <c r="BD587" s="34">
        <v>30</v>
      </c>
      <c r="BE587" s="155">
        <v>1.2E-2</v>
      </c>
      <c r="BF587" s="34">
        <v>13.8</v>
      </c>
      <c r="BG587" s="34">
        <v>3.3</v>
      </c>
      <c r="BH587" s="34">
        <v>1</v>
      </c>
      <c r="BI587" s="34">
        <v>1</v>
      </c>
      <c r="BJ587" s="34">
        <v>100</v>
      </c>
      <c r="BK587" s="34">
        <v>1</v>
      </c>
      <c r="BL587" s="34">
        <v>1</v>
      </c>
      <c r="BM587" s="34">
        <v>0.1</v>
      </c>
      <c r="BN587" s="34">
        <v>340</v>
      </c>
      <c r="BO587" s="34">
        <v>378</v>
      </c>
      <c r="BP587" s="34">
        <v>424</v>
      </c>
      <c r="BQ587" s="34">
        <v>473</v>
      </c>
      <c r="BR587" s="34">
        <v>0</v>
      </c>
      <c r="BS587" s="34">
        <v>1</v>
      </c>
      <c r="BT587" s="453"/>
      <c r="BU587" s="151">
        <v>0.77500000000000002</v>
      </c>
      <c r="BV587" s="151">
        <v>0.84</v>
      </c>
      <c r="BW587" s="151">
        <v>42.8</v>
      </c>
      <c r="BX587" s="151">
        <v>100</v>
      </c>
      <c r="BY587" s="151">
        <v>400</v>
      </c>
      <c r="BZ587" s="151">
        <v>572</v>
      </c>
      <c r="CA587" s="151">
        <v>0.3</v>
      </c>
      <c r="CB587" s="151">
        <v>1.5</v>
      </c>
      <c r="CC587" s="151">
        <v>-47</v>
      </c>
    </row>
    <row r="588" spans="1:81" x14ac:dyDescent="0.25">
      <c r="A588" s="44">
        <f t="shared" si="55"/>
        <v>2015</v>
      </c>
      <c r="B588" s="44" t="str">
        <f t="shared" si="55"/>
        <v>NOVIEMBRE</v>
      </c>
      <c r="C588" s="44">
        <v>11</v>
      </c>
      <c r="D588" s="44" t="str">
        <f t="shared" si="54"/>
        <v>NOVIEMBRE 2015 / 10</v>
      </c>
      <c r="E588" s="178">
        <v>10</v>
      </c>
      <c r="F588" s="185">
        <v>42331</v>
      </c>
      <c r="G588" s="179">
        <v>58679</v>
      </c>
      <c r="H588" s="34" t="s">
        <v>131</v>
      </c>
      <c r="I588" s="153">
        <v>0.77880000000000005</v>
      </c>
      <c r="J588" s="34" t="s">
        <v>20</v>
      </c>
      <c r="K588" s="34">
        <v>0.5</v>
      </c>
      <c r="L588" s="34">
        <v>0</v>
      </c>
      <c r="M588" s="34">
        <v>0</v>
      </c>
      <c r="N588" s="34">
        <v>43.5</v>
      </c>
      <c r="O588" s="34">
        <v>-55.5</v>
      </c>
      <c r="P588" s="34">
        <v>105</v>
      </c>
      <c r="Q588" s="34">
        <v>30</v>
      </c>
      <c r="R588" s="155">
        <v>0</v>
      </c>
      <c r="S588" s="34">
        <v>12</v>
      </c>
      <c r="T588" s="34">
        <v>2.97</v>
      </c>
      <c r="U588" s="34">
        <v>1</v>
      </c>
      <c r="V588" s="34">
        <v>1</v>
      </c>
      <c r="W588" s="34">
        <v>100</v>
      </c>
      <c r="X588" s="34">
        <v>0</v>
      </c>
      <c r="Y588" s="34">
        <v>0</v>
      </c>
      <c r="Z588" s="34">
        <v>0.3</v>
      </c>
      <c r="AA588" s="34">
        <v>331</v>
      </c>
      <c r="AB588" s="34">
        <v>361</v>
      </c>
      <c r="AC588" s="34">
        <v>409</v>
      </c>
      <c r="AD588" s="34">
        <v>482</v>
      </c>
      <c r="AE588" s="34">
        <v>1</v>
      </c>
      <c r="AF588" s="34">
        <v>0</v>
      </c>
      <c r="AG588" s="450"/>
      <c r="AH588" s="151">
        <v>0.77500000000000002</v>
      </c>
      <c r="AI588" s="151">
        <v>0.84</v>
      </c>
      <c r="AJ588" s="151">
        <v>42.8</v>
      </c>
      <c r="AK588" s="151">
        <v>100</v>
      </c>
      <c r="AL588" s="151">
        <v>400</v>
      </c>
      <c r="AM588" s="151">
        <v>572</v>
      </c>
      <c r="AN588" s="151">
        <v>0.3</v>
      </c>
      <c r="AO588" s="151">
        <v>1.5</v>
      </c>
      <c r="AP588" s="151">
        <v>-47</v>
      </c>
      <c r="AQ588" s="235"/>
      <c r="AR588" s="178">
        <v>10</v>
      </c>
      <c r="AS588" s="185">
        <v>42327</v>
      </c>
      <c r="AT588" s="179">
        <v>58523</v>
      </c>
      <c r="AU588" s="34" t="s">
        <v>132</v>
      </c>
      <c r="AV588" s="153">
        <v>0.78129999999999999</v>
      </c>
      <c r="AW588" s="34" t="s">
        <v>20</v>
      </c>
      <c r="AX588" s="34">
        <v>1</v>
      </c>
      <c r="AY588" s="34">
        <v>0.01</v>
      </c>
      <c r="AZ588" s="34">
        <v>0</v>
      </c>
      <c r="BA588" s="34">
        <v>43.5</v>
      </c>
      <c r="BB588" s="34">
        <v>-50</v>
      </c>
      <c r="BC588" s="34">
        <v>106</v>
      </c>
      <c r="BD588" s="34">
        <v>30</v>
      </c>
      <c r="BE588" s="155">
        <v>1.2E-2</v>
      </c>
      <c r="BF588" s="34">
        <v>13.9</v>
      </c>
      <c r="BG588" s="34">
        <v>3.4</v>
      </c>
      <c r="BH588" s="34">
        <v>1</v>
      </c>
      <c r="BI588" s="34">
        <v>1</v>
      </c>
      <c r="BJ588" s="34">
        <v>99</v>
      </c>
      <c r="BK588" s="34">
        <v>0</v>
      </c>
      <c r="BL588" s="34">
        <v>1</v>
      </c>
      <c r="BM588" s="34">
        <v>0.1</v>
      </c>
      <c r="BN588" s="34">
        <v>343</v>
      </c>
      <c r="BO588" s="34">
        <v>379</v>
      </c>
      <c r="BP588" s="34">
        <v>432</v>
      </c>
      <c r="BQ588" s="34">
        <v>477</v>
      </c>
      <c r="BR588" s="34">
        <v>0</v>
      </c>
      <c r="BS588" s="34">
        <v>1</v>
      </c>
      <c r="BT588" s="453"/>
      <c r="BU588" s="151">
        <v>0.77500000000000002</v>
      </c>
      <c r="BV588" s="151">
        <v>0.84</v>
      </c>
      <c r="BW588" s="151">
        <v>42.8</v>
      </c>
      <c r="BX588" s="151">
        <v>100</v>
      </c>
      <c r="BY588" s="151">
        <v>400</v>
      </c>
      <c r="BZ588" s="151">
        <v>572</v>
      </c>
      <c r="CA588" s="151">
        <v>0.3</v>
      </c>
      <c r="CB588" s="151">
        <v>1.5</v>
      </c>
      <c r="CC588" s="151">
        <v>-47</v>
      </c>
    </row>
    <row r="589" spans="1:81" x14ac:dyDescent="0.25">
      <c r="A589" s="44">
        <f t="shared" si="55"/>
        <v>2015</v>
      </c>
      <c r="B589" s="44" t="str">
        <f t="shared" si="55"/>
        <v>NOVIEMBRE</v>
      </c>
      <c r="C589" s="44">
        <v>12</v>
      </c>
      <c r="D589" s="44" t="str">
        <f t="shared" si="54"/>
        <v>NOVIEMBRE 2015 / 11</v>
      </c>
      <c r="E589" s="178">
        <v>11</v>
      </c>
      <c r="F589" s="185">
        <v>42334</v>
      </c>
      <c r="G589" s="179">
        <v>58752</v>
      </c>
      <c r="H589" s="34" t="s">
        <v>130</v>
      </c>
      <c r="I589" s="153">
        <v>0.77829999999999999</v>
      </c>
      <c r="J589" s="34" t="s">
        <v>20</v>
      </c>
      <c r="K589" s="34">
        <v>0.5</v>
      </c>
      <c r="L589" s="34">
        <v>0</v>
      </c>
      <c r="M589" s="34">
        <v>0</v>
      </c>
      <c r="N589" s="34">
        <v>43.5</v>
      </c>
      <c r="O589" s="34">
        <v>-55.5</v>
      </c>
      <c r="P589" s="34">
        <v>105</v>
      </c>
      <c r="Q589" s="34">
        <v>30</v>
      </c>
      <c r="R589" s="155">
        <v>0</v>
      </c>
      <c r="S589" s="34">
        <v>12</v>
      </c>
      <c r="T589" s="34">
        <v>2.92</v>
      </c>
      <c r="U589" s="34">
        <v>1</v>
      </c>
      <c r="V589" s="34">
        <v>1</v>
      </c>
      <c r="W589" s="34">
        <v>100</v>
      </c>
      <c r="X589" s="34">
        <v>0</v>
      </c>
      <c r="Y589" s="34">
        <v>0</v>
      </c>
      <c r="Z589" s="34">
        <v>0.3</v>
      </c>
      <c r="AA589" s="34">
        <v>332</v>
      </c>
      <c r="AB589" s="34">
        <v>362</v>
      </c>
      <c r="AC589" s="34">
        <v>410</v>
      </c>
      <c r="AD589" s="34">
        <v>485</v>
      </c>
      <c r="AE589" s="34">
        <v>1</v>
      </c>
      <c r="AF589" s="34">
        <v>0</v>
      </c>
      <c r="AG589" s="450"/>
      <c r="AH589" s="151">
        <v>0.77500000000000002</v>
      </c>
      <c r="AI589" s="151">
        <v>0.84</v>
      </c>
      <c r="AJ589" s="151">
        <v>42.8</v>
      </c>
      <c r="AK589" s="151">
        <v>100</v>
      </c>
      <c r="AL589" s="151">
        <v>400</v>
      </c>
      <c r="AM589" s="151">
        <v>572</v>
      </c>
      <c r="AN589" s="151">
        <v>0.3</v>
      </c>
      <c r="AO589" s="151">
        <v>1.5</v>
      </c>
      <c r="AP589" s="151">
        <v>-47</v>
      </c>
      <c r="AQ589" s="235"/>
      <c r="AR589" s="178">
        <v>11</v>
      </c>
      <c r="AS589" s="185">
        <v>42331</v>
      </c>
      <c r="AT589" s="179">
        <v>58641</v>
      </c>
      <c r="AU589" s="34" t="s">
        <v>131</v>
      </c>
      <c r="AV589" s="153">
        <v>0.78220000000000001</v>
      </c>
      <c r="AW589" s="34" t="s">
        <v>20</v>
      </c>
      <c r="AX589" s="34">
        <v>1</v>
      </c>
      <c r="AY589" s="34">
        <v>0.01</v>
      </c>
      <c r="AZ589" s="34">
        <v>0</v>
      </c>
      <c r="BA589" s="34">
        <v>43.5</v>
      </c>
      <c r="BB589" s="34">
        <v>-50</v>
      </c>
      <c r="BC589" s="34">
        <v>108</v>
      </c>
      <c r="BD589" s="34">
        <v>29</v>
      </c>
      <c r="BE589" s="155">
        <v>1.2E-2</v>
      </c>
      <c r="BF589" s="34">
        <v>13.8</v>
      </c>
      <c r="BG589" s="34">
        <v>3.4</v>
      </c>
      <c r="BH589" s="34">
        <v>1</v>
      </c>
      <c r="BI589" s="34">
        <v>1</v>
      </c>
      <c r="BJ589" s="34">
        <v>99</v>
      </c>
      <c r="BK589" s="34">
        <v>0</v>
      </c>
      <c r="BL589" s="34">
        <v>1</v>
      </c>
      <c r="BM589" s="34">
        <v>0.1</v>
      </c>
      <c r="BN589" s="34">
        <v>338</v>
      </c>
      <c r="BO589" s="34">
        <v>379</v>
      </c>
      <c r="BP589" s="34">
        <v>426</v>
      </c>
      <c r="BQ589" s="34">
        <v>469</v>
      </c>
      <c r="BR589" s="34">
        <v>0</v>
      </c>
      <c r="BS589" s="34">
        <v>1</v>
      </c>
      <c r="BT589" s="453"/>
      <c r="BU589" s="151">
        <v>0.77500000000000002</v>
      </c>
      <c r="BV589" s="151">
        <v>0.84</v>
      </c>
      <c r="BW589" s="151">
        <v>42.8</v>
      </c>
      <c r="BX589" s="151">
        <v>100</v>
      </c>
      <c r="BY589" s="151">
        <v>400</v>
      </c>
      <c r="BZ589" s="151">
        <v>572</v>
      </c>
      <c r="CA589" s="151">
        <v>0.3</v>
      </c>
      <c r="CB589" s="151">
        <v>1.5</v>
      </c>
      <c r="CC589" s="151">
        <v>-47</v>
      </c>
    </row>
    <row r="590" spans="1:81" x14ac:dyDescent="0.25">
      <c r="A590" s="44">
        <f t="shared" si="55"/>
        <v>2015</v>
      </c>
      <c r="B590" s="44" t="str">
        <f t="shared" si="55"/>
        <v>NOVIEMBRE</v>
      </c>
      <c r="C590" s="44">
        <v>13</v>
      </c>
      <c r="D590" s="44" t="str">
        <f t="shared" si="54"/>
        <v>NOVIEMBRE 2015 / 12</v>
      </c>
      <c r="E590" s="178">
        <v>12</v>
      </c>
      <c r="F590" s="185">
        <v>42336</v>
      </c>
      <c r="G590" s="179">
        <v>58793</v>
      </c>
      <c r="H590" s="34" t="s">
        <v>132</v>
      </c>
      <c r="I590" s="153">
        <v>0.77959999999999996</v>
      </c>
      <c r="J590" s="34" t="s">
        <v>20</v>
      </c>
      <c r="K590" s="34">
        <v>0.5</v>
      </c>
      <c r="L590" s="34">
        <v>0</v>
      </c>
      <c r="M590" s="34">
        <v>0</v>
      </c>
      <c r="N590" s="34">
        <v>43.5</v>
      </c>
      <c r="O590" s="34">
        <v>-55.5</v>
      </c>
      <c r="P590" s="34">
        <v>104</v>
      </c>
      <c r="Q590" s="34">
        <v>30</v>
      </c>
      <c r="R590" s="155">
        <v>0</v>
      </c>
      <c r="S590" s="34">
        <v>12</v>
      </c>
      <c r="T590" s="34">
        <v>3.01</v>
      </c>
      <c r="U590" s="34">
        <v>1</v>
      </c>
      <c r="V590" s="34">
        <v>1</v>
      </c>
      <c r="W590" s="34">
        <v>100</v>
      </c>
      <c r="X590" s="34">
        <v>0</v>
      </c>
      <c r="Y590" s="34">
        <v>0</v>
      </c>
      <c r="Z590" s="34">
        <v>0.3</v>
      </c>
      <c r="AA590" s="34">
        <v>332</v>
      </c>
      <c r="AB590" s="34">
        <v>363</v>
      </c>
      <c r="AC590" s="34">
        <v>414</v>
      </c>
      <c r="AD590" s="34">
        <v>486</v>
      </c>
      <c r="AE590" s="34">
        <v>1.5</v>
      </c>
      <c r="AF590" s="34">
        <v>0</v>
      </c>
      <c r="AG590" s="450"/>
      <c r="AH590" s="151">
        <v>0.77500000000000002</v>
      </c>
      <c r="AI590" s="151">
        <v>0.84</v>
      </c>
      <c r="AJ590" s="151">
        <v>42.8</v>
      </c>
      <c r="AK590" s="151">
        <v>100</v>
      </c>
      <c r="AL590" s="151">
        <v>400</v>
      </c>
      <c r="AM590" s="151">
        <v>572</v>
      </c>
      <c r="AN590" s="151">
        <v>0.3</v>
      </c>
      <c r="AO590" s="151">
        <v>1.5</v>
      </c>
      <c r="AP590" s="151">
        <v>-47</v>
      </c>
      <c r="AQ590" s="235"/>
      <c r="AR590" s="178">
        <v>12</v>
      </c>
      <c r="AS590" s="185">
        <v>42332</v>
      </c>
      <c r="AT590" s="179">
        <v>58665</v>
      </c>
      <c r="AU590" s="34" t="s">
        <v>132</v>
      </c>
      <c r="AV590" s="153">
        <v>0.78220000000000001</v>
      </c>
      <c r="AW590" s="34" t="s">
        <v>20</v>
      </c>
      <c r="AX590" s="34">
        <v>1</v>
      </c>
      <c r="AY590" s="34">
        <v>0.01</v>
      </c>
      <c r="AZ590" s="181">
        <v>0</v>
      </c>
      <c r="BA590" s="34">
        <v>43.5</v>
      </c>
      <c r="BB590" s="34">
        <v>-50</v>
      </c>
      <c r="BC590" s="34">
        <v>108</v>
      </c>
      <c r="BD590" s="34">
        <v>29</v>
      </c>
      <c r="BE590" s="155">
        <v>1.2E-2</v>
      </c>
      <c r="BF590" s="34">
        <v>13.8</v>
      </c>
      <c r="BG590" s="34">
        <v>3.4</v>
      </c>
      <c r="BH590" s="34">
        <v>1</v>
      </c>
      <c r="BI590" s="34">
        <v>1</v>
      </c>
      <c r="BJ590" s="34">
        <v>99</v>
      </c>
      <c r="BK590" s="34">
        <v>0</v>
      </c>
      <c r="BL590" s="34">
        <v>1</v>
      </c>
      <c r="BM590" s="34">
        <v>0.1</v>
      </c>
      <c r="BN590" s="34">
        <v>343</v>
      </c>
      <c r="BO590" s="34">
        <v>381</v>
      </c>
      <c r="BP590" s="34">
        <v>430</v>
      </c>
      <c r="BQ590" s="34">
        <v>476</v>
      </c>
      <c r="BR590" s="34">
        <v>0</v>
      </c>
      <c r="BS590" s="34">
        <v>1</v>
      </c>
      <c r="BT590" s="453"/>
      <c r="BU590" s="151">
        <v>0.77500000000000002</v>
      </c>
      <c r="BV590" s="151">
        <v>0.84</v>
      </c>
      <c r="BW590" s="151">
        <v>42.8</v>
      </c>
      <c r="BX590" s="151">
        <v>100</v>
      </c>
      <c r="BY590" s="151">
        <v>400</v>
      </c>
      <c r="BZ590" s="151">
        <v>572</v>
      </c>
      <c r="CA590" s="151">
        <v>0.3</v>
      </c>
      <c r="CB590" s="151">
        <v>1.5</v>
      </c>
      <c r="CC590" s="151">
        <v>-47</v>
      </c>
    </row>
    <row r="591" spans="1:81" x14ac:dyDescent="0.25">
      <c r="A591" s="44">
        <f t="shared" si="55"/>
        <v>2015</v>
      </c>
      <c r="B591" s="44" t="str">
        <f t="shared" si="55"/>
        <v>NOVIEMBRE</v>
      </c>
      <c r="C591" s="44">
        <v>14</v>
      </c>
      <c r="D591" s="44" t="str">
        <f t="shared" si="54"/>
        <v>NOVIEMBRE 2015 / 13</v>
      </c>
      <c r="E591" s="178">
        <v>13</v>
      </c>
      <c r="F591" s="185">
        <v>42337</v>
      </c>
      <c r="G591" s="179">
        <v>58811</v>
      </c>
      <c r="H591" s="34" t="s">
        <v>130</v>
      </c>
      <c r="I591" s="153">
        <v>0.7792</v>
      </c>
      <c r="J591" s="34" t="s">
        <v>20</v>
      </c>
      <c r="K591" s="34">
        <v>0.5</v>
      </c>
      <c r="L591" s="34">
        <v>0</v>
      </c>
      <c r="M591" s="34">
        <v>0</v>
      </c>
      <c r="N591" s="34">
        <v>43.5</v>
      </c>
      <c r="O591" s="34">
        <v>-55.5</v>
      </c>
      <c r="P591" s="34">
        <v>103</v>
      </c>
      <c r="Q591" s="34">
        <v>30</v>
      </c>
      <c r="R591" s="155">
        <v>0</v>
      </c>
      <c r="S591" s="34">
        <v>12</v>
      </c>
      <c r="T591" s="34">
        <v>2.96</v>
      </c>
      <c r="U591" s="34">
        <v>1</v>
      </c>
      <c r="V591" s="34">
        <v>1</v>
      </c>
      <c r="W591" s="34">
        <v>100</v>
      </c>
      <c r="X591" s="34">
        <v>0</v>
      </c>
      <c r="Y591" s="34">
        <v>0</v>
      </c>
      <c r="Z591" s="34">
        <v>0.3</v>
      </c>
      <c r="AA591" s="34">
        <v>332</v>
      </c>
      <c r="AB591" s="34">
        <v>362</v>
      </c>
      <c r="AC591" s="34">
        <v>412</v>
      </c>
      <c r="AD591" s="34">
        <v>483</v>
      </c>
      <c r="AE591" s="34">
        <v>1.5</v>
      </c>
      <c r="AF591" s="34">
        <v>0</v>
      </c>
      <c r="AG591" s="450"/>
      <c r="AH591" s="151">
        <v>0.77500000000000002</v>
      </c>
      <c r="AI591" s="151">
        <v>0.84</v>
      </c>
      <c r="AJ591" s="151">
        <v>42.8</v>
      </c>
      <c r="AK591" s="151">
        <v>100</v>
      </c>
      <c r="AL591" s="151">
        <v>400</v>
      </c>
      <c r="AM591" s="151">
        <v>572</v>
      </c>
      <c r="AN591" s="151">
        <v>0.3</v>
      </c>
      <c r="AO591" s="151">
        <v>1.5</v>
      </c>
      <c r="AP591" s="151">
        <v>-47</v>
      </c>
      <c r="AQ591" s="235"/>
      <c r="AR591" s="178">
        <v>13</v>
      </c>
      <c r="AS591" s="185">
        <v>42333</v>
      </c>
      <c r="AT591" s="179">
        <v>58691</v>
      </c>
      <c r="AU591" s="34" t="s">
        <v>156</v>
      </c>
      <c r="AV591" s="153">
        <v>0.78220000000000001</v>
      </c>
      <c r="AW591" s="34" t="s">
        <v>20</v>
      </c>
      <c r="AX591" s="34">
        <v>1</v>
      </c>
      <c r="AY591" s="34">
        <v>0.01</v>
      </c>
      <c r="AZ591" s="181">
        <v>0</v>
      </c>
      <c r="BA591" s="34">
        <v>43.2</v>
      </c>
      <c r="BB591" s="34">
        <v>-50</v>
      </c>
      <c r="BC591" s="34">
        <v>108</v>
      </c>
      <c r="BD591" s="34">
        <v>29</v>
      </c>
      <c r="BE591" s="155">
        <v>1.2E-2</v>
      </c>
      <c r="BF591" s="34">
        <v>13.9</v>
      </c>
      <c r="BG591" s="34">
        <v>3.5</v>
      </c>
      <c r="BH591" s="34">
        <v>1</v>
      </c>
      <c r="BI591" s="34">
        <v>1</v>
      </c>
      <c r="BJ591" s="34">
        <v>99</v>
      </c>
      <c r="BK591" s="34">
        <v>0</v>
      </c>
      <c r="BL591" s="34">
        <v>1</v>
      </c>
      <c r="BM591" s="34">
        <v>0.1</v>
      </c>
      <c r="BN591" s="34">
        <v>338</v>
      </c>
      <c r="BO591" s="34">
        <v>379</v>
      </c>
      <c r="BP591" s="34">
        <v>430</v>
      </c>
      <c r="BQ591" s="34">
        <v>475</v>
      </c>
      <c r="BR591" s="34">
        <v>0</v>
      </c>
      <c r="BS591" s="34">
        <v>1</v>
      </c>
      <c r="BT591" s="453"/>
      <c r="BU591" s="151">
        <v>0.77500000000000002</v>
      </c>
      <c r="BV591" s="151">
        <v>0.84</v>
      </c>
      <c r="BW591" s="151">
        <v>42.8</v>
      </c>
      <c r="BX591" s="151">
        <v>100</v>
      </c>
      <c r="BY591" s="151">
        <v>400</v>
      </c>
      <c r="BZ591" s="151">
        <v>572</v>
      </c>
      <c r="CA591" s="151">
        <v>0.3</v>
      </c>
      <c r="CB591" s="151">
        <v>1.5</v>
      </c>
      <c r="CC591" s="151">
        <v>-47</v>
      </c>
    </row>
    <row r="592" spans="1:81" x14ac:dyDescent="0.25">
      <c r="A592" s="44">
        <f t="shared" si="55"/>
        <v>2015</v>
      </c>
      <c r="B592" s="44" t="str">
        <f t="shared" si="55"/>
        <v>NOVIEMBRE</v>
      </c>
      <c r="C592" s="44">
        <v>15</v>
      </c>
      <c r="D592" s="44" t="str">
        <f t="shared" si="54"/>
        <v>NOVIEMBRE 2015 / 14</v>
      </c>
      <c r="E592" s="152"/>
      <c r="F592" s="189"/>
      <c r="G592" s="152"/>
      <c r="H592" s="152"/>
      <c r="I592" s="152"/>
      <c r="J592" s="152"/>
      <c r="K592" s="152"/>
      <c r="L592" s="152"/>
      <c r="M592" s="152"/>
      <c r="N592" s="152"/>
      <c r="O592" s="152"/>
      <c r="P592" s="152"/>
      <c r="Q592" s="152"/>
      <c r="R592" s="152"/>
      <c r="S592" s="152"/>
      <c r="T592" s="152"/>
      <c r="U592" s="152"/>
      <c r="V592" s="152"/>
      <c r="W592" s="152"/>
      <c r="X592" s="152"/>
      <c r="Y592" s="152"/>
      <c r="Z592" s="152"/>
      <c r="AA592" s="152"/>
      <c r="AB592" s="152"/>
      <c r="AC592" s="152"/>
      <c r="AD592" s="152"/>
      <c r="AE592" s="152"/>
      <c r="AF592" s="152"/>
      <c r="AG592" s="452"/>
      <c r="AH592" s="152"/>
      <c r="AI592" s="152"/>
      <c r="AJ592" s="152"/>
      <c r="AK592" s="152"/>
      <c r="AL592" s="152"/>
      <c r="AM592" s="152"/>
      <c r="AN592" s="152"/>
      <c r="AO592" s="152"/>
      <c r="AP592" s="152"/>
      <c r="AQ592" s="235"/>
      <c r="AR592" s="178">
        <v>14</v>
      </c>
      <c r="AS592" s="185">
        <v>42335</v>
      </c>
      <c r="AT592" s="179">
        <v>58749</v>
      </c>
      <c r="AU592" s="34" t="s">
        <v>131</v>
      </c>
      <c r="AV592" s="153">
        <v>0.78129999999999999</v>
      </c>
      <c r="AW592" s="34" t="s">
        <v>20</v>
      </c>
      <c r="AX592" s="34">
        <v>1</v>
      </c>
      <c r="AY592" s="34">
        <v>0.01</v>
      </c>
      <c r="AZ592" s="181">
        <v>0</v>
      </c>
      <c r="BA592" s="34">
        <v>43.5</v>
      </c>
      <c r="BB592" s="34">
        <v>-50</v>
      </c>
      <c r="BC592" s="34">
        <v>108</v>
      </c>
      <c r="BD592" s="34">
        <v>30</v>
      </c>
      <c r="BE592" s="155">
        <v>1.2999999999999999E-2</v>
      </c>
      <c r="BF592" s="34">
        <v>13.9</v>
      </c>
      <c r="BG592" s="34">
        <v>3.4</v>
      </c>
      <c r="BH592" s="34">
        <v>1</v>
      </c>
      <c r="BI592" s="34">
        <v>1</v>
      </c>
      <c r="BJ592" s="34">
        <v>99</v>
      </c>
      <c r="BK592" s="34">
        <v>0</v>
      </c>
      <c r="BL592" s="34">
        <v>1</v>
      </c>
      <c r="BM592" s="34">
        <v>0.2</v>
      </c>
      <c r="BN592" s="34">
        <v>340</v>
      </c>
      <c r="BO592" s="34">
        <v>381</v>
      </c>
      <c r="BP592" s="34">
        <v>428</v>
      </c>
      <c r="BQ592" s="34">
        <v>475</v>
      </c>
      <c r="BR592" s="34">
        <v>0</v>
      </c>
      <c r="BS592" s="34">
        <v>1</v>
      </c>
      <c r="BT592" s="453"/>
      <c r="BU592" s="151">
        <v>0.77500000000000002</v>
      </c>
      <c r="BV592" s="151">
        <v>0.84</v>
      </c>
      <c r="BW592" s="151">
        <v>42.8</v>
      </c>
      <c r="BX592" s="151">
        <v>100</v>
      </c>
      <c r="BY592" s="151">
        <v>400</v>
      </c>
      <c r="BZ592" s="151">
        <v>572</v>
      </c>
      <c r="CA592" s="151">
        <v>0.3</v>
      </c>
      <c r="CB592" s="151">
        <v>1.5</v>
      </c>
      <c r="CC592" s="151">
        <v>-47</v>
      </c>
    </row>
    <row r="593" spans="1:81" x14ac:dyDescent="0.25">
      <c r="A593" s="44">
        <f t="shared" si="55"/>
        <v>2015</v>
      </c>
      <c r="B593" s="44" t="str">
        <f t="shared" si="55"/>
        <v>NOVIEMBRE</v>
      </c>
      <c r="C593" s="44">
        <v>16</v>
      </c>
      <c r="D593" s="44" t="str">
        <f t="shared" si="54"/>
        <v>NOVIEMBRE 2015 / 15</v>
      </c>
      <c r="E593" s="152"/>
      <c r="F593" s="189"/>
      <c r="G593" s="152"/>
      <c r="H593" s="152"/>
      <c r="I593" s="152"/>
      <c r="J593" s="152"/>
      <c r="K593" s="152"/>
      <c r="L593" s="152"/>
      <c r="M593" s="152"/>
      <c r="N593" s="152"/>
      <c r="O593" s="152"/>
      <c r="P593" s="152"/>
      <c r="Q593" s="152"/>
      <c r="R593" s="152"/>
      <c r="S593" s="152"/>
      <c r="T593" s="152"/>
      <c r="U593" s="152"/>
      <c r="V593" s="152"/>
      <c r="W593" s="152"/>
      <c r="X593" s="152"/>
      <c r="Y593" s="152"/>
      <c r="Z593" s="152"/>
      <c r="AA593" s="152"/>
      <c r="AB593" s="152"/>
      <c r="AC593" s="152"/>
      <c r="AD593" s="152"/>
      <c r="AE593" s="152"/>
      <c r="AF593" s="152"/>
      <c r="AG593" s="452"/>
      <c r="AH593" s="152"/>
      <c r="AI593" s="152"/>
      <c r="AJ593" s="152"/>
      <c r="AK593" s="152"/>
      <c r="AL593" s="152"/>
      <c r="AM593" s="152"/>
      <c r="AN593" s="152"/>
      <c r="AO593" s="152"/>
      <c r="AP593" s="152"/>
      <c r="AQ593" s="235"/>
      <c r="AR593" s="178">
        <v>15</v>
      </c>
      <c r="AS593" s="185">
        <v>42335</v>
      </c>
      <c r="AT593" s="179">
        <v>58748</v>
      </c>
      <c r="AU593" s="34" t="s">
        <v>132</v>
      </c>
      <c r="AV593" s="153">
        <v>0.78220000000000001</v>
      </c>
      <c r="AW593" s="34" t="s">
        <v>20</v>
      </c>
      <c r="AX593" s="34">
        <v>1</v>
      </c>
      <c r="AY593" s="34">
        <v>0.01</v>
      </c>
      <c r="AZ593" s="181">
        <v>0</v>
      </c>
      <c r="BA593" s="34">
        <v>43.5</v>
      </c>
      <c r="BB593" s="34">
        <v>-49.5</v>
      </c>
      <c r="BC593" s="34">
        <v>107</v>
      </c>
      <c r="BD593" s="34">
        <v>29</v>
      </c>
      <c r="BE593" s="155">
        <v>1.2E-2</v>
      </c>
      <c r="BF593" s="34">
        <v>13.9</v>
      </c>
      <c r="BG593" s="34">
        <v>3.5</v>
      </c>
      <c r="BH593" s="34">
        <v>1</v>
      </c>
      <c r="BI593" s="34">
        <v>1</v>
      </c>
      <c r="BJ593" s="34">
        <v>99</v>
      </c>
      <c r="BK593" s="34">
        <v>0</v>
      </c>
      <c r="BL593" s="34">
        <v>1</v>
      </c>
      <c r="BM593" s="34">
        <v>0.2</v>
      </c>
      <c r="BN593" s="34">
        <v>340</v>
      </c>
      <c r="BO593" s="34">
        <v>381</v>
      </c>
      <c r="BP593" s="34">
        <v>430</v>
      </c>
      <c r="BQ593" s="34">
        <v>477</v>
      </c>
      <c r="BR593" s="34">
        <v>0</v>
      </c>
      <c r="BS593" s="34">
        <v>1</v>
      </c>
      <c r="BT593" s="453"/>
      <c r="BU593" s="151">
        <v>0.77500000000000002</v>
      </c>
      <c r="BV593" s="151">
        <v>0.84</v>
      </c>
      <c r="BW593" s="151">
        <v>42.8</v>
      </c>
      <c r="BX593" s="151">
        <v>100</v>
      </c>
      <c r="BY593" s="151">
        <v>400</v>
      </c>
      <c r="BZ593" s="151">
        <v>572</v>
      </c>
      <c r="CA593" s="151">
        <v>0.3</v>
      </c>
      <c r="CB593" s="151">
        <v>1.5</v>
      </c>
      <c r="CC593" s="151">
        <v>-47</v>
      </c>
    </row>
    <row r="594" spans="1:81" x14ac:dyDescent="0.25">
      <c r="A594" s="44">
        <f t="shared" si="55"/>
        <v>2015</v>
      </c>
      <c r="B594" s="44" t="str">
        <f t="shared" si="55"/>
        <v>NOVIEMBRE</v>
      </c>
      <c r="C594" s="44">
        <v>17</v>
      </c>
      <c r="D594" s="44" t="str">
        <f t="shared" si="54"/>
        <v>NOVIEMBRE 2015 / 16</v>
      </c>
    </row>
    <row r="595" spans="1:81" x14ac:dyDescent="0.25">
      <c r="A595" s="44">
        <f t="shared" si="55"/>
        <v>2015</v>
      </c>
      <c r="B595" s="44" t="str">
        <f t="shared" si="55"/>
        <v>NOVIEMBRE</v>
      </c>
      <c r="C595" s="44">
        <v>18</v>
      </c>
      <c r="D595" s="44" t="str">
        <f t="shared" si="54"/>
        <v>NOVIEMBRE 2015 / 17</v>
      </c>
    </row>
    <row r="596" spans="1:81" x14ac:dyDescent="0.25">
      <c r="A596" s="44">
        <f t="shared" si="55"/>
        <v>2015</v>
      </c>
      <c r="B596" s="44" t="str">
        <f t="shared" si="55"/>
        <v>NOVIEMBRE</v>
      </c>
      <c r="C596" s="44">
        <v>19</v>
      </c>
      <c r="D596" s="44" t="str">
        <f t="shared" si="54"/>
        <v>NOVIEMBRE 2015 / 18</v>
      </c>
    </row>
    <row r="597" spans="1:81" x14ac:dyDescent="0.25">
      <c r="A597" s="44">
        <f t="shared" si="55"/>
        <v>2015</v>
      </c>
      <c r="B597" s="44" t="str">
        <f t="shared" si="55"/>
        <v>NOVIEMBRE</v>
      </c>
      <c r="C597" s="44">
        <v>20</v>
      </c>
      <c r="D597" s="44" t="str">
        <f t="shared" si="54"/>
        <v>NOVIEMBRE 2015 / 19</v>
      </c>
    </row>
    <row r="598" spans="1:81" x14ac:dyDescent="0.25">
      <c r="A598" s="44">
        <f t="shared" si="55"/>
        <v>2015</v>
      </c>
      <c r="B598" s="44" t="str">
        <f t="shared" si="55"/>
        <v>NOVIEMBRE</v>
      </c>
      <c r="C598" s="44">
        <v>21</v>
      </c>
      <c r="D598" s="44" t="str">
        <f t="shared" si="54"/>
        <v>NOVIEMBRE 2015 / 20</v>
      </c>
    </row>
    <row r="599" spans="1:81" x14ac:dyDescent="0.25">
      <c r="A599" s="44">
        <f t="shared" si="55"/>
        <v>2015</v>
      </c>
      <c r="B599" s="44" t="str">
        <f t="shared" si="55"/>
        <v>NOVIEMBRE</v>
      </c>
      <c r="C599" s="44">
        <v>22</v>
      </c>
      <c r="D599" s="44" t="str">
        <f t="shared" si="54"/>
        <v>NOVIEMBRE 2015 / 21</v>
      </c>
    </row>
    <row r="600" spans="1:81" x14ac:dyDescent="0.25">
      <c r="A600" s="44">
        <f t="shared" si="55"/>
        <v>2015</v>
      </c>
      <c r="B600" s="44" t="str">
        <f t="shared" si="55"/>
        <v>NOVIEMBRE</v>
      </c>
      <c r="C600" s="44">
        <v>23</v>
      </c>
      <c r="D600" s="44" t="str">
        <f t="shared" si="54"/>
        <v>NOVIEMBRE 2015 / 22</v>
      </c>
    </row>
    <row r="601" spans="1:81" x14ac:dyDescent="0.25">
      <c r="A601" s="44">
        <f t="shared" si="55"/>
        <v>2015</v>
      </c>
      <c r="B601" s="44" t="str">
        <f t="shared" si="55"/>
        <v>NOVIEMBRE</v>
      </c>
      <c r="C601" s="44">
        <v>24</v>
      </c>
      <c r="D601" s="44" t="str">
        <f t="shared" si="54"/>
        <v>NOVIEMBRE 2015 / 23</v>
      </c>
    </row>
    <row r="602" spans="1:81" x14ac:dyDescent="0.25">
      <c r="A602" s="44">
        <f t="shared" si="55"/>
        <v>2015</v>
      </c>
      <c r="B602" s="44" t="str">
        <f t="shared" si="55"/>
        <v>NOVIEMBRE</v>
      </c>
      <c r="C602" s="44">
        <v>25</v>
      </c>
      <c r="D602" s="44" t="str">
        <f t="shared" si="54"/>
        <v>NOVIEMBRE 2015 / 24</v>
      </c>
    </row>
    <row r="603" spans="1:81" x14ac:dyDescent="0.25">
      <c r="A603" s="44">
        <f t="shared" si="55"/>
        <v>2015</v>
      </c>
      <c r="B603" s="44" t="str">
        <f t="shared" si="55"/>
        <v>NOVIEMBRE</v>
      </c>
      <c r="C603" s="44">
        <v>26</v>
      </c>
      <c r="D603" s="44" t="str">
        <f t="shared" si="54"/>
        <v>NOVIEMBRE 2015 / 25</v>
      </c>
    </row>
    <row r="604" spans="1:81" x14ac:dyDescent="0.25">
      <c r="A604" s="44">
        <f t="shared" si="55"/>
        <v>2015</v>
      </c>
      <c r="B604" s="44" t="str">
        <f t="shared" si="55"/>
        <v>NOVIEMBRE</v>
      </c>
      <c r="C604" s="44">
        <v>27</v>
      </c>
      <c r="D604" s="44" t="str">
        <f t="shared" si="54"/>
        <v>NOVIEMBRE 2015 / 26</v>
      </c>
    </row>
    <row r="605" spans="1:81" x14ac:dyDescent="0.25">
      <c r="A605" s="44">
        <f t="shared" si="55"/>
        <v>2015</v>
      </c>
      <c r="B605" s="44" t="str">
        <f t="shared" si="55"/>
        <v>NOVIEMBRE</v>
      </c>
      <c r="C605" s="44">
        <v>28</v>
      </c>
      <c r="D605" s="44" t="str">
        <f t="shared" si="54"/>
        <v>NOVIEMBRE 2015 / 27</v>
      </c>
    </row>
    <row r="606" spans="1:81" x14ac:dyDescent="0.25">
      <c r="A606" s="44">
        <f t="shared" si="55"/>
        <v>2015</v>
      </c>
      <c r="B606" s="44" t="str">
        <f t="shared" si="55"/>
        <v>NOVIEMBRE</v>
      </c>
      <c r="C606" s="44">
        <v>29</v>
      </c>
      <c r="D606" s="44" t="str">
        <f t="shared" si="54"/>
        <v>NOVIEMBRE 2015 / 28</v>
      </c>
    </row>
    <row r="607" spans="1:81" x14ac:dyDescent="0.25">
      <c r="A607" s="44">
        <f t="shared" si="55"/>
        <v>2015</v>
      </c>
      <c r="B607" s="44" t="str">
        <f t="shared" si="55"/>
        <v>NOVIEMBRE</v>
      </c>
      <c r="C607" s="44">
        <v>30</v>
      </c>
      <c r="D607" s="44" t="str">
        <f t="shared" si="54"/>
        <v>NOVIEMBRE 2015 / 29</v>
      </c>
    </row>
    <row r="608" spans="1:81" x14ac:dyDescent="0.25">
      <c r="A608" s="44">
        <f t="shared" si="55"/>
        <v>2015</v>
      </c>
      <c r="B608" s="44" t="str">
        <f t="shared" si="55"/>
        <v>NOVIEMBRE</v>
      </c>
      <c r="C608" s="44">
        <v>31</v>
      </c>
      <c r="D608" s="44" t="str">
        <f t="shared" si="54"/>
        <v>NOVIEMBRE 2015 / 30</v>
      </c>
    </row>
    <row r="609" spans="1:81" s="206" customFormat="1" x14ac:dyDescent="0.25">
      <c r="D609" s="44" t="str">
        <f t="shared" si="54"/>
        <v>NOVIEMBRE 2015 / 31</v>
      </c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55"/>
      <c r="AB609" s="44"/>
      <c r="AC609" s="44"/>
      <c r="AD609" s="44"/>
      <c r="AE609" s="44"/>
      <c r="AF609" s="44"/>
      <c r="AG609" s="417"/>
      <c r="AH609" s="44"/>
      <c r="AI609" s="44"/>
      <c r="AJ609" s="44"/>
      <c r="AK609" s="44"/>
      <c r="AL609" s="44"/>
      <c r="AM609" s="44"/>
      <c r="AN609" s="44"/>
      <c r="AO609" s="44"/>
      <c r="AP609" s="44"/>
      <c r="AQ609" s="207"/>
      <c r="AR609" s="44"/>
      <c r="AS609" s="44"/>
      <c r="AT609" s="44"/>
      <c r="AU609" s="44"/>
      <c r="AV609" s="44"/>
      <c r="AW609" s="44"/>
      <c r="AX609" s="55"/>
      <c r="AY609" s="44"/>
      <c r="AZ609" s="44"/>
      <c r="BA609" s="44"/>
      <c r="BB609" s="44"/>
      <c r="BC609" s="44"/>
      <c r="BD609" s="44"/>
      <c r="BE609" s="44"/>
      <c r="BF609" s="44"/>
      <c r="BG609" s="44"/>
      <c r="BH609" s="44"/>
      <c r="BI609" s="44"/>
      <c r="BJ609" s="44"/>
      <c r="BK609" s="44"/>
      <c r="BL609" s="44"/>
      <c r="BM609" s="44"/>
      <c r="BN609" s="44"/>
      <c r="BO609" s="44"/>
      <c r="BP609" s="44"/>
      <c r="BQ609" s="44"/>
      <c r="BR609" s="44"/>
      <c r="BS609" s="44"/>
      <c r="BT609" s="411"/>
      <c r="BU609" s="44"/>
      <c r="BV609" s="55"/>
      <c r="BW609" s="44"/>
      <c r="BX609" s="44"/>
      <c r="BY609" s="44"/>
      <c r="BZ609" s="44"/>
      <c r="CA609" s="44"/>
      <c r="CB609" s="44"/>
      <c r="CC609" s="44"/>
    </row>
    <row r="610" spans="1:81" ht="15.75" x14ac:dyDescent="0.25">
      <c r="A610" s="44">
        <v>2015</v>
      </c>
      <c r="B610" s="44" t="s">
        <v>238</v>
      </c>
      <c r="C610" s="44">
        <v>1</v>
      </c>
      <c r="D610" s="208" t="s">
        <v>228</v>
      </c>
      <c r="E610" s="209">
        <f>IFERROR(AVERAGE(E579:E609),"")</f>
        <v>7</v>
      </c>
      <c r="F610" s="209">
        <f>IFERROR(AVERAGE(F579:F609),"")</f>
        <v>42323.384615384617</v>
      </c>
      <c r="G610" s="209">
        <f>IFERROR(AVERAGE(G579:G609),"")</f>
        <v>58488.692307692305</v>
      </c>
      <c r="H610" s="209" t="str">
        <f>IFERROR(AVERAGE(H579:H609),"")</f>
        <v/>
      </c>
      <c r="I610" s="209">
        <f>IFERROR(AVERAGE(I579:I609),"")</f>
        <v>0.77940769230769236</v>
      </c>
      <c r="J610" s="209" t="str">
        <f t="shared" ref="J610:BU610" si="56">IFERROR(AVERAGE(J579:J609),"")</f>
        <v/>
      </c>
      <c r="K610" s="209">
        <f t="shared" si="56"/>
        <v>0.5</v>
      </c>
      <c r="L610" s="209">
        <f t="shared" si="56"/>
        <v>0</v>
      </c>
      <c r="M610" s="209">
        <f t="shared" si="56"/>
        <v>0</v>
      </c>
      <c r="N610" s="209">
        <f t="shared" si="56"/>
        <v>43.5</v>
      </c>
      <c r="O610" s="209">
        <f t="shared" si="56"/>
        <v>-54.769230769230766</v>
      </c>
      <c r="P610" s="209">
        <f t="shared" si="56"/>
        <v>105.07692307692308</v>
      </c>
      <c r="Q610" s="209">
        <f t="shared" si="56"/>
        <v>30</v>
      </c>
      <c r="R610" s="209">
        <f t="shared" si="56"/>
        <v>0</v>
      </c>
      <c r="S610" s="209">
        <f t="shared" si="56"/>
        <v>12</v>
      </c>
      <c r="T610" s="209">
        <f t="shared" si="56"/>
        <v>3.0207692307692304</v>
      </c>
      <c r="U610" s="209">
        <f t="shared" si="56"/>
        <v>1</v>
      </c>
      <c r="V610" s="209">
        <f t="shared" si="56"/>
        <v>1</v>
      </c>
      <c r="W610" s="209">
        <f t="shared" si="56"/>
        <v>100</v>
      </c>
      <c r="X610" s="209">
        <f t="shared" si="56"/>
        <v>0</v>
      </c>
      <c r="Y610" s="209">
        <f t="shared" si="56"/>
        <v>0</v>
      </c>
      <c r="Z610" s="209">
        <f t="shared" si="56"/>
        <v>0.29999999999999993</v>
      </c>
      <c r="AA610" s="209">
        <f t="shared" si="56"/>
        <v>332.84615384615387</v>
      </c>
      <c r="AB610" s="209">
        <f t="shared" si="56"/>
        <v>364.38461538461536</v>
      </c>
      <c r="AC610" s="209">
        <f t="shared" si="56"/>
        <v>415.38461538461536</v>
      </c>
      <c r="AD610" s="209">
        <f t="shared" si="56"/>
        <v>486.84615384615387</v>
      </c>
      <c r="AE610" s="209">
        <f t="shared" si="56"/>
        <v>1.4230769230769231</v>
      </c>
      <c r="AF610" s="209">
        <f t="shared" si="56"/>
        <v>0</v>
      </c>
      <c r="AG610" s="418" t="str">
        <f t="shared" si="56"/>
        <v/>
      </c>
      <c r="AH610" s="209">
        <f t="shared" si="56"/>
        <v>0.77500000000000024</v>
      </c>
      <c r="AI610" s="209">
        <f t="shared" si="56"/>
        <v>0.84</v>
      </c>
      <c r="AJ610" s="209">
        <f t="shared" si="56"/>
        <v>42.8</v>
      </c>
      <c r="AK610" s="209">
        <f t="shared" si="56"/>
        <v>100</v>
      </c>
      <c r="AL610" s="209">
        <f t="shared" si="56"/>
        <v>400</v>
      </c>
      <c r="AM610" s="209">
        <f t="shared" si="56"/>
        <v>572</v>
      </c>
      <c r="AN610" s="209">
        <f t="shared" si="56"/>
        <v>0.29999999999999993</v>
      </c>
      <c r="AO610" s="209">
        <f t="shared" si="56"/>
        <v>1.5</v>
      </c>
      <c r="AP610" s="209">
        <f t="shared" si="56"/>
        <v>-47</v>
      </c>
      <c r="AQ610" s="209" t="str">
        <f t="shared" si="56"/>
        <v/>
      </c>
      <c r="AR610" s="209">
        <f t="shared" si="56"/>
        <v>8</v>
      </c>
      <c r="AS610" s="209">
        <f t="shared" si="56"/>
        <v>42322.6</v>
      </c>
      <c r="AT610" s="209">
        <f t="shared" si="56"/>
        <v>58445.599999999999</v>
      </c>
      <c r="AU610" s="209" t="str">
        <f t="shared" si="56"/>
        <v/>
      </c>
      <c r="AV610" s="209">
        <f t="shared" si="56"/>
        <v>0.78094666666666657</v>
      </c>
      <c r="AW610" s="209" t="str">
        <f t="shared" si="56"/>
        <v/>
      </c>
      <c r="AX610" s="210">
        <f t="shared" si="56"/>
        <v>1.0133333333333332</v>
      </c>
      <c r="AY610" s="209">
        <f t="shared" si="56"/>
        <v>0.01</v>
      </c>
      <c r="AZ610" s="209">
        <f t="shared" si="56"/>
        <v>0</v>
      </c>
      <c r="BA610" s="209">
        <f t="shared" si="56"/>
        <v>43.480000000000004</v>
      </c>
      <c r="BB610" s="209">
        <f t="shared" si="56"/>
        <v>-50.5</v>
      </c>
      <c r="BC610" s="209">
        <f t="shared" si="56"/>
        <v>106.06666666666666</v>
      </c>
      <c r="BD610" s="209">
        <f t="shared" si="56"/>
        <v>29.333333333333332</v>
      </c>
      <c r="BE610" s="209">
        <f t="shared" si="56"/>
        <v>1.2066666666666668E-2</v>
      </c>
      <c r="BF610" s="209">
        <f t="shared" si="56"/>
        <v>13.866666666666671</v>
      </c>
      <c r="BG610" s="209">
        <f t="shared" si="56"/>
        <v>3.3466666666666667</v>
      </c>
      <c r="BH610" s="209">
        <f t="shared" si="56"/>
        <v>1</v>
      </c>
      <c r="BI610" s="209">
        <f t="shared" si="56"/>
        <v>1</v>
      </c>
      <c r="BJ610" s="209">
        <f t="shared" si="56"/>
        <v>99.066666666666663</v>
      </c>
      <c r="BK610" s="209">
        <f t="shared" si="56"/>
        <v>6.6666666666666666E-2</v>
      </c>
      <c r="BL610" s="209">
        <f t="shared" si="56"/>
        <v>0.93333333333333335</v>
      </c>
      <c r="BM610" s="209">
        <f t="shared" si="56"/>
        <v>0.16000000000000006</v>
      </c>
      <c r="BN610" s="209">
        <f t="shared" si="56"/>
        <v>338</v>
      </c>
      <c r="BO610" s="209">
        <f t="shared" si="56"/>
        <v>377.46666666666664</v>
      </c>
      <c r="BP610" s="209">
        <f t="shared" si="56"/>
        <v>425.33333333333331</v>
      </c>
      <c r="BQ610" s="209">
        <f t="shared" si="56"/>
        <v>471</v>
      </c>
      <c r="BR610" s="209">
        <f t="shared" si="56"/>
        <v>0</v>
      </c>
      <c r="BS610" s="209">
        <f t="shared" si="56"/>
        <v>1</v>
      </c>
      <c r="BT610" s="412" t="str">
        <f t="shared" si="56"/>
        <v/>
      </c>
      <c r="BU610" s="209">
        <f t="shared" si="56"/>
        <v>0.77500000000000024</v>
      </c>
      <c r="BV610" s="210">
        <f>IFERROR(AVERAGE(BV579:BV609),"")</f>
        <v>0.84</v>
      </c>
      <c r="BW610" s="206"/>
      <c r="BX610" s="206"/>
      <c r="BY610" s="206"/>
      <c r="BZ610" s="206"/>
      <c r="CA610" s="206"/>
      <c r="CB610" s="206"/>
      <c r="CC610" s="206"/>
    </row>
    <row r="611" spans="1:81" x14ac:dyDescent="0.25">
      <c r="A611" s="44">
        <f>A610</f>
        <v>2015</v>
      </c>
      <c r="B611" s="44" t="str">
        <f>B610</f>
        <v>DICIEMBRE</v>
      </c>
      <c r="C611" s="44">
        <v>2</v>
      </c>
      <c r="D611" s="44" t="str">
        <f t="shared" ref="D611:D641" si="57">B610&amp;" "&amp;A610&amp;" / "&amp;C610</f>
        <v>DICIEMBRE 2015 / 1</v>
      </c>
      <c r="E611" s="178">
        <v>1</v>
      </c>
      <c r="F611" s="185">
        <v>42341</v>
      </c>
      <c r="G611" s="179">
        <v>59073</v>
      </c>
      <c r="H611" s="33" t="s">
        <v>131</v>
      </c>
      <c r="I611" s="153">
        <v>0.77829999999999999</v>
      </c>
      <c r="J611" s="34" t="s">
        <v>20</v>
      </c>
      <c r="K611" s="34">
        <v>0.5</v>
      </c>
      <c r="L611" s="34">
        <v>0</v>
      </c>
      <c r="M611" s="34">
        <v>0</v>
      </c>
      <c r="N611" s="34">
        <v>43.5</v>
      </c>
      <c r="O611" s="34">
        <v>-55.5</v>
      </c>
      <c r="P611" s="34">
        <v>104</v>
      </c>
      <c r="Q611" s="34">
        <v>30</v>
      </c>
      <c r="R611" s="155">
        <v>0</v>
      </c>
      <c r="S611" s="34">
        <v>12</v>
      </c>
      <c r="T611" s="34">
        <v>2.91</v>
      </c>
      <c r="U611" s="34">
        <v>1</v>
      </c>
      <c r="V611" s="34">
        <v>1</v>
      </c>
      <c r="W611" s="34">
        <v>100</v>
      </c>
      <c r="X611" s="34">
        <v>0</v>
      </c>
      <c r="Y611" s="34">
        <v>0</v>
      </c>
      <c r="Z611" s="34">
        <v>0.3</v>
      </c>
      <c r="AA611" s="34">
        <v>330</v>
      </c>
      <c r="AB611" s="34">
        <v>360</v>
      </c>
      <c r="AC611" s="34">
        <v>406</v>
      </c>
      <c r="AD611" s="34">
        <v>475</v>
      </c>
      <c r="AE611" s="34">
        <v>1.5</v>
      </c>
      <c r="AF611" s="34">
        <v>0</v>
      </c>
      <c r="AG611" s="450"/>
      <c r="AH611" s="151">
        <v>0.77500000000000002</v>
      </c>
      <c r="AI611" s="151">
        <v>0.84</v>
      </c>
      <c r="AJ611" s="151">
        <v>42.8</v>
      </c>
      <c r="AK611" s="151">
        <v>100</v>
      </c>
      <c r="AL611" s="151">
        <v>400</v>
      </c>
      <c r="AM611" s="151">
        <v>572</v>
      </c>
      <c r="AN611" s="151">
        <v>0.3</v>
      </c>
      <c r="AO611" s="151">
        <v>1.5</v>
      </c>
      <c r="AP611" s="151">
        <v>-47</v>
      </c>
      <c r="AQ611" s="235"/>
      <c r="AR611" s="178">
        <v>1</v>
      </c>
      <c r="AS611" s="185">
        <v>42341</v>
      </c>
      <c r="AT611" s="179">
        <v>59057</v>
      </c>
      <c r="AU611" s="33" t="s">
        <v>132</v>
      </c>
      <c r="AV611" s="153">
        <v>0.78180000000000005</v>
      </c>
      <c r="AW611" s="34" t="s">
        <v>20</v>
      </c>
      <c r="AX611" s="34">
        <v>1</v>
      </c>
      <c r="AY611" s="34">
        <v>0.01</v>
      </c>
      <c r="AZ611" s="34">
        <v>0</v>
      </c>
      <c r="BA611" s="34">
        <v>43.5</v>
      </c>
      <c r="BB611" s="34">
        <v>-50</v>
      </c>
      <c r="BC611" s="34">
        <v>108</v>
      </c>
      <c r="BD611" s="34">
        <v>29</v>
      </c>
      <c r="BE611" s="155">
        <v>1.2E-2</v>
      </c>
      <c r="BF611" s="34">
        <v>13.8</v>
      </c>
      <c r="BG611" s="34">
        <v>3.4</v>
      </c>
      <c r="BH611" s="34">
        <v>1</v>
      </c>
      <c r="BI611" s="34">
        <v>1</v>
      </c>
      <c r="BJ611" s="34">
        <v>99</v>
      </c>
      <c r="BK611" s="34">
        <v>0</v>
      </c>
      <c r="BL611" s="34">
        <v>1</v>
      </c>
      <c r="BM611" s="34">
        <v>0.1</v>
      </c>
      <c r="BN611" s="34">
        <v>336</v>
      </c>
      <c r="BO611" s="34">
        <v>378</v>
      </c>
      <c r="BP611" s="34">
        <v>426</v>
      </c>
      <c r="BQ611" s="34">
        <v>475</v>
      </c>
      <c r="BR611" s="34">
        <v>0</v>
      </c>
      <c r="BS611" s="34">
        <v>1</v>
      </c>
      <c r="BT611" s="453"/>
      <c r="BU611" s="151">
        <v>0.77500000000000002</v>
      </c>
      <c r="BV611" s="151">
        <v>0.84</v>
      </c>
      <c r="BW611" s="151">
        <v>42.8</v>
      </c>
      <c r="BX611" s="151">
        <v>100</v>
      </c>
      <c r="BY611" s="151">
        <v>400</v>
      </c>
      <c r="BZ611" s="151">
        <v>572</v>
      </c>
      <c r="CA611" s="151">
        <v>0.3</v>
      </c>
      <c r="CB611" s="151">
        <v>1.5</v>
      </c>
      <c r="CC611" s="151">
        <v>-47</v>
      </c>
    </row>
    <row r="612" spans="1:81" x14ac:dyDescent="0.25">
      <c r="A612" s="44">
        <f t="shared" ref="A612:B640" si="58">A611</f>
        <v>2015</v>
      </c>
      <c r="B612" s="44" t="str">
        <f t="shared" si="58"/>
        <v>DICIEMBRE</v>
      </c>
      <c r="C612" s="44">
        <v>3</v>
      </c>
      <c r="D612" s="44" t="str">
        <f t="shared" si="57"/>
        <v>DICIEMBRE 2015 / 2</v>
      </c>
      <c r="E612" s="178">
        <v>2</v>
      </c>
      <c r="F612" s="185">
        <v>42342</v>
      </c>
      <c r="G612" s="179">
        <v>59114</v>
      </c>
      <c r="H612" s="34" t="s">
        <v>130</v>
      </c>
      <c r="I612" s="153">
        <v>0.77829999999999999</v>
      </c>
      <c r="J612" s="34" t="s">
        <v>20</v>
      </c>
      <c r="K612" s="34">
        <v>0.5</v>
      </c>
      <c r="L612" s="34">
        <v>0</v>
      </c>
      <c r="M612" s="34">
        <v>0</v>
      </c>
      <c r="N612" s="34">
        <v>43.5</v>
      </c>
      <c r="O612" s="34">
        <v>-55.5</v>
      </c>
      <c r="P612" s="34">
        <v>104</v>
      </c>
      <c r="Q612" s="34">
        <v>30</v>
      </c>
      <c r="R612" s="155">
        <v>0</v>
      </c>
      <c r="S612" s="34">
        <v>12</v>
      </c>
      <c r="T612" s="34">
        <v>2.89</v>
      </c>
      <c r="U612" s="34">
        <v>1</v>
      </c>
      <c r="V612" s="34">
        <v>1</v>
      </c>
      <c r="W612" s="34">
        <v>100</v>
      </c>
      <c r="X612" s="34">
        <v>0</v>
      </c>
      <c r="Y612" s="34">
        <v>0</v>
      </c>
      <c r="Z612" s="34">
        <v>0.3</v>
      </c>
      <c r="AA612" s="34">
        <v>333</v>
      </c>
      <c r="AB612" s="34">
        <v>362</v>
      </c>
      <c r="AC612" s="34">
        <v>408</v>
      </c>
      <c r="AD612" s="34">
        <v>479</v>
      </c>
      <c r="AE612" s="34">
        <v>0</v>
      </c>
      <c r="AF612" s="34">
        <v>1.5</v>
      </c>
      <c r="AG612" s="450"/>
      <c r="AH612" s="151">
        <v>0.77500000000000002</v>
      </c>
      <c r="AI612" s="151">
        <v>0.84</v>
      </c>
      <c r="AJ612" s="151">
        <v>42.8</v>
      </c>
      <c r="AK612" s="151">
        <v>100</v>
      </c>
      <c r="AL612" s="151">
        <v>400</v>
      </c>
      <c r="AM612" s="151">
        <v>572</v>
      </c>
      <c r="AN612" s="151">
        <v>0.3</v>
      </c>
      <c r="AO612" s="151">
        <v>1.5</v>
      </c>
      <c r="AP612" s="151">
        <v>-47</v>
      </c>
      <c r="AQ612" s="235"/>
      <c r="AR612" s="178">
        <v>2</v>
      </c>
      <c r="AS612" s="185">
        <v>42342</v>
      </c>
      <c r="AT612" s="179">
        <v>59079</v>
      </c>
      <c r="AU612" s="34" t="s">
        <v>156</v>
      </c>
      <c r="AV612" s="153">
        <v>0.78180000000000005</v>
      </c>
      <c r="AW612" s="34" t="s">
        <v>20</v>
      </c>
      <c r="AX612" s="34">
        <v>1</v>
      </c>
      <c r="AY612" s="34">
        <v>0.01</v>
      </c>
      <c r="AZ612" s="34">
        <v>0</v>
      </c>
      <c r="BA612" s="34">
        <v>43.5</v>
      </c>
      <c r="BB612" s="34">
        <v>-49.5</v>
      </c>
      <c r="BC612" s="34">
        <v>106</v>
      </c>
      <c r="BD612" s="34">
        <v>29</v>
      </c>
      <c r="BE612" s="155">
        <v>1.2E-2</v>
      </c>
      <c r="BF612" s="34">
        <v>13.8</v>
      </c>
      <c r="BG612" s="34">
        <v>3.4</v>
      </c>
      <c r="BH612" s="34">
        <v>1</v>
      </c>
      <c r="BI612" s="34">
        <v>1</v>
      </c>
      <c r="BJ612" s="34">
        <v>99</v>
      </c>
      <c r="BK612" s="34">
        <v>0</v>
      </c>
      <c r="BL612" s="34">
        <v>1</v>
      </c>
      <c r="BM612" s="34">
        <v>0.4</v>
      </c>
      <c r="BN612" s="34">
        <v>340</v>
      </c>
      <c r="BO612" s="34">
        <v>381</v>
      </c>
      <c r="BP612" s="34">
        <v>430</v>
      </c>
      <c r="BQ612" s="34">
        <v>475</v>
      </c>
      <c r="BR612" s="34">
        <v>0</v>
      </c>
      <c r="BS612" s="34">
        <v>1</v>
      </c>
      <c r="BT612" s="453"/>
      <c r="BU612" s="151">
        <v>0.77500000000000002</v>
      </c>
      <c r="BV612" s="151">
        <v>0.84</v>
      </c>
      <c r="BW612" s="151">
        <v>42.8</v>
      </c>
      <c r="BX612" s="151">
        <v>100</v>
      </c>
      <c r="BY612" s="151">
        <v>400</v>
      </c>
      <c r="BZ612" s="151">
        <v>572</v>
      </c>
      <c r="CA612" s="151">
        <v>0.3</v>
      </c>
      <c r="CB612" s="151">
        <v>1.5</v>
      </c>
      <c r="CC612" s="151">
        <v>-47</v>
      </c>
    </row>
    <row r="613" spans="1:81" x14ac:dyDescent="0.25">
      <c r="A613" s="44">
        <f t="shared" si="58"/>
        <v>2015</v>
      </c>
      <c r="B613" s="44" t="str">
        <f t="shared" si="58"/>
        <v>DICIEMBRE</v>
      </c>
      <c r="C613" s="44">
        <v>4</v>
      </c>
      <c r="D613" s="44" t="str">
        <f t="shared" si="57"/>
        <v>DICIEMBRE 2015 / 3</v>
      </c>
      <c r="E613" s="178">
        <v>3</v>
      </c>
      <c r="F613" s="185">
        <v>42346</v>
      </c>
      <c r="G613" s="179">
        <v>59176</v>
      </c>
      <c r="H613" s="34" t="s">
        <v>132</v>
      </c>
      <c r="I613" s="153">
        <v>0.7792</v>
      </c>
      <c r="J613" s="34" t="s">
        <v>20</v>
      </c>
      <c r="K613" s="34">
        <v>0.5</v>
      </c>
      <c r="L613" s="34">
        <v>0</v>
      </c>
      <c r="M613" s="34">
        <v>0</v>
      </c>
      <c r="N613" s="34">
        <v>43.5</v>
      </c>
      <c r="O613" s="34">
        <v>-56</v>
      </c>
      <c r="P613" s="34">
        <v>104</v>
      </c>
      <c r="Q613" s="34">
        <v>30</v>
      </c>
      <c r="R613" s="155">
        <v>0</v>
      </c>
      <c r="S613" s="34">
        <v>12</v>
      </c>
      <c r="T613" s="34">
        <v>2.89</v>
      </c>
      <c r="U613" s="34">
        <v>1</v>
      </c>
      <c r="V613" s="34">
        <v>1</v>
      </c>
      <c r="W613" s="34">
        <v>100</v>
      </c>
      <c r="X613" s="34">
        <v>0</v>
      </c>
      <c r="Y613" s="34">
        <v>0</v>
      </c>
      <c r="Z613" s="34">
        <v>0.3</v>
      </c>
      <c r="AA613" s="34">
        <v>332</v>
      </c>
      <c r="AB613" s="34">
        <v>361</v>
      </c>
      <c r="AC613" s="34">
        <v>408</v>
      </c>
      <c r="AD613" s="34">
        <v>478</v>
      </c>
      <c r="AE613" s="34">
        <v>1.5</v>
      </c>
      <c r="AF613" s="34">
        <v>0</v>
      </c>
      <c r="AG613" s="450"/>
      <c r="AH613" s="151">
        <v>0.77500000000000002</v>
      </c>
      <c r="AI613" s="151">
        <v>0.84</v>
      </c>
      <c r="AJ613" s="151">
        <v>42.8</v>
      </c>
      <c r="AK613" s="151">
        <v>100</v>
      </c>
      <c r="AL613" s="151">
        <v>400</v>
      </c>
      <c r="AM613" s="151">
        <v>572</v>
      </c>
      <c r="AN613" s="151">
        <v>0.3</v>
      </c>
      <c r="AO613" s="151">
        <v>1.5</v>
      </c>
      <c r="AP613" s="151">
        <v>-47</v>
      </c>
      <c r="AQ613" s="235"/>
      <c r="AR613" s="178">
        <v>3</v>
      </c>
      <c r="AS613" s="185">
        <v>42343</v>
      </c>
      <c r="AT613" s="179">
        <v>59108</v>
      </c>
      <c r="AU613" s="34" t="s">
        <v>132</v>
      </c>
      <c r="AV613" s="153">
        <v>0.78220000000000001</v>
      </c>
      <c r="AW613" s="34" t="s">
        <v>20</v>
      </c>
      <c r="AX613" s="34">
        <v>1</v>
      </c>
      <c r="AY613" s="34">
        <v>0.01</v>
      </c>
      <c r="AZ613" s="34">
        <v>0</v>
      </c>
      <c r="BA613" s="34">
        <v>43.5</v>
      </c>
      <c r="BB613" s="34">
        <v>-50</v>
      </c>
      <c r="BC613" s="34">
        <v>106</v>
      </c>
      <c r="BD613" s="34">
        <v>29</v>
      </c>
      <c r="BE613" s="155">
        <v>1.2E-2</v>
      </c>
      <c r="BF613" s="34">
        <v>13.8</v>
      </c>
      <c r="BG613" s="34">
        <v>3.4</v>
      </c>
      <c r="BH613" s="34">
        <v>1</v>
      </c>
      <c r="BI613" s="34">
        <v>1</v>
      </c>
      <c r="BJ613" s="34">
        <v>99</v>
      </c>
      <c r="BK613" s="34">
        <v>0</v>
      </c>
      <c r="BL613" s="34">
        <v>1</v>
      </c>
      <c r="BM613" s="34">
        <v>0.1</v>
      </c>
      <c r="BN613" s="34">
        <v>338</v>
      </c>
      <c r="BO613" s="34">
        <v>378</v>
      </c>
      <c r="BP613" s="34">
        <v>426</v>
      </c>
      <c r="BQ613" s="34">
        <v>471</v>
      </c>
      <c r="BR613" s="34">
        <v>0</v>
      </c>
      <c r="BS613" s="34">
        <v>1</v>
      </c>
      <c r="BT613" s="453"/>
      <c r="BU613" s="151">
        <v>0.77500000000000002</v>
      </c>
      <c r="BV613" s="151">
        <v>0.84</v>
      </c>
      <c r="BW613" s="151">
        <v>42.8</v>
      </c>
      <c r="BX613" s="151">
        <v>100</v>
      </c>
      <c r="BY613" s="151">
        <v>400</v>
      </c>
      <c r="BZ613" s="151">
        <v>572</v>
      </c>
      <c r="CA613" s="151">
        <v>0.3</v>
      </c>
      <c r="CB613" s="151">
        <v>1.5</v>
      </c>
      <c r="CC613" s="151">
        <v>-47</v>
      </c>
    </row>
    <row r="614" spans="1:81" x14ac:dyDescent="0.25">
      <c r="A614" s="44">
        <f t="shared" si="58"/>
        <v>2015</v>
      </c>
      <c r="B614" s="44" t="str">
        <f t="shared" si="58"/>
        <v>DICIEMBRE</v>
      </c>
      <c r="C614" s="44">
        <v>5</v>
      </c>
      <c r="D614" s="44" t="str">
        <f t="shared" si="57"/>
        <v>DICIEMBRE 2015 / 4</v>
      </c>
      <c r="E614" s="178">
        <v>4</v>
      </c>
      <c r="F614" s="185">
        <v>42347</v>
      </c>
      <c r="G614" s="179">
        <v>59202</v>
      </c>
      <c r="H614" s="34" t="s">
        <v>130</v>
      </c>
      <c r="I614" s="153">
        <v>0.77790000000000004</v>
      </c>
      <c r="J614" s="34" t="s">
        <v>20</v>
      </c>
      <c r="K614" s="34">
        <v>0.5</v>
      </c>
      <c r="L614" s="34">
        <v>0</v>
      </c>
      <c r="M614" s="34">
        <v>0</v>
      </c>
      <c r="N614" s="34">
        <v>43.5</v>
      </c>
      <c r="O614" s="34">
        <v>-56</v>
      </c>
      <c r="P614" s="34">
        <v>103</v>
      </c>
      <c r="Q614" s="34">
        <v>30</v>
      </c>
      <c r="R614" s="155">
        <v>0</v>
      </c>
      <c r="S614" s="34">
        <v>12</v>
      </c>
      <c r="T614" s="34">
        <v>2.84</v>
      </c>
      <c r="U614" s="34">
        <v>1</v>
      </c>
      <c r="V614" s="34">
        <v>1</v>
      </c>
      <c r="W614" s="34">
        <v>100</v>
      </c>
      <c r="X614" s="34">
        <v>0</v>
      </c>
      <c r="Y614" s="34">
        <v>0</v>
      </c>
      <c r="Z614" s="34">
        <v>0.3</v>
      </c>
      <c r="AA614" s="34">
        <v>331</v>
      </c>
      <c r="AB614" s="34">
        <v>361</v>
      </c>
      <c r="AC614" s="34">
        <v>405</v>
      </c>
      <c r="AD614" s="34">
        <v>480</v>
      </c>
      <c r="AE614" s="34">
        <v>1.5</v>
      </c>
      <c r="AF614" s="34">
        <v>0</v>
      </c>
      <c r="AG614" s="450"/>
      <c r="AH614" s="151">
        <v>0.77500000000000002</v>
      </c>
      <c r="AI614" s="151">
        <v>0.84</v>
      </c>
      <c r="AJ614" s="151">
        <v>42.8</v>
      </c>
      <c r="AK614" s="151">
        <v>100</v>
      </c>
      <c r="AL614" s="151">
        <v>400</v>
      </c>
      <c r="AM614" s="151">
        <v>572</v>
      </c>
      <c r="AN614" s="151">
        <v>0.3</v>
      </c>
      <c r="AO614" s="151">
        <v>1.5</v>
      </c>
      <c r="AP614" s="151">
        <v>-47</v>
      </c>
      <c r="AQ614" s="235"/>
      <c r="AR614" s="178">
        <v>4</v>
      </c>
      <c r="AS614" s="185">
        <v>42343</v>
      </c>
      <c r="AT614" s="179">
        <v>59136</v>
      </c>
      <c r="AU614" s="34" t="s">
        <v>131</v>
      </c>
      <c r="AV614" s="153">
        <v>0.78210000000000002</v>
      </c>
      <c r="AW614" s="34" t="s">
        <v>20</v>
      </c>
      <c r="AX614" s="34">
        <v>1.2</v>
      </c>
      <c r="AY614" s="34">
        <v>0.01</v>
      </c>
      <c r="AZ614" s="34">
        <v>0</v>
      </c>
      <c r="BA614" s="34">
        <v>43.5</v>
      </c>
      <c r="BB614" s="34">
        <v>-50</v>
      </c>
      <c r="BC614" s="34">
        <v>108</v>
      </c>
      <c r="BD614" s="34">
        <v>30</v>
      </c>
      <c r="BE614" s="155">
        <v>0.02</v>
      </c>
      <c r="BF614" s="34">
        <v>12</v>
      </c>
      <c r="BG614" s="34">
        <v>3.4</v>
      </c>
      <c r="BH614" s="34">
        <v>1</v>
      </c>
      <c r="BI614" s="34">
        <v>1</v>
      </c>
      <c r="BJ614" s="34">
        <v>99</v>
      </c>
      <c r="BK614" s="34">
        <v>1</v>
      </c>
      <c r="BL614" s="34">
        <v>1</v>
      </c>
      <c r="BM614" s="34">
        <v>0.3</v>
      </c>
      <c r="BN614" s="34">
        <v>343</v>
      </c>
      <c r="BO614" s="34">
        <v>381</v>
      </c>
      <c r="BP614" s="34">
        <v>431</v>
      </c>
      <c r="BQ614" s="34">
        <v>472</v>
      </c>
      <c r="BR614" s="34">
        <v>0</v>
      </c>
      <c r="BS614" s="34">
        <v>1</v>
      </c>
      <c r="BT614" s="453"/>
      <c r="BU614" s="151">
        <v>0.77500000000000002</v>
      </c>
      <c r="BV614" s="151">
        <v>0.84</v>
      </c>
      <c r="BW614" s="151">
        <v>42.8</v>
      </c>
      <c r="BX614" s="151">
        <v>100</v>
      </c>
      <c r="BY614" s="151">
        <v>400</v>
      </c>
      <c r="BZ614" s="151">
        <v>572</v>
      </c>
      <c r="CA614" s="151">
        <v>0.3</v>
      </c>
      <c r="CB614" s="151">
        <v>1.5</v>
      </c>
      <c r="CC614" s="151">
        <v>-47</v>
      </c>
    </row>
    <row r="615" spans="1:81" x14ac:dyDescent="0.25">
      <c r="A615" s="44">
        <f t="shared" si="58"/>
        <v>2015</v>
      </c>
      <c r="B615" s="44" t="str">
        <f t="shared" si="58"/>
        <v>DICIEMBRE</v>
      </c>
      <c r="C615" s="44">
        <v>6</v>
      </c>
      <c r="D615" s="44" t="str">
        <f t="shared" si="57"/>
        <v>DICIEMBRE 2015 / 5</v>
      </c>
      <c r="E615" s="178">
        <v>5</v>
      </c>
      <c r="F615" s="185">
        <v>42351</v>
      </c>
      <c r="G615" s="179">
        <v>59307</v>
      </c>
      <c r="H615" s="34" t="s">
        <v>131</v>
      </c>
      <c r="I615" s="153">
        <v>0.78</v>
      </c>
      <c r="J615" s="34" t="s">
        <v>20</v>
      </c>
      <c r="K615" s="34">
        <v>0.5</v>
      </c>
      <c r="L615" s="34">
        <v>0</v>
      </c>
      <c r="M615" s="34">
        <v>0</v>
      </c>
      <c r="N615" s="34">
        <v>43.5</v>
      </c>
      <c r="O615" s="34">
        <v>-56</v>
      </c>
      <c r="P615" s="34">
        <v>105</v>
      </c>
      <c r="Q615" s="34">
        <v>30</v>
      </c>
      <c r="R615" s="155">
        <v>0</v>
      </c>
      <c r="S615" s="34">
        <v>12.1</v>
      </c>
      <c r="T615" s="34">
        <v>2.99</v>
      </c>
      <c r="U615" s="34">
        <v>1</v>
      </c>
      <c r="V615" s="34">
        <v>1</v>
      </c>
      <c r="W615" s="34">
        <v>100</v>
      </c>
      <c r="X615" s="34">
        <v>0</v>
      </c>
      <c r="Y615" s="34">
        <v>0</v>
      </c>
      <c r="Z615" s="34">
        <v>0.3</v>
      </c>
      <c r="AA615" s="34">
        <v>332</v>
      </c>
      <c r="AB615" s="34">
        <v>362</v>
      </c>
      <c r="AC615" s="34">
        <v>412</v>
      </c>
      <c r="AD615" s="34">
        <v>486</v>
      </c>
      <c r="AE615" s="34">
        <v>1</v>
      </c>
      <c r="AF615" s="34">
        <v>0</v>
      </c>
      <c r="AG615" s="450"/>
      <c r="AH615" s="151">
        <v>0.77500000000000002</v>
      </c>
      <c r="AI615" s="151">
        <v>0.84</v>
      </c>
      <c r="AJ615" s="151">
        <v>42.8</v>
      </c>
      <c r="AK615" s="151">
        <v>100</v>
      </c>
      <c r="AL615" s="151">
        <v>400</v>
      </c>
      <c r="AM615" s="151">
        <v>572</v>
      </c>
      <c r="AN615" s="151">
        <v>0.3</v>
      </c>
      <c r="AO615" s="151">
        <v>1.5</v>
      </c>
      <c r="AP615" s="151">
        <v>-47</v>
      </c>
      <c r="AQ615" s="235"/>
      <c r="AR615" s="178">
        <v>5</v>
      </c>
      <c r="AS615" s="185">
        <v>42344</v>
      </c>
      <c r="AT615" s="179">
        <v>59138</v>
      </c>
      <c r="AU615" s="34" t="s">
        <v>156</v>
      </c>
      <c r="AV615" s="153">
        <v>0.78220000000000001</v>
      </c>
      <c r="AW615" s="34" t="s">
        <v>20</v>
      </c>
      <c r="AX615" s="34">
        <v>1</v>
      </c>
      <c r="AY615" s="34">
        <v>0.01</v>
      </c>
      <c r="AZ615" s="34">
        <v>0</v>
      </c>
      <c r="BA615" s="34">
        <v>43.5</v>
      </c>
      <c r="BB615" s="34">
        <v>-50</v>
      </c>
      <c r="BC615" s="34">
        <v>104</v>
      </c>
      <c r="BD615" s="34">
        <v>30</v>
      </c>
      <c r="BE615" s="155">
        <v>1.2999999999999999E-2</v>
      </c>
      <c r="BF615" s="34">
        <v>13.7</v>
      </c>
      <c r="BG615" s="34">
        <v>3.9</v>
      </c>
      <c r="BH615" s="34">
        <v>1</v>
      </c>
      <c r="BI615" s="34">
        <v>1</v>
      </c>
      <c r="BJ615" s="34">
        <v>99</v>
      </c>
      <c r="BK615" s="34">
        <v>0</v>
      </c>
      <c r="BL615" s="34">
        <v>1</v>
      </c>
      <c r="BM615" s="34">
        <v>0.2</v>
      </c>
      <c r="BN615" s="34">
        <v>338</v>
      </c>
      <c r="BO615" s="34">
        <v>379</v>
      </c>
      <c r="BP615" s="34">
        <v>426</v>
      </c>
      <c r="BQ615" s="34">
        <v>468</v>
      </c>
      <c r="BR615" s="34">
        <v>0</v>
      </c>
      <c r="BS615" s="34">
        <v>1</v>
      </c>
      <c r="BT615" s="453"/>
      <c r="BU615" s="151">
        <v>0.77500000000000002</v>
      </c>
      <c r="BV615" s="151">
        <v>0.84</v>
      </c>
      <c r="BW615" s="151">
        <v>42.8</v>
      </c>
      <c r="BX615" s="151">
        <v>100</v>
      </c>
      <c r="BY615" s="151">
        <v>400</v>
      </c>
      <c r="BZ615" s="151">
        <v>572</v>
      </c>
      <c r="CA615" s="151">
        <v>0.3</v>
      </c>
      <c r="CB615" s="151">
        <v>1.5</v>
      </c>
      <c r="CC615" s="151">
        <v>-47</v>
      </c>
    </row>
    <row r="616" spans="1:81" x14ac:dyDescent="0.25">
      <c r="A616" s="44">
        <f t="shared" si="58"/>
        <v>2015</v>
      </c>
      <c r="B616" s="44" t="str">
        <f t="shared" si="58"/>
        <v>DICIEMBRE</v>
      </c>
      <c r="C616" s="44">
        <v>7</v>
      </c>
      <c r="D616" s="44" t="str">
        <f t="shared" si="57"/>
        <v>DICIEMBRE 2015 / 6</v>
      </c>
      <c r="E616" s="178">
        <v>6</v>
      </c>
      <c r="F616" s="185">
        <v>42354</v>
      </c>
      <c r="G616" s="179">
        <v>59353</v>
      </c>
      <c r="H616" s="34" t="s">
        <v>130</v>
      </c>
      <c r="I616" s="153">
        <v>0.78</v>
      </c>
      <c r="J616" s="34" t="s">
        <v>20</v>
      </c>
      <c r="K616" s="34">
        <v>0.5</v>
      </c>
      <c r="L616" s="34">
        <v>0</v>
      </c>
      <c r="M616" s="34">
        <v>0</v>
      </c>
      <c r="N616" s="34">
        <v>43.5</v>
      </c>
      <c r="O616" s="34">
        <v>-56.5</v>
      </c>
      <c r="P616" s="34">
        <v>104</v>
      </c>
      <c r="Q616" s="34">
        <v>30</v>
      </c>
      <c r="R616" s="155">
        <v>0</v>
      </c>
      <c r="S616" s="34">
        <v>12.1</v>
      </c>
      <c r="T616" s="34">
        <v>2.98</v>
      </c>
      <c r="U616" s="34">
        <v>1</v>
      </c>
      <c r="V616" s="34">
        <v>1</v>
      </c>
      <c r="W616" s="34">
        <v>100</v>
      </c>
      <c r="X616" s="34">
        <v>0</v>
      </c>
      <c r="Y616" s="34">
        <v>0</v>
      </c>
      <c r="Z616" s="34">
        <v>0.3</v>
      </c>
      <c r="AA616" s="34">
        <v>332</v>
      </c>
      <c r="AB616" s="34">
        <v>362</v>
      </c>
      <c r="AC616" s="34">
        <v>411</v>
      </c>
      <c r="AD616" s="34">
        <v>487</v>
      </c>
      <c r="AE616" s="34">
        <v>1</v>
      </c>
      <c r="AF616" s="34">
        <v>0</v>
      </c>
      <c r="AG616" s="450"/>
      <c r="AH616" s="151">
        <v>0.77500000000000002</v>
      </c>
      <c r="AI616" s="151">
        <v>0.84</v>
      </c>
      <c r="AJ616" s="151">
        <v>42.8</v>
      </c>
      <c r="AK616" s="151">
        <v>100</v>
      </c>
      <c r="AL616" s="151">
        <v>400</v>
      </c>
      <c r="AM616" s="151">
        <v>572</v>
      </c>
      <c r="AN616" s="151">
        <v>0.3</v>
      </c>
      <c r="AO616" s="151">
        <v>1.5</v>
      </c>
      <c r="AP616" s="151">
        <v>-47</v>
      </c>
      <c r="AQ616" s="235"/>
      <c r="AR616" s="178">
        <v>6</v>
      </c>
      <c r="AS616" s="185">
        <v>42347</v>
      </c>
      <c r="AT616" s="179">
        <v>59188</v>
      </c>
      <c r="AU616" s="34" t="s">
        <v>132</v>
      </c>
      <c r="AV616" s="153">
        <v>0.78220000000000001</v>
      </c>
      <c r="AW616" s="34" t="s">
        <v>20</v>
      </c>
      <c r="AX616" s="34">
        <v>1</v>
      </c>
      <c r="AY616" s="34">
        <v>0.01</v>
      </c>
      <c r="AZ616" s="34">
        <v>0</v>
      </c>
      <c r="BA616" s="34">
        <v>43.5</v>
      </c>
      <c r="BB616" s="34">
        <v>-50</v>
      </c>
      <c r="BC616" s="34">
        <v>106</v>
      </c>
      <c r="BD616" s="34">
        <v>30</v>
      </c>
      <c r="BE616" s="155">
        <v>1.2999999999999999E-2</v>
      </c>
      <c r="BF616" s="34">
        <v>13.7</v>
      </c>
      <c r="BG616" s="34">
        <v>3.4</v>
      </c>
      <c r="BH616" s="34">
        <v>1</v>
      </c>
      <c r="BI616" s="34">
        <v>1</v>
      </c>
      <c r="BJ616" s="34">
        <v>99</v>
      </c>
      <c r="BK616" s="34">
        <v>0</v>
      </c>
      <c r="BL616" s="34">
        <v>1</v>
      </c>
      <c r="BM616" s="34">
        <v>0.2</v>
      </c>
      <c r="BN616" s="34">
        <v>342</v>
      </c>
      <c r="BO616" s="34">
        <v>379</v>
      </c>
      <c r="BP616" s="34">
        <v>424</v>
      </c>
      <c r="BQ616" s="34">
        <v>471</v>
      </c>
      <c r="BR616" s="34">
        <v>0</v>
      </c>
      <c r="BS616" s="34">
        <v>1</v>
      </c>
      <c r="BT616" s="453"/>
      <c r="BU616" s="151">
        <v>0.77500000000000002</v>
      </c>
      <c r="BV616" s="151">
        <v>0.84</v>
      </c>
      <c r="BW616" s="151">
        <v>42.8</v>
      </c>
      <c r="BX616" s="151">
        <v>100</v>
      </c>
      <c r="BY616" s="151">
        <v>400</v>
      </c>
      <c r="BZ616" s="151">
        <v>572</v>
      </c>
      <c r="CA616" s="151">
        <v>0.3</v>
      </c>
      <c r="CB616" s="151">
        <v>1.5</v>
      </c>
      <c r="CC616" s="151">
        <v>-47</v>
      </c>
    </row>
    <row r="617" spans="1:81" x14ac:dyDescent="0.25">
      <c r="A617" s="44">
        <f t="shared" si="58"/>
        <v>2015</v>
      </c>
      <c r="B617" s="44" t="str">
        <f t="shared" si="58"/>
        <v>DICIEMBRE</v>
      </c>
      <c r="C617" s="44">
        <v>8</v>
      </c>
      <c r="D617" s="44" t="str">
        <f t="shared" si="57"/>
        <v>DICIEMBRE 2015 / 7</v>
      </c>
      <c r="E617" s="178">
        <v>7</v>
      </c>
      <c r="F617" s="185">
        <v>42356</v>
      </c>
      <c r="G617" s="179">
        <v>59453</v>
      </c>
      <c r="H617" s="34" t="s">
        <v>132</v>
      </c>
      <c r="I617" s="153">
        <v>0.77880000000000005</v>
      </c>
      <c r="J617" s="34" t="s">
        <v>20</v>
      </c>
      <c r="K617" s="34">
        <v>0.5</v>
      </c>
      <c r="L617" s="34">
        <v>0</v>
      </c>
      <c r="M617" s="34">
        <v>0</v>
      </c>
      <c r="N617" s="34">
        <v>43.5</v>
      </c>
      <c r="O617" s="34">
        <v>-55</v>
      </c>
      <c r="P617" s="34">
        <v>104</v>
      </c>
      <c r="Q617" s="34">
        <v>30</v>
      </c>
      <c r="R617" s="155">
        <v>0</v>
      </c>
      <c r="S617" s="34">
        <v>12</v>
      </c>
      <c r="T617" s="34">
        <v>2.89</v>
      </c>
      <c r="U617" s="34">
        <v>1</v>
      </c>
      <c r="V617" s="34">
        <v>1</v>
      </c>
      <c r="W617" s="34">
        <v>100</v>
      </c>
      <c r="X617" s="34">
        <v>0</v>
      </c>
      <c r="Y617" s="34">
        <v>0</v>
      </c>
      <c r="Z617" s="34">
        <v>0.3</v>
      </c>
      <c r="AA617" s="34">
        <v>332</v>
      </c>
      <c r="AB617" s="34">
        <v>363</v>
      </c>
      <c r="AC617" s="34">
        <v>410</v>
      </c>
      <c r="AD617" s="34">
        <v>484</v>
      </c>
      <c r="AE617" s="34">
        <v>1.5</v>
      </c>
      <c r="AF617" s="34">
        <v>0</v>
      </c>
      <c r="AG617" s="450"/>
      <c r="AH617" s="151">
        <v>0.77500000000000002</v>
      </c>
      <c r="AI617" s="151">
        <v>0.84</v>
      </c>
      <c r="AJ617" s="151">
        <v>42.8</v>
      </c>
      <c r="AK617" s="151">
        <v>100</v>
      </c>
      <c r="AL617" s="151">
        <v>400</v>
      </c>
      <c r="AM617" s="151">
        <v>572</v>
      </c>
      <c r="AN617" s="151">
        <v>0.3</v>
      </c>
      <c r="AO617" s="151">
        <v>1.5</v>
      </c>
      <c r="AP617" s="151">
        <v>-47</v>
      </c>
      <c r="AQ617" s="235"/>
      <c r="AR617" s="178">
        <v>7</v>
      </c>
      <c r="AS617" s="185">
        <v>42349</v>
      </c>
      <c r="AT617" s="179">
        <v>59238</v>
      </c>
      <c r="AU617" s="34" t="s">
        <v>132</v>
      </c>
      <c r="AV617" s="153">
        <v>0.78220000000000001</v>
      </c>
      <c r="AW617" s="34" t="s">
        <v>20</v>
      </c>
      <c r="AX617" s="34">
        <v>1.2</v>
      </c>
      <c r="AY617" s="34">
        <v>0.01</v>
      </c>
      <c r="AZ617" s="34">
        <v>0</v>
      </c>
      <c r="BA617" s="34">
        <v>43.5</v>
      </c>
      <c r="BB617" s="34">
        <v>-50</v>
      </c>
      <c r="BC617" s="34">
        <v>104</v>
      </c>
      <c r="BD617" s="34">
        <v>30</v>
      </c>
      <c r="BE617" s="155">
        <v>1.4999999999999999E-2</v>
      </c>
      <c r="BF617" s="34">
        <v>12</v>
      </c>
      <c r="BG617" s="34">
        <v>3.4</v>
      </c>
      <c r="BH617" s="34">
        <v>1</v>
      </c>
      <c r="BI617" s="34">
        <v>1</v>
      </c>
      <c r="BJ617" s="34">
        <v>99</v>
      </c>
      <c r="BK617" s="34">
        <v>1</v>
      </c>
      <c r="BL617" s="34">
        <v>1</v>
      </c>
      <c r="BM617" s="34">
        <v>0.3</v>
      </c>
      <c r="BN617" s="34">
        <v>336</v>
      </c>
      <c r="BO617" s="34">
        <v>378</v>
      </c>
      <c r="BP617" s="34">
        <v>424</v>
      </c>
      <c r="BQ617" s="34">
        <v>468</v>
      </c>
      <c r="BR617" s="34">
        <v>0</v>
      </c>
      <c r="BS617" s="34">
        <v>1</v>
      </c>
      <c r="BT617" s="453"/>
      <c r="BU617" s="151">
        <v>0.77500000000000002</v>
      </c>
      <c r="BV617" s="151">
        <v>0.84</v>
      </c>
      <c r="BW617" s="151">
        <v>42.8</v>
      </c>
      <c r="BX617" s="151">
        <v>100</v>
      </c>
      <c r="BY617" s="151">
        <v>400</v>
      </c>
      <c r="BZ617" s="151">
        <v>572</v>
      </c>
      <c r="CA617" s="151">
        <v>0.3</v>
      </c>
      <c r="CB617" s="151">
        <v>1.5</v>
      </c>
      <c r="CC617" s="151">
        <v>-47</v>
      </c>
    </row>
    <row r="618" spans="1:81" x14ac:dyDescent="0.25">
      <c r="A618" s="44">
        <f t="shared" si="58"/>
        <v>2015</v>
      </c>
      <c r="B618" s="44" t="str">
        <f t="shared" si="58"/>
        <v>DICIEMBRE</v>
      </c>
      <c r="C618" s="44">
        <v>9</v>
      </c>
      <c r="D618" s="44" t="str">
        <f t="shared" si="57"/>
        <v>DICIEMBRE 2015 / 8</v>
      </c>
      <c r="E618" s="178">
        <v>8</v>
      </c>
      <c r="F618" s="185">
        <v>42357</v>
      </c>
      <c r="G618" s="179">
        <v>59462</v>
      </c>
      <c r="H618" s="34" t="s">
        <v>130</v>
      </c>
      <c r="I618" s="153">
        <v>0.77829999999999999</v>
      </c>
      <c r="J618" s="34" t="s">
        <v>20</v>
      </c>
      <c r="K618" s="34">
        <v>0.5</v>
      </c>
      <c r="L618" s="34">
        <v>0</v>
      </c>
      <c r="M618" s="34">
        <v>0</v>
      </c>
      <c r="N618" s="34">
        <v>43.5</v>
      </c>
      <c r="O618" s="34">
        <v>-55.5</v>
      </c>
      <c r="P618" s="34">
        <v>105</v>
      </c>
      <c r="Q618" s="34">
        <v>30</v>
      </c>
      <c r="R618" s="155">
        <v>0</v>
      </c>
      <c r="S618" s="34">
        <v>12.1</v>
      </c>
      <c r="T618" s="34">
        <v>2.93</v>
      </c>
      <c r="U618" s="34">
        <v>1</v>
      </c>
      <c r="V618" s="34">
        <v>1</v>
      </c>
      <c r="W618" s="34">
        <v>100</v>
      </c>
      <c r="X618" s="34">
        <v>0</v>
      </c>
      <c r="Y618" s="34">
        <v>0</v>
      </c>
      <c r="Z618" s="34">
        <v>0.3</v>
      </c>
      <c r="AA618" s="34">
        <v>332</v>
      </c>
      <c r="AB618" s="34">
        <v>362</v>
      </c>
      <c r="AC618" s="34">
        <v>410</v>
      </c>
      <c r="AD618" s="34">
        <v>483</v>
      </c>
      <c r="AE618" s="34">
        <v>1.5</v>
      </c>
      <c r="AF618" s="34">
        <v>0</v>
      </c>
      <c r="AG618" s="450"/>
      <c r="AH618" s="151">
        <v>0.77500000000000002</v>
      </c>
      <c r="AI618" s="151">
        <v>0.84</v>
      </c>
      <c r="AJ618" s="151">
        <v>42.8</v>
      </c>
      <c r="AK618" s="151">
        <v>100</v>
      </c>
      <c r="AL618" s="151">
        <v>400</v>
      </c>
      <c r="AM618" s="151">
        <v>572</v>
      </c>
      <c r="AN618" s="151">
        <v>0.3</v>
      </c>
      <c r="AO618" s="151">
        <v>1.5</v>
      </c>
      <c r="AP618" s="151">
        <v>-47</v>
      </c>
      <c r="AQ618" s="235"/>
      <c r="AR618" s="178">
        <v>8</v>
      </c>
      <c r="AS618" s="185">
        <v>42350</v>
      </c>
      <c r="AT618" s="179">
        <v>59267</v>
      </c>
      <c r="AU618" s="34" t="s">
        <v>156</v>
      </c>
      <c r="AV618" s="153">
        <v>0.78259999999999996</v>
      </c>
      <c r="AW618" s="34" t="s">
        <v>20</v>
      </c>
      <c r="AX618" s="34">
        <v>1.1000000000000001</v>
      </c>
      <c r="AY618" s="34">
        <v>0.01</v>
      </c>
      <c r="AZ618" s="34">
        <v>0</v>
      </c>
      <c r="BA618" s="34">
        <v>43.5</v>
      </c>
      <c r="BB618" s="34">
        <v>-50.5</v>
      </c>
      <c r="BC618" s="34">
        <v>109</v>
      </c>
      <c r="BD618" s="34">
        <v>30</v>
      </c>
      <c r="BE618" s="155">
        <v>1.2999999999999999E-2</v>
      </c>
      <c r="BF618" s="34">
        <v>12.4</v>
      </c>
      <c r="BG618" s="34">
        <v>3.4</v>
      </c>
      <c r="BH618" s="34">
        <v>1</v>
      </c>
      <c r="BI618" s="34">
        <v>1</v>
      </c>
      <c r="BJ618" s="34">
        <v>100</v>
      </c>
      <c r="BK618" s="34">
        <v>0</v>
      </c>
      <c r="BL618" s="34">
        <v>1</v>
      </c>
      <c r="BM618" s="34">
        <v>0.1</v>
      </c>
      <c r="BN618" s="34">
        <v>340</v>
      </c>
      <c r="BO618" s="34">
        <v>379</v>
      </c>
      <c r="BP618" s="34">
        <v>426</v>
      </c>
      <c r="BQ618" s="34">
        <v>469</v>
      </c>
      <c r="BR618" s="34">
        <v>0</v>
      </c>
      <c r="BS618" s="34">
        <v>1</v>
      </c>
      <c r="BT618" s="453"/>
      <c r="BU618" s="151">
        <v>0.77500000000000002</v>
      </c>
      <c r="BV618" s="151">
        <v>0.84</v>
      </c>
      <c r="BW618" s="151">
        <v>42.8</v>
      </c>
      <c r="BX618" s="151">
        <v>100</v>
      </c>
      <c r="BY618" s="151">
        <v>400</v>
      </c>
      <c r="BZ618" s="151">
        <v>572</v>
      </c>
      <c r="CA618" s="151">
        <v>0.3</v>
      </c>
      <c r="CB618" s="151">
        <v>1.5</v>
      </c>
      <c r="CC618" s="151">
        <v>-47</v>
      </c>
    </row>
    <row r="619" spans="1:81" x14ac:dyDescent="0.25">
      <c r="A619" s="44">
        <f t="shared" si="58"/>
        <v>2015</v>
      </c>
      <c r="B619" s="44" t="str">
        <f t="shared" si="58"/>
        <v>DICIEMBRE</v>
      </c>
      <c r="C619" s="44">
        <v>10</v>
      </c>
      <c r="D619" s="44" t="str">
        <f t="shared" si="57"/>
        <v>DICIEMBRE 2015 / 9</v>
      </c>
      <c r="E619" s="178">
        <v>9</v>
      </c>
      <c r="F619" s="185">
        <v>42360</v>
      </c>
      <c r="G619" s="179">
        <v>59510</v>
      </c>
      <c r="H619" s="34" t="s">
        <v>131</v>
      </c>
      <c r="I619" s="153">
        <v>0.77790000000000004</v>
      </c>
      <c r="J619" s="34" t="s">
        <v>20</v>
      </c>
      <c r="K619" s="34">
        <v>0.5</v>
      </c>
      <c r="L619" s="34">
        <v>0</v>
      </c>
      <c r="M619" s="34">
        <v>0</v>
      </c>
      <c r="N619" s="34">
        <v>43.5</v>
      </c>
      <c r="O619" s="34">
        <v>-54.5</v>
      </c>
      <c r="P619" s="34">
        <v>104</v>
      </c>
      <c r="Q619" s="34">
        <v>30</v>
      </c>
      <c r="R619" s="155">
        <v>0</v>
      </c>
      <c r="S619" s="34">
        <v>12.1</v>
      </c>
      <c r="T619" s="34">
        <v>2.95</v>
      </c>
      <c r="U619" s="34">
        <v>1</v>
      </c>
      <c r="V619" s="34">
        <v>1</v>
      </c>
      <c r="W619" s="34">
        <v>100</v>
      </c>
      <c r="X619" s="34">
        <v>0</v>
      </c>
      <c r="Y619" s="34">
        <v>0</v>
      </c>
      <c r="Z619" s="34">
        <v>0.3</v>
      </c>
      <c r="AA619" s="34">
        <v>330</v>
      </c>
      <c r="AB619" s="34">
        <v>362</v>
      </c>
      <c r="AC619" s="34">
        <v>407</v>
      </c>
      <c r="AD619" s="34">
        <v>483</v>
      </c>
      <c r="AE619" s="34">
        <v>1</v>
      </c>
      <c r="AF619" s="34">
        <v>0</v>
      </c>
      <c r="AG619" s="450"/>
      <c r="AH619" s="151">
        <v>0.77500000000000002</v>
      </c>
      <c r="AI619" s="151">
        <v>0.84</v>
      </c>
      <c r="AJ619" s="151">
        <v>42.8</v>
      </c>
      <c r="AK619" s="151">
        <v>100</v>
      </c>
      <c r="AL619" s="151">
        <v>400</v>
      </c>
      <c r="AM619" s="151">
        <v>572</v>
      </c>
      <c r="AN619" s="151">
        <v>0.3</v>
      </c>
      <c r="AO619" s="151">
        <v>1.5</v>
      </c>
      <c r="AP619" s="151">
        <v>-47</v>
      </c>
      <c r="AQ619" s="235"/>
      <c r="AR619" s="178">
        <v>9</v>
      </c>
      <c r="AS619" s="185">
        <v>42354</v>
      </c>
      <c r="AT619" s="179">
        <v>59337</v>
      </c>
      <c r="AU619" s="34" t="s">
        <v>132</v>
      </c>
      <c r="AV619" s="153">
        <v>0.78259999999999996</v>
      </c>
      <c r="AW619" s="34" t="s">
        <v>20</v>
      </c>
      <c r="AX619" s="34">
        <v>1.1000000000000001</v>
      </c>
      <c r="AY619" s="34">
        <v>0.01</v>
      </c>
      <c r="AZ619" s="181">
        <v>0</v>
      </c>
      <c r="BA619" s="34">
        <v>43.5</v>
      </c>
      <c r="BB619" s="34">
        <v>-50</v>
      </c>
      <c r="BC619" s="34">
        <v>106</v>
      </c>
      <c r="BD619" s="34">
        <v>30</v>
      </c>
      <c r="BE619" s="155">
        <v>1.2999999999999999E-2</v>
      </c>
      <c r="BF619" s="34">
        <v>12.4</v>
      </c>
      <c r="BG619" s="34">
        <v>3.4</v>
      </c>
      <c r="BH619" s="34">
        <v>1</v>
      </c>
      <c r="BI619" s="34">
        <v>1</v>
      </c>
      <c r="BJ619" s="34">
        <v>100</v>
      </c>
      <c r="BK619" s="34">
        <v>1</v>
      </c>
      <c r="BL619" s="34">
        <v>1</v>
      </c>
      <c r="BM619" s="34">
        <v>0.2</v>
      </c>
      <c r="BN619" s="34">
        <v>338</v>
      </c>
      <c r="BO619" s="34">
        <v>378</v>
      </c>
      <c r="BP619" s="34">
        <v>426</v>
      </c>
      <c r="BQ619" s="34">
        <v>468</v>
      </c>
      <c r="BR619" s="34">
        <v>0</v>
      </c>
      <c r="BS619" s="34">
        <v>1</v>
      </c>
      <c r="BT619" s="453"/>
      <c r="BU619" s="151">
        <v>0.77500000000000002</v>
      </c>
      <c r="BV619" s="151">
        <v>0.84</v>
      </c>
      <c r="BW619" s="151">
        <v>42.8</v>
      </c>
      <c r="BX619" s="151">
        <v>100</v>
      </c>
      <c r="BY619" s="151">
        <v>400</v>
      </c>
      <c r="BZ619" s="151">
        <v>572</v>
      </c>
      <c r="CA619" s="151">
        <v>0.3</v>
      </c>
      <c r="CB619" s="151">
        <v>1.5</v>
      </c>
      <c r="CC619" s="151">
        <v>-47</v>
      </c>
    </row>
    <row r="620" spans="1:81" x14ac:dyDescent="0.25">
      <c r="A620" s="44">
        <f t="shared" si="58"/>
        <v>2015</v>
      </c>
      <c r="B620" s="44" t="str">
        <f t="shared" si="58"/>
        <v>DICIEMBRE</v>
      </c>
      <c r="C620" s="44">
        <v>11</v>
      </c>
      <c r="D620" s="44" t="str">
        <f t="shared" si="57"/>
        <v>DICIEMBRE 2015 / 10</v>
      </c>
      <c r="E620" s="178">
        <v>10</v>
      </c>
      <c r="F620" s="185">
        <v>42361</v>
      </c>
      <c r="G620" s="179">
        <v>59456</v>
      </c>
      <c r="H620" s="34" t="s">
        <v>130</v>
      </c>
      <c r="I620" s="153">
        <v>0.77829999999999999</v>
      </c>
      <c r="J620" s="34" t="s">
        <v>20</v>
      </c>
      <c r="K620" s="34">
        <v>0.5</v>
      </c>
      <c r="L620" s="34">
        <v>0</v>
      </c>
      <c r="M620" s="34">
        <v>0</v>
      </c>
      <c r="N620" s="34">
        <v>43.5</v>
      </c>
      <c r="O620" s="34">
        <v>-55.5</v>
      </c>
      <c r="P620" s="34">
        <v>105</v>
      </c>
      <c r="Q620" s="34">
        <v>30</v>
      </c>
      <c r="R620" s="155">
        <v>0</v>
      </c>
      <c r="S620" s="34">
        <v>12.1</v>
      </c>
      <c r="T620" s="34">
        <v>2.96</v>
      </c>
      <c r="U620" s="34">
        <v>1</v>
      </c>
      <c r="V620" s="34">
        <v>1</v>
      </c>
      <c r="W620" s="34">
        <v>100</v>
      </c>
      <c r="X620" s="34">
        <v>0</v>
      </c>
      <c r="Y620" s="34">
        <v>0</v>
      </c>
      <c r="Z620" s="34">
        <v>0.3</v>
      </c>
      <c r="AA620" s="34">
        <v>333</v>
      </c>
      <c r="AB620" s="34">
        <v>363</v>
      </c>
      <c r="AC620" s="34">
        <v>409</v>
      </c>
      <c r="AD620" s="34">
        <v>482</v>
      </c>
      <c r="AE620" s="34">
        <v>1.5</v>
      </c>
      <c r="AF620" s="34">
        <v>0</v>
      </c>
      <c r="AG620" s="450"/>
      <c r="AH620" s="151">
        <v>0.77500000000000002</v>
      </c>
      <c r="AI620" s="151">
        <v>0.84</v>
      </c>
      <c r="AJ620" s="151">
        <v>42.8</v>
      </c>
      <c r="AK620" s="151">
        <v>100</v>
      </c>
      <c r="AL620" s="151">
        <v>400</v>
      </c>
      <c r="AM620" s="151">
        <v>572</v>
      </c>
      <c r="AN620" s="151">
        <v>0.3</v>
      </c>
      <c r="AO620" s="151">
        <v>1.5</v>
      </c>
      <c r="AP620" s="151">
        <v>-47</v>
      </c>
      <c r="AQ620" s="235"/>
      <c r="AR620" s="178">
        <v>10</v>
      </c>
      <c r="AS620" s="185">
        <v>42355</v>
      </c>
      <c r="AT620" s="179">
        <v>59367</v>
      </c>
      <c r="AU620" s="34" t="s">
        <v>131</v>
      </c>
      <c r="AV620" s="153">
        <v>0.7823</v>
      </c>
      <c r="AW620" s="34" t="s">
        <v>20</v>
      </c>
      <c r="AX620" s="34">
        <v>1.1000000000000001</v>
      </c>
      <c r="AY620" s="34">
        <v>0.01</v>
      </c>
      <c r="AZ620" s="34">
        <v>0</v>
      </c>
      <c r="BA620" s="34">
        <v>43.5</v>
      </c>
      <c r="BB620" s="34">
        <v>-50.5</v>
      </c>
      <c r="BC620" s="34">
        <v>109</v>
      </c>
      <c r="BD620" s="34">
        <v>30</v>
      </c>
      <c r="BE620" s="155">
        <v>1.2999999999999999E-2</v>
      </c>
      <c r="BF620" s="34">
        <v>12.4</v>
      </c>
      <c r="BG620" s="34">
        <v>3.4</v>
      </c>
      <c r="BH620" s="34">
        <v>1</v>
      </c>
      <c r="BI620" s="34">
        <v>1</v>
      </c>
      <c r="BJ620" s="34">
        <v>99</v>
      </c>
      <c r="BK620" s="34">
        <v>0</v>
      </c>
      <c r="BL620" s="34">
        <v>1</v>
      </c>
      <c r="BM620" s="34">
        <v>0.3</v>
      </c>
      <c r="BN620" s="34">
        <v>341</v>
      </c>
      <c r="BO620" s="34">
        <v>379</v>
      </c>
      <c r="BP620" s="34">
        <v>427</v>
      </c>
      <c r="BQ620" s="34">
        <v>466</v>
      </c>
      <c r="BR620" s="34">
        <v>0</v>
      </c>
      <c r="BS620" s="34">
        <v>1.5</v>
      </c>
      <c r="BT620" s="453"/>
      <c r="BU620" s="151">
        <v>0.77500000000000002</v>
      </c>
      <c r="BV620" s="151">
        <v>0.84</v>
      </c>
      <c r="BW620" s="151">
        <v>42.8</v>
      </c>
      <c r="BX620" s="151">
        <v>100</v>
      </c>
      <c r="BY620" s="151">
        <v>400</v>
      </c>
      <c r="BZ620" s="151">
        <v>572</v>
      </c>
      <c r="CA620" s="151">
        <v>0.3</v>
      </c>
      <c r="CB620" s="151">
        <v>1.5</v>
      </c>
      <c r="CC620" s="151">
        <v>-47</v>
      </c>
    </row>
    <row r="621" spans="1:81" x14ac:dyDescent="0.25">
      <c r="A621" s="44">
        <f t="shared" si="58"/>
        <v>2015</v>
      </c>
      <c r="B621" s="44" t="str">
        <f t="shared" si="58"/>
        <v>DICIEMBRE</v>
      </c>
      <c r="C621" s="44">
        <v>12</v>
      </c>
      <c r="D621" s="44" t="str">
        <f t="shared" si="57"/>
        <v>DICIEMBRE 2015 / 11</v>
      </c>
      <c r="E621" s="178">
        <v>11</v>
      </c>
      <c r="F621" s="185">
        <v>42364</v>
      </c>
      <c r="G621" s="179">
        <v>59591</v>
      </c>
      <c r="H621" s="34" t="s">
        <v>132</v>
      </c>
      <c r="I621" s="153">
        <v>0.77829999999999999</v>
      </c>
      <c r="J621" s="34" t="s">
        <v>20</v>
      </c>
      <c r="K621" s="34">
        <v>0.5</v>
      </c>
      <c r="L621" s="34">
        <v>0</v>
      </c>
      <c r="M621" s="34">
        <v>0</v>
      </c>
      <c r="N621" s="34">
        <v>43.5</v>
      </c>
      <c r="O621" s="34">
        <v>-56</v>
      </c>
      <c r="P621" s="34">
        <v>104</v>
      </c>
      <c r="Q621" s="34">
        <v>30</v>
      </c>
      <c r="R621" s="155">
        <v>0</v>
      </c>
      <c r="S621" s="34">
        <v>12</v>
      </c>
      <c r="T621" s="34">
        <v>2.91</v>
      </c>
      <c r="U621" s="34">
        <v>1</v>
      </c>
      <c r="V621" s="34">
        <v>1</v>
      </c>
      <c r="W621" s="34">
        <v>100</v>
      </c>
      <c r="X621" s="34">
        <v>0</v>
      </c>
      <c r="Y621" s="34">
        <v>0</v>
      </c>
      <c r="Z621" s="34">
        <v>0.3</v>
      </c>
      <c r="AA621" s="34">
        <v>332</v>
      </c>
      <c r="AB621" s="34">
        <v>361</v>
      </c>
      <c r="AC621" s="34">
        <v>408</v>
      </c>
      <c r="AD621" s="34">
        <v>482</v>
      </c>
      <c r="AE621" s="34">
        <v>1.5</v>
      </c>
      <c r="AF621" s="34">
        <v>0</v>
      </c>
      <c r="AG621" s="450"/>
      <c r="AH621" s="151">
        <v>0.77500000000000002</v>
      </c>
      <c r="AI621" s="151">
        <v>0.84</v>
      </c>
      <c r="AJ621" s="151">
        <v>42.8</v>
      </c>
      <c r="AK621" s="151">
        <v>100</v>
      </c>
      <c r="AL621" s="151">
        <v>400</v>
      </c>
      <c r="AM621" s="151">
        <v>572</v>
      </c>
      <c r="AN621" s="151">
        <v>0.3</v>
      </c>
      <c r="AO621" s="151">
        <v>1.5</v>
      </c>
      <c r="AP621" s="151">
        <v>-47</v>
      </c>
      <c r="AQ621" s="235"/>
      <c r="AR621" s="178">
        <v>11</v>
      </c>
      <c r="AS621" s="185">
        <v>42357</v>
      </c>
      <c r="AT621" s="179">
        <v>59423</v>
      </c>
      <c r="AU621" s="34" t="s">
        <v>132</v>
      </c>
      <c r="AV621" s="153">
        <v>0.78220000000000001</v>
      </c>
      <c r="AW621" s="34" t="s">
        <v>20</v>
      </c>
      <c r="AX621" s="34">
        <v>1.1000000000000001</v>
      </c>
      <c r="AY621" s="34">
        <v>0.01</v>
      </c>
      <c r="AZ621" s="34">
        <v>0</v>
      </c>
      <c r="BA621" s="34">
        <v>43.5</v>
      </c>
      <c r="BB621" s="34">
        <v>-50.8</v>
      </c>
      <c r="BC621" s="34">
        <v>109</v>
      </c>
      <c r="BD621" s="34">
        <v>30</v>
      </c>
      <c r="BE621" s="155">
        <v>1.2999999999999999E-2</v>
      </c>
      <c r="BF621" s="34">
        <v>12.4</v>
      </c>
      <c r="BG621" s="34">
        <v>3.4</v>
      </c>
      <c r="BH621" s="34">
        <v>1</v>
      </c>
      <c r="BI621" s="34">
        <v>1</v>
      </c>
      <c r="BJ621" s="34">
        <v>99</v>
      </c>
      <c r="BK621" s="34">
        <v>0</v>
      </c>
      <c r="BL621" s="34">
        <v>1</v>
      </c>
      <c r="BM621" s="34">
        <v>0.2</v>
      </c>
      <c r="BN621" s="34">
        <v>336</v>
      </c>
      <c r="BO621" s="34">
        <v>376</v>
      </c>
      <c r="BP621" s="34">
        <v>421</v>
      </c>
      <c r="BQ621" s="34">
        <v>468</v>
      </c>
      <c r="BR621" s="34">
        <v>0</v>
      </c>
      <c r="BS621" s="34">
        <v>1</v>
      </c>
      <c r="BT621" s="453"/>
      <c r="BU621" s="151">
        <v>0.77500000000000002</v>
      </c>
      <c r="BV621" s="151">
        <v>0.84</v>
      </c>
      <c r="BW621" s="151">
        <v>42.8</v>
      </c>
      <c r="BX621" s="151">
        <v>100</v>
      </c>
      <c r="BY621" s="151">
        <v>400</v>
      </c>
      <c r="BZ621" s="151">
        <v>572</v>
      </c>
      <c r="CA621" s="151">
        <v>0.3</v>
      </c>
      <c r="CB621" s="151">
        <v>1.5</v>
      </c>
      <c r="CC621" s="151">
        <v>-47</v>
      </c>
    </row>
    <row r="622" spans="1:81" x14ac:dyDescent="0.25">
      <c r="A622" s="44">
        <f t="shared" si="58"/>
        <v>2015</v>
      </c>
      <c r="B622" s="44" t="str">
        <f t="shared" si="58"/>
        <v>DICIEMBRE</v>
      </c>
      <c r="C622" s="44">
        <v>13</v>
      </c>
      <c r="D622" s="44" t="str">
        <f t="shared" si="57"/>
        <v>DICIEMBRE 2015 / 12</v>
      </c>
      <c r="E622" s="178">
        <v>12</v>
      </c>
      <c r="F622" s="185">
        <v>42365</v>
      </c>
      <c r="G622" s="179">
        <v>59611</v>
      </c>
      <c r="H622" s="34" t="s">
        <v>130</v>
      </c>
      <c r="I622" s="153">
        <v>0.77829999999999999</v>
      </c>
      <c r="J622" s="34" t="s">
        <v>20</v>
      </c>
      <c r="K622" s="34">
        <v>0.5</v>
      </c>
      <c r="L622" s="34">
        <v>0</v>
      </c>
      <c r="M622" s="34">
        <v>0</v>
      </c>
      <c r="N622" s="34">
        <v>43.5</v>
      </c>
      <c r="O622" s="34">
        <v>-56.5</v>
      </c>
      <c r="P622" s="34">
        <v>105</v>
      </c>
      <c r="Q622" s="34">
        <v>30</v>
      </c>
      <c r="R622" s="155">
        <v>0</v>
      </c>
      <c r="S622" s="34">
        <v>12</v>
      </c>
      <c r="T622" s="34">
        <v>2.94</v>
      </c>
      <c r="U622" s="34">
        <v>1</v>
      </c>
      <c r="V622" s="34">
        <v>1</v>
      </c>
      <c r="W622" s="34">
        <v>100</v>
      </c>
      <c r="X622" s="34">
        <v>0</v>
      </c>
      <c r="Y622" s="34">
        <v>0</v>
      </c>
      <c r="Z622" s="34">
        <v>0.3</v>
      </c>
      <c r="AA622" s="34">
        <v>332</v>
      </c>
      <c r="AB622" s="34">
        <v>363</v>
      </c>
      <c r="AC622" s="34">
        <v>409</v>
      </c>
      <c r="AD622" s="34">
        <v>482</v>
      </c>
      <c r="AE622" s="34">
        <v>1.5</v>
      </c>
      <c r="AF622" s="34">
        <v>0</v>
      </c>
      <c r="AG622" s="450"/>
      <c r="AH622" s="151">
        <v>0.77500000000000002</v>
      </c>
      <c r="AI622" s="151">
        <v>0.84</v>
      </c>
      <c r="AJ622" s="151">
        <v>42.8</v>
      </c>
      <c r="AK622" s="151">
        <v>100</v>
      </c>
      <c r="AL622" s="151">
        <v>400</v>
      </c>
      <c r="AM622" s="151">
        <v>572</v>
      </c>
      <c r="AN622" s="151">
        <v>0.3</v>
      </c>
      <c r="AO622" s="151">
        <v>1.5</v>
      </c>
      <c r="AP622" s="151">
        <v>-47</v>
      </c>
      <c r="AQ622" s="235"/>
      <c r="AR622" s="178">
        <v>12</v>
      </c>
      <c r="AS622" s="185">
        <v>42358</v>
      </c>
      <c r="AT622" s="179">
        <v>59456</v>
      </c>
      <c r="AU622" s="34" t="s">
        <v>156</v>
      </c>
      <c r="AV622" s="153">
        <v>0.78180000000000005</v>
      </c>
      <c r="AW622" s="34" t="s">
        <v>20</v>
      </c>
      <c r="AX622" s="34">
        <v>1.2</v>
      </c>
      <c r="AY622" s="34">
        <v>0.01</v>
      </c>
      <c r="AZ622" s="181">
        <v>0</v>
      </c>
      <c r="BA622" s="34">
        <v>43.5</v>
      </c>
      <c r="BB622" s="34">
        <v>-51</v>
      </c>
      <c r="BC622" s="34">
        <v>105</v>
      </c>
      <c r="BD622" s="34">
        <v>30</v>
      </c>
      <c r="BE622" s="155">
        <v>1.2E-2</v>
      </c>
      <c r="BF622" s="34">
        <v>12.5</v>
      </c>
      <c r="BG622" s="34">
        <v>3.4</v>
      </c>
      <c r="BH622" s="34">
        <v>1</v>
      </c>
      <c r="BI622" s="34">
        <v>1</v>
      </c>
      <c r="BJ622" s="34">
        <v>99</v>
      </c>
      <c r="BK622" s="34">
        <v>0</v>
      </c>
      <c r="BL622" s="34">
        <v>1</v>
      </c>
      <c r="BM622" s="34">
        <v>0.1</v>
      </c>
      <c r="BN622" s="34">
        <v>338</v>
      </c>
      <c r="BO622" s="34">
        <v>378</v>
      </c>
      <c r="BP622" s="34">
        <v>421</v>
      </c>
      <c r="BQ622" s="34">
        <v>468</v>
      </c>
      <c r="BR622" s="34">
        <v>0</v>
      </c>
      <c r="BS622" s="34">
        <v>1</v>
      </c>
      <c r="BT622" s="453"/>
      <c r="BU622" s="151">
        <v>0.77500000000000002</v>
      </c>
      <c r="BV622" s="151">
        <v>0.84</v>
      </c>
      <c r="BW622" s="151">
        <v>42.8</v>
      </c>
      <c r="BX622" s="151">
        <v>100</v>
      </c>
      <c r="BY622" s="151">
        <v>400</v>
      </c>
      <c r="BZ622" s="151">
        <v>572</v>
      </c>
      <c r="CA622" s="151">
        <v>0.3</v>
      </c>
      <c r="CB622" s="151">
        <v>1.5</v>
      </c>
      <c r="CC622" s="151">
        <v>-47</v>
      </c>
    </row>
    <row r="623" spans="1:81" x14ac:dyDescent="0.25">
      <c r="A623" s="44">
        <f t="shared" si="58"/>
        <v>2015</v>
      </c>
      <c r="B623" s="44" t="str">
        <f t="shared" si="58"/>
        <v>DICIEMBRE</v>
      </c>
      <c r="C623" s="44">
        <v>14</v>
      </c>
      <c r="D623" s="44" t="str">
        <f t="shared" si="57"/>
        <v>DICIEMBRE 2015 / 13</v>
      </c>
      <c r="E623" s="178">
        <v>13</v>
      </c>
      <c r="F623" s="185">
        <v>42369</v>
      </c>
      <c r="G623" s="179">
        <v>59881</v>
      </c>
      <c r="H623" s="34" t="s">
        <v>131</v>
      </c>
      <c r="I623" s="153">
        <v>0.77880000000000005</v>
      </c>
      <c r="J623" s="34" t="s">
        <v>20</v>
      </c>
      <c r="K623" s="34">
        <v>0.5</v>
      </c>
      <c r="L623" s="34">
        <v>0</v>
      </c>
      <c r="M623" s="34">
        <v>0</v>
      </c>
      <c r="N623" s="34">
        <v>43.5</v>
      </c>
      <c r="O623" s="34">
        <v>-54.5</v>
      </c>
      <c r="P623" s="34">
        <v>104</v>
      </c>
      <c r="Q623" s="34">
        <v>30</v>
      </c>
      <c r="R623" s="155">
        <v>0</v>
      </c>
      <c r="S623" s="34">
        <v>12</v>
      </c>
      <c r="T623" s="34">
        <v>3.01</v>
      </c>
      <c r="U623" s="34">
        <v>1</v>
      </c>
      <c r="V623" s="34">
        <v>1</v>
      </c>
      <c r="W623" s="34">
        <v>100</v>
      </c>
      <c r="X623" s="34">
        <v>0</v>
      </c>
      <c r="Y623" s="34">
        <v>0</v>
      </c>
      <c r="Z623" s="34">
        <v>0.3</v>
      </c>
      <c r="AA623" s="34">
        <v>333</v>
      </c>
      <c r="AB623" s="34">
        <v>365</v>
      </c>
      <c r="AC623" s="34">
        <v>410</v>
      </c>
      <c r="AD623" s="34">
        <v>484</v>
      </c>
      <c r="AE623" s="34">
        <v>1.5</v>
      </c>
      <c r="AF623" s="34">
        <v>0</v>
      </c>
      <c r="AG623" s="450"/>
      <c r="AH623" s="151">
        <v>0.77500000000000002</v>
      </c>
      <c r="AI623" s="151">
        <v>0.84</v>
      </c>
      <c r="AJ623" s="151">
        <v>42.8</v>
      </c>
      <c r="AK623" s="151">
        <v>100</v>
      </c>
      <c r="AL623" s="151">
        <v>400</v>
      </c>
      <c r="AM623" s="151">
        <v>572</v>
      </c>
      <c r="AN623" s="151">
        <v>0.3</v>
      </c>
      <c r="AO623" s="151">
        <v>1.5</v>
      </c>
      <c r="AP623" s="151">
        <v>-47</v>
      </c>
      <c r="AQ623" s="235"/>
      <c r="AR623" s="178">
        <v>13</v>
      </c>
      <c r="AS623" s="185">
        <v>42359</v>
      </c>
      <c r="AT623" s="179">
        <v>59481</v>
      </c>
      <c r="AU623" s="34" t="s">
        <v>131</v>
      </c>
      <c r="AV623" s="153">
        <v>0.78129999999999999</v>
      </c>
      <c r="AW623" s="34" t="s">
        <v>20</v>
      </c>
      <c r="AX623" s="34">
        <v>1.3</v>
      </c>
      <c r="AY623" s="34">
        <v>0.01</v>
      </c>
      <c r="AZ623" s="181">
        <v>0</v>
      </c>
      <c r="BA623" s="34">
        <v>43.5</v>
      </c>
      <c r="BB623" s="34">
        <v>-51</v>
      </c>
      <c r="BC623" s="34">
        <v>108</v>
      </c>
      <c r="BD623" s="34">
        <v>30</v>
      </c>
      <c r="BE623" s="155">
        <v>1.2999999999999999E-2</v>
      </c>
      <c r="BF623" s="34">
        <v>12.6</v>
      </c>
      <c r="BG623" s="34">
        <v>3.4</v>
      </c>
      <c r="BH623" s="34">
        <v>1</v>
      </c>
      <c r="BI623" s="34">
        <v>1</v>
      </c>
      <c r="BJ623" s="34">
        <v>100</v>
      </c>
      <c r="BK623" s="34">
        <v>0</v>
      </c>
      <c r="BL623" s="34">
        <v>1</v>
      </c>
      <c r="BM623" s="34">
        <v>0.2</v>
      </c>
      <c r="BN623" s="34">
        <v>338</v>
      </c>
      <c r="BO623" s="34">
        <v>378</v>
      </c>
      <c r="BP623" s="34">
        <v>419</v>
      </c>
      <c r="BQ623" s="34">
        <v>466</v>
      </c>
      <c r="BR623" s="34">
        <v>0</v>
      </c>
      <c r="BS623" s="34">
        <v>1</v>
      </c>
      <c r="BT623" s="453"/>
      <c r="BU623" s="151">
        <v>0.77500000000000002</v>
      </c>
      <c r="BV623" s="151">
        <v>0.84</v>
      </c>
      <c r="BW623" s="151">
        <v>42.8</v>
      </c>
      <c r="BX623" s="151">
        <v>100</v>
      </c>
      <c r="BY623" s="151">
        <v>400</v>
      </c>
      <c r="BZ623" s="151">
        <v>572</v>
      </c>
      <c r="CA623" s="151">
        <v>0.3</v>
      </c>
      <c r="CB623" s="151">
        <v>1.5</v>
      </c>
      <c r="CC623" s="151">
        <v>-47</v>
      </c>
    </row>
    <row r="624" spans="1:81" x14ac:dyDescent="0.25">
      <c r="A624" s="44">
        <f t="shared" si="58"/>
        <v>2015</v>
      </c>
      <c r="B624" s="44" t="str">
        <f t="shared" si="58"/>
        <v>DICIEMBRE</v>
      </c>
      <c r="C624" s="44">
        <v>15</v>
      </c>
      <c r="D624" s="44" t="str">
        <f t="shared" si="57"/>
        <v>DICIEMBRE 2015 / 14</v>
      </c>
      <c r="E624" s="152"/>
      <c r="F624" s="189"/>
      <c r="G624" s="152"/>
      <c r="H624" s="152"/>
      <c r="I624" s="152"/>
      <c r="J624" s="152"/>
      <c r="K624" s="152"/>
      <c r="L624" s="152"/>
      <c r="M624" s="152"/>
      <c r="N624" s="152"/>
      <c r="O624" s="152"/>
      <c r="P624" s="152"/>
      <c r="Q624" s="152"/>
      <c r="R624" s="152"/>
      <c r="S624" s="152"/>
      <c r="T624" s="152"/>
      <c r="U624" s="152"/>
      <c r="V624" s="152"/>
      <c r="W624" s="152"/>
      <c r="X624" s="152"/>
      <c r="Y624" s="152"/>
      <c r="Z624" s="152"/>
      <c r="AA624" s="152"/>
      <c r="AB624" s="152"/>
      <c r="AC624" s="152"/>
      <c r="AD624" s="152"/>
      <c r="AE624" s="152"/>
      <c r="AF624" s="152"/>
      <c r="AG624" s="452"/>
      <c r="AH624" s="152"/>
      <c r="AI624" s="152"/>
      <c r="AJ624" s="152"/>
      <c r="AK624" s="152"/>
      <c r="AL624" s="152"/>
      <c r="AM624" s="152"/>
      <c r="AN624" s="152"/>
      <c r="AO624" s="152"/>
      <c r="AP624" s="152"/>
      <c r="AQ624" s="235"/>
      <c r="AR624" s="178">
        <v>14</v>
      </c>
      <c r="AS624" s="185">
        <v>42362</v>
      </c>
      <c r="AT624" s="179">
        <v>59532</v>
      </c>
      <c r="AU624" s="34" t="s">
        <v>132</v>
      </c>
      <c r="AV624" s="153">
        <v>0.78129999999999999</v>
      </c>
      <c r="AW624" s="34" t="s">
        <v>20</v>
      </c>
      <c r="AX624" s="34">
        <v>1.2</v>
      </c>
      <c r="AY624" s="34">
        <v>0.01</v>
      </c>
      <c r="AZ624" s="181">
        <v>0</v>
      </c>
      <c r="BA624" s="34">
        <v>43.5</v>
      </c>
      <c r="BB624" s="34">
        <v>-51</v>
      </c>
      <c r="BC624" s="34">
        <v>108</v>
      </c>
      <c r="BD624" s="34">
        <v>30</v>
      </c>
      <c r="BE624" s="155">
        <v>1.2999999999999999E-2</v>
      </c>
      <c r="BF624" s="34">
        <v>12.6</v>
      </c>
      <c r="BG624" s="34">
        <v>3.4</v>
      </c>
      <c r="BH624" s="34">
        <v>1</v>
      </c>
      <c r="BI624" s="34">
        <v>1</v>
      </c>
      <c r="BJ624" s="34">
        <v>99</v>
      </c>
      <c r="BK624" s="34">
        <v>0</v>
      </c>
      <c r="BL624" s="34">
        <v>1</v>
      </c>
      <c r="BM624" s="34">
        <v>0.2</v>
      </c>
      <c r="BN624" s="34">
        <v>338</v>
      </c>
      <c r="BO624" s="34">
        <v>378</v>
      </c>
      <c r="BP624" s="34">
        <v>421</v>
      </c>
      <c r="BQ624" s="34">
        <v>464</v>
      </c>
      <c r="BR624" s="34">
        <v>0</v>
      </c>
      <c r="BS624" s="34">
        <v>1</v>
      </c>
      <c r="BT624" s="453"/>
      <c r="BU624" s="151">
        <v>0.77500000000000002</v>
      </c>
      <c r="BV624" s="151">
        <v>0.84</v>
      </c>
      <c r="BW624" s="151">
        <v>42.8</v>
      </c>
      <c r="BX624" s="151">
        <v>100</v>
      </c>
      <c r="BY624" s="151">
        <v>400</v>
      </c>
      <c r="BZ624" s="151">
        <v>572</v>
      </c>
      <c r="CA624" s="151">
        <v>0.3</v>
      </c>
      <c r="CB624" s="151">
        <v>1.5</v>
      </c>
      <c r="CC624" s="151">
        <v>-47</v>
      </c>
    </row>
    <row r="625" spans="1:81" x14ac:dyDescent="0.25">
      <c r="A625" s="44">
        <f t="shared" si="58"/>
        <v>2015</v>
      </c>
      <c r="B625" s="44" t="str">
        <f t="shared" si="58"/>
        <v>DICIEMBRE</v>
      </c>
      <c r="C625" s="44">
        <v>16</v>
      </c>
      <c r="D625" s="44" t="str">
        <f t="shared" si="57"/>
        <v>DICIEMBRE 2015 / 15</v>
      </c>
      <c r="E625" s="152"/>
      <c r="F625" s="189"/>
      <c r="G625" s="152"/>
      <c r="H625" s="152"/>
      <c r="I625" s="152"/>
      <c r="J625" s="152"/>
      <c r="K625" s="152"/>
      <c r="L625" s="152"/>
      <c r="M625" s="152"/>
      <c r="N625" s="152"/>
      <c r="O625" s="152"/>
      <c r="P625" s="152"/>
      <c r="Q625" s="152"/>
      <c r="R625" s="152"/>
      <c r="S625" s="152"/>
      <c r="T625" s="152"/>
      <c r="U625" s="152"/>
      <c r="V625" s="152"/>
      <c r="W625" s="152"/>
      <c r="X625" s="152"/>
      <c r="Y625" s="152"/>
      <c r="Z625" s="152"/>
      <c r="AA625" s="152"/>
      <c r="AB625" s="152"/>
      <c r="AC625" s="152"/>
      <c r="AD625" s="152"/>
      <c r="AE625" s="152"/>
      <c r="AF625" s="152"/>
      <c r="AG625" s="452"/>
      <c r="AH625" s="152"/>
      <c r="AI625" s="152"/>
      <c r="AJ625" s="152"/>
      <c r="AK625" s="152"/>
      <c r="AL625" s="152"/>
      <c r="AM625" s="152"/>
      <c r="AN625" s="152"/>
      <c r="AO625" s="152"/>
      <c r="AP625" s="152"/>
      <c r="AQ625" s="235"/>
      <c r="AR625" s="178">
        <v>15</v>
      </c>
      <c r="AS625" s="185">
        <v>42363</v>
      </c>
      <c r="AT625" s="179">
        <v>59555</v>
      </c>
      <c r="AU625" s="34" t="s">
        <v>156</v>
      </c>
      <c r="AV625" s="153">
        <v>0.78</v>
      </c>
      <c r="AW625" s="34" t="s">
        <v>20</v>
      </c>
      <c r="AX625" s="34">
        <v>1.2</v>
      </c>
      <c r="AY625" s="34">
        <v>0.01</v>
      </c>
      <c r="AZ625" s="181">
        <v>0</v>
      </c>
      <c r="BA625" s="34">
        <v>43.5</v>
      </c>
      <c r="BB625" s="34">
        <v>-51</v>
      </c>
      <c r="BC625" s="34">
        <v>106</v>
      </c>
      <c r="BD625" s="34">
        <v>30</v>
      </c>
      <c r="BE625" s="155">
        <v>1.0999999999999999E-2</v>
      </c>
      <c r="BF625" s="34">
        <v>12.8</v>
      </c>
      <c r="BG625" s="34">
        <v>3.4</v>
      </c>
      <c r="BH625" s="34">
        <v>1</v>
      </c>
      <c r="BI625" s="34">
        <v>1</v>
      </c>
      <c r="BJ625" s="34">
        <v>99</v>
      </c>
      <c r="BK625" s="34">
        <v>0</v>
      </c>
      <c r="BL625" s="34">
        <v>1</v>
      </c>
      <c r="BM625" s="34">
        <v>0.1</v>
      </c>
      <c r="BN625" s="34">
        <v>340</v>
      </c>
      <c r="BO625" s="34">
        <v>378</v>
      </c>
      <c r="BP625" s="34">
        <v>421</v>
      </c>
      <c r="BQ625" s="34">
        <v>468</v>
      </c>
      <c r="BR625" s="34">
        <v>0</v>
      </c>
      <c r="BS625" s="34">
        <v>1</v>
      </c>
      <c r="BT625" s="453"/>
      <c r="BU625" s="151">
        <v>0.77500000000000002</v>
      </c>
      <c r="BV625" s="151">
        <v>0.84</v>
      </c>
      <c r="BW625" s="151">
        <v>42.8</v>
      </c>
      <c r="BX625" s="151">
        <v>100</v>
      </c>
      <c r="BY625" s="151">
        <v>400</v>
      </c>
      <c r="BZ625" s="151">
        <v>572</v>
      </c>
      <c r="CA625" s="151">
        <v>0.3</v>
      </c>
      <c r="CB625" s="151">
        <v>1.5</v>
      </c>
      <c r="CC625" s="151">
        <v>-47</v>
      </c>
    </row>
    <row r="626" spans="1:81" x14ac:dyDescent="0.25">
      <c r="A626" s="44">
        <f t="shared" si="58"/>
        <v>2015</v>
      </c>
      <c r="B626" s="44" t="str">
        <f t="shared" si="58"/>
        <v>DICIEMBRE</v>
      </c>
      <c r="C626" s="44">
        <v>17</v>
      </c>
      <c r="D626" s="44" t="str">
        <f t="shared" si="57"/>
        <v>DICIEMBRE 2015 / 16</v>
      </c>
      <c r="E626" s="152"/>
      <c r="F626" s="189"/>
      <c r="G626" s="152"/>
      <c r="H626" s="152"/>
      <c r="I626" s="152"/>
      <c r="J626" s="152"/>
      <c r="K626" s="152"/>
      <c r="L626" s="152"/>
      <c r="M626" s="152"/>
      <c r="N626" s="152"/>
      <c r="O626" s="152"/>
      <c r="P626" s="152"/>
      <c r="Q626" s="152"/>
      <c r="R626" s="152"/>
      <c r="S626" s="152"/>
      <c r="T626" s="152"/>
      <c r="U626" s="152"/>
      <c r="V626" s="152"/>
      <c r="W626" s="152"/>
      <c r="X626" s="152"/>
      <c r="Y626" s="152"/>
      <c r="Z626" s="152"/>
      <c r="AA626" s="152"/>
      <c r="AB626" s="152"/>
      <c r="AC626" s="152"/>
      <c r="AD626" s="152"/>
      <c r="AE626" s="152"/>
      <c r="AF626" s="152"/>
      <c r="AG626" s="452"/>
      <c r="AH626" s="152"/>
      <c r="AI626" s="152"/>
      <c r="AJ626" s="152"/>
      <c r="AK626" s="152"/>
      <c r="AL626" s="152"/>
      <c r="AM626" s="152"/>
      <c r="AN626" s="152"/>
      <c r="AO626" s="152"/>
      <c r="AP626" s="152"/>
      <c r="AQ626" s="235"/>
      <c r="AR626" s="178">
        <v>16</v>
      </c>
      <c r="AS626" s="185">
        <v>42365</v>
      </c>
      <c r="AT626" s="179">
        <v>59597</v>
      </c>
      <c r="AU626" s="34" t="s">
        <v>132</v>
      </c>
      <c r="AV626" s="153">
        <v>0.78</v>
      </c>
      <c r="AW626" s="34" t="s">
        <v>20</v>
      </c>
      <c r="AX626" s="34">
        <v>1.8</v>
      </c>
      <c r="AY626" s="34">
        <v>0.01</v>
      </c>
      <c r="AZ626" s="181">
        <v>0</v>
      </c>
      <c r="BA626" s="34">
        <v>43.5</v>
      </c>
      <c r="BB626" s="34">
        <v>-51</v>
      </c>
      <c r="BC626" s="34">
        <v>104</v>
      </c>
      <c r="BD626" s="34">
        <v>30</v>
      </c>
      <c r="BE626" s="155">
        <v>1.0999999999999999E-2</v>
      </c>
      <c r="BF626" s="34">
        <v>12.8</v>
      </c>
      <c r="BG626" s="34">
        <v>3.3</v>
      </c>
      <c r="BH626" s="34">
        <v>1</v>
      </c>
      <c r="BI626" s="34">
        <v>1</v>
      </c>
      <c r="BJ626" s="34">
        <v>99</v>
      </c>
      <c r="BK626" s="34">
        <v>0</v>
      </c>
      <c r="BL626" s="34">
        <v>1</v>
      </c>
      <c r="BM626" s="34">
        <v>0.2</v>
      </c>
      <c r="BN626" s="34">
        <v>338</v>
      </c>
      <c r="BO626" s="34">
        <v>376</v>
      </c>
      <c r="BP626" s="34">
        <v>419</v>
      </c>
      <c r="BQ626" s="34">
        <v>464</v>
      </c>
      <c r="BR626" s="34">
        <v>0</v>
      </c>
      <c r="BS626" s="34">
        <v>1</v>
      </c>
      <c r="BT626" s="453"/>
      <c r="BU626" s="151">
        <v>0.77500000000000002</v>
      </c>
      <c r="BV626" s="151">
        <v>0.84</v>
      </c>
      <c r="BW626" s="151">
        <v>42.8</v>
      </c>
      <c r="BX626" s="151">
        <v>100</v>
      </c>
      <c r="BY626" s="151">
        <v>400</v>
      </c>
      <c r="BZ626" s="151">
        <v>572</v>
      </c>
      <c r="CA626" s="151">
        <v>0.3</v>
      </c>
      <c r="CB626" s="151">
        <v>1.5</v>
      </c>
      <c r="CC626" s="151">
        <v>-47</v>
      </c>
    </row>
    <row r="627" spans="1:81" x14ac:dyDescent="0.25">
      <c r="A627" s="44">
        <f t="shared" si="58"/>
        <v>2015</v>
      </c>
      <c r="B627" s="44" t="str">
        <f t="shared" si="58"/>
        <v>DICIEMBRE</v>
      </c>
      <c r="C627" s="44">
        <v>18</v>
      </c>
      <c r="D627" s="44" t="str">
        <f t="shared" si="57"/>
        <v>DICIEMBRE 2015 / 17</v>
      </c>
      <c r="E627" s="152"/>
      <c r="F627" s="189"/>
      <c r="G627" s="152"/>
      <c r="H627" s="152"/>
      <c r="I627" s="152"/>
      <c r="J627" s="152"/>
      <c r="K627" s="152"/>
      <c r="L627" s="152"/>
      <c r="M627" s="152"/>
      <c r="N627" s="152"/>
      <c r="O627" s="152"/>
      <c r="P627" s="152"/>
      <c r="Q627" s="152"/>
      <c r="R627" s="152"/>
      <c r="S627" s="152"/>
      <c r="T627" s="152"/>
      <c r="U627" s="152"/>
      <c r="V627" s="152"/>
      <c r="W627" s="152"/>
      <c r="X627" s="152"/>
      <c r="Y627" s="152"/>
      <c r="Z627" s="152"/>
      <c r="AA627" s="152"/>
      <c r="AB627" s="152"/>
      <c r="AC627" s="152"/>
      <c r="AD627" s="152"/>
      <c r="AE627" s="152"/>
      <c r="AF627" s="152"/>
      <c r="AG627" s="452"/>
      <c r="AH627" s="152"/>
      <c r="AI627" s="152"/>
      <c r="AJ627" s="152"/>
      <c r="AK627" s="152"/>
      <c r="AL627" s="152"/>
      <c r="AM627" s="152"/>
      <c r="AN627" s="152"/>
      <c r="AO627" s="152"/>
      <c r="AP627" s="152"/>
      <c r="AQ627" s="235"/>
      <c r="AR627" s="178">
        <v>17</v>
      </c>
      <c r="AS627" s="185">
        <v>42369</v>
      </c>
      <c r="AT627" s="179">
        <v>59917</v>
      </c>
      <c r="AU627" s="34" t="s">
        <v>131</v>
      </c>
      <c r="AV627" s="153">
        <v>0.78</v>
      </c>
      <c r="AW627" s="34" t="s">
        <v>20</v>
      </c>
      <c r="AX627" s="34">
        <v>1.3</v>
      </c>
      <c r="AY627" s="34">
        <v>0.01</v>
      </c>
      <c r="AZ627" s="181">
        <v>0</v>
      </c>
      <c r="BA627" s="34">
        <v>43.5</v>
      </c>
      <c r="BB627" s="34">
        <v>-51.5</v>
      </c>
      <c r="BC627" s="34">
        <v>104</v>
      </c>
      <c r="BD627" s="34">
        <v>29</v>
      </c>
      <c r="BE627" s="155">
        <v>1.2E-2</v>
      </c>
      <c r="BF627" s="34">
        <v>12.7</v>
      </c>
      <c r="BG627" s="34">
        <v>3.5</v>
      </c>
      <c r="BH627" s="34">
        <v>1</v>
      </c>
      <c r="BI627" s="34">
        <v>1</v>
      </c>
      <c r="BJ627" s="34">
        <v>99</v>
      </c>
      <c r="BK627" s="34">
        <v>0</v>
      </c>
      <c r="BL627" s="34">
        <v>1</v>
      </c>
      <c r="BM627" s="34">
        <v>0.1</v>
      </c>
      <c r="BN627" s="34">
        <v>336</v>
      </c>
      <c r="BO627" s="34">
        <v>374</v>
      </c>
      <c r="BP627" s="34">
        <v>415</v>
      </c>
      <c r="BQ627" s="34">
        <v>462</v>
      </c>
      <c r="BR627" s="34">
        <v>0</v>
      </c>
      <c r="BS627" s="34">
        <v>1</v>
      </c>
      <c r="BT627" s="453"/>
      <c r="BU627" s="151">
        <v>0.77500000000000002</v>
      </c>
      <c r="BV627" s="151">
        <v>0.84</v>
      </c>
      <c r="BW627" s="151">
        <v>42.8</v>
      </c>
      <c r="BX627" s="151">
        <v>100</v>
      </c>
      <c r="BY627" s="151">
        <v>400</v>
      </c>
      <c r="BZ627" s="151">
        <v>572</v>
      </c>
      <c r="CA627" s="151">
        <v>0.3</v>
      </c>
      <c r="CB627" s="151">
        <v>1.5</v>
      </c>
      <c r="CC627" s="151">
        <v>-47</v>
      </c>
    </row>
    <row r="628" spans="1:81" x14ac:dyDescent="0.25">
      <c r="A628" s="44">
        <f t="shared" si="58"/>
        <v>2015</v>
      </c>
      <c r="B628" s="44" t="str">
        <f t="shared" si="58"/>
        <v>DICIEMBRE</v>
      </c>
      <c r="C628" s="44">
        <v>19</v>
      </c>
      <c r="D628" s="44" t="str">
        <f t="shared" si="57"/>
        <v>DICIEMBRE 2015 / 18</v>
      </c>
    </row>
    <row r="629" spans="1:81" x14ac:dyDescent="0.25">
      <c r="A629" s="44">
        <f t="shared" si="58"/>
        <v>2015</v>
      </c>
      <c r="B629" s="44" t="str">
        <f t="shared" si="58"/>
        <v>DICIEMBRE</v>
      </c>
      <c r="C629" s="44">
        <v>20</v>
      </c>
      <c r="D629" s="44" t="str">
        <f t="shared" si="57"/>
        <v>DICIEMBRE 2015 / 19</v>
      </c>
    </row>
    <row r="630" spans="1:81" x14ac:dyDescent="0.25">
      <c r="A630" s="44">
        <f t="shared" si="58"/>
        <v>2015</v>
      </c>
      <c r="B630" s="44" t="str">
        <f t="shared" si="58"/>
        <v>DICIEMBRE</v>
      </c>
      <c r="C630" s="44">
        <v>21</v>
      </c>
      <c r="D630" s="44" t="str">
        <f t="shared" si="57"/>
        <v>DICIEMBRE 2015 / 20</v>
      </c>
    </row>
    <row r="631" spans="1:81" x14ac:dyDescent="0.25">
      <c r="A631" s="44">
        <f t="shared" si="58"/>
        <v>2015</v>
      </c>
      <c r="B631" s="44" t="str">
        <f t="shared" si="58"/>
        <v>DICIEMBRE</v>
      </c>
      <c r="C631" s="44">
        <v>22</v>
      </c>
      <c r="D631" s="44" t="str">
        <f t="shared" si="57"/>
        <v>DICIEMBRE 2015 / 21</v>
      </c>
    </row>
    <row r="632" spans="1:81" x14ac:dyDescent="0.25">
      <c r="A632" s="44">
        <f t="shared" si="58"/>
        <v>2015</v>
      </c>
      <c r="B632" s="44" t="str">
        <f t="shared" si="58"/>
        <v>DICIEMBRE</v>
      </c>
      <c r="C632" s="44">
        <v>23</v>
      </c>
      <c r="D632" s="44" t="str">
        <f t="shared" si="57"/>
        <v>DICIEMBRE 2015 / 22</v>
      </c>
    </row>
    <row r="633" spans="1:81" x14ac:dyDescent="0.25">
      <c r="A633" s="44">
        <f t="shared" si="58"/>
        <v>2015</v>
      </c>
      <c r="B633" s="44" t="str">
        <f t="shared" si="58"/>
        <v>DICIEMBRE</v>
      </c>
      <c r="C633" s="44">
        <v>24</v>
      </c>
      <c r="D633" s="44" t="str">
        <f t="shared" si="57"/>
        <v>DICIEMBRE 2015 / 23</v>
      </c>
    </row>
    <row r="634" spans="1:81" x14ac:dyDescent="0.25">
      <c r="A634" s="44">
        <f t="shared" si="58"/>
        <v>2015</v>
      </c>
      <c r="B634" s="44" t="str">
        <f t="shared" si="58"/>
        <v>DICIEMBRE</v>
      </c>
      <c r="C634" s="44">
        <v>25</v>
      </c>
      <c r="D634" s="44" t="str">
        <f t="shared" si="57"/>
        <v>DICIEMBRE 2015 / 24</v>
      </c>
    </row>
    <row r="635" spans="1:81" x14ac:dyDescent="0.25">
      <c r="A635" s="44">
        <f t="shared" si="58"/>
        <v>2015</v>
      </c>
      <c r="B635" s="44" t="str">
        <f t="shared" si="58"/>
        <v>DICIEMBRE</v>
      </c>
      <c r="C635" s="44">
        <v>26</v>
      </c>
      <c r="D635" s="44" t="str">
        <f t="shared" si="57"/>
        <v>DICIEMBRE 2015 / 25</v>
      </c>
    </row>
    <row r="636" spans="1:81" x14ac:dyDescent="0.25">
      <c r="A636" s="44">
        <f t="shared" si="58"/>
        <v>2015</v>
      </c>
      <c r="B636" s="44" t="str">
        <f t="shared" si="58"/>
        <v>DICIEMBRE</v>
      </c>
      <c r="C636" s="44">
        <v>27</v>
      </c>
      <c r="D636" s="44" t="str">
        <f t="shared" si="57"/>
        <v>DICIEMBRE 2015 / 26</v>
      </c>
    </row>
    <row r="637" spans="1:81" x14ac:dyDescent="0.25">
      <c r="A637" s="44">
        <f t="shared" si="58"/>
        <v>2015</v>
      </c>
      <c r="B637" s="44" t="str">
        <f t="shared" si="58"/>
        <v>DICIEMBRE</v>
      </c>
      <c r="C637" s="44">
        <v>28</v>
      </c>
      <c r="D637" s="44" t="str">
        <f t="shared" si="57"/>
        <v>DICIEMBRE 2015 / 27</v>
      </c>
    </row>
    <row r="638" spans="1:81" x14ac:dyDescent="0.25">
      <c r="A638" s="44">
        <f t="shared" si="58"/>
        <v>2015</v>
      </c>
      <c r="B638" s="44" t="str">
        <f t="shared" si="58"/>
        <v>DICIEMBRE</v>
      </c>
      <c r="C638" s="44">
        <v>29</v>
      </c>
      <c r="D638" s="44" t="str">
        <f t="shared" si="57"/>
        <v>DICIEMBRE 2015 / 28</v>
      </c>
    </row>
    <row r="639" spans="1:81" x14ac:dyDescent="0.25">
      <c r="A639" s="44">
        <f t="shared" si="58"/>
        <v>2015</v>
      </c>
      <c r="B639" s="44" t="str">
        <f t="shared" si="58"/>
        <v>DICIEMBRE</v>
      </c>
      <c r="C639" s="44">
        <v>30</v>
      </c>
      <c r="D639" s="44" t="str">
        <f t="shared" si="57"/>
        <v>DICIEMBRE 2015 / 29</v>
      </c>
    </row>
    <row r="640" spans="1:81" x14ac:dyDescent="0.25">
      <c r="A640" s="44">
        <f t="shared" si="58"/>
        <v>2015</v>
      </c>
      <c r="B640" s="44" t="str">
        <f t="shared" si="58"/>
        <v>DICIEMBRE</v>
      </c>
      <c r="C640" s="44">
        <v>31</v>
      </c>
      <c r="D640" s="44" t="str">
        <f t="shared" si="57"/>
        <v>DICIEMBRE 2015 / 30</v>
      </c>
    </row>
    <row r="641" spans="1:81" s="206" customFormat="1" x14ac:dyDescent="0.25">
      <c r="D641" s="44" t="str">
        <f t="shared" si="57"/>
        <v>DICIEMBRE 2015 / 31</v>
      </c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55"/>
      <c r="AB641" s="44"/>
      <c r="AC641" s="44"/>
      <c r="AD641" s="44"/>
      <c r="AE641" s="44"/>
      <c r="AF641" s="44"/>
      <c r="AG641" s="417"/>
      <c r="AH641" s="44"/>
      <c r="AI641" s="44"/>
      <c r="AJ641" s="44"/>
      <c r="AK641" s="44"/>
      <c r="AL641" s="44"/>
      <c r="AM641" s="44"/>
      <c r="AN641" s="44"/>
      <c r="AO641" s="44"/>
      <c r="AP641" s="44"/>
      <c r="AQ641" s="207"/>
      <c r="AR641" s="44"/>
      <c r="AS641" s="44"/>
      <c r="AT641" s="44"/>
      <c r="AU641" s="44"/>
      <c r="AV641" s="44"/>
      <c r="AW641" s="44"/>
      <c r="AX641" s="55"/>
      <c r="AY641" s="44"/>
      <c r="AZ641" s="44"/>
      <c r="BA641" s="44"/>
      <c r="BB641" s="44"/>
      <c r="BC641" s="44"/>
      <c r="BD641" s="44"/>
      <c r="BE641" s="44"/>
      <c r="BF641" s="44"/>
      <c r="BG641" s="44"/>
      <c r="BH641" s="44"/>
      <c r="BI641" s="44"/>
      <c r="BJ641" s="44"/>
      <c r="BK641" s="44"/>
      <c r="BL641" s="44"/>
      <c r="BM641" s="44"/>
      <c r="BN641" s="44"/>
      <c r="BO641" s="44"/>
      <c r="BP641" s="44"/>
      <c r="BQ641" s="44"/>
      <c r="BR641" s="44"/>
      <c r="BS641" s="44"/>
      <c r="BT641" s="411"/>
      <c r="BU641" s="44"/>
      <c r="BV641" s="55"/>
      <c r="BW641" s="44"/>
      <c r="BX641" s="44"/>
      <c r="BY641" s="44"/>
      <c r="BZ641" s="44"/>
      <c r="CA641" s="44"/>
      <c r="CB641" s="44"/>
      <c r="CC641" s="44"/>
    </row>
    <row r="642" spans="1:81" ht="15.75" x14ac:dyDescent="0.25">
      <c r="A642" s="44">
        <v>2016</v>
      </c>
      <c r="B642" s="44" t="s">
        <v>239</v>
      </c>
      <c r="C642" s="44">
        <v>1</v>
      </c>
      <c r="D642" s="208" t="s">
        <v>228</v>
      </c>
      <c r="E642" s="209">
        <f>IFERROR(AVERAGE(E611:E641),"")</f>
        <v>7</v>
      </c>
      <c r="F642" s="209">
        <f>IFERROR(AVERAGE(F611:F641),"")</f>
        <v>42354.846153846156</v>
      </c>
      <c r="G642" s="209">
        <f>IFERROR(AVERAGE(G611:G641),"")</f>
        <v>59399.153846153844</v>
      </c>
      <c r="H642" s="209" t="str">
        <f>IFERROR(AVERAGE(H611:H641),"")</f>
        <v/>
      </c>
      <c r="I642" s="209">
        <f>IFERROR(AVERAGE(I611:I641),"")</f>
        <v>0.77864615384615388</v>
      </c>
      <c r="J642" s="209" t="str">
        <f t="shared" ref="J642:BU642" si="59">IFERROR(AVERAGE(J611:J641),"")</f>
        <v/>
      </c>
      <c r="K642" s="209">
        <f t="shared" si="59"/>
        <v>0.5</v>
      </c>
      <c r="L642" s="209">
        <f t="shared" si="59"/>
        <v>0</v>
      </c>
      <c r="M642" s="209">
        <f t="shared" si="59"/>
        <v>0</v>
      </c>
      <c r="N642" s="209">
        <f t="shared" si="59"/>
        <v>43.5</v>
      </c>
      <c r="O642" s="209">
        <f t="shared" si="59"/>
        <v>-55.615384615384613</v>
      </c>
      <c r="P642" s="209">
        <f t="shared" si="59"/>
        <v>104.23076923076923</v>
      </c>
      <c r="Q642" s="209">
        <f t="shared" si="59"/>
        <v>30</v>
      </c>
      <c r="R642" s="209">
        <f t="shared" si="59"/>
        <v>0</v>
      </c>
      <c r="S642" s="209">
        <f t="shared" si="59"/>
        <v>12.038461538461538</v>
      </c>
      <c r="T642" s="209">
        <f t="shared" si="59"/>
        <v>2.9299999999999997</v>
      </c>
      <c r="U642" s="209">
        <f t="shared" si="59"/>
        <v>1</v>
      </c>
      <c r="V642" s="209">
        <f t="shared" si="59"/>
        <v>1</v>
      </c>
      <c r="W642" s="209">
        <f t="shared" si="59"/>
        <v>100</v>
      </c>
      <c r="X642" s="209">
        <f t="shared" si="59"/>
        <v>0</v>
      </c>
      <c r="Y642" s="209">
        <f t="shared" si="59"/>
        <v>0</v>
      </c>
      <c r="Z642" s="209">
        <f t="shared" si="59"/>
        <v>0.29999999999999993</v>
      </c>
      <c r="AA642" s="209">
        <f t="shared" si="59"/>
        <v>331.84615384615387</v>
      </c>
      <c r="AB642" s="209">
        <f t="shared" si="59"/>
        <v>362.07692307692309</v>
      </c>
      <c r="AC642" s="209">
        <f t="shared" si="59"/>
        <v>408.69230769230768</v>
      </c>
      <c r="AD642" s="209">
        <f t="shared" si="59"/>
        <v>481.92307692307691</v>
      </c>
      <c r="AE642" s="209">
        <f t="shared" si="59"/>
        <v>1.2692307692307692</v>
      </c>
      <c r="AF642" s="209">
        <f t="shared" si="59"/>
        <v>0.11538461538461539</v>
      </c>
      <c r="AG642" s="418" t="str">
        <f t="shared" si="59"/>
        <v/>
      </c>
      <c r="AH642" s="209">
        <f t="shared" si="59"/>
        <v>0.77500000000000024</v>
      </c>
      <c r="AI642" s="209">
        <f t="shared" si="59"/>
        <v>0.84</v>
      </c>
      <c r="AJ642" s="209">
        <f t="shared" si="59"/>
        <v>42.8</v>
      </c>
      <c r="AK642" s="209">
        <f t="shared" si="59"/>
        <v>100</v>
      </c>
      <c r="AL642" s="209">
        <f t="shared" si="59"/>
        <v>400</v>
      </c>
      <c r="AM642" s="209">
        <f t="shared" si="59"/>
        <v>572</v>
      </c>
      <c r="AN642" s="209">
        <f t="shared" si="59"/>
        <v>0.29999999999999993</v>
      </c>
      <c r="AO642" s="209">
        <f t="shared" si="59"/>
        <v>1.5</v>
      </c>
      <c r="AP642" s="209">
        <f t="shared" si="59"/>
        <v>-47</v>
      </c>
      <c r="AQ642" s="209" t="str">
        <f t="shared" si="59"/>
        <v/>
      </c>
      <c r="AR642" s="209">
        <f t="shared" si="59"/>
        <v>9</v>
      </c>
      <c r="AS642" s="209">
        <f t="shared" si="59"/>
        <v>42353</v>
      </c>
      <c r="AT642" s="209">
        <f t="shared" si="59"/>
        <v>59345.647058823532</v>
      </c>
      <c r="AU642" s="209" t="str">
        <f t="shared" si="59"/>
        <v/>
      </c>
      <c r="AV642" s="209">
        <f t="shared" si="59"/>
        <v>0.78168235294117649</v>
      </c>
      <c r="AW642" s="209" t="str">
        <f t="shared" si="59"/>
        <v/>
      </c>
      <c r="AX642" s="210">
        <f t="shared" si="59"/>
        <v>1.1647058823529413</v>
      </c>
      <c r="AY642" s="209">
        <f t="shared" si="59"/>
        <v>0.01</v>
      </c>
      <c r="AZ642" s="209">
        <f t="shared" si="59"/>
        <v>0</v>
      </c>
      <c r="BA642" s="209">
        <f t="shared" si="59"/>
        <v>43.5</v>
      </c>
      <c r="BB642" s="209">
        <f t="shared" si="59"/>
        <v>-50.45882352941176</v>
      </c>
      <c r="BC642" s="209">
        <f t="shared" si="59"/>
        <v>106.47058823529412</v>
      </c>
      <c r="BD642" s="209">
        <f t="shared" si="59"/>
        <v>29.764705882352942</v>
      </c>
      <c r="BE642" s="209">
        <f t="shared" si="59"/>
        <v>1.3000000000000005E-2</v>
      </c>
      <c r="BF642" s="209">
        <f t="shared" si="59"/>
        <v>12.847058823529414</v>
      </c>
      <c r="BG642" s="209">
        <f t="shared" si="59"/>
        <v>3.4294117647058813</v>
      </c>
      <c r="BH642" s="209">
        <f t="shared" si="59"/>
        <v>1</v>
      </c>
      <c r="BI642" s="209">
        <f t="shared" si="59"/>
        <v>1</v>
      </c>
      <c r="BJ642" s="209">
        <f t="shared" si="59"/>
        <v>99.17647058823529</v>
      </c>
      <c r="BK642" s="209">
        <f t="shared" si="59"/>
        <v>0.17647058823529413</v>
      </c>
      <c r="BL642" s="209">
        <f t="shared" si="59"/>
        <v>1</v>
      </c>
      <c r="BM642" s="209">
        <f t="shared" si="59"/>
        <v>0.19411764705882356</v>
      </c>
      <c r="BN642" s="209">
        <f t="shared" si="59"/>
        <v>338.58823529411762</v>
      </c>
      <c r="BO642" s="209">
        <f t="shared" si="59"/>
        <v>378.11764705882354</v>
      </c>
      <c r="BP642" s="209">
        <f t="shared" si="59"/>
        <v>423.70588235294116</v>
      </c>
      <c r="BQ642" s="209">
        <f t="shared" si="59"/>
        <v>468.41176470588238</v>
      </c>
      <c r="BR642" s="209">
        <f t="shared" si="59"/>
        <v>0</v>
      </c>
      <c r="BS642" s="209">
        <f t="shared" si="59"/>
        <v>1.0294117647058822</v>
      </c>
      <c r="BT642" s="412" t="str">
        <f t="shared" si="59"/>
        <v/>
      </c>
      <c r="BU642" s="209">
        <f t="shared" si="59"/>
        <v>0.77500000000000024</v>
      </c>
      <c r="BV642" s="210">
        <f>IFERROR(AVERAGE(BV611:BV641),"")</f>
        <v>0.84</v>
      </c>
      <c r="BW642" s="206"/>
      <c r="BX642" s="206"/>
      <c r="BY642" s="206"/>
      <c r="BZ642" s="206"/>
      <c r="CA642" s="206"/>
      <c r="CB642" s="206"/>
      <c r="CC642" s="206"/>
    </row>
    <row r="643" spans="1:81" x14ac:dyDescent="0.25">
      <c r="A643" s="44">
        <f>A642</f>
        <v>2016</v>
      </c>
      <c r="B643" s="44" t="str">
        <f>B642</f>
        <v>ENERO</v>
      </c>
      <c r="C643" s="44">
        <v>2</v>
      </c>
      <c r="D643" s="44" t="str">
        <f t="shared" ref="D643:D673" si="60">B642&amp;" "&amp;A642&amp;" / "&amp;C642</f>
        <v>ENERO 2016 / 1</v>
      </c>
      <c r="E643" s="178">
        <v>1</v>
      </c>
      <c r="F643" s="185">
        <v>42370</v>
      </c>
      <c r="G643" s="179">
        <v>59925</v>
      </c>
      <c r="H643" s="33" t="s">
        <v>130</v>
      </c>
      <c r="I643" s="153">
        <v>0.77829999999999999</v>
      </c>
      <c r="J643" s="34" t="s">
        <v>20</v>
      </c>
      <c r="K643" s="34">
        <v>0.5</v>
      </c>
      <c r="L643" s="34">
        <v>0</v>
      </c>
      <c r="M643" s="34">
        <v>0</v>
      </c>
      <c r="N643" s="34">
        <v>43.5</v>
      </c>
      <c r="O643" s="34">
        <v>-55.5</v>
      </c>
      <c r="P643" s="34">
        <v>104</v>
      </c>
      <c r="Q643" s="34">
        <v>30</v>
      </c>
      <c r="R643" s="155">
        <v>0</v>
      </c>
      <c r="S643" s="34">
        <v>12</v>
      </c>
      <c r="T643" s="34">
        <v>2.93</v>
      </c>
      <c r="U643" s="34">
        <v>1</v>
      </c>
      <c r="V643" s="34">
        <v>1</v>
      </c>
      <c r="W643" s="34">
        <v>100</v>
      </c>
      <c r="X643" s="34">
        <v>0</v>
      </c>
      <c r="Y643" s="34">
        <v>0</v>
      </c>
      <c r="Z643" s="34">
        <v>0.3</v>
      </c>
      <c r="AA643" s="34">
        <v>332</v>
      </c>
      <c r="AB643" s="34">
        <v>363</v>
      </c>
      <c r="AC643" s="34">
        <v>408</v>
      </c>
      <c r="AD643" s="34">
        <v>478</v>
      </c>
      <c r="AE643" s="34">
        <v>1.5</v>
      </c>
      <c r="AF643" s="34">
        <v>0</v>
      </c>
      <c r="AG643" s="450"/>
      <c r="AH643" s="151">
        <v>0.77500000000000002</v>
      </c>
      <c r="AI643" s="151">
        <v>0.84</v>
      </c>
      <c r="AJ643" s="151">
        <v>42.8</v>
      </c>
      <c r="AK643" s="151">
        <v>100</v>
      </c>
      <c r="AL643" s="151">
        <v>400</v>
      </c>
      <c r="AM643" s="151">
        <v>572</v>
      </c>
      <c r="AN643" s="151">
        <v>0.3</v>
      </c>
      <c r="AO643" s="151">
        <v>1.5</v>
      </c>
      <c r="AP643" s="151">
        <v>-47</v>
      </c>
      <c r="AQ643" s="235"/>
      <c r="AR643" s="178">
        <v>1</v>
      </c>
      <c r="AS643" s="185">
        <v>42370</v>
      </c>
      <c r="AT643" s="179">
        <v>59902</v>
      </c>
      <c r="AU643" s="33" t="s">
        <v>156</v>
      </c>
      <c r="AV643" s="153">
        <v>0.78</v>
      </c>
      <c r="AW643" s="34" t="s">
        <v>20</v>
      </c>
      <c r="AX643" s="34">
        <v>1.3</v>
      </c>
      <c r="AY643" s="34">
        <v>0.01</v>
      </c>
      <c r="AZ643" s="34">
        <v>0</v>
      </c>
      <c r="BA643" s="34">
        <v>43.5</v>
      </c>
      <c r="BB643" s="34">
        <v>-51</v>
      </c>
      <c r="BC643" s="34">
        <v>104</v>
      </c>
      <c r="BD643" s="34">
        <v>30</v>
      </c>
      <c r="BE643" s="155">
        <v>1.0999999999999999E-2</v>
      </c>
      <c r="BF643" s="34">
        <v>12.9</v>
      </c>
      <c r="BG643" s="34">
        <v>3.2</v>
      </c>
      <c r="BH643" s="34">
        <v>1</v>
      </c>
      <c r="BI643" s="34">
        <v>1</v>
      </c>
      <c r="BJ643" s="34">
        <v>99</v>
      </c>
      <c r="BK643" s="34">
        <v>1</v>
      </c>
      <c r="BL643" s="34">
        <v>1</v>
      </c>
      <c r="BM643" s="34">
        <v>0.3</v>
      </c>
      <c r="BN643" s="34">
        <v>336</v>
      </c>
      <c r="BO643" s="34">
        <v>374</v>
      </c>
      <c r="BP643" s="34">
        <v>419</v>
      </c>
      <c r="BQ643" s="34">
        <v>464</v>
      </c>
      <c r="BR643" s="34">
        <v>0</v>
      </c>
      <c r="BS643" s="34">
        <v>1</v>
      </c>
      <c r="BT643" s="453"/>
      <c r="BU643" s="151">
        <v>0.77500000000000002</v>
      </c>
      <c r="BV643" s="151">
        <v>0.84</v>
      </c>
      <c r="BW643" s="151">
        <v>42.8</v>
      </c>
      <c r="BX643" s="151">
        <v>100</v>
      </c>
      <c r="BY643" s="151">
        <v>400</v>
      </c>
      <c r="BZ643" s="151">
        <v>572</v>
      </c>
      <c r="CA643" s="151">
        <v>0.3</v>
      </c>
      <c r="CB643" s="151">
        <v>1.5</v>
      </c>
      <c r="CC643" s="151">
        <v>-47</v>
      </c>
    </row>
    <row r="644" spans="1:81" x14ac:dyDescent="0.25">
      <c r="A644" s="44">
        <f t="shared" ref="A644:B672" si="61">A643</f>
        <v>2016</v>
      </c>
      <c r="B644" s="44" t="str">
        <f t="shared" si="61"/>
        <v>ENERO</v>
      </c>
      <c r="C644" s="44">
        <v>3</v>
      </c>
      <c r="D644" s="44" t="str">
        <f t="shared" si="60"/>
        <v>ENERO 2016 / 2</v>
      </c>
      <c r="E644" s="178">
        <v>2</v>
      </c>
      <c r="F644" s="185">
        <v>42372</v>
      </c>
      <c r="G644" s="179">
        <v>59945</v>
      </c>
      <c r="H644" s="34" t="s">
        <v>132</v>
      </c>
      <c r="I644" s="153">
        <v>0.77880000000000005</v>
      </c>
      <c r="J644" s="34" t="s">
        <v>20</v>
      </c>
      <c r="K644" s="34">
        <v>0.5</v>
      </c>
      <c r="L644" s="34">
        <v>0</v>
      </c>
      <c r="M644" s="34">
        <v>0</v>
      </c>
      <c r="N644" s="34">
        <v>43.5</v>
      </c>
      <c r="O644" s="34">
        <v>-55</v>
      </c>
      <c r="P644" s="34">
        <v>105</v>
      </c>
      <c r="Q644" s="34">
        <v>30</v>
      </c>
      <c r="R644" s="155">
        <v>0</v>
      </c>
      <c r="S644" s="34">
        <v>12.1</v>
      </c>
      <c r="T644" s="34">
        <v>3.02</v>
      </c>
      <c r="U644" s="34">
        <v>1</v>
      </c>
      <c r="V644" s="34">
        <v>1</v>
      </c>
      <c r="W644" s="34">
        <v>100</v>
      </c>
      <c r="X644" s="34">
        <v>0</v>
      </c>
      <c r="Y644" s="34">
        <v>0</v>
      </c>
      <c r="Z644" s="34">
        <v>0.3</v>
      </c>
      <c r="AA644" s="34">
        <v>334</v>
      </c>
      <c r="AB644" s="34">
        <v>365</v>
      </c>
      <c r="AC644" s="34">
        <v>413</v>
      </c>
      <c r="AD644" s="34">
        <v>486</v>
      </c>
      <c r="AE644" s="34">
        <v>1.5</v>
      </c>
      <c r="AF644" s="34">
        <v>0</v>
      </c>
      <c r="AG644" s="450"/>
      <c r="AH644" s="151">
        <v>0.77500000000000002</v>
      </c>
      <c r="AI644" s="151">
        <v>0.84</v>
      </c>
      <c r="AJ644" s="151">
        <v>42.8</v>
      </c>
      <c r="AK644" s="151">
        <v>100</v>
      </c>
      <c r="AL644" s="151">
        <v>400</v>
      </c>
      <c r="AM644" s="151">
        <v>572</v>
      </c>
      <c r="AN644" s="151">
        <v>0.3</v>
      </c>
      <c r="AO644" s="151">
        <v>1.5</v>
      </c>
      <c r="AP644" s="151">
        <v>-47</v>
      </c>
      <c r="AQ644" s="235"/>
      <c r="AR644" s="178">
        <v>2</v>
      </c>
      <c r="AS644" s="185">
        <v>42370</v>
      </c>
      <c r="AT644" s="179">
        <v>59911</v>
      </c>
      <c r="AU644" s="34" t="s">
        <v>132</v>
      </c>
      <c r="AV644" s="153">
        <v>0.78</v>
      </c>
      <c r="AW644" s="34" t="s">
        <v>20</v>
      </c>
      <c r="AX644" s="34">
        <v>1.2</v>
      </c>
      <c r="AY644" s="34">
        <v>0.01</v>
      </c>
      <c r="AZ644" s="34">
        <v>0</v>
      </c>
      <c r="BA644" s="34">
        <v>43.5</v>
      </c>
      <c r="BB644" s="34">
        <v>-51.3</v>
      </c>
      <c r="BC644" s="34">
        <v>106</v>
      </c>
      <c r="BD644" s="34">
        <v>29</v>
      </c>
      <c r="BE644" s="155">
        <v>1.2E-2</v>
      </c>
      <c r="BF644" s="34">
        <v>12.7</v>
      </c>
      <c r="BG644" s="34">
        <v>3.3</v>
      </c>
      <c r="BH644" s="34">
        <v>1</v>
      </c>
      <c r="BI644" s="34">
        <v>1</v>
      </c>
      <c r="BJ644" s="34">
        <v>99</v>
      </c>
      <c r="BK644" s="34">
        <v>0</v>
      </c>
      <c r="BL644" s="34">
        <v>1</v>
      </c>
      <c r="BM644" s="34">
        <v>0.2</v>
      </c>
      <c r="BN644" s="34">
        <v>336</v>
      </c>
      <c r="BO644" s="34">
        <v>376</v>
      </c>
      <c r="BP644" s="34">
        <v>419</v>
      </c>
      <c r="BQ644" s="34">
        <v>460</v>
      </c>
      <c r="BR644" s="34">
        <v>0</v>
      </c>
      <c r="BS644" s="34">
        <v>1</v>
      </c>
      <c r="BT644" s="453"/>
      <c r="BU644" s="151">
        <v>0.77500000000000002</v>
      </c>
      <c r="BV644" s="151">
        <v>0.84</v>
      </c>
      <c r="BW644" s="151">
        <v>42.8</v>
      </c>
      <c r="BX644" s="151">
        <v>100</v>
      </c>
      <c r="BY644" s="151">
        <v>400</v>
      </c>
      <c r="BZ644" s="151">
        <v>572</v>
      </c>
      <c r="CA644" s="151">
        <v>0.3</v>
      </c>
      <c r="CB644" s="151">
        <v>1.5</v>
      </c>
      <c r="CC644" s="151">
        <v>-47</v>
      </c>
    </row>
    <row r="645" spans="1:81" x14ac:dyDescent="0.25">
      <c r="A645" s="44">
        <f t="shared" si="61"/>
        <v>2016</v>
      </c>
      <c r="B645" s="44" t="str">
        <f t="shared" si="61"/>
        <v>ENERO</v>
      </c>
      <c r="C645" s="44">
        <v>4</v>
      </c>
      <c r="D645" s="44" t="str">
        <f t="shared" si="60"/>
        <v>ENERO 2016 / 3</v>
      </c>
      <c r="E645" s="178">
        <v>3</v>
      </c>
      <c r="F645" s="185">
        <v>42376</v>
      </c>
      <c r="G645" s="179">
        <v>60013</v>
      </c>
      <c r="H645" s="34" t="s">
        <v>130</v>
      </c>
      <c r="I645" s="153">
        <v>0.77829999999999999</v>
      </c>
      <c r="J645" s="34" t="s">
        <v>20</v>
      </c>
      <c r="K645" s="34">
        <v>0.5</v>
      </c>
      <c r="L645" s="34">
        <v>0</v>
      </c>
      <c r="M645" s="34">
        <v>0</v>
      </c>
      <c r="N645" s="34">
        <v>43.5</v>
      </c>
      <c r="O645" s="34">
        <v>-55</v>
      </c>
      <c r="P645" s="34">
        <v>105</v>
      </c>
      <c r="Q645" s="34">
        <v>30</v>
      </c>
      <c r="R645" s="155">
        <v>0</v>
      </c>
      <c r="S645" s="34">
        <v>12.1</v>
      </c>
      <c r="T645" s="34">
        <v>2.91</v>
      </c>
      <c r="U645" s="34">
        <v>1</v>
      </c>
      <c r="V645" s="34">
        <v>1</v>
      </c>
      <c r="W645" s="34">
        <v>100</v>
      </c>
      <c r="X645" s="34">
        <v>0</v>
      </c>
      <c r="Y645" s="34">
        <v>0</v>
      </c>
      <c r="Z645" s="34">
        <v>0.3</v>
      </c>
      <c r="AA645" s="34">
        <v>334</v>
      </c>
      <c r="AB645" s="34">
        <v>364</v>
      </c>
      <c r="AC645" s="34">
        <v>410</v>
      </c>
      <c r="AD645" s="34">
        <v>486</v>
      </c>
      <c r="AE645" s="34">
        <v>1</v>
      </c>
      <c r="AF645" s="34">
        <v>0</v>
      </c>
      <c r="AG645" s="450"/>
      <c r="AH645" s="151">
        <v>0.77500000000000002</v>
      </c>
      <c r="AI645" s="151">
        <v>0.84</v>
      </c>
      <c r="AJ645" s="151">
        <v>42.8</v>
      </c>
      <c r="AK645" s="151">
        <v>100</v>
      </c>
      <c r="AL645" s="151">
        <v>400</v>
      </c>
      <c r="AM645" s="151">
        <v>572</v>
      </c>
      <c r="AN645" s="151">
        <v>0.3</v>
      </c>
      <c r="AO645" s="151">
        <v>1.5</v>
      </c>
      <c r="AP645" s="151">
        <v>-47</v>
      </c>
      <c r="AQ645" s="235"/>
      <c r="AR645" s="178">
        <v>3</v>
      </c>
      <c r="AS645" s="185">
        <v>42374</v>
      </c>
      <c r="AT645" s="179">
        <v>59965</v>
      </c>
      <c r="AU645" s="34" t="s">
        <v>132</v>
      </c>
      <c r="AV645" s="153">
        <v>0.78</v>
      </c>
      <c r="AW645" s="34" t="s">
        <v>20</v>
      </c>
      <c r="AX645" s="34">
        <v>1.2</v>
      </c>
      <c r="AY645" s="34">
        <v>0.01</v>
      </c>
      <c r="AZ645" s="34">
        <v>0</v>
      </c>
      <c r="BA645" s="34">
        <v>43.5</v>
      </c>
      <c r="BB645" s="34">
        <v>-51</v>
      </c>
      <c r="BC645" s="34">
        <v>106</v>
      </c>
      <c r="BD645" s="34">
        <v>29</v>
      </c>
      <c r="BE645" s="155">
        <v>1.0999999999999999E-2</v>
      </c>
      <c r="BF645" s="34">
        <v>12.9</v>
      </c>
      <c r="BG645" s="34">
        <v>3.3</v>
      </c>
      <c r="BH645" s="34">
        <v>1</v>
      </c>
      <c r="BI645" s="34">
        <v>1</v>
      </c>
      <c r="BJ645" s="34">
        <v>99</v>
      </c>
      <c r="BK645" s="34">
        <v>1</v>
      </c>
      <c r="BL645" s="34">
        <v>1</v>
      </c>
      <c r="BM645" s="34">
        <v>0.3</v>
      </c>
      <c r="BN645" s="34">
        <v>336</v>
      </c>
      <c r="BO645" s="34">
        <v>376</v>
      </c>
      <c r="BP645" s="34">
        <v>419</v>
      </c>
      <c r="BQ645" s="34">
        <v>462</v>
      </c>
      <c r="BR645" s="34">
        <v>0</v>
      </c>
      <c r="BS645" s="34">
        <v>1</v>
      </c>
      <c r="BT645" s="453"/>
      <c r="BU645" s="151">
        <v>0.77500000000000002</v>
      </c>
      <c r="BV645" s="151">
        <v>0.84</v>
      </c>
      <c r="BW645" s="151">
        <v>42.8</v>
      </c>
      <c r="BX645" s="151">
        <v>100</v>
      </c>
      <c r="BY645" s="151">
        <v>400</v>
      </c>
      <c r="BZ645" s="151">
        <v>572</v>
      </c>
      <c r="CA645" s="151">
        <v>0.3</v>
      </c>
      <c r="CB645" s="151">
        <v>1.5</v>
      </c>
      <c r="CC645" s="151">
        <v>-47</v>
      </c>
    </row>
    <row r="646" spans="1:81" x14ac:dyDescent="0.25">
      <c r="A646" s="44">
        <f t="shared" si="61"/>
        <v>2016</v>
      </c>
      <c r="B646" s="44" t="str">
        <f t="shared" si="61"/>
        <v>ENERO</v>
      </c>
      <c r="C646" s="44">
        <v>5</v>
      </c>
      <c r="D646" s="44" t="str">
        <f t="shared" si="60"/>
        <v>ENERO 2016 / 4</v>
      </c>
      <c r="E646" s="178">
        <v>4</v>
      </c>
      <c r="F646" s="185">
        <v>42378</v>
      </c>
      <c r="G646" s="179">
        <v>60066</v>
      </c>
      <c r="H646" s="34" t="s">
        <v>131</v>
      </c>
      <c r="I646" s="153">
        <v>0.7792</v>
      </c>
      <c r="J646" s="34" t="s">
        <v>20</v>
      </c>
      <c r="K646" s="34">
        <v>0.5</v>
      </c>
      <c r="L646" s="34">
        <v>0</v>
      </c>
      <c r="M646" s="34">
        <v>0</v>
      </c>
      <c r="N646" s="34">
        <v>43.5</v>
      </c>
      <c r="O646" s="34">
        <v>-54</v>
      </c>
      <c r="P646" s="34">
        <v>105</v>
      </c>
      <c r="Q646" s="34">
        <v>30</v>
      </c>
      <c r="R646" s="155">
        <v>0</v>
      </c>
      <c r="S646" s="34">
        <v>12</v>
      </c>
      <c r="T646" s="34">
        <v>3</v>
      </c>
      <c r="U646" s="34">
        <v>1</v>
      </c>
      <c r="V646" s="34">
        <v>1</v>
      </c>
      <c r="W646" s="34">
        <v>100</v>
      </c>
      <c r="X646" s="34">
        <v>0</v>
      </c>
      <c r="Y646" s="34">
        <v>0</v>
      </c>
      <c r="Z646" s="34">
        <v>0.3</v>
      </c>
      <c r="AA646" s="34">
        <v>334</v>
      </c>
      <c r="AB646" s="34">
        <v>368</v>
      </c>
      <c r="AC646" s="34">
        <v>415</v>
      </c>
      <c r="AD646" s="34">
        <v>486</v>
      </c>
      <c r="AE646" s="34">
        <v>1.5</v>
      </c>
      <c r="AF646" s="34">
        <v>0</v>
      </c>
      <c r="AG646" s="450"/>
      <c r="AH646" s="151">
        <v>0.77500000000000002</v>
      </c>
      <c r="AI646" s="151">
        <v>0.84</v>
      </c>
      <c r="AJ646" s="151">
        <v>42.8</v>
      </c>
      <c r="AK646" s="151">
        <v>100</v>
      </c>
      <c r="AL646" s="151">
        <v>400</v>
      </c>
      <c r="AM646" s="151">
        <v>572</v>
      </c>
      <c r="AN646" s="151">
        <v>0.3</v>
      </c>
      <c r="AO646" s="151">
        <v>1.5</v>
      </c>
      <c r="AP646" s="151">
        <v>-47</v>
      </c>
      <c r="AQ646" s="235"/>
      <c r="AR646" s="178">
        <v>4</v>
      </c>
      <c r="AS646" s="185">
        <v>42377</v>
      </c>
      <c r="AT646" s="179">
        <v>60026</v>
      </c>
      <c r="AU646" s="34" t="s">
        <v>131</v>
      </c>
      <c r="AV646" s="153">
        <v>0.78159999999999996</v>
      </c>
      <c r="AW646" s="34" t="s">
        <v>20</v>
      </c>
      <c r="AX646" s="34">
        <v>1.2</v>
      </c>
      <c r="AY646" s="34">
        <v>0.01</v>
      </c>
      <c r="AZ646" s="34">
        <v>0</v>
      </c>
      <c r="BA646" s="34">
        <v>43.5</v>
      </c>
      <c r="BB646" s="34">
        <v>-49</v>
      </c>
      <c r="BC646" s="34">
        <v>108</v>
      </c>
      <c r="BD646" s="34">
        <v>29</v>
      </c>
      <c r="BE646" s="155">
        <v>1.2E-2</v>
      </c>
      <c r="BF646" s="34">
        <v>12.8</v>
      </c>
      <c r="BG646" s="34">
        <v>3.5</v>
      </c>
      <c r="BH646" s="34">
        <v>1</v>
      </c>
      <c r="BI646" s="34">
        <v>1</v>
      </c>
      <c r="BJ646" s="34">
        <v>99</v>
      </c>
      <c r="BK646" s="34">
        <v>1</v>
      </c>
      <c r="BL646" s="34">
        <v>1</v>
      </c>
      <c r="BM646" s="34">
        <v>0.2</v>
      </c>
      <c r="BN646" s="34">
        <v>357</v>
      </c>
      <c r="BO646" s="34">
        <v>383</v>
      </c>
      <c r="BP646" s="34">
        <v>431</v>
      </c>
      <c r="BQ646" s="34">
        <v>468</v>
      </c>
      <c r="BR646" s="34">
        <v>0</v>
      </c>
      <c r="BS646" s="34">
        <v>1</v>
      </c>
      <c r="BT646" s="453"/>
      <c r="BU646" s="151">
        <v>0.77500000000000002</v>
      </c>
      <c r="BV646" s="151">
        <v>0.84</v>
      </c>
      <c r="BW646" s="151">
        <v>42.8</v>
      </c>
      <c r="BX646" s="151">
        <v>100</v>
      </c>
      <c r="BY646" s="151">
        <v>400</v>
      </c>
      <c r="BZ646" s="151">
        <v>572</v>
      </c>
      <c r="CA646" s="151">
        <v>0.3</v>
      </c>
      <c r="CB646" s="151">
        <v>1.5</v>
      </c>
      <c r="CC646" s="151">
        <v>-47</v>
      </c>
    </row>
    <row r="647" spans="1:81" x14ac:dyDescent="0.25">
      <c r="A647" s="44">
        <f t="shared" si="61"/>
        <v>2016</v>
      </c>
      <c r="B647" s="44" t="str">
        <f t="shared" si="61"/>
        <v>ENERO</v>
      </c>
      <c r="C647" s="44">
        <v>6</v>
      </c>
      <c r="D647" s="44" t="str">
        <f t="shared" si="60"/>
        <v>ENERO 2016 / 5</v>
      </c>
      <c r="E647" s="178">
        <v>5</v>
      </c>
      <c r="F647" s="185">
        <v>42379</v>
      </c>
      <c r="G647" s="179">
        <v>60085</v>
      </c>
      <c r="H647" s="34" t="s">
        <v>130</v>
      </c>
      <c r="I647" s="153">
        <v>0.77880000000000005</v>
      </c>
      <c r="J647" s="34" t="s">
        <v>20</v>
      </c>
      <c r="K647" s="34">
        <v>0.5</v>
      </c>
      <c r="L647" s="34">
        <v>0</v>
      </c>
      <c r="M647" s="34">
        <v>0</v>
      </c>
      <c r="N647" s="34">
        <v>43.5</v>
      </c>
      <c r="O647" s="34">
        <v>-54</v>
      </c>
      <c r="P647" s="34">
        <v>105</v>
      </c>
      <c r="Q647" s="34">
        <v>30</v>
      </c>
      <c r="R647" s="155">
        <v>0</v>
      </c>
      <c r="S647" s="34">
        <v>12.1</v>
      </c>
      <c r="T647" s="34">
        <v>3.01</v>
      </c>
      <c r="U647" s="34">
        <v>1</v>
      </c>
      <c r="V647" s="34">
        <v>1</v>
      </c>
      <c r="W647" s="34">
        <v>100</v>
      </c>
      <c r="X647" s="34">
        <v>0</v>
      </c>
      <c r="Y647" s="34">
        <v>0</v>
      </c>
      <c r="Z647" s="34">
        <v>0.3</v>
      </c>
      <c r="AA647" s="34">
        <v>332</v>
      </c>
      <c r="AB647" s="34">
        <v>365</v>
      </c>
      <c r="AC647" s="34">
        <v>411</v>
      </c>
      <c r="AD647" s="34">
        <v>480</v>
      </c>
      <c r="AE647" s="34">
        <v>1.5</v>
      </c>
      <c r="AF647" s="34">
        <v>0</v>
      </c>
      <c r="AG647" s="450"/>
      <c r="AH647" s="151">
        <v>0.77500000000000002</v>
      </c>
      <c r="AI647" s="151">
        <v>0.84</v>
      </c>
      <c r="AJ647" s="151">
        <v>42.8</v>
      </c>
      <c r="AK647" s="151">
        <v>100</v>
      </c>
      <c r="AL647" s="151">
        <v>400</v>
      </c>
      <c r="AM647" s="151">
        <v>572</v>
      </c>
      <c r="AN647" s="151">
        <v>0.3</v>
      </c>
      <c r="AO647" s="151">
        <v>1.5</v>
      </c>
      <c r="AP647" s="151">
        <v>-47</v>
      </c>
      <c r="AQ647" s="235"/>
      <c r="AR647" s="178">
        <v>5</v>
      </c>
      <c r="AS647" s="185">
        <v>42378</v>
      </c>
      <c r="AT647" s="179">
        <v>60065</v>
      </c>
      <c r="AU647" s="34" t="s">
        <v>156</v>
      </c>
      <c r="AV647" s="153">
        <v>0.78090000000000004</v>
      </c>
      <c r="AW647" s="34" t="s">
        <v>20</v>
      </c>
      <c r="AX647" s="34">
        <v>1.2</v>
      </c>
      <c r="AY647" s="34">
        <v>0.01</v>
      </c>
      <c r="AZ647" s="34">
        <v>0</v>
      </c>
      <c r="BA647" s="34">
        <v>43.5</v>
      </c>
      <c r="BB647" s="34">
        <v>-50</v>
      </c>
      <c r="BC647" s="34">
        <v>106</v>
      </c>
      <c r="BD647" s="34">
        <v>29</v>
      </c>
      <c r="BE647" s="155">
        <v>1.2E-2</v>
      </c>
      <c r="BF647" s="34">
        <v>12.9</v>
      </c>
      <c r="BG647" s="34">
        <v>3.4</v>
      </c>
      <c r="BH647" s="34">
        <v>1</v>
      </c>
      <c r="BI647" s="34">
        <v>1</v>
      </c>
      <c r="BJ647" s="34">
        <v>99</v>
      </c>
      <c r="BK647" s="34">
        <v>1</v>
      </c>
      <c r="BL647" s="34">
        <v>1</v>
      </c>
      <c r="BM647" s="34">
        <v>0.3</v>
      </c>
      <c r="BN647" s="34">
        <v>338</v>
      </c>
      <c r="BO647" s="34">
        <v>378</v>
      </c>
      <c r="BP647" s="34">
        <v>423</v>
      </c>
      <c r="BQ647" s="34">
        <v>466</v>
      </c>
      <c r="BR647" s="34">
        <v>0</v>
      </c>
      <c r="BS647" s="34">
        <v>1</v>
      </c>
      <c r="BT647" s="453"/>
      <c r="BU647" s="151">
        <v>0.77500000000000002</v>
      </c>
      <c r="BV647" s="151">
        <v>0.84</v>
      </c>
      <c r="BW647" s="151">
        <v>42.8</v>
      </c>
      <c r="BX647" s="151">
        <v>100</v>
      </c>
      <c r="BY647" s="151">
        <v>400</v>
      </c>
      <c r="BZ647" s="151">
        <v>572</v>
      </c>
      <c r="CA647" s="151">
        <v>0.3</v>
      </c>
      <c r="CB647" s="151">
        <v>1.5</v>
      </c>
      <c r="CC647" s="151">
        <v>-47</v>
      </c>
    </row>
    <row r="648" spans="1:81" x14ac:dyDescent="0.25">
      <c r="A648" s="44">
        <f t="shared" si="61"/>
        <v>2016</v>
      </c>
      <c r="B648" s="44" t="str">
        <f t="shared" si="61"/>
        <v>ENERO</v>
      </c>
      <c r="C648" s="44">
        <v>7</v>
      </c>
      <c r="D648" s="44" t="str">
        <f t="shared" si="60"/>
        <v>ENERO 2016 / 6</v>
      </c>
      <c r="E648" s="178">
        <v>6</v>
      </c>
      <c r="F648" s="185">
        <v>42382</v>
      </c>
      <c r="G648" s="179">
        <v>60137</v>
      </c>
      <c r="H648" s="34" t="s">
        <v>132</v>
      </c>
      <c r="I648" s="153">
        <v>0.78</v>
      </c>
      <c r="J648" s="34" t="s">
        <v>20</v>
      </c>
      <c r="K648" s="34">
        <v>0.5</v>
      </c>
      <c r="L648" s="34">
        <v>0</v>
      </c>
      <c r="M648" s="34">
        <v>0</v>
      </c>
      <c r="N648" s="34">
        <v>43.5</v>
      </c>
      <c r="O648" s="34">
        <v>-54</v>
      </c>
      <c r="P648" s="34">
        <v>106</v>
      </c>
      <c r="Q648" s="34">
        <v>30</v>
      </c>
      <c r="R648" s="155">
        <v>0</v>
      </c>
      <c r="S648" s="34">
        <v>12.1</v>
      </c>
      <c r="T648" s="34">
        <v>3.1</v>
      </c>
      <c r="U648" s="34">
        <v>1</v>
      </c>
      <c r="V648" s="34">
        <v>1</v>
      </c>
      <c r="W648" s="34">
        <v>100</v>
      </c>
      <c r="X648" s="34">
        <v>0</v>
      </c>
      <c r="Y648" s="34">
        <v>0</v>
      </c>
      <c r="Z648" s="34">
        <v>0.3</v>
      </c>
      <c r="AA648" s="34">
        <v>335</v>
      </c>
      <c r="AB648" s="34">
        <v>368</v>
      </c>
      <c r="AC648" s="34">
        <v>418</v>
      </c>
      <c r="AD648" s="34">
        <v>486</v>
      </c>
      <c r="AE648" s="34">
        <v>1.5</v>
      </c>
      <c r="AF648" s="34">
        <v>0</v>
      </c>
      <c r="AG648" s="450"/>
      <c r="AH648" s="151">
        <v>0.77500000000000002</v>
      </c>
      <c r="AI648" s="151">
        <v>0.84</v>
      </c>
      <c r="AJ648" s="151">
        <v>42.8</v>
      </c>
      <c r="AK648" s="151">
        <v>100</v>
      </c>
      <c r="AL648" s="151">
        <v>400</v>
      </c>
      <c r="AM648" s="151">
        <v>572</v>
      </c>
      <c r="AN648" s="151">
        <v>0.3</v>
      </c>
      <c r="AO648" s="151">
        <v>1.5</v>
      </c>
      <c r="AP648" s="151">
        <v>-47</v>
      </c>
      <c r="AQ648" s="235"/>
      <c r="AR648" s="178">
        <v>6</v>
      </c>
      <c r="AS648" s="185">
        <v>42378</v>
      </c>
      <c r="AT648" s="179">
        <v>60054</v>
      </c>
      <c r="AU648" s="34" t="s">
        <v>132</v>
      </c>
      <c r="AV648" s="153">
        <v>0.78180000000000005</v>
      </c>
      <c r="AW648" s="34" t="s">
        <v>20</v>
      </c>
      <c r="AX648" s="34">
        <v>1.2</v>
      </c>
      <c r="AY648" s="34">
        <v>0.01</v>
      </c>
      <c r="AZ648" s="34">
        <v>0</v>
      </c>
      <c r="BA648" s="34">
        <v>43.5</v>
      </c>
      <c r="BB648" s="34">
        <v>-49</v>
      </c>
      <c r="BC648" s="34">
        <v>108</v>
      </c>
      <c r="BD648" s="34">
        <v>29</v>
      </c>
      <c r="BE648" s="155">
        <v>1.2E-2</v>
      </c>
      <c r="BF648" s="34">
        <v>12.8</v>
      </c>
      <c r="BG648" s="34">
        <v>3.5</v>
      </c>
      <c r="BH648" s="34">
        <v>1</v>
      </c>
      <c r="BI648" s="34">
        <v>1</v>
      </c>
      <c r="BJ648" s="34">
        <v>99</v>
      </c>
      <c r="BK648" s="34">
        <v>1</v>
      </c>
      <c r="BL648" s="34">
        <v>1</v>
      </c>
      <c r="BM648" s="34">
        <v>0.2</v>
      </c>
      <c r="BN648" s="34">
        <v>344</v>
      </c>
      <c r="BO648" s="34">
        <v>383</v>
      </c>
      <c r="BP648" s="34">
        <v>430</v>
      </c>
      <c r="BQ648" s="34">
        <v>467</v>
      </c>
      <c r="BR648" s="34">
        <v>0</v>
      </c>
      <c r="BS648" s="34">
        <v>1</v>
      </c>
      <c r="BT648" s="453"/>
      <c r="BU648" s="151">
        <v>0.77500000000000002</v>
      </c>
      <c r="BV648" s="151">
        <v>0.84</v>
      </c>
      <c r="BW648" s="151">
        <v>42.8</v>
      </c>
      <c r="BX648" s="151">
        <v>100</v>
      </c>
      <c r="BY648" s="151">
        <v>400</v>
      </c>
      <c r="BZ648" s="151">
        <v>572</v>
      </c>
      <c r="CA648" s="151">
        <v>0.3</v>
      </c>
      <c r="CB648" s="151">
        <v>1.5</v>
      </c>
      <c r="CC648" s="151">
        <v>-47</v>
      </c>
    </row>
    <row r="649" spans="1:81" x14ac:dyDescent="0.25">
      <c r="A649" s="44">
        <f t="shared" si="61"/>
        <v>2016</v>
      </c>
      <c r="B649" s="44" t="str">
        <f t="shared" si="61"/>
        <v>ENERO</v>
      </c>
      <c r="C649" s="44">
        <v>8</v>
      </c>
      <c r="D649" s="44" t="str">
        <f t="shared" si="60"/>
        <v>ENERO 2016 / 7</v>
      </c>
      <c r="E649" s="178">
        <v>7</v>
      </c>
      <c r="F649" s="185">
        <v>42384</v>
      </c>
      <c r="G649" s="179">
        <v>60195</v>
      </c>
      <c r="H649" s="34" t="s">
        <v>130</v>
      </c>
      <c r="I649" s="153">
        <v>0.78</v>
      </c>
      <c r="J649" s="34" t="s">
        <v>20</v>
      </c>
      <c r="K649" s="34">
        <v>0.5</v>
      </c>
      <c r="L649" s="34">
        <v>0</v>
      </c>
      <c r="M649" s="34">
        <v>0</v>
      </c>
      <c r="N649" s="34">
        <v>49.8</v>
      </c>
      <c r="O649" s="34">
        <v>-54</v>
      </c>
      <c r="P649" s="34">
        <v>104</v>
      </c>
      <c r="Q649" s="34">
        <v>30</v>
      </c>
      <c r="R649" s="155">
        <v>0</v>
      </c>
      <c r="S649" s="34">
        <v>12.1</v>
      </c>
      <c r="T649" s="34">
        <v>3.1</v>
      </c>
      <c r="U649" s="34">
        <v>1</v>
      </c>
      <c r="V649" s="34">
        <v>1</v>
      </c>
      <c r="W649" s="34">
        <v>100</v>
      </c>
      <c r="X649" s="34">
        <v>0</v>
      </c>
      <c r="Y649" s="34">
        <v>0</v>
      </c>
      <c r="Z649" s="34">
        <v>0.3</v>
      </c>
      <c r="AA649" s="34">
        <v>336</v>
      </c>
      <c r="AB649" s="34">
        <v>368</v>
      </c>
      <c r="AC649" s="34">
        <v>419</v>
      </c>
      <c r="AD649" s="34">
        <v>487</v>
      </c>
      <c r="AE649" s="34">
        <v>1.5</v>
      </c>
      <c r="AF649" s="34">
        <v>0</v>
      </c>
      <c r="AG649" s="450"/>
      <c r="AH649" s="151">
        <v>0.77500000000000002</v>
      </c>
      <c r="AI649" s="151">
        <v>0.84</v>
      </c>
      <c r="AJ649" s="151">
        <v>42.8</v>
      </c>
      <c r="AK649" s="151">
        <v>100</v>
      </c>
      <c r="AL649" s="151">
        <v>400</v>
      </c>
      <c r="AM649" s="151">
        <v>572</v>
      </c>
      <c r="AN649" s="151">
        <v>0.3</v>
      </c>
      <c r="AO649" s="151">
        <v>1.5</v>
      </c>
      <c r="AP649" s="151">
        <v>-47</v>
      </c>
      <c r="AQ649" s="235"/>
      <c r="AR649" s="178">
        <v>7</v>
      </c>
      <c r="AS649" s="185">
        <v>42381</v>
      </c>
      <c r="AT649" s="179">
        <v>60102</v>
      </c>
      <c r="AU649" s="34" t="s">
        <v>131</v>
      </c>
      <c r="AV649" s="153">
        <v>0.78210000000000002</v>
      </c>
      <c r="AW649" s="34" t="s">
        <v>20</v>
      </c>
      <c r="AX649" s="34">
        <v>1.2</v>
      </c>
      <c r="AY649" s="34">
        <v>0.01</v>
      </c>
      <c r="AZ649" s="34">
        <v>0</v>
      </c>
      <c r="BA649" s="34">
        <v>43.5</v>
      </c>
      <c r="BB649" s="34">
        <v>-48</v>
      </c>
      <c r="BC649" s="34">
        <v>108</v>
      </c>
      <c r="BD649" s="34">
        <v>29</v>
      </c>
      <c r="BE649" s="155">
        <v>1.2E-2</v>
      </c>
      <c r="BF649" s="34">
        <v>12.8</v>
      </c>
      <c r="BG649" s="34">
        <v>3.6</v>
      </c>
      <c r="BH649" s="34">
        <v>1</v>
      </c>
      <c r="BI649" s="34">
        <v>1</v>
      </c>
      <c r="BJ649" s="34">
        <v>99</v>
      </c>
      <c r="BK649" s="34">
        <v>1</v>
      </c>
      <c r="BL649" s="34">
        <v>1</v>
      </c>
      <c r="BM649" s="34">
        <v>0.2</v>
      </c>
      <c r="BN649" s="34">
        <v>342</v>
      </c>
      <c r="BO649" s="34">
        <v>383</v>
      </c>
      <c r="BP649" s="34">
        <v>428</v>
      </c>
      <c r="BQ649" s="34">
        <v>469</v>
      </c>
      <c r="BR649" s="34">
        <v>0</v>
      </c>
      <c r="BS649" s="34">
        <v>1</v>
      </c>
      <c r="BT649" s="453"/>
      <c r="BU649" s="151">
        <v>0.77500000000000002</v>
      </c>
      <c r="BV649" s="151">
        <v>0.84</v>
      </c>
      <c r="BW649" s="151">
        <v>42.8</v>
      </c>
      <c r="BX649" s="151">
        <v>100</v>
      </c>
      <c r="BY649" s="151">
        <v>400</v>
      </c>
      <c r="BZ649" s="151">
        <v>572</v>
      </c>
      <c r="CA649" s="151">
        <v>0.3</v>
      </c>
      <c r="CB649" s="151">
        <v>1.5</v>
      </c>
      <c r="CC649" s="151">
        <v>-47</v>
      </c>
    </row>
    <row r="650" spans="1:81" x14ac:dyDescent="0.25">
      <c r="A650" s="44">
        <f t="shared" si="61"/>
        <v>2016</v>
      </c>
      <c r="B650" s="44" t="str">
        <f t="shared" si="61"/>
        <v>ENERO</v>
      </c>
      <c r="C650" s="44">
        <v>9</v>
      </c>
      <c r="D650" s="44" t="str">
        <f t="shared" si="60"/>
        <v>ENERO 2016 / 8</v>
      </c>
      <c r="E650" s="178">
        <v>8</v>
      </c>
      <c r="F650" s="185">
        <v>42386</v>
      </c>
      <c r="G650" s="179">
        <v>60252</v>
      </c>
      <c r="H650" s="34" t="s">
        <v>131</v>
      </c>
      <c r="I650" s="153">
        <v>0.78</v>
      </c>
      <c r="J650" s="34" t="s">
        <v>20</v>
      </c>
      <c r="K650" s="34">
        <v>0.5</v>
      </c>
      <c r="L650" s="34">
        <v>0</v>
      </c>
      <c r="M650" s="34">
        <v>0</v>
      </c>
      <c r="N650" s="34">
        <v>43.5</v>
      </c>
      <c r="O650" s="34">
        <v>-53</v>
      </c>
      <c r="P650" s="34">
        <v>105</v>
      </c>
      <c r="Q650" s="34">
        <v>30</v>
      </c>
      <c r="R650" s="155">
        <v>0</v>
      </c>
      <c r="S650" s="34">
        <v>12.1</v>
      </c>
      <c r="T650" s="34">
        <v>3.1</v>
      </c>
      <c r="U650" s="34">
        <v>1</v>
      </c>
      <c r="V650" s="34">
        <v>1</v>
      </c>
      <c r="W650" s="34">
        <v>100</v>
      </c>
      <c r="X650" s="34">
        <v>0</v>
      </c>
      <c r="Y650" s="34">
        <v>0</v>
      </c>
      <c r="Z650" s="34">
        <v>0.3</v>
      </c>
      <c r="AA650" s="34">
        <v>336</v>
      </c>
      <c r="AB650" s="34">
        <v>370</v>
      </c>
      <c r="AC650" s="34">
        <v>423</v>
      </c>
      <c r="AD650" s="34">
        <v>490</v>
      </c>
      <c r="AE650" s="34">
        <v>1.5</v>
      </c>
      <c r="AF650" s="34">
        <v>0</v>
      </c>
      <c r="AG650" s="450"/>
      <c r="AH650" s="151">
        <v>0.77500000000000002</v>
      </c>
      <c r="AI650" s="151">
        <v>0.84</v>
      </c>
      <c r="AJ650" s="151">
        <v>42.8</v>
      </c>
      <c r="AK650" s="151">
        <v>100</v>
      </c>
      <c r="AL650" s="151">
        <v>400</v>
      </c>
      <c r="AM650" s="151">
        <v>572</v>
      </c>
      <c r="AN650" s="151">
        <v>0.3</v>
      </c>
      <c r="AO650" s="151">
        <v>1.5</v>
      </c>
      <c r="AP650" s="151">
        <v>-47</v>
      </c>
      <c r="AQ650" s="235"/>
      <c r="AR650" s="178">
        <v>8</v>
      </c>
      <c r="AS650" s="185">
        <v>42382</v>
      </c>
      <c r="AT650" s="179">
        <v>60132</v>
      </c>
      <c r="AU650" s="34" t="s">
        <v>132</v>
      </c>
      <c r="AV650" s="153">
        <v>0.78100000000000003</v>
      </c>
      <c r="AW650" s="34" t="s">
        <v>20</v>
      </c>
      <c r="AX650" s="34">
        <v>1.2</v>
      </c>
      <c r="AY650" s="34">
        <v>0.01</v>
      </c>
      <c r="AZ650" s="34">
        <v>0</v>
      </c>
      <c r="BA650" s="34">
        <v>43.5</v>
      </c>
      <c r="BB650" s="34">
        <v>-50</v>
      </c>
      <c r="BC650" s="34">
        <v>106</v>
      </c>
      <c r="BD650" s="34">
        <v>29</v>
      </c>
      <c r="BE650" s="155">
        <v>1.2E-2</v>
      </c>
      <c r="BF650" s="34">
        <v>12.9</v>
      </c>
      <c r="BG650" s="34">
        <v>3.5</v>
      </c>
      <c r="BH650" s="34">
        <v>1</v>
      </c>
      <c r="BI650" s="34">
        <v>1</v>
      </c>
      <c r="BJ650" s="34">
        <v>99</v>
      </c>
      <c r="BK650" s="34">
        <v>1</v>
      </c>
      <c r="BL650" s="34">
        <v>1</v>
      </c>
      <c r="BM650" s="34">
        <v>0.2</v>
      </c>
      <c r="BN650" s="34">
        <v>340</v>
      </c>
      <c r="BO650" s="34">
        <v>379</v>
      </c>
      <c r="BP650" s="34">
        <v>423</v>
      </c>
      <c r="BQ650" s="34">
        <v>462</v>
      </c>
      <c r="BR650" s="34">
        <v>0</v>
      </c>
      <c r="BS650" s="34">
        <v>1</v>
      </c>
      <c r="BT650" s="453"/>
      <c r="BU650" s="151">
        <v>0.77500000000000002</v>
      </c>
      <c r="BV650" s="151">
        <v>0.84</v>
      </c>
      <c r="BW650" s="151">
        <v>42.8</v>
      </c>
      <c r="BX650" s="151">
        <v>100</v>
      </c>
      <c r="BY650" s="151">
        <v>400</v>
      </c>
      <c r="BZ650" s="151">
        <v>572</v>
      </c>
      <c r="CA650" s="151">
        <v>0.3</v>
      </c>
      <c r="CB650" s="151">
        <v>1.5</v>
      </c>
      <c r="CC650" s="151">
        <v>-47</v>
      </c>
    </row>
    <row r="651" spans="1:81" x14ac:dyDescent="0.25">
      <c r="A651" s="44">
        <f t="shared" si="61"/>
        <v>2016</v>
      </c>
      <c r="B651" s="44" t="str">
        <f t="shared" si="61"/>
        <v>ENERO</v>
      </c>
      <c r="C651" s="44">
        <v>10</v>
      </c>
      <c r="D651" s="44" t="str">
        <f t="shared" si="60"/>
        <v>ENERO 2016 / 9</v>
      </c>
      <c r="E651" s="178">
        <v>9</v>
      </c>
      <c r="F651" s="185">
        <v>42388</v>
      </c>
      <c r="G651" s="179">
        <v>60290</v>
      </c>
      <c r="H651" s="34" t="s">
        <v>130</v>
      </c>
      <c r="I651" s="153">
        <v>0.78</v>
      </c>
      <c r="J651" s="34" t="s">
        <v>20</v>
      </c>
      <c r="K651" s="34">
        <v>0.5</v>
      </c>
      <c r="L651" s="34">
        <v>0</v>
      </c>
      <c r="M651" s="34">
        <v>0</v>
      </c>
      <c r="N651" s="34">
        <v>43.5</v>
      </c>
      <c r="O651" s="34">
        <v>-54.5</v>
      </c>
      <c r="P651" s="34">
        <v>105</v>
      </c>
      <c r="Q651" s="34">
        <v>30</v>
      </c>
      <c r="R651" s="155">
        <v>0</v>
      </c>
      <c r="S651" s="34">
        <v>12.1</v>
      </c>
      <c r="T651" s="34">
        <v>3</v>
      </c>
      <c r="U651" s="34">
        <v>1</v>
      </c>
      <c r="V651" s="34">
        <v>1</v>
      </c>
      <c r="W651" s="34">
        <v>100</v>
      </c>
      <c r="X651" s="34">
        <v>0</v>
      </c>
      <c r="Y651" s="34">
        <v>0</v>
      </c>
      <c r="Z651" s="34">
        <v>0.3</v>
      </c>
      <c r="AA651" s="34">
        <v>336</v>
      </c>
      <c r="AB651" s="34">
        <v>366</v>
      </c>
      <c r="AC651" s="34">
        <v>414</v>
      </c>
      <c r="AD651" s="34">
        <v>484</v>
      </c>
      <c r="AE651" s="34">
        <v>1.5</v>
      </c>
      <c r="AF651" s="34">
        <v>0</v>
      </c>
      <c r="AG651" s="450"/>
      <c r="AH651" s="151">
        <v>0.77500000000000002</v>
      </c>
      <c r="AI651" s="151">
        <v>0.84</v>
      </c>
      <c r="AJ651" s="151">
        <v>42.8</v>
      </c>
      <c r="AK651" s="151">
        <v>100</v>
      </c>
      <c r="AL651" s="151">
        <v>400</v>
      </c>
      <c r="AM651" s="151">
        <v>572</v>
      </c>
      <c r="AN651" s="151">
        <v>0.3</v>
      </c>
      <c r="AO651" s="151">
        <v>1.5</v>
      </c>
      <c r="AP651" s="151">
        <v>-47</v>
      </c>
      <c r="AQ651" s="235"/>
      <c r="AR651" s="178">
        <v>9</v>
      </c>
      <c r="AS651" s="185">
        <v>42386</v>
      </c>
      <c r="AT651" s="179">
        <v>60239</v>
      </c>
      <c r="AU651" s="34" t="s">
        <v>132</v>
      </c>
      <c r="AV651" s="153">
        <v>0.78259999999999996</v>
      </c>
      <c r="AW651" s="34" t="s">
        <v>20</v>
      </c>
      <c r="AX651" s="34">
        <v>1.2</v>
      </c>
      <c r="AY651" s="34">
        <v>0.01</v>
      </c>
      <c r="AZ651" s="181">
        <v>0</v>
      </c>
      <c r="BA651" s="34">
        <v>43.5</v>
      </c>
      <c r="BB651" s="34">
        <v>-48.5</v>
      </c>
      <c r="BC651" s="34">
        <v>106</v>
      </c>
      <c r="BD651" s="34">
        <v>29</v>
      </c>
      <c r="BE651" s="155">
        <v>1.2E-2</v>
      </c>
      <c r="BF651" s="34">
        <v>12.8</v>
      </c>
      <c r="BG651" s="34">
        <v>3.6</v>
      </c>
      <c r="BH651" s="34">
        <v>1</v>
      </c>
      <c r="BI651" s="34">
        <v>1</v>
      </c>
      <c r="BJ651" s="34">
        <v>99</v>
      </c>
      <c r="BK651" s="34">
        <v>1</v>
      </c>
      <c r="BL651" s="34">
        <v>1</v>
      </c>
      <c r="BM651" s="34">
        <v>0.2</v>
      </c>
      <c r="BN651" s="34">
        <v>340</v>
      </c>
      <c r="BO651" s="34">
        <v>381</v>
      </c>
      <c r="BP651" s="34">
        <v>426</v>
      </c>
      <c r="BQ651" s="34">
        <v>471</v>
      </c>
      <c r="BR651" s="34">
        <v>0</v>
      </c>
      <c r="BS651" s="34">
        <v>1</v>
      </c>
      <c r="BT651" s="453"/>
      <c r="BU651" s="151">
        <v>0.77500000000000002</v>
      </c>
      <c r="BV651" s="151">
        <v>0.84</v>
      </c>
      <c r="BW651" s="151">
        <v>42.8</v>
      </c>
      <c r="BX651" s="151">
        <v>100</v>
      </c>
      <c r="BY651" s="151">
        <v>400</v>
      </c>
      <c r="BZ651" s="151">
        <v>572</v>
      </c>
      <c r="CA651" s="151">
        <v>0.3</v>
      </c>
      <c r="CB651" s="151">
        <v>1.5</v>
      </c>
      <c r="CC651" s="151">
        <v>-47</v>
      </c>
    </row>
    <row r="652" spans="1:81" x14ac:dyDescent="0.25">
      <c r="A652" s="44">
        <f t="shared" si="61"/>
        <v>2016</v>
      </c>
      <c r="B652" s="44" t="str">
        <f t="shared" si="61"/>
        <v>ENERO</v>
      </c>
      <c r="C652" s="44">
        <v>11</v>
      </c>
      <c r="D652" s="44" t="str">
        <f t="shared" si="60"/>
        <v>ENERO 2016 / 10</v>
      </c>
      <c r="E652" s="178">
        <v>10</v>
      </c>
      <c r="F652" s="185">
        <v>42389</v>
      </c>
      <c r="G652" s="179">
        <v>60323</v>
      </c>
      <c r="H652" s="34" t="s">
        <v>132</v>
      </c>
      <c r="I652" s="153">
        <v>0.78129999999999999</v>
      </c>
      <c r="J652" s="34" t="s">
        <v>20</v>
      </c>
      <c r="K652" s="34">
        <v>0.5</v>
      </c>
      <c r="L652" s="34">
        <v>0</v>
      </c>
      <c r="M652" s="34">
        <v>0</v>
      </c>
      <c r="N652" s="34">
        <v>43.5</v>
      </c>
      <c r="O652" s="34">
        <v>-52.5</v>
      </c>
      <c r="P652" s="34">
        <v>105</v>
      </c>
      <c r="Q652" s="34">
        <v>30</v>
      </c>
      <c r="R652" s="155">
        <v>0</v>
      </c>
      <c r="S652" s="34">
        <v>12.1</v>
      </c>
      <c r="T652" s="34">
        <v>3.2</v>
      </c>
      <c r="U652" s="34">
        <v>1</v>
      </c>
      <c r="V652" s="34">
        <v>1</v>
      </c>
      <c r="W652" s="34">
        <v>100</v>
      </c>
      <c r="X652" s="34">
        <v>0</v>
      </c>
      <c r="Y652" s="34">
        <v>0</v>
      </c>
      <c r="Z652" s="34">
        <v>0.3</v>
      </c>
      <c r="AA652" s="34">
        <v>336</v>
      </c>
      <c r="AB652" s="34">
        <v>372</v>
      </c>
      <c r="AC652" s="34">
        <v>424</v>
      </c>
      <c r="AD652" s="34">
        <v>488</v>
      </c>
      <c r="AE652" s="34">
        <v>1.5</v>
      </c>
      <c r="AF652" s="34">
        <v>0</v>
      </c>
      <c r="AG652" s="450"/>
      <c r="AH652" s="151">
        <v>0.77500000000000002</v>
      </c>
      <c r="AI652" s="151">
        <v>0.84</v>
      </c>
      <c r="AJ652" s="151">
        <v>42.8</v>
      </c>
      <c r="AK652" s="151">
        <v>100</v>
      </c>
      <c r="AL652" s="151">
        <v>400</v>
      </c>
      <c r="AM652" s="151">
        <v>572</v>
      </c>
      <c r="AN652" s="151">
        <v>0.3</v>
      </c>
      <c r="AO652" s="151">
        <v>1.5</v>
      </c>
      <c r="AP652" s="151">
        <v>-47</v>
      </c>
      <c r="AQ652" s="235"/>
      <c r="AR652" s="178">
        <v>10</v>
      </c>
      <c r="AS652" s="185">
        <v>42389</v>
      </c>
      <c r="AT652" s="179">
        <v>60305</v>
      </c>
      <c r="AU652" s="34" t="s">
        <v>132</v>
      </c>
      <c r="AV652" s="153">
        <v>0.78220000000000001</v>
      </c>
      <c r="AW652" s="34" t="s">
        <v>20</v>
      </c>
      <c r="AX652" s="34">
        <v>1.2</v>
      </c>
      <c r="AY652" s="34">
        <v>0.01</v>
      </c>
      <c r="AZ652" s="34">
        <v>0</v>
      </c>
      <c r="BA652" s="34">
        <v>43.5</v>
      </c>
      <c r="BB652" s="34">
        <v>-48.5</v>
      </c>
      <c r="BC652" s="34">
        <v>111</v>
      </c>
      <c r="BD652" s="34">
        <v>29</v>
      </c>
      <c r="BE652" s="155">
        <v>1.2E-2</v>
      </c>
      <c r="BF652" s="34">
        <v>12.8</v>
      </c>
      <c r="BG652" s="34">
        <v>3.6</v>
      </c>
      <c r="BH652" s="34">
        <v>1</v>
      </c>
      <c r="BI652" s="34">
        <v>1</v>
      </c>
      <c r="BJ652" s="34">
        <v>99</v>
      </c>
      <c r="BK652" s="34">
        <v>1</v>
      </c>
      <c r="BL652" s="34">
        <v>1</v>
      </c>
      <c r="BM652" s="34">
        <v>0.2</v>
      </c>
      <c r="BN652" s="34">
        <v>343</v>
      </c>
      <c r="BO652" s="34">
        <v>385</v>
      </c>
      <c r="BP652" s="34">
        <v>435</v>
      </c>
      <c r="BQ652" s="34">
        <v>475</v>
      </c>
      <c r="BR652" s="34">
        <v>0</v>
      </c>
      <c r="BS652" s="34">
        <v>1</v>
      </c>
      <c r="BT652" s="453"/>
      <c r="BU652" s="151">
        <v>0.77500000000000002</v>
      </c>
      <c r="BV652" s="151">
        <v>0.84</v>
      </c>
      <c r="BW652" s="151">
        <v>42.8</v>
      </c>
      <c r="BX652" s="151">
        <v>100</v>
      </c>
      <c r="BY652" s="151">
        <v>400</v>
      </c>
      <c r="BZ652" s="151">
        <v>572</v>
      </c>
      <c r="CA652" s="151">
        <v>0.3</v>
      </c>
      <c r="CB652" s="151">
        <v>1.5</v>
      </c>
      <c r="CC652" s="151">
        <v>-47</v>
      </c>
    </row>
    <row r="653" spans="1:81" x14ac:dyDescent="0.25">
      <c r="A653" s="44">
        <f t="shared" si="61"/>
        <v>2016</v>
      </c>
      <c r="B653" s="44" t="str">
        <f t="shared" si="61"/>
        <v>ENERO</v>
      </c>
      <c r="C653" s="44">
        <v>12</v>
      </c>
      <c r="D653" s="44" t="str">
        <f t="shared" si="60"/>
        <v>ENERO 2016 / 11</v>
      </c>
      <c r="E653" s="178">
        <v>11</v>
      </c>
      <c r="F653" s="185">
        <v>42394</v>
      </c>
      <c r="G653" s="179">
        <v>60404</v>
      </c>
      <c r="H653" s="34" t="s">
        <v>131</v>
      </c>
      <c r="I653" s="153">
        <v>0.78220000000000001</v>
      </c>
      <c r="J653" s="34" t="s">
        <v>20</v>
      </c>
      <c r="K653" s="34">
        <v>0.5</v>
      </c>
      <c r="L653" s="34">
        <v>0</v>
      </c>
      <c r="M653" s="34">
        <v>0</v>
      </c>
      <c r="N653" s="34">
        <v>43.5</v>
      </c>
      <c r="O653" s="34">
        <v>-50</v>
      </c>
      <c r="P653" s="34">
        <v>105</v>
      </c>
      <c r="Q653" s="34">
        <v>30</v>
      </c>
      <c r="R653" s="155">
        <v>0</v>
      </c>
      <c r="S653" s="34">
        <v>12.1</v>
      </c>
      <c r="T653" s="34">
        <v>3.4</v>
      </c>
      <c r="U653" s="34">
        <v>1</v>
      </c>
      <c r="V653" s="34">
        <v>1</v>
      </c>
      <c r="W653" s="34">
        <v>100</v>
      </c>
      <c r="X653" s="34">
        <v>0</v>
      </c>
      <c r="Y653" s="34">
        <v>0</v>
      </c>
      <c r="Z653" s="34">
        <v>0.3</v>
      </c>
      <c r="AA653" s="34">
        <v>337</v>
      </c>
      <c r="AB653" s="34">
        <v>377</v>
      </c>
      <c r="AC653" s="34">
        <v>428</v>
      </c>
      <c r="AD653" s="34">
        <v>490</v>
      </c>
      <c r="AE653" s="34">
        <v>1.5</v>
      </c>
      <c r="AF653" s="34">
        <v>0</v>
      </c>
      <c r="AG653" s="450"/>
      <c r="AH653" s="151">
        <v>0.77500000000000002</v>
      </c>
      <c r="AI653" s="151">
        <v>0.84</v>
      </c>
      <c r="AJ653" s="151">
        <v>42.8</v>
      </c>
      <c r="AK653" s="151">
        <v>100</v>
      </c>
      <c r="AL653" s="151">
        <v>400</v>
      </c>
      <c r="AM653" s="151">
        <v>572</v>
      </c>
      <c r="AN653" s="151">
        <v>0.3</v>
      </c>
      <c r="AO653" s="151">
        <v>1.5</v>
      </c>
      <c r="AP653" s="151">
        <v>-47</v>
      </c>
      <c r="AQ653" s="235"/>
      <c r="AR653" s="178">
        <v>11</v>
      </c>
      <c r="AS653" s="185">
        <v>42391</v>
      </c>
      <c r="AT653" s="179">
        <v>60362</v>
      </c>
      <c r="AU653" s="34" t="s">
        <v>156</v>
      </c>
      <c r="AV653" s="153">
        <v>0.78220000000000001</v>
      </c>
      <c r="AW653" s="34" t="s">
        <v>20</v>
      </c>
      <c r="AX653" s="34">
        <v>1.2</v>
      </c>
      <c r="AY653" s="34">
        <v>0.01</v>
      </c>
      <c r="AZ653" s="34">
        <v>0</v>
      </c>
      <c r="BA653" s="34">
        <v>43.5</v>
      </c>
      <c r="BB653" s="34">
        <v>-49.5</v>
      </c>
      <c r="BC653" s="34">
        <v>106</v>
      </c>
      <c r="BD653" s="34">
        <v>29</v>
      </c>
      <c r="BE653" s="155">
        <v>1.2E-2</v>
      </c>
      <c r="BF653" s="34">
        <v>12.8</v>
      </c>
      <c r="BG653" s="34">
        <v>3.4</v>
      </c>
      <c r="BH653" s="34">
        <v>1</v>
      </c>
      <c r="BI653" s="34">
        <v>1</v>
      </c>
      <c r="BJ653" s="34">
        <v>99</v>
      </c>
      <c r="BK653" s="34">
        <v>1</v>
      </c>
      <c r="BL653" s="34">
        <v>1</v>
      </c>
      <c r="BM653" s="34">
        <v>0.2</v>
      </c>
      <c r="BN653" s="34">
        <v>338</v>
      </c>
      <c r="BO653" s="34">
        <v>379</v>
      </c>
      <c r="BP653" s="34">
        <v>426</v>
      </c>
      <c r="BQ653" s="34">
        <v>469</v>
      </c>
      <c r="BR653" s="34">
        <v>0</v>
      </c>
      <c r="BS653" s="34">
        <v>1</v>
      </c>
      <c r="BT653" s="453"/>
      <c r="BU653" s="151">
        <v>0.77500000000000002</v>
      </c>
      <c r="BV653" s="151">
        <v>0.84</v>
      </c>
      <c r="BW653" s="151">
        <v>42.8</v>
      </c>
      <c r="BX653" s="151">
        <v>100</v>
      </c>
      <c r="BY653" s="151">
        <v>400</v>
      </c>
      <c r="BZ653" s="151">
        <v>572</v>
      </c>
      <c r="CA653" s="151">
        <v>0.3</v>
      </c>
      <c r="CB653" s="151">
        <v>1.5</v>
      </c>
      <c r="CC653" s="151">
        <v>-47</v>
      </c>
    </row>
    <row r="654" spans="1:81" x14ac:dyDescent="0.25">
      <c r="A654" s="44">
        <f t="shared" si="61"/>
        <v>2016</v>
      </c>
      <c r="B654" s="44" t="str">
        <f t="shared" si="61"/>
        <v>ENERO</v>
      </c>
      <c r="C654" s="44">
        <v>13</v>
      </c>
      <c r="D654" s="44" t="str">
        <f t="shared" si="60"/>
        <v>ENERO 2016 / 12</v>
      </c>
      <c r="E654" s="178">
        <v>12</v>
      </c>
      <c r="F654" s="185">
        <v>42395</v>
      </c>
      <c r="G654" s="179">
        <v>60433</v>
      </c>
      <c r="H654" s="34" t="s">
        <v>130</v>
      </c>
      <c r="I654" s="153">
        <v>0.77959999999999996</v>
      </c>
      <c r="J654" s="34" t="s">
        <v>20</v>
      </c>
      <c r="K654" s="34">
        <v>0.5</v>
      </c>
      <c r="L654" s="34">
        <v>0</v>
      </c>
      <c r="M654" s="34">
        <v>0</v>
      </c>
      <c r="N654" s="34">
        <v>43.5</v>
      </c>
      <c r="O654" s="34">
        <v>-54</v>
      </c>
      <c r="P654" s="34">
        <v>103</v>
      </c>
      <c r="Q654" s="34">
        <v>30</v>
      </c>
      <c r="R654" s="155">
        <v>0</v>
      </c>
      <c r="S654" s="34">
        <v>12.1</v>
      </c>
      <c r="T654" s="34">
        <v>3.1</v>
      </c>
      <c r="U654" s="34">
        <v>1</v>
      </c>
      <c r="V654" s="34">
        <v>1</v>
      </c>
      <c r="W654" s="34">
        <v>100</v>
      </c>
      <c r="X654" s="34">
        <v>0</v>
      </c>
      <c r="Y654" s="34">
        <v>0</v>
      </c>
      <c r="Z654" s="34">
        <v>0.3</v>
      </c>
      <c r="AA654" s="34">
        <v>334</v>
      </c>
      <c r="AB654" s="34">
        <v>366</v>
      </c>
      <c r="AC654" s="34">
        <v>414</v>
      </c>
      <c r="AD654" s="34">
        <v>491</v>
      </c>
      <c r="AE654" s="34">
        <v>1.5</v>
      </c>
      <c r="AF654" s="34">
        <v>0</v>
      </c>
      <c r="AG654" s="450"/>
      <c r="AH654" s="151">
        <v>0.77500000000000002</v>
      </c>
      <c r="AI654" s="151">
        <v>0.84</v>
      </c>
      <c r="AJ654" s="151">
        <v>42.8</v>
      </c>
      <c r="AK654" s="151">
        <v>100</v>
      </c>
      <c r="AL654" s="151">
        <v>400</v>
      </c>
      <c r="AM654" s="151">
        <v>572</v>
      </c>
      <c r="AN654" s="151">
        <v>0.3</v>
      </c>
      <c r="AO654" s="151">
        <v>1.5</v>
      </c>
      <c r="AP654" s="151">
        <v>-47</v>
      </c>
      <c r="AQ654" s="235"/>
      <c r="AR654" s="178">
        <v>12</v>
      </c>
      <c r="AS654" s="185">
        <v>42393</v>
      </c>
      <c r="AT654" s="179">
        <v>60380</v>
      </c>
      <c r="AU654" s="34" t="s">
        <v>132</v>
      </c>
      <c r="AV654" s="153">
        <v>0.78180000000000005</v>
      </c>
      <c r="AW654" s="34" t="s">
        <v>20</v>
      </c>
      <c r="AX654" s="34">
        <v>1.2</v>
      </c>
      <c r="AY654" s="34">
        <v>0.01</v>
      </c>
      <c r="AZ654" s="181">
        <v>0</v>
      </c>
      <c r="BA654" s="34">
        <v>43.5</v>
      </c>
      <c r="BB654" s="34">
        <v>-49.5</v>
      </c>
      <c r="BC654" s="34">
        <v>106</v>
      </c>
      <c r="BD654" s="34">
        <v>29</v>
      </c>
      <c r="BE654" s="155">
        <v>1.2E-2</v>
      </c>
      <c r="BF654" s="34">
        <v>12.8</v>
      </c>
      <c r="BG654" s="34">
        <v>3.5</v>
      </c>
      <c r="BH654" s="34">
        <v>1</v>
      </c>
      <c r="BI654" s="34">
        <v>1</v>
      </c>
      <c r="BJ654" s="34">
        <v>99</v>
      </c>
      <c r="BK654" s="34">
        <v>1</v>
      </c>
      <c r="BL654" s="34">
        <v>1</v>
      </c>
      <c r="BM654" s="34">
        <v>0.2</v>
      </c>
      <c r="BN654" s="34">
        <v>336</v>
      </c>
      <c r="BO654" s="34">
        <v>379</v>
      </c>
      <c r="BP654" s="34">
        <v>426</v>
      </c>
      <c r="BQ654" s="34">
        <v>468</v>
      </c>
      <c r="BR654" s="34">
        <v>0</v>
      </c>
      <c r="BS654" s="34">
        <v>1</v>
      </c>
      <c r="BT654" s="453"/>
      <c r="BU654" s="151">
        <v>0.77500000000000002</v>
      </c>
      <c r="BV654" s="151">
        <v>0.84</v>
      </c>
      <c r="BW654" s="151">
        <v>42.8</v>
      </c>
      <c r="BX654" s="151">
        <v>100</v>
      </c>
      <c r="BY654" s="151">
        <v>400</v>
      </c>
      <c r="BZ654" s="151">
        <v>572</v>
      </c>
      <c r="CA654" s="151">
        <v>0.3</v>
      </c>
      <c r="CB654" s="151">
        <v>1.5</v>
      </c>
      <c r="CC654" s="151">
        <v>-47</v>
      </c>
    </row>
    <row r="655" spans="1:81" x14ac:dyDescent="0.25">
      <c r="A655" s="44">
        <f t="shared" si="61"/>
        <v>2016</v>
      </c>
      <c r="B655" s="44" t="str">
        <f t="shared" si="61"/>
        <v>ENERO</v>
      </c>
      <c r="C655" s="44">
        <v>14</v>
      </c>
      <c r="D655" s="44" t="str">
        <f t="shared" si="60"/>
        <v>ENERO 2016 / 13</v>
      </c>
      <c r="E655" s="178">
        <v>13</v>
      </c>
      <c r="F655" s="185">
        <v>42398</v>
      </c>
      <c r="G655" s="179">
        <v>60668</v>
      </c>
      <c r="H655" s="34" t="s">
        <v>132</v>
      </c>
      <c r="I655" s="153">
        <v>0.78180000000000005</v>
      </c>
      <c r="J655" s="34" t="s">
        <v>20</v>
      </c>
      <c r="K655" s="34">
        <v>0.5</v>
      </c>
      <c r="L655" s="34">
        <v>0</v>
      </c>
      <c r="M655" s="34">
        <v>0</v>
      </c>
      <c r="N655" s="34">
        <v>43.5</v>
      </c>
      <c r="O655" s="34">
        <v>-51.5</v>
      </c>
      <c r="P655" s="34">
        <v>106</v>
      </c>
      <c r="Q655" s="34">
        <v>30</v>
      </c>
      <c r="R655" s="155">
        <v>0</v>
      </c>
      <c r="S655" s="34">
        <v>12.1</v>
      </c>
      <c r="T655" s="34">
        <v>3.3</v>
      </c>
      <c r="U655" s="34">
        <v>1</v>
      </c>
      <c r="V655" s="34">
        <v>1</v>
      </c>
      <c r="W655" s="34">
        <v>100</v>
      </c>
      <c r="X655" s="34">
        <v>0</v>
      </c>
      <c r="Y655" s="34">
        <v>0</v>
      </c>
      <c r="Z655" s="34">
        <v>0.3</v>
      </c>
      <c r="AA655" s="34">
        <v>340</v>
      </c>
      <c r="AB655" s="34">
        <v>375</v>
      </c>
      <c r="AC655" s="34">
        <v>427</v>
      </c>
      <c r="AD655" s="34">
        <v>492</v>
      </c>
      <c r="AE655" s="34">
        <v>1.5</v>
      </c>
      <c r="AF655" s="34">
        <v>0</v>
      </c>
      <c r="AG655" s="450"/>
      <c r="AH655" s="151">
        <v>0.77500000000000002</v>
      </c>
      <c r="AI655" s="151">
        <v>0.84</v>
      </c>
      <c r="AJ655" s="151">
        <v>42.8</v>
      </c>
      <c r="AK655" s="151">
        <v>100</v>
      </c>
      <c r="AL655" s="151">
        <v>400</v>
      </c>
      <c r="AM655" s="151">
        <v>572</v>
      </c>
      <c r="AN655" s="151">
        <v>0.3</v>
      </c>
      <c r="AO655" s="151">
        <v>1.5</v>
      </c>
      <c r="AP655" s="151">
        <v>-47</v>
      </c>
      <c r="AQ655" s="235"/>
      <c r="AR655" s="178">
        <v>13</v>
      </c>
      <c r="AS655" s="185">
        <v>42395</v>
      </c>
      <c r="AT655" s="179">
        <v>60414</v>
      </c>
      <c r="AU655" s="34" t="s">
        <v>131</v>
      </c>
      <c r="AV655" s="153">
        <v>0.78180000000000005</v>
      </c>
      <c r="AW655" s="34" t="s">
        <v>20</v>
      </c>
      <c r="AX655" s="34">
        <v>1.1000000000000001</v>
      </c>
      <c r="AY655" s="34">
        <v>0.01</v>
      </c>
      <c r="AZ655" s="181">
        <v>0</v>
      </c>
      <c r="BA655" s="34">
        <v>43.5</v>
      </c>
      <c r="BB655" s="34">
        <v>-52.5</v>
      </c>
      <c r="BC655" s="34">
        <v>104</v>
      </c>
      <c r="BD655" s="34">
        <v>30</v>
      </c>
      <c r="BE655" s="155">
        <v>1.2999999999999999E-2</v>
      </c>
      <c r="BF655" s="34">
        <v>12.8</v>
      </c>
      <c r="BG655" s="34">
        <v>3.3</v>
      </c>
      <c r="BH655" s="34">
        <v>1</v>
      </c>
      <c r="BI655" s="34">
        <v>1</v>
      </c>
      <c r="BJ655" s="34">
        <v>99</v>
      </c>
      <c r="BK655" s="34">
        <v>1</v>
      </c>
      <c r="BL655" s="34">
        <v>1</v>
      </c>
      <c r="BM655" s="34">
        <v>0.1</v>
      </c>
      <c r="BN655" s="34">
        <v>338</v>
      </c>
      <c r="BO655" s="34">
        <v>374</v>
      </c>
      <c r="BP655" s="34">
        <v>419</v>
      </c>
      <c r="BQ655" s="34">
        <v>459</v>
      </c>
      <c r="BR655" s="34">
        <v>0</v>
      </c>
      <c r="BS655" s="34">
        <v>1</v>
      </c>
      <c r="BT655" s="453"/>
      <c r="BU655" s="151">
        <v>0.77500000000000002</v>
      </c>
      <c r="BV655" s="151">
        <v>0.84</v>
      </c>
      <c r="BW655" s="151">
        <v>42.8</v>
      </c>
      <c r="BX655" s="151">
        <v>100</v>
      </c>
      <c r="BY655" s="151">
        <v>400</v>
      </c>
      <c r="BZ655" s="151">
        <v>572</v>
      </c>
      <c r="CA655" s="151">
        <v>0.3</v>
      </c>
      <c r="CB655" s="151">
        <v>1.5</v>
      </c>
      <c r="CC655" s="151">
        <v>-47</v>
      </c>
    </row>
    <row r="656" spans="1:81" x14ac:dyDescent="0.25">
      <c r="A656" s="44">
        <f t="shared" si="61"/>
        <v>2016</v>
      </c>
      <c r="B656" s="44" t="str">
        <f t="shared" si="61"/>
        <v>ENERO</v>
      </c>
      <c r="C656" s="44">
        <v>15</v>
      </c>
      <c r="D656" s="44" t="str">
        <f t="shared" si="60"/>
        <v>ENERO 2016 / 14</v>
      </c>
      <c r="E656" s="178">
        <v>14</v>
      </c>
      <c r="F656" s="185">
        <v>42399</v>
      </c>
      <c r="G656" s="179">
        <v>60681</v>
      </c>
      <c r="H656" s="34" t="s">
        <v>130</v>
      </c>
      <c r="I656" s="153">
        <v>0.78180000000000005</v>
      </c>
      <c r="J656" s="34" t="s">
        <v>20</v>
      </c>
      <c r="K656" s="34">
        <v>0.5</v>
      </c>
      <c r="L656" s="34">
        <v>0</v>
      </c>
      <c r="M656" s="34">
        <v>0</v>
      </c>
      <c r="N656" s="34">
        <v>43.5</v>
      </c>
      <c r="O656" s="34">
        <v>-51.5</v>
      </c>
      <c r="P656" s="34">
        <v>106</v>
      </c>
      <c r="Q656" s="34">
        <v>30</v>
      </c>
      <c r="R656" s="155">
        <v>0</v>
      </c>
      <c r="S656" s="34">
        <v>12.1</v>
      </c>
      <c r="T656" s="34">
        <v>3.3</v>
      </c>
      <c r="U656" s="34">
        <v>1</v>
      </c>
      <c r="V656" s="34">
        <v>1</v>
      </c>
      <c r="W656" s="34">
        <v>100</v>
      </c>
      <c r="X656" s="34">
        <v>0</v>
      </c>
      <c r="Y656" s="34">
        <v>0</v>
      </c>
      <c r="Z656" s="34">
        <v>0.3</v>
      </c>
      <c r="AA656" s="34">
        <v>338</v>
      </c>
      <c r="AB656" s="34">
        <v>374</v>
      </c>
      <c r="AC656" s="34">
        <v>427</v>
      </c>
      <c r="AD656" s="34">
        <v>493</v>
      </c>
      <c r="AE656" s="34">
        <v>1.5</v>
      </c>
      <c r="AF656" s="34">
        <v>0</v>
      </c>
      <c r="AG656" s="450"/>
      <c r="AH656" s="151">
        <v>0.77500000000000002</v>
      </c>
      <c r="AI656" s="151">
        <v>0.84</v>
      </c>
      <c r="AJ656" s="151">
        <v>42.8</v>
      </c>
      <c r="AK656" s="151">
        <v>100</v>
      </c>
      <c r="AL656" s="151">
        <v>400</v>
      </c>
      <c r="AM656" s="151">
        <v>572</v>
      </c>
      <c r="AN656" s="151">
        <v>0.3</v>
      </c>
      <c r="AO656" s="151">
        <v>1.5</v>
      </c>
      <c r="AP656" s="151">
        <v>-47</v>
      </c>
      <c r="AQ656" s="235"/>
      <c r="AR656" s="178">
        <v>14</v>
      </c>
      <c r="AS656" s="185">
        <v>42397</v>
      </c>
      <c r="AT656" s="179">
        <v>60470</v>
      </c>
      <c r="AU656" s="34" t="s">
        <v>156</v>
      </c>
      <c r="AV656" s="153">
        <v>0.78129999999999999</v>
      </c>
      <c r="AW656" s="34" t="s">
        <v>20</v>
      </c>
      <c r="AX656" s="34">
        <v>1.2</v>
      </c>
      <c r="AY656" s="34">
        <v>0.01</v>
      </c>
      <c r="AZ656" s="181">
        <v>0</v>
      </c>
      <c r="BA656" s="34">
        <v>43.5</v>
      </c>
      <c r="BB656" s="34">
        <v>-50</v>
      </c>
      <c r="BC656" s="34">
        <v>104</v>
      </c>
      <c r="BD656" s="34">
        <v>29</v>
      </c>
      <c r="BE656" s="155">
        <v>1.2E-2</v>
      </c>
      <c r="BF656" s="34">
        <v>12.8</v>
      </c>
      <c r="BG656" s="34">
        <v>3.4</v>
      </c>
      <c r="BH656" s="34">
        <v>1</v>
      </c>
      <c r="BI656" s="34">
        <v>1</v>
      </c>
      <c r="BJ656" s="34">
        <v>99</v>
      </c>
      <c r="BK656" s="34">
        <v>1</v>
      </c>
      <c r="BL656" s="34">
        <v>1</v>
      </c>
      <c r="BM656" s="34">
        <v>0.2</v>
      </c>
      <c r="BN656" s="34">
        <v>336</v>
      </c>
      <c r="BO656" s="34">
        <v>379</v>
      </c>
      <c r="BP656" s="34">
        <v>423</v>
      </c>
      <c r="BQ656" s="34">
        <v>464</v>
      </c>
      <c r="BR656" s="34">
        <v>0</v>
      </c>
      <c r="BS656" s="34">
        <v>1</v>
      </c>
      <c r="BT656" s="453"/>
      <c r="BU656" s="151">
        <v>0.77500000000000002</v>
      </c>
      <c r="BV656" s="151">
        <v>0.84</v>
      </c>
      <c r="BW656" s="151">
        <v>42.8</v>
      </c>
      <c r="BX656" s="151">
        <v>100</v>
      </c>
      <c r="BY656" s="151">
        <v>400</v>
      </c>
      <c r="BZ656" s="151">
        <v>572</v>
      </c>
      <c r="CA656" s="151">
        <v>0.3</v>
      </c>
      <c r="CB656" s="151">
        <v>1.5</v>
      </c>
      <c r="CC656" s="151">
        <v>-47</v>
      </c>
    </row>
    <row r="657" spans="1:81" x14ac:dyDescent="0.25">
      <c r="A657" s="44">
        <f t="shared" si="61"/>
        <v>2016</v>
      </c>
      <c r="B657" s="44" t="str">
        <f t="shared" si="61"/>
        <v>ENERO</v>
      </c>
      <c r="C657" s="44">
        <v>16</v>
      </c>
      <c r="D657" s="44" t="str">
        <f t="shared" si="60"/>
        <v>ENERO 2016 / 15</v>
      </c>
      <c r="E657" s="152"/>
      <c r="F657" s="189"/>
      <c r="G657" s="152"/>
      <c r="H657" s="152"/>
      <c r="I657" s="152"/>
      <c r="J657" s="152"/>
      <c r="K657" s="152"/>
      <c r="L657" s="152"/>
      <c r="M657" s="152"/>
      <c r="N657" s="152"/>
      <c r="O657" s="152"/>
      <c r="P657" s="152"/>
      <c r="Q657" s="152"/>
      <c r="R657" s="152"/>
      <c r="S657" s="152"/>
      <c r="T657" s="152"/>
      <c r="U657" s="152"/>
      <c r="V657" s="152"/>
      <c r="W657" s="152"/>
      <c r="X657" s="152"/>
      <c r="Y657" s="152"/>
      <c r="Z657" s="152"/>
      <c r="AA657" s="152"/>
      <c r="AB657" s="152"/>
      <c r="AC657" s="152"/>
      <c r="AD657" s="152"/>
      <c r="AE657" s="152"/>
      <c r="AF657" s="152"/>
      <c r="AG657" s="452"/>
      <c r="AH657" s="152"/>
      <c r="AI657" s="152"/>
      <c r="AJ657" s="152"/>
      <c r="AK657" s="152"/>
      <c r="AL657" s="152"/>
      <c r="AM657" s="152"/>
      <c r="AN657" s="152"/>
      <c r="AO657" s="152"/>
      <c r="AP657" s="152"/>
      <c r="AQ657" s="235"/>
      <c r="AR657" s="178">
        <v>15</v>
      </c>
      <c r="AS657" s="185">
        <v>42397</v>
      </c>
      <c r="AT657" s="179">
        <v>60492</v>
      </c>
      <c r="AU657" s="34" t="s">
        <v>132</v>
      </c>
      <c r="AV657" s="153">
        <v>0.78129999999999999</v>
      </c>
      <c r="AW657" s="34" t="s">
        <v>20</v>
      </c>
      <c r="AX657" s="34">
        <v>1.2</v>
      </c>
      <c r="AY657" s="34">
        <v>0.01</v>
      </c>
      <c r="AZ657" s="181">
        <v>0</v>
      </c>
      <c r="BA657" s="34">
        <v>43.5</v>
      </c>
      <c r="BB657" s="34">
        <v>-50.5</v>
      </c>
      <c r="BC657" s="34">
        <v>106</v>
      </c>
      <c r="BD657" s="34">
        <v>29</v>
      </c>
      <c r="BE657" s="155">
        <v>1.2E-2</v>
      </c>
      <c r="BF657" s="34">
        <v>12.8</v>
      </c>
      <c r="BG657" s="34">
        <v>3.4</v>
      </c>
      <c r="BH657" s="34">
        <v>1</v>
      </c>
      <c r="BI657" s="34">
        <v>1</v>
      </c>
      <c r="BJ657" s="34">
        <v>99</v>
      </c>
      <c r="BK657" s="34">
        <v>1</v>
      </c>
      <c r="BL657" s="34">
        <v>1</v>
      </c>
      <c r="BM657" s="34">
        <v>0.1</v>
      </c>
      <c r="BN657" s="34">
        <v>340</v>
      </c>
      <c r="BO657" s="34">
        <v>380</v>
      </c>
      <c r="BP657" s="34">
        <v>427</v>
      </c>
      <c r="BQ657" s="34">
        <v>466</v>
      </c>
      <c r="BR657" s="34">
        <v>0</v>
      </c>
      <c r="BS657" s="34">
        <v>1</v>
      </c>
      <c r="BT657" s="453"/>
      <c r="BU657" s="151">
        <v>0.77500000000000002</v>
      </c>
      <c r="BV657" s="151">
        <v>0.84</v>
      </c>
      <c r="BW657" s="151">
        <v>42.8</v>
      </c>
      <c r="BX657" s="151">
        <v>100</v>
      </c>
      <c r="BY657" s="151">
        <v>400</v>
      </c>
      <c r="BZ657" s="151">
        <v>572</v>
      </c>
      <c r="CA657" s="151">
        <v>0.3</v>
      </c>
      <c r="CB657" s="151">
        <v>1.5</v>
      </c>
      <c r="CC657" s="151">
        <v>-47</v>
      </c>
    </row>
    <row r="658" spans="1:81" x14ac:dyDescent="0.25">
      <c r="A658" s="44">
        <f t="shared" si="61"/>
        <v>2016</v>
      </c>
      <c r="B658" s="44" t="str">
        <f t="shared" si="61"/>
        <v>ENERO</v>
      </c>
      <c r="C658" s="44">
        <v>17</v>
      </c>
      <c r="D658" s="44" t="str">
        <f t="shared" si="60"/>
        <v>ENERO 2016 / 16</v>
      </c>
    </row>
    <row r="659" spans="1:81" x14ac:dyDescent="0.25">
      <c r="A659" s="44">
        <f t="shared" si="61"/>
        <v>2016</v>
      </c>
      <c r="B659" s="44" t="str">
        <f t="shared" si="61"/>
        <v>ENERO</v>
      </c>
      <c r="C659" s="44">
        <v>18</v>
      </c>
      <c r="D659" s="44" t="str">
        <f t="shared" si="60"/>
        <v>ENERO 2016 / 17</v>
      </c>
    </row>
    <row r="660" spans="1:81" x14ac:dyDescent="0.25">
      <c r="A660" s="44">
        <f t="shared" si="61"/>
        <v>2016</v>
      </c>
      <c r="B660" s="44" t="str">
        <f t="shared" si="61"/>
        <v>ENERO</v>
      </c>
      <c r="C660" s="44">
        <v>19</v>
      </c>
      <c r="D660" s="44" t="str">
        <f t="shared" si="60"/>
        <v>ENERO 2016 / 18</v>
      </c>
    </row>
    <row r="661" spans="1:81" x14ac:dyDescent="0.25">
      <c r="A661" s="44">
        <f t="shared" si="61"/>
        <v>2016</v>
      </c>
      <c r="B661" s="44" t="str">
        <f t="shared" si="61"/>
        <v>ENERO</v>
      </c>
      <c r="C661" s="44">
        <v>20</v>
      </c>
      <c r="D661" s="44" t="str">
        <f t="shared" si="60"/>
        <v>ENERO 2016 / 19</v>
      </c>
    </row>
    <row r="662" spans="1:81" x14ac:dyDescent="0.25">
      <c r="A662" s="44">
        <f t="shared" si="61"/>
        <v>2016</v>
      </c>
      <c r="B662" s="44" t="str">
        <f t="shared" si="61"/>
        <v>ENERO</v>
      </c>
      <c r="C662" s="44">
        <v>21</v>
      </c>
      <c r="D662" s="44" t="str">
        <f t="shared" si="60"/>
        <v>ENERO 2016 / 20</v>
      </c>
    </row>
    <row r="663" spans="1:81" x14ac:dyDescent="0.25">
      <c r="A663" s="44">
        <f t="shared" si="61"/>
        <v>2016</v>
      </c>
      <c r="B663" s="44" t="str">
        <f t="shared" si="61"/>
        <v>ENERO</v>
      </c>
      <c r="C663" s="44">
        <v>22</v>
      </c>
      <c r="D663" s="44" t="str">
        <f t="shared" si="60"/>
        <v>ENERO 2016 / 21</v>
      </c>
    </row>
    <row r="664" spans="1:81" x14ac:dyDescent="0.25">
      <c r="A664" s="44">
        <f t="shared" si="61"/>
        <v>2016</v>
      </c>
      <c r="B664" s="44" t="str">
        <f t="shared" si="61"/>
        <v>ENERO</v>
      </c>
      <c r="C664" s="44">
        <v>23</v>
      </c>
      <c r="D664" s="44" t="str">
        <f t="shared" si="60"/>
        <v>ENERO 2016 / 22</v>
      </c>
    </row>
    <row r="665" spans="1:81" x14ac:dyDescent="0.25">
      <c r="A665" s="44">
        <f t="shared" si="61"/>
        <v>2016</v>
      </c>
      <c r="B665" s="44" t="str">
        <f t="shared" si="61"/>
        <v>ENERO</v>
      </c>
      <c r="C665" s="44">
        <v>24</v>
      </c>
      <c r="D665" s="44" t="str">
        <f t="shared" si="60"/>
        <v>ENERO 2016 / 23</v>
      </c>
    </row>
    <row r="666" spans="1:81" x14ac:dyDescent="0.25">
      <c r="A666" s="44">
        <f t="shared" si="61"/>
        <v>2016</v>
      </c>
      <c r="B666" s="44" t="str">
        <f t="shared" si="61"/>
        <v>ENERO</v>
      </c>
      <c r="C666" s="44">
        <v>25</v>
      </c>
      <c r="D666" s="44" t="str">
        <f t="shared" si="60"/>
        <v>ENERO 2016 / 24</v>
      </c>
    </row>
    <row r="667" spans="1:81" x14ac:dyDescent="0.25">
      <c r="A667" s="44">
        <f t="shared" si="61"/>
        <v>2016</v>
      </c>
      <c r="B667" s="44" t="str">
        <f t="shared" si="61"/>
        <v>ENERO</v>
      </c>
      <c r="C667" s="44">
        <v>26</v>
      </c>
      <c r="D667" s="44" t="str">
        <f t="shared" si="60"/>
        <v>ENERO 2016 / 25</v>
      </c>
    </row>
    <row r="668" spans="1:81" x14ac:dyDescent="0.25">
      <c r="A668" s="44">
        <f t="shared" si="61"/>
        <v>2016</v>
      </c>
      <c r="B668" s="44" t="str">
        <f t="shared" si="61"/>
        <v>ENERO</v>
      </c>
      <c r="C668" s="44">
        <v>27</v>
      </c>
      <c r="D668" s="44" t="str">
        <f t="shared" si="60"/>
        <v>ENERO 2016 / 26</v>
      </c>
    </row>
    <row r="669" spans="1:81" x14ac:dyDescent="0.25">
      <c r="A669" s="44">
        <f t="shared" si="61"/>
        <v>2016</v>
      </c>
      <c r="B669" s="44" t="str">
        <f t="shared" si="61"/>
        <v>ENERO</v>
      </c>
      <c r="C669" s="44">
        <v>28</v>
      </c>
      <c r="D669" s="44" t="str">
        <f t="shared" si="60"/>
        <v>ENERO 2016 / 27</v>
      </c>
    </row>
    <row r="670" spans="1:81" x14ac:dyDescent="0.25">
      <c r="A670" s="44">
        <f t="shared" si="61"/>
        <v>2016</v>
      </c>
      <c r="B670" s="44" t="str">
        <f t="shared" si="61"/>
        <v>ENERO</v>
      </c>
      <c r="C670" s="44">
        <v>29</v>
      </c>
      <c r="D670" s="44" t="str">
        <f t="shared" si="60"/>
        <v>ENERO 2016 / 28</v>
      </c>
    </row>
    <row r="671" spans="1:81" x14ac:dyDescent="0.25">
      <c r="A671" s="44">
        <f t="shared" si="61"/>
        <v>2016</v>
      </c>
      <c r="B671" s="44" t="str">
        <f t="shared" si="61"/>
        <v>ENERO</v>
      </c>
      <c r="C671" s="44">
        <v>30</v>
      </c>
      <c r="D671" s="44" t="str">
        <f t="shared" si="60"/>
        <v>ENERO 2016 / 29</v>
      </c>
    </row>
    <row r="672" spans="1:81" x14ac:dyDescent="0.25">
      <c r="A672" s="44">
        <f t="shared" si="61"/>
        <v>2016</v>
      </c>
      <c r="B672" s="44" t="str">
        <f t="shared" si="61"/>
        <v>ENERO</v>
      </c>
      <c r="C672" s="44">
        <v>31</v>
      </c>
      <c r="D672" s="44" t="str">
        <f t="shared" si="60"/>
        <v>ENERO 2016 / 30</v>
      </c>
    </row>
    <row r="673" spans="1:81" s="206" customFormat="1" x14ac:dyDescent="0.25">
      <c r="D673" s="44" t="str">
        <f t="shared" si="60"/>
        <v>ENERO 2016 / 31</v>
      </c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55"/>
      <c r="AB673" s="44"/>
      <c r="AC673" s="44"/>
      <c r="AD673" s="44"/>
      <c r="AE673" s="44"/>
      <c r="AF673" s="44"/>
      <c r="AG673" s="417"/>
      <c r="AH673" s="44"/>
      <c r="AI673" s="44"/>
      <c r="AJ673" s="44"/>
      <c r="AK673" s="44"/>
      <c r="AL673" s="44"/>
      <c r="AM673" s="44"/>
      <c r="AN673" s="44"/>
      <c r="AO673" s="44"/>
      <c r="AP673" s="44"/>
      <c r="AQ673" s="207"/>
      <c r="AR673" s="44"/>
      <c r="AS673" s="44"/>
      <c r="AT673" s="44"/>
      <c r="AU673" s="44"/>
      <c r="AV673" s="44"/>
      <c r="AW673" s="44"/>
      <c r="AX673" s="55"/>
      <c r="AY673" s="44"/>
      <c r="AZ673" s="44"/>
      <c r="BA673" s="44"/>
      <c r="BB673" s="44"/>
      <c r="BC673" s="44"/>
      <c r="BD673" s="44"/>
      <c r="BE673" s="44"/>
      <c r="BF673" s="44"/>
      <c r="BG673" s="44"/>
      <c r="BH673" s="44"/>
      <c r="BI673" s="44"/>
      <c r="BJ673" s="44"/>
      <c r="BK673" s="44"/>
      <c r="BL673" s="44"/>
      <c r="BM673" s="44"/>
      <c r="BN673" s="44"/>
      <c r="BO673" s="44"/>
      <c r="BP673" s="44"/>
      <c r="BQ673" s="44"/>
      <c r="BR673" s="44"/>
      <c r="BS673" s="44"/>
      <c r="BT673" s="411"/>
      <c r="BU673" s="44"/>
      <c r="BV673" s="55"/>
      <c r="BW673" s="44"/>
      <c r="BX673" s="44"/>
      <c r="BY673" s="44"/>
      <c r="BZ673" s="44"/>
      <c r="CA673" s="44"/>
      <c r="CB673" s="44"/>
      <c r="CC673" s="44"/>
    </row>
    <row r="674" spans="1:81" ht="15.75" x14ac:dyDescent="0.25">
      <c r="A674" s="44">
        <v>2016</v>
      </c>
      <c r="B674" s="44" t="s">
        <v>240</v>
      </c>
      <c r="C674" s="44">
        <v>1</v>
      </c>
      <c r="D674" s="208" t="s">
        <v>228</v>
      </c>
      <c r="E674" s="209">
        <f>IFERROR(AVERAGE(E643:E673),"")</f>
        <v>7.5</v>
      </c>
      <c r="F674" s="209">
        <f>IFERROR(AVERAGE(F643:F673),"")</f>
        <v>42385</v>
      </c>
      <c r="G674" s="209">
        <f>IFERROR(AVERAGE(G643:G673),"")</f>
        <v>60244.071428571428</v>
      </c>
      <c r="H674" s="209" t="str">
        <f>IFERROR(AVERAGE(H643:H673),"")</f>
        <v/>
      </c>
      <c r="I674" s="209">
        <f>IFERROR(AVERAGE(I643:I673),"")</f>
        <v>0.78000714285714301</v>
      </c>
      <c r="J674" s="209" t="str">
        <f t="shared" ref="J674:BU674" si="62">IFERROR(AVERAGE(J643:J673),"")</f>
        <v/>
      </c>
      <c r="K674" s="209">
        <f t="shared" si="62"/>
        <v>0.5</v>
      </c>
      <c r="L674" s="209">
        <f t="shared" si="62"/>
        <v>0</v>
      </c>
      <c r="M674" s="209">
        <f t="shared" si="62"/>
        <v>0</v>
      </c>
      <c r="N674" s="209">
        <f t="shared" si="62"/>
        <v>43.949999999999996</v>
      </c>
      <c r="O674" s="209">
        <f t="shared" si="62"/>
        <v>-53.464285714285715</v>
      </c>
      <c r="P674" s="209">
        <f t="shared" si="62"/>
        <v>104.92857142857143</v>
      </c>
      <c r="Q674" s="209">
        <f t="shared" si="62"/>
        <v>30</v>
      </c>
      <c r="R674" s="209">
        <f t="shared" si="62"/>
        <v>0</v>
      </c>
      <c r="S674" s="209">
        <f t="shared" si="62"/>
        <v>12.085714285714284</v>
      </c>
      <c r="T674" s="209">
        <f t="shared" si="62"/>
        <v>3.105</v>
      </c>
      <c r="U674" s="209">
        <f t="shared" si="62"/>
        <v>1</v>
      </c>
      <c r="V674" s="209">
        <f t="shared" si="62"/>
        <v>1</v>
      </c>
      <c r="W674" s="209">
        <f t="shared" si="62"/>
        <v>100</v>
      </c>
      <c r="X674" s="209">
        <f t="shared" si="62"/>
        <v>0</v>
      </c>
      <c r="Y674" s="209">
        <f t="shared" si="62"/>
        <v>0</v>
      </c>
      <c r="Z674" s="209">
        <f t="shared" si="62"/>
        <v>0.29999999999999993</v>
      </c>
      <c r="AA674" s="209">
        <f t="shared" si="62"/>
        <v>335.28571428571428</v>
      </c>
      <c r="AB674" s="209">
        <f t="shared" si="62"/>
        <v>368.64285714285717</v>
      </c>
      <c r="AC674" s="209">
        <f t="shared" si="62"/>
        <v>417.92857142857144</v>
      </c>
      <c r="AD674" s="209">
        <f t="shared" si="62"/>
        <v>486.92857142857144</v>
      </c>
      <c r="AE674" s="209">
        <f t="shared" si="62"/>
        <v>1.4642857142857142</v>
      </c>
      <c r="AF674" s="209">
        <f t="shared" si="62"/>
        <v>0</v>
      </c>
      <c r="AG674" s="418" t="str">
        <f t="shared" si="62"/>
        <v/>
      </c>
      <c r="AH674" s="209">
        <f t="shared" si="62"/>
        <v>0.77500000000000024</v>
      </c>
      <c r="AI674" s="209">
        <f t="shared" si="62"/>
        <v>0.84</v>
      </c>
      <c r="AJ674" s="209">
        <f t="shared" si="62"/>
        <v>42.8</v>
      </c>
      <c r="AK674" s="209">
        <f t="shared" si="62"/>
        <v>100</v>
      </c>
      <c r="AL674" s="209">
        <f t="shared" si="62"/>
        <v>400</v>
      </c>
      <c r="AM674" s="209">
        <f t="shared" si="62"/>
        <v>572</v>
      </c>
      <c r="AN674" s="209">
        <f t="shared" si="62"/>
        <v>0.29999999999999993</v>
      </c>
      <c r="AO674" s="209">
        <f t="shared" si="62"/>
        <v>1.5</v>
      </c>
      <c r="AP674" s="209">
        <f t="shared" si="62"/>
        <v>-47</v>
      </c>
      <c r="AQ674" s="209" t="str">
        <f t="shared" si="62"/>
        <v/>
      </c>
      <c r="AR674" s="209">
        <f t="shared" si="62"/>
        <v>8</v>
      </c>
      <c r="AS674" s="209">
        <f t="shared" si="62"/>
        <v>42383.866666666669</v>
      </c>
      <c r="AT674" s="209">
        <f t="shared" si="62"/>
        <v>60187.933333333334</v>
      </c>
      <c r="AU674" s="209" t="str">
        <f t="shared" si="62"/>
        <v/>
      </c>
      <c r="AV674" s="209">
        <f t="shared" si="62"/>
        <v>0.78137333333333325</v>
      </c>
      <c r="AW674" s="209" t="str">
        <f t="shared" si="62"/>
        <v/>
      </c>
      <c r="AX674" s="210">
        <f t="shared" si="62"/>
        <v>1.1999999999999997</v>
      </c>
      <c r="AY674" s="209">
        <f t="shared" si="62"/>
        <v>0.01</v>
      </c>
      <c r="AZ674" s="209">
        <f t="shared" si="62"/>
        <v>0</v>
      </c>
      <c r="BA674" s="209">
        <f t="shared" si="62"/>
        <v>43.5</v>
      </c>
      <c r="BB674" s="209">
        <f t="shared" si="62"/>
        <v>-49.886666666666663</v>
      </c>
      <c r="BC674" s="209">
        <f t="shared" si="62"/>
        <v>106.33333333333333</v>
      </c>
      <c r="BD674" s="209">
        <f t="shared" si="62"/>
        <v>29.133333333333333</v>
      </c>
      <c r="BE674" s="209">
        <f t="shared" si="62"/>
        <v>1.1933333333333334E-2</v>
      </c>
      <c r="BF674" s="209">
        <f t="shared" si="62"/>
        <v>12.820000000000004</v>
      </c>
      <c r="BG674" s="209">
        <f t="shared" si="62"/>
        <v>3.4333333333333327</v>
      </c>
      <c r="BH674" s="209">
        <f t="shared" si="62"/>
        <v>1</v>
      </c>
      <c r="BI674" s="209">
        <f t="shared" si="62"/>
        <v>1</v>
      </c>
      <c r="BJ674" s="209">
        <f t="shared" si="62"/>
        <v>99</v>
      </c>
      <c r="BK674" s="209">
        <f t="shared" si="62"/>
        <v>0.93333333333333335</v>
      </c>
      <c r="BL674" s="209">
        <f t="shared" si="62"/>
        <v>1</v>
      </c>
      <c r="BM674" s="209">
        <f t="shared" si="62"/>
        <v>0.20666666666666672</v>
      </c>
      <c r="BN674" s="209">
        <f t="shared" si="62"/>
        <v>340</v>
      </c>
      <c r="BO674" s="209">
        <f t="shared" si="62"/>
        <v>379.26666666666665</v>
      </c>
      <c r="BP674" s="209">
        <f t="shared" si="62"/>
        <v>424.93333333333334</v>
      </c>
      <c r="BQ674" s="209">
        <f t="shared" si="62"/>
        <v>466</v>
      </c>
      <c r="BR674" s="209">
        <f t="shared" si="62"/>
        <v>0</v>
      </c>
      <c r="BS674" s="209">
        <f t="shared" si="62"/>
        <v>1</v>
      </c>
      <c r="BT674" s="412" t="str">
        <f t="shared" si="62"/>
        <v/>
      </c>
      <c r="BU674" s="209">
        <f t="shared" si="62"/>
        <v>0.77500000000000024</v>
      </c>
      <c r="BV674" s="210">
        <f>IFERROR(AVERAGE(BV643:BV673),"")</f>
        <v>0.84</v>
      </c>
      <c r="BW674" s="206"/>
      <c r="BX674" s="206"/>
      <c r="BY674" s="206"/>
      <c r="BZ674" s="206"/>
      <c r="CA674" s="206"/>
      <c r="CB674" s="206"/>
      <c r="CC674" s="206"/>
    </row>
    <row r="675" spans="1:81" x14ac:dyDescent="0.25">
      <c r="A675" s="44">
        <f>A674</f>
        <v>2016</v>
      </c>
      <c r="B675" s="44" t="str">
        <f>B674</f>
        <v>FEBRERO</v>
      </c>
      <c r="C675" s="44">
        <v>2</v>
      </c>
      <c r="D675" s="44" t="str">
        <f t="shared" ref="D675:D705" si="63">B674&amp;" "&amp;A674&amp;" / "&amp;C674</f>
        <v>FEBRERO 2016 / 1</v>
      </c>
      <c r="E675" s="178">
        <v>1</v>
      </c>
      <c r="F675" s="185">
        <v>42401</v>
      </c>
      <c r="G675" s="179">
        <v>60704</v>
      </c>
      <c r="H675" s="33" t="s">
        <v>131</v>
      </c>
      <c r="I675" s="153">
        <v>0.78180000000000005</v>
      </c>
      <c r="J675" s="34" t="s">
        <v>20</v>
      </c>
      <c r="K675" s="34">
        <v>0.5</v>
      </c>
      <c r="L675" s="34">
        <v>0</v>
      </c>
      <c r="M675" s="34">
        <v>0</v>
      </c>
      <c r="N675" s="34">
        <v>43.5</v>
      </c>
      <c r="O675" s="34">
        <v>-51</v>
      </c>
      <c r="P675" s="34">
        <v>106</v>
      </c>
      <c r="Q675" s="34">
        <v>30</v>
      </c>
      <c r="R675" s="155">
        <v>0</v>
      </c>
      <c r="S675" s="34">
        <v>12.2</v>
      </c>
      <c r="T675" s="34">
        <v>3.3</v>
      </c>
      <c r="U675" s="34">
        <v>1</v>
      </c>
      <c r="V675" s="34">
        <v>1</v>
      </c>
      <c r="W675" s="34">
        <v>100</v>
      </c>
      <c r="X675" s="34">
        <v>0</v>
      </c>
      <c r="Y675" s="34">
        <v>0</v>
      </c>
      <c r="Z675" s="34">
        <v>0.3</v>
      </c>
      <c r="AA675" s="34">
        <v>337</v>
      </c>
      <c r="AB675" s="34">
        <v>374</v>
      </c>
      <c r="AC675" s="34">
        <v>426</v>
      </c>
      <c r="AD675" s="34">
        <v>491</v>
      </c>
      <c r="AE675" s="34">
        <v>1.5</v>
      </c>
      <c r="AF675" s="34">
        <v>0</v>
      </c>
      <c r="AG675" s="450"/>
      <c r="AH675" s="151">
        <v>0.77500000000000002</v>
      </c>
      <c r="AI675" s="151">
        <v>0.84</v>
      </c>
      <c r="AJ675" s="151">
        <v>42.8</v>
      </c>
      <c r="AK675" s="151">
        <v>100</v>
      </c>
      <c r="AL675" s="151">
        <v>400</v>
      </c>
      <c r="AM675" s="151">
        <v>572</v>
      </c>
      <c r="AN675" s="151">
        <v>0.3</v>
      </c>
      <c r="AO675" s="151">
        <v>1.5</v>
      </c>
      <c r="AP675" s="151">
        <v>-47</v>
      </c>
      <c r="AQ675" s="235"/>
      <c r="AR675" s="178">
        <v>1</v>
      </c>
      <c r="AS675" s="185">
        <v>42401</v>
      </c>
      <c r="AT675" s="179">
        <v>60698</v>
      </c>
      <c r="AU675" s="33" t="s">
        <v>132</v>
      </c>
      <c r="AV675" s="153">
        <v>0.78180000000000005</v>
      </c>
      <c r="AW675" s="34" t="s">
        <v>20</v>
      </c>
      <c r="AX675" s="34">
        <v>1.2</v>
      </c>
      <c r="AY675" s="34">
        <v>0.01</v>
      </c>
      <c r="AZ675" s="34">
        <v>0</v>
      </c>
      <c r="BA675" s="34">
        <v>43.5</v>
      </c>
      <c r="BB675" s="34">
        <v>-50.2</v>
      </c>
      <c r="BC675" s="34">
        <v>108</v>
      </c>
      <c r="BD675" s="34">
        <v>29</v>
      </c>
      <c r="BE675" s="155">
        <v>1.2E-2</v>
      </c>
      <c r="BF675" s="34">
        <v>12.8</v>
      </c>
      <c r="BG675" s="34">
        <v>3.4</v>
      </c>
      <c r="BH675" s="34">
        <v>1</v>
      </c>
      <c r="BI675" s="34">
        <v>1</v>
      </c>
      <c r="BJ675" s="34">
        <v>99</v>
      </c>
      <c r="BK675" s="34">
        <v>1</v>
      </c>
      <c r="BL675" s="34">
        <v>1</v>
      </c>
      <c r="BM675" s="34">
        <v>0.1</v>
      </c>
      <c r="BN675" s="34">
        <v>336</v>
      </c>
      <c r="BO675" s="34">
        <v>376</v>
      </c>
      <c r="BP675" s="34">
        <v>419</v>
      </c>
      <c r="BQ675" s="34">
        <v>459</v>
      </c>
      <c r="BR675" s="34">
        <v>0</v>
      </c>
      <c r="BS675" s="34">
        <v>1</v>
      </c>
      <c r="BT675" s="453"/>
      <c r="BU675" s="151">
        <v>0.77500000000000002</v>
      </c>
      <c r="BV675" s="151">
        <v>0.84</v>
      </c>
      <c r="BW675" s="151">
        <v>42.8</v>
      </c>
      <c r="BX675" s="151">
        <v>100</v>
      </c>
      <c r="BY675" s="151">
        <v>400</v>
      </c>
      <c r="BZ675" s="151">
        <v>572</v>
      </c>
      <c r="CA675" s="151">
        <v>0.3</v>
      </c>
      <c r="CB675" s="151">
        <v>1.5</v>
      </c>
      <c r="CC675" s="151">
        <v>-47</v>
      </c>
    </row>
    <row r="676" spans="1:81" x14ac:dyDescent="0.25">
      <c r="A676" s="44">
        <f t="shared" ref="A676:B704" si="64">A675</f>
        <v>2016</v>
      </c>
      <c r="B676" s="44" t="str">
        <f t="shared" si="64"/>
        <v>FEBRERO</v>
      </c>
      <c r="C676" s="44">
        <v>3</v>
      </c>
      <c r="D676" s="44" t="str">
        <f t="shared" si="63"/>
        <v>FEBRERO 2016 / 2</v>
      </c>
      <c r="E676" s="178">
        <v>2</v>
      </c>
      <c r="F676" s="185">
        <v>42402</v>
      </c>
      <c r="G676" s="179">
        <v>60732</v>
      </c>
      <c r="H676" s="34" t="s">
        <v>130</v>
      </c>
      <c r="I676" s="153">
        <v>0.78180000000000005</v>
      </c>
      <c r="J676" s="34" t="s">
        <v>20</v>
      </c>
      <c r="K676" s="34">
        <v>0.5</v>
      </c>
      <c r="L676" s="34">
        <v>0</v>
      </c>
      <c r="M676" s="34">
        <v>0</v>
      </c>
      <c r="N676" s="34">
        <v>43.5</v>
      </c>
      <c r="O676" s="34">
        <v>-51.5</v>
      </c>
      <c r="P676" s="34">
        <v>106</v>
      </c>
      <c r="Q676" s="34">
        <v>30</v>
      </c>
      <c r="R676" s="155">
        <v>0</v>
      </c>
      <c r="S676" s="34">
        <v>12.1</v>
      </c>
      <c r="T676" s="34">
        <v>3.2</v>
      </c>
      <c r="U676" s="34">
        <v>1</v>
      </c>
      <c r="V676" s="34">
        <v>1</v>
      </c>
      <c r="W676" s="34">
        <v>100</v>
      </c>
      <c r="X676" s="34">
        <v>0</v>
      </c>
      <c r="Y676" s="34">
        <v>0</v>
      </c>
      <c r="Z676" s="34">
        <v>0.3</v>
      </c>
      <c r="AA676" s="34">
        <v>337</v>
      </c>
      <c r="AB676" s="34">
        <v>374</v>
      </c>
      <c r="AC676" s="34">
        <v>426</v>
      </c>
      <c r="AD676" s="34">
        <v>489</v>
      </c>
      <c r="AE676" s="34">
        <v>1.5</v>
      </c>
      <c r="AF676" s="34">
        <v>0</v>
      </c>
      <c r="AG676" s="450"/>
      <c r="AH676" s="151">
        <v>0.77500000000000002</v>
      </c>
      <c r="AI676" s="151">
        <v>0.84</v>
      </c>
      <c r="AJ676" s="151">
        <v>42.8</v>
      </c>
      <c r="AK676" s="151">
        <v>100</v>
      </c>
      <c r="AL676" s="151">
        <v>400</v>
      </c>
      <c r="AM676" s="151">
        <v>572</v>
      </c>
      <c r="AN676" s="151">
        <v>0.3</v>
      </c>
      <c r="AO676" s="151">
        <v>1.5</v>
      </c>
      <c r="AP676" s="151">
        <v>-47</v>
      </c>
      <c r="AQ676" s="235"/>
      <c r="AR676" s="178">
        <v>2</v>
      </c>
      <c r="AS676" s="185">
        <v>42403</v>
      </c>
      <c r="AT676" s="179">
        <v>60750</v>
      </c>
      <c r="AU676" s="34" t="s">
        <v>131</v>
      </c>
      <c r="AV676" s="153">
        <v>0.78180000000000005</v>
      </c>
      <c r="AW676" s="34" t="s">
        <v>20</v>
      </c>
      <c r="AX676" s="34">
        <v>1.2</v>
      </c>
      <c r="AY676" s="34">
        <v>0.01</v>
      </c>
      <c r="AZ676" s="34">
        <v>0</v>
      </c>
      <c r="BA676" s="34">
        <v>43.5</v>
      </c>
      <c r="BB676" s="34">
        <v>-50</v>
      </c>
      <c r="BC676" s="34">
        <v>106</v>
      </c>
      <c r="BD676" s="34">
        <v>29</v>
      </c>
      <c r="BE676" s="155">
        <v>1.2E-2</v>
      </c>
      <c r="BF676" s="34">
        <v>12.8</v>
      </c>
      <c r="BG676" s="34">
        <v>3.5</v>
      </c>
      <c r="BH676" s="34">
        <v>1</v>
      </c>
      <c r="BI676" s="34">
        <v>1</v>
      </c>
      <c r="BJ676" s="34">
        <v>99</v>
      </c>
      <c r="BK676" s="34">
        <v>0</v>
      </c>
      <c r="BL676" s="34">
        <v>1</v>
      </c>
      <c r="BM676" s="34">
        <v>0.1</v>
      </c>
      <c r="BN676" s="34">
        <v>338</v>
      </c>
      <c r="BO676" s="34">
        <v>379</v>
      </c>
      <c r="BP676" s="34">
        <v>423</v>
      </c>
      <c r="BQ676" s="34">
        <v>460</v>
      </c>
      <c r="BR676" s="34">
        <v>0</v>
      </c>
      <c r="BS676" s="34">
        <v>1</v>
      </c>
      <c r="BT676" s="453"/>
      <c r="BU676" s="151">
        <v>0.77500000000000002</v>
      </c>
      <c r="BV676" s="151">
        <v>0.84</v>
      </c>
      <c r="BW676" s="151">
        <v>42.8</v>
      </c>
      <c r="BX676" s="151">
        <v>100</v>
      </c>
      <c r="BY676" s="151">
        <v>400</v>
      </c>
      <c r="BZ676" s="151">
        <v>572</v>
      </c>
      <c r="CA676" s="151">
        <v>0.3</v>
      </c>
      <c r="CB676" s="151">
        <v>1.5</v>
      </c>
      <c r="CC676" s="151">
        <v>-47</v>
      </c>
    </row>
    <row r="677" spans="1:81" x14ac:dyDescent="0.25">
      <c r="A677" s="44">
        <f t="shared" si="64"/>
        <v>2016</v>
      </c>
      <c r="B677" s="44" t="str">
        <f t="shared" si="64"/>
        <v>FEBRERO</v>
      </c>
      <c r="C677" s="44">
        <v>4</v>
      </c>
      <c r="D677" s="44" t="str">
        <f t="shared" si="63"/>
        <v>FEBRERO 2016 / 3</v>
      </c>
      <c r="E677" s="178">
        <v>3</v>
      </c>
      <c r="F677" s="185">
        <v>42405</v>
      </c>
      <c r="G677" s="179">
        <v>60830</v>
      </c>
      <c r="H677" s="34" t="s">
        <v>130</v>
      </c>
      <c r="I677" s="153">
        <v>0.78129999999999999</v>
      </c>
      <c r="J677" s="34" t="s">
        <v>20</v>
      </c>
      <c r="K677" s="34">
        <v>0.5</v>
      </c>
      <c r="L677" s="34">
        <v>0</v>
      </c>
      <c r="M677" s="34">
        <v>0</v>
      </c>
      <c r="N677" s="34">
        <v>43.5</v>
      </c>
      <c r="O677" s="34">
        <v>-51.5</v>
      </c>
      <c r="P677" s="34">
        <v>105</v>
      </c>
      <c r="Q677" s="34">
        <v>30</v>
      </c>
      <c r="R677" s="155">
        <v>0</v>
      </c>
      <c r="S677" s="34">
        <v>12.1</v>
      </c>
      <c r="T677" s="34">
        <v>3.2</v>
      </c>
      <c r="U677" s="34">
        <v>1</v>
      </c>
      <c r="V677" s="34">
        <v>1</v>
      </c>
      <c r="W677" s="34">
        <v>100</v>
      </c>
      <c r="X677" s="34">
        <v>0</v>
      </c>
      <c r="Y677" s="34">
        <v>0</v>
      </c>
      <c r="Z677" s="34">
        <v>0.3</v>
      </c>
      <c r="AA677" s="34">
        <v>336</v>
      </c>
      <c r="AB677" s="34">
        <v>374</v>
      </c>
      <c r="AC677" s="34">
        <v>424</v>
      </c>
      <c r="AD677" s="34">
        <v>488</v>
      </c>
      <c r="AE677" s="34">
        <v>1</v>
      </c>
      <c r="AF677" s="34">
        <v>0</v>
      </c>
      <c r="AG677" s="450"/>
      <c r="AH677" s="151">
        <v>0.77500000000000002</v>
      </c>
      <c r="AI677" s="151">
        <v>0.84</v>
      </c>
      <c r="AJ677" s="151">
        <v>42.8</v>
      </c>
      <c r="AK677" s="151">
        <v>100</v>
      </c>
      <c r="AL677" s="151">
        <v>400</v>
      </c>
      <c r="AM677" s="151">
        <v>572</v>
      </c>
      <c r="AN677" s="151">
        <v>0.3</v>
      </c>
      <c r="AO677" s="151">
        <v>1.5</v>
      </c>
      <c r="AP677" s="151">
        <v>-47</v>
      </c>
      <c r="AQ677" s="235"/>
      <c r="AR677" s="178">
        <v>3</v>
      </c>
      <c r="AS677" s="185">
        <v>42406</v>
      </c>
      <c r="AT677" s="179">
        <v>60836</v>
      </c>
      <c r="AU677" s="34" t="s">
        <v>132</v>
      </c>
      <c r="AV677" s="153">
        <v>0.78180000000000005</v>
      </c>
      <c r="AW677" s="34" t="s">
        <v>20</v>
      </c>
      <c r="AX677" s="34">
        <v>1.2</v>
      </c>
      <c r="AY677" s="34">
        <v>0.01</v>
      </c>
      <c r="AZ677" s="34">
        <v>0</v>
      </c>
      <c r="BA677" s="34">
        <v>43.5</v>
      </c>
      <c r="BB677" s="34">
        <v>-50</v>
      </c>
      <c r="BC677" s="34">
        <v>106</v>
      </c>
      <c r="BD677" s="34">
        <v>29</v>
      </c>
      <c r="BE677" s="155">
        <v>1.2E-2</v>
      </c>
      <c r="BF677" s="34">
        <v>12.8</v>
      </c>
      <c r="BG677" s="34">
        <v>3.4</v>
      </c>
      <c r="BH677" s="34">
        <v>1</v>
      </c>
      <c r="BI677" s="34">
        <v>1</v>
      </c>
      <c r="BJ677" s="34">
        <v>99</v>
      </c>
      <c r="BK677" s="34">
        <v>1</v>
      </c>
      <c r="BL677" s="34">
        <v>1</v>
      </c>
      <c r="BM677" s="34">
        <v>0.2</v>
      </c>
      <c r="BN677" s="34">
        <v>338</v>
      </c>
      <c r="BO677" s="34">
        <v>378</v>
      </c>
      <c r="BP677" s="34">
        <v>424</v>
      </c>
      <c r="BQ677" s="34">
        <v>460</v>
      </c>
      <c r="BR677" s="34">
        <v>0</v>
      </c>
      <c r="BS677" s="34">
        <v>1</v>
      </c>
      <c r="BT677" s="453"/>
      <c r="BU677" s="151">
        <v>0.77500000000000002</v>
      </c>
      <c r="BV677" s="151">
        <v>0.84</v>
      </c>
      <c r="BW677" s="151">
        <v>42.8</v>
      </c>
      <c r="BX677" s="151">
        <v>100</v>
      </c>
      <c r="BY677" s="151">
        <v>400</v>
      </c>
      <c r="BZ677" s="151">
        <v>572</v>
      </c>
      <c r="CA677" s="151">
        <v>0.3</v>
      </c>
      <c r="CB677" s="151">
        <v>1.5</v>
      </c>
      <c r="CC677" s="151">
        <v>-47</v>
      </c>
    </row>
    <row r="678" spans="1:81" x14ac:dyDescent="0.25">
      <c r="A678" s="44">
        <f t="shared" si="64"/>
        <v>2016</v>
      </c>
      <c r="B678" s="44" t="str">
        <f t="shared" si="64"/>
        <v>FEBRERO</v>
      </c>
      <c r="C678" s="44">
        <v>5</v>
      </c>
      <c r="D678" s="44" t="str">
        <f t="shared" si="63"/>
        <v>FEBRERO 2016 / 4</v>
      </c>
      <c r="E678" s="178">
        <v>4</v>
      </c>
      <c r="F678" s="185">
        <v>42405</v>
      </c>
      <c r="G678" s="179">
        <v>60801</v>
      </c>
      <c r="H678" s="34" t="s">
        <v>132</v>
      </c>
      <c r="I678" s="153">
        <v>0.78180000000000005</v>
      </c>
      <c r="J678" s="34" t="s">
        <v>20</v>
      </c>
      <c r="K678" s="34">
        <v>0.5</v>
      </c>
      <c r="L678" s="34">
        <v>0</v>
      </c>
      <c r="M678" s="34">
        <v>0</v>
      </c>
      <c r="N678" s="34">
        <v>43.5</v>
      </c>
      <c r="O678" s="34">
        <v>-51.5</v>
      </c>
      <c r="P678" s="34">
        <v>105</v>
      </c>
      <c r="Q678" s="34">
        <v>30</v>
      </c>
      <c r="R678" s="155">
        <v>0</v>
      </c>
      <c r="S678" s="34">
        <v>12</v>
      </c>
      <c r="T678" s="34">
        <v>3.2</v>
      </c>
      <c r="U678" s="34">
        <v>1</v>
      </c>
      <c r="V678" s="34">
        <v>1</v>
      </c>
      <c r="W678" s="34">
        <v>100</v>
      </c>
      <c r="X678" s="34">
        <v>0</v>
      </c>
      <c r="Y678" s="34">
        <v>0</v>
      </c>
      <c r="Z678" s="34">
        <v>0.3</v>
      </c>
      <c r="AA678" s="34">
        <v>338</v>
      </c>
      <c r="AB678" s="34">
        <v>374</v>
      </c>
      <c r="AC678" s="34">
        <v>425</v>
      </c>
      <c r="AD678" s="34">
        <v>491</v>
      </c>
      <c r="AE678" s="34">
        <v>1.5</v>
      </c>
      <c r="AF678" s="34">
        <v>0</v>
      </c>
      <c r="AG678" s="450"/>
      <c r="AH678" s="151">
        <v>0.77500000000000002</v>
      </c>
      <c r="AI678" s="151">
        <v>0.84</v>
      </c>
      <c r="AJ678" s="151">
        <v>42.8</v>
      </c>
      <c r="AK678" s="151">
        <v>100</v>
      </c>
      <c r="AL678" s="151">
        <v>400</v>
      </c>
      <c r="AM678" s="151">
        <v>572</v>
      </c>
      <c r="AN678" s="151">
        <v>0.3</v>
      </c>
      <c r="AO678" s="151">
        <v>1.5</v>
      </c>
      <c r="AP678" s="151">
        <v>-47</v>
      </c>
      <c r="AQ678" s="235"/>
      <c r="AR678" s="178">
        <v>4</v>
      </c>
      <c r="AS678" s="185">
        <v>42409</v>
      </c>
      <c r="AT678" s="179">
        <v>60862</v>
      </c>
      <c r="AU678" s="34" t="s">
        <v>156</v>
      </c>
      <c r="AV678" s="153">
        <v>0.78090000000000004</v>
      </c>
      <c r="AW678" s="34" t="s">
        <v>20</v>
      </c>
      <c r="AX678" s="34">
        <v>1.2</v>
      </c>
      <c r="AY678" s="34">
        <v>0.01</v>
      </c>
      <c r="AZ678" s="34">
        <v>0</v>
      </c>
      <c r="BA678" s="34">
        <v>43.5</v>
      </c>
      <c r="BB678" s="34">
        <v>-50</v>
      </c>
      <c r="BC678" s="34">
        <v>106</v>
      </c>
      <c r="BD678" s="34">
        <v>29</v>
      </c>
      <c r="BE678" s="155">
        <v>1.2E-2</v>
      </c>
      <c r="BF678" s="34">
        <v>12.8</v>
      </c>
      <c r="BG678" s="34">
        <v>3.3</v>
      </c>
      <c r="BH678" s="34">
        <v>1</v>
      </c>
      <c r="BI678" s="34">
        <v>1</v>
      </c>
      <c r="BJ678" s="34">
        <v>99</v>
      </c>
      <c r="BK678" s="34">
        <v>1</v>
      </c>
      <c r="BL678" s="34">
        <v>1</v>
      </c>
      <c r="BM678" s="34">
        <v>0.2</v>
      </c>
      <c r="BN678" s="34">
        <v>340</v>
      </c>
      <c r="BO678" s="34">
        <v>379</v>
      </c>
      <c r="BP678" s="34">
        <v>424</v>
      </c>
      <c r="BQ678" s="34">
        <v>462</v>
      </c>
      <c r="BR678" s="34">
        <v>0</v>
      </c>
      <c r="BS678" s="34">
        <v>1</v>
      </c>
      <c r="BT678" s="453"/>
      <c r="BU678" s="151">
        <v>0.77500000000000002</v>
      </c>
      <c r="BV678" s="151">
        <v>0.84</v>
      </c>
      <c r="BW678" s="151">
        <v>42.8</v>
      </c>
      <c r="BX678" s="151">
        <v>100</v>
      </c>
      <c r="BY678" s="151">
        <v>400</v>
      </c>
      <c r="BZ678" s="151">
        <v>572</v>
      </c>
      <c r="CA678" s="151">
        <v>0.3</v>
      </c>
      <c r="CB678" s="151">
        <v>1.5</v>
      </c>
      <c r="CC678" s="151">
        <v>-47</v>
      </c>
    </row>
    <row r="679" spans="1:81" x14ac:dyDescent="0.25">
      <c r="A679" s="44">
        <f t="shared" si="64"/>
        <v>2016</v>
      </c>
      <c r="B679" s="44" t="str">
        <f t="shared" si="64"/>
        <v>FEBRERO</v>
      </c>
      <c r="C679" s="44">
        <v>6</v>
      </c>
      <c r="D679" s="44" t="str">
        <f t="shared" si="63"/>
        <v>FEBRERO 2016 / 5</v>
      </c>
      <c r="E679" s="178">
        <v>5</v>
      </c>
      <c r="F679" s="185">
        <v>42409</v>
      </c>
      <c r="G679" s="179">
        <v>60861</v>
      </c>
      <c r="H679" s="34" t="s">
        <v>131</v>
      </c>
      <c r="I679" s="153">
        <v>0.78</v>
      </c>
      <c r="J679" s="34" t="s">
        <v>20</v>
      </c>
      <c r="K679" s="34">
        <v>0.5</v>
      </c>
      <c r="L679" s="34">
        <v>0</v>
      </c>
      <c r="M679" s="34">
        <v>0</v>
      </c>
      <c r="N679" s="34">
        <v>43.5</v>
      </c>
      <c r="O679" s="34">
        <v>-54</v>
      </c>
      <c r="P679" s="34">
        <v>108</v>
      </c>
      <c r="Q679" s="34">
        <v>30</v>
      </c>
      <c r="R679" s="155">
        <v>0</v>
      </c>
      <c r="S679" s="34">
        <v>12.1</v>
      </c>
      <c r="T679" s="34">
        <v>3.1</v>
      </c>
      <c r="U679" s="34">
        <v>1</v>
      </c>
      <c r="V679" s="34">
        <v>1</v>
      </c>
      <c r="W679" s="34">
        <v>100</v>
      </c>
      <c r="X679" s="34">
        <v>0</v>
      </c>
      <c r="Y679" s="34">
        <v>0</v>
      </c>
      <c r="Z679" s="34">
        <v>0.3</v>
      </c>
      <c r="AA679" s="34">
        <v>334</v>
      </c>
      <c r="AB679" s="34">
        <v>366</v>
      </c>
      <c r="AC679" s="34">
        <v>417</v>
      </c>
      <c r="AD679" s="34">
        <v>485</v>
      </c>
      <c r="AE679" s="34">
        <v>1</v>
      </c>
      <c r="AF679" s="34">
        <v>0</v>
      </c>
      <c r="AG679" s="450"/>
      <c r="AH679" s="151">
        <v>0.77500000000000002</v>
      </c>
      <c r="AI679" s="151">
        <v>0.84</v>
      </c>
      <c r="AJ679" s="151">
        <v>42.8</v>
      </c>
      <c r="AK679" s="151">
        <v>100</v>
      </c>
      <c r="AL679" s="151">
        <v>400</v>
      </c>
      <c r="AM679" s="151">
        <v>572</v>
      </c>
      <c r="AN679" s="151">
        <v>0.3</v>
      </c>
      <c r="AO679" s="151">
        <v>1.5</v>
      </c>
      <c r="AP679" s="151">
        <v>-47</v>
      </c>
      <c r="AQ679" s="235"/>
      <c r="AR679" s="178">
        <v>5</v>
      </c>
      <c r="AS679" s="185">
        <v>42411</v>
      </c>
      <c r="AT679" s="179">
        <v>60888</v>
      </c>
      <c r="AU679" s="34" t="s">
        <v>132</v>
      </c>
      <c r="AV679" s="153">
        <v>0.78090000000000004</v>
      </c>
      <c r="AW679" s="34" t="s">
        <v>20</v>
      </c>
      <c r="AX679" s="34">
        <v>1.2</v>
      </c>
      <c r="AY679" s="34">
        <v>0.01</v>
      </c>
      <c r="AZ679" s="34">
        <v>0</v>
      </c>
      <c r="BA679" s="34">
        <v>43.5</v>
      </c>
      <c r="BB679" s="34">
        <v>-50</v>
      </c>
      <c r="BC679" s="34">
        <v>106</v>
      </c>
      <c r="BD679" s="34">
        <v>29</v>
      </c>
      <c r="BE679" s="155">
        <v>1.2E-2</v>
      </c>
      <c r="BF679" s="34">
        <v>12.8</v>
      </c>
      <c r="BG679" s="34">
        <v>3.4</v>
      </c>
      <c r="BH679" s="34">
        <v>1</v>
      </c>
      <c r="BI679" s="34">
        <v>1</v>
      </c>
      <c r="BJ679" s="34">
        <v>99</v>
      </c>
      <c r="BK679" s="34">
        <v>1</v>
      </c>
      <c r="BL679" s="34">
        <v>1</v>
      </c>
      <c r="BM679" s="34">
        <v>0.2</v>
      </c>
      <c r="BN679" s="34">
        <v>343</v>
      </c>
      <c r="BO679" s="34">
        <v>379</v>
      </c>
      <c r="BP679" s="34">
        <v>426</v>
      </c>
      <c r="BQ679" s="34">
        <v>462</v>
      </c>
      <c r="BR679" s="34">
        <v>0</v>
      </c>
      <c r="BS679" s="34">
        <v>1</v>
      </c>
      <c r="BT679" s="453"/>
      <c r="BU679" s="151">
        <v>0.77500000000000002</v>
      </c>
      <c r="BV679" s="151">
        <v>0.84</v>
      </c>
      <c r="BW679" s="151">
        <v>42.8</v>
      </c>
      <c r="BX679" s="151">
        <v>100</v>
      </c>
      <c r="BY679" s="151">
        <v>400</v>
      </c>
      <c r="BZ679" s="151">
        <v>572</v>
      </c>
      <c r="CA679" s="151">
        <v>0.3</v>
      </c>
      <c r="CB679" s="151">
        <v>1.5</v>
      </c>
      <c r="CC679" s="151">
        <v>-47</v>
      </c>
    </row>
    <row r="680" spans="1:81" x14ac:dyDescent="0.25">
      <c r="A680" s="44">
        <f t="shared" si="64"/>
        <v>2016</v>
      </c>
      <c r="B680" s="44" t="str">
        <f t="shared" si="64"/>
        <v>FEBRERO</v>
      </c>
      <c r="C680" s="44">
        <v>7</v>
      </c>
      <c r="D680" s="44" t="str">
        <f t="shared" si="63"/>
        <v>FEBRERO 2016 / 6</v>
      </c>
      <c r="E680" s="178">
        <v>6</v>
      </c>
      <c r="F680" s="185">
        <v>42410</v>
      </c>
      <c r="G680" s="179">
        <v>60872</v>
      </c>
      <c r="H680" s="34" t="s">
        <v>130</v>
      </c>
      <c r="I680" s="153">
        <v>0.78049999999999997</v>
      </c>
      <c r="J680" s="34" t="s">
        <v>20</v>
      </c>
      <c r="K680" s="34">
        <v>0.5</v>
      </c>
      <c r="L680" s="34">
        <v>0</v>
      </c>
      <c r="M680" s="34">
        <v>0</v>
      </c>
      <c r="N680" s="34">
        <v>43.5</v>
      </c>
      <c r="O680" s="34">
        <v>-54.5</v>
      </c>
      <c r="P680" s="34">
        <v>108</v>
      </c>
      <c r="Q680" s="34">
        <v>30</v>
      </c>
      <c r="R680" s="155">
        <v>0</v>
      </c>
      <c r="S680" s="34">
        <v>12.1</v>
      </c>
      <c r="T680" s="34">
        <v>3.1</v>
      </c>
      <c r="U680" s="34">
        <v>1</v>
      </c>
      <c r="V680" s="34">
        <v>1</v>
      </c>
      <c r="W680" s="34">
        <v>100</v>
      </c>
      <c r="X680" s="34">
        <v>0</v>
      </c>
      <c r="Y680" s="34">
        <v>0</v>
      </c>
      <c r="Z680" s="34">
        <v>0.3</v>
      </c>
      <c r="AA680" s="34">
        <v>333</v>
      </c>
      <c r="AB680" s="34">
        <v>370</v>
      </c>
      <c r="AC680" s="34">
        <v>416</v>
      </c>
      <c r="AD680" s="34">
        <v>487</v>
      </c>
      <c r="AE680" s="34">
        <v>1</v>
      </c>
      <c r="AF680" s="34">
        <v>0</v>
      </c>
      <c r="AG680" s="450"/>
      <c r="AH680" s="151">
        <v>0.77500000000000002</v>
      </c>
      <c r="AI680" s="151">
        <v>0.84</v>
      </c>
      <c r="AJ680" s="151">
        <v>42.8</v>
      </c>
      <c r="AK680" s="151">
        <v>100</v>
      </c>
      <c r="AL680" s="151">
        <v>400</v>
      </c>
      <c r="AM680" s="151">
        <v>572</v>
      </c>
      <c r="AN680" s="151">
        <v>0.3</v>
      </c>
      <c r="AO680" s="151">
        <v>1.5</v>
      </c>
      <c r="AP680" s="151">
        <v>-47</v>
      </c>
      <c r="AQ680" s="235"/>
      <c r="AR680" s="178">
        <v>6</v>
      </c>
      <c r="AS680" s="185">
        <v>42413</v>
      </c>
      <c r="AT680" s="179">
        <v>60956</v>
      </c>
      <c r="AU680" s="34" t="s">
        <v>131</v>
      </c>
      <c r="AV680" s="153">
        <v>0.78090000000000004</v>
      </c>
      <c r="AW680" s="34" t="s">
        <v>20</v>
      </c>
      <c r="AX680" s="34">
        <v>1.2</v>
      </c>
      <c r="AY680" s="34">
        <v>0.01</v>
      </c>
      <c r="AZ680" s="34">
        <v>0</v>
      </c>
      <c r="BA680" s="34">
        <v>43.5</v>
      </c>
      <c r="BB680" s="34">
        <v>-51</v>
      </c>
      <c r="BC680" s="34">
        <v>108</v>
      </c>
      <c r="BD680" s="34">
        <v>29</v>
      </c>
      <c r="BE680" s="155">
        <v>1.2E-2</v>
      </c>
      <c r="BF680" s="34">
        <v>12.9</v>
      </c>
      <c r="BG680" s="34">
        <v>3.4</v>
      </c>
      <c r="BH680" s="34">
        <v>1</v>
      </c>
      <c r="BI680" s="34">
        <v>1</v>
      </c>
      <c r="BJ680" s="34">
        <v>99</v>
      </c>
      <c r="BK680" s="34">
        <v>1</v>
      </c>
      <c r="BL680" s="34">
        <v>1</v>
      </c>
      <c r="BM680" s="34">
        <v>0.1</v>
      </c>
      <c r="BN680" s="34">
        <v>336</v>
      </c>
      <c r="BO680" s="34">
        <v>378</v>
      </c>
      <c r="BP680" s="34">
        <v>419</v>
      </c>
      <c r="BQ680" s="34">
        <v>457</v>
      </c>
      <c r="BR680" s="34">
        <v>0</v>
      </c>
      <c r="BS680" s="34">
        <v>1</v>
      </c>
      <c r="BT680" s="453"/>
      <c r="BU680" s="151">
        <v>0.77500000000000002</v>
      </c>
      <c r="BV680" s="151">
        <v>0.84</v>
      </c>
      <c r="BW680" s="151">
        <v>42.8</v>
      </c>
      <c r="BX680" s="151">
        <v>100</v>
      </c>
      <c r="BY680" s="151">
        <v>400</v>
      </c>
      <c r="BZ680" s="151">
        <v>572</v>
      </c>
      <c r="CA680" s="151">
        <v>0.3</v>
      </c>
      <c r="CB680" s="151">
        <v>1.5</v>
      </c>
      <c r="CC680" s="151">
        <v>-47</v>
      </c>
    </row>
    <row r="681" spans="1:81" x14ac:dyDescent="0.25">
      <c r="A681" s="44">
        <f t="shared" si="64"/>
        <v>2016</v>
      </c>
      <c r="B681" s="44" t="str">
        <f t="shared" si="64"/>
        <v>FEBRERO</v>
      </c>
      <c r="C681" s="44">
        <v>8</v>
      </c>
      <c r="D681" s="44" t="str">
        <f t="shared" si="63"/>
        <v>FEBRERO 2016 / 7</v>
      </c>
      <c r="E681" s="178">
        <v>7</v>
      </c>
      <c r="F681" s="185">
        <v>42412</v>
      </c>
      <c r="G681" s="179">
        <v>60930</v>
      </c>
      <c r="H681" s="34" t="s">
        <v>132</v>
      </c>
      <c r="I681" s="153">
        <v>0.78090000000000004</v>
      </c>
      <c r="J681" s="34" t="s">
        <v>20</v>
      </c>
      <c r="K681" s="34">
        <v>0.5</v>
      </c>
      <c r="L681" s="34">
        <v>0</v>
      </c>
      <c r="M681" s="34">
        <v>0</v>
      </c>
      <c r="N681" s="34">
        <v>43.5</v>
      </c>
      <c r="O681" s="34">
        <v>-54.5</v>
      </c>
      <c r="P681" s="34">
        <v>108</v>
      </c>
      <c r="Q681" s="34">
        <v>30</v>
      </c>
      <c r="R681" s="155">
        <v>0</v>
      </c>
      <c r="S681" s="34">
        <v>11.9</v>
      </c>
      <c r="T681" s="34">
        <v>3.1</v>
      </c>
      <c r="U681" s="34">
        <v>1</v>
      </c>
      <c r="V681" s="34">
        <v>1</v>
      </c>
      <c r="W681" s="34">
        <v>100</v>
      </c>
      <c r="X681" s="34">
        <v>0</v>
      </c>
      <c r="Y681" s="34">
        <v>0</v>
      </c>
      <c r="Z681" s="34">
        <v>0.3</v>
      </c>
      <c r="AA681" s="34">
        <v>335</v>
      </c>
      <c r="AB681" s="34">
        <v>368</v>
      </c>
      <c r="AC681" s="34">
        <v>423</v>
      </c>
      <c r="AD681" s="34">
        <v>491</v>
      </c>
      <c r="AE681" s="34">
        <v>1.5</v>
      </c>
      <c r="AF681" s="34">
        <v>0</v>
      </c>
      <c r="AG681" s="450"/>
      <c r="AH681" s="151">
        <v>0.77500000000000002</v>
      </c>
      <c r="AI681" s="151">
        <v>0.84</v>
      </c>
      <c r="AJ681" s="151">
        <v>42.8</v>
      </c>
      <c r="AK681" s="151">
        <v>100</v>
      </c>
      <c r="AL681" s="151">
        <v>400</v>
      </c>
      <c r="AM681" s="151">
        <v>572</v>
      </c>
      <c r="AN681" s="151">
        <v>0.3</v>
      </c>
      <c r="AO681" s="151">
        <v>1.5</v>
      </c>
      <c r="AP681" s="151">
        <v>-47</v>
      </c>
      <c r="AQ681" s="235"/>
      <c r="AR681" s="178">
        <v>7</v>
      </c>
      <c r="AS681" s="185">
        <v>42414</v>
      </c>
      <c r="AT681" s="179">
        <v>60960</v>
      </c>
      <c r="AU681" s="34" t="s">
        <v>132</v>
      </c>
      <c r="AV681" s="153">
        <v>0.78090000000000004</v>
      </c>
      <c r="AW681" s="34" t="s">
        <v>20</v>
      </c>
      <c r="AX681" s="34">
        <v>1.2</v>
      </c>
      <c r="AY681" s="34">
        <v>0.01</v>
      </c>
      <c r="AZ681" s="34">
        <v>0</v>
      </c>
      <c r="BA681" s="34">
        <v>43.5</v>
      </c>
      <c r="BB681" s="34">
        <v>-50.7</v>
      </c>
      <c r="BC681" s="34">
        <v>108</v>
      </c>
      <c r="BD681" s="34">
        <v>29</v>
      </c>
      <c r="BE681" s="155">
        <v>1.2E-2</v>
      </c>
      <c r="BF681" s="34">
        <v>12.8</v>
      </c>
      <c r="BG681" s="34">
        <v>3.4</v>
      </c>
      <c r="BH681" s="34">
        <v>1</v>
      </c>
      <c r="BI681" s="34">
        <v>1</v>
      </c>
      <c r="BJ681" s="34">
        <v>99</v>
      </c>
      <c r="BK681" s="34">
        <v>1</v>
      </c>
      <c r="BL681" s="34">
        <v>1</v>
      </c>
      <c r="BM681" s="34">
        <v>0.1</v>
      </c>
      <c r="BN681" s="34">
        <v>342</v>
      </c>
      <c r="BO681" s="34">
        <v>378</v>
      </c>
      <c r="BP681" s="34">
        <v>421</v>
      </c>
      <c r="BQ681" s="34">
        <v>464</v>
      </c>
      <c r="BR681" s="34">
        <v>0</v>
      </c>
      <c r="BS681" s="34">
        <v>1</v>
      </c>
      <c r="BT681" s="453"/>
      <c r="BU681" s="151">
        <v>0.77500000000000002</v>
      </c>
      <c r="BV681" s="151">
        <v>0.84</v>
      </c>
      <c r="BW681" s="151">
        <v>42.8</v>
      </c>
      <c r="BX681" s="151">
        <v>100</v>
      </c>
      <c r="BY681" s="151">
        <v>400</v>
      </c>
      <c r="BZ681" s="151">
        <v>572</v>
      </c>
      <c r="CA681" s="151">
        <v>0.3</v>
      </c>
      <c r="CB681" s="151">
        <v>1.5</v>
      </c>
      <c r="CC681" s="151">
        <v>-47</v>
      </c>
    </row>
    <row r="682" spans="1:81" x14ac:dyDescent="0.25">
      <c r="A682" s="44">
        <f t="shared" si="64"/>
        <v>2016</v>
      </c>
      <c r="B682" s="44" t="str">
        <f t="shared" si="64"/>
        <v>FEBRERO</v>
      </c>
      <c r="C682" s="44">
        <v>9</v>
      </c>
      <c r="D682" s="44" t="str">
        <f t="shared" si="63"/>
        <v>FEBRERO 2016 / 8</v>
      </c>
      <c r="E682" s="178">
        <v>8</v>
      </c>
      <c r="F682" s="185">
        <v>42413</v>
      </c>
      <c r="G682" s="179">
        <v>60963</v>
      </c>
      <c r="H682" s="34" t="s">
        <v>130</v>
      </c>
      <c r="I682" s="153">
        <v>0.78049999999999997</v>
      </c>
      <c r="J682" s="34" t="s">
        <v>20</v>
      </c>
      <c r="K682" s="34">
        <v>0.5</v>
      </c>
      <c r="L682" s="34">
        <v>0</v>
      </c>
      <c r="M682" s="34">
        <v>0</v>
      </c>
      <c r="N682" s="34">
        <v>43.5</v>
      </c>
      <c r="O682" s="34">
        <v>-54.5</v>
      </c>
      <c r="P682" s="34">
        <v>106</v>
      </c>
      <c r="Q682" s="34">
        <v>30</v>
      </c>
      <c r="R682" s="155">
        <v>0</v>
      </c>
      <c r="S682" s="34">
        <v>12.1</v>
      </c>
      <c r="T682" s="34">
        <v>3.1</v>
      </c>
      <c r="U682" s="34">
        <v>1</v>
      </c>
      <c r="V682" s="34">
        <v>1</v>
      </c>
      <c r="W682" s="34">
        <v>100</v>
      </c>
      <c r="X682" s="34">
        <v>0</v>
      </c>
      <c r="Y682" s="34">
        <v>0</v>
      </c>
      <c r="Z682" s="34">
        <v>0.3</v>
      </c>
      <c r="AA682" s="34">
        <v>334</v>
      </c>
      <c r="AB682" s="34">
        <v>368</v>
      </c>
      <c r="AC682" s="34">
        <v>421</v>
      </c>
      <c r="AD682" s="34">
        <v>490</v>
      </c>
      <c r="AE682" s="34">
        <v>1.5</v>
      </c>
      <c r="AF682" s="34">
        <v>0</v>
      </c>
      <c r="AG682" s="450"/>
      <c r="AH682" s="151">
        <v>0.77500000000000002</v>
      </c>
      <c r="AI682" s="151">
        <v>0.84</v>
      </c>
      <c r="AJ682" s="151">
        <v>42.8</v>
      </c>
      <c r="AK682" s="151">
        <v>100</v>
      </c>
      <c r="AL682" s="151">
        <v>400</v>
      </c>
      <c r="AM682" s="151">
        <v>572</v>
      </c>
      <c r="AN682" s="151">
        <v>0.3</v>
      </c>
      <c r="AO682" s="151">
        <v>1.5</v>
      </c>
      <c r="AP682" s="151">
        <v>-47</v>
      </c>
      <c r="AQ682" s="235"/>
      <c r="AR682" s="178">
        <v>8</v>
      </c>
      <c r="AS682" s="185">
        <v>42416</v>
      </c>
      <c r="AT682" s="179">
        <v>61034</v>
      </c>
      <c r="AU682" s="34" t="s">
        <v>132</v>
      </c>
      <c r="AV682" s="153">
        <v>0.78120000000000001</v>
      </c>
      <c r="AW682" s="34" t="s">
        <v>20</v>
      </c>
      <c r="AX682" s="34">
        <v>1.2</v>
      </c>
      <c r="AY682" s="34">
        <v>0.01</v>
      </c>
      <c r="AZ682" s="34">
        <v>0</v>
      </c>
      <c r="BA682" s="34">
        <v>43.5</v>
      </c>
      <c r="BB682" s="34">
        <v>-50</v>
      </c>
      <c r="BC682" s="34">
        <v>109</v>
      </c>
      <c r="BD682" s="34">
        <v>29</v>
      </c>
      <c r="BE682" s="155">
        <v>1.2E-2</v>
      </c>
      <c r="BF682" s="34">
        <v>12.9</v>
      </c>
      <c r="BG682" s="34">
        <v>3.4</v>
      </c>
      <c r="BH682" s="34">
        <v>1</v>
      </c>
      <c r="BI682" s="34">
        <v>1</v>
      </c>
      <c r="BJ682" s="34">
        <v>99</v>
      </c>
      <c r="BK682" s="34">
        <v>1</v>
      </c>
      <c r="BL682" s="34">
        <v>1</v>
      </c>
      <c r="BM682" s="34">
        <v>0.2</v>
      </c>
      <c r="BN682" s="34">
        <v>340</v>
      </c>
      <c r="BO682" s="34">
        <v>379</v>
      </c>
      <c r="BP682" s="34">
        <v>424</v>
      </c>
      <c r="BQ682" s="34">
        <v>464</v>
      </c>
      <c r="BR682" s="34">
        <v>0</v>
      </c>
      <c r="BS682" s="34">
        <v>1</v>
      </c>
      <c r="BT682" s="453"/>
      <c r="BU682" s="151">
        <v>0.77500000000000002</v>
      </c>
      <c r="BV682" s="151">
        <v>0.84</v>
      </c>
      <c r="BW682" s="151">
        <v>42.8</v>
      </c>
      <c r="BX682" s="151">
        <v>100</v>
      </c>
      <c r="BY682" s="151">
        <v>400</v>
      </c>
      <c r="BZ682" s="151">
        <v>572</v>
      </c>
      <c r="CA682" s="151">
        <v>0.3</v>
      </c>
      <c r="CB682" s="151">
        <v>1.5</v>
      </c>
      <c r="CC682" s="151">
        <v>-47</v>
      </c>
    </row>
    <row r="683" spans="1:81" x14ac:dyDescent="0.25">
      <c r="A683" s="44">
        <f t="shared" si="64"/>
        <v>2016</v>
      </c>
      <c r="B683" s="44" t="str">
        <f t="shared" si="64"/>
        <v>FEBRERO</v>
      </c>
      <c r="C683" s="44">
        <v>10</v>
      </c>
      <c r="D683" s="44" t="str">
        <f t="shared" si="63"/>
        <v>FEBRERO 2016 / 9</v>
      </c>
      <c r="E683" s="178">
        <v>9</v>
      </c>
      <c r="F683" s="185">
        <v>42414</v>
      </c>
      <c r="G683" s="179">
        <v>60978</v>
      </c>
      <c r="H683" s="34" t="s">
        <v>131</v>
      </c>
      <c r="I683" s="153">
        <v>0.77959999999999996</v>
      </c>
      <c r="J683" s="34" t="s">
        <v>20</v>
      </c>
      <c r="K683" s="34">
        <v>0.5</v>
      </c>
      <c r="L683" s="34">
        <v>0</v>
      </c>
      <c r="M683" s="34">
        <v>0</v>
      </c>
      <c r="N683" s="34">
        <v>43.5</v>
      </c>
      <c r="O683" s="34">
        <v>-54</v>
      </c>
      <c r="P683" s="34">
        <v>107</v>
      </c>
      <c r="Q683" s="34">
        <v>30</v>
      </c>
      <c r="R683" s="155">
        <v>0</v>
      </c>
      <c r="S683" s="34">
        <v>12.1</v>
      </c>
      <c r="T683" s="34">
        <v>3.1</v>
      </c>
      <c r="U683" s="34">
        <v>1</v>
      </c>
      <c r="V683" s="34">
        <v>1</v>
      </c>
      <c r="W683" s="34">
        <v>100</v>
      </c>
      <c r="X683" s="34">
        <v>0</v>
      </c>
      <c r="Y683" s="34">
        <v>0</v>
      </c>
      <c r="Z683" s="34">
        <v>0.3</v>
      </c>
      <c r="AA683" s="34">
        <v>332</v>
      </c>
      <c r="AB683" s="34">
        <v>364</v>
      </c>
      <c r="AC683" s="34">
        <v>418</v>
      </c>
      <c r="AD683" s="34">
        <v>486</v>
      </c>
      <c r="AE683" s="34">
        <v>1.5</v>
      </c>
      <c r="AF683" s="34">
        <v>0</v>
      </c>
      <c r="AG683" s="450"/>
      <c r="AH683" s="151">
        <v>0.77500000000000002</v>
      </c>
      <c r="AI683" s="151">
        <v>0.84</v>
      </c>
      <c r="AJ683" s="151">
        <v>42.8</v>
      </c>
      <c r="AK683" s="151">
        <v>100</v>
      </c>
      <c r="AL683" s="151">
        <v>400</v>
      </c>
      <c r="AM683" s="151">
        <v>572</v>
      </c>
      <c r="AN683" s="151">
        <v>0.3</v>
      </c>
      <c r="AO683" s="151">
        <v>1.5</v>
      </c>
      <c r="AP683" s="151">
        <v>-47</v>
      </c>
      <c r="AQ683" s="235"/>
      <c r="AR683" s="178">
        <v>9</v>
      </c>
      <c r="AS683" s="185">
        <v>42419</v>
      </c>
      <c r="AT683" s="179">
        <v>61102</v>
      </c>
      <c r="AU683" s="34" t="s">
        <v>156</v>
      </c>
      <c r="AV683" s="153">
        <v>0.78049999999999997</v>
      </c>
      <c r="AW683" s="34" t="s">
        <v>20</v>
      </c>
      <c r="AX683" s="34">
        <v>1.2</v>
      </c>
      <c r="AY683" s="34">
        <v>0.01</v>
      </c>
      <c r="AZ683" s="181">
        <v>0</v>
      </c>
      <c r="BA683" s="34">
        <v>43.5</v>
      </c>
      <c r="BB683" s="34">
        <v>-49.5</v>
      </c>
      <c r="BC683" s="34">
        <v>104</v>
      </c>
      <c r="BD683" s="34">
        <v>29</v>
      </c>
      <c r="BE683" s="155">
        <v>1.2E-2</v>
      </c>
      <c r="BF683" s="34">
        <v>12.8</v>
      </c>
      <c r="BG683" s="34">
        <v>3.3</v>
      </c>
      <c r="BH683" s="34">
        <v>1</v>
      </c>
      <c r="BI683" s="34">
        <v>1</v>
      </c>
      <c r="BJ683" s="34">
        <v>99</v>
      </c>
      <c r="BK683" s="34">
        <v>1</v>
      </c>
      <c r="BL683" s="34">
        <v>1</v>
      </c>
      <c r="BM683" s="34">
        <v>0.4</v>
      </c>
      <c r="BN683" s="34">
        <v>336</v>
      </c>
      <c r="BO683" s="34">
        <v>376</v>
      </c>
      <c r="BP683" s="34">
        <v>417</v>
      </c>
      <c r="BQ683" s="34">
        <v>455</v>
      </c>
      <c r="BR683" s="34">
        <v>0</v>
      </c>
      <c r="BS683" s="34">
        <v>1</v>
      </c>
      <c r="BT683" s="453"/>
      <c r="BU683" s="151">
        <v>0.77500000000000002</v>
      </c>
      <c r="BV683" s="151">
        <v>0.84</v>
      </c>
      <c r="BW683" s="151">
        <v>42.8</v>
      </c>
      <c r="BX683" s="151">
        <v>100</v>
      </c>
      <c r="BY683" s="151">
        <v>400</v>
      </c>
      <c r="BZ683" s="151">
        <v>572</v>
      </c>
      <c r="CA683" s="151">
        <v>0.3</v>
      </c>
      <c r="CB683" s="151">
        <v>1.5</v>
      </c>
      <c r="CC683" s="151">
        <v>-47</v>
      </c>
    </row>
    <row r="684" spans="1:81" x14ac:dyDescent="0.25">
      <c r="A684" s="44">
        <f t="shared" si="64"/>
        <v>2016</v>
      </c>
      <c r="B684" s="44" t="str">
        <f t="shared" si="64"/>
        <v>FEBRERO</v>
      </c>
      <c r="C684" s="44">
        <v>11</v>
      </c>
      <c r="D684" s="44" t="str">
        <f t="shared" si="63"/>
        <v>FEBRERO 2016 / 10</v>
      </c>
      <c r="E684" s="178">
        <v>10</v>
      </c>
      <c r="F684" s="185">
        <v>42416</v>
      </c>
      <c r="G684" s="179">
        <v>61014</v>
      </c>
      <c r="H684" s="34" t="s">
        <v>130</v>
      </c>
      <c r="I684" s="153">
        <v>0.77959999999999996</v>
      </c>
      <c r="J684" s="34" t="s">
        <v>20</v>
      </c>
      <c r="K684" s="34">
        <v>0.5</v>
      </c>
      <c r="L684" s="34">
        <v>0</v>
      </c>
      <c r="M684" s="34">
        <v>0</v>
      </c>
      <c r="N684" s="34">
        <v>43.5</v>
      </c>
      <c r="O684" s="34">
        <v>-54</v>
      </c>
      <c r="P684" s="34">
        <v>107</v>
      </c>
      <c r="Q684" s="34">
        <v>30</v>
      </c>
      <c r="R684" s="155">
        <v>0</v>
      </c>
      <c r="S684" s="34">
        <v>12.1</v>
      </c>
      <c r="T684" s="34">
        <v>3</v>
      </c>
      <c r="U684" s="34">
        <v>1</v>
      </c>
      <c r="V684" s="34">
        <v>1</v>
      </c>
      <c r="W684" s="34">
        <v>100</v>
      </c>
      <c r="X684" s="34">
        <v>0</v>
      </c>
      <c r="Y684" s="34">
        <v>0</v>
      </c>
      <c r="Z684" s="34">
        <v>0.3</v>
      </c>
      <c r="AA684" s="34">
        <v>333</v>
      </c>
      <c r="AB684" s="34">
        <v>365</v>
      </c>
      <c r="AC684" s="34">
        <v>417</v>
      </c>
      <c r="AD684" s="34">
        <v>485</v>
      </c>
      <c r="AE684" s="34">
        <v>1.5</v>
      </c>
      <c r="AF684" s="34">
        <v>0</v>
      </c>
      <c r="AG684" s="450"/>
      <c r="AH684" s="151">
        <v>0.77500000000000002</v>
      </c>
      <c r="AI684" s="151">
        <v>0.84</v>
      </c>
      <c r="AJ684" s="151">
        <v>42.8</v>
      </c>
      <c r="AK684" s="151">
        <v>100</v>
      </c>
      <c r="AL684" s="151">
        <v>400</v>
      </c>
      <c r="AM684" s="151">
        <v>572</v>
      </c>
      <c r="AN684" s="151">
        <v>0.3</v>
      </c>
      <c r="AO684" s="151">
        <v>1.5</v>
      </c>
      <c r="AP684" s="151">
        <v>-47</v>
      </c>
      <c r="AQ684" s="235"/>
      <c r="AR684" s="178">
        <v>10</v>
      </c>
      <c r="AS684" s="185">
        <v>42420</v>
      </c>
      <c r="AT684" s="179">
        <v>61110</v>
      </c>
      <c r="AU684" s="34" t="s">
        <v>132</v>
      </c>
      <c r="AV684" s="153">
        <v>0.78090000000000004</v>
      </c>
      <c r="AW684" s="34" t="s">
        <v>20</v>
      </c>
      <c r="AX684" s="34">
        <v>1.2</v>
      </c>
      <c r="AY684" s="34">
        <v>0.01</v>
      </c>
      <c r="AZ684" s="34">
        <v>0</v>
      </c>
      <c r="BA684" s="34">
        <v>43.5</v>
      </c>
      <c r="BB684" s="34">
        <v>-50.9</v>
      </c>
      <c r="BC684" s="34">
        <v>104</v>
      </c>
      <c r="BD684" s="34">
        <v>29</v>
      </c>
      <c r="BE684" s="155">
        <v>1.2E-2</v>
      </c>
      <c r="BF684" s="34">
        <v>12.8</v>
      </c>
      <c r="BG684" s="34">
        <v>3.2</v>
      </c>
      <c r="BH684" s="34">
        <v>1</v>
      </c>
      <c r="BI684" s="34">
        <v>1</v>
      </c>
      <c r="BJ684" s="34">
        <v>99</v>
      </c>
      <c r="BK684" s="34">
        <v>1</v>
      </c>
      <c r="BL684" s="34">
        <v>1</v>
      </c>
      <c r="BM684" s="34">
        <v>0.2</v>
      </c>
      <c r="BN684" s="34">
        <v>336</v>
      </c>
      <c r="BO684" s="34">
        <v>376</v>
      </c>
      <c r="BP684" s="34">
        <v>417</v>
      </c>
      <c r="BQ684" s="34">
        <v>455</v>
      </c>
      <c r="BR684" s="34">
        <v>0</v>
      </c>
      <c r="BS684" s="34">
        <v>1</v>
      </c>
      <c r="BT684" s="453"/>
      <c r="BU684" s="151">
        <v>0.77500000000000002</v>
      </c>
      <c r="BV684" s="151">
        <v>0.84</v>
      </c>
      <c r="BW684" s="151">
        <v>42.8</v>
      </c>
      <c r="BX684" s="151">
        <v>100</v>
      </c>
      <c r="BY684" s="151">
        <v>400</v>
      </c>
      <c r="BZ684" s="151">
        <v>572</v>
      </c>
      <c r="CA684" s="151">
        <v>0.3</v>
      </c>
      <c r="CB684" s="151">
        <v>1.5</v>
      </c>
      <c r="CC684" s="151">
        <v>-47</v>
      </c>
    </row>
    <row r="685" spans="1:81" x14ac:dyDescent="0.25">
      <c r="A685" s="44">
        <f t="shared" si="64"/>
        <v>2016</v>
      </c>
      <c r="B685" s="44" t="str">
        <f t="shared" si="64"/>
        <v>FEBRERO</v>
      </c>
      <c r="C685" s="44">
        <v>12</v>
      </c>
      <c r="D685" s="44" t="str">
        <f t="shared" si="63"/>
        <v>FEBRERO 2016 / 11</v>
      </c>
      <c r="E685" s="178">
        <v>11</v>
      </c>
      <c r="F685" s="185">
        <v>42418</v>
      </c>
      <c r="G685" s="179">
        <v>61087</v>
      </c>
      <c r="H685" s="34" t="s">
        <v>132</v>
      </c>
      <c r="I685" s="153">
        <v>0.78</v>
      </c>
      <c r="J685" s="34" t="s">
        <v>20</v>
      </c>
      <c r="K685" s="34">
        <v>0.5</v>
      </c>
      <c r="L685" s="34">
        <v>0</v>
      </c>
      <c r="M685" s="34">
        <v>0</v>
      </c>
      <c r="N685" s="34">
        <v>43.5</v>
      </c>
      <c r="O685" s="34">
        <v>-54</v>
      </c>
      <c r="P685" s="34">
        <v>107</v>
      </c>
      <c r="Q685" s="34">
        <v>30</v>
      </c>
      <c r="R685" s="155">
        <v>0</v>
      </c>
      <c r="S685" s="34">
        <v>12.1</v>
      </c>
      <c r="T685" s="34">
        <v>3.1</v>
      </c>
      <c r="U685" s="34">
        <v>1</v>
      </c>
      <c r="V685" s="34">
        <v>1</v>
      </c>
      <c r="W685" s="34">
        <v>100</v>
      </c>
      <c r="X685" s="34">
        <v>0</v>
      </c>
      <c r="Y685" s="34">
        <v>0</v>
      </c>
      <c r="Z685" s="34">
        <v>0.3</v>
      </c>
      <c r="AA685" s="34">
        <v>333</v>
      </c>
      <c r="AB685" s="34">
        <v>366</v>
      </c>
      <c r="AC685" s="34">
        <v>421</v>
      </c>
      <c r="AD685" s="34">
        <v>491</v>
      </c>
      <c r="AE685" s="34">
        <v>1.5</v>
      </c>
      <c r="AF685" s="34">
        <v>0</v>
      </c>
      <c r="AG685" s="450"/>
      <c r="AH685" s="151">
        <v>0.77500000000000002</v>
      </c>
      <c r="AI685" s="151">
        <v>0.84</v>
      </c>
      <c r="AJ685" s="151">
        <v>42.8</v>
      </c>
      <c r="AK685" s="151">
        <v>100</v>
      </c>
      <c r="AL685" s="151">
        <v>400</v>
      </c>
      <c r="AM685" s="151">
        <v>572</v>
      </c>
      <c r="AN685" s="151">
        <v>0.3</v>
      </c>
      <c r="AO685" s="151">
        <v>1.5</v>
      </c>
      <c r="AP685" s="151">
        <v>-47</v>
      </c>
      <c r="AQ685" s="235"/>
      <c r="AR685" s="178">
        <v>11</v>
      </c>
      <c r="AS685" s="185">
        <v>42424</v>
      </c>
      <c r="AT685" s="179">
        <v>61209</v>
      </c>
      <c r="AU685" s="34" t="s">
        <v>131</v>
      </c>
      <c r="AV685" s="153">
        <v>0.78129999999999999</v>
      </c>
      <c r="AW685" s="34" t="s">
        <v>20</v>
      </c>
      <c r="AX685" s="34">
        <v>1.2</v>
      </c>
      <c r="AY685" s="34">
        <v>0.01</v>
      </c>
      <c r="AZ685" s="34">
        <v>0</v>
      </c>
      <c r="BA685" s="34">
        <v>43.5</v>
      </c>
      <c r="BB685" s="34">
        <v>-50.5</v>
      </c>
      <c r="BC685" s="34">
        <v>106</v>
      </c>
      <c r="BD685" s="34">
        <v>29</v>
      </c>
      <c r="BE685" s="155">
        <v>1.2E-2</v>
      </c>
      <c r="BF685" s="34">
        <v>12.8</v>
      </c>
      <c r="BG685" s="34">
        <v>3.3</v>
      </c>
      <c r="BH685" s="34">
        <v>1</v>
      </c>
      <c r="BI685" s="34">
        <v>1</v>
      </c>
      <c r="BJ685" s="34">
        <v>99</v>
      </c>
      <c r="BK685" s="34">
        <v>1</v>
      </c>
      <c r="BL685" s="34">
        <v>1</v>
      </c>
      <c r="BM685" s="34">
        <v>0.7</v>
      </c>
      <c r="BN685" s="34">
        <v>340</v>
      </c>
      <c r="BO685" s="34">
        <v>379</v>
      </c>
      <c r="BP685" s="34">
        <v>423</v>
      </c>
      <c r="BQ685" s="34">
        <v>462</v>
      </c>
      <c r="BR685" s="34">
        <v>0</v>
      </c>
      <c r="BS685" s="34">
        <v>1</v>
      </c>
      <c r="BT685" s="453"/>
      <c r="BU685" s="151">
        <v>0.77500000000000002</v>
      </c>
      <c r="BV685" s="151">
        <v>0.84</v>
      </c>
      <c r="BW685" s="151">
        <v>42.8</v>
      </c>
      <c r="BX685" s="151">
        <v>100</v>
      </c>
      <c r="BY685" s="151">
        <v>400</v>
      </c>
      <c r="BZ685" s="151">
        <v>572</v>
      </c>
      <c r="CA685" s="151">
        <v>0.3</v>
      </c>
      <c r="CB685" s="151">
        <v>1.5</v>
      </c>
      <c r="CC685" s="151">
        <v>-47</v>
      </c>
    </row>
    <row r="686" spans="1:81" x14ac:dyDescent="0.25">
      <c r="A686" s="44">
        <f t="shared" si="64"/>
        <v>2016</v>
      </c>
      <c r="B686" s="44" t="str">
        <f t="shared" si="64"/>
        <v>FEBRERO</v>
      </c>
      <c r="C686" s="44">
        <v>13</v>
      </c>
      <c r="D686" s="44" t="str">
        <f t="shared" si="63"/>
        <v>FEBRERO 2016 / 12</v>
      </c>
      <c r="E686" s="178">
        <v>12</v>
      </c>
      <c r="F686" s="185">
        <v>42420</v>
      </c>
      <c r="G686" s="179">
        <v>61124</v>
      </c>
      <c r="H686" s="34" t="s">
        <v>130</v>
      </c>
      <c r="I686" s="153">
        <v>0.78</v>
      </c>
      <c r="J686" s="34" t="s">
        <v>20</v>
      </c>
      <c r="K686" s="34">
        <v>0.5</v>
      </c>
      <c r="L686" s="34">
        <v>0</v>
      </c>
      <c r="M686" s="34">
        <v>0</v>
      </c>
      <c r="N686" s="34">
        <v>43.5</v>
      </c>
      <c r="O686" s="34">
        <v>-54</v>
      </c>
      <c r="P686" s="34">
        <v>107</v>
      </c>
      <c r="Q686" s="34">
        <v>30</v>
      </c>
      <c r="R686" s="155">
        <v>0</v>
      </c>
      <c r="S686" s="34">
        <v>12.1</v>
      </c>
      <c r="T686" s="34">
        <v>3.1</v>
      </c>
      <c r="U686" s="34">
        <v>1</v>
      </c>
      <c r="V686" s="34">
        <v>1</v>
      </c>
      <c r="W686" s="34">
        <v>100</v>
      </c>
      <c r="X686" s="34">
        <v>0</v>
      </c>
      <c r="Y686" s="34">
        <v>0</v>
      </c>
      <c r="Z686" s="34">
        <v>0.3</v>
      </c>
      <c r="AA686" s="34">
        <v>334</v>
      </c>
      <c r="AB686" s="34">
        <v>366</v>
      </c>
      <c r="AC686" s="34">
        <v>421</v>
      </c>
      <c r="AD686" s="34">
        <v>490</v>
      </c>
      <c r="AE686" s="34">
        <v>1.5</v>
      </c>
      <c r="AF686" s="34">
        <v>0</v>
      </c>
      <c r="AG686" s="450"/>
      <c r="AH686" s="151">
        <v>0.77500000000000002</v>
      </c>
      <c r="AI686" s="151">
        <v>0.84</v>
      </c>
      <c r="AJ686" s="151">
        <v>42.8</v>
      </c>
      <c r="AK686" s="151">
        <v>100</v>
      </c>
      <c r="AL686" s="151">
        <v>400</v>
      </c>
      <c r="AM686" s="151">
        <v>572</v>
      </c>
      <c r="AN686" s="151">
        <v>0.3</v>
      </c>
      <c r="AO686" s="151">
        <v>1.5</v>
      </c>
      <c r="AP686" s="151">
        <v>-47</v>
      </c>
      <c r="AQ686" s="235"/>
      <c r="AR686" s="178">
        <v>12</v>
      </c>
      <c r="AS686" s="185">
        <v>42425</v>
      </c>
      <c r="AT686" s="179">
        <v>61210</v>
      </c>
      <c r="AU686" s="34" t="s">
        <v>132</v>
      </c>
      <c r="AV686" s="153">
        <v>0.78049999999999997</v>
      </c>
      <c r="AW686" s="34" t="s">
        <v>20</v>
      </c>
      <c r="AX686" s="34">
        <v>1.2</v>
      </c>
      <c r="AY686" s="34">
        <v>0.01</v>
      </c>
      <c r="AZ686" s="181">
        <v>0</v>
      </c>
      <c r="BA686" s="34">
        <v>43.5</v>
      </c>
      <c r="BB686" s="34">
        <v>-51</v>
      </c>
      <c r="BC686" s="34">
        <v>104</v>
      </c>
      <c r="BD686" s="34">
        <v>29</v>
      </c>
      <c r="BE686" s="155">
        <v>1.2E-2</v>
      </c>
      <c r="BF686" s="34">
        <v>12.9</v>
      </c>
      <c r="BG686" s="34">
        <v>3.3</v>
      </c>
      <c r="BH686" s="34">
        <v>1</v>
      </c>
      <c r="BI686" s="34">
        <v>1</v>
      </c>
      <c r="BJ686" s="34">
        <v>99</v>
      </c>
      <c r="BK686" s="34">
        <v>1</v>
      </c>
      <c r="BL686" s="34">
        <v>1</v>
      </c>
      <c r="BM686" s="34">
        <v>0.3</v>
      </c>
      <c r="BN686" s="34">
        <v>336</v>
      </c>
      <c r="BO686" s="34">
        <v>378</v>
      </c>
      <c r="BP686" s="34">
        <v>419</v>
      </c>
      <c r="BQ686" s="34">
        <v>459</v>
      </c>
      <c r="BR686" s="34">
        <v>0</v>
      </c>
      <c r="BS686" s="34">
        <v>1</v>
      </c>
      <c r="BT686" s="453"/>
      <c r="BU686" s="151">
        <v>0.77500000000000002</v>
      </c>
      <c r="BV686" s="151">
        <v>0.84</v>
      </c>
      <c r="BW686" s="151">
        <v>42.8</v>
      </c>
      <c r="BX686" s="151">
        <v>100</v>
      </c>
      <c r="BY686" s="151">
        <v>400</v>
      </c>
      <c r="BZ686" s="151">
        <v>572</v>
      </c>
      <c r="CA686" s="151">
        <v>0.3</v>
      </c>
      <c r="CB686" s="151">
        <v>1.5</v>
      </c>
      <c r="CC686" s="151">
        <v>-47</v>
      </c>
    </row>
    <row r="687" spans="1:81" x14ac:dyDescent="0.25">
      <c r="A687" s="44">
        <f t="shared" si="64"/>
        <v>2016</v>
      </c>
      <c r="B687" s="44" t="str">
        <f t="shared" si="64"/>
        <v>FEBRERO</v>
      </c>
      <c r="C687" s="44">
        <v>14</v>
      </c>
      <c r="D687" s="44" t="str">
        <f t="shared" si="63"/>
        <v>FEBRERO 2016 / 13</v>
      </c>
      <c r="E687" s="178">
        <v>13</v>
      </c>
      <c r="F687" s="185">
        <v>42422</v>
      </c>
      <c r="G687" s="179">
        <v>61169</v>
      </c>
      <c r="H687" s="34" t="s">
        <v>131</v>
      </c>
      <c r="I687" s="153">
        <v>0.78049999999999997</v>
      </c>
      <c r="J687" s="34" t="s">
        <v>20</v>
      </c>
      <c r="K687" s="34">
        <v>0.5</v>
      </c>
      <c r="L687" s="34">
        <v>0</v>
      </c>
      <c r="M687" s="34">
        <v>0</v>
      </c>
      <c r="N687" s="34">
        <v>43.5</v>
      </c>
      <c r="O687" s="34">
        <v>-53.5</v>
      </c>
      <c r="P687" s="34">
        <v>107</v>
      </c>
      <c r="Q687" s="34">
        <v>30</v>
      </c>
      <c r="R687" s="155">
        <v>0</v>
      </c>
      <c r="S687" s="34">
        <v>12.1</v>
      </c>
      <c r="T687" s="34">
        <v>3.1</v>
      </c>
      <c r="U687" s="34">
        <v>1</v>
      </c>
      <c r="V687" s="34">
        <v>1</v>
      </c>
      <c r="W687" s="34">
        <v>100</v>
      </c>
      <c r="X687" s="34">
        <v>0</v>
      </c>
      <c r="Y687" s="34">
        <v>0</v>
      </c>
      <c r="Z687" s="34">
        <v>0.3</v>
      </c>
      <c r="AA687" s="34">
        <v>333</v>
      </c>
      <c r="AB687" s="34">
        <v>368</v>
      </c>
      <c r="AC687" s="34">
        <v>425</v>
      </c>
      <c r="AD687" s="34">
        <v>492</v>
      </c>
      <c r="AE687" s="34">
        <v>1.5</v>
      </c>
      <c r="AF687" s="34">
        <v>0</v>
      </c>
      <c r="AG687" s="450"/>
      <c r="AH687" s="151">
        <v>0.77500000000000002</v>
      </c>
      <c r="AI687" s="151">
        <v>0.84</v>
      </c>
      <c r="AJ687" s="151">
        <v>42.8</v>
      </c>
      <c r="AK687" s="151">
        <v>100</v>
      </c>
      <c r="AL687" s="151">
        <v>400</v>
      </c>
      <c r="AM687" s="151">
        <v>572</v>
      </c>
      <c r="AN687" s="151">
        <v>0.3</v>
      </c>
      <c r="AO687" s="151">
        <v>1.5</v>
      </c>
      <c r="AP687" s="151">
        <v>-47</v>
      </c>
      <c r="AQ687" s="235"/>
      <c r="AR687" s="152"/>
      <c r="AS687" s="192"/>
      <c r="AT687" s="152"/>
      <c r="AU687" s="152"/>
      <c r="AV687" s="152"/>
      <c r="AW687" s="152"/>
      <c r="AX687" s="152"/>
      <c r="AY687" s="152"/>
      <c r="AZ687" s="152"/>
      <c r="BA687" s="152"/>
      <c r="BB687" s="152"/>
      <c r="BC687" s="152"/>
      <c r="BD687" s="152"/>
      <c r="BE687" s="152"/>
      <c r="BF687" s="152"/>
      <c r="BG687" s="152"/>
      <c r="BH687" s="152"/>
      <c r="BI687" s="152"/>
      <c r="BJ687" s="152"/>
      <c r="BK687" s="152"/>
      <c r="BL687" s="152"/>
      <c r="BM687" s="152"/>
      <c r="BN687" s="152"/>
      <c r="BO687" s="152"/>
      <c r="BP687" s="152"/>
      <c r="BQ687" s="152"/>
      <c r="BR687" s="152"/>
      <c r="BS687" s="152"/>
      <c r="BT687" s="454"/>
      <c r="BU687" s="152"/>
      <c r="BV687" s="152"/>
      <c r="BW687" s="152"/>
      <c r="BX687" s="152"/>
      <c r="BY687" s="152"/>
      <c r="BZ687" s="152"/>
      <c r="CA687" s="152"/>
      <c r="CB687" s="152"/>
      <c r="CC687" s="152"/>
    </row>
    <row r="688" spans="1:81" x14ac:dyDescent="0.25">
      <c r="A688" s="44">
        <f t="shared" si="64"/>
        <v>2016</v>
      </c>
      <c r="B688" s="44" t="str">
        <f t="shared" si="64"/>
        <v>FEBRERO</v>
      </c>
      <c r="C688" s="44">
        <v>15</v>
      </c>
      <c r="D688" s="44" t="str">
        <f t="shared" si="63"/>
        <v>FEBRERO 2016 / 14</v>
      </c>
      <c r="E688" s="178">
        <v>14</v>
      </c>
      <c r="F688" s="185">
        <v>42423</v>
      </c>
      <c r="G688" s="179">
        <v>61178</v>
      </c>
      <c r="H688" s="34" t="s">
        <v>130</v>
      </c>
      <c r="I688" s="153">
        <v>0.78049999999999997</v>
      </c>
      <c r="J688" s="34" t="s">
        <v>20</v>
      </c>
      <c r="K688" s="34">
        <v>0.5</v>
      </c>
      <c r="L688" s="34">
        <v>0</v>
      </c>
      <c r="M688" s="34">
        <v>0</v>
      </c>
      <c r="N688" s="34">
        <v>43.5</v>
      </c>
      <c r="O688" s="34">
        <v>-53.5</v>
      </c>
      <c r="P688" s="34">
        <v>107</v>
      </c>
      <c r="Q688" s="34">
        <v>30</v>
      </c>
      <c r="R688" s="155">
        <v>0</v>
      </c>
      <c r="S688" s="34">
        <v>12.1</v>
      </c>
      <c r="T688" s="34">
        <v>3.2</v>
      </c>
      <c r="U688" s="34">
        <v>1</v>
      </c>
      <c r="V688" s="34">
        <v>1</v>
      </c>
      <c r="W688" s="34">
        <v>100</v>
      </c>
      <c r="X688" s="34">
        <v>0</v>
      </c>
      <c r="Y688" s="34">
        <v>0</v>
      </c>
      <c r="Z688" s="34">
        <v>0.3</v>
      </c>
      <c r="AA688" s="34">
        <v>334</v>
      </c>
      <c r="AB688" s="34">
        <v>368</v>
      </c>
      <c r="AC688" s="34">
        <v>424</v>
      </c>
      <c r="AD688" s="34">
        <v>492</v>
      </c>
      <c r="AE688" s="34">
        <v>1.5</v>
      </c>
      <c r="AF688" s="34">
        <v>0</v>
      </c>
      <c r="AG688" s="450"/>
      <c r="AH688" s="151">
        <v>0.77500000000000002</v>
      </c>
      <c r="AI688" s="151">
        <v>0.84</v>
      </c>
      <c r="AJ688" s="151">
        <v>42.8</v>
      </c>
      <c r="AK688" s="151">
        <v>100</v>
      </c>
      <c r="AL688" s="151">
        <v>400</v>
      </c>
      <c r="AM688" s="151">
        <v>572</v>
      </c>
      <c r="AN688" s="151">
        <v>0.3</v>
      </c>
      <c r="AO688" s="151">
        <v>1.5</v>
      </c>
      <c r="AP688" s="151">
        <v>-47</v>
      </c>
      <c r="AQ688" s="235"/>
      <c r="AR688" s="152"/>
      <c r="AS688" s="192"/>
      <c r="AT688" s="152"/>
      <c r="AU688" s="152"/>
      <c r="AV688" s="152"/>
      <c r="AW688" s="152"/>
      <c r="AX688" s="152"/>
      <c r="AY688" s="152"/>
      <c r="AZ688" s="152"/>
      <c r="BA688" s="152"/>
      <c r="BB688" s="152"/>
      <c r="BC688" s="152"/>
      <c r="BD688" s="152"/>
      <c r="BE688" s="152"/>
      <c r="BF688" s="152"/>
      <c r="BG688" s="152"/>
      <c r="BH688" s="152"/>
      <c r="BI688" s="152"/>
      <c r="BJ688" s="152"/>
      <c r="BK688" s="152"/>
      <c r="BL688" s="152"/>
      <c r="BM688" s="152"/>
      <c r="BN688" s="152"/>
      <c r="BO688" s="152"/>
      <c r="BP688" s="152"/>
      <c r="BQ688" s="152"/>
      <c r="BR688" s="152"/>
      <c r="BS688" s="152"/>
      <c r="BT688" s="454"/>
      <c r="BU688" s="152"/>
      <c r="BV688" s="152"/>
      <c r="BW688" s="152"/>
      <c r="BX688" s="152"/>
      <c r="BY688" s="152"/>
      <c r="BZ688" s="152"/>
      <c r="CA688" s="152"/>
      <c r="CB688" s="152"/>
      <c r="CC688" s="152"/>
    </row>
    <row r="689" spans="1:81" x14ac:dyDescent="0.25">
      <c r="A689" s="44">
        <f t="shared" si="64"/>
        <v>2016</v>
      </c>
      <c r="B689" s="44" t="str">
        <f t="shared" si="64"/>
        <v>FEBRERO</v>
      </c>
      <c r="C689" s="44">
        <v>16</v>
      </c>
      <c r="D689" s="44" t="str">
        <f t="shared" si="63"/>
        <v>FEBRERO 2016 / 15</v>
      </c>
      <c r="E689" s="178">
        <v>15</v>
      </c>
      <c r="F689" s="185">
        <v>42426</v>
      </c>
      <c r="G689" s="179">
        <v>61284</v>
      </c>
      <c r="H689" s="34" t="s">
        <v>132</v>
      </c>
      <c r="I689" s="153">
        <v>0.77959999999999996</v>
      </c>
      <c r="J689" s="34" t="s">
        <v>20</v>
      </c>
      <c r="K689" s="34">
        <v>0.5</v>
      </c>
      <c r="L689" s="34">
        <v>0</v>
      </c>
      <c r="M689" s="34">
        <v>0</v>
      </c>
      <c r="N689" s="34">
        <v>43.5</v>
      </c>
      <c r="O689" s="34">
        <v>-54</v>
      </c>
      <c r="P689" s="34">
        <v>107</v>
      </c>
      <c r="Q689" s="34">
        <v>30</v>
      </c>
      <c r="R689" s="155">
        <v>0</v>
      </c>
      <c r="S689" s="34">
        <v>12.1</v>
      </c>
      <c r="T689" s="34">
        <v>3</v>
      </c>
      <c r="U689" s="34">
        <v>1</v>
      </c>
      <c r="V689" s="34">
        <v>1</v>
      </c>
      <c r="W689" s="34">
        <v>100</v>
      </c>
      <c r="X689" s="34">
        <v>0</v>
      </c>
      <c r="Y689" s="34">
        <v>0</v>
      </c>
      <c r="Z689" s="34">
        <v>0.3</v>
      </c>
      <c r="AA689" s="34">
        <v>335</v>
      </c>
      <c r="AB689" s="34">
        <v>363</v>
      </c>
      <c r="AC689" s="34">
        <v>419</v>
      </c>
      <c r="AD689" s="34">
        <v>490</v>
      </c>
      <c r="AE689" s="34">
        <v>1.5</v>
      </c>
      <c r="AF689" s="34">
        <v>0</v>
      </c>
      <c r="AG689" s="450"/>
      <c r="AH689" s="151">
        <v>0.77500000000000002</v>
      </c>
      <c r="AI689" s="151">
        <v>0.84</v>
      </c>
      <c r="AJ689" s="151">
        <v>42.8</v>
      </c>
      <c r="AK689" s="151">
        <v>100</v>
      </c>
      <c r="AL689" s="151">
        <v>400</v>
      </c>
      <c r="AM689" s="151">
        <v>572</v>
      </c>
      <c r="AN689" s="151">
        <v>0.3</v>
      </c>
      <c r="AO689" s="151">
        <v>1.5</v>
      </c>
      <c r="AP689" s="151">
        <v>-47</v>
      </c>
      <c r="AQ689" s="235"/>
      <c r="AR689" s="152"/>
      <c r="AS689" s="192"/>
      <c r="AT689" s="152"/>
      <c r="AU689" s="152"/>
      <c r="AV689" s="152"/>
      <c r="AW689" s="152"/>
      <c r="AX689" s="152"/>
      <c r="AY689" s="152"/>
      <c r="AZ689" s="152"/>
      <c r="BA689" s="152"/>
      <c r="BB689" s="152"/>
      <c r="BC689" s="152"/>
      <c r="BD689" s="152"/>
      <c r="BE689" s="152"/>
      <c r="BF689" s="152"/>
      <c r="BG689" s="152"/>
      <c r="BH689" s="152"/>
      <c r="BI689" s="152"/>
      <c r="BJ689" s="152"/>
      <c r="BK689" s="152"/>
      <c r="BL689" s="152"/>
      <c r="BM689" s="152"/>
      <c r="BN689" s="152"/>
      <c r="BO689" s="152"/>
      <c r="BP689" s="152"/>
      <c r="BQ689" s="152"/>
      <c r="BR689" s="152"/>
      <c r="BS689" s="152"/>
      <c r="BT689" s="454"/>
      <c r="BU689" s="152"/>
      <c r="BV689" s="152"/>
      <c r="BW689" s="152"/>
      <c r="BX689" s="152"/>
      <c r="BY689" s="152"/>
      <c r="BZ689" s="152"/>
      <c r="CA689" s="152"/>
      <c r="CB689" s="152"/>
      <c r="CC689" s="152"/>
    </row>
    <row r="690" spans="1:81" x14ac:dyDescent="0.25">
      <c r="A690" s="44">
        <f t="shared" si="64"/>
        <v>2016</v>
      </c>
      <c r="B690" s="44" t="str">
        <f t="shared" si="64"/>
        <v>FEBRERO</v>
      </c>
      <c r="C690" s="44">
        <v>17</v>
      </c>
      <c r="D690" s="44" t="str">
        <f t="shared" si="63"/>
        <v>FEBRERO 2016 / 16</v>
      </c>
      <c r="E690" s="178">
        <v>16</v>
      </c>
      <c r="F690" s="185">
        <v>42427</v>
      </c>
      <c r="G690" s="179">
        <v>61299</v>
      </c>
      <c r="H690" s="34" t="s">
        <v>130</v>
      </c>
      <c r="I690" s="153">
        <v>0.77959999999999996</v>
      </c>
      <c r="J690" s="34" t="s">
        <v>20</v>
      </c>
      <c r="K690" s="34">
        <v>0.5</v>
      </c>
      <c r="L690" s="34">
        <v>0</v>
      </c>
      <c r="M690" s="34">
        <v>0</v>
      </c>
      <c r="N690" s="34">
        <v>43.5</v>
      </c>
      <c r="O690" s="34">
        <v>-54.5</v>
      </c>
      <c r="P690" s="34">
        <v>106</v>
      </c>
      <c r="Q690" s="34">
        <v>30</v>
      </c>
      <c r="R690" s="155">
        <v>0</v>
      </c>
      <c r="S690" s="34">
        <v>12.1</v>
      </c>
      <c r="T690" s="34">
        <v>3</v>
      </c>
      <c r="U690" s="34">
        <v>1</v>
      </c>
      <c r="V690" s="34">
        <v>1</v>
      </c>
      <c r="W690" s="34">
        <v>100</v>
      </c>
      <c r="X690" s="34">
        <v>0</v>
      </c>
      <c r="Y690" s="34">
        <v>0</v>
      </c>
      <c r="Z690" s="34">
        <v>0.3</v>
      </c>
      <c r="AA690" s="34">
        <v>334</v>
      </c>
      <c r="AB690" s="34">
        <v>364</v>
      </c>
      <c r="AC690" s="34">
        <v>418</v>
      </c>
      <c r="AD690" s="34">
        <v>491</v>
      </c>
      <c r="AE690" s="34">
        <v>1.5</v>
      </c>
      <c r="AF690" s="34">
        <v>0</v>
      </c>
      <c r="AG690" s="450"/>
      <c r="AH690" s="151">
        <v>0.77500000000000002</v>
      </c>
      <c r="AI690" s="151">
        <v>0.84</v>
      </c>
      <c r="AJ690" s="151">
        <v>42.8</v>
      </c>
      <c r="AK690" s="151">
        <v>100</v>
      </c>
      <c r="AL690" s="151">
        <v>400</v>
      </c>
      <c r="AM690" s="151">
        <v>572</v>
      </c>
      <c r="AN690" s="151">
        <v>0.3</v>
      </c>
      <c r="AO690" s="151">
        <v>1.5</v>
      </c>
      <c r="AP690" s="151">
        <v>-47</v>
      </c>
      <c r="AQ690" s="235"/>
      <c r="AR690" s="152"/>
      <c r="AS690" s="192"/>
      <c r="AT690" s="152"/>
      <c r="AU690" s="152"/>
      <c r="AV690" s="152"/>
      <c r="AW690" s="152"/>
      <c r="AX690" s="152"/>
      <c r="AY690" s="152"/>
      <c r="AZ690" s="152"/>
      <c r="BA690" s="152"/>
      <c r="BB690" s="152"/>
      <c r="BC690" s="152"/>
      <c r="BD690" s="152"/>
      <c r="BE690" s="152"/>
      <c r="BF690" s="152"/>
      <c r="BG690" s="152"/>
      <c r="BH690" s="152"/>
      <c r="BI690" s="152"/>
      <c r="BJ690" s="152"/>
      <c r="BK690" s="152"/>
      <c r="BL690" s="152"/>
      <c r="BM690" s="152"/>
      <c r="BN690" s="152"/>
      <c r="BO690" s="152"/>
      <c r="BP690" s="152"/>
      <c r="BQ690" s="152"/>
      <c r="BR690" s="152"/>
      <c r="BS690" s="152"/>
      <c r="BT690" s="454"/>
      <c r="BU690" s="152"/>
      <c r="BV690" s="152"/>
      <c r="BW690" s="152"/>
      <c r="BX690" s="152"/>
      <c r="BY690" s="152"/>
      <c r="BZ690" s="152"/>
      <c r="CA690" s="152"/>
      <c r="CB690" s="152"/>
      <c r="CC690" s="152"/>
    </row>
    <row r="691" spans="1:81" x14ac:dyDescent="0.25">
      <c r="A691" s="44">
        <f t="shared" si="64"/>
        <v>2016</v>
      </c>
      <c r="B691" s="44" t="str">
        <f t="shared" si="64"/>
        <v>FEBRERO</v>
      </c>
      <c r="C691" s="44">
        <v>18</v>
      </c>
      <c r="D691" s="44" t="str">
        <f t="shared" si="63"/>
        <v>FEBRERO 2016 / 17</v>
      </c>
      <c r="E691" s="178"/>
      <c r="F691" s="185"/>
      <c r="G691" s="179"/>
      <c r="H691" s="34"/>
      <c r="I691" s="153"/>
      <c r="J691" s="34"/>
      <c r="K691" s="34"/>
      <c r="L691" s="34"/>
      <c r="M691" s="34"/>
      <c r="N691" s="34"/>
      <c r="O691" s="34"/>
      <c r="P691" s="34"/>
      <c r="Q691" s="34"/>
      <c r="R691" s="155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450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235"/>
      <c r="AR691" s="152"/>
      <c r="AS691" s="192"/>
      <c r="AT691" s="152"/>
      <c r="AU691" s="152"/>
      <c r="AV691" s="152"/>
      <c r="AW691" s="152"/>
      <c r="AX691" s="152"/>
      <c r="AY691" s="152"/>
      <c r="AZ691" s="152"/>
      <c r="BA691" s="152"/>
      <c r="BB691" s="152"/>
      <c r="BC691" s="152"/>
      <c r="BD691" s="152"/>
      <c r="BE691" s="152"/>
      <c r="BF691" s="152"/>
      <c r="BG691" s="152"/>
      <c r="BH691" s="152"/>
      <c r="BI691" s="152"/>
      <c r="BJ691" s="152"/>
      <c r="BK691" s="152"/>
      <c r="BL691" s="152"/>
      <c r="BM691" s="152"/>
      <c r="BN691" s="152"/>
      <c r="BO691" s="152"/>
      <c r="BP691" s="152"/>
      <c r="BQ691" s="152"/>
      <c r="BR691" s="152"/>
      <c r="BS691" s="152"/>
      <c r="BT691" s="454"/>
      <c r="BU691" s="152"/>
      <c r="BV691" s="152"/>
      <c r="BW691" s="152"/>
      <c r="BX691" s="152"/>
      <c r="BY691" s="152"/>
      <c r="BZ691" s="152"/>
      <c r="CA691" s="152"/>
      <c r="CB691" s="152"/>
      <c r="CC691" s="152"/>
    </row>
    <row r="692" spans="1:81" x14ac:dyDescent="0.25">
      <c r="A692" s="44">
        <f t="shared" si="64"/>
        <v>2016</v>
      </c>
      <c r="B692" s="44" t="str">
        <f t="shared" si="64"/>
        <v>FEBRERO</v>
      </c>
      <c r="C692" s="44">
        <v>19</v>
      </c>
      <c r="D692" s="44" t="str">
        <f t="shared" si="63"/>
        <v>FEBRERO 2016 / 18</v>
      </c>
      <c r="E692" s="178"/>
      <c r="F692" s="185"/>
      <c r="G692" s="179"/>
      <c r="H692" s="34"/>
      <c r="I692" s="153"/>
      <c r="J692" s="34"/>
      <c r="K692" s="34"/>
      <c r="L692" s="34"/>
      <c r="M692" s="34"/>
      <c r="N692" s="34"/>
      <c r="O692" s="34"/>
      <c r="P692" s="34"/>
      <c r="Q692" s="34"/>
      <c r="R692" s="155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450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235"/>
      <c r="AR692" s="152"/>
      <c r="AS692" s="192"/>
      <c r="AT692" s="152"/>
      <c r="AU692" s="152"/>
      <c r="AV692" s="152"/>
      <c r="AW692" s="152"/>
      <c r="AX692" s="152"/>
      <c r="AY692" s="152"/>
      <c r="AZ692" s="152"/>
      <c r="BA692" s="152"/>
      <c r="BB692" s="152"/>
      <c r="BC692" s="152"/>
      <c r="BD692" s="152"/>
      <c r="BE692" s="152"/>
      <c r="BF692" s="152"/>
      <c r="BG692" s="152"/>
      <c r="BH692" s="152"/>
      <c r="BI692" s="152"/>
      <c r="BJ692" s="152"/>
      <c r="BK692" s="152"/>
      <c r="BL692" s="152"/>
      <c r="BM692" s="152"/>
      <c r="BN692" s="152"/>
      <c r="BO692" s="152"/>
      <c r="BP692" s="152"/>
      <c r="BQ692" s="152"/>
      <c r="BR692" s="152"/>
      <c r="BS692" s="152"/>
      <c r="BT692" s="454"/>
      <c r="BU692" s="152"/>
      <c r="BV692" s="152"/>
      <c r="BW692" s="152"/>
      <c r="BX692" s="152"/>
      <c r="BY692" s="152"/>
      <c r="BZ692" s="152"/>
      <c r="CA692" s="152"/>
      <c r="CB692" s="152"/>
      <c r="CC692" s="152"/>
    </row>
    <row r="693" spans="1:81" x14ac:dyDescent="0.25">
      <c r="A693" s="44">
        <f t="shared" si="64"/>
        <v>2016</v>
      </c>
      <c r="B693" s="44" t="str">
        <f t="shared" si="64"/>
        <v>FEBRERO</v>
      </c>
      <c r="C693" s="44">
        <v>20</v>
      </c>
      <c r="D693" s="44" t="str">
        <f t="shared" si="63"/>
        <v>FEBRERO 2016 / 19</v>
      </c>
      <c r="E693" s="178"/>
      <c r="F693" s="185"/>
      <c r="G693" s="179"/>
      <c r="H693" s="34"/>
      <c r="I693" s="153"/>
      <c r="J693" s="34"/>
      <c r="K693" s="34"/>
      <c r="L693" s="34"/>
      <c r="M693" s="34"/>
      <c r="N693" s="34"/>
      <c r="O693" s="34"/>
      <c r="P693" s="34"/>
      <c r="Q693" s="34"/>
      <c r="R693" s="155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450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235"/>
      <c r="AR693" s="152"/>
      <c r="AS693" s="192"/>
      <c r="AT693" s="152"/>
      <c r="AU693" s="152"/>
      <c r="AV693" s="152"/>
      <c r="AW693" s="152"/>
      <c r="AX693" s="152"/>
      <c r="AY693" s="152"/>
      <c r="AZ693" s="152"/>
      <c r="BA693" s="152"/>
      <c r="BB693" s="152"/>
      <c r="BC693" s="152"/>
      <c r="BD693" s="152"/>
      <c r="BE693" s="152"/>
      <c r="BF693" s="152"/>
      <c r="BG693" s="152"/>
      <c r="BH693" s="152"/>
      <c r="BI693" s="152"/>
      <c r="BJ693" s="152"/>
      <c r="BK693" s="152"/>
      <c r="BL693" s="152"/>
      <c r="BM693" s="152"/>
      <c r="BN693" s="152"/>
      <c r="BO693" s="152"/>
      <c r="BP693" s="152"/>
      <c r="BQ693" s="152"/>
      <c r="BR693" s="152"/>
      <c r="BS693" s="152"/>
      <c r="BT693" s="454"/>
      <c r="BU693" s="152"/>
      <c r="BV693" s="152"/>
      <c r="BW693" s="152"/>
      <c r="BX693" s="152"/>
      <c r="BY693" s="152"/>
      <c r="BZ693" s="152"/>
      <c r="CA693" s="152"/>
      <c r="CB693" s="152"/>
      <c r="CC693" s="152"/>
    </row>
    <row r="694" spans="1:81" x14ac:dyDescent="0.25">
      <c r="A694" s="44">
        <f t="shared" si="64"/>
        <v>2016</v>
      </c>
      <c r="B694" s="44" t="str">
        <f t="shared" si="64"/>
        <v>FEBRERO</v>
      </c>
      <c r="C694" s="44">
        <v>21</v>
      </c>
      <c r="D694" s="44" t="str">
        <f t="shared" si="63"/>
        <v>FEBRERO 2016 / 20</v>
      </c>
      <c r="E694" s="178"/>
      <c r="F694" s="185"/>
      <c r="G694" s="179"/>
      <c r="H694" s="34"/>
      <c r="I694" s="153"/>
      <c r="J694" s="34"/>
      <c r="K694" s="34"/>
      <c r="L694" s="34"/>
      <c r="M694" s="34"/>
      <c r="N694" s="34"/>
      <c r="O694" s="34"/>
      <c r="P694" s="34"/>
      <c r="Q694" s="34"/>
      <c r="R694" s="155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450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235"/>
      <c r="AR694" s="152"/>
      <c r="AS694" s="192"/>
      <c r="AT694" s="152"/>
      <c r="AU694" s="152"/>
      <c r="AV694" s="152"/>
      <c r="AW694" s="152"/>
      <c r="AX694" s="152"/>
      <c r="AY694" s="152"/>
      <c r="AZ694" s="152"/>
      <c r="BA694" s="152"/>
      <c r="BB694" s="152"/>
      <c r="BC694" s="152"/>
      <c r="BD694" s="152"/>
      <c r="BE694" s="152"/>
      <c r="BF694" s="152"/>
      <c r="BG694" s="152"/>
      <c r="BH694" s="152"/>
      <c r="BI694" s="152"/>
      <c r="BJ694" s="152"/>
      <c r="BK694" s="152"/>
      <c r="BL694" s="152"/>
      <c r="BM694" s="152"/>
      <c r="BN694" s="152"/>
      <c r="BO694" s="152"/>
      <c r="BP694" s="152"/>
      <c r="BQ694" s="152"/>
      <c r="BR694" s="152"/>
      <c r="BS694" s="152"/>
      <c r="BT694" s="454"/>
      <c r="BU694" s="152"/>
      <c r="BV694" s="152"/>
      <c r="BW694" s="152"/>
      <c r="BX694" s="152"/>
      <c r="BY694" s="152"/>
      <c r="BZ694" s="152"/>
      <c r="CA694" s="152"/>
      <c r="CB694" s="152"/>
      <c r="CC694" s="152"/>
    </row>
    <row r="695" spans="1:81" x14ac:dyDescent="0.25">
      <c r="A695" s="44">
        <f t="shared" si="64"/>
        <v>2016</v>
      </c>
      <c r="B695" s="44" t="str">
        <f t="shared" si="64"/>
        <v>FEBRERO</v>
      </c>
      <c r="C695" s="44">
        <v>22</v>
      </c>
      <c r="D695" s="44" t="str">
        <f t="shared" si="63"/>
        <v>FEBRERO 2016 / 21</v>
      </c>
      <c r="E695" s="178">
        <v>17</v>
      </c>
      <c r="F695" s="185">
        <v>42428</v>
      </c>
      <c r="G695" s="179">
        <v>61304</v>
      </c>
      <c r="H695" s="34" t="s">
        <v>131</v>
      </c>
      <c r="I695" s="153">
        <v>0.78</v>
      </c>
      <c r="J695" s="34" t="s">
        <v>20</v>
      </c>
      <c r="K695" s="34">
        <v>0.5</v>
      </c>
      <c r="L695" s="34">
        <v>0</v>
      </c>
      <c r="M695" s="34">
        <v>0</v>
      </c>
      <c r="N695" s="34">
        <v>43.5</v>
      </c>
      <c r="O695" s="34">
        <v>-53.5</v>
      </c>
      <c r="P695" s="34">
        <v>108</v>
      </c>
      <c r="Q695" s="34">
        <v>30</v>
      </c>
      <c r="R695" s="155">
        <v>0</v>
      </c>
      <c r="S695" s="34">
        <v>12.1</v>
      </c>
      <c r="T695" s="34">
        <v>3.1</v>
      </c>
      <c r="U695" s="34">
        <v>1</v>
      </c>
      <c r="V695" s="34">
        <v>1</v>
      </c>
      <c r="W695" s="34">
        <v>100</v>
      </c>
      <c r="X695" s="34">
        <v>0</v>
      </c>
      <c r="Y695" s="34">
        <v>0</v>
      </c>
      <c r="Z695" s="34">
        <v>0.3</v>
      </c>
      <c r="AA695" s="34">
        <v>334</v>
      </c>
      <c r="AB695" s="34">
        <v>368</v>
      </c>
      <c r="AC695" s="34">
        <v>424</v>
      </c>
      <c r="AD695" s="34">
        <v>493</v>
      </c>
      <c r="AE695" s="34">
        <v>1.5</v>
      </c>
      <c r="AF695" s="34">
        <v>0</v>
      </c>
      <c r="AG695" s="450"/>
      <c r="AH695" s="151">
        <v>0.77500000000000002</v>
      </c>
      <c r="AI695" s="151">
        <v>0.84</v>
      </c>
      <c r="AJ695" s="151">
        <v>42.8</v>
      </c>
      <c r="AK695" s="151">
        <v>100</v>
      </c>
      <c r="AL695" s="151">
        <v>400</v>
      </c>
      <c r="AM695" s="151">
        <v>572</v>
      </c>
      <c r="AN695" s="151">
        <v>0.3</v>
      </c>
      <c r="AO695" s="151">
        <v>1.5</v>
      </c>
      <c r="AP695" s="151">
        <v>-47</v>
      </c>
      <c r="AQ695" s="235"/>
      <c r="AR695" s="152"/>
      <c r="AS695" s="192"/>
      <c r="AT695" s="152"/>
      <c r="AU695" s="152"/>
      <c r="AV695" s="152"/>
      <c r="AW695" s="152"/>
      <c r="AX695" s="152"/>
      <c r="AY695" s="152"/>
      <c r="AZ695" s="152"/>
      <c r="BA695" s="152"/>
      <c r="BB695" s="152"/>
      <c r="BC695" s="152"/>
      <c r="BD695" s="152"/>
      <c r="BE695" s="152"/>
      <c r="BF695" s="152"/>
      <c r="BG695" s="152"/>
      <c r="BH695" s="152"/>
      <c r="BI695" s="152"/>
      <c r="BJ695" s="152"/>
      <c r="BK695" s="152"/>
      <c r="BL695" s="152"/>
      <c r="BM695" s="152"/>
      <c r="BN695" s="152"/>
      <c r="BO695" s="152"/>
      <c r="BP695" s="152"/>
      <c r="BQ695" s="152"/>
      <c r="BR695" s="152"/>
      <c r="BS695" s="152"/>
      <c r="BT695" s="454"/>
      <c r="BU695" s="152"/>
      <c r="BV695" s="152"/>
      <c r="BW695" s="152"/>
      <c r="BX695" s="152"/>
      <c r="BY695" s="152"/>
      <c r="BZ695" s="152"/>
      <c r="CA695" s="152"/>
      <c r="CB695" s="152"/>
      <c r="CC695" s="152"/>
    </row>
    <row r="696" spans="1:81" x14ac:dyDescent="0.25">
      <c r="A696" s="44">
        <f t="shared" si="64"/>
        <v>2016</v>
      </c>
      <c r="B696" s="44" t="str">
        <f t="shared" si="64"/>
        <v>FEBRERO</v>
      </c>
      <c r="C696" s="44">
        <v>23</v>
      </c>
      <c r="D696" s="44" t="str">
        <f t="shared" si="63"/>
        <v>FEBRERO 2016 / 22</v>
      </c>
      <c r="E696" s="178">
        <v>18</v>
      </c>
      <c r="F696" s="185">
        <v>42429</v>
      </c>
      <c r="G696" s="179">
        <v>61318</v>
      </c>
      <c r="H696" s="34" t="s">
        <v>130</v>
      </c>
      <c r="I696" s="153">
        <v>0.78</v>
      </c>
      <c r="J696" s="34" t="s">
        <v>20</v>
      </c>
      <c r="K696" s="34">
        <v>0.5</v>
      </c>
      <c r="L696" s="34">
        <v>0</v>
      </c>
      <c r="M696" s="34">
        <v>0</v>
      </c>
      <c r="N696" s="34">
        <v>43.5</v>
      </c>
      <c r="O696" s="34">
        <v>-54.5</v>
      </c>
      <c r="P696" s="34">
        <v>107</v>
      </c>
      <c r="Q696" s="34">
        <v>30</v>
      </c>
      <c r="R696" s="155">
        <v>0</v>
      </c>
      <c r="S696" s="34">
        <v>12.1</v>
      </c>
      <c r="T696" s="34">
        <v>3</v>
      </c>
      <c r="U696" s="34">
        <v>1</v>
      </c>
      <c r="V696" s="34">
        <v>1</v>
      </c>
      <c r="W696" s="34">
        <v>100</v>
      </c>
      <c r="X696" s="34">
        <v>0</v>
      </c>
      <c r="Y696" s="34">
        <v>0</v>
      </c>
      <c r="Z696" s="34">
        <v>0.3</v>
      </c>
      <c r="AA696" s="34">
        <v>334</v>
      </c>
      <c r="AB696" s="34">
        <v>366</v>
      </c>
      <c r="AC696" s="34">
        <v>420</v>
      </c>
      <c r="AD696" s="34">
        <v>491</v>
      </c>
      <c r="AE696" s="34">
        <v>1.5</v>
      </c>
      <c r="AF696" s="34">
        <v>0</v>
      </c>
      <c r="AG696" s="450"/>
      <c r="AH696" s="151">
        <v>0.77500000000000002</v>
      </c>
      <c r="AI696" s="151">
        <v>0.84</v>
      </c>
      <c r="AJ696" s="151">
        <v>42.8</v>
      </c>
      <c r="AK696" s="151">
        <v>100</v>
      </c>
      <c r="AL696" s="151">
        <v>400</v>
      </c>
      <c r="AM696" s="151">
        <v>572</v>
      </c>
      <c r="AN696" s="151">
        <v>0.3</v>
      </c>
      <c r="AO696" s="151">
        <v>1.5</v>
      </c>
      <c r="AP696" s="151">
        <v>-47</v>
      </c>
      <c r="AQ696" s="235"/>
      <c r="AR696" s="152"/>
      <c r="AS696" s="192"/>
      <c r="AT696" s="152"/>
      <c r="AU696" s="152"/>
      <c r="AV696" s="152"/>
      <c r="AW696" s="152"/>
      <c r="AX696" s="152"/>
      <c r="AY696" s="152"/>
      <c r="AZ696" s="152"/>
      <c r="BA696" s="152"/>
      <c r="BB696" s="152"/>
      <c r="BC696" s="152"/>
      <c r="BD696" s="152"/>
      <c r="BE696" s="152"/>
      <c r="BF696" s="152"/>
      <c r="BG696" s="152"/>
      <c r="BH696" s="152"/>
      <c r="BI696" s="152"/>
      <c r="BJ696" s="152"/>
      <c r="BK696" s="152"/>
      <c r="BL696" s="152"/>
      <c r="BM696" s="152"/>
      <c r="BN696" s="152"/>
      <c r="BO696" s="152"/>
      <c r="BP696" s="152"/>
      <c r="BQ696" s="152"/>
      <c r="BR696" s="152"/>
      <c r="BS696" s="152"/>
      <c r="BT696" s="454"/>
      <c r="BU696" s="152"/>
      <c r="BV696" s="152"/>
      <c r="BW696" s="152"/>
      <c r="BX696" s="152"/>
      <c r="BY696" s="152"/>
      <c r="BZ696" s="152"/>
      <c r="CA696" s="152"/>
      <c r="CB696" s="152"/>
      <c r="CC696" s="152"/>
    </row>
    <row r="697" spans="1:81" x14ac:dyDescent="0.25">
      <c r="A697" s="44">
        <f t="shared" si="64"/>
        <v>2016</v>
      </c>
      <c r="B697" s="44" t="str">
        <f t="shared" si="64"/>
        <v>FEBRERO</v>
      </c>
      <c r="C697" s="44">
        <v>24</v>
      </c>
      <c r="D697" s="44" t="str">
        <f t="shared" si="63"/>
        <v>FEBRERO 2016 / 23</v>
      </c>
    </row>
    <row r="698" spans="1:81" x14ac:dyDescent="0.25">
      <c r="A698" s="44">
        <f t="shared" si="64"/>
        <v>2016</v>
      </c>
      <c r="B698" s="44" t="str">
        <f t="shared" si="64"/>
        <v>FEBRERO</v>
      </c>
      <c r="C698" s="44">
        <v>25</v>
      </c>
      <c r="D698" s="44" t="str">
        <f t="shared" si="63"/>
        <v>FEBRERO 2016 / 24</v>
      </c>
    </row>
    <row r="699" spans="1:81" x14ac:dyDescent="0.25">
      <c r="A699" s="44">
        <f t="shared" si="64"/>
        <v>2016</v>
      </c>
      <c r="B699" s="44" t="str">
        <f t="shared" si="64"/>
        <v>FEBRERO</v>
      </c>
      <c r="C699" s="44">
        <v>26</v>
      </c>
      <c r="D699" s="44" t="str">
        <f t="shared" si="63"/>
        <v>FEBRERO 2016 / 25</v>
      </c>
    </row>
    <row r="700" spans="1:81" x14ac:dyDescent="0.25">
      <c r="A700" s="44">
        <f t="shared" si="64"/>
        <v>2016</v>
      </c>
      <c r="B700" s="44" t="str">
        <f t="shared" si="64"/>
        <v>FEBRERO</v>
      </c>
      <c r="C700" s="44">
        <v>27</v>
      </c>
      <c r="D700" s="44" t="str">
        <f t="shared" si="63"/>
        <v>FEBRERO 2016 / 26</v>
      </c>
    </row>
    <row r="701" spans="1:81" x14ac:dyDescent="0.25">
      <c r="A701" s="44">
        <f t="shared" si="64"/>
        <v>2016</v>
      </c>
      <c r="B701" s="44" t="str">
        <f t="shared" si="64"/>
        <v>FEBRERO</v>
      </c>
      <c r="C701" s="44">
        <v>28</v>
      </c>
      <c r="D701" s="44" t="str">
        <f t="shared" si="63"/>
        <v>FEBRERO 2016 / 27</v>
      </c>
    </row>
    <row r="702" spans="1:81" x14ac:dyDescent="0.25">
      <c r="A702" s="44">
        <f t="shared" si="64"/>
        <v>2016</v>
      </c>
      <c r="B702" s="44" t="str">
        <f t="shared" si="64"/>
        <v>FEBRERO</v>
      </c>
      <c r="C702" s="44">
        <v>29</v>
      </c>
      <c r="D702" s="44" t="str">
        <f t="shared" si="63"/>
        <v>FEBRERO 2016 / 28</v>
      </c>
    </row>
    <row r="703" spans="1:81" x14ac:dyDescent="0.25">
      <c r="A703" s="44">
        <f t="shared" si="64"/>
        <v>2016</v>
      </c>
      <c r="B703" s="44" t="str">
        <f t="shared" si="64"/>
        <v>FEBRERO</v>
      </c>
      <c r="C703" s="44">
        <v>30</v>
      </c>
      <c r="D703" s="44" t="str">
        <f t="shared" si="63"/>
        <v>FEBRERO 2016 / 29</v>
      </c>
    </row>
    <row r="704" spans="1:81" x14ac:dyDescent="0.25">
      <c r="A704" s="44">
        <f t="shared" si="64"/>
        <v>2016</v>
      </c>
      <c r="B704" s="44" t="str">
        <f t="shared" si="64"/>
        <v>FEBRERO</v>
      </c>
      <c r="C704" s="44">
        <v>31</v>
      </c>
      <c r="D704" s="44" t="str">
        <f t="shared" si="63"/>
        <v>FEBRERO 2016 / 30</v>
      </c>
    </row>
    <row r="705" spans="1:81" s="206" customFormat="1" x14ac:dyDescent="0.25">
      <c r="D705" s="44" t="str">
        <f t="shared" si="63"/>
        <v>FEBRERO 2016 / 31</v>
      </c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55"/>
      <c r="AB705" s="44"/>
      <c r="AC705" s="44"/>
      <c r="AD705" s="44"/>
      <c r="AE705" s="44"/>
      <c r="AF705" s="44"/>
      <c r="AG705" s="417"/>
      <c r="AH705" s="44"/>
      <c r="AI705" s="44"/>
      <c r="AJ705" s="44"/>
      <c r="AK705" s="44"/>
      <c r="AL705" s="44"/>
      <c r="AM705" s="44"/>
      <c r="AN705" s="44"/>
      <c r="AO705" s="44"/>
      <c r="AP705" s="44"/>
      <c r="AQ705" s="207"/>
      <c r="AR705" s="44"/>
      <c r="AS705" s="44"/>
      <c r="AT705" s="44"/>
      <c r="AU705" s="44"/>
      <c r="AV705" s="44"/>
      <c r="AW705" s="44"/>
      <c r="AX705" s="55"/>
      <c r="AY705" s="44"/>
      <c r="AZ705" s="44"/>
      <c r="BA705" s="44"/>
      <c r="BB705" s="44"/>
      <c r="BC705" s="44"/>
      <c r="BD705" s="44"/>
      <c r="BE705" s="44"/>
      <c r="BF705" s="44"/>
      <c r="BG705" s="44"/>
      <c r="BH705" s="44"/>
      <c r="BI705" s="44"/>
      <c r="BJ705" s="44"/>
      <c r="BK705" s="44"/>
      <c r="BL705" s="44"/>
      <c r="BM705" s="44"/>
      <c r="BN705" s="44"/>
      <c r="BO705" s="44"/>
      <c r="BP705" s="44"/>
      <c r="BQ705" s="44"/>
      <c r="BR705" s="44"/>
      <c r="BS705" s="44"/>
      <c r="BT705" s="411"/>
      <c r="BU705" s="44"/>
      <c r="BV705" s="55"/>
      <c r="BW705" s="44"/>
      <c r="BX705" s="44"/>
      <c r="BY705" s="44"/>
      <c r="BZ705" s="44"/>
      <c r="CA705" s="44"/>
      <c r="CB705" s="44"/>
      <c r="CC705" s="44"/>
    </row>
    <row r="706" spans="1:81" ht="15.75" x14ac:dyDescent="0.25">
      <c r="A706" s="44">
        <v>2016</v>
      </c>
      <c r="B706" s="44" t="s">
        <v>241</v>
      </c>
      <c r="C706" s="44">
        <v>1</v>
      </c>
      <c r="D706" s="208" t="s">
        <v>228</v>
      </c>
      <c r="E706" s="209">
        <f>IFERROR(AVERAGE(E675:E705),"")</f>
        <v>9.5</v>
      </c>
      <c r="F706" s="209">
        <f>IFERROR(AVERAGE(F675:F705),"")</f>
        <v>42415.555555555555</v>
      </c>
      <c r="G706" s="209">
        <f>IFERROR(AVERAGE(G675:G705),"")</f>
        <v>61024.888888888891</v>
      </c>
      <c r="H706" s="209" t="str">
        <f>IFERROR(AVERAGE(H675:H705),"")</f>
        <v/>
      </c>
      <c r="I706" s="209">
        <f>IFERROR(AVERAGE(I675:I705),"")</f>
        <v>0.78044444444444439</v>
      </c>
      <c r="J706" s="209" t="str">
        <f t="shared" ref="J706:BU706" si="65">IFERROR(AVERAGE(J675:J705),"")</f>
        <v/>
      </c>
      <c r="K706" s="209">
        <f t="shared" si="65"/>
        <v>0.5</v>
      </c>
      <c r="L706" s="209">
        <f t="shared" si="65"/>
        <v>0</v>
      </c>
      <c r="M706" s="209">
        <f t="shared" si="65"/>
        <v>0</v>
      </c>
      <c r="N706" s="209">
        <f t="shared" si="65"/>
        <v>43.5</v>
      </c>
      <c r="O706" s="209">
        <f t="shared" si="65"/>
        <v>-53.472222222222221</v>
      </c>
      <c r="P706" s="209">
        <f t="shared" si="65"/>
        <v>106.77777777777777</v>
      </c>
      <c r="Q706" s="209">
        <f t="shared" si="65"/>
        <v>30</v>
      </c>
      <c r="R706" s="209">
        <f t="shared" si="65"/>
        <v>0</v>
      </c>
      <c r="S706" s="209">
        <f t="shared" si="65"/>
        <v>12.088888888888885</v>
      </c>
      <c r="T706" s="209">
        <f t="shared" si="65"/>
        <v>3.1111111111111116</v>
      </c>
      <c r="U706" s="209">
        <f t="shared" si="65"/>
        <v>1</v>
      </c>
      <c r="V706" s="209">
        <f t="shared" si="65"/>
        <v>1</v>
      </c>
      <c r="W706" s="209">
        <f t="shared" si="65"/>
        <v>100</v>
      </c>
      <c r="X706" s="209">
        <f t="shared" si="65"/>
        <v>0</v>
      </c>
      <c r="Y706" s="209">
        <f t="shared" si="65"/>
        <v>0</v>
      </c>
      <c r="Z706" s="209">
        <f t="shared" si="65"/>
        <v>0.29999999999999993</v>
      </c>
      <c r="AA706" s="209">
        <f t="shared" si="65"/>
        <v>334.44444444444446</v>
      </c>
      <c r="AB706" s="209">
        <f t="shared" si="65"/>
        <v>368.11111111111109</v>
      </c>
      <c r="AC706" s="209">
        <f t="shared" si="65"/>
        <v>421.38888888888891</v>
      </c>
      <c r="AD706" s="209">
        <f t="shared" si="65"/>
        <v>489.61111111111109</v>
      </c>
      <c r="AE706" s="209">
        <f t="shared" si="65"/>
        <v>1.4166666666666667</v>
      </c>
      <c r="AF706" s="209">
        <f t="shared" si="65"/>
        <v>0</v>
      </c>
      <c r="AG706" s="418" t="str">
        <f t="shared" si="65"/>
        <v/>
      </c>
      <c r="AH706" s="209">
        <f t="shared" si="65"/>
        <v>0.77500000000000024</v>
      </c>
      <c r="AI706" s="209">
        <f t="shared" si="65"/>
        <v>0.84</v>
      </c>
      <c r="AJ706" s="209">
        <f t="shared" si="65"/>
        <v>42.799999999999983</v>
      </c>
      <c r="AK706" s="209">
        <f t="shared" si="65"/>
        <v>100</v>
      </c>
      <c r="AL706" s="209">
        <f t="shared" si="65"/>
        <v>400</v>
      </c>
      <c r="AM706" s="209">
        <f t="shared" si="65"/>
        <v>572</v>
      </c>
      <c r="AN706" s="209">
        <f t="shared" si="65"/>
        <v>0.29999999999999993</v>
      </c>
      <c r="AO706" s="209">
        <f t="shared" si="65"/>
        <v>1.5</v>
      </c>
      <c r="AP706" s="209">
        <f t="shared" si="65"/>
        <v>-47</v>
      </c>
      <c r="AQ706" s="209" t="str">
        <f t="shared" si="65"/>
        <v/>
      </c>
      <c r="AR706" s="209">
        <f t="shared" si="65"/>
        <v>6.5</v>
      </c>
      <c r="AS706" s="209">
        <f t="shared" si="65"/>
        <v>42413.416666666664</v>
      </c>
      <c r="AT706" s="209">
        <f t="shared" si="65"/>
        <v>60967.916666666664</v>
      </c>
      <c r="AU706" s="209" t="str">
        <f t="shared" si="65"/>
        <v/>
      </c>
      <c r="AV706" s="209">
        <f t="shared" si="65"/>
        <v>0.78111666666666668</v>
      </c>
      <c r="AW706" s="209" t="str">
        <f t="shared" si="65"/>
        <v/>
      </c>
      <c r="AX706" s="210">
        <f t="shared" si="65"/>
        <v>1.1999999999999997</v>
      </c>
      <c r="AY706" s="209">
        <f t="shared" si="65"/>
        <v>9.9999999999999985E-3</v>
      </c>
      <c r="AZ706" s="209">
        <f t="shared" si="65"/>
        <v>0</v>
      </c>
      <c r="BA706" s="209">
        <f t="shared" si="65"/>
        <v>43.5</v>
      </c>
      <c r="BB706" s="209">
        <f t="shared" si="65"/>
        <v>-50.316666666666663</v>
      </c>
      <c r="BC706" s="209">
        <f t="shared" si="65"/>
        <v>106.25</v>
      </c>
      <c r="BD706" s="209">
        <f t="shared" si="65"/>
        <v>29</v>
      </c>
      <c r="BE706" s="209">
        <f t="shared" si="65"/>
        <v>1.1999999999999999E-2</v>
      </c>
      <c r="BF706" s="209">
        <f t="shared" si="65"/>
        <v>12.825000000000003</v>
      </c>
      <c r="BG706" s="209">
        <f t="shared" si="65"/>
        <v>3.3583333333333325</v>
      </c>
      <c r="BH706" s="209">
        <f t="shared" si="65"/>
        <v>1</v>
      </c>
      <c r="BI706" s="209">
        <f t="shared" si="65"/>
        <v>1</v>
      </c>
      <c r="BJ706" s="209">
        <f t="shared" si="65"/>
        <v>99</v>
      </c>
      <c r="BK706" s="209">
        <f t="shared" si="65"/>
        <v>0.91666666666666663</v>
      </c>
      <c r="BL706" s="209">
        <f t="shared" si="65"/>
        <v>1</v>
      </c>
      <c r="BM706" s="209">
        <f t="shared" si="65"/>
        <v>0.23333333333333331</v>
      </c>
      <c r="BN706" s="209">
        <f t="shared" si="65"/>
        <v>338.41666666666669</v>
      </c>
      <c r="BO706" s="209">
        <f t="shared" si="65"/>
        <v>377.91666666666669</v>
      </c>
      <c r="BP706" s="209">
        <f t="shared" si="65"/>
        <v>421.33333333333331</v>
      </c>
      <c r="BQ706" s="209">
        <f t="shared" si="65"/>
        <v>459.91666666666669</v>
      </c>
      <c r="BR706" s="209">
        <f t="shared" si="65"/>
        <v>0</v>
      </c>
      <c r="BS706" s="209">
        <f t="shared" si="65"/>
        <v>1</v>
      </c>
      <c r="BT706" s="412" t="str">
        <f t="shared" si="65"/>
        <v/>
      </c>
      <c r="BU706" s="209">
        <f t="shared" si="65"/>
        <v>0.77500000000000024</v>
      </c>
      <c r="BV706" s="210">
        <f>IFERROR(AVERAGE(BV675:BV705),"")</f>
        <v>0.84</v>
      </c>
      <c r="BW706" s="206"/>
      <c r="BX706" s="206"/>
      <c r="BY706" s="206"/>
      <c r="BZ706" s="206"/>
      <c r="CA706" s="206"/>
      <c r="CB706" s="206"/>
      <c r="CC706" s="206"/>
    </row>
    <row r="707" spans="1:81" x14ac:dyDescent="0.25">
      <c r="A707" s="44">
        <f>A706</f>
        <v>2016</v>
      </c>
      <c r="B707" s="44" t="str">
        <f>B706</f>
        <v>MARZO</v>
      </c>
      <c r="C707" s="44">
        <v>2</v>
      </c>
      <c r="D707" s="44" t="str">
        <f t="shared" ref="D707:D737" si="66">B706&amp;" "&amp;A706&amp;" / "&amp;C706</f>
        <v>MARZO 2016 / 1</v>
      </c>
      <c r="E707" s="182">
        <v>1</v>
      </c>
      <c r="F707" s="190">
        <v>42401</v>
      </c>
      <c r="G707" s="183">
        <v>60704</v>
      </c>
      <c r="H707" s="184" t="s">
        <v>131</v>
      </c>
      <c r="I707" s="156">
        <v>0.78180000000000005</v>
      </c>
      <c r="J707" s="157" t="s">
        <v>20</v>
      </c>
      <c r="K707" s="157">
        <v>0.5</v>
      </c>
      <c r="L707" s="157">
        <v>0</v>
      </c>
      <c r="M707" s="157">
        <v>0</v>
      </c>
      <c r="N707" s="157">
        <v>43.5</v>
      </c>
      <c r="O707" s="157">
        <v>-51</v>
      </c>
      <c r="P707" s="157">
        <v>106</v>
      </c>
      <c r="Q707" s="157">
        <v>30</v>
      </c>
      <c r="R707" s="160">
        <v>0</v>
      </c>
      <c r="S707" s="157">
        <v>12.2</v>
      </c>
      <c r="T707" s="157">
        <v>3.3</v>
      </c>
      <c r="U707" s="157">
        <v>1</v>
      </c>
      <c r="V707" s="157">
        <v>1</v>
      </c>
      <c r="W707" s="157">
        <v>100</v>
      </c>
      <c r="X707" s="157">
        <v>0</v>
      </c>
      <c r="Y707" s="157">
        <v>0</v>
      </c>
      <c r="Z707" s="157">
        <v>0.3</v>
      </c>
      <c r="AA707" s="157">
        <v>337</v>
      </c>
      <c r="AB707" s="157">
        <v>374</v>
      </c>
      <c r="AC707" s="157">
        <v>426</v>
      </c>
      <c r="AD707" s="157">
        <v>491</v>
      </c>
      <c r="AE707" s="157">
        <v>1.5</v>
      </c>
      <c r="AF707" s="157">
        <v>0</v>
      </c>
      <c r="AG707" s="450"/>
      <c r="AH707" s="158">
        <v>0.77500000000000002</v>
      </c>
      <c r="AI707" s="158">
        <v>0.84</v>
      </c>
      <c r="AJ707" s="158">
        <v>42.8</v>
      </c>
      <c r="AK707" s="158">
        <v>100</v>
      </c>
      <c r="AL707" s="158">
        <v>400</v>
      </c>
      <c r="AM707" s="158">
        <v>572</v>
      </c>
      <c r="AN707" s="158">
        <v>0.3</v>
      </c>
      <c r="AO707" s="158">
        <v>1.5</v>
      </c>
      <c r="AP707" s="158">
        <v>-47</v>
      </c>
      <c r="AQ707" s="235"/>
      <c r="AR707" s="178">
        <v>1</v>
      </c>
      <c r="AS707" s="185">
        <v>42401</v>
      </c>
      <c r="AT707" s="179">
        <v>61483</v>
      </c>
      <c r="AU707" s="33" t="s">
        <v>156</v>
      </c>
      <c r="AV707" s="153">
        <v>0.78049999999999997</v>
      </c>
      <c r="AW707" s="34" t="s">
        <v>20</v>
      </c>
      <c r="AX707" s="34">
        <v>1.3</v>
      </c>
      <c r="AY707" s="34">
        <v>0.01</v>
      </c>
      <c r="AZ707" s="34">
        <v>0</v>
      </c>
      <c r="BA707" s="34">
        <v>43.5</v>
      </c>
      <c r="BB707" s="34">
        <v>-51</v>
      </c>
      <c r="BC707" s="34">
        <v>104</v>
      </c>
      <c r="BD707" s="34">
        <v>30</v>
      </c>
      <c r="BE707" s="155">
        <v>1.2999999999999999E-2</v>
      </c>
      <c r="BF707" s="34">
        <v>12.8</v>
      </c>
      <c r="BG707" s="34">
        <v>3.3</v>
      </c>
      <c r="BH707" s="34">
        <v>1</v>
      </c>
      <c r="BI707" s="34">
        <v>1</v>
      </c>
      <c r="BJ707" s="34">
        <v>99</v>
      </c>
      <c r="BK707" s="34">
        <v>1</v>
      </c>
      <c r="BL707" s="34">
        <v>1</v>
      </c>
      <c r="BM707" s="34">
        <v>0.4</v>
      </c>
      <c r="BN707" s="34">
        <v>336</v>
      </c>
      <c r="BO707" s="34">
        <v>376</v>
      </c>
      <c r="BP707" s="34">
        <v>419</v>
      </c>
      <c r="BQ707" s="34">
        <v>457</v>
      </c>
      <c r="BR707" s="34">
        <v>0</v>
      </c>
      <c r="BS707" s="34">
        <v>1</v>
      </c>
      <c r="BT707" s="453"/>
      <c r="BU707" s="151">
        <v>0.77500000000000002</v>
      </c>
      <c r="BV707" s="151">
        <v>0.84</v>
      </c>
      <c r="BW707" s="151">
        <v>42.8</v>
      </c>
      <c r="BX707" s="151">
        <v>100</v>
      </c>
      <c r="BY707" s="151">
        <v>400</v>
      </c>
      <c r="BZ707" s="151">
        <v>572</v>
      </c>
      <c r="CA707" s="151">
        <v>0.3</v>
      </c>
      <c r="CB707" s="151">
        <v>1.5</v>
      </c>
      <c r="CC707" s="151">
        <v>-47</v>
      </c>
    </row>
    <row r="708" spans="1:81" x14ac:dyDescent="0.25">
      <c r="A708" s="44">
        <f t="shared" ref="A708:B736" si="67">A707</f>
        <v>2016</v>
      </c>
      <c r="B708" s="44" t="str">
        <f t="shared" si="67"/>
        <v>MARZO</v>
      </c>
      <c r="C708" s="44">
        <v>3</v>
      </c>
      <c r="D708" s="44" t="str">
        <f t="shared" si="66"/>
        <v>MARZO 2016 / 2</v>
      </c>
      <c r="E708" s="182">
        <v>2</v>
      </c>
      <c r="F708" s="190">
        <v>42402</v>
      </c>
      <c r="G708" s="183">
        <v>60732</v>
      </c>
      <c r="H708" s="157" t="s">
        <v>130</v>
      </c>
      <c r="I708" s="156">
        <v>0.78180000000000005</v>
      </c>
      <c r="J708" s="157" t="s">
        <v>20</v>
      </c>
      <c r="K708" s="157">
        <v>0.5</v>
      </c>
      <c r="L708" s="157">
        <v>0</v>
      </c>
      <c r="M708" s="157">
        <v>0</v>
      </c>
      <c r="N708" s="157">
        <v>43.5</v>
      </c>
      <c r="O708" s="157">
        <v>-51.5</v>
      </c>
      <c r="P708" s="157">
        <v>106</v>
      </c>
      <c r="Q708" s="157">
        <v>30</v>
      </c>
      <c r="R708" s="160">
        <v>0</v>
      </c>
      <c r="S708" s="157">
        <v>12.1</v>
      </c>
      <c r="T708" s="157">
        <v>3.2</v>
      </c>
      <c r="U708" s="157">
        <v>1</v>
      </c>
      <c r="V708" s="157">
        <v>1</v>
      </c>
      <c r="W708" s="157">
        <v>100</v>
      </c>
      <c r="X708" s="157">
        <v>0</v>
      </c>
      <c r="Y708" s="157">
        <v>0</v>
      </c>
      <c r="Z708" s="157">
        <v>0.3</v>
      </c>
      <c r="AA708" s="157">
        <v>337</v>
      </c>
      <c r="AB708" s="157">
        <v>374</v>
      </c>
      <c r="AC708" s="157">
        <v>426</v>
      </c>
      <c r="AD708" s="157">
        <v>489</v>
      </c>
      <c r="AE708" s="157">
        <v>1.5</v>
      </c>
      <c r="AF708" s="157">
        <v>0</v>
      </c>
      <c r="AG708" s="450"/>
      <c r="AH708" s="158">
        <v>0.77500000000000002</v>
      </c>
      <c r="AI708" s="158">
        <v>0.84</v>
      </c>
      <c r="AJ708" s="158">
        <v>42.8</v>
      </c>
      <c r="AK708" s="158">
        <v>100</v>
      </c>
      <c r="AL708" s="158">
        <v>400</v>
      </c>
      <c r="AM708" s="158">
        <v>572</v>
      </c>
      <c r="AN708" s="158">
        <v>0.3</v>
      </c>
      <c r="AO708" s="158">
        <v>1.5</v>
      </c>
      <c r="AP708" s="158">
        <v>-47</v>
      </c>
      <c r="AQ708" s="235"/>
      <c r="AR708" s="178">
        <v>2</v>
      </c>
      <c r="AS708" s="185">
        <v>42402</v>
      </c>
      <c r="AT708" s="179">
        <v>61504</v>
      </c>
      <c r="AU708" s="34" t="s">
        <v>132</v>
      </c>
      <c r="AV708" s="153">
        <v>0.78049999999999997</v>
      </c>
      <c r="AW708" s="34" t="s">
        <v>20</v>
      </c>
      <c r="AX708" s="34">
        <v>1.3</v>
      </c>
      <c r="AY708" s="34">
        <v>0.01</v>
      </c>
      <c r="AZ708" s="34">
        <v>0</v>
      </c>
      <c r="BA708" s="34">
        <v>43.5</v>
      </c>
      <c r="BB708" s="34">
        <v>-51</v>
      </c>
      <c r="BC708" s="34">
        <v>104</v>
      </c>
      <c r="BD708" s="34">
        <v>30</v>
      </c>
      <c r="BE708" s="155">
        <v>1.2999999999999999E-2</v>
      </c>
      <c r="BF708" s="34">
        <v>12.9</v>
      </c>
      <c r="BG708" s="34">
        <v>3.3</v>
      </c>
      <c r="BH708" s="34">
        <v>1</v>
      </c>
      <c r="BI708" s="34">
        <v>1</v>
      </c>
      <c r="BJ708" s="34">
        <v>99</v>
      </c>
      <c r="BK708" s="34">
        <v>1</v>
      </c>
      <c r="BL708" s="34">
        <v>1</v>
      </c>
      <c r="BM708" s="34">
        <v>0.4</v>
      </c>
      <c r="BN708" s="34">
        <v>336</v>
      </c>
      <c r="BO708" s="34">
        <v>376</v>
      </c>
      <c r="BP708" s="34">
        <v>419</v>
      </c>
      <c r="BQ708" s="34">
        <v>457</v>
      </c>
      <c r="BR708" s="34">
        <v>0</v>
      </c>
      <c r="BS708" s="34">
        <v>1</v>
      </c>
      <c r="BT708" s="453"/>
      <c r="BU708" s="151">
        <v>0.77500000000000002</v>
      </c>
      <c r="BV708" s="151">
        <v>0.84</v>
      </c>
      <c r="BW708" s="151">
        <v>42.8</v>
      </c>
      <c r="BX708" s="151">
        <v>100</v>
      </c>
      <c r="BY708" s="151">
        <v>400</v>
      </c>
      <c r="BZ708" s="151">
        <v>572</v>
      </c>
      <c r="CA708" s="151">
        <v>0.3</v>
      </c>
      <c r="CB708" s="151">
        <v>1.5</v>
      </c>
      <c r="CC708" s="151">
        <v>-47</v>
      </c>
    </row>
    <row r="709" spans="1:81" x14ac:dyDescent="0.25">
      <c r="A709" s="44">
        <f t="shared" si="67"/>
        <v>2016</v>
      </c>
      <c r="B709" s="44" t="str">
        <f t="shared" si="67"/>
        <v>MARZO</v>
      </c>
      <c r="C709" s="44">
        <v>4</v>
      </c>
      <c r="D709" s="44" t="str">
        <f t="shared" si="66"/>
        <v>MARZO 2016 / 3</v>
      </c>
      <c r="E709" s="182">
        <v>3</v>
      </c>
      <c r="F709" s="190">
        <v>42405</v>
      </c>
      <c r="G709" s="183">
        <v>60830</v>
      </c>
      <c r="H709" s="157" t="s">
        <v>130</v>
      </c>
      <c r="I709" s="156">
        <v>0.78129999999999999</v>
      </c>
      <c r="J709" s="157" t="s">
        <v>20</v>
      </c>
      <c r="K709" s="157">
        <v>0.5</v>
      </c>
      <c r="L709" s="157">
        <v>0</v>
      </c>
      <c r="M709" s="157">
        <v>0</v>
      </c>
      <c r="N709" s="157">
        <v>43.5</v>
      </c>
      <c r="O709" s="157">
        <v>-51.5</v>
      </c>
      <c r="P709" s="157">
        <v>105</v>
      </c>
      <c r="Q709" s="157">
        <v>30</v>
      </c>
      <c r="R709" s="160">
        <v>0</v>
      </c>
      <c r="S709" s="157">
        <v>12.1</v>
      </c>
      <c r="T709" s="157">
        <v>3.2</v>
      </c>
      <c r="U709" s="157">
        <v>1</v>
      </c>
      <c r="V709" s="157">
        <v>1</v>
      </c>
      <c r="W709" s="157">
        <v>100</v>
      </c>
      <c r="X709" s="157">
        <v>0</v>
      </c>
      <c r="Y709" s="157">
        <v>0</v>
      </c>
      <c r="Z709" s="157">
        <v>0.3</v>
      </c>
      <c r="AA709" s="157">
        <v>336</v>
      </c>
      <c r="AB709" s="157">
        <v>374</v>
      </c>
      <c r="AC709" s="157">
        <v>424</v>
      </c>
      <c r="AD709" s="157">
        <v>488</v>
      </c>
      <c r="AE709" s="157">
        <v>1</v>
      </c>
      <c r="AF709" s="157">
        <v>0</v>
      </c>
      <c r="AG709" s="450"/>
      <c r="AH709" s="158">
        <v>0.77500000000000002</v>
      </c>
      <c r="AI709" s="158">
        <v>0.84</v>
      </c>
      <c r="AJ709" s="158">
        <v>42.8</v>
      </c>
      <c r="AK709" s="158">
        <v>100</v>
      </c>
      <c r="AL709" s="158">
        <v>400</v>
      </c>
      <c r="AM709" s="158">
        <v>572</v>
      </c>
      <c r="AN709" s="158">
        <v>0.3</v>
      </c>
      <c r="AO709" s="158">
        <v>1.5</v>
      </c>
      <c r="AP709" s="158">
        <v>-47</v>
      </c>
      <c r="AQ709" s="235"/>
      <c r="AR709" s="178">
        <v>3</v>
      </c>
      <c r="AS709" s="185">
        <v>42433</v>
      </c>
      <c r="AT709" s="179">
        <v>61555</v>
      </c>
      <c r="AU709" s="34" t="s">
        <v>131</v>
      </c>
      <c r="AV709" s="153">
        <v>0.78180000000000005</v>
      </c>
      <c r="AW709" s="34" t="s">
        <v>20</v>
      </c>
      <c r="AX709" s="34">
        <v>1.3</v>
      </c>
      <c r="AY709" s="34">
        <v>0.01</v>
      </c>
      <c r="AZ709" s="34">
        <v>0</v>
      </c>
      <c r="BA709" s="34">
        <v>43.5</v>
      </c>
      <c r="BB709" s="34">
        <v>-50.5</v>
      </c>
      <c r="BC709" s="34">
        <v>106</v>
      </c>
      <c r="BD709" s="34">
        <v>30</v>
      </c>
      <c r="BE709" s="155">
        <v>1.2999999999999999E-2</v>
      </c>
      <c r="BF709" s="34">
        <v>12.8</v>
      </c>
      <c r="BG709" s="34">
        <v>3.3</v>
      </c>
      <c r="BH709" s="34">
        <v>1</v>
      </c>
      <c r="BI709" s="34">
        <v>1</v>
      </c>
      <c r="BJ709" s="34">
        <v>99</v>
      </c>
      <c r="BK709" s="34">
        <v>1</v>
      </c>
      <c r="BL709" s="34">
        <v>1</v>
      </c>
      <c r="BM709" s="34">
        <v>0.2</v>
      </c>
      <c r="BN709" s="34">
        <v>333</v>
      </c>
      <c r="BO709" s="34">
        <v>376</v>
      </c>
      <c r="BP709" s="34">
        <v>421</v>
      </c>
      <c r="BQ709" s="34">
        <v>457</v>
      </c>
      <c r="BR709" s="34">
        <v>0</v>
      </c>
      <c r="BS709" s="34">
        <v>1</v>
      </c>
      <c r="BT709" s="453"/>
      <c r="BU709" s="151">
        <v>0.77500000000000002</v>
      </c>
      <c r="BV709" s="151">
        <v>0.84</v>
      </c>
      <c r="BW709" s="151">
        <v>42.8</v>
      </c>
      <c r="BX709" s="151">
        <v>100</v>
      </c>
      <c r="BY709" s="151">
        <v>400</v>
      </c>
      <c r="BZ709" s="151">
        <v>572</v>
      </c>
      <c r="CA709" s="151">
        <v>0.3</v>
      </c>
      <c r="CB709" s="151">
        <v>1.5</v>
      </c>
      <c r="CC709" s="151">
        <v>-47</v>
      </c>
    </row>
    <row r="710" spans="1:81" x14ac:dyDescent="0.25">
      <c r="A710" s="44">
        <f t="shared" si="67"/>
        <v>2016</v>
      </c>
      <c r="B710" s="44" t="str">
        <f t="shared" si="67"/>
        <v>MARZO</v>
      </c>
      <c r="C710" s="44">
        <v>5</v>
      </c>
      <c r="D710" s="44" t="str">
        <f t="shared" si="66"/>
        <v>MARZO 2016 / 4</v>
      </c>
      <c r="E710" s="182">
        <v>4</v>
      </c>
      <c r="F710" s="190">
        <v>42405</v>
      </c>
      <c r="G710" s="183">
        <v>60801</v>
      </c>
      <c r="H710" s="157" t="s">
        <v>132</v>
      </c>
      <c r="I710" s="156">
        <v>0.78180000000000005</v>
      </c>
      <c r="J710" s="157" t="s">
        <v>20</v>
      </c>
      <c r="K710" s="157">
        <v>0.5</v>
      </c>
      <c r="L710" s="157">
        <v>0</v>
      </c>
      <c r="M710" s="157">
        <v>0</v>
      </c>
      <c r="N710" s="157">
        <v>43.5</v>
      </c>
      <c r="O710" s="157">
        <v>-51.5</v>
      </c>
      <c r="P710" s="157">
        <v>105</v>
      </c>
      <c r="Q710" s="157">
        <v>30</v>
      </c>
      <c r="R710" s="160">
        <v>0</v>
      </c>
      <c r="S710" s="157">
        <v>12</v>
      </c>
      <c r="T710" s="157">
        <v>3.2</v>
      </c>
      <c r="U710" s="157">
        <v>1</v>
      </c>
      <c r="V710" s="157">
        <v>1</v>
      </c>
      <c r="W710" s="157">
        <v>100</v>
      </c>
      <c r="X710" s="157">
        <v>0</v>
      </c>
      <c r="Y710" s="157">
        <v>0</v>
      </c>
      <c r="Z710" s="157">
        <v>0.3</v>
      </c>
      <c r="AA710" s="157">
        <v>338</v>
      </c>
      <c r="AB710" s="157">
        <v>374</v>
      </c>
      <c r="AC710" s="157">
        <v>425</v>
      </c>
      <c r="AD710" s="157">
        <v>491</v>
      </c>
      <c r="AE710" s="157">
        <v>1.5</v>
      </c>
      <c r="AF710" s="157">
        <v>0</v>
      </c>
      <c r="AG710" s="450"/>
      <c r="AH710" s="158">
        <v>0.77500000000000002</v>
      </c>
      <c r="AI710" s="158">
        <v>0.84</v>
      </c>
      <c r="AJ710" s="158">
        <v>42.8</v>
      </c>
      <c r="AK710" s="158">
        <v>100</v>
      </c>
      <c r="AL710" s="158">
        <v>400</v>
      </c>
      <c r="AM710" s="158">
        <v>572</v>
      </c>
      <c r="AN710" s="158">
        <v>0.3</v>
      </c>
      <c r="AO710" s="158">
        <v>1.5</v>
      </c>
      <c r="AP710" s="158">
        <v>-47</v>
      </c>
      <c r="AQ710" s="235"/>
      <c r="AR710" s="178">
        <v>4</v>
      </c>
      <c r="AS710" s="185">
        <v>42435</v>
      </c>
      <c r="AT710" s="179">
        <v>61606</v>
      </c>
      <c r="AU710" s="34" t="s">
        <v>132</v>
      </c>
      <c r="AV710" s="153">
        <v>0.78090000000000004</v>
      </c>
      <c r="AW710" s="34" t="s">
        <v>20</v>
      </c>
      <c r="AX710" s="34">
        <v>1.2</v>
      </c>
      <c r="AY710" s="34">
        <v>0.01</v>
      </c>
      <c r="AZ710" s="34">
        <v>0</v>
      </c>
      <c r="BA710" s="34">
        <v>43.5</v>
      </c>
      <c r="BB710" s="34">
        <v>-50.5</v>
      </c>
      <c r="BC710" s="34">
        <v>106</v>
      </c>
      <c r="BD710" s="34">
        <v>30</v>
      </c>
      <c r="BE710" s="155">
        <v>1.2999999999999999E-2</v>
      </c>
      <c r="BF710" s="34">
        <v>12.8</v>
      </c>
      <c r="BG710" s="34">
        <v>3.3</v>
      </c>
      <c r="BH710" s="34">
        <v>1</v>
      </c>
      <c r="BI710" s="34">
        <v>1</v>
      </c>
      <c r="BJ710" s="34">
        <v>99</v>
      </c>
      <c r="BK710" s="34">
        <v>1</v>
      </c>
      <c r="BL710" s="34">
        <v>1</v>
      </c>
      <c r="BM710" s="34">
        <v>0.6</v>
      </c>
      <c r="BN710" s="34">
        <v>336</v>
      </c>
      <c r="BO710" s="34">
        <v>378</v>
      </c>
      <c r="BP710" s="34">
        <v>421</v>
      </c>
      <c r="BQ710" s="34">
        <v>460</v>
      </c>
      <c r="BR710" s="34">
        <v>0</v>
      </c>
      <c r="BS710" s="34">
        <v>1</v>
      </c>
      <c r="BT710" s="453"/>
      <c r="BU710" s="151">
        <v>0.77500000000000002</v>
      </c>
      <c r="BV710" s="151">
        <v>0.84</v>
      </c>
      <c r="BW710" s="151">
        <v>42.8</v>
      </c>
      <c r="BX710" s="151">
        <v>100</v>
      </c>
      <c r="BY710" s="151">
        <v>400</v>
      </c>
      <c r="BZ710" s="151">
        <v>572</v>
      </c>
      <c r="CA710" s="151">
        <v>0.3</v>
      </c>
      <c r="CB710" s="151">
        <v>1.5</v>
      </c>
      <c r="CC710" s="151">
        <v>-47</v>
      </c>
    </row>
    <row r="711" spans="1:81" x14ac:dyDescent="0.25">
      <c r="A711" s="44">
        <f t="shared" si="67"/>
        <v>2016</v>
      </c>
      <c r="B711" s="44" t="str">
        <f t="shared" si="67"/>
        <v>MARZO</v>
      </c>
      <c r="C711" s="44">
        <v>6</v>
      </c>
      <c r="D711" s="44" t="str">
        <f t="shared" si="66"/>
        <v>MARZO 2016 / 5</v>
      </c>
      <c r="E711" s="182">
        <v>5</v>
      </c>
      <c r="F711" s="190">
        <v>42409</v>
      </c>
      <c r="G711" s="183">
        <v>60861</v>
      </c>
      <c r="H711" s="157" t="s">
        <v>131</v>
      </c>
      <c r="I711" s="156">
        <v>0.78</v>
      </c>
      <c r="J711" s="157" t="s">
        <v>20</v>
      </c>
      <c r="K711" s="157">
        <v>0.5</v>
      </c>
      <c r="L711" s="157">
        <v>0</v>
      </c>
      <c r="M711" s="157">
        <v>0</v>
      </c>
      <c r="N711" s="157">
        <v>43.5</v>
      </c>
      <c r="O711" s="157">
        <v>-54</v>
      </c>
      <c r="P711" s="157">
        <v>108</v>
      </c>
      <c r="Q711" s="157">
        <v>30</v>
      </c>
      <c r="R711" s="160">
        <v>0</v>
      </c>
      <c r="S711" s="157">
        <v>12.1</v>
      </c>
      <c r="T711" s="157">
        <v>3.1</v>
      </c>
      <c r="U711" s="157">
        <v>1</v>
      </c>
      <c r="V711" s="157">
        <v>1</v>
      </c>
      <c r="W711" s="157">
        <v>100</v>
      </c>
      <c r="X711" s="157">
        <v>0</v>
      </c>
      <c r="Y711" s="157">
        <v>0</v>
      </c>
      <c r="Z711" s="157">
        <v>0.3</v>
      </c>
      <c r="AA711" s="157">
        <v>334</v>
      </c>
      <c r="AB711" s="157">
        <v>366</v>
      </c>
      <c r="AC711" s="157">
        <v>417</v>
      </c>
      <c r="AD711" s="157">
        <v>485</v>
      </c>
      <c r="AE711" s="157">
        <v>1</v>
      </c>
      <c r="AF711" s="157">
        <v>0</v>
      </c>
      <c r="AG711" s="450"/>
      <c r="AH711" s="158">
        <v>0.77500000000000002</v>
      </c>
      <c r="AI711" s="158">
        <v>0.84</v>
      </c>
      <c r="AJ711" s="158">
        <v>42.8</v>
      </c>
      <c r="AK711" s="158">
        <v>100</v>
      </c>
      <c r="AL711" s="158">
        <v>400</v>
      </c>
      <c r="AM711" s="158">
        <v>572</v>
      </c>
      <c r="AN711" s="158">
        <v>0.3</v>
      </c>
      <c r="AO711" s="158">
        <v>1.5</v>
      </c>
      <c r="AP711" s="158">
        <v>-47</v>
      </c>
      <c r="AQ711" s="235"/>
      <c r="AR711" s="178">
        <v>5</v>
      </c>
      <c r="AS711" s="185">
        <v>42436</v>
      </c>
      <c r="AT711" s="179">
        <v>61623</v>
      </c>
      <c r="AU711" s="34" t="s">
        <v>156</v>
      </c>
      <c r="AV711" s="153">
        <v>0.78090000000000004</v>
      </c>
      <c r="AW711" s="34" t="s">
        <v>20</v>
      </c>
      <c r="AX711" s="34">
        <v>1.3</v>
      </c>
      <c r="AY711" s="34">
        <v>0.01</v>
      </c>
      <c r="AZ711" s="34">
        <v>0</v>
      </c>
      <c r="BA711" s="34">
        <v>43.5</v>
      </c>
      <c r="BB711" s="34">
        <v>-50.8</v>
      </c>
      <c r="BC711" s="34">
        <v>106</v>
      </c>
      <c r="BD711" s="34">
        <v>29</v>
      </c>
      <c r="BE711" s="155">
        <v>1.2E-2</v>
      </c>
      <c r="BF711" s="34">
        <v>12.9</v>
      </c>
      <c r="BG711" s="34">
        <v>3.5</v>
      </c>
      <c r="BH711" s="34">
        <v>1</v>
      </c>
      <c r="BI711" s="34">
        <v>1</v>
      </c>
      <c r="BJ711" s="34">
        <v>99</v>
      </c>
      <c r="BK711" s="34">
        <v>1</v>
      </c>
      <c r="BL711" s="34">
        <v>1</v>
      </c>
      <c r="BM711" s="34">
        <v>0.1</v>
      </c>
      <c r="BN711" s="34">
        <v>334</v>
      </c>
      <c r="BO711" s="34">
        <v>378</v>
      </c>
      <c r="BP711" s="34">
        <v>419</v>
      </c>
      <c r="BQ711" s="34">
        <v>459</v>
      </c>
      <c r="BR711" s="34">
        <v>0</v>
      </c>
      <c r="BS711" s="34">
        <v>1</v>
      </c>
      <c r="BT711" s="453"/>
      <c r="BU711" s="151">
        <v>0.77500000000000002</v>
      </c>
      <c r="BV711" s="151">
        <v>0.84</v>
      </c>
      <c r="BW711" s="151">
        <v>42.8</v>
      </c>
      <c r="BX711" s="151">
        <v>100</v>
      </c>
      <c r="BY711" s="151">
        <v>400</v>
      </c>
      <c r="BZ711" s="151">
        <v>572</v>
      </c>
      <c r="CA711" s="151">
        <v>0.3</v>
      </c>
      <c r="CB711" s="151">
        <v>1.5</v>
      </c>
      <c r="CC711" s="151">
        <v>-47</v>
      </c>
    </row>
    <row r="712" spans="1:81" x14ac:dyDescent="0.25">
      <c r="A712" s="44">
        <f t="shared" si="67"/>
        <v>2016</v>
      </c>
      <c r="B712" s="44" t="str">
        <f t="shared" si="67"/>
        <v>MARZO</v>
      </c>
      <c r="C712" s="44">
        <v>7</v>
      </c>
      <c r="D712" s="44" t="str">
        <f t="shared" si="66"/>
        <v>MARZO 2016 / 6</v>
      </c>
      <c r="E712" s="182">
        <v>6</v>
      </c>
      <c r="F712" s="190">
        <v>42410</v>
      </c>
      <c r="G712" s="183">
        <v>60872</v>
      </c>
      <c r="H712" s="157" t="s">
        <v>130</v>
      </c>
      <c r="I712" s="156">
        <v>0.78049999999999997</v>
      </c>
      <c r="J712" s="157" t="s">
        <v>20</v>
      </c>
      <c r="K712" s="157">
        <v>0.5</v>
      </c>
      <c r="L712" s="157">
        <v>0</v>
      </c>
      <c r="M712" s="157">
        <v>0</v>
      </c>
      <c r="N712" s="157">
        <v>43.5</v>
      </c>
      <c r="O712" s="157">
        <v>-54.5</v>
      </c>
      <c r="P712" s="157">
        <v>108</v>
      </c>
      <c r="Q712" s="157">
        <v>30</v>
      </c>
      <c r="R712" s="160">
        <v>0</v>
      </c>
      <c r="S712" s="157">
        <v>12.1</v>
      </c>
      <c r="T712" s="157">
        <v>3.1</v>
      </c>
      <c r="U712" s="157">
        <v>1</v>
      </c>
      <c r="V712" s="157">
        <v>1</v>
      </c>
      <c r="W712" s="157">
        <v>100</v>
      </c>
      <c r="X712" s="157">
        <v>0</v>
      </c>
      <c r="Y712" s="157">
        <v>0</v>
      </c>
      <c r="Z712" s="157">
        <v>0.3</v>
      </c>
      <c r="AA712" s="157">
        <v>333</v>
      </c>
      <c r="AB712" s="157">
        <v>370</v>
      </c>
      <c r="AC712" s="157">
        <v>416</v>
      </c>
      <c r="AD712" s="157">
        <v>487</v>
      </c>
      <c r="AE712" s="157">
        <v>1</v>
      </c>
      <c r="AF712" s="157">
        <v>0</v>
      </c>
      <c r="AG712" s="450"/>
      <c r="AH712" s="158">
        <v>0.77500000000000002</v>
      </c>
      <c r="AI712" s="158">
        <v>0.84</v>
      </c>
      <c r="AJ712" s="158">
        <v>42.8</v>
      </c>
      <c r="AK712" s="158">
        <v>100</v>
      </c>
      <c r="AL712" s="158">
        <v>400</v>
      </c>
      <c r="AM712" s="158">
        <v>572</v>
      </c>
      <c r="AN712" s="158">
        <v>0.3</v>
      </c>
      <c r="AO712" s="158">
        <v>1.5</v>
      </c>
      <c r="AP712" s="158">
        <v>-47</v>
      </c>
      <c r="AQ712" s="235"/>
      <c r="AR712" s="178">
        <v>6</v>
      </c>
      <c r="AS712" s="185">
        <v>42438</v>
      </c>
      <c r="AT712" s="179">
        <v>61652</v>
      </c>
      <c r="AU712" s="34" t="s">
        <v>132</v>
      </c>
      <c r="AV712" s="153">
        <v>0.78049999999999997</v>
      </c>
      <c r="AW712" s="34" t="s">
        <v>20</v>
      </c>
      <c r="AX712" s="34">
        <v>1.3</v>
      </c>
      <c r="AY712" s="34">
        <v>0.01</v>
      </c>
      <c r="AZ712" s="34">
        <v>0</v>
      </c>
      <c r="BA712" s="34">
        <v>43.5</v>
      </c>
      <c r="BB712" s="34">
        <v>-51</v>
      </c>
      <c r="BC712" s="34">
        <v>106</v>
      </c>
      <c r="BD712" s="34">
        <v>29</v>
      </c>
      <c r="BE712" s="155">
        <v>1.2E-2</v>
      </c>
      <c r="BF712" s="34">
        <v>12.9</v>
      </c>
      <c r="BG712" s="34">
        <v>3.3</v>
      </c>
      <c r="BH712" s="34">
        <v>1</v>
      </c>
      <c r="BI712" s="34">
        <v>1</v>
      </c>
      <c r="BJ712" s="34">
        <v>99</v>
      </c>
      <c r="BK712" s="34">
        <v>1</v>
      </c>
      <c r="BL712" s="34">
        <v>1</v>
      </c>
      <c r="BM712" s="34">
        <v>0.1</v>
      </c>
      <c r="BN712" s="34">
        <v>336</v>
      </c>
      <c r="BO712" s="34">
        <v>378</v>
      </c>
      <c r="BP712" s="34">
        <v>421</v>
      </c>
      <c r="BQ712" s="34">
        <v>460</v>
      </c>
      <c r="BR712" s="34">
        <v>0</v>
      </c>
      <c r="BS712" s="34">
        <v>1</v>
      </c>
      <c r="BT712" s="453"/>
      <c r="BU712" s="151">
        <v>0.77500000000000002</v>
      </c>
      <c r="BV712" s="151">
        <v>0.84</v>
      </c>
      <c r="BW712" s="151">
        <v>42.8</v>
      </c>
      <c r="BX712" s="151">
        <v>100</v>
      </c>
      <c r="BY712" s="151">
        <v>400</v>
      </c>
      <c r="BZ712" s="151">
        <v>572</v>
      </c>
      <c r="CA712" s="151">
        <v>0.3</v>
      </c>
      <c r="CB712" s="151">
        <v>1.5</v>
      </c>
      <c r="CC712" s="151">
        <v>-47</v>
      </c>
    </row>
    <row r="713" spans="1:81" x14ac:dyDescent="0.25">
      <c r="A713" s="44">
        <f t="shared" si="67"/>
        <v>2016</v>
      </c>
      <c r="B713" s="44" t="str">
        <f t="shared" si="67"/>
        <v>MARZO</v>
      </c>
      <c r="C713" s="44">
        <v>8</v>
      </c>
      <c r="D713" s="44" t="str">
        <f t="shared" si="66"/>
        <v>MARZO 2016 / 7</v>
      </c>
      <c r="E713" s="182">
        <v>7</v>
      </c>
      <c r="F713" s="190">
        <v>42412</v>
      </c>
      <c r="G713" s="183">
        <v>60930</v>
      </c>
      <c r="H713" s="157" t="s">
        <v>132</v>
      </c>
      <c r="I713" s="156">
        <v>0.78090000000000004</v>
      </c>
      <c r="J713" s="157" t="s">
        <v>20</v>
      </c>
      <c r="K713" s="157">
        <v>0.5</v>
      </c>
      <c r="L713" s="157">
        <v>0</v>
      </c>
      <c r="M713" s="157">
        <v>0</v>
      </c>
      <c r="N713" s="157">
        <v>43.5</v>
      </c>
      <c r="O713" s="157">
        <v>-54.5</v>
      </c>
      <c r="P713" s="157">
        <v>108</v>
      </c>
      <c r="Q713" s="157">
        <v>30</v>
      </c>
      <c r="R713" s="160">
        <v>0</v>
      </c>
      <c r="S713" s="157">
        <v>11.9</v>
      </c>
      <c r="T713" s="157">
        <v>3.1</v>
      </c>
      <c r="U713" s="157">
        <v>1</v>
      </c>
      <c r="V713" s="157">
        <v>1</v>
      </c>
      <c r="W713" s="157">
        <v>100</v>
      </c>
      <c r="X713" s="157">
        <v>0</v>
      </c>
      <c r="Y713" s="157">
        <v>0</v>
      </c>
      <c r="Z713" s="157">
        <v>0.3</v>
      </c>
      <c r="AA713" s="157">
        <v>335</v>
      </c>
      <c r="AB713" s="157">
        <v>368</v>
      </c>
      <c r="AC713" s="157">
        <v>423</v>
      </c>
      <c r="AD713" s="157">
        <v>491</v>
      </c>
      <c r="AE713" s="157">
        <v>1.5</v>
      </c>
      <c r="AF713" s="157">
        <v>0</v>
      </c>
      <c r="AG713" s="450"/>
      <c r="AH713" s="158">
        <v>0.77500000000000002</v>
      </c>
      <c r="AI713" s="158">
        <v>0.84</v>
      </c>
      <c r="AJ713" s="158">
        <v>42.8</v>
      </c>
      <c r="AK713" s="158">
        <v>100</v>
      </c>
      <c r="AL713" s="158">
        <v>400</v>
      </c>
      <c r="AM713" s="158">
        <v>572</v>
      </c>
      <c r="AN713" s="158">
        <v>0.3</v>
      </c>
      <c r="AO713" s="158">
        <v>1.5</v>
      </c>
      <c r="AP713" s="158">
        <v>-47</v>
      </c>
      <c r="AQ713" s="235"/>
      <c r="AR713" s="178">
        <v>7</v>
      </c>
      <c r="AS713" s="185">
        <v>42440</v>
      </c>
      <c r="AT713" s="179">
        <v>61710</v>
      </c>
      <c r="AU713" s="34" t="s">
        <v>132</v>
      </c>
      <c r="AV713" s="153">
        <v>0.78129999999999999</v>
      </c>
      <c r="AW713" s="34" t="s">
        <v>20</v>
      </c>
      <c r="AX713" s="34">
        <v>1.3</v>
      </c>
      <c r="AY713" s="34">
        <v>0.01</v>
      </c>
      <c r="AZ713" s="34">
        <v>0</v>
      </c>
      <c r="BA713" s="34">
        <v>43.5</v>
      </c>
      <c r="BB713" s="34">
        <v>-50</v>
      </c>
      <c r="BC713" s="34">
        <v>106</v>
      </c>
      <c r="BD713" s="34">
        <v>29</v>
      </c>
      <c r="BE713" s="155">
        <v>1.2E-2</v>
      </c>
      <c r="BF713" s="34">
        <v>12.9</v>
      </c>
      <c r="BG713" s="34">
        <v>3.3</v>
      </c>
      <c r="BH713" s="34">
        <v>1</v>
      </c>
      <c r="BI713" s="34">
        <v>1</v>
      </c>
      <c r="BJ713" s="34">
        <v>99</v>
      </c>
      <c r="BK713" s="34">
        <v>1</v>
      </c>
      <c r="BL713" s="34">
        <v>1</v>
      </c>
      <c r="BM713" s="34">
        <v>0.2</v>
      </c>
      <c r="BN713" s="34">
        <v>338</v>
      </c>
      <c r="BO713" s="34">
        <v>379</v>
      </c>
      <c r="BP713" s="34">
        <v>426</v>
      </c>
      <c r="BQ713" s="34">
        <v>462</v>
      </c>
      <c r="BR713" s="34">
        <v>0</v>
      </c>
      <c r="BS713" s="34">
        <v>1</v>
      </c>
      <c r="BT713" s="453"/>
      <c r="BU713" s="151">
        <v>0.77500000000000002</v>
      </c>
      <c r="BV713" s="151">
        <v>0.84</v>
      </c>
      <c r="BW713" s="151">
        <v>42.8</v>
      </c>
      <c r="BX713" s="151">
        <v>100</v>
      </c>
      <c r="BY713" s="151">
        <v>400</v>
      </c>
      <c r="BZ713" s="151">
        <v>572</v>
      </c>
      <c r="CA713" s="151">
        <v>0.3</v>
      </c>
      <c r="CB713" s="151">
        <v>1.5</v>
      </c>
      <c r="CC713" s="151">
        <v>-47</v>
      </c>
    </row>
    <row r="714" spans="1:81" x14ac:dyDescent="0.25">
      <c r="A714" s="44">
        <f t="shared" si="67"/>
        <v>2016</v>
      </c>
      <c r="B714" s="44" t="str">
        <f t="shared" si="67"/>
        <v>MARZO</v>
      </c>
      <c r="C714" s="44">
        <v>9</v>
      </c>
      <c r="D714" s="44" t="str">
        <f t="shared" si="66"/>
        <v>MARZO 2016 / 8</v>
      </c>
      <c r="E714" s="182">
        <v>8</v>
      </c>
      <c r="F714" s="190">
        <v>42413</v>
      </c>
      <c r="G714" s="183">
        <v>60963</v>
      </c>
      <c r="H714" s="157" t="s">
        <v>130</v>
      </c>
      <c r="I714" s="156">
        <v>0.78049999999999997</v>
      </c>
      <c r="J714" s="157" t="s">
        <v>20</v>
      </c>
      <c r="K714" s="157">
        <v>0.5</v>
      </c>
      <c r="L714" s="157">
        <v>0</v>
      </c>
      <c r="M714" s="157">
        <v>0</v>
      </c>
      <c r="N714" s="157">
        <v>43.5</v>
      </c>
      <c r="O714" s="157">
        <v>-54.5</v>
      </c>
      <c r="P714" s="157">
        <v>106</v>
      </c>
      <c r="Q714" s="157">
        <v>30</v>
      </c>
      <c r="R714" s="160">
        <v>0</v>
      </c>
      <c r="S714" s="157">
        <v>12.1</v>
      </c>
      <c r="T714" s="157">
        <v>3.1</v>
      </c>
      <c r="U714" s="157">
        <v>1</v>
      </c>
      <c r="V714" s="157">
        <v>1</v>
      </c>
      <c r="W714" s="157">
        <v>100</v>
      </c>
      <c r="X714" s="157">
        <v>0</v>
      </c>
      <c r="Y714" s="157">
        <v>0</v>
      </c>
      <c r="Z714" s="157">
        <v>0.3</v>
      </c>
      <c r="AA714" s="157">
        <v>334</v>
      </c>
      <c r="AB714" s="157">
        <v>368</v>
      </c>
      <c r="AC714" s="157">
        <v>421</v>
      </c>
      <c r="AD714" s="157">
        <v>490</v>
      </c>
      <c r="AE714" s="157">
        <v>1.5</v>
      </c>
      <c r="AF714" s="157">
        <v>0</v>
      </c>
      <c r="AG714" s="450"/>
      <c r="AH714" s="158">
        <v>0.77500000000000002</v>
      </c>
      <c r="AI714" s="158">
        <v>0.84</v>
      </c>
      <c r="AJ714" s="158">
        <v>42.8</v>
      </c>
      <c r="AK714" s="158">
        <v>100</v>
      </c>
      <c r="AL714" s="158">
        <v>400</v>
      </c>
      <c r="AM714" s="158">
        <v>572</v>
      </c>
      <c r="AN714" s="158">
        <v>0.3</v>
      </c>
      <c r="AO714" s="158">
        <v>1.5</v>
      </c>
      <c r="AP714" s="158">
        <v>-47</v>
      </c>
      <c r="AQ714" s="235"/>
      <c r="AR714" s="178">
        <v>8</v>
      </c>
      <c r="AS714" s="185">
        <v>42442</v>
      </c>
      <c r="AT714" s="179">
        <v>61753</v>
      </c>
      <c r="AU714" s="34" t="s">
        <v>156</v>
      </c>
      <c r="AV714" s="153">
        <v>0.78</v>
      </c>
      <c r="AW714" s="34" t="s">
        <v>20</v>
      </c>
      <c r="AX714" s="34">
        <v>1.3</v>
      </c>
      <c r="AY714" s="34">
        <v>0.01</v>
      </c>
      <c r="AZ714" s="34">
        <v>0</v>
      </c>
      <c r="BA714" s="34">
        <v>43.5</v>
      </c>
      <c r="BB714" s="34">
        <v>-50</v>
      </c>
      <c r="BC714" s="34">
        <v>108</v>
      </c>
      <c r="BD714" s="34">
        <v>30</v>
      </c>
      <c r="BE714" s="155">
        <v>1.2E-2</v>
      </c>
      <c r="BF714" s="34">
        <v>13.2</v>
      </c>
      <c r="BG714" s="34">
        <v>3.4</v>
      </c>
      <c r="BH714" s="34">
        <v>1</v>
      </c>
      <c r="BI714" s="34">
        <v>1</v>
      </c>
      <c r="BJ714" s="34">
        <v>99</v>
      </c>
      <c r="BK714" s="34">
        <v>1</v>
      </c>
      <c r="BL714" s="34">
        <v>1</v>
      </c>
      <c r="BM714" s="34">
        <v>0.1</v>
      </c>
      <c r="BN714" s="34">
        <v>342</v>
      </c>
      <c r="BO714" s="34">
        <v>379</v>
      </c>
      <c r="BP714" s="34">
        <v>424</v>
      </c>
      <c r="BQ714" s="34">
        <v>462</v>
      </c>
      <c r="BR714" s="34">
        <v>0</v>
      </c>
      <c r="BS714" s="34">
        <v>1</v>
      </c>
      <c r="BT714" s="453"/>
      <c r="BU714" s="151">
        <v>0.77500000000000002</v>
      </c>
      <c r="BV714" s="151">
        <v>0.84</v>
      </c>
      <c r="BW714" s="151">
        <v>42.8</v>
      </c>
      <c r="BX714" s="151">
        <v>100</v>
      </c>
      <c r="BY714" s="151">
        <v>400</v>
      </c>
      <c r="BZ714" s="151">
        <v>572</v>
      </c>
      <c r="CA714" s="151">
        <v>0.3</v>
      </c>
      <c r="CB714" s="151">
        <v>1.5</v>
      </c>
      <c r="CC714" s="151">
        <v>-47</v>
      </c>
    </row>
    <row r="715" spans="1:81" x14ac:dyDescent="0.25">
      <c r="A715" s="44">
        <f t="shared" si="67"/>
        <v>2016</v>
      </c>
      <c r="B715" s="44" t="str">
        <f t="shared" si="67"/>
        <v>MARZO</v>
      </c>
      <c r="C715" s="44">
        <v>10</v>
      </c>
      <c r="D715" s="44" t="str">
        <f t="shared" si="66"/>
        <v>MARZO 2016 / 9</v>
      </c>
      <c r="E715" s="182">
        <v>9</v>
      </c>
      <c r="F715" s="190">
        <v>42414</v>
      </c>
      <c r="G715" s="183">
        <v>60978</v>
      </c>
      <c r="H715" s="157" t="s">
        <v>131</v>
      </c>
      <c r="I715" s="156">
        <v>0.77959999999999996</v>
      </c>
      <c r="J715" s="157" t="s">
        <v>20</v>
      </c>
      <c r="K715" s="157">
        <v>0.5</v>
      </c>
      <c r="L715" s="157">
        <v>0</v>
      </c>
      <c r="M715" s="157">
        <v>0</v>
      </c>
      <c r="N715" s="157">
        <v>43.5</v>
      </c>
      <c r="O715" s="157">
        <v>-54</v>
      </c>
      <c r="P715" s="157">
        <v>107</v>
      </c>
      <c r="Q715" s="157">
        <v>30</v>
      </c>
      <c r="R715" s="160">
        <v>0</v>
      </c>
      <c r="S715" s="157">
        <v>12.1</v>
      </c>
      <c r="T715" s="157">
        <v>3.1</v>
      </c>
      <c r="U715" s="157">
        <v>1</v>
      </c>
      <c r="V715" s="157">
        <v>1</v>
      </c>
      <c r="W715" s="157">
        <v>100</v>
      </c>
      <c r="X715" s="157">
        <v>0</v>
      </c>
      <c r="Y715" s="157">
        <v>0</v>
      </c>
      <c r="Z715" s="157">
        <v>0.3</v>
      </c>
      <c r="AA715" s="157">
        <v>332</v>
      </c>
      <c r="AB715" s="157">
        <v>364</v>
      </c>
      <c r="AC715" s="157">
        <v>418</v>
      </c>
      <c r="AD715" s="157">
        <v>486</v>
      </c>
      <c r="AE715" s="157">
        <v>1.5</v>
      </c>
      <c r="AF715" s="157">
        <v>0</v>
      </c>
      <c r="AG715" s="450"/>
      <c r="AH715" s="158">
        <v>0.77500000000000002</v>
      </c>
      <c r="AI715" s="158">
        <v>0.84</v>
      </c>
      <c r="AJ715" s="158">
        <v>42.8</v>
      </c>
      <c r="AK715" s="158">
        <v>100</v>
      </c>
      <c r="AL715" s="158">
        <v>400</v>
      </c>
      <c r="AM715" s="158">
        <v>572</v>
      </c>
      <c r="AN715" s="158">
        <v>0.3</v>
      </c>
      <c r="AO715" s="158">
        <v>1.5</v>
      </c>
      <c r="AP715" s="158">
        <v>-47</v>
      </c>
      <c r="AQ715" s="235"/>
      <c r="AR715" s="178">
        <v>9</v>
      </c>
      <c r="AS715" s="185">
        <v>42442</v>
      </c>
      <c r="AT715" s="179">
        <v>61764</v>
      </c>
      <c r="AU715" s="34" t="s">
        <v>132</v>
      </c>
      <c r="AV715" s="153">
        <v>0.77959999999999996</v>
      </c>
      <c r="AW715" s="34" t="s">
        <v>20</v>
      </c>
      <c r="AX715" s="34">
        <v>1.3</v>
      </c>
      <c r="AY715" s="34">
        <v>0.01</v>
      </c>
      <c r="AZ715" s="181">
        <v>0</v>
      </c>
      <c r="BA715" s="34">
        <v>43.5</v>
      </c>
      <c r="BB715" s="34">
        <v>-50</v>
      </c>
      <c r="BC715" s="34">
        <v>104</v>
      </c>
      <c r="BD715" s="34">
        <v>30</v>
      </c>
      <c r="BE715" s="155">
        <v>1.2E-2</v>
      </c>
      <c r="BF715" s="34">
        <v>13.1</v>
      </c>
      <c r="BG715" s="34">
        <v>3.3</v>
      </c>
      <c r="BH715" s="34">
        <v>1</v>
      </c>
      <c r="BI715" s="34">
        <v>1</v>
      </c>
      <c r="BJ715" s="34">
        <v>99</v>
      </c>
      <c r="BK715" s="34">
        <v>1</v>
      </c>
      <c r="BL715" s="34">
        <v>1</v>
      </c>
      <c r="BM715" s="34">
        <v>0.2</v>
      </c>
      <c r="BN715" s="34">
        <v>339</v>
      </c>
      <c r="BO715" s="34">
        <v>379</v>
      </c>
      <c r="BP715" s="34">
        <v>426</v>
      </c>
      <c r="BQ715" s="34">
        <v>465</v>
      </c>
      <c r="BR715" s="34">
        <v>0</v>
      </c>
      <c r="BS715" s="34">
        <v>1</v>
      </c>
      <c r="BT715" s="453"/>
      <c r="BU715" s="151">
        <v>0.77500000000000002</v>
      </c>
      <c r="BV715" s="151">
        <v>0.84</v>
      </c>
      <c r="BW715" s="151">
        <v>42.8</v>
      </c>
      <c r="BX715" s="151">
        <v>100</v>
      </c>
      <c r="BY715" s="151">
        <v>400</v>
      </c>
      <c r="BZ715" s="151">
        <v>572</v>
      </c>
      <c r="CA715" s="151">
        <v>0.3</v>
      </c>
      <c r="CB715" s="151">
        <v>1.5</v>
      </c>
      <c r="CC715" s="151">
        <v>-47</v>
      </c>
    </row>
    <row r="716" spans="1:81" x14ac:dyDescent="0.25">
      <c r="A716" s="44">
        <f t="shared" si="67"/>
        <v>2016</v>
      </c>
      <c r="B716" s="44" t="str">
        <f t="shared" si="67"/>
        <v>MARZO</v>
      </c>
      <c r="C716" s="44">
        <v>11</v>
      </c>
      <c r="D716" s="44" t="str">
        <f t="shared" si="66"/>
        <v>MARZO 2016 / 10</v>
      </c>
      <c r="E716" s="182">
        <v>10</v>
      </c>
      <c r="F716" s="190">
        <v>42416</v>
      </c>
      <c r="G716" s="183">
        <v>61014</v>
      </c>
      <c r="H716" s="157" t="s">
        <v>130</v>
      </c>
      <c r="I716" s="156">
        <v>0.77959999999999996</v>
      </c>
      <c r="J716" s="157" t="s">
        <v>20</v>
      </c>
      <c r="K716" s="157">
        <v>0.5</v>
      </c>
      <c r="L716" s="157">
        <v>0</v>
      </c>
      <c r="M716" s="157">
        <v>0</v>
      </c>
      <c r="N716" s="157">
        <v>43.5</v>
      </c>
      <c r="O716" s="157">
        <v>-54</v>
      </c>
      <c r="P716" s="157">
        <v>107</v>
      </c>
      <c r="Q716" s="157">
        <v>30</v>
      </c>
      <c r="R716" s="160">
        <v>0</v>
      </c>
      <c r="S716" s="157">
        <v>12.1</v>
      </c>
      <c r="T716" s="157">
        <v>3</v>
      </c>
      <c r="U716" s="157">
        <v>1</v>
      </c>
      <c r="V716" s="157">
        <v>1</v>
      </c>
      <c r="W716" s="157">
        <v>100</v>
      </c>
      <c r="X716" s="157">
        <v>0</v>
      </c>
      <c r="Y716" s="157">
        <v>0</v>
      </c>
      <c r="Z716" s="157">
        <v>0.3</v>
      </c>
      <c r="AA716" s="157">
        <v>333</v>
      </c>
      <c r="AB716" s="157">
        <v>365</v>
      </c>
      <c r="AC716" s="157">
        <v>417</v>
      </c>
      <c r="AD716" s="157">
        <v>485</v>
      </c>
      <c r="AE716" s="157">
        <v>1.5</v>
      </c>
      <c r="AF716" s="157">
        <v>0</v>
      </c>
      <c r="AG716" s="450"/>
      <c r="AH716" s="158">
        <v>0.77500000000000002</v>
      </c>
      <c r="AI716" s="158">
        <v>0.84</v>
      </c>
      <c r="AJ716" s="158">
        <v>42.8</v>
      </c>
      <c r="AK716" s="158">
        <v>100</v>
      </c>
      <c r="AL716" s="158">
        <v>400</v>
      </c>
      <c r="AM716" s="158">
        <v>572</v>
      </c>
      <c r="AN716" s="158">
        <v>0.3</v>
      </c>
      <c r="AO716" s="158">
        <v>1.5</v>
      </c>
      <c r="AP716" s="158">
        <v>-47</v>
      </c>
      <c r="AQ716" s="235"/>
      <c r="AR716" s="178">
        <v>10</v>
      </c>
      <c r="AS716" s="185">
        <v>42444</v>
      </c>
      <c r="AT716" s="179">
        <v>61785</v>
      </c>
      <c r="AU716" s="34" t="s">
        <v>131</v>
      </c>
      <c r="AV716" s="153">
        <v>0.78049999999999997</v>
      </c>
      <c r="AW716" s="34" t="s">
        <v>20</v>
      </c>
      <c r="AX716" s="34">
        <v>1.3</v>
      </c>
      <c r="AY716" s="34">
        <v>0.01</v>
      </c>
      <c r="AZ716" s="34">
        <v>0</v>
      </c>
      <c r="BA716" s="34">
        <v>43.5</v>
      </c>
      <c r="BB716" s="34">
        <v>-50</v>
      </c>
      <c r="BC716" s="34">
        <v>109</v>
      </c>
      <c r="BD716" s="34">
        <v>30</v>
      </c>
      <c r="BE716" s="155">
        <v>1.2E-2</v>
      </c>
      <c r="BF716" s="34">
        <v>13.1</v>
      </c>
      <c r="BG716" s="34">
        <v>3.4</v>
      </c>
      <c r="BH716" s="34">
        <v>1</v>
      </c>
      <c r="BI716" s="34">
        <v>1</v>
      </c>
      <c r="BJ716" s="34">
        <v>99</v>
      </c>
      <c r="BK716" s="34">
        <v>1</v>
      </c>
      <c r="BL716" s="34">
        <v>1</v>
      </c>
      <c r="BM716" s="34">
        <v>0.1</v>
      </c>
      <c r="BN716" s="34">
        <v>343</v>
      </c>
      <c r="BO716" s="34">
        <v>381</v>
      </c>
      <c r="BP716" s="34">
        <v>430</v>
      </c>
      <c r="BQ716" s="34">
        <v>469</v>
      </c>
      <c r="BR716" s="34">
        <v>0</v>
      </c>
      <c r="BS716" s="34">
        <v>1</v>
      </c>
      <c r="BT716" s="453"/>
      <c r="BU716" s="151">
        <v>0.77500000000000002</v>
      </c>
      <c r="BV716" s="151">
        <v>0.84</v>
      </c>
      <c r="BW716" s="151">
        <v>42.8</v>
      </c>
      <c r="BX716" s="151">
        <v>100</v>
      </c>
      <c r="BY716" s="151">
        <v>400</v>
      </c>
      <c r="BZ716" s="151">
        <v>572</v>
      </c>
      <c r="CA716" s="151">
        <v>0.3</v>
      </c>
      <c r="CB716" s="151">
        <v>1.5</v>
      </c>
      <c r="CC716" s="151">
        <v>-47</v>
      </c>
    </row>
    <row r="717" spans="1:81" x14ac:dyDescent="0.25">
      <c r="A717" s="44">
        <f t="shared" si="67"/>
        <v>2016</v>
      </c>
      <c r="B717" s="44" t="str">
        <f t="shared" si="67"/>
        <v>MARZO</v>
      </c>
      <c r="C717" s="44">
        <v>12</v>
      </c>
      <c r="D717" s="44" t="str">
        <f t="shared" si="66"/>
        <v>MARZO 2016 / 11</v>
      </c>
      <c r="E717" s="182">
        <v>11</v>
      </c>
      <c r="F717" s="190">
        <v>42418</v>
      </c>
      <c r="G717" s="183">
        <v>61087</v>
      </c>
      <c r="H717" s="157" t="s">
        <v>132</v>
      </c>
      <c r="I717" s="156">
        <v>0.78</v>
      </c>
      <c r="J717" s="157" t="s">
        <v>20</v>
      </c>
      <c r="K717" s="157">
        <v>0.5</v>
      </c>
      <c r="L717" s="157">
        <v>0</v>
      </c>
      <c r="M717" s="157">
        <v>0</v>
      </c>
      <c r="N717" s="157">
        <v>43.5</v>
      </c>
      <c r="O717" s="157">
        <v>-54</v>
      </c>
      <c r="P717" s="157">
        <v>107</v>
      </c>
      <c r="Q717" s="157">
        <v>30</v>
      </c>
      <c r="R717" s="160">
        <v>0</v>
      </c>
      <c r="S717" s="157">
        <v>12.1</v>
      </c>
      <c r="T717" s="157">
        <v>3.1</v>
      </c>
      <c r="U717" s="157">
        <v>1</v>
      </c>
      <c r="V717" s="157">
        <v>1</v>
      </c>
      <c r="W717" s="157">
        <v>100</v>
      </c>
      <c r="X717" s="157">
        <v>0</v>
      </c>
      <c r="Y717" s="157">
        <v>0</v>
      </c>
      <c r="Z717" s="157">
        <v>0.3</v>
      </c>
      <c r="AA717" s="157">
        <v>333</v>
      </c>
      <c r="AB717" s="157">
        <v>366</v>
      </c>
      <c r="AC717" s="157">
        <v>421</v>
      </c>
      <c r="AD717" s="157">
        <v>491</v>
      </c>
      <c r="AE717" s="157">
        <v>1.5</v>
      </c>
      <c r="AF717" s="157">
        <v>0</v>
      </c>
      <c r="AG717" s="450"/>
      <c r="AH717" s="158">
        <v>0.77500000000000002</v>
      </c>
      <c r="AI717" s="158">
        <v>0.84</v>
      </c>
      <c r="AJ717" s="158">
        <v>42.8</v>
      </c>
      <c r="AK717" s="158">
        <v>100</v>
      </c>
      <c r="AL717" s="158">
        <v>400</v>
      </c>
      <c r="AM717" s="158">
        <v>572</v>
      </c>
      <c r="AN717" s="158">
        <v>0.3</v>
      </c>
      <c r="AO717" s="158">
        <v>1.5</v>
      </c>
      <c r="AP717" s="158">
        <v>-47</v>
      </c>
      <c r="AQ717" s="235"/>
      <c r="AR717" s="178">
        <v>11</v>
      </c>
      <c r="AS717" s="185">
        <v>42446</v>
      </c>
      <c r="AT717" s="179">
        <v>61829</v>
      </c>
      <c r="AU717" s="34" t="s">
        <v>156</v>
      </c>
      <c r="AV717" s="153">
        <v>0.78129999999999999</v>
      </c>
      <c r="AW717" s="34" t="s">
        <v>20</v>
      </c>
      <c r="AX717" s="34">
        <v>1.3</v>
      </c>
      <c r="AY717" s="34">
        <v>0.01</v>
      </c>
      <c r="AZ717" s="34">
        <v>0</v>
      </c>
      <c r="BA717" s="34">
        <v>43.4</v>
      </c>
      <c r="BB717" s="34">
        <v>-49</v>
      </c>
      <c r="BC717" s="34">
        <v>104</v>
      </c>
      <c r="BD717" s="34">
        <v>30</v>
      </c>
      <c r="BE717" s="155">
        <v>1.2E-2</v>
      </c>
      <c r="BF717" s="34">
        <v>13.2</v>
      </c>
      <c r="BG717" s="34">
        <v>3.4</v>
      </c>
      <c r="BH717" s="34">
        <v>1</v>
      </c>
      <c r="BI717" s="34">
        <v>1</v>
      </c>
      <c r="BJ717" s="34">
        <v>99</v>
      </c>
      <c r="BK717" s="34">
        <v>1</v>
      </c>
      <c r="BL717" s="34">
        <v>1</v>
      </c>
      <c r="BM717" s="34">
        <v>0.1</v>
      </c>
      <c r="BN717" s="34">
        <v>343</v>
      </c>
      <c r="BO717" s="34">
        <v>383</v>
      </c>
      <c r="BP717" s="34">
        <v>432</v>
      </c>
      <c r="BQ717" s="34">
        <v>468</v>
      </c>
      <c r="BR717" s="34">
        <v>0</v>
      </c>
      <c r="BS717" s="34">
        <v>1</v>
      </c>
      <c r="BT717" s="453"/>
      <c r="BU717" s="151">
        <v>0.77500000000000002</v>
      </c>
      <c r="BV717" s="151">
        <v>0.84</v>
      </c>
      <c r="BW717" s="151">
        <v>42.8</v>
      </c>
      <c r="BX717" s="151">
        <v>100</v>
      </c>
      <c r="BY717" s="151">
        <v>400</v>
      </c>
      <c r="BZ717" s="151">
        <v>572</v>
      </c>
      <c r="CA717" s="151">
        <v>0.3</v>
      </c>
      <c r="CB717" s="151">
        <v>1.5</v>
      </c>
      <c r="CC717" s="151">
        <v>-47</v>
      </c>
    </row>
    <row r="718" spans="1:81" x14ac:dyDescent="0.25">
      <c r="A718" s="44">
        <f t="shared" si="67"/>
        <v>2016</v>
      </c>
      <c r="B718" s="44" t="str">
        <f t="shared" si="67"/>
        <v>MARZO</v>
      </c>
      <c r="C718" s="44">
        <v>13</v>
      </c>
      <c r="D718" s="44" t="str">
        <f t="shared" si="66"/>
        <v>MARZO 2016 / 12</v>
      </c>
      <c r="E718" s="182">
        <v>12</v>
      </c>
      <c r="F718" s="190">
        <v>42420</v>
      </c>
      <c r="G718" s="183">
        <v>61124</v>
      </c>
      <c r="H718" s="157" t="s">
        <v>130</v>
      </c>
      <c r="I718" s="156">
        <v>0.78</v>
      </c>
      <c r="J718" s="157" t="s">
        <v>20</v>
      </c>
      <c r="K718" s="157">
        <v>0.5</v>
      </c>
      <c r="L718" s="157">
        <v>0</v>
      </c>
      <c r="M718" s="157">
        <v>0</v>
      </c>
      <c r="N718" s="157">
        <v>43.5</v>
      </c>
      <c r="O718" s="157">
        <v>-54</v>
      </c>
      <c r="P718" s="157">
        <v>107</v>
      </c>
      <c r="Q718" s="157">
        <v>30</v>
      </c>
      <c r="R718" s="160">
        <v>0</v>
      </c>
      <c r="S718" s="157">
        <v>12.1</v>
      </c>
      <c r="T718" s="157">
        <v>3.1</v>
      </c>
      <c r="U718" s="157">
        <v>1</v>
      </c>
      <c r="V718" s="157">
        <v>1</v>
      </c>
      <c r="W718" s="157">
        <v>100</v>
      </c>
      <c r="X718" s="157">
        <v>0</v>
      </c>
      <c r="Y718" s="157">
        <v>0</v>
      </c>
      <c r="Z718" s="157">
        <v>0.3</v>
      </c>
      <c r="AA718" s="157">
        <v>334</v>
      </c>
      <c r="AB718" s="157">
        <v>366</v>
      </c>
      <c r="AC718" s="157">
        <v>421</v>
      </c>
      <c r="AD718" s="157">
        <v>490</v>
      </c>
      <c r="AE718" s="157">
        <v>1.5</v>
      </c>
      <c r="AF718" s="157">
        <v>0</v>
      </c>
      <c r="AG718" s="450"/>
      <c r="AH718" s="158">
        <v>0.77500000000000002</v>
      </c>
      <c r="AI718" s="158">
        <v>0.84</v>
      </c>
      <c r="AJ718" s="158">
        <v>42.8</v>
      </c>
      <c r="AK718" s="158">
        <v>100</v>
      </c>
      <c r="AL718" s="158">
        <v>400</v>
      </c>
      <c r="AM718" s="158">
        <v>572</v>
      </c>
      <c r="AN718" s="158">
        <v>0.3</v>
      </c>
      <c r="AO718" s="158">
        <v>1.5</v>
      </c>
      <c r="AP718" s="158">
        <v>-47</v>
      </c>
      <c r="AQ718" s="235"/>
      <c r="AR718" s="178">
        <v>12</v>
      </c>
      <c r="AS718" s="185">
        <v>42446</v>
      </c>
      <c r="AT718" s="179">
        <v>61823</v>
      </c>
      <c r="AU718" s="34" t="s">
        <v>132</v>
      </c>
      <c r="AV718" s="153">
        <v>0.78129999999999999</v>
      </c>
      <c r="AW718" s="34" t="s">
        <v>20</v>
      </c>
      <c r="AX718" s="34">
        <v>1.3</v>
      </c>
      <c r="AY718" s="34">
        <v>0.01</v>
      </c>
      <c r="AZ718" s="181">
        <v>0</v>
      </c>
      <c r="BA718" s="34">
        <v>43.4</v>
      </c>
      <c r="BB718" s="34">
        <v>-49.6</v>
      </c>
      <c r="BC718" s="34">
        <v>104</v>
      </c>
      <c r="BD718" s="34">
        <v>30</v>
      </c>
      <c r="BE718" s="155">
        <v>1.2E-2</v>
      </c>
      <c r="BF718" s="34">
        <v>13.3</v>
      </c>
      <c r="BG718" s="34">
        <v>3.3</v>
      </c>
      <c r="BH718" s="34">
        <v>1</v>
      </c>
      <c r="BI718" s="34">
        <v>1</v>
      </c>
      <c r="BJ718" s="34">
        <v>99</v>
      </c>
      <c r="BK718" s="34">
        <v>1</v>
      </c>
      <c r="BL718" s="34">
        <v>1</v>
      </c>
      <c r="BM718" s="34">
        <v>0.2</v>
      </c>
      <c r="BN718" s="34">
        <v>338</v>
      </c>
      <c r="BO718" s="34">
        <v>379</v>
      </c>
      <c r="BP718" s="34">
        <v>426</v>
      </c>
      <c r="BQ718" s="34">
        <v>464</v>
      </c>
      <c r="BR718" s="34">
        <v>0</v>
      </c>
      <c r="BS718" s="34">
        <v>1</v>
      </c>
      <c r="BT718" s="453"/>
      <c r="BU718" s="151">
        <v>0.77500000000000002</v>
      </c>
      <c r="BV718" s="151">
        <v>0.84</v>
      </c>
      <c r="BW718" s="151">
        <v>42.8</v>
      </c>
      <c r="BX718" s="151">
        <v>100</v>
      </c>
      <c r="BY718" s="151">
        <v>400</v>
      </c>
      <c r="BZ718" s="151">
        <v>572</v>
      </c>
      <c r="CA718" s="151">
        <v>0.3</v>
      </c>
      <c r="CB718" s="151">
        <v>1.5</v>
      </c>
      <c r="CC718" s="151">
        <v>-47</v>
      </c>
    </row>
    <row r="719" spans="1:81" x14ac:dyDescent="0.25">
      <c r="A719" s="44">
        <f t="shared" si="67"/>
        <v>2016</v>
      </c>
      <c r="B719" s="44" t="str">
        <f t="shared" si="67"/>
        <v>MARZO</v>
      </c>
      <c r="C719" s="44">
        <v>14</v>
      </c>
      <c r="D719" s="44" t="str">
        <f t="shared" si="66"/>
        <v>MARZO 2016 / 13</v>
      </c>
      <c r="E719" s="182">
        <v>13</v>
      </c>
      <c r="F719" s="190">
        <v>42422</v>
      </c>
      <c r="G719" s="183">
        <v>61169</v>
      </c>
      <c r="H719" s="157" t="s">
        <v>131</v>
      </c>
      <c r="I719" s="156">
        <v>0.78049999999999997</v>
      </c>
      <c r="J719" s="157" t="s">
        <v>20</v>
      </c>
      <c r="K719" s="157">
        <v>0.5</v>
      </c>
      <c r="L719" s="157">
        <v>0</v>
      </c>
      <c r="M719" s="157">
        <v>0</v>
      </c>
      <c r="N719" s="157">
        <v>43.5</v>
      </c>
      <c r="O719" s="157">
        <v>-53.5</v>
      </c>
      <c r="P719" s="157">
        <v>107</v>
      </c>
      <c r="Q719" s="157">
        <v>30</v>
      </c>
      <c r="R719" s="160">
        <v>0</v>
      </c>
      <c r="S719" s="157">
        <v>12.1</v>
      </c>
      <c r="T719" s="157">
        <v>3.1</v>
      </c>
      <c r="U719" s="157">
        <v>1</v>
      </c>
      <c r="V719" s="157">
        <v>1</v>
      </c>
      <c r="W719" s="157">
        <v>100</v>
      </c>
      <c r="X719" s="157">
        <v>0</v>
      </c>
      <c r="Y719" s="157">
        <v>0</v>
      </c>
      <c r="Z719" s="157">
        <v>0.3</v>
      </c>
      <c r="AA719" s="157">
        <v>333</v>
      </c>
      <c r="AB719" s="157">
        <v>368</v>
      </c>
      <c r="AC719" s="157">
        <v>425</v>
      </c>
      <c r="AD719" s="157">
        <v>492</v>
      </c>
      <c r="AE719" s="157">
        <v>1.5</v>
      </c>
      <c r="AF719" s="157">
        <v>0</v>
      </c>
      <c r="AG719" s="450"/>
      <c r="AH719" s="158">
        <v>0.77500000000000002</v>
      </c>
      <c r="AI719" s="158">
        <v>0.84</v>
      </c>
      <c r="AJ719" s="158">
        <v>42.8</v>
      </c>
      <c r="AK719" s="158">
        <v>100</v>
      </c>
      <c r="AL719" s="158">
        <v>400</v>
      </c>
      <c r="AM719" s="158">
        <v>572</v>
      </c>
      <c r="AN719" s="158">
        <v>0.3</v>
      </c>
      <c r="AO719" s="158">
        <v>1.5</v>
      </c>
      <c r="AP719" s="158">
        <v>-47</v>
      </c>
      <c r="AQ719" s="235"/>
      <c r="AR719" s="178">
        <v>13</v>
      </c>
      <c r="AS719" s="185">
        <v>42449</v>
      </c>
      <c r="AT719" s="179">
        <v>61906</v>
      </c>
      <c r="AU719" s="34" t="s">
        <v>132</v>
      </c>
      <c r="AV719" s="153">
        <v>0.78090000000000004</v>
      </c>
      <c r="AW719" s="34" t="s">
        <v>213</v>
      </c>
      <c r="AX719" s="34">
        <v>1.3</v>
      </c>
      <c r="AY719" s="34">
        <v>0.01</v>
      </c>
      <c r="AZ719" s="34">
        <v>0</v>
      </c>
      <c r="BA719" s="34">
        <v>43.5</v>
      </c>
      <c r="BB719" s="34">
        <v>-49</v>
      </c>
      <c r="BC719" s="34">
        <v>104</v>
      </c>
      <c r="BD719" s="34">
        <v>30</v>
      </c>
      <c r="BE719" s="155">
        <v>1.2E-2</v>
      </c>
      <c r="BF719" s="34">
        <v>13.2</v>
      </c>
      <c r="BG719" s="34">
        <v>3.4</v>
      </c>
      <c r="BH719" s="34">
        <v>1</v>
      </c>
      <c r="BI719" s="34">
        <v>1</v>
      </c>
      <c r="BJ719" s="34">
        <v>99</v>
      </c>
      <c r="BK719" s="34">
        <v>1</v>
      </c>
      <c r="BL719" s="34">
        <v>1</v>
      </c>
      <c r="BM719" s="34">
        <v>0.2</v>
      </c>
      <c r="BN719" s="34">
        <v>340</v>
      </c>
      <c r="BO719" s="34">
        <v>382</v>
      </c>
      <c r="BP719" s="34">
        <v>429</v>
      </c>
      <c r="BQ719" s="34">
        <v>471</v>
      </c>
      <c r="BR719" s="34">
        <v>0</v>
      </c>
      <c r="BS719" s="34">
        <v>1</v>
      </c>
      <c r="BT719" s="453"/>
      <c r="BU719" s="151">
        <v>0.77500000000000002</v>
      </c>
      <c r="BV719" s="151">
        <v>0.84</v>
      </c>
      <c r="BW719" s="151">
        <v>42.8</v>
      </c>
      <c r="BX719" s="151">
        <v>100</v>
      </c>
      <c r="BY719" s="151">
        <v>400</v>
      </c>
      <c r="BZ719" s="151">
        <v>572</v>
      </c>
      <c r="CA719" s="151">
        <v>0.3</v>
      </c>
      <c r="CB719" s="151">
        <v>1.5</v>
      </c>
      <c r="CC719" s="151">
        <v>-47</v>
      </c>
    </row>
    <row r="720" spans="1:81" x14ac:dyDescent="0.25">
      <c r="A720" s="44">
        <f t="shared" si="67"/>
        <v>2016</v>
      </c>
      <c r="B720" s="44" t="str">
        <f t="shared" si="67"/>
        <v>MARZO</v>
      </c>
      <c r="C720" s="44">
        <v>15</v>
      </c>
      <c r="D720" s="44" t="str">
        <f t="shared" si="66"/>
        <v>MARZO 2016 / 14</v>
      </c>
      <c r="E720" s="182">
        <v>14</v>
      </c>
      <c r="F720" s="190">
        <v>42423</v>
      </c>
      <c r="G720" s="183">
        <v>61178</v>
      </c>
      <c r="H720" s="157" t="s">
        <v>130</v>
      </c>
      <c r="I720" s="156">
        <v>0.78049999999999997</v>
      </c>
      <c r="J720" s="157" t="s">
        <v>20</v>
      </c>
      <c r="K720" s="157">
        <v>0.5</v>
      </c>
      <c r="L720" s="157">
        <v>0</v>
      </c>
      <c r="M720" s="157">
        <v>0</v>
      </c>
      <c r="N720" s="157">
        <v>43.5</v>
      </c>
      <c r="O720" s="157">
        <v>-53.5</v>
      </c>
      <c r="P720" s="157">
        <v>107</v>
      </c>
      <c r="Q720" s="157">
        <v>30</v>
      </c>
      <c r="R720" s="160">
        <v>0</v>
      </c>
      <c r="S720" s="157">
        <v>12.1</v>
      </c>
      <c r="T720" s="157">
        <v>3.2</v>
      </c>
      <c r="U720" s="157">
        <v>1</v>
      </c>
      <c r="V720" s="157">
        <v>1</v>
      </c>
      <c r="W720" s="157">
        <v>100</v>
      </c>
      <c r="X720" s="157">
        <v>0</v>
      </c>
      <c r="Y720" s="157">
        <v>0</v>
      </c>
      <c r="Z720" s="157">
        <v>0.3</v>
      </c>
      <c r="AA720" s="157">
        <v>334</v>
      </c>
      <c r="AB720" s="157">
        <v>368</v>
      </c>
      <c r="AC720" s="157">
        <v>424</v>
      </c>
      <c r="AD720" s="157">
        <v>492</v>
      </c>
      <c r="AE720" s="157">
        <v>1.5</v>
      </c>
      <c r="AF720" s="157">
        <v>0</v>
      </c>
      <c r="AG720" s="450"/>
      <c r="AH720" s="158">
        <v>0.77500000000000002</v>
      </c>
      <c r="AI720" s="158">
        <v>0.84</v>
      </c>
      <c r="AJ720" s="158">
        <v>42.8</v>
      </c>
      <c r="AK720" s="158">
        <v>100</v>
      </c>
      <c r="AL720" s="158">
        <v>400</v>
      </c>
      <c r="AM720" s="158">
        <v>572</v>
      </c>
      <c r="AN720" s="158">
        <v>0.3</v>
      </c>
      <c r="AO720" s="158">
        <v>1.5</v>
      </c>
      <c r="AP720" s="158">
        <v>-47</v>
      </c>
      <c r="AQ720" s="235"/>
      <c r="AR720" s="178">
        <v>14</v>
      </c>
      <c r="AS720" s="185">
        <v>42451</v>
      </c>
      <c r="AT720" s="179">
        <v>61936</v>
      </c>
      <c r="AU720" s="34" t="s">
        <v>131</v>
      </c>
      <c r="AV720" s="153">
        <v>0.78220000000000001</v>
      </c>
      <c r="AW720" s="34" t="s">
        <v>213</v>
      </c>
      <c r="AX720" s="34">
        <v>1.3</v>
      </c>
      <c r="AY720" s="34">
        <v>0.01</v>
      </c>
      <c r="AZ720" s="34">
        <v>0</v>
      </c>
      <c r="BA720" s="34">
        <v>43.5</v>
      </c>
      <c r="BB720" s="34">
        <v>-49.5</v>
      </c>
      <c r="BC720" s="34">
        <v>108</v>
      </c>
      <c r="BD720" s="34">
        <v>29</v>
      </c>
      <c r="BE720" s="155">
        <v>1.2E-2</v>
      </c>
      <c r="BF720" s="34">
        <v>13.2</v>
      </c>
      <c r="BG720" s="34">
        <v>3.6</v>
      </c>
      <c r="BH720" s="34">
        <v>1</v>
      </c>
      <c r="BI720" s="34">
        <v>1</v>
      </c>
      <c r="BJ720" s="34">
        <v>99</v>
      </c>
      <c r="BK720" s="34">
        <v>1</v>
      </c>
      <c r="BL720" s="34">
        <v>1</v>
      </c>
      <c r="BM720" s="34">
        <v>0.1</v>
      </c>
      <c r="BN720" s="34">
        <v>340</v>
      </c>
      <c r="BO720" s="34">
        <v>381</v>
      </c>
      <c r="BP720" s="34">
        <v>424</v>
      </c>
      <c r="BQ720" s="34">
        <v>462</v>
      </c>
      <c r="BR720" s="34">
        <v>0</v>
      </c>
      <c r="BS720" s="34">
        <v>1</v>
      </c>
      <c r="BT720" s="453"/>
      <c r="BU720" s="151">
        <v>0.77500000000000002</v>
      </c>
      <c r="BV720" s="151">
        <v>0.84</v>
      </c>
      <c r="BW720" s="151">
        <v>42.8</v>
      </c>
      <c r="BX720" s="151">
        <v>100</v>
      </c>
      <c r="BY720" s="151">
        <v>400</v>
      </c>
      <c r="BZ720" s="151">
        <v>572</v>
      </c>
      <c r="CA720" s="151">
        <v>0.3</v>
      </c>
      <c r="CB720" s="151">
        <v>1.5</v>
      </c>
      <c r="CC720" s="151">
        <v>-47</v>
      </c>
    </row>
    <row r="721" spans="1:81" x14ac:dyDescent="0.25">
      <c r="A721" s="44">
        <f t="shared" si="67"/>
        <v>2016</v>
      </c>
      <c r="B721" s="44" t="str">
        <f t="shared" si="67"/>
        <v>MARZO</v>
      </c>
      <c r="C721" s="44">
        <v>16</v>
      </c>
      <c r="D721" s="44" t="str">
        <f t="shared" si="66"/>
        <v>MARZO 2016 / 15</v>
      </c>
      <c r="E721" s="182">
        <v>15</v>
      </c>
      <c r="F721" s="190">
        <v>42426</v>
      </c>
      <c r="G721" s="183">
        <v>61284</v>
      </c>
      <c r="H721" s="157" t="s">
        <v>132</v>
      </c>
      <c r="I721" s="156">
        <v>0.77959999999999996</v>
      </c>
      <c r="J721" s="157" t="s">
        <v>20</v>
      </c>
      <c r="K721" s="157">
        <v>0.5</v>
      </c>
      <c r="L721" s="157">
        <v>0</v>
      </c>
      <c r="M721" s="157">
        <v>0</v>
      </c>
      <c r="N721" s="157">
        <v>43.5</v>
      </c>
      <c r="O721" s="157">
        <v>-54</v>
      </c>
      <c r="P721" s="157">
        <v>107</v>
      </c>
      <c r="Q721" s="157">
        <v>30</v>
      </c>
      <c r="R721" s="160">
        <v>0</v>
      </c>
      <c r="S721" s="157">
        <v>12.1</v>
      </c>
      <c r="T721" s="157">
        <v>3</v>
      </c>
      <c r="U721" s="157">
        <v>1</v>
      </c>
      <c r="V721" s="157">
        <v>1</v>
      </c>
      <c r="W721" s="157">
        <v>100</v>
      </c>
      <c r="X721" s="157">
        <v>0</v>
      </c>
      <c r="Y721" s="157">
        <v>0</v>
      </c>
      <c r="Z721" s="157">
        <v>0.3</v>
      </c>
      <c r="AA721" s="157">
        <v>335</v>
      </c>
      <c r="AB721" s="157">
        <v>363</v>
      </c>
      <c r="AC721" s="157">
        <v>419</v>
      </c>
      <c r="AD721" s="157">
        <v>490</v>
      </c>
      <c r="AE721" s="157">
        <v>1.5</v>
      </c>
      <c r="AF721" s="157">
        <v>0</v>
      </c>
      <c r="AG721" s="450"/>
      <c r="AH721" s="158">
        <v>0.77500000000000002</v>
      </c>
      <c r="AI721" s="158">
        <v>0.84</v>
      </c>
      <c r="AJ721" s="158">
        <v>42.8</v>
      </c>
      <c r="AK721" s="158">
        <v>100</v>
      </c>
      <c r="AL721" s="158">
        <v>400</v>
      </c>
      <c r="AM721" s="158">
        <v>572</v>
      </c>
      <c r="AN721" s="158">
        <v>0.3</v>
      </c>
      <c r="AO721" s="158">
        <v>1.5</v>
      </c>
      <c r="AP721" s="158">
        <v>-47</v>
      </c>
      <c r="AQ721" s="235"/>
      <c r="AR721" s="178">
        <v>15</v>
      </c>
      <c r="AS721" s="185">
        <v>42452</v>
      </c>
      <c r="AT721" s="179">
        <v>91963</v>
      </c>
      <c r="AU721" s="34" t="s">
        <v>132</v>
      </c>
      <c r="AV721" s="153">
        <v>0.78169999999999995</v>
      </c>
      <c r="AW721" s="34" t="s">
        <v>213</v>
      </c>
      <c r="AX721" s="34">
        <v>1.3</v>
      </c>
      <c r="AY721" s="34">
        <v>0.01</v>
      </c>
      <c r="AZ721" s="181">
        <v>0</v>
      </c>
      <c r="BA721" s="34">
        <v>43.5</v>
      </c>
      <c r="BB721" s="34">
        <v>-49.5</v>
      </c>
      <c r="BC721" s="34">
        <v>108</v>
      </c>
      <c r="BD721" s="34">
        <v>29</v>
      </c>
      <c r="BE721" s="155">
        <v>1.2E-2</v>
      </c>
      <c r="BF721" s="34">
        <v>13.2</v>
      </c>
      <c r="BG721" s="34">
        <v>3.6</v>
      </c>
      <c r="BH721" s="34">
        <v>1</v>
      </c>
      <c r="BI721" s="34">
        <v>1</v>
      </c>
      <c r="BJ721" s="34">
        <v>99</v>
      </c>
      <c r="BK721" s="34">
        <v>1</v>
      </c>
      <c r="BL721" s="34">
        <v>1</v>
      </c>
      <c r="BM721" s="34">
        <v>0.2</v>
      </c>
      <c r="BN721" s="34">
        <v>343</v>
      </c>
      <c r="BO721" s="34">
        <v>382</v>
      </c>
      <c r="BP721" s="34">
        <v>429</v>
      </c>
      <c r="BQ721" s="34">
        <v>464</v>
      </c>
      <c r="BR721" s="34">
        <v>0</v>
      </c>
      <c r="BS721" s="34">
        <v>1</v>
      </c>
      <c r="BT721" s="453"/>
      <c r="BU721" s="151">
        <v>0.77500000000000002</v>
      </c>
      <c r="BV721" s="151">
        <v>0.84</v>
      </c>
      <c r="BW721" s="151">
        <v>42.8</v>
      </c>
      <c r="BX721" s="151">
        <v>100</v>
      </c>
      <c r="BY721" s="151">
        <v>400</v>
      </c>
      <c r="BZ721" s="151">
        <v>572</v>
      </c>
      <c r="CA721" s="151">
        <v>0.3</v>
      </c>
      <c r="CB721" s="151">
        <v>1.5</v>
      </c>
      <c r="CC721" s="151">
        <v>-47</v>
      </c>
    </row>
    <row r="722" spans="1:81" x14ac:dyDescent="0.25">
      <c r="A722" s="44">
        <f t="shared" si="67"/>
        <v>2016</v>
      </c>
      <c r="B722" s="44" t="str">
        <f t="shared" si="67"/>
        <v>MARZO</v>
      </c>
      <c r="C722" s="44">
        <v>17</v>
      </c>
      <c r="D722" s="44" t="str">
        <f t="shared" si="66"/>
        <v>MARZO 2016 / 16</v>
      </c>
      <c r="E722" s="182">
        <v>16</v>
      </c>
      <c r="F722" s="190">
        <v>42427</v>
      </c>
      <c r="G722" s="183">
        <v>61299</v>
      </c>
      <c r="H722" s="157" t="s">
        <v>130</v>
      </c>
      <c r="I722" s="156">
        <v>0.77959999999999996</v>
      </c>
      <c r="J722" s="157" t="s">
        <v>20</v>
      </c>
      <c r="K722" s="157">
        <v>0.5</v>
      </c>
      <c r="L722" s="157">
        <v>0</v>
      </c>
      <c r="M722" s="157">
        <v>0</v>
      </c>
      <c r="N722" s="157">
        <v>43.5</v>
      </c>
      <c r="O722" s="157">
        <v>-54.5</v>
      </c>
      <c r="P722" s="157">
        <v>106</v>
      </c>
      <c r="Q722" s="157">
        <v>30</v>
      </c>
      <c r="R722" s="160">
        <v>0</v>
      </c>
      <c r="S722" s="157">
        <v>12.1</v>
      </c>
      <c r="T722" s="157">
        <v>3</v>
      </c>
      <c r="U722" s="157">
        <v>1</v>
      </c>
      <c r="V722" s="157">
        <v>1</v>
      </c>
      <c r="W722" s="157">
        <v>100</v>
      </c>
      <c r="X722" s="157">
        <v>0</v>
      </c>
      <c r="Y722" s="157">
        <v>0</v>
      </c>
      <c r="Z722" s="157">
        <v>0.3</v>
      </c>
      <c r="AA722" s="157">
        <v>334</v>
      </c>
      <c r="AB722" s="157">
        <v>364</v>
      </c>
      <c r="AC722" s="157">
        <v>418</v>
      </c>
      <c r="AD722" s="157">
        <v>491</v>
      </c>
      <c r="AE722" s="157">
        <v>1.5</v>
      </c>
      <c r="AF722" s="157">
        <v>0</v>
      </c>
      <c r="AG722" s="450"/>
      <c r="AH722" s="158">
        <v>0.77500000000000002</v>
      </c>
      <c r="AI722" s="158">
        <v>0.84</v>
      </c>
      <c r="AJ722" s="158">
        <v>42.8</v>
      </c>
      <c r="AK722" s="158">
        <v>100</v>
      </c>
      <c r="AL722" s="158">
        <v>400</v>
      </c>
      <c r="AM722" s="158">
        <v>572</v>
      </c>
      <c r="AN722" s="158">
        <v>0.3</v>
      </c>
      <c r="AO722" s="158">
        <v>1.5</v>
      </c>
      <c r="AP722" s="158">
        <v>-47</v>
      </c>
      <c r="AQ722" s="235"/>
      <c r="AR722" s="178">
        <v>16</v>
      </c>
      <c r="AS722" s="185">
        <v>42453</v>
      </c>
      <c r="AT722" s="179">
        <v>62009</v>
      </c>
      <c r="AU722" s="34" t="s">
        <v>156</v>
      </c>
      <c r="AV722" s="153">
        <v>0.78139999999999998</v>
      </c>
      <c r="AW722" s="34" t="s">
        <v>213</v>
      </c>
      <c r="AX722" s="34">
        <v>1.3</v>
      </c>
      <c r="AY722" s="34">
        <v>0.01</v>
      </c>
      <c r="AZ722" s="34">
        <v>0</v>
      </c>
      <c r="BA722" s="34">
        <v>43.5</v>
      </c>
      <c r="BB722" s="34">
        <v>-49</v>
      </c>
      <c r="BC722" s="34">
        <v>110</v>
      </c>
      <c r="BD722" s="34">
        <v>29</v>
      </c>
      <c r="BE722" s="155">
        <v>1.2E-2</v>
      </c>
      <c r="BF722" s="34">
        <v>13.2</v>
      </c>
      <c r="BG722" s="34">
        <v>3.5</v>
      </c>
      <c r="BH722" s="34">
        <v>1</v>
      </c>
      <c r="BI722" s="34">
        <v>1</v>
      </c>
      <c r="BJ722" s="34">
        <v>99</v>
      </c>
      <c r="BK722" s="34">
        <v>1</v>
      </c>
      <c r="BL722" s="34">
        <v>1</v>
      </c>
      <c r="BM722" s="34">
        <v>0.3</v>
      </c>
      <c r="BN722" s="34">
        <v>345</v>
      </c>
      <c r="BO722" s="34">
        <v>382</v>
      </c>
      <c r="BP722" s="34">
        <v>429</v>
      </c>
      <c r="BQ722" s="34">
        <v>465</v>
      </c>
      <c r="BR722" s="34">
        <v>0</v>
      </c>
      <c r="BS722" s="34">
        <v>1</v>
      </c>
      <c r="BT722" s="453"/>
      <c r="BU722" s="151">
        <v>0.77500000000000002</v>
      </c>
      <c r="BV722" s="151">
        <v>0.84</v>
      </c>
      <c r="BW722" s="151">
        <v>42.8</v>
      </c>
      <c r="BX722" s="151">
        <v>100</v>
      </c>
      <c r="BY722" s="151">
        <v>400</v>
      </c>
      <c r="BZ722" s="151">
        <v>572</v>
      </c>
      <c r="CA722" s="151">
        <v>0.3</v>
      </c>
      <c r="CB722" s="151">
        <v>1.5</v>
      </c>
      <c r="CC722" s="151">
        <v>-47</v>
      </c>
    </row>
    <row r="723" spans="1:81" x14ac:dyDescent="0.25">
      <c r="A723" s="44">
        <f t="shared" si="67"/>
        <v>2016</v>
      </c>
      <c r="B723" s="44" t="str">
        <f t="shared" si="67"/>
        <v>MARZO</v>
      </c>
      <c r="C723" s="44">
        <v>18</v>
      </c>
      <c r="D723" s="44" t="str">
        <f t="shared" si="66"/>
        <v>MARZO 2016 / 17</v>
      </c>
      <c r="E723" s="182">
        <v>17</v>
      </c>
      <c r="F723" s="190">
        <v>42428</v>
      </c>
      <c r="G723" s="183">
        <v>61304</v>
      </c>
      <c r="H723" s="157" t="s">
        <v>131</v>
      </c>
      <c r="I723" s="156">
        <v>0.78</v>
      </c>
      <c r="J723" s="157" t="s">
        <v>20</v>
      </c>
      <c r="K723" s="157">
        <v>0.5</v>
      </c>
      <c r="L723" s="157">
        <v>0</v>
      </c>
      <c r="M723" s="157">
        <v>0</v>
      </c>
      <c r="N723" s="157">
        <v>43.5</v>
      </c>
      <c r="O723" s="157">
        <v>-53.5</v>
      </c>
      <c r="P723" s="157">
        <v>108</v>
      </c>
      <c r="Q723" s="157">
        <v>30</v>
      </c>
      <c r="R723" s="160">
        <v>0</v>
      </c>
      <c r="S723" s="157">
        <v>12.1</v>
      </c>
      <c r="T723" s="157">
        <v>3.1</v>
      </c>
      <c r="U723" s="157">
        <v>1</v>
      </c>
      <c r="V723" s="157">
        <v>1</v>
      </c>
      <c r="W723" s="157">
        <v>100</v>
      </c>
      <c r="X723" s="157">
        <v>0</v>
      </c>
      <c r="Y723" s="157">
        <v>0</v>
      </c>
      <c r="Z723" s="157">
        <v>0.3</v>
      </c>
      <c r="AA723" s="157">
        <v>334</v>
      </c>
      <c r="AB723" s="157">
        <v>368</v>
      </c>
      <c r="AC723" s="157">
        <v>424</v>
      </c>
      <c r="AD723" s="157">
        <v>493</v>
      </c>
      <c r="AE723" s="157">
        <v>1.5</v>
      </c>
      <c r="AF723" s="157">
        <v>0</v>
      </c>
      <c r="AG723" s="450"/>
      <c r="AH723" s="158">
        <v>0.77500000000000002</v>
      </c>
      <c r="AI723" s="158">
        <v>0.84</v>
      </c>
      <c r="AJ723" s="158">
        <v>42.8</v>
      </c>
      <c r="AK723" s="158">
        <v>100</v>
      </c>
      <c r="AL723" s="158">
        <v>400</v>
      </c>
      <c r="AM723" s="158">
        <v>572</v>
      </c>
      <c r="AN723" s="158">
        <v>0.3</v>
      </c>
      <c r="AO723" s="158">
        <v>1.5</v>
      </c>
      <c r="AP723" s="158">
        <v>-47</v>
      </c>
      <c r="AQ723" s="235"/>
      <c r="AR723" s="178">
        <v>17</v>
      </c>
      <c r="AS723" s="185">
        <v>42455</v>
      </c>
      <c r="AT723" s="179">
        <v>62020</v>
      </c>
      <c r="AU723" s="34" t="s">
        <v>132</v>
      </c>
      <c r="AV723" s="153">
        <v>0.78129999999999999</v>
      </c>
      <c r="AW723" s="34" t="s">
        <v>213</v>
      </c>
      <c r="AX723" s="34">
        <v>1.3</v>
      </c>
      <c r="AY723" s="34">
        <v>0.01</v>
      </c>
      <c r="AZ723" s="34">
        <v>0</v>
      </c>
      <c r="BA723" s="34">
        <v>43.5</v>
      </c>
      <c r="BB723" s="34">
        <v>-49</v>
      </c>
      <c r="BC723" s="34">
        <v>109</v>
      </c>
      <c r="BD723" s="34">
        <v>29</v>
      </c>
      <c r="BE723" s="155">
        <v>1.2E-2</v>
      </c>
      <c r="BF723" s="34">
        <v>13.3</v>
      </c>
      <c r="BG723" s="34">
        <v>3.5</v>
      </c>
      <c r="BH723" s="34">
        <v>1</v>
      </c>
      <c r="BI723" s="34">
        <v>1</v>
      </c>
      <c r="BJ723" s="34">
        <v>99</v>
      </c>
      <c r="BK723" s="34">
        <v>1</v>
      </c>
      <c r="BL723" s="34">
        <v>1</v>
      </c>
      <c r="BM723" s="34">
        <v>0.2</v>
      </c>
      <c r="BN723" s="34">
        <v>342</v>
      </c>
      <c r="BO723" s="34">
        <v>383</v>
      </c>
      <c r="BP723" s="34">
        <v>428</v>
      </c>
      <c r="BQ723" s="34">
        <v>466</v>
      </c>
      <c r="BR723" s="34">
        <v>0</v>
      </c>
      <c r="BS723" s="34">
        <v>1</v>
      </c>
      <c r="BT723" s="453"/>
      <c r="BU723" s="151">
        <v>0.77500000000000002</v>
      </c>
      <c r="BV723" s="151">
        <v>0.84</v>
      </c>
      <c r="BW723" s="151">
        <v>42.8</v>
      </c>
      <c r="BX723" s="151">
        <v>100</v>
      </c>
      <c r="BY723" s="151">
        <v>400</v>
      </c>
      <c r="BZ723" s="151">
        <v>572</v>
      </c>
      <c r="CA723" s="151">
        <v>0.3</v>
      </c>
      <c r="CB723" s="151">
        <v>1.5</v>
      </c>
      <c r="CC723" s="151">
        <v>-47</v>
      </c>
    </row>
    <row r="724" spans="1:81" x14ac:dyDescent="0.25">
      <c r="A724" s="44">
        <f t="shared" si="67"/>
        <v>2016</v>
      </c>
      <c r="B724" s="44" t="str">
        <f t="shared" si="67"/>
        <v>MARZO</v>
      </c>
      <c r="C724" s="44">
        <v>19</v>
      </c>
      <c r="D724" s="44" t="str">
        <f t="shared" si="66"/>
        <v>MARZO 2016 / 18</v>
      </c>
      <c r="E724" s="182">
        <v>18</v>
      </c>
      <c r="F724" s="190">
        <v>42429</v>
      </c>
      <c r="G724" s="183">
        <v>61318</v>
      </c>
      <c r="H724" s="157" t="s">
        <v>130</v>
      </c>
      <c r="I724" s="156">
        <v>0.78</v>
      </c>
      <c r="J724" s="157" t="s">
        <v>20</v>
      </c>
      <c r="K724" s="157">
        <v>0.5</v>
      </c>
      <c r="L724" s="157">
        <v>0</v>
      </c>
      <c r="M724" s="157">
        <v>0</v>
      </c>
      <c r="N724" s="157">
        <v>43.5</v>
      </c>
      <c r="O724" s="157">
        <v>-54.5</v>
      </c>
      <c r="P724" s="157">
        <v>107</v>
      </c>
      <c r="Q724" s="157">
        <v>30</v>
      </c>
      <c r="R724" s="160">
        <v>0</v>
      </c>
      <c r="S724" s="157">
        <v>12.1</v>
      </c>
      <c r="T724" s="157">
        <v>3</v>
      </c>
      <c r="U724" s="157">
        <v>1</v>
      </c>
      <c r="V724" s="157">
        <v>1</v>
      </c>
      <c r="W724" s="157">
        <v>100</v>
      </c>
      <c r="X724" s="157">
        <v>0</v>
      </c>
      <c r="Y724" s="157">
        <v>0</v>
      </c>
      <c r="Z724" s="157">
        <v>0.3</v>
      </c>
      <c r="AA724" s="157">
        <v>334</v>
      </c>
      <c r="AB724" s="157">
        <v>366</v>
      </c>
      <c r="AC724" s="157">
        <v>420</v>
      </c>
      <c r="AD724" s="157">
        <v>491</v>
      </c>
      <c r="AE724" s="157">
        <v>1.5</v>
      </c>
      <c r="AF724" s="157">
        <v>0</v>
      </c>
      <c r="AG724" s="450"/>
      <c r="AH724" s="158">
        <v>0.77500000000000002</v>
      </c>
      <c r="AI724" s="158">
        <v>0.84</v>
      </c>
      <c r="AJ724" s="158">
        <v>42.8</v>
      </c>
      <c r="AK724" s="158">
        <v>100</v>
      </c>
      <c r="AL724" s="158">
        <v>400</v>
      </c>
      <c r="AM724" s="158">
        <v>572</v>
      </c>
      <c r="AN724" s="158">
        <v>0.3</v>
      </c>
      <c r="AO724" s="158">
        <v>1.5</v>
      </c>
      <c r="AP724" s="158">
        <v>-47</v>
      </c>
      <c r="AQ724" s="235"/>
      <c r="AR724" s="178">
        <v>18</v>
      </c>
      <c r="AS724" s="185">
        <v>42456</v>
      </c>
      <c r="AT724" s="179">
        <v>62032</v>
      </c>
      <c r="AU724" s="34" t="s">
        <v>131</v>
      </c>
      <c r="AV724" s="153">
        <v>0.78180000000000005</v>
      </c>
      <c r="AW724" s="34" t="s">
        <v>213</v>
      </c>
      <c r="AX724" s="34">
        <v>1.3</v>
      </c>
      <c r="AY724" s="34">
        <v>0.01</v>
      </c>
      <c r="AZ724" s="181">
        <v>0</v>
      </c>
      <c r="BA724" s="34">
        <v>43.5</v>
      </c>
      <c r="BB724" s="34">
        <v>-50.5</v>
      </c>
      <c r="BC724" s="34">
        <v>106</v>
      </c>
      <c r="BD724" s="34">
        <v>29</v>
      </c>
      <c r="BE724" s="155">
        <v>1.2E-2</v>
      </c>
      <c r="BF724" s="34">
        <v>13.3</v>
      </c>
      <c r="BG724" s="34">
        <v>3.4</v>
      </c>
      <c r="BH724" s="34">
        <v>1</v>
      </c>
      <c r="BI724" s="34">
        <v>1</v>
      </c>
      <c r="BJ724" s="34">
        <v>99</v>
      </c>
      <c r="BK724" s="34">
        <v>1</v>
      </c>
      <c r="BL724" s="34">
        <v>1</v>
      </c>
      <c r="BM724" s="34">
        <v>0.2</v>
      </c>
      <c r="BN724" s="34">
        <v>340</v>
      </c>
      <c r="BO724" s="34">
        <v>378</v>
      </c>
      <c r="BP724" s="34">
        <v>419</v>
      </c>
      <c r="BQ724" s="34">
        <v>459</v>
      </c>
      <c r="BR724" s="34">
        <v>0</v>
      </c>
      <c r="BS724" s="34">
        <v>1</v>
      </c>
      <c r="BT724" s="453"/>
      <c r="BU724" s="151">
        <v>0.77500000000000002</v>
      </c>
      <c r="BV724" s="151">
        <v>0.84</v>
      </c>
      <c r="BW724" s="151">
        <v>42.8</v>
      </c>
      <c r="BX724" s="151">
        <v>100</v>
      </c>
      <c r="BY724" s="151">
        <v>400</v>
      </c>
      <c r="BZ724" s="151">
        <v>572</v>
      </c>
      <c r="CA724" s="151">
        <v>0.3</v>
      </c>
      <c r="CB724" s="151">
        <v>1.5</v>
      </c>
      <c r="CC724" s="151">
        <v>-47</v>
      </c>
    </row>
    <row r="725" spans="1:81" x14ac:dyDescent="0.25">
      <c r="A725" s="44">
        <f t="shared" si="67"/>
        <v>2016</v>
      </c>
      <c r="B725" s="44" t="str">
        <f t="shared" si="67"/>
        <v>MARZO</v>
      </c>
      <c r="C725" s="44">
        <v>20</v>
      </c>
      <c r="D725" s="44" t="str">
        <f t="shared" si="66"/>
        <v>MARZO 2016 / 19</v>
      </c>
      <c r="E725" s="161"/>
      <c r="F725" s="19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452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235"/>
      <c r="AR725" s="178">
        <v>19</v>
      </c>
      <c r="AS725" s="185">
        <v>42457</v>
      </c>
      <c r="AT725" s="179">
        <v>62047</v>
      </c>
      <c r="AU725" s="34" t="s">
        <v>132</v>
      </c>
      <c r="AV725" s="153">
        <v>0.78220000000000001</v>
      </c>
      <c r="AW725" s="34" t="s">
        <v>213</v>
      </c>
      <c r="AX725" s="34">
        <v>1.3</v>
      </c>
      <c r="AY725" s="34">
        <v>0.01</v>
      </c>
      <c r="AZ725" s="34">
        <v>0</v>
      </c>
      <c r="BA725" s="34">
        <v>43.5</v>
      </c>
      <c r="BB725" s="34">
        <v>-50</v>
      </c>
      <c r="BC725" s="34">
        <v>106</v>
      </c>
      <c r="BD725" s="34">
        <v>29</v>
      </c>
      <c r="BE725" s="155">
        <v>1.2E-2</v>
      </c>
      <c r="BF725" s="34">
        <v>13.2</v>
      </c>
      <c r="BG725" s="34">
        <v>3.4</v>
      </c>
      <c r="BH725" s="34">
        <v>1</v>
      </c>
      <c r="BI725" s="34">
        <v>1</v>
      </c>
      <c r="BJ725" s="34">
        <v>99</v>
      </c>
      <c r="BK725" s="34">
        <v>1</v>
      </c>
      <c r="BL725" s="34">
        <v>1</v>
      </c>
      <c r="BM725" s="34">
        <v>0.2</v>
      </c>
      <c r="BN725" s="34">
        <v>338</v>
      </c>
      <c r="BO725" s="34">
        <v>379</v>
      </c>
      <c r="BP725" s="34">
        <v>421</v>
      </c>
      <c r="BQ725" s="34">
        <v>453</v>
      </c>
      <c r="BR725" s="34">
        <v>0</v>
      </c>
      <c r="BS725" s="34">
        <v>1</v>
      </c>
      <c r="BT725" s="453"/>
      <c r="BU725" s="151">
        <v>0.77500000000000002</v>
      </c>
      <c r="BV725" s="151">
        <v>0.84</v>
      </c>
      <c r="BW725" s="151">
        <v>42.8</v>
      </c>
      <c r="BX725" s="151">
        <v>100</v>
      </c>
      <c r="BY725" s="151">
        <v>400</v>
      </c>
      <c r="BZ725" s="151">
        <v>572</v>
      </c>
      <c r="CA725" s="151">
        <v>0.3</v>
      </c>
      <c r="CB725" s="151">
        <v>1.5</v>
      </c>
      <c r="CC725" s="151">
        <v>-47</v>
      </c>
    </row>
    <row r="726" spans="1:81" x14ac:dyDescent="0.25">
      <c r="A726" s="44">
        <f t="shared" si="67"/>
        <v>2016</v>
      </c>
      <c r="B726" s="44" t="str">
        <f t="shared" si="67"/>
        <v>MARZO</v>
      </c>
      <c r="C726" s="44">
        <v>21</v>
      </c>
      <c r="D726" s="44" t="str">
        <f t="shared" si="66"/>
        <v>MARZO 2016 / 20</v>
      </c>
      <c r="E726" s="161"/>
      <c r="F726" s="19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452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235"/>
      <c r="AR726" s="178">
        <v>20</v>
      </c>
      <c r="AS726" s="185">
        <v>42458</v>
      </c>
      <c r="AT726" s="179">
        <v>62060</v>
      </c>
      <c r="AU726" s="34" t="s">
        <v>156</v>
      </c>
      <c r="AV726" s="153">
        <v>0.78090000000000004</v>
      </c>
      <c r="AW726" s="34" t="s">
        <v>213</v>
      </c>
      <c r="AX726" s="34">
        <v>1.3</v>
      </c>
      <c r="AY726" s="34">
        <v>0.01</v>
      </c>
      <c r="AZ726" s="34">
        <v>0</v>
      </c>
      <c r="BA726" s="34">
        <v>43.5</v>
      </c>
      <c r="BB726" s="34">
        <v>-50</v>
      </c>
      <c r="BC726" s="34">
        <v>106</v>
      </c>
      <c r="BD726" s="34">
        <v>30</v>
      </c>
      <c r="BE726" s="155">
        <v>1.2E-2</v>
      </c>
      <c r="BF726" s="34">
        <v>13.2</v>
      </c>
      <c r="BG726" s="34">
        <v>3.4</v>
      </c>
      <c r="BH726" s="34">
        <v>1</v>
      </c>
      <c r="BI726" s="34">
        <v>1</v>
      </c>
      <c r="BJ726" s="34">
        <v>99</v>
      </c>
      <c r="BK726" s="34">
        <v>1</v>
      </c>
      <c r="BL726" s="34">
        <v>1</v>
      </c>
      <c r="BM726" s="34">
        <v>0.2</v>
      </c>
      <c r="BN726" s="34">
        <v>338</v>
      </c>
      <c r="BO726" s="34">
        <v>378</v>
      </c>
      <c r="BP726" s="34">
        <v>419</v>
      </c>
      <c r="BQ726" s="34">
        <v>457</v>
      </c>
      <c r="BR726" s="34">
        <v>0</v>
      </c>
      <c r="BS726" s="34">
        <v>1</v>
      </c>
      <c r="BT726" s="453"/>
      <c r="BU726" s="151">
        <v>0.77500000000000002</v>
      </c>
      <c r="BV726" s="151">
        <v>0.84</v>
      </c>
      <c r="BW726" s="151">
        <v>42.8</v>
      </c>
      <c r="BX726" s="151">
        <v>100</v>
      </c>
      <c r="BY726" s="151">
        <v>400</v>
      </c>
      <c r="BZ726" s="151">
        <v>572</v>
      </c>
      <c r="CA726" s="151">
        <v>0.3</v>
      </c>
      <c r="CB726" s="151">
        <v>1.5</v>
      </c>
      <c r="CC726" s="151">
        <v>-47</v>
      </c>
    </row>
    <row r="727" spans="1:81" x14ac:dyDescent="0.25">
      <c r="A727" s="44">
        <f t="shared" si="67"/>
        <v>2016</v>
      </c>
      <c r="B727" s="44" t="str">
        <f t="shared" si="67"/>
        <v>MARZO</v>
      </c>
      <c r="C727" s="44">
        <v>22</v>
      </c>
      <c r="D727" s="44" t="str">
        <f t="shared" si="66"/>
        <v>MARZO 2016 / 21</v>
      </c>
      <c r="E727" s="161"/>
      <c r="F727" s="19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452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235"/>
      <c r="AR727" s="178">
        <v>21</v>
      </c>
      <c r="AS727" s="185">
        <v>42459</v>
      </c>
      <c r="AT727" s="179">
        <v>62242</v>
      </c>
      <c r="AU727" s="34" t="s">
        <v>131</v>
      </c>
      <c r="AV727" s="153">
        <v>0.78180000000000005</v>
      </c>
      <c r="AW727" s="34" t="s">
        <v>213</v>
      </c>
      <c r="AX727" s="34">
        <v>1.3</v>
      </c>
      <c r="AY727" s="34">
        <v>0.01</v>
      </c>
      <c r="AZ727" s="181">
        <v>0</v>
      </c>
      <c r="BA727" s="34">
        <v>43.5</v>
      </c>
      <c r="BB727" s="34">
        <v>-50.5</v>
      </c>
      <c r="BC727" s="34">
        <v>106</v>
      </c>
      <c r="BD727" s="34">
        <v>30</v>
      </c>
      <c r="BE727" s="155">
        <v>1.2E-2</v>
      </c>
      <c r="BF727" s="34">
        <v>13.2</v>
      </c>
      <c r="BG727" s="34">
        <v>3.4</v>
      </c>
      <c r="BH727" s="34">
        <v>1</v>
      </c>
      <c r="BI727" s="34">
        <v>1</v>
      </c>
      <c r="BJ727" s="34">
        <v>99</v>
      </c>
      <c r="BK727" s="34">
        <v>1</v>
      </c>
      <c r="BL727" s="34">
        <v>1</v>
      </c>
      <c r="BM727" s="34">
        <v>0.1</v>
      </c>
      <c r="BN727" s="34">
        <v>342</v>
      </c>
      <c r="BO727" s="34">
        <v>379</v>
      </c>
      <c r="BP727" s="34">
        <v>421</v>
      </c>
      <c r="BQ727" s="34">
        <v>457</v>
      </c>
      <c r="BR727" s="34">
        <v>0</v>
      </c>
      <c r="BS727" s="34">
        <v>1</v>
      </c>
      <c r="BT727" s="453"/>
      <c r="BU727" s="151">
        <v>0.77500000000000002</v>
      </c>
      <c r="BV727" s="151">
        <v>0.84</v>
      </c>
      <c r="BW727" s="151">
        <v>42.8</v>
      </c>
      <c r="BX727" s="151">
        <v>100</v>
      </c>
      <c r="BY727" s="151">
        <v>400</v>
      </c>
      <c r="BZ727" s="151">
        <v>572</v>
      </c>
      <c r="CA727" s="151">
        <v>0.3</v>
      </c>
      <c r="CB727" s="151">
        <v>1.5</v>
      </c>
      <c r="CC727" s="151">
        <v>-47</v>
      </c>
    </row>
    <row r="728" spans="1:81" x14ac:dyDescent="0.25">
      <c r="A728" s="44">
        <f t="shared" si="67"/>
        <v>2016</v>
      </c>
      <c r="B728" s="44" t="str">
        <f t="shared" si="67"/>
        <v>MARZO</v>
      </c>
      <c r="C728" s="44">
        <v>23</v>
      </c>
      <c r="D728" s="44" t="str">
        <f t="shared" si="66"/>
        <v>MARZO 2016 / 22</v>
      </c>
      <c r="E728" s="161"/>
      <c r="F728" s="19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452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235"/>
      <c r="AR728" s="178">
        <v>22</v>
      </c>
      <c r="AS728" s="185">
        <v>42459</v>
      </c>
      <c r="AT728" s="179">
        <v>62241</v>
      </c>
      <c r="AU728" s="34" t="s">
        <v>132</v>
      </c>
      <c r="AV728" s="153">
        <v>0.78129999999999999</v>
      </c>
      <c r="AW728" s="34" t="s">
        <v>213</v>
      </c>
      <c r="AX728" s="34">
        <v>1.3</v>
      </c>
      <c r="AY728" s="34">
        <v>0.01</v>
      </c>
      <c r="AZ728" s="34">
        <v>0</v>
      </c>
      <c r="BA728" s="34">
        <v>43.5</v>
      </c>
      <c r="BB728" s="34">
        <v>-50</v>
      </c>
      <c r="BC728" s="34">
        <v>108</v>
      </c>
      <c r="BD728" s="34">
        <v>30</v>
      </c>
      <c r="BE728" s="155">
        <v>1.2E-2</v>
      </c>
      <c r="BF728" s="34">
        <v>13.2</v>
      </c>
      <c r="BG728" s="34">
        <v>3.6</v>
      </c>
      <c r="BH728" s="34">
        <v>1</v>
      </c>
      <c r="BI728" s="34">
        <v>1</v>
      </c>
      <c r="BJ728" s="34">
        <v>99</v>
      </c>
      <c r="BK728" s="34">
        <v>1</v>
      </c>
      <c r="BL728" s="34">
        <v>1</v>
      </c>
      <c r="BM728" s="34">
        <v>0.2</v>
      </c>
      <c r="BN728" s="34">
        <v>338</v>
      </c>
      <c r="BO728" s="34">
        <v>379</v>
      </c>
      <c r="BP728" s="34">
        <v>421</v>
      </c>
      <c r="BQ728" s="34">
        <v>457</v>
      </c>
      <c r="BR728" s="34">
        <v>0</v>
      </c>
      <c r="BS728" s="34">
        <v>1</v>
      </c>
      <c r="BT728" s="453"/>
      <c r="BU728" s="151">
        <v>0.77500000000000002</v>
      </c>
      <c r="BV728" s="151">
        <v>0.84</v>
      </c>
      <c r="BW728" s="151">
        <v>42.8</v>
      </c>
      <c r="BX728" s="151">
        <v>100</v>
      </c>
      <c r="BY728" s="151">
        <v>400</v>
      </c>
      <c r="BZ728" s="151">
        <v>572</v>
      </c>
      <c r="CA728" s="151">
        <v>0.3</v>
      </c>
      <c r="CB728" s="151">
        <v>1.5</v>
      </c>
      <c r="CC728" s="151">
        <v>-47</v>
      </c>
    </row>
    <row r="729" spans="1:81" x14ac:dyDescent="0.25">
      <c r="A729" s="44">
        <f t="shared" si="67"/>
        <v>2016</v>
      </c>
      <c r="B729" s="44" t="str">
        <f t="shared" si="67"/>
        <v>MARZO</v>
      </c>
      <c r="C729" s="44">
        <v>24</v>
      </c>
      <c r="D729" s="44" t="str">
        <f t="shared" si="66"/>
        <v>MARZO 2016 / 23</v>
      </c>
    </row>
    <row r="730" spans="1:81" x14ac:dyDescent="0.25">
      <c r="A730" s="44">
        <f t="shared" si="67"/>
        <v>2016</v>
      </c>
      <c r="B730" s="44" t="str">
        <f t="shared" si="67"/>
        <v>MARZO</v>
      </c>
      <c r="C730" s="44">
        <v>25</v>
      </c>
      <c r="D730" s="44" t="str">
        <f t="shared" si="66"/>
        <v>MARZO 2016 / 24</v>
      </c>
    </row>
    <row r="731" spans="1:81" x14ac:dyDescent="0.25">
      <c r="A731" s="44">
        <f t="shared" si="67"/>
        <v>2016</v>
      </c>
      <c r="B731" s="44" t="str">
        <f t="shared" si="67"/>
        <v>MARZO</v>
      </c>
      <c r="C731" s="44">
        <v>26</v>
      </c>
      <c r="D731" s="44" t="str">
        <f t="shared" si="66"/>
        <v>MARZO 2016 / 25</v>
      </c>
    </row>
    <row r="732" spans="1:81" x14ac:dyDescent="0.25">
      <c r="A732" s="44">
        <f t="shared" si="67"/>
        <v>2016</v>
      </c>
      <c r="B732" s="44" t="str">
        <f t="shared" si="67"/>
        <v>MARZO</v>
      </c>
      <c r="C732" s="44">
        <v>27</v>
      </c>
      <c r="D732" s="44" t="str">
        <f t="shared" si="66"/>
        <v>MARZO 2016 / 26</v>
      </c>
    </row>
    <row r="733" spans="1:81" x14ac:dyDescent="0.25">
      <c r="A733" s="44">
        <f t="shared" si="67"/>
        <v>2016</v>
      </c>
      <c r="B733" s="44" t="str">
        <f t="shared" si="67"/>
        <v>MARZO</v>
      </c>
      <c r="C733" s="44">
        <v>28</v>
      </c>
      <c r="D733" s="44" t="str">
        <f t="shared" si="66"/>
        <v>MARZO 2016 / 27</v>
      </c>
    </row>
    <row r="734" spans="1:81" x14ac:dyDescent="0.25">
      <c r="A734" s="44">
        <f t="shared" si="67"/>
        <v>2016</v>
      </c>
      <c r="B734" s="44" t="str">
        <f t="shared" si="67"/>
        <v>MARZO</v>
      </c>
      <c r="C734" s="44">
        <v>29</v>
      </c>
      <c r="D734" s="44" t="str">
        <f t="shared" si="66"/>
        <v>MARZO 2016 / 28</v>
      </c>
    </row>
    <row r="735" spans="1:81" x14ac:dyDescent="0.25">
      <c r="A735" s="44">
        <f t="shared" si="67"/>
        <v>2016</v>
      </c>
      <c r="B735" s="44" t="str">
        <f t="shared" si="67"/>
        <v>MARZO</v>
      </c>
      <c r="C735" s="44">
        <v>30</v>
      </c>
      <c r="D735" s="44" t="str">
        <f t="shared" si="66"/>
        <v>MARZO 2016 / 29</v>
      </c>
    </row>
    <row r="736" spans="1:81" x14ac:dyDescent="0.25">
      <c r="A736" s="44">
        <f t="shared" si="67"/>
        <v>2016</v>
      </c>
      <c r="B736" s="44" t="str">
        <f t="shared" si="67"/>
        <v>MARZO</v>
      </c>
      <c r="C736" s="44">
        <v>31</v>
      </c>
      <c r="D736" s="44" t="str">
        <f t="shared" si="66"/>
        <v>MARZO 2016 / 30</v>
      </c>
    </row>
    <row r="737" spans="1:81" s="206" customFormat="1" x14ac:dyDescent="0.25">
      <c r="D737" s="44" t="str">
        <f t="shared" si="66"/>
        <v>MARZO 2016 / 31</v>
      </c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55"/>
      <c r="AB737" s="44"/>
      <c r="AC737" s="44"/>
      <c r="AD737" s="44"/>
      <c r="AE737" s="44"/>
      <c r="AF737" s="44"/>
      <c r="AG737" s="417"/>
      <c r="AH737" s="44"/>
      <c r="AI737" s="44"/>
      <c r="AJ737" s="44"/>
      <c r="AK737" s="44"/>
      <c r="AL737" s="44"/>
      <c r="AM737" s="44"/>
      <c r="AN737" s="44"/>
      <c r="AO737" s="44"/>
      <c r="AP737" s="44"/>
      <c r="AQ737" s="207"/>
      <c r="AR737" s="44"/>
      <c r="AS737" s="44"/>
      <c r="AT737" s="44"/>
      <c r="AU737" s="44"/>
      <c r="AV737" s="44"/>
      <c r="AW737" s="44"/>
      <c r="AX737" s="55"/>
      <c r="AY737" s="44"/>
      <c r="AZ737" s="44"/>
      <c r="BA737" s="44"/>
      <c r="BB737" s="44"/>
      <c r="BC737" s="44"/>
      <c r="BD737" s="44"/>
      <c r="BE737" s="44"/>
      <c r="BF737" s="44"/>
      <c r="BG737" s="44"/>
      <c r="BH737" s="44"/>
      <c r="BI737" s="44"/>
      <c r="BJ737" s="44"/>
      <c r="BK737" s="44"/>
      <c r="BL737" s="44"/>
      <c r="BM737" s="44"/>
      <c r="BN737" s="44"/>
      <c r="BO737" s="44"/>
      <c r="BP737" s="44"/>
      <c r="BQ737" s="44"/>
      <c r="BR737" s="44"/>
      <c r="BS737" s="44"/>
      <c r="BT737" s="411"/>
      <c r="BU737" s="44"/>
      <c r="BV737" s="55"/>
      <c r="BW737" s="44"/>
      <c r="BX737" s="44"/>
      <c r="BY737" s="44"/>
      <c r="BZ737" s="44"/>
      <c r="CA737" s="44"/>
      <c r="CB737" s="44"/>
      <c r="CC737" s="44"/>
    </row>
    <row r="738" spans="1:81" ht="15.75" x14ac:dyDescent="0.25">
      <c r="A738" s="44">
        <v>2016</v>
      </c>
      <c r="B738" s="44" t="s">
        <v>242</v>
      </c>
      <c r="C738" s="44">
        <v>1</v>
      </c>
      <c r="D738" s="208" t="s">
        <v>228</v>
      </c>
      <c r="E738" s="209">
        <f>IFERROR(AVERAGE(E707:E737),"")</f>
        <v>9.5</v>
      </c>
      <c r="F738" s="209">
        <f>IFERROR(AVERAGE(F707:F737),"")</f>
        <v>42415.555555555555</v>
      </c>
      <c r="G738" s="209">
        <f>IFERROR(AVERAGE(G707:G737),"")</f>
        <v>61024.888888888891</v>
      </c>
      <c r="H738" s="209" t="str">
        <f>IFERROR(AVERAGE(H707:H737),"")</f>
        <v/>
      </c>
      <c r="I738" s="209">
        <f>IFERROR(AVERAGE(I707:I737),"")</f>
        <v>0.78044444444444439</v>
      </c>
      <c r="J738" s="209" t="str">
        <f t="shared" ref="J738:BU738" si="68">IFERROR(AVERAGE(J707:J737),"")</f>
        <v/>
      </c>
      <c r="K738" s="209">
        <f t="shared" si="68"/>
        <v>0.5</v>
      </c>
      <c r="L738" s="209">
        <f t="shared" si="68"/>
        <v>0</v>
      </c>
      <c r="M738" s="209">
        <f t="shared" si="68"/>
        <v>0</v>
      </c>
      <c r="N738" s="209">
        <f t="shared" si="68"/>
        <v>43.5</v>
      </c>
      <c r="O738" s="209">
        <f t="shared" si="68"/>
        <v>-53.472222222222221</v>
      </c>
      <c r="P738" s="209">
        <f t="shared" si="68"/>
        <v>106.77777777777777</v>
      </c>
      <c r="Q738" s="209">
        <f t="shared" si="68"/>
        <v>30</v>
      </c>
      <c r="R738" s="209">
        <f t="shared" si="68"/>
        <v>0</v>
      </c>
      <c r="S738" s="209">
        <f t="shared" si="68"/>
        <v>12.088888888888885</v>
      </c>
      <c r="T738" s="209">
        <f t="shared" si="68"/>
        <v>3.1111111111111116</v>
      </c>
      <c r="U738" s="209">
        <f t="shared" si="68"/>
        <v>1</v>
      </c>
      <c r="V738" s="209">
        <f t="shared" si="68"/>
        <v>1</v>
      </c>
      <c r="W738" s="209">
        <f t="shared" si="68"/>
        <v>100</v>
      </c>
      <c r="X738" s="209">
        <f t="shared" si="68"/>
        <v>0</v>
      </c>
      <c r="Y738" s="209">
        <f t="shared" si="68"/>
        <v>0</v>
      </c>
      <c r="Z738" s="209">
        <f t="shared" si="68"/>
        <v>0.29999999999999993</v>
      </c>
      <c r="AA738" s="209">
        <f t="shared" si="68"/>
        <v>334.44444444444446</v>
      </c>
      <c r="AB738" s="209">
        <f t="shared" si="68"/>
        <v>368.11111111111109</v>
      </c>
      <c r="AC738" s="209">
        <f t="shared" si="68"/>
        <v>421.38888888888891</v>
      </c>
      <c r="AD738" s="209">
        <f t="shared" si="68"/>
        <v>489.61111111111109</v>
      </c>
      <c r="AE738" s="209">
        <f t="shared" si="68"/>
        <v>1.4166666666666667</v>
      </c>
      <c r="AF738" s="209">
        <f t="shared" si="68"/>
        <v>0</v>
      </c>
      <c r="AG738" s="418" t="str">
        <f t="shared" si="68"/>
        <v/>
      </c>
      <c r="AH738" s="209">
        <f t="shared" si="68"/>
        <v>0.77500000000000024</v>
      </c>
      <c r="AI738" s="209">
        <f t="shared" si="68"/>
        <v>0.84</v>
      </c>
      <c r="AJ738" s="209">
        <f t="shared" si="68"/>
        <v>42.799999999999983</v>
      </c>
      <c r="AK738" s="209">
        <f t="shared" si="68"/>
        <v>100</v>
      </c>
      <c r="AL738" s="209">
        <f t="shared" si="68"/>
        <v>400</v>
      </c>
      <c r="AM738" s="209">
        <f t="shared" si="68"/>
        <v>572</v>
      </c>
      <c r="AN738" s="209">
        <f t="shared" si="68"/>
        <v>0.29999999999999993</v>
      </c>
      <c r="AO738" s="209">
        <f t="shared" si="68"/>
        <v>1.5</v>
      </c>
      <c r="AP738" s="209">
        <f t="shared" si="68"/>
        <v>-47</v>
      </c>
      <c r="AQ738" s="209" t="str">
        <f t="shared" si="68"/>
        <v/>
      </c>
      <c r="AR738" s="209">
        <f t="shared" si="68"/>
        <v>11.5</v>
      </c>
      <c r="AS738" s="209">
        <f t="shared" si="68"/>
        <v>42443.36363636364</v>
      </c>
      <c r="AT738" s="209">
        <f t="shared" si="68"/>
        <v>63206.5</v>
      </c>
      <c r="AU738" s="209" t="str">
        <f t="shared" si="68"/>
        <v/>
      </c>
      <c r="AV738" s="209">
        <f t="shared" si="68"/>
        <v>0.78111818181818193</v>
      </c>
      <c r="AW738" s="209" t="str">
        <f t="shared" si="68"/>
        <v/>
      </c>
      <c r="AX738" s="210">
        <f t="shared" si="68"/>
        <v>1.2954545454545459</v>
      </c>
      <c r="AY738" s="209">
        <f t="shared" si="68"/>
        <v>1.0000000000000002E-2</v>
      </c>
      <c r="AZ738" s="209">
        <f t="shared" si="68"/>
        <v>0</v>
      </c>
      <c r="BA738" s="209">
        <f t="shared" si="68"/>
        <v>43.490909090909092</v>
      </c>
      <c r="BB738" s="209">
        <f t="shared" si="68"/>
        <v>-50.018181818181823</v>
      </c>
      <c r="BC738" s="209">
        <f t="shared" si="68"/>
        <v>106.27272727272727</v>
      </c>
      <c r="BD738" s="209">
        <f t="shared" si="68"/>
        <v>29.59090909090909</v>
      </c>
      <c r="BE738" s="209">
        <f t="shared" si="68"/>
        <v>1.2181818181818184E-2</v>
      </c>
      <c r="BF738" s="209">
        <f t="shared" si="68"/>
        <v>13.095454545454544</v>
      </c>
      <c r="BG738" s="209">
        <f t="shared" si="68"/>
        <v>3.4045454545454548</v>
      </c>
      <c r="BH738" s="209">
        <f t="shared" si="68"/>
        <v>1</v>
      </c>
      <c r="BI738" s="209">
        <f t="shared" si="68"/>
        <v>1</v>
      </c>
      <c r="BJ738" s="209">
        <f t="shared" si="68"/>
        <v>99</v>
      </c>
      <c r="BK738" s="209">
        <f t="shared" si="68"/>
        <v>1</v>
      </c>
      <c r="BL738" s="209">
        <f t="shared" si="68"/>
        <v>1</v>
      </c>
      <c r="BM738" s="209">
        <f t="shared" si="68"/>
        <v>0.20909090909090916</v>
      </c>
      <c r="BN738" s="209">
        <f t="shared" si="68"/>
        <v>339.09090909090907</v>
      </c>
      <c r="BO738" s="209">
        <f t="shared" si="68"/>
        <v>379.31818181818181</v>
      </c>
      <c r="BP738" s="209">
        <f t="shared" si="68"/>
        <v>423.81818181818181</v>
      </c>
      <c r="BQ738" s="209">
        <f t="shared" si="68"/>
        <v>461.40909090909093</v>
      </c>
      <c r="BR738" s="209">
        <f t="shared" si="68"/>
        <v>0</v>
      </c>
      <c r="BS738" s="209">
        <f t="shared" si="68"/>
        <v>1</v>
      </c>
      <c r="BT738" s="412" t="str">
        <f t="shared" si="68"/>
        <v/>
      </c>
      <c r="BU738" s="209">
        <f t="shared" si="68"/>
        <v>0.77500000000000024</v>
      </c>
      <c r="BV738" s="210">
        <f>IFERROR(AVERAGE(BV707:BV737),"")</f>
        <v>0.84</v>
      </c>
      <c r="BW738" s="206"/>
      <c r="BX738" s="206"/>
      <c r="BY738" s="206"/>
      <c r="BZ738" s="206"/>
      <c r="CA738" s="206"/>
      <c r="CB738" s="206"/>
      <c r="CC738" s="206"/>
    </row>
    <row r="739" spans="1:81" x14ac:dyDescent="0.25">
      <c r="A739" s="44">
        <f>A738</f>
        <v>2016</v>
      </c>
      <c r="B739" s="44" t="str">
        <f>B738</f>
        <v>ABRIL</v>
      </c>
      <c r="C739" s="44">
        <v>2</v>
      </c>
      <c r="D739" s="44" t="str">
        <f t="shared" ref="D739:D769" si="69">B738&amp;" "&amp;A738&amp;" / "&amp;C738</f>
        <v>ABRIL 2016 / 1</v>
      </c>
      <c r="E739" s="182">
        <v>1</v>
      </c>
      <c r="F739" s="190">
        <v>42401</v>
      </c>
      <c r="G739" s="183">
        <v>60704</v>
      </c>
      <c r="H739" s="184" t="s">
        <v>131</v>
      </c>
      <c r="I739" s="156">
        <v>0.78180000000000005</v>
      </c>
      <c r="J739" s="157" t="s">
        <v>20</v>
      </c>
      <c r="K739" s="157">
        <v>0.5</v>
      </c>
      <c r="L739" s="157">
        <v>0</v>
      </c>
      <c r="M739" s="157">
        <v>0</v>
      </c>
      <c r="N739" s="157">
        <v>43.5</v>
      </c>
      <c r="O739" s="157">
        <v>-51</v>
      </c>
      <c r="P739" s="157">
        <v>106</v>
      </c>
      <c r="Q739" s="157">
        <v>30</v>
      </c>
      <c r="R739" s="160">
        <v>0</v>
      </c>
      <c r="S739" s="157">
        <v>12.2</v>
      </c>
      <c r="T739" s="157">
        <v>3.3</v>
      </c>
      <c r="U739" s="157">
        <v>1</v>
      </c>
      <c r="V739" s="157">
        <v>1</v>
      </c>
      <c r="W739" s="157">
        <v>100</v>
      </c>
      <c r="X739" s="157">
        <v>0</v>
      </c>
      <c r="Y739" s="157">
        <v>0</v>
      </c>
      <c r="Z739" s="157">
        <v>0.3</v>
      </c>
      <c r="AA739" s="157">
        <v>337</v>
      </c>
      <c r="AB739" s="157">
        <v>374</v>
      </c>
      <c r="AC739" s="157">
        <v>426</v>
      </c>
      <c r="AD739" s="157">
        <v>491</v>
      </c>
      <c r="AE739" s="157">
        <v>1.5</v>
      </c>
      <c r="AF739" s="157">
        <v>0</v>
      </c>
      <c r="AG739" s="450"/>
      <c r="AH739" s="158">
        <v>0.77500000000000002</v>
      </c>
      <c r="AI739" s="158">
        <v>0.84</v>
      </c>
      <c r="AJ739" s="158">
        <v>42.8</v>
      </c>
      <c r="AK739" s="158">
        <v>100</v>
      </c>
      <c r="AL739" s="158">
        <v>400</v>
      </c>
      <c r="AM739" s="158">
        <v>572</v>
      </c>
      <c r="AN739" s="158">
        <v>0.3</v>
      </c>
      <c r="AO739" s="158">
        <v>1.5</v>
      </c>
      <c r="AP739" s="158">
        <v>-47</v>
      </c>
      <c r="AQ739" s="235"/>
      <c r="AR739" s="178">
        <v>1</v>
      </c>
      <c r="AS739" s="185">
        <v>42462</v>
      </c>
      <c r="AT739" s="179">
        <v>62301</v>
      </c>
      <c r="AU739" s="33" t="s">
        <v>156</v>
      </c>
      <c r="AV739" s="153">
        <v>0.78049999999999997</v>
      </c>
      <c r="AW739" s="34" t="s">
        <v>20</v>
      </c>
      <c r="AX739" s="34">
        <v>1.6</v>
      </c>
      <c r="AY739" s="34">
        <v>0.01</v>
      </c>
      <c r="AZ739" s="34">
        <v>0</v>
      </c>
      <c r="BA739" s="34">
        <v>43.5</v>
      </c>
      <c r="BB739" s="34">
        <v>-50.5</v>
      </c>
      <c r="BC739" s="34">
        <v>108</v>
      </c>
      <c r="BD739" s="34">
        <v>30</v>
      </c>
      <c r="BE739" s="155">
        <v>1.2E-2</v>
      </c>
      <c r="BF739" s="34">
        <v>13.3</v>
      </c>
      <c r="BG739" s="34">
        <v>3.4</v>
      </c>
      <c r="BH739" s="34">
        <v>1</v>
      </c>
      <c r="BI739" s="34">
        <v>1</v>
      </c>
      <c r="BJ739" s="34">
        <v>99</v>
      </c>
      <c r="BK739" s="34">
        <v>1</v>
      </c>
      <c r="BL739" s="34">
        <v>1</v>
      </c>
      <c r="BM739" s="34">
        <v>0.2</v>
      </c>
      <c r="BN739" s="34">
        <v>342</v>
      </c>
      <c r="BO739" s="34">
        <v>379</v>
      </c>
      <c r="BP739" s="34">
        <v>423</v>
      </c>
      <c r="BQ739" s="34">
        <v>457</v>
      </c>
      <c r="BR739" s="34">
        <v>0</v>
      </c>
      <c r="BS739" s="34">
        <v>1</v>
      </c>
      <c r="BT739" s="453"/>
      <c r="BU739" s="151">
        <v>0.77500000000000002</v>
      </c>
      <c r="BV739" s="151">
        <v>0.84</v>
      </c>
      <c r="BW739" s="151">
        <v>42.8</v>
      </c>
      <c r="BX739" s="151">
        <v>100</v>
      </c>
      <c r="BY739" s="151">
        <v>400</v>
      </c>
      <c r="BZ739" s="151">
        <v>572</v>
      </c>
      <c r="CA739" s="151">
        <v>0.3</v>
      </c>
      <c r="CB739" s="151">
        <v>1.5</v>
      </c>
      <c r="CC739" s="151">
        <v>-47</v>
      </c>
    </row>
    <row r="740" spans="1:81" x14ac:dyDescent="0.25">
      <c r="A740" s="44">
        <f t="shared" ref="A740:B768" si="70">A739</f>
        <v>2016</v>
      </c>
      <c r="B740" s="44" t="str">
        <f t="shared" si="70"/>
        <v>ABRIL</v>
      </c>
      <c r="C740" s="44">
        <v>3</v>
      </c>
      <c r="D740" s="44" t="str">
        <f t="shared" si="69"/>
        <v>ABRIL 2016 / 2</v>
      </c>
      <c r="E740" s="182">
        <v>2</v>
      </c>
      <c r="F740" s="190">
        <v>42402</v>
      </c>
      <c r="G740" s="183">
        <v>60732</v>
      </c>
      <c r="H740" s="157" t="s">
        <v>130</v>
      </c>
      <c r="I740" s="156">
        <v>0.78180000000000005</v>
      </c>
      <c r="J740" s="157" t="s">
        <v>20</v>
      </c>
      <c r="K740" s="157">
        <v>0.5</v>
      </c>
      <c r="L740" s="157">
        <v>0</v>
      </c>
      <c r="M740" s="157">
        <v>0</v>
      </c>
      <c r="N740" s="157">
        <v>43.5</v>
      </c>
      <c r="O740" s="157">
        <v>-51.5</v>
      </c>
      <c r="P740" s="157">
        <v>106</v>
      </c>
      <c r="Q740" s="157">
        <v>30</v>
      </c>
      <c r="R740" s="160">
        <v>0</v>
      </c>
      <c r="S740" s="157">
        <v>12.1</v>
      </c>
      <c r="T740" s="157">
        <v>3.2</v>
      </c>
      <c r="U740" s="157">
        <v>1</v>
      </c>
      <c r="V740" s="157">
        <v>1</v>
      </c>
      <c r="W740" s="157">
        <v>100</v>
      </c>
      <c r="X740" s="157">
        <v>0</v>
      </c>
      <c r="Y740" s="157">
        <v>0</v>
      </c>
      <c r="Z740" s="157">
        <v>0.3</v>
      </c>
      <c r="AA740" s="157">
        <v>337</v>
      </c>
      <c r="AB740" s="157">
        <v>374</v>
      </c>
      <c r="AC740" s="157">
        <v>426</v>
      </c>
      <c r="AD740" s="157">
        <v>489</v>
      </c>
      <c r="AE740" s="157">
        <v>1.5</v>
      </c>
      <c r="AF740" s="157">
        <v>0</v>
      </c>
      <c r="AG740" s="450"/>
      <c r="AH740" s="158">
        <v>0.77500000000000002</v>
      </c>
      <c r="AI740" s="158">
        <v>0.84</v>
      </c>
      <c r="AJ740" s="158">
        <v>42.8</v>
      </c>
      <c r="AK740" s="158">
        <v>100</v>
      </c>
      <c r="AL740" s="158">
        <v>400</v>
      </c>
      <c r="AM740" s="158">
        <v>572</v>
      </c>
      <c r="AN740" s="158">
        <v>0.3</v>
      </c>
      <c r="AO740" s="158">
        <v>1.5</v>
      </c>
      <c r="AP740" s="158">
        <v>-47</v>
      </c>
      <c r="AQ740" s="235"/>
      <c r="AR740" s="178">
        <v>2</v>
      </c>
      <c r="AS740" s="185">
        <v>42462</v>
      </c>
      <c r="AT740" s="179">
        <v>62300</v>
      </c>
      <c r="AU740" s="34" t="s">
        <v>132</v>
      </c>
      <c r="AV740" s="153">
        <v>0.78129999999999999</v>
      </c>
      <c r="AW740" s="34" t="s">
        <v>20</v>
      </c>
      <c r="AX740" s="34">
        <v>1.3</v>
      </c>
      <c r="AY740" s="34">
        <v>0.01</v>
      </c>
      <c r="AZ740" s="34">
        <v>0</v>
      </c>
      <c r="BA740" s="34">
        <v>43.5</v>
      </c>
      <c r="BB740" s="34">
        <v>-50</v>
      </c>
      <c r="BC740" s="34">
        <v>108</v>
      </c>
      <c r="BD740" s="34">
        <v>30</v>
      </c>
      <c r="BE740" s="155">
        <v>1.2E-2</v>
      </c>
      <c r="BF740" s="34">
        <v>13.2</v>
      </c>
      <c r="BG740" s="34">
        <v>3.4</v>
      </c>
      <c r="BH740" s="34">
        <v>1</v>
      </c>
      <c r="BI740" s="34">
        <v>1</v>
      </c>
      <c r="BJ740" s="34">
        <v>99</v>
      </c>
      <c r="BK740" s="34">
        <v>1</v>
      </c>
      <c r="BL740" s="34">
        <v>1</v>
      </c>
      <c r="BM740" s="34">
        <v>0.1</v>
      </c>
      <c r="BN740" s="34">
        <v>342</v>
      </c>
      <c r="BO740" s="34">
        <v>379</v>
      </c>
      <c r="BP740" s="34">
        <v>423</v>
      </c>
      <c r="BQ740" s="34">
        <v>460</v>
      </c>
      <c r="BR740" s="34">
        <v>0</v>
      </c>
      <c r="BS740" s="34">
        <v>1</v>
      </c>
      <c r="BT740" s="453"/>
      <c r="BU740" s="151">
        <v>0.77500000000000002</v>
      </c>
      <c r="BV740" s="151">
        <v>0.84</v>
      </c>
      <c r="BW740" s="151">
        <v>42.8</v>
      </c>
      <c r="BX740" s="151">
        <v>100</v>
      </c>
      <c r="BY740" s="151">
        <v>400</v>
      </c>
      <c r="BZ740" s="151">
        <v>572</v>
      </c>
      <c r="CA740" s="151">
        <v>0.3</v>
      </c>
      <c r="CB740" s="151">
        <v>1.5</v>
      </c>
      <c r="CC740" s="151">
        <v>-47</v>
      </c>
    </row>
    <row r="741" spans="1:81" x14ac:dyDescent="0.25">
      <c r="A741" s="44">
        <f t="shared" si="70"/>
        <v>2016</v>
      </c>
      <c r="B741" s="44" t="str">
        <f t="shared" si="70"/>
        <v>ABRIL</v>
      </c>
      <c r="C741" s="44">
        <v>4</v>
      </c>
      <c r="D741" s="44" t="str">
        <f t="shared" si="69"/>
        <v>ABRIL 2016 / 3</v>
      </c>
      <c r="E741" s="182">
        <v>3</v>
      </c>
      <c r="F741" s="190">
        <v>42405</v>
      </c>
      <c r="G741" s="183">
        <v>60830</v>
      </c>
      <c r="H741" s="157" t="s">
        <v>130</v>
      </c>
      <c r="I741" s="156">
        <v>0.78129999999999999</v>
      </c>
      <c r="J741" s="157" t="s">
        <v>20</v>
      </c>
      <c r="K741" s="157">
        <v>0.5</v>
      </c>
      <c r="L741" s="157">
        <v>0</v>
      </c>
      <c r="M741" s="157">
        <v>0</v>
      </c>
      <c r="N741" s="157">
        <v>43.5</v>
      </c>
      <c r="O741" s="157">
        <v>-51.5</v>
      </c>
      <c r="P741" s="157">
        <v>105</v>
      </c>
      <c r="Q741" s="157">
        <v>30</v>
      </c>
      <c r="R741" s="160">
        <v>0</v>
      </c>
      <c r="S741" s="157">
        <v>12.1</v>
      </c>
      <c r="T741" s="157">
        <v>3.2</v>
      </c>
      <c r="U741" s="157">
        <v>1</v>
      </c>
      <c r="V741" s="157">
        <v>1</v>
      </c>
      <c r="W741" s="157">
        <v>100</v>
      </c>
      <c r="X741" s="157">
        <v>0</v>
      </c>
      <c r="Y741" s="157">
        <v>0</v>
      </c>
      <c r="Z741" s="157">
        <v>0.3</v>
      </c>
      <c r="AA741" s="157">
        <v>336</v>
      </c>
      <c r="AB741" s="157">
        <v>374</v>
      </c>
      <c r="AC741" s="157">
        <v>424</v>
      </c>
      <c r="AD741" s="157">
        <v>488</v>
      </c>
      <c r="AE741" s="157">
        <v>1</v>
      </c>
      <c r="AF741" s="157">
        <v>0</v>
      </c>
      <c r="AG741" s="450"/>
      <c r="AH741" s="158">
        <v>0.77500000000000002</v>
      </c>
      <c r="AI741" s="158">
        <v>0.84</v>
      </c>
      <c r="AJ741" s="158">
        <v>42.8</v>
      </c>
      <c r="AK741" s="158">
        <v>100</v>
      </c>
      <c r="AL741" s="158">
        <v>400</v>
      </c>
      <c r="AM741" s="158">
        <v>572</v>
      </c>
      <c r="AN741" s="158">
        <v>0.3</v>
      </c>
      <c r="AO741" s="158">
        <v>1.5</v>
      </c>
      <c r="AP741" s="158">
        <v>-47</v>
      </c>
      <c r="AQ741" s="235"/>
      <c r="AR741" s="178">
        <v>3</v>
      </c>
      <c r="AS741" s="185">
        <v>42465</v>
      </c>
      <c r="AT741" s="179">
        <v>62331</v>
      </c>
      <c r="AU741" s="34" t="s">
        <v>131</v>
      </c>
      <c r="AV741" s="153">
        <v>0.78129999999999999</v>
      </c>
      <c r="AW741" s="34" t="s">
        <v>20</v>
      </c>
      <c r="AX741" s="34">
        <v>1.6</v>
      </c>
      <c r="AY741" s="34">
        <v>0.01</v>
      </c>
      <c r="AZ741" s="34">
        <v>0</v>
      </c>
      <c r="BA741" s="34">
        <v>43.5</v>
      </c>
      <c r="BB741" s="34">
        <v>-51</v>
      </c>
      <c r="BC741" s="34">
        <v>109</v>
      </c>
      <c r="BD741" s="34">
        <v>30</v>
      </c>
      <c r="BE741" s="155">
        <v>1.2E-2</v>
      </c>
      <c r="BF741" s="34">
        <v>13.2</v>
      </c>
      <c r="BG741" s="34">
        <v>3.3</v>
      </c>
      <c r="BH741" s="34">
        <v>1</v>
      </c>
      <c r="BI741" s="34">
        <v>1</v>
      </c>
      <c r="BJ741" s="34">
        <v>99</v>
      </c>
      <c r="BK741" s="34">
        <v>1</v>
      </c>
      <c r="BL741" s="34">
        <v>1</v>
      </c>
      <c r="BM741" s="34">
        <v>0.1</v>
      </c>
      <c r="BN741" s="34">
        <v>340</v>
      </c>
      <c r="BO741" s="34">
        <v>379</v>
      </c>
      <c r="BP741" s="34">
        <v>423</v>
      </c>
      <c r="BQ741" s="34">
        <v>457</v>
      </c>
      <c r="BR741" s="34">
        <v>0</v>
      </c>
      <c r="BS741" s="34">
        <v>1</v>
      </c>
      <c r="BT741" s="453"/>
      <c r="BU741" s="151">
        <v>0.77500000000000002</v>
      </c>
      <c r="BV741" s="151">
        <v>0.84</v>
      </c>
      <c r="BW741" s="151">
        <v>42.8</v>
      </c>
      <c r="BX741" s="151">
        <v>100</v>
      </c>
      <c r="BY741" s="151">
        <v>400</v>
      </c>
      <c r="BZ741" s="151">
        <v>572</v>
      </c>
      <c r="CA741" s="151">
        <v>0.3</v>
      </c>
      <c r="CB741" s="151">
        <v>1.5</v>
      </c>
      <c r="CC741" s="151">
        <v>-47</v>
      </c>
    </row>
    <row r="742" spans="1:81" x14ac:dyDescent="0.25">
      <c r="A742" s="44">
        <f t="shared" si="70"/>
        <v>2016</v>
      </c>
      <c r="B742" s="44" t="str">
        <f t="shared" si="70"/>
        <v>ABRIL</v>
      </c>
      <c r="C742" s="44">
        <v>5</v>
      </c>
      <c r="D742" s="44" t="str">
        <f t="shared" si="69"/>
        <v>ABRIL 2016 / 4</v>
      </c>
      <c r="E742" s="182">
        <v>4</v>
      </c>
      <c r="F742" s="190">
        <v>42405</v>
      </c>
      <c r="G742" s="183">
        <v>60801</v>
      </c>
      <c r="H742" s="157" t="s">
        <v>132</v>
      </c>
      <c r="I742" s="156">
        <v>0.78180000000000005</v>
      </c>
      <c r="J742" s="157" t="s">
        <v>20</v>
      </c>
      <c r="K742" s="157">
        <v>0.5</v>
      </c>
      <c r="L742" s="157">
        <v>0</v>
      </c>
      <c r="M742" s="157">
        <v>0</v>
      </c>
      <c r="N742" s="157">
        <v>43.5</v>
      </c>
      <c r="O742" s="157">
        <v>-51.5</v>
      </c>
      <c r="P742" s="157">
        <v>105</v>
      </c>
      <c r="Q742" s="157">
        <v>30</v>
      </c>
      <c r="R742" s="160">
        <v>0</v>
      </c>
      <c r="S742" s="157">
        <v>12</v>
      </c>
      <c r="T742" s="157">
        <v>3.2</v>
      </c>
      <c r="U742" s="157">
        <v>1</v>
      </c>
      <c r="V742" s="157">
        <v>1</v>
      </c>
      <c r="W742" s="157">
        <v>100</v>
      </c>
      <c r="X742" s="157">
        <v>0</v>
      </c>
      <c r="Y742" s="157">
        <v>0</v>
      </c>
      <c r="Z742" s="157">
        <v>0.3</v>
      </c>
      <c r="AA742" s="157">
        <v>338</v>
      </c>
      <c r="AB742" s="157">
        <v>374</v>
      </c>
      <c r="AC742" s="157">
        <v>425</v>
      </c>
      <c r="AD742" s="157">
        <v>491</v>
      </c>
      <c r="AE742" s="157">
        <v>1.5</v>
      </c>
      <c r="AF742" s="157">
        <v>0</v>
      </c>
      <c r="AG742" s="450"/>
      <c r="AH742" s="158">
        <v>0.77500000000000002</v>
      </c>
      <c r="AI742" s="158">
        <v>0.84</v>
      </c>
      <c r="AJ742" s="158">
        <v>42.8</v>
      </c>
      <c r="AK742" s="158">
        <v>100</v>
      </c>
      <c r="AL742" s="158">
        <v>400</v>
      </c>
      <c r="AM742" s="158">
        <v>572</v>
      </c>
      <c r="AN742" s="158">
        <v>0.3</v>
      </c>
      <c r="AO742" s="158">
        <v>1.5</v>
      </c>
      <c r="AP742" s="158">
        <v>-47</v>
      </c>
      <c r="AQ742" s="235"/>
      <c r="AR742" s="178">
        <v>4</v>
      </c>
      <c r="AS742" s="185">
        <v>42465</v>
      </c>
      <c r="AT742" s="179">
        <v>62345</v>
      </c>
      <c r="AU742" s="34" t="s">
        <v>132</v>
      </c>
      <c r="AV742" s="153">
        <v>0.78090000000000004</v>
      </c>
      <c r="AW742" s="34" t="s">
        <v>20</v>
      </c>
      <c r="AX742" s="34">
        <v>1.3</v>
      </c>
      <c r="AY742" s="34">
        <v>0.01</v>
      </c>
      <c r="AZ742" s="34">
        <v>0</v>
      </c>
      <c r="BA742" s="34">
        <v>43.5</v>
      </c>
      <c r="BB742" s="34">
        <v>-50.5</v>
      </c>
      <c r="BC742" s="34">
        <v>106</v>
      </c>
      <c r="BD742" s="34">
        <v>30</v>
      </c>
      <c r="BE742" s="155">
        <v>1.2E-2</v>
      </c>
      <c r="BF742" s="34">
        <v>13.3</v>
      </c>
      <c r="BG742" s="34">
        <v>3.4</v>
      </c>
      <c r="BH742" s="34">
        <v>1</v>
      </c>
      <c r="BI742" s="34">
        <v>1</v>
      </c>
      <c r="BJ742" s="34">
        <v>99</v>
      </c>
      <c r="BK742" s="34">
        <v>1</v>
      </c>
      <c r="BL742" s="34">
        <v>1</v>
      </c>
      <c r="BM742" s="34">
        <v>0.2</v>
      </c>
      <c r="BN742" s="34">
        <v>340</v>
      </c>
      <c r="BO742" s="34">
        <v>379</v>
      </c>
      <c r="BP742" s="34">
        <v>419</v>
      </c>
      <c r="BQ742" s="34">
        <v>457</v>
      </c>
      <c r="BR742" s="34">
        <v>0</v>
      </c>
      <c r="BS742" s="34">
        <v>1</v>
      </c>
      <c r="BT742" s="453"/>
      <c r="BU742" s="151">
        <v>0.77500000000000002</v>
      </c>
      <c r="BV742" s="151">
        <v>0.84</v>
      </c>
      <c r="BW742" s="151">
        <v>42.8</v>
      </c>
      <c r="BX742" s="151">
        <v>100</v>
      </c>
      <c r="BY742" s="151">
        <v>400</v>
      </c>
      <c r="BZ742" s="151">
        <v>572</v>
      </c>
      <c r="CA742" s="151">
        <v>0.3</v>
      </c>
      <c r="CB742" s="151">
        <v>1.5</v>
      </c>
      <c r="CC742" s="151">
        <v>-47</v>
      </c>
    </row>
    <row r="743" spans="1:81" x14ac:dyDescent="0.25">
      <c r="A743" s="44">
        <f t="shared" si="70"/>
        <v>2016</v>
      </c>
      <c r="B743" s="44" t="str">
        <f t="shared" si="70"/>
        <v>ABRIL</v>
      </c>
      <c r="C743" s="44">
        <v>6</v>
      </c>
      <c r="D743" s="44" t="str">
        <f t="shared" si="69"/>
        <v>ABRIL 2016 / 5</v>
      </c>
      <c r="E743" s="182">
        <v>5</v>
      </c>
      <c r="F743" s="190">
        <v>42409</v>
      </c>
      <c r="G743" s="183">
        <v>60861</v>
      </c>
      <c r="H743" s="157" t="s">
        <v>131</v>
      </c>
      <c r="I743" s="156">
        <v>0.78</v>
      </c>
      <c r="J743" s="157" t="s">
        <v>20</v>
      </c>
      <c r="K743" s="157">
        <v>0.5</v>
      </c>
      <c r="L743" s="157">
        <v>0</v>
      </c>
      <c r="M743" s="157">
        <v>0</v>
      </c>
      <c r="N743" s="157">
        <v>43.5</v>
      </c>
      <c r="O743" s="157">
        <v>-54</v>
      </c>
      <c r="P743" s="157">
        <v>108</v>
      </c>
      <c r="Q743" s="157">
        <v>30</v>
      </c>
      <c r="R743" s="160">
        <v>0</v>
      </c>
      <c r="S743" s="157">
        <v>12.1</v>
      </c>
      <c r="T743" s="157">
        <v>3.1</v>
      </c>
      <c r="U743" s="157">
        <v>1</v>
      </c>
      <c r="V743" s="157">
        <v>1</v>
      </c>
      <c r="W743" s="157">
        <v>100</v>
      </c>
      <c r="X743" s="157">
        <v>0</v>
      </c>
      <c r="Y743" s="157">
        <v>0</v>
      </c>
      <c r="Z743" s="157">
        <v>0.3</v>
      </c>
      <c r="AA743" s="157">
        <v>334</v>
      </c>
      <c r="AB743" s="157">
        <v>366</v>
      </c>
      <c r="AC743" s="157">
        <v>417</v>
      </c>
      <c r="AD743" s="157">
        <v>485</v>
      </c>
      <c r="AE743" s="157">
        <v>1</v>
      </c>
      <c r="AF743" s="157">
        <v>0</v>
      </c>
      <c r="AG743" s="450"/>
      <c r="AH743" s="158">
        <v>0.77500000000000002</v>
      </c>
      <c r="AI743" s="158">
        <v>0.84</v>
      </c>
      <c r="AJ743" s="158">
        <v>42.8</v>
      </c>
      <c r="AK743" s="158">
        <v>100</v>
      </c>
      <c r="AL743" s="158">
        <v>400</v>
      </c>
      <c r="AM743" s="158">
        <v>572</v>
      </c>
      <c r="AN743" s="158">
        <v>0.3</v>
      </c>
      <c r="AO743" s="158">
        <v>1.5</v>
      </c>
      <c r="AP743" s="158">
        <v>-47</v>
      </c>
      <c r="AQ743" s="235"/>
      <c r="AR743" s="178">
        <v>5</v>
      </c>
      <c r="AS743" s="185">
        <v>42467</v>
      </c>
      <c r="AT743" s="179">
        <v>62380</v>
      </c>
      <c r="AU743" s="34" t="s">
        <v>156</v>
      </c>
      <c r="AV743" s="153">
        <v>0.78090000000000004</v>
      </c>
      <c r="AW743" s="34" t="s">
        <v>20</v>
      </c>
      <c r="AX743" s="34">
        <v>1.3</v>
      </c>
      <c r="AY743" s="34">
        <v>0.01</v>
      </c>
      <c r="AZ743" s="34">
        <v>0</v>
      </c>
      <c r="BA743" s="34">
        <v>43.5</v>
      </c>
      <c r="BB743" s="34">
        <v>-50.5</v>
      </c>
      <c r="BC743" s="34">
        <v>108</v>
      </c>
      <c r="BD743" s="34">
        <v>30</v>
      </c>
      <c r="BE743" s="155">
        <v>1.2E-2</v>
      </c>
      <c r="BF743" s="34">
        <v>13.2</v>
      </c>
      <c r="BG743" s="34">
        <v>3.5</v>
      </c>
      <c r="BH743" s="34">
        <v>1</v>
      </c>
      <c r="BI743" s="34">
        <v>1</v>
      </c>
      <c r="BJ743" s="34">
        <v>99</v>
      </c>
      <c r="BK743" s="34">
        <v>1</v>
      </c>
      <c r="BL743" s="34">
        <v>1</v>
      </c>
      <c r="BM743" s="34">
        <v>0.2</v>
      </c>
      <c r="BN743" s="34">
        <v>342</v>
      </c>
      <c r="BO743" s="34">
        <v>379</v>
      </c>
      <c r="BP743" s="34">
        <v>421</v>
      </c>
      <c r="BQ743" s="34">
        <v>457</v>
      </c>
      <c r="BR743" s="34">
        <v>0</v>
      </c>
      <c r="BS743" s="34">
        <v>1</v>
      </c>
      <c r="BT743" s="453"/>
      <c r="BU743" s="151">
        <v>0.77500000000000002</v>
      </c>
      <c r="BV743" s="151">
        <v>0.84</v>
      </c>
      <c r="BW743" s="151">
        <v>42.8</v>
      </c>
      <c r="BX743" s="151">
        <v>100</v>
      </c>
      <c r="BY743" s="151">
        <v>400</v>
      </c>
      <c r="BZ743" s="151">
        <v>572</v>
      </c>
      <c r="CA743" s="151">
        <v>0.3</v>
      </c>
      <c r="CB743" s="151">
        <v>1.5</v>
      </c>
      <c r="CC743" s="151">
        <v>-47</v>
      </c>
    </row>
    <row r="744" spans="1:81" x14ac:dyDescent="0.25">
      <c r="A744" s="44">
        <f t="shared" si="70"/>
        <v>2016</v>
      </c>
      <c r="B744" s="44" t="str">
        <f t="shared" si="70"/>
        <v>ABRIL</v>
      </c>
      <c r="C744" s="44">
        <v>7</v>
      </c>
      <c r="D744" s="44" t="str">
        <f t="shared" si="69"/>
        <v>ABRIL 2016 / 6</v>
      </c>
      <c r="E744" s="182">
        <v>6</v>
      </c>
      <c r="F744" s="190">
        <v>42410</v>
      </c>
      <c r="G744" s="183">
        <v>60872</v>
      </c>
      <c r="H744" s="157" t="s">
        <v>130</v>
      </c>
      <c r="I744" s="156">
        <v>0.78049999999999997</v>
      </c>
      <c r="J744" s="157" t="s">
        <v>20</v>
      </c>
      <c r="K744" s="157">
        <v>0.5</v>
      </c>
      <c r="L744" s="157">
        <v>0</v>
      </c>
      <c r="M744" s="157">
        <v>0</v>
      </c>
      <c r="N744" s="157">
        <v>43.5</v>
      </c>
      <c r="O744" s="157">
        <v>-54.5</v>
      </c>
      <c r="P744" s="157">
        <v>108</v>
      </c>
      <c r="Q744" s="157">
        <v>30</v>
      </c>
      <c r="R744" s="160">
        <v>0</v>
      </c>
      <c r="S744" s="157">
        <v>12.1</v>
      </c>
      <c r="T744" s="157">
        <v>3.1</v>
      </c>
      <c r="U744" s="157">
        <v>1</v>
      </c>
      <c r="V744" s="157">
        <v>1</v>
      </c>
      <c r="W744" s="157">
        <v>100</v>
      </c>
      <c r="X744" s="157">
        <v>0</v>
      </c>
      <c r="Y744" s="157">
        <v>0</v>
      </c>
      <c r="Z744" s="157">
        <v>0.3</v>
      </c>
      <c r="AA744" s="157">
        <v>333</v>
      </c>
      <c r="AB744" s="157">
        <v>370</v>
      </c>
      <c r="AC744" s="157">
        <v>416</v>
      </c>
      <c r="AD744" s="157">
        <v>487</v>
      </c>
      <c r="AE744" s="157">
        <v>1</v>
      </c>
      <c r="AF744" s="157">
        <v>0</v>
      </c>
      <c r="AG744" s="450"/>
      <c r="AH744" s="158">
        <v>0.77500000000000002</v>
      </c>
      <c r="AI744" s="158">
        <v>0.84</v>
      </c>
      <c r="AJ744" s="158">
        <v>42.8</v>
      </c>
      <c r="AK744" s="158">
        <v>100</v>
      </c>
      <c r="AL744" s="158">
        <v>400</v>
      </c>
      <c r="AM744" s="158">
        <v>572</v>
      </c>
      <c r="AN744" s="158">
        <v>0.3</v>
      </c>
      <c r="AO744" s="158">
        <v>1.5</v>
      </c>
      <c r="AP744" s="158">
        <v>-47</v>
      </c>
      <c r="AQ744" s="235"/>
      <c r="AR744" s="178">
        <v>6</v>
      </c>
      <c r="AS744" s="185">
        <v>42467</v>
      </c>
      <c r="AT744" s="179">
        <v>62379</v>
      </c>
      <c r="AU744" s="34" t="s">
        <v>132</v>
      </c>
      <c r="AV744" s="153">
        <v>0.78180000000000005</v>
      </c>
      <c r="AW744" s="34" t="s">
        <v>20</v>
      </c>
      <c r="AX744" s="34">
        <v>1.3</v>
      </c>
      <c r="AY744" s="34">
        <v>0.01</v>
      </c>
      <c r="AZ744" s="34">
        <v>0</v>
      </c>
      <c r="BA744" s="34">
        <v>43.5</v>
      </c>
      <c r="BB744" s="34">
        <v>-50.5</v>
      </c>
      <c r="BC744" s="34">
        <v>109</v>
      </c>
      <c r="BD744" s="34">
        <v>30</v>
      </c>
      <c r="BE744" s="155">
        <v>1.2E-2</v>
      </c>
      <c r="BF744" s="34">
        <v>13.2</v>
      </c>
      <c r="BG744" s="34">
        <v>3.4</v>
      </c>
      <c r="BH744" s="34">
        <v>1</v>
      </c>
      <c r="BI744" s="34">
        <v>1</v>
      </c>
      <c r="BJ744" s="34">
        <v>99</v>
      </c>
      <c r="BK744" s="34">
        <v>1</v>
      </c>
      <c r="BL744" s="34">
        <v>1</v>
      </c>
      <c r="BM744" s="34">
        <v>0.1</v>
      </c>
      <c r="BN744" s="34">
        <v>338</v>
      </c>
      <c r="BO744" s="34">
        <v>379</v>
      </c>
      <c r="BP744" s="34">
        <v>421</v>
      </c>
      <c r="BQ744" s="34">
        <v>459</v>
      </c>
      <c r="BR744" s="34">
        <v>0</v>
      </c>
      <c r="BS744" s="34">
        <v>1</v>
      </c>
      <c r="BT744" s="453"/>
      <c r="BU744" s="151">
        <v>0.77500000000000002</v>
      </c>
      <c r="BV744" s="151">
        <v>0.84</v>
      </c>
      <c r="BW744" s="151">
        <v>42.8</v>
      </c>
      <c r="BX744" s="151">
        <v>100</v>
      </c>
      <c r="BY744" s="151">
        <v>400</v>
      </c>
      <c r="BZ744" s="151">
        <v>572</v>
      </c>
      <c r="CA744" s="151">
        <v>0.3</v>
      </c>
      <c r="CB744" s="151">
        <v>1.5</v>
      </c>
      <c r="CC744" s="151">
        <v>-47</v>
      </c>
    </row>
    <row r="745" spans="1:81" x14ac:dyDescent="0.25">
      <c r="A745" s="44">
        <f t="shared" si="70"/>
        <v>2016</v>
      </c>
      <c r="B745" s="44" t="str">
        <f t="shared" si="70"/>
        <v>ABRIL</v>
      </c>
      <c r="C745" s="44">
        <v>8</v>
      </c>
      <c r="D745" s="44" t="str">
        <f t="shared" si="69"/>
        <v>ABRIL 2016 / 7</v>
      </c>
      <c r="E745" s="182">
        <v>7</v>
      </c>
      <c r="F745" s="190">
        <v>42412</v>
      </c>
      <c r="G745" s="183">
        <v>60930</v>
      </c>
      <c r="H745" s="157" t="s">
        <v>132</v>
      </c>
      <c r="I745" s="156">
        <v>0.78090000000000004</v>
      </c>
      <c r="J745" s="157" t="s">
        <v>20</v>
      </c>
      <c r="K745" s="157">
        <v>0.5</v>
      </c>
      <c r="L745" s="157">
        <v>0</v>
      </c>
      <c r="M745" s="157">
        <v>0</v>
      </c>
      <c r="N745" s="157">
        <v>43.5</v>
      </c>
      <c r="O745" s="157">
        <v>-54.5</v>
      </c>
      <c r="P745" s="157">
        <v>108</v>
      </c>
      <c r="Q745" s="157">
        <v>30</v>
      </c>
      <c r="R745" s="160">
        <v>0</v>
      </c>
      <c r="S745" s="157">
        <v>11.9</v>
      </c>
      <c r="T745" s="157">
        <v>3.1</v>
      </c>
      <c r="U745" s="157">
        <v>1</v>
      </c>
      <c r="V745" s="157">
        <v>1</v>
      </c>
      <c r="W745" s="157">
        <v>100</v>
      </c>
      <c r="X745" s="157">
        <v>0</v>
      </c>
      <c r="Y745" s="157">
        <v>0</v>
      </c>
      <c r="Z745" s="157">
        <v>0.3</v>
      </c>
      <c r="AA745" s="157">
        <v>335</v>
      </c>
      <c r="AB745" s="157">
        <v>368</v>
      </c>
      <c r="AC745" s="157">
        <v>423</v>
      </c>
      <c r="AD745" s="157">
        <v>491</v>
      </c>
      <c r="AE745" s="157">
        <v>1.5</v>
      </c>
      <c r="AF745" s="157">
        <v>0</v>
      </c>
      <c r="AG745" s="450"/>
      <c r="AH745" s="158">
        <v>0.77500000000000002</v>
      </c>
      <c r="AI745" s="158">
        <v>0.84</v>
      </c>
      <c r="AJ745" s="158">
        <v>42.8</v>
      </c>
      <c r="AK745" s="158">
        <v>100</v>
      </c>
      <c r="AL745" s="158">
        <v>400</v>
      </c>
      <c r="AM745" s="158">
        <v>572</v>
      </c>
      <c r="AN745" s="158">
        <v>0.3</v>
      </c>
      <c r="AO745" s="158">
        <v>1.5</v>
      </c>
      <c r="AP745" s="158">
        <v>-47</v>
      </c>
      <c r="AQ745" s="235"/>
      <c r="AR745" s="178">
        <v>7</v>
      </c>
      <c r="AS745" s="185">
        <v>42469</v>
      </c>
      <c r="AT745" s="179">
        <v>62443</v>
      </c>
      <c r="AU745" s="34" t="s">
        <v>131</v>
      </c>
      <c r="AV745" s="153">
        <v>0.78180000000000005</v>
      </c>
      <c r="AW745" s="34" t="s">
        <v>20</v>
      </c>
      <c r="AX745" s="34">
        <v>1.3</v>
      </c>
      <c r="AY745" s="34">
        <v>0.01</v>
      </c>
      <c r="AZ745" s="34">
        <v>0</v>
      </c>
      <c r="BA745" s="34">
        <v>43.5</v>
      </c>
      <c r="BB745" s="34">
        <v>-50.5</v>
      </c>
      <c r="BC745" s="34">
        <v>108</v>
      </c>
      <c r="BD745" s="34">
        <v>30</v>
      </c>
      <c r="BE745" s="155">
        <v>1.2E-2</v>
      </c>
      <c r="BF745" s="34">
        <v>13.2</v>
      </c>
      <c r="BG745" s="34">
        <v>3.4</v>
      </c>
      <c r="BH745" s="34">
        <v>1</v>
      </c>
      <c r="BI745" s="34">
        <v>1</v>
      </c>
      <c r="BJ745" s="34">
        <v>99</v>
      </c>
      <c r="BK745" s="34">
        <v>1</v>
      </c>
      <c r="BL745" s="34">
        <v>1</v>
      </c>
      <c r="BM745" s="34">
        <v>0.2</v>
      </c>
      <c r="BN745" s="34">
        <v>342</v>
      </c>
      <c r="BO745" s="34">
        <v>379</v>
      </c>
      <c r="BP745" s="34">
        <v>423</v>
      </c>
      <c r="BQ745" s="34">
        <v>457</v>
      </c>
      <c r="BR745" s="34">
        <v>0</v>
      </c>
      <c r="BS745" s="34">
        <v>1</v>
      </c>
      <c r="BT745" s="453"/>
      <c r="BU745" s="151">
        <v>0.77500000000000002</v>
      </c>
      <c r="BV745" s="151">
        <v>0.84</v>
      </c>
      <c r="BW745" s="151">
        <v>42.8</v>
      </c>
      <c r="BX745" s="151">
        <v>100</v>
      </c>
      <c r="BY745" s="151">
        <v>400</v>
      </c>
      <c r="BZ745" s="151">
        <v>572</v>
      </c>
      <c r="CA745" s="151">
        <v>0.3</v>
      </c>
      <c r="CB745" s="151">
        <v>1.5</v>
      </c>
      <c r="CC745" s="151">
        <v>-47</v>
      </c>
    </row>
    <row r="746" spans="1:81" x14ac:dyDescent="0.25">
      <c r="A746" s="44">
        <f t="shared" si="70"/>
        <v>2016</v>
      </c>
      <c r="B746" s="44" t="str">
        <f t="shared" si="70"/>
        <v>ABRIL</v>
      </c>
      <c r="C746" s="44">
        <v>9</v>
      </c>
      <c r="D746" s="44" t="str">
        <f t="shared" si="69"/>
        <v>ABRIL 2016 / 8</v>
      </c>
      <c r="E746" s="182">
        <v>8</v>
      </c>
      <c r="F746" s="190">
        <v>42413</v>
      </c>
      <c r="G746" s="183">
        <v>60963</v>
      </c>
      <c r="H746" s="157" t="s">
        <v>130</v>
      </c>
      <c r="I746" s="156">
        <v>0.78049999999999997</v>
      </c>
      <c r="J746" s="157" t="s">
        <v>20</v>
      </c>
      <c r="K746" s="157">
        <v>0.5</v>
      </c>
      <c r="L746" s="157">
        <v>0</v>
      </c>
      <c r="M746" s="157">
        <v>0</v>
      </c>
      <c r="N746" s="157">
        <v>43.5</v>
      </c>
      <c r="O746" s="157">
        <v>-54.5</v>
      </c>
      <c r="P746" s="157">
        <v>106</v>
      </c>
      <c r="Q746" s="157">
        <v>30</v>
      </c>
      <c r="R746" s="160">
        <v>0</v>
      </c>
      <c r="S746" s="157">
        <v>12.1</v>
      </c>
      <c r="T746" s="157">
        <v>3.1</v>
      </c>
      <c r="U746" s="157">
        <v>1</v>
      </c>
      <c r="V746" s="157">
        <v>1</v>
      </c>
      <c r="W746" s="157">
        <v>100</v>
      </c>
      <c r="X746" s="157">
        <v>0</v>
      </c>
      <c r="Y746" s="157">
        <v>0</v>
      </c>
      <c r="Z746" s="157">
        <v>0.3</v>
      </c>
      <c r="AA746" s="157">
        <v>334</v>
      </c>
      <c r="AB746" s="157">
        <v>368</v>
      </c>
      <c r="AC746" s="157">
        <v>421</v>
      </c>
      <c r="AD746" s="157">
        <v>490</v>
      </c>
      <c r="AE746" s="157">
        <v>1.5</v>
      </c>
      <c r="AF746" s="157">
        <v>0</v>
      </c>
      <c r="AG746" s="450"/>
      <c r="AH746" s="158">
        <v>0.77500000000000002</v>
      </c>
      <c r="AI746" s="158">
        <v>0.84</v>
      </c>
      <c r="AJ746" s="158">
        <v>42.8</v>
      </c>
      <c r="AK746" s="158">
        <v>100</v>
      </c>
      <c r="AL746" s="158">
        <v>400</v>
      </c>
      <c r="AM746" s="158">
        <v>572</v>
      </c>
      <c r="AN746" s="158">
        <v>0.3</v>
      </c>
      <c r="AO746" s="158">
        <v>1.5</v>
      </c>
      <c r="AP746" s="158">
        <v>-47</v>
      </c>
      <c r="AQ746" s="235"/>
      <c r="AR746" s="178">
        <v>8</v>
      </c>
      <c r="AS746" s="185">
        <v>42469</v>
      </c>
      <c r="AT746" s="179">
        <v>62442</v>
      </c>
      <c r="AU746" s="34" t="s">
        <v>132</v>
      </c>
      <c r="AV746" s="153">
        <v>0.78090000000000004</v>
      </c>
      <c r="AW746" s="34" t="s">
        <v>20</v>
      </c>
      <c r="AX746" s="34">
        <v>1.3</v>
      </c>
      <c r="AY746" s="34">
        <v>0.01</v>
      </c>
      <c r="AZ746" s="34">
        <v>0</v>
      </c>
      <c r="BA746" s="34">
        <v>43.5</v>
      </c>
      <c r="BB746" s="34">
        <v>-50.5</v>
      </c>
      <c r="BC746" s="34">
        <v>108</v>
      </c>
      <c r="BD746" s="34">
        <v>30</v>
      </c>
      <c r="BE746" s="155">
        <v>1.2E-2</v>
      </c>
      <c r="BF746" s="34">
        <v>13.2</v>
      </c>
      <c r="BG746" s="34">
        <v>3.5</v>
      </c>
      <c r="BH746" s="34">
        <v>1</v>
      </c>
      <c r="BI746" s="34">
        <v>1</v>
      </c>
      <c r="BJ746" s="34">
        <v>99</v>
      </c>
      <c r="BK746" s="34">
        <v>1</v>
      </c>
      <c r="BL746" s="34">
        <v>1</v>
      </c>
      <c r="BM746" s="34">
        <v>0.2</v>
      </c>
      <c r="BN746" s="34">
        <v>340</v>
      </c>
      <c r="BO746" s="34">
        <v>381</v>
      </c>
      <c r="BP746" s="34">
        <v>423</v>
      </c>
      <c r="BQ746" s="34">
        <v>457</v>
      </c>
      <c r="BR746" s="34">
        <v>0</v>
      </c>
      <c r="BS746" s="34">
        <v>1</v>
      </c>
      <c r="BT746" s="453"/>
      <c r="BU746" s="151">
        <v>0.77500000000000002</v>
      </c>
      <c r="BV746" s="151">
        <v>0.84</v>
      </c>
      <c r="BW746" s="151">
        <v>42.8</v>
      </c>
      <c r="BX746" s="151">
        <v>100</v>
      </c>
      <c r="BY746" s="151">
        <v>400</v>
      </c>
      <c r="BZ746" s="151">
        <v>572</v>
      </c>
      <c r="CA746" s="151">
        <v>0.3</v>
      </c>
      <c r="CB746" s="151">
        <v>1.5</v>
      </c>
      <c r="CC746" s="151">
        <v>-47</v>
      </c>
    </row>
    <row r="747" spans="1:81" x14ac:dyDescent="0.25">
      <c r="A747" s="44">
        <f t="shared" si="70"/>
        <v>2016</v>
      </c>
      <c r="B747" s="44" t="str">
        <f t="shared" si="70"/>
        <v>ABRIL</v>
      </c>
      <c r="C747" s="44">
        <v>10</v>
      </c>
      <c r="D747" s="44" t="str">
        <f t="shared" si="69"/>
        <v>ABRIL 2016 / 9</v>
      </c>
      <c r="E747" s="182">
        <v>9</v>
      </c>
      <c r="F747" s="190">
        <v>42414</v>
      </c>
      <c r="G747" s="183">
        <v>60978</v>
      </c>
      <c r="H747" s="157" t="s">
        <v>131</v>
      </c>
      <c r="I747" s="156">
        <v>0.77959999999999996</v>
      </c>
      <c r="J747" s="157" t="s">
        <v>20</v>
      </c>
      <c r="K747" s="157">
        <v>0.5</v>
      </c>
      <c r="L747" s="157">
        <v>0</v>
      </c>
      <c r="M747" s="157">
        <v>0</v>
      </c>
      <c r="N747" s="157">
        <v>43.5</v>
      </c>
      <c r="O747" s="157">
        <v>-54</v>
      </c>
      <c r="P747" s="157">
        <v>107</v>
      </c>
      <c r="Q747" s="157">
        <v>30</v>
      </c>
      <c r="R747" s="160">
        <v>0</v>
      </c>
      <c r="S747" s="157">
        <v>12.1</v>
      </c>
      <c r="T747" s="157">
        <v>3.1</v>
      </c>
      <c r="U747" s="157">
        <v>1</v>
      </c>
      <c r="V747" s="157">
        <v>1</v>
      </c>
      <c r="W747" s="157">
        <v>100</v>
      </c>
      <c r="X747" s="157">
        <v>0</v>
      </c>
      <c r="Y747" s="157">
        <v>0</v>
      </c>
      <c r="Z747" s="157">
        <v>0.3</v>
      </c>
      <c r="AA747" s="157">
        <v>332</v>
      </c>
      <c r="AB747" s="157">
        <v>364</v>
      </c>
      <c r="AC747" s="157">
        <v>418</v>
      </c>
      <c r="AD747" s="157">
        <v>486</v>
      </c>
      <c r="AE747" s="157">
        <v>1.5</v>
      </c>
      <c r="AF747" s="157">
        <v>0</v>
      </c>
      <c r="AG747" s="450"/>
      <c r="AH747" s="158">
        <v>0.77500000000000002</v>
      </c>
      <c r="AI747" s="158">
        <v>0.84</v>
      </c>
      <c r="AJ747" s="158">
        <v>42.8</v>
      </c>
      <c r="AK747" s="158">
        <v>100</v>
      </c>
      <c r="AL747" s="158">
        <v>400</v>
      </c>
      <c r="AM747" s="158">
        <v>572</v>
      </c>
      <c r="AN747" s="158">
        <v>0.3</v>
      </c>
      <c r="AO747" s="158">
        <v>1.5</v>
      </c>
      <c r="AP747" s="158">
        <v>-47</v>
      </c>
      <c r="AQ747" s="235"/>
      <c r="AR747" s="178">
        <v>9</v>
      </c>
      <c r="AS747" s="185">
        <v>42471</v>
      </c>
      <c r="AT747" s="179">
        <v>62487</v>
      </c>
      <c r="AU747" s="34" t="s">
        <v>156</v>
      </c>
      <c r="AV747" s="153">
        <v>0.78120000000000001</v>
      </c>
      <c r="AW747" s="34" t="s">
        <v>20</v>
      </c>
      <c r="AX747" s="34">
        <v>1.2</v>
      </c>
      <c r="AY747" s="34">
        <v>0.01</v>
      </c>
      <c r="AZ747" s="181">
        <v>0</v>
      </c>
      <c r="BA747" s="34">
        <v>43.5</v>
      </c>
      <c r="BB747" s="34">
        <v>-50</v>
      </c>
      <c r="BC747" s="34">
        <v>111</v>
      </c>
      <c r="BD747" s="34">
        <v>30</v>
      </c>
      <c r="BE747" s="155">
        <v>1.2E-2</v>
      </c>
      <c r="BF747" s="34">
        <v>13.2</v>
      </c>
      <c r="BG747" s="34">
        <v>3.4</v>
      </c>
      <c r="BH747" s="34">
        <v>1</v>
      </c>
      <c r="BI747" s="34">
        <v>1</v>
      </c>
      <c r="BJ747" s="34">
        <v>99</v>
      </c>
      <c r="BK747" s="34">
        <v>1</v>
      </c>
      <c r="BL747" s="34">
        <v>1</v>
      </c>
      <c r="BM747" s="34">
        <v>0.1</v>
      </c>
      <c r="BN747" s="34">
        <v>342</v>
      </c>
      <c r="BO747" s="34">
        <v>380</v>
      </c>
      <c r="BP747" s="34">
        <v>422</v>
      </c>
      <c r="BQ747" s="34">
        <v>458</v>
      </c>
      <c r="BR747" s="34">
        <v>0</v>
      </c>
      <c r="BS747" s="34">
        <v>1</v>
      </c>
      <c r="BT747" s="453"/>
      <c r="BU747" s="151">
        <v>0.77500000000000002</v>
      </c>
      <c r="BV747" s="151">
        <v>0.84</v>
      </c>
      <c r="BW747" s="151">
        <v>42.8</v>
      </c>
      <c r="BX747" s="151">
        <v>100</v>
      </c>
      <c r="BY747" s="151">
        <v>400</v>
      </c>
      <c r="BZ747" s="151">
        <v>572</v>
      </c>
      <c r="CA747" s="151">
        <v>0.3</v>
      </c>
      <c r="CB747" s="151">
        <v>1.5</v>
      </c>
      <c r="CC747" s="151">
        <v>-47</v>
      </c>
    </row>
    <row r="748" spans="1:81" x14ac:dyDescent="0.25">
      <c r="A748" s="44">
        <f t="shared" si="70"/>
        <v>2016</v>
      </c>
      <c r="B748" s="44" t="str">
        <f t="shared" si="70"/>
        <v>ABRIL</v>
      </c>
      <c r="C748" s="44">
        <v>11</v>
      </c>
      <c r="D748" s="44" t="str">
        <f t="shared" si="69"/>
        <v>ABRIL 2016 / 10</v>
      </c>
      <c r="E748" s="182">
        <v>10</v>
      </c>
      <c r="F748" s="190">
        <v>42416</v>
      </c>
      <c r="G748" s="183">
        <v>61014</v>
      </c>
      <c r="H748" s="157" t="s">
        <v>130</v>
      </c>
      <c r="I748" s="156">
        <v>0.77959999999999996</v>
      </c>
      <c r="J748" s="157" t="s">
        <v>20</v>
      </c>
      <c r="K748" s="157">
        <v>0.5</v>
      </c>
      <c r="L748" s="157">
        <v>0</v>
      </c>
      <c r="M748" s="157">
        <v>0</v>
      </c>
      <c r="N748" s="157">
        <v>43.5</v>
      </c>
      <c r="O748" s="157">
        <v>-54</v>
      </c>
      <c r="P748" s="157">
        <v>107</v>
      </c>
      <c r="Q748" s="157">
        <v>30</v>
      </c>
      <c r="R748" s="160">
        <v>0</v>
      </c>
      <c r="S748" s="157">
        <v>12.1</v>
      </c>
      <c r="T748" s="157">
        <v>3</v>
      </c>
      <c r="U748" s="157">
        <v>1</v>
      </c>
      <c r="V748" s="157">
        <v>1</v>
      </c>
      <c r="W748" s="157">
        <v>100</v>
      </c>
      <c r="X748" s="157">
        <v>0</v>
      </c>
      <c r="Y748" s="157">
        <v>0</v>
      </c>
      <c r="Z748" s="157">
        <v>0.3</v>
      </c>
      <c r="AA748" s="157">
        <v>333</v>
      </c>
      <c r="AB748" s="157">
        <v>365</v>
      </c>
      <c r="AC748" s="157">
        <v>417</v>
      </c>
      <c r="AD748" s="157">
        <v>485</v>
      </c>
      <c r="AE748" s="157">
        <v>1.5</v>
      </c>
      <c r="AF748" s="157">
        <v>0</v>
      </c>
      <c r="AG748" s="450"/>
      <c r="AH748" s="158">
        <v>0.77500000000000002</v>
      </c>
      <c r="AI748" s="158">
        <v>0.84</v>
      </c>
      <c r="AJ748" s="158">
        <v>42.8</v>
      </c>
      <c r="AK748" s="158">
        <v>100</v>
      </c>
      <c r="AL748" s="158">
        <v>400</v>
      </c>
      <c r="AM748" s="158">
        <v>572</v>
      </c>
      <c r="AN748" s="158">
        <v>0.3</v>
      </c>
      <c r="AO748" s="158">
        <v>1.5</v>
      </c>
      <c r="AP748" s="158">
        <v>-47</v>
      </c>
      <c r="AQ748" s="235"/>
      <c r="AR748" s="178">
        <v>10</v>
      </c>
      <c r="AS748" s="185">
        <v>42472</v>
      </c>
      <c r="AT748" s="179">
        <v>62488</v>
      </c>
      <c r="AU748" s="34" t="s">
        <v>132</v>
      </c>
      <c r="AV748" s="153">
        <v>0.78129999999999999</v>
      </c>
      <c r="AW748" s="34" t="s">
        <v>20</v>
      </c>
      <c r="AX748" s="34">
        <v>1.2</v>
      </c>
      <c r="AY748" s="34">
        <v>0.01</v>
      </c>
      <c r="AZ748" s="34">
        <v>0</v>
      </c>
      <c r="BA748" s="34">
        <v>43.5</v>
      </c>
      <c r="BB748" s="34">
        <v>-50.5</v>
      </c>
      <c r="BC748" s="34">
        <v>106</v>
      </c>
      <c r="BD748" s="34">
        <v>30</v>
      </c>
      <c r="BE748" s="155">
        <v>1.2E-2</v>
      </c>
      <c r="BF748" s="34">
        <v>13.2</v>
      </c>
      <c r="BG748" s="34">
        <v>3.4</v>
      </c>
      <c r="BH748" s="34">
        <v>1</v>
      </c>
      <c r="BI748" s="34">
        <v>1</v>
      </c>
      <c r="BJ748" s="34">
        <v>99</v>
      </c>
      <c r="BK748" s="34">
        <v>1</v>
      </c>
      <c r="BL748" s="34">
        <v>1</v>
      </c>
      <c r="BM748" s="34">
        <v>0.1</v>
      </c>
      <c r="BN748" s="34">
        <v>340</v>
      </c>
      <c r="BO748" s="34">
        <v>379</v>
      </c>
      <c r="BP748" s="34">
        <v>421</v>
      </c>
      <c r="BQ748" s="34">
        <v>457</v>
      </c>
      <c r="BR748" s="34">
        <v>0</v>
      </c>
      <c r="BS748" s="34">
        <v>1</v>
      </c>
      <c r="BT748" s="453"/>
      <c r="BU748" s="151">
        <v>0.77500000000000002</v>
      </c>
      <c r="BV748" s="151">
        <v>0.84</v>
      </c>
      <c r="BW748" s="151">
        <v>42.8</v>
      </c>
      <c r="BX748" s="151">
        <v>100</v>
      </c>
      <c r="BY748" s="151">
        <v>400</v>
      </c>
      <c r="BZ748" s="151">
        <v>572</v>
      </c>
      <c r="CA748" s="151">
        <v>0.3</v>
      </c>
      <c r="CB748" s="151">
        <v>1.5</v>
      </c>
      <c r="CC748" s="151">
        <v>-47</v>
      </c>
    </row>
    <row r="749" spans="1:81" x14ac:dyDescent="0.25">
      <c r="A749" s="44">
        <f t="shared" si="70"/>
        <v>2016</v>
      </c>
      <c r="B749" s="44" t="str">
        <f t="shared" si="70"/>
        <v>ABRIL</v>
      </c>
      <c r="C749" s="44">
        <v>12</v>
      </c>
      <c r="D749" s="44" t="str">
        <f t="shared" si="69"/>
        <v>ABRIL 2016 / 11</v>
      </c>
      <c r="E749" s="182">
        <v>11</v>
      </c>
      <c r="F749" s="190">
        <v>42418</v>
      </c>
      <c r="G749" s="183">
        <v>61087</v>
      </c>
      <c r="H749" s="157" t="s">
        <v>132</v>
      </c>
      <c r="I749" s="156">
        <v>0.78</v>
      </c>
      <c r="J749" s="157" t="s">
        <v>20</v>
      </c>
      <c r="K749" s="157">
        <v>0.5</v>
      </c>
      <c r="L749" s="157">
        <v>0</v>
      </c>
      <c r="M749" s="157">
        <v>0</v>
      </c>
      <c r="N749" s="157">
        <v>43.5</v>
      </c>
      <c r="O749" s="157">
        <v>-54</v>
      </c>
      <c r="P749" s="157">
        <v>107</v>
      </c>
      <c r="Q749" s="157">
        <v>30</v>
      </c>
      <c r="R749" s="160">
        <v>0</v>
      </c>
      <c r="S749" s="157">
        <v>12.1</v>
      </c>
      <c r="T749" s="157">
        <v>3.1</v>
      </c>
      <c r="U749" s="157">
        <v>1</v>
      </c>
      <c r="V749" s="157">
        <v>1</v>
      </c>
      <c r="W749" s="157">
        <v>100</v>
      </c>
      <c r="X749" s="157">
        <v>0</v>
      </c>
      <c r="Y749" s="157">
        <v>0</v>
      </c>
      <c r="Z749" s="157">
        <v>0.3</v>
      </c>
      <c r="AA749" s="157">
        <v>333</v>
      </c>
      <c r="AB749" s="157">
        <v>366</v>
      </c>
      <c r="AC749" s="157">
        <v>421</v>
      </c>
      <c r="AD749" s="157">
        <v>491</v>
      </c>
      <c r="AE749" s="157">
        <v>1.5</v>
      </c>
      <c r="AF749" s="157">
        <v>0</v>
      </c>
      <c r="AG749" s="450"/>
      <c r="AH749" s="158">
        <v>0.77500000000000002</v>
      </c>
      <c r="AI749" s="158">
        <v>0.84</v>
      </c>
      <c r="AJ749" s="158">
        <v>42.8</v>
      </c>
      <c r="AK749" s="158">
        <v>100</v>
      </c>
      <c r="AL749" s="158">
        <v>400</v>
      </c>
      <c r="AM749" s="158">
        <v>572</v>
      </c>
      <c r="AN749" s="158">
        <v>0.3</v>
      </c>
      <c r="AO749" s="158">
        <v>1.5</v>
      </c>
      <c r="AP749" s="158">
        <v>-47</v>
      </c>
      <c r="AQ749" s="235"/>
      <c r="AR749" s="178">
        <v>11</v>
      </c>
      <c r="AS749" s="185">
        <v>42474</v>
      </c>
      <c r="AT749" s="179">
        <v>62543</v>
      </c>
      <c r="AU749" s="34" t="s">
        <v>131</v>
      </c>
      <c r="AV749" s="153">
        <v>0.78220000000000001</v>
      </c>
      <c r="AW749" s="34" t="s">
        <v>20</v>
      </c>
      <c r="AX749" s="34">
        <v>1.2</v>
      </c>
      <c r="AY749" s="34">
        <v>0.01</v>
      </c>
      <c r="AZ749" s="34">
        <v>0</v>
      </c>
      <c r="BA749" s="34">
        <v>43.4</v>
      </c>
      <c r="BB749" s="34">
        <v>-50</v>
      </c>
      <c r="BC749" s="34">
        <v>108</v>
      </c>
      <c r="BD749" s="34">
        <v>30</v>
      </c>
      <c r="BE749" s="155">
        <v>1.2E-2</v>
      </c>
      <c r="BF749" s="34">
        <v>13.2</v>
      </c>
      <c r="BG749" s="34">
        <v>3.4</v>
      </c>
      <c r="BH749" s="34">
        <v>1</v>
      </c>
      <c r="BI749" s="34">
        <v>1</v>
      </c>
      <c r="BJ749" s="34">
        <v>99</v>
      </c>
      <c r="BK749" s="34">
        <v>1</v>
      </c>
      <c r="BL749" s="34">
        <v>1</v>
      </c>
      <c r="BM749" s="34">
        <v>0.2</v>
      </c>
      <c r="BN749" s="34">
        <v>343</v>
      </c>
      <c r="BO749" s="34">
        <v>381</v>
      </c>
      <c r="BP749" s="34">
        <v>423</v>
      </c>
      <c r="BQ749" s="34">
        <v>459</v>
      </c>
      <c r="BR749" s="34">
        <v>0</v>
      </c>
      <c r="BS749" s="34">
        <v>1</v>
      </c>
      <c r="BT749" s="453"/>
      <c r="BU749" s="151">
        <v>0.77500000000000002</v>
      </c>
      <c r="BV749" s="151">
        <v>0.84</v>
      </c>
      <c r="BW749" s="151">
        <v>42.8</v>
      </c>
      <c r="BX749" s="151">
        <v>100</v>
      </c>
      <c r="BY749" s="151">
        <v>400</v>
      </c>
      <c r="BZ749" s="151">
        <v>572</v>
      </c>
      <c r="CA749" s="151">
        <v>0.3</v>
      </c>
      <c r="CB749" s="151">
        <v>1.5</v>
      </c>
      <c r="CC749" s="151">
        <v>-47</v>
      </c>
    </row>
    <row r="750" spans="1:81" x14ac:dyDescent="0.25">
      <c r="A750" s="44">
        <f t="shared" si="70"/>
        <v>2016</v>
      </c>
      <c r="B750" s="44" t="str">
        <f t="shared" si="70"/>
        <v>ABRIL</v>
      </c>
      <c r="C750" s="44">
        <v>13</v>
      </c>
      <c r="D750" s="44" t="str">
        <f t="shared" si="69"/>
        <v>ABRIL 2016 / 12</v>
      </c>
      <c r="E750" s="182">
        <v>12</v>
      </c>
      <c r="F750" s="190">
        <v>42420</v>
      </c>
      <c r="G750" s="183">
        <v>61124</v>
      </c>
      <c r="H750" s="157" t="s">
        <v>130</v>
      </c>
      <c r="I750" s="156">
        <v>0.78</v>
      </c>
      <c r="J750" s="157" t="s">
        <v>20</v>
      </c>
      <c r="K750" s="157">
        <v>0.5</v>
      </c>
      <c r="L750" s="157">
        <v>0</v>
      </c>
      <c r="M750" s="157">
        <v>0</v>
      </c>
      <c r="N750" s="157">
        <v>43.5</v>
      </c>
      <c r="O750" s="157">
        <v>-54</v>
      </c>
      <c r="P750" s="157">
        <v>107</v>
      </c>
      <c r="Q750" s="157">
        <v>30</v>
      </c>
      <c r="R750" s="160">
        <v>0</v>
      </c>
      <c r="S750" s="157">
        <v>12.1</v>
      </c>
      <c r="T750" s="157">
        <v>3.1</v>
      </c>
      <c r="U750" s="157">
        <v>1</v>
      </c>
      <c r="V750" s="157">
        <v>1</v>
      </c>
      <c r="W750" s="157">
        <v>100</v>
      </c>
      <c r="X750" s="157">
        <v>0</v>
      </c>
      <c r="Y750" s="157">
        <v>0</v>
      </c>
      <c r="Z750" s="157">
        <v>0.3</v>
      </c>
      <c r="AA750" s="157">
        <v>334</v>
      </c>
      <c r="AB750" s="157">
        <v>366</v>
      </c>
      <c r="AC750" s="157">
        <v>421</v>
      </c>
      <c r="AD750" s="157">
        <v>490</v>
      </c>
      <c r="AE750" s="157">
        <v>1.5</v>
      </c>
      <c r="AF750" s="157">
        <v>0</v>
      </c>
      <c r="AG750" s="450"/>
      <c r="AH750" s="158">
        <v>0.77500000000000002</v>
      </c>
      <c r="AI750" s="158">
        <v>0.84</v>
      </c>
      <c r="AJ750" s="158">
        <v>42.8</v>
      </c>
      <c r="AK750" s="158">
        <v>100</v>
      </c>
      <c r="AL750" s="158">
        <v>400</v>
      </c>
      <c r="AM750" s="158">
        <v>572</v>
      </c>
      <c r="AN750" s="158">
        <v>0.3</v>
      </c>
      <c r="AO750" s="158">
        <v>1.5</v>
      </c>
      <c r="AP750" s="158">
        <v>-47</v>
      </c>
      <c r="AQ750" s="235"/>
      <c r="AR750" s="178">
        <v>12</v>
      </c>
      <c r="AS750" s="185">
        <v>42475</v>
      </c>
      <c r="AT750" s="179">
        <v>62578</v>
      </c>
      <c r="AU750" s="34" t="s">
        <v>156</v>
      </c>
      <c r="AV750" s="153">
        <v>0.78220000000000001</v>
      </c>
      <c r="AW750" s="34" t="s">
        <v>20</v>
      </c>
      <c r="AX750" s="34">
        <v>1.2</v>
      </c>
      <c r="AY750" s="34">
        <v>0.01</v>
      </c>
      <c r="AZ750" s="181">
        <v>0</v>
      </c>
      <c r="BA750" s="34">
        <v>43.4</v>
      </c>
      <c r="BB750" s="34">
        <v>-50</v>
      </c>
      <c r="BC750" s="34">
        <v>109</v>
      </c>
      <c r="BD750" s="34">
        <v>30</v>
      </c>
      <c r="BE750" s="155">
        <v>1.2E-2</v>
      </c>
      <c r="BF750" s="34">
        <v>13.2</v>
      </c>
      <c r="BG750" s="34">
        <v>3.4</v>
      </c>
      <c r="BH750" s="34">
        <v>1</v>
      </c>
      <c r="BI750" s="34">
        <v>1</v>
      </c>
      <c r="BJ750" s="34">
        <v>99</v>
      </c>
      <c r="BK750" s="34">
        <v>1</v>
      </c>
      <c r="BL750" s="34">
        <v>1</v>
      </c>
      <c r="BM750" s="34">
        <v>0.1</v>
      </c>
      <c r="BN750" s="34">
        <v>342</v>
      </c>
      <c r="BO750" s="34">
        <v>379</v>
      </c>
      <c r="BP750" s="34">
        <v>423</v>
      </c>
      <c r="BQ750" s="34">
        <v>457</v>
      </c>
      <c r="BR750" s="34">
        <v>0</v>
      </c>
      <c r="BS750" s="34">
        <v>1</v>
      </c>
      <c r="BT750" s="453"/>
      <c r="BU750" s="151">
        <v>0.77500000000000002</v>
      </c>
      <c r="BV750" s="151">
        <v>0.84</v>
      </c>
      <c r="BW750" s="151">
        <v>42.8</v>
      </c>
      <c r="BX750" s="151">
        <v>100</v>
      </c>
      <c r="BY750" s="151">
        <v>400</v>
      </c>
      <c r="BZ750" s="151">
        <v>572</v>
      </c>
      <c r="CA750" s="151">
        <v>0.3</v>
      </c>
      <c r="CB750" s="151">
        <v>1.5</v>
      </c>
      <c r="CC750" s="151">
        <v>-47</v>
      </c>
    </row>
    <row r="751" spans="1:81" x14ac:dyDescent="0.25">
      <c r="A751" s="44">
        <f t="shared" si="70"/>
        <v>2016</v>
      </c>
      <c r="B751" s="44" t="str">
        <f t="shared" si="70"/>
        <v>ABRIL</v>
      </c>
      <c r="C751" s="44">
        <v>14</v>
      </c>
      <c r="D751" s="44" t="str">
        <f t="shared" si="69"/>
        <v>ABRIL 2016 / 13</v>
      </c>
      <c r="E751" s="182">
        <v>13</v>
      </c>
      <c r="F751" s="190">
        <v>42422</v>
      </c>
      <c r="G751" s="183">
        <v>61169</v>
      </c>
      <c r="H751" s="157" t="s">
        <v>131</v>
      </c>
      <c r="I751" s="156">
        <v>0.78049999999999997</v>
      </c>
      <c r="J751" s="157" t="s">
        <v>20</v>
      </c>
      <c r="K751" s="157">
        <v>0.5</v>
      </c>
      <c r="L751" s="157">
        <v>0</v>
      </c>
      <c r="M751" s="157">
        <v>0</v>
      </c>
      <c r="N751" s="157">
        <v>43.5</v>
      </c>
      <c r="O751" s="157">
        <v>-53.5</v>
      </c>
      <c r="P751" s="157">
        <v>107</v>
      </c>
      <c r="Q751" s="157">
        <v>30</v>
      </c>
      <c r="R751" s="160">
        <v>0</v>
      </c>
      <c r="S751" s="157">
        <v>12.1</v>
      </c>
      <c r="T751" s="157">
        <v>3.1</v>
      </c>
      <c r="U751" s="157">
        <v>1</v>
      </c>
      <c r="V751" s="157">
        <v>1</v>
      </c>
      <c r="W751" s="157">
        <v>100</v>
      </c>
      <c r="X751" s="157">
        <v>0</v>
      </c>
      <c r="Y751" s="157">
        <v>0</v>
      </c>
      <c r="Z751" s="157">
        <v>0.3</v>
      </c>
      <c r="AA751" s="157">
        <v>333</v>
      </c>
      <c r="AB751" s="157">
        <v>368</v>
      </c>
      <c r="AC751" s="157">
        <v>425</v>
      </c>
      <c r="AD751" s="157">
        <v>492</v>
      </c>
      <c r="AE751" s="157">
        <v>1.5</v>
      </c>
      <c r="AF751" s="157">
        <v>0</v>
      </c>
      <c r="AG751" s="450"/>
      <c r="AH751" s="158">
        <v>0.77500000000000002</v>
      </c>
      <c r="AI751" s="158">
        <v>0.84</v>
      </c>
      <c r="AJ751" s="158">
        <v>42.8</v>
      </c>
      <c r="AK751" s="158">
        <v>100</v>
      </c>
      <c r="AL751" s="158">
        <v>400</v>
      </c>
      <c r="AM751" s="158">
        <v>572</v>
      </c>
      <c r="AN751" s="158">
        <v>0.3</v>
      </c>
      <c r="AO751" s="158">
        <v>1.5</v>
      </c>
      <c r="AP751" s="158">
        <v>-47</v>
      </c>
      <c r="AQ751" s="235"/>
      <c r="AR751" s="178">
        <v>13</v>
      </c>
      <c r="AS751" s="185">
        <v>42475</v>
      </c>
      <c r="AT751" s="179">
        <v>62558</v>
      </c>
      <c r="AU751" s="34" t="s">
        <v>132</v>
      </c>
      <c r="AV751" s="153">
        <v>0.78120000000000001</v>
      </c>
      <c r="AW751" s="34" t="s">
        <v>213</v>
      </c>
      <c r="AX751" s="34">
        <v>1.2</v>
      </c>
      <c r="AY751" s="34">
        <v>0.01</v>
      </c>
      <c r="AZ751" s="34">
        <v>0</v>
      </c>
      <c r="BA751" s="34">
        <v>43.5</v>
      </c>
      <c r="BB751" s="34">
        <v>-50.5</v>
      </c>
      <c r="BC751" s="34">
        <v>107</v>
      </c>
      <c r="BD751" s="34">
        <v>30</v>
      </c>
      <c r="BE751" s="155">
        <v>1.2E-2</v>
      </c>
      <c r="BF751" s="34">
        <v>13.2</v>
      </c>
      <c r="BG751" s="34">
        <v>3.4</v>
      </c>
      <c r="BH751" s="34">
        <v>1</v>
      </c>
      <c r="BI751" s="34">
        <v>1</v>
      </c>
      <c r="BJ751" s="34">
        <v>99</v>
      </c>
      <c r="BK751" s="34">
        <v>1</v>
      </c>
      <c r="BL751" s="34">
        <v>1</v>
      </c>
      <c r="BM751" s="34">
        <v>0.2</v>
      </c>
      <c r="BN751" s="34">
        <v>341</v>
      </c>
      <c r="BO751" s="34">
        <v>379</v>
      </c>
      <c r="BP751" s="34">
        <v>422</v>
      </c>
      <c r="BQ751" s="34">
        <v>458</v>
      </c>
      <c r="BR751" s="34">
        <v>0</v>
      </c>
      <c r="BS751" s="34">
        <v>1</v>
      </c>
      <c r="BT751" s="453"/>
      <c r="BU751" s="151">
        <v>0.77500000000000002</v>
      </c>
      <c r="BV751" s="151">
        <v>0.84</v>
      </c>
      <c r="BW751" s="151">
        <v>42.8</v>
      </c>
      <c r="BX751" s="151">
        <v>100</v>
      </c>
      <c r="BY751" s="151">
        <v>400</v>
      </c>
      <c r="BZ751" s="151">
        <v>572</v>
      </c>
      <c r="CA751" s="151">
        <v>0.3</v>
      </c>
      <c r="CB751" s="151">
        <v>1.5</v>
      </c>
      <c r="CC751" s="151">
        <v>-47</v>
      </c>
    </row>
    <row r="752" spans="1:81" x14ac:dyDescent="0.25">
      <c r="A752" s="44">
        <f t="shared" si="70"/>
        <v>2016</v>
      </c>
      <c r="B752" s="44" t="str">
        <f t="shared" si="70"/>
        <v>ABRIL</v>
      </c>
      <c r="C752" s="44">
        <v>15</v>
      </c>
      <c r="D752" s="44" t="str">
        <f t="shared" si="69"/>
        <v>ABRIL 2016 / 14</v>
      </c>
      <c r="E752" s="182">
        <v>14</v>
      </c>
      <c r="F752" s="190">
        <v>42423</v>
      </c>
      <c r="G752" s="183">
        <v>61178</v>
      </c>
      <c r="H752" s="157" t="s">
        <v>130</v>
      </c>
      <c r="I752" s="156">
        <v>0.78049999999999997</v>
      </c>
      <c r="J752" s="157" t="s">
        <v>20</v>
      </c>
      <c r="K752" s="157">
        <v>0.5</v>
      </c>
      <c r="L752" s="157">
        <v>0</v>
      </c>
      <c r="M752" s="157">
        <v>0</v>
      </c>
      <c r="N752" s="157">
        <v>43.5</v>
      </c>
      <c r="O752" s="157">
        <v>-53.5</v>
      </c>
      <c r="P752" s="157">
        <v>107</v>
      </c>
      <c r="Q752" s="157">
        <v>30</v>
      </c>
      <c r="R752" s="160">
        <v>0</v>
      </c>
      <c r="S752" s="157">
        <v>12.1</v>
      </c>
      <c r="T752" s="157">
        <v>3.2</v>
      </c>
      <c r="U752" s="157">
        <v>1</v>
      </c>
      <c r="V752" s="157">
        <v>1</v>
      </c>
      <c r="W752" s="157">
        <v>100</v>
      </c>
      <c r="X752" s="157">
        <v>0</v>
      </c>
      <c r="Y752" s="157">
        <v>0</v>
      </c>
      <c r="Z752" s="157">
        <v>0.3</v>
      </c>
      <c r="AA752" s="157">
        <v>334</v>
      </c>
      <c r="AB752" s="157">
        <v>368</v>
      </c>
      <c r="AC752" s="157">
        <v>424</v>
      </c>
      <c r="AD752" s="157">
        <v>492</v>
      </c>
      <c r="AE752" s="157">
        <v>1.5</v>
      </c>
      <c r="AF752" s="157">
        <v>0</v>
      </c>
      <c r="AG752" s="450"/>
      <c r="AH752" s="158">
        <v>0.77500000000000002</v>
      </c>
      <c r="AI752" s="158">
        <v>0.84</v>
      </c>
      <c r="AJ752" s="158">
        <v>42.8</v>
      </c>
      <c r="AK752" s="158">
        <v>100</v>
      </c>
      <c r="AL752" s="158">
        <v>400</v>
      </c>
      <c r="AM752" s="158">
        <v>572</v>
      </c>
      <c r="AN752" s="158">
        <v>0.3</v>
      </c>
      <c r="AO752" s="158">
        <v>1.5</v>
      </c>
      <c r="AP752" s="158">
        <v>-47</v>
      </c>
      <c r="AQ752" s="235"/>
      <c r="AR752" s="178">
        <v>14</v>
      </c>
      <c r="AS752" s="185">
        <v>42478</v>
      </c>
      <c r="AT752" s="179">
        <v>62611</v>
      </c>
      <c r="AU752" s="34" t="s">
        <v>132</v>
      </c>
      <c r="AV752" s="153">
        <v>0.78220000000000001</v>
      </c>
      <c r="AW752" s="34" t="s">
        <v>213</v>
      </c>
      <c r="AX752" s="34">
        <v>1.2</v>
      </c>
      <c r="AY752" s="34">
        <v>0.01</v>
      </c>
      <c r="AZ752" s="34">
        <v>0</v>
      </c>
      <c r="BA752" s="34">
        <v>43.5</v>
      </c>
      <c r="BB752" s="34">
        <v>-50</v>
      </c>
      <c r="BC752" s="34">
        <v>106</v>
      </c>
      <c r="BD752" s="34">
        <v>30</v>
      </c>
      <c r="BE752" s="155">
        <v>1.2E-2</v>
      </c>
      <c r="BF752" s="34">
        <v>13.2</v>
      </c>
      <c r="BG752" s="34">
        <v>3.4</v>
      </c>
      <c r="BH752" s="34">
        <v>1</v>
      </c>
      <c r="BI752" s="34">
        <v>1</v>
      </c>
      <c r="BJ752" s="34">
        <v>99</v>
      </c>
      <c r="BK752" s="34">
        <v>1</v>
      </c>
      <c r="BL752" s="34">
        <v>1</v>
      </c>
      <c r="BM752" s="34">
        <v>0.2</v>
      </c>
      <c r="BN752" s="34">
        <v>340</v>
      </c>
      <c r="BO752" s="34">
        <v>379</v>
      </c>
      <c r="BP752" s="34">
        <v>421</v>
      </c>
      <c r="BQ752" s="34">
        <v>459</v>
      </c>
      <c r="BR752" s="34">
        <v>0</v>
      </c>
      <c r="BS752" s="34">
        <v>1</v>
      </c>
      <c r="BT752" s="453"/>
      <c r="BU752" s="151">
        <v>0.77500000000000002</v>
      </c>
      <c r="BV752" s="151">
        <v>0.84</v>
      </c>
      <c r="BW752" s="151">
        <v>42.8</v>
      </c>
      <c r="BX752" s="151">
        <v>100</v>
      </c>
      <c r="BY752" s="151">
        <v>400</v>
      </c>
      <c r="BZ752" s="151">
        <v>572</v>
      </c>
      <c r="CA752" s="151">
        <v>0.3</v>
      </c>
      <c r="CB752" s="151">
        <v>1.5</v>
      </c>
      <c r="CC752" s="151">
        <v>-47</v>
      </c>
    </row>
    <row r="753" spans="1:81" x14ac:dyDescent="0.25">
      <c r="A753" s="44">
        <f t="shared" si="70"/>
        <v>2016</v>
      </c>
      <c r="B753" s="44" t="str">
        <f t="shared" si="70"/>
        <v>ABRIL</v>
      </c>
      <c r="C753" s="44">
        <v>16</v>
      </c>
      <c r="D753" s="44" t="str">
        <f t="shared" si="69"/>
        <v>ABRIL 2016 / 15</v>
      </c>
      <c r="E753" s="182">
        <v>15</v>
      </c>
      <c r="F753" s="190">
        <v>42426</v>
      </c>
      <c r="G753" s="183">
        <v>61284</v>
      </c>
      <c r="H753" s="157" t="s">
        <v>132</v>
      </c>
      <c r="I753" s="156">
        <v>0.77959999999999996</v>
      </c>
      <c r="J753" s="157" t="s">
        <v>20</v>
      </c>
      <c r="K753" s="157">
        <v>0.5</v>
      </c>
      <c r="L753" s="157">
        <v>0</v>
      </c>
      <c r="M753" s="157">
        <v>0</v>
      </c>
      <c r="N753" s="157">
        <v>43.5</v>
      </c>
      <c r="O753" s="157">
        <v>-54</v>
      </c>
      <c r="P753" s="157">
        <v>107</v>
      </c>
      <c r="Q753" s="157">
        <v>30</v>
      </c>
      <c r="R753" s="160">
        <v>0</v>
      </c>
      <c r="S753" s="157">
        <v>12.1</v>
      </c>
      <c r="T753" s="157">
        <v>3</v>
      </c>
      <c r="U753" s="157">
        <v>1</v>
      </c>
      <c r="V753" s="157">
        <v>1</v>
      </c>
      <c r="W753" s="157">
        <v>100</v>
      </c>
      <c r="X753" s="157">
        <v>0</v>
      </c>
      <c r="Y753" s="157">
        <v>0</v>
      </c>
      <c r="Z753" s="157">
        <v>0.3</v>
      </c>
      <c r="AA753" s="157">
        <v>335</v>
      </c>
      <c r="AB753" s="157">
        <v>363</v>
      </c>
      <c r="AC753" s="157">
        <v>419</v>
      </c>
      <c r="AD753" s="157">
        <v>490</v>
      </c>
      <c r="AE753" s="157">
        <v>1.5</v>
      </c>
      <c r="AF753" s="157">
        <v>0</v>
      </c>
      <c r="AG753" s="450"/>
      <c r="AH753" s="158">
        <v>0.77500000000000002</v>
      </c>
      <c r="AI753" s="158">
        <v>0.84</v>
      </c>
      <c r="AJ753" s="158">
        <v>42.8</v>
      </c>
      <c r="AK753" s="158">
        <v>100</v>
      </c>
      <c r="AL753" s="158">
        <v>400</v>
      </c>
      <c r="AM753" s="158">
        <v>572</v>
      </c>
      <c r="AN753" s="158">
        <v>0.3</v>
      </c>
      <c r="AO753" s="158">
        <v>1.5</v>
      </c>
      <c r="AP753" s="158">
        <v>-47</v>
      </c>
      <c r="AQ753" s="235"/>
      <c r="AR753" s="178">
        <v>15</v>
      </c>
      <c r="AS753" s="185">
        <v>42481</v>
      </c>
      <c r="AT753" s="179">
        <v>62683</v>
      </c>
      <c r="AU753" s="34" t="s">
        <v>132</v>
      </c>
      <c r="AV753" s="153">
        <v>0.78180000000000005</v>
      </c>
      <c r="AW753" s="34" t="s">
        <v>213</v>
      </c>
      <c r="AX753" s="34">
        <v>1.2</v>
      </c>
      <c r="AY753" s="34">
        <v>0.01</v>
      </c>
      <c r="AZ753" s="181">
        <v>0</v>
      </c>
      <c r="BA753" s="34">
        <v>43.5</v>
      </c>
      <c r="BB753" s="34">
        <v>-50</v>
      </c>
      <c r="BC753" s="34">
        <v>107</v>
      </c>
      <c r="BD753" s="34">
        <v>30</v>
      </c>
      <c r="BE753" s="155">
        <v>1.2E-2</v>
      </c>
      <c r="BF753" s="34">
        <v>13.2</v>
      </c>
      <c r="BG753" s="34">
        <v>3.5</v>
      </c>
      <c r="BH753" s="34">
        <v>1</v>
      </c>
      <c r="BI753" s="34">
        <v>1</v>
      </c>
      <c r="BJ753" s="34">
        <v>99</v>
      </c>
      <c r="BK753" s="34">
        <v>1</v>
      </c>
      <c r="BL753" s="34">
        <v>1</v>
      </c>
      <c r="BM753" s="34">
        <v>0.2</v>
      </c>
      <c r="BN753" s="34">
        <v>342</v>
      </c>
      <c r="BO753" s="34">
        <v>379</v>
      </c>
      <c r="BP753" s="34">
        <v>419</v>
      </c>
      <c r="BQ753" s="34">
        <v>457</v>
      </c>
      <c r="BR753" s="34">
        <v>0</v>
      </c>
      <c r="BS753" s="34">
        <v>1</v>
      </c>
      <c r="BT753" s="453"/>
      <c r="BU753" s="151">
        <v>0.77500000000000002</v>
      </c>
      <c r="BV753" s="151">
        <v>0.84</v>
      </c>
      <c r="BW753" s="151">
        <v>42.8</v>
      </c>
      <c r="BX753" s="151">
        <v>100</v>
      </c>
      <c r="BY753" s="151">
        <v>400</v>
      </c>
      <c r="BZ753" s="151">
        <v>572</v>
      </c>
      <c r="CA753" s="151">
        <v>0.3</v>
      </c>
      <c r="CB753" s="151">
        <v>1.5</v>
      </c>
      <c r="CC753" s="151">
        <v>-47</v>
      </c>
    </row>
    <row r="754" spans="1:81" x14ac:dyDescent="0.25">
      <c r="A754" s="44">
        <f t="shared" si="70"/>
        <v>2016</v>
      </c>
      <c r="B754" s="44" t="str">
        <f t="shared" si="70"/>
        <v>ABRIL</v>
      </c>
      <c r="C754" s="44">
        <v>17</v>
      </c>
      <c r="D754" s="44" t="str">
        <f t="shared" si="69"/>
        <v>ABRIL 2016 / 16</v>
      </c>
      <c r="E754" s="182">
        <v>16</v>
      </c>
      <c r="F754" s="190">
        <v>42427</v>
      </c>
      <c r="G754" s="183">
        <v>61299</v>
      </c>
      <c r="H754" s="157" t="s">
        <v>130</v>
      </c>
      <c r="I754" s="156">
        <v>0.77959999999999996</v>
      </c>
      <c r="J754" s="157" t="s">
        <v>20</v>
      </c>
      <c r="K754" s="157">
        <v>0.5</v>
      </c>
      <c r="L754" s="157">
        <v>0</v>
      </c>
      <c r="M754" s="157">
        <v>0</v>
      </c>
      <c r="N754" s="157">
        <v>43.5</v>
      </c>
      <c r="O754" s="157">
        <v>-54.5</v>
      </c>
      <c r="P754" s="157">
        <v>106</v>
      </c>
      <c r="Q754" s="157">
        <v>30</v>
      </c>
      <c r="R754" s="160">
        <v>0</v>
      </c>
      <c r="S754" s="157">
        <v>12.1</v>
      </c>
      <c r="T754" s="157">
        <v>3</v>
      </c>
      <c r="U754" s="157">
        <v>1</v>
      </c>
      <c r="V754" s="157">
        <v>1</v>
      </c>
      <c r="W754" s="157">
        <v>100</v>
      </c>
      <c r="X754" s="157">
        <v>0</v>
      </c>
      <c r="Y754" s="157">
        <v>0</v>
      </c>
      <c r="Z754" s="157">
        <v>0.3</v>
      </c>
      <c r="AA754" s="157">
        <v>334</v>
      </c>
      <c r="AB754" s="157">
        <v>364</v>
      </c>
      <c r="AC754" s="157">
        <v>418</v>
      </c>
      <c r="AD754" s="157">
        <v>491</v>
      </c>
      <c r="AE754" s="157">
        <v>1.5</v>
      </c>
      <c r="AF754" s="157">
        <v>0</v>
      </c>
      <c r="AG754" s="450"/>
      <c r="AH754" s="158">
        <v>0.77500000000000002</v>
      </c>
      <c r="AI754" s="158">
        <v>0.84</v>
      </c>
      <c r="AJ754" s="158">
        <v>42.8</v>
      </c>
      <c r="AK754" s="158">
        <v>100</v>
      </c>
      <c r="AL754" s="158">
        <v>400</v>
      </c>
      <c r="AM754" s="158">
        <v>572</v>
      </c>
      <c r="AN754" s="158">
        <v>0.3</v>
      </c>
      <c r="AO754" s="158">
        <v>1.5</v>
      </c>
      <c r="AP754" s="158">
        <v>-47</v>
      </c>
      <c r="AQ754" s="235"/>
      <c r="AR754" s="178">
        <v>16</v>
      </c>
      <c r="AS754" s="185">
        <v>42484</v>
      </c>
      <c r="AT754" s="179">
        <v>62752</v>
      </c>
      <c r="AU754" s="34" t="s">
        <v>132</v>
      </c>
      <c r="AV754" s="153">
        <v>0.78259999999999996</v>
      </c>
      <c r="AW754" s="34" t="s">
        <v>213</v>
      </c>
      <c r="AX754" s="34">
        <v>1.2</v>
      </c>
      <c r="AY754" s="34">
        <v>0.01</v>
      </c>
      <c r="AZ754" s="34">
        <v>0</v>
      </c>
      <c r="BA754" s="34">
        <v>43.5</v>
      </c>
      <c r="BB754" s="34">
        <v>-50</v>
      </c>
      <c r="BC754" s="34">
        <v>108</v>
      </c>
      <c r="BD754" s="34">
        <v>30</v>
      </c>
      <c r="BE754" s="155">
        <v>1.2E-2</v>
      </c>
      <c r="BF754" s="34">
        <v>13.2</v>
      </c>
      <c r="BG754" s="34">
        <v>3.5</v>
      </c>
      <c r="BH754" s="34">
        <v>1</v>
      </c>
      <c r="BI754" s="34">
        <v>1</v>
      </c>
      <c r="BJ754" s="34">
        <v>99</v>
      </c>
      <c r="BK754" s="34">
        <v>1</v>
      </c>
      <c r="BL754" s="34">
        <v>1</v>
      </c>
      <c r="BM754" s="34">
        <v>0.2</v>
      </c>
      <c r="BN754" s="34">
        <v>338</v>
      </c>
      <c r="BO754" s="34">
        <v>379</v>
      </c>
      <c r="BP754" s="34">
        <v>419</v>
      </c>
      <c r="BQ754" s="34">
        <v>457</v>
      </c>
      <c r="BR754" s="34">
        <v>0</v>
      </c>
      <c r="BS754" s="34">
        <v>1</v>
      </c>
      <c r="BT754" s="453"/>
      <c r="BU754" s="151">
        <v>0.77500000000000002</v>
      </c>
      <c r="BV754" s="151">
        <v>0.84</v>
      </c>
      <c r="BW754" s="151">
        <v>42.8</v>
      </c>
      <c r="BX754" s="151">
        <v>100</v>
      </c>
      <c r="BY754" s="151">
        <v>400</v>
      </c>
      <c r="BZ754" s="151">
        <v>572</v>
      </c>
      <c r="CA754" s="151">
        <v>0.3</v>
      </c>
      <c r="CB754" s="151">
        <v>1.5</v>
      </c>
      <c r="CC754" s="151">
        <v>-47</v>
      </c>
    </row>
    <row r="755" spans="1:81" x14ac:dyDescent="0.25">
      <c r="A755" s="44">
        <f t="shared" si="70"/>
        <v>2016</v>
      </c>
      <c r="B755" s="44" t="str">
        <f t="shared" si="70"/>
        <v>ABRIL</v>
      </c>
      <c r="C755" s="44">
        <v>18</v>
      </c>
      <c r="D755" s="44" t="str">
        <f t="shared" si="69"/>
        <v>ABRIL 2016 / 17</v>
      </c>
      <c r="E755" s="182">
        <v>17</v>
      </c>
      <c r="F755" s="190">
        <v>42428</v>
      </c>
      <c r="G755" s="183">
        <v>61304</v>
      </c>
      <c r="H755" s="157" t="s">
        <v>131</v>
      </c>
      <c r="I755" s="156">
        <v>0.78</v>
      </c>
      <c r="J755" s="157" t="s">
        <v>20</v>
      </c>
      <c r="K755" s="157">
        <v>0.5</v>
      </c>
      <c r="L755" s="157">
        <v>0</v>
      </c>
      <c r="M755" s="157">
        <v>0</v>
      </c>
      <c r="N755" s="157">
        <v>43.5</v>
      </c>
      <c r="O755" s="157">
        <v>-53.5</v>
      </c>
      <c r="P755" s="157">
        <v>108</v>
      </c>
      <c r="Q755" s="157">
        <v>30</v>
      </c>
      <c r="R755" s="160">
        <v>0</v>
      </c>
      <c r="S755" s="157">
        <v>12.1</v>
      </c>
      <c r="T755" s="157">
        <v>3.1</v>
      </c>
      <c r="U755" s="157">
        <v>1</v>
      </c>
      <c r="V755" s="157">
        <v>1</v>
      </c>
      <c r="W755" s="157">
        <v>100</v>
      </c>
      <c r="X755" s="157">
        <v>0</v>
      </c>
      <c r="Y755" s="157">
        <v>0</v>
      </c>
      <c r="Z755" s="157">
        <v>0.3</v>
      </c>
      <c r="AA755" s="157">
        <v>334</v>
      </c>
      <c r="AB755" s="157">
        <v>368</v>
      </c>
      <c r="AC755" s="157">
        <v>424</v>
      </c>
      <c r="AD755" s="157">
        <v>493</v>
      </c>
      <c r="AE755" s="157">
        <v>1.5</v>
      </c>
      <c r="AF755" s="157">
        <v>0</v>
      </c>
      <c r="AG755" s="450"/>
      <c r="AH755" s="158">
        <v>0.77500000000000002</v>
      </c>
      <c r="AI755" s="158">
        <v>0.84</v>
      </c>
      <c r="AJ755" s="158">
        <v>42.8</v>
      </c>
      <c r="AK755" s="158">
        <v>100</v>
      </c>
      <c r="AL755" s="158">
        <v>400</v>
      </c>
      <c r="AM755" s="158">
        <v>572</v>
      </c>
      <c r="AN755" s="158">
        <v>0.3</v>
      </c>
      <c r="AO755" s="158">
        <v>1.5</v>
      </c>
      <c r="AP755" s="158">
        <v>-47</v>
      </c>
      <c r="AQ755" s="235"/>
      <c r="AR755" s="178">
        <v>17</v>
      </c>
      <c r="AS755" s="185">
        <v>42485</v>
      </c>
      <c r="AT755" s="179">
        <v>62769</v>
      </c>
      <c r="AU755" s="34" t="s">
        <v>156</v>
      </c>
      <c r="AV755" s="153">
        <v>0.78129999999999999</v>
      </c>
      <c r="AW755" s="34" t="s">
        <v>213</v>
      </c>
      <c r="AX755" s="34">
        <v>1.3</v>
      </c>
      <c r="AY755" s="34">
        <v>0.01</v>
      </c>
      <c r="AZ755" s="34">
        <v>0</v>
      </c>
      <c r="BA755" s="34">
        <v>43.5</v>
      </c>
      <c r="BB755" s="34">
        <v>-48</v>
      </c>
      <c r="BC755" s="34">
        <v>111</v>
      </c>
      <c r="BD755" s="34">
        <v>30</v>
      </c>
      <c r="BE755" s="155">
        <v>1.2E-2</v>
      </c>
      <c r="BF755" s="34">
        <v>13.2</v>
      </c>
      <c r="BG755" s="34">
        <v>3.6</v>
      </c>
      <c r="BH755" s="34">
        <v>1</v>
      </c>
      <c r="BI755" s="34">
        <v>1</v>
      </c>
      <c r="BJ755" s="34">
        <v>99</v>
      </c>
      <c r="BK755" s="34">
        <v>1</v>
      </c>
      <c r="BL755" s="34">
        <v>1</v>
      </c>
      <c r="BM755" s="34">
        <v>0.3</v>
      </c>
      <c r="BN755" s="34">
        <v>347</v>
      </c>
      <c r="BO755" s="34">
        <v>383</v>
      </c>
      <c r="BP755" s="34">
        <v>424</v>
      </c>
      <c r="BQ755" s="34">
        <v>459</v>
      </c>
      <c r="BR755" s="34">
        <v>0</v>
      </c>
      <c r="BS755" s="34">
        <v>1</v>
      </c>
      <c r="BT755" s="453"/>
      <c r="BU755" s="151">
        <v>0.77500000000000002</v>
      </c>
      <c r="BV755" s="151">
        <v>0.84</v>
      </c>
      <c r="BW755" s="151">
        <v>42.8</v>
      </c>
      <c r="BX755" s="151">
        <v>100</v>
      </c>
      <c r="BY755" s="151">
        <v>400</v>
      </c>
      <c r="BZ755" s="151">
        <v>572</v>
      </c>
      <c r="CA755" s="151">
        <v>0.3</v>
      </c>
      <c r="CB755" s="151">
        <v>1.5</v>
      </c>
      <c r="CC755" s="151">
        <v>-47</v>
      </c>
    </row>
    <row r="756" spans="1:81" x14ac:dyDescent="0.25">
      <c r="A756" s="44">
        <f t="shared" si="70"/>
        <v>2016</v>
      </c>
      <c r="B756" s="44" t="str">
        <f t="shared" si="70"/>
        <v>ABRIL</v>
      </c>
      <c r="C756" s="44">
        <v>19</v>
      </c>
      <c r="D756" s="44" t="str">
        <f t="shared" si="69"/>
        <v>ABRIL 2016 / 18</v>
      </c>
      <c r="E756" s="182">
        <v>18</v>
      </c>
      <c r="F756" s="190">
        <v>42429</v>
      </c>
      <c r="G756" s="183">
        <v>61318</v>
      </c>
      <c r="H756" s="157" t="s">
        <v>130</v>
      </c>
      <c r="I756" s="156">
        <v>0.78</v>
      </c>
      <c r="J756" s="157" t="s">
        <v>20</v>
      </c>
      <c r="K756" s="157">
        <v>0.5</v>
      </c>
      <c r="L756" s="157">
        <v>0</v>
      </c>
      <c r="M756" s="157">
        <v>0</v>
      </c>
      <c r="N756" s="157">
        <v>43.5</v>
      </c>
      <c r="O756" s="157">
        <v>-54.5</v>
      </c>
      <c r="P756" s="157">
        <v>107</v>
      </c>
      <c r="Q756" s="157">
        <v>30</v>
      </c>
      <c r="R756" s="160">
        <v>0</v>
      </c>
      <c r="S756" s="157">
        <v>12.1</v>
      </c>
      <c r="T756" s="157">
        <v>3</v>
      </c>
      <c r="U756" s="157">
        <v>1</v>
      </c>
      <c r="V756" s="157">
        <v>1</v>
      </c>
      <c r="W756" s="157">
        <v>100</v>
      </c>
      <c r="X756" s="157">
        <v>0</v>
      </c>
      <c r="Y756" s="157">
        <v>0</v>
      </c>
      <c r="Z756" s="157">
        <v>0.3</v>
      </c>
      <c r="AA756" s="157">
        <v>334</v>
      </c>
      <c r="AB756" s="157">
        <v>366</v>
      </c>
      <c r="AC756" s="157">
        <v>420</v>
      </c>
      <c r="AD756" s="157">
        <v>491</v>
      </c>
      <c r="AE756" s="157">
        <v>1.5</v>
      </c>
      <c r="AF756" s="157">
        <v>0</v>
      </c>
      <c r="AG756" s="450"/>
      <c r="AH756" s="158">
        <v>0.77500000000000002</v>
      </c>
      <c r="AI756" s="158">
        <v>0.84</v>
      </c>
      <c r="AJ756" s="158">
        <v>42.8</v>
      </c>
      <c r="AK756" s="158">
        <v>100</v>
      </c>
      <c r="AL756" s="158">
        <v>400</v>
      </c>
      <c r="AM756" s="158">
        <v>572</v>
      </c>
      <c r="AN756" s="158">
        <v>0.3</v>
      </c>
      <c r="AO756" s="158">
        <v>1.5</v>
      </c>
      <c r="AP756" s="158">
        <v>-47</v>
      </c>
      <c r="AQ756" s="235"/>
      <c r="AR756" s="178">
        <v>18</v>
      </c>
      <c r="AS756" s="185">
        <v>42486</v>
      </c>
      <c r="AT756" s="179">
        <v>62790</v>
      </c>
      <c r="AU756" s="34" t="s">
        <v>132</v>
      </c>
      <c r="AV756" s="153">
        <v>0.78220000000000001</v>
      </c>
      <c r="AW756" s="34" t="s">
        <v>213</v>
      </c>
      <c r="AX756" s="34">
        <v>1.3</v>
      </c>
      <c r="AY756" s="34">
        <v>0.01</v>
      </c>
      <c r="AZ756" s="181">
        <v>0</v>
      </c>
      <c r="BA756" s="34">
        <v>43.5</v>
      </c>
      <c r="BB756" s="34">
        <v>-50</v>
      </c>
      <c r="BC756" s="34">
        <v>109</v>
      </c>
      <c r="BD756" s="34">
        <v>30</v>
      </c>
      <c r="BE756" s="155">
        <v>1.2E-2</v>
      </c>
      <c r="BF756" s="34">
        <v>13.2</v>
      </c>
      <c r="BG756" s="34">
        <v>3.5</v>
      </c>
      <c r="BH756" s="34">
        <v>1</v>
      </c>
      <c r="BI756" s="34">
        <v>1</v>
      </c>
      <c r="BJ756" s="34">
        <v>99</v>
      </c>
      <c r="BK756" s="34">
        <v>1</v>
      </c>
      <c r="BL756" s="34">
        <v>1</v>
      </c>
      <c r="BM756" s="34">
        <v>0.3</v>
      </c>
      <c r="BN756" s="34">
        <v>342</v>
      </c>
      <c r="BO756" s="34">
        <v>381</v>
      </c>
      <c r="BP756" s="34">
        <v>421</v>
      </c>
      <c r="BQ756" s="34">
        <v>459</v>
      </c>
      <c r="BR756" s="34">
        <v>0</v>
      </c>
      <c r="BS756" s="34">
        <v>1</v>
      </c>
      <c r="BT756" s="453"/>
      <c r="BU756" s="151">
        <v>0.77500000000000002</v>
      </c>
      <c r="BV756" s="151">
        <v>0.84</v>
      </c>
      <c r="BW756" s="151">
        <v>42.8</v>
      </c>
      <c r="BX756" s="151">
        <v>100</v>
      </c>
      <c r="BY756" s="151">
        <v>400</v>
      </c>
      <c r="BZ756" s="151">
        <v>572</v>
      </c>
      <c r="CA756" s="151">
        <v>0.3</v>
      </c>
      <c r="CB756" s="151">
        <v>1.5</v>
      </c>
      <c r="CC756" s="151">
        <v>-47</v>
      </c>
    </row>
    <row r="757" spans="1:81" x14ac:dyDescent="0.25">
      <c r="A757" s="44">
        <f t="shared" si="70"/>
        <v>2016</v>
      </c>
      <c r="B757" s="44" t="str">
        <f t="shared" si="70"/>
        <v>ABRIL</v>
      </c>
      <c r="C757" s="44">
        <v>20</v>
      </c>
      <c r="D757" s="44" t="str">
        <f t="shared" si="69"/>
        <v>ABRIL 2016 / 19</v>
      </c>
      <c r="E757" s="152"/>
      <c r="F757" s="189"/>
      <c r="G757" s="152"/>
      <c r="H757" s="152"/>
      <c r="I757" s="152"/>
      <c r="J757" s="152"/>
      <c r="K757" s="152"/>
      <c r="L757" s="152"/>
      <c r="M757" s="152"/>
      <c r="N757" s="152"/>
      <c r="O757" s="152"/>
      <c r="P757" s="152"/>
      <c r="Q757" s="152"/>
      <c r="R757" s="152"/>
      <c r="S757" s="152"/>
      <c r="T757" s="152"/>
      <c r="U757" s="152"/>
      <c r="V757" s="152"/>
      <c r="W757" s="152"/>
      <c r="X757" s="152"/>
      <c r="Y757" s="152"/>
      <c r="Z757" s="152"/>
      <c r="AA757" s="152"/>
      <c r="AB757" s="152"/>
      <c r="AC757" s="152"/>
      <c r="AD757" s="152"/>
      <c r="AE757" s="152"/>
      <c r="AF757" s="152"/>
      <c r="AG757" s="452"/>
      <c r="AH757" s="152"/>
      <c r="AI757" s="152"/>
      <c r="AJ757" s="152"/>
      <c r="AK757" s="152"/>
      <c r="AL757" s="152"/>
      <c r="AM757" s="152"/>
      <c r="AN757" s="152"/>
      <c r="AO757" s="152"/>
      <c r="AP757" s="152"/>
      <c r="AQ757" s="235"/>
      <c r="AR757" s="178">
        <v>19</v>
      </c>
      <c r="AS757" s="185">
        <v>42487</v>
      </c>
      <c r="AT757" s="179">
        <v>62809</v>
      </c>
      <c r="AU757" s="34" t="s">
        <v>131</v>
      </c>
      <c r="AV757" s="153">
        <v>0.78049999999999997</v>
      </c>
      <c r="AW757" s="34" t="s">
        <v>213</v>
      </c>
      <c r="AX757" s="34">
        <v>1.2</v>
      </c>
      <c r="AY757" s="34">
        <v>0.01</v>
      </c>
      <c r="AZ757" s="34">
        <v>0</v>
      </c>
      <c r="BA757" s="34">
        <v>43.5</v>
      </c>
      <c r="BB757" s="34">
        <v>-50.5</v>
      </c>
      <c r="BC757" s="34">
        <v>105</v>
      </c>
      <c r="BD757" s="34">
        <v>30</v>
      </c>
      <c r="BE757" s="155">
        <v>1.2E-2</v>
      </c>
      <c r="BF757" s="34">
        <v>13.2</v>
      </c>
      <c r="BG757" s="34">
        <v>3.4</v>
      </c>
      <c r="BH757" s="34">
        <v>1</v>
      </c>
      <c r="BI757" s="34">
        <v>1</v>
      </c>
      <c r="BJ757" s="34">
        <v>99</v>
      </c>
      <c r="BK757" s="34">
        <v>1</v>
      </c>
      <c r="BL757" s="34">
        <v>1</v>
      </c>
      <c r="BM757" s="34">
        <v>0.2</v>
      </c>
      <c r="BN757" s="34">
        <v>343</v>
      </c>
      <c r="BO757" s="34">
        <v>379</v>
      </c>
      <c r="BP757" s="34">
        <v>415</v>
      </c>
      <c r="BQ757" s="34">
        <v>451</v>
      </c>
      <c r="BR757" s="34">
        <v>0</v>
      </c>
      <c r="BS757" s="34">
        <v>1</v>
      </c>
      <c r="BT757" s="453"/>
      <c r="BU757" s="151">
        <v>0.77500000000000002</v>
      </c>
      <c r="BV757" s="151">
        <v>0.84</v>
      </c>
      <c r="BW757" s="151">
        <v>42.8</v>
      </c>
      <c r="BX757" s="151">
        <v>100</v>
      </c>
      <c r="BY757" s="151">
        <v>400</v>
      </c>
      <c r="BZ757" s="151">
        <v>572</v>
      </c>
      <c r="CA757" s="151">
        <v>0.3</v>
      </c>
      <c r="CB757" s="151">
        <v>1.5</v>
      </c>
      <c r="CC757" s="151">
        <v>-47</v>
      </c>
    </row>
    <row r="758" spans="1:81" x14ac:dyDescent="0.25">
      <c r="A758" s="44">
        <f t="shared" si="70"/>
        <v>2016</v>
      </c>
      <c r="B758" s="44" t="str">
        <f t="shared" si="70"/>
        <v>ABRIL</v>
      </c>
      <c r="C758" s="44">
        <v>21</v>
      </c>
      <c r="D758" s="44" t="str">
        <f t="shared" si="69"/>
        <v>ABRIL 2016 / 20</v>
      </c>
      <c r="E758" s="152"/>
      <c r="F758" s="189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2"/>
      <c r="AA758" s="152"/>
      <c r="AB758" s="152"/>
      <c r="AC758" s="152"/>
      <c r="AD758" s="152"/>
      <c r="AE758" s="152"/>
      <c r="AF758" s="152"/>
      <c r="AG758" s="452"/>
      <c r="AH758" s="152"/>
      <c r="AI758" s="152"/>
      <c r="AJ758" s="152"/>
      <c r="AK758" s="152"/>
      <c r="AL758" s="152"/>
      <c r="AM758" s="152"/>
      <c r="AN758" s="152"/>
      <c r="AO758" s="152"/>
      <c r="AP758" s="152"/>
      <c r="AQ758" s="235"/>
      <c r="AR758" s="178">
        <v>20</v>
      </c>
      <c r="AS758" s="185">
        <v>42488</v>
      </c>
      <c r="AT758" s="179">
        <v>62838</v>
      </c>
      <c r="AU758" s="34" t="s">
        <v>132</v>
      </c>
      <c r="AV758" s="153">
        <v>0.77959999999999996</v>
      </c>
      <c r="AW758" s="34" t="s">
        <v>213</v>
      </c>
      <c r="AX758" s="34">
        <v>1.2</v>
      </c>
      <c r="AY758" s="34">
        <v>0.01</v>
      </c>
      <c r="AZ758" s="34">
        <v>0</v>
      </c>
      <c r="BA758" s="34">
        <v>43.5</v>
      </c>
      <c r="BB758" s="34">
        <v>-51</v>
      </c>
      <c r="BC758" s="34">
        <v>109</v>
      </c>
      <c r="BD758" s="34">
        <v>30</v>
      </c>
      <c r="BE758" s="155">
        <v>1.2E-2</v>
      </c>
      <c r="BF758" s="34">
        <v>13.2</v>
      </c>
      <c r="BG758" s="34">
        <v>3.4</v>
      </c>
      <c r="BH758" s="34">
        <v>1</v>
      </c>
      <c r="BI758" s="34">
        <v>1</v>
      </c>
      <c r="BJ758" s="34">
        <v>99</v>
      </c>
      <c r="BK758" s="34">
        <v>1</v>
      </c>
      <c r="BL758" s="34">
        <v>1</v>
      </c>
      <c r="BM758" s="34">
        <v>0.2</v>
      </c>
      <c r="BN758" s="34">
        <v>340</v>
      </c>
      <c r="BO758" s="34">
        <v>376</v>
      </c>
      <c r="BP758" s="34">
        <v>414</v>
      </c>
      <c r="BQ758" s="34">
        <v>451</v>
      </c>
      <c r="BR758" s="34">
        <v>0</v>
      </c>
      <c r="BS758" s="34">
        <v>1</v>
      </c>
      <c r="BT758" s="453"/>
      <c r="BU758" s="151">
        <v>0.77500000000000002</v>
      </c>
      <c r="BV758" s="151">
        <v>0.84</v>
      </c>
      <c r="BW758" s="151">
        <v>42.8</v>
      </c>
      <c r="BX758" s="151">
        <v>100</v>
      </c>
      <c r="BY758" s="151">
        <v>400</v>
      </c>
      <c r="BZ758" s="151">
        <v>572</v>
      </c>
      <c r="CA758" s="151">
        <v>0.3</v>
      </c>
      <c r="CB758" s="151">
        <v>1.5</v>
      </c>
      <c r="CC758" s="151">
        <v>-47</v>
      </c>
    </row>
    <row r="759" spans="1:81" x14ac:dyDescent="0.25">
      <c r="A759" s="44">
        <f t="shared" si="70"/>
        <v>2016</v>
      </c>
      <c r="B759" s="44" t="str">
        <f t="shared" si="70"/>
        <v>ABRIL</v>
      </c>
      <c r="C759" s="44">
        <v>22</v>
      </c>
      <c r="D759" s="44" t="str">
        <f t="shared" si="69"/>
        <v>ABRIL 2016 / 21</v>
      </c>
      <c r="E759" s="152"/>
      <c r="F759" s="189"/>
      <c r="G759" s="152"/>
      <c r="H759" s="152"/>
      <c r="I759" s="152"/>
      <c r="J759" s="152"/>
      <c r="K759" s="152"/>
      <c r="L759" s="152"/>
      <c r="M759" s="152"/>
      <c r="N759" s="152"/>
      <c r="O759" s="152"/>
      <c r="P759" s="152"/>
      <c r="Q759" s="152"/>
      <c r="R759" s="152"/>
      <c r="S759" s="152"/>
      <c r="T759" s="152"/>
      <c r="U759" s="152"/>
      <c r="V759" s="152"/>
      <c r="W759" s="152"/>
      <c r="X759" s="152"/>
      <c r="Y759" s="152"/>
      <c r="Z759" s="152"/>
      <c r="AA759" s="152"/>
      <c r="AB759" s="152"/>
      <c r="AC759" s="152"/>
      <c r="AD759" s="152"/>
      <c r="AE759" s="152"/>
      <c r="AF759" s="152"/>
      <c r="AG759" s="452"/>
      <c r="AH759" s="152"/>
      <c r="AI759" s="152"/>
      <c r="AJ759" s="152"/>
      <c r="AK759" s="152"/>
      <c r="AL759" s="152"/>
      <c r="AM759" s="152"/>
      <c r="AN759" s="152"/>
      <c r="AO759" s="152"/>
      <c r="AP759" s="152"/>
      <c r="AQ759" s="235"/>
      <c r="AR759" s="178">
        <v>21</v>
      </c>
      <c r="AS759" s="185">
        <v>42489</v>
      </c>
      <c r="AT759" s="179">
        <v>63016</v>
      </c>
      <c r="AU759" s="34" t="s">
        <v>156</v>
      </c>
      <c r="AV759" s="153">
        <v>0.77829999999999999</v>
      </c>
      <c r="AW759" s="34" t="s">
        <v>213</v>
      </c>
      <c r="AX759" s="34">
        <v>1.2</v>
      </c>
      <c r="AY759" s="34">
        <v>0.01</v>
      </c>
      <c r="AZ759" s="181">
        <v>0</v>
      </c>
      <c r="BA759" s="34">
        <v>43.5</v>
      </c>
      <c r="BB759" s="34">
        <v>-52</v>
      </c>
      <c r="BC759" s="34">
        <v>104</v>
      </c>
      <c r="BD759" s="34">
        <v>30</v>
      </c>
      <c r="BE759" s="155">
        <v>1.2E-2</v>
      </c>
      <c r="BF759" s="34">
        <v>15</v>
      </c>
      <c r="BG759" s="34">
        <v>3.3</v>
      </c>
      <c r="BH759" s="34">
        <v>1</v>
      </c>
      <c r="BI759" s="34">
        <v>1</v>
      </c>
      <c r="BJ759" s="34">
        <v>99</v>
      </c>
      <c r="BK759" s="34">
        <v>1</v>
      </c>
      <c r="BL759" s="34">
        <v>1</v>
      </c>
      <c r="BM759" s="34">
        <v>0.2</v>
      </c>
      <c r="BN759" s="34">
        <v>340</v>
      </c>
      <c r="BO759" s="34">
        <v>375</v>
      </c>
      <c r="BP759" s="34">
        <v>412</v>
      </c>
      <c r="BQ759" s="34">
        <v>449</v>
      </c>
      <c r="BR759" s="34">
        <v>0</v>
      </c>
      <c r="BS759" s="34">
        <v>1</v>
      </c>
      <c r="BT759" s="453"/>
      <c r="BU759" s="151">
        <v>0.77500000000000002</v>
      </c>
      <c r="BV759" s="151">
        <v>0.84</v>
      </c>
      <c r="BW759" s="151">
        <v>42.8</v>
      </c>
      <c r="BX759" s="151">
        <v>100</v>
      </c>
      <c r="BY759" s="151">
        <v>400</v>
      </c>
      <c r="BZ759" s="151">
        <v>572</v>
      </c>
      <c r="CA759" s="151">
        <v>0.3</v>
      </c>
      <c r="CB759" s="151">
        <v>1.5</v>
      </c>
      <c r="CC759" s="151">
        <v>-47</v>
      </c>
    </row>
    <row r="760" spans="1:81" x14ac:dyDescent="0.25">
      <c r="A760" s="44">
        <f t="shared" si="70"/>
        <v>2016</v>
      </c>
      <c r="B760" s="44" t="str">
        <f t="shared" si="70"/>
        <v>ABRIL</v>
      </c>
      <c r="C760" s="44">
        <v>23</v>
      </c>
      <c r="D760" s="44" t="str">
        <f t="shared" si="69"/>
        <v>ABRIL 2016 / 22</v>
      </c>
      <c r="E760" s="152"/>
      <c r="F760" s="189"/>
      <c r="G760" s="152"/>
      <c r="H760" s="152"/>
      <c r="I760" s="152"/>
      <c r="J760" s="152"/>
      <c r="K760" s="152"/>
      <c r="L760" s="152"/>
      <c r="M760" s="152"/>
      <c r="N760" s="152"/>
      <c r="O760" s="152"/>
      <c r="P760" s="152"/>
      <c r="Q760" s="152"/>
      <c r="R760" s="152"/>
      <c r="S760" s="152"/>
      <c r="T760" s="152"/>
      <c r="U760" s="152"/>
      <c r="V760" s="152"/>
      <c r="W760" s="152"/>
      <c r="X760" s="152"/>
      <c r="Y760" s="152"/>
      <c r="Z760" s="152"/>
      <c r="AA760" s="152"/>
      <c r="AB760" s="152"/>
      <c r="AC760" s="152"/>
      <c r="AD760" s="152"/>
      <c r="AE760" s="152"/>
      <c r="AF760" s="152"/>
      <c r="AG760" s="452"/>
      <c r="AH760" s="152"/>
      <c r="AI760" s="152"/>
      <c r="AJ760" s="152"/>
      <c r="AK760" s="152"/>
      <c r="AL760" s="152"/>
      <c r="AM760" s="152"/>
      <c r="AN760" s="152"/>
      <c r="AO760" s="152"/>
      <c r="AP760" s="152"/>
      <c r="AQ760" s="235"/>
      <c r="AR760" s="178">
        <v>22</v>
      </c>
      <c r="AS760" s="185">
        <v>42490</v>
      </c>
      <c r="AT760" s="179">
        <v>63037</v>
      </c>
      <c r="AU760" s="34" t="s">
        <v>132</v>
      </c>
      <c r="AV760" s="153">
        <v>0.77829999999999999</v>
      </c>
      <c r="AW760" s="34" t="s">
        <v>213</v>
      </c>
      <c r="AX760" s="34">
        <v>1.2</v>
      </c>
      <c r="AY760" s="34">
        <v>0.01</v>
      </c>
      <c r="AZ760" s="34">
        <v>0</v>
      </c>
      <c r="BA760" s="34">
        <v>43.5</v>
      </c>
      <c r="BB760" s="34">
        <v>-52</v>
      </c>
      <c r="BC760" s="34">
        <v>108</v>
      </c>
      <c r="BD760" s="34">
        <v>30</v>
      </c>
      <c r="BE760" s="155">
        <v>1.2E-2</v>
      </c>
      <c r="BF760" s="34">
        <v>15</v>
      </c>
      <c r="BG760" s="34">
        <v>3.2</v>
      </c>
      <c r="BH760" s="34">
        <v>1</v>
      </c>
      <c r="BI760" s="34">
        <v>1</v>
      </c>
      <c r="BJ760" s="34">
        <v>99</v>
      </c>
      <c r="BK760" s="34">
        <v>1</v>
      </c>
      <c r="BL760" s="34">
        <v>1</v>
      </c>
      <c r="BM760" s="34">
        <v>0.2</v>
      </c>
      <c r="BN760" s="34">
        <v>340</v>
      </c>
      <c r="BO760" s="34">
        <v>374</v>
      </c>
      <c r="BP760" s="34">
        <v>412</v>
      </c>
      <c r="BQ760" s="34">
        <v>448</v>
      </c>
      <c r="BR760" s="34">
        <v>0</v>
      </c>
      <c r="BS760" s="34">
        <v>1</v>
      </c>
      <c r="BT760" s="453"/>
      <c r="BU760" s="151">
        <v>0.77500000000000002</v>
      </c>
      <c r="BV760" s="151">
        <v>0.84</v>
      </c>
      <c r="BW760" s="151">
        <v>42.8</v>
      </c>
      <c r="BX760" s="151">
        <v>100</v>
      </c>
      <c r="BY760" s="151">
        <v>400</v>
      </c>
      <c r="BZ760" s="151">
        <v>572</v>
      </c>
      <c r="CA760" s="151">
        <v>0.3</v>
      </c>
      <c r="CB760" s="151">
        <v>1.5</v>
      </c>
      <c r="CC760" s="151">
        <v>-47</v>
      </c>
    </row>
    <row r="761" spans="1:81" x14ac:dyDescent="0.25">
      <c r="A761" s="44">
        <f t="shared" si="70"/>
        <v>2016</v>
      </c>
      <c r="B761" s="44" t="str">
        <f t="shared" si="70"/>
        <v>ABRIL</v>
      </c>
      <c r="C761" s="44">
        <v>24</v>
      </c>
      <c r="D761" s="44" t="str">
        <f t="shared" si="69"/>
        <v>ABRIL 2016 / 23</v>
      </c>
    </row>
    <row r="762" spans="1:81" x14ac:dyDescent="0.25">
      <c r="A762" s="44">
        <f t="shared" si="70"/>
        <v>2016</v>
      </c>
      <c r="B762" s="44" t="str">
        <f t="shared" si="70"/>
        <v>ABRIL</v>
      </c>
      <c r="C762" s="44">
        <v>25</v>
      </c>
      <c r="D762" s="44" t="str">
        <f t="shared" si="69"/>
        <v>ABRIL 2016 / 24</v>
      </c>
    </row>
    <row r="763" spans="1:81" x14ac:dyDescent="0.25">
      <c r="A763" s="44">
        <f t="shared" si="70"/>
        <v>2016</v>
      </c>
      <c r="B763" s="44" t="str">
        <f t="shared" si="70"/>
        <v>ABRIL</v>
      </c>
      <c r="C763" s="44">
        <v>26</v>
      </c>
      <c r="D763" s="44" t="str">
        <f t="shared" si="69"/>
        <v>ABRIL 2016 / 25</v>
      </c>
    </row>
    <row r="764" spans="1:81" x14ac:dyDescent="0.25">
      <c r="A764" s="44">
        <f t="shared" si="70"/>
        <v>2016</v>
      </c>
      <c r="B764" s="44" t="str">
        <f t="shared" si="70"/>
        <v>ABRIL</v>
      </c>
      <c r="C764" s="44">
        <v>27</v>
      </c>
      <c r="D764" s="44" t="str">
        <f t="shared" si="69"/>
        <v>ABRIL 2016 / 26</v>
      </c>
    </row>
    <row r="765" spans="1:81" x14ac:dyDescent="0.25">
      <c r="A765" s="44">
        <f t="shared" si="70"/>
        <v>2016</v>
      </c>
      <c r="B765" s="44" t="str">
        <f t="shared" si="70"/>
        <v>ABRIL</v>
      </c>
      <c r="C765" s="44">
        <v>28</v>
      </c>
      <c r="D765" s="44" t="str">
        <f t="shared" si="69"/>
        <v>ABRIL 2016 / 27</v>
      </c>
    </row>
    <row r="766" spans="1:81" x14ac:dyDescent="0.25">
      <c r="A766" s="44">
        <f t="shared" si="70"/>
        <v>2016</v>
      </c>
      <c r="B766" s="44" t="str">
        <f t="shared" si="70"/>
        <v>ABRIL</v>
      </c>
      <c r="C766" s="44">
        <v>29</v>
      </c>
      <c r="D766" s="44" t="str">
        <f t="shared" si="69"/>
        <v>ABRIL 2016 / 28</v>
      </c>
    </row>
    <row r="767" spans="1:81" x14ac:dyDescent="0.25">
      <c r="A767" s="44">
        <f t="shared" si="70"/>
        <v>2016</v>
      </c>
      <c r="B767" s="44" t="str">
        <f t="shared" si="70"/>
        <v>ABRIL</v>
      </c>
      <c r="C767" s="44">
        <v>30</v>
      </c>
      <c r="D767" s="44" t="str">
        <f t="shared" si="69"/>
        <v>ABRIL 2016 / 29</v>
      </c>
    </row>
    <row r="768" spans="1:81" x14ac:dyDescent="0.25">
      <c r="A768" s="44">
        <f t="shared" si="70"/>
        <v>2016</v>
      </c>
      <c r="B768" s="44" t="str">
        <f t="shared" si="70"/>
        <v>ABRIL</v>
      </c>
      <c r="C768" s="44">
        <v>31</v>
      </c>
      <c r="D768" s="44" t="str">
        <f t="shared" si="69"/>
        <v>ABRIL 2016 / 30</v>
      </c>
    </row>
    <row r="769" spans="1:81" s="206" customFormat="1" x14ac:dyDescent="0.25">
      <c r="D769" s="44" t="str">
        <f t="shared" si="69"/>
        <v>ABRIL 2016 / 31</v>
      </c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55"/>
      <c r="AB769" s="44"/>
      <c r="AC769" s="44"/>
      <c r="AD769" s="44"/>
      <c r="AE769" s="44"/>
      <c r="AF769" s="44"/>
      <c r="AG769" s="417"/>
      <c r="AH769" s="44"/>
      <c r="AI769" s="44"/>
      <c r="AJ769" s="44"/>
      <c r="AK769" s="44"/>
      <c r="AL769" s="44"/>
      <c r="AM769" s="44"/>
      <c r="AN769" s="44"/>
      <c r="AO769" s="44"/>
      <c r="AP769" s="44"/>
      <c r="AQ769" s="207"/>
      <c r="AR769" s="44"/>
      <c r="AS769" s="44"/>
      <c r="AT769" s="44"/>
      <c r="AU769" s="44"/>
      <c r="AV769" s="44"/>
      <c r="AW769" s="44"/>
      <c r="AX769" s="55"/>
      <c r="AY769" s="44"/>
      <c r="AZ769" s="44"/>
      <c r="BA769" s="44"/>
      <c r="BB769" s="44"/>
      <c r="BC769" s="44"/>
      <c r="BD769" s="44"/>
      <c r="BE769" s="44"/>
      <c r="BF769" s="44"/>
      <c r="BG769" s="44"/>
      <c r="BH769" s="44"/>
      <c r="BI769" s="44"/>
      <c r="BJ769" s="44"/>
      <c r="BK769" s="44"/>
      <c r="BL769" s="44"/>
      <c r="BM769" s="44"/>
      <c r="BN769" s="44"/>
      <c r="BO769" s="44"/>
      <c r="BP769" s="44"/>
      <c r="BQ769" s="44"/>
      <c r="BR769" s="44"/>
      <c r="BS769" s="44"/>
      <c r="BT769" s="411"/>
      <c r="BU769" s="44"/>
      <c r="BV769" s="55"/>
      <c r="BW769" s="44"/>
      <c r="BX769" s="44"/>
      <c r="BY769" s="44"/>
      <c r="BZ769" s="44"/>
      <c r="CA769" s="44"/>
      <c r="CB769" s="44"/>
      <c r="CC769" s="44"/>
    </row>
    <row r="770" spans="1:81" ht="15.75" x14ac:dyDescent="0.25">
      <c r="A770" s="44">
        <v>2016</v>
      </c>
      <c r="B770" s="44" t="s">
        <v>226</v>
      </c>
      <c r="C770" s="44">
        <v>1</v>
      </c>
      <c r="D770" s="208" t="s">
        <v>228</v>
      </c>
      <c r="E770" s="209">
        <f>IFERROR(AVERAGE(E739:E769),"")</f>
        <v>9.5</v>
      </c>
      <c r="F770" s="209">
        <f>IFERROR(AVERAGE(F739:F769),"")</f>
        <v>42415.555555555555</v>
      </c>
      <c r="G770" s="209">
        <f>IFERROR(AVERAGE(G739:G769),"")</f>
        <v>61024.888888888891</v>
      </c>
      <c r="H770" s="209" t="str">
        <f>IFERROR(AVERAGE(H739:H769),"")</f>
        <v/>
      </c>
      <c r="I770" s="209">
        <f>IFERROR(AVERAGE(I739:I769),"")</f>
        <v>0.78044444444444439</v>
      </c>
      <c r="J770" s="209" t="str">
        <f t="shared" ref="J770:BU770" si="71">IFERROR(AVERAGE(J739:J769),"")</f>
        <v/>
      </c>
      <c r="K770" s="209">
        <f t="shared" si="71"/>
        <v>0.5</v>
      </c>
      <c r="L770" s="209">
        <f t="shared" si="71"/>
        <v>0</v>
      </c>
      <c r="M770" s="209">
        <f t="shared" si="71"/>
        <v>0</v>
      </c>
      <c r="N770" s="209">
        <f t="shared" si="71"/>
        <v>43.5</v>
      </c>
      <c r="O770" s="209">
        <f t="shared" si="71"/>
        <v>-53.472222222222221</v>
      </c>
      <c r="P770" s="209">
        <f t="shared" si="71"/>
        <v>106.77777777777777</v>
      </c>
      <c r="Q770" s="209">
        <f t="shared" si="71"/>
        <v>30</v>
      </c>
      <c r="R770" s="209">
        <f t="shared" si="71"/>
        <v>0</v>
      </c>
      <c r="S770" s="209">
        <f t="shared" si="71"/>
        <v>12.088888888888885</v>
      </c>
      <c r="T770" s="209">
        <f t="shared" si="71"/>
        <v>3.1111111111111116</v>
      </c>
      <c r="U770" s="209">
        <f t="shared" si="71"/>
        <v>1</v>
      </c>
      <c r="V770" s="209">
        <f t="shared" si="71"/>
        <v>1</v>
      </c>
      <c r="W770" s="209">
        <f t="shared" si="71"/>
        <v>100</v>
      </c>
      <c r="X770" s="209">
        <f t="shared" si="71"/>
        <v>0</v>
      </c>
      <c r="Y770" s="209">
        <f t="shared" si="71"/>
        <v>0</v>
      </c>
      <c r="Z770" s="209">
        <f t="shared" si="71"/>
        <v>0.29999999999999993</v>
      </c>
      <c r="AA770" s="209">
        <f t="shared" si="71"/>
        <v>334.44444444444446</v>
      </c>
      <c r="AB770" s="209">
        <f t="shared" si="71"/>
        <v>368.11111111111109</v>
      </c>
      <c r="AC770" s="209">
        <f t="shared" si="71"/>
        <v>421.38888888888891</v>
      </c>
      <c r="AD770" s="209">
        <f t="shared" si="71"/>
        <v>489.61111111111109</v>
      </c>
      <c r="AE770" s="209">
        <f t="shared" si="71"/>
        <v>1.4166666666666667</v>
      </c>
      <c r="AF770" s="209">
        <f t="shared" si="71"/>
        <v>0</v>
      </c>
      <c r="AG770" s="418" t="str">
        <f t="shared" si="71"/>
        <v/>
      </c>
      <c r="AH770" s="209">
        <f t="shared" si="71"/>
        <v>0.77500000000000024</v>
      </c>
      <c r="AI770" s="209">
        <f t="shared" si="71"/>
        <v>0.84</v>
      </c>
      <c r="AJ770" s="209">
        <f t="shared" si="71"/>
        <v>42.799999999999983</v>
      </c>
      <c r="AK770" s="209">
        <f t="shared" si="71"/>
        <v>100</v>
      </c>
      <c r="AL770" s="209">
        <f t="shared" si="71"/>
        <v>400</v>
      </c>
      <c r="AM770" s="209">
        <f t="shared" si="71"/>
        <v>572</v>
      </c>
      <c r="AN770" s="209">
        <f t="shared" si="71"/>
        <v>0.29999999999999993</v>
      </c>
      <c r="AO770" s="209">
        <f t="shared" si="71"/>
        <v>1.5</v>
      </c>
      <c r="AP770" s="209">
        <f t="shared" si="71"/>
        <v>-47</v>
      </c>
      <c r="AQ770" s="209" t="str">
        <f t="shared" si="71"/>
        <v/>
      </c>
      <c r="AR770" s="209">
        <f t="shared" si="71"/>
        <v>11.5</v>
      </c>
      <c r="AS770" s="209">
        <f t="shared" si="71"/>
        <v>42475.5</v>
      </c>
      <c r="AT770" s="209">
        <f t="shared" si="71"/>
        <v>62585.454545454544</v>
      </c>
      <c r="AU770" s="209" t="str">
        <f t="shared" si="71"/>
        <v/>
      </c>
      <c r="AV770" s="209">
        <f t="shared" si="71"/>
        <v>0.78110454545454566</v>
      </c>
      <c r="AW770" s="209" t="str">
        <f t="shared" si="71"/>
        <v/>
      </c>
      <c r="AX770" s="210">
        <f t="shared" si="71"/>
        <v>1.2727272727272725</v>
      </c>
      <c r="AY770" s="209">
        <f t="shared" si="71"/>
        <v>1.0000000000000002E-2</v>
      </c>
      <c r="AZ770" s="209">
        <f t="shared" si="71"/>
        <v>0</v>
      </c>
      <c r="BA770" s="209">
        <f t="shared" si="71"/>
        <v>43.490909090909092</v>
      </c>
      <c r="BB770" s="209">
        <f t="shared" si="71"/>
        <v>-50.386363636363633</v>
      </c>
      <c r="BC770" s="209">
        <f t="shared" si="71"/>
        <v>107.81818181818181</v>
      </c>
      <c r="BD770" s="209">
        <f t="shared" si="71"/>
        <v>30</v>
      </c>
      <c r="BE770" s="209">
        <f t="shared" si="71"/>
        <v>1.2000000000000004E-2</v>
      </c>
      <c r="BF770" s="209">
        <f t="shared" si="71"/>
        <v>13.372727272727269</v>
      </c>
      <c r="BG770" s="209">
        <f t="shared" si="71"/>
        <v>3.4136363636363636</v>
      </c>
      <c r="BH770" s="209">
        <f t="shared" si="71"/>
        <v>1</v>
      </c>
      <c r="BI770" s="209">
        <f t="shared" si="71"/>
        <v>1</v>
      </c>
      <c r="BJ770" s="209">
        <f t="shared" si="71"/>
        <v>99</v>
      </c>
      <c r="BK770" s="209">
        <f t="shared" si="71"/>
        <v>1</v>
      </c>
      <c r="BL770" s="209">
        <f t="shared" si="71"/>
        <v>1</v>
      </c>
      <c r="BM770" s="209">
        <f t="shared" si="71"/>
        <v>0.18181818181818185</v>
      </c>
      <c r="BN770" s="209">
        <f t="shared" si="71"/>
        <v>341.18181818181819</v>
      </c>
      <c r="BO770" s="209">
        <f t="shared" si="71"/>
        <v>378.95454545454544</v>
      </c>
      <c r="BP770" s="209">
        <f t="shared" si="71"/>
        <v>420.18181818181819</v>
      </c>
      <c r="BQ770" s="209">
        <f t="shared" si="71"/>
        <v>456.36363636363637</v>
      </c>
      <c r="BR770" s="209">
        <f t="shared" si="71"/>
        <v>0</v>
      </c>
      <c r="BS770" s="209">
        <f t="shared" si="71"/>
        <v>1</v>
      </c>
      <c r="BT770" s="412" t="str">
        <f t="shared" si="71"/>
        <v/>
      </c>
      <c r="BU770" s="209">
        <f t="shared" si="71"/>
        <v>0.77500000000000024</v>
      </c>
      <c r="BV770" s="210">
        <f>IFERROR(AVERAGE(BV739:BV769),"")</f>
        <v>0.84</v>
      </c>
      <c r="BW770" s="206"/>
      <c r="BX770" s="206"/>
      <c r="BY770" s="206"/>
      <c r="BZ770" s="206"/>
      <c r="CA770" s="206"/>
      <c r="CB770" s="206"/>
      <c r="CC770" s="206"/>
    </row>
    <row r="771" spans="1:81" x14ac:dyDescent="0.25">
      <c r="A771" s="44">
        <f>A770</f>
        <v>2016</v>
      </c>
      <c r="B771" s="44" t="str">
        <f>B770</f>
        <v>MAYO</v>
      </c>
      <c r="C771" s="44">
        <v>2</v>
      </c>
      <c r="D771" s="44" t="str">
        <f t="shared" ref="D771:D801" si="72">B770&amp;" "&amp;A770&amp;" / "&amp;C770</f>
        <v>MAYO 2016 / 1</v>
      </c>
      <c r="E771" s="182">
        <v>1</v>
      </c>
      <c r="F771" s="190">
        <v>42401</v>
      </c>
      <c r="G771" s="183">
        <v>60704</v>
      </c>
      <c r="H771" s="184" t="s">
        <v>131</v>
      </c>
      <c r="I771" s="156">
        <v>0.78180000000000005</v>
      </c>
      <c r="J771" s="157" t="s">
        <v>20</v>
      </c>
      <c r="K771" s="157">
        <v>0.5</v>
      </c>
      <c r="L771" s="157">
        <v>0</v>
      </c>
      <c r="M771" s="157">
        <v>0</v>
      </c>
      <c r="N771" s="157">
        <v>43.5</v>
      </c>
      <c r="O771" s="157">
        <v>-51</v>
      </c>
      <c r="P771" s="157">
        <v>106</v>
      </c>
      <c r="Q771" s="157">
        <v>30</v>
      </c>
      <c r="R771" s="160">
        <v>0</v>
      </c>
      <c r="S771" s="157">
        <v>12.2</v>
      </c>
      <c r="T771" s="157">
        <v>3.3</v>
      </c>
      <c r="U771" s="157">
        <v>1</v>
      </c>
      <c r="V771" s="157">
        <v>1</v>
      </c>
      <c r="W771" s="157">
        <v>100</v>
      </c>
      <c r="X771" s="157">
        <v>0</v>
      </c>
      <c r="Y771" s="157">
        <v>0</v>
      </c>
      <c r="Z771" s="157">
        <v>0.3</v>
      </c>
      <c r="AA771" s="157">
        <v>337</v>
      </c>
      <c r="AB771" s="157">
        <v>374</v>
      </c>
      <c r="AC771" s="157">
        <v>426</v>
      </c>
      <c r="AD771" s="157">
        <v>491</v>
      </c>
      <c r="AE771" s="157">
        <v>1.5</v>
      </c>
      <c r="AF771" s="157">
        <v>0</v>
      </c>
      <c r="AG771" s="450"/>
      <c r="AH771" s="158">
        <v>0.77500000000000002</v>
      </c>
      <c r="AI771" s="158">
        <v>0.84</v>
      </c>
      <c r="AJ771" s="158">
        <v>42.8</v>
      </c>
      <c r="AK771" s="158">
        <v>100</v>
      </c>
      <c r="AL771" s="158">
        <v>400</v>
      </c>
      <c r="AM771" s="158">
        <v>572</v>
      </c>
      <c r="AN771" s="158">
        <v>0.3</v>
      </c>
      <c r="AO771" s="158">
        <v>1.5</v>
      </c>
      <c r="AP771" s="158">
        <v>-47</v>
      </c>
      <c r="AQ771" s="235"/>
      <c r="AR771" s="178">
        <v>1</v>
      </c>
      <c r="AS771" s="185">
        <v>42492</v>
      </c>
      <c r="AT771" s="179">
        <v>63063</v>
      </c>
      <c r="AU771" s="33" t="s">
        <v>131</v>
      </c>
      <c r="AV771" s="153">
        <v>0.77880000000000005</v>
      </c>
      <c r="AW771" s="34" t="s">
        <v>20</v>
      </c>
      <c r="AX771" s="34">
        <v>1.2</v>
      </c>
      <c r="AY771" s="34">
        <v>0.01</v>
      </c>
      <c r="AZ771" s="34">
        <v>0</v>
      </c>
      <c r="BA771" s="34">
        <v>45.6</v>
      </c>
      <c r="BB771" s="34">
        <v>-52.5</v>
      </c>
      <c r="BC771" s="34">
        <v>106</v>
      </c>
      <c r="BD771" s="34">
        <v>30</v>
      </c>
      <c r="BE771" s="155">
        <v>1.2E-2</v>
      </c>
      <c r="BF771" s="34">
        <v>13</v>
      </c>
      <c r="BG771" s="34">
        <v>3.2</v>
      </c>
      <c r="BH771" s="34">
        <v>1</v>
      </c>
      <c r="BI771" s="34">
        <v>1</v>
      </c>
      <c r="BJ771" s="34">
        <v>99</v>
      </c>
      <c r="BK771" s="34">
        <v>1</v>
      </c>
      <c r="BL771" s="34">
        <v>1</v>
      </c>
      <c r="BM771" s="34">
        <v>0.1</v>
      </c>
      <c r="BN771" s="34">
        <v>337</v>
      </c>
      <c r="BO771" s="34">
        <v>374</v>
      </c>
      <c r="BP771" s="34">
        <v>414</v>
      </c>
      <c r="BQ771" s="34">
        <v>451</v>
      </c>
      <c r="BR771" s="34">
        <v>0</v>
      </c>
      <c r="BS771" s="34">
        <v>1</v>
      </c>
      <c r="BT771" s="453"/>
      <c r="BU771" s="151">
        <v>0.77500000000000002</v>
      </c>
      <c r="BV771" s="151">
        <v>0.84</v>
      </c>
      <c r="BW771" s="151">
        <v>42.8</v>
      </c>
      <c r="BX771" s="151">
        <v>100</v>
      </c>
      <c r="BY771" s="151">
        <v>400</v>
      </c>
      <c r="BZ771" s="151">
        <v>572</v>
      </c>
      <c r="CA771" s="151">
        <v>0.3</v>
      </c>
      <c r="CB771" s="151">
        <v>1.5</v>
      </c>
      <c r="CC771" s="151">
        <v>-47</v>
      </c>
    </row>
    <row r="772" spans="1:81" x14ac:dyDescent="0.25">
      <c r="A772" s="44">
        <f t="shared" ref="A772:B800" si="73">A771</f>
        <v>2016</v>
      </c>
      <c r="B772" s="44" t="str">
        <f t="shared" si="73"/>
        <v>MAYO</v>
      </c>
      <c r="C772" s="44">
        <v>3</v>
      </c>
      <c r="D772" s="44" t="str">
        <f t="shared" si="72"/>
        <v>MAYO 2016 / 2</v>
      </c>
      <c r="E772" s="182">
        <v>2</v>
      </c>
      <c r="F772" s="190">
        <v>42402</v>
      </c>
      <c r="G772" s="183">
        <v>60732</v>
      </c>
      <c r="H772" s="157" t="s">
        <v>130</v>
      </c>
      <c r="I772" s="156">
        <v>0.78180000000000005</v>
      </c>
      <c r="J772" s="157" t="s">
        <v>20</v>
      </c>
      <c r="K772" s="157">
        <v>0.5</v>
      </c>
      <c r="L772" s="157">
        <v>0</v>
      </c>
      <c r="M772" s="157">
        <v>0</v>
      </c>
      <c r="N772" s="157">
        <v>43.5</v>
      </c>
      <c r="O772" s="157">
        <v>-51.5</v>
      </c>
      <c r="P772" s="157">
        <v>106</v>
      </c>
      <c r="Q772" s="157">
        <v>30</v>
      </c>
      <c r="R772" s="160">
        <v>0</v>
      </c>
      <c r="S772" s="157">
        <v>12.1</v>
      </c>
      <c r="T772" s="157">
        <v>3.2</v>
      </c>
      <c r="U772" s="157">
        <v>1</v>
      </c>
      <c r="V772" s="157">
        <v>1</v>
      </c>
      <c r="W772" s="157">
        <v>100</v>
      </c>
      <c r="X772" s="157">
        <v>0</v>
      </c>
      <c r="Y772" s="157">
        <v>0</v>
      </c>
      <c r="Z772" s="157">
        <v>0.3</v>
      </c>
      <c r="AA772" s="157">
        <v>337</v>
      </c>
      <c r="AB772" s="157">
        <v>374</v>
      </c>
      <c r="AC772" s="157">
        <v>426</v>
      </c>
      <c r="AD772" s="157">
        <v>489</v>
      </c>
      <c r="AE772" s="157">
        <v>1.5</v>
      </c>
      <c r="AF772" s="157">
        <v>0</v>
      </c>
      <c r="AG772" s="450"/>
      <c r="AH772" s="158">
        <v>0.77500000000000002</v>
      </c>
      <c r="AI772" s="158">
        <v>0.84</v>
      </c>
      <c r="AJ772" s="158">
        <v>42.8</v>
      </c>
      <c r="AK772" s="158">
        <v>100</v>
      </c>
      <c r="AL772" s="158">
        <v>400</v>
      </c>
      <c r="AM772" s="158">
        <v>572</v>
      </c>
      <c r="AN772" s="158">
        <v>0.3</v>
      </c>
      <c r="AO772" s="158">
        <v>1.5</v>
      </c>
      <c r="AP772" s="158">
        <v>-47</v>
      </c>
      <c r="AQ772" s="235"/>
      <c r="AR772" s="178">
        <v>2</v>
      </c>
      <c r="AS772" s="185">
        <v>42493</v>
      </c>
      <c r="AT772" s="179">
        <v>63071</v>
      </c>
      <c r="AU772" s="34" t="s">
        <v>132</v>
      </c>
      <c r="AV772" s="153">
        <v>0.77959999999999996</v>
      </c>
      <c r="AW772" s="34" t="s">
        <v>20</v>
      </c>
      <c r="AX772" s="34">
        <v>1.2</v>
      </c>
      <c r="AY772" s="34">
        <v>0.01</v>
      </c>
      <c r="AZ772" s="34">
        <v>0</v>
      </c>
      <c r="BA772" s="34">
        <v>43.5</v>
      </c>
      <c r="BB772" s="34">
        <v>-52</v>
      </c>
      <c r="BC772" s="34">
        <v>102</v>
      </c>
      <c r="BD772" s="34">
        <v>30</v>
      </c>
      <c r="BE772" s="155">
        <v>1.2E-2</v>
      </c>
      <c r="BF772" s="34">
        <v>13</v>
      </c>
      <c r="BG772" s="34">
        <v>3.3</v>
      </c>
      <c r="BH772" s="34">
        <v>1</v>
      </c>
      <c r="BI772" s="34">
        <v>1</v>
      </c>
      <c r="BJ772" s="34">
        <v>99</v>
      </c>
      <c r="BK772" s="34">
        <v>1</v>
      </c>
      <c r="BL772" s="34">
        <v>1</v>
      </c>
      <c r="BM772" s="34">
        <v>0.2</v>
      </c>
      <c r="BN772" s="34">
        <v>334</v>
      </c>
      <c r="BO772" s="34">
        <v>361</v>
      </c>
      <c r="BP772" s="34">
        <v>415</v>
      </c>
      <c r="BQ772" s="34">
        <v>453</v>
      </c>
      <c r="BR772" s="34">
        <v>0</v>
      </c>
      <c r="BS772" s="34">
        <v>1</v>
      </c>
      <c r="BT772" s="453"/>
      <c r="BU772" s="151">
        <v>0.77500000000000002</v>
      </c>
      <c r="BV772" s="151">
        <v>0.84</v>
      </c>
      <c r="BW772" s="151">
        <v>42.8</v>
      </c>
      <c r="BX772" s="151">
        <v>100</v>
      </c>
      <c r="BY772" s="151">
        <v>400</v>
      </c>
      <c r="BZ772" s="151">
        <v>572</v>
      </c>
      <c r="CA772" s="151">
        <v>0.3</v>
      </c>
      <c r="CB772" s="151">
        <v>1.5</v>
      </c>
      <c r="CC772" s="151">
        <v>-47</v>
      </c>
    </row>
    <row r="773" spans="1:81" x14ac:dyDescent="0.25">
      <c r="A773" s="44">
        <f t="shared" si="73"/>
        <v>2016</v>
      </c>
      <c r="B773" s="44" t="str">
        <f t="shared" si="73"/>
        <v>MAYO</v>
      </c>
      <c r="C773" s="44">
        <v>4</v>
      </c>
      <c r="D773" s="44" t="str">
        <f t="shared" si="72"/>
        <v>MAYO 2016 / 3</v>
      </c>
      <c r="E773" s="182">
        <v>3</v>
      </c>
      <c r="F773" s="190">
        <v>42405</v>
      </c>
      <c r="G773" s="183">
        <v>60830</v>
      </c>
      <c r="H773" s="157" t="s">
        <v>130</v>
      </c>
      <c r="I773" s="156">
        <v>0.78129999999999999</v>
      </c>
      <c r="J773" s="157" t="s">
        <v>20</v>
      </c>
      <c r="K773" s="157">
        <v>0.5</v>
      </c>
      <c r="L773" s="157">
        <v>0</v>
      </c>
      <c r="M773" s="157">
        <v>0</v>
      </c>
      <c r="N773" s="157">
        <v>43.5</v>
      </c>
      <c r="O773" s="157">
        <v>-51.5</v>
      </c>
      <c r="P773" s="157">
        <v>105</v>
      </c>
      <c r="Q773" s="157">
        <v>30</v>
      </c>
      <c r="R773" s="160">
        <v>0</v>
      </c>
      <c r="S773" s="157">
        <v>12.1</v>
      </c>
      <c r="T773" s="157">
        <v>3.2</v>
      </c>
      <c r="U773" s="157">
        <v>1</v>
      </c>
      <c r="V773" s="157">
        <v>1</v>
      </c>
      <c r="W773" s="157">
        <v>100</v>
      </c>
      <c r="X773" s="157">
        <v>0</v>
      </c>
      <c r="Y773" s="157">
        <v>0</v>
      </c>
      <c r="Z773" s="157">
        <v>0.3</v>
      </c>
      <c r="AA773" s="157">
        <v>336</v>
      </c>
      <c r="AB773" s="157">
        <v>374</v>
      </c>
      <c r="AC773" s="157">
        <v>424</v>
      </c>
      <c r="AD773" s="157">
        <v>488</v>
      </c>
      <c r="AE773" s="157">
        <v>1</v>
      </c>
      <c r="AF773" s="157">
        <v>0</v>
      </c>
      <c r="AG773" s="450"/>
      <c r="AH773" s="158">
        <v>0.77500000000000002</v>
      </c>
      <c r="AI773" s="158">
        <v>0.84</v>
      </c>
      <c r="AJ773" s="158">
        <v>42.8</v>
      </c>
      <c r="AK773" s="158">
        <v>100</v>
      </c>
      <c r="AL773" s="158">
        <v>400</v>
      </c>
      <c r="AM773" s="158">
        <v>572</v>
      </c>
      <c r="AN773" s="158">
        <v>0.3</v>
      </c>
      <c r="AO773" s="158">
        <v>1.5</v>
      </c>
      <c r="AP773" s="158">
        <v>-47</v>
      </c>
      <c r="AQ773" s="235"/>
      <c r="AR773" s="178">
        <v>3</v>
      </c>
      <c r="AS773" s="185">
        <v>42495</v>
      </c>
      <c r="AT773" s="179">
        <v>63113</v>
      </c>
      <c r="AU773" s="34" t="s">
        <v>156</v>
      </c>
      <c r="AV773" s="153">
        <v>0.78180000000000005</v>
      </c>
      <c r="AW773" s="34" t="s">
        <v>20</v>
      </c>
      <c r="AX773" s="34">
        <v>1.2</v>
      </c>
      <c r="AY773" s="34">
        <v>0.01</v>
      </c>
      <c r="AZ773" s="34">
        <v>0</v>
      </c>
      <c r="BA773" s="34">
        <v>43.5</v>
      </c>
      <c r="BB773" s="34">
        <v>-50</v>
      </c>
      <c r="BC773" s="34">
        <v>102</v>
      </c>
      <c r="BD773" s="34">
        <v>30</v>
      </c>
      <c r="BE773" s="155">
        <v>1.2E-2</v>
      </c>
      <c r="BF773" s="34">
        <v>13</v>
      </c>
      <c r="BG773" s="34">
        <v>3.4</v>
      </c>
      <c r="BH773" s="34">
        <v>1</v>
      </c>
      <c r="BI773" s="34">
        <v>1</v>
      </c>
      <c r="BJ773" s="34">
        <v>99</v>
      </c>
      <c r="BK773" s="34">
        <v>1</v>
      </c>
      <c r="BL773" s="34">
        <v>1</v>
      </c>
      <c r="BM773" s="34">
        <v>0.1</v>
      </c>
      <c r="BN773" s="34">
        <v>338</v>
      </c>
      <c r="BO773" s="34">
        <v>378</v>
      </c>
      <c r="BP773" s="34">
        <v>421</v>
      </c>
      <c r="BQ773" s="34">
        <v>459</v>
      </c>
      <c r="BR773" s="34">
        <v>0</v>
      </c>
      <c r="BS773" s="34">
        <v>1</v>
      </c>
      <c r="BT773" s="453"/>
      <c r="BU773" s="151">
        <v>0.77500000000000002</v>
      </c>
      <c r="BV773" s="151">
        <v>0.84</v>
      </c>
      <c r="BW773" s="151">
        <v>42.8</v>
      </c>
      <c r="BX773" s="151">
        <v>100</v>
      </c>
      <c r="BY773" s="151">
        <v>400</v>
      </c>
      <c r="BZ773" s="151">
        <v>572</v>
      </c>
      <c r="CA773" s="151">
        <v>0.3</v>
      </c>
      <c r="CB773" s="151">
        <v>1.5</v>
      </c>
      <c r="CC773" s="151">
        <v>-47</v>
      </c>
    </row>
    <row r="774" spans="1:81" x14ac:dyDescent="0.25">
      <c r="A774" s="44">
        <f t="shared" si="73"/>
        <v>2016</v>
      </c>
      <c r="B774" s="44" t="str">
        <f t="shared" si="73"/>
        <v>MAYO</v>
      </c>
      <c r="C774" s="44">
        <v>5</v>
      </c>
      <c r="D774" s="44" t="str">
        <f t="shared" si="72"/>
        <v>MAYO 2016 / 4</v>
      </c>
      <c r="E774" s="182">
        <v>4</v>
      </c>
      <c r="F774" s="190">
        <v>42405</v>
      </c>
      <c r="G774" s="183">
        <v>60801</v>
      </c>
      <c r="H774" s="157" t="s">
        <v>132</v>
      </c>
      <c r="I774" s="156">
        <v>0.78180000000000005</v>
      </c>
      <c r="J774" s="157" t="s">
        <v>20</v>
      </c>
      <c r="K774" s="157">
        <v>0.5</v>
      </c>
      <c r="L774" s="157">
        <v>0</v>
      </c>
      <c r="M774" s="157">
        <v>0</v>
      </c>
      <c r="N774" s="157">
        <v>43.5</v>
      </c>
      <c r="O774" s="157">
        <v>-51.5</v>
      </c>
      <c r="P774" s="157">
        <v>105</v>
      </c>
      <c r="Q774" s="157">
        <v>30</v>
      </c>
      <c r="R774" s="160">
        <v>0</v>
      </c>
      <c r="S774" s="157">
        <v>12</v>
      </c>
      <c r="T774" s="157">
        <v>3.2</v>
      </c>
      <c r="U774" s="157">
        <v>1</v>
      </c>
      <c r="V774" s="157">
        <v>1</v>
      </c>
      <c r="W774" s="157">
        <v>100</v>
      </c>
      <c r="X774" s="157">
        <v>0</v>
      </c>
      <c r="Y774" s="157">
        <v>0</v>
      </c>
      <c r="Z774" s="157">
        <v>0.3</v>
      </c>
      <c r="AA774" s="157">
        <v>338</v>
      </c>
      <c r="AB774" s="157">
        <v>374</v>
      </c>
      <c r="AC774" s="157">
        <v>425</v>
      </c>
      <c r="AD774" s="157">
        <v>491</v>
      </c>
      <c r="AE774" s="157">
        <v>1.5</v>
      </c>
      <c r="AF774" s="157">
        <v>0</v>
      </c>
      <c r="AG774" s="450"/>
      <c r="AH774" s="158">
        <v>0.77500000000000002</v>
      </c>
      <c r="AI774" s="158">
        <v>0.84</v>
      </c>
      <c r="AJ774" s="158">
        <v>42.8</v>
      </c>
      <c r="AK774" s="158">
        <v>100</v>
      </c>
      <c r="AL774" s="158">
        <v>400</v>
      </c>
      <c r="AM774" s="158">
        <v>572</v>
      </c>
      <c r="AN774" s="158">
        <v>0.3</v>
      </c>
      <c r="AO774" s="158">
        <v>1.5</v>
      </c>
      <c r="AP774" s="158">
        <v>-47</v>
      </c>
      <c r="AQ774" s="235"/>
      <c r="AR774" s="178">
        <v>4</v>
      </c>
      <c r="AS774" s="185">
        <v>42496</v>
      </c>
      <c r="AT774" s="179">
        <v>63134</v>
      </c>
      <c r="AU774" s="34" t="s">
        <v>132</v>
      </c>
      <c r="AV774" s="153">
        <v>0.78129999999999999</v>
      </c>
      <c r="AW774" s="34" t="s">
        <v>20</v>
      </c>
      <c r="AX774" s="34">
        <v>1.2</v>
      </c>
      <c r="AY774" s="34">
        <v>0.01</v>
      </c>
      <c r="AZ774" s="34">
        <v>0</v>
      </c>
      <c r="BA774" s="34">
        <v>43.5</v>
      </c>
      <c r="BB774" s="34">
        <v>-50</v>
      </c>
      <c r="BC774" s="34">
        <v>102</v>
      </c>
      <c r="BD774" s="34">
        <v>30</v>
      </c>
      <c r="BE774" s="155">
        <v>1.2E-2</v>
      </c>
      <c r="BF774" s="34">
        <v>13</v>
      </c>
      <c r="BG774" s="34">
        <v>3.4</v>
      </c>
      <c r="BH774" s="34">
        <v>1</v>
      </c>
      <c r="BI774" s="34">
        <v>1</v>
      </c>
      <c r="BJ774" s="34">
        <v>99</v>
      </c>
      <c r="BK774" s="34">
        <v>1</v>
      </c>
      <c r="BL774" s="34">
        <v>1</v>
      </c>
      <c r="BM774" s="34">
        <v>0.2</v>
      </c>
      <c r="BN774" s="34">
        <v>340</v>
      </c>
      <c r="BO774" s="34">
        <v>379</v>
      </c>
      <c r="BP774" s="34">
        <v>423</v>
      </c>
      <c r="BQ774" s="34">
        <v>459</v>
      </c>
      <c r="BR774" s="34">
        <v>0</v>
      </c>
      <c r="BS774" s="34">
        <v>1</v>
      </c>
      <c r="BT774" s="453"/>
      <c r="BU774" s="151">
        <v>0.77500000000000002</v>
      </c>
      <c r="BV774" s="151">
        <v>0.84</v>
      </c>
      <c r="BW774" s="151">
        <v>42.8</v>
      </c>
      <c r="BX774" s="151">
        <v>100</v>
      </c>
      <c r="BY774" s="151">
        <v>400</v>
      </c>
      <c r="BZ774" s="151">
        <v>572</v>
      </c>
      <c r="CA774" s="151">
        <v>0.3</v>
      </c>
      <c r="CB774" s="151">
        <v>1.5</v>
      </c>
      <c r="CC774" s="151">
        <v>-47</v>
      </c>
    </row>
    <row r="775" spans="1:81" x14ac:dyDescent="0.25">
      <c r="A775" s="44">
        <f t="shared" si="73"/>
        <v>2016</v>
      </c>
      <c r="B775" s="44" t="str">
        <f t="shared" si="73"/>
        <v>MAYO</v>
      </c>
      <c r="C775" s="44">
        <v>6</v>
      </c>
      <c r="D775" s="44" t="str">
        <f t="shared" si="72"/>
        <v>MAYO 2016 / 5</v>
      </c>
      <c r="E775" s="182">
        <v>5</v>
      </c>
      <c r="F775" s="190">
        <v>42409</v>
      </c>
      <c r="G775" s="183">
        <v>60861</v>
      </c>
      <c r="H775" s="157" t="s">
        <v>131</v>
      </c>
      <c r="I775" s="156">
        <v>0.78</v>
      </c>
      <c r="J775" s="157" t="s">
        <v>20</v>
      </c>
      <c r="K775" s="157">
        <v>0.5</v>
      </c>
      <c r="L775" s="157">
        <v>0</v>
      </c>
      <c r="M775" s="157">
        <v>0</v>
      </c>
      <c r="N775" s="157">
        <v>43.5</v>
      </c>
      <c r="O775" s="157">
        <v>-54</v>
      </c>
      <c r="P775" s="157">
        <v>108</v>
      </c>
      <c r="Q775" s="157">
        <v>30</v>
      </c>
      <c r="R775" s="160">
        <v>0</v>
      </c>
      <c r="S775" s="157">
        <v>12.1</v>
      </c>
      <c r="T775" s="157">
        <v>3.1</v>
      </c>
      <c r="U775" s="157">
        <v>1</v>
      </c>
      <c r="V775" s="157">
        <v>1</v>
      </c>
      <c r="W775" s="157">
        <v>100</v>
      </c>
      <c r="X775" s="157">
        <v>0</v>
      </c>
      <c r="Y775" s="157">
        <v>0</v>
      </c>
      <c r="Z775" s="157">
        <v>0.3</v>
      </c>
      <c r="AA775" s="157">
        <v>334</v>
      </c>
      <c r="AB775" s="157">
        <v>366</v>
      </c>
      <c r="AC775" s="157">
        <v>417</v>
      </c>
      <c r="AD775" s="157">
        <v>485</v>
      </c>
      <c r="AE775" s="157">
        <v>1</v>
      </c>
      <c r="AF775" s="157">
        <v>0</v>
      </c>
      <c r="AG775" s="450"/>
      <c r="AH775" s="158">
        <v>0.77500000000000002</v>
      </c>
      <c r="AI775" s="158">
        <v>0.84</v>
      </c>
      <c r="AJ775" s="158">
        <v>42.8</v>
      </c>
      <c r="AK775" s="158">
        <v>100</v>
      </c>
      <c r="AL775" s="158">
        <v>400</v>
      </c>
      <c r="AM775" s="158">
        <v>572</v>
      </c>
      <c r="AN775" s="158">
        <v>0.3</v>
      </c>
      <c r="AO775" s="158">
        <v>1.5</v>
      </c>
      <c r="AP775" s="158">
        <v>-47</v>
      </c>
      <c r="AQ775" s="235"/>
      <c r="AR775" s="178">
        <v>5</v>
      </c>
      <c r="AS775" s="185">
        <v>42499</v>
      </c>
      <c r="AT775" s="179">
        <v>63197</v>
      </c>
      <c r="AU775" s="34" t="s">
        <v>131</v>
      </c>
      <c r="AV775" s="153">
        <v>0.78</v>
      </c>
      <c r="AW775" s="34" t="s">
        <v>20</v>
      </c>
      <c r="AX775" s="34">
        <v>1.2</v>
      </c>
      <c r="AY775" s="34">
        <v>0.01</v>
      </c>
      <c r="AZ775" s="34">
        <v>0</v>
      </c>
      <c r="BA775" s="34">
        <v>43.5</v>
      </c>
      <c r="BB775" s="34">
        <v>-51.5</v>
      </c>
      <c r="BC775" s="34">
        <v>102</v>
      </c>
      <c r="BD775" s="34">
        <v>30</v>
      </c>
      <c r="BE775" s="155">
        <v>1.2E-2</v>
      </c>
      <c r="BF775" s="34">
        <v>13.1</v>
      </c>
      <c r="BG775" s="34">
        <v>3.3</v>
      </c>
      <c r="BH775" s="34">
        <v>1</v>
      </c>
      <c r="BI775" s="34">
        <v>1</v>
      </c>
      <c r="BJ775" s="34">
        <v>99</v>
      </c>
      <c r="BK775" s="34">
        <v>1</v>
      </c>
      <c r="BL775" s="34">
        <v>1</v>
      </c>
      <c r="BM775" s="34">
        <v>0.1</v>
      </c>
      <c r="BN775" s="34">
        <v>340</v>
      </c>
      <c r="BO775" s="34">
        <v>378</v>
      </c>
      <c r="BP775" s="34">
        <v>421</v>
      </c>
      <c r="BQ775" s="34">
        <v>459</v>
      </c>
      <c r="BR775" s="34">
        <v>0</v>
      </c>
      <c r="BS775" s="34">
        <v>1</v>
      </c>
      <c r="BT775" s="453"/>
      <c r="BU775" s="151">
        <v>0.77500000000000002</v>
      </c>
      <c r="BV775" s="151">
        <v>0.84</v>
      </c>
      <c r="BW775" s="151">
        <v>42.8</v>
      </c>
      <c r="BX775" s="151">
        <v>100</v>
      </c>
      <c r="BY775" s="151">
        <v>400</v>
      </c>
      <c r="BZ775" s="151">
        <v>572</v>
      </c>
      <c r="CA775" s="151">
        <v>0.3</v>
      </c>
      <c r="CB775" s="151">
        <v>1.5</v>
      </c>
      <c r="CC775" s="151">
        <v>-47</v>
      </c>
    </row>
    <row r="776" spans="1:81" x14ac:dyDescent="0.25">
      <c r="A776" s="44">
        <f t="shared" si="73"/>
        <v>2016</v>
      </c>
      <c r="B776" s="44" t="str">
        <f t="shared" si="73"/>
        <v>MAYO</v>
      </c>
      <c r="C776" s="44">
        <v>7</v>
      </c>
      <c r="D776" s="44" t="str">
        <f t="shared" si="72"/>
        <v>MAYO 2016 / 6</v>
      </c>
      <c r="E776" s="182">
        <v>6</v>
      </c>
      <c r="F776" s="190">
        <v>42410</v>
      </c>
      <c r="G776" s="183">
        <v>60872</v>
      </c>
      <c r="H776" s="157" t="s">
        <v>130</v>
      </c>
      <c r="I776" s="156">
        <v>0.78049999999999997</v>
      </c>
      <c r="J776" s="157" t="s">
        <v>20</v>
      </c>
      <c r="K776" s="157">
        <v>0.5</v>
      </c>
      <c r="L776" s="157">
        <v>0</v>
      </c>
      <c r="M776" s="157">
        <v>0</v>
      </c>
      <c r="N776" s="157">
        <v>43.5</v>
      </c>
      <c r="O776" s="157">
        <v>-54.5</v>
      </c>
      <c r="P776" s="157">
        <v>108</v>
      </c>
      <c r="Q776" s="157">
        <v>30</v>
      </c>
      <c r="R776" s="160">
        <v>0</v>
      </c>
      <c r="S776" s="157">
        <v>12.1</v>
      </c>
      <c r="T776" s="157">
        <v>3.1</v>
      </c>
      <c r="U776" s="157">
        <v>1</v>
      </c>
      <c r="V776" s="157">
        <v>1</v>
      </c>
      <c r="W776" s="157">
        <v>100</v>
      </c>
      <c r="X776" s="157">
        <v>0</v>
      </c>
      <c r="Y776" s="157">
        <v>0</v>
      </c>
      <c r="Z776" s="157">
        <v>0.3</v>
      </c>
      <c r="AA776" s="157">
        <v>333</v>
      </c>
      <c r="AB776" s="157">
        <v>370</v>
      </c>
      <c r="AC776" s="157">
        <v>416</v>
      </c>
      <c r="AD776" s="157">
        <v>487</v>
      </c>
      <c r="AE776" s="157">
        <v>1</v>
      </c>
      <c r="AF776" s="157">
        <v>0</v>
      </c>
      <c r="AG776" s="450"/>
      <c r="AH776" s="158">
        <v>0.77500000000000002</v>
      </c>
      <c r="AI776" s="158">
        <v>0.84</v>
      </c>
      <c r="AJ776" s="158">
        <v>42.8</v>
      </c>
      <c r="AK776" s="158">
        <v>100</v>
      </c>
      <c r="AL776" s="158">
        <v>400</v>
      </c>
      <c r="AM776" s="158">
        <v>572</v>
      </c>
      <c r="AN776" s="158">
        <v>0.3</v>
      </c>
      <c r="AO776" s="158">
        <v>1.5</v>
      </c>
      <c r="AP776" s="158">
        <v>-47</v>
      </c>
      <c r="AQ776" s="235"/>
      <c r="AR776" s="178">
        <v>6</v>
      </c>
      <c r="AS776" s="185">
        <v>42499</v>
      </c>
      <c r="AT776" s="179">
        <v>63196</v>
      </c>
      <c r="AU776" s="34" t="s">
        <v>132</v>
      </c>
      <c r="AV776" s="153">
        <v>0.78100000000000003</v>
      </c>
      <c r="AW776" s="34" t="s">
        <v>20</v>
      </c>
      <c r="AX776" s="34">
        <v>1.2</v>
      </c>
      <c r="AY776" s="34">
        <v>0.01</v>
      </c>
      <c r="AZ776" s="34">
        <v>0</v>
      </c>
      <c r="BA776" s="34">
        <v>43.5</v>
      </c>
      <c r="BB776" s="34">
        <v>-50.5</v>
      </c>
      <c r="BC776" s="34">
        <v>106</v>
      </c>
      <c r="BD776" s="34">
        <v>30</v>
      </c>
      <c r="BE776" s="155">
        <v>1.2E-2</v>
      </c>
      <c r="BF776" s="34">
        <v>13</v>
      </c>
      <c r="BG776" s="34">
        <v>3.2</v>
      </c>
      <c r="BH776" s="34">
        <v>1</v>
      </c>
      <c r="BI776" s="34">
        <v>1</v>
      </c>
      <c r="BJ776" s="34">
        <v>99</v>
      </c>
      <c r="BK776" s="34">
        <v>1</v>
      </c>
      <c r="BL776" s="34">
        <v>1</v>
      </c>
      <c r="BM776" s="34">
        <v>0.2</v>
      </c>
      <c r="BN776" s="34">
        <v>342</v>
      </c>
      <c r="BO776" s="34">
        <v>379</v>
      </c>
      <c r="BP776" s="34">
        <v>422</v>
      </c>
      <c r="BQ776" s="34">
        <v>460</v>
      </c>
      <c r="BR776" s="34">
        <v>0</v>
      </c>
      <c r="BS776" s="34">
        <v>1</v>
      </c>
      <c r="BT776" s="453"/>
      <c r="BU776" s="151">
        <v>0.77500000000000002</v>
      </c>
      <c r="BV776" s="151">
        <v>0.84</v>
      </c>
      <c r="BW776" s="151">
        <v>42.8</v>
      </c>
      <c r="BX776" s="151">
        <v>100</v>
      </c>
      <c r="BY776" s="151">
        <v>400</v>
      </c>
      <c r="BZ776" s="151">
        <v>572</v>
      </c>
      <c r="CA776" s="151">
        <v>0.3</v>
      </c>
      <c r="CB776" s="151">
        <v>1.5</v>
      </c>
      <c r="CC776" s="151">
        <v>-47</v>
      </c>
    </row>
    <row r="777" spans="1:81" x14ac:dyDescent="0.25">
      <c r="A777" s="44">
        <f t="shared" si="73"/>
        <v>2016</v>
      </c>
      <c r="B777" s="44" t="str">
        <f t="shared" si="73"/>
        <v>MAYO</v>
      </c>
      <c r="C777" s="44">
        <v>8</v>
      </c>
      <c r="D777" s="44" t="str">
        <f t="shared" si="72"/>
        <v>MAYO 2016 / 7</v>
      </c>
      <c r="E777" s="182">
        <v>7</v>
      </c>
      <c r="F777" s="190">
        <v>42412</v>
      </c>
      <c r="G777" s="183">
        <v>60930</v>
      </c>
      <c r="H777" s="157" t="s">
        <v>132</v>
      </c>
      <c r="I777" s="156">
        <v>0.78090000000000004</v>
      </c>
      <c r="J777" s="157" t="s">
        <v>20</v>
      </c>
      <c r="K777" s="157">
        <v>0.5</v>
      </c>
      <c r="L777" s="157">
        <v>0</v>
      </c>
      <c r="M777" s="157">
        <v>0</v>
      </c>
      <c r="N777" s="157">
        <v>43.5</v>
      </c>
      <c r="O777" s="157">
        <v>-54.5</v>
      </c>
      <c r="P777" s="157">
        <v>108</v>
      </c>
      <c r="Q777" s="157">
        <v>30</v>
      </c>
      <c r="R777" s="160">
        <v>0</v>
      </c>
      <c r="S777" s="157">
        <v>11.9</v>
      </c>
      <c r="T777" s="157">
        <v>3.1</v>
      </c>
      <c r="U777" s="157">
        <v>1</v>
      </c>
      <c r="V777" s="157">
        <v>1</v>
      </c>
      <c r="W777" s="157">
        <v>100</v>
      </c>
      <c r="X777" s="157">
        <v>0</v>
      </c>
      <c r="Y777" s="157">
        <v>0</v>
      </c>
      <c r="Z777" s="157">
        <v>0.3</v>
      </c>
      <c r="AA777" s="157">
        <v>335</v>
      </c>
      <c r="AB777" s="157">
        <v>368</v>
      </c>
      <c r="AC777" s="157">
        <v>423</v>
      </c>
      <c r="AD777" s="157">
        <v>491</v>
      </c>
      <c r="AE777" s="157">
        <v>1.5</v>
      </c>
      <c r="AF777" s="157">
        <v>0</v>
      </c>
      <c r="AG777" s="450"/>
      <c r="AH777" s="158">
        <v>0.77500000000000002</v>
      </c>
      <c r="AI777" s="158">
        <v>0.84</v>
      </c>
      <c r="AJ777" s="158">
        <v>42.8</v>
      </c>
      <c r="AK777" s="158">
        <v>100</v>
      </c>
      <c r="AL777" s="158">
        <v>400</v>
      </c>
      <c r="AM777" s="158">
        <v>572</v>
      </c>
      <c r="AN777" s="158">
        <v>0.3</v>
      </c>
      <c r="AO777" s="158">
        <v>1.5</v>
      </c>
      <c r="AP777" s="158">
        <v>-47</v>
      </c>
      <c r="AQ777" s="235"/>
      <c r="AR777" s="178">
        <v>7</v>
      </c>
      <c r="AS777" s="185">
        <v>42501</v>
      </c>
      <c r="AT777" s="179">
        <v>63244</v>
      </c>
      <c r="AU777" s="34" t="s">
        <v>132</v>
      </c>
      <c r="AV777" s="153">
        <v>0.78149999999999997</v>
      </c>
      <c r="AW777" s="34" t="s">
        <v>20</v>
      </c>
      <c r="AX777" s="34">
        <v>1.2</v>
      </c>
      <c r="AY777" s="34">
        <v>0.01</v>
      </c>
      <c r="AZ777" s="34">
        <v>0</v>
      </c>
      <c r="BA777" s="34">
        <v>43.5</v>
      </c>
      <c r="BB777" s="34">
        <v>-51.5</v>
      </c>
      <c r="BC777" s="34">
        <v>104</v>
      </c>
      <c r="BD777" s="34">
        <v>30</v>
      </c>
      <c r="BE777" s="155">
        <v>1.2E-2</v>
      </c>
      <c r="BF777" s="34">
        <v>13.1</v>
      </c>
      <c r="BG777" s="34">
        <v>3.3</v>
      </c>
      <c r="BH777" s="34">
        <v>1</v>
      </c>
      <c r="BI777" s="34">
        <v>1</v>
      </c>
      <c r="BJ777" s="34">
        <v>99</v>
      </c>
      <c r="BK777" s="34">
        <v>1</v>
      </c>
      <c r="BL777" s="34">
        <v>1</v>
      </c>
      <c r="BM777" s="34">
        <v>0.1</v>
      </c>
      <c r="BN777" s="34">
        <v>339</v>
      </c>
      <c r="BO777" s="34">
        <v>377</v>
      </c>
      <c r="BP777" s="34">
        <v>419</v>
      </c>
      <c r="BQ777" s="34">
        <v>460</v>
      </c>
      <c r="BR777" s="34">
        <v>0</v>
      </c>
      <c r="BS777" s="34">
        <v>1</v>
      </c>
      <c r="BT777" s="453"/>
      <c r="BU777" s="151">
        <v>0.77500000000000002</v>
      </c>
      <c r="BV777" s="151">
        <v>0.84</v>
      </c>
      <c r="BW777" s="151">
        <v>42.8</v>
      </c>
      <c r="BX777" s="151">
        <v>100</v>
      </c>
      <c r="BY777" s="151">
        <v>400</v>
      </c>
      <c r="BZ777" s="151">
        <v>572</v>
      </c>
      <c r="CA777" s="151">
        <v>0.3</v>
      </c>
      <c r="CB777" s="151">
        <v>1.5</v>
      </c>
      <c r="CC777" s="151">
        <v>-47</v>
      </c>
    </row>
    <row r="778" spans="1:81" x14ac:dyDescent="0.25">
      <c r="A778" s="44">
        <f t="shared" si="73"/>
        <v>2016</v>
      </c>
      <c r="B778" s="44" t="str">
        <f t="shared" si="73"/>
        <v>MAYO</v>
      </c>
      <c r="C778" s="44">
        <v>9</v>
      </c>
      <c r="D778" s="44" t="str">
        <f t="shared" si="72"/>
        <v>MAYO 2016 / 8</v>
      </c>
      <c r="E778" s="182">
        <v>8</v>
      </c>
      <c r="F778" s="190">
        <v>42413</v>
      </c>
      <c r="G778" s="183">
        <v>60963</v>
      </c>
      <c r="H778" s="157" t="s">
        <v>130</v>
      </c>
      <c r="I778" s="156">
        <v>0.78049999999999997</v>
      </c>
      <c r="J778" s="157" t="s">
        <v>20</v>
      </c>
      <c r="K778" s="157">
        <v>0.5</v>
      </c>
      <c r="L778" s="157">
        <v>0</v>
      </c>
      <c r="M778" s="157">
        <v>0</v>
      </c>
      <c r="N778" s="157">
        <v>43.5</v>
      </c>
      <c r="O778" s="157">
        <v>-54.5</v>
      </c>
      <c r="P778" s="157">
        <v>106</v>
      </c>
      <c r="Q778" s="157">
        <v>30</v>
      </c>
      <c r="R778" s="160">
        <v>0</v>
      </c>
      <c r="S778" s="157">
        <v>12.1</v>
      </c>
      <c r="T778" s="157">
        <v>3.1</v>
      </c>
      <c r="U778" s="157">
        <v>1</v>
      </c>
      <c r="V778" s="157">
        <v>1</v>
      </c>
      <c r="W778" s="157">
        <v>100</v>
      </c>
      <c r="X778" s="157">
        <v>0</v>
      </c>
      <c r="Y778" s="157">
        <v>0</v>
      </c>
      <c r="Z778" s="157">
        <v>0.3</v>
      </c>
      <c r="AA778" s="157">
        <v>334</v>
      </c>
      <c r="AB778" s="157">
        <v>368</v>
      </c>
      <c r="AC778" s="157">
        <v>421</v>
      </c>
      <c r="AD778" s="157">
        <v>490</v>
      </c>
      <c r="AE778" s="157">
        <v>1.5</v>
      </c>
      <c r="AF778" s="157">
        <v>0</v>
      </c>
      <c r="AG778" s="450"/>
      <c r="AH778" s="158">
        <v>0.77500000000000002</v>
      </c>
      <c r="AI778" s="158">
        <v>0.84</v>
      </c>
      <c r="AJ778" s="158">
        <v>42.8</v>
      </c>
      <c r="AK778" s="158">
        <v>100</v>
      </c>
      <c r="AL778" s="158">
        <v>400</v>
      </c>
      <c r="AM778" s="158">
        <v>572</v>
      </c>
      <c r="AN778" s="158">
        <v>0.3</v>
      </c>
      <c r="AO778" s="158">
        <v>1.5</v>
      </c>
      <c r="AP778" s="158">
        <v>-47</v>
      </c>
      <c r="AQ778" s="235"/>
      <c r="AR778" s="178">
        <v>8</v>
      </c>
      <c r="AS778" s="185">
        <v>42504</v>
      </c>
      <c r="AT778" s="179">
        <v>63325</v>
      </c>
      <c r="AU778" s="34" t="s">
        <v>132</v>
      </c>
      <c r="AV778" s="153">
        <v>0.7802</v>
      </c>
      <c r="AW778" s="34" t="s">
        <v>20</v>
      </c>
      <c r="AX778" s="34">
        <v>1.2</v>
      </c>
      <c r="AY778" s="34">
        <v>0.01</v>
      </c>
      <c r="AZ778" s="34">
        <v>0</v>
      </c>
      <c r="BA778" s="34">
        <v>43.5</v>
      </c>
      <c r="BB778" s="34">
        <v>-51</v>
      </c>
      <c r="BC778" s="34">
        <v>104</v>
      </c>
      <c r="BD778" s="34">
        <v>30</v>
      </c>
      <c r="BE778" s="155">
        <v>1.2E-2</v>
      </c>
      <c r="BF778" s="34">
        <v>13.1</v>
      </c>
      <c r="BG778" s="34">
        <v>3.3</v>
      </c>
      <c r="BH778" s="34">
        <v>1</v>
      </c>
      <c r="BI778" s="34">
        <v>1</v>
      </c>
      <c r="BJ778" s="34">
        <v>99</v>
      </c>
      <c r="BK778" s="34">
        <v>1</v>
      </c>
      <c r="BL778" s="34">
        <v>1</v>
      </c>
      <c r="BM778" s="34">
        <v>0.1</v>
      </c>
      <c r="BN778" s="34">
        <v>339</v>
      </c>
      <c r="BO778" s="34">
        <v>376</v>
      </c>
      <c r="BP778" s="34">
        <v>419</v>
      </c>
      <c r="BQ778" s="34">
        <v>455</v>
      </c>
      <c r="BR778" s="34">
        <v>0</v>
      </c>
      <c r="BS778" s="34">
        <v>1</v>
      </c>
      <c r="BT778" s="453"/>
      <c r="BU778" s="151">
        <v>0.77500000000000002</v>
      </c>
      <c r="BV778" s="151">
        <v>0.84</v>
      </c>
      <c r="BW778" s="151">
        <v>42.8</v>
      </c>
      <c r="BX778" s="151">
        <v>100</v>
      </c>
      <c r="BY778" s="151">
        <v>400</v>
      </c>
      <c r="BZ778" s="151">
        <v>572</v>
      </c>
      <c r="CA778" s="151">
        <v>0.3</v>
      </c>
      <c r="CB778" s="151">
        <v>1.5</v>
      </c>
      <c r="CC778" s="151">
        <v>-47</v>
      </c>
    </row>
    <row r="779" spans="1:81" x14ac:dyDescent="0.25">
      <c r="A779" s="44">
        <f t="shared" si="73"/>
        <v>2016</v>
      </c>
      <c r="B779" s="44" t="str">
        <f t="shared" si="73"/>
        <v>MAYO</v>
      </c>
      <c r="C779" s="44">
        <v>10</v>
      </c>
      <c r="D779" s="44" t="str">
        <f t="shared" si="72"/>
        <v>MAYO 2016 / 9</v>
      </c>
      <c r="E779" s="182">
        <v>9</v>
      </c>
      <c r="F779" s="190">
        <v>42414</v>
      </c>
      <c r="G779" s="183">
        <v>60978</v>
      </c>
      <c r="H779" s="157" t="s">
        <v>131</v>
      </c>
      <c r="I779" s="156">
        <v>0.77959999999999996</v>
      </c>
      <c r="J779" s="157" t="s">
        <v>20</v>
      </c>
      <c r="K779" s="157">
        <v>0.5</v>
      </c>
      <c r="L779" s="157">
        <v>0</v>
      </c>
      <c r="M779" s="157">
        <v>0</v>
      </c>
      <c r="N779" s="157">
        <v>43.5</v>
      </c>
      <c r="O779" s="157">
        <v>-54</v>
      </c>
      <c r="P779" s="157">
        <v>107</v>
      </c>
      <c r="Q779" s="157">
        <v>30</v>
      </c>
      <c r="R779" s="160">
        <v>0</v>
      </c>
      <c r="S779" s="157">
        <v>12.1</v>
      </c>
      <c r="T779" s="157">
        <v>3.1</v>
      </c>
      <c r="U779" s="157">
        <v>1</v>
      </c>
      <c r="V779" s="157">
        <v>1</v>
      </c>
      <c r="W779" s="157">
        <v>100</v>
      </c>
      <c r="X779" s="157">
        <v>0</v>
      </c>
      <c r="Y779" s="157">
        <v>0</v>
      </c>
      <c r="Z779" s="157">
        <v>0.3</v>
      </c>
      <c r="AA779" s="157">
        <v>332</v>
      </c>
      <c r="AB779" s="157">
        <v>364</v>
      </c>
      <c r="AC779" s="157">
        <v>418</v>
      </c>
      <c r="AD779" s="157">
        <v>486</v>
      </c>
      <c r="AE779" s="157">
        <v>1.5</v>
      </c>
      <c r="AF779" s="157">
        <v>0</v>
      </c>
      <c r="AG779" s="450"/>
      <c r="AH779" s="158">
        <v>0.77500000000000002</v>
      </c>
      <c r="AI779" s="158">
        <v>0.84</v>
      </c>
      <c r="AJ779" s="158">
        <v>42.8</v>
      </c>
      <c r="AK779" s="158">
        <v>100</v>
      </c>
      <c r="AL779" s="158">
        <v>400</v>
      </c>
      <c r="AM779" s="158">
        <v>572</v>
      </c>
      <c r="AN779" s="158">
        <v>0.3</v>
      </c>
      <c r="AO779" s="158">
        <v>1.5</v>
      </c>
      <c r="AP779" s="158">
        <v>-47</v>
      </c>
      <c r="AQ779" s="235"/>
      <c r="AR779" s="178">
        <v>9</v>
      </c>
      <c r="AS779" s="185">
        <v>42505</v>
      </c>
      <c r="AT779" s="179">
        <v>63352</v>
      </c>
      <c r="AU779" s="34" t="s">
        <v>156</v>
      </c>
      <c r="AV779" s="153">
        <v>0.78049999999999997</v>
      </c>
      <c r="AW779" s="34" t="s">
        <v>20</v>
      </c>
      <c r="AX779" s="34">
        <v>1.2</v>
      </c>
      <c r="AY779" s="34">
        <v>0.01</v>
      </c>
      <c r="AZ779" s="181">
        <v>0</v>
      </c>
      <c r="BA779" s="34">
        <v>43.5</v>
      </c>
      <c r="BB779" s="34">
        <v>-52</v>
      </c>
      <c r="BC779" s="34">
        <v>103</v>
      </c>
      <c r="BD779" s="34">
        <v>30</v>
      </c>
      <c r="BE779" s="155">
        <v>1.2E-2</v>
      </c>
      <c r="BF779" s="34">
        <v>14.2</v>
      </c>
      <c r="BG779" s="34">
        <v>3.2</v>
      </c>
      <c r="BH779" s="34">
        <v>1</v>
      </c>
      <c r="BI779" s="34">
        <v>1</v>
      </c>
      <c r="BJ779" s="34">
        <v>99</v>
      </c>
      <c r="BK779" s="34">
        <v>1</v>
      </c>
      <c r="BL779" s="34">
        <v>1</v>
      </c>
      <c r="BM779" s="34">
        <v>0.1</v>
      </c>
      <c r="BN779" s="34">
        <v>336</v>
      </c>
      <c r="BO779" s="34">
        <v>376</v>
      </c>
      <c r="BP779" s="34">
        <v>419</v>
      </c>
      <c r="BQ779" s="34">
        <v>459</v>
      </c>
      <c r="BR779" s="34">
        <v>0</v>
      </c>
      <c r="BS779" s="34">
        <v>1</v>
      </c>
      <c r="BT779" s="453"/>
      <c r="BU779" s="151">
        <v>0.77500000000000002</v>
      </c>
      <c r="BV779" s="151">
        <v>0.84</v>
      </c>
      <c r="BW779" s="151">
        <v>42.8</v>
      </c>
      <c r="BX779" s="151">
        <v>100</v>
      </c>
      <c r="BY779" s="151">
        <v>400</v>
      </c>
      <c r="BZ779" s="151">
        <v>572</v>
      </c>
      <c r="CA779" s="151">
        <v>0.3</v>
      </c>
      <c r="CB779" s="151">
        <v>1.5</v>
      </c>
      <c r="CC779" s="151">
        <v>-47</v>
      </c>
    </row>
    <row r="780" spans="1:81" x14ac:dyDescent="0.25">
      <c r="A780" s="44">
        <f t="shared" si="73"/>
        <v>2016</v>
      </c>
      <c r="B780" s="44" t="str">
        <f t="shared" si="73"/>
        <v>MAYO</v>
      </c>
      <c r="C780" s="44">
        <v>11</v>
      </c>
      <c r="D780" s="44" t="str">
        <f t="shared" si="72"/>
        <v>MAYO 2016 / 10</v>
      </c>
      <c r="E780" s="182">
        <v>10</v>
      </c>
      <c r="F780" s="190">
        <v>42416</v>
      </c>
      <c r="G780" s="183">
        <v>61014</v>
      </c>
      <c r="H780" s="157" t="s">
        <v>130</v>
      </c>
      <c r="I780" s="156">
        <v>0.77959999999999996</v>
      </c>
      <c r="J780" s="157" t="s">
        <v>20</v>
      </c>
      <c r="K780" s="157">
        <v>0.5</v>
      </c>
      <c r="L780" s="157">
        <v>0</v>
      </c>
      <c r="M780" s="157">
        <v>0</v>
      </c>
      <c r="N780" s="157">
        <v>43.5</v>
      </c>
      <c r="O780" s="157">
        <v>-54</v>
      </c>
      <c r="P780" s="157">
        <v>107</v>
      </c>
      <c r="Q780" s="157">
        <v>30</v>
      </c>
      <c r="R780" s="160">
        <v>0</v>
      </c>
      <c r="S780" s="157">
        <v>12.1</v>
      </c>
      <c r="T780" s="157">
        <v>3</v>
      </c>
      <c r="U780" s="157">
        <v>1</v>
      </c>
      <c r="V780" s="157">
        <v>1</v>
      </c>
      <c r="W780" s="157">
        <v>100</v>
      </c>
      <c r="X780" s="157">
        <v>0</v>
      </c>
      <c r="Y780" s="157">
        <v>0</v>
      </c>
      <c r="Z780" s="157">
        <v>0.3</v>
      </c>
      <c r="AA780" s="157">
        <v>333</v>
      </c>
      <c r="AB780" s="157">
        <v>365</v>
      </c>
      <c r="AC780" s="157">
        <v>417</v>
      </c>
      <c r="AD780" s="157">
        <v>485</v>
      </c>
      <c r="AE780" s="157">
        <v>1.5</v>
      </c>
      <c r="AF780" s="157">
        <v>0</v>
      </c>
      <c r="AG780" s="450"/>
      <c r="AH780" s="158">
        <v>0.77500000000000002</v>
      </c>
      <c r="AI780" s="158">
        <v>0.84</v>
      </c>
      <c r="AJ780" s="158">
        <v>42.8</v>
      </c>
      <c r="AK780" s="158">
        <v>100</v>
      </c>
      <c r="AL780" s="158">
        <v>400</v>
      </c>
      <c r="AM780" s="158">
        <v>572</v>
      </c>
      <c r="AN780" s="158">
        <v>0.3</v>
      </c>
      <c r="AO780" s="158">
        <v>1.5</v>
      </c>
      <c r="AP780" s="158">
        <v>-47</v>
      </c>
      <c r="AQ780" s="235"/>
      <c r="AR780" s="178">
        <v>10</v>
      </c>
      <c r="AS780" s="185">
        <v>42507</v>
      </c>
      <c r="AT780" s="179">
        <v>63374</v>
      </c>
      <c r="AU780" s="34" t="s">
        <v>132</v>
      </c>
      <c r="AV780" s="153">
        <v>0.78049999999999997</v>
      </c>
      <c r="AW780" s="34" t="s">
        <v>20</v>
      </c>
      <c r="AX780" s="34">
        <v>1.2</v>
      </c>
      <c r="AY780" s="34">
        <v>0.01</v>
      </c>
      <c r="AZ780" s="34">
        <v>0</v>
      </c>
      <c r="BA780" s="34">
        <v>43.5</v>
      </c>
      <c r="BB780" s="34">
        <v>-52</v>
      </c>
      <c r="BC780" s="34">
        <v>104</v>
      </c>
      <c r="BD780" s="34">
        <v>30</v>
      </c>
      <c r="BE780" s="155">
        <v>1.2E-2</v>
      </c>
      <c r="BF780" s="34">
        <v>14.2</v>
      </c>
      <c r="BG780" s="34">
        <v>3.2</v>
      </c>
      <c r="BH780" s="34">
        <v>1</v>
      </c>
      <c r="BI780" s="34">
        <v>1</v>
      </c>
      <c r="BJ780" s="34">
        <v>99</v>
      </c>
      <c r="BK780" s="34">
        <v>1</v>
      </c>
      <c r="BL780" s="34">
        <v>1</v>
      </c>
      <c r="BM780" s="34">
        <v>0.1</v>
      </c>
      <c r="BN780" s="34">
        <v>334</v>
      </c>
      <c r="BO780" s="34">
        <v>376</v>
      </c>
      <c r="BP780" s="34">
        <v>417</v>
      </c>
      <c r="BQ780" s="34">
        <v>459</v>
      </c>
      <c r="BR780" s="34">
        <v>0</v>
      </c>
      <c r="BS780" s="34">
        <v>1</v>
      </c>
      <c r="BT780" s="453"/>
      <c r="BU780" s="151">
        <v>0.77500000000000002</v>
      </c>
      <c r="BV780" s="151">
        <v>0.84</v>
      </c>
      <c r="BW780" s="151">
        <v>42.8</v>
      </c>
      <c r="BX780" s="151">
        <v>100</v>
      </c>
      <c r="BY780" s="151">
        <v>400</v>
      </c>
      <c r="BZ780" s="151">
        <v>572</v>
      </c>
      <c r="CA780" s="151">
        <v>0.3</v>
      </c>
      <c r="CB780" s="151">
        <v>1.5</v>
      </c>
      <c r="CC780" s="151">
        <v>-47</v>
      </c>
    </row>
    <row r="781" spans="1:81" x14ac:dyDescent="0.25">
      <c r="A781" s="44">
        <f t="shared" si="73"/>
        <v>2016</v>
      </c>
      <c r="B781" s="44" t="str">
        <f t="shared" si="73"/>
        <v>MAYO</v>
      </c>
      <c r="C781" s="44">
        <v>12</v>
      </c>
      <c r="D781" s="44" t="str">
        <f t="shared" si="72"/>
        <v>MAYO 2016 / 11</v>
      </c>
      <c r="E781" s="182">
        <v>11</v>
      </c>
      <c r="F781" s="190">
        <v>42418</v>
      </c>
      <c r="G781" s="183">
        <v>61087</v>
      </c>
      <c r="H781" s="157" t="s">
        <v>132</v>
      </c>
      <c r="I781" s="156">
        <v>0.78</v>
      </c>
      <c r="J781" s="157" t="s">
        <v>20</v>
      </c>
      <c r="K781" s="157">
        <v>0.5</v>
      </c>
      <c r="L781" s="157">
        <v>0</v>
      </c>
      <c r="M781" s="157">
        <v>0</v>
      </c>
      <c r="N781" s="157">
        <v>43.5</v>
      </c>
      <c r="O781" s="157">
        <v>-54</v>
      </c>
      <c r="P781" s="157">
        <v>107</v>
      </c>
      <c r="Q781" s="157">
        <v>30</v>
      </c>
      <c r="R781" s="160">
        <v>0</v>
      </c>
      <c r="S781" s="157">
        <v>12.1</v>
      </c>
      <c r="T781" s="157">
        <v>3.1</v>
      </c>
      <c r="U781" s="157">
        <v>1</v>
      </c>
      <c r="V781" s="157">
        <v>1</v>
      </c>
      <c r="W781" s="157">
        <v>100</v>
      </c>
      <c r="X781" s="157">
        <v>0</v>
      </c>
      <c r="Y781" s="157">
        <v>0</v>
      </c>
      <c r="Z781" s="157">
        <v>0.3</v>
      </c>
      <c r="AA781" s="157">
        <v>333</v>
      </c>
      <c r="AB781" s="157">
        <v>366</v>
      </c>
      <c r="AC781" s="157">
        <v>421</v>
      </c>
      <c r="AD781" s="157">
        <v>491</v>
      </c>
      <c r="AE781" s="157">
        <v>1.5</v>
      </c>
      <c r="AF781" s="157">
        <v>0</v>
      </c>
      <c r="AG781" s="450"/>
      <c r="AH781" s="158">
        <v>0.77500000000000002</v>
      </c>
      <c r="AI781" s="158">
        <v>0.84</v>
      </c>
      <c r="AJ781" s="158">
        <v>42.8</v>
      </c>
      <c r="AK781" s="158">
        <v>100</v>
      </c>
      <c r="AL781" s="158">
        <v>400</v>
      </c>
      <c r="AM781" s="158">
        <v>572</v>
      </c>
      <c r="AN781" s="158">
        <v>0.3</v>
      </c>
      <c r="AO781" s="158">
        <v>1.5</v>
      </c>
      <c r="AP781" s="158">
        <v>-47</v>
      </c>
      <c r="AQ781" s="235"/>
      <c r="AR781" s="178">
        <v>11</v>
      </c>
      <c r="AS781" s="185">
        <v>42509</v>
      </c>
      <c r="AT781" s="179">
        <v>63419</v>
      </c>
      <c r="AU781" s="34" t="s">
        <v>132</v>
      </c>
      <c r="AV781" s="153">
        <v>0.78049999999999997</v>
      </c>
      <c r="AW781" s="34" t="s">
        <v>20</v>
      </c>
      <c r="AX781" s="34">
        <v>1.2</v>
      </c>
      <c r="AY781" s="34">
        <v>0.01</v>
      </c>
      <c r="AZ781" s="34">
        <v>0</v>
      </c>
      <c r="BA781" s="34">
        <v>43.5</v>
      </c>
      <c r="BB781" s="34">
        <v>-52</v>
      </c>
      <c r="BC781" s="34">
        <v>100</v>
      </c>
      <c r="BD781" s="34">
        <v>30</v>
      </c>
      <c r="BE781" s="155">
        <v>1.2E-2</v>
      </c>
      <c r="BF781" s="34">
        <v>14.1</v>
      </c>
      <c r="BG781" s="34">
        <v>3.2</v>
      </c>
      <c r="BH781" s="34">
        <v>1</v>
      </c>
      <c r="BI781" s="34">
        <v>1</v>
      </c>
      <c r="BJ781" s="34">
        <v>99</v>
      </c>
      <c r="BK781" s="34">
        <v>1</v>
      </c>
      <c r="BL781" s="34">
        <v>1</v>
      </c>
      <c r="BM781" s="34">
        <v>0.2</v>
      </c>
      <c r="BN781" s="34">
        <v>334</v>
      </c>
      <c r="BO781" s="34">
        <v>374</v>
      </c>
      <c r="BP781" s="34">
        <v>415</v>
      </c>
      <c r="BQ781" s="34">
        <v>457</v>
      </c>
      <c r="BR781" s="34">
        <v>0</v>
      </c>
      <c r="BS781" s="34">
        <v>1</v>
      </c>
      <c r="BT781" s="453"/>
      <c r="BU781" s="151">
        <v>0.77500000000000002</v>
      </c>
      <c r="BV781" s="151">
        <v>0.84</v>
      </c>
      <c r="BW781" s="151">
        <v>42.8</v>
      </c>
      <c r="BX781" s="151">
        <v>100</v>
      </c>
      <c r="BY781" s="151">
        <v>400</v>
      </c>
      <c r="BZ781" s="151">
        <v>572</v>
      </c>
      <c r="CA781" s="151">
        <v>0.3</v>
      </c>
      <c r="CB781" s="151">
        <v>1.5</v>
      </c>
      <c r="CC781" s="151">
        <v>-47</v>
      </c>
    </row>
    <row r="782" spans="1:81" x14ac:dyDescent="0.25">
      <c r="A782" s="44">
        <f t="shared" si="73"/>
        <v>2016</v>
      </c>
      <c r="B782" s="44" t="str">
        <f t="shared" si="73"/>
        <v>MAYO</v>
      </c>
      <c r="C782" s="44">
        <v>13</v>
      </c>
      <c r="D782" s="44" t="str">
        <f t="shared" si="72"/>
        <v>MAYO 2016 / 12</v>
      </c>
      <c r="E782" s="182">
        <v>12</v>
      </c>
      <c r="F782" s="190">
        <v>42420</v>
      </c>
      <c r="G782" s="183">
        <v>61124</v>
      </c>
      <c r="H782" s="157" t="s">
        <v>130</v>
      </c>
      <c r="I782" s="156">
        <v>0.78</v>
      </c>
      <c r="J782" s="157" t="s">
        <v>20</v>
      </c>
      <c r="K782" s="157">
        <v>0.5</v>
      </c>
      <c r="L782" s="157">
        <v>0</v>
      </c>
      <c r="M782" s="157">
        <v>0</v>
      </c>
      <c r="N782" s="157">
        <v>43.5</v>
      </c>
      <c r="O782" s="157">
        <v>-54</v>
      </c>
      <c r="P782" s="157">
        <v>107</v>
      </c>
      <c r="Q782" s="157">
        <v>30</v>
      </c>
      <c r="R782" s="160">
        <v>0</v>
      </c>
      <c r="S782" s="157">
        <v>12.1</v>
      </c>
      <c r="T782" s="157">
        <v>3.1</v>
      </c>
      <c r="U782" s="157">
        <v>1</v>
      </c>
      <c r="V782" s="157">
        <v>1</v>
      </c>
      <c r="W782" s="157">
        <v>100</v>
      </c>
      <c r="X782" s="157">
        <v>0</v>
      </c>
      <c r="Y782" s="157">
        <v>0</v>
      </c>
      <c r="Z782" s="157">
        <v>0.3</v>
      </c>
      <c r="AA782" s="157">
        <v>334</v>
      </c>
      <c r="AB782" s="157">
        <v>366</v>
      </c>
      <c r="AC782" s="157">
        <v>421</v>
      </c>
      <c r="AD782" s="157">
        <v>490</v>
      </c>
      <c r="AE782" s="157">
        <v>1.5</v>
      </c>
      <c r="AF782" s="157">
        <v>0</v>
      </c>
      <c r="AG782" s="450"/>
      <c r="AH782" s="158">
        <v>0.77500000000000002</v>
      </c>
      <c r="AI782" s="158">
        <v>0.84</v>
      </c>
      <c r="AJ782" s="158">
        <v>42.8</v>
      </c>
      <c r="AK782" s="158">
        <v>100</v>
      </c>
      <c r="AL782" s="158">
        <v>400</v>
      </c>
      <c r="AM782" s="158">
        <v>572</v>
      </c>
      <c r="AN782" s="158">
        <v>0.3</v>
      </c>
      <c r="AO782" s="158">
        <v>1.5</v>
      </c>
      <c r="AP782" s="158">
        <v>-47</v>
      </c>
      <c r="AQ782" s="235"/>
      <c r="AR782" s="178">
        <v>12</v>
      </c>
      <c r="AS782" s="185">
        <v>42510</v>
      </c>
      <c r="AT782" s="179">
        <v>63447</v>
      </c>
      <c r="AU782" s="34" t="s">
        <v>131</v>
      </c>
      <c r="AV782" s="153">
        <v>0.77869999999999995</v>
      </c>
      <c r="AW782" s="34" t="s">
        <v>20</v>
      </c>
      <c r="AX782" s="34">
        <v>1.2</v>
      </c>
      <c r="AY782" s="34">
        <v>0.01</v>
      </c>
      <c r="AZ782" s="181">
        <v>0</v>
      </c>
      <c r="BA782" s="34">
        <v>43.5</v>
      </c>
      <c r="BB782" s="34">
        <v>-52.5</v>
      </c>
      <c r="BC782" s="34">
        <v>101</v>
      </c>
      <c r="BD782" s="34">
        <v>30</v>
      </c>
      <c r="BE782" s="155">
        <v>1.2E-2</v>
      </c>
      <c r="BF782" s="34">
        <v>14.1</v>
      </c>
      <c r="BG782" s="34">
        <v>3.2</v>
      </c>
      <c r="BH782" s="34">
        <v>1</v>
      </c>
      <c r="BI782" s="34">
        <v>1</v>
      </c>
      <c r="BJ782" s="34">
        <v>99</v>
      </c>
      <c r="BK782" s="34">
        <v>1</v>
      </c>
      <c r="BL782" s="34">
        <v>1</v>
      </c>
      <c r="BM782" s="34">
        <v>0.1</v>
      </c>
      <c r="BN782" s="34">
        <v>336</v>
      </c>
      <c r="BO782" s="34">
        <v>371</v>
      </c>
      <c r="BP782" s="34">
        <v>413</v>
      </c>
      <c r="BQ782" s="34">
        <v>458</v>
      </c>
      <c r="BR782" s="34">
        <v>0</v>
      </c>
      <c r="BS782" s="34">
        <v>1</v>
      </c>
      <c r="BT782" s="453"/>
      <c r="BU782" s="151">
        <v>0.77500000000000002</v>
      </c>
      <c r="BV782" s="151">
        <v>0.84</v>
      </c>
      <c r="BW782" s="151">
        <v>42.8</v>
      </c>
      <c r="BX782" s="151">
        <v>100</v>
      </c>
      <c r="BY782" s="151">
        <v>400</v>
      </c>
      <c r="BZ782" s="151">
        <v>572</v>
      </c>
      <c r="CA782" s="151">
        <v>0.3</v>
      </c>
      <c r="CB782" s="151">
        <v>1.5</v>
      </c>
      <c r="CC782" s="151">
        <v>-47</v>
      </c>
    </row>
    <row r="783" spans="1:81" x14ac:dyDescent="0.25">
      <c r="A783" s="44">
        <f t="shared" si="73"/>
        <v>2016</v>
      </c>
      <c r="B783" s="44" t="str">
        <f t="shared" si="73"/>
        <v>MAYO</v>
      </c>
      <c r="C783" s="44">
        <v>14</v>
      </c>
      <c r="D783" s="44" t="str">
        <f t="shared" si="72"/>
        <v>MAYO 2016 / 13</v>
      </c>
      <c r="E783" s="182">
        <v>13</v>
      </c>
      <c r="F783" s="190">
        <v>42422</v>
      </c>
      <c r="G783" s="183">
        <v>61169</v>
      </c>
      <c r="H783" s="157" t="s">
        <v>131</v>
      </c>
      <c r="I783" s="156">
        <v>0.78049999999999997</v>
      </c>
      <c r="J783" s="157" t="s">
        <v>20</v>
      </c>
      <c r="K783" s="157">
        <v>0.5</v>
      </c>
      <c r="L783" s="157">
        <v>0</v>
      </c>
      <c r="M783" s="157">
        <v>0</v>
      </c>
      <c r="N783" s="157">
        <v>43.5</v>
      </c>
      <c r="O783" s="157">
        <v>-53.5</v>
      </c>
      <c r="P783" s="157">
        <v>107</v>
      </c>
      <c r="Q783" s="157">
        <v>30</v>
      </c>
      <c r="R783" s="160">
        <v>0</v>
      </c>
      <c r="S783" s="157">
        <v>12.1</v>
      </c>
      <c r="T783" s="157">
        <v>3.1</v>
      </c>
      <c r="U783" s="157">
        <v>1</v>
      </c>
      <c r="V783" s="157">
        <v>1</v>
      </c>
      <c r="W783" s="157">
        <v>100</v>
      </c>
      <c r="X783" s="157">
        <v>0</v>
      </c>
      <c r="Y783" s="157">
        <v>0</v>
      </c>
      <c r="Z783" s="157">
        <v>0.3</v>
      </c>
      <c r="AA783" s="157">
        <v>333</v>
      </c>
      <c r="AB783" s="157">
        <v>368</v>
      </c>
      <c r="AC783" s="157">
        <v>425</v>
      </c>
      <c r="AD783" s="157">
        <v>492</v>
      </c>
      <c r="AE783" s="157">
        <v>1.5</v>
      </c>
      <c r="AF783" s="157">
        <v>0</v>
      </c>
      <c r="AG783" s="450"/>
      <c r="AH783" s="158">
        <v>0.77500000000000002</v>
      </c>
      <c r="AI783" s="158">
        <v>0.84</v>
      </c>
      <c r="AJ783" s="158">
        <v>42.8</v>
      </c>
      <c r="AK783" s="158">
        <v>100</v>
      </c>
      <c r="AL783" s="158">
        <v>400</v>
      </c>
      <c r="AM783" s="158">
        <v>572</v>
      </c>
      <c r="AN783" s="158">
        <v>0.3</v>
      </c>
      <c r="AO783" s="158">
        <v>1.5</v>
      </c>
      <c r="AP783" s="158">
        <v>-47</v>
      </c>
      <c r="AQ783" s="235"/>
      <c r="AR783" s="178">
        <v>13</v>
      </c>
      <c r="AS783" s="185">
        <v>42512</v>
      </c>
      <c r="AT783" s="179">
        <v>63490</v>
      </c>
      <c r="AU783" s="34" t="s">
        <v>132</v>
      </c>
      <c r="AV783" s="153">
        <v>0.77880000000000005</v>
      </c>
      <c r="AW783" s="34" t="s">
        <v>20</v>
      </c>
      <c r="AX783" s="34">
        <v>1.2</v>
      </c>
      <c r="AY783" s="34">
        <v>0.01</v>
      </c>
      <c r="AZ783" s="34">
        <v>0</v>
      </c>
      <c r="BA783" s="34">
        <v>43.5</v>
      </c>
      <c r="BB783" s="34">
        <v>-52.5</v>
      </c>
      <c r="BC783" s="34">
        <v>104</v>
      </c>
      <c r="BD783" s="34">
        <v>30</v>
      </c>
      <c r="BE783" s="155">
        <v>1.2E-2</v>
      </c>
      <c r="BF783" s="34">
        <v>14.2</v>
      </c>
      <c r="BG783" s="34">
        <v>3.2</v>
      </c>
      <c r="BH783" s="34">
        <v>1</v>
      </c>
      <c r="BI783" s="34">
        <v>1</v>
      </c>
      <c r="BJ783" s="34">
        <v>99</v>
      </c>
      <c r="BK783" s="34">
        <v>1</v>
      </c>
      <c r="BL783" s="34">
        <v>1</v>
      </c>
      <c r="BM783" s="34">
        <v>0.1</v>
      </c>
      <c r="BN783" s="34">
        <v>335</v>
      </c>
      <c r="BO783" s="34">
        <v>372</v>
      </c>
      <c r="BP783" s="34">
        <v>415</v>
      </c>
      <c r="BQ783" s="34">
        <v>456</v>
      </c>
      <c r="BR783" s="34">
        <v>0</v>
      </c>
      <c r="BS783" s="34">
        <v>1</v>
      </c>
      <c r="BT783" s="453"/>
      <c r="BU783" s="151">
        <v>0.77500000000000002</v>
      </c>
      <c r="BV783" s="151">
        <v>0.84</v>
      </c>
      <c r="BW783" s="151">
        <v>42.8</v>
      </c>
      <c r="BX783" s="151">
        <v>100</v>
      </c>
      <c r="BY783" s="151">
        <v>400</v>
      </c>
      <c r="BZ783" s="151">
        <v>572</v>
      </c>
      <c r="CA783" s="151">
        <v>0.3</v>
      </c>
      <c r="CB783" s="151">
        <v>1.5</v>
      </c>
      <c r="CC783" s="151">
        <v>-47</v>
      </c>
    </row>
    <row r="784" spans="1:81" x14ac:dyDescent="0.25">
      <c r="A784" s="44">
        <f t="shared" si="73"/>
        <v>2016</v>
      </c>
      <c r="B784" s="44" t="str">
        <f t="shared" si="73"/>
        <v>MAYO</v>
      </c>
      <c r="C784" s="44">
        <v>15</v>
      </c>
      <c r="D784" s="44" t="str">
        <f t="shared" si="72"/>
        <v>MAYO 2016 / 14</v>
      </c>
      <c r="E784" s="182">
        <v>14</v>
      </c>
      <c r="F784" s="190">
        <v>42423</v>
      </c>
      <c r="G784" s="183">
        <v>61178</v>
      </c>
      <c r="H784" s="157" t="s">
        <v>130</v>
      </c>
      <c r="I784" s="156">
        <v>0.78049999999999997</v>
      </c>
      <c r="J784" s="157" t="s">
        <v>20</v>
      </c>
      <c r="K784" s="157">
        <v>0.5</v>
      </c>
      <c r="L784" s="157">
        <v>0</v>
      </c>
      <c r="M784" s="157">
        <v>0</v>
      </c>
      <c r="N784" s="157">
        <v>43.5</v>
      </c>
      <c r="O784" s="157">
        <v>-53.5</v>
      </c>
      <c r="P784" s="157">
        <v>107</v>
      </c>
      <c r="Q784" s="157">
        <v>30</v>
      </c>
      <c r="R784" s="160">
        <v>0</v>
      </c>
      <c r="S784" s="157">
        <v>12.1</v>
      </c>
      <c r="T784" s="157">
        <v>3.2</v>
      </c>
      <c r="U784" s="157">
        <v>1</v>
      </c>
      <c r="V784" s="157">
        <v>1</v>
      </c>
      <c r="W784" s="157">
        <v>100</v>
      </c>
      <c r="X784" s="157">
        <v>0</v>
      </c>
      <c r="Y784" s="157">
        <v>0</v>
      </c>
      <c r="Z784" s="157">
        <v>0.3</v>
      </c>
      <c r="AA784" s="157">
        <v>334</v>
      </c>
      <c r="AB784" s="157">
        <v>368</v>
      </c>
      <c r="AC784" s="157">
        <v>424</v>
      </c>
      <c r="AD784" s="157">
        <v>492</v>
      </c>
      <c r="AE784" s="157">
        <v>1.5</v>
      </c>
      <c r="AF784" s="157">
        <v>0</v>
      </c>
      <c r="AG784" s="450"/>
      <c r="AH784" s="158">
        <v>0.77500000000000002</v>
      </c>
      <c r="AI784" s="158">
        <v>0.84</v>
      </c>
      <c r="AJ784" s="158">
        <v>42.8</v>
      </c>
      <c r="AK784" s="158">
        <v>100</v>
      </c>
      <c r="AL784" s="158">
        <v>400</v>
      </c>
      <c r="AM784" s="158">
        <v>572</v>
      </c>
      <c r="AN784" s="158">
        <v>0.3</v>
      </c>
      <c r="AO784" s="158">
        <v>1.5</v>
      </c>
      <c r="AP784" s="158">
        <v>-47</v>
      </c>
      <c r="AQ784" s="235"/>
      <c r="AR784" s="178">
        <v>14</v>
      </c>
      <c r="AS784" s="185">
        <v>42515</v>
      </c>
      <c r="AT784" s="179">
        <v>63541</v>
      </c>
      <c r="AU784" s="34" t="s">
        <v>156</v>
      </c>
      <c r="AV784" s="153">
        <v>0.77959999999999996</v>
      </c>
      <c r="AW784" s="34" t="s">
        <v>213</v>
      </c>
      <c r="AX784" s="34">
        <v>1.2</v>
      </c>
      <c r="AY784" s="34">
        <v>0.01</v>
      </c>
      <c r="AZ784" s="34">
        <v>0</v>
      </c>
      <c r="BA784" s="34">
        <v>43.5</v>
      </c>
      <c r="BB784" s="34">
        <v>-51</v>
      </c>
      <c r="BC784" s="34">
        <v>106</v>
      </c>
      <c r="BD784" s="34">
        <v>30</v>
      </c>
      <c r="BE784" s="155">
        <v>1.2E-2</v>
      </c>
      <c r="BF784" s="34">
        <v>14.1</v>
      </c>
      <c r="BG784" s="34">
        <v>3.3</v>
      </c>
      <c r="BH784" s="34">
        <v>1</v>
      </c>
      <c r="BI784" s="34">
        <v>1</v>
      </c>
      <c r="BJ784" s="34">
        <v>99</v>
      </c>
      <c r="BK784" s="34">
        <v>1</v>
      </c>
      <c r="BL784" s="34">
        <v>1</v>
      </c>
      <c r="BM784" s="34">
        <v>0.4</v>
      </c>
      <c r="BN784" s="34">
        <v>336</v>
      </c>
      <c r="BO784" s="34">
        <v>374</v>
      </c>
      <c r="BP784" s="34">
        <v>417</v>
      </c>
      <c r="BQ784" s="34">
        <v>457</v>
      </c>
      <c r="BR784" s="34">
        <v>0</v>
      </c>
      <c r="BS784" s="34">
        <v>1</v>
      </c>
      <c r="BT784" s="453"/>
      <c r="BU784" s="151">
        <v>0.77500000000000002</v>
      </c>
      <c r="BV784" s="151">
        <v>0.84</v>
      </c>
      <c r="BW784" s="151">
        <v>42.8</v>
      </c>
      <c r="BX784" s="151">
        <v>100</v>
      </c>
      <c r="BY784" s="151">
        <v>400</v>
      </c>
      <c r="BZ784" s="151">
        <v>572</v>
      </c>
      <c r="CA784" s="151">
        <v>0.3</v>
      </c>
      <c r="CB784" s="151">
        <v>1.5</v>
      </c>
      <c r="CC784" s="151">
        <v>-47</v>
      </c>
    </row>
    <row r="785" spans="1:81" x14ac:dyDescent="0.25">
      <c r="A785" s="44">
        <f t="shared" si="73"/>
        <v>2016</v>
      </c>
      <c r="B785" s="44" t="str">
        <f t="shared" si="73"/>
        <v>MAYO</v>
      </c>
      <c r="C785" s="44">
        <v>16</v>
      </c>
      <c r="D785" s="44" t="str">
        <f t="shared" si="72"/>
        <v>MAYO 2016 / 15</v>
      </c>
      <c r="E785" s="182">
        <v>15</v>
      </c>
      <c r="F785" s="190">
        <v>42426</v>
      </c>
      <c r="G785" s="183">
        <v>61284</v>
      </c>
      <c r="H785" s="157" t="s">
        <v>132</v>
      </c>
      <c r="I785" s="156">
        <v>0.77959999999999996</v>
      </c>
      <c r="J785" s="157" t="s">
        <v>20</v>
      </c>
      <c r="K785" s="157">
        <v>0.5</v>
      </c>
      <c r="L785" s="157">
        <v>0</v>
      </c>
      <c r="M785" s="157">
        <v>0</v>
      </c>
      <c r="N785" s="157">
        <v>43.5</v>
      </c>
      <c r="O785" s="157">
        <v>-54</v>
      </c>
      <c r="P785" s="157">
        <v>107</v>
      </c>
      <c r="Q785" s="157">
        <v>30</v>
      </c>
      <c r="R785" s="160">
        <v>0</v>
      </c>
      <c r="S785" s="157">
        <v>12.1</v>
      </c>
      <c r="T785" s="157">
        <v>3</v>
      </c>
      <c r="U785" s="157">
        <v>1</v>
      </c>
      <c r="V785" s="157">
        <v>1</v>
      </c>
      <c r="W785" s="157">
        <v>100</v>
      </c>
      <c r="X785" s="157">
        <v>0</v>
      </c>
      <c r="Y785" s="157">
        <v>0</v>
      </c>
      <c r="Z785" s="157">
        <v>0.3</v>
      </c>
      <c r="AA785" s="157">
        <v>335</v>
      </c>
      <c r="AB785" s="157">
        <v>363</v>
      </c>
      <c r="AC785" s="157">
        <v>419</v>
      </c>
      <c r="AD785" s="157">
        <v>490</v>
      </c>
      <c r="AE785" s="157">
        <v>1.5</v>
      </c>
      <c r="AF785" s="157">
        <v>0</v>
      </c>
      <c r="AG785" s="450"/>
      <c r="AH785" s="158">
        <v>0.77500000000000002</v>
      </c>
      <c r="AI785" s="158">
        <v>0.84</v>
      </c>
      <c r="AJ785" s="158">
        <v>42.8</v>
      </c>
      <c r="AK785" s="158">
        <v>100</v>
      </c>
      <c r="AL785" s="158">
        <v>400</v>
      </c>
      <c r="AM785" s="158">
        <v>572</v>
      </c>
      <c r="AN785" s="158">
        <v>0.3</v>
      </c>
      <c r="AO785" s="158">
        <v>1.5</v>
      </c>
      <c r="AP785" s="158">
        <v>-47</v>
      </c>
      <c r="AQ785" s="235"/>
      <c r="AR785" s="178">
        <v>15</v>
      </c>
      <c r="AS785" s="185">
        <v>42515</v>
      </c>
      <c r="AT785" s="179">
        <v>63531</v>
      </c>
      <c r="AU785" s="34" t="s">
        <v>132</v>
      </c>
      <c r="AV785" s="153">
        <v>0.77859999999999996</v>
      </c>
      <c r="AW785" s="34" t="s">
        <v>213</v>
      </c>
      <c r="AX785" s="34">
        <v>1.2</v>
      </c>
      <c r="AY785" s="34">
        <v>0.01</v>
      </c>
      <c r="AZ785" s="181">
        <v>0</v>
      </c>
      <c r="BA785" s="34">
        <v>43.5</v>
      </c>
      <c r="BB785" s="34">
        <v>-52.5</v>
      </c>
      <c r="BC785" s="34">
        <v>101</v>
      </c>
      <c r="BD785" s="34">
        <v>30</v>
      </c>
      <c r="BE785" s="155">
        <v>1.2E-2</v>
      </c>
      <c r="BF785" s="34">
        <v>14.1</v>
      </c>
      <c r="BG785" s="34">
        <v>3.2</v>
      </c>
      <c r="BH785" s="34">
        <v>1</v>
      </c>
      <c r="BI785" s="34">
        <v>1</v>
      </c>
      <c r="BJ785" s="34">
        <v>99</v>
      </c>
      <c r="BK785" s="34">
        <v>1</v>
      </c>
      <c r="BL785" s="34">
        <v>1</v>
      </c>
      <c r="BM785" s="34">
        <v>0.2</v>
      </c>
      <c r="BN785" s="34">
        <v>336</v>
      </c>
      <c r="BO785" s="34">
        <v>371</v>
      </c>
      <c r="BP785" s="34">
        <v>414</v>
      </c>
      <c r="BQ785" s="34">
        <v>457</v>
      </c>
      <c r="BR785" s="34">
        <v>0</v>
      </c>
      <c r="BS785" s="34">
        <v>1</v>
      </c>
      <c r="BT785" s="453"/>
      <c r="BU785" s="151">
        <v>0.77500000000000002</v>
      </c>
      <c r="BV785" s="151">
        <v>0.84</v>
      </c>
      <c r="BW785" s="151">
        <v>42.8</v>
      </c>
      <c r="BX785" s="151">
        <v>100</v>
      </c>
      <c r="BY785" s="151">
        <v>400</v>
      </c>
      <c r="BZ785" s="151">
        <v>572</v>
      </c>
      <c r="CA785" s="151">
        <v>0.3</v>
      </c>
      <c r="CB785" s="151">
        <v>1.5</v>
      </c>
      <c r="CC785" s="151">
        <v>-47</v>
      </c>
    </row>
    <row r="786" spans="1:81" x14ac:dyDescent="0.25">
      <c r="A786" s="44">
        <f t="shared" si="73"/>
        <v>2016</v>
      </c>
      <c r="B786" s="44" t="str">
        <f t="shared" si="73"/>
        <v>MAYO</v>
      </c>
      <c r="C786" s="44">
        <v>17</v>
      </c>
      <c r="D786" s="44" t="str">
        <f t="shared" si="72"/>
        <v>MAYO 2016 / 16</v>
      </c>
      <c r="E786" s="182">
        <v>16</v>
      </c>
      <c r="F786" s="190">
        <v>42427</v>
      </c>
      <c r="G786" s="183">
        <v>61299</v>
      </c>
      <c r="H786" s="157" t="s">
        <v>130</v>
      </c>
      <c r="I786" s="156">
        <v>0.77959999999999996</v>
      </c>
      <c r="J786" s="157" t="s">
        <v>20</v>
      </c>
      <c r="K786" s="157">
        <v>0.5</v>
      </c>
      <c r="L786" s="157">
        <v>0</v>
      </c>
      <c r="M786" s="157">
        <v>0</v>
      </c>
      <c r="N786" s="157">
        <v>43.5</v>
      </c>
      <c r="O786" s="157">
        <v>-54.5</v>
      </c>
      <c r="P786" s="157">
        <v>106</v>
      </c>
      <c r="Q786" s="157">
        <v>30</v>
      </c>
      <c r="R786" s="160">
        <v>0</v>
      </c>
      <c r="S786" s="157">
        <v>12.1</v>
      </c>
      <c r="T786" s="157">
        <v>3</v>
      </c>
      <c r="U786" s="157">
        <v>1</v>
      </c>
      <c r="V786" s="157">
        <v>1</v>
      </c>
      <c r="W786" s="157">
        <v>100</v>
      </c>
      <c r="X786" s="157">
        <v>0</v>
      </c>
      <c r="Y786" s="157">
        <v>0</v>
      </c>
      <c r="Z786" s="157">
        <v>0.3</v>
      </c>
      <c r="AA786" s="157">
        <v>334</v>
      </c>
      <c r="AB786" s="157">
        <v>364</v>
      </c>
      <c r="AC786" s="157">
        <v>418</v>
      </c>
      <c r="AD786" s="157">
        <v>491</v>
      </c>
      <c r="AE786" s="157">
        <v>1.5</v>
      </c>
      <c r="AF786" s="157">
        <v>0</v>
      </c>
      <c r="AG786" s="450"/>
      <c r="AH786" s="158">
        <v>0.77500000000000002</v>
      </c>
      <c r="AI786" s="158">
        <v>0.84</v>
      </c>
      <c r="AJ786" s="158">
        <v>42.8</v>
      </c>
      <c r="AK786" s="158">
        <v>100</v>
      </c>
      <c r="AL786" s="158">
        <v>400</v>
      </c>
      <c r="AM786" s="158">
        <v>572</v>
      </c>
      <c r="AN786" s="158">
        <v>0.3</v>
      </c>
      <c r="AO786" s="158">
        <v>1.5</v>
      </c>
      <c r="AP786" s="158">
        <v>-47</v>
      </c>
      <c r="AQ786" s="235"/>
      <c r="AR786" s="178">
        <v>16</v>
      </c>
      <c r="AS786" s="185">
        <v>42517</v>
      </c>
      <c r="AT786" s="179">
        <v>63578</v>
      </c>
      <c r="AU786" s="34" t="s">
        <v>132</v>
      </c>
      <c r="AV786" s="153">
        <v>0.78049999999999997</v>
      </c>
      <c r="AW786" s="34" t="s">
        <v>213</v>
      </c>
      <c r="AX786" s="34">
        <v>1.2</v>
      </c>
      <c r="AY786" s="34">
        <v>0.01</v>
      </c>
      <c r="AZ786" s="34">
        <v>0</v>
      </c>
      <c r="BA786" s="34">
        <v>43.5</v>
      </c>
      <c r="BB786" s="34">
        <v>-52</v>
      </c>
      <c r="BC786" s="34">
        <v>104</v>
      </c>
      <c r="BD786" s="34">
        <v>30</v>
      </c>
      <c r="BE786" s="155">
        <v>1.2E-2</v>
      </c>
      <c r="BF786" s="34">
        <v>14.1</v>
      </c>
      <c r="BG786" s="34">
        <v>3.3</v>
      </c>
      <c r="BH786" s="34">
        <v>1</v>
      </c>
      <c r="BI786" s="34">
        <v>1</v>
      </c>
      <c r="BJ786" s="34">
        <v>99</v>
      </c>
      <c r="BK786" s="34">
        <v>1</v>
      </c>
      <c r="BL786" s="34">
        <v>1</v>
      </c>
      <c r="BM786" s="34">
        <v>0.3</v>
      </c>
      <c r="BN786" s="34">
        <v>338</v>
      </c>
      <c r="BO786" s="34">
        <v>374</v>
      </c>
      <c r="BP786" s="34">
        <v>419</v>
      </c>
      <c r="BQ786" s="34">
        <v>459</v>
      </c>
      <c r="BR786" s="34">
        <v>0</v>
      </c>
      <c r="BS786" s="34">
        <v>1</v>
      </c>
      <c r="BT786" s="453"/>
      <c r="BU786" s="151">
        <v>0.77500000000000002</v>
      </c>
      <c r="BV786" s="151">
        <v>0.84</v>
      </c>
      <c r="BW786" s="151">
        <v>42.8</v>
      </c>
      <c r="BX786" s="151">
        <v>100</v>
      </c>
      <c r="BY786" s="151">
        <v>400</v>
      </c>
      <c r="BZ786" s="151">
        <v>572</v>
      </c>
      <c r="CA786" s="151">
        <v>0.3</v>
      </c>
      <c r="CB786" s="151">
        <v>1.5</v>
      </c>
      <c r="CC786" s="151">
        <v>-47</v>
      </c>
    </row>
    <row r="787" spans="1:81" x14ac:dyDescent="0.25">
      <c r="A787" s="44">
        <f t="shared" si="73"/>
        <v>2016</v>
      </c>
      <c r="B787" s="44" t="str">
        <f t="shared" si="73"/>
        <v>MAYO</v>
      </c>
      <c r="C787" s="44">
        <v>18</v>
      </c>
      <c r="D787" s="44" t="str">
        <f t="shared" si="72"/>
        <v>MAYO 2016 / 17</v>
      </c>
      <c r="E787" s="182">
        <v>17</v>
      </c>
      <c r="F787" s="190">
        <v>42428</v>
      </c>
      <c r="G787" s="183">
        <v>61304</v>
      </c>
      <c r="H787" s="157" t="s">
        <v>131</v>
      </c>
      <c r="I787" s="156">
        <v>0.78</v>
      </c>
      <c r="J787" s="157" t="s">
        <v>20</v>
      </c>
      <c r="K787" s="157">
        <v>0.5</v>
      </c>
      <c r="L787" s="157">
        <v>0</v>
      </c>
      <c r="M787" s="157">
        <v>0</v>
      </c>
      <c r="N787" s="157">
        <v>43.5</v>
      </c>
      <c r="O787" s="157">
        <v>-53.5</v>
      </c>
      <c r="P787" s="157">
        <v>108</v>
      </c>
      <c r="Q787" s="157">
        <v>30</v>
      </c>
      <c r="R787" s="160">
        <v>0</v>
      </c>
      <c r="S787" s="157">
        <v>12.1</v>
      </c>
      <c r="T787" s="157">
        <v>3.1</v>
      </c>
      <c r="U787" s="157">
        <v>1</v>
      </c>
      <c r="V787" s="157">
        <v>1</v>
      </c>
      <c r="W787" s="157">
        <v>100</v>
      </c>
      <c r="X787" s="157">
        <v>0</v>
      </c>
      <c r="Y787" s="157">
        <v>0</v>
      </c>
      <c r="Z787" s="157">
        <v>0.3</v>
      </c>
      <c r="AA787" s="157">
        <v>334</v>
      </c>
      <c r="AB787" s="157">
        <v>368</v>
      </c>
      <c r="AC787" s="157">
        <v>424</v>
      </c>
      <c r="AD787" s="157">
        <v>493</v>
      </c>
      <c r="AE787" s="157">
        <v>1.5</v>
      </c>
      <c r="AF787" s="157">
        <v>0</v>
      </c>
      <c r="AG787" s="450"/>
      <c r="AH787" s="158">
        <v>0.77500000000000002</v>
      </c>
      <c r="AI787" s="158">
        <v>0.84</v>
      </c>
      <c r="AJ787" s="158">
        <v>42.8</v>
      </c>
      <c r="AK787" s="158">
        <v>100</v>
      </c>
      <c r="AL787" s="158">
        <v>400</v>
      </c>
      <c r="AM787" s="158">
        <v>572</v>
      </c>
      <c r="AN787" s="158">
        <v>0.3</v>
      </c>
      <c r="AO787" s="158">
        <v>1.5</v>
      </c>
      <c r="AP787" s="158">
        <v>-47</v>
      </c>
      <c r="AQ787" s="235"/>
      <c r="AR787" s="178">
        <v>17</v>
      </c>
      <c r="AS787" s="185">
        <v>42519</v>
      </c>
      <c r="AT787" s="179">
        <v>63618</v>
      </c>
      <c r="AU787" s="34" t="s">
        <v>132</v>
      </c>
      <c r="AV787" s="153">
        <v>0.78</v>
      </c>
      <c r="AW787" s="34" t="s">
        <v>213</v>
      </c>
      <c r="AX787" s="34">
        <v>1.2</v>
      </c>
      <c r="AY787" s="34">
        <v>0.01</v>
      </c>
      <c r="AZ787" s="34">
        <v>0</v>
      </c>
      <c r="BA787" s="34">
        <v>43.5</v>
      </c>
      <c r="BB787" s="34">
        <v>-51.5</v>
      </c>
      <c r="BC787" s="34">
        <v>103</v>
      </c>
      <c r="BD787" s="34">
        <v>30</v>
      </c>
      <c r="BE787" s="155">
        <v>1.2E-2</v>
      </c>
      <c r="BF787" s="34">
        <v>14.1</v>
      </c>
      <c r="BG787" s="34">
        <v>3.3</v>
      </c>
      <c r="BH787" s="34">
        <v>1</v>
      </c>
      <c r="BI787" s="34">
        <v>1</v>
      </c>
      <c r="BJ787" s="34">
        <v>99</v>
      </c>
      <c r="BK787" s="34">
        <v>1</v>
      </c>
      <c r="BL787" s="34">
        <v>1</v>
      </c>
      <c r="BM787" s="34">
        <v>0.4</v>
      </c>
      <c r="BN787" s="34">
        <v>334</v>
      </c>
      <c r="BO787" s="34">
        <v>374</v>
      </c>
      <c r="BP787" s="34">
        <v>415</v>
      </c>
      <c r="BQ787" s="34">
        <v>457</v>
      </c>
      <c r="BR787" s="34">
        <v>0</v>
      </c>
      <c r="BS787" s="34">
        <v>1</v>
      </c>
      <c r="BT787" s="453"/>
      <c r="BU787" s="151">
        <v>0.77500000000000002</v>
      </c>
      <c r="BV787" s="151">
        <v>0.84</v>
      </c>
      <c r="BW787" s="151">
        <v>42.8</v>
      </c>
      <c r="BX787" s="151">
        <v>100</v>
      </c>
      <c r="BY787" s="151">
        <v>400</v>
      </c>
      <c r="BZ787" s="151">
        <v>572</v>
      </c>
      <c r="CA787" s="151">
        <v>0.3</v>
      </c>
      <c r="CB787" s="151">
        <v>1.5</v>
      </c>
      <c r="CC787" s="151">
        <v>-47</v>
      </c>
    </row>
    <row r="788" spans="1:81" x14ac:dyDescent="0.25">
      <c r="A788" s="44">
        <f t="shared" si="73"/>
        <v>2016</v>
      </c>
      <c r="B788" s="44" t="str">
        <f t="shared" si="73"/>
        <v>MAYO</v>
      </c>
      <c r="C788" s="44">
        <v>19</v>
      </c>
      <c r="D788" s="44" t="str">
        <f t="shared" si="72"/>
        <v>MAYO 2016 / 18</v>
      </c>
      <c r="E788" s="182">
        <v>18</v>
      </c>
      <c r="F788" s="190">
        <v>42429</v>
      </c>
      <c r="G788" s="183">
        <v>61318</v>
      </c>
      <c r="H788" s="157" t="s">
        <v>130</v>
      </c>
      <c r="I788" s="156">
        <v>0.78</v>
      </c>
      <c r="J788" s="157" t="s">
        <v>20</v>
      </c>
      <c r="K788" s="157">
        <v>0.5</v>
      </c>
      <c r="L788" s="157">
        <v>0</v>
      </c>
      <c r="M788" s="157">
        <v>0</v>
      </c>
      <c r="N788" s="157">
        <v>43.5</v>
      </c>
      <c r="O788" s="157">
        <v>-54.5</v>
      </c>
      <c r="P788" s="157">
        <v>107</v>
      </c>
      <c r="Q788" s="157">
        <v>30</v>
      </c>
      <c r="R788" s="160">
        <v>0</v>
      </c>
      <c r="S788" s="157">
        <v>12.1</v>
      </c>
      <c r="T788" s="157">
        <v>3</v>
      </c>
      <c r="U788" s="157">
        <v>1</v>
      </c>
      <c r="V788" s="157">
        <v>1</v>
      </c>
      <c r="W788" s="157">
        <v>100</v>
      </c>
      <c r="X788" s="157">
        <v>0</v>
      </c>
      <c r="Y788" s="157">
        <v>0</v>
      </c>
      <c r="Z788" s="157">
        <v>0.3</v>
      </c>
      <c r="AA788" s="157">
        <v>334</v>
      </c>
      <c r="AB788" s="157">
        <v>366</v>
      </c>
      <c r="AC788" s="157">
        <v>420</v>
      </c>
      <c r="AD788" s="157">
        <v>491</v>
      </c>
      <c r="AE788" s="157">
        <v>1.5</v>
      </c>
      <c r="AF788" s="157">
        <v>0</v>
      </c>
      <c r="AG788" s="450"/>
      <c r="AH788" s="158">
        <v>0.77500000000000002</v>
      </c>
      <c r="AI788" s="158">
        <v>0.84</v>
      </c>
      <c r="AJ788" s="158">
        <v>42.8</v>
      </c>
      <c r="AK788" s="158">
        <v>100</v>
      </c>
      <c r="AL788" s="158">
        <v>400</v>
      </c>
      <c r="AM788" s="158">
        <v>572</v>
      </c>
      <c r="AN788" s="158">
        <v>0.3</v>
      </c>
      <c r="AO788" s="158">
        <v>1.5</v>
      </c>
      <c r="AP788" s="158">
        <v>-47</v>
      </c>
      <c r="AQ788" s="235"/>
      <c r="AR788" s="178">
        <v>18</v>
      </c>
      <c r="AS788" s="185">
        <v>42520</v>
      </c>
      <c r="AT788" s="179">
        <v>63629</v>
      </c>
      <c r="AU788" s="34" t="s">
        <v>131</v>
      </c>
      <c r="AV788" s="153">
        <v>0.78220000000000001</v>
      </c>
      <c r="AW788" s="34" t="s">
        <v>213</v>
      </c>
      <c r="AX788" s="34">
        <v>1.2</v>
      </c>
      <c r="AY788" s="34">
        <v>0.01</v>
      </c>
      <c r="AZ788" s="181">
        <v>0</v>
      </c>
      <c r="BA788" s="34">
        <v>43.5</v>
      </c>
      <c r="BB788" s="34">
        <v>-50.5</v>
      </c>
      <c r="BC788" s="34">
        <v>111</v>
      </c>
      <c r="BD788" s="34">
        <v>30</v>
      </c>
      <c r="BE788" s="155">
        <v>1.2E-2</v>
      </c>
      <c r="BF788" s="34">
        <v>14.1</v>
      </c>
      <c r="BG788" s="34">
        <v>3.4</v>
      </c>
      <c r="BH788" s="34">
        <v>1</v>
      </c>
      <c r="BI788" s="34">
        <v>1</v>
      </c>
      <c r="BJ788" s="34">
        <v>99</v>
      </c>
      <c r="BK788" s="34">
        <v>1</v>
      </c>
      <c r="BL788" s="34">
        <v>1</v>
      </c>
      <c r="BM788" s="34">
        <v>0.4</v>
      </c>
      <c r="BN788" s="34">
        <v>344</v>
      </c>
      <c r="BO788" s="34">
        <v>380</v>
      </c>
      <c r="BP788" s="34">
        <v>424</v>
      </c>
      <c r="BQ788" s="34">
        <v>464</v>
      </c>
      <c r="BR788" s="34">
        <v>0</v>
      </c>
      <c r="BS788" s="34">
        <v>1</v>
      </c>
      <c r="BT788" s="453"/>
      <c r="BU788" s="151">
        <v>0.77500000000000002</v>
      </c>
      <c r="BV788" s="151">
        <v>0.84</v>
      </c>
      <c r="BW788" s="151">
        <v>42.8</v>
      </c>
      <c r="BX788" s="151">
        <v>100</v>
      </c>
      <c r="BY788" s="151">
        <v>400</v>
      </c>
      <c r="BZ788" s="151">
        <v>572</v>
      </c>
      <c r="CA788" s="151">
        <v>0.3</v>
      </c>
      <c r="CB788" s="151">
        <v>1.5</v>
      </c>
      <c r="CC788" s="151">
        <v>-47</v>
      </c>
    </row>
    <row r="789" spans="1:81" x14ac:dyDescent="0.25">
      <c r="A789" s="44">
        <f t="shared" si="73"/>
        <v>2016</v>
      </c>
      <c r="B789" s="44" t="str">
        <f t="shared" si="73"/>
        <v>MAYO</v>
      </c>
      <c r="C789" s="44">
        <v>20</v>
      </c>
      <c r="D789" s="44" t="str">
        <f t="shared" si="72"/>
        <v>MAYO 2016 / 19</v>
      </c>
    </row>
    <row r="790" spans="1:81" x14ac:dyDescent="0.25">
      <c r="A790" s="44">
        <f t="shared" si="73"/>
        <v>2016</v>
      </c>
      <c r="B790" s="44" t="str">
        <f t="shared" si="73"/>
        <v>MAYO</v>
      </c>
      <c r="C790" s="44">
        <v>21</v>
      </c>
      <c r="D790" s="44" t="str">
        <f t="shared" si="72"/>
        <v>MAYO 2016 / 20</v>
      </c>
    </row>
    <row r="791" spans="1:81" x14ac:dyDescent="0.25">
      <c r="A791" s="44">
        <f t="shared" si="73"/>
        <v>2016</v>
      </c>
      <c r="B791" s="44" t="str">
        <f t="shared" si="73"/>
        <v>MAYO</v>
      </c>
      <c r="C791" s="44">
        <v>22</v>
      </c>
      <c r="D791" s="44" t="str">
        <f t="shared" si="72"/>
        <v>MAYO 2016 / 21</v>
      </c>
    </row>
    <row r="792" spans="1:81" x14ac:dyDescent="0.25">
      <c r="A792" s="44">
        <f t="shared" si="73"/>
        <v>2016</v>
      </c>
      <c r="B792" s="44" t="str">
        <f t="shared" si="73"/>
        <v>MAYO</v>
      </c>
      <c r="C792" s="44">
        <v>23</v>
      </c>
      <c r="D792" s="44" t="str">
        <f t="shared" si="72"/>
        <v>MAYO 2016 / 22</v>
      </c>
    </row>
    <row r="793" spans="1:81" x14ac:dyDescent="0.25">
      <c r="A793" s="44">
        <f t="shared" si="73"/>
        <v>2016</v>
      </c>
      <c r="B793" s="44" t="str">
        <f t="shared" si="73"/>
        <v>MAYO</v>
      </c>
      <c r="C793" s="44">
        <v>24</v>
      </c>
      <c r="D793" s="44" t="str">
        <f t="shared" si="72"/>
        <v>MAYO 2016 / 23</v>
      </c>
    </row>
    <row r="794" spans="1:81" x14ac:dyDescent="0.25">
      <c r="A794" s="44">
        <f t="shared" si="73"/>
        <v>2016</v>
      </c>
      <c r="B794" s="44" t="str">
        <f t="shared" si="73"/>
        <v>MAYO</v>
      </c>
      <c r="C794" s="44">
        <v>25</v>
      </c>
      <c r="D794" s="44" t="str">
        <f t="shared" si="72"/>
        <v>MAYO 2016 / 24</v>
      </c>
    </row>
    <row r="795" spans="1:81" x14ac:dyDescent="0.25">
      <c r="A795" s="44">
        <f t="shared" si="73"/>
        <v>2016</v>
      </c>
      <c r="B795" s="44" t="str">
        <f t="shared" si="73"/>
        <v>MAYO</v>
      </c>
      <c r="C795" s="44">
        <v>26</v>
      </c>
      <c r="D795" s="44" t="str">
        <f t="shared" si="72"/>
        <v>MAYO 2016 / 25</v>
      </c>
    </row>
    <row r="796" spans="1:81" x14ac:dyDescent="0.25">
      <c r="A796" s="44">
        <f t="shared" si="73"/>
        <v>2016</v>
      </c>
      <c r="B796" s="44" t="str">
        <f t="shared" si="73"/>
        <v>MAYO</v>
      </c>
      <c r="C796" s="44">
        <v>27</v>
      </c>
      <c r="D796" s="44" t="str">
        <f t="shared" si="72"/>
        <v>MAYO 2016 / 26</v>
      </c>
    </row>
    <row r="797" spans="1:81" x14ac:dyDescent="0.25">
      <c r="A797" s="44">
        <f t="shared" si="73"/>
        <v>2016</v>
      </c>
      <c r="B797" s="44" t="str">
        <f t="shared" si="73"/>
        <v>MAYO</v>
      </c>
      <c r="C797" s="44">
        <v>28</v>
      </c>
      <c r="D797" s="44" t="str">
        <f t="shared" si="72"/>
        <v>MAYO 2016 / 27</v>
      </c>
    </row>
    <row r="798" spans="1:81" x14ac:dyDescent="0.25">
      <c r="A798" s="44">
        <f t="shared" si="73"/>
        <v>2016</v>
      </c>
      <c r="B798" s="44" t="str">
        <f t="shared" si="73"/>
        <v>MAYO</v>
      </c>
      <c r="C798" s="44">
        <v>29</v>
      </c>
      <c r="D798" s="44" t="str">
        <f t="shared" si="72"/>
        <v>MAYO 2016 / 28</v>
      </c>
    </row>
    <row r="799" spans="1:81" x14ac:dyDescent="0.25">
      <c r="A799" s="44">
        <f t="shared" si="73"/>
        <v>2016</v>
      </c>
      <c r="B799" s="44" t="str">
        <f t="shared" si="73"/>
        <v>MAYO</v>
      </c>
      <c r="C799" s="44">
        <v>30</v>
      </c>
      <c r="D799" s="44" t="str">
        <f t="shared" si="72"/>
        <v>MAYO 2016 / 29</v>
      </c>
    </row>
    <row r="800" spans="1:81" x14ac:dyDescent="0.25">
      <c r="A800" s="44">
        <f t="shared" si="73"/>
        <v>2016</v>
      </c>
      <c r="B800" s="44" t="str">
        <f t="shared" si="73"/>
        <v>MAYO</v>
      </c>
      <c r="C800" s="44">
        <v>31</v>
      </c>
      <c r="D800" s="44" t="str">
        <f t="shared" si="72"/>
        <v>MAYO 2016 / 30</v>
      </c>
    </row>
    <row r="801" spans="1:81" s="206" customFormat="1" x14ac:dyDescent="0.25">
      <c r="D801" s="44" t="str">
        <f t="shared" si="72"/>
        <v>MAYO 2016 / 31</v>
      </c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55"/>
      <c r="AB801" s="44"/>
      <c r="AC801" s="44"/>
      <c r="AD801" s="44"/>
      <c r="AE801" s="44"/>
      <c r="AF801" s="44"/>
      <c r="AG801" s="417"/>
      <c r="AH801" s="44"/>
      <c r="AI801" s="44"/>
      <c r="AJ801" s="44"/>
      <c r="AK801" s="44"/>
      <c r="AL801" s="44"/>
      <c r="AM801" s="44"/>
      <c r="AN801" s="44"/>
      <c r="AO801" s="44"/>
      <c r="AP801" s="44"/>
      <c r="AQ801" s="207"/>
      <c r="AR801" s="44"/>
      <c r="AS801" s="44"/>
      <c r="AT801" s="44"/>
      <c r="AU801" s="44"/>
      <c r="AV801" s="44"/>
      <c r="AW801" s="44"/>
      <c r="AX801" s="55"/>
      <c r="AY801" s="44"/>
      <c r="AZ801" s="44"/>
      <c r="BA801" s="44"/>
      <c r="BB801" s="44"/>
      <c r="BC801" s="44"/>
      <c r="BD801" s="44"/>
      <c r="BE801" s="44"/>
      <c r="BF801" s="44"/>
      <c r="BG801" s="44"/>
      <c r="BH801" s="44"/>
      <c r="BI801" s="44"/>
      <c r="BJ801" s="44"/>
      <c r="BK801" s="44"/>
      <c r="BL801" s="44"/>
      <c r="BM801" s="44"/>
      <c r="BN801" s="44"/>
      <c r="BO801" s="44"/>
      <c r="BP801" s="44"/>
      <c r="BQ801" s="44"/>
      <c r="BR801" s="44"/>
      <c r="BS801" s="44"/>
      <c r="BT801" s="411"/>
      <c r="BU801" s="44"/>
      <c r="BV801" s="55"/>
      <c r="BW801" s="44"/>
      <c r="BX801" s="44"/>
      <c r="BY801" s="44"/>
      <c r="BZ801" s="44"/>
      <c r="CA801" s="44"/>
      <c r="CB801" s="44"/>
      <c r="CC801" s="44"/>
    </row>
    <row r="802" spans="1:81" ht="15.75" x14ac:dyDescent="0.25">
      <c r="A802" s="44">
        <v>2016</v>
      </c>
      <c r="B802" s="44" t="s">
        <v>233</v>
      </c>
      <c r="C802" s="44">
        <v>1</v>
      </c>
      <c r="D802" s="208" t="s">
        <v>228</v>
      </c>
      <c r="E802" s="209">
        <f>IFERROR(AVERAGE(E771:E801),"")</f>
        <v>9.5</v>
      </c>
      <c r="F802" s="209">
        <f>IFERROR(AVERAGE(F771:F801),"")</f>
        <v>42415.555555555555</v>
      </c>
      <c r="G802" s="209">
        <f>IFERROR(AVERAGE(G771:G801),"")</f>
        <v>61024.888888888891</v>
      </c>
      <c r="H802" s="209" t="str">
        <f>IFERROR(AVERAGE(H771:H801),"")</f>
        <v/>
      </c>
      <c r="I802" s="209">
        <f>IFERROR(AVERAGE(I771:I801),"")</f>
        <v>0.78044444444444439</v>
      </c>
      <c r="J802" s="209" t="str">
        <f t="shared" ref="J802:BU802" si="74">IFERROR(AVERAGE(J771:J801),"")</f>
        <v/>
      </c>
      <c r="K802" s="209">
        <f t="shared" si="74"/>
        <v>0.5</v>
      </c>
      <c r="L802" s="209">
        <f t="shared" si="74"/>
        <v>0</v>
      </c>
      <c r="M802" s="209">
        <f t="shared" si="74"/>
        <v>0</v>
      </c>
      <c r="N802" s="209">
        <f t="shared" si="74"/>
        <v>43.5</v>
      </c>
      <c r="O802" s="209">
        <f t="shared" si="74"/>
        <v>-53.472222222222221</v>
      </c>
      <c r="P802" s="209">
        <f t="shared" si="74"/>
        <v>106.77777777777777</v>
      </c>
      <c r="Q802" s="209">
        <f t="shared" si="74"/>
        <v>30</v>
      </c>
      <c r="R802" s="209">
        <f t="shared" si="74"/>
        <v>0</v>
      </c>
      <c r="S802" s="209">
        <f t="shared" si="74"/>
        <v>12.088888888888885</v>
      </c>
      <c r="T802" s="209">
        <f t="shared" si="74"/>
        <v>3.1111111111111116</v>
      </c>
      <c r="U802" s="209">
        <f t="shared" si="74"/>
        <v>1</v>
      </c>
      <c r="V802" s="209">
        <f t="shared" si="74"/>
        <v>1</v>
      </c>
      <c r="W802" s="209">
        <f t="shared" si="74"/>
        <v>100</v>
      </c>
      <c r="X802" s="209">
        <f t="shared" si="74"/>
        <v>0</v>
      </c>
      <c r="Y802" s="209">
        <f t="shared" si="74"/>
        <v>0</v>
      </c>
      <c r="Z802" s="209">
        <f t="shared" si="74"/>
        <v>0.29999999999999993</v>
      </c>
      <c r="AA802" s="209">
        <f t="shared" si="74"/>
        <v>334.44444444444446</v>
      </c>
      <c r="AB802" s="209">
        <f t="shared" si="74"/>
        <v>368.11111111111109</v>
      </c>
      <c r="AC802" s="209">
        <f t="shared" si="74"/>
        <v>421.38888888888891</v>
      </c>
      <c r="AD802" s="209">
        <f t="shared" si="74"/>
        <v>489.61111111111109</v>
      </c>
      <c r="AE802" s="209">
        <f t="shared" si="74"/>
        <v>1.4166666666666667</v>
      </c>
      <c r="AF802" s="209">
        <f t="shared" si="74"/>
        <v>0</v>
      </c>
      <c r="AG802" s="418" t="str">
        <f t="shared" si="74"/>
        <v/>
      </c>
      <c r="AH802" s="209">
        <f t="shared" si="74"/>
        <v>0.77500000000000024</v>
      </c>
      <c r="AI802" s="209">
        <f t="shared" si="74"/>
        <v>0.84</v>
      </c>
      <c r="AJ802" s="209">
        <f t="shared" si="74"/>
        <v>42.799999999999983</v>
      </c>
      <c r="AK802" s="209">
        <f t="shared" si="74"/>
        <v>100</v>
      </c>
      <c r="AL802" s="209">
        <f t="shared" si="74"/>
        <v>400</v>
      </c>
      <c r="AM802" s="209">
        <f t="shared" si="74"/>
        <v>572</v>
      </c>
      <c r="AN802" s="209">
        <f t="shared" si="74"/>
        <v>0.29999999999999993</v>
      </c>
      <c r="AO802" s="209">
        <f t="shared" si="74"/>
        <v>1.5</v>
      </c>
      <c r="AP802" s="209">
        <f t="shared" si="74"/>
        <v>-47</v>
      </c>
      <c r="AQ802" s="209" t="str">
        <f t="shared" si="74"/>
        <v/>
      </c>
      <c r="AR802" s="209">
        <f t="shared" si="74"/>
        <v>9.5</v>
      </c>
      <c r="AS802" s="209">
        <f t="shared" si="74"/>
        <v>42506</v>
      </c>
      <c r="AT802" s="209">
        <f t="shared" si="74"/>
        <v>63351.222222222219</v>
      </c>
      <c r="AU802" s="209" t="str">
        <f t="shared" si="74"/>
        <v/>
      </c>
      <c r="AV802" s="209">
        <f t="shared" si="74"/>
        <v>0.78022777777777774</v>
      </c>
      <c r="AW802" s="209" t="str">
        <f t="shared" si="74"/>
        <v/>
      </c>
      <c r="AX802" s="210">
        <f t="shared" si="74"/>
        <v>1.1999999999999997</v>
      </c>
      <c r="AY802" s="209">
        <f t="shared" si="74"/>
        <v>1.0000000000000002E-2</v>
      </c>
      <c r="AZ802" s="209">
        <f t="shared" si="74"/>
        <v>0</v>
      </c>
      <c r="BA802" s="209">
        <f t="shared" si="74"/>
        <v>43.616666666666667</v>
      </c>
      <c r="BB802" s="209">
        <f t="shared" si="74"/>
        <v>-51.527777777777779</v>
      </c>
      <c r="BC802" s="209">
        <f t="shared" si="74"/>
        <v>103.61111111111111</v>
      </c>
      <c r="BD802" s="209">
        <f t="shared" si="74"/>
        <v>30</v>
      </c>
      <c r="BE802" s="209">
        <f t="shared" si="74"/>
        <v>1.2000000000000004E-2</v>
      </c>
      <c r="BF802" s="209">
        <f t="shared" si="74"/>
        <v>13.64444444444444</v>
      </c>
      <c r="BG802" s="209">
        <f t="shared" si="74"/>
        <v>3.2722222222222226</v>
      </c>
      <c r="BH802" s="209">
        <f t="shared" si="74"/>
        <v>1</v>
      </c>
      <c r="BI802" s="209">
        <f t="shared" si="74"/>
        <v>1</v>
      </c>
      <c r="BJ802" s="209">
        <f t="shared" si="74"/>
        <v>99</v>
      </c>
      <c r="BK802" s="209">
        <f t="shared" si="74"/>
        <v>1</v>
      </c>
      <c r="BL802" s="209">
        <f t="shared" si="74"/>
        <v>1</v>
      </c>
      <c r="BM802" s="209">
        <f t="shared" si="74"/>
        <v>0.18888888888888891</v>
      </c>
      <c r="BN802" s="209">
        <f t="shared" si="74"/>
        <v>337.33333333333331</v>
      </c>
      <c r="BO802" s="209">
        <f t="shared" si="74"/>
        <v>374.66666666666669</v>
      </c>
      <c r="BP802" s="209">
        <f t="shared" si="74"/>
        <v>417.88888888888891</v>
      </c>
      <c r="BQ802" s="209">
        <f t="shared" si="74"/>
        <v>457.72222222222223</v>
      </c>
      <c r="BR802" s="209">
        <f t="shared" si="74"/>
        <v>0</v>
      </c>
      <c r="BS802" s="209">
        <f t="shared" si="74"/>
        <v>1</v>
      </c>
      <c r="BT802" s="412" t="str">
        <f t="shared" si="74"/>
        <v/>
      </c>
      <c r="BU802" s="209">
        <f t="shared" si="74"/>
        <v>0.77500000000000024</v>
      </c>
      <c r="BV802" s="210">
        <f>IFERROR(AVERAGE(BV771:BV801),"")</f>
        <v>0.84</v>
      </c>
      <c r="BW802" s="206"/>
      <c r="BX802" s="206"/>
      <c r="BY802" s="206"/>
      <c r="BZ802" s="206"/>
      <c r="CA802" s="206"/>
      <c r="CB802" s="206"/>
      <c r="CC802" s="206"/>
    </row>
    <row r="803" spans="1:81" x14ac:dyDescent="0.25">
      <c r="A803" s="44">
        <f>A802</f>
        <v>2016</v>
      </c>
      <c r="B803" s="44" t="str">
        <f>B802</f>
        <v>JUNIO</v>
      </c>
      <c r="C803" s="44">
        <v>2</v>
      </c>
      <c r="D803" s="44" t="str">
        <f t="shared" ref="D803:D833" si="75">B802&amp;" "&amp;A802&amp;" / "&amp;C802</f>
        <v>JUNIO 2016 / 1</v>
      </c>
      <c r="E803" s="178">
        <v>1</v>
      </c>
      <c r="F803" s="185">
        <v>42523</v>
      </c>
      <c r="G803" s="179">
        <v>63862</v>
      </c>
      <c r="H803" s="33" t="s">
        <v>130</v>
      </c>
      <c r="I803" s="153">
        <v>0.77959999999999996</v>
      </c>
      <c r="J803" s="34" t="s">
        <v>20</v>
      </c>
      <c r="K803" s="34">
        <v>0.5</v>
      </c>
      <c r="L803" s="34">
        <v>0</v>
      </c>
      <c r="M803" s="34">
        <v>0</v>
      </c>
      <c r="N803" s="34">
        <v>43.5</v>
      </c>
      <c r="O803" s="34">
        <v>-52.5</v>
      </c>
      <c r="P803" s="34">
        <v>104</v>
      </c>
      <c r="Q803" s="34">
        <v>30</v>
      </c>
      <c r="R803" s="155">
        <v>0</v>
      </c>
      <c r="S803" s="34">
        <v>12.1</v>
      </c>
      <c r="T803" s="34">
        <v>3.1</v>
      </c>
      <c r="U803" s="34">
        <v>1</v>
      </c>
      <c r="V803" s="34">
        <v>1</v>
      </c>
      <c r="W803" s="34">
        <v>100</v>
      </c>
      <c r="X803" s="34">
        <v>0</v>
      </c>
      <c r="Y803" s="34">
        <v>0</v>
      </c>
      <c r="Z803" s="34">
        <v>0.3</v>
      </c>
      <c r="AA803" s="34">
        <v>333</v>
      </c>
      <c r="AB803" s="34">
        <v>368</v>
      </c>
      <c r="AC803" s="34">
        <v>414</v>
      </c>
      <c r="AD803" s="34">
        <v>476</v>
      </c>
      <c r="AE803" s="34">
        <v>1.5</v>
      </c>
      <c r="AF803" s="34">
        <v>0</v>
      </c>
      <c r="AG803" s="450"/>
      <c r="AH803" s="151">
        <v>0.77500000000000002</v>
      </c>
      <c r="AI803" s="151">
        <v>0.84</v>
      </c>
      <c r="AJ803" s="151">
        <v>42.8</v>
      </c>
      <c r="AK803" s="151">
        <v>100</v>
      </c>
      <c r="AL803" s="151">
        <v>400</v>
      </c>
      <c r="AM803" s="151">
        <v>572</v>
      </c>
      <c r="AN803" s="151">
        <v>0.3</v>
      </c>
      <c r="AO803" s="151">
        <v>1.5</v>
      </c>
      <c r="AP803" s="151">
        <v>-47</v>
      </c>
      <c r="AQ803" s="235"/>
      <c r="AR803" s="178">
        <v>1</v>
      </c>
      <c r="AS803" s="185">
        <v>42522</v>
      </c>
      <c r="AT803" s="179">
        <v>63825</v>
      </c>
      <c r="AU803" s="33" t="s">
        <v>222</v>
      </c>
      <c r="AV803" s="153">
        <v>0.78220000000000001</v>
      </c>
      <c r="AW803" s="34" t="s">
        <v>20</v>
      </c>
      <c r="AX803" s="34">
        <v>1.2</v>
      </c>
      <c r="AY803" s="34">
        <v>0.01</v>
      </c>
      <c r="AZ803" s="34">
        <v>0</v>
      </c>
      <c r="BA803" s="34">
        <v>43.5</v>
      </c>
      <c r="BB803" s="34">
        <v>-50.5</v>
      </c>
      <c r="BC803" s="34">
        <v>106</v>
      </c>
      <c r="BD803" s="34">
        <v>30</v>
      </c>
      <c r="BE803" s="155">
        <v>1.2E-2</v>
      </c>
      <c r="BF803" s="34">
        <v>14.1</v>
      </c>
      <c r="BG803" s="34">
        <v>3.4</v>
      </c>
      <c r="BH803" s="34">
        <v>1</v>
      </c>
      <c r="BI803" s="34">
        <v>1</v>
      </c>
      <c r="BJ803" s="34">
        <v>99</v>
      </c>
      <c r="BK803" s="34">
        <v>1</v>
      </c>
      <c r="BL803" s="34">
        <v>1</v>
      </c>
      <c r="BM803" s="34">
        <v>0.4</v>
      </c>
      <c r="BN803" s="34">
        <v>342</v>
      </c>
      <c r="BO803" s="34">
        <v>379</v>
      </c>
      <c r="BP803" s="34">
        <v>423</v>
      </c>
      <c r="BQ803" s="34">
        <v>462</v>
      </c>
      <c r="BR803" s="34">
        <v>0</v>
      </c>
      <c r="BS803" s="34">
        <v>1</v>
      </c>
      <c r="BT803" s="453"/>
      <c r="BU803" s="151">
        <v>0.77500000000000002</v>
      </c>
      <c r="BV803" s="151">
        <v>0.84</v>
      </c>
      <c r="BW803" s="151">
        <v>42.8</v>
      </c>
      <c r="BX803" s="151">
        <v>100</v>
      </c>
      <c r="BY803" s="151">
        <v>400</v>
      </c>
      <c r="BZ803" s="151">
        <v>572</v>
      </c>
      <c r="CA803" s="151">
        <v>0.3</v>
      </c>
      <c r="CB803" s="151">
        <v>1.5</v>
      </c>
      <c r="CC803" s="151">
        <v>-47</v>
      </c>
    </row>
    <row r="804" spans="1:81" x14ac:dyDescent="0.25">
      <c r="A804" s="44">
        <f t="shared" ref="A804:B832" si="76">A803</f>
        <v>2016</v>
      </c>
      <c r="B804" s="44" t="str">
        <f t="shared" si="76"/>
        <v>JUNIO</v>
      </c>
      <c r="C804" s="44">
        <v>3</v>
      </c>
      <c r="D804" s="44" t="str">
        <f t="shared" si="75"/>
        <v>JUNIO 2016 / 2</v>
      </c>
      <c r="E804" s="178">
        <v>2</v>
      </c>
      <c r="F804" s="185">
        <v>42523</v>
      </c>
      <c r="G804" s="179">
        <v>63880</v>
      </c>
      <c r="H804" s="34" t="s">
        <v>132</v>
      </c>
      <c r="I804" s="153">
        <v>0.78</v>
      </c>
      <c r="J804" s="34" t="s">
        <v>20</v>
      </c>
      <c r="K804" s="34">
        <v>0.5</v>
      </c>
      <c r="L804" s="34">
        <v>0</v>
      </c>
      <c r="M804" s="34">
        <v>0</v>
      </c>
      <c r="N804" s="34">
        <v>43.5</v>
      </c>
      <c r="O804" s="34">
        <v>-52.5</v>
      </c>
      <c r="P804" s="34">
        <v>105</v>
      </c>
      <c r="Q804" s="34">
        <v>30</v>
      </c>
      <c r="R804" s="155">
        <v>0</v>
      </c>
      <c r="S804" s="34">
        <v>12.1</v>
      </c>
      <c r="T804" s="34">
        <v>3.1</v>
      </c>
      <c r="U804" s="34">
        <v>1</v>
      </c>
      <c r="V804" s="34">
        <v>1</v>
      </c>
      <c r="W804" s="34">
        <v>100</v>
      </c>
      <c r="X804" s="34">
        <v>0</v>
      </c>
      <c r="Y804" s="34">
        <v>0</v>
      </c>
      <c r="Z804" s="34">
        <v>0.3</v>
      </c>
      <c r="AA804" s="34">
        <v>336</v>
      </c>
      <c r="AB804" s="34">
        <v>372</v>
      </c>
      <c r="AC804" s="34">
        <v>416</v>
      </c>
      <c r="AD804" s="34">
        <v>483</v>
      </c>
      <c r="AE804" s="34">
        <v>1</v>
      </c>
      <c r="AF804" s="34">
        <v>0</v>
      </c>
      <c r="AG804" s="450"/>
      <c r="AH804" s="151">
        <v>0.77500000000000002</v>
      </c>
      <c r="AI804" s="151">
        <v>0.84</v>
      </c>
      <c r="AJ804" s="151">
        <v>42.8</v>
      </c>
      <c r="AK804" s="151">
        <v>100</v>
      </c>
      <c r="AL804" s="151">
        <v>400</v>
      </c>
      <c r="AM804" s="151">
        <v>572</v>
      </c>
      <c r="AN804" s="151">
        <v>0.3</v>
      </c>
      <c r="AO804" s="151">
        <v>1.5</v>
      </c>
      <c r="AP804" s="151">
        <v>-47</v>
      </c>
      <c r="AQ804" s="235"/>
      <c r="AR804" s="178">
        <v>2</v>
      </c>
      <c r="AS804" s="185">
        <v>42524</v>
      </c>
      <c r="AT804" s="179">
        <v>63876</v>
      </c>
      <c r="AU804" s="34" t="s">
        <v>222</v>
      </c>
      <c r="AV804" s="153">
        <v>0.77869999999999995</v>
      </c>
      <c r="AW804" s="34" t="s">
        <v>20</v>
      </c>
      <c r="AX804" s="34">
        <v>1.2</v>
      </c>
      <c r="AY804" s="34">
        <v>0.01</v>
      </c>
      <c r="AZ804" s="34">
        <v>0</v>
      </c>
      <c r="BA804" s="34">
        <v>43.5</v>
      </c>
      <c r="BB804" s="34">
        <v>-52</v>
      </c>
      <c r="BC804" s="34">
        <v>106</v>
      </c>
      <c r="BD804" s="34">
        <v>30</v>
      </c>
      <c r="BE804" s="155">
        <v>1.2E-2</v>
      </c>
      <c r="BF804" s="34">
        <v>14.1</v>
      </c>
      <c r="BG804" s="34">
        <v>3.3</v>
      </c>
      <c r="BH804" s="34">
        <v>1</v>
      </c>
      <c r="BI804" s="34">
        <v>1</v>
      </c>
      <c r="BJ804" s="34">
        <v>99</v>
      </c>
      <c r="BK804" s="34">
        <v>1</v>
      </c>
      <c r="BL804" s="34">
        <v>1</v>
      </c>
      <c r="BM804" s="34">
        <v>0.2</v>
      </c>
      <c r="BN804" s="34">
        <v>341</v>
      </c>
      <c r="BO804" s="34">
        <v>373</v>
      </c>
      <c r="BP804" s="34">
        <v>413</v>
      </c>
      <c r="BQ804" s="34">
        <v>454</v>
      </c>
      <c r="BR804" s="34">
        <v>0</v>
      </c>
      <c r="BS804" s="34">
        <v>1</v>
      </c>
      <c r="BT804" s="453"/>
      <c r="BU804" s="151">
        <v>0.77500000000000002</v>
      </c>
      <c r="BV804" s="151">
        <v>0.84</v>
      </c>
      <c r="BW804" s="151">
        <v>42.8</v>
      </c>
      <c r="BX804" s="151">
        <v>100</v>
      </c>
      <c r="BY804" s="151">
        <v>400</v>
      </c>
      <c r="BZ804" s="151">
        <v>572</v>
      </c>
      <c r="CA804" s="151">
        <v>0.3</v>
      </c>
      <c r="CB804" s="151">
        <v>1.5</v>
      </c>
      <c r="CC804" s="151">
        <v>-47</v>
      </c>
    </row>
    <row r="805" spans="1:81" x14ac:dyDescent="0.25">
      <c r="A805" s="44">
        <f t="shared" si="76"/>
        <v>2016</v>
      </c>
      <c r="B805" s="44" t="str">
        <f t="shared" si="76"/>
        <v>JUNIO</v>
      </c>
      <c r="C805" s="44">
        <v>4</v>
      </c>
      <c r="D805" s="44" t="str">
        <f t="shared" si="75"/>
        <v>JUNIO 2016 / 3</v>
      </c>
      <c r="E805" s="178">
        <v>3</v>
      </c>
      <c r="F805" s="185">
        <v>42526</v>
      </c>
      <c r="G805" s="179">
        <v>63929</v>
      </c>
      <c r="H805" s="33" t="s">
        <v>130</v>
      </c>
      <c r="I805" s="153">
        <v>0.78049999999999997</v>
      </c>
      <c r="J805" s="34" t="s">
        <v>20</v>
      </c>
      <c r="K805" s="34">
        <v>0.5</v>
      </c>
      <c r="L805" s="34">
        <v>0</v>
      </c>
      <c r="M805" s="34">
        <v>0</v>
      </c>
      <c r="N805" s="34">
        <v>43.5</v>
      </c>
      <c r="O805" s="34">
        <v>-52</v>
      </c>
      <c r="P805" s="34">
        <v>105</v>
      </c>
      <c r="Q805" s="34">
        <v>30</v>
      </c>
      <c r="R805" s="155">
        <v>0</v>
      </c>
      <c r="S805" s="34">
        <v>12.1</v>
      </c>
      <c r="T805" s="34">
        <v>3.2</v>
      </c>
      <c r="U805" s="34">
        <v>1</v>
      </c>
      <c r="V805" s="34">
        <v>1</v>
      </c>
      <c r="W805" s="34">
        <v>100</v>
      </c>
      <c r="X805" s="34">
        <v>0</v>
      </c>
      <c r="Y805" s="34">
        <v>0</v>
      </c>
      <c r="Z805" s="34">
        <v>0.3</v>
      </c>
      <c r="AA805" s="34">
        <v>336</v>
      </c>
      <c r="AB805" s="34">
        <v>371</v>
      </c>
      <c r="AC805" s="34">
        <v>418</v>
      </c>
      <c r="AD805" s="34">
        <v>476</v>
      </c>
      <c r="AE805" s="34">
        <v>1</v>
      </c>
      <c r="AF805" s="34">
        <v>0</v>
      </c>
      <c r="AG805" s="450"/>
      <c r="AH805" s="151">
        <v>0.77500000000000002</v>
      </c>
      <c r="AI805" s="151">
        <v>0.84</v>
      </c>
      <c r="AJ805" s="151">
        <v>42.8</v>
      </c>
      <c r="AK805" s="151">
        <v>100</v>
      </c>
      <c r="AL805" s="151">
        <v>400</v>
      </c>
      <c r="AM805" s="151">
        <v>572</v>
      </c>
      <c r="AN805" s="151">
        <v>0.3</v>
      </c>
      <c r="AO805" s="151">
        <v>1.5</v>
      </c>
      <c r="AP805" s="151">
        <v>-47</v>
      </c>
      <c r="AQ805" s="235"/>
      <c r="AR805" s="178">
        <v>3</v>
      </c>
      <c r="AS805" s="185">
        <v>42525</v>
      </c>
      <c r="AT805" s="179">
        <v>63899</v>
      </c>
      <c r="AU805" s="33" t="s">
        <v>222</v>
      </c>
      <c r="AV805" s="153">
        <v>0.78220000000000001</v>
      </c>
      <c r="AW805" s="34" t="s">
        <v>20</v>
      </c>
      <c r="AX805" s="34">
        <v>1.2</v>
      </c>
      <c r="AY805" s="34">
        <v>0.01</v>
      </c>
      <c r="AZ805" s="34">
        <v>0</v>
      </c>
      <c r="BA805" s="34">
        <v>43.5</v>
      </c>
      <c r="BB805" s="34">
        <v>-50</v>
      </c>
      <c r="BC805" s="34">
        <v>106</v>
      </c>
      <c r="BD805" s="34">
        <v>30</v>
      </c>
      <c r="BE805" s="155">
        <v>1.2E-2</v>
      </c>
      <c r="BF805" s="34">
        <v>14.1</v>
      </c>
      <c r="BG805" s="34">
        <v>3.4</v>
      </c>
      <c r="BH805" s="34">
        <v>1</v>
      </c>
      <c r="BI805" s="34">
        <v>1</v>
      </c>
      <c r="BJ805" s="34">
        <v>99</v>
      </c>
      <c r="BK805" s="34">
        <v>1</v>
      </c>
      <c r="BL805" s="34">
        <v>1</v>
      </c>
      <c r="BM805" s="34">
        <v>0.3</v>
      </c>
      <c r="BN805" s="34">
        <v>343</v>
      </c>
      <c r="BO805" s="34">
        <v>379</v>
      </c>
      <c r="BP805" s="34">
        <v>423</v>
      </c>
      <c r="BQ805" s="34">
        <v>460</v>
      </c>
      <c r="BR805" s="34">
        <v>0</v>
      </c>
      <c r="BS805" s="34">
        <v>1</v>
      </c>
      <c r="BT805" s="453"/>
      <c r="BU805" s="151">
        <v>0.77500000000000002</v>
      </c>
      <c r="BV805" s="151">
        <v>0.84</v>
      </c>
      <c r="BW805" s="151">
        <v>42.8</v>
      </c>
      <c r="BX805" s="151">
        <v>100</v>
      </c>
      <c r="BY805" s="151">
        <v>400</v>
      </c>
      <c r="BZ805" s="151">
        <v>572</v>
      </c>
      <c r="CA805" s="151">
        <v>0.3</v>
      </c>
      <c r="CB805" s="151">
        <v>1.5</v>
      </c>
      <c r="CC805" s="151">
        <v>-47</v>
      </c>
    </row>
    <row r="806" spans="1:81" x14ac:dyDescent="0.25">
      <c r="A806" s="44">
        <f t="shared" si="76"/>
        <v>2016</v>
      </c>
      <c r="B806" s="44" t="str">
        <f t="shared" si="76"/>
        <v>JUNIO</v>
      </c>
      <c r="C806" s="44">
        <v>5</v>
      </c>
      <c r="D806" s="44" t="str">
        <f t="shared" si="75"/>
        <v>JUNIO 2016 / 4</v>
      </c>
      <c r="E806" s="178">
        <v>4</v>
      </c>
      <c r="F806" s="185">
        <v>42528</v>
      </c>
      <c r="G806" s="179">
        <v>63992</v>
      </c>
      <c r="H806" s="34" t="s">
        <v>131</v>
      </c>
      <c r="I806" s="153">
        <v>0.78</v>
      </c>
      <c r="J806" s="34" t="s">
        <v>20</v>
      </c>
      <c r="K806" s="34">
        <v>0.5</v>
      </c>
      <c r="L806" s="34">
        <v>0</v>
      </c>
      <c r="M806" s="34">
        <v>0</v>
      </c>
      <c r="N806" s="34">
        <v>43.5</v>
      </c>
      <c r="O806" s="34">
        <v>-52.5</v>
      </c>
      <c r="P806" s="34">
        <v>104</v>
      </c>
      <c r="Q806" s="34">
        <v>30</v>
      </c>
      <c r="R806" s="155">
        <v>0</v>
      </c>
      <c r="S806" s="34">
        <v>12.1</v>
      </c>
      <c r="T806" s="34">
        <v>3.2</v>
      </c>
      <c r="U806" s="34">
        <v>1</v>
      </c>
      <c r="V806" s="34">
        <v>1</v>
      </c>
      <c r="W806" s="34">
        <v>100</v>
      </c>
      <c r="X806" s="34">
        <v>0</v>
      </c>
      <c r="Y806" s="34">
        <v>0</v>
      </c>
      <c r="Z806" s="34">
        <v>0.3</v>
      </c>
      <c r="AA806" s="34">
        <v>337</v>
      </c>
      <c r="AB806" s="34">
        <v>372</v>
      </c>
      <c r="AC806" s="34">
        <v>418</v>
      </c>
      <c r="AD806" s="34">
        <v>481</v>
      </c>
      <c r="AE806" s="34">
        <v>1</v>
      </c>
      <c r="AF806" s="34">
        <v>0</v>
      </c>
      <c r="AG806" s="450"/>
      <c r="AH806" s="151">
        <v>0.77500000000000002</v>
      </c>
      <c r="AI806" s="151">
        <v>0.84</v>
      </c>
      <c r="AJ806" s="151">
        <v>42.8</v>
      </c>
      <c r="AK806" s="151">
        <v>100</v>
      </c>
      <c r="AL806" s="151">
        <v>400</v>
      </c>
      <c r="AM806" s="151">
        <v>572</v>
      </c>
      <c r="AN806" s="151">
        <v>0.3</v>
      </c>
      <c r="AO806" s="151">
        <v>1.5</v>
      </c>
      <c r="AP806" s="151">
        <v>-47</v>
      </c>
      <c r="AQ806" s="235"/>
      <c r="AR806" s="178">
        <v>4</v>
      </c>
      <c r="AS806" s="185">
        <v>42528</v>
      </c>
      <c r="AT806" s="179">
        <v>63970</v>
      </c>
      <c r="AU806" s="34" t="s">
        <v>222</v>
      </c>
      <c r="AV806" s="153">
        <v>0.77880000000000005</v>
      </c>
      <c r="AW806" s="34" t="s">
        <v>20</v>
      </c>
      <c r="AX806" s="34">
        <v>1.2</v>
      </c>
      <c r="AY806" s="34">
        <v>0.01</v>
      </c>
      <c r="AZ806" s="34">
        <v>0</v>
      </c>
      <c r="BA806" s="34">
        <v>43.5</v>
      </c>
      <c r="BB806" s="34">
        <v>-52</v>
      </c>
      <c r="BC806" s="34">
        <v>108</v>
      </c>
      <c r="BD806" s="34">
        <v>30</v>
      </c>
      <c r="BE806" s="155">
        <v>1.2E-2</v>
      </c>
      <c r="BF806" s="34">
        <v>14.1</v>
      </c>
      <c r="BG806" s="34">
        <v>3.3</v>
      </c>
      <c r="BH806" s="34">
        <v>1</v>
      </c>
      <c r="BI806" s="34">
        <v>1</v>
      </c>
      <c r="BJ806" s="34">
        <v>99</v>
      </c>
      <c r="BK806" s="34">
        <v>1</v>
      </c>
      <c r="BL806" s="34">
        <v>1</v>
      </c>
      <c r="BM806" s="34">
        <v>0.2</v>
      </c>
      <c r="BN806" s="34">
        <v>340</v>
      </c>
      <c r="BO806" s="34">
        <v>372</v>
      </c>
      <c r="BP806" s="34">
        <v>412</v>
      </c>
      <c r="BQ806" s="34">
        <v>455</v>
      </c>
      <c r="BR806" s="34">
        <v>0</v>
      </c>
      <c r="BS806" s="34">
        <v>1</v>
      </c>
      <c r="BT806" s="453"/>
      <c r="BU806" s="151">
        <v>0.77500000000000002</v>
      </c>
      <c r="BV806" s="151">
        <v>0.84</v>
      </c>
      <c r="BW806" s="151">
        <v>42.8</v>
      </c>
      <c r="BX806" s="151">
        <v>100</v>
      </c>
      <c r="BY806" s="151">
        <v>400</v>
      </c>
      <c r="BZ806" s="151">
        <v>572</v>
      </c>
      <c r="CA806" s="151">
        <v>0.3</v>
      </c>
      <c r="CB806" s="151">
        <v>1.5</v>
      </c>
      <c r="CC806" s="151">
        <v>-47</v>
      </c>
    </row>
    <row r="807" spans="1:81" x14ac:dyDescent="0.25">
      <c r="A807" s="44">
        <f t="shared" si="76"/>
        <v>2016</v>
      </c>
      <c r="B807" s="44" t="str">
        <f t="shared" si="76"/>
        <v>JUNIO</v>
      </c>
      <c r="C807" s="44">
        <v>6</v>
      </c>
      <c r="D807" s="44" t="str">
        <f t="shared" si="75"/>
        <v>JUNIO 2016 / 5</v>
      </c>
      <c r="E807" s="178">
        <v>5</v>
      </c>
      <c r="F807" s="185">
        <v>42532</v>
      </c>
      <c r="G807" s="179">
        <v>64093</v>
      </c>
      <c r="H807" s="33" t="s">
        <v>130</v>
      </c>
      <c r="I807" s="153">
        <v>0.78</v>
      </c>
      <c r="J807" s="34" t="s">
        <v>20</v>
      </c>
      <c r="K807" s="34">
        <v>0.5</v>
      </c>
      <c r="L807" s="34">
        <v>0</v>
      </c>
      <c r="M807" s="34">
        <v>0</v>
      </c>
      <c r="N807" s="34">
        <v>43.5</v>
      </c>
      <c r="O807" s="34">
        <v>-51</v>
      </c>
      <c r="P807" s="34">
        <v>104</v>
      </c>
      <c r="Q807" s="34">
        <v>30</v>
      </c>
      <c r="R807" s="155">
        <v>0</v>
      </c>
      <c r="S807" s="34">
        <v>12.1</v>
      </c>
      <c r="T807" s="34">
        <v>3.1</v>
      </c>
      <c r="U807" s="34">
        <v>1</v>
      </c>
      <c r="V807" s="34">
        <v>1</v>
      </c>
      <c r="W807" s="34">
        <v>100</v>
      </c>
      <c r="X807" s="34">
        <v>0</v>
      </c>
      <c r="Y807" s="34">
        <v>0</v>
      </c>
      <c r="Z807" s="34">
        <v>0.3</v>
      </c>
      <c r="AA807" s="34">
        <v>337</v>
      </c>
      <c r="AB807" s="34">
        <v>371</v>
      </c>
      <c r="AC807" s="34">
        <v>416</v>
      </c>
      <c r="AD807" s="34">
        <v>480</v>
      </c>
      <c r="AE807" s="34">
        <v>1</v>
      </c>
      <c r="AF807" s="34">
        <v>0</v>
      </c>
      <c r="AG807" s="450"/>
      <c r="AH807" s="151">
        <v>0.77500000000000002</v>
      </c>
      <c r="AI807" s="151">
        <v>0.84</v>
      </c>
      <c r="AJ807" s="151">
        <v>42.8</v>
      </c>
      <c r="AK807" s="151">
        <v>100</v>
      </c>
      <c r="AL807" s="151">
        <v>400</v>
      </c>
      <c r="AM807" s="151">
        <v>572</v>
      </c>
      <c r="AN807" s="151">
        <v>0.3</v>
      </c>
      <c r="AO807" s="151">
        <v>1.5</v>
      </c>
      <c r="AP807" s="151">
        <v>-47</v>
      </c>
      <c r="AQ807" s="235"/>
      <c r="AR807" s="178">
        <v>5</v>
      </c>
      <c r="AS807" s="185">
        <v>42530</v>
      </c>
      <c r="AT807" s="179">
        <v>64019</v>
      </c>
      <c r="AU807" s="33" t="s">
        <v>222</v>
      </c>
      <c r="AV807" s="153">
        <v>0.78</v>
      </c>
      <c r="AW807" s="34" t="s">
        <v>20</v>
      </c>
      <c r="AX807" s="34">
        <v>1.2</v>
      </c>
      <c r="AY807" s="34">
        <v>0.01</v>
      </c>
      <c r="AZ807" s="34">
        <v>0</v>
      </c>
      <c r="BA807" s="34">
        <v>43.5</v>
      </c>
      <c r="BB807" s="34">
        <v>-50.5</v>
      </c>
      <c r="BC807" s="34">
        <v>106</v>
      </c>
      <c r="BD807" s="34">
        <v>30</v>
      </c>
      <c r="BE807" s="155">
        <v>1.2E-2</v>
      </c>
      <c r="BF807" s="34">
        <v>14.1</v>
      </c>
      <c r="BG807" s="34">
        <v>3.4</v>
      </c>
      <c r="BH807" s="34">
        <v>1</v>
      </c>
      <c r="BI807" s="34">
        <v>1</v>
      </c>
      <c r="BJ807" s="34">
        <v>99</v>
      </c>
      <c r="BK807" s="34">
        <v>1</v>
      </c>
      <c r="BL807" s="34">
        <v>1</v>
      </c>
      <c r="BM807" s="34">
        <v>0.3</v>
      </c>
      <c r="BN807" s="34">
        <v>342</v>
      </c>
      <c r="BO807" s="34">
        <v>379</v>
      </c>
      <c r="BP807" s="34">
        <v>424</v>
      </c>
      <c r="BQ807" s="34">
        <v>464</v>
      </c>
      <c r="BR807" s="34">
        <v>0</v>
      </c>
      <c r="BS807" s="34">
        <v>1</v>
      </c>
      <c r="BT807" s="453"/>
      <c r="BU807" s="151">
        <v>0.77500000000000002</v>
      </c>
      <c r="BV807" s="151">
        <v>0.84</v>
      </c>
      <c r="BW807" s="151">
        <v>42.8</v>
      </c>
      <c r="BX807" s="151">
        <v>100</v>
      </c>
      <c r="BY807" s="151">
        <v>400</v>
      </c>
      <c r="BZ807" s="151">
        <v>572</v>
      </c>
      <c r="CA807" s="151">
        <v>0.3</v>
      </c>
      <c r="CB807" s="151">
        <v>1.5</v>
      </c>
      <c r="CC807" s="151">
        <v>-47</v>
      </c>
    </row>
    <row r="808" spans="1:81" x14ac:dyDescent="0.25">
      <c r="A808" s="44">
        <f t="shared" si="76"/>
        <v>2016</v>
      </c>
      <c r="B808" s="44" t="str">
        <f t="shared" si="76"/>
        <v>JUNIO</v>
      </c>
      <c r="C808" s="44">
        <v>7</v>
      </c>
      <c r="D808" s="44" t="str">
        <f t="shared" si="75"/>
        <v>JUNIO 2016 / 6</v>
      </c>
      <c r="E808" s="178">
        <v>6</v>
      </c>
      <c r="F808" s="185">
        <v>42533</v>
      </c>
      <c r="G808" s="179">
        <v>64099</v>
      </c>
      <c r="H808" s="34" t="s">
        <v>132</v>
      </c>
      <c r="I808" s="153">
        <v>0.78049999999999997</v>
      </c>
      <c r="J808" s="34" t="s">
        <v>20</v>
      </c>
      <c r="K808" s="34">
        <v>0.5</v>
      </c>
      <c r="L808" s="34">
        <v>0</v>
      </c>
      <c r="M808" s="34">
        <v>0</v>
      </c>
      <c r="N808" s="34">
        <v>43.5</v>
      </c>
      <c r="O808" s="34">
        <v>-51</v>
      </c>
      <c r="P808" s="34">
        <v>105</v>
      </c>
      <c r="Q808" s="34">
        <v>30</v>
      </c>
      <c r="R808" s="155">
        <v>0</v>
      </c>
      <c r="S808" s="34">
        <v>12.1</v>
      </c>
      <c r="T808" s="34">
        <v>3.2</v>
      </c>
      <c r="U808" s="34">
        <v>1</v>
      </c>
      <c r="V808" s="34">
        <v>1</v>
      </c>
      <c r="W808" s="34">
        <v>100</v>
      </c>
      <c r="X808" s="34">
        <v>0</v>
      </c>
      <c r="Y808" s="34">
        <v>0</v>
      </c>
      <c r="Z808" s="34">
        <v>0.3</v>
      </c>
      <c r="AA808" s="34">
        <v>335</v>
      </c>
      <c r="AB808" s="34">
        <v>371</v>
      </c>
      <c r="AC808" s="34">
        <v>419</v>
      </c>
      <c r="AD808" s="34">
        <v>480</v>
      </c>
      <c r="AE808" s="34">
        <v>1</v>
      </c>
      <c r="AF808" s="34">
        <v>0</v>
      </c>
      <c r="AG808" s="450"/>
      <c r="AH808" s="151">
        <v>0.77500000000000002</v>
      </c>
      <c r="AI808" s="151">
        <v>0.84</v>
      </c>
      <c r="AJ808" s="151">
        <v>42.8</v>
      </c>
      <c r="AK808" s="151">
        <v>100</v>
      </c>
      <c r="AL808" s="151">
        <v>400</v>
      </c>
      <c r="AM808" s="151">
        <v>572</v>
      </c>
      <c r="AN808" s="151">
        <v>0.3</v>
      </c>
      <c r="AO808" s="151">
        <v>1.5</v>
      </c>
      <c r="AP808" s="151">
        <v>-47</v>
      </c>
      <c r="AQ808" s="235"/>
      <c r="AR808" s="178">
        <v>6</v>
      </c>
      <c r="AS808" s="185">
        <v>42531</v>
      </c>
      <c r="AT808" s="179">
        <v>64045</v>
      </c>
      <c r="AU808" s="34" t="s">
        <v>222</v>
      </c>
      <c r="AV808" s="153">
        <v>0.77929999999999999</v>
      </c>
      <c r="AW808" s="34" t="s">
        <v>20</v>
      </c>
      <c r="AX808" s="34">
        <v>1.2</v>
      </c>
      <c r="AY808" s="34">
        <v>0.01</v>
      </c>
      <c r="AZ808" s="34">
        <v>0</v>
      </c>
      <c r="BA808" s="34">
        <v>43.5</v>
      </c>
      <c r="BB808" s="34">
        <v>-51.5</v>
      </c>
      <c r="BC808" s="34">
        <v>108</v>
      </c>
      <c r="BD808" s="34">
        <v>30</v>
      </c>
      <c r="BE808" s="155">
        <v>1.2E-2</v>
      </c>
      <c r="BF808" s="34">
        <v>14.1</v>
      </c>
      <c r="BG808" s="34">
        <v>3.3</v>
      </c>
      <c r="BH808" s="34">
        <v>1</v>
      </c>
      <c r="BI808" s="34">
        <v>1</v>
      </c>
      <c r="BJ808" s="34">
        <v>99</v>
      </c>
      <c r="BK808" s="34">
        <v>1</v>
      </c>
      <c r="BL808" s="34">
        <v>1</v>
      </c>
      <c r="BM808" s="34">
        <v>0.3</v>
      </c>
      <c r="BN808" s="34">
        <v>342</v>
      </c>
      <c r="BO808" s="34">
        <v>374</v>
      </c>
      <c r="BP808" s="34">
        <v>415</v>
      </c>
      <c r="BQ808" s="34">
        <v>457</v>
      </c>
      <c r="BR808" s="34">
        <v>0</v>
      </c>
      <c r="BS808" s="34">
        <v>1</v>
      </c>
      <c r="BT808" s="453"/>
      <c r="BU808" s="151">
        <v>0.77500000000000002</v>
      </c>
      <c r="BV808" s="151">
        <v>0.84</v>
      </c>
      <c r="BW808" s="151">
        <v>42.8</v>
      </c>
      <c r="BX808" s="151">
        <v>100</v>
      </c>
      <c r="BY808" s="151">
        <v>400</v>
      </c>
      <c r="BZ808" s="151">
        <v>572</v>
      </c>
      <c r="CA808" s="151">
        <v>0.3</v>
      </c>
      <c r="CB808" s="151">
        <v>1.5</v>
      </c>
      <c r="CC808" s="151">
        <v>-47</v>
      </c>
    </row>
    <row r="809" spans="1:81" x14ac:dyDescent="0.25">
      <c r="A809" s="44">
        <f t="shared" si="76"/>
        <v>2016</v>
      </c>
      <c r="B809" s="44" t="str">
        <f t="shared" si="76"/>
        <v>JUNIO</v>
      </c>
      <c r="C809" s="44">
        <v>8</v>
      </c>
      <c r="D809" s="44" t="str">
        <f t="shared" si="75"/>
        <v>JUNIO 2016 / 7</v>
      </c>
      <c r="E809" s="178">
        <v>7</v>
      </c>
      <c r="F809" s="185">
        <v>42536</v>
      </c>
      <c r="G809" s="179">
        <v>64150</v>
      </c>
      <c r="H809" s="33" t="s">
        <v>130</v>
      </c>
      <c r="I809" s="153">
        <v>0.78049999999999997</v>
      </c>
      <c r="J809" s="34" t="s">
        <v>20</v>
      </c>
      <c r="K809" s="34">
        <v>0.5</v>
      </c>
      <c r="L809" s="34">
        <v>0</v>
      </c>
      <c r="M809" s="34">
        <v>0</v>
      </c>
      <c r="N809" s="34">
        <v>43.5</v>
      </c>
      <c r="O809" s="34">
        <v>-51.5</v>
      </c>
      <c r="P809" s="34">
        <v>104</v>
      </c>
      <c r="Q809" s="34">
        <v>30</v>
      </c>
      <c r="R809" s="155">
        <v>0</v>
      </c>
      <c r="S809" s="34">
        <v>12.1</v>
      </c>
      <c r="T809" s="34">
        <v>3.1</v>
      </c>
      <c r="U809" s="34">
        <v>1</v>
      </c>
      <c r="V809" s="34">
        <v>1</v>
      </c>
      <c r="W809" s="34">
        <v>100</v>
      </c>
      <c r="X809" s="34">
        <v>0</v>
      </c>
      <c r="Y809" s="34">
        <v>0</v>
      </c>
      <c r="Z809" s="34">
        <v>0.3</v>
      </c>
      <c r="AA809" s="34">
        <v>335</v>
      </c>
      <c r="AB809" s="34">
        <v>369</v>
      </c>
      <c r="AC809" s="34">
        <v>416</v>
      </c>
      <c r="AD809" s="34">
        <v>470</v>
      </c>
      <c r="AE809" s="34">
        <v>1</v>
      </c>
      <c r="AF809" s="34">
        <v>0</v>
      </c>
      <c r="AG809" s="450"/>
      <c r="AH809" s="151">
        <v>0.77500000000000002</v>
      </c>
      <c r="AI809" s="151">
        <v>0.84</v>
      </c>
      <c r="AJ809" s="151">
        <v>42.8</v>
      </c>
      <c r="AK809" s="151">
        <v>100</v>
      </c>
      <c r="AL809" s="151">
        <v>400</v>
      </c>
      <c r="AM809" s="151">
        <v>572</v>
      </c>
      <c r="AN809" s="151">
        <v>0.3</v>
      </c>
      <c r="AO809" s="151">
        <v>1.5</v>
      </c>
      <c r="AP809" s="151">
        <v>-47</v>
      </c>
      <c r="AQ809" s="235"/>
      <c r="AR809" s="178">
        <v>7</v>
      </c>
      <c r="AS809" s="185">
        <v>42534</v>
      </c>
      <c r="AT809" s="179">
        <v>64098</v>
      </c>
      <c r="AU809" s="33" t="s">
        <v>222</v>
      </c>
      <c r="AV809" s="153">
        <v>0.7792</v>
      </c>
      <c r="AW809" s="34" t="s">
        <v>20</v>
      </c>
      <c r="AX809" s="34">
        <v>1.2</v>
      </c>
      <c r="AY809" s="34">
        <v>0.01</v>
      </c>
      <c r="AZ809" s="34">
        <v>0</v>
      </c>
      <c r="BA809" s="34">
        <v>43.5</v>
      </c>
      <c r="BB809" s="34">
        <v>-51</v>
      </c>
      <c r="BC809" s="34">
        <v>104</v>
      </c>
      <c r="BD809" s="34">
        <v>30</v>
      </c>
      <c r="BE809" s="155">
        <v>1.2E-2</v>
      </c>
      <c r="BF809" s="34">
        <v>14.1</v>
      </c>
      <c r="BG809" s="34">
        <v>3.4</v>
      </c>
      <c r="BH809" s="34">
        <v>1</v>
      </c>
      <c r="BI809" s="34">
        <v>1</v>
      </c>
      <c r="BJ809" s="34">
        <v>99</v>
      </c>
      <c r="BK809" s="34">
        <v>1</v>
      </c>
      <c r="BL809" s="34">
        <v>1</v>
      </c>
      <c r="BM809" s="34">
        <v>0.4</v>
      </c>
      <c r="BN809" s="34">
        <v>336</v>
      </c>
      <c r="BO809" s="34">
        <v>374</v>
      </c>
      <c r="BP809" s="34">
        <v>415</v>
      </c>
      <c r="BQ809" s="34">
        <v>460</v>
      </c>
      <c r="BR809" s="34">
        <v>0</v>
      </c>
      <c r="BS809" s="34">
        <v>1</v>
      </c>
      <c r="BT809" s="453"/>
      <c r="BU809" s="151">
        <v>0.77500000000000002</v>
      </c>
      <c r="BV809" s="151">
        <v>0.84</v>
      </c>
      <c r="BW809" s="151">
        <v>42.8</v>
      </c>
      <c r="BX809" s="151">
        <v>100</v>
      </c>
      <c r="BY809" s="151">
        <v>400</v>
      </c>
      <c r="BZ809" s="151">
        <v>572</v>
      </c>
      <c r="CA809" s="151">
        <v>0.3</v>
      </c>
      <c r="CB809" s="151">
        <v>1.5</v>
      </c>
      <c r="CC809" s="151">
        <v>-47</v>
      </c>
    </row>
    <row r="810" spans="1:81" x14ac:dyDescent="0.25">
      <c r="A810" s="44">
        <f t="shared" si="76"/>
        <v>2016</v>
      </c>
      <c r="B810" s="44" t="str">
        <f t="shared" si="76"/>
        <v>JUNIO</v>
      </c>
      <c r="C810" s="44">
        <v>9</v>
      </c>
      <c r="D810" s="44" t="str">
        <f t="shared" si="75"/>
        <v>JUNIO 2016 / 8</v>
      </c>
      <c r="E810" s="178">
        <v>8</v>
      </c>
      <c r="F810" s="185">
        <v>42537</v>
      </c>
      <c r="G810" s="179">
        <v>64200</v>
      </c>
      <c r="H810" s="34" t="s">
        <v>131</v>
      </c>
      <c r="I810" s="153">
        <v>0.78090000000000004</v>
      </c>
      <c r="J810" s="34" t="s">
        <v>20</v>
      </c>
      <c r="K810" s="34">
        <v>0.5</v>
      </c>
      <c r="L810" s="34">
        <v>0</v>
      </c>
      <c r="M810" s="34">
        <v>0</v>
      </c>
      <c r="N810" s="34">
        <v>43.5</v>
      </c>
      <c r="O810" s="34">
        <v>-51</v>
      </c>
      <c r="P810" s="34">
        <v>105</v>
      </c>
      <c r="Q810" s="34">
        <v>30</v>
      </c>
      <c r="R810" s="155">
        <v>0</v>
      </c>
      <c r="S810" s="34">
        <v>12.1</v>
      </c>
      <c r="T810" s="34">
        <v>3.2</v>
      </c>
      <c r="U810" s="34">
        <v>1</v>
      </c>
      <c r="V810" s="34">
        <v>1</v>
      </c>
      <c r="W810" s="34">
        <v>100</v>
      </c>
      <c r="X810" s="34">
        <v>0</v>
      </c>
      <c r="Y810" s="34">
        <v>0</v>
      </c>
      <c r="Z810" s="34">
        <v>0.3</v>
      </c>
      <c r="AA810" s="34">
        <v>335</v>
      </c>
      <c r="AB810" s="34">
        <v>371</v>
      </c>
      <c r="AC810" s="34">
        <v>419</v>
      </c>
      <c r="AD810" s="34">
        <v>472</v>
      </c>
      <c r="AE810" s="34">
        <v>1</v>
      </c>
      <c r="AF810" s="34">
        <v>0</v>
      </c>
      <c r="AG810" s="450"/>
      <c r="AH810" s="151">
        <v>0.77500000000000002</v>
      </c>
      <c r="AI810" s="151">
        <v>0.84</v>
      </c>
      <c r="AJ810" s="151">
        <v>42.8</v>
      </c>
      <c r="AK810" s="151">
        <v>100</v>
      </c>
      <c r="AL810" s="151">
        <v>400</v>
      </c>
      <c r="AM810" s="151">
        <v>572</v>
      </c>
      <c r="AN810" s="151">
        <v>0.3</v>
      </c>
      <c r="AO810" s="151">
        <v>1.5</v>
      </c>
      <c r="AP810" s="151">
        <v>-47</v>
      </c>
      <c r="AQ810" s="235"/>
      <c r="AR810" s="178">
        <v>8</v>
      </c>
      <c r="AS810" s="185">
        <v>42537</v>
      </c>
      <c r="AT810" s="179">
        <v>64171</v>
      </c>
      <c r="AU810" s="34" t="s">
        <v>222</v>
      </c>
      <c r="AV810" s="153">
        <v>0.77749999999999997</v>
      </c>
      <c r="AW810" s="34" t="s">
        <v>20</v>
      </c>
      <c r="AX810" s="34">
        <v>1.2</v>
      </c>
      <c r="AY810" s="34">
        <v>0.01</v>
      </c>
      <c r="AZ810" s="34">
        <v>0</v>
      </c>
      <c r="BA810" s="34">
        <v>43.5</v>
      </c>
      <c r="BB810" s="34">
        <v>-53</v>
      </c>
      <c r="BC810" s="34">
        <v>108</v>
      </c>
      <c r="BD810" s="34">
        <v>30</v>
      </c>
      <c r="BE810" s="155">
        <v>1.2E-2</v>
      </c>
      <c r="BF810" s="34">
        <v>14.1</v>
      </c>
      <c r="BG810" s="34">
        <v>3.2</v>
      </c>
      <c r="BH810" s="34">
        <v>1</v>
      </c>
      <c r="BI810" s="34">
        <v>1</v>
      </c>
      <c r="BJ810" s="34">
        <v>99</v>
      </c>
      <c r="BK810" s="34">
        <v>1</v>
      </c>
      <c r="BL810" s="34">
        <v>1</v>
      </c>
      <c r="BM810" s="34">
        <v>0.2</v>
      </c>
      <c r="BN810" s="34">
        <v>334</v>
      </c>
      <c r="BO810" s="34">
        <v>367</v>
      </c>
      <c r="BP810" s="34">
        <v>403</v>
      </c>
      <c r="BQ810" s="34">
        <v>444</v>
      </c>
      <c r="BR810" s="34">
        <v>0</v>
      </c>
      <c r="BS810" s="34">
        <v>1</v>
      </c>
      <c r="BT810" s="453"/>
      <c r="BU810" s="151">
        <v>0.77500000000000002</v>
      </c>
      <c r="BV810" s="151">
        <v>0.84</v>
      </c>
      <c r="BW810" s="151">
        <v>42.8</v>
      </c>
      <c r="BX810" s="151">
        <v>100</v>
      </c>
      <c r="BY810" s="151">
        <v>400</v>
      </c>
      <c r="BZ810" s="151">
        <v>572</v>
      </c>
      <c r="CA810" s="151">
        <v>0.3</v>
      </c>
      <c r="CB810" s="151">
        <v>1.5</v>
      </c>
      <c r="CC810" s="151">
        <v>-47</v>
      </c>
    </row>
    <row r="811" spans="1:81" x14ac:dyDescent="0.25">
      <c r="A811" s="44">
        <f t="shared" si="76"/>
        <v>2016</v>
      </c>
      <c r="B811" s="44" t="str">
        <f t="shared" si="76"/>
        <v>JUNIO</v>
      </c>
      <c r="C811" s="44">
        <v>10</v>
      </c>
      <c r="D811" s="44" t="str">
        <f t="shared" si="75"/>
        <v>JUNIO 2016 / 9</v>
      </c>
      <c r="E811" s="178">
        <v>9</v>
      </c>
      <c r="F811" s="185">
        <v>42544</v>
      </c>
      <c r="G811" s="179">
        <v>64333</v>
      </c>
      <c r="H811" s="33" t="s">
        <v>132</v>
      </c>
      <c r="I811" s="153">
        <v>0.78</v>
      </c>
      <c r="J811" s="34" t="s">
        <v>20</v>
      </c>
      <c r="K811" s="34">
        <v>0.5</v>
      </c>
      <c r="L811" s="34">
        <v>0</v>
      </c>
      <c r="M811" s="34">
        <v>0</v>
      </c>
      <c r="N811" s="34">
        <v>43.5</v>
      </c>
      <c r="O811" s="34">
        <v>-53.5</v>
      </c>
      <c r="P811" s="34">
        <v>104</v>
      </c>
      <c r="Q811" s="34">
        <v>30</v>
      </c>
      <c r="R811" s="155">
        <v>0</v>
      </c>
      <c r="S811" s="34">
        <v>12.2</v>
      </c>
      <c r="T811" s="34">
        <v>3.1</v>
      </c>
      <c r="U811" s="34">
        <v>1</v>
      </c>
      <c r="V811" s="34">
        <v>1</v>
      </c>
      <c r="W811" s="34">
        <v>100</v>
      </c>
      <c r="X811" s="34">
        <v>0</v>
      </c>
      <c r="Y811" s="34">
        <v>0</v>
      </c>
      <c r="Z811" s="34">
        <v>0.4</v>
      </c>
      <c r="AA811" s="34">
        <v>331</v>
      </c>
      <c r="AB811" s="34">
        <v>369</v>
      </c>
      <c r="AC811" s="34">
        <v>415</v>
      </c>
      <c r="AD811" s="34">
        <v>464</v>
      </c>
      <c r="AE811" s="34">
        <v>1.5</v>
      </c>
      <c r="AF811" s="34">
        <v>0</v>
      </c>
      <c r="AG811" s="450"/>
      <c r="AH811" s="151">
        <v>0.77500000000000002</v>
      </c>
      <c r="AI811" s="151">
        <v>0.84</v>
      </c>
      <c r="AJ811" s="151">
        <v>42.8</v>
      </c>
      <c r="AK811" s="151">
        <v>100</v>
      </c>
      <c r="AL811" s="151">
        <v>400</v>
      </c>
      <c r="AM811" s="151">
        <v>572</v>
      </c>
      <c r="AN811" s="151">
        <v>0.3</v>
      </c>
      <c r="AO811" s="151">
        <v>1.5</v>
      </c>
      <c r="AP811" s="151">
        <v>-47</v>
      </c>
      <c r="AQ811" s="235"/>
      <c r="AR811" s="178">
        <v>9</v>
      </c>
      <c r="AS811" s="185">
        <v>42537</v>
      </c>
      <c r="AT811" s="179">
        <v>64169</v>
      </c>
      <c r="AU811" s="33" t="s">
        <v>222</v>
      </c>
      <c r="AV811" s="153">
        <v>0.7792</v>
      </c>
      <c r="AW811" s="34" t="s">
        <v>20</v>
      </c>
      <c r="AX811" s="34">
        <v>1.2</v>
      </c>
      <c r="AY811" s="34">
        <v>0.01</v>
      </c>
      <c r="AZ811" s="181">
        <v>0</v>
      </c>
      <c r="BA811" s="34">
        <v>43.5</v>
      </c>
      <c r="BB811" s="34">
        <v>-51</v>
      </c>
      <c r="BC811" s="34">
        <v>106</v>
      </c>
      <c r="BD811" s="34">
        <v>30</v>
      </c>
      <c r="BE811" s="155">
        <v>1.2E-2</v>
      </c>
      <c r="BF811" s="34">
        <v>14.1</v>
      </c>
      <c r="BG811" s="34">
        <v>3.4</v>
      </c>
      <c r="BH811" s="34">
        <v>1</v>
      </c>
      <c r="BI811" s="34">
        <v>1</v>
      </c>
      <c r="BJ811" s="34">
        <v>99</v>
      </c>
      <c r="BK811" s="34">
        <v>1</v>
      </c>
      <c r="BL811" s="34">
        <v>1</v>
      </c>
      <c r="BM811" s="34">
        <v>0.3</v>
      </c>
      <c r="BN811" s="34">
        <v>336</v>
      </c>
      <c r="BO811" s="34">
        <v>374</v>
      </c>
      <c r="BP811" s="34">
        <v>417</v>
      </c>
      <c r="BQ811" s="34">
        <v>460</v>
      </c>
      <c r="BR811" s="34">
        <v>0</v>
      </c>
      <c r="BS811" s="34">
        <v>1</v>
      </c>
      <c r="BT811" s="453"/>
      <c r="BU811" s="151">
        <v>0.77500000000000002</v>
      </c>
      <c r="BV811" s="151">
        <v>0.84</v>
      </c>
      <c r="BW811" s="151">
        <v>42.8</v>
      </c>
      <c r="BX811" s="151">
        <v>100</v>
      </c>
      <c r="BY811" s="151">
        <v>400</v>
      </c>
      <c r="BZ811" s="151">
        <v>572</v>
      </c>
      <c r="CA811" s="151">
        <v>0.3</v>
      </c>
      <c r="CB811" s="151">
        <v>1.5</v>
      </c>
      <c r="CC811" s="151">
        <v>-47</v>
      </c>
    </row>
    <row r="812" spans="1:81" x14ac:dyDescent="0.25">
      <c r="A812" s="44">
        <f t="shared" si="76"/>
        <v>2016</v>
      </c>
      <c r="B812" s="44" t="str">
        <f t="shared" si="76"/>
        <v>JUNIO</v>
      </c>
      <c r="C812" s="44">
        <v>11</v>
      </c>
      <c r="D812" s="44" t="str">
        <f t="shared" si="75"/>
        <v>JUNIO 2016 / 10</v>
      </c>
      <c r="E812" s="178">
        <v>10</v>
      </c>
      <c r="F812" s="185">
        <v>42545</v>
      </c>
      <c r="G812" s="179">
        <v>64364</v>
      </c>
      <c r="H812" s="34" t="s">
        <v>130</v>
      </c>
      <c r="I812" s="153">
        <v>0.78</v>
      </c>
      <c r="J812" s="34" t="s">
        <v>20</v>
      </c>
      <c r="K812" s="34">
        <v>0.5</v>
      </c>
      <c r="L812" s="34">
        <v>0</v>
      </c>
      <c r="M812" s="34">
        <v>0</v>
      </c>
      <c r="N812" s="34">
        <v>43.5</v>
      </c>
      <c r="O812" s="34">
        <v>-55</v>
      </c>
      <c r="P812" s="34">
        <v>103</v>
      </c>
      <c r="Q812" s="34">
        <v>30</v>
      </c>
      <c r="R812" s="155">
        <v>0</v>
      </c>
      <c r="S812" s="34">
        <v>12.1</v>
      </c>
      <c r="T812" s="34">
        <v>3.1</v>
      </c>
      <c r="U812" s="34">
        <v>1</v>
      </c>
      <c r="V812" s="34">
        <v>1</v>
      </c>
      <c r="W812" s="34">
        <v>100</v>
      </c>
      <c r="X812" s="34">
        <v>0</v>
      </c>
      <c r="Y812" s="34">
        <v>0</v>
      </c>
      <c r="Z812" s="34">
        <v>0.3</v>
      </c>
      <c r="AA812" s="34">
        <v>334</v>
      </c>
      <c r="AB812" s="34">
        <v>371</v>
      </c>
      <c r="AC812" s="34">
        <v>414</v>
      </c>
      <c r="AD812" s="34">
        <v>466</v>
      </c>
      <c r="AE812" s="34">
        <v>1</v>
      </c>
      <c r="AF812" s="34">
        <v>0</v>
      </c>
      <c r="AG812" s="450"/>
      <c r="AH812" s="151">
        <v>0.77500000000000002</v>
      </c>
      <c r="AI812" s="151">
        <v>0.84</v>
      </c>
      <c r="AJ812" s="151">
        <v>42.8</v>
      </c>
      <c r="AK812" s="151">
        <v>100</v>
      </c>
      <c r="AL812" s="151">
        <v>400</v>
      </c>
      <c r="AM812" s="151">
        <v>572</v>
      </c>
      <c r="AN812" s="151">
        <v>0.3</v>
      </c>
      <c r="AO812" s="151">
        <v>1.5</v>
      </c>
      <c r="AP812" s="151">
        <v>-47</v>
      </c>
      <c r="AQ812" s="235"/>
      <c r="AR812" s="178">
        <v>10</v>
      </c>
      <c r="AS812" s="185">
        <v>42540</v>
      </c>
      <c r="AT812" s="179">
        <v>64236</v>
      </c>
      <c r="AU812" s="34" t="s">
        <v>222</v>
      </c>
      <c r="AV812" s="153">
        <v>0.77729999999999999</v>
      </c>
      <c r="AW812" s="34" t="s">
        <v>20</v>
      </c>
      <c r="AX812" s="34">
        <v>1.2</v>
      </c>
      <c r="AY812" s="34">
        <v>0.01</v>
      </c>
      <c r="AZ812" s="34">
        <v>0</v>
      </c>
      <c r="BA812" s="34">
        <v>43.5</v>
      </c>
      <c r="BB812" s="34">
        <v>-53</v>
      </c>
      <c r="BC812" s="34">
        <v>108</v>
      </c>
      <c r="BD812" s="34">
        <v>30</v>
      </c>
      <c r="BE812" s="155">
        <v>1.2E-2</v>
      </c>
      <c r="BF812" s="34">
        <v>14.1</v>
      </c>
      <c r="BG812" s="34">
        <v>3.2</v>
      </c>
      <c r="BH812" s="34">
        <v>1</v>
      </c>
      <c r="BI812" s="34">
        <v>1</v>
      </c>
      <c r="BJ812" s="34">
        <v>99</v>
      </c>
      <c r="BK812" s="34">
        <v>1</v>
      </c>
      <c r="BL812" s="34">
        <v>1</v>
      </c>
      <c r="BM812" s="34">
        <v>0.2</v>
      </c>
      <c r="BN812" s="34">
        <v>338</v>
      </c>
      <c r="BO812" s="34">
        <v>367</v>
      </c>
      <c r="BP812" s="34">
        <v>409</v>
      </c>
      <c r="BQ812" s="34">
        <v>449</v>
      </c>
      <c r="BR812" s="34">
        <v>0</v>
      </c>
      <c r="BS812" s="34">
        <v>1</v>
      </c>
      <c r="BT812" s="453"/>
      <c r="BU812" s="151">
        <v>0.77500000000000002</v>
      </c>
      <c r="BV812" s="151">
        <v>0.84</v>
      </c>
      <c r="BW812" s="151">
        <v>42.8</v>
      </c>
      <c r="BX812" s="151">
        <v>100</v>
      </c>
      <c r="BY812" s="151">
        <v>400</v>
      </c>
      <c r="BZ812" s="151">
        <v>572</v>
      </c>
      <c r="CA812" s="151">
        <v>0.3</v>
      </c>
      <c r="CB812" s="151">
        <v>1.5</v>
      </c>
      <c r="CC812" s="151">
        <v>-47</v>
      </c>
    </row>
    <row r="813" spans="1:81" x14ac:dyDescent="0.25">
      <c r="A813" s="44">
        <f t="shared" si="76"/>
        <v>2016</v>
      </c>
      <c r="B813" s="44" t="str">
        <f t="shared" si="76"/>
        <v>JUNIO</v>
      </c>
      <c r="C813" s="44">
        <v>12</v>
      </c>
      <c r="D813" s="44" t="str">
        <f t="shared" si="75"/>
        <v>JUNIO 2016 / 11</v>
      </c>
      <c r="E813" s="178">
        <v>11</v>
      </c>
      <c r="F813" s="185">
        <v>42548</v>
      </c>
      <c r="G813" s="179">
        <v>64403</v>
      </c>
      <c r="H813" s="33" t="s">
        <v>131</v>
      </c>
      <c r="I813" s="153">
        <v>0.78090000000000004</v>
      </c>
      <c r="J813" s="34" t="s">
        <v>20</v>
      </c>
      <c r="K813" s="34">
        <v>0.5</v>
      </c>
      <c r="L813" s="34">
        <v>0</v>
      </c>
      <c r="M813" s="34">
        <v>0</v>
      </c>
      <c r="N813" s="34">
        <v>43.5</v>
      </c>
      <c r="O813" s="34">
        <v>-52.5</v>
      </c>
      <c r="P813" s="34">
        <v>104</v>
      </c>
      <c r="Q813" s="34">
        <v>30</v>
      </c>
      <c r="R813" s="155">
        <v>0</v>
      </c>
      <c r="S813" s="34">
        <v>12.1</v>
      </c>
      <c r="T813" s="34">
        <v>3.2</v>
      </c>
      <c r="U813" s="34">
        <v>1</v>
      </c>
      <c r="V813" s="34">
        <v>1</v>
      </c>
      <c r="W813" s="34">
        <v>100</v>
      </c>
      <c r="X813" s="34">
        <v>0</v>
      </c>
      <c r="Y813" s="34">
        <v>0</v>
      </c>
      <c r="Z813" s="34">
        <v>0.3</v>
      </c>
      <c r="AA813" s="34">
        <v>335</v>
      </c>
      <c r="AB813" s="34">
        <v>372</v>
      </c>
      <c r="AC813" s="34">
        <v>419</v>
      </c>
      <c r="AD813" s="34">
        <v>472</v>
      </c>
      <c r="AE813" s="34">
        <v>1</v>
      </c>
      <c r="AF813" s="34">
        <v>0</v>
      </c>
      <c r="AG813" s="450"/>
      <c r="AH813" s="151">
        <v>0.77500000000000002</v>
      </c>
      <c r="AI813" s="151">
        <v>0.84</v>
      </c>
      <c r="AJ813" s="151">
        <v>42.8</v>
      </c>
      <c r="AK813" s="151">
        <v>100</v>
      </c>
      <c r="AL813" s="151">
        <v>400</v>
      </c>
      <c r="AM813" s="151">
        <v>572</v>
      </c>
      <c r="AN813" s="151">
        <v>0.3</v>
      </c>
      <c r="AO813" s="151">
        <v>1.5</v>
      </c>
      <c r="AP813" s="151">
        <v>-47</v>
      </c>
      <c r="AQ813" s="235"/>
      <c r="AR813" s="178">
        <v>11</v>
      </c>
      <c r="AS813" s="185">
        <v>42541</v>
      </c>
      <c r="AT813" s="179">
        <v>64255</v>
      </c>
      <c r="AU813" s="33" t="s">
        <v>222</v>
      </c>
      <c r="AV813" s="153">
        <v>0.7792</v>
      </c>
      <c r="AW813" s="34" t="s">
        <v>20</v>
      </c>
      <c r="AX813" s="34">
        <v>1.2</v>
      </c>
      <c r="AY813" s="34">
        <v>0.01</v>
      </c>
      <c r="AZ813" s="34">
        <v>0</v>
      </c>
      <c r="BA813" s="34">
        <v>43.5</v>
      </c>
      <c r="BB813" s="34">
        <v>-52</v>
      </c>
      <c r="BC813" s="34">
        <v>106</v>
      </c>
      <c r="BD813" s="34">
        <v>30</v>
      </c>
      <c r="BE813" s="155">
        <v>1.2E-2</v>
      </c>
      <c r="BF813" s="34">
        <v>14.1</v>
      </c>
      <c r="BG813" s="34">
        <v>3.3</v>
      </c>
      <c r="BH813" s="34">
        <v>1</v>
      </c>
      <c r="BI813" s="34">
        <v>1</v>
      </c>
      <c r="BJ813" s="34">
        <v>99</v>
      </c>
      <c r="BK813" s="34">
        <v>1</v>
      </c>
      <c r="BL813" s="34">
        <v>1</v>
      </c>
      <c r="BM813" s="34">
        <v>0.3</v>
      </c>
      <c r="BN813" s="34">
        <v>340</v>
      </c>
      <c r="BO813" s="34">
        <v>372</v>
      </c>
      <c r="BP813" s="34">
        <v>412</v>
      </c>
      <c r="BQ813" s="34">
        <v>453</v>
      </c>
      <c r="BR813" s="34">
        <v>0</v>
      </c>
      <c r="BS813" s="34">
        <v>1</v>
      </c>
      <c r="BT813" s="453"/>
      <c r="BU813" s="151">
        <v>0.77500000000000002</v>
      </c>
      <c r="BV813" s="151">
        <v>0.84</v>
      </c>
      <c r="BW813" s="151">
        <v>42.8</v>
      </c>
      <c r="BX813" s="151">
        <v>100</v>
      </c>
      <c r="BY813" s="151">
        <v>400</v>
      </c>
      <c r="BZ813" s="151">
        <v>572</v>
      </c>
      <c r="CA813" s="151">
        <v>0.3</v>
      </c>
      <c r="CB813" s="151">
        <v>1.5</v>
      </c>
      <c r="CC813" s="151">
        <v>-47</v>
      </c>
    </row>
    <row r="814" spans="1:81" x14ac:dyDescent="0.25">
      <c r="A814" s="44">
        <f t="shared" si="76"/>
        <v>2016</v>
      </c>
      <c r="B814" s="44" t="str">
        <f t="shared" si="76"/>
        <v>JUNIO</v>
      </c>
      <c r="C814" s="44">
        <v>13</v>
      </c>
      <c r="D814" s="44" t="str">
        <f t="shared" si="75"/>
        <v>JUNIO 2016 / 12</v>
      </c>
      <c r="E814" s="178">
        <v>12</v>
      </c>
      <c r="F814" s="185">
        <v>42549</v>
      </c>
      <c r="G814" s="179">
        <v>64433</v>
      </c>
      <c r="H814" s="34" t="s">
        <v>130</v>
      </c>
      <c r="I814" s="153">
        <v>0.78090000000000004</v>
      </c>
      <c r="J814" s="34" t="s">
        <v>20</v>
      </c>
      <c r="K814" s="34">
        <v>0.5</v>
      </c>
      <c r="L814" s="34">
        <v>0</v>
      </c>
      <c r="M814" s="34">
        <v>0</v>
      </c>
      <c r="N814" s="34">
        <v>43.5</v>
      </c>
      <c r="O814" s="34">
        <v>-52</v>
      </c>
      <c r="P814" s="34">
        <v>104</v>
      </c>
      <c r="Q814" s="34">
        <v>30</v>
      </c>
      <c r="R814" s="155">
        <v>0</v>
      </c>
      <c r="S814" s="34">
        <v>12.1</v>
      </c>
      <c r="T814" s="34">
        <v>3.2</v>
      </c>
      <c r="U814" s="34">
        <v>1</v>
      </c>
      <c r="V814" s="34">
        <v>1</v>
      </c>
      <c r="W814" s="34">
        <v>100</v>
      </c>
      <c r="X814" s="34">
        <v>0</v>
      </c>
      <c r="Y814" s="34">
        <v>0</v>
      </c>
      <c r="Z814" s="34">
        <v>0.3</v>
      </c>
      <c r="AA814" s="34">
        <v>335</v>
      </c>
      <c r="AB814" s="34">
        <v>373</v>
      </c>
      <c r="AC814" s="34">
        <v>418</v>
      </c>
      <c r="AD814" s="34">
        <v>476</v>
      </c>
      <c r="AE814" s="34">
        <v>1</v>
      </c>
      <c r="AF814" s="34">
        <v>0</v>
      </c>
      <c r="AG814" s="450"/>
      <c r="AH814" s="151">
        <v>0.77500000000000002</v>
      </c>
      <c r="AI814" s="151">
        <v>0.84</v>
      </c>
      <c r="AJ814" s="151">
        <v>42.8</v>
      </c>
      <c r="AK814" s="151">
        <v>100</v>
      </c>
      <c r="AL814" s="151">
        <v>400</v>
      </c>
      <c r="AM814" s="151">
        <v>572</v>
      </c>
      <c r="AN814" s="151">
        <v>0.3</v>
      </c>
      <c r="AO814" s="151">
        <v>1.5</v>
      </c>
      <c r="AP814" s="151">
        <v>-47</v>
      </c>
      <c r="AQ814" s="235"/>
      <c r="AR814" s="178">
        <v>12</v>
      </c>
      <c r="AS814" s="185">
        <v>42542</v>
      </c>
      <c r="AT814" s="179">
        <v>64271</v>
      </c>
      <c r="AU814" s="34" t="s">
        <v>222</v>
      </c>
      <c r="AV814" s="153">
        <v>0.7772</v>
      </c>
      <c r="AW814" s="34" t="s">
        <v>20</v>
      </c>
      <c r="AX814" s="34">
        <v>1.2</v>
      </c>
      <c r="AY814" s="34">
        <v>0.01</v>
      </c>
      <c r="AZ814" s="181">
        <v>0</v>
      </c>
      <c r="BA814" s="34">
        <v>43.5</v>
      </c>
      <c r="BB814" s="34">
        <v>-53</v>
      </c>
      <c r="BC814" s="34">
        <v>106</v>
      </c>
      <c r="BD814" s="34">
        <v>30</v>
      </c>
      <c r="BE814" s="155">
        <v>1.2E-2</v>
      </c>
      <c r="BF814" s="34">
        <v>14.1</v>
      </c>
      <c r="BG814" s="34">
        <v>3.2</v>
      </c>
      <c r="BH814" s="34">
        <v>1</v>
      </c>
      <c r="BI814" s="34">
        <v>1</v>
      </c>
      <c r="BJ814" s="34">
        <v>99</v>
      </c>
      <c r="BK814" s="34">
        <v>1</v>
      </c>
      <c r="BL814" s="34">
        <v>1</v>
      </c>
      <c r="BM814" s="34">
        <v>0.2</v>
      </c>
      <c r="BN814" s="34">
        <v>339</v>
      </c>
      <c r="BO814" s="34">
        <v>370</v>
      </c>
      <c r="BP814" s="34">
        <v>408</v>
      </c>
      <c r="BQ814" s="34">
        <v>448</v>
      </c>
      <c r="BR814" s="34">
        <v>0</v>
      </c>
      <c r="BS814" s="34">
        <v>1</v>
      </c>
      <c r="BT814" s="453"/>
      <c r="BU814" s="151">
        <v>0.77500000000000002</v>
      </c>
      <c r="BV814" s="151">
        <v>0.84</v>
      </c>
      <c r="BW814" s="151">
        <v>42.8</v>
      </c>
      <c r="BX814" s="151">
        <v>100</v>
      </c>
      <c r="BY814" s="151">
        <v>400</v>
      </c>
      <c r="BZ814" s="151">
        <v>572</v>
      </c>
      <c r="CA814" s="151">
        <v>0.3</v>
      </c>
      <c r="CB814" s="151">
        <v>1.5</v>
      </c>
      <c r="CC814" s="151">
        <v>-47</v>
      </c>
    </row>
    <row r="815" spans="1:81" x14ac:dyDescent="0.25">
      <c r="A815" s="44">
        <f t="shared" si="76"/>
        <v>2016</v>
      </c>
      <c r="B815" s="44" t="str">
        <f t="shared" si="76"/>
        <v>JUNIO</v>
      </c>
      <c r="C815" s="44">
        <v>14</v>
      </c>
      <c r="D815" s="44" t="str">
        <f t="shared" si="75"/>
        <v>JUNIO 2016 / 13</v>
      </c>
      <c r="E815" s="152"/>
      <c r="F815" s="189"/>
      <c r="G815" s="152"/>
      <c r="H815" s="152"/>
      <c r="I815" s="152"/>
      <c r="J815" s="152"/>
      <c r="K815" s="152"/>
      <c r="L815" s="152"/>
      <c r="M815" s="152"/>
      <c r="N815" s="152"/>
      <c r="O815" s="152"/>
      <c r="P815" s="152"/>
      <c r="Q815" s="152"/>
      <c r="R815" s="152"/>
      <c r="S815" s="152"/>
      <c r="T815" s="152"/>
      <c r="U815" s="152"/>
      <c r="V815" s="152"/>
      <c r="W815" s="152"/>
      <c r="X815" s="152"/>
      <c r="Y815" s="152"/>
      <c r="Z815" s="152"/>
      <c r="AA815" s="152"/>
      <c r="AB815" s="152"/>
      <c r="AC815" s="152"/>
      <c r="AD815" s="152"/>
      <c r="AE815" s="152"/>
      <c r="AF815" s="152"/>
      <c r="AG815" s="452"/>
      <c r="AH815" s="152"/>
      <c r="AI815" s="152"/>
      <c r="AJ815" s="152"/>
      <c r="AK815" s="152"/>
      <c r="AL815" s="152"/>
      <c r="AM815" s="152"/>
      <c r="AN815" s="152"/>
      <c r="AO815" s="152"/>
      <c r="AP815" s="152"/>
      <c r="AQ815" s="235"/>
      <c r="AR815" s="178">
        <v>13</v>
      </c>
      <c r="AS815" s="185">
        <v>42544</v>
      </c>
      <c r="AT815" s="179">
        <v>64324</v>
      </c>
      <c r="AU815" s="33" t="s">
        <v>222</v>
      </c>
      <c r="AV815" s="153">
        <v>0.77749999999999997</v>
      </c>
      <c r="AW815" s="34" t="s">
        <v>20</v>
      </c>
      <c r="AX815" s="34">
        <v>1.2</v>
      </c>
      <c r="AY815" s="34">
        <v>0.01</v>
      </c>
      <c r="AZ815" s="34">
        <v>0</v>
      </c>
      <c r="BA815" s="34">
        <v>43.6</v>
      </c>
      <c r="BB815" s="34">
        <v>-53</v>
      </c>
      <c r="BC815" s="34">
        <v>107</v>
      </c>
      <c r="BD815" s="34">
        <v>30</v>
      </c>
      <c r="BE815" s="155">
        <v>1.2E-2</v>
      </c>
      <c r="BF815" s="34">
        <v>14.1</v>
      </c>
      <c r="BG815" s="34">
        <v>3.2</v>
      </c>
      <c r="BH815" s="34">
        <v>1</v>
      </c>
      <c r="BI815" s="34">
        <v>1</v>
      </c>
      <c r="BJ815" s="34">
        <v>99</v>
      </c>
      <c r="BK815" s="34">
        <v>1</v>
      </c>
      <c r="BL815" s="34">
        <v>1</v>
      </c>
      <c r="BM815" s="34">
        <v>0.1</v>
      </c>
      <c r="BN815" s="34">
        <v>356</v>
      </c>
      <c r="BO815" s="34">
        <v>388</v>
      </c>
      <c r="BP815" s="34">
        <v>426</v>
      </c>
      <c r="BQ815" s="34">
        <v>464</v>
      </c>
      <c r="BR815" s="34">
        <v>0</v>
      </c>
      <c r="BS815" s="34">
        <v>1</v>
      </c>
      <c r="BT815" s="453"/>
      <c r="BU815" s="151">
        <v>0.77500000000000002</v>
      </c>
      <c r="BV815" s="151">
        <v>0.84</v>
      </c>
      <c r="BW815" s="151">
        <v>42.8</v>
      </c>
      <c r="BX815" s="151">
        <v>100</v>
      </c>
      <c r="BY815" s="151">
        <v>400</v>
      </c>
      <c r="BZ815" s="151">
        <v>572</v>
      </c>
      <c r="CA815" s="151">
        <v>0.3</v>
      </c>
      <c r="CB815" s="151">
        <v>1.5</v>
      </c>
      <c r="CC815" s="151">
        <v>-47</v>
      </c>
    </row>
    <row r="816" spans="1:81" x14ac:dyDescent="0.25">
      <c r="A816" s="44">
        <f t="shared" si="76"/>
        <v>2016</v>
      </c>
      <c r="B816" s="44" t="str">
        <f t="shared" si="76"/>
        <v>JUNIO</v>
      </c>
      <c r="C816" s="44">
        <v>15</v>
      </c>
      <c r="D816" s="44" t="str">
        <f t="shared" si="75"/>
        <v>JUNIO 2016 / 14</v>
      </c>
      <c r="E816" s="152"/>
      <c r="F816" s="189"/>
      <c r="G816" s="152"/>
      <c r="H816" s="152"/>
      <c r="I816" s="152"/>
      <c r="J816" s="152"/>
      <c r="K816" s="152"/>
      <c r="L816" s="152"/>
      <c r="M816" s="152"/>
      <c r="N816" s="152"/>
      <c r="O816" s="152"/>
      <c r="P816" s="152"/>
      <c r="Q816" s="152"/>
      <c r="R816" s="152"/>
      <c r="S816" s="152"/>
      <c r="T816" s="152"/>
      <c r="U816" s="152"/>
      <c r="V816" s="152"/>
      <c r="W816" s="152"/>
      <c r="X816" s="152"/>
      <c r="Y816" s="152"/>
      <c r="Z816" s="152"/>
      <c r="AA816" s="152"/>
      <c r="AB816" s="152"/>
      <c r="AC816" s="152"/>
      <c r="AD816" s="152"/>
      <c r="AE816" s="152"/>
      <c r="AF816" s="152"/>
      <c r="AG816" s="452"/>
      <c r="AH816" s="152"/>
      <c r="AI816" s="152"/>
      <c r="AJ816" s="152"/>
      <c r="AK816" s="152"/>
      <c r="AL816" s="152"/>
      <c r="AM816" s="152"/>
      <c r="AN816" s="152"/>
      <c r="AO816" s="152"/>
      <c r="AP816" s="152"/>
      <c r="AQ816" s="235"/>
      <c r="AR816" s="178">
        <v>14</v>
      </c>
      <c r="AS816" s="185">
        <v>42545</v>
      </c>
      <c r="AT816" s="179">
        <v>64347</v>
      </c>
      <c r="AU816" s="34" t="s">
        <v>222</v>
      </c>
      <c r="AV816" s="153">
        <v>0.77739999999999998</v>
      </c>
      <c r="AW816" s="34" t="s">
        <v>20</v>
      </c>
      <c r="AX816" s="34">
        <v>1.2</v>
      </c>
      <c r="AY816" s="34">
        <v>0.01</v>
      </c>
      <c r="AZ816" s="34">
        <v>0</v>
      </c>
      <c r="BA816" s="34">
        <v>43.5</v>
      </c>
      <c r="BB816" s="34">
        <v>-53</v>
      </c>
      <c r="BC816" s="34">
        <v>107</v>
      </c>
      <c r="BD816" s="34">
        <v>30</v>
      </c>
      <c r="BE816" s="155">
        <v>1.2E-2</v>
      </c>
      <c r="BF816" s="34">
        <v>14.1</v>
      </c>
      <c r="BG816" s="34">
        <v>3.2</v>
      </c>
      <c r="BH816" s="34">
        <v>1</v>
      </c>
      <c r="BI816" s="34">
        <v>1</v>
      </c>
      <c r="BJ816" s="34">
        <v>99</v>
      </c>
      <c r="BK816" s="34">
        <v>1</v>
      </c>
      <c r="BL816" s="34">
        <v>1</v>
      </c>
      <c r="BM816" s="34">
        <v>0.1</v>
      </c>
      <c r="BN816" s="34">
        <v>339</v>
      </c>
      <c r="BO816" s="34">
        <v>369</v>
      </c>
      <c r="BP816" s="34">
        <v>405</v>
      </c>
      <c r="BQ816" s="34">
        <v>443</v>
      </c>
      <c r="BR816" s="34">
        <v>0</v>
      </c>
      <c r="BS816" s="34">
        <v>1</v>
      </c>
      <c r="BT816" s="453"/>
      <c r="BU816" s="151">
        <v>0.77500000000000002</v>
      </c>
      <c r="BV816" s="151">
        <v>0.84</v>
      </c>
      <c r="BW816" s="151">
        <v>42.8</v>
      </c>
      <c r="BX816" s="151">
        <v>100</v>
      </c>
      <c r="BY816" s="151">
        <v>400</v>
      </c>
      <c r="BZ816" s="151">
        <v>572</v>
      </c>
      <c r="CA816" s="151">
        <v>0.3</v>
      </c>
      <c r="CB816" s="151">
        <v>1.5</v>
      </c>
      <c r="CC816" s="151">
        <v>-47</v>
      </c>
    </row>
    <row r="817" spans="1:81" x14ac:dyDescent="0.25">
      <c r="A817" s="44">
        <f t="shared" si="76"/>
        <v>2016</v>
      </c>
      <c r="B817" s="44" t="str">
        <f t="shared" si="76"/>
        <v>JUNIO</v>
      </c>
      <c r="C817" s="44">
        <v>16</v>
      </c>
      <c r="D817" s="44" t="str">
        <f t="shared" si="75"/>
        <v>JUNIO 2016 / 15</v>
      </c>
      <c r="E817" s="152"/>
      <c r="F817" s="189"/>
      <c r="G817" s="152"/>
      <c r="H817" s="152"/>
      <c r="I817" s="152"/>
      <c r="J817" s="152"/>
      <c r="K817" s="152"/>
      <c r="L817" s="152"/>
      <c r="M817" s="152"/>
      <c r="N817" s="152"/>
      <c r="O817" s="152"/>
      <c r="P817" s="152"/>
      <c r="Q817" s="152"/>
      <c r="R817" s="152"/>
      <c r="S817" s="152"/>
      <c r="T817" s="152"/>
      <c r="U817" s="152"/>
      <c r="V817" s="152"/>
      <c r="W817" s="152"/>
      <c r="X817" s="152"/>
      <c r="Y817" s="152"/>
      <c r="Z817" s="152"/>
      <c r="AA817" s="152"/>
      <c r="AB817" s="152"/>
      <c r="AC817" s="152"/>
      <c r="AD817" s="152"/>
      <c r="AE817" s="152"/>
      <c r="AF817" s="152"/>
      <c r="AG817" s="452"/>
      <c r="AH817" s="152"/>
      <c r="AI817" s="152"/>
      <c r="AJ817" s="152"/>
      <c r="AK817" s="152"/>
      <c r="AL817" s="152"/>
      <c r="AM817" s="152"/>
      <c r="AN817" s="152"/>
      <c r="AO817" s="152"/>
      <c r="AP817" s="152"/>
      <c r="AQ817" s="235"/>
      <c r="AR817" s="178">
        <v>15</v>
      </c>
      <c r="AS817" s="185">
        <v>42547</v>
      </c>
      <c r="AT817" s="179">
        <v>64389</v>
      </c>
      <c r="AU817" s="33" t="s">
        <v>222</v>
      </c>
      <c r="AV817" s="153">
        <v>0.77810000000000001</v>
      </c>
      <c r="AW817" s="34" t="s">
        <v>20</v>
      </c>
      <c r="AX817" s="34">
        <v>1.2</v>
      </c>
      <c r="AY817" s="34">
        <v>0.01</v>
      </c>
      <c r="AZ817" s="181">
        <v>0</v>
      </c>
      <c r="BA817" s="34">
        <v>43.5</v>
      </c>
      <c r="BB817" s="34">
        <v>-53.5</v>
      </c>
      <c r="BC817" s="34">
        <v>107</v>
      </c>
      <c r="BD817" s="34">
        <v>30</v>
      </c>
      <c r="BE817" s="155">
        <v>1.2E-2</v>
      </c>
      <c r="BF817" s="34">
        <v>14.1</v>
      </c>
      <c r="BG817" s="34">
        <v>1.2</v>
      </c>
      <c r="BH817" s="34">
        <v>1</v>
      </c>
      <c r="BI817" s="34">
        <v>1</v>
      </c>
      <c r="BJ817" s="34">
        <v>99</v>
      </c>
      <c r="BK817" s="34">
        <v>1</v>
      </c>
      <c r="BL817" s="34">
        <v>1</v>
      </c>
      <c r="BM817" s="34">
        <v>0.1</v>
      </c>
      <c r="BN817" s="34">
        <v>339</v>
      </c>
      <c r="BO817" s="34">
        <v>369</v>
      </c>
      <c r="BP817" s="34">
        <v>406</v>
      </c>
      <c r="BQ817" s="34">
        <v>447</v>
      </c>
      <c r="BR817" s="34">
        <v>0</v>
      </c>
      <c r="BS817" s="34">
        <v>1</v>
      </c>
      <c r="BT817" s="453"/>
      <c r="BU817" s="151">
        <v>0.77500000000000002</v>
      </c>
      <c r="BV817" s="151">
        <v>0.84</v>
      </c>
      <c r="BW817" s="151">
        <v>42.8</v>
      </c>
      <c r="BX817" s="151">
        <v>100</v>
      </c>
      <c r="BY817" s="151">
        <v>400</v>
      </c>
      <c r="BZ817" s="151">
        <v>572</v>
      </c>
      <c r="CA817" s="151">
        <v>0.3</v>
      </c>
      <c r="CB817" s="151">
        <v>1.5</v>
      </c>
      <c r="CC817" s="151">
        <v>-47</v>
      </c>
    </row>
    <row r="818" spans="1:81" x14ac:dyDescent="0.25">
      <c r="A818" s="44">
        <f t="shared" si="76"/>
        <v>2016</v>
      </c>
      <c r="B818" s="44" t="str">
        <f t="shared" si="76"/>
        <v>JUNIO</v>
      </c>
      <c r="C818" s="44">
        <v>17</v>
      </c>
      <c r="D818" s="44" t="str">
        <f t="shared" si="75"/>
        <v>JUNIO 2016 / 16</v>
      </c>
      <c r="E818" s="152"/>
      <c r="F818" s="189"/>
      <c r="G818" s="152"/>
      <c r="H818" s="152"/>
      <c r="I818" s="152"/>
      <c r="J818" s="152"/>
      <c r="K818" s="152"/>
      <c r="L818" s="152"/>
      <c r="M818" s="152"/>
      <c r="N818" s="152"/>
      <c r="O818" s="152"/>
      <c r="P818" s="152"/>
      <c r="Q818" s="152"/>
      <c r="R818" s="152"/>
      <c r="S818" s="152"/>
      <c r="T818" s="152"/>
      <c r="U818" s="152"/>
      <c r="V818" s="152"/>
      <c r="W818" s="152"/>
      <c r="X818" s="152"/>
      <c r="Y818" s="152"/>
      <c r="Z818" s="152"/>
      <c r="AA818" s="152"/>
      <c r="AB818" s="152"/>
      <c r="AC818" s="152"/>
      <c r="AD818" s="152"/>
      <c r="AE818" s="152"/>
      <c r="AF818" s="152"/>
      <c r="AG818" s="452"/>
      <c r="AH818" s="152"/>
      <c r="AI818" s="152"/>
      <c r="AJ818" s="152"/>
      <c r="AK818" s="152"/>
      <c r="AL818" s="152"/>
      <c r="AM818" s="152"/>
      <c r="AN818" s="152"/>
      <c r="AO818" s="152"/>
      <c r="AP818" s="152"/>
      <c r="AQ818" s="235"/>
      <c r="AR818" s="178">
        <v>16</v>
      </c>
      <c r="AS818" s="185">
        <v>42548</v>
      </c>
      <c r="AT818" s="179">
        <v>64398</v>
      </c>
      <c r="AU818" s="34" t="s">
        <v>222</v>
      </c>
      <c r="AV818" s="153">
        <v>0.77790000000000004</v>
      </c>
      <c r="AW818" s="34" t="s">
        <v>20</v>
      </c>
      <c r="AX818" s="34">
        <v>1.2</v>
      </c>
      <c r="AY818" s="34">
        <v>0.01</v>
      </c>
      <c r="AZ818" s="34">
        <v>0</v>
      </c>
      <c r="BA818" s="34">
        <v>43.5</v>
      </c>
      <c r="BB818" s="34">
        <v>-54</v>
      </c>
      <c r="BC818" s="34">
        <v>106</v>
      </c>
      <c r="BD818" s="34">
        <v>30</v>
      </c>
      <c r="BE818" s="155">
        <v>1.2E-2</v>
      </c>
      <c r="BF818" s="34">
        <v>14.1</v>
      </c>
      <c r="BG818" s="34">
        <v>3.1</v>
      </c>
      <c r="BH818" s="34">
        <v>1</v>
      </c>
      <c r="BI818" s="34">
        <v>1</v>
      </c>
      <c r="BJ818" s="34">
        <v>99</v>
      </c>
      <c r="BK818" s="34">
        <v>1</v>
      </c>
      <c r="BL818" s="34">
        <v>1</v>
      </c>
      <c r="BM818" s="34">
        <v>0.2</v>
      </c>
      <c r="BN818" s="34">
        <v>331</v>
      </c>
      <c r="BO818" s="34">
        <v>365</v>
      </c>
      <c r="BP818" s="34">
        <v>399</v>
      </c>
      <c r="BQ818" s="34">
        <v>442</v>
      </c>
      <c r="BR818" s="34">
        <v>0</v>
      </c>
      <c r="BS818" s="34">
        <v>1</v>
      </c>
      <c r="BT818" s="453"/>
      <c r="BU818" s="151">
        <v>0.77500000000000002</v>
      </c>
      <c r="BV818" s="151">
        <v>0.84</v>
      </c>
      <c r="BW818" s="151">
        <v>42.8</v>
      </c>
      <c r="BX818" s="151">
        <v>100</v>
      </c>
      <c r="BY818" s="151">
        <v>400</v>
      </c>
      <c r="BZ818" s="151">
        <v>572</v>
      </c>
      <c r="CA818" s="151">
        <v>0.3</v>
      </c>
      <c r="CB818" s="151">
        <v>1.5</v>
      </c>
      <c r="CC818" s="151">
        <v>-47</v>
      </c>
    </row>
    <row r="819" spans="1:81" x14ac:dyDescent="0.25">
      <c r="A819" s="44">
        <f t="shared" si="76"/>
        <v>2016</v>
      </c>
      <c r="B819" s="44" t="str">
        <f t="shared" si="76"/>
        <v>JUNIO</v>
      </c>
      <c r="C819" s="44">
        <v>18</v>
      </c>
      <c r="D819" s="44" t="str">
        <f t="shared" si="75"/>
        <v>JUNIO 2016 / 17</v>
      </c>
      <c r="E819" s="152"/>
      <c r="F819" s="189"/>
      <c r="G819" s="152"/>
      <c r="H819" s="152"/>
      <c r="I819" s="152"/>
      <c r="J819" s="152"/>
      <c r="K819" s="152"/>
      <c r="L819" s="152"/>
      <c r="M819" s="152"/>
      <c r="N819" s="152"/>
      <c r="O819" s="152"/>
      <c r="P819" s="152"/>
      <c r="Q819" s="152"/>
      <c r="R819" s="152"/>
      <c r="S819" s="152"/>
      <c r="T819" s="152"/>
      <c r="U819" s="152"/>
      <c r="V819" s="152"/>
      <c r="W819" s="152"/>
      <c r="X819" s="152"/>
      <c r="Y819" s="152"/>
      <c r="Z819" s="152"/>
      <c r="AA819" s="152"/>
      <c r="AB819" s="152"/>
      <c r="AC819" s="152"/>
      <c r="AD819" s="152"/>
      <c r="AE819" s="152"/>
      <c r="AF819" s="152"/>
      <c r="AG819" s="452"/>
      <c r="AH819" s="152"/>
      <c r="AI819" s="152"/>
      <c r="AJ819" s="152"/>
      <c r="AK819" s="152"/>
      <c r="AL819" s="152"/>
      <c r="AM819" s="152"/>
      <c r="AN819" s="152"/>
      <c r="AO819" s="152"/>
      <c r="AP819" s="152"/>
      <c r="AQ819" s="235"/>
      <c r="AR819" s="178">
        <v>17</v>
      </c>
      <c r="AS819" s="185">
        <v>42551</v>
      </c>
      <c r="AT819" s="179">
        <v>64470</v>
      </c>
      <c r="AU819" s="34" t="s">
        <v>222</v>
      </c>
      <c r="AV819" s="153">
        <v>0.77839999999999998</v>
      </c>
      <c r="AW819" s="34" t="s">
        <v>20</v>
      </c>
      <c r="AX819" s="34">
        <v>1.2</v>
      </c>
      <c r="AY819" s="34">
        <v>0.01</v>
      </c>
      <c r="AZ819" s="34">
        <v>0</v>
      </c>
      <c r="BA819" s="34">
        <v>43.5</v>
      </c>
      <c r="BB819" s="34">
        <v>-53.5</v>
      </c>
      <c r="BC819" s="34">
        <v>107</v>
      </c>
      <c r="BD819" s="34">
        <v>30</v>
      </c>
      <c r="BE819" s="155">
        <v>1.2E-2</v>
      </c>
      <c r="BF819" s="34">
        <v>14.1</v>
      </c>
      <c r="BG819" s="34">
        <v>3.1</v>
      </c>
      <c r="BH819" s="186">
        <v>2</v>
      </c>
      <c r="BI819" s="34">
        <v>1</v>
      </c>
      <c r="BJ819" s="34">
        <v>99</v>
      </c>
      <c r="BK819" s="34">
        <v>1</v>
      </c>
      <c r="BL819" s="34">
        <v>1</v>
      </c>
      <c r="BM819" s="34">
        <v>0.1</v>
      </c>
      <c r="BN819" s="34">
        <v>338</v>
      </c>
      <c r="BO819" s="34">
        <v>369</v>
      </c>
      <c r="BP819" s="34">
        <v>406</v>
      </c>
      <c r="BQ819" s="34">
        <v>446</v>
      </c>
      <c r="BR819" s="34">
        <v>0</v>
      </c>
      <c r="BS819" s="34">
        <v>1</v>
      </c>
      <c r="BT819" s="453"/>
      <c r="BU819" s="151">
        <v>0.77500000000000002</v>
      </c>
      <c r="BV819" s="151">
        <v>0.84</v>
      </c>
      <c r="BW819" s="151">
        <v>42.8</v>
      </c>
      <c r="BX819" s="151">
        <v>100</v>
      </c>
      <c r="BY819" s="151">
        <v>400</v>
      </c>
      <c r="BZ819" s="151">
        <v>572</v>
      </c>
      <c r="CA819" s="151">
        <v>0.3</v>
      </c>
      <c r="CB819" s="151">
        <v>1.5</v>
      </c>
      <c r="CC819" s="151">
        <v>-47</v>
      </c>
    </row>
    <row r="820" spans="1:81" x14ac:dyDescent="0.25">
      <c r="A820" s="44">
        <f t="shared" si="76"/>
        <v>2016</v>
      </c>
      <c r="B820" s="44" t="str">
        <f t="shared" si="76"/>
        <v>JUNIO</v>
      </c>
      <c r="C820" s="44">
        <v>19</v>
      </c>
      <c r="D820" s="44" t="str">
        <f t="shared" si="75"/>
        <v>JUNIO 2016 / 18</v>
      </c>
    </row>
    <row r="821" spans="1:81" x14ac:dyDescent="0.25">
      <c r="A821" s="44">
        <f t="shared" si="76"/>
        <v>2016</v>
      </c>
      <c r="B821" s="44" t="str">
        <f t="shared" si="76"/>
        <v>JUNIO</v>
      </c>
      <c r="C821" s="44">
        <v>20</v>
      </c>
      <c r="D821" s="44" t="str">
        <f t="shared" si="75"/>
        <v>JUNIO 2016 / 19</v>
      </c>
    </row>
    <row r="822" spans="1:81" x14ac:dyDescent="0.25">
      <c r="A822" s="44">
        <f t="shared" si="76"/>
        <v>2016</v>
      </c>
      <c r="B822" s="44" t="str">
        <f t="shared" si="76"/>
        <v>JUNIO</v>
      </c>
      <c r="C822" s="44">
        <v>21</v>
      </c>
      <c r="D822" s="44" t="str">
        <f t="shared" si="75"/>
        <v>JUNIO 2016 / 20</v>
      </c>
    </row>
    <row r="823" spans="1:81" x14ac:dyDescent="0.25">
      <c r="A823" s="44">
        <f t="shared" si="76"/>
        <v>2016</v>
      </c>
      <c r="B823" s="44" t="str">
        <f t="shared" si="76"/>
        <v>JUNIO</v>
      </c>
      <c r="C823" s="44">
        <v>22</v>
      </c>
      <c r="D823" s="44" t="str">
        <f t="shared" si="75"/>
        <v>JUNIO 2016 / 21</v>
      </c>
    </row>
    <row r="824" spans="1:81" x14ac:dyDescent="0.25">
      <c r="A824" s="44">
        <f t="shared" si="76"/>
        <v>2016</v>
      </c>
      <c r="B824" s="44" t="str">
        <f t="shared" si="76"/>
        <v>JUNIO</v>
      </c>
      <c r="C824" s="44">
        <v>23</v>
      </c>
      <c r="D824" s="44" t="str">
        <f t="shared" si="75"/>
        <v>JUNIO 2016 / 22</v>
      </c>
    </row>
    <row r="825" spans="1:81" x14ac:dyDescent="0.25">
      <c r="A825" s="44">
        <f t="shared" si="76"/>
        <v>2016</v>
      </c>
      <c r="B825" s="44" t="str">
        <f t="shared" si="76"/>
        <v>JUNIO</v>
      </c>
      <c r="C825" s="44">
        <v>24</v>
      </c>
      <c r="D825" s="44" t="str">
        <f t="shared" si="75"/>
        <v>JUNIO 2016 / 23</v>
      </c>
    </row>
    <row r="826" spans="1:81" x14ac:dyDescent="0.25">
      <c r="A826" s="44">
        <f t="shared" si="76"/>
        <v>2016</v>
      </c>
      <c r="B826" s="44" t="str">
        <f t="shared" si="76"/>
        <v>JUNIO</v>
      </c>
      <c r="C826" s="44">
        <v>25</v>
      </c>
      <c r="D826" s="44" t="str">
        <f t="shared" si="75"/>
        <v>JUNIO 2016 / 24</v>
      </c>
    </row>
    <row r="827" spans="1:81" x14ac:dyDescent="0.25">
      <c r="A827" s="44">
        <f t="shared" si="76"/>
        <v>2016</v>
      </c>
      <c r="B827" s="44" t="str">
        <f t="shared" si="76"/>
        <v>JUNIO</v>
      </c>
      <c r="C827" s="44">
        <v>26</v>
      </c>
      <c r="D827" s="44" t="str">
        <f t="shared" si="75"/>
        <v>JUNIO 2016 / 25</v>
      </c>
    </row>
    <row r="828" spans="1:81" x14ac:dyDescent="0.25">
      <c r="A828" s="44">
        <f t="shared" si="76"/>
        <v>2016</v>
      </c>
      <c r="B828" s="44" t="str">
        <f t="shared" si="76"/>
        <v>JUNIO</v>
      </c>
      <c r="C828" s="44">
        <v>27</v>
      </c>
      <c r="D828" s="44" t="str">
        <f t="shared" si="75"/>
        <v>JUNIO 2016 / 26</v>
      </c>
    </row>
    <row r="829" spans="1:81" x14ac:dyDescent="0.25">
      <c r="A829" s="44">
        <f t="shared" si="76"/>
        <v>2016</v>
      </c>
      <c r="B829" s="44" t="str">
        <f t="shared" si="76"/>
        <v>JUNIO</v>
      </c>
      <c r="C829" s="44">
        <v>28</v>
      </c>
      <c r="D829" s="44" t="str">
        <f t="shared" si="75"/>
        <v>JUNIO 2016 / 27</v>
      </c>
    </row>
    <row r="830" spans="1:81" x14ac:dyDescent="0.25">
      <c r="A830" s="44">
        <f t="shared" si="76"/>
        <v>2016</v>
      </c>
      <c r="B830" s="44" t="str">
        <f t="shared" si="76"/>
        <v>JUNIO</v>
      </c>
      <c r="C830" s="44">
        <v>29</v>
      </c>
      <c r="D830" s="44" t="str">
        <f t="shared" si="75"/>
        <v>JUNIO 2016 / 28</v>
      </c>
    </row>
    <row r="831" spans="1:81" x14ac:dyDescent="0.25">
      <c r="A831" s="44">
        <f t="shared" si="76"/>
        <v>2016</v>
      </c>
      <c r="B831" s="44" t="str">
        <f t="shared" si="76"/>
        <v>JUNIO</v>
      </c>
      <c r="C831" s="44">
        <v>30</v>
      </c>
      <c r="D831" s="44" t="str">
        <f t="shared" si="75"/>
        <v>JUNIO 2016 / 29</v>
      </c>
    </row>
    <row r="832" spans="1:81" x14ac:dyDescent="0.25">
      <c r="A832" s="44">
        <f t="shared" si="76"/>
        <v>2016</v>
      </c>
      <c r="B832" s="44" t="str">
        <f t="shared" si="76"/>
        <v>JUNIO</v>
      </c>
      <c r="C832" s="44">
        <v>31</v>
      </c>
      <c r="D832" s="44" t="str">
        <f t="shared" si="75"/>
        <v>JUNIO 2016 / 30</v>
      </c>
    </row>
    <row r="833" spans="1:81" s="206" customFormat="1" x14ac:dyDescent="0.25">
      <c r="D833" s="44" t="str">
        <f t="shared" si="75"/>
        <v>JUNIO 2016 / 31</v>
      </c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55"/>
      <c r="AB833" s="44"/>
      <c r="AC833" s="44"/>
      <c r="AD833" s="44"/>
      <c r="AE833" s="44"/>
      <c r="AF833" s="44"/>
      <c r="AG833" s="417"/>
      <c r="AH833" s="44"/>
      <c r="AI833" s="44"/>
      <c r="AJ833" s="44"/>
      <c r="AK833" s="44"/>
      <c r="AL833" s="44"/>
      <c r="AM833" s="44"/>
      <c r="AN833" s="44"/>
      <c r="AO833" s="44"/>
      <c r="AP833" s="44"/>
      <c r="AQ833" s="207"/>
      <c r="AR833" s="44"/>
      <c r="AS833" s="44"/>
      <c r="AT833" s="44"/>
      <c r="AU833" s="44"/>
      <c r="AV833" s="44"/>
      <c r="AW833" s="44"/>
      <c r="AX833" s="55"/>
      <c r="AY833" s="44"/>
      <c r="AZ833" s="44"/>
      <c r="BA833" s="44"/>
      <c r="BB833" s="44"/>
      <c r="BC833" s="44"/>
      <c r="BD833" s="44"/>
      <c r="BE833" s="44"/>
      <c r="BF833" s="44"/>
      <c r="BG833" s="44"/>
      <c r="BH833" s="44"/>
      <c r="BI833" s="44"/>
      <c r="BJ833" s="44"/>
      <c r="BK833" s="44"/>
      <c r="BL833" s="44"/>
      <c r="BM833" s="44"/>
      <c r="BN833" s="44"/>
      <c r="BO833" s="44"/>
      <c r="BP833" s="44"/>
      <c r="BQ833" s="44"/>
      <c r="BR833" s="44"/>
      <c r="BS833" s="44"/>
      <c r="BT833" s="411"/>
      <c r="BU833" s="44"/>
      <c r="BV833" s="55"/>
      <c r="BW833" s="44"/>
      <c r="BX833" s="44"/>
      <c r="BY833" s="44"/>
      <c r="BZ833" s="44"/>
      <c r="CA833" s="44"/>
      <c r="CB833" s="44"/>
      <c r="CC833" s="44"/>
    </row>
    <row r="834" spans="1:81" ht="15.75" x14ac:dyDescent="0.25">
      <c r="A834" s="44">
        <v>2016</v>
      </c>
      <c r="B834" s="44" t="s">
        <v>227</v>
      </c>
      <c r="C834" s="44">
        <v>1</v>
      </c>
      <c r="D834" s="208" t="s">
        <v>228</v>
      </c>
      <c r="E834" s="209">
        <f>IFERROR(AVERAGE(E803:E833),"")</f>
        <v>6.5</v>
      </c>
      <c r="F834" s="209">
        <f>IFERROR(AVERAGE(F803:F833),"")</f>
        <v>42535.333333333336</v>
      </c>
      <c r="G834" s="209">
        <f>IFERROR(AVERAGE(G803:G833),"")</f>
        <v>64144.833333333336</v>
      </c>
      <c r="H834" s="209" t="str">
        <f>IFERROR(AVERAGE(H803:H833),"")</f>
        <v/>
      </c>
      <c r="I834" s="209">
        <f>IFERROR(AVERAGE(I803:I833),"")</f>
        <v>0.78031666666666677</v>
      </c>
      <c r="J834" s="209" t="str">
        <f t="shared" ref="J834:BU834" si="77">IFERROR(AVERAGE(J803:J833),"")</f>
        <v/>
      </c>
      <c r="K834" s="209">
        <f t="shared" si="77"/>
        <v>0.5</v>
      </c>
      <c r="L834" s="209">
        <f t="shared" si="77"/>
        <v>0</v>
      </c>
      <c r="M834" s="209">
        <f t="shared" si="77"/>
        <v>0</v>
      </c>
      <c r="N834" s="209">
        <f t="shared" si="77"/>
        <v>43.5</v>
      </c>
      <c r="O834" s="209">
        <f t="shared" si="77"/>
        <v>-52.25</v>
      </c>
      <c r="P834" s="209">
        <f t="shared" si="77"/>
        <v>104.25</v>
      </c>
      <c r="Q834" s="209">
        <f t="shared" si="77"/>
        <v>30</v>
      </c>
      <c r="R834" s="209">
        <f t="shared" si="77"/>
        <v>0</v>
      </c>
      <c r="S834" s="209">
        <f t="shared" si="77"/>
        <v>12.108333333333333</v>
      </c>
      <c r="T834" s="209">
        <f t="shared" si="77"/>
        <v>3.1500000000000008</v>
      </c>
      <c r="U834" s="209">
        <f t="shared" si="77"/>
        <v>1</v>
      </c>
      <c r="V834" s="209">
        <f t="shared" si="77"/>
        <v>1</v>
      </c>
      <c r="W834" s="209">
        <f t="shared" si="77"/>
        <v>100</v>
      </c>
      <c r="X834" s="209">
        <f t="shared" si="77"/>
        <v>0</v>
      </c>
      <c r="Y834" s="209">
        <f t="shared" si="77"/>
        <v>0</v>
      </c>
      <c r="Z834" s="209">
        <f t="shared" si="77"/>
        <v>0.30833333333333329</v>
      </c>
      <c r="AA834" s="209">
        <f t="shared" si="77"/>
        <v>334.91666666666669</v>
      </c>
      <c r="AB834" s="209">
        <f t="shared" si="77"/>
        <v>370.83333333333331</v>
      </c>
      <c r="AC834" s="209">
        <f t="shared" si="77"/>
        <v>416.83333333333331</v>
      </c>
      <c r="AD834" s="209">
        <f t="shared" si="77"/>
        <v>474.66666666666669</v>
      </c>
      <c r="AE834" s="209">
        <f t="shared" si="77"/>
        <v>1.0833333333333333</v>
      </c>
      <c r="AF834" s="209">
        <f t="shared" si="77"/>
        <v>0</v>
      </c>
      <c r="AG834" s="418" t="str">
        <f t="shared" si="77"/>
        <v/>
      </c>
      <c r="AH834" s="209">
        <f t="shared" si="77"/>
        <v>0.77500000000000024</v>
      </c>
      <c r="AI834" s="209">
        <f t="shared" si="77"/>
        <v>0.84</v>
      </c>
      <c r="AJ834" s="209">
        <f t="shared" si="77"/>
        <v>42.800000000000004</v>
      </c>
      <c r="AK834" s="209">
        <f t="shared" si="77"/>
        <v>100</v>
      </c>
      <c r="AL834" s="209">
        <f t="shared" si="77"/>
        <v>400</v>
      </c>
      <c r="AM834" s="209">
        <f t="shared" si="77"/>
        <v>572</v>
      </c>
      <c r="AN834" s="209">
        <f t="shared" si="77"/>
        <v>0.29999999999999993</v>
      </c>
      <c r="AO834" s="209">
        <f t="shared" si="77"/>
        <v>1.5</v>
      </c>
      <c r="AP834" s="209">
        <f t="shared" si="77"/>
        <v>-47</v>
      </c>
      <c r="AQ834" s="209" t="str">
        <f t="shared" si="77"/>
        <v/>
      </c>
      <c r="AR834" s="209">
        <f t="shared" si="77"/>
        <v>9</v>
      </c>
      <c r="AS834" s="209">
        <f t="shared" si="77"/>
        <v>42536.823529411762</v>
      </c>
      <c r="AT834" s="209">
        <f t="shared" si="77"/>
        <v>64162.470588235294</v>
      </c>
      <c r="AU834" s="209" t="str">
        <f t="shared" si="77"/>
        <v/>
      </c>
      <c r="AV834" s="209">
        <f t="shared" si="77"/>
        <v>0.77882941176470599</v>
      </c>
      <c r="AW834" s="209" t="str">
        <f t="shared" si="77"/>
        <v/>
      </c>
      <c r="AX834" s="210">
        <f t="shared" si="77"/>
        <v>1.1999999999999997</v>
      </c>
      <c r="AY834" s="209">
        <f t="shared" si="77"/>
        <v>0.01</v>
      </c>
      <c r="AZ834" s="209">
        <f t="shared" si="77"/>
        <v>0</v>
      </c>
      <c r="BA834" s="209">
        <f t="shared" si="77"/>
        <v>43.505882352941178</v>
      </c>
      <c r="BB834" s="209">
        <f t="shared" si="77"/>
        <v>-52.147058823529413</v>
      </c>
      <c r="BC834" s="209">
        <f t="shared" si="77"/>
        <v>106.58823529411765</v>
      </c>
      <c r="BD834" s="209">
        <f t="shared" si="77"/>
        <v>30</v>
      </c>
      <c r="BE834" s="209">
        <f t="shared" si="77"/>
        <v>1.2000000000000002E-2</v>
      </c>
      <c r="BF834" s="209">
        <f t="shared" si="77"/>
        <v>14.099999999999996</v>
      </c>
      <c r="BG834" s="209">
        <f t="shared" si="77"/>
        <v>3.1529411764705886</v>
      </c>
      <c r="BH834" s="209">
        <f t="shared" si="77"/>
        <v>1.0588235294117647</v>
      </c>
      <c r="BI834" s="209">
        <f t="shared" si="77"/>
        <v>1</v>
      </c>
      <c r="BJ834" s="209">
        <f t="shared" si="77"/>
        <v>99</v>
      </c>
      <c r="BK834" s="209">
        <f t="shared" si="77"/>
        <v>1</v>
      </c>
      <c r="BL834" s="209">
        <f t="shared" si="77"/>
        <v>1</v>
      </c>
      <c r="BM834" s="209">
        <f t="shared" si="77"/>
        <v>0.2294117647058824</v>
      </c>
      <c r="BN834" s="209">
        <f t="shared" si="77"/>
        <v>339.76470588235293</v>
      </c>
      <c r="BO834" s="209">
        <f t="shared" si="77"/>
        <v>372.94117647058823</v>
      </c>
      <c r="BP834" s="209">
        <f t="shared" si="77"/>
        <v>412.70588235294116</v>
      </c>
      <c r="BQ834" s="209">
        <f t="shared" si="77"/>
        <v>453.41176470588238</v>
      </c>
      <c r="BR834" s="209">
        <f t="shared" si="77"/>
        <v>0</v>
      </c>
      <c r="BS834" s="209">
        <f t="shared" si="77"/>
        <v>1</v>
      </c>
      <c r="BT834" s="412" t="str">
        <f t="shared" si="77"/>
        <v/>
      </c>
      <c r="BU834" s="209">
        <f t="shared" si="77"/>
        <v>0.77500000000000024</v>
      </c>
      <c r="BV834" s="210">
        <f>IFERROR(AVERAGE(BV803:BV833),"")</f>
        <v>0.84</v>
      </c>
      <c r="BW834" s="206"/>
      <c r="BX834" s="206"/>
      <c r="BY834" s="206"/>
      <c r="BZ834" s="206"/>
      <c r="CA834" s="206"/>
      <c r="CB834" s="206"/>
      <c r="CC834" s="206"/>
    </row>
    <row r="835" spans="1:81" x14ac:dyDescent="0.25">
      <c r="A835" s="44">
        <f>A834</f>
        <v>2016</v>
      </c>
      <c r="B835" s="44" t="str">
        <f>B834</f>
        <v>JULIO</v>
      </c>
      <c r="C835" s="44">
        <v>2</v>
      </c>
      <c r="D835" s="44" t="str">
        <f t="shared" ref="D835:D865" si="78">B834&amp;" "&amp;A834&amp;" / "&amp;C834</f>
        <v>JULIO 2016 / 1</v>
      </c>
      <c r="E835" s="178">
        <v>1</v>
      </c>
      <c r="F835" s="185">
        <v>42552</v>
      </c>
      <c r="G835" s="179">
        <v>64651</v>
      </c>
      <c r="H835" s="33" t="s">
        <v>132</v>
      </c>
      <c r="I835" s="153">
        <v>0.77829999999999999</v>
      </c>
      <c r="J835" s="34" t="s">
        <v>20</v>
      </c>
      <c r="K835" s="34">
        <v>0.5</v>
      </c>
      <c r="L835" s="34">
        <v>0</v>
      </c>
      <c r="M835" s="34">
        <v>0</v>
      </c>
      <c r="N835" s="34">
        <v>43.5</v>
      </c>
      <c r="O835" s="34">
        <v>-55.5</v>
      </c>
      <c r="P835" s="34">
        <v>104</v>
      </c>
      <c r="Q835" s="34">
        <v>30</v>
      </c>
      <c r="R835" s="155">
        <v>0</v>
      </c>
      <c r="S835" s="34">
        <v>12.1</v>
      </c>
      <c r="T835" s="34">
        <v>3</v>
      </c>
      <c r="U835" s="34">
        <v>1</v>
      </c>
      <c r="V835" s="34">
        <v>1</v>
      </c>
      <c r="W835" s="34">
        <v>100</v>
      </c>
      <c r="X835" s="34">
        <v>0</v>
      </c>
      <c r="Y835" s="34">
        <v>0</v>
      </c>
      <c r="Z835" s="34">
        <v>0.3</v>
      </c>
      <c r="AA835" s="34">
        <v>332</v>
      </c>
      <c r="AB835" s="34">
        <v>365</v>
      </c>
      <c r="AC835" s="34">
        <v>410</v>
      </c>
      <c r="AD835" s="34">
        <v>469</v>
      </c>
      <c r="AE835" s="34">
        <v>1.5</v>
      </c>
      <c r="AF835" s="34">
        <v>0</v>
      </c>
      <c r="AG835" s="450"/>
      <c r="AH835" s="162">
        <v>0.77500000000000002</v>
      </c>
      <c r="AI835" s="162">
        <v>0.84</v>
      </c>
      <c r="AJ835" s="162">
        <v>42.8</v>
      </c>
      <c r="AK835" s="162">
        <v>100</v>
      </c>
      <c r="AL835" s="162">
        <v>400</v>
      </c>
      <c r="AM835" s="162">
        <v>572</v>
      </c>
      <c r="AN835" s="162">
        <v>0.3</v>
      </c>
      <c r="AO835" s="162">
        <v>1.5</v>
      </c>
      <c r="AP835" s="162">
        <v>-47</v>
      </c>
      <c r="AQ835" s="235"/>
      <c r="AR835" s="178">
        <v>1</v>
      </c>
      <c r="AS835" s="185">
        <v>42553</v>
      </c>
      <c r="AT835" s="179">
        <v>64653</v>
      </c>
      <c r="AU835" s="33" t="s">
        <v>132</v>
      </c>
      <c r="AV835" s="153">
        <v>0.77880000000000005</v>
      </c>
      <c r="AW835" s="34" t="s">
        <v>20</v>
      </c>
      <c r="AX835" s="34">
        <v>1.2</v>
      </c>
      <c r="AY835" s="34">
        <v>0.01</v>
      </c>
      <c r="AZ835" s="34">
        <v>0</v>
      </c>
      <c r="BA835" s="34">
        <v>43.5</v>
      </c>
      <c r="BB835" s="34">
        <v>-53.5</v>
      </c>
      <c r="BC835" s="34">
        <v>106</v>
      </c>
      <c r="BD835" s="34">
        <v>30</v>
      </c>
      <c r="BE835" s="155">
        <v>1.2E-2</v>
      </c>
      <c r="BF835" s="34">
        <v>14.1</v>
      </c>
      <c r="BG835" s="34">
        <v>3.1</v>
      </c>
      <c r="BH835" s="34">
        <v>2</v>
      </c>
      <c r="BI835" s="34">
        <v>1</v>
      </c>
      <c r="BJ835" s="34">
        <v>99</v>
      </c>
      <c r="BK835" s="34">
        <v>1</v>
      </c>
      <c r="BL835" s="34">
        <v>1</v>
      </c>
      <c r="BM835" s="34">
        <v>0.4</v>
      </c>
      <c r="BN835" s="34">
        <v>338</v>
      </c>
      <c r="BO835" s="34">
        <v>370</v>
      </c>
      <c r="BP835" s="34">
        <v>408</v>
      </c>
      <c r="BQ835" s="34">
        <v>446</v>
      </c>
      <c r="BR835" s="34">
        <v>0</v>
      </c>
      <c r="BS835" s="34">
        <v>1</v>
      </c>
      <c r="BT835" s="453"/>
      <c r="BU835" s="162">
        <v>0.77500000000000002</v>
      </c>
      <c r="BV835" s="162">
        <v>0.84</v>
      </c>
      <c r="BW835" s="162">
        <v>42.8</v>
      </c>
      <c r="BX835" s="162">
        <v>100</v>
      </c>
      <c r="BY835" s="162">
        <v>400</v>
      </c>
      <c r="BZ835" s="162">
        <v>572</v>
      </c>
      <c r="CA835" s="162">
        <v>0.3</v>
      </c>
      <c r="CB835" s="162">
        <v>1.5</v>
      </c>
      <c r="CC835" s="162">
        <v>-47</v>
      </c>
    </row>
    <row r="836" spans="1:81" x14ac:dyDescent="0.25">
      <c r="A836" s="44">
        <f t="shared" ref="A836:B864" si="79">A835</f>
        <v>2016</v>
      </c>
      <c r="B836" s="44" t="str">
        <f t="shared" si="79"/>
        <v>JULIO</v>
      </c>
      <c r="C836" s="44">
        <v>3</v>
      </c>
      <c r="D836" s="44" t="str">
        <f t="shared" si="78"/>
        <v>JULIO 2016 / 2</v>
      </c>
      <c r="E836" s="178">
        <v>2</v>
      </c>
      <c r="F836" s="185">
        <v>42554</v>
      </c>
      <c r="G836" s="179">
        <v>64688</v>
      </c>
      <c r="H836" s="34" t="s">
        <v>130</v>
      </c>
      <c r="I836" s="153">
        <v>0.77829999999999999</v>
      </c>
      <c r="J836" s="34" t="s">
        <v>20</v>
      </c>
      <c r="K836" s="34">
        <v>0.5</v>
      </c>
      <c r="L836" s="34">
        <v>0</v>
      </c>
      <c r="M836" s="34">
        <v>0</v>
      </c>
      <c r="N836" s="34">
        <v>43.5</v>
      </c>
      <c r="O836" s="34">
        <v>-54.5</v>
      </c>
      <c r="P836" s="34">
        <v>104</v>
      </c>
      <c r="Q836" s="34">
        <v>30</v>
      </c>
      <c r="R836" s="155">
        <v>0</v>
      </c>
      <c r="S836" s="34">
        <v>12.1</v>
      </c>
      <c r="T836" s="34">
        <v>3</v>
      </c>
      <c r="U836" s="34">
        <v>1</v>
      </c>
      <c r="V836" s="34">
        <v>1</v>
      </c>
      <c r="W836" s="34">
        <v>100</v>
      </c>
      <c r="X836" s="34">
        <v>0</v>
      </c>
      <c r="Y836" s="34">
        <v>0</v>
      </c>
      <c r="Z836" s="34">
        <v>0.3</v>
      </c>
      <c r="AA836" s="34">
        <v>332</v>
      </c>
      <c r="AB836" s="34">
        <v>364</v>
      </c>
      <c r="AC836" s="34">
        <v>409</v>
      </c>
      <c r="AD836" s="34">
        <v>471</v>
      </c>
      <c r="AE836" s="34">
        <v>1.5</v>
      </c>
      <c r="AF836" s="34">
        <v>0</v>
      </c>
      <c r="AG836" s="450"/>
      <c r="AH836" s="162">
        <v>0.77500000000000002</v>
      </c>
      <c r="AI836" s="162">
        <v>0.84</v>
      </c>
      <c r="AJ836" s="162">
        <v>42.8</v>
      </c>
      <c r="AK836" s="162">
        <v>100</v>
      </c>
      <c r="AL836" s="162">
        <v>400</v>
      </c>
      <c r="AM836" s="162">
        <v>572</v>
      </c>
      <c r="AN836" s="162">
        <v>0.3</v>
      </c>
      <c r="AO836" s="162">
        <v>1.5</v>
      </c>
      <c r="AP836" s="162">
        <v>-47</v>
      </c>
      <c r="AQ836" s="235"/>
      <c r="AR836" s="178">
        <v>2</v>
      </c>
      <c r="AS836" s="185">
        <v>42556</v>
      </c>
      <c r="AT836" s="179">
        <v>64711</v>
      </c>
      <c r="AU836" s="34" t="s">
        <v>131</v>
      </c>
      <c r="AV836" s="153">
        <v>0.77880000000000005</v>
      </c>
      <c r="AW836" s="34" t="s">
        <v>20</v>
      </c>
      <c r="AX836" s="34">
        <v>1.2</v>
      </c>
      <c r="AY836" s="34">
        <v>0.01</v>
      </c>
      <c r="AZ836" s="34">
        <v>0</v>
      </c>
      <c r="BA836" s="34">
        <v>43.5</v>
      </c>
      <c r="BB836" s="34">
        <v>-53</v>
      </c>
      <c r="BC836" s="34">
        <v>106</v>
      </c>
      <c r="BD836" s="34">
        <v>30</v>
      </c>
      <c r="BE836" s="155">
        <v>1.2E-2</v>
      </c>
      <c r="BF836" s="34">
        <v>14.1</v>
      </c>
      <c r="BG836" s="34">
        <v>3.2</v>
      </c>
      <c r="BH836" s="34">
        <v>2</v>
      </c>
      <c r="BI836" s="34">
        <v>1</v>
      </c>
      <c r="BJ836" s="34">
        <v>99</v>
      </c>
      <c r="BK836" s="34">
        <v>1</v>
      </c>
      <c r="BL836" s="34">
        <v>1</v>
      </c>
      <c r="BM836" s="34">
        <v>0.1</v>
      </c>
      <c r="BN836" s="34">
        <v>340</v>
      </c>
      <c r="BO836" s="34">
        <v>370</v>
      </c>
      <c r="BP836" s="34">
        <v>410</v>
      </c>
      <c r="BQ836" s="34">
        <v>448</v>
      </c>
      <c r="BR836" s="34">
        <v>0</v>
      </c>
      <c r="BS836" s="34">
        <v>1</v>
      </c>
      <c r="BT836" s="453"/>
      <c r="BU836" s="162">
        <v>0.77500000000000002</v>
      </c>
      <c r="BV836" s="162">
        <v>0.84</v>
      </c>
      <c r="BW836" s="162">
        <v>42.8</v>
      </c>
      <c r="BX836" s="162">
        <v>100</v>
      </c>
      <c r="BY836" s="162">
        <v>400</v>
      </c>
      <c r="BZ836" s="162">
        <v>572</v>
      </c>
      <c r="CA836" s="162">
        <v>0.3</v>
      </c>
      <c r="CB836" s="162">
        <v>1.5</v>
      </c>
      <c r="CC836" s="162">
        <v>-47</v>
      </c>
    </row>
    <row r="837" spans="1:81" x14ac:dyDescent="0.25">
      <c r="A837" s="44">
        <f t="shared" si="79"/>
        <v>2016</v>
      </c>
      <c r="B837" s="44" t="str">
        <f t="shared" si="79"/>
        <v>JULIO</v>
      </c>
      <c r="C837" s="44">
        <v>4</v>
      </c>
      <c r="D837" s="44" t="str">
        <f t="shared" si="78"/>
        <v>JULIO 2016 / 3</v>
      </c>
      <c r="E837" s="178">
        <v>3</v>
      </c>
      <c r="F837" s="185">
        <v>42557</v>
      </c>
      <c r="G837" s="179">
        <v>64741</v>
      </c>
      <c r="H837" s="33" t="s">
        <v>131</v>
      </c>
      <c r="I837" s="153">
        <v>0.78</v>
      </c>
      <c r="J837" s="34" t="s">
        <v>20</v>
      </c>
      <c r="K837" s="34">
        <v>0.5</v>
      </c>
      <c r="L837" s="34">
        <v>0</v>
      </c>
      <c r="M837" s="34">
        <v>0</v>
      </c>
      <c r="N837" s="34">
        <v>43.5</v>
      </c>
      <c r="O837" s="34">
        <v>-54</v>
      </c>
      <c r="P837" s="34">
        <v>104</v>
      </c>
      <c r="Q837" s="34">
        <v>30</v>
      </c>
      <c r="R837" s="155">
        <v>0</v>
      </c>
      <c r="S837" s="34">
        <v>12.1</v>
      </c>
      <c r="T837" s="34">
        <v>3.14</v>
      </c>
      <c r="U837" s="34">
        <v>1</v>
      </c>
      <c r="V837" s="34">
        <v>1</v>
      </c>
      <c r="W837" s="34">
        <v>100</v>
      </c>
      <c r="X837" s="34">
        <v>0</v>
      </c>
      <c r="Y837" s="34">
        <v>0</v>
      </c>
      <c r="Z837" s="34">
        <v>0.3</v>
      </c>
      <c r="AA837" s="34">
        <v>332</v>
      </c>
      <c r="AB837" s="34">
        <v>367</v>
      </c>
      <c r="AC837" s="34">
        <v>417</v>
      </c>
      <c r="AD837" s="34">
        <v>479</v>
      </c>
      <c r="AE837" s="34">
        <v>1.5</v>
      </c>
      <c r="AF837" s="34">
        <v>0</v>
      </c>
      <c r="AG837" s="450"/>
      <c r="AH837" s="162">
        <v>0.77500000000000002</v>
      </c>
      <c r="AI837" s="162">
        <v>0.84</v>
      </c>
      <c r="AJ837" s="162">
        <v>42.8</v>
      </c>
      <c r="AK837" s="162">
        <v>100</v>
      </c>
      <c r="AL837" s="162">
        <v>400</v>
      </c>
      <c r="AM837" s="162">
        <v>572</v>
      </c>
      <c r="AN837" s="162">
        <v>0.3</v>
      </c>
      <c r="AO837" s="162">
        <v>1.5</v>
      </c>
      <c r="AP837" s="162">
        <v>-47</v>
      </c>
      <c r="AQ837" s="235"/>
      <c r="AR837" s="178">
        <v>3</v>
      </c>
      <c r="AS837" s="185">
        <v>42558</v>
      </c>
      <c r="AT837" s="179">
        <v>64760</v>
      </c>
      <c r="AU837" s="33" t="s">
        <v>132</v>
      </c>
      <c r="AV837" s="153">
        <v>0.77890000000000004</v>
      </c>
      <c r="AW837" s="34" t="s">
        <v>20</v>
      </c>
      <c r="AX837" s="34">
        <v>1.2</v>
      </c>
      <c r="AY837" s="34">
        <v>0.01</v>
      </c>
      <c r="AZ837" s="34">
        <v>0</v>
      </c>
      <c r="BA837" s="34">
        <v>43.5</v>
      </c>
      <c r="BB837" s="34">
        <v>-53</v>
      </c>
      <c r="BC837" s="34">
        <v>108</v>
      </c>
      <c r="BD837" s="34">
        <v>30</v>
      </c>
      <c r="BE837" s="155">
        <v>1.2E-2</v>
      </c>
      <c r="BF837" s="34">
        <v>14.1</v>
      </c>
      <c r="BG837" s="34">
        <v>3.2</v>
      </c>
      <c r="BH837" s="34">
        <v>2</v>
      </c>
      <c r="BI837" s="34">
        <v>1</v>
      </c>
      <c r="BJ837" s="34">
        <v>99</v>
      </c>
      <c r="BK837" s="34">
        <v>1</v>
      </c>
      <c r="BL837" s="34">
        <v>1</v>
      </c>
      <c r="BM837" s="34">
        <v>0.1</v>
      </c>
      <c r="BN837" s="34">
        <v>340</v>
      </c>
      <c r="BO837" s="34">
        <v>371</v>
      </c>
      <c r="BP837" s="34">
        <v>410</v>
      </c>
      <c r="BQ837" s="34">
        <v>448</v>
      </c>
      <c r="BR837" s="34">
        <v>0</v>
      </c>
      <c r="BS837" s="34">
        <v>1</v>
      </c>
      <c r="BT837" s="453"/>
      <c r="BU837" s="162">
        <v>0.77500000000000002</v>
      </c>
      <c r="BV837" s="162">
        <v>0.84</v>
      </c>
      <c r="BW837" s="162">
        <v>42.8</v>
      </c>
      <c r="BX837" s="162">
        <v>100</v>
      </c>
      <c r="BY837" s="162">
        <v>400</v>
      </c>
      <c r="BZ837" s="162">
        <v>572</v>
      </c>
      <c r="CA837" s="162">
        <v>0.3</v>
      </c>
      <c r="CB837" s="162">
        <v>1.5</v>
      </c>
      <c r="CC837" s="162">
        <v>-47</v>
      </c>
    </row>
    <row r="838" spans="1:81" x14ac:dyDescent="0.25">
      <c r="A838" s="44">
        <f t="shared" si="79"/>
        <v>2016</v>
      </c>
      <c r="B838" s="44" t="str">
        <f t="shared" si="79"/>
        <v>JULIO</v>
      </c>
      <c r="C838" s="44">
        <v>5</v>
      </c>
      <c r="D838" s="44" t="str">
        <f t="shared" si="78"/>
        <v>JULIO 2016 / 4</v>
      </c>
      <c r="E838" s="178">
        <v>4</v>
      </c>
      <c r="F838" s="185">
        <v>42558</v>
      </c>
      <c r="G838" s="179">
        <v>64784</v>
      </c>
      <c r="H838" s="34" t="s">
        <v>130</v>
      </c>
      <c r="I838" s="153">
        <v>0.78049999999999997</v>
      </c>
      <c r="J838" s="34" t="s">
        <v>20</v>
      </c>
      <c r="K838" s="34">
        <v>0.5</v>
      </c>
      <c r="L838" s="34">
        <v>0</v>
      </c>
      <c r="M838" s="34">
        <v>0</v>
      </c>
      <c r="N838" s="34">
        <v>43.5</v>
      </c>
      <c r="O838" s="34">
        <v>-54</v>
      </c>
      <c r="P838" s="34">
        <v>103</v>
      </c>
      <c r="Q838" s="34">
        <v>30</v>
      </c>
      <c r="R838" s="155">
        <v>0</v>
      </c>
      <c r="S838" s="34">
        <v>12.1</v>
      </c>
      <c r="T838" s="34">
        <v>3.1</v>
      </c>
      <c r="U838" s="34">
        <v>1</v>
      </c>
      <c r="V838" s="34">
        <v>1</v>
      </c>
      <c r="W838" s="34">
        <v>100</v>
      </c>
      <c r="X838" s="34">
        <v>0</v>
      </c>
      <c r="Y838" s="34">
        <v>0</v>
      </c>
      <c r="Z838" s="34">
        <v>0.3</v>
      </c>
      <c r="AA838" s="34">
        <v>333</v>
      </c>
      <c r="AB838" s="34">
        <v>368</v>
      </c>
      <c r="AC838" s="34">
        <v>416</v>
      </c>
      <c r="AD838" s="34">
        <v>480</v>
      </c>
      <c r="AE838" s="34">
        <v>1.5</v>
      </c>
      <c r="AF838" s="34">
        <v>0</v>
      </c>
      <c r="AG838" s="450"/>
      <c r="AH838" s="162">
        <v>0.77500000000000002</v>
      </c>
      <c r="AI838" s="162">
        <v>0.84</v>
      </c>
      <c r="AJ838" s="162">
        <v>42.8</v>
      </c>
      <c r="AK838" s="162">
        <v>100</v>
      </c>
      <c r="AL838" s="162">
        <v>400</v>
      </c>
      <c r="AM838" s="162">
        <v>572</v>
      </c>
      <c r="AN838" s="162">
        <v>0.3</v>
      </c>
      <c r="AO838" s="162">
        <v>1.5</v>
      </c>
      <c r="AP838" s="162">
        <v>-47</v>
      </c>
      <c r="AQ838" s="235"/>
      <c r="AR838" s="178">
        <v>4</v>
      </c>
      <c r="AS838" s="185">
        <v>42559</v>
      </c>
      <c r="AT838" s="179">
        <v>64820</v>
      </c>
      <c r="AU838" s="34" t="s">
        <v>132</v>
      </c>
      <c r="AV838" s="153">
        <v>0.77880000000000005</v>
      </c>
      <c r="AW838" s="34" t="s">
        <v>20</v>
      </c>
      <c r="AX838" s="34">
        <v>1.2</v>
      </c>
      <c r="AY838" s="34">
        <v>0.01</v>
      </c>
      <c r="AZ838" s="34">
        <v>0</v>
      </c>
      <c r="BA838" s="34">
        <v>43.5</v>
      </c>
      <c r="BB838" s="34">
        <v>-53</v>
      </c>
      <c r="BC838" s="34">
        <v>108</v>
      </c>
      <c r="BD838" s="34">
        <v>30</v>
      </c>
      <c r="BE838" s="155">
        <v>1.2E-2</v>
      </c>
      <c r="BF838" s="34">
        <v>14.1</v>
      </c>
      <c r="BG838" s="34">
        <v>3.2</v>
      </c>
      <c r="BH838" s="34">
        <v>2</v>
      </c>
      <c r="BI838" s="34">
        <v>1</v>
      </c>
      <c r="BJ838" s="34">
        <v>99</v>
      </c>
      <c r="BK838" s="34">
        <v>1</v>
      </c>
      <c r="BL838" s="34">
        <v>1</v>
      </c>
      <c r="BM838" s="34">
        <v>0.1</v>
      </c>
      <c r="BN838" s="34">
        <v>340</v>
      </c>
      <c r="BO838" s="34">
        <v>370</v>
      </c>
      <c r="BP838" s="34">
        <v>410</v>
      </c>
      <c r="BQ838" s="34">
        <v>451</v>
      </c>
      <c r="BR838" s="34">
        <v>0</v>
      </c>
      <c r="BS838" s="34">
        <v>1</v>
      </c>
      <c r="BT838" s="453"/>
      <c r="BU838" s="162">
        <v>0.77500000000000002</v>
      </c>
      <c r="BV838" s="162">
        <v>0.84</v>
      </c>
      <c r="BW838" s="162">
        <v>42.8</v>
      </c>
      <c r="BX838" s="162">
        <v>100</v>
      </c>
      <c r="BY838" s="162">
        <v>400</v>
      </c>
      <c r="BZ838" s="162">
        <v>572</v>
      </c>
      <c r="CA838" s="162">
        <v>0.3</v>
      </c>
      <c r="CB838" s="162">
        <v>1.5</v>
      </c>
      <c r="CC838" s="162">
        <v>-47</v>
      </c>
    </row>
    <row r="839" spans="1:81" x14ac:dyDescent="0.25">
      <c r="A839" s="44">
        <f t="shared" si="79"/>
        <v>2016</v>
      </c>
      <c r="B839" s="44" t="str">
        <f t="shared" si="79"/>
        <v>JULIO</v>
      </c>
      <c r="C839" s="44">
        <v>6</v>
      </c>
      <c r="D839" s="44" t="str">
        <f t="shared" si="78"/>
        <v>JULIO 2016 / 5</v>
      </c>
      <c r="E839" s="178">
        <v>5</v>
      </c>
      <c r="F839" s="185">
        <v>42562</v>
      </c>
      <c r="G839" s="179">
        <v>64845</v>
      </c>
      <c r="H839" s="33" t="s">
        <v>132</v>
      </c>
      <c r="I839" s="153">
        <v>0.77959999999999996</v>
      </c>
      <c r="J839" s="34" t="s">
        <v>20</v>
      </c>
      <c r="K839" s="34">
        <v>0.5</v>
      </c>
      <c r="L839" s="34">
        <v>0</v>
      </c>
      <c r="M839" s="34">
        <v>0</v>
      </c>
      <c r="N839" s="34">
        <v>43.5</v>
      </c>
      <c r="O839" s="34">
        <v>-53</v>
      </c>
      <c r="P839" s="34">
        <v>103</v>
      </c>
      <c r="Q839" s="34">
        <v>30</v>
      </c>
      <c r="R839" s="155">
        <v>0</v>
      </c>
      <c r="S839" s="34">
        <v>12.1</v>
      </c>
      <c r="T839" s="34">
        <v>3.1</v>
      </c>
      <c r="U839" s="34">
        <v>1</v>
      </c>
      <c r="V839" s="34">
        <v>1</v>
      </c>
      <c r="W839" s="34">
        <v>100</v>
      </c>
      <c r="X839" s="34">
        <v>0</v>
      </c>
      <c r="Y839" s="34">
        <v>0</v>
      </c>
      <c r="Z839" s="34">
        <v>0.3</v>
      </c>
      <c r="AA839" s="34">
        <v>334</v>
      </c>
      <c r="AB839" s="34">
        <v>369</v>
      </c>
      <c r="AC839" s="34">
        <v>419</v>
      </c>
      <c r="AD839" s="34">
        <v>493</v>
      </c>
      <c r="AE839" s="34">
        <v>1</v>
      </c>
      <c r="AF839" s="34">
        <v>0</v>
      </c>
      <c r="AG839" s="450"/>
      <c r="AH839" s="162">
        <v>0.77500000000000002</v>
      </c>
      <c r="AI839" s="162">
        <v>0.84</v>
      </c>
      <c r="AJ839" s="162">
        <v>42.8</v>
      </c>
      <c r="AK839" s="162">
        <v>100</v>
      </c>
      <c r="AL839" s="162">
        <v>400</v>
      </c>
      <c r="AM839" s="162">
        <v>572</v>
      </c>
      <c r="AN839" s="162">
        <v>0.3</v>
      </c>
      <c r="AO839" s="162">
        <v>1.5</v>
      </c>
      <c r="AP839" s="162">
        <v>-47</v>
      </c>
      <c r="AQ839" s="235"/>
      <c r="AR839" s="178">
        <v>5</v>
      </c>
      <c r="AS839" s="185">
        <v>42562</v>
      </c>
      <c r="AT839" s="179">
        <v>64857</v>
      </c>
      <c r="AU839" s="33" t="s">
        <v>156</v>
      </c>
      <c r="AV839" s="153">
        <v>0.77869999999999995</v>
      </c>
      <c r="AW839" s="34" t="s">
        <v>20</v>
      </c>
      <c r="AX839" s="34">
        <v>1.2</v>
      </c>
      <c r="AY839" s="34">
        <v>0.01</v>
      </c>
      <c r="AZ839" s="34">
        <v>0</v>
      </c>
      <c r="BA839" s="34">
        <v>43.5</v>
      </c>
      <c r="BB839" s="34">
        <v>-53</v>
      </c>
      <c r="BC839" s="34">
        <v>108</v>
      </c>
      <c r="BD839" s="34">
        <v>31</v>
      </c>
      <c r="BE839" s="155">
        <v>1.2E-2</v>
      </c>
      <c r="BF839" s="34">
        <v>14.1</v>
      </c>
      <c r="BG839" s="34">
        <v>3.1</v>
      </c>
      <c r="BH839" s="34">
        <v>2</v>
      </c>
      <c r="BI839" s="34">
        <v>1</v>
      </c>
      <c r="BJ839" s="34">
        <v>99</v>
      </c>
      <c r="BK839" s="34">
        <v>1</v>
      </c>
      <c r="BL839" s="34">
        <v>1</v>
      </c>
      <c r="BM839" s="34">
        <v>0.1</v>
      </c>
      <c r="BN839" s="34">
        <v>340</v>
      </c>
      <c r="BO839" s="34">
        <v>371</v>
      </c>
      <c r="BP839" s="34">
        <v>410</v>
      </c>
      <c r="BQ839" s="34">
        <v>449</v>
      </c>
      <c r="BR839" s="34">
        <v>0</v>
      </c>
      <c r="BS839" s="34">
        <v>1</v>
      </c>
      <c r="BT839" s="453"/>
      <c r="BU839" s="162">
        <v>0.77500000000000002</v>
      </c>
      <c r="BV839" s="162">
        <v>0.84</v>
      </c>
      <c r="BW839" s="162">
        <v>42.8</v>
      </c>
      <c r="BX839" s="162">
        <v>100</v>
      </c>
      <c r="BY839" s="162">
        <v>400</v>
      </c>
      <c r="BZ839" s="162">
        <v>572</v>
      </c>
      <c r="CA839" s="162">
        <v>0.3</v>
      </c>
      <c r="CB839" s="162">
        <v>1.5</v>
      </c>
      <c r="CC839" s="162">
        <v>-47</v>
      </c>
    </row>
    <row r="840" spans="1:81" x14ac:dyDescent="0.25">
      <c r="A840" s="44">
        <f t="shared" si="79"/>
        <v>2016</v>
      </c>
      <c r="B840" s="44" t="str">
        <f t="shared" si="79"/>
        <v>JULIO</v>
      </c>
      <c r="C840" s="44">
        <v>7</v>
      </c>
      <c r="D840" s="44" t="str">
        <f t="shared" si="78"/>
        <v>JULIO 2016 / 6</v>
      </c>
      <c r="E840" s="178">
        <v>6</v>
      </c>
      <c r="F840" s="185">
        <v>42563</v>
      </c>
      <c r="G840" s="179">
        <v>64898</v>
      </c>
      <c r="H840" s="34" t="s">
        <v>130</v>
      </c>
      <c r="I840" s="153">
        <v>0.77959999999999996</v>
      </c>
      <c r="J840" s="34" t="s">
        <v>20</v>
      </c>
      <c r="K840" s="34">
        <v>0.5</v>
      </c>
      <c r="L840" s="34">
        <v>0</v>
      </c>
      <c r="M840" s="34">
        <v>0</v>
      </c>
      <c r="N840" s="34">
        <v>43.5</v>
      </c>
      <c r="O840" s="34">
        <v>-52.8</v>
      </c>
      <c r="P840" s="34">
        <v>103</v>
      </c>
      <c r="Q840" s="34">
        <v>30</v>
      </c>
      <c r="R840" s="155">
        <v>0</v>
      </c>
      <c r="S840" s="34">
        <v>12.1</v>
      </c>
      <c r="T840" s="34">
        <v>3.2</v>
      </c>
      <c r="U840" s="34">
        <v>1</v>
      </c>
      <c r="V840" s="34">
        <v>1</v>
      </c>
      <c r="W840" s="34">
        <v>100</v>
      </c>
      <c r="X840" s="34">
        <v>0</v>
      </c>
      <c r="Y840" s="34">
        <v>0</v>
      </c>
      <c r="Z840" s="34">
        <v>0.3</v>
      </c>
      <c r="AA840" s="34">
        <v>332</v>
      </c>
      <c r="AB840" s="34">
        <v>369</v>
      </c>
      <c r="AC840" s="34">
        <v>416</v>
      </c>
      <c r="AD840" s="34">
        <v>488</v>
      </c>
      <c r="AE840" s="34">
        <v>1</v>
      </c>
      <c r="AF840" s="34">
        <v>0</v>
      </c>
      <c r="AG840" s="450"/>
      <c r="AH840" s="162">
        <v>0.77500000000000002</v>
      </c>
      <c r="AI840" s="162">
        <v>0.84</v>
      </c>
      <c r="AJ840" s="162">
        <v>42.8</v>
      </c>
      <c r="AK840" s="162">
        <v>100</v>
      </c>
      <c r="AL840" s="162">
        <v>400</v>
      </c>
      <c r="AM840" s="162">
        <v>572</v>
      </c>
      <c r="AN840" s="162">
        <v>0.3</v>
      </c>
      <c r="AO840" s="162">
        <v>1.5</v>
      </c>
      <c r="AP840" s="162">
        <v>-47</v>
      </c>
      <c r="AQ840" s="235"/>
      <c r="AR840" s="178">
        <v>6</v>
      </c>
      <c r="AS840" s="185">
        <v>42563</v>
      </c>
      <c r="AT840" s="179">
        <v>64860</v>
      </c>
      <c r="AU840" s="34" t="s">
        <v>132</v>
      </c>
      <c r="AV840" s="153">
        <v>0.77880000000000005</v>
      </c>
      <c r="AW840" s="34" t="s">
        <v>20</v>
      </c>
      <c r="AX840" s="34">
        <v>1.2</v>
      </c>
      <c r="AY840" s="34">
        <v>0.01</v>
      </c>
      <c r="AZ840" s="34">
        <v>0</v>
      </c>
      <c r="BA840" s="34">
        <v>43.5</v>
      </c>
      <c r="BB840" s="34">
        <v>-53</v>
      </c>
      <c r="BC840" s="34">
        <v>108</v>
      </c>
      <c r="BD840" s="34">
        <v>31</v>
      </c>
      <c r="BE840" s="155">
        <v>1.2E-2</v>
      </c>
      <c r="BF840" s="34">
        <v>14.1</v>
      </c>
      <c r="BG840" s="34">
        <v>3.1</v>
      </c>
      <c r="BH840" s="34">
        <v>2</v>
      </c>
      <c r="BI840" s="34">
        <v>1</v>
      </c>
      <c r="BJ840" s="34">
        <v>99</v>
      </c>
      <c r="BK840" s="34">
        <v>1</v>
      </c>
      <c r="BL840" s="34">
        <v>1</v>
      </c>
      <c r="BM840" s="34">
        <v>0.2</v>
      </c>
      <c r="BN840" s="34">
        <v>338</v>
      </c>
      <c r="BO840" s="34">
        <v>370</v>
      </c>
      <c r="BP840" s="34">
        <v>410</v>
      </c>
      <c r="BQ840" s="34">
        <v>450</v>
      </c>
      <c r="BR840" s="34">
        <v>0</v>
      </c>
      <c r="BS840" s="34">
        <v>1</v>
      </c>
      <c r="BT840" s="453"/>
      <c r="BU840" s="162">
        <v>0.77500000000000002</v>
      </c>
      <c r="BV840" s="162">
        <v>0.84</v>
      </c>
      <c r="BW840" s="162">
        <v>42.8</v>
      </c>
      <c r="BX840" s="162">
        <v>100</v>
      </c>
      <c r="BY840" s="162">
        <v>400</v>
      </c>
      <c r="BZ840" s="162">
        <v>572</v>
      </c>
      <c r="CA840" s="162">
        <v>0.3</v>
      </c>
      <c r="CB840" s="162">
        <v>1.5</v>
      </c>
      <c r="CC840" s="162">
        <v>-47</v>
      </c>
    </row>
    <row r="841" spans="1:81" x14ac:dyDescent="0.25">
      <c r="A841" s="44">
        <f t="shared" si="79"/>
        <v>2016</v>
      </c>
      <c r="B841" s="44" t="str">
        <f t="shared" si="79"/>
        <v>JULIO</v>
      </c>
      <c r="C841" s="44">
        <v>8</v>
      </c>
      <c r="D841" s="44" t="str">
        <f t="shared" si="78"/>
        <v>JULIO 2016 / 7</v>
      </c>
      <c r="E841" s="178">
        <v>7</v>
      </c>
      <c r="F841" s="185">
        <v>42566</v>
      </c>
      <c r="G841" s="179">
        <v>64997</v>
      </c>
      <c r="H841" s="33" t="s">
        <v>131</v>
      </c>
      <c r="I841" s="153">
        <v>0.78049999999999997</v>
      </c>
      <c r="J841" s="34" t="s">
        <v>20</v>
      </c>
      <c r="K841" s="34">
        <v>0.5</v>
      </c>
      <c r="L841" s="34">
        <v>0</v>
      </c>
      <c r="M841" s="34">
        <v>0</v>
      </c>
      <c r="N841" s="34">
        <v>43.5</v>
      </c>
      <c r="O841" s="34">
        <v>-53.5</v>
      </c>
      <c r="P841" s="34">
        <v>103</v>
      </c>
      <c r="Q841" s="34">
        <v>30</v>
      </c>
      <c r="R841" s="155">
        <v>0</v>
      </c>
      <c r="S841" s="34">
        <v>12.1</v>
      </c>
      <c r="T841" s="34">
        <v>3.1</v>
      </c>
      <c r="U841" s="34">
        <v>1</v>
      </c>
      <c r="V841" s="34">
        <v>1</v>
      </c>
      <c r="W841" s="34">
        <v>100</v>
      </c>
      <c r="X841" s="34">
        <v>0</v>
      </c>
      <c r="Y841" s="34">
        <v>0</v>
      </c>
      <c r="Z841" s="34">
        <v>0.3</v>
      </c>
      <c r="AA841" s="34">
        <v>332</v>
      </c>
      <c r="AB841" s="34">
        <v>368</v>
      </c>
      <c r="AC841" s="34">
        <v>416</v>
      </c>
      <c r="AD841" s="34">
        <v>476</v>
      </c>
      <c r="AE841" s="34">
        <v>1</v>
      </c>
      <c r="AF841" s="34">
        <v>0</v>
      </c>
      <c r="AG841" s="450"/>
      <c r="AH841" s="162">
        <v>0.77500000000000002</v>
      </c>
      <c r="AI841" s="162">
        <v>0.84</v>
      </c>
      <c r="AJ841" s="162">
        <v>42.8</v>
      </c>
      <c r="AK841" s="162">
        <v>100</v>
      </c>
      <c r="AL841" s="162">
        <v>400</v>
      </c>
      <c r="AM841" s="162">
        <v>572</v>
      </c>
      <c r="AN841" s="162">
        <v>0.3</v>
      </c>
      <c r="AO841" s="162">
        <v>1.5</v>
      </c>
      <c r="AP841" s="162">
        <v>-47</v>
      </c>
      <c r="AQ841" s="235"/>
      <c r="AR841" s="178">
        <v>7</v>
      </c>
      <c r="AS841" s="185">
        <v>42567</v>
      </c>
      <c r="AT841" s="179">
        <v>65002</v>
      </c>
      <c r="AU841" s="33" t="s">
        <v>132</v>
      </c>
      <c r="AV841" s="153">
        <v>0.77880000000000005</v>
      </c>
      <c r="AW841" s="34" t="s">
        <v>20</v>
      </c>
      <c r="AX841" s="34">
        <v>1.2</v>
      </c>
      <c r="AY841" s="34">
        <v>0.01</v>
      </c>
      <c r="AZ841" s="34">
        <v>0</v>
      </c>
      <c r="BA841" s="34">
        <v>43.5</v>
      </c>
      <c r="BB841" s="34">
        <v>-53</v>
      </c>
      <c r="BC841" s="34">
        <v>104</v>
      </c>
      <c r="BD841" s="34">
        <v>30</v>
      </c>
      <c r="BE841" s="155">
        <v>1.2E-2</v>
      </c>
      <c r="BF841" s="34">
        <v>14.1</v>
      </c>
      <c r="BG841" s="34">
        <v>3.2</v>
      </c>
      <c r="BH841" s="34">
        <v>2</v>
      </c>
      <c r="BI841" s="34">
        <v>1</v>
      </c>
      <c r="BJ841" s="34">
        <v>99</v>
      </c>
      <c r="BK841" s="34">
        <v>1</v>
      </c>
      <c r="BL841" s="34">
        <v>1</v>
      </c>
      <c r="BM841" s="34">
        <v>0.2</v>
      </c>
      <c r="BN841" s="34">
        <v>336</v>
      </c>
      <c r="BO841" s="34">
        <v>370</v>
      </c>
      <c r="BP841" s="34">
        <v>405</v>
      </c>
      <c r="BQ841" s="34">
        <v>446</v>
      </c>
      <c r="BR841" s="34">
        <v>0</v>
      </c>
      <c r="BS841" s="34">
        <v>1</v>
      </c>
      <c r="BT841" s="453"/>
      <c r="BU841" s="162">
        <v>0.77500000000000002</v>
      </c>
      <c r="BV841" s="162">
        <v>0.84</v>
      </c>
      <c r="BW841" s="162">
        <v>42.8</v>
      </c>
      <c r="BX841" s="162">
        <v>100</v>
      </c>
      <c r="BY841" s="162">
        <v>400</v>
      </c>
      <c r="BZ841" s="162">
        <v>572</v>
      </c>
      <c r="CA841" s="162">
        <v>0.3</v>
      </c>
      <c r="CB841" s="162">
        <v>1.5</v>
      </c>
      <c r="CC841" s="162">
        <v>-47</v>
      </c>
    </row>
    <row r="842" spans="1:81" x14ac:dyDescent="0.25">
      <c r="A842" s="44">
        <f t="shared" si="79"/>
        <v>2016</v>
      </c>
      <c r="B842" s="44" t="str">
        <f t="shared" si="79"/>
        <v>JULIO</v>
      </c>
      <c r="C842" s="44">
        <v>9</v>
      </c>
      <c r="D842" s="44" t="str">
        <f t="shared" si="78"/>
        <v>JULIO 2016 / 8</v>
      </c>
      <c r="E842" s="178">
        <v>8</v>
      </c>
      <c r="F842" s="185">
        <v>42567</v>
      </c>
      <c r="G842" s="179">
        <v>65015</v>
      </c>
      <c r="H842" s="34" t="s">
        <v>130</v>
      </c>
      <c r="I842" s="153">
        <v>0.78</v>
      </c>
      <c r="J842" s="34" t="s">
        <v>20</v>
      </c>
      <c r="K842" s="34">
        <v>0.5</v>
      </c>
      <c r="L842" s="34">
        <v>0</v>
      </c>
      <c r="M842" s="34">
        <v>0</v>
      </c>
      <c r="N842" s="34">
        <v>43.5</v>
      </c>
      <c r="O842" s="34">
        <v>-54</v>
      </c>
      <c r="P842" s="34">
        <v>103</v>
      </c>
      <c r="Q842" s="34">
        <v>30</v>
      </c>
      <c r="R842" s="155">
        <v>0</v>
      </c>
      <c r="S842" s="34">
        <v>12.1</v>
      </c>
      <c r="T842" s="34">
        <v>3</v>
      </c>
      <c r="U842" s="34">
        <v>1</v>
      </c>
      <c r="V842" s="34">
        <v>1</v>
      </c>
      <c r="W842" s="34">
        <v>100</v>
      </c>
      <c r="X842" s="34">
        <v>0</v>
      </c>
      <c r="Y842" s="34">
        <v>0</v>
      </c>
      <c r="Z842" s="34">
        <v>0.4</v>
      </c>
      <c r="AA842" s="34">
        <v>333</v>
      </c>
      <c r="AB842" s="34">
        <v>368</v>
      </c>
      <c r="AC842" s="34">
        <v>417</v>
      </c>
      <c r="AD842" s="34">
        <v>478</v>
      </c>
      <c r="AE842" s="34">
        <v>1.5</v>
      </c>
      <c r="AF842" s="34">
        <v>0</v>
      </c>
      <c r="AG842" s="450"/>
      <c r="AH842" s="162">
        <v>0.77500000000000002</v>
      </c>
      <c r="AI842" s="162">
        <v>0.84</v>
      </c>
      <c r="AJ842" s="162">
        <v>42.8</v>
      </c>
      <c r="AK842" s="162">
        <v>100</v>
      </c>
      <c r="AL842" s="162">
        <v>400</v>
      </c>
      <c r="AM842" s="162">
        <v>572</v>
      </c>
      <c r="AN842" s="162">
        <v>0.3</v>
      </c>
      <c r="AO842" s="162">
        <v>1.5</v>
      </c>
      <c r="AP842" s="162">
        <v>-47</v>
      </c>
      <c r="AQ842" s="235"/>
      <c r="AR842" s="178">
        <v>8</v>
      </c>
      <c r="AS842" s="185">
        <v>42568</v>
      </c>
      <c r="AT842" s="179">
        <v>65021</v>
      </c>
      <c r="AU842" s="34" t="s">
        <v>131</v>
      </c>
      <c r="AV842" s="153">
        <v>0.78</v>
      </c>
      <c r="AW842" s="34" t="s">
        <v>20</v>
      </c>
      <c r="AX842" s="34">
        <v>1.2</v>
      </c>
      <c r="AY842" s="34">
        <v>0.01</v>
      </c>
      <c r="AZ842" s="34">
        <v>0</v>
      </c>
      <c r="BA842" s="34">
        <v>43.5</v>
      </c>
      <c r="BB842" s="34">
        <v>-52</v>
      </c>
      <c r="BC842" s="34">
        <v>106</v>
      </c>
      <c r="BD842" s="34">
        <v>30</v>
      </c>
      <c r="BE842" s="155">
        <v>1.2E-2</v>
      </c>
      <c r="BF842" s="34">
        <v>14.1</v>
      </c>
      <c r="BG842" s="34">
        <v>3.3</v>
      </c>
      <c r="BH842" s="34">
        <v>1</v>
      </c>
      <c r="BI842" s="34">
        <v>1</v>
      </c>
      <c r="BJ842" s="34">
        <v>99</v>
      </c>
      <c r="BK842" s="34">
        <v>1</v>
      </c>
      <c r="BL842" s="34">
        <v>1</v>
      </c>
      <c r="BM842" s="34">
        <v>0.2</v>
      </c>
      <c r="BN842" s="34">
        <v>336</v>
      </c>
      <c r="BO842" s="34">
        <v>372</v>
      </c>
      <c r="BP842" s="34">
        <v>412</v>
      </c>
      <c r="BQ842" s="34">
        <v>455</v>
      </c>
      <c r="BR842" s="34">
        <v>0</v>
      </c>
      <c r="BS842" s="34">
        <v>1</v>
      </c>
      <c r="BT842" s="453"/>
      <c r="BU842" s="162">
        <v>0.77500000000000002</v>
      </c>
      <c r="BV842" s="162">
        <v>0.84</v>
      </c>
      <c r="BW842" s="162">
        <v>42.8</v>
      </c>
      <c r="BX842" s="162">
        <v>100</v>
      </c>
      <c r="BY842" s="162">
        <v>400</v>
      </c>
      <c r="BZ842" s="162">
        <v>572</v>
      </c>
      <c r="CA842" s="162">
        <v>0.3</v>
      </c>
      <c r="CB842" s="162">
        <v>1.5</v>
      </c>
      <c r="CC842" s="162">
        <v>-47</v>
      </c>
    </row>
    <row r="843" spans="1:81" x14ac:dyDescent="0.25">
      <c r="A843" s="44">
        <f t="shared" si="79"/>
        <v>2016</v>
      </c>
      <c r="B843" s="44" t="str">
        <f t="shared" si="79"/>
        <v>JULIO</v>
      </c>
      <c r="C843" s="44">
        <v>10</v>
      </c>
      <c r="D843" s="44" t="str">
        <f t="shared" si="78"/>
        <v>JULIO 2016 / 9</v>
      </c>
      <c r="E843" s="178">
        <v>9</v>
      </c>
      <c r="F843" s="185">
        <v>42571</v>
      </c>
      <c r="G843" s="179">
        <v>65092</v>
      </c>
      <c r="H843" s="33" t="s">
        <v>132</v>
      </c>
      <c r="I843" s="153">
        <v>0.78129999999999999</v>
      </c>
      <c r="J843" s="34" t="s">
        <v>20</v>
      </c>
      <c r="K843" s="34">
        <v>0.5</v>
      </c>
      <c r="L843" s="34">
        <v>0</v>
      </c>
      <c r="M843" s="34">
        <v>0</v>
      </c>
      <c r="N843" s="34">
        <v>43.5</v>
      </c>
      <c r="O843" s="34">
        <v>-52</v>
      </c>
      <c r="P843" s="34">
        <v>104</v>
      </c>
      <c r="Q843" s="34">
        <v>30</v>
      </c>
      <c r="R843" s="155">
        <v>0</v>
      </c>
      <c r="S843" s="34">
        <v>12.1</v>
      </c>
      <c r="T843" s="34">
        <v>3.2</v>
      </c>
      <c r="U843" s="34">
        <v>1</v>
      </c>
      <c r="V843" s="34">
        <v>1</v>
      </c>
      <c r="W843" s="34">
        <v>100</v>
      </c>
      <c r="X843" s="34">
        <v>0</v>
      </c>
      <c r="Y843" s="34">
        <v>0</v>
      </c>
      <c r="Z843" s="34">
        <v>0.3</v>
      </c>
      <c r="AA843" s="34">
        <v>336</v>
      </c>
      <c r="AB843" s="34">
        <v>373</v>
      </c>
      <c r="AC843" s="34">
        <v>424</v>
      </c>
      <c r="AD843" s="34">
        <v>474</v>
      </c>
      <c r="AE843" s="34">
        <v>1.5</v>
      </c>
      <c r="AF843" s="34">
        <v>0</v>
      </c>
      <c r="AG843" s="450"/>
      <c r="AH843" s="162">
        <v>0.77500000000000002</v>
      </c>
      <c r="AI843" s="162">
        <v>0.84</v>
      </c>
      <c r="AJ843" s="162">
        <v>42.8</v>
      </c>
      <c r="AK843" s="162">
        <v>100</v>
      </c>
      <c r="AL843" s="162">
        <v>400</v>
      </c>
      <c r="AM843" s="162">
        <v>572</v>
      </c>
      <c r="AN843" s="162">
        <v>0.3</v>
      </c>
      <c r="AO843" s="162">
        <v>1.5</v>
      </c>
      <c r="AP843" s="162">
        <v>-47</v>
      </c>
      <c r="AQ843" s="235"/>
      <c r="AR843" s="178">
        <v>9</v>
      </c>
      <c r="AS843" s="185">
        <v>42569</v>
      </c>
      <c r="AT843" s="179">
        <v>65038</v>
      </c>
      <c r="AU843" s="33" t="s">
        <v>132</v>
      </c>
      <c r="AV843" s="153">
        <v>0.78</v>
      </c>
      <c r="AW843" s="34" t="s">
        <v>20</v>
      </c>
      <c r="AX843" s="34">
        <v>1.2</v>
      </c>
      <c r="AY843" s="34">
        <v>0.01</v>
      </c>
      <c r="AZ843" s="181">
        <v>0</v>
      </c>
      <c r="BA843" s="34">
        <v>43.5</v>
      </c>
      <c r="BB843" s="34">
        <v>-52</v>
      </c>
      <c r="BC843" s="34">
        <v>106</v>
      </c>
      <c r="BD843" s="34">
        <v>30</v>
      </c>
      <c r="BE843" s="155">
        <v>1.2E-2</v>
      </c>
      <c r="BF843" s="34">
        <v>14.1</v>
      </c>
      <c r="BG843" s="34">
        <v>3.3</v>
      </c>
      <c r="BH843" s="34">
        <v>1</v>
      </c>
      <c r="BI843" s="34">
        <v>1</v>
      </c>
      <c r="BJ843" s="34">
        <v>99</v>
      </c>
      <c r="BK843" s="34">
        <v>1</v>
      </c>
      <c r="BL843" s="34">
        <v>1</v>
      </c>
      <c r="BM843" s="34">
        <v>0.3</v>
      </c>
      <c r="BN843" s="34">
        <v>336</v>
      </c>
      <c r="BO843" s="34">
        <v>374</v>
      </c>
      <c r="BP843" s="34">
        <v>414</v>
      </c>
      <c r="BQ843" s="34">
        <v>453</v>
      </c>
      <c r="BR843" s="34">
        <v>0</v>
      </c>
      <c r="BS843" s="34">
        <v>1</v>
      </c>
      <c r="BT843" s="453"/>
      <c r="BU843" s="162">
        <v>0.77500000000000002</v>
      </c>
      <c r="BV843" s="162">
        <v>0.84</v>
      </c>
      <c r="BW843" s="162">
        <v>42.8</v>
      </c>
      <c r="BX843" s="162">
        <v>100</v>
      </c>
      <c r="BY843" s="162">
        <v>400</v>
      </c>
      <c r="BZ843" s="162">
        <v>572</v>
      </c>
      <c r="CA843" s="162">
        <v>0.3</v>
      </c>
      <c r="CB843" s="162">
        <v>1.5</v>
      </c>
      <c r="CC843" s="162">
        <v>-47</v>
      </c>
    </row>
    <row r="844" spans="1:81" x14ac:dyDescent="0.25">
      <c r="A844" s="44">
        <f t="shared" si="79"/>
        <v>2016</v>
      </c>
      <c r="B844" s="44" t="str">
        <f t="shared" si="79"/>
        <v>JULIO</v>
      </c>
      <c r="C844" s="44">
        <v>11</v>
      </c>
      <c r="D844" s="44" t="str">
        <f t="shared" si="78"/>
        <v>JULIO 2016 / 10</v>
      </c>
      <c r="E844" s="178">
        <v>10</v>
      </c>
      <c r="F844" s="185">
        <v>42572</v>
      </c>
      <c r="G844" s="179">
        <v>65108</v>
      </c>
      <c r="H844" s="34" t="s">
        <v>130</v>
      </c>
      <c r="I844" s="153">
        <v>0.78129999999999999</v>
      </c>
      <c r="J844" s="34" t="s">
        <v>20</v>
      </c>
      <c r="K844" s="34">
        <v>0.5</v>
      </c>
      <c r="L844" s="34">
        <v>0</v>
      </c>
      <c r="M844" s="34">
        <v>0</v>
      </c>
      <c r="N844" s="34">
        <v>43.5</v>
      </c>
      <c r="O844" s="34">
        <v>-52</v>
      </c>
      <c r="P844" s="34">
        <v>105</v>
      </c>
      <c r="Q844" s="34">
        <v>30</v>
      </c>
      <c r="R844" s="155">
        <v>0</v>
      </c>
      <c r="S844" s="34">
        <v>12.1</v>
      </c>
      <c r="T844" s="34">
        <v>3.2</v>
      </c>
      <c r="U844" s="34">
        <v>1</v>
      </c>
      <c r="V844" s="34">
        <v>1</v>
      </c>
      <c r="W844" s="34">
        <v>100</v>
      </c>
      <c r="X844" s="34">
        <v>0</v>
      </c>
      <c r="Y844" s="34">
        <v>0</v>
      </c>
      <c r="Z844" s="34">
        <v>0.3</v>
      </c>
      <c r="AA844" s="34">
        <v>335</v>
      </c>
      <c r="AB844" s="34">
        <v>371</v>
      </c>
      <c r="AC844" s="34">
        <v>422</v>
      </c>
      <c r="AD844" s="34">
        <v>484</v>
      </c>
      <c r="AE844" s="34">
        <v>1.5</v>
      </c>
      <c r="AF844" s="34">
        <v>0</v>
      </c>
      <c r="AG844" s="450"/>
      <c r="AH844" s="162">
        <v>0.77500000000000002</v>
      </c>
      <c r="AI844" s="162">
        <v>0.84</v>
      </c>
      <c r="AJ844" s="162">
        <v>42.8</v>
      </c>
      <c r="AK844" s="162">
        <v>100</v>
      </c>
      <c r="AL844" s="162">
        <v>400</v>
      </c>
      <c r="AM844" s="162">
        <v>572</v>
      </c>
      <c r="AN844" s="162">
        <v>0.3</v>
      </c>
      <c r="AO844" s="162">
        <v>1.5</v>
      </c>
      <c r="AP844" s="162">
        <v>-47</v>
      </c>
      <c r="AQ844" s="235"/>
      <c r="AR844" s="178">
        <v>10</v>
      </c>
      <c r="AS844" s="185">
        <v>42573</v>
      </c>
      <c r="AT844" s="179">
        <v>65157</v>
      </c>
      <c r="AU844" s="34" t="s">
        <v>132</v>
      </c>
      <c r="AV844" s="153">
        <v>0.77990000000000004</v>
      </c>
      <c r="AW844" s="34" t="s">
        <v>20</v>
      </c>
      <c r="AX844" s="34">
        <v>1.2</v>
      </c>
      <c r="AY844" s="34">
        <v>0.01</v>
      </c>
      <c r="AZ844" s="34">
        <v>0</v>
      </c>
      <c r="BA844" s="34">
        <v>43.5</v>
      </c>
      <c r="BB844" s="34">
        <v>-51.5</v>
      </c>
      <c r="BC844" s="34">
        <v>108</v>
      </c>
      <c r="BD844" s="34">
        <v>30</v>
      </c>
      <c r="BE844" s="155">
        <v>1.2E-2</v>
      </c>
      <c r="BF844" s="34">
        <v>14.1</v>
      </c>
      <c r="BG844" s="34">
        <v>3.3</v>
      </c>
      <c r="BH844" s="34">
        <v>1</v>
      </c>
      <c r="BI844" s="34">
        <v>1</v>
      </c>
      <c r="BJ844" s="34">
        <v>99</v>
      </c>
      <c r="BK844" s="34">
        <v>1</v>
      </c>
      <c r="BL844" s="34">
        <v>1</v>
      </c>
      <c r="BM844" s="34">
        <v>0.2</v>
      </c>
      <c r="BN844" s="34">
        <v>341</v>
      </c>
      <c r="BO844" s="34">
        <v>375</v>
      </c>
      <c r="BP844" s="34">
        <v>417</v>
      </c>
      <c r="BQ844" s="34">
        <v>456</v>
      </c>
      <c r="BR844" s="34">
        <v>0</v>
      </c>
      <c r="BS844" s="34">
        <v>1</v>
      </c>
      <c r="BT844" s="453"/>
      <c r="BU844" s="162">
        <v>0.77500000000000002</v>
      </c>
      <c r="BV844" s="162">
        <v>0.84</v>
      </c>
      <c r="BW844" s="162">
        <v>42.8</v>
      </c>
      <c r="BX844" s="162">
        <v>100</v>
      </c>
      <c r="BY844" s="162">
        <v>400</v>
      </c>
      <c r="BZ844" s="162">
        <v>572</v>
      </c>
      <c r="CA844" s="162">
        <v>0.3</v>
      </c>
      <c r="CB844" s="162">
        <v>1.5</v>
      </c>
      <c r="CC844" s="162">
        <v>-47</v>
      </c>
    </row>
    <row r="845" spans="1:81" x14ac:dyDescent="0.25">
      <c r="A845" s="44">
        <f t="shared" si="79"/>
        <v>2016</v>
      </c>
      <c r="B845" s="44" t="str">
        <f t="shared" si="79"/>
        <v>JULIO</v>
      </c>
      <c r="C845" s="44">
        <v>12</v>
      </c>
      <c r="D845" s="44" t="str">
        <f t="shared" si="78"/>
        <v>JULIO 2016 / 11</v>
      </c>
      <c r="E845" s="178">
        <v>11</v>
      </c>
      <c r="F845" s="185">
        <v>42576</v>
      </c>
      <c r="G845" s="179">
        <v>65219</v>
      </c>
      <c r="H845" s="33" t="s">
        <v>131</v>
      </c>
      <c r="I845" s="153">
        <v>0.78180000000000005</v>
      </c>
      <c r="J845" s="34" t="s">
        <v>20</v>
      </c>
      <c r="K845" s="34">
        <v>0.5</v>
      </c>
      <c r="L845" s="34">
        <v>0</v>
      </c>
      <c r="M845" s="34">
        <v>0</v>
      </c>
      <c r="N845" s="34">
        <v>43.5</v>
      </c>
      <c r="O845" s="34">
        <v>-52</v>
      </c>
      <c r="P845" s="34">
        <v>103</v>
      </c>
      <c r="Q845" s="34">
        <v>30</v>
      </c>
      <c r="R845" s="155">
        <v>0</v>
      </c>
      <c r="S845" s="34">
        <v>12.1</v>
      </c>
      <c r="T845" s="34">
        <v>3.3</v>
      </c>
      <c r="U845" s="34">
        <v>1</v>
      </c>
      <c r="V845" s="34">
        <v>1</v>
      </c>
      <c r="W845" s="34">
        <v>100</v>
      </c>
      <c r="X845" s="34">
        <v>0</v>
      </c>
      <c r="Y845" s="34">
        <v>0</v>
      </c>
      <c r="Z845" s="34">
        <v>0.3</v>
      </c>
      <c r="AA845" s="34">
        <v>336</v>
      </c>
      <c r="AB845" s="34">
        <v>373</v>
      </c>
      <c r="AC845" s="34">
        <v>424</v>
      </c>
      <c r="AD845" s="34">
        <v>484</v>
      </c>
      <c r="AE845" s="34">
        <v>1.5</v>
      </c>
      <c r="AF845" s="34">
        <v>0</v>
      </c>
      <c r="AG845" s="450"/>
      <c r="AH845" s="162">
        <v>0.77500000000000002</v>
      </c>
      <c r="AI845" s="162">
        <v>0.84</v>
      </c>
      <c r="AJ845" s="162">
        <v>42.8</v>
      </c>
      <c r="AK845" s="162">
        <v>100</v>
      </c>
      <c r="AL845" s="162">
        <v>400</v>
      </c>
      <c r="AM845" s="162">
        <v>572</v>
      </c>
      <c r="AN845" s="162">
        <v>0.3</v>
      </c>
      <c r="AO845" s="162">
        <v>1.5</v>
      </c>
      <c r="AP845" s="162">
        <v>-47</v>
      </c>
      <c r="AQ845" s="235"/>
      <c r="AR845" s="178">
        <v>11</v>
      </c>
      <c r="AS845" s="185">
        <v>42574</v>
      </c>
      <c r="AT845" s="179">
        <v>65158</v>
      </c>
      <c r="AU845" s="33" t="s">
        <v>156</v>
      </c>
      <c r="AV845" s="153">
        <v>0.78</v>
      </c>
      <c r="AW845" s="34" t="s">
        <v>20</v>
      </c>
      <c r="AX845" s="34">
        <v>1.2</v>
      </c>
      <c r="AY845" s="34">
        <v>0.01</v>
      </c>
      <c r="AZ845" s="34">
        <v>0</v>
      </c>
      <c r="BA845" s="34">
        <v>43.5</v>
      </c>
      <c r="BB845" s="34">
        <v>-51</v>
      </c>
      <c r="BC845" s="34">
        <v>106</v>
      </c>
      <c r="BD845" s="34">
        <v>30</v>
      </c>
      <c r="BE845" s="155">
        <v>1.2E-2</v>
      </c>
      <c r="BF845" s="34">
        <v>14.1</v>
      </c>
      <c r="BG845" s="34">
        <v>3.4</v>
      </c>
      <c r="BH845" s="34">
        <v>1</v>
      </c>
      <c r="BI845" s="34">
        <v>1</v>
      </c>
      <c r="BJ845" s="34">
        <v>99</v>
      </c>
      <c r="BK845" s="34">
        <v>1</v>
      </c>
      <c r="BL845" s="34">
        <v>1</v>
      </c>
      <c r="BM845" s="34">
        <v>0.1</v>
      </c>
      <c r="BN845" s="34">
        <v>342</v>
      </c>
      <c r="BO845" s="34">
        <v>376</v>
      </c>
      <c r="BP845" s="34">
        <v>419</v>
      </c>
      <c r="BQ845" s="34">
        <v>459</v>
      </c>
      <c r="BR845" s="34">
        <v>0</v>
      </c>
      <c r="BS845" s="34">
        <v>1</v>
      </c>
      <c r="BT845" s="453"/>
      <c r="BU845" s="162">
        <v>0.77500000000000002</v>
      </c>
      <c r="BV845" s="162">
        <v>0.84</v>
      </c>
      <c r="BW845" s="162">
        <v>42.8</v>
      </c>
      <c r="BX845" s="162">
        <v>100</v>
      </c>
      <c r="BY845" s="162">
        <v>400</v>
      </c>
      <c r="BZ845" s="162">
        <v>572</v>
      </c>
      <c r="CA845" s="162">
        <v>0.3</v>
      </c>
      <c r="CB845" s="162">
        <v>1.5</v>
      </c>
      <c r="CC845" s="162">
        <v>-47</v>
      </c>
    </row>
    <row r="846" spans="1:81" x14ac:dyDescent="0.25">
      <c r="A846" s="44">
        <f t="shared" si="79"/>
        <v>2016</v>
      </c>
      <c r="B846" s="44" t="str">
        <f t="shared" si="79"/>
        <v>JULIO</v>
      </c>
      <c r="C846" s="44">
        <v>13</v>
      </c>
      <c r="D846" s="44" t="str">
        <f t="shared" si="78"/>
        <v>JULIO 2016 / 12</v>
      </c>
      <c r="E846" s="178">
        <v>12</v>
      </c>
      <c r="F846" s="185">
        <v>42577</v>
      </c>
      <c r="G846" s="179">
        <v>65237</v>
      </c>
      <c r="H846" s="34" t="s">
        <v>130</v>
      </c>
      <c r="I846" s="153">
        <v>0.78090000000000004</v>
      </c>
      <c r="J846" s="34" t="s">
        <v>20</v>
      </c>
      <c r="K846" s="34">
        <v>0.5</v>
      </c>
      <c r="L846" s="34">
        <v>0</v>
      </c>
      <c r="M846" s="34">
        <v>0</v>
      </c>
      <c r="N846" s="34">
        <v>43.5</v>
      </c>
      <c r="O846" s="34">
        <v>-52</v>
      </c>
      <c r="P846" s="34">
        <v>102</v>
      </c>
      <c r="Q846" s="34">
        <v>30</v>
      </c>
      <c r="R846" s="155">
        <v>0</v>
      </c>
      <c r="S846" s="34">
        <v>12.1</v>
      </c>
      <c r="T846" s="34">
        <v>3.2</v>
      </c>
      <c r="U846" s="34">
        <v>1</v>
      </c>
      <c r="V846" s="34">
        <v>1</v>
      </c>
      <c r="W846" s="34">
        <v>100</v>
      </c>
      <c r="X846" s="34">
        <v>0</v>
      </c>
      <c r="Y846" s="34">
        <v>0</v>
      </c>
      <c r="Z846" s="34">
        <v>0.3</v>
      </c>
      <c r="AA846" s="34">
        <v>334</v>
      </c>
      <c r="AB846" s="34">
        <v>370</v>
      </c>
      <c r="AC846" s="34">
        <v>420</v>
      </c>
      <c r="AD846" s="34">
        <v>491</v>
      </c>
      <c r="AE846" s="34">
        <v>1</v>
      </c>
      <c r="AF846" s="34">
        <v>0</v>
      </c>
      <c r="AG846" s="450"/>
      <c r="AH846" s="162">
        <v>0.77500000000000002</v>
      </c>
      <c r="AI846" s="162">
        <v>0.84</v>
      </c>
      <c r="AJ846" s="162">
        <v>42.8</v>
      </c>
      <c r="AK846" s="162">
        <v>100</v>
      </c>
      <c r="AL846" s="162">
        <v>400</v>
      </c>
      <c r="AM846" s="162">
        <v>572</v>
      </c>
      <c r="AN846" s="162">
        <v>0.3</v>
      </c>
      <c r="AO846" s="162">
        <v>1.5</v>
      </c>
      <c r="AP846" s="162">
        <v>-47</v>
      </c>
      <c r="AQ846" s="235"/>
      <c r="AR846" s="178">
        <v>12</v>
      </c>
      <c r="AS846" s="185">
        <v>42575</v>
      </c>
      <c r="AT846" s="179">
        <v>65178</v>
      </c>
      <c r="AU846" s="34" t="s">
        <v>132</v>
      </c>
      <c r="AV846" s="153">
        <v>0.78</v>
      </c>
      <c r="AW846" s="34" t="s">
        <v>20</v>
      </c>
      <c r="AX846" s="34">
        <v>1.2</v>
      </c>
      <c r="AY846" s="34">
        <v>0.01</v>
      </c>
      <c r="AZ846" s="181">
        <v>0</v>
      </c>
      <c r="BA846" s="34">
        <v>43.5</v>
      </c>
      <c r="BB846" s="34">
        <v>-51.5</v>
      </c>
      <c r="BC846" s="34">
        <v>108</v>
      </c>
      <c r="BD846" s="34">
        <v>30</v>
      </c>
      <c r="BE846" s="155">
        <v>1.2E-2</v>
      </c>
      <c r="BF846" s="34">
        <v>14.1</v>
      </c>
      <c r="BG846" s="34">
        <v>3.4</v>
      </c>
      <c r="BH846" s="34">
        <v>1</v>
      </c>
      <c r="BI846" s="34">
        <v>1</v>
      </c>
      <c r="BJ846" s="34">
        <v>99</v>
      </c>
      <c r="BK846" s="34">
        <v>1</v>
      </c>
      <c r="BL846" s="34">
        <v>1</v>
      </c>
      <c r="BM846" s="34">
        <v>0.1</v>
      </c>
      <c r="BN846" s="34">
        <v>342</v>
      </c>
      <c r="BO846" s="34">
        <v>376</v>
      </c>
      <c r="BP846" s="34">
        <v>419</v>
      </c>
      <c r="BQ846" s="34">
        <v>457</v>
      </c>
      <c r="BR846" s="34">
        <v>0</v>
      </c>
      <c r="BS846" s="34">
        <v>1</v>
      </c>
      <c r="BT846" s="453"/>
      <c r="BU846" s="162">
        <v>0.77500000000000002</v>
      </c>
      <c r="BV846" s="162">
        <v>0.84</v>
      </c>
      <c r="BW846" s="162">
        <v>42.8</v>
      </c>
      <c r="BX846" s="162">
        <v>100</v>
      </c>
      <c r="BY846" s="162">
        <v>400</v>
      </c>
      <c r="BZ846" s="162">
        <v>572</v>
      </c>
      <c r="CA846" s="162">
        <v>0.3</v>
      </c>
      <c r="CB846" s="162">
        <v>1.5</v>
      </c>
      <c r="CC846" s="162">
        <v>-47</v>
      </c>
    </row>
    <row r="847" spans="1:81" x14ac:dyDescent="0.25">
      <c r="A847" s="44">
        <f t="shared" si="79"/>
        <v>2016</v>
      </c>
      <c r="B847" s="44" t="str">
        <f t="shared" si="79"/>
        <v>JULIO</v>
      </c>
      <c r="C847" s="44">
        <v>14</v>
      </c>
      <c r="D847" s="44" t="str">
        <f t="shared" si="78"/>
        <v>JULIO 2016 / 13</v>
      </c>
      <c r="E847" s="178">
        <v>13</v>
      </c>
      <c r="F847" s="185">
        <v>42579</v>
      </c>
      <c r="G847" s="179">
        <v>65275</v>
      </c>
      <c r="H847" s="33" t="s">
        <v>132</v>
      </c>
      <c r="I847" s="153">
        <v>0.78090000000000004</v>
      </c>
      <c r="J847" s="34" t="s">
        <v>20</v>
      </c>
      <c r="K847" s="34">
        <v>0.5</v>
      </c>
      <c r="L847" s="34">
        <v>0</v>
      </c>
      <c r="M847" s="34">
        <v>0</v>
      </c>
      <c r="N847" s="34">
        <v>43.5</v>
      </c>
      <c r="O847" s="34">
        <v>-52</v>
      </c>
      <c r="P847" s="34">
        <v>104</v>
      </c>
      <c r="Q847" s="34">
        <v>30</v>
      </c>
      <c r="R847" s="155">
        <v>0</v>
      </c>
      <c r="S847" s="34">
        <v>12.1</v>
      </c>
      <c r="T847" s="34">
        <v>3.2</v>
      </c>
      <c r="U847" s="34">
        <v>1</v>
      </c>
      <c r="V847" s="34">
        <v>1</v>
      </c>
      <c r="W847" s="34">
        <v>100</v>
      </c>
      <c r="X847" s="34">
        <v>0</v>
      </c>
      <c r="Y847" s="34">
        <v>0</v>
      </c>
      <c r="Z847" s="34">
        <v>0.3</v>
      </c>
      <c r="AA847" s="34">
        <v>337</v>
      </c>
      <c r="AB847" s="34">
        <v>371</v>
      </c>
      <c r="AC847" s="34">
        <v>421</v>
      </c>
      <c r="AD847" s="34">
        <v>483</v>
      </c>
      <c r="AE847" s="34">
        <v>1</v>
      </c>
      <c r="AF847" s="34">
        <v>0</v>
      </c>
      <c r="AG847" s="450"/>
      <c r="AH847" s="162">
        <v>0.77500000000000002</v>
      </c>
      <c r="AI847" s="162">
        <v>0.84</v>
      </c>
      <c r="AJ847" s="162">
        <v>42.8</v>
      </c>
      <c r="AK847" s="162">
        <v>100</v>
      </c>
      <c r="AL847" s="162">
        <v>400</v>
      </c>
      <c r="AM847" s="162">
        <v>572</v>
      </c>
      <c r="AN847" s="162">
        <v>0.3</v>
      </c>
      <c r="AO847" s="162">
        <v>1.5</v>
      </c>
      <c r="AP847" s="162">
        <v>-47</v>
      </c>
      <c r="AQ847" s="235"/>
      <c r="AR847" s="178">
        <v>13</v>
      </c>
      <c r="AS847" s="185">
        <v>42578</v>
      </c>
      <c r="AT847" s="179">
        <v>65239</v>
      </c>
      <c r="AU847" s="33" t="s">
        <v>131</v>
      </c>
      <c r="AV847" s="153">
        <v>0.78180000000000005</v>
      </c>
      <c r="AW847" s="34" t="s">
        <v>20</v>
      </c>
      <c r="AX847" s="34">
        <v>1.2</v>
      </c>
      <c r="AY847" s="34">
        <v>0.01</v>
      </c>
      <c r="AZ847" s="34">
        <v>0</v>
      </c>
      <c r="BA847" s="34">
        <v>43.5</v>
      </c>
      <c r="BB847" s="34">
        <v>-50.5</v>
      </c>
      <c r="BC847" s="34">
        <v>108</v>
      </c>
      <c r="BD847" s="34">
        <v>30</v>
      </c>
      <c r="BE847" s="155">
        <v>1.2E-2</v>
      </c>
      <c r="BF847" s="34">
        <v>14.1</v>
      </c>
      <c r="BG847" s="34">
        <v>3.4</v>
      </c>
      <c r="BH847" s="34">
        <v>1</v>
      </c>
      <c r="BI847" s="34">
        <v>1</v>
      </c>
      <c r="BJ847" s="34">
        <v>99</v>
      </c>
      <c r="BK847" s="34">
        <v>1</v>
      </c>
      <c r="BL847" s="34">
        <v>1</v>
      </c>
      <c r="BM847" s="34">
        <v>0.2</v>
      </c>
      <c r="BN847" s="34">
        <v>343</v>
      </c>
      <c r="BO847" s="34">
        <v>379</v>
      </c>
      <c r="BP847" s="34">
        <v>423</v>
      </c>
      <c r="BQ847" s="34">
        <v>466</v>
      </c>
      <c r="BR847" s="34">
        <v>0</v>
      </c>
      <c r="BS847" s="34">
        <v>1</v>
      </c>
      <c r="BT847" s="453"/>
      <c r="BU847" s="162">
        <v>0.77500000000000002</v>
      </c>
      <c r="BV847" s="162">
        <v>0.84</v>
      </c>
      <c r="BW847" s="162">
        <v>42.8</v>
      </c>
      <c r="BX847" s="162">
        <v>100</v>
      </c>
      <c r="BY847" s="162">
        <v>400</v>
      </c>
      <c r="BZ847" s="162">
        <v>572</v>
      </c>
      <c r="CA847" s="162">
        <v>0.3</v>
      </c>
      <c r="CB847" s="162">
        <v>1.5</v>
      </c>
      <c r="CC847" s="162">
        <v>-47</v>
      </c>
    </row>
    <row r="848" spans="1:81" x14ac:dyDescent="0.25">
      <c r="A848" s="44">
        <f t="shared" si="79"/>
        <v>2016</v>
      </c>
      <c r="B848" s="44" t="str">
        <f t="shared" si="79"/>
        <v>JULIO</v>
      </c>
      <c r="C848" s="44">
        <v>15</v>
      </c>
      <c r="D848" s="44" t="str">
        <f t="shared" si="78"/>
        <v>JULIO 2016 / 14</v>
      </c>
      <c r="E848" s="178">
        <v>14</v>
      </c>
      <c r="F848" s="185">
        <v>42581</v>
      </c>
      <c r="G848" s="179">
        <v>65320</v>
      </c>
      <c r="H848" s="34" t="s">
        <v>130</v>
      </c>
      <c r="I848" s="153">
        <v>0.78129999999999999</v>
      </c>
      <c r="J848" s="34" t="s">
        <v>20</v>
      </c>
      <c r="K848" s="34">
        <v>0.5</v>
      </c>
      <c r="L848" s="34">
        <v>0</v>
      </c>
      <c r="M848" s="34">
        <v>0</v>
      </c>
      <c r="N848" s="34">
        <v>43.5</v>
      </c>
      <c r="O848" s="34">
        <v>-52</v>
      </c>
      <c r="P848" s="34">
        <v>104</v>
      </c>
      <c r="Q848" s="34">
        <v>30</v>
      </c>
      <c r="R848" s="155">
        <v>0</v>
      </c>
      <c r="S848" s="34">
        <v>12.1</v>
      </c>
      <c r="T848" s="34">
        <v>3.2</v>
      </c>
      <c r="U848" s="34">
        <v>1</v>
      </c>
      <c r="V848" s="34">
        <v>1</v>
      </c>
      <c r="W848" s="34">
        <v>100</v>
      </c>
      <c r="X848" s="34">
        <v>0</v>
      </c>
      <c r="Y848" s="34">
        <v>0</v>
      </c>
      <c r="Z848" s="34">
        <v>0.3</v>
      </c>
      <c r="AA848" s="34">
        <v>336</v>
      </c>
      <c r="AB848" s="34">
        <v>372</v>
      </c>
      <c r="AC848" s="34">
        <v>421</v>
      </c>
      <c r="AD848" s="34">
        <v>483</v>
      </c>
      <c r="AE848" s="34">
        <v>1</v>
      </c>
      <c r="AF848" s="34">
        <v>0</v>
      </c>
      <c r="AG848" s="450"/>
      <c r="AH848" s="162">
        <v>0.77500000000000002</v>
      </c>
      <c r="AI848" s="162">
        <v>0.84</v>
      </c>
      <c r="AJ848" s="162">
        <v>42.8</v>
      </c>
      <c r="AK848" s="162">
        <v>100</v>
      </c>
      <c r="AL848" s="162">
        <v>400</v>
      </c>
      <c r="AM848" s="162">
        <v>572</v>
      </c>
      <c r="AN848" s="162">
        <v>0.3</v>
      </c>
      <c r="AO848" s="162">
        <v>1.5</v>
      </c>
      <c r="AP848" s="162">
        <v>-47</v>
      </c>
      <c r="AQ848" s="235"/>
      <c r="AR848" s="178">
        <v>14</v>
      </c>
      <c r="AS848" s="185">
        <v>42578</v>
      </c>
      <c r="AT848" s="179">
        <v>65238</v>
      </c>
      <c r="AU848" s="34" t="s">
        <v>132</v>
      </c>
      <c r="AV848" s="153">
        <v>0.78</v>
      </c>
      <c r="AW848" s="34" t="s">
        <v>20</v>
      </c>
      <c r="AX848" s="34">
        <v>1.2</v>
      </c>
      <c r="AY848" s="34">
        <v>0.01</v>
      </c>
      <c r="AZ848" s="34">
        <v>0</v>
      </c>
      <c r="BA848" s="34">
        <v>43.5</v>
      </c>
      <c r="BB848" s="34">
        <v>-51.5</v>
      </c>
      <c r="BC848" s="34">
        <v>104</v>
      </c>
      <c r="BD848" s="34">
        <v>30</v>
      </c>
      <c r="BE848" s="155">
        <v>1.2E-2</v>
      </c>
      <c r="BF848" s="34">
        <v>14.1</v>
      </c>
      <c r="BG848" s="34">
        <v>3.4</v>
      </c>
      <c r="BH848" s="34">
        <v>1</v>
      </c>
      <c r="BI848" s="34">
        <v>1</v>
      </c>
      <c r="BJ848" s="34">
        <v>99</v>
      </c>
      <c r="BK848" s="34">
        <v>1</v>
      </c>
      <c r="BL848" s="34">
        <v>1</v>
      </c>
      <c r="BM848" s="34">
        <v>0.2</v>
      </c>
      <c r="BN848" s="34">
        <v>340</v>
      </c>
      <c r="BO848" s="34">
        <v>376</v>
      </c>
      <c r="BP848" s="34">
        <v>414</v>
      </c>
      <c r="BQ848" s="34">
        <v>455</v>
      </c>
      <c r="BR848" s="34">
        <v>0</v>
      </c>
      <c r="BS848" s="34">
        <v>1</v>
      </c>
      <c r="BT848" s="453"/>
      <c r="BU848" s="162">
        <v>0.77500000000000002</v>
      </c>
      <c r="BV848" s="162">
        <v>0.84</v>
      </c>
      <c r="BW848" s="162">
        <v>42.8</v>
      </c>
      <c r="BX848" s="162">
        <v>100</v>
      </c>
      <c r="BY848" s="162">
        <v>400</v>
      </c>
      <c r="BZ848" s="162">
        <v>572</v>
      </c>
      <c r="CA848" s="162">
        <v>0.3</v>
      </c>
      <c r="CB848" s="162">
        <v>1.5</v>
      </c>
      <c r="CC848" s="162">
        <v>-47</v>
      </c>
    </row>
    <row r="849" spans="1:81" x14ac:dyDescent="0.25">
      <c r="A849" s="44">
        <f t="shared" si="79"/>
        <v>2016</v>
      </c>
      <c r="B849" s="44" t="str">
        <f t="shared" si="79"/>
        <v>JULIO</v>
      </c>
      <c r="C849" s="44">
        <v>16</v>
      </c>
      <c r="D849" s="44" t="str">
        <f t="shared" si="78"/>
        <v>JULIO 2016 / 15</v>
      </c>
      <c r="E849" s="152"/>
      <c r="F849" s="189"/>
      <c r="G849" s="152"/>
      <c r="H849" s="152"/>
      <c r="I849" s="152"/>
      <c r="J849" s="152"/>
      <c r="K849" s="152"/>
      <c r="L849" s="152"/>
      <c r="M849" s="152"/>
      <c r="N849" s="152"/>
      <c r="O849" s="152"/>
      <c r="P849" s="152"/>
      <c r="Q849" s="152"/>
      <c r="R849" s="152"/>
      <c r="S849" s="152"/>
      <c r="T849" s="152"/>
      <c r="U849" s="152"/>
      <c r="V849" s="152"/>
      <c r="W849" s="152"/>
      <c r="X849" s="152"/>
      <c r="Y849" s="152"/>
      <c r="Z849" s="152"/>
      <c r="AA849" s="152"/>
      <c r="AB849" s="152"/>
      <c r="AC849" s="152"/>
      <c r="AD849" s="152"/>
      <c r="AE849" s="152"/>
      <c r="AF849" s="152"/>
      <c r="AG849" s="452"/>
      <c r="AH849" s="152"/>
      <c r="AI849" s="152"/>
      <c r="AJ849" s="152"/>
      <c r="AK849" s="152"/>
      <c r="AL849" s="152"/>
      <c r="AM849" s="152"/>
      <c r="AN849" s="152"/>
      <c r="AO849" s="152"/>
      <c r="AP849" s="152"/>
      <c r="AQ849" s="235"/>
      <c r="AR849" s="178">
        <v>15</v>
      </c>
      <c r="AS849" s="185">
        <v>42580</v>
      </c>
      <c r="AT849" s="179">
        <v>65297</v>
      </c>
      <c r="AU849" s="33" t="s">
        <v>132</v>
      </c>
      <c r="AV849" s="153">
        <v>0.78180000000000005</v>
      </c>
      <c r="AW849" s="34" t="s">
        <v>20</v>
      </c>
      <c r="AX849" s="34">
        <v>1.2</v>
      </c>
      <c r="AY849" s="34">
        <v>0.01</v>
      </c>
      <c r="AZ849" s="181">
        <v>0</v>
      </c>
      <c r="BA849" s="34">
        <v>43.5</v>
      </c>
      <c r="BB849" s="34">
        <v>-51</v>
      </c>
      <c r="BC849" s="34">
        <v>108</v>
      </c>
      <c r="BD849" s="34">
        <v>30</v>
      </c>
      <c r="BE849" s="155">
        <v>1.2E-2</v>
      </c>
      <c r="BF849" s="34">
        <v>14.1</v>
      </c>
      <c r="BG849" s="34">
        <v>3.4</v>
      </c>
      <c r="BH849" s="34">
        <v>1</v>
      </c>
      <c r="BI849" s="34">
        <v>1</v>
      </c>
      <c r="BJ849" s="34">
        <v>99</v>
      </c>
      <c r="BK849" s="34">
        <v>1</v>
      </c>
      <c r="BL849" s="34">
        <v>1</v>
      </c>
      <c r="BM849" s="34">
        <v>0.2</v>
      </c>
      <c r="BN849" s="34">
        <v>340</v>
      </c>
      <c r="BO849" s="34">
        <v>376</v>
      </c>
      <c r="BP849" s="34">
        <v>417</v>
      </c>
      <c r="BQ849" s="34">
        <v>459</v>
      </c>
      <c r="BR849" s="34">
        <v>0</v>
      </c>
      <c r="BS849" s="34">
        <v>1</v>
      </c>
      <c r="BT849" s="453"/>
      <c r="BU849" s="162">
        <v>0.77500000000000002</v>
      </c>
      <c r="BV849" s="162">
        <v>0.84</v>
      </c>
      <c r="BW849" s="162">
        <v>42.8</v>
      </c>
      <c r="BX849" s="162">
        <v>100</v>
      </c>
      <c r="BY849" s="162">
        <v>400</v>
      </c>
      <c r="BZ849" s="162">
        <v>572</v>
      </c>
      <c r="CA849" s="162">
        <v>0.3</v>
      </c>
      <c r="CB849" s="162">
        <v>1.5</v>
      </c>
      <c r="CC849" s="162">
        <v>-47</v>
      </c>
    </row>
    <row r="850" spans="1:81" x14ac:dyDescent="0.25">
      <c r="A850" s="44">
        <f t="shared" si="79"/>
        <v>2016</v>
      </c>
      <c r="B850" s="44" t="str">
        <f t="shared" si="79"/>
        <v>JULIO</v>
      </c>
      <c r="C850" s="44">
        <v>17</v>
      </c>
      <c r="D850" s="44" t="str">
        <f t="shared" si="78"/>
        <v>JULIO 2016 / 16</v>
      </c>
      <c r="E850" s="152"/>
      <c r="F850" s="189"/>
      <c r="G850" s="152"/>
      <c r="H850" s="152"/>
      <c r="I850" s="152"/>
      <c r="J850" s="152"/>
      <c r="K850" s="152"/>
      <c r="L850" s="152"/>
      <c r="M850" s="152"/>
      <c r="N850" s="152"/>
      <c r="O850" s="152"/>
      <c r="P850" s="152"/>
      <c r="Q850" s="152"/>
      <c r="R850" s="152"/>
      <c r="S850" s="152"/>
      <c r="T850" s="152"/>
      <c r="U850" s="152"/>
      <c r="V850" s="152"/>
      <c r="W850" s="152"/>
      <c r="X850" s="152"/>
      <c r="Y850" s="152"/>
      <c r="Z850" s="152"/>
      <c r="AA850" s="152"/>
      <c r="AB850" s="152"/>
      <c r="AC850" s="152"/>
      <c r="AD850" s="152"/>
      <c r="AE850" s="152"/>
      <c r="AF850" s="152"/>
      <c r="AG850" s="452"/>
      <c r="AH850" s="152"/>
      <c r="AI850" s="152"/>
      <c r="AJ850" s="152"/>
      <c r="AK850" s="152"/>
      <c r="AL850" s="152"/>
      <c r="AM850" s="152"/>
      <c r="AN850" s="152"/>
      <c r="AO850" s="152"/>
      <c r="AP850" s="152"/>
      <c r="AQ850" s="235"/>
      <c r="AR850" s="178">
        <v>16</v>
      </c>
      <c r="AS850" s="185">
        <v>42581</v>
      </c>
      <c r="AT850" s="179">
        <v>64470</v>
      </c>
      <c r="AU850" s="34" t="s">
        <v>156</v>
      </c>
      <c r="AV850" s="153">
        <v>0.77839999999999998</v>
      </c>
      <c r="AW850" s="34" t="s">
        <v>20</v>
      </c>
      <c r="AX850" s="34">
        <v>1.2</v>
      </c>
      <c r="AY850" s="34">
        <v>0.01</v>
      </c>
      <c r="AZ850" s="34">
        <v>0</v>
      </c>
      <c r="BA850" s="34">
        <v>43.5</v>
      </c>
      <c r="BB850" s="34">
        <v>-53.5</v>
      </c>
      <c r="BC850" s="34">
        <v>107</v>
      </c>
      <c r="BD850" s="34">
        <v>30</v>
      </c>
      <c r="BE850" s="155">
        <v>1.2E-2</v>
      </c>
      <c r="BF850" s="34">
        <v>14.1</v>
      </c>
      <c r="BG850" s="34">
        <v>3.1</v>
      </c>
      <c r="BH850" s="34">
        <v>2</v>
      </c>
      <c r="BI850" s="34">
        <v>1</v>
      </c>
      <c r="BJ850" s="34">
        <v>99</v>
      </c>
      <c r="BK850" s="34">
        <v>1</v>
      </c>
      <c r="BL850" s="34">
        <v>1</v>
      </c>
      <c r="BM850" s="34">
        <v>0.1</v>
      </c>
      <c r="BN850" s="34">
        <v>338</v>
      </c>
      <c r="BO850" s="34">
        <v>369</v>
      </c>
      <c r="BP850" s="34">
        <v>416</v>
      </c>
      <c r="BQ850" s="34">
        <v>446</v>
      </c>
      <c r="BR850" s="34">
        <v>0</v>
      </c>
      <c r="BS850" s="34">
        <v>1</v>
      </c>
      <c r="BT850" s="453"/>
      <c r="BU850" s="162">
        <v>0.77500000000000002</v>
      </c>
      <c r="BV850" s="162">
        <v>0.84</v>
      </c>
      <c r="BW850" s="162">
        <v>42.8</v>
      </c>
      <c r="BX850" s="162">
        <v>100</v>
      </c>
      <c r="BY850" s="162">
        <v>400</v>
      </c>
      <c r="BZ850" s="162">
        <v>572</v>
      </c>
      <c r="CA850" s="162">
        <v>0.3</v>
      </c>
      <c r="CB850" s="162">
        <v>1.5</v>
      </c>
      <c r="CC850" s="162">
        <v>-47</v>
      </c>
    </row>
    <row r="851" spans="1:81" x14ac:dyDescent="0.25">
      <c r="A851" s="44">
        <f t="shared" si="79"/>
        <v>2016</v>
      </c>
      <c r="B851" s="44" t="str">
        <f t="shared" si="79"/>
        <v>JULIO</v>
      </c>
      <c r="C851" s="44">
        <v>18</v>
      </c>
      <c r="D851" s="44" t="str">
        <f t="shared" si="78"/>
        <v>JULIO 2016 / 17</v>
      </c>
    </row>
    <row r="852" spans="1:81" x14ac:dyDescent="0.25">
      <c r="A852" s="44">
        <f t="shared" si="79"/>
        <v>2016</v>
      </c>
      <c r="B852" s="44" t="str">
        <f t="shared" si="79"/>
        <v>JULIO</v>
      </c>
      <c r="C852" s="44">
        <v>19</v>
      </c>
      <c r="D852" s="44" t="str">
        <f t="shared" si="78"/>
        <v>JULIO 2016 / 18</v>
      </c>
    </row>
    <row r="853" spans="1:81" x14ac:dyDescent="0.25">
      <c r="A853" s="44">
        <f t="shared" si="79"/>
        <v>2016</v>
      </c>
      <c r="B853" s="44" t="str">
        <f t="shared" si="79"/>
        <v>JULIO</v>
      </c>
      <c r="C853" s="44">
        <v>20</v>
      </c>
      <c r="D853" s="44" t="str">
        <f t="shared" si="78"/>
        <v>JULIO 2016 / 19</v>
      </c>
    </row>
    <row r="854" spans="1:81" x14ac:dyDescent="0.25">
      <c r="A854" s="44">
        <f t="shared" si="79"/>
        <v>2016</v>
      </c>
      <c r="B854" s="44" t="str">
        <f t="shared" si="79"/>
        <v>JULIO</v>
      </c>
      <c r="C854" s="44">
        <v>21</v>
      </c>
      <c r="D854" s="44" t="str">
        <f t="shared" si="78"/>
        <v>JULIO 2016 / 20</v>
      </c>
    </row>
    <row r="855" spans="1:81" x14ac:dyDescent="0.25">
      <c r="A855" s="44">
        <f t="shared" si="79"/>
        <v>2016</v>
      </c>
      <c r="B855" s="44" t="str">
        <f t="shared" si="79"/>
        <v>JULIO</v>
      </c>
      <c r="C855" s="44">
        <v>22</v>
      </c>
      <c r="D855" s="44" t="str">
        <f t="shared" si="78"/>
        <v>JULIO 2016 / 21</v>
      </c>
    </row>
    <row r="856" spans="1:81" x14ac:dyDescent="0.25">
      <c r="A856" s="44">
        <f t="shared" si="79"/>
        <v>2016</v>
      </c>
      <c r="B856" s="44" t="str">
        <f t="shared" si="79"/>
        <v>JULIO</v>
      </c>
      <c r="C856" s="44">
        <v>23</v>
      </c>
      <c r="D856" s="44" t="str">
        <f t="shared" si="78"/>
        <v>JULIO 2016 / 22</v>
      </c>
    </row>
    <row r="857" spans="1:81" x14ac:dyDescent="0.25">
      <c r="A857" s="44">
        <f t="shared" si="79"/>
        <v>2016</v>
      </c>
      <c r="B857" s="44" t="str">
        <f t="shared" si="79"/>
        <v>JULIO</v>
      </c>
      <c r="C857" s="44">
        <v>24</v>
      </c>
      <c r="D857" s="44" t="str">
        <f t="shared" si="78"/>
        <v>JULIO 2016 / 23</v>
      </c>
    </row>
    <row r="858" spans="1:81" x14ac:dyDescent="0.25">
      <c r="A858" s="44">
        <f t="shared" si="79"/>
        <v>2016</v>
      </c>
      <c r="B858" s="44" t="str">
        <f t="shared" si="79"/>
        <v>JULIO</v>
      </c>
      <c r="C858" s="44">
        <v>25</v>
      </c>
      <c r="D858" s="44" t="str">
        <f t="shared" si="78"/>
        <v>JULIO 2016 / 24</v>
      </c>
    </row>
    <row r="859" spans="1:81" x14ac:dyDescent="0.25">
      <c r="A859" s="44">
        <f t="shared" si="79"/>
        <v>2016</v>
      </c>
      <c r="B859" s="44" t="str">
        <f t="shared" si="79"/>
        <v>JULIO</v>
      </c>
      <c r="C859" s="44">
        <v>26</v>
      </c>
      <c r="D859" s="44" t="str">
        <f t="shared" si="78"/>
        <v>JULIO 2016 / 25</v>
      </c>
    </row>
    <row r="860" spans="1:81" x14ac:dyDescent="0.25">
      <c r="A860" s="44">
        <f t="shared" si="79"/>
        <v>2016</v>
      </c>
      <c r="B860" s="44" t="str">
        <f t="shared" si="79"/>
        <v>JULIO</v>
      </c>
      <c r="C860" s="44">
        <v>27</v>
      </c>
      <c r="D860" s="44" t="str">
        <f t="shared" si="78"/>
        <v>JULIO 2016 / 26</v>
      </c>
    </row>
    <row r="861" spans="1:81" x14ac:dyDescent="0.25">
      <c r="A861" s="44">
        <f t="shared" si="79"/>
        <v>2016</v>
      </c>
      <c r="B861" s="44" t="str">
        <f t="shared" si="79"/>
        <v>JULIO</v>
      </c>
      <c r="C861" s="44">
        <v>28</v>
      </c>
      <c r="D861" s="44" t="str">
        <f t="shared" si="78"/>
        <v>JULIO 2016 / 27</v>
      </c>
    </row>
    <row r="862" spans="1:81" x14ac:dyDescent="0.25">
      <c r="A862" s="44">
        <f t="shared" si="79"/>
        <v>2016</v>
      </c>
      <c r="B862" s="44" t="str">
        <f t="shared" si="79"/>
        <v>JULIO</v>
      </c>
      <c r="C862" s="44">
        <v>29</v>
      </c>
      <c r="D862" s="44" t="str">
        <f t="shared" si="78"/>
        <v>JULIO 2016 / 28</v>
      </c>
    </row>
    <row r="863" spans="1:81" x14ac:dyDescent="0.25">
      <c r="A863" s="44">
        <f t="shared" si="79"/>
        <v>2016</v>
      </c>
      <c r="B863" s="44" t="str">
        <f t="shared" si="79"/>
        <v>JULIO</v>
      </c>
      <c r="C863" s="44">
        <v>30</v>
      </c>
      <c r="D863" s="44" t="str">
        <f t="shared" si="78"/>
        <v>JULIO 2016 / 29</v>
      </c>
    </row>
    <row r="864" spans="1:81" x14ac:dyDescent="0.25">
      <c r="A864" s="44">
        <f t="shared" si="79"/>
        <v>2016</v>
      </c>
      <c r="B864" s="44" t="str">
        <f t="shared" si="79"/>
        <v>JULIO</v>
      </c>
      <c r="C864" s="44">
        <v>31</v>
      </c>
      <c r="D864" s="44" t="str">
        <f t="shared" si="78"/>
        <v>JULIO 2016 / 30</v>
      </c>
    </row>
    <row r="865" spans="1:81" s="206" customFormat="1" x14ac:dyDescent="0.25">
      <c r="D865" s="44" t="str">
        <f t="shared" si="78"/>
        <v>JULIO 2016 / 31</v>
      </c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55"/>
      <c r="AB865" s="44"/>
      <c r="AC865" s="44"/>
      <c r="AD865" s="44"/>
      <c r="AE865" s="44"/>
      <c r="AF865" s="44"/>
      <c r="AG865" s="417"/>
      <c r="AH865" s="44"/>
      <c r="AI865" s="44"/>
      <c r="AJ865" s="44"/>
      <c r="AK865" s="44"/>
      <c r="AL865" s="44"/>
      <c r="AM865" s="44"/>
      <c r="AN865" s="44"/>
      <c r="AO865" s="44"/>
      <c r="AP865" s="44"/>
      <c r="AQ865" s="207"/>
      <c r="AR865" s="44"/>
      <c r="AS865" s="44"/>
      <c r="AT865" s="44"/>
      <c r="AU865" s="44"/>
      <c r="AV865" s="44"/>
      <c r="AW865" s="44"/>
      <c r="AX865" s="55"/>
      <c r="AY865" s="44"/>
      <c r="AZ865" s="44"/>
      <c r="BA865" s="44"/>
      <c r="BB865" s="44"/>
      <c r="BC865" s="44"/>
      <c r="BD865" s="44"/>
      <c r="BE865" s="44"/>
      <c r="BF865" s="44"/>
      <c r="BG865" s="44"/>
      <c r="BH865" s="44"/>
      <c r="BI865" s="44"/>
      <c r="BJ865" s="44"/>
      <c r="BK865" s="44"/>
      <c r="BL865" s="44"/>
      <c r="BM865" s="44"/>
      <c r="BN865" s="44"/>
      <c r="BO865" s="44"/>
      <c r="BP865" s="44"/>
      <c r="BQ865" s="44"/>
      <c r="BR865" s="44"/>
      <c r="BS865" s="44"/>
      <c r="BT865" s="411"/>
      <c r="BU865" s="44"/>
      <c r="BV865" s="55"/>
      <c r="BW865" s="44"/>
      <c r="BX865" s="44"/>
      <c r="BY865" s="44"/>
      <c r="BZ865" s="44"/>
      <c r="CA865" s="44"/>
      <c r="CB865" s="44"/>
      <c r="CC865" s="44"/>
    </row>
    <row r="866" spans="1:81" ht="15.75" x14ac:dyDescent="0.25">
      <c r="A866" s="44">
        <v>2016</v>
      </c>
      <c r="B866" s="44" t="s">
        <v>234</v>
      </c>
      <c r="C866" s="44">
        <v>1</v>
      </c>
      <c r="D866" s="208" t="s">
        <v>228</v>
      </c>
      <c r="E866" s="209">
        <f>IFERROR(AVERAGE(E835:E865),"")</f>
        <v>7.5</v>
      </c>
      <c r="F866" s="209">
        <f>IFERROR(AVERAGE(F835:F865),"")</f>
        <v>42566.785714285717</v>
      </c>
      <c r="G866" s="209">
        <f>IFERROR(AVERAGE(G835:G865),"")</f>
        <v>64990.714285714283</v>
      </c>
      <c r="H866" s="209" t="str">
        <f>IFERROR(AVERAGE(H835:H865),"")</f>
        <v/>
      </c>
      <c r="I866" s="209">
        <f>IFERROR(AVERAGE(I835:I865),"")</f>
        <v>0.78030714285714287</v>
      </c>
      <c r="J866" s="209" t="str">
        <f t="shared" ref="J866:BU866" si="80">IFERROR(AVERAGE(J835:J865),"")</f>
        <v/>
      </c>
      <c r="K866" s="209">
        <f t="shared" si="80"/>
        <v>0.5</v>
      </c>
      <c r="L866" s="209">
        <f t="shared" si="80"/>
        <v>0</v>
      </c>
      <c r="M866" s="209">
        <f t="shared" si="80"/>
        <v>0</v>
      </c>
      <c r="N866" s="209">
        <f t="shared" si="80"/>
        <v>43.5</v>
      </c>
      <c r="O866" s="209">
        <f t="shared" si="80"/>
        <v>-53.092857142857142</v>
      </c>
      <c r="P866" s="209">
        <f t="shared" si="80"/>
        <v>103.5</v>
      </c>
      <c r="Q866" s="209">
        <f t="shared" si="80"/>
        <v>30</v>
      </c>
      <c r="R866" s="209">
        <f t="shared" si="80"/>
        <v>0</v>
      </c>
      <c r="S866" s="209">
        <f t="shared" si="80"/>
        <v>12.099999999999996</v>
      </c>
      <c r="T866" s="209">
        <f t="shared" si="80"/>
        <v>3.1385714285714288</v>
      </c>
      <c r="U866" s="209">
        <f t="shared" si="80"/>
        <v>1</v>
      </c>
      <c r="V866" s="209">
        <f t="shared" si="80"/>
        <v>1</v>
      </c>
      <c r="W866" s="209">
        <f t="shared" si="80"/>
        <v>100</v>
      </c>
      <c r="X866" s="209">
        <f t="shared" si="80"/>
        <v>0</v>
      </c>
      <c r="Y866" s="209">
        <f t="shared" si="80"/>
        <v>0</v>
      </c>
      <c r="Z866" s="209">
        <f t="shared" si="80"/>
        <v>0.30714285714285705</v>
      </c>
      <c r="AA866" s="209">
        <f t="shared" si="80"/>
        <v>333.85714285714283</v>
      </c>
      <c r="AB866" s="209">
        <f t="shared" si="80"/>
        <v>369.14285714285717</v>
      </c>
      <c r="AC866" s="209">
        <f t="shared" si="80"/>
        <v>418</v>
      </c>
      <c r="AD866" s="209">
        <f t="shared" si="80"/>
        <v>480.92857142857144</v>
      </c>
      <c r="AE866" s="209">
        <f t="shared" si="80"/>
        <v>1.2857142857142858</v>
      </c>
      <c r="AF866" s="209">
        <f t="shared" si="80"/>
        <v>0</v>
      </c>
      <c r="AG866" s="418" t="str">
        <f t="shared" si="80"/>
        <v/>
      </c>
      <c r="AH866" s="209">
        <f t="shared" si="80"/>
        <v>0.77500000000000024</v>
      </c>
      <c r="AI866" s="209">
        <f t="shared" si="80"/>
        <v>0.84</v>
      </c>
      <c r="AJ866" s="209">
        <f t="shared" si="80"/>
        <v>42.8</v>
      </c>
      <c r="AK866" s="209">
        <f t="shared" si="80"/>
        <v>100</v>
      </c>
      <c r="AL866" s="209">
        <f t="shared" si="80"/>
        <v>400</v>
      </c>
      <c r="AM866" s="209">
        <f t="shared" si="80"/>
        <v>572</v>
      </c>
      <c r="AN866" s="209">
        <f t="shared" si="80"/>
        <v>0.29999999999999993</v>
      </c>
      <c r="AO866" s="209">
        <f t="shared" si="80"/>
        <v>1.5</v>
      </c>
      <c r="AP866" s="209">
        <f t="shared" si="80"/>
        <v>-47</v>
      </c>
      <c r="AQ866" s="209" t="str">
        <f t="shared" si="80"/>
        <v/>
      </c>
      <c r="AR866" s="209">
        <f t="shared" si="80"/>
        <v>8.5</v>
      </c>
      <c r="AS866" s="209">
        <f t="shared" si="80"/>
        <v>42568.375</v>
      </c>
      <c r="AT866" s="209">
        <f t="shared" si="80"/>
        <v>64966.1875</v>
      </c>
      <c r="AU866" s="209" t="str">
        <f t="shared" si="80"/>
        <v/>
      </c>
      <c r="AV866" s="209">
        <f t="shared" si="80"/>
        <v>0.77959374999999997</v>
      </c>
      <c r="AW866" s="209" t="str">
        <f t="shared" si="80"/>
        <v/>
      </c>
      <c r="AX866" s="210">
        <f t="shared" si="80"/>
        <v>1.1999999999999997</v>
      </c>
      <c r="AY866" s="209">
        <f t="shared" si="80"/>
        <v>0.01</v>
      </c>
      <c r="AZ866" s="209">
        <f t="shared" si="80"/>
        <v>0</v>
      </c>
      <c r="BA866" s="209">
        <f t="shared" si="80"/>
        <v>43.5</v>
      </c>
      <c r="BB866" s="209">
        <f t="shared" si="80"/>
        <v>-52.25</v>
      </c>
      <c r="BC866" s="209">
        <f t="shared" si="80"/>
        <v>106.8125</v>
      </c>
      <c r="BD866" s="209">
        <f t="shared" si="80"/>
        <v>30.125</v>
      </c>
      <c r="BE866" s="209">
        <f t="shared" si="80"/>
        <v>1.2000000000000002E-2</v>
      </c>
      <c r="BF866" s="209">
        <f t="shared" si="80"/>
        <v>14.099999999999996</v>
      </c>
      <c r="BG866" s="209">
        <f t="shared" si="80"/>
        <v>3.2562499999999996</v>
      </c>
      <c r="BH866" s="209">
        <f t="shared" si="80"/>
        <v>1.5</v>
      </c>
      <c r="BI866" s="209">
        <f t="shared" si="80"/>
        <v>1</v>
      </c>
      <c r="BJ866" s="209">
        <f t="shared" si="80"/>
        <v>99</v>
      </c>
      <c r="BK866" s="209">
        <f t="shared" si="80"/>
        <v>1</v>
      </c>
      <c r="BL866" s="209">
        <f t="shared" si="80"/>
        <v>1</v>
      </c>
      <c r="BM866" s="209">
        <f t="shared" si="80"/>
        <v>0.17500000000000004</v>
      </c>
      <c r="BN866" s="209">
        <f t="shared" si="80"/>
        <v>339.375</v>
      </c>
      <c r="BO866" s="209">
        <f t="shared" si="80"/>
        <v>372.8125</v>
      </c>
      <c r="BP866" s="209">
        <f t="shared" si="80"/>
        <v>413.375</v>
      </c>
      <c r="BQ866" s="209">
        <f t="shared" si="80"/>
        <v>452.75</v>
      </c>
      <c r="BR866" s="209">
        <f t="shared" si="80"/>
        <v>0</v>
      </c>
      <c r="BS866" s="209">
        <f t="shared" si="80"/>
        <v>1</v>
      </c>
      <c r="BT866" s="412" t="str">
        <f t="shared" si="80"/>
        <v/>
      </c>
      <c r="BU866" s="209">
        <f t="shared" si="80"/>
        <v>0.77500000000000024</v>
      </c>
      <c r="BV866" s="210">
        <f>IFERROR(AVERAGE(BV835:BV865),"")</f>
        <v>0.84</v>
      </c>
      <c r="BW866" s="206"/>
      <c r="BX866" s="206"/>
      <c r="BY866" s="206"/>
      <c r="BZ866" s="206"/>
      <c r="CA866" s="206"/>
      <c r="CB866" s="206"/>
      <c r="CC866" s="206"/>
    </row>
    <row r="867" spans="1:81" x14ac:dyDescent="0.25">
      <c r="A867" s="44">
        <f>A866</f>
        <v>2016</v>
      </c>
      <c r="B867" s="44" t="str">
        <f>B866</f>
        <v>AGOSTO</v>
      </c>
      <c r="C867" s="44">
        <v>2</v>
      </c>
      <c r="D867" s="44" t="str">
        <f t="shared" ref="D867:D897" si="81">B866&amp;" "&amp;A866&amp;" / "&amp;C866</f>
        <v>AGOSTO 2016 / 1</v>
      </c>
      <c r="E867" s="265">
        <v>1</v>
      </c>
      <c r="F867" s="399">
        <v>42585</v>
      </c>
      <c r="G867" s="267">
        <v>890000065550</v>
      </c>
      <c r="H867" s="268" t="s">
        <v>131</v>
      </c>
      <c r="I867" s="48">
        <v>0.78</v>
      </c>
      <c r="J867" s="47" t="s">
        <v>20</v>
      </c>
      <c r="K867" s="47">
        <v>0.5</v>
      </c>
      <c r="L867" s="47">
        <v>0</v>
      </c>
      <c r="M867" s="47">
        <v>0</v>
      </c>
      <c r="N867" s="47">
        <v>43.5</v>
      </c>
      <c r="O867" s="47">
        <v>-52</v>
      </c>
      <c r="P867" s="47">
        <v>103</v>
      </c>
      <c r="Q867" s="47">
        <v>30</v>
      </c>
      <c r="R867" s="402">
        <v>0</v>
      </c>
      <c r="S867" s="47">
        <v>12.1</v>
      </c>
      <c r="T867" s="47">
        <v>3.2</v>
      </c>
      <c r="U867" s="47">
        <v>1</v>
      </c>
      <c r="V867" s="47">
        <v>1</v>
      </c>
      <c r="W867" s="47">
        <v>100</v>
      </c>
      <c r="X867" s="47">
        <v>0</v>
      </c>
      <c r="Y867" s="47">
        <v>0</v>
      </c>
      <c r="Z867" s="47">
        <v>0.3</v>
      </c>
      <c r="AA867" s="47">
        <v>334</v>
      </c>
      <c r="AB867" s="47">
        <v>370</v>
      </c>
      <c r="AC867" s="47">
        <v>420</v>
      </c>
      <c r="AD867" s="47">
        <v>479</v>
      </c>
      <c r="AE867" s="47">
        <v>1</v>
      </c>
      <c r="AF867" s="47">
        <v>0</v>
      </c>
      <c r="AG867" s="432"/>
      <c r="AH867" s="53">
        <v>0.77500000000000002</v>
      </c>
      <c r="AI867" s="53">
        <v>0.84</v>
      </c>
      <c r="AJ867" s="53">
        <v>42.8</v>
      </c>
      <c r="AK867" s="53">
        <v>100</v>
      </c>
      <c r="AL867" s="53">
        <v>400</v>
      </c>
      <c r="AM867" s="53">
        <v>572</v>
      </c>
      <c r="AN867" s="53">
        <v>0.3</v>
      </c>
      <c r="AO867" s="53">
        <v>1.5</v>
      </c>
      <c r="AP867" s="53">
        <v>-47</v>
      </c>
      <c r="AR867" s="265">
        <v>1</v>
      </c>
      <c r="AS867" s="399">
        <v>42583</v>
      </c>
      <c r="AT867" s="267">
        <v>890000065510</v>
      </c>
      <c r="AU867" s="268" t="s">
        <v>135</v>
      </c>
      <c r="AV867" s="48">
        <v>0.78220000000000001</v>
      </c>
      <c r="AW867" s="47" t="s">
        <v>20</v>
      </c>
      <c r="AX867" s="47">
        <v>1.2</v>
      </c>
      <c r="AY867" s="47">
        <v>0.01</v>
      </c>
      <c r="AZ867" s="47">
        <v>0</v>
      </c>
      <c r="BA867" s="47">
        <v>43.5</v>
      </c>
      <c r="BB867" s="47">
        <v>-50.5</v>
      </c>
      <c r="BC867" s="47">
        <v>106</v>
      </c>
      <c r="BD867" s="47">
        <v>30</v>
      </c>
      <c r="BE867" s="402">
        <v>1.2E-2</v>
      </c>
      <c r="BF867" s="47">
        <v>14</v>
      </c>
      <c r="BG867" s="47">
        <v>3.5</v>
      </c>
      <c r="BH867" s="47">
        <v>1</v>
      </c>
      <c r="BI867" s="47">
        <v>1</v>
      </c>
      <c r="BJ867" s="47">
        <v>99</v>
      </c>
      <c r="BK867" s="47">
        <v>1</v>
      </c>
      <c r="BL867" s="47">
        <v>1</v>
      </c>
      <c r="BM867" s="47">
        <v>0.1</v>
      </c>
      <c r="BN867" s="47">
        <v>336</v>
      </c>
      <c r="BO867" s="53">
        <v>378</v>
      </c>
      <c r="BP867" s="47">
        <v>419</v>
      </c>
      <c r="BQ867" s="47">
        <v>464</v>
      </c>
      <c r="BR867" s="47">
        <v>0</v>
      </c>
      <c r="BS867" s="47">
        <v>1</v>
      </c>
      <c r="BT867" s="260"/>
      <c r="BU867" s="53">
        <v>0.77500000000000002</v>
      </c>
      <c r="BV867" s="53">
        <v>0.84</v>
      </c>
      <c r="BW867" s="53">
        <v>42.8</v>
      </c>
      <c r="BX867" s="53">
        <v>100</v>
      </c>
      <c r="BY867" s="53">
        <v>400</v>
      </c>
      <c r="BZ867" s="53">
        <v>572</v>
      </c>
      <c r="CA867" s="53">
        <v>0.3</v>
      </c>
      <c r="CB867" s="53">
        <v>1.5</v>
      </c>
      <c r="CC867" s="53">
        <v>-47</v>
      </c>
    </row>
    <row r="868" spans="1:81" x14ac:dyDescent="0.25">
      <c r="A868" s="44">
        <f t="shared" ref="A868:B896" si="82">A867</f>
        <v>2016</v>
      </c>
      <c r="B868" s="44" t="str">
        <f t="shared" si="82"/>
        <v>AGOSTO</v>
      </c>
      <c r="C868" s="44">
        <v>3</v>
      </c>
      <c r="D868" s="44" t="str">
        <f t="shared" si="81"/>
        <v>AGOSTO 2016 / 2</v>
      </c>
      <c r="E868" s="265">
        <v>2</v>
      </c>
      <c r="F868" s="399">
        <v>42586</v>
      </c>
      <c r="G868" s="267">
        <v>65613</v>
      </c>
      <c r="H868" s="47" t="s">
        <v>130</v>
      </c>
      <c r="I868" s="48">
        <v>0.78</v>
      </c>
      <c r="J868" s="47" t="s">
        <v>20</v>
      </c>
      <c r="K868" s="47">
        <v>0.5</v>
      </c>
      <c r="L868" s="47">
        <v>0</v>
      </c>
      <c r="M868" s="47">
        <v>0</v>
      </c>
      <c r="N868" s="47">
        <v>43.5</v>
      </c>
      <c r="O868" s="47">
        <v>-52</v>
      </c>
      <c r="P868" s="47">
        <v>103</v>
      </c>
      <c r="Q868" s="47">
        <v>30</v>
      </c>
      <c r="R868" s="402">
        <v>0</v>
      </c>
      <c r="S868" s="47">
        <v>12.1</v>
      </c>
      <c r="T868" s="47">
        <v>3.2</v>
      </c>
      <c r="U868" s="47">
        <v>1</v>
      </c>
      <c r="V868" s="47">
        <v>1</v>
      </c>
      <c r="W868" s="47">
        <v>100</v>
      </c>
      <c r="X868" s="47">
        <v>0</v>
      </c>
      <c r="Y868" s="47">
        <v>0</v>
      </c>
      <c r="Z868" s="47">
        <v>0.3</v>
      </c>
      <c r="AA868" s="47">
        <v>332</v>
      </c>
      <c r="AB868" s="47">
        <v>368</v>
      </c>
      <c r="AC868" s="47">
        <v>420</v>
      </c>
      <c r="AD868" s="47">
        <v>478</v>
      </c>
      <c r="AE868" s="47">
        <v>1</v>
      </c>
      <c r="AF868" s="47">
        <v>0</v>
      </c>
      <c r="AG868" s="432"/>
      <c r="AH868" s="53">
        <v>0.77500000000000002</v>
      </c>
      <c r="AI868" s="53">
        <v>0.84</v>
      </c>
      <c r="AJ868" s="53">
        <v>42.8</v>
      </c>
      <c r="AK868" s="53">
        <v>100</v>
      </c>
      <c r="AL868" s="53">
        <v>400</v>
      </c>
      <c r="AM868" s="53">
        <v>572</v>
      </c>
      <c r="AN868" s="53">
        <v>0.3</v>
      </c>
      <c r="AO868" s="53">
        <v>1.5</v>
      </c>
      <c r="AP868" s="53">
        <v>-47</v>
      </c>
      <c r="AR868" s="265">
        <v>2</v>
      </c>
      <c r="AS868" s="399">
        <v>42584</v>
      </c>
      <c r="AT868" s="267">
        <v>65538</v>
      </c>
      <c r="AU868" s="47" t="s">
        <v>136</v>
      </c>
      <c r="AV868" s="48">
        <v>0.78220000000000001</v>
      </c>
      <c r="AW868" s="47" t="s">
        <v>20</v>
      </c>
      <c r="AX868" s="47">
        <v>1.2</v>
      </c>
      <c r="AY868" s="47">
        <v>0.01</v>
      </c>
      <c r="AZ868" s="47">
        <v>0</v>
      </c>
      <c r="BA868" s="47">
        <v>43.5</v>
      </c>
      <c r="BB868" s="47">
        <v>-50.5</v>
      </c>
      <c r="BC868" s="47">
        <v>106</v>
      </c>
      <c r="BD868" s="47">
        <v>30</v>
      </c>
      <c r="BE868" s="402">
        <v>1.2E-2</v>
      </c>
      <c r="BF868" s="47">
        <v>14</v>
      </c>
      <c r="BG868" s="47">
        <v>3.5</v>
      </c>
      <c r="BH868" s="47">
        <v>1</v>
      </c>
      <c r="BI868" s="47">
        <v>1</v>
      </c>
      <c r="BJ868" s="47">
        <v>99</v>
      </c>
      <c r="BK868" s="47">
        <v>1</v>
      </c>
      <c r="BL868" s="47">
        <v>1</v>
      </c>
      <c r="BM868" s="47">
        <v>0.2</v>
      </c>
      <c r="BN868" s="47">
        <v>336</v>
      </c>
      <c r="BO868" s="53">
        <v>379</v>
      </c>
      <c r="BP868" s="47">
        <v>421</v>
      </c>
      <c r="BQ868" s="47">
        <v>464</v>
      </c>
      <c r="BR868" s="47">
        <v>0</v>
      </c>
      <c r="BS868" s="47">
        <v>1</v>
      </c>
      <c r="BT868" s="260"/>
      <c r="BU868" s="53">
        <v>0.77500000000000002</v>
      </c>
      <c r="BV868" s="53">
        <v>0.84</v>
      </c>
      <c r="BW868" s="53">
        <v>42.8</v>
      </c>
      <c r="BX868" s="53">
        <v>100</v>
      </c>
      <c r="BY868" s="53">
        <v>400</v>
      </c>
      <c r="BZ868" s="53">
        <v>572</v>
      </c>
      <c r="CA868" s="53">
        <v>0.3</v>
      </c>
      <c r="CB868" s="53">
        <v>1.5</v>
      </c>
      <c r="CC868" s="53">
        <v>-47</v>
      </c>
    </row>
    <row r="869" spans="1:81" x14ac:dyDescent="0.25">
      <c r="A869" s="44">
        <f t="shared" si="82"/>
        <v>2016</v>
      </c>
      <c r="B869" s="44" t="str">
        <f t="shared" si="82"/>
        <v>AGOSTO</v>
      </c>
      <c r="C869" s="44">
        <v>4</v>
      </c>
      <c r="D869" s="44" t="str">
        <f t="shared" si="81"/>
        <v>AGOSTO 2016 / 3</v>
      </c>
      <c r="E869" s="265">
        <v>3</v>
      </c>
      <c r="F869" s="399">
        <v>42589</v>
      </c>
      <c r="G869" s="267">
        <v>65668</v>
      </c>
      <c r="H869" s="268" t="s">
        <v>132</v>
      </c>
      <c r="I869" s="48">
        <v>0.77880000000000005</v>
      </c>
      <c r="J869" s="47" t="s">
        <v>20</v>
      </c>
      <c r="K869" s="47">
        <v>0.5</v>
      </c>
      <c r="L869" s="47">
        <v>0</v>
      </c>
      <c r="M869" s="47">
        <v>0</v>
      </c>
      <c r="N869" s="47">
        <v>43.5</v>
      </c>
      <c r="O869" s="47">
        <v>-56</v>
      </c>
      <c r="P869" s="47">
        <v>104</v>
      </c>
      <c r="Q869" s="47">
        <v>29.9</v>
      </c>
      <c r="R869" s="402">
        <v>0</v>
      </c>
      <c r="S869" s="47">
        <v>12.1</v>
      </c>
      <c r="T869" s="47">
        <v>3</v>
      </c>
      <c r="U869" s="47">
        <v>1</v>
      </c>
      <c r="V869" s="47">
        <v>1</v>
      </c>
      <c r="W869" s="47">
        <v>100</v>
      </c>
      <c r="X869" s="47">
        <v>0</v>
      </c>
      <c r="Y869" s="47">
        <v>0</v>
      </c>
      <c r="Z869" s="47">
        <v>0.3</v>
      </c>
      <c r="AA869" s="47">
        <v>329</v>
      </c>
      <c r="AB869" s="47">
        <v>365</v>
      </c>
      <c r="AC869" s="47">
        <v>416</v>
      </c>
      <c r="AD869" s="47">
        <v>472</v>
      </c>
      <c r="AE869" s="47">
        <v>1.5</v>
      </c>
      <c r="AF869" s="47">
        <v>0</v>
      </c>
      <c r="AG869" s="432"/>
      <c r="AH869" s="53">
        <v>0.77500000000000002</v>
      </c>
      <c r="AI869" s="53">
        <v>0.84</v>
      </c>
      <c r="AJ869" s="53">
        <v>42.8</v>
      </c>
      <c r="AK869" s="53">
        <v>100</v>
      </c>
      <c r="AL869" s="53">
        <v>400</v>
      </c>
      <c r="AM869" s="53">
        <v>572</v>
      </c>
      <c r="AN869" s="53">
        <v>0.3</v>
      </c>
      <c r="AO869" s="53">
        <v>1.5</v>
      </c>
      <c r="AP869" s="53">
        <v>-47</v>
      </c>
      <c r="AR869" s="265">
        <v>3</v>
      </c>
      <c r="AS869" s="399">
        <v>42587</v>
      </c>
      <c r="AT869" s="267">
        <v>65334</v>
      </c>
      <c r="AU869" s="268" t="s">
        <v>131</v>
      </c>
      <c r="AV869" s="48">
        <v>0.78049999999999997</v>
      </c>
      <c r="AW869" s="47" t="s">
        <v>20</v>
      </c>
      <c r="AX869" s="47">
        <v>1.2</v>
      </c>
      <c r="AY869" s="47">
        <v>0.01</v>
      </c>
      <c r="AZ869" s="47">
        <v>0</v>
      </c>
      <c r="BA869" s="47">
        <v>43.5</v>
      </c>
      <c r="BB869" s="47">
        <v>-50.5</v>
      </c>
      <c r="BC869" s="47">
        <v>104</v>
      </c>
      <c r="BD869" s="47">
        <v>30</v>
      </c>
      <c r="BE869" s="402">
        <v>1.2E-2</v>
      </c>
      <c r="BF869" s="47">
        <v>14</v>
      </c>
      <c r="BG869" s="47">
        <v>3.2</v>
      </c>
      <c r="BH869" s="47">
        <v>1</v>
      </c>
      <c r="BI869" s="47">
        <v>1</v>
      </c>
      <c r="BJ869" s="47">
        <v>99</v>
      </c>
      <c r="BK869" s="47">
        <v>1</v>
      </c>
      <c r="BL869" s="47">
        <v>1</v>
      </c>
      <c r="BM869" s="47">
        <v>0.2</v>
      </c>
      <c r="BN869" s="47">
        <v>340</v>
      </c>
      <c r="BO869" s="53">
        <v>374</v>
      </c>
      <c r="BP869" s="47">
        <v>415</v>
      </c>
      <c r="BQ869" s="47">
        <v>457</v>
      </c>
      <c r="BR869" s="47">
        <v>0</v>
      </c>
      <c r="BS869" s="47">
        <v>1</v>
      </c>
      <c r="BT869" s="260"/>
      <c r="BU869" s="53">
        <v>0.77500000000000002</v>
      </c>
      <c r="BV869" s="53">
        <v>0.84</v>
      </c>
      <c r="BW869" s="53">
        <v>42.8</v>
      </c>
      <c r="BX869" s="53">
        <v>100</v>
      </c>
      <c r="BY869" s="53">
        <v>400</v>
      </c>
      <c r="BZ869" s="53">
        <v>572</v>
      </c>
      <c r="CA869" s="53">
        <v>0.3</v>
      </c>
      <c r="CB869" s="53">
        <v>1.5</v>
      </c>
      <c r="CC869" s="53">
        <v>-47</v>
      </c>
    </row>
    <row r="870" spans="1:81" x14ac:dyDescent="0.25">
      <c r="A870" s="44">
        <f t="shared" si="82"/>
        <v>2016</v>
      </c>
      <c r="B870" s="44" t="str">
        <f t="shared" si="82"/>
        <v>AGOSTO</v>
      </c>
      <c r="C870" s="44">
        <v>5</v>
      </c>
      <c r="D870" s="44" t="str">
        <f t="shared" si="81"/>
        <v>AGOSTO 2016 / 4</v>
      </c>
      <c r="E870" s="265">
        <v>4</v>
      </c>
      <c r="F870" s="399">
        <v>42592</v>
      </c>
      <c r="G870" s="267">
        <v>65726</v>
      </c>
      <c r="H870" s="47" t="s">
        <v>130</v>
      </c>
      <c r="I870" s="48">
        <v>0.77880000000000005</v>
      </c>
      <c r="J870" s="47" t="s">
        <v>20</v>
      </c>
      <c r="K870" s="47">
        <v>0.5</v>
      </c>
      <c r="L870" s="47">
        <v>0</v>
      </c>
      <c r="M870" s="47">
        <v>0</v>
      </c>
      <c r="N870" s="47">
        <v>43.5</v>
      </c>
      <c r="O870" s="47">
        <v>-55</v>
      </c>
      <c r="P870" s="47">
        <v>103</v>
      </c>
      <c r="Q870" s="47">
        <v>30</v>
      </c>
      <c r="R870" s="402">
        <v>0</v>
      </c>
      <c r="S870" s="47">
        <v>12.1</v>
      </c>
      <c r="T870" s="47">
        <v>3</v>
      </c>
      <c r="U870" s="47">
        <v>1</v>
      </c>
      <c r="V870" s="47">
        <v>1</v>
      </c>
      <c r="W870" s="47">
        <v>100</v>
      </c>
      <c r="X870" s="47">
        <v>0</v>
      </c>
      <c r="Y870" s="47">
        <v>0</v>
      </c>
      <c r="Z870" s="47">
        <v>0.3</v>
      </c>
      <c r="AA870" s="47">
        <v>330</v>
      </c>
      <c r="AB870" s="47">
        <v>364</v>
      </c>
      <c r="AC870" s="47">
        <v>413</v>
      </c>
      <c r="AD870" s="47">
        <v>482</v>
      </c>
      <c r="AE870" s="47">
        <v>1</v>
      </c>
      <c r="AF870" s="47">
        <v>0</v>
      </c>
      <c r="AG870" s="432"/>
      <c r="AH870" s="53">
        <v>0.77500000000000002</v>
      </c>
      <c r="AI870" s="53">
        <v>0.84</v>
      </c>
      <c r="AJ870" s="53">
        <v>42.8</v>
      </c>
      <c r="AK870" s="53">
        <v>100</v>
      </c>
      <c r="AL870" s="53">
        <v>400</v>
      </c>
      <c r="AM870" s="53">
        <v>572</v>
      </c>
      <c r="AN870" s="53">
        <v>0.3</v>
      </c>
      <c r="AO870" s="53">
        <v>1.5</v>
      </c>
      <c r="AP870" s="53">
        <v>-47</v>
      </c>
      <c r="AR870" s="265">
        <v>4</v>
      </c>
      <c r="AS870" s="399">
        <v>42589</v>
      </c>
      <c r="AT870" s="267">
        <v>65657</v>
      </c>
      <c r="AU870" s="47" t="s">
        <v>132</v>
      </c>
      <c r="AV870" s="48">
        <v>0.78049999999999997</v>
      </c>
      <c r="AW870" s="47" t="s">
        <v>20</v>
      </c>
      <c r="AX870" s="47">
        <v>1.2</v>
      </c>
      <c r="AY870" s="47">
        <v>0.01</v>
      </c>
      <c r="AZ870" s="47">
        <v>0</v>
      </c>
      <c r="BA870" s="47">
        <v>43.5</v>
      </c>
      <c r="BB870" s="47">
        <v>-51</v>
      </c>
      <c r="BC870" s="47">
        <v>106</v>
      </c>
      <c r="BD870" s="47">
        <v>30</v>
      </c>
      <c r="BE870" s="402">
        <v>1.2E-2</v>
      </c>
      <c r="BF870" s="47">
        <v>14</v>
      </c>
      <c r="BG870" s="47">
        <v>3.2</v>
      </c>
      <c r="BH870" s="47">
        <v>1</v>
      </c>
      <c r="BI870" s="47">
        <v>1</v>
      </c>
      <c r="BJ870" s="47">
        <v>99</v>
      </c>
      <c r="BK870" s="47">
        <v>1</v>
      </c>
      <c r="BL870" s="47">
        <v>1</v>
      </c>
      <c r="BM870" s="47">
        <v>0.3</v>
      </c>
      <c r="BN870" s="47">
        <v>338</v>
      </c>
      <c r="BO870" s="53">
        <v>374</v>
      </c>
      <c r="BP870" s="47">
        <v>414</v>
      </c>
      <c r="BQ870" s="47">
        <v>457</v>
      </c>
      <c r="BR870" s="47">
        <v>0</v>
      </c>
      <c r="BS870" s="47">
        <v>1</v>
      </c>
      <c r="BT870" s="260"/>
      <c r="BU870" s="53">
        <v>0.77500000000000002</v>
      </c>
      <c r="BV870" s="53">
        <v>0.84</v>
      </c>
      <c r="BW870" s="53">
        <v>42.8</v>
      </c>
      <c r="BX870" s="53">
        <v>100</v>
      </c>
      <c r="BY870" s="53">
        <v>400</v>
      </c>
      <c r="BZ870" s="53">
        <v>572</v>
      </c>
      <c r="CA870" s="53">
        <v>0.3</v>
      </c>
      <c r="CB870" s="53">
        <v>1.5</v>
      </c>
      <c r="CC870" s="53">
        <v>-47</v>
      </c>
    </row>
    <row r="871" spans="1:81" x14ac:dyDescent="0.25">
      <c r="A871" s="44">
        <f t="shared" si="82"/>
        <v>2016</v>
      </c>
      <c r="B871" s="44" t="str">
        <f t="shared" si="82"/>
        <v>AGOSTO</v>
      </c>
      <c r="C871" s="44">
        <v>6</v>
      </c>
      <c r="D871" s="44" t="str">
        <f t="shared" si="81"/>
        <v>AGOSTO 2016 / 5</v>
      </c>
      <c r="E871" s="265">
        <v>5</v>
      </c>
      <c r="F871" s="399">
        <v>42594</v>
      </c>
      <c r="G871" s="267">
        <v>65818</v>
      </c>
      <c r="H871" s="268" t="s">
        <v>130</v>
      </c>
      <c r="I871" s="48">
        <v>0.77959999999999996</v>
      </c>
      <c r="J871" s="47" t="s">
        <v>20</v>
      </c>
      <c r="K871" s="47">
        <v>0.5</v>
      </c>
      <c r="L871" s="47">
        <v>0</v>
      </c>
      <c r="M871" s="47">
        <v>0</v>
      </c>
      <c r="N871" s="47">
        <v>43.5</v>
      </c>
      <c r="O871" s="47">
        <v>-54</v>
      </c>
      <c r="P871" s="47">
        <v>103</v>
      </c>
      <c r="Q871" s="47">
        <v>30</v>
      </c>
      <c r="R871" s="402">
        <v>0</v>
      </c>
      <c r="S871" s="47">
        <v>12.1</v>
      </c>
      <c r="T871" s="47">
        <v>3.1</v>
      </c>
      <c r="U871" s="47">
        <v>1</v>
      </c>
      <c r="V871" s="47">
        <v>1</v>
      </c>
      <c r="W871" s="47">
        <v>100</v>
      </c>
      <c r="X871" s="47">
        <v>0</v>
      </c>
      <c r="Y871" s="47">
        <v>0</v>
      </c>
      <c r="Z871" s="47">
        <v>0.3</v>
      </c>
      <c r="AA871" s="47">
        <v>334</v>
      </c>
      <c r="AB871" s="47">
        <v>368</v>
      </c>
      <c r="AC871" s="47">
        <v>418</v>
      </c>
      <c r="AD871" s="47">
        <v>483</v>
      </c>
      <c r="AE871" s="47">
        <v>1.5</v>
      </c>
      <c r="AF871" s="47">
        <v>0</v>
      </c>
      <c r="AG871" s="432"/>
      <c r="AH871" s="53">
        <v>0.77500000000000002</v>
      </c>
      <c r="AI871" s="53">
        <v>0.84</v>
      </c>
      <c r="AJ871" s="53">
        <v>42.8</v>
      </c>
      <c r="AK871" s="53">
        <v>100</v>
      </c>
      <c r="AL871" s="53">
        <v>400</v>
      </c>
      <c r="AM871" s="53">
        <v>572</v>
      </c>
      <c r="AN871" s="53">
        <v>0.3</v>
      </c>
      <c r="AO871" s="53">
        <v>1.5</v>
      </c>
      <c r="AP871" s="53">
        <v>-47</v>
      </c>
      <c r="AR871" s="265">
        <v>5</v>
      </c>
      <c r="AS871" s="399">
        <v>42593</v>
      </c>
      <c r="AT871" s="267">
        <v>65756</v>
      </c>
      <c r="AU871" s="268" t="s">
        <v>156</v>
      </c>
      <c r="AV871" s="48">
        <v>0.77939999999999998</v>
      </c>
      <c r="AW871" s="47" t="s">
        <v>20</v>
      </c>
      <c r="AX871" s="47">
        <v>1.2</v>
      </c>
      <c r="AY871" s="47">
        <v>0.01</v>
      </c>
      <c r="AZ871" s="47">
        <v>0</v>
      </c>
      <c r="BA871" s="47">
        <v>43.6</v>
      </c>
      <c r="BB871" s="47">
        <v>-51</v>
      </c>
      <c r="BC871" s="47">
        <v>105</v>
      </c>
      <c r="BD871" s="47">
        <v>30</v>
      </c>
      <c r="BE871" s="402">
        <v>1.2E-2</v>
      </c>
      <c r="BF871" s="47">
        <v>11.5</v>
      </c>
      <c r="BG871" s="47">
        <v>3.4</v>
      </c>
      <c r="BH871" s="47">
        <v>2</v>
      </c>
      <c r="BI871" s="47">
        <v>1</v>
      </c>
      <c r="BJ871" s="47">
        <v>98</v>
      </c>
      <c r="BK871" s="47">
        <v>1</v>
      </c>
      <c r="BL871" s="47">
        <v>1</v>
      </c>
      <c r="BM871" s="47">
        <v>0.1</v>
      </c>
      <c r="BN871" s="47">
        <v>342</v>
      </c>
      <c r="BO871" s="53">
        <v>377</v>
      </c>
      <c r="BP871" s="47">
        <v>418</v>
      </c>
      <c r="BQ871" s="47">
        <v>464</v>
      </c>
      <c r="BR871" s="47">
        <v>0</v>
      </c>
      <c r="BS871" s="47">
        <v>1</v>
      </c>
      <c r="BT871" s="260"/>
      <c r="BU871" s="53">
        <v>0.77500000000000002</v>
      </c>
      <c r="BV871" s="53">
        <v>0.84</v>
      </c>
      <c r="BW871" s="53">
        <v>42.8</v>
      </c>
      <c r="BX871" s="53">
        <v>100</v>
      </c>
      <c r="BY871" s="53">
        <v>400</v>
      </c>
      <c r="BZ871" s="53">
        <v>572</v>
      </c>
      <c r="CA871" s="53">
        <v>0.3</v>
      </c>
      <c r="CB871" s="53">
        <v>1.5</v>
      </c>
      <c r="CC871" s="53">
        <v>-47</v>
      </c>
    </row>
    <row r="872" spans="1:81" x14ac:dyDescent="0.25">
      <c r="A872" s="44">
        <f t="shared" si="82"/>
        <v>2016</v>
      </c>
      <c r="B872" s="44" t="str">
        <f t="shared" si="82"/>
        <v>AGOSTO</v>
      </c>
      <c r="C872" s="44">
        <v>7</v>
      </c>
      <c r="D872" s="44" t="str">
        <f t="shared" si="81"/>
        <v>AGOSTO 2016 / 6</v>
      </c>
      <c r="E872" s="265">
        <v>6</v>
      </c>
      <c r="F872" s="399">
        <v>42594</v>
      </c>
      <c r="G872" s="267">
        <v>65789</v>
      </c>
      <c r="H872" s="47" t="s">
        <v>131</v>
      </c>
      <c r="I872" s="48">
        <v>0.77959999999999996</v>
      </c>
      <c r="J872" s="47" t="s">
        <v>20</v>
      </c>
      <c r="K872" s="47">
        <v>0.5</v>
      </c>
      <c r="L872" s="47">
        <v>0</v>
      </c>
      <c r="M872" s="47">
        <v>0</v>
      </c>
      <c r="N872" s="47">
        <v>43.5</v>
      </c>
      <c r="O872" s="47">
        <v>-54</v>
      </c>
      <c r="P872" s="47">
        <v>103</v>
      </c>
      <c r="Q872" s="47">
        <v>30</v>
      </c>
      <c r="R872" s="402">
        <v>0</v>
      </c>
      <c r="S872" s="47">
        <v>12.1</v>
      </c>
      <c r="T872" s="47">
        <v>3</v>
      </c>
      <c r="U872" s="47">
        <v>1</v>
      </c>
      <c r="V872" s="47">
        <v>1</v>
      </c>
      <c r="W872" s="47">
        <v>100</v>
      </c>
      <c r="X872" s="47">
        <v>0</v>
      </c>
      <c r="Y872" s="47">
        <v>0</v>
      </c>
      <c r="Z872" s="47">
        <v>0.3</v>
      </c>
      <c r="AA872" s="47">
        <v>334</v>
      </c>
      <c r="AB872" s="47">
        <v>370</v>
      </c>
      <c r="AC872" s="47">
        <v>418</v>
      </c>
      <c r="AD872" s="47">
        <v>487</v>
      </c>
      <c r="AE872" s="47">
        <v>1</v>
      </c>
      <c r="AF872" s="47">
        <v>0</v>
      </c>
      <c r="AG872" s="432"/>
      <c r="AH872" s="53">
        <v>0.77500000000000002</v>
      </c>
      <c r="AI872" s="53">
        <v>0.84</v>
      </c>
      <c r="AJ872" s="53">
        <v>42.8</v>
      </c>
      <c r="AK872" s="53">
        <v>100</v>
      </c>
      <c r="AL872" s="53">
        <v>400</v>
      </c>
      <c r="AM872" s="53">
        <v>572</v>
      </c>
      <c r="AN872" s="53">
        <v>0.3</v>
      </c>
      <c r="AO872" s="53">
        <v>1.5</v>
      </c>
      <c r="AP872" s="53">
        <v>-47</v>
      </c>
      <c r="AR872" s="265">
        <v>6</v>
      </c>
      <c r="AS872" s="399">
        <v>42593</v>
      </c>
      <c r="AT872" s="267">
        <v>65753</v>
      </c>
      <c r="AU872" s="47" t="s">
        <v>132</v>
      </c>
      <c r="AV872" s="48">
        <v>0.78049999999999997</v>
      </c>
      <c r="AW872" s="47" t="s">
        <v>20</v>
      </c>
      <c r="AX872" s="47">
        <v>1.2</v>
      </c>
      <c r="AY872" s="47">
        <v>0.01</v>
      </c>
      <c r="AZ872" s="47">
        <v>0</v>
      </c>
      <c r="BA872" s="47">
        <v>43.5</v>
      </c>
      <c r="BB872" s="47">
        <v>-51.5</v>
      </c>
      <c r="BC872" s="47">
        <v>105</v>
      </c>
      <c r="BD872" s="47">
        <v>30</v>
      </c>
      <c r="BE872" s="402">
        <v>1.2E-2</v>
      </c>
      <c r="BF872" s="47">
        <v>14</v>
      </c>
      <c r="BG872" s="47">
        <v>3.4</v>
      </c>
      <c r="BH872" s="47">
        <v>1</v>
      </c>
      <c r="BI872" s="47">
        <v>1</v>
      </c>
      <c r="BJ872" s="47">
        <v>99</v>
      </c>
      <c r="BK872" s="47">
        <v>1</v>
      </c>
      <c r="BL872" s="47">
        <v>1</v>
      </c>
      <c r="BM872" s="47">
        <v>0.1</v>
      </c>
      <c r="BN872" s="47">
        <v>340</v>
      </c>
      <c r="BO872" s="53">
        <v>374</v>
      </c>
      <c r="BP872" s="47">
        <v>415</v>
      </c>
      <c r="BQ872" s="47">
        <v>453</v>
      </c>
      <c r="BR872" s="47">
        <v>0</v>
      </c>
      <c r="BS872" s="47">
        <v>1</v>
      </c>
      <c r="BT872" s="260"/>
      <c r="BU872" s="53">
        <v>0.77500000000000002</v>
      </c>
      <c r="BV872" s="53">
        <v>0.84</v>
      </c>
      <c r="BW872" s="53">
        <v>42.8</v>
      </c>
      <c r="BX872" s="53">
        <v>100</v>
      </c>
      <c r="BY872" s="53">
        <v>400</v>
      </c>
      <c r="BZ872" s="53">
        <v>572</v>
      </c>
      <c r="CA872" s="53">
        <v>0.3</v>
      </c>
      <c r="CB872" s="53">
        <v>1.5</v>
      </c>
      <c r="CC872" s="53">
        <v>-47</v>
      </c>
    </row>
    <row r="873" spans="1:81" x14ac:dyDescent="0.25">
      <c r="A873" s="44">
        <f t="shared" si="82"/>
        <v>2016</v>
      </c>
      <c r="B873" s="44" t="str">
        <f t="shared" si="82"/>
        <v>AGOSTO</v>
      </c>
      <c r="C873" s="44">
        <v>8</v>
      </c>
      <c r="D873" s="44" t="str">
        <f t="shared" si="81"/>
        <v>AGOSTO 2016 / 7</v>
      </c>
      <c r="E873" s="265">
        <v>7</v>
      </c>
      <c r="F873" s="399">
        <v>42598</v>
      </c>
      <c r="G873" s="267">
        <v>65875</v>
      </c>
      <c r="H873" s="268" t="s">
        <v>132</v>
      </c>
      <c r="I873" s="48">
        <v>0.7792</v>
      </c>
      <c r="J873" s="47" t="s">
        <v>20</v>
      </c>
      <c r="K873" s="47">
        <v>0.5</v>
      </c>
      <c r="L873" s="47">
        <v>0</v>
      </c>
      <c r="M873" s="47">
        <v>0</v>
      </c>
      <c r="N873" s="47">
        <v>43.5</v>
      </c>
      <c r="O873" s="47">
        <v>-54</v>
      </c>
      <c r="P873" s="47">
        <v>103</v>
      </c>
      <c r="Q873" s="47">
        <v>30</v>
      </c>
      <c r="R873" s="402">
        <v>0</v>
      </c>
      <c r="S873" s="47">
        <v>12.1</v>
      </c>
      <c r="T873" s="47">
        <v>3.1</v>
      </c>
      <c r="U873" s="47">
        <v>1</v>
      </c>
      <c r="V873" s="47">
        <v>1</v>
      </c>
      <c r="W873" s="47">
        <v>100</v>
      </c>
      <c r="X873" s="47">
        <v>0</v>
      </c>
      <c r="Y873" s="47">
        <v>0</v>
      </c>
      <c r="Z873" s="47">
        <v>0.3</v>
      </c>
      <c r="AA873" s="47">
        <v>333</v>
      </c>
      <c r="AB873" s="47">
        <v>366</v>
      </c>
      <c r="AC873" s="47">
        <v>414</v>
      </c>
      <c r="AD873" s="47">
        <v>486</v>
      </c>
      <c r="AE873" s="47">
        <v>1.5</v>
      </c>
      <c r="AF873" s="47">
        <v>0</v>
      </c>
      <c r="AG873" s="432"/>
      <c r="AH873" s="53">
        <v>0.77500000000000002</v>
      </c>
      <c r="AI873" s="53">
        <v>0.84</v>
      </c>
      <c r="AJ873" s="53">
        <v>42.8</v>
      </c>
      <c r="AK873" s="53">
        <v>100</v>
      </c>
      <c r="AL873" s="53">
        <v>400</v>
      </c>
      <c r="AM873" s="53">
        <v>572</v>
      </c>
      <c r="AN873" s="53">
        <v>0.3</v>
      </c>
      <c r="AO873" s="53">
        <v>1.5</v>
      </c>
      <c r="AP873" s="53">
        <v>-47</v>
      </c>
      <c r="AR873" s="265">
        <v>7</v>
      </c>
      <c r="AS873" s="399">
        <v>42595</v>
      </c>
      <c r="AT873" s="267">
        <v>65827</v>
      </c>
      <c r="AU873" s="268" t="s">
        <v>132</v>
      </c>
      <c r="AV873" s="48">
        <v>0.77939999999999998</v>
      </c>
      <c r="AW873" s="47" t="s">
        <v>20</v>
      </c>
      <c r="AX873" s="47">
        <v>1.2</v>
      </c>
      <c r="AY873" s="47">
        <v>0.01</v>
      </c>
      <c r="AZ873" s="47">
        <v>0</v>
      </c>
      <c r="BA873" s="47">
        <v>43.6</v>
      </c>
      <c r="BB873" s="47">
        <v>-51</v>
      </c>
      <c r="BC873" s="47">
        <v>104</v>
      </c>
      <c r="BD873" s="47">
        <v>30</v>
      </c>
      <c r="BE873" s="402">
        <v>1.2E-2</v>
      </c>
      <c r="BF873" s="47">
        <v>11.5</v>
      </c>
      <c r="BG873" s="47">
        <v>3.4</v>
      </c>
      <c r="BH873" s="47">
        <v>1</v>
      </c>
      <c r="BI873" s="47">
        <v>1</v>
      </c>
      <c r="BJ873" s="47">
        <v>99</v>
      </c>
      <c r="BK873" s="47">
        <v>1</v>
      </c>
      <c r="BL873" s="47">
        <v>1</v>
      </c>
      <c r="BM873" s="47">
        <v>0.1</v>
      </c>
      <c r="BN873" s="47">
        <v>342</v>
      </c>
      <c r="BO873" s="53">
        <v>376</v>
      </c>
      <c r="BP873" s="47">
        <v>421</v>
      </c>
      <c r="BQ873" s="47">
        <v>457</v>
      </c>
      <c r="BR873" s="47">
        <v>0</v>
      </c>
      <c r="BS873" s="47">
        <v>1</v>
      </c>
      <c r="BT873" s="260"/>
      <c r="BU873" s="53">
        <v>0.77500000000000002</v>
      </c>
      <c r="BV873" s="53">
        <v>0.84</v>
      </c>
      <c r="BW873" s="53">
        <v>42.8</v>
      </c>
      <c r="BX873" s="53">
        <v>100</v>
      </c>
      <c r="BY873" s="53">
        <v>400</v>
      </c>
      <c r="BZ873" s="53">
        <v>572</v>
      </c>
      <c r="CA873" s="53">
        <v>0.3</v>
      </c>
      <c r="CB873" s="53">
        <v>1.5</v>
      </c>
      <c r="CC873" s="53">
        <v>-47</v>
      </c>
    </row>
    <row r="874" spans="1:81" x14ac:dyDescent="0.25">
      <c r="A874" s="44">
        <f t="shared" si="82"/>
        <v>2016</v>
      </c>
      <c r="B874" s="44" t="str">
        <f t="shared" si="82"/>
        <v>AGOSTO</v>
      </c>
      <c r="C874" s="44">
        <v>9</v>
      </c>
      <c r="D874" s="44" t="str">
        <f t="shared" si="81"/>
        <v>AGOSTO 2016 / 8</v>
      </c>
      <c r="E874" s="265">
        <v>8</v>
      </c>
      <c r="F874" s="399">
        <v>42599</v>
      </c>
      <c r="G874" s="267">
        <v>65893</v>
      </c>
      <c r="H874" s="47" t="s">
        <v>130</v>
      </c>
      <c r="I874" s="48">
        <v>0.7792</v>
      </c>
      <c r="J874" s="47" t="s">
        <v>20</v>
      </c>
      <c r="K874" s="47">
        <v>0.5</v>
      </c>
      <c r="L874" s="47">
        <v>0</v>
      </c>
      <c r="M874" s="47">
        <v>0</v>
      </c>
      <c r="N874" s="47">
        <v>43.5</v>
      </c>
      <c r="O874" s="47">
        <v>-54</v>
      </c>
      <c r="P874" s="47">
        <v>103</v>
      </c>
      <c r="Q874" s="47">
        <v>30</v>
      </c>
      <c r="R874" s="402">
        <v>0</v>
      </c>
      <c r="S874" s="47">
        <v>12.1</v>
      </c>
      <c r="T874" s="47">
        <v>3.1</v>
      </c>
      <c r="U874" s="47">
        <v>1</v>
      </c>
      <c r="V874" s="47">
        <v>1</v>
      </c>
      <c r="W874" s="47">
        <v>100</v>
      </c>
      <c r="X874" s="47">
        <v>0</v>
      </c>
      <c r="Y874" s="47">
        <v>0</v>
      </c>
      <c r="Z874" s="47">
        <v>0.3</v>
      </c>
      <c r="AA874" s="47">
        <v>334</v>
      </c>
      <c r="AB874" s="47">
        <v>367</v>
      </c>
      <c r="AC874" s="47">
        <v>416</v>
      </c>
      <c r="AD874" s="47">
        <v>489</v>
      </c>
      <c r="AE874" s="47">
        <v>1</v>
      </c>
      <c r="AF874" s="47">
        <v>0</v>
      </c>
      <c r="AG874" s="432"/>
      <c r="AH874" s="53">
        <v>0.77500000000000002</v>
      </c>
      <c r="AI874" s="53">
        <v>0.84</v>
      </c>
      <c r="AJ874" s="53">
        <v>42.8</v>
      </c>
      <c r="AK874" s="53">
        <v>100</v>
      </c>
      <c r="AL874" s="53">
        <v>400</v>
      </c>
      <c r="AM874" s="53">
        <v>572</v>
      </c>
      <c r="AN874" s="53">
        <v>0.3</v>
      </c>
      <c r="AO874" s="53">
        <v>1.5</v>
      </c>
      <c r="AP874" s="53">
        <v>-47</v>
      </c>
      <c r="AR874" s="265">
        <v>8</v>
      </c>
      <c r="AS874" s="399">
        <v>42598</v>
      </c>
      <c r="AT874" s="267">
        <v>65867</v>
      </c>
      <c r="AU874" s="47" t="s">
        <v>131</v>
      </c>
      <c r="AV874" s="48">
        <v>0.7792</v>
      </c>
      <c r="AW874" s="47" t="s">
        <v>20</v>
      </c>
      <c r="AX874" s="47">
        <v>1.2</v>
      </c>
      <c r="AY874" s="47">
        <v>0.01</v>
      </c>
      <c r="AZ874" s="47">
        <v>0</v>
      </c>
      <c r="BA874" s="47">
        <v>43.6</v>
      </c>
      <c r="BB874" s="47">
        <v>-51.5</v>
      </c>
      <c r="BC874" s="47">
        <v>106</v>
      </c>
      <c r="BD874" s="47">
        <v>30</v>
      </c>
      <c r="BE874" s="402">
        <v>1.2E-2</v>
      </c>
      <c r="BF874" s="47">
        <v>11.5</v>
      </c>
      <c r="BG874" s="47">
        <v>3.3</v>
      </c>
      <c r="BH874" s="47">
        <v>1</v>
      </c>
      <c r="BI874" s="47">
        <v>1</v>
      </c>
      <c r="BJ874" s="47">
        <v>99</v>
      </c>
      <c r="BK874" s="47">
        <v>1</v>
      </c>
      <c r="BL874" s="47">
        <v>1</v>
      </c>
      <c r="BM874" s="47">
        <v>0.2</v>
      </c>
      <c r="BN874" s="47">
        <v>341</v>
      </c>
      <c r="BO874" s="53">
        <v>376</v>
      </c>
      <c r="BP874" s="47">
        <v>417</v>
      </c>
      <c r="BQ874" s="47">
        <v>456</v>
      </c>
      <c r="BR874" s="47">
        <v>0</v>
      </c>
      <c r="BS874" s="47">
        <v>1</v>
      </c>
      <c r="BT874" s="260"/>
      <c r="BU874" s="53">
        <v>0.77500000000000002</v>
      </c>
      <c r="BV874" s="53">
        <v>0.84</v>
      </c>
      <c r="BW874" s="53">
        <v>42.8</v>
      </c>
      <c r="BX874" s="53">
        <v>100</v>
      </c>
      <c r="BY874" s="53">
        <v>400</v>
      </c>
      <c r="BZ874" s="53">
        <v>572</v>
      </c>
      <c r="CA874" s="53">
        <v>0.3</v>
      </c>
      <c r="CB874" s="53">
        <v>1.5</v>
      </c>
      <c r="CC874" s="53">
        <v>-47</v>
      </c>
    </row>
    <row r="875" spans="1:81" x14ac:dyDescent="0.25">
      <c r="A875" s="44">
        <f t="shared" si="82"/>
        <v>2016</v>
      </c>
      <c r="B875" s="44" t="str">
        <f t="shared" si="82"/>
        <v>AGOSTO</v>
      </c>
      <c r="C875" s="44">
        <v>10</v>
      </c>
      <c r="D875" s="44" t="str">
        <f t="shared" si="81"/>
        <v>AGOSTO 2016 / 9</v>
      </c>
      <c r="E875" s="265">
        <v>9</v>
      </c>
      <c r="F875" s="399">
        <v>42602</v>
      </c>
      <c r="G875" s="267">
        <v>65973</v>
      </c>
      <c r="H875" s="268" t="s">
        <v>131</v>
      </c>
      <c r="I875" s="48">
        <v>0.7792</v>
      </c>
      <c r="J875" s="47" t="s">
        <v>20</v>
      </c>
      <c r="K875" s="47">
        <v>0.5</v>
      </c>
      <c r="L875" s="47">
        <v>0</v>
      </c>
      <c r="M875" s="47">
        <v>0</v>
      </c>
      <c r="N875" s="47">
        <v>43.5</v>
      </c>
      <c r="O875" s="47">
        <v>-54</v>
      </c>
      <c r="P875" s="47">
        <v>104</v>
      </c>
      <c r="Q875" s="47">
        <v>30</v>
      </c>
      <c r="R875" s="402">
        <v>0</v>
      </c>
      <c r="S875" s="47">
        <v>12.1</v>
      </c>
      <c r="T875" s="47">
        <v>3.1</v>
      </c>
      <c r="U875" s="47">
        <v>1</v>
      </c>
      <c r="V875" s="47">
        <v>1</v>
      </c>
      <c r="W875" s="47">
        <v>100</v>
      </c>
      <c r="X875" s="47">
        <v>0</v>
      </c>
      <c r="Y875" s="47">
        <v>0</v>
      </c>
      <c r="Z875" s="47">
        <v>0.3</v>
      </c>
      <c r="AA875" s="47">
        <v>334</v>
      </c>
      <c r="AB875" s="47">
        <v>367</v>
      </c>
      <c r="AC875" s="47">
        <v>414</v>
      </c>
      <c r="AD875" s="47">
        <v>477</v>
      </c>
      <c r="AE875" s="47">
        <v>1</v>
      </c>
      <c r="AF875" s="47">
        <v>0</v>
      </c>
      <c r="AG875" s="432"/>
      <c r="AH875" s="53">
        <v>0.77500000000000002</v>
      </c>
      <c r="AI875" s="53">
        <v>0.84</v>
      </c>
      <c r="AJ875" s="53">
        <v>42.8</v>
      </c>
      <c r="AK875" s="53">
        <v>100</v>
      </c>
      <c r="AL875" s="53">
        <v>400</v>
      </c>
      <c r="AM875" s="53">
        <v>572</v>
      </c>
      <c r="AN875" s="53">
        <v>0.3</v>
      </c>
      <c r="AO875" s="53">
        <v>1.5</v>
      </c>
      <c r="AP875" s="53">
        <v>-47</v>
      </c>
      <c r="AR875" s="265">
        <v>9</v>
      </c>
      <c r="AS875" s="399">
        <v>42598</v>
      </c>
      <c r="AT875" s="267">
        <v>65878</v>
      </c>
      <c r="AU875" s="268" t="s">
        <v>132</v>
      </c>
      <c r="AV875" s="48">
        <v>0.7792</v>
      </c>
      <c r="AW875" s="47" t="s">
        <v>20</v>
      </c>
      <c r="AX875" s="47">
        <v>1.2</v>
      </c>
      <c r="AY875" s="47">
        <v>0.01</v>
      </c>
      <c r="AZ875" s="407">
        <v>0</v>
      </c>
      <c r="BA875" s="47">
        <v>43.6</v>
      </c>
      <c r="BB875" s="47">
        <v>-51</v>
      </c>
      <c r="BC875" s="47">
        <v>104</v>
      </c>
      <c r="BD875" s="47">
        <v>30</v>
      </c>
      <c r="BE875" s="402">
        <v>1.2E-2</v>
      </c>
      <c r="BF875" s="47">
        <v>11.4</v>
      </c>
      <c r="BG875" s="47">
        <v>3.4</v>
      </c>
      <c r="BH875" s="47">
        <v>1</v>
      </c>
      <c r="BI875" s="47">
        <v>1</v>
      </c>
      <c r="BJ875" s="47">
        <v>99</v>
      </c>
      <c r="BK875" s="47">
        <v>1</v>
      </c>
      <c r="BL875" s="47">
        <v>1</v>
      </c>
      <c r="BM875" s="47">
        <v>0.1</v>
      </c>
      <c r="BN875" s="47">
        <v>342</v>
      </c>
      <c r="BO875" s="47">
        <v>376</v>
      </c>
      <c r="BP875" s="47">
        <v>419</v>
      </c>
      <c r="BQ875" s="47">
        <v>457</v>
      </c>
      <c r="BR875" s="47">
        <v>0</v>
      </c>
      <c r="BS875" s="47">
        <v>1</v>
      </c>
      <c r="BT875" s="260"/>
      <c r="BU875" s="53">
        <v>0.77500000000000002</v>
      </c>
      <c r="BV875" s="53">
        <v>0.84</v>
      </c>
      <c r="BW875" s="53">
        <v>42.8</v>
      </c>
      <c r="BX875" s="53">
        <v>100</v>
      </c>
      <c r="BY875" s="53">
        <v>400</v>
      </c>
      <c r="BZ875" s="53">
        <v>572</v>
      </c>
      <c r="CA875" s="53">
        <v>0.3</v>
      </c>
      <c r="CB875" s="53">
        <v>1.5</v>
      </c>
      <c r="CC875" s="53">
        <v>-47</v>
      </c>
    </row>
    <row r="876" spans="1:81" x14ac:dyDescent="0.25">
      <c r="A876" s="44">
        <f t="shared" si="82"/>
        <v>2016</v>
      </c>
      <c r="B876" s="44" t="str">
        <f t="shared" si="82"/>
        <v>AGOSTO</v>
      </c>
      <c r="C876" s="44">
        <v>11</v>
      </c>
      <c r="D876" s="44" t="str">
        <f t="shared" si="81"/>
        <v>AGOSTO 2016 / 10</v>
      </c>
      <c r="E876" s="265">
        <v>10</v>
      </c>
      <c r="F876" s="399">
        <v>42604</v>
      </c>
      <c r="G876" s="267">
        <v>66009</v>
      </c>
      <c r="H876" s="47" t="s">
        <v>130</v>
      </c>
      <c r="I876" s="48">
        <v>0.7792</v>
      </c>
      <c r="J876" s="47" t="s">
        <v>20</v>
      </c>
      <c r="K876" s="47">
        <v>0.5</v>
      </c>
      <c r="L876" s="47">
        <v>0</v>
      </c>
      <c r="M876" s="47">
        <v>0</v>
      </c>
      <c r="N876" s="47">
        <v>43.5</v>
      </c>
      <c r="O876" s="47">
        <v>-54</v>
      </c>
      <c r="P876" s="47">
        <v>104</v>
      </c>
      <c r="Q876" s="47">
        <v>30</v>
      </c>
      <c r="R876" s="402">
        <v>0</v>
      </c>
      <c r="S876" s="47">
        <v>12.1</v>
      </c>
      <c r="T876" s="47">
        <v>3.1</v>
      </c>
      <c r="U876" s="47">
        <v>1</v>
      </c>
      <c r="V876" s="47">
        <v>1</v>
      </c>
      <c r="W876" s="47">
        <v>100</v>
      </c>
      <c r="X876" s="47">
        <v>0</v>
      </c>
      <c r="Y876" s="47">
        <v>0</v>
      </c>
      <c r="Z876" s="47">
        <v>0.3</v>
      </c>
      <c r="AA876" s="47">
        <v>334</v>
      </c>
      <c r="AB876" s="47">
        <v>368</v>
      </c>
      <c r="AC876" s="47">
        <v>413</v>
      </c>
      <c r="AD876" s="47">
        <v>489</v>
      </c>
      <c r="AE876" s="47">
        <v>1</v>
      </c>
      <c r="AF876" s="47">
        <v>0</v>
      </c>
      <c r="AG876" s="432"/>
      <c r="AH876" s="53">
        <v>0.77500000000000002</v>
      </c>
      <c r="AI876" s="53">
        <v>0.84</v>
      </c>
      <c r="AJ876" s="53">
        <v>42.8</v>
      </c>
      <c r="AK876" s="53">
        <v>100</v>
      </c>
      <c r="AL876" s="53">
        <v>400</v>
      </c>
      <c r="AM876" s="53">
        <v>572</v>
      </c>
      <c r="AN876" s="53">
        <v>0.3</v>
      </c>
      <c r="AO876" s="53">
        <v>1.5</v>
      </c>
      <c r="AP876" s="53">
        <v>-47</v>
      </c>
      <c r="AR876" s="265">
        <v>10</v>
      </c>
      <c r="AS876" s="399">
        <v>42602</v>
      </c>
      <c r="AT876" s="267">
        <v>65959</v>
      </c>
      <c r="AU876" s="47" t="s">
        <v>156</v>
      </c>
      <c r="AV876" s="48">
        <v>0.7782</v>
      </c>
      <c r="AW876" s="47" t="s">
        <v>20</v>
      </c>
      <c r="AX876" s="47">
        <v>1.2</v>
      </c>
      <c r="AY876" s="47">
        <v>0.01</v>
      </c>
      <c r="AZ876" s="47">
        <v>0</v>
      </c>
      <c r="BA876" s="47">
        <v>43.6</v>
      </c>
      <c r="BB876" s="47">
        <v>-52</v>
      </c>
      <c r="BC876" s="47">
        <v>104</v>
      </c>
      <c r="BD876" s="47">
        <v>30</v>
      </c>
      <c r="BE876" s="402">
        <v>1.2E-2</v>
      </c>
      <c r="BF876" s="47">
        <v>11.5</v>
      </c>
      <c r="BG876" s="47">
        <v>3.1</v>
      </c>
      <c r="BH876" s="47">
        <v>1</v>
      </c>
      <c r="BI876" s="47">
        <v>1</v>
      </c>
      <c r="BJ876" s="47">
        <v>98</v>
      </c>
      <c r="BK876" s="47">
        <v>1</v>
      </c>
      <c r="BL876" s="47">
        <v>1</v>
      </c>
      <c r="BM876" s="47">
        <v>0.1</v>
      </c>
      <c r="BN876" s="47">
        <v>338</v>
      </c>
      <c r="BO876" s="47">
        <v>372</v>
      </c>
      <c r="BP876" s="47">
        <v>413</v>
      </c>
      <c r="BQ876" s="47">
        <v>453</v>
      </c>
      <c r="BR876" s="47">
        <v>0</v>
      </c>
      <c r="BS876" s="47">
        <v>1</v>
      </c>
      <c r="BT876" s="260"/>
      <c r="BU876" s="53">
        <v>0.77500000000000002</v>
      </c>
      <c r="BV876" s="53">
        <v>0.84</v>
      </c>
      <c r="BW876" s="53">
        <v>42.8</v>
      </c>
      <c r="BX876" s="53">
        <v>100</v>
      </c>
      <c r="BY876" s="53">
        <v>400</v>
      </c>
      <c r="BZ876" s="53">
        <v>572</v>
      </c>
      <c r="CA876" s="53">
        <v>0.3</v>
      </c>
      <c r="CB876" s="53">
        <v>1.5</v>
      </c>
      <c r="CC876" s="53">
        <v>-47</v>
      </c>
    </row>
    <row r="877" spans="1:81" x14ac:dyDescent="0.25">
      <c r="A877" s="44">
        <f t="shared" si="82"/>
        <v>2016</v>
      </c>
      <c r="B877" s="44" t="str">
        <f t="shared" si="82"/>
        <v>AGOSTO</v>
      </c>
      <c r="C877" s="44">
        <v>12</v>
      </c>
      <c r="D877" s="44" t="str">
        <f t="shared" si="81"/>
        <v>AGOSTO 2016 / 11</v>
      </c>
      <c r="E877" s="265">
        <v>11</v>
      </c>
      <c r="F877" s="399">
        <v>42607</v>
      </c>
      <c r="G877" s="267">
        <v>66070</v>
      </c>
      <c r="H877" s="268" t="s">
        <v>132</v>
      </c>
      <c r="I877" s="48">
        <v>0.77959999999999996</v>
      </c>
      <c r="J877" s="47" t="s">
        <v>20</v>
      </c>
      <c r="K877" s="47">
        <v>0.5</v>
      </c>
      <c r="L877" s="47">
        <v>0</v>
      </c>
      <c r="M877" s="47">
        <v>0</v>
      </c>
      <c r="N877" s="47">
        <v>43.5</v>
      </c>
      <c r="O877" s="47">
        <v>-53</v>
      </c>
      <c r="P877" s="47">
        <v>103</v>
      </c>
      <c r="Q877" s="47">
        <v>30</v>
      </c>
      <c r="R877" s="402">
        <v>0</v>
      </c>
      <c r="S877" s="47">
        <v>12.1</v>
      </c>
      <c r="T877" s="47">
        <v>3.1</v>
      </c>
      <c r="U877" s="47">
        <v>1</v>
      </c>
      <c r="V877" s="47">
        <v>1</v>
      </c>
      <c r="W877" s="47">
        <v>100</v>
      </c>
      <c r="X877" s="47">
        <v>0</v>
      </c>
      <c r="Y877" s="47">
        <v>0</v>
      </c>
      <c r="Z877" s="47">
        <v>0.3</v>
      </c>
      <c r="AA877" s="47">
        <v>336</v>
      </c>
      <c r="AB877" s="47">
        <v>368</v>
      </c>
      <c r="AC877" s="47">
        <v>414</v>
      </c>
      <c r="AD877" s="47">
        <v>482</v>
      </c>
      <c r="AE877" s="47">
        <v>1</v>
      </c>
      <c r="AF877" s="47">
        <v>0</v>
      </c>
      <c r="AG877" s="432"/>
      <c r="AH877" s="53">
        <v>0.77500000000000002</v>
      </c>
      <c r="AI877" s="53">
        <v>0.84</v>
      </c>
      <c r="AJ877" s="53">
        <v>42.8</v>
      </c>
      <c r="AK877" s="53">
        <v>100</v>
      </c>
      <c r="AL877" s="53">
        <v>400</v>
      </c>
      <c r="AM877" s="53">
        <v>572</v>
      </c>
      <c r="AN877" s="53">
        <v>0.3</v>
      </c>
      <c r="AO877" s="53">
        <v>1.5</v>
      </c>
      <c r="AP877" s="53">
        <v>-47</v>
      </c>
      <c r="AR877" s="265">
        <v>11</v>
      </c>
      <c r="AS877" s="399">
        <v>42602</v>
      </c>
      <c r="AT877" s="267">
        <v>65958</v>
      </c>
      <c r="AU877" s="268" t="s">
        <v>132</v>
      </c>
      <c r="AV877" s="48">
        <v>0.7792</v>
      </c>
      <c r="AW877" s="47" t="s">
        <v>20</v>
      </c>
      <c r="AX877" s="47">
        <v>1.2</v>
      </c>
      <c r="AY877" s="47">
        <v>0.01</v>
      </c>
      <c r="AZ877" s="47">
        <v>0</v>
      </c>
      <c r="BA877" s="47">
        <v>43.6</v>
      </c>
      <c r="BB877" s="47">
        <v>-51</v>
      </c>
      <c r="BC877" s="47">
        <v>104</v>
      </c>
      <c r="BD877" s="47">
        <v>30</v>
      </c>
      <c r="BE877" s="402">
        <v>1.2E-2</v>
      </c>
      <c r="BF877" s="47">
        <v>11.4</v>
      </c>
      <c r="BG877" s="47">
        <v>3.1</v>
      </c>
      <c r="BH877" s="47">
        <v>1</v>
      </c>
      <c r="BI877" s="47">
        <v>1</v>
      </c>
      <c r="BJ877" s="47">
        <v>99</v>
      </c>
      <c r="BK877" s="47">
        <v>1</v>
      </c>
      <c r="BL877" s="47">
        <v>1</v>
      </c>
      <c r="BM877" s="47">
        <v>0.1</v>
      </c>
      <c r="BN877" s="47">
        <v>342</v>
      </c>
      <c r="BO877" s="47">
        <v>376</v>
      </c>
      <c r="BP877" s="47">
        <v>419</v>
      </c>
      <c r="BQ877" s="47">
        <v>459</v>
      </c>
      <c r="BR877" s="47">
        <v>0</v>
      </c>
      <c r="BS877" s="47">
        <v>1</v>
      </c>
      <c r="BT877" s="260"/>
      <c r="BU877" s="53">
        <v>0.77500000000000002</v>
      </c>
      <c r="BV877" s="53">
        <v>0.84</v>
      </c>
      <c r="BW877" s="53">
        <v>42.8</v>
      </c>
      <c r="BX877" s="53">
        <v>100</v>
      </c>
      <c r="BY877" s="53">
        <v>400</v>
      </c>
      <c r="BZ877" s="53">
        <v>572</v>
      </c>
      <c r="CA877" s="53">
        <v>0.3</v>
      </c>
      <c r="CB877" s="53">
        <v>1.5</v>
      </c>
      <c r="CC877" s="53">
        <v>-47</v>
      </c>
    </row>
    <row r="878" spans="1:81" x14ac:dyDescent="0.25">
      <c r="A878" s="44">
        <f t="shared" si="82"/>
        <v>2016</v>
      </c>
      <c r="B878" s="44" t="str">
        <f t="shared" si="82"/>
        <v>AGOSTO</v>
      </c>
      <c r="C878" s="44">
        <v>13</v>
      </c>
      <c r="D878" s="44" t="str">
        <f t="shared" si="81"/>
        <v>AGOSTO 2016 / 12</v>
      </c>
      <c r="E878" s="265">
        <v>12</v>
      </c>
      <c r="F878" s="399">
        <v>42608</v>
      </c>
      <c r="G878" s="267">
        <v>66084</v>
      </c>
      <c r="H878" s="47" t="s">
        <v>130</v>
      </c>
      <c r="I878" s="48">
        <v>0.77959999999999996</v>
      </c>
      <c r="J878" s="47" t="s">
        <v>20</v>
      </c>
      <c r="K878" s="47">
        <v>0.5</v>
      </c>
      <c r="L878" s="47">
        <v>0</v>
      </c>
      <c r="M878" s="47">
        <v>0</v>
      </c>
      <c r="N878" s="47">
        <v>43.5</v>
      </c>
      <c r="O878" s="47">
        <v>-53</v>
      </c>
      <c r="P878" s="47">
        <v>103</v>
      </c>
      <c r="Q878" s="47">
        <v>30</v>
      </c>
      <c r="R878" s="402">
        <v>0</v>
      </c>
      <c r="S878" s="47">
        <v>12.1</v>
      </c>
      <c r="T878" s="47">
        <v>3.1</v>
      </c>
      <c r="U878" s="47">
        <v>1</v>
      </c>
      <c r="V878" s="47">
        <v>1</v>
      </c>
      <c r="W878" s="47">
        <v>100</v>
      </c>
      <c r="X878" s="47">
        <v>0</v>
      </c>
      <c r="Y878" s="47">
        <v>0</v>
      </c>
      <c r="Z878" s="47">
        <v>0.3</v>
      </c>
      <c r="AA878" s="47">
        <v>336</v>
      </c>
      <c r="AB878" s="47">
        <v>368</v>
      </c>
      <c r="AC878" s="47">
        <v>416</v>
      </c>
      <c r="AD878" s="47">
        <v>478</v>
      </c>
      <c r="AE878" s="47">
        <v>1</v>
      </c>
      <c r="AF878" s="47">
        <v>0</v>
      </c>
      <c r="AG878" s="432"/>
      <c r="AH878" s="53">
        <v>0.77500000000000002</v>
      </c>
      <c r="AI878" s="53">
        <v>0.84</v>
      </c>
      <c r="AJ878" s="53">
        <v>42.8</v>
      </c>
      <c r="AK878" s="53">
        <v>100</v>
      </c>
      <c r="AL878" s="53">
        <v>400</v>
      </c>
      <c r="AM878" s="53">
        <v>572</v>
      </c>
      <c r="AN878" s="53">
        <v>0.3</v>
      </c>
      <c r="AO878" s="53">
        <v>1.5</v>
      </c>
      <c r="AP878" s="53">
        <v>-47</v>
      </c>
      <c r="AR878" s="265">
        <v>12</v>
      </c>
      <c r="AS878" s="399">
        <v>42604</v>
      </c>
      <c r="AT878" s="267">
        <v>65985</v>
      </c>
      <c r="AU878" s="47" t="s">
        <v>132</v>
      </c>
      <c r="AV878" s="48">
        <v>0.78090000000000004</v>
      </c>
      <c r="AW878" s="47" t="s">
        <v>20</v>
      </c>
      <c r="AX878" s="47">
        <v>1.2</v>
      </c>
      <c r="AY878" s="47">
        <v>0.01</v>
      </c>
      <c r="AZ878" s="407">
        <v>0</v>
      </c>
      <c r="BA878" s="47">
        <v>43.6</v>
      </c>
      <c r="BB878" s="47">
        <v>-52</v>
      </c>
      <c r="BC878" s="47">
        <v>104</v>
      </c>
      <c r="BD878" s="47">
        <v>30</v>
      </c>
      <c r="BE878" s="402">
        <v>1.2E-2</v>
      </c>
      <c r="BF878" s="47">
        <v>11.4</v>
      </c>
      <c r="BG878" s="47">
        <v>3.3</v>
      </c>
      <c r="BH878" s="47">
        <v>1</v>
      </c>
      <c r="BI878" s="47">
        <v>1</v>
      </c>
      <c r="BJ878" s="47">
        <v>99</v>
      </c>
      <c r="BK878" s="47">
        <v>1</v>
      </c>
      <c r="BL878" s="47">
        <v>1</v>
      </c>
      <c r="BM878" s="47">
        <v>0.1</v>
      </c>
      <c r="BN878" s="47">
        <v>340</v>
      </c>
      <c r="BO878" s="47">
        <v>374</v>
      </c>
      <c r="BP878" s="47">
        <v>417</v>
      </c>
      <c r="BQ878" s="47">
        <v>457</v>
      </c>
      <c r="BR878" s="47">
        <v>0</v>
      </c>
      <c r="BS878" s="47">
        <v>1</v>
      </c>
      <c r="BT878" s="260"/>
      <c r="BU878" s="53">
        <v>0.77500000000000002</v>
      </c>
      <c r="BV878" s="53">
        <v>0.84</v>
      </c>
      <c r="BW878" s="53">
        <v>42.8</v>
      </c>
      <c r="BX878" s="53">
        <v>100</v>
      </c>
      <c r="BY878" s="53">
        <v>400</v>
      </c>
      <c r="BZ878" s="53">
        <v>572</v>
      </c>
      <c r="CA878" s="53">
        <v>0.3</v>
      </c>
      <c r="CB878" s="53">
        <v>1.5</v>
      </c>
      <c r="CC878" s="53">
        <v>-47</v>
      </c>
    </row>
    <row r="879" spans="1:81" x14ac:dyDescent="0.25">
      <c r="A879" s="44">
        <f t="shared" si="82"/>
        <v>2016</v>
      </c>
      <c r="B879" s="44" t="str">
        <f t="shared" si="82"/>
        <v>AGOSTO</v>
      </c>
      <c r="C879" s="44">
        <v>14</v>
      </c>
      <c r="D879" s="44" t="str">
        <f t="shared" si="81"/>
        <v>AGOSTO 2016 / 13</v>
      </c>
      <c r="E879" s="265">
        <v>11</v>
      </c>
      <c r="F879" s="399">
        <v>42612</v>
      </c>
      <c r="G879" s="267">
        <v>66306</v>
      </c>
      <c r="H879" s="268" t="s">
        <v>131</v>
      </c>
      <c r="I879" s="48">
        <v>0.78</v>
      </c>
      <c r="J879" s="47" t="s">
        <v>20</v>
      </c>
      <c r="K879" s="47">
        <v>0.5</v>
      </c>
      <c r="L879" s="47">
        <v>0</v>
      </c>
      <c r="M879" s="47">
        <v>0</v>
      </c>
      <c r="N879" s="47">
        <v>43.5</v>
      </c>
      <c r="O879" s="47">
        <v>-53</v>
      </c>
      <c r="P879" s="47">
        <v>103</v>
      </c>
      <c r="Q879" s="47">
        <v>30</v>
      </c>
      <c r="R879" s="402">
        <v>0</v>
      </c>
      <c r="S879" s="47">
        <v>12.1</v>
      </c>
      <c r="T879" s="47">
        <v>3.2</v>
      </c>
      <c r="U879" s="47">
        <v>1</v>
      </c>
      <c r="V879" s="47">
        <v>1</v>
      </c>
      <c r="W879" s="47">
        <v>100</v>
      </c>
      <c r="X879" s="47">
        <v>0</v>
      </c>
      <c r="Y879" s="47">
        <v>0</v>
      </c>
      <c r="Z879" s="47">
        <v>0.3</v>
      </c>
      <c r="AA879" s="47">
        <v>335</v>
      </c>
      <c r="AB879" s="47">
        <v>368</v>
      </c>
      <c r="AC879" s="47">
        <v>417</v>
      </c>
      <c r="AD879" s="47">
        <v>477</v>
      </c>
      <c r="AE879" s="47">
        <v>1</v>
      </c>
      <c r="AF879" s="47">
        <v>0</v>
      </c>
      <c r="AG879" s="432"/>
      <c r="AH879" s="53">
        <v>0.77500000000000002</v>
      </c>
      <c r="AI879" s="53">
        <v>0.84</v>
      </c>
      <c r="AJ879" s="53">
        <v>42.8</v>
      </c>
      <c r="AK879" s="53">
        <v>100</v>
      </c>
      <c r="AL879" s="53">
        <v>400</v>
      </c>
      <c r="AM879" s="53">
        <v>572</v>
      </c>
      <c r="AN879" s="53">
        <v>0.3</v>
      </c>
      <c r="AO879" s="53">
        <v>1.5</v>
      </c>
      <c r="AP879" s="53">
        <v>-47</v>
      </c>
      <c r="AR879" s="265">
        <v>13</v>
      </c>
      <c r="AS879" s="399">
        <v>42606</v>
      </c>
      <c r="AT879" s="267">
        <v>66053</v>
      </c>
      <c r="AU879" s="268" t="s">
        <v>131</v>
      </c>
      <c r="AV879" s="48">
        <v>0.77959999999999996</v>
      </c>
      <c r="AW879" s="47" t="s">
        <v>20</v>
      </c>
      <c r="AX879" s="47">
        <v>1.2</v>
      </c>
      <c r="AY879" s="47">
        <v>0.01</v>
      </c>
      <c r="AZ879" s="47">
        <v>0</v>
      </c>
      <c r="BA879" s="47">
        <v>43.6</v>
      </c>
      <c r="BB879" s="47">
        <v>-50</v>
      </c>
      <c r="BC879" s="47">
        <v>107</v>
      </c>
      <c r="BD879" s="47">
        <v>30</v>
      </c>
      <c r="BE879" s="402">
        <v>1.2E-2</v>
      </c>
      <c r="BF879" s="47">
        <v>11.4</v>
      </c>
      <c r="BG879" s="47">
        <v>3.5</v>
      </c>
      <c r="BH879" s="47">
        <v>1</v>
      </c>
      <c r="BI879" s="47">
        <v>1</v>
      </c>
      <c r="BJ879" s="47">
        <v>99</v>
      </c>
      <c r="BK879" s="47">
        <v>1</v>
      </c>
      <c r="BL879" s="47">
        <v>1</v>
      </c>
      <c r="BM879" s="47">
        <v>0.5</v>
      </c>
      <c r="BN879" s="47">
        <v>345</v>
      </c>
      <c r="BO879" s="47">
        <v>379</v>
      </c>
      <c r="BP879" s="47">
        <v>424</v>
      </c>
      <c r="BQ879" s="47">
        <v>464</v>
      </c>
      <c r="BR879" s="47">
        <v>0</v>
      </c>
      <c r="BS879" s="47">
        <v>1</v>
      </c>
      <c r="BT879" s="260"/>
      <c r="BU879" s="53">
        <v>0.77500000000000002</v>
      </c>
      <c r="BV879" s="53">
        <v>0.84</v>
      </c>
      <c r="BW879" s="53">
        <v>42.8</v>
      </c>
      <c r="BX879" s="53">
        <v>100</v>
      </c>
      <c r="BY879" s="53">
        <v>400</v>
      </c>
      <c r="BZ879" s="53">
        <v>572</v>
      </c>
      <c r="CA879" s="53">
        <v>0.3</v>
      </c>
      <c r="CB879" s="53">
        <v>1.5</v>
      </c>
      <c r="CC879" s="53">
        <v>-47</v>
      </c>
    </row>
    <row r="880" spans="1:81" x14ac:dyDescent="0.25">
      <c r="A880" s="44">
        <f t="shared" si="82"/>
        <v>2016</v>
      </c>
      <c r="B880" s="44" t="str">
        <f t="shared" si="82"/>
        <v>AGOSTO</v>
      </c>
      <c r="C880" s="44">
        <v>15</v>
      </c>
      <c r="D880" s="44" t="str">
        <f t="shared" si="81"/>
        <v>AGOSTO 2016 / 14</v>
      </c>
      <c r="E880" s="265">
        <v>12</v>
      </c>
      <c r="F880" s="399">
        <v>42613</v>
      </c>
      <c r="G880" s="267">
        <v>66334</v>
      </c>
      <c r="H880" s="47" t="s">
        <v>130</v>
      </c>
      <c r="I880" s="48">
        <v>0.77959999999999996</v>
      </c>
      <c r="J880" s="47" t="s">
        <v>20</v>
      </c>
      <c r="K880" s="47">
        <v>0.5</v>
      </c>
      <c r="L880" s="47">
        <v>0</v>
      </c>
      <c r="M880" s="47">
        <v>0</v>
      </c>
      <c r="N880" s="47">
        <v>43.5</v>
      </c>
      <c r="O880" s="47">
        <v>-53</v>
      </c>
      <c r="P880" s="47">
        <v>103</v>
      </c>
      <c r="Q880" s="47">
        <v>30</v>
      </c>
      <c r="R880" s="402">
        <v>0</v>
      </c>
      <c r="S880" s="47">
        <v>12.1</v>
      </c>
      <c r="T880" s="47">
        <v>3.1</v>
      </c>
      <c r="U880" s="47">
        <v>1</v>
      </c>
      <c r="V880" s="47">
        <v>1</v>
      </c>
      <c r="W880" s="47">
        <v>100</v>
      </c>
      <c r="X880" s="47">
        <v>0</v>
      </c>
      <c r="Y880" s="47">
        <v>0</v>
      </c>
      <c r="Z880" s="47">
        <v>0.3</v>
      </c>
      <c r="AA880" s="47">
        <v>335</v>
      </c>
      <c r="AB880" s="47">
        <v>368</v>
      </c>
      <c r="AC880" s="47">
        <v>416</v>
      </c>
      <c r="AD880" s="47">
        <v>477</v>
      </c>
      <c r="AE880" s="47">
        <v>1</v>
      </c>
      <c r="AF880" s="47">
        <v>0</v>
      </c>
      <c r="AG880" s="432"/>
      <c r="AH880" s="53">
        <v>0.77500000000000002</v>
      </c>
      <c r="AI880" s="53">
        <v>0.84</v>
      </c>
      <c r="AJ880" s="53">
        <v>42.8</v>
      </c>
      <c r="AK880" s="53">
        <v>100</v>
      </c>
      <c r="AL880" s="53">
        <v>400</v>
      </c>
      <c r="AM880" s="53">
        <v>572</v>
      </c>
      <c r="AN880" s="53">
        <v>0.3</v>
      </c>
      <c r="AO880" s="53">
        <v>1.5</v>
      </c>
      <c r="AP880" s="53">
        <v>-47</v>
      </c>
      <c r="AR880" s="265">
        <v>14</v>
      </c>
      <c r="AS880" s="399">
        <v>42608</v>
      </c>
      <c r="AT880" s="267">
        <v>66078</v>
      </c>
      <c r="AU880" s="47" t="s">
        <v>132</v>
      </c>
      <c r="AV880" s="48">
        <v>0.77959999999999996</v>
      </c>
      <c r="AW880" s="47" t="s">
        <v>20</v>
      </c>
      <c r="AX880" s="47">
        <v>1.2</v>
      </c>
      <c r="AY880" s="47">
        <v>0.01</v>
      </c>
      <c r="AZ880" s="47">
        <v>0</v>
      </c>
      <c r="BA880" s="47">
        <v>43.6</v>
      </c>
      <c r="BB880" s="47">
        <v>-50</v>
      </c>
      <c r="BC880" s="47">
        <v>108</v>
      </c>
      <c r="BD880" s="47">
        <v>30</v>
      </c>
      <c r="BE880" s="402">
        <v>1.2E-2</v>
      </c>
      <c r="BF880" s="47">
        <v>11.4</v>
      </c>
      <c r="BG880" s="47">
        <v>3.4</v>
      </c>
      <c r="BH880" s="47">
        <v>1</v>
      </c>
      <c r="BI880" s="47">
        <v>1</v>
      </c>
      <c r="BJ880" s="47">
        <v>99</v>
      </c>
      <c r="BK880" s="47">
        <v>1</v>
      </c>
      <c r="BL880" s="47">
        <v>1</v>
      </c>
      <c r="BM880" s="47">
        <v>0.2</v>
      </c>
      <c r="BN880" s="47">
        <v>343</v>
      </c>
      <c r="BO880" s="47">
        <v>379</v>
      </c>
      <c r="BP880" s="47">
        <v>423</v>
      </c>
      <c r="BQ880" s="47">
        <v>462</v>
      </c>
      <c r="BR880" s="47">
        <v>0</v>
      </c>
      <c r="BS880" s="47">
        <v>1</v>
      </c>
      <c r="BT880" s="260"/>
      <c r="BU880" s="53">
        <v>0.77500000000000002</v>
      </c>
      <c r="BV880" s="53">
        <v>0.84</v>
      </c>
      <c r="BW880" s="53">
        <v>42.8</v>
      </c>
      <c r="BX880" s="53">
        <v>100</v>
      </c>
      <c r="BY880" s="53">
        <v>400</v>
      </c>
      <c r="BZ880" s="53">
        <v>572</v>
      </c>
      <c r="CA880" s="53">
        <v>0.3</v>
      </c>
      <c r="CB880" s="53">
        <v>1.5</v>
      </c>
      <c r="CC880" s="53">
        <v>-47</v>
      </c>
    </row>
    <row r="881" spans="1:81" x14ac:dyDescent="0.25">
      <c r="A881" s="44">
        <f t="shared" si="82"/>
        <v>2016</v>
      </c>
      <c r="B881" s="44" t="str">
        <f t="shared" si="82"/>
        <v>AGOSTO</v>
      </c>
      <c r="C881" s="44">
        <v>16</v>
      </c>
      <c r="D881" s="44" t="str">
        <f t="shared" si="81"/>
        <v>AGOSTO 2016 / 15</v>
      </c>
      <c r="AR881" s="265">
        <v>15</v>
      </c>
      <c r="AS881" s="399">
        <v>42611</v>
      </c>
      <c r="AT881" s="267">
        <v>66138</v>
      </c>
      <c r="AU881" s="268" t="s">
        <v>156</v>
      </c>
      <c r="AV881" s="48">
        <v>0.77959999999999996</v>
      </c>
      <c r="AW881" s="47" t="s">
        <v>20</v>
      </c>
      <c r="AX881" s="47">
        <v>1.2</v>
      </c>
      <c r="AY881" s="47">
        <v>0.01</v>
      </c>
      <c r="AZ881" s="407">
        <v>0</v>
      </c>
      <c r="BA881" s="47">
        <v>43.6</v>
      </c>
      <c r="BB881" s="47">
        <v>-52</v>
      </c>
      <c r="BC881" s="47">
        <v>105</v>
      </c>
      <c r="BD881" s="47">
        <v>30</v>
      </c>
      <c r="BE881" s="402">
        <v>1.2E-2</v>
      </c>
      <c r="BF881" s="47">
        <v>11.5</v>
      </c>
      <c r="BG881" s="47">
        <v>3.3</v>
      </c>
      <c r="BH881" s="47">
        <v>1</v>
      </c>
      <c r="BI881" s="47">
        <v>1</v>
      </c>
      <c r="BJ881" s="47">
        <v>99</v>
      </c>
      <c r="BK881" s="47">
        <v>1</v>
      </c>
      <c r="BL881" s="47">
        <v>1</v>
      </c>
      <c r="BM881" s="47">
        <v>0.1</v>
      </c>
      <c r="BN881" s="47">
        <v>338</v>
      </c>
      <c r="BO881" s="47">
        <v>374</v>
      </c>
      <c r="BP881" s="47">
        <v>415</v>
      </c>
      <c r="BQ881" s="47">
        <v>457</v>
      </c>
      <c r="BR881" s="47">
        <v>0</v>
      </c>
      <c r="BS881" s="47">
        <v>1</v>
      </c>
      <c r="BT881" s="260"/>
      <c r="BU881" s="53">
        <v>0.77500000000000002</v>
      </c>
      <c r="BV881" s="53">
        <v>0.84</v>
      </c>
      <c r="BW881" s="53">
        <v>42.8</v>
      </c>
      <c r="BX881" s="53">
        <v>100</v>
      </c>
      <c r="BY881" s="53">
        <v>400</v>
      </c>
      <c r="BZ881" s="53">
        <v>572</v>
      </c>
      <c r="CA881" s="53">
        <v>0.3</v>
      </c>
      <c r="CB881" s="53">
        <v>1.5</v>
      </c>
      <c r="CC881" s="53">
        <v>-47</v>
      </c>
    </row>
    <row r="882" spans="1:81" x14ac:dyDescent="0.25">
      <c r="A882" s="44">
        <f t="shared" si="82"/>
        <v>2016</v>
      </c>
      <c r="B882" s="44" t="str">
        <f t="shared" si="82"/>
        <v>AGOSTO</v>
      </c>
      <c r="C882" s="44">
        <v>17</v>
      </c>
      <c r="D882" s="44" t="str">
        <f t="shared" si="81"/>
        <v>AGOSTO 2016 / 16</v>
      </c>
      <c r="AR882" s="265">
        <v>16</v>
      </c>
      <c r="AS882" s="399">
        <v>42611</v>
      </c>
      <c r="AT882" s="267">
        <v>66128</v>
      </c>
      <c r="AU882" s="47" t="s">
        <v>132</v>
      </c>
      <c r="AV882" s="48">
        <v>0.77959999999999996</v>
      </c>
      <c r="AW882" s="47" t="s">
        <v>20</v>
      </c>
      <c r="AX882" s="47">
        <v>1.2</v>
      </c>
      <c r="AY882" s="47">
        <v>0.01</v>
      </c>
      <c r="AZ882" s="47">
        <v>0</v>
      </c>
      <c r="BA882" s="47">
        <v>43.6</v>
      </c>
      <c r="BB882" s="47">
        <v>-50</v>
      </c>
      <c r="BC882" s="47">
        <v>108</v>
      </c>
      <c r="BD882" s="47">
        <v>30</v>
      </c>
      <c r="BE882" s="402">
        <v>1.2E-2</v>
      </c>
      <c r="BF882" s="47">
        <v>11.4</v>
      </c>
      <c r="BG882" s="47">
        <v>3.4</v>
      </c>
      <c r="BH882" s="47">
        <v>1</v>
      </c>
      <c r="BI882" s="47">
        <v>1</v>
      </c>
      <c r="BJ882" s="47">
        <v>99</v>
      </c>
      <c r="BK882" s="47">
        <v>1</v>
      </c>
      <c r="BL882" s="47">
        <v>1</v>
      </c>
      <c r="BM882" s="47">
        <v>0.1</v>
      </c>
      <c r="BN882" s="47">
        <v>342</v>
      </c>
      <c r="BO882" s="47">
        <v>378</v>
      </c>
      <c r="BP882" s="47">
        <v>423</v>
      </c>
      <c r="BQ882" s="47">
        <v>459</v>
      </c>
      <c r="BR882" s="47">
        <v>0</v>
      </c>
      <c r="BS882" s="47">
        <v>1</v>
      </c>
      <c r="BT882" s="260"/>
      <c r="BU882" s="53">
        <v>0.77500000000000002</v>
      </c>
      <c r="BV882" s="53">
        <v>0.84</v>
      </c>
      <c r="BW882" s="53">
        <v>42.8</v>
      </c>
      <c r="BX882" s="53">
        <v>100</v>
      </c>
      <c r="BY882" s="53">
        <v>400</v>
      </c>
      <c r="BZ882" s="53">
        <v>572</v>
      </c>
      <c r="CA882" s="53">
        <v>0.3</v>
      </c>
      <c r="CB882" s="53">
        <v>1.5</v>
      </c>
      <c r="CC882" s="53">
        <v>-47</v>
      </c>
    </row>
    <row r="883" spans="1:81" x14ac:dyDescent="0.25">
      <c r="A883" s="44">
        <f t="shared" si="82"/>
        <v>2016</v>
      </c>
      <c r="B883" s="44" t="str">
        <f t="shared" si="82"/>
        <v>AGOSTO</v>
      </c>
      <c r="C883" s="44">
        <v>18</v>
      </c>
      <c r="D883" s="44" t="str">
        <f t="shared" si="81"/>
        <v>AGOSTO 2016 / 17</v>
      </c>
    </row>
    <row r="884" spans="1:81" x14ac:dyDescent="0.25">
      <c r="A884" s="44">
        <f t="shared" si="82"/>
        <v>2016</v>
      </c>
      <c r="B884" s="44" t="str">
        <f t="shared" si="82"/>
        <v>AGOSTO</v>
      </c>
      <c r="C884" s="44">
        <v>19</v>
      </c>
      <c r="D884" s="44" t="str">
        <f t="shared" si="81"/>
        <v>AGOSTO 2016 / 18</v>
      </c>
    </row>
    <row r="885" spans="1:81" x14ac:dyDescent="0.25">
      <c r="A885" s="44">
        <f t="shared" si="82"/>
        <v>2016</v>
      </c>
      <c r="B885" s="44" t="str">
        <f t="shared" si="82"/>
        <v>AGOSTO</v>
      </c>
      <c r="C885" s="44">
        <v>20</v>
      </c>
      <c r="D885" s="44" t="str">
        <f t="shared" si="81"/>
        <v>AGOSTO 2016 / 19</v>
      </c>
    </row>
    <row r="886" spans="1:81" x14ac:dyDescent="0.25">
      <c r="A886" s="44">
        <f t="shared" si="82"/>
        <v>2016</v>
      </c>
      <c r="B886" s="44" t="str">
        <f t="shared" si="82"/>
        <v>AGOSTO</v>
      </c>
      <c r="C886" s="44">
        <v>21</v>
      </c>
      <c r="D886" s="44" t="str">
        <f t="shared" si="81"/>
        <v>AGOSTO 2016 / 20</v>
      </c>
    </row>
    <row r="887" spans="1:81" x14ac:dyDescent="0.25">
      <c r="A887" s="44">
        <f t="shared" si="82"/>
        <v>2016</v>
      </c>
      <c r="B887" s="44" t="str">
        <f t="shared" si="82"/>
        <v>AGOSTO</v>
      </c>
      <c r="C887" s="44">
        <v>22</v>
      </c>
      <c r="D887" s="44" t="str">
        <f t="shared" si="81"/>
        <v>AGOSTO 2016 / 21</v>
      </c>
    </row>
    <row r="888" spans="1:81" x14ac:dyDescent="0.25">
      <c r="A888" s="44">
        <f t="shared" si="82"/>
        <v>2016</v>
      </c>
      <c r="B888" s="44" t="str">
        <f t="shared" si="82"/>
        <v>AGOSTO</v>
      </c>
      <c r="C888" s="44">
        <v>23</v>
      </c>
      <c r="D888" s="44" t="str">
        <f t="shared" si="81"/>
        <v>AGOSTO 2016 / 22</v>
      </c>
    </row>
    <row r="889" spans="1:81" x14ac:dyDescent="0.25">
      <c r="A889" s="44">
        <f t="shared" si="82"/>
        <v>2016</v>
      </c>
      <c r="B889" s="44" t="str">
        <f t="shared" si="82"/>
        <v>AGOSTO</v>
      </c>
      <c r="C889" s="44">
        <v>24</v>
      </c>
      <c r="D889" s="44" t="str">
        <f t="shared" si="81"/>
        <v>AGOSTO 2016 / 23</v>
      </c>
    </row>
    <row r="890" spans="1:81" x14ac:dyDescent="0.25">
      <c r="A890" s="44">
        <f t="shared" si="82"/>
        <v>2016</v>
      </c>
      <c r="B890" s="44" t="str">
        <f t="shared" si="82"/>
        <v>AGOSTO</v>
      </c>
      <c r="C890" s="44">
        <v>25</v>
      </c>
      <c r="D890" s="44" t="str">
        <f t="shared" si="81"/>
        <v>AGOSTO 2016 / 24</v>
      </c>
    </row>
    <row r="891" spans="1:81" x14ac:dyDescent="0.25">
      <c r="A891" s="44">
        <f t="shared" si="82"/>
        <v>2016</v>
      </c>
      <c r="B891" s="44" t="str">
        <f t="shared" si="82"/>
        <v>AGOSTO</v>
      </c>
      <c r="C891" s="44">
        <v>26</v>
      </c>
      <c r="D891" s="44" t="str">
        <f t="shared" si="81"/>
        <v>AGOSTO 2016 / 25</v>
      </c>
    </row>
    <row r="892" spans="1:81" x14ac:dyDescent="0.25">
      <c r="A892" s="44">
        <f t="shared" si="82"/>
        <v>2016</v>
      </c>
      <c r="B892" s="44" t="str">
        <f t="shared" si="82"/>
        <v>AGOSTO</v>
      </c>
      <c r="C892" s="44">
        <v>27</v>
      </c>
      <c r="D892" s="44" t="str">
        <f t="shared" si="81"/>
        <v>AGOSTO 2016 / 26</v>
      </c>
    </row>
    <row r="893" spans="1:81" x14ac:dyDescent="0.25">
      <c r="A893" s="44">
        <f t="shared" si="82"/>
        <v>2016</v>
      </c>
      <c r="B893" s="44" t="str">
        <f t="shared" si="82"/>
        <v>AGOSTO</v>
      </c>
      <c r="C893" s="44">
        <v>28</v>
      </c>
      <c r="D893" s="44" t="str">
        <f t="shared" si="81"/>
        <v>AGOSTO 2016 / 27</v>
      </c>
    </row>
    <row r="894" spans="1:81" x14ac:dyDescent="0.25">
      <c r="A894" s="44">
        <f t="shared" si="82"/>
        <v>2016</v>
      </c>
      <c r="B894" s="44" t="str">
        <f t="shared" si="82"/>
        <v>AGOSTO</v>
      </c>
      <c r="C894" s="44">
        <v>29</v>
      </c>
      <c r="D894" s="44" t="str">
        <f t="shared" si="81"/>
        <v>AGOSTO 2016 / 28</v>
      </c>
    </row>
    <row r="895" spans="1:81" x14ac:dyDescent="0.25">
      <c r="A895" s="44">
        <f t="shared" si="82"/>
        <v>2016</v>
      </c>
      <c r="B895" s="44" t="str">
        <f t="shared" si="82"/>
        <v>AGOSTO</v>
      </c>
      <c r="C895" s="44">
        <v>30</v>
      </c>
      <c r="D895" s="44" t="str">
        <f t="shared" si="81"/>
        <v>AGOSTO 2016 / 29</v>
      </c>
    </row>
    <row r="896" spans="1:81" x14ac:dyDescent="0.25">
      <c r="A896" s="44">
        <f t="shared" si="82"/>
        <v>2016</v>
      </c>
      <c r="B896" s="44" t="str">
        <f t="shared" si="82"/>
        <v>AGOSTO</v>
      </c>
      <c r="C896" s="44">
        <v>31</v>
      </c>
      <c r="D896" s="44" t="str">
        <f t="shared" si="81"/>
        <v>AGOSTO 2016 / 30</v>
      </c>
    </row>
    <row r="897" spans="1:81" s="206" customFormat="1" x14ac:dyDescent="0.25">
      <c r="D897" s="44" t="str">
        <f t="shared" si="81"/>
        <v>AGOSTO 2016 / 31</v>
      </c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55"/>
      <c r="AB897" s="44"/>
      <c r="AC897" s="44"/>
      <c r="AD897" s="44"/>
      <c r="AE897" s="44"/>
      <c r="AF897" s="44"/>
      <c r="AG897" s="417"/>
      <c r="AH897" s="44"/>
      <c r="AI897" s="44"/>
      <c r="AJ897" s="44"/>
      <c r="AK897" s="44"/>
      <c r="AL897" s="44"/>
      <c r="AM897" s="44"/>
      <c r="AN897" s="44"/>
      <c r="AO897" s="44"/>
      <c r="AP897" s="44"/>
      <c r="AQ897" s="207"/>
      <c r="AR897" s="44"/>
      <c r="AS897" s="44"/>
      <c r="AT897" s="44"/>
      <c r="AU897" s="44"/>
      <c r="AV897" s="44"/>
      <c r="AW897" s="44"/>
      <c r="AX897" s="55"/>
      <c r="AY897" s="44"/>
      <c r="AZ897" s="44"/>
      <c r="BA897" s="44"/>
      <c r="BB897" s="44"/>
      <c r="BC897" s="44"/>
      <c r="BD897" s="44"/>
      <c r="BE897" s="44"/>
      <c r="BF897" s="44"/>
      <c r="BG897" s="44"/>
      <c r="BH897" s="44"/>
      <c r="BI897" s="44"/>
      <c r="BJ897" s="44"/>
      <c r="BK897" s="44"/>
      <c r="BL897" s="44"/>
      <c r="BM897" s="44"/>
      <c r="BN897" s="44"/>
      <c r="BO897" s="44"/>
      <c r="BP897" s="44"/>
      <c r="BQ897" s="44"/>
      <c r="BR897" s="44"/>
      <c r="BS897" s="44"/>
      <c r="BT897" s="411"/>
      <c r="BU897" s="44"/>
      <c r="BV897" s="55"/>
      <c r="BW897" s="44"/>
      <c r="BX897" s="44"/>
      <c r="BY897" s="44"/>
      <c r="BZ897" s="44"/>
      <c r="CA897" s="44"/>
      <c r="CB897" s="44"/>
      <c r="CC897" s="44"/>
    </row>
    <row r="898" spans="1:81" ht="15.75" x14ac:dyDescent="0.25">
      <c r="A898" s="44">
        <v>2016</v>
      </c>
      <c r="B898" s="44" t="s">
        <v>235</v>
      </c>
      <c r="C898" s="44">
        <v>1</v>
      </c>
      <c r="D898" s="208" t="s">
        <v>228</v>
      </c>
      <c r="E898" s="209">
        <f>IFERROR(AVERAGE(E867:E897),"")</f>
        <v>7.2142857142857144</v>
      </c>
      <c r="F898" s="209">
        <f>IFERROR(AVERAGE(F867:F897),"")</f>
        <v>42598.785714285717</v>
      </c>
      <c r="G898" s="209">
        <f>IFERROR(AVERAGE(G867:G897),"")</f>
        <v>63571494479.14286</v>
      </c>
      <c r="H898" s="209" t="str">
        <f>IFERROR(AVERAGE(H867:H897),"")</f>
        <v/>
      </c>
      <c r="I898" s="209">
        <f>IFERROR(AVERAGE(I867:I897),"")</f>
        <v>0.77945714285714296</v>
      </c>
      <c r="J898" s="209" t="str">
        <f t="shared" ref="J898:BU898" si="83">IFERROR(AVERAGE(J867:J897),"")</f>
        <v/>
      </c>
      <c r="K898" s="209">
        <f t="shared" si="83"/>
        <v>0.5</v>
      </c>
      <c r="L898" s="209">
        <f t="shared" si="83"/>
        <v>0</v>
      </c>
      <c r="M898" s="209">
        <f t="shared" si="83"/>
        <v>0</v>
      </c>
      <c r="N898" s="209">
        <f t="shared" si="83"/>
        <v>43.5</v>
      </c>
      <c r="O898" s="209">
        <f t="shared" si="83"/>
        <v>-53.642857142857146</v>
      </c>
      <c r="P898" s="209">
        <f t="shared" si="83"/>
        <v>103.21428571428571</v>
      </c>
      <c r="Q898" s="209">
        <f t="shared" si="83"/>
        <v>29.99285714285714</v>
      </c>
      <c r="R898" s="209">
        <f t="shared" si="83"/>
        <v>0</v>
      </c>
      <c r="S898" s="209">
        <f t="shared" si="83"/>
        <v>12.099999999999996</v>
      </c>
      <c r="T898" s="209">
        <f t="shared" si="83"/>
        <v>3.100000000000001</v>
      </c>
      <c r="U898" s="209">
        <f t="shared" si="83"/>
        <v>1</v>
      </c>
      <c r="V898" s="209">
        <f t="shared" si="83"/>
        <v>1</v>
      </c>
      <c r="W898" s="209">
        <f t="shared" si="83"/>
        <v>100</v>
      </c>
      <c r="X898" s="209">
        <f t="shared" si="83"/>
        <v>0</v>
      </c>
      <c r="Y898" s="209">
        <f t="shared" si="83"/>
        <v>0</v>
      </c>
      <c r="Z898" s="209">
        <f t="shared" si="83"/>
        <v>0.29999999999999993</v>
      </c>
      <c r="AA898" s="209">
        <f t="shared" si="83"/>
        <v>333.57142857142856</v>
      </c>
      <c r="AB898" s="209">
        <f t="shared" si="83"/>
        <v>367.5</v>
      </c>
      <c r="AC898" s="209">
        <f t="shared" si="83"/>
        <v>416.07142857142856</v>
      </c>
      <c r="AD898" s="209">
        <f t="shared" si="83"/>
        <v>481.14285714285717</v>
      </c>
      <c r="AE898" s="209">
        <f t="shared" si="83"/>
        <v>1.1071428571428572</v>
      </c>
      <c r="AF898" s="209">
        <f t="shared" si="83"/>
        <v>0</v>
      </c>
      <c r="AG898" s="418" t="str">
        <f t="shared" si="83"/>
        <v/>
      </c>
      <c r="AH898" s="209">
        <f t="shared" si="83"/>
        <v>0.77500000000000024</v>
      </c>
      <c r="AI898" s="209">
        <f t="shared" si="83"/>
        <v>0.84</v>
      </c>
      <c r="AJ898" s="209">
        <f t="shared" si="83"/>
        <v>42.8</v>
      </c>
      <c r="AK898" s="209">
        <f t="shared" si="83"/>
        <v>100</v>
      </c>
      <c r="AL898" s="209">
        <f t="shared" si="83"/>
        <v>400</v>
      </c>
      <c r="AM898" s="209">
        <f t="shared" si="83"/>
        <v>572</v>
      </c>
      <c r="AN898" s="209">
        <f t="shared" si="83"/>
        <v>0.29999999999999993</v>
      </c>
      <c r="AO898" s="209">
        <f t="shared" si="83"/>
        <v>1.5</v>
      </c>
      <c r="AP898" s="209">
        <f t="shared" si="83"/>
        <v>-47</v>
      </c>
      <c r="AQ898" s="209" t="str">
        <f t="shared" si="83"/>
        <v/>
      </c>
      <c r="AR898" s="209">
        <f t="shared" si="83"/>
        <v>8.5</v>
      </c>
      <c r="AS898" s="209">
        <f t="shared" si="83"/>
        <v>42597.75</v>
      </c>
      <c r="AT898" s="209">
        <f t="shared" si="83"/>
        <v>55625065838.6875</v>
      </c>
      <c r="AU898" s="209" t="str">
        <f t="shared" si="83"/>
        <v/>
      </c>
      <c r="AV898" s="209">
        <f t="shared" si="83"/>
        <v>0.77998750000000017</v>
      </c>
      <c r="AW898" s="209" t="str">
        <f t="shared" si="83"/>
        <v/>
      </c>
      <c r="AX898" s="210">
        <f t="shared" si="83"/>
        <v>1.1999999999999997</v>
      </c>
      <c r="AY898" s="209">
        <f t="shared" si="83"/>
        <v>0.01</v>
      </c>
      <c r="AZ898" s="209">
        <f t="shared" si="83"/>
        <v>0</v>
      </c>
      <c r="BA898" s="209">
        <f t="shared" si="83"/>
        <v>43.568750000000016</v>
      </c>
      <c r="BB898" s="209">
        <f t="shared" si="83"/>
        <v>-50.96875</v>
      </c>
      <c r="BC898" s="209">
        <f t="shared" si="83"/>
        <v>105.375</v>
      </c>
      <c r="BD898" s="209">
        <f t="shared" si="83"/>
        <v>30</v>
      </c>
      <c r="BE898" s="209">
        <f t="shared" si="83"/>
        <v>1.2000000000000002E-2</v>
      </c>
      <c r="BF898" s="209">
        <f t="shared" si="83"/>
        <v>12.243750000000002</v>
      </c>
      <c r="BG898" s="209">
        <f t="shared" si="83"/>
        <v>3.337499999999999</v>
      </c>
      <c r="BH898" s="209">
        <f t="shared" si="83"/>
        <v>1.0625</v>
      </c>
      <c r="BI898" s="209">
        <f t="shared" si="83"/>
        <v>1</v>
      </c>
      <c r="BJ898" s="209">
        <f t="shared" si="83"/>
        <v>98.875</v>
      </c>
      <c r="BK898" s="209">
        <f t="shared" si="83"/>
        <v>1</v>
      </c>
      <c r="BL898" s="209">
        <f t="shared" si="83"/>
        <v>1</v>
      </c>
      <c r="BM898" s="209">
        <f t="shared" si="83"/>
        <v>0.16250000000000003</v>
      </c>
      <c r="BN898" s="209">
        <f t="shared" si="83"/>
        <v>340.3125</v>
      </c>
      <c r="BO898" s="209">
        <f t="shared" si="83"/>
        <v>376</v>
      </c>
      <c r="BP898" s="209">
        <f t="shared" si="83"/>
        <v>418.3125</v>
      </c>
      <c r="BQ898" s="209">
        <f t="shared" si="83"/>
        <v>458.75</v>
      </c>
      <c r="BR898" s="209">
        <f t="shared" si="83"/>
        <v>0</v>
      </c>
      <c r="BS898" s="209">
        <f t="shared" si="83"/>
        <v>1</v>
      </c>
      <c r="BT898" s="412" t="str">
        <f t="shared" si="83"/>
        <v/>
      </c>
      <c r="BU898" s="209">
        <f t="shared" si="83"/>
        <v>0.77500000000000024</v>
      </c>
      <c r="BV898" s="210">
        <f>IFERROR(AVERAGE(BV867:BV897),"")</f>
        <v>0.84</v>
      </c>
      <c r="BW898" s="206"/>
      <c r="BX898" s="206"/>
      <c r="BY898" s="206"/>
      <c r="BZ898" s="206"/>
      <c r="CA898" s="206"/>
      <c r="CB898" s="206"/>
      <c r="CC898" s="206"/>
    </row>
    <row r="899" spans="1:81" x14ac:dyDescent="0.25">
      <c r="A899" s="44">
        <f>A898</f>
        <v>2016</v>
      </c>
      <c r="B899" s="44" t="str">
        <f>B898</f>
        <v>SEPTIEMBRE</v>
      </c>
      <c r="C899" s="44">
        <v>2</v>
      </c>
      <c r="D899" s="44" t="str">
        <f t="shared" ref="D899:D929" si="84">B898&amp;" "&amp;A898&amp;" / "&amp;C898</f>
        <v>SEPTIEMBRE 2016 / 1</v>
      </c>
      <c r="E899" s="560">
        <v>1</v>
      </c>
      <c r="F899" s="559">
        <v>42616</v>
      </c>
      <c r="G899" s="561">
        <v>890000066413</v>
      </c>
      <c r="H899" s="562" t="s">
        <v>132</v>
      </c>
      <c r="I899" s="558">
        <v>0.78090000000000004</v>
      </c>
      <c r="J899" s="556" t="s">
        <v>20</v>
      </c>
      <c r="K899" s="556">
        <v>0.5</v>
      </c>
      <c r="L899" s="556">
        <v>0</v>
      </c>
      <c r="M899" s="556">
        <v>0</v>
      </c>
      <c r="N899" s="556">
        <v>43.5</v>
      </c>
      <c r="O899" s="556">
        <v>-52</v>
      </c>
      <c r="P899" s="556">
        <v>105</v>
      </c>
      <c r="Q899" s="556">
        <v>30</v>
      </c>
      <c r="R899" s="557">
        <v>0</v>
      </c>
      <c r="S899" s="556">
        <v>12.1</v>
      </c>
      <c r="T899" s="556">
        <v>3.3</v>
      </c>
      <c r="U899" s="556">
        <v>1</v>
      </c>
      <c r="V899" s="556">
        <v>1</v>
      </c>
      <c r="W899" s="556">
        <v>100</v>
      </c>
      <c r="X899" s="556">
        <v>0</v>
      </c>
      <c r="Y899" s="556">
        <v>0</v>
      </c>
      <c r="Z899" s="556">
        <v>0.3</v>
      </c>
      <c r="AA899" s="556">
        <v>335</v>
      </c>
      <c r="AB899" s="556">
        <v>370</v>
      </c>
      <c r="AC899" s="556">
        <v>419</v>
      </c>
      <c r="AD899" s="556">
        <v>496</v>
      </c>
      <c r="AE899" s="556">
        <v>1.5</v>
      </c>
      <c r="AF899" s="556">
        <v>0</v>
      </c>
      <c r="AH899" s="563">
        <v>0.77500000000000002</v>
      </c>
      <c r="AI899" s="563">
        <v>0.84</v>
      </c>
      <c r="AJ899" s="563">
        <v>42.8</v>
      </c>
      <c r="AK899" s="563">
        <v>100</v>
      </c>
      <c r="AL899" s="563">
        <v>400</v>
      </c>
      <c r="AM899" s="563">
        <v>572</v>
      </c>
      <c r="AN899" s="563">
        <v>0.3</v>
      </c>
      <c r="AO899" s="563">
        <v>1.5</v>
      </c>
      <c r="AP899" s="563">
        <v>-47</v>
      </c>
      <c r="AR899" s="568">
        <v>1</v>
      </c>
      <c r="AS899" s="567">
        <v>42614</v>
      </c>
      <c r="AT899" s="569">
        <v>890000066356</v>
      </c>
      <c r="AU899" s="570" t="s">
        <v>132</v>
      </c>
      <c r="AV899" s="566">
        <v>0.77939999999999998</v>
      </c>
      <c r="AW899" s="564" t="s">
        <v>20</v>
      </c>
      <c r="AX899" s="564">
        <v>1.2</v>
      </c>
      <c r="AY899" s="564">
        <v>0.01</v>
      </c>
      <c r="AZ899" s="564">
        <v>0</v>
      </c>
      <c r="BA899" s="564">
        <v>43.6</v>
      </c>
      <c r="BB899" s="564">
        <v>-52</v>
      </c>
      <c r="BC899" s="564">
        <v>107</v>
      </c>
      <c r="BD899" s="564">
        <v>30</v>
      </c>
      <c r="BE899" s="565">
        <v>1.2E-2</v>
      </c>
      <c r="BF899" s="564">
        <v>11.5</v>
      </c>
      <c r="BG899" s="564">
        <v>3.3</v>
      </c>
      <c r="BH899" s="564">
        <v>1</v>
      </c>
      <c r="BI899" s="564">
        <v>1</v>
      </c>
      <c r="BJ899" s="564">
        <v>99</v>
      </c>
      <c r="BK899" s="564">
        <v>1</v>
      </c>
      <c r="BL899" s="564">
        <v>1</v>
      </c>
      <c r="BM899" s="564">
        <v>0.1</v>
      </c>
      <c r="BN899" s="564">
        <v>341</v>
      </c>
      <c r="BO899" s="564">
        <v>375</v>
      </c>
      <c r="BP899" s="564">
        <v>415</v>
      </c>
      <c r="BQ899" s="564">
        <v>455</v>
      </c>
      <c r="BR899" s="564">
        <v>0</v>
      </c>
      <c r="BS899" s="564">
        <v>1</v>
      </c>
      <c r="BU899" s="572">
        <v>0.77500000000000002</v>
      </c>
      <c r="BV899" s="572">
        <v>0.84</v>
      </c>
      <c r="BW899" s="572">
        <v>42.8</v>
      </c>
      <c r="BX899" s="572">
        <v>100</v>
      </c>
      <c r="BY899" s="572">
        <v>400</v>
      </c>
      <c r="BZ899" s="572">
        <v>572</v>
      </c>
      <c r="CA899" s="572">
        <v>0.3</v>
      </c>
      <c r="CB899" s="572">
        <v>1.5</v>
      </c>
      <c r="CC899" s="572">
        <v>-47</v>
      </c>
    </row>
    <row r="900" spans="1:81" x14ac:dyDescent="0.25">
      <c r="A900" s="44">
        <f t="shared" ref="A900:B928" si="85">A899</f>
        <v>2016</v>
      </c>
      <c r="B900" s="44" t="str">
        <f t="shared" si="85"/>
        <v>SEPTIEMBRE</v>
      </c>
      <c r="C900" s="44">
        <v>3</v>
      </c>
      <c r="D900" s="44" t="str">
        <f t="shared" si="84"/>
        <v>SEPTIEMBRE 2016 / 2</v>
      </c>
      <c r="E900" s="560">
        <v>2</v>
      </c>
      <c r="F900" s="559">
        <v>42617</v>
      </c>
      <c r="G900" s="561">
        <v>66438</v>
      </c>
      <c r="H900" s="556" t="s">
        <v>130</v>
      </c>
      <c r="I900" s="558">
        <v>0.78090000000000004</v>
      </c>
      <c r="J900" s="556" t="s">
        <v>20</v>
      </c>
      <c r="K900" s="556">
        <v>0.5</v>
      </c>
      <c r="L900" s="556">
        <v>0</v>
      </c>
      <c r="M900" s="556">
        <v>0</v>
      </c>
      <c r="N900" s="556">
        <v>43.5</v>
      </c>
      <c r="O900" s="556">
        <v>-52</v>
      </c>
      <c r="P900" s="556">
        <v>105</v>
      </c>
      <c r="Q900" s="556">
        <v>30</v>
      </c>
      <c r="R900" s="557">
        <v>0</v>
      </c>
      <c r="S900" s="556">
        <v>12.1</v>
      </c>
      <c r="T900" s="556">
        <v>3.2</v>
      </c>
      <c r="U900" s="556">
        <v>1</v>
      </c>
      <c r="V900" s="556">
        <v>1</v>
      </c>
      <c r="W900" s="556">
        <v>100</v>
      </c>
      <c r="X900" s="556">
        <v>0</v>
      </c>
      <c r="Y900" s="556">
        <v>0</v>
      </c>
      <c r="Z900" s="556">
        <v>0.3</v>
      </c>
      <c r="AA900" s="556">
        <v>335</v>
      </c>
      <c r="AB900" s="556">
        <v>371</v>
      </c>
      <c r="AC900" s="556">
        <v>423</v>
      </c>
      <c r="AD900" s="556">
        <v>491</v>
      </c>
      <c r="AE900" s="556">
        <v>1</v>
      </c>
      <c r="AF900" s="556">
        <v>0</v>
      </c>
      <c r="AH900" s="563">
        <v>0.77500000000000002</v>
      </c>
      <c r="AI900" s="563">
        <v>0.84</v>
      </c>
      <c r="AJ900" s="563">
        <v>42.8</v>
      </c>
      <c r="AK900" s="563">
        <v>100</v>
      </c>
      <c r="AL900" s="563">
        <v>400</v>
      </c>
      <c r="AM900" s="563">
        <v>572</v>
      </c>
      <c r="AN900" s="563">
        <v>0.3</v>
      </c>
      <c r="AO900" s="563">
        <v>1.5</v>
      </c>
      <c r="AP900" s="563">
        <v>-47</v>
      </c>
      <c r="AR900" s="568">
        <v>2</v>
      </c>
      <c r="AS900" s="567">
        <v>42615</v>
      </c>
      <c r="AT900" s="569">
        <v>66375</v>
      </c>
      <c r="AU900" s="564" t="s">
        <v>131</v>
      </c>
      <c r="AV900" s="566">
        <v>0.77959999999999996</v>
      </c>
      <c r="AW900" s="564" t="s">
        <v>20</v>
      </c>
      <c r="AX900" s="564">
        <v>1.2</v>
      </c>
      <c r="AY900" s="564">
        <v>0.01</v>
      </c>
      <c r="AZ900" s="564">
        <v>0</v>
      </c>
      <c r="BA900" s="564">
        <v>43.6</v>
      </c>
      <c r="BB900" s="564">
        <v>-52.5</v>
      </c>
      <c r="BC900" s="564">
        <v>105</v>
      </c>
      <c r="BD900" s="564">
        <v>30</v>
      </c>
      <c r="BE900" s="565">
        <v>1.2E-2</v>
      </c>
      <c r="BF900" s="564">
        <v>11.5</v>
      </c>
      <c r="BG900" s="564">
        <v>3.3</v>
      </c>
      <c r="BH900" s="564">
        <v>1</v>
      </c>
      <c r="BI900" s="564">
        <v>1</v>
      </c>
      <c r="BJ900" s="564">
        <v>99</v>
      </c>
      <c r="BK900" s="564">
        <v>1</v>
      </c>
      <c r="BL900" s="564">
        <v>1</v>
      </c>
      <c r="BM900" s="564">
        <v>0.1</v>
      </c>
      <c r="BN900" s="564">
        <v>338</v>
      </c>
      <c r="BO900" s="564">
        <v>374</v>
      </c>
      <c r="BP900" s="564">
        <v>414</v>
      </c>
      <c r="BQ900" s="564">
        <v>451</v>
      </c>
      <c r="BR900" s="564">
        <v>0</v>
      </c>
      <c r="BS900" s="564">
        <v>1</v>
      </c>
      <c r="BU900" s="572">
        <v>0.77500000000000002</v>
      </c>
      <c r="BV900" s="572">
        <v>0.84</v>
      </c>
      <c r="BW900" s="572">
        <v>42.8</v>
      </c>
      <c r="BX900" s="572">
        <v>100</v>
      </c>
      <c r="BY900" s="572">
        <v>400</v>
      </c>
      <c r="BZ900" s="572">
        <v>572</v>
      </c>
      <c r="CA900" s="572">
        <v>0.3</v>
      </c>
      <c r="CB900" s="572">
        <v>1.5</v>
      </c>
      <c r="CC900" s="572">
        <v>-47</v>
      </c>
    </row>
    <row r="901" spans="1:81" x14ac:dyDescent="0.25">
      <c r="A901" s="44">
        <f t="shared" si="85"/>
        <v>2016</v>
      </c>
      <c r="B901" s="44" t="str">
        <f t="shared" si="85"/>
        <v>SEPTIEMBRE</v>
      </c>
      <c r="C901" s="44">
        <v>4</v>
      </c>
      <c r="D901" s="44" t="str">
        <f t="shared" si="84"/>
        <v>SEPTIEMBRE 2016 / 3</v>
      </c>
      <c r="E901" s="560">
        <v>3</v>
      </c>
      <c r="F901" s="559">
        <v>42619</v>
      </c>
      <c r="G901" s="561">
        <v>66478</v>
      </c>
      <c r="H901" s="562" t="s">
        <v>131</v>
      </c>
      <c r="I901" s="558">
        <v>0.78</v>
      </c>
      <c r="J901" s="556" t="s">
        <v>20</v>
      </c>
      <c r="K901" s="556">
        <v>0.5</v>
      </c>
      <c r="L901" s="556">
        <v>0</v>
      </c>
      <c r="M901" s="556">
        <v>0</v>
      </c>
      <c r="N901" s="556">
        <v>43.5</v>
      </c>
      <c r="O901" s="556">
        <v>-53</v>
      </c>
      <c r="P901" s="556">
        <v>104</v>
      </c>
      <c r="Q901" s="556">
        <v>30</v>
      </c>
      <c r="R901" s="557">
        <v>0</v>
      </c>
      <c r="S901" s="556">
        <v>12.1</v>
      </c>
      <c r="T901" s="556">
        <v>3.1</v>
      </c>
      <c r="U901" s="556">
        <v>1</v>
      </c>
      <c r="V901" s="556">
        <v>1</v>
      </c>
      <c r="W901" s="556">
        <v>100</v>
      </c>
      <c r="X901" s="556">
        <v>0</v>
      </c>
      <c r="Y901" s="556">
        <v>0</v>
      </c>
      <c r="Z901" s="556">
        <v>0.3</v>
      </c>
      <c r="AA901" s="556">
        <v>331</v>
      </c>
      <c r="AB901" s="556">
        <v>365</v>
      </c>
      <c r="AC901" s="556">
        <v>416</v>
      </c>
      <c r="AD901" s="556">
        <v>482</v>
      </c>
      <c r="AE901" s="556">
        <v>1.5</v>
      </c>
      <c r="AF901" s="556">
        <v>0</v>
      </c>
      <c r="AH901" s="563">
        <v>0.77500000000000002</v>
      </c>
      <c r="AI901" s="563">
        <v>0.84</v>
      </c>
      <c r="AJ901" s="563">
        <v>42.8</v>
      </c>
      <c r="AK901" s="563">
        <v>100</v>
      </c>
      <c r="AL901" s="563">
        <v>400</v>
      </c>
      <c r="AM901" s="563">
        <v>572</v>
      </c>
      <c r="AN901" s="563">
        <v>0.3</v>
      </c>
      <c r="AO901" s="563">
        <v>1.5</v>
      </c>
      <c r="AP901" s="563">
        <v>-47</v>
      </c>
      <c r="AR901" s="568">
        <v>3</v>
      </c>
      <c r="AS901" s="567">
        <v>42617</v>
      </c>
      <c r="AT901" s="569">
        <v>66417</v>
      </c>
      <c r="AU901" s="570" t="s">
        <v>132</v>
      </c>
      <c r="AV901" s="566">
        <v>0.77959999999999996</v>
      </c>
      <c r="AW901" s="564" t="s">
        <v>20</v>
      </c>
      <c r="AX901" s="564">
        <v>1.2</v>
      </c>
      <c r="AY901" s="564">
        <v>0.01</v>
      </c>
      <c r="AZ901" s="564">
        <v>0</v>
      </c>
      <c r="BA901" s="564">
        <v>43.6</v>
      </c>
      <c r="BB901" s="564">
        <v>-52</v>
      </c>
      <c r="BC901" s="564">
        <v>104</v>
      </c>
      <c r="BD901" s="564">
        <v>30</v>
      </c>
      <c r="BE901" s="565">
        <v>1.2E-2</v>
      </c>
      <c r="BF901" s="564">
        <v>11.5</v>
      </c>
      <c r="BG901" s="564">
        <v>3.3</v>
      </c>
      <c r="BH901" s="564">
        <v>1</v>
      </c>
      <c r="BI901" s="564">
        <v>1</v>
      </c>
      <c r="BJ901" s="564">
        <v>99</v>
      </c>
      <c r="BK901" s="564">
        <v>1</v>
      </c>
      <c r="BL901" s="564">
        <v>1</v>
      </c>
      <c r="BM901" s="564">
        <v>0.1</v>
      </c>
      <c r="BN901" s="564">
        <v>338</v>
      </c>
      <c r="BO901" s="564">
        <v>374</v>
      </c>
      <c r="BP901" s="564">
        <v>417</v>
      </c>
      <c r="BQ901" s="564">
        <v>453</v>
      </c>
      <c r="BR901" s="564">
        <v>0</v>
      </c>
      <c r="BS901" s="564">
        <v>1</v>
      </c>
      <c r="BU901" s="572">
        <v>0.77500000000000002</v>
      </c>
      <c r="BV901" s="572">
        <v>0.84</v>
      </c>
      <c r="BW901" s="572">
        <v>42.8</v>
      </c>
      <c r="BX901" s="572">
        <v>100</v>
      </c>
      <c r="BY901" s="572">
        <v>400</v>
      </c>
      <c r="BZ901" s="572">
        <v>572</v>
      </c>
      <c r="CA901" s="572">
        <v>0.3</v>
      </c>
      <c r="CB901" s="572">
        <v>1.5</v>
      </c>
      <c r="CC901" s="572">
        <v>-47</v>
      </c>
    </row>
    <row r="902" spans="1:81" x14ac:dyDescent="0.25">
      <c r="A902" s="44">
        <f t="shared" si="85"/>
        <v>2016</v>
      </c>
      <c r="B902" s="44" t="str">
        <f t="shared" si="85"/>
        <v>SEPTIEMBRE</v>
      </c>
      <c r="C902" s="44">
        <v>5</v>
      </c>
      <c r="D902" s="44" t="str">
        <f t="shared" si="84"/>
        <v>SEPTIEMBRE 2016 / 4</v>
      </c>
      <c r="E902" s="560">
        <v>4</v>
      </c>
      <c r="F902" s="559">
        <v>42621</v>
      </c>
      <c r="G902" s="561">
        <v>66520</v>
      </c>
      <c r="H902" s="556" t="s">
        <v>130</v>
      </c>
      <c r="I902" s="558">
        <v>0.78</v>
      </c>
      <c r="J902" s="556" t="s">
        <v>20</v>
      </c>
      <c r="K902" s="556">
        <v>0.5</v>
      </c>
      <c r="L902" s="556">
        <v>0</v>
      </c>
      <c r="M902" s="556">
        <v>0</v>
      </c>
      <c r="N902" s="556">
        <v>43.6</v>
      </c>
      <c r="O902" s="556">
        <v>-54</v>
      </c>
      <c r="P902" s="556">
        <v>103</v>
      </c>
      <c r="Q902" s="556">
        <v>30</v>
      </c>
      <c r="R902" s="557">
        <v>0</v>
      </c>
      <c r="S902" s="556">
        <v>12.1</v>
      </c>
      <c r="T902" s="556">
        <v>3</v>
      </c>
      <c r="U902" s="556">
        <v>1</v>
      </c>
      <c r="V902" s="556">
        <v>1</v>
      </c>
      <c r="W902" s="556">
        <v>100</v>
      </c>
      <c r="X902" s="556">
        <v>0</v>
      </c>
      <c r="Y902" s="556">
        <v>0</v>
      </c>
      <c r="Z902" s="556">
        <v>0.3</v>
      </c>
      <c r="AA902" s="556">
        <v>331</v>
      </c>
      <c r="AB902" s="556">
        <v>366</v>
      </c>
      <c r="AC902" s="556">
        <v>416</v>
      </c>
      <c r="AD902" s="556">
        <v>483</v>
      </c>
      <c r="AE902" s="556">
        <v>1</v>
      </c>
      <c r="AF902" s="556">
        <v>0</v>
      </c>
      <c r="AH902" s="563">
        <v>0.77500000000000002</v>
      </c>
      <c r="AI902" s="563">
        <v>0.84</v>
      </c>
      <c r="AJ902" s="563">
        <v>42.8</v>
      </c>
      <c r="AK902" s="563">
        <v>100</v>
      </c>
      <c r="AL902" s="563">
        <v>400</v>
      </c>
      <c r="AM902" s="563">
        <v>572</v>
      </c>
      <c r="AN902" s="563">
        <v>0.3</v>
      </c>
      <c r="AO902" s="563">
        <v>1.5</v>
      </c>
      <c r="AP902" s="563">
        <v>-47</v>
      </c>
      <c r="AR902" s="568">
        <v>4</v>
      </c>
      <c r="AS902" s="567">
        <v>42621</v>
      </c>
      <c r="AT902" s="569">
        <v>66513</v>
      </c>
      <c r="AU902" s="564" t="s">
        <v>132</v>
      </c>
      <c r="AV902" s="566">
        <v>0.7792</v>
      </c>
      <c r="AW902" s="564" t="s">
        <v>20</v>
      </c>
      <c r="AX902" s="564">
        <v>1.2</v>
      </c>
      <c r="AY902" s="564">
        <v>0.01</v>
      </c>
      <c r="AZ902" s="564">
        <v>0</v>
      </c>
      <c r="BA902" s="564">
        <v>43.6</v>
      </c>
      <c r="BB902" s="564">
        <v>-52</v>
      </c>
      <c r="BC902" s="564">
        <v>104</v>
      </c>
      <c r="BD902" s="564">
        <v>30</v>
      </c>
      <c r="BE902" s="565">
        <v>1.2E-2</v>
      </c>
      <c r="BF902" s="564">
        <v>11.5</v>
      </c>
      <c r="BG902" s="564">
        <v>3.2</v>
      </c>
      <c r="BH902" s="564">
        <v>1</v>
      </c>
      <c r="BI902" s="564">
        <v>1</v>
      </c>
      <c r="BJ902" s="564">
        <v>99</v>
      </c>
      <c r="BK902" s="564">
        <v>1</v>
      </c>
      <c r="BL902" s="564">
        <v>1</v>
      </c>
      <c r="BM902" s="564">
        <v>0.1</v>
      </c>
      <c r="BN902" s="564">
        <v>338</v>
      </c>
      <c r="BO902" s="564">
        <v>374</v>
      </c>
      <c r="BP902" s="564">
        <v>415</v>
      </c>
      <c r="BQ902" s="564">
        <v>455</v>
      </c>
      <c r="BR902" s="564">
        <v>0</v>
      </c>
      <c r="BS902" s="564">
        <v>1</v>
      </c>
      <c r="BU902" s="572">
        <v>0.77500000000000002</v>
      </c>
      <c r="BV902" s="572">
        <v>0.84</v>
      </c>
      <c r="BW902" s="572">
        <v>42.8</v>
      </c>
      <c r="BX902" s="572">
        <v>100</v>
      </c>
      <c r="BY902" s="572">
        <v>400</v>
      </c>
      <c r="BZ902" s="572">
        <v>572</v>
      </c>
      <c r="CA902" s="572">
        <v>0.3</v>
      </c>
      <c r="CB902" s="572">
        <v>1.5</v>
      </c>
      <c r="CC902" s="572">
        <v>-47</v>
      </c>
    </row>
    <row r="903" spans="1:81" x14ac:dyDescent="0.25">
      <c r="A903" s="44">
        <f t="shared" si="85"/>
        <v>2016</v>
      </c>
      <c r="B903" s="44" t="str">
        <f t="shared" si="85"/>
        <v>SEPTIEMBRE</v>
      </c>
      <c r="C903" s="44">
        <v>6</v>
      </c>
      <c r="D903" s="44" t="str">
        <f t="shared" si="84"/>
        <v>SEPTIEMBRE 2016 / 5</v>
      </c>
      <c r="E903" s="560">
        <v>5</v>
      </c>
      <c r="F903" s="559">
        <v>42623</v>
      </c>
      <c r="G903" s="561">
        <v>66578</v>
      </c>
      <c r="H903" s="562" t="s">
        <v>132</v>
      </c>
      <c r="I903" s="558">
        <v>0.7792</v>
      </c>
      <c r="J903" s="556" t="s">
        <v>20</v>
      </c>
      <c r="K903" s="556">
        <v>0.5</v>
      </c>
      <c r="L903" s="556">
        <v>0</v>
      </c>
      <c r="M903" s="556">
        <v>0</v>
      </c>
      <c r="N903" s="556">
        <v>43.5</v>
      </c>
      <c r="O903" s="556">
        <v>-54</v>
      </c>
      <c r="P903" s="556">
        <v>103</v>
      </c>
      <c r="Q903" s="556">
        <v>30</v>
      </c>
      <c r="R903" s="557">
        <v>0</v>
      </c>
      <c r="S903" s="556">
        <v>12.1</v>
      </c>
      <c r="T903" s="556">
        <v>3</v>
      </c>
      <c r="U903" s="556">
        <v>1</v>
      </c>
      <c r="V903" s="556">
        <v>1</v>
      </c>
      <c r="W903" s="556">
        <v>100</v>
      </c>
      <c r="X903" s="556">
        <v>0</v>
      </c>
      <c r="Y903" s="556">
        <v>0</v>
      </c>
      <c r="Z903" s="556">
        <v>0.3</v>
      </c>
      <c r="AA903" s="556">
        <v>332</v>
      </c>
      <c r="AB903" s="556">
        <v>364</v>
      </c>
      <c r="AC903" s="556">
        <v>412</v>
      </c>
      <c r="AD903" s="556">
        <v>475</v>
      </c>
      <c r="AE903" s="556">
        <v>1.5</v>
      </c>
      <c r="AF903" s="556">
        <v>0</v>
      </c>
      <c r="AH903" s="563">
        <v>0.77500000000000002</v>
      </c>
      <c r="AI903" s="563">
        <v>0.84</v>
      </c>
      <c r="AJ903" s="563">
        <v>42.8</v>
      </c>
      <c r="AK903" s="563">
        <v>100</v>
      </c>
      <c r="AL903" s="563">
        <v>400</v>
      </c>
      <c r="AM903" s="563">
        <v>572</v>
      </c>
      <c r="AN903" s="563">
        <v>0.3</v>
      </c>
      <c r="AO903" s="563">
        <v>1.5</v>
      </c>
      <c r="AP903" s="563">
        <v>-47</v>
      </c>
      <c r="AR903" s="568">
        <v>5</v>
      </c>
      <c r="AS903" s="567">
        <v>42622</v>
      </c>
      <c r="AT903" s="569">
        <v>66540</v>
      </c>
      <c r="AU903" s="570" t="s">
        <v>156</v>
      </c>
      <c r="AV903" s="566">
        <v>0.77929999999999999</v>
      </c>
      <c r="AW903" s="564" t="s">
        <v>20</v>
      </c>
      <c r="AX903" s="564">
        <v>1.2</v>
      </c>
      <c r="AY903" s="564">
        <v>0.01</v>
      </c>
      <c r="AZ903" s="564">
        <v>0</v>
      </c>
      <c r="BA903" s="564">
        <v>43.6</v>
      </c>
      <c r="BB903" s="564">
        <v>-52</v>
      </c>
      <c r="BC903" s="564">
        <v>106</v>
      </c>
      <c r="BD903" s="564">
        <v>30</v>
      </c>
      <c r="BE903" s="565">
        <v>1.2E-2</v>
      </c>
      <c r="BF903" s="564">
        <v>11.5</v>
      </c>
      <c r="BG903" s="564">
        <v>3.2</v>
      </c>
      <c r="BH903" s="564">
        <v>1</v>
      </c>
      <c r="BI903" s="564">
        <v>1</v>
      </c>
      <c r="BJ903" s="564">
        <v>99</v>
      </c>
      <c r="BK903" s="564">
        <v>1</v>
      </c>
      <c r="BL903" s="564">
        <v>1</v>
      </c>
      <c r="BM903" s="564">
        <v>0.1</v>
      </c>
      <c r="BN903" s="564">
        <v>340</v>
      </c>
      <c r="BO903" s="564">
        <v>374</v>
      </c>
      <c r="BP903" s="564">
        <v>416</v>
      </c>
      <c r="BQ903" s="564">
        <v>455</v>
      </c>
      <c r="BR903" s="564">
        <v>0</v>
      </c>
      <c r="BS903" s="564">
        <v>1</v>
      </c>
      <c r="BU903" s="572">
        <v>0.77500000000000002</v>
      </c>
      <c r="BV903" s="572">
        <v>0.84</v>
      </c>
      <c r="BW903" s="572">
        <v>42.8</v>
      </c>
      <c r="BX903" s="572">
        <v>100</v>
      </c>
      <c r="BY903" s="572">
        <v>400</v>
      </c>
      <c r="BZ903" s="572">
        <v>572</v>
      </c>
      <c r="CA903" s="572">
        <v>0.3</v>
      </c>
      <c r="CB903" s="572">
        <v>1.5</v>
      </c>
      <c r="CC903" s="572">
        <v>-47</v>
      </c>
    </row>
    <row r="904" spans="1:81" x14ac:dyDescent="0.25">
      <c r="A904" s="44">
        <f t="shared" si="85"/>
        <v>2016</v>
      </c>
      <c r="B904" s="44" t="str">
        <f t="shared" si="85"/>
        <v>SEPTIEMBRE</v>
      </c>
      <c r="C904" s="44">
        <v>7</v>
      </c>
      <c r="D904" s="44" t="str">
        <f t="shared" si="84"/>
        <v>SEPTIEMBRE 2016 / 6</v>
      </c>
      <c r="E904" s="560">
        <v>6</v>
      </c>
      <c r="F904" s="559">
        <v>42624</v>
      </c>
      <c r="G904" s="561">
        <v>66590</v>
      </c>
      <c r="H904" s="556" t="s">
        <v>130</v>
      </c>
      <c r="I904" s="558">
        <v>0.7792</v>
      </c>
      <c r="J904" s="556" t="s">
        <v>20</v>
      </c>
      <c r="K904" s="556">
        <v>0.5</v>
      </c>
      <c r="L904" s="556">
        <v>0</v>
      </c>
      <c r="M904" s="556">
        <v>0</v>
      </c>
      <c r="N904" s="556">
        <v>43.5</v>
      </c>
      <c r="O904" s="556">
        <v>-53.5</v>
      </c>
      <c r="P904" s="556">
        <v>103</v>
      </c>
      <c r="Q904" s="556">
        <v>30</v>
      </c>
      <c r="R904" s="557">
        <v>0</v>
      </c>
      <c r="S904" s="556">
        <v>12.1</v>
      </c>
      <c r="T904" s="556">
        <v>3</v>
      </c>
      <c r="U904" s="556">
        <v>1</v>
      </c>
      <c r="V904" s="556">
        <v>1</v>
      </c>
      <c r="W904" s="556">
        <v>100</v>
      </c>
      <c r="X904" s="556">
        <v>0</v>
      </c>
      <c r="Y904" s="556">
        <v>0</v>
      </c>
      <c r="Z904" s="556">
        <v>0.3</v>
      </c>
      <c r="AA904" s="556">
        <v>332</v>
      </c>
      <c r="AB904" s="556">
        <v>365</v>
      </c>
      <c r="AC904" s="556">
        <v>412</v>
      </c>
      <c r="AD904" s="556">
        <v>478</v>
      </c>
      <c r="AE904" s="556">
        <v>1.5</v>
      </c>
      <c r="AF904" s="556">
        <v>0</v>
      </c>
      <c r="AH904" s="563">
        <v>0.77500000000000002</v>
      </c>
      <c r="AI904" s="563">
        <v>0.84</v>
      </c>
      <c r="AJ904" s="563">
        <v>42.8</v>
      </c>
      <c r="AK904" s="563">
        <v>100</v>
      </c>
      <c r="AL904" s="563">
        <v>400</v>
      </c>
      <c r="AM904" s="563">
        <v>572</v>
      </c>
      <c r="AN904" s="563">
        <v>0.3</v>
      </c>
      <c r="AO904" s="563">
        <v>1.5</v>
      </c>
      <c r="AP904" s="563">
        <v>-47</v>
      </c>
      <c r="AR904" s="568">
        <v>6</v>
      </c>
      <c r="AS904" s="567">
        <v>42625</v>
      </c>
      <c r="AT904" s="569">
        <v>66588</v>
      </c>
      <c r="AU904" s="564" t="s">
        <v>132</v>
      </c>
      <c r="AV904" s="566">
        <v>0.77959999999999996</v>
      </c>
      <c r="AW904" s="564" t="s">
        <v>20</v>
      </c>
      <c r="AX904" s="564">
        <v>1.2</v>
      </c>
      <c r="AY904" s="564">
        <v>0.01</v>
      </c>
      <c r="AZ904" s="564">
        <v>0</v>
      </c>
      <c r="BA904" s="564">
        <v>43.6</v>
      </c>
      <c r="BB904" s="564">
        <v>-52</v>
      </c>
      <c r="BC904" s="564">
        <v>104</v>
      </c>
      <c r="BD904" s="564">
        <v>30</v>
      </c>
      <c r="BE904" s="565">
        <v>1.2E-2</v>
      </c>
      <c r="BF904" s="564">
        <v>11.5</v>
      </c>
      <c r="BG904" s="564">
        <v>3.2</v>
      </c>
      <c r="BH904" s="564">
        <v>1</v>
      </c>
      <c r="BI904" s="564">
        <v>1</v>
      </c>
      <c r="BJ904" s="564">
        <v>99</v>
      </c>
      <c r="BK904" s="564">
        <v>1</v>
      </c>
      <c r="BL904" s="564">
        <v>1</v>
      </c>
      <c r="BM904" s="564">
        <v>0.2</v>
      </c>
      <c r="BN904" s="564">
        <v>340</v>
      </c>
      <c r="BO904" s="564">
        <v>375</v>
      </c>
      <c r="BP904" s="564">
        <v>419</v>
      </c>
      <c r="BQ904" s="564">
        <v>457</v>
      </c>
      <c r="BR904" s="564">
        <v>0</v>
      </c>
      <c r="BS904" s="564">
        <v>1</v>
      </c>
      <c r="BU904" s="572">
        <v>0.77500000000000002</v>
      </c>
      <c r="BV904" s="572">
        <v>0.84</v>
      </c>
      <c r="BW904" s="572">
        <v>42.8</v>
      </c>
      <c r="BX904" s="572">
        <v>100</v>
      </c>
      <c r="BY904" s="572">
        <v>400</v>
      </c>
      <c r="BZ904" s="572">
        <v>572</v>
      </c>
      <c r="CA904" s="572">
        <v>0.3</v>
      </c>
      <c r="CB904" s="572">
        <v>1.5</v>
      </c>
      <c r="CC904" s="572">
        <v>-47</v>
      </c>
    </row>
    <row r="905" spans="1:81" x14ac:dyDescent="0.25">
      <c r="A905" s="44">
        <f t="shared" si="85"/>
        <v>2016</v>
      </c>
      <c r="B905" s="44" t="str">
        <f t="shared" si="85"/>
        <v>SEPTIEMBRE</v>
      </c>
      <c r="C905" s="44">
        <v>8</v>
      </c>
      <c r="D905" s="44" t="str">
        <f t="shared" si="84"/>
        <v>SEPTIEMBRE 2016 / 7</v>
      </c>
      <c r="E905" s="560">
        <v>7</v>
      </c>
      <c r="F905" s="559">
        <v>42627</v>
      </c>
      <c r="G905" s="561">
        <v>66661</v>
      </c>
      <c r="H905" s="562" t="s">
        <v>131</v>
      </c>
      <c r="I905" s="558">
        <v>0.77959999999999996</v>
      </c>
      <c r="J905" s="556" t="s">
        <v>20</v>
      </c>
      <c r="K905" s="556">
        <v>0.5</v>
      </c>
      <c r="L905" s="556">
        <v>0</v>
      </c>
      <c r="M905" s="556">
        <v>0</v>
      </c>
      <c r="N905" s="556">
        <v>43.5</v>
      </c>
      <c r="O905" s="556">
        <v>-53</v>
      </c>
      <c r="P905" s="556">
        <v>105</v>
      </c>
      <c r="Q905" s="556">
        <v>30</v>
      </c>
      <c r="R905" s="557">
        <v>0</v>
      </c>
      <c r="S905" s="556">
        <v>12.1</v>
      </c>
      <c r="T905" s="556">
        <v>3</v>
      </c>
      <c r="U905" s="556">
        <v>1</v>
      </c>
      <c r="V905" s="556">
        <v>1</v>
      </c>
      <c r="W905" s="556">
        <v>100</v>
      </c>
      <c r="X905" s="556">
        <v>0</v>
      </c>
      <c r="Y905" s="556">
        <v>0</v>
      </c>
      <c r="Z905" s="556">
        <v>0.3</v>
      </c>
      <c r="AA905" s="556">
        <v>335</v>
      </c>
      <c r="AB905" s="556">
        <v>367</v>
      </c>
      <c r="AC905" s="556">
        <v>413</v>
      </c>
      <c r="AD905" s="556">
        <v>487</v>
      </c>
      <c r="AE905" s="556">
        <v>1</v>
      </c>
      <c r="AF905" s="556">
        <v>0</v>
      </c>
      <c r="AH905" s="563">
        <v>0.77500000000000002</v>
      </c>
      <c r="AI905" s="563">
        <v>0.84</v>
      </c>
      <c r="AJ905" s="563">
        <v>42.8</v>
      </c>
      <c r="AK905" s="563">
        <v>100</v>
      </c>
      <c r="AL905" s="563">
        <v>400</v>
      </c>
      <c r="AM905" s="563">
        <v>572</v>
      </c>
      <c r="AN905" s="563">
        <v>0.3</v>
      </c>
      <c r="AO905" s="563">
        <v>1.5</v>
      </c>
      <c r="AP905" s="563">
        <v>-47</v>
      </c>
      <c r="AR905" s="568">
        <v>7</v>
      </c>
      <c r="AS905" s="567">
        <v>42628</v>
      </c>
      <c r="AT905" s="569">
        <v>66641</v>
      </c>
      <c r="AU905" s="570" t="s">
        <v>132</v>
      </c>
      <c r="AV905" s="566">
        <v>0.7792</v>
      </c>
      <c r="AW905" s="564" t="s">
        <v>20</v>
      </c>
      <c r="AX905" s="564">
        <v>1.2</v>
      </c>
      <c r="AY905" s="564">
        <v>0.01</v>
      </c>
      <c r="AZ905" s="564">
        <v>0</v>
      </c>
      <c r="BA905" s="564">
        <v>43.6</v>
      </c>
      <c r="BB905" s="564">
        <v>-52</v>
      </c>
      <c r="BC905" s="564">
        <v>106</v>
      </c>
      <c r="BD905" s="564">
        <v>30</v>
      </c>
      <c r="BE905" s="565">
        <v>1.2E-2</v>
      </c>
      <c r="BF905" s="564">
        <v>11.5</v>
      </c>
      <c r="BG905" s="564">
        <v>3.3</v>
      </c>
      <c r="BH905" s="564">
        <v>1</v>
      </c>
      <c r="BI905" s="564">
        <v>1</v>
      </c>
      <c r="BJ905" s="564">
        <v>99</v>
      </c>
      <c r="BK905" s="564">
        <v>1</v>
      </c>
      <c r="BL905" s="564">
        <v>1</v>
      </c>
      <c r="BM905" s="564">
        <v>0.1</v>
      </c>
      <c r="BN905" s="564">
        <v>338</v>
      </c>
      <c r="BO905" s="564">
        <v>376</v>
      </c>
      <c r="BP905" s="564">
        <v>419</v>
      </c>
      <c r="BQ905" s="564">
        <v>455</v>
      </c>
      <c r="BR905" s="564">
        <v>0</v>
      </c>
      <c r="BS905" s="564">
        <v>1</v>
      </c>
      <c r="BU905" s="572">
        <v>0.77500000000000002</v>
      </c>
      <c r="BV905" s="572">
        <v>0.84</v>
      </c>
      <c r="BW905" s="572">
        <v>42.8</v>
      </c>
      <c r="BX905" s="572">
        <v>100</v>
      </c>
      <c r="BY905" s="572">
        <v>400</v>
      </c>
      <c r="BZ905" s="572">
        <v>572</v>
      </c>
      <c r="CA905" s="572">
        <v>0.3</v>
      </c>
      <c r="CB905" s="572">
        <v>1.5</v>
      </c>
      <c r="CC905" s="572">
        <v>-47</v>
      </c>
    </row>
    <row r="906" spans="1:81" x14ac:dyDescent="0.25">
      <c r="A906" s="44">
        <f t="shared" si="85"/>
        <v>2016</v>
      </c>
      <c r="B906" s="44" t="str">
        <f t="shared" si="85"/>
        <v>SEPTIEMBRE</v>
      </c>
      <c r="C906" s="44">
        <v>9</v>
      </c>
      <c r="D906" s="44" t="str">
        <f t="shared" si="84"/>
        <v>SEPTIEMBRE 2016 / 8</v>
      </c>
      <c r="E906" s="560">
        <v>8</v>
      </c>
      <c r="F906" s="559">
        <v>42629</v>
      </c>
      <c r="G906" s="561">
        <v>66683</v>
      </c>
      <c r="H906" s="556" t="s">
        <v>130</v>
      </c>
      <c r="I906" s="558">
        <v>0.77959999999999996</v>
      </c>
      <c r="J906" s="556" t="s">
        <v>20</v>
      </c>
      <c r="K906" s="556">
        <v>0.5</v>
      </c>
      <c r="L906" s="556">
        <v>0</v>
      </c>
      <c r="M906" s="556">
        <v>0</v>
      </c>
      <c r="N906" s="556">
        <v>43.5</v>
      </c>
      <c r="O906" s="556">
        <v>-53.5</v>
      </c>
      <c r="P906" s="556">
        <v>104</v>
      </c>
      <c r="Q906" s="556">
        <v>30</v>
      </c>
      <c r="R906" s="557">
        <v>0</v>
      </c>
      <c r="S906" s="556">
        <v>12.1</v>
      </c>
      <c r="T906" s="556">
        <v>3</v>
      </c>
      <c r="U906" s="556">
        <v>1</v>
      </c>
      <c r="V906" s="556">
        <v>1</v>
      </c>
      <c r="W906" s="556">
        <v>100</v>
      </c>
      <c r="X906" s="556">
        <v>0</v>
      </c>
      <c r="Y906" s="556">
        <v>0</v>
      </c>
      <c r="Z906" s="556">
        <v>0.3</v>
      </c>
      <c r="AA906" s="556">
        <v>332</v>
      </c>
      <c r="AB906" s="556">
        <v>366</v>
      </c>
      <c r="AC906" s="556">
        <v>413</v>
      </c>
      <c r="AD906" s="556">
        <v>477</v>
      </c>
      <c r="AE906" s="556">
        <v>1.5</v>
      </c>
      <c r="AF906" s="556">
        <v>0</v>
      </c>
      <c r="AH906" s="563">
        <v>0.77500000000000002</v>
      </c>
      <c r="AI906" s="563">
        <v>0.84</v>
      </c>
      <c r="AJ906" s="563">
        <v>42.8</v>
      </c>
      <c r="AK906" s="563">
        <v>100</v>
      </c>
      <c r="AL906" s="563">
        <v>400</v>
      </c>
      <c r="AM906" s="563">
        <v>572</v>
      </c>
      <c r="AN906" s="563">
        <v>0.3</v>
      </c>
      <c r="AO906" s="563">
        <v>1.5</v>
      </c>
      <c r="AP906" s="563">
        <v>-47</v>
      </c>
      <c r="AR906" s="568">
        <v>8</v>
      </c>
      <c r="AS906" s="567">
        <v>42630</v>
      </c>
      <c r="AT906" s="569">
        <v>66703</v>
      </c>
      <c r="AU906" s="564" t="s">
        <v>131</v>
      </c>
      <c r="AV906" s="566">
        <v>0.77890000000000004</v>
      </c>
      <c r="AW906" s="564" t="s">
        <v>20</v>
      </c>
      <c r="AX906" s="564">
        <v>1.2</v>
      </c>
      <c r="AY906" s="564">
        <v>0.01</v>
      </c>
      <c r="AZ906" s="564">
        <v>0</v>
      </c>
      <c r="BA906" s="564">
        <v>43.6</v>
      </c>
      <c r="BB906" s="564">
        <v>-53</v>
      </c>
      <c r="BC906" s="564">
        <v>104</v>
      </c>
      <c r="BD906" s="564">
        <v>30</v>
      </c>
      <c r="BE906" s="565">
        <v>1.2E-2</v>
      </c>
      <c r="BF906" s="564">
        <v>11.5</v>
      </c>
      <c r="BG906" s="564">
        <v>3.4</v>
      </c>
      <c r="BH906" s="564">
        <v>1</v>
      </c>
      <c r="BI906" s="564">
        <v>1</v>
      </c>
      <c r="BJ906" s="564">
        <v>99</v>
      </c>
      <c r="BK906" s="564">
        <v>1</v>
      </c>
      <c r="BL906" s="564">
        <v>1</v>
      </c>
      <c r="BM906" s="564">
        <v>0.2</v>
      </c>
      <c r="BN906" s="564">
        <v>338</v>
      </c>
      <c r="BO906" s="564">
        <v>373</v>
      </c>
      <c r="BP906" s="564">
        <v>415</v>
      </c>
      <c r="BQ906" s="564">
        <v>452</v>
      </c>
      <c r="BR906" s="564">
        <v>0</v>
      </c>
      <c r="BS906" s="564">
        <v>1</v>
      </c>
      <c r="BU906" s="572">
        <v>0.77500000000000002</v>
      </c>
      <c r="BV906" s="572">
        <v>0.84</v>
      </c>
      <c r="BW906" s="572">
        <v>42.8</v>
      </c>
      <c r="BX906" s="572">
        <v>100</v>
      </c>
      <c r="BY906" s="572">
        <v>400</v>
      </c>
      <c r="BZ906" s="572">
        <v>572</v>
      </c>
      <c r="CA906" s="572">
        <v>0.3</v>
      </c>
      <c r="CB906" s="572">
        <v>1.5</v>
      </c>
      <c r="CC906" s="572">
        <v>-47</v>
      </c>
    </row>
    <row r="907" spans="1:81" x14ac:dyDescent="0.25">
      <c r="A907" s="44">
        <f t="shared" si="85"/>
        <v>2016</v>
      </c>
      <c r="B907" s="44" t="str">
        <f t="shared" si="85"/>
        <v>SEPTIEMBRE</v>
      </c>
      <c r="C907" s="44">
        <v>10</v>
      </c>
      <c r="D907" s="44" t="str">
        <f t="shared" si="84"/>
        <v>SEPTIEMBRE 2016 / 9</v>
      </c>
      <c r="E907" s="560">
        <v>9</v>
      </c>
      <c r="F907" s="559">
        <v>42632</v>
      </c>
      <c r="G907" s="561">
        <v>66733</v>
      </c>
      <c r="H907" s="562" t="s">
        <v>132</v>
      </c>
      <c r="I907" s="558">
        <v>0.77880000000000005</v>
      </c>
      <c r="J907" s="556" t="s">
        <v>20</v>
      </c>
      <c r="K907" s="556">
        <v>0.5</v>
      </c>
      <c r="L907" s="556">
        <v>0</v>
      </c>
      <c r="M907" s="556">
        <v>0</v>
      </c>
      <c r="N907" s="556">
        <v>43.5</v>
      </c>
      <c r="O907" s="556">
        <v>-54</v>
      </c>
      <c r="P907" s="556">
        <v>104</v>
      </c>
      <c r="Q907" s="556">
        <v>30</v>
      </c>
      <c r="R907" s="557">
        <v>0</v>
      </c>
      <c r="S907" s="556">
        <v>12.1</v>
      </c>
      <c r="T907" s="556">
        <v>3</v>
      </c>
      <c r="U907" s="556">
        <v>1</v>
      </c>
      <c r="V907" s="556">
        <v>1</v>
      </c>
      <c r="W907" s="556">
        <v>100</v>
      </c>
      <c r="X907" s="556">
        <v>0</v>
      </c>
      <c r="Y907" s="556">
        <v>0</v>
      </c>
      <c r="Z907" s="556">
        <v>0.3</v>
      </c>
      <c r="AA907" s="556">
        <v>332</v>
      </c>
      <c r="AB907" s="556">
        <v>367</v>
      </c>
      <c r="AC907" s="556">
        <v>412</v>
      </c>
      <c r="AD907" s="556">
        <v>485</v>
      </c>
      <c r="AE907" s="556">
        <v>1</v>
      </c>
      <c r="AF907" s="556">
        <v>0</v>
      </c>
      <c r="AH907" s="563">
        <v>0.77500000000000002</v>
      </c>
      <c r="AI907" s="563">
        <v>0.84</v>
      </c>
      <c r="AJ907" s="563">
        <v>42.8</v>
      </c>
      <c r="AK907" s="563">
        <v>100</v>
      </c>
      <c r="AL907" s="563">
        <v>400</v>
      </c>
      <c r="AM907" s="563">
        <v>572</v>
      </c>
      <c r="AN907" s="563">
        <v>0.3</v>
      </c>
      <c r="AO907" s="563">
        <v>1.5</v>
      </c>
      <c r="AP907" s="563">
        <v>-47</v>
      </c>
      <c r="AR907" s="568">
        <v>9</v>
      </c>
      <c r="AS907" s="567">
        <v>42632</v>
      </c>
      <c r="AT907" s="569">
        <v>66728</v>
      </c>
      <c r="AU907" s="570" t="s">
        <v>132</v>
      </c>
      <c r="AV907" s="566">
        <v>0.7792</v>
      </c>
      <c r="AW907" s="564" t="s">
        <v>20</v>
      </c>
      <c r="AX907" s="564">
        <v>1.2</v>
      </c>
      <c r="AY907" s="564">
        <v>0.01</v>
      </c>
      <c r="AZ907" s="571">
        <v>0</v>
      </c>
      <c r="BA907" s="564">
        <v>43.5</v>
      </c>
      <c r="BB907" s="564">
        <v>-52.5</v>
      </c>
      <c r="BC907" s="564">
        <v>105</v>
      </c>
      <c r="BD907" s="564">
        <v>30</v>
      </c>
      <c r="BE907" s="565">
        <v>1.2E-2</v>
      </c>
      <c r="BF907" s="564">
        <v>11.5</v>
      </c>
      <c r="BG907" s="564">
        <v>3.2</v>
      </c>
      <c r="BH907" s="564">
        <v>1</v>
      </c>
      <c r="BI907" s="564">
        <v>1</v>
      </c>
      <c r="BJ907" s="564">
        <v>99</v>
      </c>
      <c r="BK907" s="564">
        <v>1</v>
      </c>
      <c r="BL907" s="564">
        <v>1</v>
      </c>
      <c r="BM907" s="564">
        <v>0.2</v>
      </c>
      <c r="BN907" s="564">
        <v>338</v>
      </c>
      <c r="BO907" s="564">
        <v>374</v>
      </c>
      <c r="BP907" s="564">
        <v>417</v>
      </c>
      <c r="BQ907" s="564">
        <v>453</v>
      </c>
      <c r="BR907" s="564">
        <v>0</v>
      </c>
      <c r="BS907" s="564">
        <v>1</v>
      </c>
      <c r="BU907" s="572">
        <v>0.77500000000000002</v>
      </c>
      <c r="BV907" s="572">
        <v>0.84</v>
      </c>
      <c r="BW907" s="572">
        <v>42.8</v>
      </c>
      <c r="BX907" s="572">
        <v>100</v>
      </c>
      <c r="BY907" s="572">
        <v>400</v>
      </c>
      <c r="BZ907" s="572">
        <v>572</v>
      </c>
      <c r="CA907" s="572">
        <v>0.3</v>
      </c>
      <c r="CB907" s="572">
        <v>1.5</v>
      </c>
      <c r="CC907" s="572">
        <v>-47</v>
      </c>
    </row>
    <row r="908" spans="1:81" x14ac:dyDescent="0.25">
      <c r="A908" s="44">
        <f t="shared" si="85"/>
        <v>2016</v>
      </c>
      <c r="B908" s="44" t="str">
        <f t="shared" si="85"/>
        <v>SEPTIEMBRE</v>
      </c>
      <c r="C908" s="44">
        <v>11</v>
      </c>
      <c r="D908" s="44" t="str">
        <f t="shared" si="84"/>
        <v>SEPTIEMBRE 2016 / 10</v>
      </c>
      <c r="E908" s="560">
        <v>10</v>
      </c>
      <c r="F908" s="559">
        <v>42633</v>
      </c>
      <c r="G908" s="561">
        <v>66773</v>
      </c>
      <c r="H908" s="556" t="s">
        <v>130</v>
      </c>
      <c r="I908" s="558">
        <v>0.7792</v>
      </c>
      <c r="J908" s="556" t="s">
        <v>20</v>
      </c>
      <c r="K908" s="556">
        <v>0.5</v>
      </c>
      <c r="L908" s="556">
        <v>0</v>
      </c>
      <c r="M908" s="556">
        <v>0</v>
      </c>
      <c r="N908" s="556">
        <v>43.5</v>
      </c>
      <c r="O908" s="556">
        <v>-54</v>
      </c>
      <c r="P908" s="556">
        <v>104</v>
      </c>
      <c r="Q908" s="556">
        <v>30</v>
      </c>
      <c r="R908" s="557">
        <v>0</v>
      </c>
      <c r="S908" s="556">
        <v>12.1</v>
      </c>
      <c r="T908" s="556">
        <v>3</v>
      </c>
      <c r="U908" s="556">
        <v>1</v>
      </c>
      <c r="V908" s="556">
        <v>1</v>
      </c>
      <c r="W908" s="556">
        <v>100</v>
      </c>
      <c r="X908" s="556">
        <v>0</v>
      </c>
      <c r="Y908" s="556">
        <v>0</v>
      </c>
      <c r="Z908" s="556">
        <v>0.3</v>
      </c>
      <c r="AA908" s="556">
        <v>333</v>
      </c>
      <c r="AB908" s="556">
        <v>366</v>
      </c>
      <c r="AC908" s="556">
        <v>412</v>
      </c>
      <c r="AD908" s="556">
        <v>479</v>
      </c>
      <c r="AE908" s="556">
        <v>1</v>
      </c>
      <c r="AF908" s="556">
        <v>0</v>
      </c>
      <c r="AH908" s="563">
        <v>0.77500000000000002</v>
      </c>
      <c r="AI908" s="563">
        <v>0.84</v>
      </c>
      <c r="AJ908" s="563">
        <v>42.8</v>
      </c>
      <c r="AK908" s="563">
        <v>100</v>
      </c>
      <c r="AL908" s="563">
        <v>400</v>
      </c>
      <c r="AM908" s="563">
        <v>572</v>
      </c>
      <c r="AN908" s="563">
        <v>0.3</v>
      </c>
      <c r="AO908" s="563">
        <v>1.5</v>
      </c>
      <c r="AP908" s="563">
        <v>-47</v>
      </c>
      <c r="AR908" s="568">
        <v>10</v>
      </c>
      <c r="AS908" s="567">
        <v>42634</v>
      </c>
      <c r="AT908" s="569">
        <v>66768</v>
      </c>
      <c r="AU908" s="564" t="s">
        <v>156</v>
      </c>
      <c r="AV908" s="566">
        <v>0.7792</v>
      </c>
      <c r="AW908" s="564" t="s">
        <v>20</v>
      </c>
      <c r="AX908" s="564">
        <v>1.2</v>
      </c>
      <c r="AY908" s="564">
        <v>0.01</v>
      </c>
      <c r="AZ908" s="564">
        <v>0</v>
      </c>
      <c r="BA908" s="564">
        <v>43.6</v>
      </c>
      <c r="BB908" s="564">
        <v>-52.5</v>
      </c>
      <c r="BC908" s="564">
        <v>104</v>
      </c>
      <c r="BD908" s="564">
        <v>30</v>
      </c>
      <c r="BE908" s="565">
        <v>1.2E-2</v>
      </c>
      <c r="BF908" s="564">
        <v>11.5</v>
      </c>
      <c r="BG908" s="564">
        <v>3.2</v>
      </c>
      <c r="BH908" s="564">
        <v>1</v>
      </c>
      <c r="BI908" s="564">
        <v>1</v>
      </c>
      <c r="BJ908" s="564">
        <v>99</v>
      </c>
      <c r="BK908" s="564">
        <v>1</v>
      </c>
      <c r="BL908" s="564">
        <v>1</v>
      </c>
      <c r="BM908" s="564">
        <v>0.1</v>
      </c>
      <c r="BN908" s="564">
        <v>333</v>
      </c>
      <c r="BO908" s="564">
        <v>370</v>
      </c>
      <c r="BP908" s="564">
        <v>410</v>
      </c>
      <c r="BQ908" s="564">
        <v>453</v>
      </c>
      <c r="BR908" s="564">
        <v>0</v>
      </c>
      <c r="BS908" s="564">
        <v>1</v>
      </c>
      <c r="BU908" s="572">
        <v>0.77500000000000002</v>
      </c>
      <c r="BV908" s="572">
        <v>0.84</v>
      </c>
      <c r="BW908" s="572">
        <v>42.8</v>
      </c>
      <c r="BX908" s="572">
        <v>100</v>
      </c>
      <c r="BY908" s="572">
        <v>400</v>
      </c>
      <c r="BZ908" s="572">
        <v>572</v>
      </c>
      <c r="CA908" s="572">
        <v>0.3</v>
      </c>
      <c r="CB908" s="572">
        <v>1.5</v>
      </c>
      <c r="CC908" s="572">
        <v>-47</v>
      </c>
    </row>
    <row r="909" spans="1:81" x14ac:dyDescent="0.25">
      <c r="A909" s="44">
        <f t="shared" si="85"/>
        <v>2016</v>
      </c>
      <c r="B909" s="44" t="str">
        <f t="shared" si="85"/>
        <v>SEPTIEMBRE</v>
      </c>
      <c r="C909" s="44">
        <v>12</v>
      </c>
      <c r="D909" s="44" t="str">
        <f t="shared" si="84"/>
        <v>SEPTIEMBRE 2016 / 11</v>
      </c>
      <c r="E909" s="560">
        <v>11</v>
      </c>
      <c r="F909" s="559">
        <v>42636</v>
      </c>
      <c r="G909" s="561">
        <v>66830</v>
      </c>
      <c r="H909" s="562" t="s">
        <v>131</v>
      </c>
      <c r="I909" s="558">
        <v>0.78</v>
      </c>
      <c r="J909" s="556" t="s">
        <v>20</v>
      </c>
      <c r="K909" s="556">
        <v>0.5</v>
      </c>
      <c r="L909" s="556">
        <v>0</v>
      </c>
      <c r="M909" s="556">
        <v>0</v>
      </c>
      <c r="N909" s="556">
        <v>43.5</v>
      </c>
      <c r="O909" s="556">
        <v>-53</v>
      </c>
      <c r="P909" s="556">
        <v>104</v>
      </c>
      <c r="Q909" s="556">
        <v>30</v>
      </c>
      <c r="R909" s="557">
        <v>0</v>
      </c>
      <c r="S909" s="556">
        <v>12.1</v>
      </c>
      <c r="T909" s="556">
        <v>3.1</v>
      </c>
      <c r="U909" s="556">
        <v>1</v>
      </c>
      <c r="V909" s="556">
        <v>1</v>
      </c>
      <c r="W909" s="556">
        <v>100</v>
      </c>
      <c r="X909" s="556">
        <v>0</v>
      </c>
      <c r="Y909" s="556">
        <v>0</v>
      </c>
      <c r="Z909" s="556">
        <v>0.3</v>
      </c>
      <c r="AA909" s="556">
        <v>335</v>
      </c>
      <c r="AB909" s="556">
        <v>367</v>
      </c>
      <c r="AC909" s="556">
        <v>413</v>
      </c>
      <c r="AD909" s="556">
        <v>478</v>
      </c>
      <c r="AE909" s="556">
        <v>1</v>
      </c>
      <c r="AF909" s="556">
        <v>0</v>
      </c>
      <c r="AH909" s="563">
        <v>0.77500000000000002</v>
      </c>
      <c r="AI909" s="563">
        <v>0.84</v>
      </c>
      <c r="AJ909" s="563">
        <v>42.8</v>
      </c>
      <c r="AK909" s="563">
        <v>100</v>
      </c>
      <c r="AL909" s="563">
        <v>400</v>
      </c>
      <c r="AM909" s="563">
        <v>572</v>
      </c>
      <c r="AN909" s="563">
        <v>0.3</v>
      </c>
      <c r="AO909" s="563">
        <v>1.5</v>
      </c>
      <c r="AP909" s="563">
        <v>-47</v>
      </c>
      <c r="AR909" s="568">
        <v>11</v>
      </c>
      <c r="AS909" s="567">
        <v>42635</v>
      </c>
      <c r="AT909" s="569">
        <v>66792</v>
      </c>
      <c r="AU909" s="570" t="s">
        <v>132</v>
      </c>
      <c r="AV909" s="566">
        <v>0.77880000000000005</v>
      </c>
      <c r="AW909" s="564" t="s">
        <v>20</v>
      </c>
      <c r="AX909" s="564">
        <v>1.2</v>
      </c>
      <c r="AY909" s="564">
        <v>0.01</v>
      </c>
      <c r="AZ909" s="564">
        <v>0</v>
      </c>
      <c r="BA909" s="564">
        <v>43.6</v>
      </c>
      <c r="BB909" s="564">
        <v>-52.5</v>
      </c>
      <c r="BC909" s="564">
        <v>102</v>
      </c>
      <c r="BD909" s="564">
        <v>30</v>
      </c>
      <c r="BE909" s="565">
        <v>1.2E-2</v>
      </c>
      <c r="BF909" s="564">
        <v>11.5</v>
      </c>
      <c r="BG909" s="564">
        <v>3.2</v>
      </c>
      <c r="BH909" s="564">
        <v>1</v>
      </c>
      <c r="BI909" s="564">
        <v>1</v>
      </c>
      <c r="BJ909" s="564">
        <v>99</v>
      </c>
      <c r="BK909" s="564">
        <v>1</v>
      </c>
      <c r="BL909" s="564">
        <v>1</v>
      </c>
      <c r="BM909" s="564">
        <v>0.2</v>
      </c>
      <c r="BN909" s="564">
        <v>331</v>
      </c>
      <c r="BO909" s="564">
        <v>370</v>
      </c>
      <c r="BP909" s="564">
        <v>412</v>
      </c>
      <c r="BQ909" s="564">
        <v>453</v>
      </c>
      <c r="BR909" s="564">
        <v>0</v>
      </c>
      <c r="BS909" s="564">
        <v>1</v>
      </c>
      <c r="BU909" s="572">
        <v>0.77500000000000002</v>
      </c>
      <c r="BV909" s="572">
        <v>0.84</v>
      </c>
      <c r="BW909" s="572">
        <v>42.8</v>
      </c>
      <c r="BX909" s="572">
        <v>100</v>
      </c>
      <c r="BY909" s="572">
        <v>400</v>
      </c>
      <c r="BZ909" s="572">
        <v>572</v>
      </c>
      <c r="CA909" s="572">
        <v>0.3</v>
      </c>
      <c r="CB909" s="572">
        <v>1.5</v>
      </c>
      <c r="CC909" s="572">
        <v>-47</v>
      </c>
    </row>
    <row r="910" spans="1:81" x14ac:dyDescent="0.25">
      <c r="A910" s="44">
        <f t="shared" si="85"/>
        <v>2016</v>
      </c>
      <c r="B910" s="44" t="str">
        <f t="shared" si="85"/>
        <v>SEPTIEMBRE</v>
      </c>
      <c r="C910" s="44">
        <v>13</v>
      </c>
      <c r="D910" s="44" t="str">
        <f t="shared" si="84"/>
        <v>SEPTIEMBRE 2016 / 12</v>
      </c>
      <c r="E910" s="560">
        <v>12</v>
      </c>
      <c r="F910" s="559">
        <v>42638</v>
      </c>
      <c r="G910" s="561">
        <v>66916</v>
      </c>
      <c r="H910" s="556" t="s">
        <v>130</v>
      </c>
      <c r="I910" s="558">
        <v>0.78</v>
      </c>
      <c r="J910" s="556" t="s">
        <v>20</v>
      </c>
      <c r="K910" s="556">
        <v>0.5</v>
      </c>
      <c r="L910" s="556">
        <v>0</v>
      </c>
      <c r="M910" s="556">
        <v>0</v>
      </c>
      <c r="N910" s="556">
        <v>43.5</v>
      </c>
      <c r="O910" s="556">
        <v>-53.5</v>
      </c>
      <c r="P910" s="556">
        <v>104</v>
      </c>
      <c r="Q910" s="556">
        <v>30</v>
      </c>
      <c r="R910" s="557">
        <v>0</v>
      </c>
      <c r="S910" s="556">
        <v>12.1</v>
      </c>
      <c r="T910" s="556">
        <v>3.1</v>
      </c>
      <c r="U910" s="556">
        <v>1</v>
      </c>
      <c r="V910" s="556">
        <v>1</v>
      </c>
      <c r="W910" s="556">
        <v>100</v>
      </c>
      <c r="X910" s="556">
        <v>0</v>
      </c>
      <c r="Y910" s="556">
        <v>0</v>
      </c>
      <c r="Z910" s="556">
        <v>0.3</v>
      </c>
      <c r="AA910" s="556">
        <v>335</v>
      </c>
      <c r="AB910" s="556">
        <v>365</v>
      </c>
      <c r="AC910" s="556">
        <v>414</v>
      </c>
      <c r="AD910" s="556">
        <v>477</v>
      </c>
      <c r="AE910" s="556">
        <v>1</v>
      </c>
      <c r="AF910" s="556">
        <v>0</v>
      </c>
      <c r="AH910" s="563">
        <v>0.77500000000000002</v>
      </c>
      <c r="AI910" s="563">
        <v>0.84</v>
      </c>
      <c r="AJ910" s="563">
        <v>42.8</v>
      </c>
      <c r="AK910" s="563">
        <v>100</v>
      </c>
      <c r="AL910" s="563">
        <v>400</v>
      </c>
      <c r="AM910" s="563">
        <v>572</v>
      </c>
      <c r="AN910" s="563">
        <v>0.3</v>
      </c>
      <c r="AO910" s="563">
        <v>1.5</v>
      </c>
      <c r="AP910" s="563">
        <v>-47</v>
      </c>
      <c r="AR910" s="568">
        <v>12</v>
      </c>
      <c r="AS910" s="567">
        <v>42637</v>
      </c>
      <c r="AT910" s="569">
        <v>66853</v>
      </c>
      <c r="AU910" s="564" t="s">
        <v>131</v>
      </c>
      <c r="AV910" s="566">
        <v>0.78</v>
      </c>
      <c r="AW910" s="564" t="s">
        <v>20</v>
      </c>
      <c r="AX910" s="564">
        <v>1.2</v>
      </c>
      <c r="AY910" s="564">
        <v>0.01</v>
      </c>
      <c r="AZ910" s="571">
        <v>0</v>
      </c>
      <c r="BA910" s="564">
        <v>43.6</v>
      </c>
      <c r="BB910" s="564">
        <v>-51</v>
      </c>
      <c r="BC910" s="564">
        <v>104</v>
      </c>
      <c r="BD910" s="564">
        <v>30</v>
      </c>
      <c r="BE910" s="565">
        <v>1.2E-2</v>
      </c>
      <c r="BF910" s="564">
        <v>11.5</v>
      </c>
      <c r="BG910" s="564">
        <v>3.4</v>
      </c>
      <c r="BH910" s="564">
        <v>1</v>
      </c>
      <c r="BI910" s="564">
        <v>1</v>
      </c>
      <c r="BJ910" s="564">
        <v>99</v>
      </c>
      <c r="BK910" s="564">
        <v>1</v>
      </c>
      <c r="BL910" s="564">
        <v>1</v>
      </c>
      <c r="BM910" s="564">
        <v>0.2</v>
      </c>
      <c r="BN910" s="564">
        <v>342</v>
      </c>
      <c r="BO910" s="564">
        <v>378</v>
      </c>
      <c r="BP910" s="564">
        <v>423</v>
      </c>
      <c r="BQ910" s="564">
        <v>460</v>
      </c>
      <c r="BR910" s="564">
        <v>0</v>
      </c>
      <c r="BS910" s="564">
        <v>1</v>
      </c>
      <c r="BU910" s="572">
        <v>0.77500000000000002</v>
      </c>
      <c r="BV910" s="572">
        <v>0.84</v>
      </c>
      <c r="BW910" s="572">
        <v>42.8</v>
      </c>
      <c r="BX910" s="572">
        <v>100</v>
      </c>
      <c r="BY910" s="572">
        <v>400</v>
      </c>
      <c r="BZ910" s="572">
        <v>572</v>
      </c>
      <c r="CA910" s="572">
        <v>0.3</v>
      </c>
      <c r="CB910" s="572">
        <v>1.5</v>
      </c>
      <c r="CC910" s="572">
        <v>-47</v>
      </c>
    </row>
    <row r="911" spans="1:81" x14ac:dyDescent="0.25">
      <c r="A911" s="44">
        <f t="shared" si="85"/>
        <v>2016</v>
      </c>
      <c r="B911" s="44" t="str">
        <f t="shared" si="85"/>
        <v>SEPTIEMBRE</v>
      </c>
      <c r="C911" s="44">
        <v>14</v>
      </c>
      <c r="D911" s="44" t="str">
        <f t="shared" si="84"/>
        <v>SEPTIEMBRE 2016 / 13</v>
      </c>
      <c r="E911" s="560">
        <v>13</v>
      </c>
      <c r="F911" s="559">
        <v>42639</v>
      </c>
      <c r="G911" s="561">
        <v>66956</v>
      </c>
      <c r="H911" s="562" t="s">
        <v>132</v>
      </c>
      <c r="I911" s="558">
        <v>0.78049999999999997</v>
      </c>
      <c r="J911" s="556" t="s">
        <v>20</v>
      </c>
      <c r="K911" s="556">
        <v>0.5</v>
      </c>
      <c r="L911" s="556">
        <v>0</v>
      </c>
      <c r="M911" s="556">
        <v>0</v>
      </c>
      <c r="N911" s="556">
        <v>43.5</v>
      </c>
      <c r="O911" s="556">
        <v>-53</v>
      </c>
      <c r="P911" s="556">
        <v>104</v>
      </c>
      <c r="Q911" s="556">
        <v>30</v>
      </c>
      <c r="R911" s="557">
        <v>0</v>
      </c>
      <c r="S911" s="556">
        <v>12.1</v>
      </c>
      <c r="T911" s="556">
        <v>3.1</v>
      </c>
      <c r="U911" s="556">
        <v>1</v>
      </c>
      <c r="V911" s="556">
        <v>1</v>
      </c>
      <c r="W911" s="556">
        <v>100</v>
      </c>
      <c r="X911" s="556">
        <v>0</v>
      </c>
      <c r="Y911" s="556">
        <v>0</v>
      </c>
      <c r="Z911" s="556">
        <v>0.3</v>
      </c>
      <c r="AA911" s="556">
        <v>335</v>
      </c>
      <c r="AB911" s="556">
        <v>367</v>
      </c>
      <c r="AC911" s="556">
        <v>420</v>
      </c>
      <c r="AD911" s="556">
        <v>480</v>
      </c>
      <c r="AE911" s="556">
        <v>1</v>
      </c>
      <c r="AF911" s="556">
        <v>0</v>
      </c>
      <c r="AH911" s="563">
        <v>0.77500000000000002</v>
      </c>
      <c r="AI911" s="563">
        <v>0.84</v>
      </c>
      <c r="AJ911" s="563">
        <v>42.8</v>
      </c>
      <c r="AK911" s="563">
        <v>100</v>
      </c>
      <c r="AL911" s="563">
        <v>400</v>
      </c>
      <c r="AM911" s="563">
        <v>572</v>
      </c>
      <c r="AN911" s="563">
        <v>0.3</v>
      </c>
      <c r="AO911" s="563">
        <v>1.5</v>
      </c>
      <c r="AP911" s="563">
        <v>-47</v>
      </c>
      <c r="AR911" s="568">
        <v>13</v>
      </c>
      <c r="AS911" s="567">
        <v>42639</v>
      </c>
      <c r="AT911" s="569">
        <v>66923</v>
      </c>
      <c r="AU911" s="570" t="s">
        <v>132</v>
      </c>
      <c r="AV911" s="566">
        <v>0.77959999999999996</v>
      </c>
      <c r="AW911" s="564" t="s">
        <v>20</v>
      </c>
      <c r="AX911" s="564">
        <v>1.2</v>
      </c>
      <c r="AY911" s="564">
        <v>0.01</v>
      </c>
      <c r="AZ911" s="564">
        <v>0</v>
      </c>
      <c r="BA911" s="564">
        <v>43.6</v>
      </c>
      <c r="BB911" s="564">
        <v>-50.5</v>
      </c>
      <c r="BC911" s="564">
        <v>104</v>
      </c>
      <c r="BD911" s="564">
        <v>30</v>
      </c>
      <c r="BE911" s="565">
        <v>1.2E-2</v>
      </c>
      <c r="BF911" s="564">
        <v>11.5</v>
      </c>
      <c r="BG911" s="564">
        <v>3.3</v>
      </c>
      <c r="BH911" s="564">
        <v>1</v>
      </c>
      <c r="BI911" s="564">
        <v>1</v>
      </c>
      <c r="BJ911" s="564">
        <v>99</v>
      </c>
      <c r="BK911" s="564">
        <v>1</v>
      </c>
      <c r="BL911" s="564">
        <v>1</v>
      </c>
      <c r="BM911" s="564">
        <v>0.1</v>
      </c>
      <c r="BN911" s="564">
        <v>336</v>
      </c>
      <c r="BO911" s="564">
        <v>376</v>
      </c>
      <c r="BP911" s="564">
        <v>421</v>
      </c>
      <c r="BQ911" s="564">
        <v>457</v>
      </c>
      <c r="BR911" s="564">
        <v>0</v>
      </c>
      <c r="BS911" s="564">
        <v>1</v>
      </c>
      <c r="BU911" s="572">
        <v>0.77500000000000002</v>
      </c>
      <c r="BV911" s="572">
        <v>0.84</v>
      </c>
      <c r="BW911" s="572">
        <v>42.8</v>
      </c>
      <c r="BX911" s="572">
        <v>100</v>
      </c>
      <c r="BY911" s="572">
        <v>400</v>
      </c>
      <c r="BZ911" s="572">
        <v>572</v>
      </c>
      <c r="CA911" s="572">
        <v>0.3</v>
      </c>
      <c r="CB911" s="572">
        <v>1.5</v>
      </c>
      <c r="CC911" s="572">
        <v>-47</v>
      </c>
    </row>
    <row r="912" spans="1:81" x14ac:dyDescent="0.25">
      <c r="A912" s="44">
        <f t="shared" si="85"/>
        <v>2016</v>
      </c>
      <c r="B912" s="44" t="str">
        <f t="shared" si="85"/>
        <v>SEPTIEMBRE</v>
      </c>
      <c r="C912" s="44">
        <v>15</v>
      </c>
      <c r="D912" s="44" t="str">
        <f t="shared" si="84"/>
        <v>SEPTIEMBRE 2016 / 14</v>
      </c>
      <c r="E912" s="560">
        <v>14</v>
      </c>
      <c r="F912" s="559">
        <v>42640</v>
      </c>
      <c r="G912" s="561">
        <v>66967</v>
      </c>
      <c r="H912" s="556" t="s">
        <v>130</v>
      </c>
      <c r="I912" s="558">
        <v>0.78090000000000004</v>
      </c>
      <c r="J912" s="556" t="s">
        <v>20</v>
      </c>
      <c r="K912" s="556">
        <v>0.5</v>
      </c>
      <c r="L912" s="556">
        <v>0</v>
      </c>
      <c r="M912" s="556">
        <v>0</v>
      </c>
      <c r="N912" s="556">
        <v>43.5</v>
      </c>
      <c r="O912" s="556">
        <v>-53</v>
      </c>
      <c r="P912" s="556">
        <v>104</v>
      </c>
      <c r="Q912" s="556">
        <v>30</v>
      </c>
      <c r="R912" s="557">
        <v>0</v>
      </c>
      <c r="S912" s="556">
        <v>12.1</v>
      </c>
      <c r="T912" s="556">
        <v>3.1</v>
      </c>
      <c r="U912" s="556">
        <v>1</v>
      </c>
      <c r="V912" s="556">
        <v>1</v>
      </c>
      <c r="W912" s="556">
        <v>100</v>
      </c>
      <c r="X912" s="556">
        <v>0</v>
      </c>
      <c r="Y912" s="556">
        <v>0</v>
      </c>
      <c r="Z912" s="556">
        <v>0.3</v>
      </c>
      <c r="AA912" s="556">
        <v>333</v>
      </c>
      <c r="AB912" s="556">
        <v>369</v>
      </c>
      <c r="AC912" s="556">
        <v>418</v>
      </c>
      <c r="AD912" s="556">
        <v>482</v>
      </c>
      <c r="AE912" s="556">
        <v>1</v>
      </c>
      <c r="AF912" s="556">
        <v>0</v>
      </c>
      <c r="AH912" s="563">
        <v>0.77500000000000002</v>
      </c>
      <c r="AI912" s="563">
        <v>0.84</v>
      </c>
      <c r="AJ912" s="563">
        <v>42.8</v>
      </c>
      <c r="AK912" s="563">
        <v>100</v>
      </c>
      <c r="AL912" s="563">
        <v>400</v>
      </c>
      <c r="AM912" s="563">
        <v>572</v>
      </c>
      <c r="AN912" s="563">
        <v>0.3</v>
      </c>
      <c r="AO912" s="563">
        <v>1.5</v>
      </c>
      <c r="AP912" s="563">
        <v>-47</v>
      </c>
      <c r="AR912" s="568">
        <v>14</v>
      </c>
      <c r="AS912" s="567">
        <v>42641</v>
      </c>
      <c r="AT912" s="569">
        <v>66970</v>
      </c>
      <c r="AU912" s="564" t="s">
        <v>132</v>
      </c>
      <c r="AV912" s="566">
        <v>0.77959999999999996</v>
      </c>
      <c r="AW912" s="564" t="s">
        <v>20</v>
      </c>
      <c r="AX912" s="564">
        <v>1.2</v>
      </c>
      <c r="AY912" s="564">
        <v>0.01</v>
      </c>
      <c r="AZ912" s="564">
        <v>0</v>
      </c>
      <c r="BA912" s="564">
        <v>43.6</v>
      </c>
      <c r="BB912" s="564">
        <v>-51.5</v>
      </c>
      <c r="BC912" s="564">
        <v>106</v>
      </c>
      <c r="BD912" s="564">
        <v>30</v>
      </c>
      <c r="BE912" s="565">
        <v>1.2E-2</v>
      </c>
      <c r="BF912" s="564">
        <v>11.5</v>
      </c>
      <c r="BG912" s="564">
        <v>3.4</v>
      </c>
      <c r="BH912" s="564">
        <v>1</v>
      </c>
      <c r="BI912" s="564">
        <v>1</v>
      </c>
      <c r="BJ912" s="564">
        <v>99</v>
      </c>
      <c r="BK912" s="564">
        <v>1</v>
      </c>
      <c r="BL912" s="564">
        <v>1</v>
      </c>
      <c r="BM912" s="564">
        <v>0.1</v>
      </c>
      <c r="BN912" s="564">
        <v>342</v>
      </c>
      <c r="BO912" s="564">
        <v>376</v>
      </c>
      <c r="BP912" s="564">
        <v>421</v>
      </c>
      <c r="BQ912" s="564">
        <v>460</v>
      </c>
      <c r="BR912" s="564">
        <v>0</v>
      </c>
      <c r="BS912" s="564">
        <v>1</v>
      </c>
      <c r="BU912" s="572">
        <v>0.77500000000000002</v>
      </c>
      <c r="BV912" s="572">
        <v>0.84</v>
      </c>
      <c r="BW912" s="572">
        <v>42.8</v>
      </c>
      <c r="BX912" s="572">
        <v>100</v>
      </c>
      <c r="BY912" s="572">
        <v>400</v>
      </c>
      <c r="BZ912" s="572">
        <v>572</v>
      </c>
      <c r="CA912" s="572">
        <v>0.3</v>
      </c>
      <c r="CB912" s="572">
        <v>1.5</v>
      </c>
      <c r="CC912" s="572">
        <v>-47</v>
      </c>
    </row>
    <row r="913" spans="1:81" x14ac:dyDescent="0.25">
      <c r="A913" s="44">
        <f t="shared" si="85"/>
        <v>2016</v>
      </c>
      <c r="B913" s="44" t="str">
        <f t="shared" si="85"/>
        <v>SEPTIEMBRE</v>
      </c>
      <c r="C913" s="44">
        <v>16</v>
      </c>
      <c r="D913" s="44" t="str">
        <f t="shared" si="84"/>
        <v>SEPTIEMBRE 2016 / 15</v>
      </c>
      <c r="AR913" s="568">
        <v>15</v>
      </c>
      <c r="AS913" s="567">
        <v>42642</v>
      </c>
      <c r="AT913" s="569">
        <v>66971</v>
      </c>
      <c r="AU913" s="570" t="s">
        <v>156</v>
      </c>
      <c r="AV913" s="566">
        <v>0.7792</v>
      </c>
      <c r="AW913" s="564" t="s">
        <v>20</v>
      </c>
      <c r="AX913" s="564">
        <v>1.2</v>
      </c>
      <c r="AY913" s="564">
        <v>0.01</v>
      </c>
      <c r="AZ913" s="571">
        <v>0</v>
      </c>
      <c r="BA913" s="564">
        <v>43.6</v>
      </c>
      <c r="BB913" s="564">
        <v>-52</v>
      </c>
      <c r="BC913" s="564">
        <v>105</v>
      </c>
      <c r="BD913" s="564">
        <v>30</v>
      </c>
      <c r="BE913" s="565">
        <v>1.2E-2</v>
      </c>
      <c r="BF913" s="564">
        <v>11.5</v>
      </c>
      <c r="BG913" s="564">
        <v>3.3</v>
      </c>
      <c r="BH913" s="564">
        <v>1</v>
      </c>
      <c r="BI913" s="564">
        <v>1</v>
      </c>
      <c r="BJ913" s="564">
        <v>99</v>
      </c>
      <c r="BK913" s="564">
        <v>1</v>
      </c>
      <c r="BL913" s="564">
        <v>1</v>
      </c>
      <c r="BM913" s="564">
        <v>0.2</v>
      </c>
      <c r="BN913" s="564">
        <v>338</v>
      </c>
      <c r="BO913" s="564">
        <v>374</v>
      </c>
      <c r="BP913" s="564">
        <v>419</v>
      </c>
      <c r="BQ913" s="564">
        <v>459</v>
      </c>
      <c r="BR913" s="564">
        <v>0</v>
      </c>
      <c r="BS913" s="564">
        <v>1</v>
      </c>
      <c r="BU913" s="572">
        <v>0.77500000000000002</v>
      </c>
      <c r="BV913" s="572">
        <v>0.84</v>
      </c>
      <c r="BW913" s="572">
        <v>42.8</v>
      </c>
      <c r="BX913" s="572">
        <v>100</v>
      </c>
      <c r="BY913" s="572">
        <v>400</v>
      </c>
      <c r="BZ913" s="572">
        <v>572</v>
      </c>
      <c r="CA913" s="572">
        <v>0.3</v>
      </c>
      <c r="CB913" s="572">
        <v>1.5</v>
      </c>
      <c r="CC913" s="572">
        <v>-47</v>
      </c>
    </row>
    <row r="914" spans="1:81" x14ac:dyDescent="0.25">
      <c r="A914" s="44">
        <f t="shared" si="85"/>
        <v>2016</v>
      </c>
      <c r="B914" s="44" t="str">
        <f t="shared" si="85"/>
        <v>SEPTIEMBRE</v>
      </c>
      <c r="C914" s="44">
        <v>17</v>
      </c>
      <c r="D914" s="44" t="str">
        <f t="shared" si="84"/>
        <v>SEPTIEMBRE 2016 / 16</v>
      </c>
      <c r="AR914" s="568">
        <v>16</v>
      </c>
      <c r="AS914" s="567">
        <v>42643</v>
      </c>
      <c r="AT914" s="569">
        <v>67020</v>
      </c>
      <c r="AU914" s="564" t="s">
        <v>132</v>
      </c>
      <c r="AV914" s="566">
        <v>0.77949999999999997</v>
      </c>
      <c r="AW914" s="564" t="s">
        <v>20</v>
      </c>
      <c r="AX914" s="564">
        <v>1.2</v>
      </c>
      <c r="AY914" s="564">
        <v>0.01</v>
      </c>
      <c r="AZ914" s="564">
        <v>0</v>
      </c>
      <c r="BA914" s="564">
        <v>43.6</v>
      </c>
      <c r="BB914" s="564">
        <v>-52</v>
      </c>
      <c r="BC914" s="564">
        <v>106</v>
      </c>
      <c r="BD914" s="564">
        <v>30</v>
      </c>
      <c r="BE914" s="565">
        <v>1.2E-2</v>
      </c>
      <c r="BF914" s="564">
        <v>11.5</v>
      </c>
      <c r="BG914" s="564">
        <v>3.3</v>
      </c>
      <c r="BH914" s="564">
        <v>1</v>
      </c>
      <c r="BI914" s="564">
        <v>1</v>
      </c>
      <c r="BJ914" s="564">
        <v>99</v>
      </c>
      <c r="BK914" s="564">
        <v>1</v>
      </c>
      <c r="BL914" s="564">
        <v>1</v>
      </c>
      <c r="BM914" s="564">
        <v>0.2</v>
      </c>
      <c r="BN914" s="564">
        <v>338</v>
      </c>
      <c r="BO914" s="564">
        <v>374</v>
      </c>
      <c r="BP914" s="564">
        <v>419</v>
      </c>
      <c r="BQ914" s="564">
        <v>459</v>
      </c>
      <c r="BR914" s="564">
        <v>0</v>
      </c>
      <c r="BS914" s="564">
        <v>1</v>
      </c>
      <c r="BU914" s="572">
        <v>0.77500000000000002</v>
      </c>
      <c r="BV914" s="572">
        <v>0.84</v>
      </c>
      <c r="BW914" s="572">
        <v>42.8</v>
      </c>
      <c r="BX914" s="572">
        <v>100</v>
      </c>
      <c r="BY914" s="572">
        <v>400</v>
      </c>
      <c r="BZ914" s="572">
        <v>572</v>
      </c>
      <c r="CA914" s="572">
        <v>0.3</v>
      </c>
      <c r="CB914" s="572">
        <v>1.5</v>
      </c>
      <c r="CC914" s="572">
        <v>-47</v>
      </c>
    </row>
    <row r="915" spans="1:81" x14ac:dyDescent="0.25">
      <c r="A915" s="44">
        <f t="shared" si="85"/>
        <v>2016</v>
      </c>
      <c r="B915" s="44" t="str">
        <f t="shared" si="85"/>
        <v>SEPTIEMBRE</v>
      </c>
      <c r="C915" s="44">
        <v>18</v>
      </c>
      <c r="D915" s="44" t="str">
        <f t="shared" si="84"/>
        <v>SEPTIEMBRE 2016 / 17</v>
      </c>
    </row>
    <row r="916" spans="1:81" x14ac:dyDescent="0.25">
      <c r="A916" s="44">
        <f t="shared" si="85"/>
        <v>2016</v>
      </c>
      <c r="B916" s="44" t="str">
        <f t="shared" si="85"/>
        <v>SEPTIEMBRE</v>
      </c>
      <c r="C916" s="44">
        <v>19</v>
      </c>
      <c r="D916" s="44" t="str">
        <f t="shared" si="84"/>
        <v>SEPTIEMBRE 2016 / 18</v>
      </c>
    </row>
    <row r="917" spans="1:81" x14ac:dyDescent="0.25">
      <c r="A917" s="44">
        <f t="shared" si="85"/>
        <v>2016</v>
      </c>
      <c r="B917" s="44" t="str">
        <f t="shared" si="85"/>
        <v>SEPTIEMBRE</v>
      </c>
      <c r="C917" s="44">
        <v>20</v>
      </c>
      <c r="D917" s="44" t="str">
        <f t="shared" si="84"/>
        <v>SEPTIEMBRE 2016 / 19</v>
      </c>
    </row>
    <row r="918" spans="1:81" x14ac:dyDescent="0.25">
      <c r="A918" s="44">
        <f t="shared" si="85"/>
        <v>2016</v>
      </c>
      <c r="B918" s="44" t="str">
        <f t="shared" si="85"/>
        <v>SEPTIEMBRE</v>
      </c>
      <c r="C918" s="44">
        <v>21</v>
      </c>
      <c r="D918" s="44" t="str">
        <f t="shared" si="84"/>
        <v>SEPTIEMBRE 2016 / 20</v>
      </c>
    </row>
    <row r="919" spans="1:81" x14ac:dyDescent="0.25">
      <c r="A919" s="44">
        <f t="shared" si="85"/>
        <v>2016</v>
      </c>
      <c r="B919" s="44" t="str">
        <f t="shared" si="85"/>
        <v>SEPTIEMBRE</v>
      </c>
      <c r="C919" s="44">
        <v>22</v>
      </c>
      <c r="D919" s="44" t="str">
        <f t="shared" si="84"/>
        <v>SEPTIEMBRE 2016 / 21</v>
      </c>
    </row>
    <row r="920" spans="1:81" x14ac:dyDescent="0.25">
      <c r="A920" s="44">
        <f t="shared" si="85"/>
        <v>2016</v>
      </c>
      <c r="B920" s="44" t="str">
        <f t="shared" si="85"/>
        <v>SEPTIEMBRE</v>
      </c>
      <c r="C920" s="44">
        <v>23</v>
      </c>
      <c r="D920" s="44" t="str">
        <f t="shared" si="84"/>
        <v>SEPTIEMBRE 2016 / 22</v>
      </c>
    </row>
    <row r="921" spans="1:81" x14ac:dyDescent="0.25">
      <c r="A921" s="44">
        <f t="shared" si="85"/>
        <v>2016</v>
      </c>
      <c r="B921" s="44" t="str">
        <f t="shared" si="85"/>
        <v>SEPTIEMBRE</v>
      </c>
      <c r="C921" s="44">
        <v>24</v>
      </c>
      <c r="D921" s="44" t="str">
        <f t="shared" si="84"/>
        <v>SEPTIEMBRE 2016 / 23</v>
      </c>
    </row>
    <row r="922" spans="1:81" x14ac:dyDescent="0.25">
      <c r="A922" s="44">
        <f t="shared" si="85"/>
        <v>2016</v>
      </c>
      <c r="B922" s="44" t="str">
        <f t="shared" si="85"/>
        <v>SEPTIEMBRE</v>
      </c>
      <c r="C922" s="44">
        <v>25</v>
      </c>
      <c r="D922" s="44" t="str">
        <f t="shared" si="84"/>
        <v>SEPTIEMBRE 2016 / 24</v>
      </c>
    </row>
    <row r="923" spans="1:81" x14ac:dyDescent="0.25">
      <c r="A923" s="44">
        <f t="shared" si="85"/>
        <v>2016</v>
      </c>
      <c r="B923" s="44" t="str">
        <f t="shared" si="85"/>
        <v>SEPTIEMBRE</v>
      </c>
      <c r="C923" s="44">
        <v>26</v>
      </c>
      <c r="D923" s="44" t="str">
        <f t="shared" si="84"/>
        <v>SEPTIEMBRE 2016 / 25</v>
      </c>
    </row>
    <row r="924" spans="1:81" x14ac:dyDescent="0.25">
      <c r="A924" s="44">
        <f t="shared" si="85"/>
        <v>2016</v>
      </c>
      <c r="B924" s="44" t="str">
        <f t="shared" si="85"/>
        <v>SEPTIEMBRE</v>
      </c>
      <c r="C924" s="44">
        <v>27</v>
      </c>
      <c r="D924" s="44" t="str">
        <f t="shared" si="84"/>
        <v>SEPTIEMBRE 2016 / 26</v>
      </c>
    </row>
    <row r="925" spans="1:81" x14ac:dyDescent="0.25">
      <c r="A925" s="44">
        <f t="shared" si="85"/>
        <v>2016</v>
      </c>
      <c r="B925" s="44" t="str">
        <f t="shared" si="85"/>
        <v>SEPTIEMBRE</v>
      </c>
      <c r="C925" s="44">
        <v>28</v>
      </c>
      <c r="D925" s="44" t="str">
        <f t="shared" si="84"/>
        <v>SEPTIEMBRE 2016 / 27</v>
      </c>
    </row>
    <row r="926" spans="1:81" x14ac:dyDescent="0.25">
      <c r="A926" s="44">
        <f t="shared" si="85"/>
        <v>2016</v>
      </c>
      <c r="B926" s="44" t="str">
        <f t="shared" si="85"/>
        <v>SEPTIEMBRE</v>
      </c>
      <c r="C926" s="44">
        <v>29</v>
      </c>
      <c r="D926" s="44" t="str">
        <f t="shared" si="84"/>
        <v>SEPTIEMBRE 2016 / 28</v>
      </c>
    </row>
    <row r="927" spans="1:81" x14ac:dyDescent="0.25">
      <c r="A927" s="44">
        <f t="shared" si="85"/>
        <v>2016</v>
      </c>
      <c r="B927" s="44" t="str">
        <f t="shared" si="85"/>
        <v>SEPTIEMBRE</v>
      </c>
      <c r="C927" s="44">
        <v>30</v>
      </c>
      <c r="D927" s="44" t="str">
        <f t="shared" si="84"/>
        <v>SEPTIEMBRE 2016 / 29</v>
      </c>
    </row>
    <row r="928" spans="1:81" x14ac:dyDescent="0.25">
      <c r="A928" s="44">
        <f t="shared" si="85"/>
        <v>2016</v>
      </c>
      <c r="B928" s="44" t="str">
        <f t="shared" si="85"/>
        <v>SEPTIEMBRE</v>
      </c>
      <c r="C928" s="44">
        <v>31</v>
      </c>
      <c r="D928" s="44" t="str">
        <f t="shared" si="84"/>
        <v>SEPTIEMBRE 2016 / 30</v>
      </c>
    </row>
    <row r="929" spans="1:81" s="206" customFormat="1" x14ac:dyDescent="0.25">
      <c r="D929" s="44" t="str">
        <f t="shared" si="84"/>
        <v>SEPTIEMBRE 2016 / 31</v>
      </c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55"/>
      <c r="AB929" s="44"/>
      <c r="AC929" s="44"/>
      <c r="AD929" s="44"/>
      <c r="AE929" s="44"/>
      <c r="AF929" s="44"/>
      <c r="AG929" s="417"/>
      <c r="AH929" s="44"/>
      <c r="AI929" s="44"/>
      <c r="AJ929" s="44"/>
      <c r="AK929" s="44"/>
      <c r="AL929" s="44"/>
      <c r="AM929" s="44"/>
      <c r="AN929" s="44"/>
      <c r="AO929" s="44"/>
      <c r="AP929" s="44"/>
      <c r="AQ929" s="207"/>
      <c r="AR929" s="44"/>
      <c r="AS929" s="44"/>
      <c r="AT929" s="44"/>
      <c r="AU929" s="44"/>
      <c r="AV929" s="44"/>
      <c r="AW929" s="44"/>
      <c r="AX929" s="55"/>
      <c r="AY929" s="44"/>
      <c r="AZ929" s="44"/>
      <c r="BA929" s="44"/>
      <c r="BB929" s="44"/>
      <c r="BC929" s="44"/>
      <c r="BD929" s="44"/>
      <c r="BE929" s="44"/>
      <c r="BF929" s="44"/>
      <c r="BG929" s="44"/>
      <c r="BH929" s="44"/>
      <c r="BI929" s="44"/>
      <c r="BJ929" s="44"/>
      <c r="BK929" s="44"/>
      <c r="BL929" s="44"/>
      <c r="BM929" s="44"/>
      <c r="BN929" s="44"/>
      <c r="BO929" s="44"/>
      <c r="BP929" s="44"/>
      <c r="BQ929" s="44"/>
      <c r="BR929" s="44"/>
      <c r="BS929" s="44"/>
      <c r="BT929" s="411"/>
      <c r="BU929" s="44"/>
      <c r="BV929" s="55"/>
      <c r="BW929" s="44"/>
      <c r="BX929" s="44"/>
      <c r="BY929" s="44"/>
      <c r="BZ929" s="44"/>
      <c r="CA929" s="44"/>
      <c r="CB929" s="44"/>
      <c r="CC929" s="44"/>
    </row>
    <row r="930" spans="1:81" ht="15.75" x14ac:dyDescent="0.25">
      <c r="A930" s="44">
        <v>2016</v>
      </c>
      <c r="B930" s="44" t="s">
        <v>236</v>
      </c>
      <c r="C930" s="44">
        <v>1</v>
      </c>
      <c r="D930" s="208" t="s">
        <v>228</v>
      </c>
      <c r="E930" s="209">
        <f>IFERROR(AVERAGE(E899:E929),"")</f>
        <v>7.5</v>
      </c>
      <c r="F930" s="209">
        <f>IFERROR(AVERAGE(F899:F929),"")</f>
        <v>42628.142857142855</v>
      </c>
      <c r="G930" s="209">
        <f>IFERROR(AVERAGE(G899:G929),"")</f>
        <v>63571495252.571426</v>
      </c>
      <c r="H930" s="209" t="str">
        <f>IFERROR(AVERAGE(H899:H929),"")</f>
        <v/>
      </c>
      <c r="I930" s="209">
        <f>IFERROR(AVERAGE(I899:I929),"")</f>
        <v>0.77991428571428578</v>
      </c>
      <c r="J930" s="209" t="str">
        <f t="shared" ref="J930:BU930" si="86">IFERROR(AVERAGE(J899:J929),"")</f>
        <v/>
      </c>
      <c r="K930" s="209">
        <f t="shared" si="86"/>
        <v>0.5</v>
      </c>
      <c r="L930" s="209">
        <f t="shared" si="86"/>
        <v>0</v>
      </c>
      <c r="M930" s="209">
        <f t="shared" si="86"/>
        <v>0</v>
      </c>
      <c r="N930" s="209">
        <f t="shared" si="86"/>
        <v>43.50714285714286</v>
      </c>
      <c r="O930" s="209">
        <f t="shared" si="86"/>
        <v>-53.25</v>
      </c>
      <c r="P930" s="209">
        <f t="shared" si="86"/>
        <v>104</v>
      </c>
      <c r="Q930" s="209">
        <f t="shared" si="86"/>
        <v>30</v>
      </c>
      <c r="R930" s="209">
        <f t="shared" si="86"/>
        <v>0</v>
      </c>
      <c r="S930" s="209">
        <f t="shared" si="86"/>
        <v>12.099999999999996</v>
      </c>
      <c r="T930" s="209">
        <f t="shared" si="86"/>
        <v>3.0714285714285721</v>
      </c>
      <c r="U930" s="209">
        <f t="shared" si="86"/>
        <v>1</v>
      </c>
      <c r="V930" s="209">
        <f t="shared" si="86"/>
        <v>1</v>
      </c>
      <c r="W930" s="209">
        <f t="shared" si="86"/>
        <v>100</v>
      </c>
      <c r="X930" s="209">
        <f t="shared" si="86"/>
        <v>0</v>
      </c>
      <c r="Y930" s="209">
        <f t="shared" si="86"/>
        <v>0</v>
      </c>
      <c r="Z930" s="209">
        <f t="shared" si="86"/>
        <v>0.29999999999999993</v>
      </c>
      <c r="AA930" s="209">
        <f t="shared" si="86"/>
        <v>333.28571428571428</v>
      </c>
      <c r="AB930" s="209">
        <f t="shared" si="86"/>
        <v>366.78571428571428</v>
      </c>
      <c r="AC930" s="209">
        <f t="shared" si="86"/>
        <v>415.21428571428572</v>
      </c>
      <c r="AD930" s="209">
        <f t="shared" si="86"/>
        <v>482.14285714285717</v>
      </c>
      <c r="AE930" s="209">
        <f t="shared" si="86"/>
        <v>1.1785714285714286</v>
      </c>
      <c r="AF930" s="209">
        <f t="shared" si="86"/>
        <v>0</v>
      </c>
      <c r="AG930" s="418" t="str">
        <f t="shared" si="86"/>
        <v/>
      </c>
      <c r="AH930" s="209">
        <f t="shared" si="86"/>
        <v>0.77500000000000024</v>
      </c>
      <c r="AI930" s="209">
        <f t="shared" si="86"/>
        <v>0.84</v>
      </c>
      <c r="AJ930" s="209">
        <f t="shared" si="86"/>
        <v>42.8</v>
      </c>
      <c r="AK930" s="209">
        <f t="shared" si="86"/>
        <v>100</v>
      </c>
      <c r="AL930" s="209">
        <f t="shared" si="86"/>
        <v>400</v>
      </c>
      <c r="AM930" s="209">
        <f t="shared" si="86"/>
        <v>572</v>
      </c>
      <c r="AN930" s="209">
        <f t="shared" si="86"/>
        <v>0.29999999999999993</v>
      </c>
      <c r="AO930" s="209">
        <f t="shared" si="86"/>
        <v>1.5</v>
      </c>
      <c r="AP930" s="209">
        <f t="shared" si="86"/>
        <v>-47</v>
      </c>
      <c r="AQ930" s="209" t="str">
        <f t="shared" si="86"/>
        <v/>
      </c>
      <c r="AR930" s="209">
        <f t="shared" si="86"/>
        <v>8.5</v>
      </c>
      <c r="AS930" s="209">
        <f t="shared" si="86"/>
        <v>42629.6875</v>
      </c>
      <c r="AT930" s="209">
        <f t="shared" si="86"/>
        <v>55625066697.375</v>
      </c>
      <c r="AU930" s="209" t="str">
        <f t="shared" si="86"/>
        <v/>
      </c>
      <c r="AV930" s="209">
        <f t="shared" si="86"/>
        <v>0.77936875000000005</v>
      </c>
      <c r="AW930" s="209" t="str">
        <f t="shared" si="86"/>
        <v/>
      </c>
      <c r="AX930" s="210">
        <f t="shared" si="86"/>
        <v>1.1999999999999997</v>
      </c>
      <c r="AY930" s="209">
        <f t="shared" si="86"/>
        <v>0.01</v>
      </c>
      <c r="AZ930" s="209">
        <f t="shared" si="86"/>
        <v>0</v>
      </c>
      <c r="BA930" s="209">
        <f t="shared" si="86"/>
        <v>43.593750000000014</v>
      </c>
      <c r="BB930" s="209">
        <f t="shared" si="86"/>
        <v>-52</v>
      </c>
      <c r="BC930" s="209">
        <f t="shared" si="86"/>
        <v>104.75</v>
      </c>
      <c r="BD930" s="209">
        <f t="shared" si="86"/>
        <v>30</v>
      </c>
      <c r="BE930" s="209">
        <f t="shared" si="86"/>
        <v>1.2000000000000002E-2</v>
      </c>
      <c r="BF930" s="209">
        <f t="shared" si="86"/>
        <v>11.5</v>
      </c>
      <c r="BG930" s="209">
        <f t="shared" si="86"/>
        <v>3.2812499999999991</v>
      </c>
      <c r="BH930" s="209">
        <f t="shared" si="86"/>
        <v>1</v>
      </c>
      <c r="BI930" s="209">
        <f t="shared" si="86"/>
        <v>1</v>
      </c>
      <c r="BJ930" s="209">
        <f t="shared" si="86"/>
        <v>99</v>
      </c>
      <c r="BK930" s="209">
        <f t="shared" si="86"/>
        <v>1</v>
      </c>
      <c r="BL930" s="209">
        <f t="shared" si="86"/>
        <v>1</v>
      </c>
      <c r="BM930" s="209">
        <f t="shared" si="86"/>
        <v>0.14375000000000002</v>
      </c>
      <c r="BN930" s="209">
        <f t="shared" si="86"/>
        <v>338.0625</v>
      </c>
      <c r="BO930" s="209">
        <f t="shared" si="86"/>
        <v>374.1875</v>
      </c>
      <c r="BP930" s="209">
        <f t="shared" si="86"/>
        <v>417</v>
      </c>
      <c r="BQ930" s="209">
        <f t="shared" si="86"/>
        <v>455.4375</v>
      </c>
      <c r="BR930" s="209">
        <f t="shared" si="86"/>
        <v>0</v>
      </c>
      <c r="BS930" s="209">
        <f t="shared" si="86"/>
        <v>1</v>
      </c>
      <c r="BT930" s="412" t="str">
        <f t="shared" si="86"/>
        <v/>
      </c>
      <c r="BU930" s="209">
        <f t="shared" si="86"/>
        <v>0.77500000000000024</v>
      </c>
      <c r="BV930" s="210">
        <f>IFERROR(AVERAGE(BV899:BV929),"")</f>
        <v>0.84</v>
      </c>
      <c r="BW930" s="206"/>
      <c r="BX930" s="206"/>
      <c r="BY930" s="206"/>
      <c r="BZ930" s="206"/>
      <c r="CA930" s="206"/>
      <c r="CB930" s="206"/>
      <c r="CC930" s="206"/>
    </row>
    <row r="931" spans="1:81" x14ac:dyDescent="0.25">
      <c r="A931" s="44">
        <f>A930</f>
        <v>2016</v>
      </c>
      <c r="B931" s="44" t="str">
        <f>B930</f>
        <v>OCTUBRE</v>
      </c>
      <c r="C931" s="44">
        <v>2</v>
      </c>
      <c r="D931" s="44" t="str">
        <f t="shared" ref="D931:D961" si="87">B930&amp;" "&amp;A930&amp;" / "&amp;C930</f>
        <v>OCTUBRE 2016 / 1</v>
      </c>
      <c r="E931" s="589">
        <v>1</v>
      </c>
      <c r="F931" s="588">
        <v>42645</v>
      </c>
      <c r="G931" s="590">
        <v>67083</v>
      </c>
      <c r="H931" s="591" t="s">
        <v>130</v>
      </c>
      <c r="I931" s="566">
        <v>0.78049999999999997</v>
      </c>
      <c r="J931" s="564" t="s">
        <v>20</v>
      </c>
      <c r="K931" s="564">
        <v>0.5</v>
      </c>
      <c r="L931" s="564">
        <v>0</v>
      </c>
      <c r="M931" s="564">
        <v>0</v>
      </c>
      <c r="N931" s="564">
        <v>43.5</v>
      </c>
      <c r="O931" s="564">
        <v>-53</v>
      </c>
      <c r="P931" s="564">
        <v>102</v>
      </c>
      <c r="Q931" s="564">
        <v>30</v>
      </c>
      <c r="R931" s="565">
        <v>0</v>
      </c>
      <c r="S931" s="564">
        <v>12.1</v>
      </c>
      <c r="T931" s="564">
        <v>3.1</v>
      </c>
      <c r="U931" s="564">
        <v>1</v>
      </c>
      <c r="V931" s="564">
        <v>1</v>
      </c>
      <c r="W931" s="564">
        <v>100</v>
      </c>
      <c r="X931" s="564">
        <v>0</v>
      </c>
      <c r="Y931" s="564">
        <v>0</v>
      </c>
      <c r="Z931" s="564">
        <v>0.3</v>
      </c>
      <c r="AA931" s="564">
        <v>333</v>
      </c>
      <c r="AB931" s="564">
        <v>366</v>
      </c>
      <c r="AC931" s="564">
        <v>414</v>
      </c>
      <c r="AD931" s="564">
        <v>476</v>
      </c>
      <c r="AE931" s="564">
        <v>1</v>
      </c>
      <c r="AF931" s="564">
        <v>0</v>
      </c>
      <c r="AH931" s="587">
        <v>0.77500000000000002</v>
      </c>
      <c r="AI931" s="587">
        <v>0.84</v>
      </c>
      <c r="AJ931" s="587">
        <v>42.8</v>
      </c>
      <c r="AK931" s="587">
        <v>100</v>
      </c>
      <c r="AL931" s="587">
        <v>400</v>
      </c>
      <c r="AM931" s="587">
        <v>572</v>
      </c>
      <c r="AN931" s="587">
        <v>0.3</v>
      </c>
      <c r="AO931" s="587">
        <v>1.5</v>
      </c>
      <c r="AP931" s="587">
        <v>-47</v>
      </c>
      <c r="AR931" s="589">
        <v>1</v>
      </c>
      <c r="AS931" s="588">
        <v>42645</v>
      </c>
      <c r="AT931" s="590">
        <v>67075</v>
      </c>
      <c r="AU931" s="591" t="s">
        <v>131</v>
      </c>
      <c r="AV931" s="566">
        <v>0.77880000000000005</v>
      </c>
      <c r="AW931" s="564" t="s">
        <v>20</v>
      </c>
      <c r="AX931" s="564">
        <v>1.2</v>
      </c>
      <c r="AY931" s="564">
        <v>0.01</v>
      </c>
      <c r="AZ931" s="564">
        <v>0</v>
      </c>
      <c r="BA931" s="564">
        <v>43.6</v>
      </c>
      <c r="BB931" s="564">
        <v>-51.5</v>
      </c>
      <c r="BC931" s="564">
        <v>104</v>
      </c>
      <c r="BD931" s="564">
        <v>30</v>
      </c>
      <c r="BE931" s="565">
        <v>1.2E-2</v>
      </c>
      <c r="BF931" s="564">
        <v>11.5</v>
      </c>
      <c r="BG931" s="564">
        <v>3.2</v>
      </c>
      <c r="BH931" s="564">
        <v>1</v>
      </c>
      <c r="BI931" s="564">
        <v>1</v>
      </c>
      <c r="BJ931" s="564">
        <v>99</v>
      </c>
      <c r="BK931" s="564">
        <v>1</v>
      </c>
      <c r="BL931" s="564">
        <v>1</v>
      </c>
      <c r="BM931" s="564">
        <v>0.1</v>
      </c>
      <c r="BN931" s="564">
        <v>336</v>
      </c>
      <c r="BO931" s="564">
        <v>374</v>
      </c>
      <c r="BP931" s="564">
        <v>419</v>
      </c>
      <c r="BQ931" s="564">
        <v>457</v>
      </c>
      <c r="BR931" s="564">
        <v>0</v>
      </c>
      <c r="BS931" s="564">
        <v>1</v>
      </c>
      <c r="BT931" s="260"/>
      <c r="BU931" s="587">
        <v>0.77500000000000002</v>
      </c>
      <c r="BV931" s="587">
        <v>0.84</v>
      </c>
      <c r="BW931" s="587">
        <v>42.8</v>
      </c>
      <c r="BX931" s="587">
        <v>100</v>
      </c>
      <c r="BY931" s="587">
        <v>400</v>
      </c>
      <c r="BZ931" s="587">
        <v>572</v>
      </c>
      <c r="CA931" s="587">
        <v>0.3</v>
      </c>
      <c r="CB931" s="587">
        <v>1.5</v>
      </c>
      <c r="CC931" s="587">
        <v>-47</v>
      </c>
    </row>
    <row r="932" spans="1:81" x14ac:dyDescent="0.25">
      <c r="A932" s="44">
        <f t="shared" ref="A932:B960" si="88">A931</f>
        <v>2016</v>
      </c>
      <c r="B932" s="44" t="str">
        <f t="shared" si="88"/>
        <v>OCTUBRE</v>
      </c>
      <c r="C932" s="44">
        <v>3</v>
      </c>
      <c r="D932" s="44" t="str">
        <f t="shared" si="87"/>
        <v>OCTUBRE 2016 / 2</v>
      </c>
      <c r="E932" s="589">
        <v>2</v>
      </c>
      <c r="F932" s="588">
        <v>42648</v>
      </c>
      <c r="G932" s="590">
        <v>67304</v>
      </c>
      <c r="H932" s="564" t="s">
        <v>132</v>
      </c>
      <c r="I932" s="566">
        <v>0.78049999999999997</v>
      </c>
      <c r="J932" s="564" t="s">
        <v>20</v>
      </c>
      <c r="K932" s="564">
        <v>0.5</v>
      </c>
      <c r="L932" s="564">
        <v>0</v>
      </c>
      <c r="M932" s="564">
        <v>0</v>
      </c>
      <c r="N932" s="564">
        <v>43.5</v>
      </c>
      <c r="O932" s="564">
        <v>-53.5</v>
      </c>
      <c r="P932" s="564">
        <v>103</v>
      </c>
      <c r="Q932" s="564">
        <v>30</v>
      </c>
      <c r="R932" s="565">
        <v>0</v>
      </c>
      <c r="S932" s="564">
        <v>12.1</v>
      </c>
      <c r="T932" s="564">
        <v>3</v>
      </c>
      <c r="U932" s="564">
        <v>1</v>
      </c>
      <c r="V932" s="564">
        <v>1</v>
      </c>
      <c r="W932" s="564">
        <v>100</v>
      </c>
      <c r="X932" s="564">
        <v>0</v>
      </c>
      <c r="Y932" s="564">
        <v>0</v>
      </c>
      <c r="Z932" s="564">
        <v>0.3</v>
      </c>
      <c r="AA932" s="564">
        <v>333</v>
      </c>
      <c r="AB932" s="564">
        <v>366</v>
      </c>
      <c r="AC932" s="564">
        <v>412</v>
      </c>
      <c r="AD932" s="564">
        <v>475</v>
      </c>
      <c r="AE932" s="564">
        <v>1</v>
      </c>
      <c r="AF932" s="564">
        <v>0</v>
      </c>
      <c r="AH932" s="587">
        <v>0.77500000000000002</v>
      </c>
      <c r="AI932" s="587">
        <v>0.84</v>
      </c>
      <c r="AJ932" s="587">
        <v>42.8</v>
      </c>
      <c r="AK932" s="587">
        <v>100</v>
      </c>
      <c r="AL932" s="587">
        <v>400</v>
      </c>
      <c r="AM932" s="587">
        <v>572</v>
      </c>
      <c r="AN932" s="587">
        <v>0.3</v>
      </c>
      <c r="AO932" s="587">
        <v>1.5</v>
      </c>
      <c r="AP932" s="587">
        <v>-47</v>
      </c>
      <c r="AR932" s="589">
        <v>2</v>
      </c>
      <c r="AS932" s="588">
        <v>42646</v>
      </c>
      <c r="AT932" s="590">
        <v>67091</v>
      </c>
      <c r="AU932" s="564" t="s">
        <v>132</v>
      </c>
      <c r="AV932" s="566">
        <v>0.77829999999999999</v>
      </c>
      <c r="AW932" s="564" t="s">
        <v>20</v>
      </c>
      <c r="AX932" s="564">
        <v>1.2</v>
      </c>
      <c r="AY932" s="564">
        <v>0.01</v>
      </c>
      <c r="AZ932" s="564">
        <v>0</v>
      </c>
      <c r="BA932" s="564">
        <v>43.5</v>
      </c>
      <c r="BB932" s="564">
        <v>-51.5</v>
      </c>
      <c r="BC932" s="564">
        <v>102</v>
      </c>
      <c r="BD932" s="564">
        <v>30</v>
      </c>
      <c r="BE932" s="565">
        <v>1.2E-2</v>
      </c>
      <c r="BF932" s="564">
        <v>11.5</v>
      </c>
      <c r="BG932" s="564">
        <v>3.3</v>
      </c>
      <c r="BH932" s="564">
        <v>1</v>
      </c>
      <c r="BI932" s="564">
        <v>1</v>
      </c>
      <c r="BJ932" s="564">
        <v>99</v>
      </c>
      <c r="BK932" s="564">
        <v>1</v>
      </c>
      <c r="BL932" s="564">
        <v>1</v>
      </c>
      <c r="BM932" s="564">
        <v>0.2</v>
      </c>
      <c r="BN932" s="564">
        <v>336</v>
      </c>
      <c r="BO932" s="564">
        <v>374</v>
      </c>
      <c r="BP932" s="564">
        <v>421</v>
      </c>
      <c r="BQ932" s="564">
        <v>460</v>
      </c>
      <c r="BR932" s="564">
        <v>0</v>
      </c>
      <c r="BS932" s="564">
        <v>1</v>
      </c>
      <c r="BT932" s="260"/>
      <c r="BU932" s="587">
        <v>0.77500000000000002</v>
      </c>
      <c r="BV932" s="587">
        <v>0.84</v>
      </c>
      <c r="BW932" s="587">
        <v>42.8</v>
      </c>
      <c r="BX932" s="587">
        <v>100</v>
      </c>
      <c r="BY932" s="587">
        <v>400</v>
      </c>
      <c r="BZ932" s="587">
        <v>572</v>
      </c>
      <c r="CA932" s="587">
        <v>0.3</v>
      </c>
      <c r="CB932" s="587">
        <v>1.5</v>
      </c>
      <c r="CC932" s="587">
        <v>-47</v>
      </c>
    </row>
    <row r="933" spans="1:81" x14ac:dyDescent="0.25">
      <c r="A933" s="44">
        <f t="shared" si="88"/>
        <v>2016</v>
      </c>
      <c r="B933" s="44" t="str">
        <f t="shared" si="88"/>
        <v>OCTUBRE</v>
      </c>
      <c r="C933" s="44">
        <v>4</v>
      </c>
      <c r="D933" s="44" t="str">
        <f t="shared" si="87"/>
        <v>OCTUBRE 2016 / 3</v>
      </c>
      <c r="E933" s="589">
        <v>3</v>
      </c>
      <c r="F933" s="588">
        <v>42649</v>
      </c>
      <c r="G933" s="590">
        <v>67334</v>
      </c>
      <c r="H933" s="591" t="s">
        <v>130</v>
      </c>
      <c r="I933" s="566">
        <v>0.77959999999999996</v>
      </c>
      <c r="J933" s="564" t="s">
        <v>20</v>
      </c>
      <c r="K933" s="564">
        <v>0.5</v>
      </c>
      <c r="L933" s="564">
        <v>0</v>
      </c>
      <c r="M933" s="564">
        <v>0</v>
      </c>
      <c r="N933" s="564">
        <v>43.5</v>
      </c>
      <c r="O933" s="564">
        <v>-54</v>
      </c>
      <c r="P933" s="564">
        <v>103</v>
      </c>
      <c r="Q933" s="564">
        <v>30</v>
      </c>
      <c r="R933" s="565">
        <v>0</v>
      </c>
      <c r="S933" s="564">
        <v>12.1</v>
      </c>
      <c r="T933" s="564">
        <v>3.1</v>
      </c>
      <c r="U933" s="564">
        <v>1</v>
      </c>
      <c r="V933" s="564">
        <v>1</v>
      </c>
      <c r="W933" s="564">
        <v>100</v>
      </c>
      <c r="X933" s="564">
        <v>0</v>
      </c>
      <c r="Y933" s="564">
        <v>0</v>
      </c>
      <c r="Z933" s="564">
        <v>0.3</v>
      </c>
      <c r="AA933" s="564">
        <v>333</v>
      </c>
      <c r="AB933" s="564">
        <v>367</v>
      </c>
      <c r="AC933" s="564">
        <v>413</v>
      </c>
      <c r="AD933" s="564">
        <v>480</v>
      </c>
      <c r="AE933" s="564">
        <v>1</v>
      </c>
      <c r="AF933" s="564">
        <v>0</v>
      </c>
      <c r="AH933" s="587">
        <v>0.77500000000000002</v>
      </c>
      <c r="AI933" s="587">
        <v>0.84</v>
      </c>
      <c r="AJ933" s="587">
        <v>42.8</v>
      </c>
      <c r="AK933" s="587">
        <v>100</v>
      </c>
      <c r="AL933" s="587">
        <v>400</v>
      </c>
      <c r="AM933" s="587">
        <v>572</v>
      </c>
      <c r="AN933" s="587">
        <v>0.3</v>
      </c>
      <c r="AO933" s="587">
        <v>1.5</v>
      </c>
      <c r="AP933" s="587">
        <v>-47</v>
      </c>
      <c r="AR933" s="589">
        <v>3</v>
      </c>
      <c r="AS933" s="588">
        <v>42647</v>
      </c>
      <c r="AT933" s="590">
        <v>67276</v>
      </c>
      <c r="AU933" s="591" t="s">
        <v>131</v>
      </c>
      <c r="AV933" s="566">
        <v>0.77880000000000005</v>
      </c>
      <c r="AW933" s="564" t="s">
        <v>20</v>
      </c>
      <c r="AX933" s="564">
        <v>1.2</v>
      </c>
      <c r="AY933" s="564">
        <v>0.01</v>
      </c>
      <c r="AZ933" s="564">
        <v>0</v>
      </c>
      <c r="BA933" s="564">
        <v>43.6</v>
      </c>
      <c r="BB933" s="564">
        <v>-51.5</v>
      </c>
      <c r="BC933" s="564">
        <v>104</v>
      </c>
      <c r="BD933" s="564">
        <v>30</v>
      </c>
      <c r="BE933" s="565">
        <v>1.2E-2</v>
      </c>
      <c r="BF933" s="564">
        <v>11.5</v>
      </c>
      <c r="BG933" s="564">
        <v>3.3</v>
      </c>
      <c r="BH933" s="564">
        <v>1</v>
      </c>
      <c r="BI933" s="564">
        <v>1</v>
      </c>
      <c r="BJ933" s="564">
        <v>99</v>
      </c>
      <c r="BK933" s="564">
        <v>1</v>
      </c>
      <c r="BL933" s="564">
        <v>1</v>
      </c>
      <c r="BM933" s="564">
        <v>0.2</v>
      </c>
      <c r="BN933" s="564">
        <v>338</v>
      </c>
      <c r="BO933" s="564">
        <v>376</v>
      </c>
      <c r="BP933" s="564">
        <v>419</v>
      </c>
      <c r="BQ933" s="564">
        <v>462</v>
      </c>
      <c r="BR933" s="564">
        <v>0</v>
      </c>
      <c r="BS933" s="564">
        <v>1</v>
      </c>
      <c r="BT933" s="260"/>
      <c r="BU933" s="587">
        <v>0.77500000000000002</v>
      </c>
      <c r="BV933" s="587">
        <v>0.84</v>
      </c>
      <c r="BW933" s="587">
        <v>42.8</v>
      </c>
      <c r="BX933" s="587">
        <v>100</v>
      </c>
      <c r="BY933" s="587">
        <v>400</v>
      </c>
      <c r="BZ933" s="587">
        <v>572</v>
      </c>
      <c r="CA933" s="587">
        <v>0.3</v>
      </c>
      <c r="CB933" s="587">
        <v>1.5</v>
      </c>
      <c r="CC933" s="587">
        <v>-47</v>
      </c>
    </row>
    <row r="934" spans="1:81" x14ac:dyDescent="0.25">
      <c r="A934" s="44">
        <f t="shared" si="88"/>
        <v>2016</v>
      </c>
      <c r="B934" s="44" t="str">
        <f t="shared" si="88"/>
        <v>OCTUBRE</v>
      </c>
      <c r="C934" s="44">
        <v>5</v>
      </c>
      <c r="D934" s="44" t="str">
        <f t="shared" si="87"/>
        <v>OCTUBRE 2016 / 4</v>
      </c>
      <c r="E934" s="589">
        <v>4</v>
      </c>
      <c r="F934" s="588">
        <v>42652</v>
      </c>
      <c r="G934" s="590">
        <v>67402</v>
      </c>
      <c r="H934" s="564" t="s">
        <v>131</v>
      </c>
      <c r="I934" s="566">
        <v>0.7792</v>
      </c>
      <c r="J934" s="564" t="s">
        <v>20</v>
      </c>
      <c r="K934" s="564">
        <v>0.5</v>
      </c>
      <c r="L934" s="564">
        <v>0</v>
      </c>
      <c r="M934" s="564">
        <v>0</v>
      </c>
      <c r="N934" s="564">
        <v>43.5</v>
      </c>
      <c r="O934" s="564">
        <v>-54</v>
      </c>
      <c r="P934" s="564">
        <v>103</v>
      </c>
      <c r="Q934" s="564">
        <v>30</v>
      </c>
      <c r="R934" s="565">
        <v>0</v>
      </c>
      <c r="S934" s="564">
        <v>12.1</v>
      </c>
      <c r="T934" s="564">
        <v>3</v>
      </c>
      <c r="U934" s="564">
        <v>1</v>
      </c>
      <c r="V934" s="564">
        <v>1</v>
      </c>
      <c r="W934" s="564">
        <v>100</v>
      </c>
      <c r="X934" s="564">
        <v>0</v>
      </c>
      <c r="Y934" s="564">
        <v>0</v>
      </c>
      <c r="Z934" s="564">
        <v>0.3</v>
      </c>
      <c r="AA934" s="564">
        <v>334</v>
      </c>
      <c r="AB934" s="564">
        <v>366</v>
      </c>
      <c r="AC934" s="564">
        <v>411</v>
      </c>
      <c r="AD934" s="564">
        <v>482</v>
      </c>
      <c r="AE934" s="564">
        <v>1</v>
      </c>
      <c r="AF934" s="564">
        <v>0</v>
      </c>
      <c r="AH934" s="587">
        <v>0.77500000000000002</v>
      </c>
      <c r="AI934" s="587">
        <v>0.84</v>
      </c>
      <c r="AJ934" s="587">
        <v>42.8</v>
      </c>
      <c r="AK934" s="587">
        <v>100</v>
      </c>
      <c r="AL934" s="587">
        <v>400</v>
      </c>
      <c r="AM934" s="587">
        <v>572</v>
      </c>
      <c r="AN934" s="587">
        <v>0.3</v>
      </c>
      <c r="AO934" s="587">
        <v>1.5</v>
      </c>
      <c r="AP934" s="587">
        <v>-47</v>
      </c>
      <c r="AR934" s="589">
        <v>4</v>
      </c>
      <c r="AS934" s="588">
        <v>42649</v>
      </c>
      <c r="AT934" s="590">
        <v>67329</v>
      </c>
      <c r="AU934" s="564" t="s">
        <v>132</v>
      </c>
      <c r="AV934" s="566">
        <v>0.77880000000000005</v>
      </c>
      <c r="AW934" s="564" t="s">
        <v>20</v>
      </c>
      <c r="AX934" s="564">
        <v>1.2</v>
      </c>
      <c r="AY934" s="564">
        <v>0.01</v>
      </c>
      <c r="AZ934" s="564">
        <v>0</v>
      </c>
      <c r="BA934" s="564">
        <v>43.5</v>
      </c>
      <c r="BB934" s="564">
        <v>-51.5</v>
      </c>
      <c r="BC934" s="564">
        <v>104</v>
      </c>
      <c r="BD934" s="564">
        <v>30</v>
      </c>
      <c r="BE934" s="565">
        <v>1.2E-2</v>
      </c>
      <c r="BF934" s="564">
        <v>11.4</v>
      </c>
      <c r="BG934" s="564">
        <v>3.3</v>
      </c>
      <c r="BH934" s="564">
        <v>1</v>
      </c>
      <c r="BI934" s="564">
        <v>1</v>
      </c>
      <c r="BJ934" s="564">
        <v>99</v>
      </c>
      <c r="BK934" s="564">
        <v>1</v>
      </c>
      <c r="BL934" s="564">
        <v>1</v>
      </c>
      <c r="BM934" s="564">
        <v>0.1</v>
      </c>
      <c r="BN934" s="564">
        <v>340</v>
      </c>
      <c r="BO934" s="564">
        <v>376</v>
      </c>
      <c r="BP934" s="564">
        <v>421</v>
      </c>
      <c r="BQ934" s="564">
        <v>459</v>
      </c>
      <c r="BR934" s="564">
        <v>0</v>
      </c>
      <c r="BS934" s="564">
        <v>1</v>
      </c>
      <c r="BT934" s="260"/>
      <c r="BU934" s="587">
        <v>0.77500000000000002</v>
      </c>
      <c r="BV934" s="587">
        <v>0.84</v>
      </c>
      <c r="BW934" s="587">
        <v>42.8</v>
      </c>
      <c r="BX934" s="587">
        <v>100</v>
      </c>
      <c r="BY934" s="587">
        <v>400</v>
      </c>
      <c r="BZ934" s="587">
        <v>572</v>
      </c>
      <c r="CA934" s="587">
        <v>0.3</v>
      </c>
      <c r="CB934" s="587">
        <v>1.5</v>
      </c>
      <c r="CC934" s="587">
        <v>-47</v>
      </c>
    </row>
    <row r="935" spans="1:81" x14ac:dyDescent="0.25">
      <c r="A935" s="44">
        <f t="shared" si="88"/>
        <v>2016</v>
      </c>
      <c r="B935" s="44" t="str">
        <f t="shared" si="88"/>
        <v>OCTUBRE</v>
      </c>
      <c r="C935" s="44">
        <v>6</v>
      </c>
      <c r="D935" s="44" t="str">
        <f t="shared" si="87"/>
        <v>OCTUBRE 2016 / 5</v>
      </c>
      <c r="E935" s="589">
        <v>5</v>
      </c>
      <c r="F935" s="588">
        <v>42654</v>
      </c>
      <c r="G935" s="590">
        <v>67453</v>
      </c>
      <c r="H935" s="591" t="s">
        <v>130</v>
      </c>
      <c r="I935" s="566">
        <v>0.7792</v>
      </c>
      <c r="J935" s="564" t="s">
        <v>20</v>
      </c>
      <c r="K935" s="564">
        <v>0.5</v>
      </c>
      <c r="L935" s="564">
        <v>0</v>
      </c>
      <c r="M935" s="564">
        <v>0</v>
      </c>
      <c r="N935" s="564">
        <v>43.5</v>
      </c>
      <c r="O935" s="564">
        <v>-54</v>
      </c>
      <c r="P935" s="564">
        <v>103</v>
      </c>
      <c r="Q935" s="564">
        <v>30</v>
      </c>
      <c r="R935" s="565">
        <v>0</v>
      </c>
      <c r="S935" s="564">
        <v>12.1</v>
      </c>
      <c r="T935" s="564">
        <v>3</v>
      </c>
      <c r="U935" s="564">
        <v>1</v>
      </c>
      <c r="V935" s="564">
        <v>1</v>
      </c>
      <c r="W935" s="564">
        <v>100</v>
      </c>
      <c r="X935" s="564">
        <v>0</v>
      </c>
      <c r="Y935" s="564">
        <v>0</v>
      </c>
      <c r="Z935" s="564">
        <v>0.3</v>
      </c>
      <c r="AA935" s="564">
        <v>331</v>
      </c>
      <c r="AB935" s="564">
        <v>365</v>
      </c>
      <c r="AC935" s="564">
        <v>413</v>
      </c>
      <c r="AD935" s="564">
        <v>478</v>
      </c>
      <c r="AE935" s="564">
        <v>1</v>
      </c>
      <c r="AF935" s="564">
        <v>0</v>
      </c>
      <c r="AH935" s="587">
        <v>0.77500000000000002</v>
      </c>
      <c r="AI935" s="587">
        <v>0.84</v>
      </c>
      <c r="AJ935" s="587">
        <v>42.8</v>
      </c>
      <c r="AK935" s="587">
        <v>100</v>
      </c>
      <c r="AL935" s="587">
        <v>400</v>
      </c>
      <c r="AM935" s="587">
        <v>572</v>
      </c>
      <c r="AN935" s="587">
        <v>0.3</v>
      </c>
      <c r="AO935" s="587">
        <v>1.5</v>
      </c>
      <c r="AP935" s="587">
        <v>-47</v>
      </c>
      <c r="AR935" s="589">
        <v>5</v>
      </c>
      <c r="AS935" s="588">
        <v>42650</v>
      </c>
      <c r="AT935" s="590">
        <v>67350</v>
      </c>
      <c r="AU935" s="591" t="s">
        <v>131</v>
      </c>
      <c r="AV935" s="566">
        <v>0.77939999999999998</v>
      </c>
      <c r="AW935" s="564" t="s">
        <v>20</v>
      </c>
      <c r="AX935" s="564">
        <v>1.2</v>
      </c>
      <c r="AY935" s="564">
        <v>0.01</v>
      </c>
      <c r="AZ935" s="564">
        <v>0</v>
      </c>
      <c r="BA935" s="564">
        <v>43.6</v>
      </c>
      <c r="BB935" s="564">
        <v>-51</v>
      </c>
      <c r="BC935" s="564">
        <v>106</v>
      </c>
      <c r="BD935" s="564">
        <v>30</v>
      </c>
      <c r="BE935" s="565">
        <v>1.2E-2</v>
      </c>
      <c r="BF935" s="564">
        <v>11.4</v>
      </c>
      <c r="BG935" s="564">
        <v>3.5</v>
      </c>
      <c r="BH935" s="564">
        <v>1</v>
      </c>
      <c r="BI935" s="564">
        <v>1</v>
      </c>
      <c r="BJ935" s="564">
        <v>99</v>
      </c>
      <c r="BK935" s="564">
        <v>1</v>
      </c>
      <c r="BL935" s="564">
        <v>1</v>
      </c>
      <c r="BM935" s="564">
        <v>0.1</v>
      </c>
      <c r="BN935" s="564">
        <v>336</v>
      </c>
      <c r="BO935" s="564">
        <v>374</v>
      </c>
      <c r="BP935" s="564">
        <v>417</v>
      </c>
      <c r="BQ935" s="564">
        <v>460</v>
      </c>
      <c r="BR935" s="564">
        <v>0</v>
      </c>
      <c r="BS935" s="564">
        <v>1</v>
      </c>
      <c r="BT935" s="260"/>
      <c r="BU935" s="587">
        <v>0.77500000000000002</v>
      </c>
      <c r="BV935" s="587">
        <v>0.84</v>
      </c>
      <c r="BW935" s="587">
        <v>42.8</v>
      </c>
      <c r="BX935" s="587">
        <v>100</v>
      </c>
      <c r="BY935" s="587">
        <v>400</v>
      </c>
      <c r="BZ935" s="587">
        <v>572</v>
      </c>
      <c r="CA935" s="587">
        <v>0.3</v>
      </c>
      <c r="CB935" s="587">
        <v>1.5</v>
      </c>
      <c r="CC935" s="587">
        <v>-47</v>
      </c>
    </row>
    <row r="936" spans="1:81" x14ac:dyDescent="0.25">
      <c r="A936" s="44">
        <f t="shared" si="88"/>
        <v>2016</v>
      </c>
      <c r="B936" s="44" t="str">
        <f t="shared" si="88"/>
        <v>OCTUBRE</v>
      </c>
      <c r="C936" s="44">
        <v>7</v>
      </c>
      <c r="D936" s="44" t="str">
        <f t="shared" si="87"/>
        <v>OCTUBRE 2016 / 6</v>
      </c>
      <c r="E936" s="589">
        <v>6</v>
      </c>
      <c r="F936" s="588">
        <v>42656</v>
      </c>
      <c r="G936" s="590">
        <v>67488</v>
      </c>
      <c r="H936" s="564" t="s">
        <v>132</v>
      </c>
      <c r="I936" s="566">
        <v>0.78</v>
      </c>
      <c r="J936" s="564" t="s">
        <v>20</v>
      </c>
      <c r="K936" s="564">
        <v>0.5</v>
      </c>
      <c r="L936" s="564">
        <v>0</v>
      </c>
      <c r="M936" s="564">
        <v>0</v>
      </c>
      <c r="N936" s="564">
        <v>43.5</v>
      </c>
      <c r="O936" s="564">
        <v>-53.5</v>
      </c>
      <c r="P936" s="564">
        <v>106</v>
      </c>
      <c r="Q936" s="564">
        <v>30</v>
      </c>
      <c r="R936" s="565">
        <v>0</v>
      </c>
      <c r="S936" s="564">
        <v>12.1</v>
      </c>
      <c r="T936" s="564">
        <v>3.1</v>
      </c>
      <c r="U936" s="564">
        <v>1</v>
      </c>
      <c r="V936" s="564">
        <v>1</v>
      </c>
      <c r="W936" s="564">
        <v>100</v>
      </c>
      <c r="X936" s="564">
        <v>0</v>
      </c>
      <c r="Y936" s="564">
        <v>0</v>
      </c>
      <c r="Z936" s="564">
        <v>0.3</v>
      </c>
      <c r="AA936" s="564">
        <v>336</v>
      </c>
      <c r="AB936" s="564">
        <v>369</v>
      </c>
      <c r="AC936" s="564">
        <v>415</v>
      </c>
      <c r="AD936" s="564">
        <v>477</v>
      </c>
      <c r="AE936" s="564">
        <v>1</v>
      </c>
      <c r="AF936" s="564">
        <v>0</v>
      </c>
      <c r="AH936" s="587">
        <v>0.77500000000000002</v>
      </c>
      <c r="AI936" s="587">
        <v>0.84</v>
      </c>
      <c r="AJ936" s="587">
        <v>42.8</v>
      </c>
      <c r="AK936" s="587">
        <v>100</v>
      </c>
      <c r="AL936" s="587">
        <v>400</v>
      </c>
      <c r="AM936" s="587">
        <v>572</v>
      </c>
      <c r="AN936" s="587">
        <v>0.3</v>
      </c>
      <c r="AO936" s="587">
        <v>1.5</v>
      </c>
      <c r="AP936" s="587">
        <v>-47</v>
      </c>
      <c r="AR936" s="589">
        <v>6</v>
      </c>
      <c r="AS936" s="588">
        <v>42651</v>
      </c>
      <c r="AT936" s="590">
        <v>67383</v>
      </c>
      <c r="AU936" s="564" t="s">
        <v>132</v>
      </c>
      <c r="AV936" s="566">
        <v>0.7792</v>
      </c>
      <c r="AW936" s="564" t="s">
        <v>20</v>
      </c>
      <c r="AX936" s="564">
        <v>1.2</v>
      </c>
      <c r="AY936" s="564">
        <v>0.01</v>
      </c>
      <c r="AZ936" s="564">
        <v>0</v>
      </c>
      <c r="BA936" s="564">
        <v>43.6</v>
      </c>
      <c r="BB936" s="564">
        <v>-51.5</v>
      </c>
      <c r="BC936" s="564">
        <v>104</v>
      </c>
      <c r="BD936" s="564">
        <v>30</v>
      </c>
      <c r="BE936" s="565">
        <v>1.2E-2</v>
      </c>
      <c r="BF936" s="564">
        <v>11.4</v>
      </c>
      <c r="BG936" s="564">
        <v>3.3</v>
      </c>
      <c r="BH936" s="564">
        <v>1</v>
      </c>
      <c r="BI936" s="564">
        <v>1</v>
      </c>
      <c r="BJ936" s="564">
        <v>99</v>
      </c>
      <c r="BK936" s="564">
        <v>1</v>
      </c>
      <c r="BL936" s="564">
        <v>1</v>
      </c>
      <c r="BM936" s="564">
        <v>0.2</v>
      </c>
      <c r="BN936" s="564">
        <v>338</v>
      </c>
      <c r="BO936" s="564">
        <v>376</v>
      </c>
      <c r="BP936" s="564">
        <v>421</v>
      </c>
      <c r="BQ936" s="564">
        <v>459</v>
      </c>
      <c r="BR936" s="564">
        <v>0</v>
      </c>
      <c r="BS936" s="564">
        <v>1</v>
      </c>
      <c r="BT936" s="260"/>
      <c r="BU936" s="587">
        <v>0.77500000000000002</v>
      </c>
      <c r="BV936" s="587">
        <v>0.84</v>
      </c>
      <c r="BW936" s="587">
        <v>42.8</v>
      </c>
      <c r="BX936" s="587">
        <v>100</v>
      </c>
      <c r="BY936" s="587">
        <v>400</v>
      </c>
      <c r="BZ936" s="587">
        <v>572</v>
      </c>
      <c r="CA936" s="587">
        <v>0.3</v>
      </c>
      <c r="CB936" s="587">
        <v>1.5</v>
      </c>
      <c r="CC936" s="587">
        <v>-47</v>
      </c>
    </row>
    <row r="937" spans="1:81" x14ac:dyDescent="0.25">
      <c r="A937" s="44">
        <f t="shared" si="88"/>
        <v>2016</v>
      </c>
      <c r="B937" s="44" t="str">
        <f t="shared" si="88"/>
        <v>OCTUBRE</v>
      </c>
      <c r="C937" s="44">
        <v>8</v>
      </c>
      <c r="D937" s="44" t="str">
        <f t="shared" si="87"/>
        <v>OCTUBRE 2016 / 7</v>
      </c>
      <c r="E937" s="589">
        <v>7</v>
      </c>
      <c r="F937" s="588">
        <v>42657</v>
      </c>
      <c r="G937" s="590">
        <v>67519</v>
      </c>
      <c r="H937" s="591" t="s">
        <v>130</v>
      </c>
      <c r="I937" s="566">
        <v>0.77959999999999996</v>
      </c>
      <c r="J937" s="564" t="s">
        <v>20</v>
      </c>
      <c r="K937" s="564">
        <v>0.5</v>
      </c>
      <c r="L937" s="564">
        <v>0</v>
      </c>
      <c r="M937" s="564">
        <v>0</v>
      </c>
      <c r="N937" s="564">
        <v>43.5</v>
      </c>
      <c r="O937" s="564">
        <v>-54</v>
      </c>
      <c r="P937" s="564">
        <v>104</v>
      </c>
      <c r="Q937" s="564">
        <v>30</v>
      </c>
      <c r="R937" s="565">
        <v>0</v>
      </c>
      <c r="S937" s="564">
        <v>12.1</v>
      </c>
      <c r="T937" s="564">
        <v>3.1</v>
      </c>
      <c r="U937" s="564">
        <v>1</v>
      </c>
      <c r="V937" s="564">
        <v>1</v>
      </c>
      <c r="W937" s="564">
        <v>100</v>
      </c>
      <c r="X937" s="564">
        <v>0</v>
      </c>
      <c r="Y937" s="564">
        <v>0</v>
      </c>
      <c r="Z937" s="564">
        <v>0.3</v>
      </c>
      <c r="AA937" s="564">
        <v>333</v>
      </c>
      <c r="AB937" s="564">
        <v>367</v>
      </c>
      <c r="AC937" s="564">
        <v>413</v>
      </c>
      <c r="AD937" s="564">
        <v>478</v>
      </c>
      <c r="AE937" s="564">
        <v>1</v>
      </c>
      <c r="AF937" s="564">
        <v>0</v>
      </c>
      <c r="AH937" s="587">
        <v>0.77500000000000002</v>
      </c>
      <c r="AI937" s="587">
        <v>0.84</v>
      </c>
      <c r="AJ937" s="587">
        <v>42.8</v>
      </c>
      <c r="AK937" s="587">
        <v>100</v>
      </c>
      <c r="AL937" s="587">
        <v>400</v>
      </c>
      <c r="AM937" s="587">
        <v>572</v>
      </c>
      <c r="AN937" s="587">
        <v>0.3</v>
      </c>
      <c r="AO937" s="587">
        <v>1.5</v>
      </c>
      <c r="AP937" s="587">
        <v>-47</v>
      </c>
      <c r="AR937" s="589">
        <v>7</v>
      </c>
      <c r="AS937" s="588">
        <v>42652</v>
      </c>
      <c r="AT937" s="590">
        <v>67393</v>
      </c>
      <c r="AU937" s="591" t="s">
        <v>131</v>
      </c>
      <c r="AV937" s="566">
        <v>0.77959999999999996</v>
      </c>
      <c r="AW937" s="564" t="s">
        <v>20</v>
      </c>
      <c r="AX937" s="564">
        <v>1.2</v>
      </c>
      <c r="AY937" s="564">
        <v>0.01</v>
      </c>
      <c r="AZ937" s="564">
        <v>0</v>
      </c>
      <c r="BA937" s="564">
        <v>43.6</v>
      </c>
      <c r="BB937" s="564">
        <v>-52</v>
      </c>
      <c r="BC937" s="564">
        <v>104</v>
      </c>
      <c r="BD937" s="564">
        <v>30</v>
      </c>
      <c r="BE937" s="565">
        <v>1.2E-2</v>
      </c>
      <c r="BF937" s="564">
        <v>11.4</v>
      </c>
      <c r="BG937" s="564">
        <v>3.3</v>
      </c>
      <c r="BH937" s="564">
        <v>1</v>
      </c>
      <c r="BI937" s="564">
        <v>1</v>
      </c>
      <c r="BJ937" s="564">
        <v>99</v>
      </c>
      <c r="BK937" s="564">
        <v>1</v>
      </c>
      <c r="BL937" s="564">
        <v>1</v>
      </c>
      <c r="BM937" s="564">
        <v>0.1</v>
      </c>
      <c r="BN937" s="564">
        <v>338</v>
      </c>
      <c r="BO937" s="564">
        <v>374</v>
      </c>
      <c r="BP937" s="564">
        <v>419</v>
      </c>
      <c r="BQ937" s="564">
        <v>459</v>
      </c>
      <c r="BR937" s="564">
        <v>0</v>
      </c>
      <c r="BS937" s="564">
        <v>1</v>
      </c>
      <c r="BT937" s="260"/>
      <c r="BU937" s="587">
        <v>0.77500000000000002</v>
      </c>
      <c r="BV937" s="587">
        <v>0.84</v>
      </c>
      <c r="BW937" s="587">
        <v>42.8</v>
      </c>
      <c r="BX937" s="587">
        <v>100</v>
      </c>
      <c r="BY937" s="587">
        <v>400</v>
      </c>
      <c r="BZ937" s="587">
        <v>572</v>
      </c>
      <c r="CA937" s="587">
        <v>0.3</v>
      </c>
      <c r="CB937" s="587">
        <v>1.5</v>
      </c>
      <c r="CC937" s="587">
        <v>-47</v>
      </c>
    </row>
    <row r="938" spans="1:81" x14ac:dyDescent="0.25">
      <c r="A938" s="44">
        <f t="shared" si="88"/>
        <v>2016</v>
      </c>
      <c r="B938" s="44" t="str">
        <f t="shared" si="88"/>
        <v>OCTUBRE</v>
      </c>
      <c r="C938" s="44">
        <v>9</v>
      </c>
      <c r="D938" s="44" t="str">
        <f t="shared" si="87"/>
        <v>OCTUBRE 2016 / 8</v>
      </c>
      <c r="E938" s="589">
        <v>8</v>
      </c>
      <c r="F938" s="588">
        <v>42660</v>
      </c>
      <c r="G938" s="590">
        <v>67561</v>
      </c>
      <c r="H938" s="564" t="s">
        <v>131</v>
      </c>
      <c r="I938" s="566">
        <v>0.77880000000000005</v>
      </c>
      <c r="J938" s="564" t="s">
        <v>20</v>
      </c>
      <c r="K938" s="564">
        <v>0.5</v>
      </c>
      <c r="L938" s="564">
        <v>0</v>
      </c>
      <c r="M938" s="564">
        <v>0</v>
      </c>
      <c r="N938" s="564">
        <v>43.5</v>
      </c>
      <c r="O938" s="564">
        <v>-54</v>
      </c>
      <c r="P938" s="564">
        <v>105</v>
      </c>
      <c r="Q938" s="564">
        <v>30</v>
      </c>
      <c r="R938" s="565">
        <v>0</v>
      </c>
      <c r="S938" s="564">
        <v>12.1</v>
      </c>
      <c r="T938" s="564">
        <v>3</v>
      </c>
      <c r="U938" s="564">
        <v>1</v>
      </c>
      <c r="V938" s="564">
        <v>1</v>
      </c>
      <c r="W938" s="564">
        <v>100</v>
      </c>
      <c r="X938" s="564">
        <v>0</v>
      </c>
      <c r="Y938" s="564">
        <v>0</v>
      </c>
      <c r="Z938" s="564">
        <v>0.3</v>
      </c>
      <c r="AA938" s="564">
        <v>334</v>
      </c>
      <c r="AB938" s="564">
        <v>366</v>
      </c>
      <c r="AC938" s="564">
        <v>408</v>
      </c>
      <c r="AD938" s="564">
        <v>475</v>
      </c>
      <c r="AE938" s="564">
        <v>1</v>
      </c>
      <c r="AF938" s="564">
        <v>0</v>
      </c>
      <c r="AH938" s="587">
        <v>0.77500000000000002</v>
      </c>
      <c r="AI938" s="587">
        <v>0.84</v>
      </c>
      <c r="AJ938" s="587">
        <v>42.8</v>
      </c>
      <c r="AK938" s="587">
        <v>100</v>
      </c>
      <c r="AL938" s="587">
        <v>400</v>
      </c>
      <c r="AM938" s="587">
        <v>572</v>
      </c>
      <c r="AN938" s="587">
        <v>0.3</v>
      </c>
      <c r="AO938" s="587">
        <v>1.5</v>
      </c>
      <c r="AP938" s="587">
        <v>-47</v>
      </c>
      <c r="AR938" s="589">
        <v>8</v>
      </c>
      <c r="AS938" s="588">
        <v>42655</v>
      </c>
      <c r="AT938" s="590">
        <v>67455</v>
      </c>
      <c r="AU938" s="564" t="s">
        <v>132</v>
      </c>
      <c r="AV938" s="566">
        <v>0.77949999999999997</v>
      </c>
      <c r="AW938" s="564" t="s">
        <v>20</v>
      </c>
      <c r="AX938" s="564">
        <v>1.2</v>
      </c>
      <c r="AY938" s="564">
        <v>0.01</v>
      </c>
      <c r="AZ938" s="564">
        <v>0</v>
      </c>
      <c r="BA938" s="564">
        <v>43.6</v>
      </c>
      <c r="BB938" s="564">
        <v>-52</v>
      </c>
      <c r="BC938" s="564">
        <v>107</v>
      </c>
      <c r="BD938" s="564">
        <v>30</v>
      </c>
      <c r="BE938" s="565">
        <v>1.2E-2</v>
      </c>
      <c r="BF938" s="564">
        <v>11.4</v>
      </c>
      <c r="BG938" s="564">
        <v>3.3</v>
      </c>
      <c r="BH938" s="564">
        <v>1</v>
      </c>
      <c r="BI938" s="564">
        <v>1</v>
      </c>
      <c r="BJ938" s="564">
        <v>99</v>
      </c>
      <c r="BK938" s="564">
        <v>1</v>
      </c>
      <c r="BL938" s="564">
        <v>1</v>
      </c>
      <c r="BM938" s="564">
        <v>0.1</v>
      </c>
      <c r="BN938" s="564">
        <v>339</v>
      </c>
      <c r="BO938" s="564">
        <v>375</v>
      </c>
      <c r="BP938" s="564">
        <v>419</v>
      </c>
      <c r="BQ938" s="564">
        <v>459</v>
      </c>
      <c r="BR938" s="564">
        <v>0</v>
      </c>
      <c r="BS938" s="564">
        <v>1</v>
      </c>
      <c r="BT938" s="260"/>
      <c r="BU938" s="587">
        <v>0.77500000000000002</v>
      </c>
      <c r="BV938" s="587">
        <v>0.84</v>
      </c>
      <c r="BW938" s="587">
        <v>42.8</v>
      </c>
      <c r="BX938" s="587">
        <v>100</v>
      </c>
      <c r="BY938" s="587">
        <v>400</v>
      </c>
      <c r="BZ938" s="587">
        <v>572</v>
      </c>
      <c r="CA938" s="587">
        <v>0.3</v>
      </c>
      <c r="CB938" s="587">
        <v>1.5</v>
      </c>
      <c r="CC938" s="587">
        <v>-47</v>
      </c>
    </row>
    <row r="939" spans="1:81" x14ac:dyDescent="0.25">
      <c r="A939" s="44">
        <f t="shared" si="88"/>
        <v>2016</v>
      </c>
      <c r="B939" s="44" t="str">
        <f t="shared" si="88"/>
        <v>OCTUBRE</v>
      </c>
      <c r="C939" s="44">
        <v>10</v>
      </c>
      <c r="D939" s="44" t="str">
        <f t="shared" si="87"/>
        <v>OCTUBRE 2016 / 9</v>
      </c>
      <c r="E939" s="589">
        <v>9</v>
      </c>
      <c r="F939" s="588">
        <v>42661</v>
      </c>
      <c r="G939" s="590">
        <v>67588</v>
      </c>
      <c r="H939" s="591" t="s">
        <v>130</v>
      </c>
      <c r="I939" s="566">
        <v>0.77880000000000005</v>
      </c>
      <c r="J939" s="564" t="s">
        <v>20</v>
      </c>
      <c r="K939" s="564">
        <v>0.5</v>
      </c>
      <c r="L939" s="564">
        <v>0</v>
      </c>
      <c r="M939" s="564">
        <v>0</v>
      </c>
      <c r="N939" s="564">
        <v>43.5</v>
      </c>
      <c r="O939" s="564">
        <v>-54</v>
      </c>
      <c r="P939" s="564">
        <v>105</v>
      </c>
      <c r="Q939" s="564">
        <v>30</v>
      </c>
      <c r="R939" s="565">
        <v>0</v>
      </c>
      <c r="S939" s="564">
        <v>12.1</v>
      </c>
      <c r="T939" s="564">
        <v>3</v>
      </c>
      <c r="U939" s="564">
        <v>1</v>
      </c>
      <c r="V939" s="564">
        <v>1</v>
      </c>
      <c r="W939" s="564">
        <v>100</v>
      </c>
      <c r="X939" s="564">
        <v>0</v>
      </c>
      <c r="Y939" s="564">
        <v>0</v>
      </c>
      <c r="Z939" s="564">
        <v>0.3</v>
      </c>
      <c r="AA939" s="564">
        <v>330</v>
      </c>
      <c r="AB939" s="564">
        <v>366</v>
      </c>
      <c r="AC939" s="564">
        <v>406</v>
      </c>
      <c r="AD939" s="564">
        <v>475</v>
      </c>
      <c r="AE939" s="564">
        <v>1</v>
      </c>
      <c r="AF939" s="564">
        <v>0</v>
      </c>
      <c r="AH939" s="587">
        <v>0.77500000000000002</v>
      </c>
      <c r="AI939" s="587">
        <v>0.84</v>
      </c>
      <c r="AJ939" s="587">
        <v>42.8</v>
      </c>
      <c r="AK939" s="587">
        <v>100</v>
      </c>
      <c r="AL939" s="587">
        <v>400</v>
      </c>
      <c r="AM939" s="587">
        <v>572</v>
      </c>
      <c r="AN939" s="587">
        <v>0.3</v>
      </c>
      <c r="AO939" s="587">
        <v>1.5</v>
      </c>
      <c r="AP939" s="587">
        <v>-47</v>
      </c>
      <c r="AR939" s="589">
        <v>9</v>
      </c>
      <c r="AS939" s="588">
        <v>42657</v>
      </c>
      <c r="AT939" s="590">
        <v>67510</v>
      </c>
      <c r="AU939" s="591" t="s">
        <v>131</v>
      </c>
      <c r="AV939" s="566">
        <v>0.78049999999999997</v>
      </c>
      <c r="AW939" s="564" t="s">
        <v>20</v>
      </c>
      <c r="AX939" s="564">
        <v>1.2</v>
      </c>
      <c r="AY939" s="564">
        <v>0.01</v>
      </c>
      <c r="AZ939" s="571">
        <v>0</v>
      </c>
      <c r="BA939" s="564">
        <v>43.6</v>
      </c>
      <c r="BB939" s="564">
        <v>-50.5</v>
      </c>
      <c r="BC939" s="564">
        <v>106</v>
      </c>
      <c r="BD939" s="564">
        <v>30</v>
      </c>
      <c r="BE939" s="565">
        <v>1.2E-2</v>
      </c>
      <c r="BF939" s="564">
        <v>11.4</v>
      </c>
      <c r="BG939" s="564">
        <v>3.4</v>
      </c>
      <c r="BH939" s="564">
        <v>1</v>
      </c>
      <c r="BI939" s="564">
        <v>1</v>
      </c>
      <c r="BJ939" s="564">
        <v>99</v>
      </c>
      <c r="BK939" s="564">
        <v>1</v>
      </c>
      <c r="BL939" s="564">
        <v>1</v>
      </c>
      <c r="BM939" s="564">
        <v>0.3</v>
      </c>
      <c r="BN939" s="564">
        <v>340</v>
      </c>
      <c r="BO939" s="564">
        <v>378</v>
      </c>
      <c r="BP939" s="564">
        <v>423</v>
      </c>
      <c r="BQ939" s="564">
        <v>462</v>
      </c>
      <c r="BR939" s="564">
        <v>0</v>
      </c>
      <c r="BS939" s="564">
        <v>1</v>
      </c>
      <c r="BT939" s="260"/>
      <c r="BU939" s="587">
        <v>0.77500000000000002</v>
      </c>
      <c r="BV939" s="587">
        <v>0.84</v>
      </c>
      <c r="BW939" s="587">
        <v>42.8</v>
      </c>
      <c r="BX939" s="587">
        <v>100</v>
      </c>
      <c r="BY939" s="587">
        <v>400</v>
      </c>
      <c r="BZ939" s="587">
        <v>572</v>
      </c>
      <c r="CA939" s="587">
        <v>0.3</v>
      </c>
      <c r="CB939" s="587">
        <v>1.5</v>
      </c>
      <c r="CC939" s="587">
        <v>-47</v>
      </c>
    </row>
    <row r="940" spans="1:81" x14ac:dyDescent="0.25">
      <c r="A940" s="44">
        <f t="shared" si="88"/>
        <v>2016</v>
      </c>
      <c r="B940" s="44" t="str">
        <f t="shared" si="88"/>
        <v>OCTUBRE</v>
      </c>
      <c r="C940" s="44">
        <v>11</v>
      </c>
      <c r="D940" s="44" t="str">
        <f t="shared" si="87"/>
        <v>OCTUBRE 2016 / 10</v>
      </c>
      <c r="E940" s="589">
        <v>10</v>
      </c>
      <c r="F940" s="588">
        <v>42665</v>
      </c>
      <c r="G940" s="590">
        <v>67838</v>
      </c>
      <c r="H940" s="564" t="s">
        <v>132</v>
      </c>
      <c r="I940" s="566">
        <v>0.77959999999999996</v>
      </c>
      <c r="J940" s="564" t="s">
        <v>20</v>
      </c>
      <c r="K940" s="564">
        <v>0.5</v>
      </c>
      <c r="L940" s="564">
        <v>0</v>
      </c>
      <c r="M940" s="564">
        <v>0</v>
      </c>
      <c r="N940" s="564">
        <v>43.5</v>
      </c>
      <c r="O940" s="564">
        <v>-53</v>
      </c>
      <c r="P940" s="564">
        <v>104</v>
      </c>
      <c r="Q940" s="564">
        <v>30</v>
      </c>
      <c r="R940" s="565">
        <v>0</v>
      </c>
      <c r="S940" s="564">
        <v>12.1</v>
      </c>
      <c r="T940" s="564">
        <v>3.1</v>
      </c>
      <c r="U940" s="564">
        <v>1</v>
      </c>
      <c r="V940" s="564">
        <v>1</v>
      </c>
      <c r="W940" s="564">
        <v>100</v>
      </c>
      <c r="X940" s="564">
        <v>0</v>
      </c>
      <c r="Y940" s="564">
        <v>0</v>
      </c>
      <c r="Z940" s="564">
        <v>0.3</v>
      </c>
      <c r="AA940" s="564">
        <v>333</v>
      </c>
      <c r="AB940" s="564">
        <v>367</v>
      </c>
      <c r="AC940" s="564">
        <v>411</v>
      </c>
      <c r="AD940" s="564">
        <v>474</v>
      </c>
      <c r="AE940" s="564">
        <v>1</v>
      </c>
      <c r="AF940" s="564">
        <v>0</v>
      </c>
      <c r="AH940" s="587">
        <v>0.77500000000000002</v>
      </c>
      <c r="AI940" s="587">
        <v>0.84</v>
      </c>
      <c r="AJ940" s="587">
        <v>42.8</v>
      </c>
      <c r="AK940" s="587">
        <v>100</v>
      </c>
      <c r="AL940" s="587">
        <v>400</v>
      </c>
      <c r="AM940" s="587">
        <v>572</v>
      </c>
      <c r="AN940" s="587">
        <v>0.3</v>
      </c>
      <c r="AO940" s="587">
        <v>1.5</v>
      </c>
      <c r="AP940" s="587">
        <v>-47</v>
      </c>
      <c r="AR940" s="589">
        <v>10</v>
      </c>
      <c r="AS940" s="588">
        <v>42658</v>
      </c>
      <c r="AT940" s="590">
        <v>67538</v>
      </c>
      <c r="AU940" s="564" t="s">
        <v>132</v>
      </c>
      <c r="AV940" s="566">
        <v>0.78049999999999997</v>
      </c>
      <c r="AW940" s="564" t="s">
        <v>20</v>
      </c>
      <c r="AX940" s="564">
        <v>1.2</v>
      </c>
      <c r="AY940" s="564">
        <v>0.01</v>
      </c>
      <c r="AZ940" s="564">
        <v>0</v>
      </c>
      <c r="BA940" s="564">
        <v>43.6</v>
      </c>
      <c r="BB940" s="564">
        <v>-50</v>
      </c>
      <c r="BC940" s="564">
        <v>106</v>
      </c>
      <c r="BD940" s="564">
        <v>30</v>
      </c>
      <c r="BE940" s="565">
        <v>1.2E-2</v>
      </c>
      <c r="BF940" s="564">
        <v>11.4</v>
      </c>
      <c r="BG940" s="564">
        <v>3.4</v>
      </c>
      <c r="BH940" s="564">
        <v>1</v>
      </c>
      <c r="BI940" s="564">
        <v>1</v>
      </c>
      <c r="BJ940" s="564">
        <v>99</v>
      </c>
      <c r="BK940" s="564">
        <v>1</v>
      </c>
      <c r="BL940" s="564">
        <v>1</v>
      </c>
      <c r="BM940" s="564">
        <v>0.1</v>
      </c>
      <c r="BN940" s="564">
        <v>340</v>
      </c>
      <c r="BO940" s="564">
        <v>378</v>
      </c>
      <c r="BP940" s="564">
        <v>426</v>
      </c>
      <c r="BQ940" s="564">
        <v>462</v>
      </c>
      <c r="BR940" s="564">
        <v>0</v>
      </c>
      <c r="BS940" s="564">
        <v>1</v>
      </c>
      <c r="BT940" s="260"/>
      <c r="BU940" s="587">
        <v>0.77500000000000002</v>
      </c>
      <c r="BV940" s="587">
        <v>0.84</v>
      </c>
      <c r="BW940" s="587">
        <v>42.8</v>
      </c>
      <c r="BX940" s="587">
        <v>100</v>
      </c>
      <c r="BY940" s="587">
        <v>400</v>
      </c>
      <c r="BZ940" s="587">
        <v>572</v>
      </c>
      <c r="CA940" s="587">
        <v>0.3</v>
      </c>
      <c r="CB940" s="587">
        <v>1.5</v>
      </c>
      <c r="CC940" s="587">
        <v>-47</v>
      </c>
    </row>
    <row r="941" spans="1:81" x14ac:dyDescent="0.25">
      <c r="A941" s="44">
        <f t="shared" si="88"/>
        <v>2016</v>
      </c>
      <c r="B941" s="44" t="str">
        <f t="shared" si="88"/>
        <v>OCTUBRE</v>
      </c>
      <c r="C941" s="44">
        <v>12</v>
      </c>
      <c r="D941" s="44" t="str">
        <f t="shared" si="87"/>
        <v>OCTUBRE 2016 / 11</v>
      </c>
      <c r="E941" s="589">
        <v>11</v>
      </c>
      <c r="F941" s="588">
        <v>42669</v>
      </c>
      <c r="G941" s="590">
        <v>67904</v>
      </c>
      <c r="H941" s="591" t="s">
        <v>130</v>
      </c>
      <c r="I941" s="566">
        <v>0.7792</v>
      </c>
      <c r="J941" s="564" t="s">
        <v>20</v>
      </c>
      <c r="K941" s="564">
        <v>0.5</v>
      </c>
      <c r="L941" s="564">
        <v>0</v>
      </c>
      <c r="M941" s="564">
        <v>0</v>
      </c>
      <c r="N941" s="564">
        <v>43.5</v>
      </c>
      <c r="O941" s="564">
        <v>-53.5</v>
      </c>
      <c r="P941" s="564">
        <v>104</v>
      </c>
      <c r="Q941" s="564">
        <v>30</v>
      </c>
      <c r="R941" s="565">
        <v>0</v>
      </c>
      <c r="S941" s="564">
        <v>12.1</v>
      </c>
      <c r="T941" s="564">
        <v>3</v>
      </c>
      <c r="U941" s="564">
        <v>1</v>
      </c>
      <c r="V941" s="564">
        <v>1</v>
      </c>
      <c r="W941" s="564">
        <v>100</v>
      </c>
      <c r="X941" s="564">
        <v>0</v>
      </c>
      <c r="Y941" s="564">
        <v>0</v>
      </c>
      <c r="Z941" s="564">
        <v>0.3</v>
      </c>
      <c r="AA941" s="564">
        <v>332</v>
      </c>
      <c r="AB941" s="564">
        <v>363</v>
      </c>
      <c r="AC941" s="564">
        <v>410</v>
      </c>
      <c r="AD941" s="564">
        <v>474</v>
      </c>
      <c r="AE941" s="564">
        <v>1</v>
      </c>
      <c r="AF941" s="564">
        <v>0</v>
      </c>
      <c r="AH941" s="587">
        <v>0.77500000000000002</v>
      </c>
      <c r="AI941" s="587">
        <v>0.84</v>
      </c>
      <c r="AJ941" s="587">
        <v>42.8</v>
      </c>
      <c r="AK941" s="587">
        <v>100</v>
      </c>
      <c r="AL941" s="587">
        <v>400</v>
      </c>
      <c r="AM941" s="587">
        <v>572</v>
      </c>
      <c r="AN941" s="587">
        <v>0.3</v>
      </c>
      <c r="AO941" s="587">
        <v>1.5</v>
      </c>
      <c r="AP941" s="587">
        <v>-47</v>
      </c>
      <c r="AR941" s="589">
        <v>11</v>
      </c>
      <c r="AS941" s="588">
        <v>42661</v>
      </c>
      <c r="AT941" s="590">
        <v>67586</v>
      </c>
      <c r="AU941" s="591" t="s">
        <v>131</v>
      </c>
      <c r="AV941" s="566">
        <v>0.78039999999999998</v>
      </c>
      <c r="AW941" s="564" t="s">
        <v>20</v>
      </c>
      <c r="AX941" s="564">
        <v>1.2</v>
      </c>
      <c r="AY941" s="564">
        <v>0.01</v>
      </c>
      <c r="AZ941" s="564">
        <v>0</v>
      </c>
      <c r="BA941" s="564">
        <v>43.6</v>
      </c>
      <c r="BB941" s="564">
        <v>-51</v>
      </c>
      <c r="BC941" s="564">
        <v>109</v>
      </c>
      <c r="BD941" s="564">
        <v>30</v>
      </c>
      <c r="BE941" s="565">
        <v>1.2E-2</v>
      </c>
      <c r="BF941" s="564">
        <v>11.4</v>
      </c>
      <c r="BG941" s="564">
        <v>3.7</v>
      </c>
      <c r="BH941" s="564">
        <v>1</v>
      </c>
      <c r="BI941" s="564">
        <v>1</v>
      </c>
      <c r="BJ941" s="564">
        <v>99</v>
      </c>
      <c r="BK941" s="564">
        <v>1</v>
      </c>
      <c r="BL941" s="564">
        <v>1</v>
      </c>
      <c r="BM941" s="564">
        <v>0.2</v>
      </c>
      <c r="BN941" s="564">
        <v>341</v>
      </c>
      <c r="BO941" s="564">
        <v>379</v>
      </c>
      <c r="BP941" s="564">
        <v>425</v>
      </c>
      <c r="BQ941" s="564">
        <v>461</v>
      </c>
      <c r="BR941" s="564">
        <v>0</v>
      </c>
      <c r="BS941" s="564">
        <v>1</v>
      </c>
      <c r="BT941" s="260"/>
      <c r="BU941" s="587">
        <v>0.77500000000000002</v>
      </c>
      <c r="BV941" s="587">
        <v>0.84</v>
      </c>
      <c r="BW941" s="587">
        <v>42.8</v>
      </c>
      <c r="BX941" s="587">
        <v>100</v>
      </c>
      <c r="BY941" s="587">
        <v>400</v>
      </c>
      <c r="BZ941" s="587">
        <v>572</v>
      </c>
      <c r="CA941" s="587">
        <v>0.3</v>
      </c>
      <c r="CB941" s="587">
        <v>1.5</v>
      </c>
      <c r="CC941" s="587">
        <v>-47</v>
      </c>
    </row>
    <row r="942" spans="1:81" x14ac:dyDescent="0.25">
      <c r="A942" s="44">
        <f t="shared" si="88"/>
        <v>2016</v>
      </c>
      <c r="B942" s="44" t="str">
        <f t="shared" si="88"/>
        <v>OCTUBRE</v>
      </c>
      <c r="C942" s="44">
        <v>13</v>
      </c>
      <c r="D942" s="44" t="str">
        <f t="shared" si="87"/>
        <v>OCTUBRE 2016 / 12</v>
      </c>
      <c r="E942" s="589">
        <v>12</v>
      </c>
      <c r="F942" s="588">
        <v>42671</v>
      </c>
      <c r="G942" s="590">
        <v>67978</v>
      </c>
      <c r="H942" s="564" t="s">
        <v>131</v>
      </c>
      <c r="I942" s="566">
        <v>0.77959999999999996</v>
      </c>
      <c r="J942" s="564" t="s">
        <v>20</v>
      </c>
      <c r="K942" s="564">
        <v>0.5</v>
      </c>
      <c r="L942" s="564">
        <v>0</v>
      </c>
      <c r="M942" s="564">
        <v>0</v>
      </c>
      <c r="N942" s="564">
        <v>43.5</v>
      </c>
      <c r="O942" s="564">
        <v>-54</v>
      </c>
      <c r="P942" s="564">
        <v>104</v>
      </c>
      <c r="Q942" s="564">
        <v>30</v>
      </c>
      <c r="R942" s="565">
        <v>0</v>
      </c>
      <c r="S942" s="564">
        <v>12.1</v>
      </c>
      <c r="T942" s="564">
        <v>3</v>
      </c>
      <c r="U942" s="564">
        <v>1</v>
      </c>
      <c r="V942" s="564">
        <v>1</v>
      </c>
      <c r="W942" s="564">
        <v>100</v>
      </c>
      <c r="X942" s="564">
        <v>0</v>
      </c>
      <c r="Y942" s="564">
        <v>0</v>
      </c>
      <c r="Z942" s="564">
        <v>0.3</v>
      </c>
      <c r="AA942" s="564">
        <v>335</v>
      </c>
      <c r="AB942" s="564">
        <v>366</v>
      </c>
      <c r="AC942" s="564">
        <v>411</v>
      </c>
      <c r="AD942" s="564">
        <v>474</v>
      </c>
      <c r="AE942" s="564">
        <v>1</v>
      </c>
      <c r="AF942" s="564">
        <v>0</v>
      </c>
      <c r="AH942" s="587">
        <v>0.77500000000000002</v>
      </c>
      <c r="AI942" s="587">
        <v>0.84</v>
      </c>
      <c r="AJ942" s="587">
        <v>42.8</v>
      </c>
      <c r="AK942" s="587">
        <v>100</v>
      </c>
      <c r="AL942" s="587">
        <v>400</v>
      </c>
      <c r="AM942" s="587">
        <v>572</v>
      </c>
      <c r="AN942" s="587">
        <v>0.3</v>
      </c>
      <c r="AO942" s="587">
        <v>1.5</v>
      </c>
      <c r="AP942" s="587">
        <v>-47</v>
      </c>
      <c r="AR942" s="589">
        <v>12</v>
      </c>
      <c r="AS942" s="588">
        <v>42662</v>
      </c>
      <c r="AT942" s="590">
        <v>67760</v>
      </c>
      <c r="AU942" s="564" t="s">
        <v>132</v>
      </c>
      <c r="AV942" s="566">
        <v>0.78049999999999997</v>
      </c>
      <c r="AW942" s="564" t="s">
        <v>20</v>
      </c>
      <c r="AX942" s="564">
        <v>1.2</v>
      </c>
      <c r="AY942" s="564">
        <v>0</v>
      </c>
      <c r="AZ942" s="571">
        <v>0</v>
      </c>
      <c r="BA942" s="564">
        <v>43.6</v>
      </c>
      <c r="BB942" s="564">
        <v>-50.5</v>
      </c>
      <c r="BC942" s="564">
        <v>106</v>
      </c>
      <c r="BD942" s="564">
        <v>30</v>
      </c>
      <c r="BE942" s="565">
        <v>1.2E-2</v>
      </c>
      <c r="BF942" s="564">
        <v>11.4</v>
      </c>
      <c r="BG942" s="564">
        <v>3.4</v>
      </c>
      <c r="BH942" s="564">
        <v>1</v>
      </c>
      <c r="BI942" s="564">
        <v>1</v>
      </c>
      <c r="BJ942" s="564">
        <v>99</v>
      </c>
      <c r="BK942" s="564">
        <v>1</v>
      </c>
      <c r="BL942" s="564">
        <v>1</v>
      </c>
      <c r="BM942" s="564">
        <v>0.1</v>
      </c>
      <c r="BN942" s="564">
        <v>340</v>
      </c>
      <c r="BO942" s="564">
        <v>378</v>
      </c>
      <c r="BP942" s="564">
        <v>421</v>
      </c>
      <c r="BQ942" s="564">
        <v>460</v>
      </c>
      <c r="BR942" s="564">
        <v>0</v>
      </c>
      <c r="BS942" s="564">
        <v>1</v>
      </c>
      <c r="BT942" s="260"/>
      <c r="BU942" s="587">
        <v>0.77500000000000002</v>
      </c>
      <c r="BV942" s="587">
        <v>0.84</v>
      </c>
      <c r="BW942" s="587">
        <v>42.8</v>
      </c>
      <c r="BX942" s="587">
        <v>100</v>
      </c>
      <c r="BY942" s="587">
        <v>400</v>
      </c>
      <c r="BZ942" s="587">
        <v>572</v>
      </c>
      <c r="CA942" s="587">
        <v>0.3</v>
      </c>
      <c r="CB942" s="587">
        <v>1.5</v>
      </c>
      <c r="CC942" s="587">
        <v>-47</v>
      </c>
    </row>
    <row r="943" spans="1:81" x14ac:dyDescent="0.25">
      <c r="A943" s="44">
        <f t="shared" si="88"/>
        <v>2016</v>
      </c>
      <c r="B943" s="44" t="str">
        <f t="shared" si="88"/>
        <v>OCTUBRE</v>
      </c>
      <c r="C943" s="44">
        <v>14</v>
      </c>
      <c r="D943" s="44" t="str">
        <f t="shared" si="87"/>
        <v>OCTUBRE 2016 / 13</v>
      </c>
      <c r="E943" s="589">
        <v>13</v>
      </c>
      <c r="F943" s="588">
        <v>42672</v>
      </c>
      <c r="G943" s="590">
        <v>67988</v>
      </c>
      <c r="H943" s="564" t="s">
        <v>130</v>
      </c>
      <c r="I943" s="566">
        <v>0.77959999999999996</v>
      </c>
      <c r="J943" s="564" t="s">
        <v>20</v>
      </c>
      <c r="K943" s="564">
        <v>0.5</v>
      </c>
      <c r="L943" s="564">
        <v>0</v>
      </c>
      <c r="M943" s="564">
        <v>0</v>
      </c>
      <c r="N943" s="564">
        <v>43.5</v>
      </c>
      <c r="O943" s="564">
        <v>-54</v>
      </c>
      <c r="P943" s="564">
        <v>104</v>
      </c>
      <c r="Q943" s="564">
        <v>30</v>
      </c>
      <c r="R943" s="565">
        <v>0</v>
      </c>
      <c r="S943" s="564">
        <v>12.1</v>
      </c>
      <c r="T943" s="564">
        <v>3</v>
      </c>
      <c r="U943" s="564">
        <v>1</v>
      </c>
      <c r="V943" s="564">
        <v>1</v>
      </c>
      <c r="W943" s="564">
        <v>100</v>
      </c>
      <c r="X943" s="564">
        <v>0</v>
      </c>
      <c r="Y943" s="564">
        <v>0</v>
      </c>
      <c r="Z943" s="564">
        <v>0.3</v>
      </c>
      <c r="AA943" s="564">
        <v>333</v>
      </c>
      <c r="AB943" s="564">
        <v>366</v>
      </c>
      <c r="AC943" s="564">
        <v>411</v>
      </c>
      <c r="AD943" s="564">
        <v>484</v>
      </c>
      <c r="AE943" s="564">
        <v>1</v>
      </c>
      <c r="AF943" s="564">
        <v>0</v>
      </c>
      <c r="AH943" s="587">
        <v>0.77500000000000002</v>
      </c>
      <c r="AI943" s="587">
        <v>0.84</v>
      </c>
      <c r="AJ943" s="587">
        <v>42.8</v>
      </c>
      <c r="AK943" s="587">
        <v>100</v>
      </c>
      <c r="AL943" s="587">
        <v>400</v>
      </c>
      <c r="AM943" s="587">
        <v>572</v>
      </c>
      <c r="AN943" s="587">
        <v>0.3</v>
      </c>
      <c r="AO943" s="587">
        <v>1.5</v>
      </c>
      <c r="AP943" s="587">
        <v>-47</v>
      </c>
      <c r="AR943" s="589">
        <v>13</v>
      </c>
      <c r="AS943" s="588">
        <v>42664</v>
      </c>
      <c r="AT943" s="590">
        <v>67802</v>
      </c>
      <c r="AU943" s="591" t="s">
        <v>131</v>
      </c>
      <c r="AV943" s="566">
        <v>0.78090000000000004</v>
      </c>
      <c r="AW943" s="564" t="s">
        <v>20</v>
      </c>
      <c r="AX943" s="564">
        <v>1.2</v>
      </c>
      <c r="AY943" s="564">
        <v>0.01</v>
      </c>
      <c r="AZ943" s="564">
        <v>0</v>
      </c>
      <c r="BA943" s="564">
        <v>43.6</v>
      </c>
      <c r="BB943" s="564">
        <v>-52</v>
      </c>
      <c r="BC943" s="564">
        <v>106</v>
      </c>
      <c r="BD943" s="564">
        <v>30</v>
      </c>
      <c r="BE943" s="565">
        <v>1.2E-2</v>
      </c>
      <c r="BF943" s="564">
        <v>11.4</v>
      </c>
      <c r="BG943" s="564">
        <v>3.2</v>
      </c>
      <c r="BH943" s="564">
        <v>1</v>
      </c>
      <c r="BI943" s="564">
        <v>1</v>
      </c>
      <c r="BJ943" s="564">
        <v>99</v>
      </c>
      <c r="BK943" s="564">
        <v>1</v>
      </c>
      <c r="BL943" s="564">
        <v>1</v>
      </c>
      <c r="BM943" s="564">
        <v>0.4</v>
      </c>
      <c r="BN943" s="564">
        <v>342</v>
      </c>
      <c r="BO943" s="564">
        <v>378</v>
      </c>
      <c r="BP943" s="564">
        <v>423</v>
      </c>
      <c r="BQ943" s="564">
        <v>464</v>
      </c>
      <c r="BR943" s="564">
        <v>0</v>
      </c>
      <c r="BS943" s="564">
        <v>1</v>
      </c>
      <c r="BT943" s="260"/>
      <c r="BU943" s="587">
        <v>0.77500000000000002</v>
      </c>
      <c r="BV943" s="587">
        <v>0.84</v>
      </c>
      <c r="BW943" s="587">
        <v>42.8</v>
      </c>
      <c r="BX943" s="587">
        <v>100</v>
      </c>
      <c r="BY943" s="587">
        <v>400</v>
      </c>
      <c r="BZ943" s="587">
        <v>572</v>
      </c>
      <c r="CA943" s="587">
        <v>0.3</v>
      </c>
      <c r="CB943" s="587">
        <v>1.5</v>
      </c>
      <c r="CC943" s="587">
        <v>-47</v>
      </c>
    </row>
    <row r="944" spans="1:81" x14ac:dyDescent="0.25">
      <c r="A944" s="44">
        <f t="shared" si="88"/>
        <v>2016</v>
      </c>
      <c r="B944" s="44" t="str">
        <f t="shared" si="88"/>
        <v>OCTUBRE</v>
      </c>
      <c r="C944" s="44">
        <v>15</v>
      </c>
      <c r="D944" s="44" t="str">
        <f t="shared" si="87"/>
        <v>OCTUBRE 2016 / 14</v>
      </c>
      <c r="AR944" s="589">
        <v>14</v>
      </c>
      <c r="AS944" s="588">
        <v>42665</v>
      </c>
      <c r="AT944" s="590">
        <v>67822</v>
      </c>
      <c r="AU944" s="564" t="s">
        <v>132</v>
      </c>
      <c r="AV944" s="566">
        <v>0.78090000000000004</v>
      </c>
      <c r="AW944" s="564" t="s">
        <v>20</v>
      </c>
      <c r="AX944" s="564">
        <v>1.2</v>
      </c>
      <c r="AY944" s="564">
        <v>0.01</v>
      </c>
      <c r="AZ944" s="564">
        <v>0</v>
      </c>
      <c r="BA944" s="564">
        <v>43.6</v>
      </c>
      <c r="BB944" s="564">
        <v>-51</v>
      </c>
      <c r="BC944" s="564">
        <v>108</v>
      </c>
      <c r="BD944" s="564">
        <v>30</v>
      </c>
      <c r="BE944" s="565">
        <v>1.2E-2</v>
      </c>
      <c r="BF944" s="564">
        <v>11.4</v>
      </c>
      <c r="BG944" s="564">
        <v>3.2</v>
      </c>
      <c r="BH944" s="564">
        <v>1</v>
      </c>
      <c r="BI944" s="564">
        <v>1</v>
      </c>
      <c r="BJ944" s="564">
        <v>99</v>
      </c>
      <c r="BK944" s="564">
        <v>1</v>
      </c>
      <c r="BL944" s="564">
        <v>1</v>
      </c>
      <c r="BM944" s="564">
        <v>0.3</v>
      </c>
      <c r="BN944" s="564">
        <v>342</v>
      </c>
      <c r="BO944" s="564">
        <v>378</v>
      </c>
      <c r="BP944" s="564">
        <v>421</v>
      </c>
      <c r="BQ944" s="564">
        <v>460</v>
      </c>
      <c r="BR944" s="564">
        <v>0</v>
      </c>
      <c r="BS944" s="564">
        <v>1</v>
      </c>
      <c r="BT944" s="260"/>
      <c r="BU944" s="587">
        <v>0.77500000000000002</v>
      </c>
      <c r="BV944" s="587">
        <v>0.84</v>
      </c>
      <c r="BW944" s="587">
        <v>42.8</v>
      </c>
      <c r="BX944" s="587">
        <v>100</v>
      </c>
      <c r="BY944" s="587">
        <v>400</v>
      </c>
      <c r="BZ944" s="587">
        <v>572</v>
      </c>
      <c r="CA944" s="587">
        <v>0.3</v>
      </c>
      <c r="CB944" s="587">
        <v>1.5</v>
      </c>
      <c r="CC944" s="587">
        <v>-47</v>
      </c>
    </row>
    <row r="945" spans="1:81" x14ac:dyDescent="0.25">
      <c r="A945" s="44">
        <f t="shared" si="88"/>
        <v>2016</v>
      </c>
      <c r="B945" s="44" t="str">
        <f t="shared" si="88"/>
        <v>OCTUBRE</v>
      </c>
      <c r="C945" s="44">
        <v>16</v>
      </c>
      <c r="D945" s="44" t="str">
        <f t="shared" si="87"/>
        <v>OCTUBRE 2016 / 15</v>
      </c>
      <c r="AR945" s="589">
        <v>15</v>
      </c>
      <c r="AS945" s="588">
        <v>42667</v>
      </c>
      <c r="AT945" s="590">
        <v>67866</v>
      </c>
      <c r="AU945" s="591" t="s">
        <v>131</v>
      </c>
      <c r="AV945" s="566">
        <v>0.78090000000000004</v>
      </c>
      <c r="AW945" s="564" t="s">
        <v>20</v>
      </c>
      <c r="AX945" s="564">
        <v>1.2</v>
      </c>
      <c r="AY945" s="564">
        <v>0.01</v>
      </c>
      <c r="AZ945" s="571">
        <v>0</v>
      </c>
      <c r="BA945" s="564">
        <v>43.6</v>
      </c>
      <c r="BB945" s="564">
        <v>-51</v>
      </c>
      <c r="BC945" s="564">
        <v>106</v>
      </c>
      <c r="BD945" s="564">
        <v>30</v>
      </c>
      <c r="BE945" s="565">
        <v>1.2E-2</v>
      </c>
      <c r="BF945" s="564">
        <v>11.4</v>
      </c>
      <c r="BG945" s="564">
        <v>3.8</v>
      </c>
      <c r="BH945" s="564">
        <v>1</v>
      </c>
      <c r="BI945" s="564">
        <v>1</v>
      </c>
      <c r="BJ945" s="564">
        <v>99</v>
      </c>
      <c r="BK945" s="564">
        <v>1</v>
      </c>
      <c r="BL945" s="564">
        <v>1</v>
      </c>
      <c r="BM945" s="564">
        <v>0.5</v>
      </c>
      <c r="BN945" s="564">
        <v>342</v>
      </c>
      <c r="BO945" s="564">
        <v>378</v>
      </c>
      <c r="BP945" s="564">
        <v>421</v>
      </c>
      <c r="BQ945" s="564">
        <v>459</v>
      </c>
      <c r="BR945" s="564">
        <v>0</v>
      </c>
      <c r="BS945" s="564">
        <v>1</v>
      </c>
      <c r="BT945" s="260"/>
      <c r="BU945" s="587">
        <v>0.77500000000000002</v>
      </c>
      <c r="BV945" s="587">
        <v>0.84</v>
      </c>
      <c r="BW945" s="587">
        <v>42.8</v>
      </c>
      <c r="BX945" s="587">
        <v>100</v>
      </c>
      <c r="BY945" s="587">
        <v>400</v>
      </c>
      <c r="BZ945" s="587">
        <v>572</v>
      </c>
      <c r="CA945" s="587">
        <v>0.3</v>
      </c>
      <c r="CB945" s="587">
        <v>1.5</v>
      </c>
      <c r="CC945" s="587">
        <v>-47</v>
      </c>
    </row>
    <row r="946" spans="1:81" x14ac:dyDescent="0.25">
      <c r="A946" s="44">
        <f t="shared" si="88"/>
        <v>2016</v>
      </c>
      <c r="B946" s="44" t="str">
        <f t="shared" si="88"/>
        <v>OCTUBRE</v>
      </c>
      <c r="C946" s="44">
        <v>17</v>
      </c>
      <c r="D946" s="44" t="str">
        <f t="shared" si="87"/>
        <v>OCTUBRE 2016 / 16</v>
      </c>
      <c r="AR946" s="589">
        <v>16</v>
      </c>
      <c r="AS946" s="588">
        <v>42668</v>
      </c>
      <c r="AT946" s="590">
        <v>67881</v>
      </c>
      <c r="AU946" s="564" t="s">
        <v>132</v>
      </c>
      <c r="AV946" s="566">
        <v>0.78129999999999999</v>
      </c>
      <c r="AW946" s="564" t="s">
        <v>20</v>
      </c>
      <c r="AX946" s="564">
        <v>1.2</v>
      </c>
      <c r="AY946" s="564">
        <v>0.01</v>
      </c>
      <c r="AZ946" s="564">
        <v>0</v>
      </c>
      <c r="BA946" s="564">
        <v>43.6</v>
      </c>
      <c r="BB946" s="564">
        <v>-51</v>
      </c>
      <c r="BC946" s="564">
        <v>106</v>
      </c>
      <c r="BD946" s="564">
        <v>30</v>
      </c>
      <c r="BE946" s="565">
        <v>1.2E-2</v>
      </c>
      <c r="BF946" s="564">
        <v>11.4</v>
      </c>
      <c r="BG946" s="564">
        <v>3.2</v>
      </c>
      <c r="BH946" s="564">
        <v>1</v>
      </c>
      <c r="BI946" s="564">
        <v>1</v>
      </c>
      <c r="BJ946" s="564">
        <v>99</v>
      </c>
      <c r="BK946" s="564">
        <v>1</v>
      </c>
      <c r="BL946" s="564">
        <v>1</v>
      </c>
      <c r="BM946" s="564">
        <v>0.1</v>
      </c>
      <c r="BN946" s="564">
        <v>340</v>
      </c>
      <c r="BO946" s="564">
        <v>378</v>
      </c>
      <c r="BP946" s="564">
        <v>421</v>
      </c>
      <c r="BQ946" s="564">
        <v>459</v>
      </c>
      <c r="BR946" s="564">
        <v>0</v>
      </c>
      <c r="BS946" s="564">
        <v>1</v>
      </c>
      <c r="BT946" s="260"/>
      <c r="BU946" s="587">
        <v>0.77500000000000002</v>
      </c>
      <c r="BV946" s="587">
        <v>0.84</v>
      </c>
      <c r="BW946" s="587">
        <v>42.8</v>
      </c>
      <c r="BX946" s="587">
        <v>100</v>
      </c>
      <c r="BY946" s="587">
        <v>400</v>
      </c>
      <c r="BZ946" s="587">
        <v>572</v>
      </c>
      <c r="CA946" s="587">
        <v>0.3</v>
      </c>
      <c r="CB946" s="587">
        <v>1.5</v>
      </c>
      <c r="CC946" s="587">
        <v>-47</v>
      </c>
    </row>
    <row r="947" spans="1:81" x14ac:dyDescent="0.25">
      <c r="A947" s="44">
        <f t="shared" si="88"/>
        <v>2016</v>
      </c>
      <c r="B947" s="44" t="str">
        <f t="shared" si="88"/>
        <v>OCTUBRE</v>
      </c>
      <c r="C947" s="44">
        <v>18</v>
      </c>
      <c r="D947" s="44" t="str">
        <f t="shared" si="87"/>
        <v>OCTUBRE 2016 / 17</v>
      </c>
      <c r="AR947" s="589">
        <v>17</v>
      </c>
      <c r="AS947" s="588">
        <v>42670</v>
      </c>
      <c r="AT947" s="590">
        <v>67926</v>
      </c>
      <c r="AU947" s="564" t="s">
        <v>131</v>
      </c>
      <c r="AV947" s="566">
        <v>0.78049999999999997</v>
      </c>
      <c r="AW947" s="564" t="s">
        <v>20</v>
      </c>
      <c r="AX947" s="564">
        <v>1.2</v>
      </c>
      <c r="AY947" s="564">
        <v>0.01</v>
      </c>
      <c r="AZ947" s="564">
        <v>0</v>
      </c>
      <c r="BA947" s="564">
        <v>43.6</v>
      </c>
      <c r="BB947" s="564">
        <v>-51</v>
      </c>
      <c r="BC947" s="564">
        <v>106</v>
      </c>
      <c r="BD947" s="564">
        <v>30</v>
      </c>
      <c r="BE947" s="565">
        <v>1.2E-2</v>
      </c>
      <c r="BF947" s="564">
        <v>11.4</v>
      </c>
      <c r="BG947" s="564">
        <v>3.2</v>
      </c>
      <c r="BH947" s="564">
        <v>1</v>
      </c>
      <c r="BI947" s="564">
        <v>1</v>
      </c>
      <c r="BJ947" s="564">
        <v>99</v>
      </c>
      <c r="BK947" s="564">
        <v>1</v>
      </c>
      <c r="BL947" s="564">
        <v>1</v>
      </c>
      <c r="BM947" s="564">
        <v>0.5</v>
      </c>
      <c r="BN947" s="564">
        <v>338</v>
      </c>
      <c r="BO947" s="564">
        <v>379</v>
      </c>
      <c r="BP947" s="564">
        <v>421</v>
      </c>
      <c r="BQ947" s="564">
        <v>462</v>
      </c>
      <c r="BR947" s="564">
        <v>0</v>
      </c>
      <c r="BS947" s="564">
        <v>1</v>
      </c>
      <c r="BT947" s="260"/>
      <c r="BU947" s="587">
        <v>0.77500000000000002</v>
      </c>
      <c r="BV947" s="587">
        <v>0.84</v>
      </c>
      <c r="BW947" s="587">
        <v>42.8</v>
      </c>
      <c r="BX947" s="587">
        <v>100</v>
      </c>
      <c r="BY947" s="587">
        <v>400</v>
      </c>
      <c r="BZ947" s="587">
        <v>572</v>
      </c>
      <c r="CA947" s="587">
        <v>0.3</v>
      </c>
      <c r="CB947" s="587">
        <v>1.5</v>
      </c>
      <c r="CC947" s="587">
        <v>-47</v>
      </c>
    </row>
    <row r="948" spans="1:81" x14ac:dyDescent="0.25">
      <c r="A948" s="44">
        <f t="shared" si="88"/>
        <v>2016</v>
      </c>
      <c r="B948" s="44" t="str">
        <f t="shared" si="88"/>
        <v>OCTUBRE</v>
      </c>
      <c r="C948" s="44">
        <v>19</v>
      </c>
      <c r="D948" s="44" t="str">
        <f t="shared" si="87"/>
        <v>OCTUBRE 2016 / 18</v>
      </c>
      <c r="AR948" s="589">
        <v>18</v>
      </c>
      <c r="AS948" s="588">
        <v>42671</v>
      </c>
      <c r="AT948" s="590">
        <v>67953</v>
      </c>
      <c r="AU948" s="591" t="s">
        <v>132</v>
      </c>
      <c r="AV948" s="566">
        <v>0.78120000000000001</v>
      </c>
      <c r="AW948" s="564" t="s">
        <v>20</v>
      </c>
      <c r="AX948" s="564">
        <v>1.2</v>
      </c>
      <c r="AY948" s="564">
        <v>0.01</v>
      </c>
      <c r="AZ948" s="571">
        <v>0</v>
      </c>
      <c r="BA948" s="564">
        <v>43.6</v>
      </c>
      <c r="BB948" s="564">
        <v>-51</v>
      </c>
      <c r="BC948" s="564">
        <v>107</v>
      </c>
      <c r="BD948" s="564">
        <v>30</v>
      </c>
      <c r="BE948" s="565">
        <v>1.2E-2</v>
      </c>
      <c r="BF948" s="564">
        <v>11.4</v>
      </c>
      <c r="BG948" s="564">
        <v>3.2</v>
      </c>
      <c r="BH948" s="564">
        <v>1</v>
      </c>
      <c r="BI948" s="564">
        <v>1</v>
      </c>
      <c r="BJ948" s="564">
        <v>99</v>
      </c>
      <c r="BK948" s="564">
        <v>1</v>
      </c>
      <c r="BL948" s="564">
        <v>1</v>
      </c>
      <c r="BM948" s="564">
        <v>0.5</v>
      </c>
      <c r="BN948" s="564">
        <v>343</v>
      </c>
      <c r="BO948" s="564">
        <v>379</v>
      </c>
      <c r="BP948" s="564">
        <v>424</v>
      </c>
      <c r="BQ948" s="564">
        <v>462</v>
      </c>
      <c r="BR948" s="564">
        <v>0</v>
      </c>
      <c r="BS948" s="564">
        <v>1</v>
      </c>
      <c r="BT948" s="260"/>
      <c r="BU948" s="587">
        <v>0.77500000000000002</v>
      </c>
      <c r="BV948" s="587">
        <v>0.84</v>
      </c>
      <c r="BW948" s="587">
        <v>42.8</v>
      </c>
      <c r="BX948" s="587">
        <v>100</v>
      </c>
      <c r="BY948" s="587">
        <v>400</v>
      </c>
      <c r="BZ948" s="587">
        <v>572</v>
      </c>
      <c r="CA948" s="587">
        <v>0.3</v>
      </c>
      <c r="CB948" s="587">
        <v>1.5</v>
      </c>
      <c r="CC948" s="587">
        <v>-47</v>
      </c>
    </row>
    <row r="949" spans="1:81" x14ac:dyDescent="0.25">
      <c r="A949" s="44">
        <f t="shared" si="88"/>
        <v>2016</v>
      </c>
      <c r="B949" s="44" t="str">
        <f t="shared" si="88"/>
        <v>OCTUBRE</v>
      </c>
      <c r="C949" s="44">
        <v>20</v>
      </c>
      <c r="D949" s="44" t="str">
        <f t="shared" si="87"/>
        <v>OCTUBRE 2016 / 19</v>
      </c>
      <c r="AR949" s="589">
        <v>19</v>
      </c>
      <c r="AS949" s="588">
        <v>42673</v>
      </c>
      <c r="AT949" s="590">
        <v>68008</v>
      </c>
      <c r="AU949" s="564" t="s">
        <v>131</v>
      </c>
      <c r="AV949" s="566">
        <v>0.78090000000000004</v>
      </c>
      <c r="AW949" s="564" t="s">
        <v>20</v>
      </c>
      <c r="AX949" s="564">
        <v>1.2</v>
      </c>
      <c r="AY949" s="564">
        <v>0.01</v>
      </c>
      <c r="AZ949" s="564">
        <v>0</v>
      </c>
      <c r="BA949" s="564">
        <v>43.6</v>
      </c>
      <c r="BB949" s="564">
        <v>-51</v>
      </c>
      <c r="BC949" s="564">
        <v>106</v>
      </c>
      <c r="BD949" s="564">
        <v>30</v>
      </c>
      <c r="BE949" s="565">
        <v>1.2E-2</v>
      </c>
      <c r="BF949" s="564">
        <v>11.4</v>
      </c>
      <c r="BG949" s="564">
        <v>3.2</v>
      </c>
      <c r="BH949" s="564">
        <v>1</v>
      </c>
      <c r="BI949" s="564">
        <v>1</v>
      </c>
      <c r="BJ949" s="564">
        <v>99</v>
      </c>
      <c r="BK949" s="564">
        <v>1</v>
      </c>
      <c r="BL949" s="564">
        <v>1</v>
      </c>
      <c r="BM949" s="564">
        <v>0.2</v>
      </c>
      <c r="BN949" s="564">
        <v>340</v>
      </c>
      <c r="BO949" s="564">
        <v>378</v>
      </c>
      <c r="BP949" s="564">
        <v>424</v>
      </c>
      <c r="BQ949" s="564">
        <v>462</v>
      </c>
      <c r="BR949" s="564">
        <v>0</v>
      </c>
      <c r="BS949" s="564">
        <v>1</v>
      </c>
      <c r="BT949" s="260"/>
      <c r="BU949" s="587">
        <v>0.77500000000000002</v>
      </c>
      <c r="BV949" s="587">
        <v>0.84</v>
      </c>
      <c r="BW949" s="587">
        <v>42.8</v>
      </c>
      <c r="BX949" s="587">
        <v>100</v>
      </c>
      <c r="BY949" s="587">
        <v>400</v>
      </c>
      <c r="BZ949" s="587">
        <v>572</v>
      </c>
      <c r="CA949" s="587">
        <v>0.3</v>
      </c>
      <c r="CB949" s="587">
        <v>1.5</v>
      </c>
      <c r="CC949" s="587">
        <v>-47</v>
      </c>
    </row>
    <row r="950" spans="1:81" x14ac:dyDescent="0.25">
      <c r="A950" s="44">
        <f t="shared" si="88"/>
        <v>2016</v>
      </c>
      <c r="B950" s="44" t="str">
        <f t="shared" si="88"/>
        <v>OCTUBRE</v>
      </c>
      <c r="C950" s="44">
        <v>21</v>
      </c>
      <c r="D950" s="44" t="str">
        <f t="shared" si="87"/>
        <v>OCTUBRE 2016 / 20</v>
      </c>
      <c r="AR950" s="589">
        <v>20</v>
      </c>
      <c r="AS950" s="588">
        <v>42674</v>
      </c>
      <c r="AT950" s="590">
        <v>68010</v>
      </c>
      <c r="AU950" s="564" t="s">
        <v>132</v>
      </c>
      <c r="AV950" s="566">
        <v>0.78090000000000004</v>
      </c>
      <c r="AW950" s="564" t="s">
        <v>20</v>
      </c>
      <c r="AX950" s="564">
        <v>1.2</v>
      </c>
      <c r="AY950" s="564">
        <v>0.01</v>
      </c>
      <c r="AZ950" s="564">
        <v>0</v>
      </c>
      <c r="BA950" s="564">
        <v>43.6</v>
      </c>
      <c r="BB950" s="564">
        <v>-51</v>
      </c>
      <c r="BC950" s="564">
        <v>106</v>
      </c>
      <c r="BD950" s="564">
        <v>30</v>
      </c>
      <c r="BE950" s="565">
        <v>1.2E-2</v>
      </c>
      <c r="BF950" s="564">
        <v>11.4</v>
      </c>
      <c r="BG950" s="564">
        <v>3.2</v>
      </c>
      <c r="BH950" s="564">
        <v>1</v>
      </c>
      <c r="BI950" s="564">
        <v>1</v>
      </c>
      <c r="BJ950" s="564">
        <v>99</v>
      </c>
      <c r="BK950" s="564">
        <v>1</v>
      </c>
      <c r="BL950" s="564">
        <v>1</v>
      </c>
      <c r="BM950" s="564">
        <v>0.2</v>
      </c>
      <c r="BN950" s="564">
        <v>341</v>
      </c>
      <c r="BO950" s="564">
        <v>378</v>
      </c>
      <c r="BP950" s="564">
        <v>424</v>
      </c>
      <c r="BQ950" s="564">
        <v>460</v>
      </c>
      <c r="BR950" s="564">
        <v>0</v>
      </c>
      <c r="BS950" s="564">
        <v>1</v>
      </c>
      <c r="BT950" s="260"/>
      <c r="BU950" s="587">
        <v>0.77500000000000002</v>
      </c>
      <c r="BV950" s="587">
        <v>0.84</v>
      </c>
      <c r="BW950" s="587">
        <v>42.8</v>
      </c>
      <c r="BX950" s="587">
        <v>100</v>
      </c>
      <c r="BY950" s="587">
        <v>400</v>
      </c>
      <c r="BZ950" s="587">
        <v>572</v>
      </c>
      <c r="CA950" s="587">
        <v>0.3</v>
      </c>
      <c r="CB950" s="587">
        <v>1.5</v>
      </c>
      <c r="CC950" s="587">
        <v>-47</v>
      </c>
    </row>
    <row r="951" spans="1:81" x14ac:dyDescent="0.25">
      <c r="A951" s="44">
        <f t="shared" si="88"/>
        <v>2016</v>
      </c>
      <c r="B951" s="44" t="str">
        <f t="shared" si="88"/>
        <v>OCTUBRE</v>
      </c>
      <c r="C951" s="44">
        <v>22</v>
      </c>
      <c r="D951" s="44" t="str">
        <f t="shared" si="87"/>
        <v>OCTUBRE 2016 / 21</v>
      </c>
    </row>
    <row r="952" spans="1:81" x14ac:dyDescent="0.25">
      <c r="A952" s="44">
        <f t="shared" si="88"/>
        <v>2016</v>
      </c>
      <c r="B952" s="44" t="str">
        <f t="shared" si="88"/>
        <v>OCTUBRE</v>
      </c>
      <c r="C952" s="44">
        <v>23</v>
      </c>
      <c r="D952" s="44" t="str">
        <f t="shared" si="87"/>
        <v>OCTUBRE 2016 / 22</v>
      </c>
    </row>
    <row r="953" spans="1:81" x14ac:dyDescent="0.25">
      <c r="A953" s="44">
        <f t="shared" si="88"/>
        <v>2016</v>
      </c>
      <c r="B953" s="44" t="str">
        <f t="shared" si="88"/>
        <v>OCTUBRE</v>
      </c>
      <c r="C953" s="44">
        <v>24</v>
      </c>
      <c r="D953" s="44" t="str">
        <f t="shared" si="87"/>
        <v>OCTUBRE 2016 / 23</v>
      </c>
    </row>
    <row r="954" spans="1:81" x14ac:dyDescent="0.25">
      <c r="A954" s="44">
        <f t="shared" si="88"/>
        <v>2016</v>
      </c>
      <c r="B954" s="44" t="str">
        <f t="shared" si="88"/>
        <v>OCTUBRE</v>
      </c>
      <c r="C954" s="44">
        <v>25</v>
      </c>
      <c r="D954" s="44" t="str">
        <f t="shared" si="87"/>
        <v>OCTUBRE 2016 / 24</v>
      </c>
    </row>
    <row r="955" spans="1:81" x14ac:dyDescent="0.25">
      <c r="A955" s="44">
        <f t="shared" si="88"/>
        <v>2016</v>
      </c>
      <c r="B955" s="44" t="str">
        <f t="shared" si="88"/>
        <v>OCTUBRE</v>
      </c>
      <c r="C955" s="44">
        <v>26</v>
      </c>
      <c r="D955" s="44" t="str">
        <f t="shared" si="87"/>
        <v>OCTUBRE 2016 / 25</v>
      </c>
    </row>
    <row r="956" spans="1:81" x14ac:dyDescent="0.25">
      <c r="A956" s="44">
        <f t="shared" si="88"/>
        <v>2016</v>
      </c>
      <c r="B956" s="44" t="str">
        <f t="shared" si="88"/>
        <v>OCTUBRE</v>
      </c>
      <c r="C956" s="44">
        <v>27</v>
      </c>
      <c r="D956" s="44" t="str">
        <f t="shared" si="87"/>
        <v>OCTUBRE 2016 / 26</v>
      </c>
    </row>
    <row r="957" spans="1:81" x14ac:dyDescent="0.25">
      <c r="A957" s="44">
        <f t="shared" si="88"/>
        <v>2016</v>
      </c>
      <c r="B957" s="44" t="str">
        <f t="shared" si="88"/>
        <v>OCTUBRE</v>
      </c>
      <c r="C957" s="44">
        <v>28</v>
      </c>
      <c r="D957" s="44" t="str">
        <f t="shared" si="87"/>
        <v>OCTUBRE 2016 / 27</v>
      </c>
    </row>
    <row r="958" spans="1:81" x14ac:dyDescent="0.25">
      <c r="A958" s="44">
        <f t="shared" si="88"/>
        <v>2016</v>
      </c>
      <c r="B958" s="44" t="str">
        <f t="shared" si="88"/>
        <v>OCTUBRE</v>
      </c>
      <c r="C958" s="44">
        <v>29</v>
      </c>
      <c r="D958" s="44" t="str">
        <f t="shared" si="87"/>
        <v>OCTUBRE 2016 / 28</v>
      </c>
    </row>
    <row r="959" spans="1:81" x14ac:dyDescent="0.25">
      <c r="A959" s="44">
        <f t="shared" si="88"/>
        <v>2016</v>
      </c>
      <c r="B959" s="44" t="str">
        <f t="shared" si="88"/>
        <v>OCTUBRE</v>
      </c>
      <c r="C959" s="44">
        <v>30</v>
      </c>
      <c r="D959" s="44" t="str">
        <f t="shared" si="87"/>
        <v>OCTUBRE 2016 / 29</v>
      </c>
    </row>
    <row r="960" spans="1:81" x14ac:dyDescent="0.25">
      <c r="A960" s="44">
        <f t="shared" si="88"/>
        <v>2016</v>
      </c>
      <c r="B960" s="44" t="str">
        <f t="shared" si="88"/>
        <v>OCTUBRE</v>
      </c>
      <c r="C960" s="44">
        <v>31</v>
      </c>
      <c r="D960" s="44" t="str">
        <f t="shared" si="87"/>
        <v>OCTUBRE 2016 / 30</v>
      </c>
    </row>
    <row r="961" spans="1:81" s="206" customFormat="1" x14ac:dyDescent="0.25">
      <c r="D961" s="44" t="str">
        <f t="shared" si="87"/>
        <v>OCTUBRE 2016 / 31</v>
      </c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55"/>
      <c r="AB961" s="44"/>
      <c r="AC961" s="44"/>
      <c r="AD961" s="44"/>
      <c r="AE961" s="44"/>
      <c r="AF961" s="44"/>
      <c r="AG961" s="417"/>
      <c r="AH961" s="44"/>
      <c r="AI961" s="44"/>
      <c r="AJ961" s="44"/>
      <c r="AK961" s="44"/>
      <c r="AL961" s="44"/>
      <c r="AM961" s="44"/>
      <c r="AN961" s="44"/>
      <c r="AO961" s="44"/>
      <c r="AP961" s="44"/>
      <c r="AQ961" s="207"/>
      <c r="AR961" s="44"/>
      <c r="AS961" s="44"/>
      <c r="AT961" s="44"/>
      <c r="AU961" s="44"/>
      <c r="AV961" s="44"/>
      <c r="AW961" s="44"/>
      <c r="AX961" s="55"/>
      <c r="AY961" s="44"/>
      <c r="AZ961" s="44"/>
      <c r="BA961" s="44"/>
      <c r="BB961" s="44"/>
      <c r="BC961" s="44"/>
      <c r="BD961" s="44"/>
      <c r="BE961" s="44"/>
      <c r="BF961" s="44"/>
      <c r="BG961" s="44"/>
      <c r="BH961" s="44"/>
      <c r="BI961" s="44"/>
      <c r="BJ961" s="44"/>
      <c r="BK961" s="44"/>
      <c r="BL961" s="44"/>
      <c r="BM961" s="44"/>
      <c r="BN961" s="44"/>
      <c r="BO961" s="44"/>
      <c r="BP961" s="44"/>
      <c r="BQ961" s="44"/>
      <c r="BR961" s="44"/>
      <c r="BS961" s="44"/>
      <c r="BT961" s="411"/>
      <c r="BU961" s="44"/>
      <c r="BV961" s="55"/>
      <c r="BW961" s="44"/>
      <c r="BX961" s="44"/>
      <c r="BY961" s="44"/>
      <c r="BZ961" s="44"/>
      <c r="CA961" s="44"/>
      <c r="CB961" s="44"/>
      <c r="CC961" s="44"/>
    </row>
    <row r="962" spans="1:81" ht="15.75" x14ac:dyDescent="0.25">
      <c r="A962" s="44">
        <v>2016</v>
      </c>
      <c r="B962" s="44" t="s">
        <v>237</v>
      </c>
      <c r="C962" s="44">
        <v>1</v>
      </c>
      <c r="D962" s="208" t="s">
        <v>228</v>
      </c>
      <c r="E962" s="209">
        <f>IFERROR(AVERAGE(E931:E961),"")</f>
        <v>7</v>
      </c>
      <c r="F962" s="209">
        <f>IFERROR(AVERAGE(F931:F961),"")</f>
        <v>42658.384615384617</v>
      </c>
      <c r="G962" s="209">
        <f>IFERROR(AVERAGE(G931:G961),"")</f>
        <v>67572.307692307688</v>
      </c>
      <c r="H962" s="209" t="str">
        <f>IFERROR(AVERAGE(H931:H961),"")</f>
        <v/>
      </c>
      <c r="I962" s="209">
        <f>IFERROR(AVERAGE(I931:I961),"")</f>
        <v>0.77955384615384626</v>
      </c>
      <c r="J962" s="209" t="str">
        <f t="shared" ref="J962:BU962" si="89">IFERROR(AVERAGE(J931:J961),"")</f>
        <v/>
      </c>
      <c r="K962" s="209">
        <f t="shared" si="89"/>
        <v>0.5</v>
      </c>
      <c r="L962" s="209">
        <f t="shared" si="89"/>
        <v>0</v>
      </c>
      <c r="M962" s="209">
        <f t="shared" si="89"/>
        <v>0</v>
      </c>
      <c r="N962" s="209">
        <f t="shared" si="89"/>
        <v>43.5</v>
      </c>
      <c r="O962" s="209">
        <f t="shared" si="89"/>
        <v>-53.730769230769234</v>
      </c>
      <c r="P962" s="209">
        <f t="shared" si="89"/>
        <v>103.84615384615384</v>
      </c>
      <c r="Q962" s="209">
        <f t="shared" si="89"/>
        <v>30</v>
      </c>
      <c r="R962" s="209">
        <f t="shared" si="89"/>
        <v>0</v>
      </c>
      <c r="S962" s="209">
        <f t="shared" si="89"/>
        <v>12.099999999999996</v>
      </c>
      <c r="T962" s="209">
        <f t="shared" si="89"/>
        <v>3.0384615384615383</v>
      </c>
      <c r="U962" s="209">
        <f t="shared" si="89"/>
        <v>1</v>
      </c>
      <c r="V962" s="209">
        <f t="shared" si="89"/>
        <v>1</v>
      </c>
      <c r="W962" s="209">
        <f t="shared" si="89"/>
        <v>100</v>
      </c>
      <c r="X962" s="209">
        <f t="shared" si="89"/>
        <v>0</v>
      </c>
      <c r="Y962" s="209">
        <f t="shared" si="89"/>
        <v>0</v>
      </c>
      <c r="Z962" s="209">
        <f t="shared" si="89"/>
        <v>0.29999999999999993</v>
      </c>
      <c r="AA962" s="209">
        <f t="shared" si="89"/>
        <v>333.07692307692309</v>
      </c>
      <c r="AB962" s="209">
        <f t="shared" si="89"/>
        <v>366.15384615384613</v>
      </c>
      <c r="AC962" s="209">
        <f t="shared" si="89"/>
        <v>411.38461538461536</v>
      </c>
      <c r="AD962" s="209">
        <f t="shared" si="89"/>
        <v>477.07692307692309</v>
      </c>
      <c r="AE962" s="209">
        <f t="shared" si="89"/>
        <v>1</v>
      </c>
      <c r="AF962" s="209">
        <f t="shared" si="89"/>
        <v>0</v>
      </c>
      <c r="AG962" s="418" t="str">
        <f t="shared" si="89"/>
        <v/>
      </c>
      <c r="AH962" s="209">
        <f t="shared" si="89"/>
        <v>0.77500000000000024</v>
      </c>
      <c r="AI962" s="209">
        <f t="shared" si="89"/>
        <v>0.84</v>
      </c>
      <c r="AJ962" s="209">
        <f t="shared" si="89"/>
        <v>42.8</v>
      </c>
      <c r="AK962" s="209">
        <f t="shared" si="89"/>
        <v>100</v>
      </c>
      <c r="AL962" s="209">
        <f t="shared" si="89"/>
        <v>400</v>
      </c>
      <c r="AM962" s="209">
        <f t="shared" si="89"/>
        <v>572</v>
      </c>
      <c r="AN962" s="209">
        <f t="shared" si="89"/>
        <v>0.29999999999999993</v>
      </c>
      <c r="AO962" s="209">
        <f t="shared" si="89"/>
        <v>1.5</v>
      </c>
      <c r="AP962" s="209">
        <f t="shared" si="89"/>
        <v>-47</v>
      </c>
      <c r="AQ962" s="209" t="str">
        <f t="shared" si="89"/>
        <v/>
      </c>
      <c r="AR962" s="209">
        <f t="shared" si="89"/>
        <v>10.5</v>
      </c>
      <c r="AS962" s="209">
        <f t="shared" si="89"/>
        <v>42659.25</v>
      </c>
      <c r="AT962" s="209">
        <f t="shared" si="89"/>
        <v>67600.7</v>
      </c>
      <c r="AU962" s="209" t="str">
        <f t="shared" si="89"/>
        <v/>
      </c>
      <c r="AV962" s="209">
        <f t="shared" si="89"/>
        <v>0.78009000000000017</v>
      </c>
      <c r="AW962" s="209" t="str">
        <f t="shared" si="89"/>
        <v/>
      </c>
      <c r="AX962" s="210">
        <f t="shared" si="89"/>
        <v>1.1999999999999997</v>
      </c>
      <c r="AY962" s="209">
        <f t="shared" si="89"/>
        <v>9.5000000000000015E-3</v>
      </c>
      <c r="AZ962" s="209">
        <f t="shared" si="89"/>
        <v>0</v>
      </c>
      <c r="BA962" s="209">
        <f t="shared" si="89"/>
        <v>43.590000000000018</v>
      </c>
      <c r="BB962" s="209">
        <f t="shared" si="89"/>
        <v>-51.174999999999997</v>
      </c>
      <c r="BC962" s="209">
        <f t="shared" si="89"/>
        <v>105.65</v>
      </c>
      <c r="BD962" s="209">
        <f t="shared" si="89"/>
        <v>30</v>
      </c>
      <c r="BE962" s="209">
        <f t="shared" si="89"/>
        <v>1.2000000000000004E-2</v>
      </c>
      <c r="BF962" s="209">
        <f t="shared" si="89"/>
        <v>11.415000000000003</v>
      </c>
      <c r="BG962" s="209">
        <f t="shared" si="89"/>
        <v>3.330000000000001</v>
      </c>
      <c r="BH962" s="209">
        <f t="shared" si="89"/>
        <v>1</v>
      </c>
      <c r="BI962" s="209">
        <f t="shared" si="89"/>
        <v>1</v>
      </c>
      <c r="BJ962" s="209">
        <f t="shared" si="89"/>
        <v>99</v>
      </c>
      <c r="BK962" s="209">
        <f t="shared" si="89"/>
        <v>1</v>
      </c>
      <c r="BL962" s="209">
        <f t="shared" si="89"/>
        <v>1</v>
      </c>
      <c r="BM962" s="209">
        <f t="shared" si="89"/>
        <v>0.22500000000000001</v>
      </c>
      <c r="BN962" s="209">
        <f t="shared" si="89"/>
        <v>339.5</v>
      </c>
      <c r="BO962" s="209">
        <f t="shared" si="89"/>
        <v>376.9</v>
      </c>
      <c r="BP962" s="209">
        <f t="shared" si="89"/>
        <v>421.5</v>
      </c>
      <c r="BQ962" s="209">
        <f t="shared" si="89"/>
        <v>460.4</v>
      </c>
      <c r="BR962" s="209">
        <f t="shared" si="89"/>
        <v>0</v>
      </c>
      <c r="BS962" s="209">
        <f t="shared" si="89"/>
        <v>1</v>
      </c>
      <c r="BT962" s="412" t="str">
        <f t="shared" si="89"/>
        <v/>
      </c>
      <c r="BU962" s="209">
        <f t="shared" si="89"/>
        <v>0.77500000000000024</v>
      </c>
      <c r="BV962" s="210">
        <f>IFERROR(AVERAGE(BV931:BV961),"")</f>
        <v>0.84000000000000008</v>
      </c>
      <c r="BW962" s="206"/>
      <c r="BX962" s="206"/>
      <c r="BY962" s="206"/>
      <c r="BZ962" s="206"/>
      <c r="CA962" s="206"/>
      <c r="CB962" s="206"/>
      <c r="CC962" s="206"/>
    </row>
    <row r="963" spans="1:81" x14ac:dyDescent="0.25">
      <c r="A963" s="44">
        <f>A962</f>
        <v>2016</v>
      </c>
      <c r="B963" s="44" t="str">
        <f>B962</f>
        <v>NOVIEMBRE</v>
      </c>
      <c r="C963" s="44">
        <v>2</v>
      </c>
      <c r="D963" s="44" t="str">
        <f t="shared" ref="D963:D993" si="90">B962&amp;" "&amp;A962&amp;" / "&amp;C962</f>
        <v>NOVIEMBRE 2016 / 1</v>
      </c>
      <c r="E963" s="589">
        <v>1</v>
      </c>
      <c r="F963" s="588">
        <v>42676</v>
      </c>
      <c r="G963" s="590">
        <v>68065</v>
      </c>
      <c r="H963" s="591" t="s">
        <v>132</v>
      </c>
      <c r="I963" s="566">
        <v>0.7792</v>
      </c>
      <c r="J963" s="564" t="s">
        <v>20</v>
      </c>
      <c r="K963" s="564">
        <v>0.5</v>
      </c>
      <c r="L963" s="564">
        <v>0</v>
      </c>
      <c r="M963" s="564">
        <v>0</v>
      </c>
      <c r="N963" s="564">
        <v>43.5</v>
      </c>
      <c r="O963" s="564">
        <v>-53.5</v>
      </c>
      <c r="P963" s="564">
        <v>104</v>
      </c>
      <c r="Q963" s="564">
        <v>30</v>
      </c>
      <c r="R963" s="565">
        <v>0</v>
      </c>
      <c r="S963" s="564">
        <v>12.1</v>
      </c>
      <c r="T963" s="564">
        <v>3</v>
      </c>
      <c r="U963" s="564">
        <v>1</v>
      </c>
      <c r="V963" s="564">
        <v>1</v>
      </c>
      <c r="W963" s="564">
        <v>100</v>
      </c>
      <c r="X963" s="564">
        <v>0</v>
      </c>
      <c r="Y963" s="564">
        <v>0</v>
      </c>
      <c r="Z963" s="564">
        <v>0.3</v>
      </c>
      <c r="AA963" s="564">
        <v>333</v>
      </c>
      <c r="AB963" s="564">
        <v>365</v>
      </c>
      <c r="AC963" s="564">
        <v>409</v>
      </c>
      <c r="AD963" s="564">
        <v>486</v>
      </c>
      <c r="AE963" s="564">
        <v>1</v>
      </c>
      <c r="AF963" s="564">
        <v>0</v>
      </c>
      <c r="AG963" s="695"/>
      <c r="AH963" s="587">
        <v>0.77500000000000002</v>
      </c>
      <c r="AI963" s="587">
        <v>0.84</v>
      </c>
      <c r="AJ963" s="587">
        <v>42.8</v>
      </c>
      <c r="AK963" s="587">
        <v>100</v>
      </c>
      <c r="AL963" s="587">
        <v>400</v>
      </c>
      <c r="AM963" s="587">
        <v>572</v>
      </c>
      <c r="AN963" s="587">
        <v>0.3</v>
      </c>
      <c r="AO963" s="587">
        <v>1.5</v>
      </c>
      <c r="AP963" s="587">
        <v>-47</v>
      </c>
      <c r="AR963" s="589">
        <v>1</v>
      </c>
      <c r="AS963" s="588">
        <v>42676</v>
      </c>
      <c r="AT963" s="590">
        <v>68052</v>
      </c>
      <c r="AU963" s="591" t="s">
        <v>131</v>
      </c>
      <c r="AV963" s="566">
        <v>0.78110000000000002</v>
      </c>
      <c r="AW963" s="564" t="s">
        <v>20</v>
      </c>
      <c r="AX963" s="564">
        <v>1.2</v>
      </c>
      <c r="AY963" s="564">
        <v>0</v>
      </c>
      <c r="AZ963" s="564">
        <v>0</v>
      </c>
      <c r="BA963" s="564">
        <v>43.6</v>
      </c>
      <c r="BB963" s="564">
        <v>-51</v>
      </c>
      <c r="BC963" s="564">
        <v>109</v>
      </c>
      <c r="BD963" s="564">
        <v>30</v>
      </c>
      <c r="BE963" s="565">
        <v>1.2E-2</v>
      </c>
      <c r="BF963" s="564">
        <v>11.4</v>
      </c>
      <c r="BG963" s="564">
        <v>3.7</v>
      </c>
      <c r="BH963" s="564">
        <v>2</v>
      </c>
      <c r="BI963" s="564">
        <v>1</v>
      </c>
      <c r="BJ963" s="564">
        <v>98</v>
      </c>
      <c r="BK963" s="564">
        <v>1</v>
      </c>
      <c r="BL963" s="564">
        <v>1</v>
      </c>
      <c r="BM963" s="564">
        <v>0.3</v>
      </c>
      <c r="BN963" s="564">
        <v>338</v>
      </c>
      <c r="BO963" s="564">
        <v>377</v>
      </c>
      <c r="BP963" s="564">
        <v>423</v>
      </c>
      <c r="BQ963" s="564">
        <v>457</v>
      </c>
      <c r="BR963" s="564">
        <v>0</v>
      </c>
      <c r="BS963" s="564">
        <v>1</v>
      </c>
      <c r="BT963" s="260"/>
      <c r="BU963" s="587">
        <v>0.77500000000000002</v>
      </c>
      <c r="BV963" s="587">
        <v>0.84</v>
      </c>
      <c r="BW963" s="587">
        <v>42.8</v>
      </c>
      <c r="BX963" s="587">
        <v>100</v>
      </c>
      <c r="BY963" s="587">
        <v>400</v>
      </c>
      <c r="BZ963" s="587">
        <v>572</v>
      </c>
      <c r="CA963" s="587">
        <v>0.3</v>
      </c>
      <c r="CB963" s="587">
        <v>1.5</v>
      </c>
      <c r="CC963" s="587">
        <v>-47</v>
      </c>
    </row>
    <row r="964" spans="1:81" x14ac:dyDescent="0.25">
      <c r="A964" s="44">
        <f t="shared" ref="A964:B992" si="91">A963</f>
        <v>2016</v>
      </c>
      <c r="B964" s="44" t="str">
        <f t="shared" si="91"/>
        <v>NOVIEMBRE</v>
      </c>
      <c r="C964" s="44">
        <v>3</v>
      </c>
      <c r="D964" s="44" t="str">
        <f t="shared" si="90"/>
        <v>NOVIEMBRE 2016 / 2</v>
      </c>
      <c r="E964" s="589">
        <v>2</v>
      </c>
      <c r="F964" s="588">
        <v>42677</v>
      </c>
      <c r="G964" s="590">
        <v>68090</v>
      </c>
      <c r="H964" s="564" t="s">
        <v>130</v>
      </c>
      <c r="I964" s="566">
        <v>0.7792</v>
      </c>
      <c r="J964" s="564" t="s">
        <v>20</v>
      </c>
      <c r="K964" s="564">
        <v>0.7</v>
      </c>
      <c r="L964" s="564">
        <v>0</v>
      </c>
      <c r="M964" s="564">
        <v>0</v>
      </c>
      <c r="N964" s="564">
        <v>43.5</v>
      </c>
      <c r="O964" s="564">
        <v>-53.5</v>
      </c>
      <c r="P964" s="564">
        <v>105</v>
      </c>
      <c r="Q964" s="564">
        <v>30</v>
      </c>
      <c r="R964" s="565">
        <v>0</v>
      </c>
      <c r="S964" s="564">
        <v>12.1</v>
      </c>
      <c r="T964" s="564">
        <v>3</v>
      </c>
      <c r="U964" s="564">
        <v>1</v>
      </c>
      <c r="V964" s="564">
        <v>1</v>
      </c>
      <c r="W964" s="564">
        <v>100</v>
      </c>
      <c r="X964" s="564">
        <v>0</v>
      </c>
      <c r="Y964" s="564">
        <v>0</v>
      </c>
      <c r="Z964" s="564">
        <v>0.3</v>
      </c>
      <c r="AA964" s="564">
        <v>331</v>
      </c>
      <c r="AB964" s="564">
        <v>363</v>
      </c>
      <c r="AC964" s="564">
        <v>409</v>
      </c>
      <c r="AD964" s="564">
        <v>471</v>
      </c>
      <c r="AE964" s="564">
        <v>1</v>
      </c>
      <c r="AF964" s="564">
        <v>0</v>
      </c>
      <c r="AG964" s="695"/>
      <c r="AH964" s="587">
        <v>0.77500000000000002</v>
      </c>
      <c r="AI964" s="587">
        <v>0.84</v>
      </c>
      <c r="AJ964" s="587">
        <v>42.8</v>
      </c>
      <c r="AK964" s="587">
        <v>100</v>
      </c>
      <c r="AL964" s="587">
        <v>400</v>
      </c>
      <c r="AM964" s="587">
        <v>572</v>
      </c>
      <c r="AN964" s="587">
        <v>0.3</v>
      </c>
      <c r="AO964" s="587">
        <v>1.5</v>
      </c>
      <c r="AP964" s="587">
        <v>-47</v>
      </c>
      <c r="AR964" s="589">
        <v>2</v>
      </c>
      <c r="AS964" s="588">
        <v>42678</v>
      </c>
      <c r="AT964" s="590">
        <v>68094</v>
      </c>
      <c r="AU964" s="564" t="s">
        <v>132</v>
      </c>
      <c r="AV964" s="566">
        <v>0.78090000000000004</v>
      </c>
      <c r="AW964" s="564" t="s">
        <v>20</v>
      </c>
      <c r="AX964" s="564">
        <v>1.2</v>
      </c>
      <c r="AY964" s="564">
        <v>0.01</v>
      </c>
      <c r="AZ964" s="564">
        <v>0</v>
      </c>
      <c r="BA964" s="564">
        <v>43.6</v>
      </c>
      <c r="BB964" s="564">
        <v>-51</v>
      </c>
      <c r="BC964" s="564">
        <v>108</v>
      </c>
      <c r="BD964" s="564">
        <v>30</v>
      </c>
      <c r="BE964" s="565">
        <v>1.2E-2</v>
      </c>
      <c r="BF964" s="564">
        <v>11.4</v>
      </c>
      <c r="BG964" s="564">
        <v>3.2</v>
      </c>
      <c r="BH964" s="564">
        <v>1</v>
      </c>
      <c r="BI964" s="564">
        <v>1</v>
      </c>
      <c r="BJ964" s="564">
        <v>99</v>
      </c>
      <c r="BK964" s="564">
        <v>1</v>
      </c>
      <c r="BL964" s="564">
        <v>1</v>
      </c>
      <c r="BM964" s="564">
        <v>0.2</v>
      </c>
      <c r="BN964" s="564">
        <v>342</v>
      </c>
      <c r="BO964" s="564">
        <v>378</v>
      </c>
      <c r="BP964" s="564">
        <v>423</v>
      </c>
      <c r="BQ964" s="564">
        <v>459</v>
      </c>
      <c r="BR964" s="564">
        <v>0</v>
      </c>
      <c r="BS964" s="564">
        <v>1</v>
      </c>
      <c r="BT964" s="260"/>
      <c r="BU964" s="587">
        <v>0.77500000000000002</v>
      </c>
      <c r="BV964" s="587">
        <v>0.84</v>
      </c>
      <c r="BW964" s="587">
        <v>42.8</v>
      </c>
      <c r="BX964" s="587">
        <v>100</v>
      </c>
      <c r="BY964" s="587">
        <v>400</v>
      </c>
      <c r="BZ964" s="587">
        <v>572</v>
      </c>
      <c r="CA964" s="587">
        <v>0.3</v>
      </c>
      <c r="CB964" s="587">
        <v>1.5</v>
      </c>
      <c r="CC964" s="587">
        <v>-47</v>
      </c>
    </row>
    <row r="965" spans="1:81" x14ac:dyDescent="0.25">
      <c r="A965" s="44">
        <f t="shared" si="91"/>
        <v>2016</v>
      </c>
      <c r="B965" s="44" t="str">
        <f t="shared" si="91"/>
        <v>NOVIEMBRE</v>
      </c>
      <c r="C965" s="44">
        <v>4</v>
      </c>
      <c r="D965" s="44" t="str">
        <f t="shared" si="90"/>
        <v>NOVIEMBRE 2016 / 3</v>
      </c>
      <c r="E965" s="589">
        <v>3</v>
      </c>
      <c r="F965" s="588">
        <v>42680</v>
      </c>
      <c r="G965" s="590">
        <v>68149</v>
      </c>
      <c r="H965" s="591" t="s">
        <v>131</v>
      </c>
      <c r="I965" s="566">
        <v>0.77959999999999996</v>
      </c>
      <c r="J965" s="564" t="s">
        <v>20</v>
      </c>
      <c r="K965" s="564">
        <v>0.5</v>
      </c>
      <c r="L965" s="564">
        <v>0</v>
      </c>
      <c r="M965" s="564">
        <v>0</v>
      </c>
      <c r="N965" s="564">
        <v>43.5</v>
      </c>
      <c r="O965" s="564">
        <v>-53.5</v>
      </c>
      <c r="P965" s="564">
        <v>104</v>
      </c>
      <c r="Q965" s="564">
        <v>30</v>
      </c>
      <c r="R965" s="565">
        <v>0</v>
      </c>
      <c r="S965" s="564">
        <v>12.1</v>
      </c>
      <c r="T965" s="564">
        <v>3</v>
      </c>
      <c r="U965" s="564">
        <v>1</v>
      </c>
      <c r="V965" s="564">
        <v>1</v>
      </c>
      <c r="W965" s="564">
        <v>100</v>
      </c>
      <c r="X965" s="564">
        <v>0</v>
      </c>
      <c r="Y965" s="564">
        <v>0</v>
      </c>
      <c r="Z965" s="564">
        <v>0.3</v>
      </c>
      <c r="AA965" s="564">
        <v>335</v>
      </c>
      <c r="AB965" s="564">
        <v>365</v>
      </c>
      <c r="AC965" s="564">
        <v>411</v>
      </c>
      <c r="AD965" s="564">
        <v>476</v>
      </c>
      <c r="AE965" s="564">
        <v>1</v>
      </c>
      <c r="AF965" s="564">
        <v>0</v>
      </c>
      <c r="AG965" s="695"/>
      <c r="AH965" s="587">
        <v>0.77500000000000002</v>
      </c>
      <c r="AI965" s="587">
        <v>0.84</v>
      </c>
      <c r="AJ965" s="587">
        <v>42.8</v>
      </c>
      <c r="AK965" s="587">
        <v>100</v>
      </c>
      <c r="AL965" s="587">
        <v>400</v>
      </c>
      <c r="AM965" s="587">
        <v>572</v>
      </c>
      <c r="AN965" s="587">
        <v>0.3</v>
      </c>
      <c r="AO965" s="587">
        <v>1.5</v>
      </c>
      <c r="AP965" s="587">
        <v>-47</v>
      </c>
      <c r="AR965" s="589">
        <v>3</v>
      </c>
      <c r="AS965" s="588">
        <v>42680</v>
      </c>
      <c r="AT965" s="590">
        <v>68135</v>
      </c>
      <c r="AU965" s="591" t="s">
        <v>131</v>
      </c>
      <c r="AV965" s="566">
        <v>0.78180000000000005</v>
      </c>
      <c r="AW965" s="564" t="s">
        <v>20</v>
      </c>
      <c r="AX965" s="564">
        <v>1.2</v>
      </c>
      <c r="AY965" s="564">
        <v>0.01</v>
      </c>
      <c r="AZ965" s="564">
        <v>0</v>
      </c>
      <c r="BA965" s="564">
        <v>43.6</v>
      </c>
      <c r="BB965" s="564">
        <v>-51</v>
      </c>
      <c r="BC965" s="564">
        <v>104</v>
      </c>
      <c r="BD965" s="564">
        <v>30</v>
      </c>
      <c r="BE965" s="565">
        <v>1.2E-2</v>
      </c>
      <c r="BF965" s="564">
        <v>11.4</v>
      </c>
      <c r="BG965" s="564">
        <v>3.2</v>
      </c>
      <c r="BH965" s="564">
        <v>1</v>
      </c>
      <c r="BI965" s="564">
        <v>1</v>
      </c>
      <c r="BJ965" s="564">
        <v>99</v>
      </c>
      <c r="BK965" s="564">
        <v>1</v>
      </c>
      <c r="BL965" s="564">
        <v>1</v>
      </c>
      <c r="BM965" s="564">
        <v>0.1</v>
      </c>
      <c r="BN965" s="564">
        <v>340</v>
      </c>
      <c r="BO965" s="564">
        <v>378</v>
      </c>
      <c r="BP965" s="564">
        <v>423</v>
      </c>
      <c r="BQ965" s="564">
        <v>460</v>
      </c>
      <c r="BR965" s="564">
        <v>0</v>
      </c>
      <c r="BS965" s="564">
        <v>1</v>
      </c>
      <c r="BT965" s="260"/>
      <c r="BU965" s="587">
        <v>0.77500000000000002</v>
      </c>
      <c r="BV965" s="587">
        <v>0.84</v>
      </c>
      <c r="BW965" s="587">
        <v>42.8</v>
      </c>
      <c r="BX965" s="587">
        <v>100</v>
      </c>
      <c r="BY965" s="587">
        <v>400</v>
      </c>
      <c r="BZ965" s="587">
        <v>572</v>
      </c>
      <c r="CA965" s="587">
        <v>0.3</v>
      </c>
      <c r="CB965" s="587">
        <v>1.5</v>
      </c>
      <c r="CC965" s="587">
        <v>-47</v>
      </c>
    </row>
    <row r="966" spans="1:81" x14ac:dyDescent="0.25">
      <c r="A966" s="44">
        <f t="shared" si="91"/>
        <v>2016</v>
      </c>
      <c r="B966" s="44" t="str">
        <f t="shared" si="91"/>
        <v>NOVIEMBRE</v>
      </c>
      <c r="C966" s="44">
        <v>5</v>
      </c>
      <c r="D966" s="44" t="str">
        <f t="shared" si="90"/>
        <v>NOVIEMBRE 2016 / 4</v>
      </c>
      <c r="E966" s="589">
        <v>4</v>
      </c>
      <c r="F966" s="588">
        <v>42682</v>
      </c>
      <c r="G966" s="590">
        <v>68190</v>
      </c>
      <c r="H966" s="564" t="s">
        <v>130</v>
      </c>
      <c r="I966" s="566">
        <v>0.7792</v>
      </c>
      <c r="J966" s="564" t="s">
        <v>20</v>
      </c>
      <c r="K966" s="564">
        <v>0.5</v>
      </c>
      <c r="L966" s="564">
        <v>0</v>
      </c>
      <c r="M966" s="564">
        <v>0</v>
      </c>
      <c r="N966" s="564">
        <v>43.5</v>
      </c>
      <c r="O966" s="564">
        <v>-53.5</v>
      </c>
      <c r="P966" s="564">
        <v>104</v>
      </c>
      <c r="Q966" s="564">
        <v>30</v>
      </c>
      <c r="R966" s="565">
        <v>0</v>
      </c>
      <c r="S966" s="564">
        <v>12.1</v>
      </c>
      <c r="T966" s="564">
        <v>3</v>
      </c>
      <c r="U966" s="564">
        <v>1</v>
      </c>
      <c r="V966" s="564">
        <v>1</v>
      </c>
      <c r="W966" s="564">
        <v>100</v>
      </c>
      <c r="X966" s="564">
        <v>0</v>
      </c>
      <c r="Y966" s="564">
        <v>0</v>
      </c>
      <c r="Z966" s="564">
        <v>0.3</v>
      </c>
      <c r="AA966" s="564">
        <v>333</v>
      </c>
      <c r="AB966" s="564">
        <v>365</v>
      </c>
      <c r="AC966" s="564">
        <v>410</v>
      </c>
      <c r="AD966" s="564">
        <v>474</v>
      </c>
      <c r="AE966" s="564">
        <v>1</v>
      </c>
      <c r="AF966" s="564">
        <v>0</v>
      </c>
      <c r="AG966" s="695"/>
      <c r="AH966" s="587">
        <v>0.77500000000000002</v>
      </c>
      <c r="AI966" s="587">
        <v>0.84</v>
      </c>
      <c r="AJ966" s="587">
        <v>42.8</v>
      </c>
      <c r="AK966" s="587">
        <v>100</v>
      </c>
      <c r="AL966" s="587">
        <v>400</v>
      </c>
      <c r="AM966" s="587">
        <v>572</v>
      </c>
      <c r="AN966" s="587">
        <v>0.3</v>
      </c>
      <c r="AO966" s="587">
        <v>1.5</v>
      </c>
      <c r="AP966" s="587">
        <v>-47</v>
      </c>
      <c r="AR966" s="589">
        <v>4</v>
      </c>
      <c r="AS966" s="588">
        <v>42681</v>
      </c>
      <c r="AT966" s="590">
        <v>68153</v>
      </c>
      <c r="AU966" s="564" t="s">
        <v>132</v>
      </c>
      <c r="AV966" s="566">
        <v>0.78139999999999998</v>
      </c>
      <c r="AW966" s="564" t="s">
        <v>20</v>
      </c>
      <c r="AX966" s="564">
        <v>1.2</v>
      </c>
      <c r="AY966" s="564">
        <v>0.01</v>
      </c>
      <c r="AZ966" s="564">
        <v>0</v>
      </c>
      <c r="BA966" s="564">
        <v>43.6</v>
      </c>
      <c r="BB966" s="564">
        <v>-51</v>
      </c>
      <c r="BC966" s="564">
        <v>106</v>
      </c>
      <c r="BD966" s="564">
        <v>30</v>
      </c>
      <c r="BE966" s="565">
        <v>1.2E-2</v>
      </c>
      <c r="BF966" s="564">
        <v>11.4</v>
      </c>
      <c r="BG966" s="564">
        <v>3.2</v>
      </c>
      <c r="BH966" s="564">
        <v>1</v>
      </c>
      <c r="BI966" s="564">
        <v>1</v>
      </c>
      <c r="BJ966" s="564">
        <v>99</v>
      </c>
      <c r="BK966" s="564">
        <v>1</v>
      </c>
      <c r="BL966" s="564">
        <v>1</v>
      </c>
      <c r="BM966" s="564">
        <v>0.1</v>
      </c>
      <c r="BN966" s="564">
        <v>339</v>
      </c>
      <c r="BO966" s="564">
        <v>376</v>
      </c>
      <c r="BP966" s="564">
        <v>419</v>
      </c>
      <c r="BQ966" s="564">
        <v>457</v>
      </c>
      <c r="BR966" s="564">
        <v>0</v>
      </c>
      <c r="BS966" s="564">
        <v>1</v>
      </c>
      <c r="BT966" s="260"/>
      <c r="BU966" s="587">
        <v>0.77500000000000002</v>
      </c>
      <c r="BV966" s="587">
        <v>0.84</v>
      </c>
      <c r="BW966" s="587">
        <v>42.8</v>
      </c>
      <c r="BX966" s="587">
        <v>100</v>
      </c>
      <c r="BY966" s="587">
        <v>400</v>
      </c>
      <c r="BZ966" s="587">
        <v>572</v>
      </c>
      <c r="CA966" s="587">
        <v>0.3</v>
      </c>
      <c r="CB966" s="587">
        <v>1.5</v>
      </c>
      <c r="CC966" s="587">
        <v>-47</v>
      </c>
    </row>
    <row r="967" spans="1:81" x14ac:dyDescent="0.25">
      <c r="A967" s="44">
        <f t="shared" si="91"/>
        <v>2016</v>
      </c>
      <c r="B967" s="44" t="str">
        <f t="shared" si="91"/>
        <v>NOVIEMBRE</v>
      </c>
      <c r="C967" s="44">
        <v>6</v>
      </c>
      <c r="D967" s="44" t="str">
        <f t="shared" si="90"/>
        <v>NOVIEMBRE 2016 / 5</v>
      </c>
      <c r="E967" s="589">
        <v>5</v>
      </c>
      <c r="F967" s="588">
        <v>42685</v>
      </c>
      <c r="G967" s="590">
        <v>68259</v>
      </c>
      <c r="H967" s="591" t="s">
        <v>132</v>
      </c>
      <c r="I967" s="566">
        <v>0.7792</v>
      </c>
      <c r="J967" s="564" t="s">
        <v>20</v>
      </c>
      <c r="K967" s="564">
        <v>0.5</v>
      </c>
      <c r="L967" s="564">
        <v>0</v>
      </c>
      <c r="M967" s="564">
        <v>0</v>
      </c>
      <c r="N967" s="564">
        <v>43.5</v>
      </c>
      <c r="O967" s="564">
        <v>-54.5</v>
      </c>
      <c r="P967" s="564">
        <v>105</v>
      </c>
      <c r="Q967" s="564">
        <v>30</v>
      </c>
      <c r="R967" s="565">
        <v>0</v>
      </c>
      <c r="S967" s="564">
        <v>12.1</v>
      </c>
      <c r="T967" s="564">
        <v>3.1</v>
      </c>
      <c r="U967" s="564">
        <v>1</v>
      </c>
      <c r="V967" s="564">
        <v>1</v>
      </c>
      <c r="W967" s="564">
        <v>100</v>
      </c>
      <c r="X967" s="564">
        <v>0</v>
      </c>
      <c r="Y967" s="564">
        <v>0</v>
      </c>
      <c r="Z967" s="564">
        <v>0.3</v>
      </c>
      <c r="AA967" s="564">
        <v>334</v>
      </c>
      <c r="AB967" s="564">
        <v>365</v>
      </c>
      <c r="AC967" s="564">
        <v>412</v>
      </c>
      <c r="AD967" s="564">
        <v>478</v>
      </c>
      <c r="AE967" s="564">
        <v>1</v>
      </c>
      <c r="AF967" s="564">
        <v>0</v>
      </c>
      <c r="AG967" s="695"/>
      <c r="AH967" s="587">
        <v>0.77500000000000002</v>
      </c>
      <c r="AI967" s="587">
        <v>0.84</v>
      </c>
      <c r="AJ967" s="587">
        <v>42.8</v>
      </c>
      <c r="AK967" s="587">
        <v>100</v>
      </c>
      <c r="AL967" s="587">
        <v>400</v>
      </c>
      <c r="AM967" s="587">
        <v>572</v>
      </c>
      <c r="AN967" s="587">
        <v>0.3</v>
      </c>
      <c r="AO967" s="587">
        <v>1.5</v>
      </c>
      <c r="AP967" s="587">
        <v>-47</v>
      </c>
      <c r="AR967" s="589">
        <v>5</v>
      </c>
      <c r="AS967" s="588">
        <v>1</v>
      </c>
      <c r="AT967" s="590">
        <v>68180</v>
      </c>
      <c r="AU967" s="591" t="s">
        <v>131</v>
      </c>
      <c r="AV967" s="566">
        <v>0.78129999999999999</v>
      </c>
      <c r="AW967" s="564" t="s">
        <v>20</v>
      </c>
      <c r="AX967" s="564">
        <v>1.2</v>
      </c>
      <c r="AY967" s="564">
        <v>0.01</v>
      </c>
      <c r="AZ967" s="564">
        <v>0</v>
      </c>
      <c r="BA967" s="564">
        <v>43.6</v>
      </c>
      <c r="BB967" s="564">
        <v>-51</v>
      </c>
      <c r="BC967" s="564">
        <v>106</v>
      </c>
      <c r="BD967" s="564">
        <v>30</v>
      </c>
      <c r="BE967" s="565">
        <v>1.2E-2</v>
      </c>
      <c r="BF967" s="564">
        <v>11.4</v>
      </c>
      <c r="BG967" s="564">
        <v>3.2</v>
      </c>
      <c r="BH967" s="564">
        <v>1</v>
      </c>
      <c r="BI967" s="564">
        <v>1</v>
      </c>
      <c r="BJ967" s="564">
        <v>99</v>
      </c>
      <c r="BK967" s="564">
        <v>1</v>
      </c>
      <c r="BL967" s="564">
        <v>1</v>
      </c>
      <c r="BM967" s="564">
        <v>0.4</v>
      </c>
      <c r="BN967" s="564">
        <v>340</v>
      </c>
      <c r="BO967" s="564">
        <v>378</v>
      </c>
      <c r="BP967" s="564">
        <v>424</v>
      </c>
      <c r="BQ967" s="564">
        <v>459</v>
      </c>
      <c r="BR967" s="564">
        <v>0</v>
      </c>
      <c r="BS967" s="564">
        <v>1</v>
      </c>
      <c r="BT967" s="260"/>
      <c r="BU967" s="587">
        <v>0.77500000000000002</v>
      </c>
      <c r="BV967" s="587">
        <v>0.84</v>
      </c>
      <c r="BW967" s="587">
        <v>42.8</v>
      </c>
      <c r="BX967" s="587">
        <v>100</v>
      </c>
      <c r="BY967" s="587">
        <v>400</v>
      </c>
      <c r="BZ967" s="587">
        <v>572</v>
      </c>
      <c r="CA967" s="587">
        <v>0.3</v>
      </c>
      <c r="CB967" s="587">
        <v>1.5</v>
      </c>
      <c r="CC967" s="587">
        <v>-47</v>
      </c>
    </row>
    <row r="968" spans="1:81" x14ac:dyDescent="0.25">
      <c r="A968" s="44">
        <f t="shared" si="91"/>
        <v>2016</v>
      </c>
      <c r="B968" s="44" t="str">
        <f t="shared" si="91"/>
        <v>NOVIEMBRE</v>
      </c>
      <c r="C968" s="44">
        <v>7</v>
      </c>
      <c r="D968" s="44" t="str">
        <f t="shared" si="90"/>
        <v>NOVIEMBRE 2016 / 6</v>
      </c>
      <c r="E968" s="589">
        <v>6</v>
      </c>
      <c r="F968" s="588">
        <v>42686</v>
      </c>
      <c r="G968" s="590">
        <v>68308</v>
      </c>
      <c r="H968" s="564" t="s">
        <v>130</v>
      </c>
      <c r="I968" s="566">
        <v>0.7792</v>
      </c>
      <c r="J968" s="564" t="s">
        <v>20</v>
      </c>
      <c r="K968" s="564">
        <v>0.5</v>
      </c>
      <c r="L968" s="564">
        <v>0</v>
      </c>
      <c r="M968" s="564">
        <v>0</v>
      </c>
      <c r="N968" s="564">
        <v>43.5</v>
      </c>
      <c r="O968" s="564">
        <v>-54.5</v>
      </c>
      <c r="P968" s="564">
        <v>104</v>
      </c>
      <c r="Q968" s="564">
        <v>30</v>
      </c>
      <c r="R968" s="565">
        <v>0</v>
      </c>
      <c r="S968" s="564">
        <v>12.1</v>
      </c>
      <c r="T968" s="564">
        <v>3</v>
      </c>
      <c r="U968" s="564">
        <v>1</v>
      </c>
      <c r="V968" s="564">
        <v>1</v>
      </c>
      <c r="W968" s="564">
        <v>100</v>
      </c>
      <c r="X968" s="564">
        <v>0</v>
      </c>
      <c r="Y968" s="564">
        <v>0</v>
      </c>
      <c r="Z968" s="564">
        <v>0.3</v>
      </c>
      <c r="AA968" s="564">
        <v>333</v>
      </c>
      <c r="AB968" s="564">
        <v>365</v>
      </c>
      <c r="AC968" s="564">
        <v>412</v>
      </c>
      <c r="AD968" s="564">
        <v>470</v>
      </c>
      <c r="AE968" s="564">
        <v>1</v>
      </c>
      <c r="AF968" s="564">
        <v>0.5</v>
      </c>
      <c r="AG968" s="695"/>
      <c r="AH968" s="587">
        <v>0.77500000000000002</v>
      </c>
      <c r="AI968" s="587">
        <v>0.84</v>
      </c>
      <c r="AJ968" s="587">
        <v>42.8</v>
      </c>
      <c r="AK968" s="587">
        <v>100</v>
      </c>
      <c r="AL968" s="587">
        <v>400</v>
      </c>
      <c r="AM968" s="587">
        <v>572</v>
      </c>
      <c r="AN968" s="587">
        <v>0.3</v>
      </c>
      <c r="AO968" s="587">
        <v>1.5</v>
      </c>
      <c r="AP968" s="587">
        <v>-47</v>
      </c>
      <c r="AR968" s="589">
        <v>6</v>
      </c>
      <c r="AS968" s="588">
        <v>42683</v>
      </c>
      <c r="AT968" s="590">
        <v>68204</v>
      </c>
      <c r="AU968" s="564" t="s">
        <v>132</v>
      </c>
      <c r="AV968" s="566">
        <v>0.78139999999999998</v>
      </c>
      <c r="AW968" s="564" t="s">
        <v>20</v>
      </c>
      <c r="AX968" s="564">
        <v>1.2</v>
      </c>
      <c r="AY968" s="564">
        <v>0.01</v>
      </c>
      <c r="AZ968" s="564">
        <v>0</v>
      </c>
      <c r="BA968" s="564">
        <v>43.6</v>
      </c>
      <c r="BB968" s="564">
        <v>-51.5</v>
      </c>
      <c r="BC968" s="564">
        <v>107</v>
      </c>
      <c r="BD968" s="564">
        <v>30</v>
      </c>
      <c r="BE968" s="565">
        <v>1.2E-2</v>
      </c>
      <c r="BF968" s="564">
        <v>11.4</v>
      </c>
      <c r="BG968" s="564">
        <v>3.2</v>
      </c>
      <c r="BH968" s="564">
        <v>1</v>
      </c>
      <c r="BI968" s="564">
        <v>1</v>
      </c>
      <c r="BJ968" s="564">
        <v>99</v>
      </c>
      <c r="BK968" s="564">
        <v>1</v>
      </c>
      <c r="BL968" s="564">
        <v>1</v>
      </c>
      <c r="BM968" s="564">
        <v>0.3</v>
      </c>
      <c r="BN968" s="564">
        <v>339</v>
      </c>
      <c r="BO968" s="564">
        <v>376</v>
      </c>
      <c r="BP968" s="564">
        <v>419</v>
      </c>
      <c r="BQ968" s="564">
        <v>457</v>
      </c>
      <c r="BR968" s="564">
        <v>0</v>
      </c>
      <c r="BS968" s="564">
        <v>1</v>
      </c>
      <c r="BT968" s="260"/>
      <c r="BU968" s="587">
        <v>0.77500000000000002</v>
      </c>
      <c r="BV968" s="587">
        <v>0.84</v>
      </c>
      <c r="BW968" s="587">
        <v>42.8</v>
      </c>
      <c r="BX968" s="587">
        <v>100</v>
      </c>
      <c r="BY968" s="587">
        <v>400</v>
      </c>
      <c r="BZ968" s="587">
        <v>572</v>
      </c>
      <c r="CA968" s="587">
        <v>0.3</v>
      </c>
      <c r="CB968" s="587">
        <v>1.5</v>
      </c>
      <c r="CC968" s="587">
        <v>-47</v>
      </c>
    </row>
    <row r="969" spans="1:81" x14ac:dyDescent="0.25">
      <c r="A969" s="44">
        <f t="shared" si="91"/>
        <v>2016</v>
      </c>
      <c r="B969" s="44" t="str">
        <f t="shared" si="91"/>
        <v>NOVIEMBRE</v>
      </c>
      <c r="C969" s="44">
        <v>8</v>
      </c>
      <c r="D969" s="44" t="str">
        <f t="shared" si="90"/>
        <v>NOVIEMBRE 2016 / 7</v>
      </c>
      <c r="E969" s="589">
        <v>7</v>
      </c>
      <c r="F969" s="588">
        <v>42689</v>
      </c>
      <c r="G969" s="590">
        <v>68347</v>
      </c>
      <c r="H969" s="564" t="s">
        <v>131</v>
      </c>
      <c r="I969" s="566">
        <v>0.77959999999999996</v>
      </c>
      <c r="J969" s="564" t="s">
        <v>20</v>
      </c>
      <c r="K969" s="564">
        <v>0.5</v>
      </c>
      <c r="L969" s="564">
        <v>0</v>
      </c>
      <c r="M969" s="564">
        <v>0</v>
      </c>
      <c r="N969" s="564">
        <v>43.5</v>
      </c>
      <c r="O969" s="564">
        <v>-54</v>
      </c>
      <c r="P969" s="564">
        <v>105</v>
      </c>
      <c r="Q969" s="564">
        <v>30</v>
      </c>
      <c r="R969" s="565">
        <v>0</v>
      </c>
      <c r="S969" s="564">
        <v>12.1</v>
      </c>
      <c r="T969" s="564">
        <v>3.1</v>
      </c>
      <c r="U969" s="564">
        <v>1</v>
      </c>
      <c r="V969" s="564">
        <v>1</v>
      </c>
      <c r="W969" s="564">
        <v>100</v>
      </c>
      <c r="X969" s="564">
        <v>0</v>
      </c>
      <c r="Y969" s="564">
        <v>0</v>
      </c>
      <c r="Z969" s="564">
        <v>0.3</v>
      </c>
      <c r="AA969" s="564">
        <v>334</v>
      </c>
      <c r="AB969" s="564">
        <v>368</v>
      </c>
      <c r="AC969" s="564">
        <v>413</v>
      </c>
      <c r="AD969" s="564">
        <v>473</v>
      </c>
      <c r="AE969" s="564">
        <v>1</v>
      </c>
      <c r="AF969" s="564">
        <v>0.5</v>
      </c>
      <c r="AG969" s="695"/>
      <c r="AH969" s="587">
        <v>0.77500000000000002</v>
      </c>
      <c r="AI969" s="587">
        <v>0.84</v>
      </c>
      <c r="AJ969" s="587">
        <v>42.8</v>
      </c>
      <c r="AK969" s="587">
        <v>100</v>
      </c>
      <c r="AL969" s="587">
        <v>400</v>
      </c>
      <c r="AM969" s="587">
        <v>572</v>
      </c>
      <c r="AN969" s="587">
        <v>0.3</v>
      </c>
      <c r="AO969" s="587">
        <v>1.5</v>
      </c>
      <c r="AP969" s="587">
        <v>-47</v>
      </c>
      <c r="AR969" s="589">
        <v>7</v>
      </c>
      <c r="AS969" s="588">
        <v>42685</v>
      </c>
      <c r="AT969" s="590">
        <v>68256</v>
      </c>
      <c r="AU969" s="591" t="s">
        <v>132</v>
      </c>
      <c r="AV969" s="566">
        <v>0.78090000000000004</v>
      </c>
      <c r="AW969" s="564" t="s">
        <v>20</v>
      </c>
      <c r="AX969" s="564">
        <v>1.2</v>
      </c>
      <c r="AY969" s="564">
        <v>0.01</v>
      </c>
      <c r="AZ969" s="564">
        <v>0</v>
      </c>
      <c r="BA969" s="564">
        <v>43.6</v>
      </c>
      <c r="BB969" s="564">
        <v>-51</v>
      </c>
      <c r="BC969" s="564">
        <v>108</v>
      </c>
      <c r="BD969" s="564">
        <v>30</v>
      </c>
      <c r="BE969" s="565">
        <v>1.2E-2</v>
      </c>
      <c r="BF969" s="564">
        <v>11.4</v>
      </c>
      <c r="BG969" s="564">
        <v>3.2</v>
      </c>
      <c r="BH969" s="564">
        <v>1</v>
      </c>
      <c r="BI969" s="564">
        <v>1</v>
      </c>
      <c r="BJ969" s="564">
        <v>99</v>
      </c>
      <c r="BK969" s="564">
        <v>1</v>
      </c>
      <c r="BL969" s="564">
        <v>1</v>
      </c>
      <c r="BM969" s="564">
        <v>0.1</v>
      </c>
      <c r="BN969" s="564">
        <v>342</v>
      </c>
      <c r="BO969" s="564">
        <v>378</v>
      </c>
      <c r="BP969" s="564">
        <v>423</v>
      </c>
      <c r="BQ969" s="564">
        <v>459</v>
      </c>
      <c r="BR969" s="564">
        <v>0</v>
      </c>
      <c r="BS969" s="564">
        <v>1</v>
      </c>
      <c r="BT969" s="260"/>
      <c r="BU969" s="587">
        <v>0.77500000000000002</v>
      </c>
      <c r="BV969" s="587">
        <v>0.84</v>
      </c>
      <c r="BW969" s="587">
        <v>42.8</v>
      </c>
      <c r="BX969" s="587">
        <v>100</v>
      </c>
      <c r="BY969" s="587">
        <v>400</v>
      </c>
      <c r="BZ969" s="587">
        <v>572</v>
      </c>
      <c r="CA969" s="587">
        <v>0.3</v>
      </c>
      <c r="CB969" s="587">
        <v>1.5</v>
      </c>
      <c r="CC969" s="587">
        <v>-47</v>
      </c>
    </row>
    <row r="970" spans="1:81" x14ac:dyDescent="0.25">
      <c r="A970" s="44">
        <f t="shared" si="91"/>
        <v>2016</v>
      </c>
      <c r="B970" s="44" t="str">
        <f t="shared" si="91"/>
        <v>NOVIEMBRE</v>
      </c>
      <c r="C970" s="44">
        <v>9</v>
      </c>
      <c r="D970" s="44" t="str">
        <f t="shared" si="90"/>
        <v>NOVIEMBRE 2016 / 8</v>
      </c>
      <c r="E970" s="589">
        <v>8</v>
      </c>
      <c r="F970" s="588">
        <v>42694</v>
      </c>
      <c r="G970" s="590">
        <v>68456</v>
      </c>
      <c r="H970" s="591" t="s">
        <v>132</v>
      </c>
      <c r="I970" s="566">
        <v>0.77959999999999996</v>
      </c>
      <c r="J970" s="564" t="s">
        <v>20</v>
      </c>
      <c r="K970" s="564">
        <v>0.5</v>
      </c>
      <c r="L970" s="564">
        <v>0</v>
      </c>
      <c r="M970" s="564">
        <v>0</v>
      </c>
      <c r="N970" s="564">
        <v>43.5</v>
      </c>
      <c r="O970" s="564">
        <v>-53</v>
      </c>
      <c r="P970" s="564">
        <v>104</v>
      </c>
      <c r="Q970" s="564">
        <v>30</v>
      </c>
      <c r="R970" s="565">
        <v>0</v>
      </c>
      <c r="S970" s="564">
        <v>12.1</v>
      </c>
      <c r="T970" s="564">
        <v>3.1</v>
      </c>
      <c r="U970" s="564">
        <v>1</v>
      </c>
      <c r="V970" s="564">
        <v>1</v>
      </c>
      <c r="W970" s="564">
        <v>100</v>
      </c>
      <c r="X970" s="564">
        <v>0</v>
      </c>
      <c r="Y970" s="564">
        <v>0</v>
      </c>
      <c r="Z970" s="564">
        <v>0.3</v>
      </c>
      <c r="AA970" s="564">
        <v>335</v>
      </c>
      <c r="AB970" s="564">
        <v>367</v>
      </c>
      <c r="AC970" s="564">
        <v>415</v>
      </c>
      <c r="AD970" s="564">
        <v>468</v>
      </c>
      <c r="AE970" s="564">
        <v>1</v>
      </c>
      <c r="AF970" s="564">
        <v>0</v>
      </c>
      <c r="AG970" s="695"/>
      <c r="AH970" s="587">
        <v>0.77500000000000002</v>
      </c>
      <c r="AI970" s="587">
        <v>0.84</v>
      </c>
      <c r="AJ970" s="587">
        <v>42.8</v>
      </c>
      <c r="AK970" s="587">
        <v>100</v>
      </c>
      <c r="AL970" s="587">
        <v>400</v>
      </c>
      <c r="AM970" s="587">
        <v>572</v>
      </c>
      <c r="AN970" s="587">
        <v>0.3</v>
      </c>
      <c r="AO970" s="587">
        <v>1.5</v>
      </c>
      <c r="AP970" s="587">
        <v>-47</v>
      </c>
      <c r="AR970" s="589">
        <v>8</v>
      </c>
      <c r="AS970" s="588">
        <v>42688</v>
      </c>
      <c r="AT970" s="590">
        <v>68316</v>
      </c>
      <c r="AU970" s="564" t="s">
        <v>131</v>
      </c>
      <c r="AV970" s="566">
        <v>0.78159999999999996</v>
      </c>
      <c r="AW970" s="564" t="s">
        <v>20</v>
      </c>
      <c r="AX970" s="564">
        <v>1.2</v>
      </c>
      <c r="AY970" s="564">
        <v>0.01</v>
      </c>
      <c r="AZ970" s="564">
        <v>0</v>
      </c>
      <c r="BA970" s="564">
        <v>43.6</v>
      </c>
      <c r="BB970" s="564">
        <v>-50</v>
      </c>
      <c r="BC970" s="564">
        <v>107</v>
      </c>
      <c r="BD970" s="564">
        <v>30</v>
      </c>
      <c r="BE970" s="565">
        <v>1.2E-2</v>
      </c>
      <c r="BF970" s="564">
        <v>11.4</v>
      </c>
      <c r="BG970" s="564">
        <v>3.6</v>
      </c>
      <c r="BH970" s="564">
        <v>2</v>
      </c>
      <c r="BI970" s="564">
        <v>1</v>
      </c>
      <c r="BJ970" s="564">
        <v>99</v>
      </c>
      <c r="BK970" s="564">
        <v>1</v>
      </c>
      <c r="BL970" s="564">
        <v>1</v>
      </c>
      <c r="BM970" s="564">
        <v>0.7</v>
      </c>
      <c r="BN970" s="564">
        <v>341</v>
      </c>
      <c r="BO970" s="564">
        <v>380</v>
      </c>
      <c r="BP970" s="564">
        <v>426</v>
      </c>
      <c r="BQ970" s="564">
        <v>461</v>
      </c>
      <c r="BR970" s="564">
        <v>0</v>
      </c>
      <c r="BS970" s="564">
        <v>1</v>
      </c>
      <c r="BT970" s="260"/>
      <c r="BU970" s="587">
        <v>0.77500000000000002</v>
      </c>
      <c r="BV970" s="587">
        <v>0.84</v>
      </c>
      <c r="BW970" s="587">
        <v>42.8</v>
      </c>
      <c r="BX970" s="587">
        <v>100</v>
      </c>
      <c r="BY970" s="587">
        <v>400</v>
      </c>
      <c r="BZ970" s="587">
        <v>572</v>
      </c>
      <c r="CA970" s="587">
        <v>0.3</v>
      </c>
      <c r="CB970" s="587">
        <v>1.5</v>
      </c>
      <c r="CC970" s="587">
        <v>-47</v>
      </c>
    </row>
    <row r="971" spans="1:81" x14ac:dyDescent="0.25">
      <c r="A971" s="44">
        <f t="shared" si="91"/>
        <v>2016</v>
      </c>
      <c r="B971" s="44" t="str">
        <f t="shared" si="91"/>
        <v>NOVIEMBRE</v>
      </c>
      <c r="C971" s="44">
        <v>10</v>
      </c>
      <c r="D971" s="44" t="str">
        <f t="shared" si="90"/>
        <v>NOVIEMBRE 2016 / 9</v>
      </c>
      <c r="E971" s="589">
        <v>9</v>
      </c>
      <c r="F971" s="588">
        <v>42696</v>
      </c>
      <c r="G971" s="590">
        <v>68498</v>
      </c>
      <c r="H971" s="564" t="s">
        <v>130</v>
      </c>
      <c r="I971" s="566">
        <v>0.77959999999999996</v>
      </c>
      <c r="J971" s="564" t="s">
        <v>20</v>
      </c>
      <c r="K971" s="564">
        <v>0.5</v>
      </c>
      <c r="L971" s="564">
        <v>0</v>
      </c>
      <c r="M971" s="564">
        <v>0</v>
      </c>
      <c r="N971" s="564">
        <v>43.5</v>
      </c>
      <c r="O971" s="564">
        <v>-54</v>
      </c>
      <c r="P971" s="564">
        <v>104</v>
      </c>
      <c r="Q971" s="564">
        <v>30</v>
      </c>
      <c r="R971" s="565">
        <v>0</v>
      </c>
      <c r="S971" s="564">
        <v>12.1</v>
      </c>
      <c r="T971" s="564">
        <v>3.1</v>
      </c>
      <c r="U971" s="564">
        <v>1</v>
      </c>
      <c r="V971" s="564">
        <v>1</v>
      </c>
      <c r="W971" s="564">
        <v>100</v>
      </c>
      <c r="X971" s="564">
        <v>0</v>
      </c>
      <c r="Y971" s="564">
        <v>0</v>
      </c>
      <c r="Z971" s="564">
        <v>0.3</v>
      </c>
      <c r="AA971" s="564">
        <v>335</v>
      </c>
      <c r="AB971" s="564">
        <v>369</v>
      </c>
      <c r="AC971" s="564">
        <v>416</v>
      </c>
      <c r="AD971" s="564">
        <v>472</v>
      </c>
      <c r="AE971" s="564">
        <v>1</v>
      </c>
      <c r="AF971" s="564">
        <v>0.5</v>
      </c>
      <c r="AG971" s="695"/>
      <c r="AH971" s="587">
        <v>0.77500000000000002</v>
      </c>
      <c r="AI971" s="587">
        <v>0.84</v>
      </c>
      <c r="AJ971" s="587">
        <v>42.8</v>
      </c>
      <c r="AK971" s="587">
        <v>100</v>
      </c>
      <c r="AL971" s="587">
        <v>400</v>
      </c>
      <c r="AM971" s="587">
        <v>572</v>
      </c>
      <c r="AN971" s="587">
        <v>0.3</v>
      </c>
      <c r="AO971" s="587">
        <v>1.5</v>
      </c>
      <c r="AP971" s="587">
        <v>-47</v>
      </c>
      <c r="AR971" s="589">
        <v>9</v>
      </c>
      <c r="AS971" s="588">
        <v>42689</v>
      </c>
      <c r="AT971" s="590">
        <v>68335</v>
      </c>
      <c r="AU971" s="591" t="s">
        <v>132</v>
      </c>
      <c r="AV971" s="566">
        <v>0.78180000000000005</v>
      </c>
      <c r="AW971" s="564" t="s">
        <v>20</v>
      </c>
      <c r="AX971" s="564">
        <v>1.2</v>
      </c>
      <c r="AY971" s="564">
        <v>0.01</v>
      </c>
      <c r="AZ971" s="571">
        <v>0</v>
      </c>
      <c r="BA971" s="564">
        <v>43.6</v>
      </c>
      <c r="BB971" s="564">
        <v>-50.5</v>
      </c>
      <c r="BC971" s="564">
        <v>106</v>
      </c>
      <c r="BD971" s="564">
        <v>30</v>
      </c>
      <c r="BE971" s="565">
        <v>1.2E-2</v>
      </c>
      <c r="BF971" s="564">
        <v>11.4</v>
      </c>
      <c r="BG971" s="564">
        <v>3.3</v>
      </c>
      <c r="BH971" s="564">
        <v>1</v>
      </c>
      <c r="BI971" s="564">
        <v>1</v>
      </c>
      <c r="BJ971" s="564">
        <v>99</v>
      </c>
      <c r="BK971" s="564">
        <v>1</v>
      </c>
      <c r="BL971" s="564">
        <v>1</v>
      </c>
      <c r="BM971" s="564">
        <v>0.3</v>
      </c>
      <c r="BN971" s="564">
        <v>342</v>
      </c>
      <c r="BO971" s="564">
        <v>381</v>
      </c>
      <c r="BP971" s="564">
        <v>428</v>
      </c>
      <c r="BQ971" s="564">
        <v>464</v>
      </c>
      <c r="BR971" s="564">
        <v>0</v>
      </c>
      <c r="BS971" s="564">
        <v>1</v>
      </c>
      <c r="BT971" s="260"/>
      <c r="BU971" s="587">
        <v>0.77500000000000002</v>
      </c>
      <c r="BV971" s="587">
        <v>0.84</v>
      </c>
      <c r="BW971" s="587">
        <v>42.8</v>
      </c>
      <c r="BX971" s="587">
        <v>100</v>
      </c>
      <c r="BY971" s="587">
        <v>400</v>
      </c>
      <c r="BZ971" s="587">
        <v>572</v>
      </c>
      <c r="CA971" s="587">
        <v>0.3</v>
      </c>
      <c r="CB971" s="587">
        <v>1.5</v>
      </c>
      <c r="CC971" s="587">
        <v>-47</v>
      </c>
    </row>
    <row r="972" spans="1:81" x14ac:dyDescent="0.25">
      <c r="A972" s="44">
        <f t="shared" si="91"/>
        <v>2016</v>
      </c>
      <c r="B972" s="44" t="str">
        <f t="shared" si="91"/>
        <v>NOVIEMBRE</v>
      </c>
      <c r="C972" s="44">
        <v>11</v>
      </c>
      <c r="D972" s="44" t="str">
        <f t="shared" si="90"/>
        <v>NOVIEMBRE 2016 / 10</v>
      </c>
      <c r="E972" s="589">
        <v>10</v>
      </c>
      <c r="F972" s="588">
        <v>42698</v>
      </c>
      <c r="G972" s="590">
        <v>46709</v>
      </c>
      <c r="H972" s="591" t="s">
        <v>131</v>
      </c>
      <c r="I972" s="566">
        <v>0.78</v>
      </c>
      <c r="J972" s="564" t="s">
        <v>20</v>
      </c>
      <c r="K972" s="564">
        <v>0.5</v>
      </c>
      <c r="L972" s="564">
        <v>0</v>
      </c>
      <c r="M972" s="564">
        <v>0</v>
      </c>
      <c r="N972" s="564">
        <v>43.5</v>
      </c>
      <c r="O972" s="564">
        <v>-54</v>
      </c>
      <c r="P972" s="564">
        <v>104</v>
      </c>
      <c r="Q972" s="564">
        <v>30</v>
      </c>
      <c r="R972" s="565">
        <v>0</v>
      </c>
      <c r="S972" s="564">
        <v>12.1</v>
      </c>
      <c r="T972" s="564">
        <v>3.1</v>
      </c>
      <c r="U972" s="564">
        <v>1</v>
      </c>
      <c r="V972" s="564">
        <v>1</v>
      </c>
      <c r="W972" s="564">
        <v>100</v>
      </c>
      <c r="X972" s="564">
        <v>0</v>
      </c>
      <c r="Y972" s="564">
        <v>0</v>
      </c>
      <c r="Z972" s="564">
        <v>0.3</v>
      </c>
      <c r="AA972" s="564">
        <v>336</v>
      </c>
      <c r="AB972" s="564">
        <v>366</v>
      </c>
      <c r="AC972" s="564">
        <v>413</v>
      </c>
      <c r="AD972" s="564">
        <v>477</v>
      </c>
      <c r="AE972" s="564">
        <v>1</v>
      </c>
      <c r="AF972" s="564">
        <v>0.5</v>
      </c>
      <c r="AG972" s="695"/>
      <c r="AH972" s="587">
        <v>0.77500000000000002</v>
      </c>
      <c r="AI972" s="587">
        <v>0.84</v>
      </c>
      <c r="AJ972" s="587">
        <v>42.8</v>
      </c>
      <c r="AK972" s="587">
        <v>100</v>
      </c>
      <c r="AL972" s="587">
        <v>400</v>
      </c>
      <c r="AM972" s="587">
        <v>572</v>
      </c>
      <c r="AN972" s="587">
        <v>0.3</v>
      </c>
      <c r="AO972" s="587">
        <v>1.5</v>
      </c>
      <c r="AP972" s="587">
        <v>-47</v>
      </c>
      <c r="AR972" s="589">
        <v>10</v>
      </c>
      <c r="AS972" s="588">
        <v>42690</v>
      </c>
      <c r="AT972" s="590">
        <v>68361</v>
      </c>
      <c r="AU972" s="564" t="s">
        <v>131</v>
      </c>
      <c r="AV972" s="566">
        <v>0.78180000000000005</v>
      </c>
      <c r="AW972" s="564" t="s">
        <v>20</v>
      </c>
      <c r="AX972" s="564">
        <v>1.2</v>
      </c>
      <c r="AY972" s="564">
        <v>0.01</v>
      </c>
      <c r="AZ972" s="564">
        <v>0</v>
      </c>
      <c r="BA972" s="564">
        <v>43.6</v>
      </c>
      <c r="BB972" s="564">
        <v>-50</v>
      </c>
      <c r="BC972" s="564">
        <v>106</v>
      </c>
      <c r="BD972" s="564">
        <v>30</v>
      </c>
      <c r="BE972" s="565">
        <v>1.2E-2</v>
      </c>
      <c r="BF972" s="564">
        <v>11.4</v>
      </c>
      <c r="BG972" s="564">
        <v>3.3</v>
      </c>
      <c r="BH972" s="564">
        <v>1</v>
      </c>
      <c r="BI972" s="564">
        <v>1</v>
      </c>
      <c r="BJ972" s="564">
        <v>99</v>
      </c>
      <c r="BK972" s="564">
        <v>1</v>
      </c>
      <c r="BL972" s="564">
        <v>1</v>
      </c>
      <c r="BM972" s="564">
        <v>0.2</v>
      </c>
      <c r="BN972" s="564">
        <v>343</v>
      </c>
      <c r="BO972" s="564">
        <v>379</v>
      </c>
      <c r="BP972" s="564">
        <v>428</v>
      </c>
      <c r="BQ972" s="564">
        <v>460</v>
      </c>
      <c r="BR972" s="564">
        <v>0</v>
      </c>
      <c r="BS972" s="564">
        <v>1</v>
      </c>
      <c r="BT972" s="260"/>
      <c r="BU972" s="587">
        <v>0.77500000000000002</v>
      </c>
      <c r="BV972" s="587">
        <v>0.84</v>
      </c>
      <c r="BW972" s="587">
        <v>42.8</v>
      </c>
      <c r="BX972" s="587">
        <v>100</v>
      </c>
      <c r="BY972" s="587">
        <v>400</v>
      </c>
      <c r="BZ972" s="587">
        <v>572</v>
      </c>
      <c r="CA972" s="587">
        <v>0.3</v>
      </c>
      <c r="CB972" s="587">
        <v>1.5</v>
      </c>
      <c r="CC972" s="587">
        <v>-47</v>
      </c>
    </row>
    <row r="973" spans="1:81" x14ac:dyDescent="0.25">
      <c r="A973" s="44">
        <f t="shared" si="91"/>
        <v>2016</v>
      </c>
      <c r="B973" s="44" t="str">
        <f t="shared" si="91"/>
        <v>NOVIEMBRE</v>
      </c>
      <c r="C973" s="44">
        <v>12</v>
      </c>
      <c r="D973" s="44" t="str">
        <f t="shared" si="90"/>
        <v>NOVIEMBRE 2016 / 11</v>
      </c>
      <c r="E973" s="589">
        <v>11</v>
      </c>
      <c r="F973" s="588">
        <v>42699</v>
      </c>
      <c r="G973" s="590">
        <v>68733</v>
      </c>
      <c r="H973" s="564" t="s">
        <v>130</v>
      </c>
      <c r="I973" s="566">
        <v>0.78</v>
      </c>
      <c r="J973" s="564" t="s">
        <v>20</v>
      </c>
      <c r="K973" s="564">
        <v>0.5</v>
      </c>
      <c r="L973" s="564">
        <v>0</v>
      </c>
      <c r="M973" s="564">
        <v>0</v>
      </c>
      <c r="N973" s="564">
        <v>43.5</v>
      </c>
      <c r="O973" s="564">
        <v>-53.5</v>
      </c>
      <c r="P973" s="564">
        <v>104</v>
      </c>
      <c r="Q973" s="564">
        <v>30</v>
      </c>
      <c r="R973" s="565">
        <v>0</v>
      </c>
      <c r="S973" s="564">
        <v>12.1</v>
      </c>
      <c r="T973" s="564">
        <v>3.1</v>
      </c>
      <c r="U973" s="564">
        <v>1</v>
      </c>
      <c r="V973" s="564">
        <v>1</v>
      </c>
      <c r="W973" s="564">
        <v>100</v>
      </c>
      <c r="X973" s="564">
        <v>0</v>
      </c>
      <c r="Y973" s="564">
        <v>0</v>
      </c>
      <c r="Z973" s="564">
        <v>0.3</v>
      </c>
      <c r="AA973" s="564">
        <v>334</v>
      </c>
      <c r="AB973" s="564">
        <v>366</v>
      </c>
      <c r="AC973" s="564">
        <v>414</v>
      </c>
      <c r="AD973" s="564">
        <v>475</v>
      </c>
      <c r="AE973" s="564">
        <v>1</v>
      </c>
      <c r="AF973" s="564">
        <v>0.5</v>
      </c>
      <c r="AG973" s="695"/>
      <c r="AH973" s="587">
        <v>0.77500000000000002</v>
      </c>
      <c r="AI973" s="587">
        <v>0.84</v>
      </c>
      <c r="AJ973" s="587">
        <v>42.8</v>
      </c>
      <c r="AK973" s="587">
        <v>100</v>
      </c>
      <c r="AL973" s="587">
        <v>400</v>
      </c>
      <c r="AM973" s="587">
        <v>572</v>
      </c>
      <c r="AN973" s="587">
        <v>0.3</v>
      </c>
      <c r="AO973" s="587">
        <v>1.5</v>
      </c>
      <c r="AP973" s="587">
        <v>-47</v>
      </c>
      <c r="AR973" s="589">
        <v>11</v>
      </c>
      <c r="AS973" s="588">
        <v>42692</v>
      </c>
      <c r="AT973" s="590">
        <v>68414</v>
      </c>
      <c r="AU973" s="591" t="s">
        <v>132</v>
      </c>
      <c r="AV973" s="566">
        <v>0.78220000000000001</v>
      </c>
      <c r="AW973" s="564" t="s">
        <v>20</v>
      </c>
      <c r="AX973" s="564">
        <v>1.2</v>
      </c>
      <c r="AY973" s="564">
        <v>0.01</v>
      </c>
      <c r="AZ973" s="564">
        <v>0</v>
      </c>
      <c r="BA973" s="564">
        <v>43.6</v>
      </c>
      <c r="BB973" s="564">
        <v>-50</v>
      </c>
      <c r="BC973" s="564">
        <v>106</v>
      </c>
      <c r="BD973" s="564">
        <v>30</v>
      </c>
      <c r="BE973" s="565">
        <v>1.2E-2</v>
      </c>
      <c r="BF973" s="564">
        <v>11.4</v>
      </c>
      <c r="BG973" s="564">
        <v>3.2</v>
      </c>
      <c r="BH973" s="564">
        <v>1</v>
      </c>
      <c r="BI973" s="564">
        <v>1</v>
      </c>
      <c r="BJ973" s="564">
        <v>99</v>
      </c>
      <c r="BK973" s="564">
        <v>1</v>
      </c>
      <c r="BL973" s="564">
        <v>1</v>
      </c>
      <c r="BM973" s="564">
        <v>0.2</v>
      </c>
      <c r="BN973" s="564">
        <v>342</v>
      </c>
      <c r="BO973" s="564">
        <v>381</v>
      </c>
      <c r="BP973" s="564">
        <v>430</v>
      </c>
      <c r="BQ973" s="564">
        <v>462</v>
      </c>
      <c r="BR973" s="564">
        <v>0</v>
      </c>
      <c r="BS973" s="564">
        <v>1</v>
      </c>
      <c r="BT973" s="260"/>
      <c r="BU973" s="587">
        <v>0.77500000000000002</v>
      </c>
      <c r="BV973" s="587">
        <v>0.84</v>
      </c>
      <c r="BW973" s="587">
        <v>42.8</v>
      </c>
      <c r="BX973" s="587">
        <v>100</v>
      </c>
      <c r="BY973" s="587">
        <v>400</v>
      </c>
      <c r="BZ973" s="587">
        <v>572</v>
      </c>
      <c r="CA973" s="587">
        <v>0.3</v>
      </c>
      <c r="CB973" s="587">
        <v>1.5</v>
      </c>
      <c r="CC973" s="587">
        <v>-47</v>
      </c>
    </row>
    <row r="974" spans="1:81" x14ac:dyDescent="0.25">
      <c r="A974" s="44">
        <f t="shared" si="91"/>
        <v>2016</v>
      </c>
      <c r="B974" s="44" t="str">
        <f t="shared" si="91"/>
        <v>NOVIEMBRE</v>
      </c>
      <c r="C974" s="44">
        <v>13</v>
      </c>
      <c r="D974" s="44" t="str">
        <f t="shared" si="90"/>
        <v>NOVIEMBRE 2016 / 12</v>
      </c>
      <c r="E974" s="589">
        <v>12</v>
      </c>
      <c r="F974" s="588">
        <v>42701</v>
      </c>
      <c r="G974" s="590">
        <v>68774</v>
      </c>
      <c r="H974" s="564" t="s">
        <v>130</v>
      </c>
      <c r="I974" s="566">
        <v>0.78</v>
      </c>
      <c r="J974" s="564" t="s">
        <v>20</v>
      </c>
      <c r="K974" s="564">
        <v>0.5</v>
      </c>
      <c r="L974" s="564">
        <v>0</v>
      </c>
      <c r="M974" s="564">
        <v>0</v>
      </c>
      <c r="N974" s="564">
        <v>43.5</v>
      </c>
      <c r="O974" s="564">
        <v>-54</v>
      </c>
      <c r="P974" s="564">
        <v>105</v>
      </c>
      <c r="Q974" s="564">
        <v>30</v>
      </c>
      <c r="R974" s="565">
        <v>0</v>
      </c>
      <c r="S974" s="564">
        <v>12.1</v>
      </c>
      <c r="T974" s="564">
        <v>3.1</v>
      </c>
      <c r="U974" s="564">
        <v>1</v>
      </c>
      <c r="V974" s="564">
        <v>1</v>
      </c>
      <c r="W974" s="564">
        <v>100</v>
      </c>
      <c r="X974" s="564">
        <v>0</v>
      </c>
      <c r="Y974" s="564">
        <v>0</v>
      </c>
      <c r="Z974" s="564">
        <v>0.3</v>
      </c>
      <c r="AA974" s="564">
        <v>334</v>
      </c>
      <c r="AB974" s="564">
        <v>366</v>
      </c>
      <c r="AC974" s="564">
        <v>412</v>
      </c>
      <c r="AD974" s="564">
        <v>477</v>
      </c>
      <c r="AE974" s="564">
        <v>1</v>
      </c>
      <c r="AF974" s="564">
        <v>0.5</v>
      </c>
      <c r="AG974" s="695"/>
      <c r="AH974" s="587">
        <v>0.77500000000000002</v>
      </c>
      <c r="AI974" s="587">
        <v>0.84</v>
      </c>
      <c r="AJ974" s="587">
        <v>42.8</v>
      </c>
      <c r="AK974" s="587">
        <v>100</v>
      </c>
      <c r="AL974" s="587">
        <v>400</v>
      </c>
      <c r="AM974" s="587">
        <v>572</v>
      </c>
      <c r="AN974" s="587">
        <v>0.3</v>
      </c>
      <c r="AO974" s="587">
        <v>1.5</v>
      </c>
      <c r="AP974" s="587">
        <v>-47</v>
      </c>
      <c r="AR974" s="589">
        <v>12</v>
      </c>
      <c r="AS974" s="588">
        <v>42693</v>
      </c>
      <c r="AT974" s="590">
        <v>68436</v>
      </c>
      <c r="AU974" s="564" t="s">
        <v>131</v>
      </c>
      <c r="AV974" s="566">
        <v>0.78220000000000001</v>
      </c>
      <c r="AW974" s="564" t="s">
        <v>20</v>
      </c>
      <c r="AX974" s="564">
        <v>1.2</v>
      </c>
      <c r="AY974" s="564">
        <v>0.01</v>
      </c>
      <c r="AZ974" s="571">
        <v>0</v>
      </c>
      <c r="BA974" s="564">
        <v>43.5</v>
      </c>
      <c r="BB974" s="564">
        <v>-50.5</v>
      </c>
      <c r="BC974" s="564">
        <v>106</v>
      </c>
      <c r="BD974" s="564">
        <v>30</v>
      </c>
      <c r="BE974" s="565">
        <v>1.2E-2</v>
      </c>
      <c r="BF974" s="564">
        <v>11.4</v>
      </c>
      <c r="BG974" s="564">
        <v>3</v>
      </c>
      <c r="BH974" s="564">
        <v>1</v>
      </c>
      <c r="BI974" s="564">
        <v>1</v>
      </c>
      <c r="BJ974" s="564">
        <v>99</v>
      </c>
      <c r="BK974" s="564">
        <v>1</v>
      </c>
      <c r="BL974" s="564">
        <v>1</v>
      </c>
      <c r="BM974" s="564">
        <v>0.4</v>
      </c>
      <c r="BN974" s="564">
        <v>342</v>
      </c>
      <c r="BO974" s="564">
        <v>379</v>
      </c>
      <c r="BP974" s="564">
        <v>424</v>
      </c>
      <c r="BQ974" s="564">
        <v>460</v>
      </c>
      <c r="BR974" s="564">
        <v>0</v>
      </c>
      <c r="BS974" s="564">
        <v>1</v>
      </c>
      <c r="BT974" s="260"/>
      <c r="BU974" s="587">
        <v>0.77500000000000002</v>
      </c>
      <c r="BV974" s="587">
        <v>0.84</v>
      </c>
      <c r="BW974" s="587">
        <v>42.8</v>
      </c>
      <c r="BX974" s="587">
        <v>100</v>
      </c>
      <c r="BY974" s="587">
        <v>400</v>
      </c>
      <c r="BZ974" s="587">
        <v>572</v>
      </c>
      <c r="CA974" s="587">
        <v>0.3</v>
      </c>
      <c r="CB974" s="587">
        <v>1.5</v>
      </c>
      <c r="CC974" s="587">
        <v>-47</v>
      </c>
    </row>
    <row r="975" spans="1:81" x14ac:dyDescent="0.25">
      <c r="A975" s="44">
        <f t="shared" si="91"/>
        <v>2016</v>
      </c>
      <c r="B975" s="44" t="str">
        <f t="shared" si="91"/>
        <v>NOVIEMBRE</v>
      </c>
      <c r="C975" s="44">
        <v>14</v>
      </c>
      <c r="D975" s="44" t="str">
        <f t="shared" si="90"/>
        <v>NOVIEMBRE 2016 / 13</v>
      </c>
      <c r="E975" s="589">
        <v>13</v>
      </c>
      <c r="F975" s="588">
        <v>42701</v>
      </c>
      <c r="G975" s="590">
        <v>68778</v>
      </c>
      <c r="H975" s="591" t="s">
        <v>132</v>
      </c>
      <c r="I975" s="566">
        <v>0.78049999999999997</v>
      </c>
      <c r="J975" s="564" t="s">
        <v>20</v>
      </c>
      <c r="K975" s="564">
        <v>0.5</v>
      </c>
      <c r="L975" s="564">
        <v>0</v>
      </c>
      <c r="M975" s="564">
        <v>0</v>
      </c>
      <c r="N975" s="564">
        <v>43.5</v>
      </c>
      <c r="O975" s="564">
        <v>-54.5</v>
      </c>
      <c r="P975" s="564">
        <v>105</v>
      </c>
      <c r="Q975" s="564">
        <v>30</v>
      </c>
      <c r="R975" s="565">
        <v>0</v>
      </c>
      <c r="S975" s="564">
        <v>12.1</v>
      </c>
      <c r="T975" s="564">
        <v>3.1</v>
      </c>
      <c r="U975" s="564">
        <v>1</v>
      </c>
      <c r="V975" s="564">
        <v>1</v>
      </c>
      <c r="W975" s="564">
        <v>100</v>
      </c>
      <c r="X975" s="564">
        <v>0</v>
      </c>
      <c r="Y975" s="564">
        <v>0</v>
      </c>
      <c r="Z975" s="564">
        <v>0.3</v>
      </c>
      <c r="AA975" s="564">
        <v>334</v>
      </c>
      <c r="AB975" s="564">
        <v>366</v>
      </c>
      <c r="AC975" s="564">
        <v>414</v>
      </c>
      <c r="AD975" s="564">
        <v>473</v>
      </c>
      <c r="AE975" s="564">
        <v>1</v>
      </c>
      <c r="AF975" s="564">
        <v>0.5</v>
      </c>
      <c r="AG975" s="695"/>
      <c r="AH975" s="587">
        <v>0.77500000000000002</v>
      </c>
      <c r="AI975" s="587">
        <v>0.84</v>
      </c>
      <c r="AJ975" s="587">
        <v>42.8</v>
      </c>
      <c r="AK975" s="587">
        <v>100</v>
      </c>
      <c r="AL975" s="587">
        <v>400</v>
      </c>
      <c r="AM975" s="587">
        <v>572</v>
      </c>
      <c r="AN975" s="587">
        <v>0.3</v>
      </c>
      <c r="AO975" s="587">
        <v>1.5</v>
      </c>
      <c r="AP975" s="587">
        <v>-47</v>
      </c>
      <c r="AR975" s="589">
        <v>13</v>
      </c>
      <c r="AS975" s="588">
        <v>42697</v>
      </c>
      <c r="AT975" s="590">
        <v>68669</v>
      </c>
      <c r="AU975" s="591" t="s">
        <v>131</v>
      </c>
      <c r="AV975" s="566">
        <v>0.78259999999999996</v>
      </c>
      <c r="AW975" s="564" t="s">
        <v>20</v>
      </c>
      <c r="AX975" s="564">
        <v>1.2</v>
      </c>
      <c r="AY975" s="564">
        <v>0.01</v>
      </c>
      <c r="AZ975" s="564">
        <v>0</v>
      </c>
      <c r="BA975" s="564">
        <v>43.6</v>
      </c>
      <c r="BB975" s="564">
        <v>-50</v>
      </c>
      <c r="BC975" s="564">
        <v>109</v>
      </c>
      <c r="BD975" s="564">
        <v>30</v>
      </c>
      <c r="BE975" s="565">
        <v>1.2E-2</v>
      </c>
      <c r="BF975" s="564">
        <v>11.4</v>
      </c>
      <c r="BG975" s="564">
        <v>3.3</v>
      </c>
      <c r="BH975" s="564">
        <v>1</v>
      </c>
      <c r="BI975" s="564">
        <v>1</v>
      </c>
      <c r="BJ975" s="564">
        <v>99</v>
      </c>
      <c r="BK975" s="564">
        <v>1</v>
      </c>
      <c r="BL975" s="564">
        <v>1</v>
      </c>
      <c r="BM975" s="564">
        <v>0.7</v>
      </c>
      <c r="BN975" s="564">
        <v>345</v>
      </c>
      <c r="BO975" s="564">
        <v>383</v>
      </c>
      <c r="BP975" s="564">
        <v>430</v>
      </c>
      <c r="BQ975" s="564">
        <v>464</v>
      </c>
      <c r="BR975" s="564">
        <v>0</v>
      </c>
      <c r="BS975" s="564">
        <v>1</v>
      </c>
      <c r="BT975" s="260"/>
      <c r="BU975" s="587">
        <v>0.77500000000000002</v>
      </c>
      <c r="BV975" s="587">
        <v>0.84</v>
      </c>
      <c r="BW975" s="587">
        <v>42.8</v>
      </c>
      <c r="BX975" s="587">
        <v>100</v>
      </c>
      <c r="BY975" s="587">
        <v>400</v>
      </c>
      <c r="BZ975" s="587">
        <v>572</v>
      </c>
      <c r="CA975" s="587">
        <v>0.3</v>
      </c>
      <c r="CB975" s="587">
        <v>1.5</v>
      </c>
      <c r="CC975" s="587">
        <v>-47</v>
      </c>
    </row>
    <row r="976" spans="1:81" x14ac:dyDescent="0.25">
      <c r="A976" s="44">
        <f t="shared" si="91"/>
        <v>2016</v>
      </c>
      <c r="B976" s="44" t="str">
        <f t="shared" si="91"/>
        <v>NOVIEMBRE</v>
      </c>
      <c r="C976" s="44">
        <v>15</v>
      </c>
      <c r="D976" s="44" t="str">
        <f t="shared" si="90"/>
        <v>NOVIEMBRE 2016 / 14</v>
      </c>
      <c r="E976" s="589">
        <v>14</v>
      </c>
      <c r="F976" s="588">
        <v>42702</v>
      </c>
      <c r="G976" s="590">
        <v>68782</v>
      </c>
      <c r="H976" s="564" t="s">
        <v>130</v>
      </c>
      <c r="I976" s="566">
        <v>0.77959999999999996</v>
      </c>
      <c r="J976" s="564" t="s">
        <v>20</v>
      </c>
      <c r="K976" s="564">
        <v>0.5</v>
      </c>
      <c r="L976" s="564">
        <v>0</v>
      </c>
      <c r="M976" s="564">
        <v>0</v>
      </c>
      <c r="N976" s="564">
        <v>43.5</v>
      </c>
      <c r="O976" s="564">
        <v>-54.5</v>
      </c>
      <c r="P976" s="564">
        <v>104</v>
      </c>
      <c r="Q976" s="564">
        <v>30</v>
      </c>
      <c r="R976" s="565">
        <v>0</v>
      </c>
      <c r="S976" s="564">
        <v>12.1</v>
      </c>
      <c r="T976" s="564">
        <v>3.1</v>
      </c>
      <c r="U976" s="564">
        <v>1</v>
      </c>
      <c r="V976" s="564">
        <v>1</v>
      </c>
      <c r="W976" s="564">
        <v>100</v>
      </c>
      <c r="X976" s="564">
        <v>0</v>
      </c>
      <c r="Y976" s="564">
        <v>0</v>
      </c>
      <c r="Z976" s="564">
        <v>0.3</v>
      </c>
      <c r="AA976" s="564">
        <v>335</v>
      </c>
      <c r="AB976" s="564">
        <v>366</v>
      </c>
      <c r="AC976" s="564">
        <v>413</v>
      </c>
      <c r="AD976" s="564">
        <v>468</v>
      </c>
      <c r="AE976" s="564">
        <v>1</v>
      </c>
      <c r="AF976" s="564">
        <v>0.5</v>
      </c>
      <c r="AG976" s="695"/>
      <c r="AH976" s="587">
        <v>0.77500000000000002</v>
      </c>
      <c r="AI976" s="587">
        <v>0.84</v>
      </c>
      <c r="AJ976" s="587">
        <v>42.8</v>
      </c>
      <c r="AK976" s="587">
        <v>100</v>
      </c>
      <c r="AL976" s="587">
        <v>400</v>
      </c>
      <c r="AM976" s="587">
        <v>572</v>
      </c>
      <c r="AN976" s="587">
        <v>0.3</v>
      </c>
      <c r="AO976" s="587">
        <v>1.5</v>
      </c>
      <c r="AP976" s="587">
        <v>-47</v>
      </c>
      <c r="AR976" s="589">
        <v>14</v>
      </c>
      <c r="AS976" s="588">
        <v>42698</v>
      </c>
      <c r="AT976" s="590">
        <v>68698</v>
      </c>
      <c r="AU976" s="564" t="s">
        <v>132</v>
      </c>
      <c r="AV976" s="566">
        <v>0.78200000000000003</v>
      </c>
      <c r="AW976" s="564" t="s">
        <v>20</v>
      </c>
      <c r="AX976" s="564">
        <v>1.2</v>
      </c>
      <c r="AY976" s="564">
        <v>0.01</v>
      </c>
      <c r="AZ976" s="564">
        <v>0</v>
      </c>
      <c r="BA976" s="564">
        <v>43.6</v>
      </c>
      <c r="BB976" s="564">
        <v>-50</v>
      </c>
      <c r="BC976" s="564">
        <v>107</v>
      </c>
      <c r="BD976" s="564">
        <v>30</v>
      </c>
      <c r="BE976" s="565">
        <v>1.2E-2</v>
      </c>
      <c r="BF976" s="564">
        <v>11.4</v>
      </c>
      <c r="BG976" s="564">
        <v>3.3</v>
      </c>
      <c r="BH976" s="564">
        <v>1</v>
      </c>
      <c r="BI976" s="564">
        <v>1</v>
      </c>
      <c r="BJ976" s="564">
        <v>99</v>
      </c>
      <c r="BK976" s="564">
        <v>1</v>
      </c>
      <c r="BL976" s="564">
        <v>1</v>
      </c>
      <c r="BM976" s="564">
        <v>0.4</v>
      </c>
      <c r="BN976" s="564">
        <v>345</v>
      </c>
      <c r="BO976" s="564">
        <v>381</v>
      </c>
      <c r="BP976" s="564">
        <v>428</v>
      </c>
      <c r="BQ976" s="564">
        <v>463</v>
      </c>
      <c r="BR976" s="564">
        <v>0</v>
      </c>
      <c r="BS976" s="564">
        <v>1</v>
      </c>
      <c r="BT976" s="260"/>
      <c r="BU976" s="587">
        <v>0.77500000000000002</v>
      </c>
      <c r="BV976" s="587">
        <v>0.84</v>
      </c>
      <c r="BW976" s="587">
        <v>42.8</v>
      </c>
      <c r="BX976" s="587">
        <v>100</v>
      </c>
      <c r="BY976" s="587">
        <v>400</v>
      </c>
      <c r="BZ976" s="587">
        <v>572</v>
      </c>
      <c r="CA976" s="587">
        <v>0.3</v>
      </c>
      <c r="CB976" s="587">
        <v>1.5</v>
      </c>
      <c r="CC976" s="587">
        <v>-47</v>
      </c>
    </row>
    <row r="977" spans="1:81" x14ac:dyDescent="0.25">
      <c r="A977" s="44">
        <f t="shared" si="91"/>
        <v>2016</v>
      </c>
      <c r="B977" s="44" t="str">
        <f t="shared" si="91"/>
        <v>NOVIEMBRE</v>
      </c>
      <c r="C977" s="44">
        <v>16</v>
      </c>
      <c r="D977" s="44" t="str">
        <f t="shared" si="90"/>
        <v>NOVIEMBRE 2016 / 15</v>
      </c>
      <c r="AR977" s="589">
        <v>15</v>
      </c>
      <c r="AS977" s="588">
        <v>42700</v>
      </c>
      <c r="AT977" s="590">
        <v>68751</v>
      </c>
      <c r="AU977" s="591" t="s">
        <v>131</v>
      </c>
      <c r="AV977" s="566">
        <v>0.78349999999999997</v>
      </c>
      <c r="AW977" s="564" t="s">
        <v>20</v>
      </c>
      <c r="AX977" s="564">
        <v>1.2</v>
      </c>
      <c r="AY977" s="564">
        <v>0.01</v>
      </c>
      <c r="AZ977" s="571">
        <v>0</v>
      </c>
      <c r="BA977" s="564">
        <v>43.6</v>
      </c>
      <c r="BB977" s="564">
        <v>-48.5</v>
      </c>
      <c r="BC977" s="564">
        <v>113</v>
      </c>
      <c r="BD977" s="564">
        <v>30</v>
      </c>
      <c r="BE977" s="565">
        <v>1.2E-2</v>
      </c>
      <c r="BF977" s="564">
        <v>11.4</v>
      </c>
      <c r="BG977" s="564">
        <v>3.5</v>
      </c>
      <c r="BH977" s="564">
        <v>1</v>
      </c>
      <c r="BI977" s="564">
        <v>1</v>
      </c>
      <c r="BJ977" s="564">
        <v>99</v>
      </c>
      <c r="BK977" s="564">
        <v>1</v>
      </c>
      <c r="BL977" s="564">
        <v>1</v>
      </c>
      <c r="BM977" s="564">
        <v>0.6</v>
      </c>
      <c r="BN977" s="564">
        <v>347</v>
      </c>
      <c r="BO977" s="564">
        <v>387</v>
      </c>
      <c r="BP977" s="564">
        <v>433</v>
      </c>
      <c r="BQ977" s="564">
        <v>468</v>
      </c>
      <c r="BR977" s="564">
        <v>0</v>
      </c>
      <c r="BS977" s="564">
        <v>1</v>
      </c>
      <c r="BT977" s="260"/>
      <c r="BU977" s="587">
        <v>0.77500000000000002</v>
      </c>
      <c r="BV977" s="587">
        <v>0.84</v>
      </c>
      <c r="BW977" s="587">
        <v>42.8</v>
      </c>
      <c r="BX977" s="587">
        <v>100</v>
      </c>
      <c r="BY977" s="587">
        <v>400</v>
      </c>
      <c r="BZ977" s="587">
        <v>572</v>
      </c>
      <c r="CA977" s="587">
        <v>0.3</v>
      </c>
      <c r="CB977" s="587">
        <v>1.5</v>
      </c>
      <c r="CC977" s="587">
        <v>-47</v>
      </c>
    </row>
    <row r="978" spans="1:81" x14ac:dyDescent="0.25">
      <c r="A978" s="44">
        <f t="shared" si="91"/>
        <v>2016</v>
      </c>
      <c r="B978" s="44" t="str">
        <f t="shared" si="91"/>
        <v>NOVIEMBRE</v>
      </c>
      <c r="C978" s="44">
        <v>17</v>
      </c>
      <c r="D978" s="44" t="str">
        <f t="shared" si="90"/>
        <v>NOVIEMBRE 2016 / 16</v>
      </c>
      <c r="AR978" s="589">
        <v>16</v>
      </c>
      <c r="AS978" s="588">
        <v>42701</v>
      </c>
      <c r="AT978" s="590">
        <v>68763</v>
      </c>
      <c r="AU978" s="591" t="s">
        <v>132</v>
      </c>
      <c r="AV978" s="566">
        <v>0.78349999999999997</v>
      </c>
      <c r="AW978" s="564" t="s">
        <v>20</v>
      </c>
      <c r="AX978" s="564">
        <v>1.2</v>
      </c>
      <c r="AY978" s="564">
        <v>0.01</v>
      </c>
      <c r="AZ978" s="571">
        <v>0</v>
      </c>
      <c r="BA978" s="564">
        <v>43.6</v>
      </c>
      <c r="BB978" s="564">
        <v>-48.5</v>
      </c>
      <c r="BC978" s="564">
        <v>109</v>
      </c>
      <c r="BD978" s="564">
        <v>30</v>
      </c>
      <c r="BE978" s="565">
        <v>1.2E-2</v>
      </c>
      <c r="BF978" s="564">
        <v>11.4</v>
      </c>
      <c r="BG978" s="564">
        <v>3.3</v>
      </c>
      <c r="BH978" s="564">
        <v>1</v>
      </c>
      <c r="BI978" s="564">
        <v>1</v>
      </c>
      <c r="BJ978" s="564">
        <v>99</v>
      </c>
      <c r="BK978" s="564">
        <v>1</v>
      </c>
      <c r="BL978" s="564">
        <v>1</v>
      </c>
      <c r="BM978" s="564">
        <v>0.6</v>
      </c>
      <c r="BN978" s="564">
        <v>349</v>
      </c>
      <c r="BO978" s="564">
        <v>387</v>
      </c>
      <c r="BP978" s="564">
        <v>435</v>
      </c>
      <c r="BQ978" s="564">
        <v>473</v>
      </c>
      <c r="BR978" s="564">
        <v>0</v>
      </c>
      <c r="BS978" s="564">
        <v>1</v>
      </c>
      <c r="BT978" s="260"/>
      <c r="BU978" s="587">
        <v>0.77500000000000002</v>
      </c>
      <c r="BV978" s="587">
        <v>0.84</v>
      </c>
      <c r="BW978" s="587">
        <v>42.8</v>
      </c>
      <c r="BX978" s="587">
        <v>100</v>
      </c>
      <c r="BY978" s="587">
        <v>400</v>
      </c>
      <c r="BZ978" s="587">
        <v>572</v>
      </c>
      <c r="CA978" s="587">
        <v>0.3</v>
      </c>
      <c r="CB978" s="587">
        <v>1.5</v>
      </c>
      <c r="CC978" s="587">
        <v>-47</v>
      </c>
    </row>
    <row r="979" spans="1:81" x14ac:dyDescent="0.25">
      <c r="A979" s="44">
        <f t="shared" si="91"/>
        <v>2016</v>
      </c>
      <c r="B979" s="44" t="str">
        <f t="shared" si="91"/>
        <v>NOVIEMBRE</v>
      </c>
      <c r="C979" s="44">
        <v>18</v>
      </c>
      <c r="D979" s="44" t="str">
        <f t="shared" si="90"/>
        <v>NOVIEMBRE 2016 / 17</v>
      </c>
      <c r="AR979" s="589">
        <v>17</v>
      </c>
      <c r="AS979" s="588">
        <v>42703</v>
      </c>
      <c r="AT979" s="590">
        <v>68802</v>
      </c>
      <c r="AU979" s="564" t="s">
        <v>131</v>
      </c>
      <c r="AV979" s="566">
        <v>0.78259999999999996</v>
      </c>
      <c r="AW979" s="564" t="s">
        <v>20</v>
      </c>
      <c r="AX979" s="564">
        <v>1.2</v>
      </c>
      <c r="AY979" s="564">
        <v>0.01</v>
      </c>
      <c r="AZ979" s="564">
        <v>0</v>
      </c>
      <c r="BA979" s="564">
        <v>43.6</v>
      </c>
      <c r="BB979" s="564">
        <v>-49.5</v>
      </c>
      <c r="BC979" s="564">
        <v>109</v>
      </c>
      <c r="BD979" s="564">
        <v>30</v>
      </c>
      <c r="BE979" s="565">
        <v>1.2E-2</v>
      </c>
      <c r="BF979" s="564">
        <v>11.4</v>
      </c>
      <c r="BG979" s="564">
        <v>3.3</v>
      </c>
      <c r="BH979" s="564">
        <v>1</v>
      </c>
      <c r="BI979" s="564">
        <v>1</v>
      </c>
      <c r="BJ979" s="564">
        <v>99</v>
      </c>
      <c r="BK979" s="564">
        <v>1</v>
      </c>
      <c r="BL979" s="564">
        <v>1</v>
      </c>
      <c r="BM979" s="564">
        <v>0.6</v>
      </c>
      <c r="BN979" s="564">
        <v>347</v>
      </c>
      <c r="BO979" s="564">
        <v>383</v>
      </c>
      <c r="BP979" s="564">
        <v>426</v>
      </c>
      <c r="BQ979" s="564">
        <v>426</v>
      </c>
      <c r="BR979" s="564">
        <v>0</v>
      </c>
      <c r="BS979" s="564">
        <v>1</v>
      </c>
      <c r="BT979" s="260"/>
      <c r="BU979" s="587">
        <v>0.77500000000000002</v>
      </c>
      <c r="BV979" s="587">
        <v>0.84</v>
      </c>
      <c r="BW979" s="587">
        <v>42.8</v>
      </c>
      <c r="BX979" s="587">
        <v>100</v>
      </c>
      <c r="BY979" s="587">
        <v>400</v>
      </c>
      <c r="BZ979" s="587">
        <v>572</v>
      </c>
      <c r="CA979" s="587">
        <v>0.3</v>
      </c>
      <c r="CB979" s="587">
        <v>1.5</v>
      </c>
      <c r="CC979" s="587">
        <v>-47</v>
      </c>
    </row>
    <row r="980" spans="1:81" x14ac:dyDescent="0.25">
      <c r="A980" s="44">
        <f t="shared" si="91"/>
        <v>2016</v>
      </c>
      <c r="B980" s="44" t="str">
        <f t="shared" si="91"/>
        <v>NOVIEMBRE</v>
      </c>
      <c r="C980" s="44">
        <v>19</v>
      </c>
      <c r="D980" s="44" t="str">
        <f t="shared" si="90"/>
        <v>NOVIEMBRE 2016 / 18</v>
      </c>
      <c r="AR980" s="589">
        <v>18</v>
      </c>
      <c r="AS980" s="588">
        <v>42704</v>
      </c>
      <c r="AT980" s="590">
        <v>68818</v>
      </c>
      <c r="AU980" s="564" t="s">
        <v>132</v>
      </c>
      <c r="AV980" s="566">
        <v>0.78220000000000001</v>
      </c>
      <c r="AW980" s="564" t="s">
        <v>20</v>
      </c>
      <c r="AX980" s="564">
        <v>1.2</v>
      </c>
      <c r="AY980" s="564">
        <v>0.01</v>
      </c>
      <c r="AZ980" s="564">
        <v>0</v>
      </c>
      <c r="BA980" s="564">
        <v>43.6</v>
      </c>
      <c r="BB980" s="564">
        <v>-50</v>
      </c>
      <c r="BC980" s="564">
        <v>109</v>
      </c>
      <c r="BD980" s="564">
        <v>30</v>
      </c>
      <c r="BE980" s="565">
        <v>1.2E-2</v>
      </c>
      <c r="BF980" s="564">
        <v>11.4</v>
      </c>
      <c r="BG980" s="564">
        <v>3.3</v>
      </c>
      <c r="BH980" s="546">
        <v>1</v>
      </c>
      <c r="BI980" s="564">
        <v>1</v>
      </c>
      <c r="BJ980" s="564">
        <v>99</v>
      </c>
      <c r="BK980" s="564">
        <v>1</v>
      </c>
      <c r="BL980" s="564">
        <v>1</v>
      </c>
      <c r="BM980" s="564">
        <v>0.5</v>
      </c>
      <c r="BN980" s="564">
        <v>345</v>
      </c>
      <c r="BO980" s="564">
        <v>383</v>
      </c>
      <c r="BP980" s="564">
        <v>426</v>
      </c>
      <c r="BQ980" s="564">
        <v>460</v>
      </c>
      <c r="BR980" s="564">
        <v>0</v>
      </c>
      <c r="BS980" s="564">
        <v>1</v>
      </c>
      <c r="BT980" s="260"/>
      <c r="BU980" s="587">
        <v>0.77500000000000002</v>
      </c>
      <c r="BV980" s="587">
        <v>0.84</v>
      </c>
      <c r="BW980" s="587">
        <v>42.8</v>
      </c>
      <c r="BX980" s="587">
        <v>100</v>
      </c>
      <c r="BY980" s="587">
        <v>400</v>
      </c>
      <c r="BZ980" s="587">
        <v>572</v>
      </c>
      <c r="CA980" s="587">
        <v>0.3</v>
      </c>
      <c r="CB980" s="587">
        <v>1.5</v>
      </c>
      <c r="CC980" s="587">
        <v>-47</v>
      </c>
    </row>
    <row r="981" spans="1:81" x14ac:dyDescent="0.25">
      <c r="A981" s="44">
        <f t="shared" si="91"/>
        <v>2016</v>
      </c>
      <c r="B981" s="44" t="str">
        <f t="shared" si="91"/>
        <v>NOVIEMBRE</v>
      </c>
      <c r="C981" s="44">
        <v>20</v>
      </c>
      <c r="D981" s="44" t="str">
        <f t="shared" si="90"/>
        <v>NOVIEMBRE 2016 / 19</v>
      </c>
    </row>
    <row r="982" spans="1:81" x14ac:dyDescent="0.25">
      <c r="A982" s="44">
        <f t="shared" si="91"/>
        <v>2016</v>
      </c>
      <c r="B982" s="44" t="str">
        <f t="shared" si="91"/>
        <v>NOVIEMBRE</v>
      </c>
      <c r="C982" s="44">
        <v>21</v>
      </c>
      <c r="D982" s="44" t="str">
        <f t="shared" si="90"/>
        <v>NOVIEMBRE 2016 / 20</v>
      </c>
    </row>
    <row r="983" spans="1:81" x14ac:dyDescent="0.25">
      <c r="A983" s="44">
        <f t="shared" si="91"/>
        <v>2016</v>
      </c>
      <c r="B983" s="44" t="str">
        <f t="shared" si="91"/>
        <v>NOVIEMBRE</v>
      </c>
      <c r="C983" s="44">
        <v>22</v>
      </c>
      <c r="D983" s="44" t="str">
        <f t="shared" si="90"/>
        <v>NOVIEMBRE 2016 / 21</v>
      </c>
    </row>
    <row r="984" spans="1:81" x14ac:dyDescent="0.25">
      <c r="A984" s="44">
        <f t="shared" si="91"/>
        <v>2016</v>
      </c>
      <c r="B984" s="44" t="str">
        <f t="shared" si="91"/>
        <v>NOVIEMBRE</v>
      </c>
      <c r="C984" s="44">
        <v>23</v>
      </c>
      <c r="D984" s="44" t="str">
        <f t="shared" si="90"/>
        <v>NOVIEMBRE 2016 / 22</v>
      </c>
    </row>
    <row r="985" spans="1:81" x14ac:dyDescent="0.25">
      <c r="A985" s="44">
        <f t="shared" si="91"/>
        <v>2016</v>
      </c>
      <c r="B985" s="44" t="str">
        <f t="shared" si="91"/>
        <v>NOVIEMBRE</v>
      </c>
      <c r="C985" s="44">
        <v>24</v>
      </c>
      <c r="D985" s="44" t="str">
        <f t="shared" si="90"/>
        <v>NOVIEMBRE 2016 / 23</v>
      </c>
    </row>
    <row r="986" spans="1:81" x14ac:dyDescent="0.25">
      <c r="A986" s="44">
        <f t="shared" si="91"/>
        <v>2016</v>
      </c>
      <c r="B986" s="44" t="str">
        <f t="shared" si="91"/>
        <v>NOVIEMBRE</v>
      </c>
      <c r="C986" s="44">
        <v>25</v>
      </c>
      <c r="D986" s="44" t="str">
        <f t="shared" si="90"/>
        <v>NOVIEMBRE 2016 / 24</v>
      </c>
    </row>
    <row r="987" spans="1:81" x14ac:dyDescent="0.25">
      <c r="A987" s="44">
        <f t="shared" si="91"/>
        <v>2016</v>
      </c>
      <c r="B987" s="44" t="str">
        <f t="shared" si="91"/>
        <v>NOVIEMBRE</v>
      </c>
      <c r="C987" s="44">
        <v>26</v>
      </c>
      <c r="D987" s="44" t="str">
        <f t="shared" si="90"/>
        <v>NOVIEMBRE 2016 / 25</v>
      </c>
    </row>
    <row r="988" spans="1:81" x14ac:dyDescent="0.25">
      <c r="A988" s="44">
        <f t="shared" si="91"/>
        <v>2016</v>
      </c>
      <c r="B988" s="44" t="str">
        <f t="shared" si="91"/>
        <v>NOVIEMBRE</v>
      </c>
      <c r="C988" s="44">
        <v>27</v>
      </c>
      <c r="D988" s="44" t="str">
        <f t="shared" si="90"/>
        <v>NOVIEMBRE 2016 / 26</v>
      </c>
    </row>
    <row r="989" spans="1:81" x14ac:dyDescent="0.25">
      <c r="A989" s="44">
        <f t="shared" si="91"/>
        <v>2016</v>
      </c>
      <c r="B989" s="44" t="str">
        <f t="shared" si="91"/>
        <v>NOVIEMBRE</v>
      </c>
      <c r="C989" s="44">
        <v>28</v>
      </c>
      <c r="D989" s="44" t="str">
        <f t="shared" si="90"/>
        <v>NOVIEMBRE 2016 / 27</v>
      </c>
    </row>
    <row r="990" spans="1:81" x14ac:dyDescent="0.25">
      <c r="A990" s="44">
        <f t="shared" si="91"/>
        <v>2016</v>
      </c>
      <c r="B990" s="44" t="str">
        <f t="shared" si="91"/>
        <v>NOVIEMBRE</v>
      </c>
      <c r="C990" s="44">
        <v>29</v>
      </c>
      <c r="D990" s="44" t="str">
        <f t="shared" si="90"/>
        <v>NOVIEMBRE 2016 / 28</v>
      </c>
    </row>
    <row r="991" spans="1:81" x14ac:dyDescent="0.25">
      <c r="A991" s="44">
        <f t="shared" si="91"/>
        <v>2016</v>
      </c>
      <c r="B991" s="44" t="str">
        <f t="shared" si="91"/>
        <v>NOVIEMBRE</v>
      </c>
      <c r="C991" s="44">
        <v>30</v>
      </c>
      <c r="D991" s="44" t="str">
        <f t="shared" si="90"/>
        <v>NOVIEMBRE 2016 / 29</v>
      </c>
    </row>
    <row r="992" spans="1:81" x14ac:dyDescent="0.25">
      <c r="A992" s="44">
        <f t="shared" si="91"/>
        <v>2016</v>
      </c>
      <c r="B992" s="44" t="str">
        <f t="shared" si="91"/>
        <v>NOVIEMBRE</v>
      </c>
      <c r="C992" s="44">
        <v>31</v>
      </c>
      <c r="D992" s="44" t="str">
        <f t="shared" si="90"/>
        <v>NOVIEMBRE 2016 / 30</v>
      </c>
    </row>
    <row r="993" spans="1:81" s="206" customFormat="1" x14ac:dyDescent="0.25">
      <c r="D993" s="44" t="str">
        <f t="shared" si="90"/>
        <v>NOVIEMBRE 2016 / 31</v>
      </c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55"/>
      <c r="AB993" s="44"/>
      <c r="AC993" s="44"/>
      <c r="AD993" s="44"/>
      <c r="AE993" s="44"/>
      <c r="AF993" s="44"/>
      <c r="AG993" s="417"/>
      <c r="AH993" s="44"/>
      <c r="AI993" s="44"/>
      <c r="AJ993" s="44"/>
      <c r="AK993" s="44"/>
      <c r="AL993" s="44"/>
      <c r="AM993" s="44"/>
      <c r="AN993" s="44"/>
      <c r="AO993" s="44"/>
      <c r="AP993" s="44"/>
      <c r="AQ993" s="207"/>
      <c r="AR993" s="44"/>
      <c r="AS993" s="44"/>
      <c r="AT993" s="44"/>
      <c r="AU993" s="44"/>
      <c r="AV993" s="44"/>
      <c r="AW993" s="44"/>
      <c r="AX993" s="55"/>
      <c r="AY993" s="44"/>
      <c r="AZ993" s="44"/>
      <c r="BA993" s="44"/>
      <c r="BB993" s="44"/>
      <c r="BC993" s="44"/>
      <c r="BD993" s="44"/>
      <c r="BE993" s="44"/>
      <c r="BF993" s="44"/>
      <c r="BG993" s="44"/>
      <c r="BH993" s="44"/>
      <c r="BI993" s="44"/>
      <c r="BJ993" s="44"/>
      <c r="BK993" s="44"/>
      <c r="BL993" s="44"/>
      <c r="BM993" s="44"/>
      <c r="BN993" s="44"/>
      <c r="BO993" s="44"/>
      <c r="BP993" s="44"/>
      <c r="BQ993" s="44"/>
      <c r="BR993" s="44"/>
      <c r="BS993" s="44"/>
      <c r="BT993" s="411"/>
      <c r="BU993" s="44"/>
      <c r="BV993" s="55"/>
      <c r="BW993" s="44"/>
      <c r="BX993" s="44"/>
      <c r="BY993" s="44"/>
      <c r="BZ993" s="44"/>
      <c r="CA993" s="44"/>
      <c r="CB993" s="44"/>
      <c r="CC993" s="44"/>
    </row>
    <row r="994" spans="1:81" ht="15.75" x14ac:dyDescent="0.25">
      <c r="A994" s="44">
        <v>2016</v>
      </c>
      <c r="B994" s="44" t="s">
        <v>238</v>
      </c>
      <c r="C994" s="44">
        <v>1</v>
      </c>
      <c r="D994" s="208" t="s">
        <v>228</v>
      </c>
      <c r="E994" s="209">
        <f>IFERROR(AVERAGE(E963:E993),"")</f>
        <v>7.5</v>
      </c>
      <c r="F994" s="209">
        <f>IFERROR(AVERAGE(F963:F993),"")</f>
        <v>42690.428571428572</v>
      </c>
      <c r="G994" s="209">
        <f>IFERROR(AVERAGE(G963:G993),"")</f>
        <v>66867</v>
      </c>
      <c r="H994" s="209" t="str">
        <f>IFERROR(AVERAGE(H963:H993),"")</f>
        <v/>
      </c>
      <c r="I994" s="209">
        <f>IFERROR(AVERAGE(I963:I993),"")</f>
        <v>0.77960714285714283</v>
      </c>
      <c r="J994" s="209" t="str">
        <f t="shared" ref="J994:BU994" si="92">IFERROR(AVERAGE(J963:J993),"")</f>
        <v/>
      </c>
      <c r="K994" s="209">
        <f t="shared" si="92"/>
        <v>0.51428571428571435</v>
      </c>
      <c r="L994" s="209">
        <f t="shared" si="92"/>
        <v>0</v>
      </c>
      <c r="M994" s="209">
        <f t="shared" si="92"/>
        <v>0</v>
      </c>
      <c r="N994" s="209">
        <f t="shared" si="92"/>
        <v>43.5</v>
      </c>
      <c r="O994" s="209">
        <f t="shared" si="92"/>
        <v>-53.892857142857146</v>
      </c>
      <c r="P994" s="209">
        <f t="shared" si="92"/>
        <v>104.35714285714286</v>
      </c>
      <c r="Q994" s="209">
        <f t="shared" si="92"/>
        <v>30</v>
      </c>
      <c r="R994" s="209">
        <f t="shared" si="92"/>
        <v>0</v>
      </c>
      <c r="S994" s="209">
        <f t="shared" si="92"/>
        <v>12.099999999999996</v>
      </c>
      <c r="T994" s="209">
        <f t="shared" si="92"/>
        <v>3.0642857142857154</v>
      </c>
      <c r="U994" s="209">
        <f t="shared" si="92"/>
        <v>1</v>
      </c>
      <c r="V994" s="209">
        <f t="shared" si="92"/>
        <v>1</v>
      </c>
      <c r="W994" s="209">
        <f t="shared" si="92"/>
        <v>100</v>
      </c>
      <c r="X994" s="209">
        <f t="shared" si="92"/>
        <v>0</v>
      </c>
      <c r="Y994" s="209">
        <f t="shared" si="92"/>
        <v>0</v>
      </c>
      <c r="Z994" s="209">
        <f t="shared" si="92"/>
        <v>0.29999999999999993</v>
      </c>
      <c r="AA994" s="209">
        <f t="shared" si="92"/>
        <v>334</v>
      </c>
      <c r="AB994" s="209">
        <f t="shared" si="92"/>
        <v>365.85714285714283</v>
      </c>
      <c r="AC994" s="209">
        <f t="shared" si="92"/>
        <v>412.35714285714283</v>
      </c>
      <c r="AD994" s="209">
        <f t="shared" si="92"/>
        <v>474.14285714285717</v>
      </c>
      <c r="AE994" s="209">
        <f t="shared" si="92"/>
        <v>1</v>
      </c>
      <c r="AF994" s="209">
        <f t="shared" si="92"/>
        <v>0.2857142857142857</v>
      </c>
      <c r="AG994" s="418" t="str">
        <f t="shared" si="92"/>
        <v/>
      </c>
      <c r="AH994" s="209">
        <f t="shared" si="92"/>
        <v>0.77500000000000024</v>
      </c>
      <c r="AI994" s="209">
        <f t="shared" si="92"/>
        <v>0.84</v>
      </c>
      <c r="AJ994" s="209">
        <f t="shared" si="92"/>
        <v>42.8</v>
      </c>
      <c r="AK994" s="209">
        <f t="shared" si="92"/>
        <v>100</v>
      </c>
      <c r="AL994" s="209">
        <f t="shared" si="92"/>
        <v>400</v>
      </c>
      <c r="AM994" s="209">
        <f t="shared" si="92"/>
        <v>572</v>
      </c>
      <c r="AN994" s="209">
        <f t="shared" si="92"/>
        <v>0.29999999999999993</v>
      </c>
      <c r="AO994" s="209">
        <f t="shared" si="92"/>
        <v>1.5</v>
      </c>
      <c r="AP994" s="209">
        <f t="shared" si="92"/>
        <v>-47</v>
      </c>
      <c r="AQ994" s="209" t="str">
        <f t="shared" si="92"/>
        <v/>
      </c>
      <c r="AR994" s="209">
        <f t="shared" si="92"/>
        <v>9.5</v>
      </c>
      <c r="AS994" s="209">
        <f t="shared" si="92"/>
        <v>40318.833333333336</v>
      </c>
      <c r="AT994" s="209">
        <f t="shared" si="92"/>
        <v>68413.166666666672</v>
      </c>
      <c r="AU994" s="209" t="str">
        <f t="shared" si="92"/>
        <v/>
      </c>
      <c r="AV994" s="209">
        <f t="shared" si="92"/>
        <v>0.78193333333333337</v>
      </c>
      <c r="AW994" s="209" t="str">
        <f t="shared" si="92"/>
        <v/>
      </c>
      <c r="AX994" s="210">
        <f t="shared" si="92"/>
        <v>1.1999999999999997</v>
      </c>
      <c r="AY994" s="209">
        <f t="shared" si="92"/>
        <v>9.4444444444444445E-3</v>
      </c>
      <c r="AZ994" s="209">
        <f t="shared" si="92"/>
        <v>0</v>
      </c>
      <c r="BA994" s="209">
        <f t="shared" si="92"/>
        <v>43.594444444444463</v>
      </c>
      <c r="BB994" s="209">
        <f t="shared" si="92"/>
        <v>-50.277777777777779</v>
      </c>
      <c r="BC994" s="209">
        <f t="shared" si="92"/>
        <v>107.5</v>
      </c>
      <c r="BD994" s="209">
        <f t="shared" si="92"/>
        <v>30</v>
      </c>
      <c r="BE994" s="209">
        <f t="shared" si="92"/>
        <v>1.2000000000000004E-2</v>
      </c>
      <c r="BF994" s="209">
        <f t="shared" si="92"/>
        <v>11.400000000000004</v>
      </c>
      <c r="BG994" s="209">
        <f t="shared" si="92"/>
        <v>3.2944444444444438</v>
      </c>
      <c r="BH994" s="209">
        <f t="shared" si="92"/>
        <v>1.1111111111111112</v>
      </c>
      <c r="BI994" s="209">
        <f t="shared" si="92"/>
        <v>1</v>
      </c>
      <c r="BJ994" s="209">
        <f t="shared" si="92"/>
        <v>98.944444444444443</v>
      </c>
      <c r="BK994" s="209">
        <f t="shared" si="92"/>
        <v>1</v>
      </c>
      <c r="BL994" s="209">
        <f t="shared" si="92"/>
        <v>1</v>
      </c>
      <c r="BM994" s="209">
        <f t="shared" si="92"/>
        <v>0.37222222222222218</v>
      </c>
      <c r="BN994" s="209">
        <f t="shared" si="92"/>
        <v>342.66666666666669</v>
      </c>
      <c r="BO994" s="209">
        <f t="shared" si="92"/>
        <v>380.27777777777777</v>
      </c>
      <c r="BP994" s="209">
        <f t="shared" si="92"/>
        <v>426</v>
      </c>
      <c r="BQ994" s="209">
        <f t="shared" si="92"/>
        <v>459.38888888888891</v>
      </c>
      <c r="BR994" s="209">
        <f t="shared" si="92"/>
        <v>0</v>
      </c>
      <c r="BS994" s="209">
        <f t="shared" si="92"/>
        <v>1</v>
      </c>
      <c r="BT994" s="412" t="str">
        <f t="shared" si="92"/>
        <v/>
      </c>
      <c r="BU994" s="209">
        <f t="shared" si="92"/>
        <v>0.77500000000000024</v>
      </c>
      <c r="BV994" s="210">
        <f>IFERROR(AVERAGE(BV963:BV993),"")</f>
        <v>0.84</v>
      </c>
      <c r="BW994" s="206"/>
      <c r="BX994" s="206"/>
      <c r="BY994" s="206"/>
      <c r="BZ994" s="206"/>
      <c r="CA994" s="206"/>
      <c r="CB994" s="206"/>
      <c r="CC994" s="206"/>
    </row>
    <row r="995" spans="1:81" x14ac:dyDescent="0.25">
      <c r="A995" s="44">
        <f>A994</f>
        <v>2016</v>
      </c>
      <c r="B995" s="44" t="str">
        <f>B994</f>
        <v>DICIEMBRE</v>
      </c>
      <c r="C995" s="44">
        <v>2</v>
      </c>
      <c r="D995" s="44" t="str">
        <f t="shared" ref="D995:D1057" si="93">B994&amp;" "&amp;A994&amp;" / "&amp;C994</f>
        <v>DICIEMBRE 2016 / 1</v>
      </c>
      <c r="E995" s="589">
        <v>1</v>
      </c>
      <c r="F995" s="588">
        <v>42705</v>
      </c>
      <c r="G995" s="590">
        <v>68876</v>
      </c>
      <c r="H995" s="591" t="s">
        <v>133</v>
      </c>
      <c r="I995" s="566">
        <v>0.78049999999999997</v>
      </c>
      <c r="J995" s="564" t="s">
        <v>20</v>
      </c>
      <c r="K995" s="564">
        <v>0.5</v>
      </c>
      <c r="L995" s="564">
        <v>0</v>
      </c>
      <c r="M995" s="564">
        <v>0</v>
      </c>
      <c r="N995" s="564">
        <v>43.5</v>
      </c>
      <c r="O995" s="564">
        <v>-54</v>
      </c>
      <c r="P995" s="564">
        <v>104</v>
      </c>
      <c r="Q995" s="564">
        <v>30</v>
      </c>
      <c r="R995" s="565">
        <v>0</v>
      </c>
      <c r="S995" s="564">
        <v>12.1</v>
      </c>
      <c r="T995" s="564"/>
      <c r="U995" s="564">
        <v>1</v>
      </c>
      <c r="V995" s="564">
        <v>1</v>
      </c>
      <c r="W995" s="564">
        <v>100</v>
      </c>
      <c r="X995" s="564">
        <v>0</v>
      </c>
      <c r="Y995" s="564">
        <v>0</v>
      </c>
      <c r="Z995" s="564">
        <v>0.3</v>
      </c>
      <c r="AA995" s="564">
        <v>336</v>
      </c>
      <c r="AB995" s="564">
        <v>368</v>
      </c>
      <c r="AC995" s="564">
        <v>415</v>
      </c>
      <c r="AD995" s="564">
        <v>481</v>
      </c>
      <c r="AE995" s="564">
        <v>1</v>
      </c>
      <c r="AF995" s="564">
        <v>0</v>
      </c>
      <c r="AG995" s="695"/>
      <c r="AH995" s="587">
        <v>0.77500000000000002</v>
      </c>
      <c r="AI995" s="587">
        <v>0.84</v>
      </c>
      <c r="AJ995" s="587">
        <v>42.8</v>
      </c>
      <c r="AK995" s="587">
        <v>100</v>
      </c>
      <c r="AL995" s="587">
        <v>400</v>
      </c>
      <c r="AM995" s="587">
        <v>572</v>
      </c>
      <c r="AN995" s="587">
        <v>0.3</v>
      </c>
      <c r="AO995" s="587">
        <v>1.5</v>
      </c>
      <c r="AP995" s="587">
        <v>-47</v>
      </c>
      <c r="AR995" s="589">
        <v>1</v>
      </c>
      <c r="AS995" s="588">
        <v>42706</v>
      </c>
      <c r="AT995" s="590">
        <v>68874</v>
      </c>
      <c r="AU995" s="591" t="s">
        <v>131</v>
      </c>
      <c r="AV995" s="566">
        <v>0.78259999999999996</v>
      </c>
      <c r="AW995" s="564" t="s">
        <v>20</v>
      </c>
      <c r="AX995" s="564">
        <v>1.2</v>
      </c>
      <c r="AY995" s="564">
        <v>0.01</v>
      </c>
      <c r="AZ995" s="564">
        <v>0</v>
      </c>
      <c r="BA995" s="564">
        <v>43.5</v>
      </c>
      <c r="BB995" s="564">
        <v>-50</v>
      </c>
      <c r="BC995" s="564">
        <v>106</v>
      </c>
      <c r="BD995" s="564">
        <v>30</v>
      </c>
      <c r="BE995" s="565">
        <v>1.2E-2</v>
      </c>
      <c r="BF995" s="564">
        <v>14.1</v>
      </c>
      <c r="BG995" s="564">
        <v>3.8</v>
      </c>
      <c r="BH995" s="564">
        <v>1</v>
      </c>
      <c r="BI995" s="564">
        <v>1</v>
      </c>
      <c r="BJ995" s="564">
        <v>99</v>
      </c>
      <c r="BK995" s="564">
        <v>1</v>
      </c>
      <c r="BL995" s="564">
        <v>1</v>
      </c>
      <c r="BM995" s="564">
        <v>0.7</v>
      </c>
      <c r="BN995" s="564">
        <v>343</v>
      </c>
      <c r="BO995" s="564">
        <v>381</v>
      </c>
      <c r="BP995" s="564">
        <v>424</v>
      </c>
      <c r="BQ995" s="564">
        <v>459</v>
      </c>
      <c r="BR995" s="564">
        <v>0</v>
      </c>
      <c r="BS995" s="564">
        <v>1</v>
      </c>
      <c r="BT995" s="260"/>
      <c r="BU995" s="587">
        <v>0.77500000000000002</v>
      </c>
      <c r="BV995" s="587">
        <v>0.84</v>
      </c>
      <c r="BW995" s="587">
        <v>42.8</v>
      </c>
      <c r="BX995" s="587">
        <v>100</v>
      </c>
      <c r="BY995" s="587">
        <v>400</v>
      </c>
      <c r="BZ995" s="587">
        <v>572</v>
      </c>
      <c r="CA995" s="587">
        <v>0.3</v>
      </c>
      <c r="CB995" s="587">
        <v>1.5</v>
      </c>
      <c r="CC995" s="587">
        <v>-47</v>
      </c>
    </row>
    <row r="996" spans="1:81" x14ac:dyDescent="0.25">
      <c r="A996" s="44">
        <f t="shared" ref="A996:B1024" si="94">A995</f>
        <v>2016</v>
      </c>
      <c r="B996" s="44" t="str">
        <f t="shared" si="94"/>
        <v>DICIEMBRE</v>
      </c>
      <c r="C996" s="44">
        <v>3</v>
      </c>
      <c r="D996" s="44" t="str">
        <f t="shared" si="93"/>
        <v>DICIEMBRE 2016 / 2</v>
      </c>
      <c r="E996" s="589">
        <v>2</v>
      </c>
      <c r="F996" s="588">
        <v>42706</v>
      </c>
      <c r="G996" s="590">
        <v>68909</v>
      </c>
      <c r="H996" s="591" t="s">
        <v>128</v>
      </c>
      <c r="I996" s="566">
        <v>0.78</v>
      </c>
      <c r="J996" s="564" t="s">
        <v>20</v>
      </c>
      <c r="K996" s="564">
        <v>0.5</v>
      </c>
      <c r="L996" s="564">
        <v>0</v>
      </c>
      <c r="M996" s="564">
        <v>0</v>
      </c>
      <c r="N996" s="564">
        <v>43.5</v>
      </c>
      <c r="O996" s="564">
        <v>-54</v>
      </c>
      <c r="P996" s="564">
        <v>104</v>
      </c>
      <c r="Q996" s="564">
        <v>30</v>
      </c>
      <c r="R996" s="565">
        <v>0</v>
      </c>
      <c r="S996" s="564">
        <v>12.1</v>
      </c>
      <c r="T996" s="564"/>
      <c r="U996" s="564">
        <v>1</v>
      </c>
      <c r="V996" s="564">
        <v>1</v>
      </c>
      <c r="W996" s="564">
        <v>100</v>
      </c>
      <c r="X996" s="564">
        <v>0</v>
      </c>
      <c r="Y996" s="564">
        <v>0</v>
      </c>
      <c r="Z996" s="564">
        <v>0.3</v>
      </c>
      <c r="AA996" s="564">
        <v>334</v>
      </c>
      <c r="AB996" s="564">
        <v>367</v>
      </c>
      <c r="AC996" s="564">
        <v>414</v>
      </c>
      <c r="AD996" s="564">
        <v>479</v>
      </c>
      <c r="AE996" s="564">
        <v>1</v>
      </c>
      <c r="AF996" s="564">
        <v>0</v>
      </c>
      <c r="AG996" s="695"/>
      <c r="AH996" s="587">
        <v>0.77500000000000002</v>
      </c>
      <c r="AI996" s="587">
        <v>0.84</v>
      </c>
      <c r="AJ996" s="587">
        <v>42.8</v>
      </c>
      <c r="AK996" s="587">
        <v>100</v>
      </c>
      <c r="AL996" s="587">
        <v>400</v>
      </c>
      <c r="AM996" s="587">
        <v>572</v>
      </c>
      <c r="AN996" s="587">
        <v>0.3</v>
      </c>
      <c r="AO996" s="587">
        <v>1.5</v>
      </c>
      <c r="AP996" s="587">
        <v>-47</v>
      </c>
      <c r="AR996" s="589">
        <v>2</v>
      </c>
      <c r="AS996" s="588">
        <v>42707</v>
      </c>
      <c r="AT996" s="590">
        <v>68902</v>
      </c>
      <c r="AU996" s="564" t="s">
        <v>132</v>
      </c>
      <c r="AV996" s="566">
        <v>0.78259999999999996</v>
      </c>
      <c r="AW996" s="564" t="s">
        <v>20</v>
      </c>
      <c r="AX996" s="564">
        <v>1.2</v>
      </c>
      <c r="AY996" s="564">
        <v>0.01</v>
      </c>
      <c r="AZ996" s="564">
        <v>0</v>
      </c>
      <c r="BA996" s="564">
        <v>43.5</v>
      </c>
      <c r="BB996" s="564">
        <v>-49.5</v>
      </c>
      <c r="BC996" s="564">
        <v>109</v>
      </c>
      <c r="BD996" s="564">
        <v>30</v>
      </c>
      <c r="BE996" s="565">
        <v>1.2E-2</v>
      </c>
      <c r="BF996" s="564">
        <v>14.1</v>
      </c>
      <c r="BG996" s="564">
        <v>3.3</v>
      </c>
      <c r="BH996" s="564">
        <v>1</v>
      </c>
      <c r="BI996" s="564">
        <v>1</v>
      </c>
      <c r="BJ996" s="564">
        <v>99</v>
      </c>
      <c r="BK996" s="564">
        <v>1</v>
      </c>
      <c r="BL996" s="564">
        <v>1</v>
      </c>
      <c r="BM996" s="564">
        <v>0.6</v>
      </c>
      <c r="BN996" s="564">
        <v>345</v>
      </c>
      <c r="BO996" s="564">
        <v>381</v>
      </c>
      <c r="BP996" s="564">
        <v>424</v>
      </c>
      <c r="BQ996" s="564">
        <v>459</v>
      </c>
      <c r="BR996" s="564">
        <v>0</v>
      </c>
      <c r="BS996" s="564">
        <v>1</v>
      </c>
      <c r="BT996" s="260"/>
      <c r="BU996" s="587">
        <v>0.77500000000000002</v>
      </c>
      <c r="BV996" s="587">
        <v>0.84</v>
      </c>
      <c r="BW996" s="587">
        <v>42.8</v>
      </c>
      <c r="BX996" s="587">
        <v>100</v>
      </c>
      <c r="BY996" s="587">
        <v>400</v>
      </c>
      <c r="BZ996" s="587">
        <v>572</v>
      </c>
      <c r="CA996" s="587">
        <v>0.3</v>
      </c>
      <c r="CB996" s="587">
        <v>1.5</v>
      </c>
      <c r="CC996" s="587">
        <v>-47</v>
      </c>
    </row>
    <row r="997" spans="1:81" x14ac:dyDescent="0.25">
      <c r="A997" s="44">
        <f t="shared" si="94"/>
        <v>2016</v>
      </c>
      <c r="B997" s="44" t="str">
        <f t="shared" si="94"/>
        <v>DICIEMBRE</v>
      </c>
      <c r="C997" s="44">
        <v>4</v>
      </c>
      <c r="D997" s="44" t="str">
        <f t="shared" si="93"/>
        <v>DICIEMBRE 2016 / 3</v>
      </c>
      <c r="E997" s="589">
        <v>3</v>
      </c>
      <c r="F997" s="588">
        <v>42710</v>
      </c>
      <c r="G997" s="590">
        <v>68959</v>
      </c>
      <c r="H997" s="591" t="s">
        <v>132</v>
      </c>
      <c r="I997" s="566">
        <v>0.77959999999999996</v>
      </c>
      <c r="J997" s="564" t="s">
        <v>20</v>
      </c>
      <c r="K997" s="564">
        <v>0.5</v>
      </c>
      <c r="L997" s="564">
        <v>0</v>
      </c>
      <c r="M997" s="564">
        <v>0</v>
      </c>
      <c r="N997" s="564">
        <v>43.5</v>
      </c>
      <c r="O997" s="564">
        <v>-53</v>
      </c>
      <c r="P997" s="564">
        <v>105</v>
      </c>
      <c r="Q997" s="564">
        <v>30</v>
      </c>
      <c r="R997" s="565">
        <v>0</v>
      </c>
      <c r="S997" s="564">
        <v>12.1</v>
      </c>
      <c r="T997" s="564"/>
      <c r="U997" s="564">
        <v>1</v>
      </c>
      <c r="V997" s="564">
        <v>1</v>
      </c>
      <c r="W997" s="564">
        <v>100</v>
      </c>
      <c r="X997" s="564">
        <v>0</v>
      </c>
      <c r="Y997" s="564">
        <v>0</v>
      </c>
      <c r="Z997" s="564">
        <v>0.3</v>
      </c>
      <c r="AA997" s="564">
        <v>334</v>
      </c>
      <c r="AB997" s="564">
        <v>368</v>
      </c>
      <c r="AC997" s="564">
        <v>416</v>
      </c>
      <c r="AD997" s="564">
        <v>483</v>
      </c>
      <c r="AE997" s="564">
        <v>1</v>
      </c>
      <c r="AF997" s="564">
        <v>0</v>
      </c>
      <c r="AG997" s="695"/>
      <c r="AH997" s="587">
        <v>0.77500000000000002</v>
      </c>
      <c r="AI997" s="587">
        <v>0.84</v>
      </c>
      <c r="AJ997" s="587">
        <v>42.8</v>
      </c>
      <c r="AK997" s="587">
        <v>100</v>
      </c>
      <c r="AL997" s="587">
        <v>400</v>
      </c>
      <c r="AM997" s="587">
        <v>572</v>
      </c>
      <c r="AN997" s="587">
        <v>0.3</v>
      </c>
      <c r="AO997" s="587">
        <v>1.5</v>
      </c>
      <c r="AP997" s="587">
        <v>-47</v>
      </c>
      <c r="AR997" s="589">
        <v>3</v>
      </c>
      <c r="AS997" s="588">
        <v>42708</v>
      </c>
      <c r="AT997" s="590">
        <v>68925</v>
      </c>
      <c r="AU997" s="591" t="s">
        <v>131</v>
      </c>
      <c r="AV997" s="566">
        <v>0.78349999999999997</v>
      </c>
      <c r="AW997" s="564" t="s">
        <v>20</v>
      </c>
      <c r="AX997" s="564">
        <v>1.2</v>
      </c>
      <c r="AY997" s="564">
        <v>0.01</v>
      </c>
      <c r="AZ997" s="564">
        <v>0</v>
      </c>
      <c r="BA997" s="564">
        <v>43.5</v>
      </c>
      <c r="BB997" s="564">
        <v>-49.5</v>
      </c>
      <c r="BC997" s="564">
        <v>113</v>
      </c>
      <c r="BD997" s="564">
        <v>30</v>
      </c>
      <c r="BE997" s="565">
        <v>1.2E-2</v>
      </c>
      <c r="BF997" s="564">
        <v>14.1</v>
      </c>
      <c r="BG997" s="564">
        <v>3.4</v>
      </c>
      <c r="BH997" s="564">
        <v>1</v>
      </c>
      <c r="BI997" s="564">
        <v>1</v>
      </c>
      <c r="BJ997" s="564">
        <v>99</v>
      </c>
      <c r="BK997" s="564">
        <v>1</v>
      </c>
      <c r="BL997" s="564">
        <v>1</v>
      </c>
      <c r="BM997" s="564">
        <v>0.5</v>
      </c>
      <c r="BN997" s="564">
        <v>343</v>
      </c>
      <c r="BO997" s="564">
        <v>383</v>
      </c>
      <c r="BP997" s="564">
        <v>426</v>
      </c>
      <c r="BQ997" s="564">
        <v>459</v>
      </c>
      <c r="BR997" s="564">
        <v>0</v>
      </c>
      <c r="BS997" s="564">
        <v>1</v>
      </c>
      <c r="BT997" s="260"/>
      <c r="BU997" s="587">
        <v>0.77500000000000002</v>
      </c>
      <c r="BV997" s="587">
        <v>0.84</v>
      </c>
      <c r="BW997" s="587">
        <v>42.8</v>
      </c>
      <c r="BX997" s="587">
        <v>100</v>
      </c>
      <c r="BY997" s="587">
        <v>400</v>
      </c>
      <c r="BZ997" s="587">
        <v>572</v>
      </c>
      <c r="CA997" s="587">
        <v>0.3</v>
      </c>
      <c r="CB997" s="587">
        <v>1.5</v>
      </c>
      <c r="CC997" s="587">
        <v>-47</v>
      </c>
    </row>
    <row r="998" spans="1:81" x14ac:dyDescent="0.25">
      <c r="A998" s="44">
        <f t="shared" si="94"/>
        <v>2016</v>
      </c>
      <c r="B998" s="44" t="str">
        <f t="shared" si="94"/>
        <v>DICIEMBRE</v>
      </c>
      <c r="C998" s="44">
        <v>5</v>
      </c>
      <c r="D998" s="44" t="str">
        <f t="shared" si="93"/>
        <v>DICIEMBRE 2016 / 4</v>
      </c>
      <c r="E998" s="589">
        <v>4</v>
      </c>
      <c r="F998" s="588">
        <v>42711</v>
      </c>
      <c r="G998" s="590">
        <v>69001</v>
      </c>
      <c r="H998" s="591" t="s">
        <v>128</v>
      </c>
      <c r="I998" s="566">
        <v>0.78</v>
      </c>
      <c r="J998" s="564" t="s">
        <v>20</v>
      </c>
      <c r="K998" s="564">
        <v>0.5</v>
      </c>
      <c r="L998" s="564">
        <v>0</v>
      </c>
      <c r="M998" s="564">
        <v>0</v>
      </c>
      <c r="N998" s="564">
        <v>43.5</v>
      </c>
      <c r="O998" s="564">
        <v>-53</v>
      </c>
      <c r="P998" s="564">
        <v>105</v>
      </c>
      <c r="Q998" s="564">
        <v>30</v>
      </c>
      <c r="R998" s="565">
        <v>0</v>
      </c>
      <c r="S998" s="564">
        <v>12.1</v>
      </c>
      <c r="T998" s="564"/>
      <c r="U998" s="564">
        <v>1</v>
      </c>
      <c r="V998" s="564">
        <v>1</v>
      </c>
      <c r="W998" s="564">
        <v>100</v>
      </c>
      <c r="X998" s="564">
        <v>0</v>
      </c>
      <c r="Y998" s="564">
        <v>0</v>
      </c>
      <c r="Z998" s="564">
        <v>0.3</v>
      </c>
      <c r="AA998" s="564">
        <v>334</v>
      </c>
      <c r="AB998" s="564">
        <v>369</v>
      </c>
      <c r="AC998" s="564">
        <v>416</v>
      </c>
      <c r="AD998" s="564">
        <v>476</v>
      </c>
      <c r="AE998" s="564">
        <v>1</v>
      </c>
      <c r="AF998" s="564">
        <v>0</v>
      </c>
      <c r="AG998" s="695"/>
      <c r="AH998" s="587">
        <v>0.77500000000000002</v>
      </c>
      <c r="AI998" s="587">
        <v>0.84</v>
      </c>
      <c r="AJ998" s="587">
        <v>42.8</v>
      </c>
      <c r="AK998" s="587">
        <v>100</v>
      </c>
      <c r="AL998" s="587">
        <v>400</v>
      </c>
      <c r="AM998" s="587">
        <v>572</v>
      </c>
      <c r="AN998" s="587">
        <v>0.3</v>
      </c>
      <c r="AO998" s="587">
        <v>1.5</v>
      </c>
      <c r="AP998" s="587">
        <v>-47</v>
      </c>
      <c r="AR998" s="589">
        <v>4</v>
      </c>
      <c r="AS998" s="588">
        <v>42711</v>
      </c>
      <c r="AT998" s="590">
        <v>68989</v>
      </c>
      <c r="AU998" s="564" t="s">
        <v>131</v>
      </c>
      <c r="AV998" s="566">
        <v>0.78210000000000002</v>
      </c>
      <c r="AW998" s="564" t="s">
        <v>20</v>
      </c>
      <c r="AX998" s="564">
        <v>1.6</v>
      </c>
      <c r="AY998" s="564">
        <v>0.01</v>
      </c>
      <c r="AZ998" s="564">
        <v>0</v>
      </c>
      <c r="BA998" s="564">
        <v>43.5</v>
      </c>
      <c r="BB998" s="564">
        <v>-49.5</v>
      </c>
      <c r="BC998" s="564">
        <v>108</v>
      </c>
      <c r="BD998" s="564">
        <v>30</v>
      </c>
      <c r="BE998" s="565">
        <v>1.2E-2</v>
      </c>
      <c r="BF998" s="564">
        <v>14.1</v>
      </c>
      <c r="BG998" s="564">
        <v>3.4</v>
      </c>
      <c r="BH998" s="564">
        <v>1</v>
      </c>
      <c r="BI998" s="564">
        <v>1</v>
      </c>
      <c r="BJ998" s="564">
        <v>99</v>
      </c>
      <c r="BK998" s="564">
        <v>1</v>
      </c>
      <c r="BL998" s="564">
        <v>1</v>
      </c>
      <c r="BM998" s="564">
        <v>0.6</v>
      </c>
      <c r="BN998" s="564">
        <v>345</v>
      </c>
      <c r="BO998" s="564">
        <v>383</v>
      </c>
      <c r="BP998" s="564">
        <v>428</v>
      </c>
      <c r="BQ998" s="564">
        <v>460</v>
      </c>
      <c r="BR998" s="564">
        <v>0</v>
      </c>
      <c r="BS998" s="564">
        <v>1</v>
      </c>
      <c r="BT998" s="260"/>
      <c r="BU998" s="587">
        <v>0.77500000000000002</v>
      </c>
      <c r="BV998" s="587">
        <v>0.84</v>
      </c>
      <c r="BW998" s="587">
        <v>42.8</v>
      </c>
      <c r="BX998" s="587">
        <v>100</v>
      </c>
      <c r="BY998" s="587">
        <v>400</v>
      </c>
      <c r="BZ998" s="587">
        <v>572</v>
      </c>
      <c r="CA998" s="587">
        <v>0.3</v>
      </c>
      <c r="CB998" s="587">
        <v>1.5</v>
      </c>
      <c r="CC998" s="587">
        <v>-47</v>
      </c>
    </row>
    <row r="999" spans="1:81" x14ac:dyDescent="0.25">
      <c r="A999" s="44">
        <f t="shared" si="94"/>
        <v>2016</v>
      </c>
      <c r="B999" s="44" t="str">
        <f t="shared" si="94"/>
        <v>DICIEMBRE</v>
      </c>
      <c r="C999" s="44">
        <v>6</v>
      </c>
      <c r="D999" s="44" t="str">
        <f t="shared" si="93"/>
        <v>DICIEMBRE 2016 / 5</v>
      </c>
      <c r="E999" s="589">
        <v>5</v>
      </c>
      <c r="F999" s="588">
        <v>42712</v>
      </c>
      <c r="G999" s="590">
        <v>69038</v>
      </c>
      <c r="H999" s="591" t="s">
        <v>131</v>
      </c>
      <c r="I999" s="566">
        <v>0.77959999999999996</v>
      </c>
      <c r="J999" s="564" t="s">
        <v>20</v>
      </c>
      <c r="K999" s="564">
        <v>0.5</v>
      </c>
      <c r="L999" s="564">
        <v>0</v>
      </c>
      <c r="M999" s="564">
        <v>0</v>
      </c>
      <c r="N999" s="564">
        <v>43.5</v>
      </c>
      <c r="O999" s="564">
        <v>-53</v>
      </c>
      <c r="P999" s="564">
        <v>105</v>
      </c>
      <c r="Q999" s="564">
        <v>30</v>
      </c>
      <c r="R999" s="565">
        <v>0</v>
      </c>
      <c r="S999" s="564">
        <v>12.1</v>
      </c>
      <c r="T999" s="564"/>
      <c r="U999" s="564">
        <v>1</v>
      </c>
      <c r="V999" s="564">
        <v>1</v>
      </c>
      <c r="W999" s="564">
        <v>100</v>
      </c>
      <c r="X999" s="564">
        <v>0</v>
      </c>
      <c r="Y999" s="564">
        <v>0</v>
      </c>
      <c r="Z999" s="564">
        <v>0.3</v>
      </c>
      <c r="AA999" s="564">
        <v>334</v>
      </c>
      <c r="AB999" s="564">
        <v>371</v>
      </c>
      <c r="AC999" s="564">
        <v>418</v>
      </c>
      <c r="AD999" s="564">
        <v>479</v>
      </c>
      <c r="AE999" s="564">
        <v>1</v>
      </c>
      <c r="AF999" s="564">
        <v>0</v>
      </c>
      <c r="AG999" s="695"/>
      <c r="AH999" s="587">
        <v>0.77500000000000002</v>
      </c>
      <c r="AI999" s="587">
        <v>0.84</v>
      </c>
      <c r="AJ999" s="587">
        <v>42.8</v>
      </c>
      <c r="AK999" s="587">
        <v>100</v>
      </c>
      <c r="AL999" s="587">
        <v>400</v>
      </c>
      <c r="AM999" s="587">
        <v>572</v>
      </c>
      <c r="AN999" s="587">
        <v>0.3</v>
      </c>
      <c r="AO999" s="587">
        <v>1.5</v>
      </c>
      <c r="AP999" s="587">
        <v>-47</v>
      </c>
      <c r="AR999" s="589">
        <v>5</v>
      </c>
      <c r="AS999" s="588">
        <v>42711</v>
      </c>
      <c r="AT999" s="590">
        <v>68975</v>
      </c>
      <c r="AU999" s="591" t="s">
        <v>132</v>
      </c>
      <c r="AV999" s="566">
        <v>0.78290000000000004</v>
      </c>
      <c r="AW999" s="564" t="s">
        <v>20</v>
      </c>
      <c r="AX999" s="564">
        <v>1.6</v>
      </c>
      <c r="AY999" s="564">
        <v>0.01</v>
      </c>
      <c r="AZ999" s="564">
        <v>0</v>
      </c>
      <c r="BA999" s="564">
        <v>43.5</v>
      </c>
      <c r="BB999" s="564">
        <v>-49.5</v>
      </c>
      <c r="BC999" s="564">
        <v>109</v>
      </c>
      <c r="BD999" s="564">
        <v>30</v>
      </c>
      <c r="BE999" s="565">
        <v>1.2E-2</v>
      </c>
      <c r="BF999" s="564">
        <v>14.1</v>
      </c>
      <c r="BG999" s="564">
        <v>3.4</v>
      </c>
      <c r="BH999" s="564">
        <v>1</v>
      </c>
      <c r="BI999" s="564">
        <v>1</v>
      </c>
      <c r="BJ999" s="564">
        <v>99</v>
      </c>
      <c r="BK999" s="564">
        <v>1</v>
      </c>
      <c r="BL999" s="564">
        <v>1</v>
      </c>
      <c r="BM999" s="564">
        <v>0.6</v>
      </c>
      <c r="BN999" s="564">
        <v>346</v>
      </c>
      <c r="BO999" s="564">
        <v>383</v>
      </c>
      <c r="BP999" s="564">
        <v>426</v>
      </c>
      <c r="BQ999" s="564">
        <v>460</v>
      </c>
      <c r="BR999" s="564">
        <v>0</v>
      </c>
      <c r="BS999" s="564">
        <v>1</v>
      </c>
      <c r="BT999" s="260"/>
      <c r="BU999" s="587">
        <v>0.77500000000000002</v>
      </c>
      <c r="BV999" s="587">
        <v>0.84</v>
      </c>
      <c r="BW999" s="587">
        <v>42.8</v>
      </c>
      <c r="BX999" s="587">
        <v>100</v>
      </c>
      <c r="BY999" s="587">
        <v>400</v>
      </c>
      <c r="BZ999" s="587">
        <v>572</v>
      </c>
      <c r="CA999" s="587">
        <v>0.3</v>
      </c>
      <c r="CB999" s="587">
        <v>1.5</v>
      </c>
      <c r="CC999" s="587">
        <v>-47</v>
      </c>
    </row>
    <row r="1000" spans="1:81" x14ac:dyDescent="0.25">
      <c r="A1000" s="44">
        <f t="shared" si="94"/>
        <v>2016</v>
      </c>
      <c r="B1000" s="44" t="str">
        <f t="shared" si="94"/>
        <v>DICIEMBRE</v>
      </c>
      <c r="C1000" s="44">
        <v>7</v>
      </c>
      <c r="D1000" s="44" t="str">
        <f t="shared" si="93"/>
        <v>DICIEMBRE 2016 / 6</v>
      </c>
      <c r="E1000" s="589">
        <v>6</v>
      </c>
      <c r="F1000" s="588">
        <v>42713</v>
      </c>
      <c r="G1000" s="590">
        <v>69085</v>
      </c>
      <c r="H1000" s="591" t="s">
        <v>128</v>
      </c>
      <c r="I1000" s="566">
        <v>0.77959999999999996</v>
      </c>
      <c r="J1000" s="564" t="s">
        <v>20</v>
      </c>
      <c r="K1000" s="564">
        <v>0.5</v>
      </c>
      <c r="L1000" s="564">
        <v>0</v>
      </c>
      <c r="M1000" s="564">
        <v>0</v>
      </c>
      <c r="N1000" s="564">
        <v>43.5</v>
      </c>
      <c r="O1000" s="564">
        <v>-52</v>
      </c>
      <c r="P1000" s="564">
        <v>103</v>
      </c>
      <c r="Q1000" s="564">
        <v>30</v>
      </c>
      <c r="R1000" s="565">
        <v>0</v>
      </c>
      <c r="S1000" s="564">
        <v>12.1</v>
      </c>
      <c r="T1000" s="564"/>
      <c r="U1000" s="564">
        <v>1</v>
      </c>
      <c r="V1000" s="564">
        <v>1</v>
      </c>
      <c r="W1000" s="564">
        <v>100</v>
      </c>
      <c r="X1000" s="564">
        <v>0</v>
      </c>
      <c r="Y1000" s="564">
        <v>0</v>
      </c>
      <c r="Z1000" s="564">
        <v>0.3</v>
      </c>
      <c r="AA1000" s="564">
        <v>334</v>
      </c>
      <c r="AB1000" s="564">
        <v>368</v>
      </c>
      <c r="AC1000" s="564">
        <v>416</v>
      </c>
      <c r="AD1000" s="564">
        <v>481</v>
      </c>
      <c r="AE1000" s="564">
        <v>1</v>
      </c>
      <c r="AF1000" s="564">
        <v>0</v>
      </c>
      <c r="AG1000" s="695"/>
      <c r="AH1000" s="587">
        <v>0.77500000000000002</v>
      </c>
      <c r="AI1000" s="587">
        <v>0.84</v>
      </c>
      <c r="AJ1000" s="587">
        <v>42.8</v>
      </c>
      <c r="AK1000" s="587">
        <v>100</v>
      </c>
      <c r="AL1000" s="587">
        <v>400</v>
      </c>
      <c r="AM1000" s="587">
        <v>572</v>
      </c>
      <c r="AN1000" s="587">
        <v>0.3</v>
      </c>
      <c r="AO1000" s="587">
        <v>1.5</v>
      </c>
      <c r="AP1000" s="587">
        <v>-47</v>
      </c>
      <c r="AR1000" s="589">
        <v>6</v>
      </c>
      <c r="AS1000" s="588">
        <v>42716</v>
      </c>
      <c r="AT1000" s="590">
        <v>69124</v>
      </c>
      <c r="AU1000" s="564" t="s">
        <v>131</v>
      </c>
      <c r="AV1000" s="566">
        <v>0.78349999999999997</v>
      </c>
      <c r="AW1000" s="564" t="s">
        <v>20</v>
      </c>
      <c r="AX1000" s="564">
        <v>1.6</v>
      </c>
      <c r="AY1000" s="564">
        <v>0.01</v>
      </c>
      <c r="AZ1000" s="564">
        <v>0</v>
      </c>
      <c r="BA1000" s="564">
        <v>43.5</v>
      </c>
      <c r="BB1000" s="564">
        <v>-50</v>
      </c>
      <c r="BC1000" s="564">
        <v>108</v>
      </c>
      <c r="BD1000" s="564">
        <v>30</v>
      </c>
      <c r="BE1000" s="565">
        <v>1.2E-2</v>
      </c>
      <c r="BF1000" s="564">
        <v>14.1</v>
      </c>
      <c r="BG1000" s="564">
        <v>3.8</v>
      </c>
      <c r="BH1000" s="564">
        <v>1</v>
      </c>
      <c r="BI1000" s="564">
        <v>1</v>
      </c>
      <c r="BJ1000" s="564">
        <v>99</v>
      </c>
      <c r="BK1000" s="564">
        <v>1</v>
      </c>
      <c r="BL1000" s="564">
        <v>1</v>
      </c>
      <c r="BM1000" s="564">
        <v>0.2</v>
      </c>
      <c r="BN1000" s="564">
        <v>344</v>
      </c>
      <c r="BO1000" s="564">
        <v>382</v>
      </c>
      <c r="BP1000" s="564">
        <v>425</v>
      </c>
      <c r="BQ1000" s="564">
        <v>458</v>
      </c>
      <c r="BR1000" s="564">
        <v>0</v>
      </c>
      <c r="BS1000" s="564">
        <v>1</v>
      </c>
      <c r="BT1000" s="260"/>
      <c r="BU1000" s="587">
        <v>0.77500000000000002</v>
      </c>
      <c r="BV1000" s="587">
        <v>0.84</v>
      </c>
      <c r="BW1000" s="587">
        <v>42.8</v>
      </c>
      <c r="BX1000" s="587">
        <v>100</v>
      </c>
      <c r="BY1000" s="587">
        <v>400</v>
      </c>
      <c r="BZ1000" s="587">
        <v>572</v>
      </c>
      <c r="CA1000" s="587">
        <v>0.3</v>
      </c>
      <c r="CB1000" s="587">
        <v>1.5</v>
      </c>
      <c r="CC1000" s="587">
        <v>-47</v>
      </c>
    </row>
    <row r="1001" spans="1:81" x14ac:dyDescent="0.25">
      <c r="A1001" s="44">
        <f t="shared" si="94"/>
        <v>2016</v>
      </c>
      <c r="B1001" s="44" t="str">
        <f t="shared" si="94"/>
        <v>DICIEMBRE</v>
      </c>
      <c r="C1001" s="44">
        <v>8</v>
      </c>
      <c r="D1001" s="44" t="str">
        <f t="shared" si="93"/>
        <v>DICIEMBRE 2016 / 7</v>
      </c>
      <c r="E1001" s="589">
        <v>7</v>
      </c>
      <c r="F1001" s="588">
        <v>42717</v>
      </c>
      <c r="G1001" s="590">
        <v>69167</v>
      </c>
      <c r="H1001" s="591" t="s">
        <v>129</v>
      </c>
      <c r="I1001" s="566">
        <v>0.7792</v>
      </c>
      <c r="J1001" s="564" t="s">
        <v>20</v>
      </c>
      <c r="K1001" s="564">
        <v>0.5</v>
      </c>
      <c r="L1001" s="564">
        <v>0</v>
      </c>
      <c r="M1001" s="564">
        <v>0</v>
      </c>
      <c r="N1001" s="564">
        <v>43.5</v>
      </c>
      <c r="O1001" s="564">
        <v>-52</v>
      </c>
      <c r="P1001" s="564">
        <v>104</v>
      </c>
      <c r="Q1001" s="564">
        <v>30</v>
      </c>
      <c r="R1001" s="565">
        <v>0</v>
      </c>
      <c r="S1001" s="564">
        <v>12.1</v>
      </c>
      <c r="T1001" s="564"/>
      <c r="U1001" s="564">
        <v>1</v>
      </c>
      <c r="V1001" s="564">
        <v>1</v>
      </c>
      <c r="W1001" s="564">
        <v>100</v>
      </c>
      <c r="X1001" s="564">
        <v>0</v>
      </c>
      <c r="Y1001" s="564">
        <v>0</v>
      </c>
      <c r="Z1001" s="564">
        <v>0.3</v>
      </c>
      <c r="AA1001" s="564">
        <v>335</v>
      </c>
      <c r="AB1001" s="564">
        <v>368</v>
      </c>
      <c r="AC1001" s="564">
        <v>416</v>
      </c>
      <c r="AD1001" s="564">
        <v>473</v>
      </c>
      <c r="AE1001" s="564">
        <v>1</v>
      </c>
      <c r="AF1001" s="564">
        <v>0</v>
      </c>
      <c r="AG1001" s="695"/>
      <c r="AH1001" s="587">
        <v>0.77500000000000002</v>
      </c>
      <c r="AI1001" s="587">
        <v>0.84</v>
      </c>
      <c r="AJ1001" s="587">
        <v>42.8</v>
      </c>
      <c r="AK1001" s="587">
        <v>100</v>
      </c>
      <c r="AL1001" s="587">
        <v>400</v>
      </c>
      <c r="AM1001" s="587">
        <v>572</v>
      </c>
      <c r="AN1001" s="587">
        <v>0.3</v>
      </c>
      <c r="AO1001" s="587">
        <v>1.5</v>
      </c>
      <c r="AP1001" s="587">
        <v>-47</v>
      </c>
      <c r="AR1001" s="589">
        <v>7</v>
      </c>
      <c r="AS1001" s="588">
        <v>42717</v>
      </c>
      <c r="AT1001" s="590">
        <v>69220</v>
      </c>
      <c r="AU1001" s="591" t="s">
        <v>132</v>
      </c>
      <c r="AV1001" s="566">
        <v>0.78349999999999997</v>
      </c>
      <c r="AW1001" s="564" t="s">
        <v>20</v>
      </c>
      <c r="AX1001" s="564">
        <v>1.6</v>
      </c>
      <c r="AY1001" s="564">
        <v>0.01</v>
      </c>
      <c r="AZ1001" s="564">
        <v>0</v>
      </c>
      <c r="BA1001" s="564">
        <v>43.5</v>
      </c>
      <c r="BB1001" s="564">
        <v>-50</v>
      </c>
      <c r="BC1001" s="564">
        <v>108</v>
      </c>
      <c r="BD1001" s="564">
        <v>30</v>
      </c>
      <c r="BE1001" s="565">
        <v>1.2E-2</v>
      </c>
      <c r="BF1001" s="564">
        <v>14.1</v>
      </c>
      <c r="BG1001" s="564">
        <v>3.3</v>
      </c>
      <c r="BH1001" s="564">
        <v>1</v>
      </c>
      <c r="BI1001" s="564">
        <v>1</v>
      </c>
      <c r="BJ1001" s="564">
        <v>99</v>
      </c>
      <c r="BK1001" s="564">
        <v>1</v>
      </c>
      <c r="BL1001" s="564">
        <v>1</v>
      </c>
      <c r="BM1001" s="564">
        <v>0.4</v>
      </c>
      <c r="BN1001" s="564">
        <v>343</v>
      </c>
      <c r="BO1001" s="564">
        <v>383</v>
      </c>
      <c r="BP1001" s="564">
        <v>426</v>
      </c>
      <c r="BQ1001" s="564">
        <v>459</v>
      </c>
      <c r="BR1001" s="564">
        <v>0</v>
      </c>
      <c r="BS1001" s="564">
        <v>1</v>
      </c>
      <c r="BT1001" s="260"/>
      <c r="BU1001" s="587">
        <v>0.77500000000000002</v>
      </c>
      <c r="BV1001" s="587">
        <v>0.84</v>
      </c>
      <c r="BW1001" s="587">
        <v>42.8</v>
      </c>
      <c r="BX1001" s="587">
        <v>100</v>
      </c>
      <c r="BY1001" s="587">
        <v>400</v>
      </c>
      <c r="BZ1001" s="587">
        <v>572</v>
      </c>
      <c r="CA1001" s="587">
        <v>0.3</v>
      </c>
      <c r="CB1001" s="587">
        <v>1.5</v>
      </c>
      <c r="CC1001" s="587">
        <v>-47</v>
      </c>
    </row>
    <row r="1002" spans="1:81" x14ac:dyDescent="0.25">
      <c r="A1002" s="44">
        <f t="shared" si="94"/>
        <v>2016</v>
      </c>
      <c r="B1002" s="44" t="str">
        <f t="shared" si="94"/>
        <v>DICIEMBRE</v>
      </c>
      <c r="C1002" s="44">
        <v>9</v>
      </c>
      <c r="D1002" s="44" t="str">
        <f t="shared" si="93"/>
        <v>DICIEMBRE 2016 / 8</v>
      </c>
      <c r="E1002" s="589">
        <v>8</v>
      </c>
      <c r="F1002" s="588">
        <v>42721</v>
      </c>
      <c r="G1002" s="590">
        <v>69261</v>
      </c>
      <c r="H1002" s="591" t="s">
        <v>131</v>
      </c>
      <c r="I1002" s="566">
        <v>0.7792</v>
      </c>
      <c r="J1002" s="564" t="s">
        <v>20</v>
      </c>
      <c r="K1002" s="564">
        <v>0.5</v>
      </c>
      <c r="L1002" s="564">
        <v>0</v>
      </c>
      <c r="M1002" s="564">
        <v>0</v>
      </c>
      <c r="N1002" s="564">
        <v>43.5</v>
      </c>
      <c r="O1002" s="564">
        <v>-52</v>
      </c>
      <c r="P1002" s="564">
        <v>105</v>
      </c>
      <c r="Q1002" s="564">
        <v>30</v>
      </c>
      <c r="R1002" s="565">
        <v>0</v>
      </c>
      <c r="S1002" s="564">
        <v>12.1</v>
      </c>
      <c r="T1002" s="564"/>
      <c r="U1002" s="564">
        <v>1</v>
      </c>
      <c r="V1002" s="564">
        <v>1</v>
      </c>
      <c r="W1002" s="564">
        <v>100</v>
      </c>
      <c r="X1002" s="564">
        <v>0</v>
      </c>
      <c r="Y1002" s="564">
        <v>0</v>
      </c>
      <c r="Z1002" s="564">
        <v>0.3</v>
      </c>
      <c r="AA1002" s="564">
        <v>336</v>
      </c>
      <c r="AB1002" s="564">
        <v>368</v>
      </c>
      <c r="AC1002" s="564">
        <v>416</v>
      </c>
      <c r="AD1002" s="564">
        <v>475</v>
      </c>
      <c r="AE1002" s="564">
        <v>1</v>
      </c>
      <c r="AF1002" s="564">
        <v>0</v>
      </c>
      <c r="AG1002" s="695"/>
      <c r="AH1002" s="587">
        <v>0.77500000000000002</v>
      </c>
      <c r="AI1002" s="587">
        <v>0.84</v>
      </c>
      <c r="AJ1002" s="587">
        <v>42.8</v>
      </c>
      <c r="AK1002" s="587">
        <v>100</v>
      </c>
      <c r="AL1002" s="587">
        <v>400</v>
      </c>
      <c r="AM1002" s="587">
        <v>572</v>
      </c>
      <c r="AN1002" s="587">
        <v>0.3</v>
      </c>
      <c r="AO1002" s="587">
        <v>1.5</v>
      </c>
      <c r="AP1002" s="587">
        <v>-47</v>
      </c>
      <c r="AR1002" s="589">
        <v>8</v>
      </c>
      <c r="AS1002" s="588">
        <v>42720</v>
      </c>
      <c r="AT1002" s="590">
        <v>69234</v>
      </c>
      <c r="AU1002" s="564" t="s">
        <v>131</v>
      </c>
      <c r="AV1002" s="566">
        <v>0.78300000000000003</v>
      </c>
      <c r="AW1002" s="564" t="s">
        <v>20</v>
      </c>
      <c r="AX1002" s="564">
        <v>1.6</v>
      </c>
      <c r="AY1002" s="564">
        <v>0.01</v>
      </c>
      <c r="AZ1002" s="564">
        <v>0</v>
      </c>
      <c r="BA1002" s="564">
        <v>43.5</v>
      </c>
      <c r="BB1002" s="564">
        <v>-50</v>
      </c>
      <c r="BC1002" s="564">
        <v>112</v>
      </c>
      <c r="BD1002" s="564">
        <v>30</v>
      </c>
      <c r="BE1002" s="565">
        <v>1.2E-2</v>
      </c>
      <c r="BF1002" s="564">
        <v>14.1</v>
      </c>
      <c r="BG1002" s="564">
        <v>3.7</v>
      </c>
      <c r="BH1002" s="564">
        <v>1</v>
      </c>
      <c r="BI1002" s="564">
        <v>1</v>
      </c>
      <c r="BJ1002" s="564">
        <v>99</v>
      </c>
      <c r="BK1002" s="564">
        <v>1</v>
      </c>
      <c r="BL1002" s="564">
        <v>1</v>
      </c>
      <c r="BM1002" s="564">
        <v>0.3</v>
      </c>
      <c r="BN1002" s="564">
        <v>345</v>
      </c>
      <c r="BO1002" s="564">
        <v>382</v>
      </c>
      <c r="BP1002" s="564">
        <v>421</v>
      </c>
      <c r="BQ1002" s="564">
        <v>454</v>
      </c>
      <c r="BR1002" s="564">
        <v>0</v>
      </c>
      <c r="BS1002" s="564">
        <v>1</v>
      </c>
      <c r="BT1002" s="260"/>
      <c r="BU1002" s="587">
        <v>0.77500000000000002</v>
      </c>
      <c r="BV1002" s="587">
        <v>0.84</v>
      </c>
      <c r="BW1002" s="587">
        <v>42.8</v>
      </c>
      <c r="BX1002" s="587">
        <v>100</v>
      </c>
      <c r="BY1002" s="587">
        <v>400</v>
      </c>
      <c r="BZ1002" s="587">
        <v>572</v>
      </c>
      <c r="CA1002" s="587">
        <v>0.3</v>
      </c>
      <c r="CB1002" s="587">
        <v>1.5</v>
      </c>
      <c r="CC1002" s="587">
        <v>-47</v>
      </c>
    </row>
    <row r="1003" spans="1:81" x14ac:dyDescent="0.25">
      <c r="A1003" s="44">
        <f t="shared" si="94"/>
        <v>2016</v>
      </c>
      <c r="B1003" s="44" t="str">
        <f t="shared" si="94"/>
        <v>DICIEMBRE</v>
      </c>
      <c r="C1003" s="44">
        <v>10</v>
      </c>
      <c r="D1003" s="44" t="str">
        <f t="shared" si="93"/>
        <v>DICIEMBRE 2016 / 9</v>
      </c>
      <c r="E1003" s="589">
        <v>9</v>
      </c>
      <c r="F1003" s="588">
        <v>42724</v>
      </c>
      <c r="G1003" s="590">
        <v>69336</v>
      </c>
      <c r="H1003" s="564" t="s">
        <v>128</v>
      </c>
      <c r="I1003" s="566">
        <v>0.7792</v>
      </c>
      <c r="J1003" s="564" t="s">
        <v>20</v>
      </c>
      <c r="K1003" s="564">
        <v>0.5</v>
      </c>
      <c r="L1003" s="564">
        <v>0</v>
      </c>
      <c r="M1003" s="564">
        <v>0</v>
      </c>
      <c r="N1003" s="564">
        <v>43.5</v>
      </c>
      <c r="O1003" s="564">
        <v>-52</v>
      </c>
      <c r="P1003" s="564">
        <v>104</v>
      </c>
      <c r="Q1003" s="564">
        <v>30</v>
      </c>
      <c r="R1003" s="565">
        <v>0</v>
      </c>
      <c r="S1003" s="564">
        <v>12.1</v>
      </c>
      <c r="T1003" s="564"/>
      <c r="U1003" s="564">
        <v>1</v>
      </c>
      <c r="V1003" s="564">
        <v>1</v>
      </c>
      <c r="W1003" s="564">
        <v>100</v>
      </c>
      <c r="X1003" s="564">
        <v>0</v>
      </c>
      <c r="Y1003" s="564">
        <v>0</v>
      </c>
      <c r="Z1003" s="564">
        <v>0.3</v>
      </c>
      <c r="AA1003" s="564">
        <v>336</v>
      </c>
      <c r="AB1003" s="564">
        <v>367</v>
      </c>
      <c r="AC1003" s="564">
        <v>414</v>
      </c>
      <c r="AD1003" s="564">
        <v>476</v>
      </c>
      <c r="AE1003" s="564">
        <v>1</v>
      </c>
      <c r="AF1003" s="564">
        <v>0</v>
      </c>
      <c r="AG1003" s="695"/>
      <c r="AH1003" s="587">
        <v>0.77500000000000002</v>
      </c>
      <c r="AI1003" s="587">
        <v>0.84</v>
      </c>
      <c r="AJ1003" s="587">
        <v>42.8</v>
      </c>
      <c r="AK1003" s="587">
        <v>100</v>
      </c>
      <c r="AL1003" s="587">
        <v>400</v>
      </c>
      <c r="AM1003" s="587">
        <v>572</v>
      </c>
      <c r="AN1003" s="587">
        <v>0.3</v>
      </c>
      <c r="AO1003" s="587">
        <v>1.5</v>
      </c>
      <c r="AP1003" s="587">
        <v>-47</v>
      </c>
      <c r="AR1003" s="589">
        <v>9</v>
      </c>
      <c r="AS1003" s="588">
        <v>42721</v>
      </c>
      <c r="AT1003" s="590">
        <v>69301</v>
      </c>
      <c r="AU1003" s="591" t="s">
        <v>132</v>
      </c>
      <c r="AV1003" s="566">
        <v>0.78310000000000002</v>
      </c>
      <c r="AW1003" s="564" t="s">
        <v>20</v>
      </c>
      <c r="AX1003" s="564">
        <v>1.6</v>
      </c>
      <c r="AY1003" s="564">
        <v>0</v>
      </c>
      <c r="AZ1003" s="571">
        <v>0</v>
      </c>
      <c r="BA1003" s="564">
        <v>43.5</v>
      </c>
      <c r="BB1003" s="564">
        <v>-50</v>
      </c>
      <c r="BC1003" s="564">
        <v>109</v>
      </c>
      <c r="BD1003" s="564">
        <v>30</v>
      </c>
      <c r="BE1003" s="565">
        <v>1.2E-2</v>
      </c>
      <c r="BF1003" s="564">
        <v>14.1</v>
      </c>
      <c r="BG1003" s="564">
        <v>3.7</v>
      </c>
      <c r="BH1003" s="564">
        <v>1</v>
      </c>
      <c r="BI1003" s="564">
        <v>1</v>
      </c>
      <c r="BJ1003" s="564">
        <v>99</v>
      </c>
      <c r="BK1003" s="564">
        <v>1</v>
      </c>
      <c r="BL1003" s="564">
        <v>1</v>
      </c>
      <c r="BM1003" s="564">
        <v>0.2</v>
      </c>
      <c r="BN1003" s="564">
        <v>343</v>
      </c>
      <c r="BO1003" s="564">
        <v>381</v>
      </c>
      <c r="BP1003" s="564">
        <v>423</v>
      </c>
      <c r="BQ1003" s="564">
        <v>453</v>
      </c>
      <c r="BR1003" s="564">
        <v>0</v>
      </c>
      <c r="BS1003" s="564">
        <v>1</v>
      </c>
      <c r="BT1003" s="260"/>
      <c r="BU1003" s="587">
        <v>0.77500000000000002</v>
      </c>
      <c r="BV1003" s="587">
        <v>0.84</v>
      </c>
      <c r="BW1003" s="587">
        <v>42.8</v>
      </c>
      <c r="BX1003" s="587">
        <v>100</v>
      </c>
      <c r="BY1003" s="587">
        <v>400</v>
      </c>
      <c r="BZ1003" s="587">
        <v>572</v>
      </c>
      <c r="CA1003" s="587">
        <v>0.3</v>
      </c>
      <c r="CB1003" s="587">
        <v>1.5</v>
      </c>
      <c r="CC1003" s="587">
        <v>-47</v>
      </c>
    </row>
    <row r="1004" spans="1:81" x14ac:dyDescent="0.25">
      <c r="A1004" s="44">
        <f t="shared" si="94"/>
        <v>2016</v>
      </c>
      <c r="B1004" s="44" t="str">
        <f t="shared" si="94"/>
        <v>DICIEMBRE</v>
      </c>
      <c r="C1004" s="44">
        <v>11</v>
      </c>
      <c r="D1004" s="44" t="str">
        <f t="shared" si="93"/>
        <v>DICIEMBRE 2016 / 10</v>
      </c>
      <c r="E1004" s="589">
        <v>10</v>
      </c>
      <c r="F1004" s="588">
        <v>42725</v>
      </c>
      <c r="G1004" s="590">
        <v>69363</v>
      </c>
      <c r="H1004" s="564" t="s">
        <v>132</v>
      </c>
      <c r="I1004" s="566">
        <v>0.7792</v>
      </c>
      <c r="J1004" s="564" t="s">
        <v>20</v>
      </c>
      <c r="K1004" s="564">
        <v>0.5</v>
      </c>
      <c r="L1004" s="564">
        <v>0</v>
      </c>
      <c r="M1004" s="564">
        <v>0</v>
      </c>
      <c r="N1004" s="564">
        <v>43.5</v>
      </c>
      <c r="O1004" s="564">
        <v>-53</v>
      </c>
      <c r="P1004" s="564">
        <v>104</v>
      </c>
      <c r="Q1004" s="564">
        <v>30</v>
      </c>
      <c r="R1004" s="565">
        <v>0</v>
      </c>
      <c r="S1004" s="564">
        <v>12.1</v>
      </c>
      <c r="T1004" s="564"/>
      <c r="U1004" s="564">
        <v>1</v>
      </c>
      <c r="V1004" s="564">
        <v>1</v>
      </c>
      <c r="W1004" s="564">
        <v>100</v>
      </c>
      <c r="X1004" s="564">
        <v>0</v>
      </c>
      <c r="Y1004" s="564">
        <v>0</v>
      </c>
      <c r="Z1004" s="564">
        <v>0.3</v>
      </c>
      <c r="AA1004" s="564">
        <v>335</v>
      </c>
      <c r="AB1004" s="564">
        <v>367</v>
      </c>
      <c r="AC1004" s="564">
        <v>415</v>
      </c>
      <c r="AD1004" s="564">
        <v>470</v>
      </c>
      <c r="AE1004" s="564">
        <v>1</v>
      </c>
      <c r="AF1004" s="564">
        <v>0</v>
      </c>
      <c r="AG1004" s="695"/>
      <c r="AH1004" s="587">
        <v>0.77500000000000002</v>
      </c>
      <c r="AI1004" s="587">
        <v>0.84</v>
      </c>
      <c r="AJ1004" s="587">
        <v>42.8</v>
      </c>
      <c r="AK1004" s="587">
        <v>100</v>
      </c>
      <c r="AL1004" s="587">
        <v>400</v>
      </c>
      <c r="AM1004" s="587">
        <v>572</v>
      </c>
      <c r="AN1004" s="587">
        <v>0.3</v>
      </c>
      <c r="AO1004" s="587">
        <v>1.5</v>
      </c>
      <c r="AP1004" s="587">
        <v>-47</v>
      </c>
      <c r="AR1004" s="589">
        <v>10</v>
      </c>
      <c r="AS1004" s="588">
        <v>42724</v>
      </c>
      <c r="AT1004" s="590">
        <v>69330</v>
      </c>
      <c r="AU1004" s="564" t="s">
        <v>131</v>
      </c>
      <c r="AV1004" s="566">
        <v>0.78310000000000002</v>
      </c>
      <c r="AW1004" s="564" t="s">
        <v>20</v>
      </c>
      <c r="AX1004" s="564">
        <v>1.6</v>
      </c>
      <c r="AY1004" s="564">
        <v>0</v>
      </c>
      <c r="AZ1004" s="564">
        <v>0</v>
      </c>
      <c r="BA1004" s="564">
        <v>43.5</v>
      </c>
      <c r="BB1004" s="564">
        <v>-50</v>
      </c>
      <c r="BC1004" s="564">
        <v>106</v>
      </c>
      <c r="BD1004" s="564">
        <v>30</v>
      </c>
      <c r="BE1004" s="565">
        <v>1.2E-2</v>
      </c>
      <c r="BF1004" s="564">
        <v>14.1</v>
      </c>
      <c r="BG1004" s="564">
        <v>3.3</v>
      </c>
      <c r="BH1004" s="564">
        <v>1</v>
      </c>
      <c r="BI1004" s="564">
        <v>1</v>
      </c>
      <c r="BJ1004" s="564">
        <v>99</v>
      </c>
      <c r="BK1004" s="564">
        <v>1</v>
      </c>
      <c r="BL1004" s="564">
        <v>1</v>
      </c>
      <c r="BM1004" s="564">
        <v>0.8</v>
      </c>
      <c r="BN1004" s="564">
        <v>343</v>
      </c>
      <c r="BO1004" s="564">
        <v>383</v>
      </c>
      <c r="BP1004" s="564">
        <v>424</v>
      </c>
      <c r="BQ1004" s="564">
        <v>457</v>
      </c>
      <c r="BR1004" s="564">
        <v>0</v>
      </c>
      <c r="BS1004" s="564">
        <v>1</v>
      </c>
      <c r="BT1004" s="260"/>
      <c r="BU1004" s="587">
        <v>0.77500000000000002</v>
      </c>
      <c r="BV1004" s="587">
        <v>0.84</v>
      </c>
      <c r="BW1004" s="587">
        <v>42.8</v>
      </c>
      <c r="BX1004" s="587">
        <v>100</v>
      </c>
      <c r="BY1004" s="587">
        <v>400</v>
      </c>
      <c r="BZ1004" s="587">
        <v>572</v>
      </c>
      <c r="CA1004" s="587">
        <v>0.3</v>
      </c>
      <c r="CB1004" s="587">
        <v>1.5</v>
      </c>
      <c r="CC1004" s="587">
        <v>-47</v>
      </c>
    </row>
    <row r="1005" spans="1:81" x14ac:dyDescent="0.25">
      <c r="A1005" s="44">
        <f t="shared" si="94"/>
        <v>2016</v>
      </c>
      <c r="B1005" s="44" t="str">
        <f t="shared" si="94"/>
        <v>DICIEMBRE</v>
      </c>
      <c r="C1005" s="44">
        <v>12</v>
      </c>
      <c r="D1005" s="44" t="str">
        <f t="shared" si="93"/>
        <v>DICIEMBRE 2016 / 11</v>
      </c>
      <c r="E1005" s="589">
        <v>11</v>
      </c>
      <c r="F1005" s="588">
        <v>42726</v>
      </c>
      <c r="G1005" s="590">
        <v>69385</v>
      </c>
      <c r="H1005" s="591" t="s">
        <v>130</v>
      </c>
      <c r="I1005" s="566">
        <v>0.7792</v>
      </c>
      <c r="J1005" s="564" t="s">
        <v>20</v>
      </c>
      <c r="K1005" s="564">
        <v>0.5</v>
      </c>
      <c r="L1005" s="564">
        <v>0</v>
      </c>
      <c r="M1005" s="564">
        <v>0</v>
      </c>
      <c r="N1005" s="564">
        <v>43.5</v>
      </c>
      <c r="O1005" s="564">
        <v>-53</v>
      </c>
      <c r="P1005" s="564">
        <v>104</v>
      </c>
      <c r="Q1005" s="564">
        <v>30</v>
      </c>
      <c r="R1005" s="565">
        <v>0</v>
      </c>
      <c r="S1005" s="564">
        <v>12.1</v>
      </c>
      <c r="T1005" s="564"/>
      <c r="U1005" s="564">
        <v>1</v>
      </c>
      <c r="V1005" s="564">
        <v>1</v>
      </c>
      <c r="W1005" s="564">
        <v>100</v>
      </c>
      <c r="X1005" s="564">
        <v>0</v>
      </c>
      <c r="Y1005" s="564">
        <v>0</v>
      </c>
      <c r="Z1005" s="564">
        <v>0.3</v>
      </c>
      <c r="AA1005" s="564">
        <v>335</v>
      </c>
      <c r="AB1005" s="564">
        <v>367</v>
      </c>
      <c r="AC1005" s="564">
        <v>414</v>
      </c>
      <c r="AD1005" s="564">
        <v>477</v>
      </c>
      <c r="AE1005" s="564">
        <v>1</v>
      </c>
      <c r="AF1005" s="564">
        <v>0</v>
      </c>
      <c r="AG1005" s="695"/>
      <c r="AH1005" s="587">
        <v>0.77500000000000002</v>
      </c>
      <c r="AI1005" s="587">
        <v>0.84</v>
      </c>
      <c r="AJ1005" s="587">
        <v>42.8</v>
      </c>
      <c r="AK1005" s="587">
        <v>100</v>
      </c>
      <c r="AL1005" s="587">
        <v>400</v>
      </c>
      <c r="AM1005" s="587">
        <v>572</v>
      </c>
      <c r="AN1005" s="587">
        <v>0.3</v>
      </c>
      <c r="AO1005" s="587">
        <v>1.5</v>
      </c>
      <c r="AP1005" s="587">
        <v>-47</v>
      </c>
      <c r="AR1005" s="589">
        <v>11</v>
      </c>
      <c r="AS1005" s="588">
        <v>42725</v>
      </c>
      <c r="AT1005" s="590">
        <v>69393</v>
      </c>
      <c r="AU1005" s="591" t="s">
        <v>132</v>
      </c>
      <c r="AV1005" s="566">
        <v>0.78339999999999999</v>
      </c>
      <c r="AW1005" s="564" t="s">
        <v>20</v>
      </c>
      <c r="AX1005" s="564">
        <v>1.6</v>
      </c>
      <c r="AY1005" s="564">
        <v>0</v>
      </c>
      <c r="AZ1005" s="564">
        <v>0</v>
      </c>
      <c r="BA1005" s="564">
        <v>43.5</v>
      </c>
      <c r="BB1005" s="564">
        <v>-50</v>
      </c>
      <c r="BC1005" s="564">
        <v>106</v>
      </c>
      <c r="BD1005" s="564">
        <v>30</v>
      </c>
      <c r="BE1005" s="565">
        <v>1.2E-2</v>
      </c>
      <c r="BF1005" s="564">
        <v>14.1</v>
      </c>
      <c r="BG1005" s="564">
        <v>3.3</v>
      </c>
      <c r="BH1005" s="564">
        <v>1</v>
      </c>
      <c r="BI1005" s="564">
        <v>1</v>
      </c>
      <c r="BJ1005" s="564">
        <v>99</v>
      </c>
      <c r="BK1005" s="564">
        <v>1</v>
      </c>
      <c r="BL1005" s="564">
        <v>1</v>
      </c>
      <c r="BM1005" s="564">
        <v>0.1</v>
      </c>
      <c r="BN1005" s="564">
        <v>345</v>
      </c>
      <c r="BO1005" s="564">
        <v>384</v>
      </c>
      <c r="BP1005" s="564">
        <v>427</v>
      </c>
      <c r="BQ1005" s="564">
        <v>457</v>
      </c>
      <c r="BR1005" s="564">
        <v>0</v>
      </c>
      <c r="BS1005" s="564">
        <v>1</v>
      </c>
      <c r="BT1005" s="260"/>
      <c r="BU1005" s="587">
        <v>0.77500000000000002</v>
      </c>
      <c r="BV1005" s="587">
        <v>0.84</v>
      </c>
      <c r="BW1005" s="587">
        <v>42.8</v>
      </c>
      <c r="BX1005" s="587">
        <v>100</v>
      </c>
      <c r="BY1005" s="587">
        <v>400</v>
      </c>
      <c r="BZ1005" s="587">
        <v>572</v>
      </c>
      <c r="CA1005" s="587">
        <v>0.3</v>
      </c>
      <c r="CB1005" s="587">
        <v>1.5</v>
      </c>
      <c r="CC1005" s="587">
        <v>-47</v>
      </c>
    </row>
    <row r="1006" spans="1:81" x14ac:dyDescent="0.25">
      <c r="A1006" s="44">
        <f t="shared" si="94"/>
        <v>2016</v>
      </c>
      <c r="B1006" s="44" t="str">
        <f t="shared" si="94"/>
        <v>DICIEMBRE</v>
      </c>
      <c r="C1006" s="44">
        <v>13</v>
      </c>
      <c r="D1006" s="44" t="str">
        <f t="shared" si="93"/>
        <v>DICIEMBRE 2016 / 12</v>
      </c>
      <c r="E1006" s="589">
        <v>12</v>
      </c>
      <c r="F1006" s="588">
        <v>42729</v>
      </c>
      <c r="G1006" s="590">
        <v>69445</v>
      </c>
      <c r="H1006" s="564" t="s">
        <v>131</v>
      </c>
      <c r="I1006" s="566">
        <v>0.78049999999999997</v>
      </c>
      <c r="J1006" s="564" t="s">
        <v>20</v>
      </c>
      <c r="K1006" s="564">
        <v>0.5</v>
      </c>
      <c r="L1006" s="564">
        <v>0</v>
      </c>
      <c r="M1006" s="564">
        <v>0</v>
      </c>
      <c r="N1006" s="564">
        <v>43.5</v>
      </c>
      <c r="O1006" s="564">
        <v>-52</v>
      </c>
      <c r="P1006" s="564">
        <v>107</v>
      </c>
      <c r="Q1006" s="564">
        <v>30</v>
      </c>
      <c r="R1006" s="565">
        <v>0</v>
      </c>
      <c r="S1006" s="564">
        <v>12.1</v>
      </c>
      <c r="T1006" s="564"/>
      <c r="U1006" s="564">
        <v>1</v>
      </c>
      <c r="V1006" s="564">
        <v>1</v>
      </c>
      <c r="W1006" s="564">
        <v>100</v>
      </c>
      <c r="X1006" s="564">
        <v>0</v>
      </c>
      <c r="Y1006" s="564">
        <v>0</v>
      </c>
      <c r="Z1006" s="564">
        <v>0.3</v>
      </c>
      <c r="AA1006" s="564">
        <v>337</v>
      </c>
      <c r="AB1006" s="564">
        <v>371</v>
      </c>
      <c r="AC1006" s="564">
        <v>419</v>
      </c>
      <c r="AD1006" s="564">
        <v>467</v>
      </c>
      <c r="AE1006" s="564">
        <v>1</v>
      </c>
      <c r="AF1006" s="564">
        <v>0</v>
      </c>
      <c r="AG1006" s="695"/>
      <c r="AH1006" s="587">
        <v>0.77500000000000002</v>
      </c>
      <c r="AI1006" s="587">
        <v>0.84</v>
      </c>
      <c r="AJ1006" s="587">
        <v>42.8</v>
      </c>
      <c r="AK1006" s="587">
        <v>100</v>
      </c>
      <c r="AL1006" s="587">
        <v>400</v>
      </c>
      <c r="AM1006" s="587">
        <v>572</v>
      </c>
      <c r="AN1006" s="587">
        <v>0.3</v>
      </c>
      <c r="AO1006" s="587">
        <v>1.5</v>
      </c>
      <c r="AP1006" s="587">
        <v>-47</v>
      </c>
      <c r="AR1006" s="589">
        <v>12</v>
      </c>
      <c r="AS1006" s="588">
        <v>42727</v>
      </c>
      <c r="AT1006" s="590">
        <v>69398</v>
      </c>
      <c r="AU1006" s="564" t="s">
        <v>131</v>
      </c>
      <c r="AV1006" s="566">
        <v>0.78390000000000004</v>
      </c>
      <c r="AW1006" s="564" t="s">
        <v>20</v>
      </c>
      <c r="AX1006" s="564">
        <v>1.6</v>
      </c>
      <c r="AY1006" s="564">
        <v>0</v>
      </c>
      <c r="AZ1006" s="571">
        <v>0</v>
      </c>
      <c r="BA1006" s="564">
        <v>43.5</v>
      </c>
      <c r="BB1006" s="564">
        <v>-49</v>
      </c>
      <c r="BC1006" s="564">
        <v>106</v>
      </c>
      <c r="BD1006" s="564">
        <v>30</v>
      </c>
      <c r="BE1006" s="565">
        <v>1.2E-2</v>
      </c>
      <c r="BF1006" s="564">
        <v>14.1</v>
      </c>
      <c r="BG1006" s="564">
        <v>3.4</v>
      </c>
      <c r="BH1006" s="564">
        <v>1</v>
      </c>
      <c r="BI1006" s="564">
        <v>1</v>
      </c>
      <c r="BJ1006" s="564">
        <v>99</v>
      </c>
      <c r="BK1006" s="564">
        <v>1</v>
      </c>
      <c r="BL1006" s="564">
        <v>1</v>
      </c>
      <c r="BM1006" s="564">
        <v>0.6</v>
      </c>
      <c r="BN1006" s="564">
        <v>343</v>
      </c>
      <c r="BO1006" s="564">
        <v>387</v>
      </c>
      <c r="BP1006" s="564">
        <v>432</v>
      </c>
      <c r="BQ1006" s="564">
        <v>464</v>
      </c>
      <c r="BR1006" s="564">
        <v>0</v>
      </c>
      <c r="BS1006" s="564">
        <v>1</v>
      </c>
      <c r="BT1006" s="260"/>
      <c r="BU1006" s="587">
        <v>0.77500000000000002</v>
      </c>
      <c r="BV1006" s="587">
        <v>0.84</v>
      </c>
      <c r="BW1006" s="587">
        <v>42.8</v>
      </c>
      <c r="BX1006" s="587">
        <v>100</v>
      </c>
      <c r="BY1006" s="587">
        <v>400</v>
      </c>
      <c r="BZ1006" s="587">
        <v>572</v>
      </c>
      <c r="CA1006" s="587">
        <v>0.3</v>
      </c>
      <c r="CB1006" s="587">
        <v>1.5</v>
      </c>
      <c r="CC1006" s="587">
        <v>-47</v>
      </c>
    </row>
    <row r="1007" spans="1:81" x14ac:dyDescent="0.25">
      <c r="A1007" s="44">
        <f t="shared" si="94"/>
        <v>2016</v>
      </c>
      <c r="B1007" s="44" t="str">
        <f t="shared" si="94"/>
        <v>DICIEMBRE</v>
      </c>
      <c r="C1007" s="44">
        <v>14</v>
      </c>
      <c r="D1007" s="44" t="str">
        <f t="shared" si="93"/>
        <v>DICIEMBRE 2016 / 13</v>
      </c>
      <c r="E1007" s="589">
        <v>13</v>
      </c>
      <c r="F1007" s="588">
        <v>42732</v>
      </c>
      <c r="G1007" s="590">
        <v>69484</v>
      </c>
      <c r="H1007" s="591" t="s">
        <v>128</v>
      </c>
      <c r="I1007" s="566">
        <v>0.7792</v>
      </c>
      <c r="J1007" s="564" t="s">
        <v>20</v>
      </c>
      <c r="K1007" s="564">
        <v>0.5</v>
      </c>
      <c r="L1007" s="564">
        <v>0</v>
      </c>
      <c r="M1007" s="564">
        <v>0</v>
      </c>
      <c r="N1007" s="564">
        <v>43.5</v>
      </c>
      <c r="O1007" s="564">
        <v>-53</v>
      </c>
      <c r="P1007" s="564">
        <v>107</v>
      </c>
      <c r="Q1007" s="564">
        <v>30</v>
      </c>
      <c r="R1007" s="565">
        <v>0</v>
      </c>
      <c r="S1007" s="564">
        <v>12.1</v>
      </c>
      <c r="T1007" s="564"/>
      <c r="U1007" s="564">
        <v>1</v>
      </c>
      <c r="V1007" s="564">
        <v>1</v>
      </c>
      <c r="W1007" s="564">
        <v>100</v>
      </c>
      <c r="X1007" s="564">
        <v>0</v>
      </c>
      <c r="Y1007" s="564">
        <v>0</v>
      </c>
      <c r="Z1007" s="564">
        <v>0.3</v>
      </c>
      <c r="AA1007" s="564">
        <v>335</v>
      </c>
      <c r="AB1007" s="564">
        <v>367</v>
      </c>
      <c r="AC1007" s="564">
        <v>415</v>
      </c>
      <c r="AD1007" s="564">
        <v>466</v>
      </c>
      <c r="AE1007" s="564">
        <v>1</v>
      </c>
      <c r="AF1007" s="564">
        <v>0</v>
      </c>
      <c r="AG1007" s="695"/>
      <c r="AH1007" s="587">
        <v>0.77500000000000002</v>
      </c>
      <c r="AI1007" s="587">
        <v>0.84</v>
      </c>
      <c r="AJ1007" s="587">
        <v>42.8</v>
      </c>
      <c r="AK1007" s="587">
        <v>100</v>
      </c>
      <c r="AL1007" s="587">
        <v>400</v>
      </c>
      <c r="AM1007" s="587">
        <v>572</v>
      </c>
      <c r="AN1007" s="587">
        <v>0.3</v>
      </c>
      <c r="AO1007" s="587">
        <v>1.5</v>
      </c>
      <c r="AP1007" s="587">
        <v>-47</v>
      </c>
      <c r="AR1007" s="589">
        <v>13</v>
      </c>
      <c r="AS1007" s="588">
        <v>42728</v>
      </c>
      <c r="AT1007" s="590">
        <v>69446</v>
      </c>
      <c r="AU1007" s="591" t="s">
        <v>132</v>
      </c>
      <c r="AV1007" s="566">
        <v>0.78410000000000002</v>
      </c>
      <c r="AW1007" s="564" t="s">
        <v>20</v>
      </c>
      <c r="AX1007" s="564">
        <v>1.6</v>
      </c>
      <c r="AY1007" s="564">
        <v>0</v>
      </c>
      <c r="AZ1007" s="564">
        <v>0</v>
      </c>
      <c r="BA1007" s="564">
        <v>43.5</v>
      </c>
      <c r="BB1007" s="564">
        <v>-49</v>
      </c>
      <c r="BC1007" s="564">
        <v>107</v>
      </c>
      <c r="BD1007" s="564">
        <v>30</v>
      </c>
      <c r="BE1007" s="565">
        <v>1.2E-2</v>
      </c>
      <c r="BF1007" s="564">
        <v>14.1</v>
      </c>
      <c r="BG1007" s="564">
        <v>3.4</v>
      </c>
      <c r="BH1007" s="564">
        <v>1</v>
      </c>
      <c r="BI1007" s="564">
        <v>1</v>
      </c>
      <c r="BJ1007" s="564">
        <v>99</v>
      </c>
      <c r="BK1007" s="564">
        <v>1</v>
      </c>
      <c r="BL1007" s="564">
        <v>1</v>
      </c>
      <c r="BM1007" s="564">
        <v>0.5</v>
      </c>
      <c r="BN1007" s="564">
        <v>344</v>
      </c>
      <c r="BO1007" s="564">
        <v>384</v>
      </c>
      <c r="BP1007" s="564">
        <v>431</v>
      </c>
      <c r="BQ1007" s="564">
        <v>461</v>
      </c>
      <c r="BR1007" s="564">
        <v>0</v>
      </c>
      <c r="BS1007" s="564">
        <v>1</v>
      </c>
      <c r="BT1007" s="260"/>
      <c r="BU1007" s="587">
        <v>0.77500000000000002</v>
      </c>
      <c r="BV1007" s="587">
        <v>0.84</v>
      </c>
      <c r="BW1007" s="587">
        <v>42.8</v>
      </c>
      <c r="BX1007" s="587">
        <v>100</v>
      </c>
      <c r="BY1007" s="587">
        <v>400</v>
      </c>
      <c r="BZ1007" s="587">
        <v>572</v>
      </c>
      <c r="CA1007" s="587">
        <v>0.3</v>
      </c>
      <c r="CB1007" s="587">
        <v>1.5</v>
      </c>
      <c r="CC1007" s="587">
        <v>-47</v>
      </c>
    </row>
    <row r="1008" spans="1:81" x14ac:dyDescent="0.25">
      <c r="A1008" s="44">
        <f t="shared" si="94"/>
        <v>2016</v>
      </c>
      <c r="B1008" s="44" t="str">
        <f t="shared" si="94"/>
        <v>DICIEMBRE</v>
      </c>
      <c r="C1008" s="44">
        <v>15</v>
      </c>
      <c r="D1008" s="44" t="str">
        <f t="shared" si="93"/>
        <v>DICIEMBRE 2016 / 14</v>
      </c>
      <c r="E1008" s="589">
        <v>14</v>
      </c>
      <c r="F1008" s="729">
        <v>42734</v>
      </c>
      <c r="G1008" s="590">
        <v>69690</v>
      </c>
      <c r="H1008" s="591" t="s">
        <v>129</v>
      </c>
      <c r="I1008" s="566">
        <v>0.77959999999999996</v>
      </c>
      <c r="J1008" s="564" t="s">
        <v>20</v>
      </c>
      <c r="K1008" s="564">
        <v>0.5</v>
      </c>
      <c r="L1008" s="564">
        <v>0</v>
      </c>
      <c r="M1008" s="564">
        <v>0</v>
      </c>
      <c r="N1008" s="564">
        <v>43.5</v>
      </c>
      <c r="O1008" s="564">
        <v>-52.5</v>
      </c>
      <c r="P1008" s="564">
        <v>105</v>
      </c>
      <c r="Q1008" s="564">
        <v>30</v>
      </c>
      <c r="R1008" s="565">
        <v>0</v>
      </c>
      <c r="S1008" s="564">
        <v>12.1</v>
      </c>
      <c r="T1008" s="564"/>
      <c r="U1008" s="564">
        <v>1</v>
      </c>
      <c r="V1008" s="564">
        <v>1</v>
      </c>
      <c r="W1008" s="564">
        <v>100</v>
      </c>
      <c r="X1008" s="564">
        <v>0</v>
      </c>
      <c r="Y1008" s="564">
        <v>0</v>
      </c>
      <c r="Z1008" s="564">
        <v>0.3</v>
      </c>
      <c r="AA1008" s="564">
        <v>335</v>
      </c>
      <c r="AB1008" s="564">
        <v>367</v>
      </c>
      <c r="AC1008" s="564">
        <v>414</v>
      </c>
      <c r="AD1008" s="564">
        <v>472</v>
      </c>
      <c r="AE1008" s="564">
        <v>1</v>
      </c>
      <c r="AF1008" s="564">
        <v>0</v>
      </c>
      <c r="AG1008" s="695"/>
      <c r="AH1008" s="587">
        <v>0.77500000000000002</v>
      </c>
      <c r="AI1008" s="587">
        <v>0.84</v>
      </c>
      <c r="AJ1008" s="587">
        <v>42.8</v>
      </c>
      <c r="AK1008" s="587">
        <v>100</v>
      </c>
      <c r="AL1008" s="587">
        <v>400</v>
      </c>
      <c r="AM1008" s="587">
        <v>572</v>
      </c>
      <c r="AN1008" s="587">
        <v>0.3</v>
      </c>
      <c r="AO1008" s="587">
        <v>1.5</v>
      </c>
      <c r="AP1008" s="587">
        <v>-47</v>
      </c>
      <c r="AR1008" s="589">
        <v>14</v>
      </c>
      <c r="AS1008" s="588">
        <v>42730</v>
      </c>
      <c r="AT1008" s="590">
        <v>69471</v>
      </c>
      <c r="AU1008" s="564" t="s">
        <v>131</v>
      </c>
      <c r="AV1008" s="566">
        <v>0.78390000000000004</v>
      </c>
      <c r="AW1008" s="564" t="s">
        <v>20</v>
      </c>
      <c r="AX1008" s="564">
        <v>1.5</v>
      </c>
      <c r="AY1008" s="564">
        <v>0</v>
      </c>
      <c r="AZ1008" s="564">
        <v>0</v>
      </c>
      <c r="BA1008" s="564">
        <v>43.5</v>
      </c>
      <c r="BB1008" s="564">
        <v>-49</v>
      </c>
      <c r="BC1008" s="564">
        <v>108</v>
      </c>
      <c r="BD1008" s="564">
        <v>30</v>
      </c>
      <c r="BE1008" s="565">
        <v>1.2E-2</v>
      </c>
      <c r="BF1008" s="564">
        <v>14.1</v>
      </c>
      <c r="BG1008" s="564">
        <v>3.4</v>
      </c>
      <c r="BH1008" s="564">
        <v>1</v>
      </c>
      <c r="BI1008" s="564">
        <v>1</v>
      </c>
      <c r="BJ1008" s="564">
        <v>99</v>
      </c>
      <c r="BK1008" s="564">
        <v>1</v>
      </c>
      <c r="BL1008" s="564">
        <v>1</v>
      </c>
      <c r="BM1008" s="564">
        <v>0.2</v>
      </c>
      <c r="BN1008" s="564">
        <v>343</v>
      </c>
      <c r="BO1008" s="564">
        <v>385</v>
      </c>
      <c r="BP1008" s="564">
        <v>432</v>
      </c>
      <c r="BQ1008" s="564">
        <v>464</v>
      </c>
      <c r="BR1008" s="564">
        <v>0</v>
      </c>
      <c r="BS1008" s="564">
        <v>1</v>
      </c>
      <c r="BT1008" s="260"/>
      <c r="BU1008" s="587">
        <v>0.77500000000000002</v>
      </c>
      <c r="BV1008" s="587">
        <v>0.84</v>
      </c>
      <c r="BW1008" s="587">
        <v>42.8</v>
      </c>
      <c r="BX1008" s="587">
        <v>100</v>
      </c>
      <c r="BY1008" s="587">
        <v>400</v>
      </c>
      <c r="BZ1008" s="587">
        <v>572</v>
      </c>
      <c r="CA1008" s="587">
        <v>0.3</v>
      </c>
      <c r="CB1008" s="587">
        <v>1.5</v>
      </c>
      <c r="CC1008" s="587">
        <v>-47</v>
      </c>
    </row>
    <row r="1009" spans="1:81" x14ac:dyDescent="0.25">
      <c r="A1009" s="44">
        <f t="shared" si="94"/>
        <v>2016</v>
      </c>
      <c r="B1009" s="44" t="str">
        <f t="shared" si="94"/>
        <v>DICIEMBRE</v>
      </c>
      <c r="C1009" s="44">
        <v>16</v>
      </c>
      <c r="D1009" s="44" t="str">
        <f t="shared" si="93"/>
        <v>DICIEMBRE 2016 / 15</v>
      </c>
      <c r="AR1009" s="589">
        <v>15</v>
      </c>
      <c r="AS1009" s="588">
        <v>42731</v>
      </c>
      <c r="AT1009" s="590">
        <v>69514</v>
      </c>
      <c r="AU1009" s="591" t="s">
        <v>132</v>
      </c>
      <c r="AV1009" s="566">
        <v>0.78410000000000002</v>
      </c>
      <c r="AW1009" s="564" t="s">
        <v>20</v>
      </c>
      <c r="AX1009" s="564">
        <v>1.5</v>
      </c>
      <c r="AY1009" s="564">
        <v>0</v>
      </c>
      <c r="AZ1009" s="571">
        <v>0</v>
      </c>
      <c r="BA1009" s="564">
        <v>43.5</v>
      </c>
      <c r="BB1009" s="564">
        <v>-49</v>
      </c>
      <c r="BC1009" s="564">
        <v>108</v>
      </c>
      <c r="BD1009" s="564">
        <v>30</v>
      </c>
      <c r="BE1009" s="565">
        <v>1.2E-2</v>
      </c>
      <c r="BF1009" s="564">
        <v>14.1</v>
      </c>
      <c r="BG1009" s="564">
        <v>3.4</v>
      </c>
      <c r="BH1009" s="564">
        <v>1</v>
      </c>
      <c r="BI1009" s="564">
        <v>1</v>
      </c>
      <c r="BJ1009" s="564">
        <v>99</v>
      </c>
      <c r="BK1009" s="564">
        <v>1</v>
      </c>
      <c r="BL1009" s="564">
        <v>1</v>
      </c>
      <c r="BM1009" s="564">
        <v>0.4</v>
      </c>
      <c r="BN1009" s="564">
        <v>343</v>
      </c>
      <c r="BO1009" s="564">
        <v>385</v>
      </c>
      <c r="BP1009" s="564">
        <v>430</v>
      </c>
      <c r="BQ1009" s="564">
        <v>463</v>
      </c>
      <c r="BR1009" s="564">
        <v>0</v>
      </c>
      <c r="BS1009" s="564">
        <v>1</v>
      </c>
      <c r="BT1009" s="260"/>
      <c r="BU1009" s="587">
        <v>0.77500000000000002</v>
      </c>
      <c r="BV1009" s="587">
        <v>0.84</v>
      </c>
      <c r="BW1009" s="587">
        <v>42.8</v>
      </c>
      <c r="BX1009" s="587">
        <v>100</v>
      </c>
      <c r="BY1009" s="587">
        <v>400</v>
      </c>
      <c r="BZ1009" s="587">
        <v>572</v>
      </c>
      <c r="CA1009" s="587">
        <v>0.3</v>
      </c>
      <c r="CB1009" s="587">
        <v>1.5</v>
      </c>
      <c r="CC1009" s="587">
        <v>-47</v>
      </c>
    </row>
    <row r="1010" spans="1:81" x14ac:dyDescent="0.25">
      <c r="A1010" s="44">
        <f t="shared" si="94"/>
        <v>2016</v>
      </c>
      <c r="B1010" s="44" t="str">
        <f t="shared" si="94"/>
        <v>DICIEMBRE</v>
      </c>
      <c r="C1010" s="44">
        <v>17</v>
      </c>
      <c r="D1010" s="44" t="str">
        <f t="shared" si="93"/>
        <v>DICIEMBRE 2016 / 16</v>
      </c>
      <c r="AR1010" s="589">
        <v>16</v>
      </c>
      <c r="AS1010" s="588">
        <v>42733</v>
      </c>
      <c r="AT1010" s="590">
        <v>69521</v>
      </c>
      <c r="AU1010" s="564" t="s">
        <v>131</v>
      </c>
      <c r="AV1010" s="566">
        <v>0.78439999999999999</v>
      </c>
      <c r="AW1010" s="564" t="s">
        <v>20</v>
      </c>
      <c r="AX1010" s="564">
        <v>1.6</v>
      </c>
      <c r="AY1010" s="564">
        <v>0</v>
      </c>
      <c r="AZ1010" s="564">
        <v>0</v>
      </c>
      <c r="BA1010" s="564">
        <v>43.5</v>
      </c>
      <c r="BB1010" s="564">
        <v>-48</v>
      </c>
      <c r="BC1010" s="564">
        <v>108</v>
      </c>
      <c r="BD1010" s="564">
        <v>30</v>
      </c>
      <c r="BE1010" s="565">
        <v>1.2E-2</v>
      </c>
      <c r="BF1010" s="564">
        <v>14.1</v>
      </c>
      <c r="BG1010" s="564">
        <v>4.0999999999999996</v>
      </c>
      <c r="BH1010" s="564">
        <v>1</v>
      </c>
      <c r="BI1010" s="564">
        <v>1</v>
      </c>
      <c r="BJ1010" s="564">
        <v>99</v>
      </c>
      <c r="BK1010" s="564">
        <v>1</v>
      </c>
      <c r="BL1010" s="564">
        <v>1</v>
      </c>
      <c r="BM1010" s="564">
        <v>0.4</v>
      </c>
      <c r="BN1010" s="564">
        <v>343</v>
      </c>
      <c r="BO1010" s="564">
        <v>387</v>
      </c>
      <c r="BP1010" s="564">
        <v>433</v>
      </c>
      <c r="BQ1010" s="564">
        <v>466</v>
      </c>
      <c r="BR1010" s="564">
        <v>0</v>
      </c>
      <c r="BS1010" s="564">
        <v>1</v>
      </c>
      <c r="BT1010" s="260"/>
      <c r="BU1010" s="587">
        <v>0.77500000000000002</v>
      </c>
      <c r="BV1010" s="587">
        <v>0.84</v>
      </c>
      <c r="BW1010" s="587">
        <v>42.8</v>
      </c>
      <c r="BX1010" s="587">
        <v>100</v>
      </c>
      <c r="BY1010" s="587">
        <v>400</v>
      </c>
      <c r="BZ1010" s="587">
        <v>572</v>
      </c>
      <c r="CA1010" s="587">
        <v>0.3</v>
      </c>
      <c r="CB1010" s="587">
        <v>1.5</v>
      </c>
      <c r="CC1010" s="587">
        <v>-47</v>
      </c>
    </row>
    <row r="1011" spans="1:81" x14ac:dyDescent="0.25">
      <c r="A1011" s="44">
        <f t="shared" si="94"/>
        <v>2016</v>
      </c>
      <c r="B1011" s="44" t="str">
        <f t="shared" si="94"/>
        <v>DICIEMBRE</v>
      </c>
      <c r="C1011" s="44">
        <v>18</v>
      </c>
      <c r="D1011" s="44" t="str">
        <f t="shared" si="93"/>
        <v>DICIEMBRE 2016 / 17</v>
      </c>
      <c r="AR1011" s="589">
        <v>17</v>
      </c>
      <c r="AS1011" s="588">
        <v>42734</v>
      </c>
      <c r="AT1011" s="590">
        <v>69552</v>
      </c>
      <c r="AU1011" s="564" t="s">
        <v>132</v>
      </c>
      <c r="AV1011" s="566">
        <v>0.78439999999999999</v>
      </c>
      <c r="AW1011" s="564" t="s">
        <v>20</v>
      </c>
      <c r="AX1011" s="564">
        <v>1.5</v>
      </c>
      <c r="AY1011" s="564">
        <v>0</v>
      </c>
      <c r="AZ1011" s="564">
        <v>0</v>
      </c>
      <c r="BA1011" s="564">
        <v>43.5</v>
      </c>
      <c r="BB1011" s="564">
        <v>-48</v>
      </c>
      <c r="BC1011" s="564">
        <v>108</v>
      </c>
      <c r="BD1011" s="564">
        <v>30</v>
      </c>
      <c r="BE1011" s="565">
        <v>1.2E-2</v>
      </c>
      <c r="BF1011" s="564">
        <v>14.1</v>
      </c>
      <c r="BG1011" s="564">
        <v>3.4</v>
      </c>
      <c r="BH1011" s="546">
        <v>1</v>
      </c>
      <c r="BI1011" s="564">
        <v>1</v>
      </c>
      <c r="BJ1011" s="564">
        <v>99</v>
      </c>
      <c r="BK1011" s="564">
        <v>1</v>
      </c>
      <c r="BL1011" s="564">
        <v>1</v>
      </c>
      <c r="BM1011" s="564">
        <v>0.2</v>
      </c>
      <c r="BN1011" s="564">
        <v>345</v>
      </c>
      <c r="BO1011" s="564">
        <v>387</v>
      </c>
      <c r="BP1011" s="564">
        <v>435</v>
      </c>
      <c r="BQ1011" s="564">
        <v>464</v>
      </c>
      <c r="BR1011" s="564">
        <v>0</v>
      </c>
      <c r="BS1011" s="564">
        <v>1</v>
      </c>
      <c r="BT1011" s="260"/>
      <c r="BU1011" s="587">
        <v>0.77500000000000002</v>
      </c>
      <c r="BV1011" s="587">
        <v>0.84</v>
      </c>
      <c r="BW1011" s="587">
        <v>42.8</v>
      </c>
      <c r="BX1011" s="587">
        <v>100</v>
      </c>
      <c r="BY1011" s="587">
        <v>400</v>
      </c>
      <c r="BZ1011" s="587">
        <v>572</v>
      </c>
      <c r="CA1011" s="587">
        <v>0.3</v>
      </c>
      <c r="CB1011" s="587">
        <v>1.5</v>
      </c>
      <c r="CC1011" s="587">
        <v>-47</v>
      </c>
    </row>
    <row r="1012" spans="1:81" x14ac:dyDescent="0.25">
      <c r="A1012" s="44">
        <f t="shared" si="94"/>
        <v>2016</v>
      </c>
      <c r="B1012" s="44" t="str">
        <f t="shared" si="94"/>
        <v>DICIEMBRE</v>
      </c>
      <c r="C1012" s="44">
        <v>19</v>
      </c>
      <c r="D1012" s="44" t="str">
        <f t="shared" si="93"/>
        <v>DICIEMBRE 2016 / 18</v>
      </c>
    </row>
    <row r="1013" spans="1:81" x14ac:dyDescent="0.25">
      <c r="A1013" s="44">
        <f t="shared" si="94"/>
        <v>2016</v>
      </c>
      <c r="B1013" s="44" t="str">
        <f t="shared" si="94"/>
        <v>DICIEMBRE</v>
      </c>
      <c r="C1013" s="44">
        <v>20</v>
      </c>
      <c r="D1013" s="44" t="str">
        <f t="shared" si="93"/>
        <v>DICIEMBRE 2016 / 19</v>
      </c>
    </row>
    <row r="1014" spans="1:81" x14ac:dyDescent="0.25">
      <c r="A1014" s="44">
        <f t="shared" si="94"/>
        <v>2016</v>
      </c>
      <c r="B1014" s="44" t="str">
        <f t="shared" si="94"/>
        <v>DICIEMBRE</v>
      </c>
      <c r="C1014" s="44">
        <v>21</v>
      </c>
      <c r="D1014" s="44" t="str">
        <f t="shared" si="93"/>
        <v>DICIEMBRE 2016 / 20</v>
      </c>
    </row>
    <row r="1015" spans="1:81" x14ac:dyDescent="0.25">
      <c r="A1015" s="44">
        <f t="shared" si="94"/>
        <v>2016</v>
      </c>
      <c r="B1015" s="44" t="str">
        <f t="shared" si="94"/>
        <v>DICIEMBRE</v>
      </c>
      <c r="C1015" s="44">
        <v>22</v>
      </c>
      <c r="D1015" s="44" t="str">
        <f t="shared" si="93"/>
        <v>DICIEMBRE 2016 / 21</v>
      </c>
    </row>
    <row r="1016" spans="1:81" x14ac:dyDescent="0.25">
      <c r="A1016" s="44">
        <f t="shared" si="94"/>
        <v>2016</v>
      </c>
      <c r="B1016" s="44" t="str">
        <f t="shared" si="94"/>
        <v>DICIEMBRE</v>
      </c>
      <c r="C1016" s="44">
        <v>23</v>
      </c>
      <c r="D1016" s="44" t="str">
        <f t="shared" si="93"/>
        <v>DICIEMBRE 2016 / 22</v>
      </c>
    </row>
    <row r="1017" spans="1:81" x14ac:dyDescent="0.25">
      <c r="A1017" s="44">
        <f t="shared" si="94"/>
        <v>2016</v>
      </c>
      <c r="B1017" s="44" t="str">
        <f t="shared" si="94"/>
        <v>DICIEMBRE</v>
      </c>
      <c r="C1017" s="44">
        <v>24</v>
      </c>
      <c r="D1017" s="44" t="str">
        <f t="shared" si="93"/>
        <v>DICIEMBRE 2016 / 23</v>
      </c>
    </row>
    <row r="1018" spans="1:81" x14ac:dyDescent="0.25">
      <c r="A1018" s="44">
        <f t="shared" si="94"/>
        <v>2016</v>
      </c>
      <c r="B1018" s="44" t="str">
        <f t="shared" si="94"/>
        <v>DICIEMBRE</v>
      </c>
      <c r="C1018" s="44">
        <v>25</v>
      </c>
      <c r="D1018" s="44" t="str">
        <f t="shared" si="93"/>
        <v>DICIEMBRE 2016 / 24</v>
      </c>
    </row>
    <row r="1019" spans="1:81" x14ac:dyDescent="0.25">
      <c r="A1019" s="44">
        <f t="shared" si="94"/>
        <v>2016</v>
      </c>
      <c r="B1019" s="44" t="str">
        <f t="shared" si="94"/>
        <v>DICIEMBRE</v>
      </c>
      <c r="C1019" s="44">
        <v>26</v>
      </c>
      <c r="D1019" s="44" t="str">
        <f t="shared" si="93"/>
        <v>DICIEMBRE 2016 / 25</v>
      </c>
    </row>
    <row r="1020" spans="1:81" x14ac:dyDescent="0.25">
      <c r="A1020" s="44">
        <f t="shared" si="94"/>
        <v>2016</v>
      </c>
      <c r="B1020" s="44" t="str">
        <f t="shared" si="94"/>
        <v>DICIEMBRE</v>
      </c>
      <c r="C1020" s="44">
        <v>27</v>
      </c>
      <c r="D1020" s="44" t="str">
        <f t="shared" si="93"/>
        <v>DICIEMBRE 2016 / 26</v>
      </c>
    </row>
    <row r="1021" spans="1:81" x14ac:dyDescent="0.25">
      <c r="A1021" s="44">
        <f t="shared" si="94"/>
        <v>2016</v>
      </c>
      <c r="B1021" s="44" t="str">
        <f t="shared" si="94"/>
        <v>DICIEMBRE</v>
      </c>
      <c r="C1021" s="44">
        <v>28</v>
      </c>
      <c r="D1021" s="44" t="str">
        <f t="shared" si="93"/>
        <v>DICIEMBRE 2016 / 27</v>
      </c>
    </row>
    <row r="1022" spans="1:81" x14ac:dyDescent="0.25">
      <c r="A1022" s="44">
        <f t="shared" si="94"/>
        <v>2016</v>
      </c>
      <c r="B1022" s="44" t="str">
        <f t="shared" si="94"/>
        <v>DICIEMBRE</v>
      </c>
      <c r="C1022" s="44">
        <v>29</v>
      </c>
      <c r="D1022" s="44" t="str">
        <f t="shared" si="93"/>
        <v>DICIEMBRE 2016 / 28</v>
      </c>
    </row>
    <row r="1023" spans="1:81" x14ac:dyDescent="0.25">
      <c r="A1023" s="44">
        <f t="shared" si="94"/>
        <v>2016</v>
      </c>
      <c r="B1023" s="44" t="str">
        <f t="shared" si="94"/>
        <v>DICIEMBRE</v>
      </c>
      <c r="C1023" s="44">
        <v>30</v>
      </c>
      <c r="D1023" s="44" t="str">
        <f t="shared" si="93"/>
        <v>DICIEMBRE 2016 / 29</v>
      </c>
    </row>
    <row r="1024" spans="1:81" x14ac:dyDescent="0.25">
      <c r="A1024" s="44">
        <f t="shared" si="94"/>
        <v>2016</v>
      </c>
      <c r="B1024" s="44" t="str">
        <f t="shared" si="94"/>
        <v>DICIEMBRE</v>
      </c>
      <c r="C1024" s="44">
        <v>31</v>
      </c>
      <c r="D1024" s="44" t="str">
        <f t="shared" si="93"/>
        <v>DICIEMBRE 2016 / 30</v>
      </c>
    </row>
    <row r="1025" spans="1:81" s="206" customFormat="1" x14ac:dyDescent="0.25">
      <c r="D1025" s="44" t="str">
        <f t="shared" si="93"/>
        <v>DICIEMBRE 2016 / 31</v>
      </c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55"/>
      <c r="AB1025" s="44"/>
      <c r="AC1025" s="44"/>
      <c r="AD1025" s="44"/>
      <c r="AE1025" s="44"/>
      <c r="AF1025" s="44"/>
      <c r="AG1025" s="417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207"/>
      <c r="AR1025" s="44"/>
      <c r="AS1025" s="44"/>
      <c r="AT1025" s="44"/>
      <c r="AU1025" s="44"/>
      <c r="AV1025" s="44"/>
      <c r="AW1025" s="44"/>
      <c r="AX1025" s="55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11"/>
      <c r="BU1025" s="44"/>
      <c r="BV1025" s="55"/>
      <c r="BW1025" s="44"/>
      <c r="BX1025" s="44"/>
      <c r="BY1025" s="44"/>
      <c r="BZ1025" s="44"/>
      <c r="CA1025" s="44"/>
      <c r="CB1025" s="44"/>
      <c r="CC1025" s="44"/>
    </row>
    <row r="1026" spans="1:81" ht="15.75" x14ac:dyDescent="0.25">
      <c r="A1026" s="586">
        <v>2017</v>
      </c>
      <c r="B1026" s="586" t="s">
        <v>239</v>
      </c>
      <c r="C1026" s="586">
        <v>1</v>
      </c>
      <c r="D1026" s="208" t="s">
        <v>228</v>
      </c>
      <c r="E1026" s="209">
        <f>IFERROR(AVERAGE(E995:E1025),"")</f>
        <v>7.5</v>
      </c>
      <c r="F1026" s="209">
        <f>IFERROR(AVERAGE(F995:F1025),"")</f>
        <v>42718.928571428572</v>
      </c>
      <c r="G1026" s="209">
        <f>IFERROR(AVERAGE(G995:G1025),"")</f>
        <v>69214.21428571429</v>
      </c>
      <c r="H1026" s="209" t="str">
        <f>IFERROR(AVERAGE(H995:H1025),"")</f>
        <v/>
      </c>
      <c r="I1026" s="209">
        <f>IFERROR(AVERAGE(I995:I1025),"")</f>
        <v>0.7796142857142857</v>
      </c>
      <c r="J1026" s="209" t="str">
        <f t="shared" ref="J1026:BU1026" si="95">IFERROR(AVERAGE(J995:J1025),"")</f>
        <v/>
      </c>
      <c r="K1026" s="209">
        <f t="shared" si="95"/>
        <v>0.5</v>
      </c>
      <c r="L1026" s="209">
        <f t="shared" si="95"/>
        <v>0</v>
      </c>
      <c r="M1026" s="209">
        <f t="shared" si="95"/>
        <v>0</v>
      </c>
      <c r="N1026" s="209">
        <f t="shared" si="95"/>
        <v>43.5</v>
      </c>
      <c r="O1026" s="209">
        <f t="shared" si="95"/>
        <v>-52.75</v>
      </c>
      <c r="P1026" s="209">
        <f t="shared" si="95"/>
        <v>104.71428571428571</v>
      </c>
      <c r="Q1026" s="209">
        <f t="shared" si="95"/>
        <v>30</v>
      </c>
      <c r="R1026" s="209">
        <f t="shared" si="95"/>
        <v>0</v>
      </c>
      <c r="S1026" s="209">
        <f t="shared" si="95"/>
        <v>12.099999999999996</v>
      </c>
      <c r="T1026" s="209" t="str">
        <f t="shared" si="95"/>
        <v/>
      </c>
      <c r="U1026" s="209">
        <f t="shared" si="95"/>
        <v>1</v>
      </c>
      <c r="V1026" s="209">
        <f t="shared" si="95"/>
        <v>1</v>
      </c>
      <c r="W1026" s="209">
        <f t="shared" si="95"/>
        <v>100</v>
      </c>
      <c r="X1026" s="209">
        <f t="shared" si="95"/>
        <v>0</v>
      </c>
      <c r="Y1026" s="209">
        <f t="shared" si="95"/>
        <v>0</v>
      </c>
      <c r="Z1026" s="209">
        <f t="shared" si="95"/>
        <v>0.29999999999999993</v>
      </c>
      <c r="AA1026" s="209">
        <f t="shared" si="95"/>
        <v>335</v>
      </c>
      <c r="AB1026" s="209">
        <f t="shared" si="95"/>
        <v>368.07142857142856</v>
      </c>
      <c r="AC1026" s="209">
        <f t="shared" si="95"/>
        <v>415.57142857142856</v>
      </c>
      <c r="AD1026" s="209">
        <f t="shared" si="95"/>
        <v>475.35714285714283</v>
      </c>
      <c r="AE1026" s="209">
        <f t="shared" si="95"/>
        <v>1</v>
      </c>
      <c r="AF1026" s="209">
        <f t="shared" si="95"/>
        <v>0</v>
      </c>
      <c r="AG1026" s="418" t="str">
        <f t="shared" si="95"/>
        <v/>
      </c>
      <c r="AH1026" s="209">
        <f t="shared" si="95"/>
        <v>0.77500000000000024</v>
      </c>
      <c r="AI1026" s="209">
        <f t="shared" si="95"/>
        <v>0.84</v>
      </c>
      <c r="AJ1026" s="209">
        <f t="shared" si="95"/>
        <v>42.8</v>
      </c>
      <c r="AK1026" s="209">
        <f t="shared" si="95"/>
        <v>100</v>
      </c>
      <c r="AL1026" s="209">
        <f t="shared" si="95"/>
        <v>400</v>
      </c>
      <c r="AM1026" s="209">
        <f t="shared" si="95"/>
        <v>572</v>
      </c>
      <c r="AN1026" s="209">
        <f t="shared" si="95"/>
        <v>0.29999999999999993</v>
      </c>
      <c r="AO1026" s="209">
        <f t="shared" si="95"/>
        <v>1.5</v>
      </c>
      <c r="AP1026" s="209">
        <f t="shared" si="95"/>
        <v>-47</v>
      </c>
      <c r="AQ1026" s="209" t="str">
        <f t="shared" si="95"/>
        <v/>
      </c>
      <c r="AR1026" s="209">
        <f t="shared" si="95"/>
        <v>9</v>
      </c>
      <c r="AS1026" s="209">
        <f t="shared" si="95"/>
        <v>42720.529411764706</v>
      </c>
      <c r="AT1026" s="209">
        <f t="shared" si="95"/>
        <v>69245.23529411765</v>
      </c>
      <c r="AU1026" s="209" t="str">
        <f t="shared" si="95"/>
        <v/>
      </c>
      <c r="AV1026" s="209">
        <f t="shared" si="95"/>
        <v>0.78341764705882366</v>
      </c>
      <c r="AW1026" s="209" t="str">
        <f t="shared" si="95"/>
        <v/>
      </c>
      <c r="AX1026" s="210">
        <f t="shared" si="95"/>
        <v>1.5117647058823531</v>
      </c>
      <c r="AY1026" s="209">
        <f t="shared" si="95"/>
        <v>4.7058823529411769E-3</v>
      </c>
      <c r="AZ1026" s="209">
        <f t="shared" si="95"/>
        <v>0</v>
      </c>
      <c r="BA1026" s="209">
        <f t="shared" si="95"/>
        <v>43.5</v>
      </c>
      <c r="BB1026" s="209">
        <f t="shared" si="95"/>
        <v>-49.411764705882355</v>
      </c>
      <c r="BC1026" s="209">
        <f t="shared" si="95"/>
        <v>108.17647058823529</v>
      </c>
      <c r="BD1026" s="209">
        <f t="shared" si="95"/>
        <v>30</v>
      </c>
      <c r="BE1026" s="209">
        <f t="shared" si="95"/>
        <v>1.2000000000000002E-2</v>
      </c>
      <c r="BF1026" s="209">
        <f t="shared" si="95"/>
        <v>14.099999999999996</v>
      </c>
      <c r="BG1026" s="209">
        <f t="shared" si="95"/>
        <v>3.4999999999999996</v>
      </c>
      <c r="BH1026" s="209">
        <f t="shared" si="95"/>
        <v>1</v>
      </c>
      <c r="BI1026" s="209">
        <f t="shared" si="95"/>
        <v>1</v>
      </c>
      <c r="BJ1026" s="209">
        <f t="shared" si="95"/>
        <v>99</v>
      </c>
      <c r="BK1026" s="209">
        <f t="shared" si="95"/>
        <v>1</v>
      </c>
      <c r="BL1026" s="209">
        <f t="shared" si="95"/>
        <v>1</v>
      </c>
      <c r="BM1026" s="209">
        <f t="shared" si="95"/>
        <v>0.42941176470588233</v>
      </c>
      <c r="BN1026" s="209">
        <f t="shared" si="95"/>
        <v>343.88235294117646</v>
      </c>
      <c r="BO1026" s="209">
        <f t="shared" si="95"/>
        <v>383.58823529411762</v>
      </c>
      <c r="BP1026" s="209">
        <f t="shared" si="95"/>
        <v>427.47058823529414</v>
      </c>
      <c r="BQ1026" s="209">
        <f t="shared" si="95"/>
        <v>459.8235294117647</v>
      </c>
      <c r="BR1026" s="209">
        <f t="shared" si="95"/>
        <v>0</v>
      </c>
      <c r="BS1026" s="209">
        <f t="shared" si="95"/>
        <v>1</v>
      </c>
      <c r="BT1026" s="412" t="str">
        <f t="shared" si="95"/>
        <v/>
      </c>
      <c r="BU1026" s="209">
        <f t="shared" si="95"/>
        <v>0.77500000000000024</v>
      </c>
      <c r="BV1026" s="210">
        <f>IFERROR(AVERAGE(BV995:BV1025),"")</f>
        <v>0.84</v>
      </c>
      <c r="BW1026" s="206"/>
      <c r="BX1026" s="206"/>
      <c r="BY1026" s="206"/>
      <c r="BZ1026" s="206"/>
      <c r="CA1026" s="206"/>
      <c r="CB1026" s="206"/>
      <c r="CC1026" s="206"/>
    </row>
    <row r="1027" spans="1:81" x14ac:dyDescent="0.25">
      <c r="A1027" s="586">
        <f>A1026</f>
        <v>2017</v>
      </c>
      <c r="B1027" s="586" t="str">
        <f>B1026</f>
        <v>ENERO</v>
      </c>
      <c r="C1027" s="586">
        <v>2</v>
      </c>
      <c r="D1027" s="586" t="str">
        <f t="shared" si="93"/>
        <v>ENERO 2017 / 1</v>
      </c>
      <c r="E1027" s="589">
        <v>1</v>
      </c>
      <c r="F1027" s="588">
        <v>42738</v>
      </c>
      <c r="G1027" s="590">
        <v>69744</v>
      </c>
      <c r="H1027" s="591" t="s">
        <v>131</v>
      </c>
      <c r="I1027" s="566">
        <v>0.78</v>
      </c>
      <c r="J1027" s="564" t="s">
        <v>20</v>
      </c>
      <c r="K1027" s="564">
        <v>0.5</v>
      </c>
      <c r="L1027" s="564">
        <v>0</v>
      </c>
      <c r="M1027" s="564">
        <v>0</v>
      </c>
      <c r="N1027" s="564">
        <v>43.5</v>
      </c>
      <c r="O1027" s="564">
        <v>-52</v>
      </c>
      <c r="P1027" s="564">
        <v>105</v>
      </c>
      <c r="Q1027" s="564">
        <v>30</v>
      </c>
      <c r="R1027" s="565">
        <v>0</v>
      </c>
      <c r="S1027" s="564">
        <v>12.1</v>
      </c>
      <c r="T1027" s="564">
        <v>3.2</v>
      </c>
      <c r="U1027" s="564">
        <v>1</v>
      </c>
      <c r="V1027" s="564">
        <v>1</v>
      </c>
      <c r="W1027" s="564">
        <v>100</v>
      </c>
      <c r="X1027" s="564">
        <v>0</v>
      </c>
      <c r="Y1027" s="564">
        <v>0</v>
      </c>
      <c r="Z1027" s="564">
        <v>0.3</v>
      </c>
      <c r="AA1027" s="564">
        <v>335</v>
      </c>
      <c r="AB1027" s="564">
        <v>371</v>
      </c>
      <c r="AC1027" s="564">
        <v>418</v>
      </c>
      <c r="AD1027" s="564">
        <v>474</v>
      </c>
      <c r="AE1027" s="564">
        <v>1</v>
      </c>
      <c r="AF1027" s="564">
        <v>0</v>
      </c>
      <c r="AG1027" s="695"/>
      <c r="AH1027" s="587">
        <v>0.77500000000000002</v>
      </c>
      <c r="AI1027" s="587">
        <v>0.84</v>
      </c>
      <c r="AJ1027" s="587">
        <v>42.8</v>
      </c>
      <c r="AK1027" s="587">
        <v>100</v>
      </c>
      <c r="AL1027" s="587">
        <v>400</v>
      </c>
      <c r="AM1027" s="587">
        <v>572</v>
      </c>
      <c r="AN1027" s="587">
        <v>0.3</v>
      </c>
      <c r="AO1027" s="587">
        <v>1.5</v>
      </c>
      <c r="AP1027" s="587">
        <v>-47</v>
      </c>
      <c r="AR1027" s="589">
        <v>1</v>
      </c>
      <c r="AS1027" s="588">
        <v>42736</v>
      </c>
      <c r="AT1027" s="590">
        <v>69723</v>
      </c>
      <c r="AU1027" s="591" t="s">
        <v>131</v>
      </c>
      <c r="AV1027" s="566">
        <v>0.78439999999999999</v>
      </c>
      <c r="AW1027" s="564" t="s">
        <v>20</v>
      </c>
      <c r="AX1027" s="564">
        <v>1.2</v>
      </c>
      <c r="AY1027" s="564">
        <v>0.01</v>
      </c>
      <c r="AZ1027" s="564">
        <v>0</v>
      </c>
      <c r="BA1027" s="564">
        <v>43.5</v>
      </c>
      <c r="BB1027" s="564">
        <v>-48</v>
      </c>
      <c r="BC1027" s="564">
        <v>108</v>
      </c>
      <c r="BD1027" s="564">
        <v>30</v>
      </c>
      <c r="BE1027" s="565">
        <v>1.4E-2</v>
      </c>
      <c r="BF1027" s="564">
        <v>14.1</v>
      </c>
      <c r="BG1027" s="564">
        <v>3.9</v>
      </c>
      <c r="BH1027" s="564">
        <v>1</v>
      </c>
      <c r="BI1027" s="564">
        <v>1</v>
      </c>
      <c r="BJ1027" s="564">
        <v>99</v>
      </c>
      <c r="BK1027" s="564">
        <v>1</v>
      </c>
      <c r="BL1027" s="564">
        <v>1</v>
      </c>
      <c r="BM1027" s="564">
        <v>0.3</v>
      </c>
      <c r="BN1027" s="564">
        <v>345</v>
      </c>
      <c r="BO1027" s="564">
        <v>387</v>
      </c>
      <c r="BP1027" s="564">
        <v>437</v>
      </c>
      <c r="BQ1027" s="564">
        <v>466</v>
      </c>
      <c r="BR1027" s="564">
        <v>0</v>
      </c>
      <c r="BS1027" s="564">
        <v>1</v>
      </c>
      <c r="BT1027" s="260"/>
      <c r="BU1027" s="587">
        <v>0.77500000000000002</v>
      </c>
      <c r="BV1027" s="587">
        <v>0.84</v>
      </c>
      <c r="BW1027" s="587">
        <v>42.8</v>
      </c>
      <c r="BX1027" s="587">
        <v>100</v>
      </c>
      <c r="BY1027" s="587">
        <v>400</v>
      </c>
      <c r="BZ1027" s="587">
        <v>572</v>
      </c>
      <c r="CA1027" s="587">
        <v>0.3</v>
      </c>
      <c r="CB1027" s="587">
        <v>1.5</v>
      </c>
      <c r="CC1027" s="587">
        <v>-47</v>
      </c>
    </row>
    <row r="1028" spans="1:81" x14ac:dyDescent="0.25">
      <c r="A1028" s="586">
        <f t="shared" ref="A1028:B1043" si="96">A1027</f>
        <v>2017</v>
      </c>
      <c r="B1028" s="586" t="str">
        <f t="shared" si="96"/>
        <v>ENERO</v>
      </c>
      <c r="C1028" s="586">
        <v>3</v>
      </c>
      <c r="D1028" s="586" t="str">
        <f t="shared" si="93"/>
        <v>ENERO 2017 / 2</v>
      </c>
      <c r="E1028" s="589">
        <v>2</v>
      </c>
      <c r="F1028" s="588">
        <v>42739</v>
      </c>
      <c r="G1028" s="590">
        <v>69774</v>
      </c>
      <c r="H1028" s="564" t="s">
        <v>130</v>
      </c>
      <c r="I1028" s="566">
        <v>0.77959999999999996</v>
      </c>
      <c r="J1028" s="564" t="s">
        <v>20</v>
      </c>
      <c r="K1028" s="564">
        <v>0.5</v>
      </c>
      <c r="L1028" s="564">
        <v>0</v>
      </c>
      <c r="M1028" s="564">
        <v>0</v>
      </c>
      <c r="N1028" s="564">
        <v>43.5</v>
      </c>
      <c r="O1028" s="564">
        <v>-52</v>
      </c>
      <c r="P1028" s="564">
        <v>105</v>
      </c>
      <c r="Q1028" s="564">
        <v>30</v>
      </c>
      <c r="R1028" s="565">
        <v>0</v>
      </c>
      <c r="S1028" s="564">
        <v>12.1</v>
      </c>
      <c r="T1028" s="564">
        <v>3.8</v>
      </c>
      <c r="U1028" s="564">
        <v>1</v>
      </c>
      <c r="V1028" s="564">
        <v>1</v>
      </c>
      <c r="W1028" s="564">
        <v>100</v>
      </c>
      <c r="X1028" s="564">
        <v>0</v>
      </c>
      <c r="Y1028" s="564">
        <v>0</v>
      </c>
      <c r="Z1028" s="564">
        <v>0.3</v>
      </c>
      <c r="AA1028" s="564">
        <v>335</v>
      </c>
      <c r="AB1028" s="564">
        <v>368</v>
      </c>
      <c r="AC1028" s="564">
        <v>416</v>
      </c>
      <c r="AD1028" s="564">
        <v>470</v>
      </c>
      <c r="AE1028" s="564">
        <v>1</v>
      </c>
      <c r="AF1028" s="564">
        <v>0</v>
      </c>
      <c r="AG1028" s="695"/>
      <c r="AH1028" s="587">
        <v>0.77500000000000002</v>
      </c>
      <c r="AI1028" s="587">
        <v>0.84</v>
      </c>
      <c r="AJ1028" s="587">
        <v>42.8</v>
      </c>
      <c r="AK1028" s="587">
        <v>100</v>
      </c>
      <c r="AL1028" s="587">
        <v>400</v>
      </c>
      <c r="AM1028" s="587">
        <v>572</v>
      </c>
      <c r="AN1028" s="587">
        <v>0.3</v>
      </c>
      <c r="AO1028" s="587">
        <v>1.5</v>
      </c>
      <c r="AP1028" s="587">
        <v>-47</v>
      </c>
      <c r="AR1028" s="589">
        <v>2</v>
      </c>
      <c r="AS1028" s="588">
        <v>42737</v>
      </c>
      <c r="AT1028" s="590">
        <v>69725</v>
      </c>
      <c r="AU1028" s="564" t="s">
        <v>132</v>
      </c>
      <c r="AV1028" s="566">
        <v>0.78469999999999995</v>
      </c>
      <c r="AW1028" s="564" t="s">
        <v>20</v>
      </c>
      <c r="AX1028" s="564">
        <v>1.2</v>
      </c>
      <c r="AY1028" s="564">
        <v>0.01</v>
      </c>
      <c r="AZ1028" s="564">
        <v>0</v>
      </c>
      <c r="BA1028" s="564">
        <v>43.5</v>
      </c>
      <c r="BB1028" s="564">
        <v>-48</v>
      </c>
      <c r="BC1028" s="564">
        <v>107</v>
      </c>
      <c r="BD1028" s="564">
        <v>30</v>
      </c>
      <c r="BE1028" s="565">
        <v>1.4E-2</v>
      </c>
      <c r="BF1028" s="564">
        <v>14.1</v>
      </c>
      <c r="BG1028" s="564">
        <v>3.9</v>
      </c>
      <c r="BH1028" s="564">
        <v>1</v>
      </c>
      <c r="BI1028" s="564">
        <v>1</v>
      </c>
      <c r="BJ1028" s="564">
        <v>99</v>
      </c>
      <c r="BK1028" s="564">
        <v>1</v>
      </c>
      <c r="BL1028" s="564">
        <v>1</v>
      </c>
      <c r="BM1028" s="564">
        <v>0.3</v>
      </c>
      <c r="BN1028" s="564">
        <v>346</v>
      </c>
      <c r="BO1028" s="564">
        <v>388</v>
      </c>
      <c r="BP1028" s="564">
        <v>436</v>
      </c>
      <c r="BQ1028" s="564">
        <v>467</v>
      </c>
      <c r="BR1028" s="564">
        <v>0</v>
      </c>
      <c r="BS1028" s="564">
        <v>1</v>
      </c>
      <c r="BT1028" s="260"/>
      <c r="BU1028" s="587">
        <v>0.77500000000000002</v>
      </c>
      <c r="BV1028" s="587">
        <v>0.84</v>
      </c>
      <c r="BW1028" s="587">
        <v>42.8</v>
      </c>
      <c r="BX1028" s="587">
        <v>100</v>
      </c>
      <c r="BY1028" s="587">
        <v>400</v>
      </c>
      <c r="BZ1028" s="587">
        <v>572</v>
      </c>
      <c r="CA1028" s="587">
        <v>0.3</v>
      </c>
      <c r="CB1028" s="587">
        <v>1.5</v>
      </c>
      <c r="CC1028" s="587">
        <v>-47</v>
      </c>
    </row>
    <row r="1029" spans="1:81" x14ac:dyDescent="0.25">
      <c r="A1029" s="586">
        <f t="shared" si="96"/>
        <v>2017</v>
      </c>
      <c r="B1029" s="586" t="str">
        <f t="shared" si="96"/>
        <v>ENERO</v>
      </c>
      <c r="C1029" s="586">
        <v>4</v>
      </c>
      <c r="D1029" s="586" t="str">
        <f t="shared" si="93"/>
        <v>ENERO 2017 / 3</v>
      </c>
      <c r="E1029" s="589">
        <v>3</v>
      </c>
      <c r="F1029" s="588">
        <v>42740</v>
      </c>
      <c r="G1029" s="590">
        <v>69799</v>
      </c>
      <c r="H1029" s="591" t="s">
        <v>132</v>
      </c>
      <c r="I1029" s="566">
        <v>0.7792</v>
      </c>
      <c r="J1029" s="564" t="s">
        <v>20</v>
      </c>
      <c r="K1029" s="564">
        <v>0.5</v>
      </c>
      <c r="L1029" s="564">
        <v>0</v>
      </c>
      <c r="M1029" s="564">
        <v>0</v>
      </c>
      <c r="N1029" s="564">
        <v>43.5</v>
      </c>
      <c r="O1029" s="564">
        <v>-52</v>
      </c>
      <c r="P1029" s="564">
        <v>104</v>
      </c>
      <c r="Q1029" s="564">
        <v>30</v>
      </c>
      <c r="R1029" s="565">
        <v>0</v>
      </c>
      <c r="S1029" s="564">
        <v>12.1</v>
      </c>
      <c r="T1029" s="564">
        <v>3.1</v>
      </c>
      <c r="U1029" s="564">
        <v>1</v>
      </c>
      <c r="V1029" s="564">
        <v>1</v>
      </c>
      <c r="W1029" s="564">
        <v>100</v>
      </c>
      <c r="X1029" s="564">
        <v>0</v>
      </c>
      <c r="Y1029" s="564">
        <v>0</v>
      </c>
      <c r="Z1029" s="564">
        <v>0.3</v>
      </c>
      <c r="AA1029" s="564">
        <v>336</v>
      </c>
      <c r="AB1029" s="564">
        <v>369</v>
      </c>
      <c r="AC1029" s="564">
        <v>416</v>
      </c>
      <c r="AD1029" s="564">
        <v>470</v>
      </c>
      <c r="AE1029" s="564">
        <v>0.5</v>
      </c>
      <c r="AF1029" s="564">
        <v>0</v>
      </c>
      <c r="AG1029" s="695"/>
      <c r="AH1029" s="587">
        <v>0.77500000000000002</v>
      </c>
      <c r="AI1029" s="587">
        <v>0.84</v>
      </c>
      <c r="AJ1029" s="587">
        <v>42.8</v>
      </c>
      <c r="AK1029" s="587">
        <v>100</v>
      </c>
      <c r="AL1029" s="587">
        <v>400</v>
      </c>
      <c r="AM1029" s="587">
        <v>572</v>
      </c>
      <c r="AN1029" s="587">
        <v>0.3</v>
      </c>
      <c r="AO1029" s="587">
        <v>1.5</v>
      </c>
      <c r="AP1029" s="587">
        <v>-47</v>
      </c>
      <c r="AR1029" s="589">
        <v>3</v>
      </c>
      <c r="AS1029" s="588">
        <v>42740</v>
      </c>
      <c r="AT1029" s="590">
        <v>69794</v>
      </c>
      <c r="AU1029" s="591" t="s">
        <v>131</v>
      </c>
      <c r="AV1029" s="566">
        <v>0.78439999999999999</v>
      </c>
      <c r="AW1029" s="564" t="s">
        <v>20</v>
      </c>
      <c r="AX1029" s="564">
        <v>1.2</v>
      </c>
      <c r="AY1029" s="564">
        <v>0.01</v>
      </c>
      <c r="AZ1029" s="564">
        <v>0</v>
      </c>
      <c r="BA1029" s="564">
        <v>43.5</v>
      </c>
      <c r="BB1029" s="564">
        <v>-49</v>
      </c>
      <c r="BC1029" s="564">
        <v>104</v>
      </c>
      <c r="BD1029" s="564">
        <v>30</v>
      </c>
      <c r="BE1029" s="565">
        <v>1.4E-2</v>
      </c>
      <c r="BF1029" s="564">
        <v>14.1</v>
      </c>
      <c r="BG1029" s="564">
        <v>3.9</v>
      </c>
      <c r="BH1029" s="564">
        <v>1</v>
      </c>
      <c r="BI1029" s="564">
        <v>1</v>
      </c>
      <c r="BJ1029" s="564">
        <v>99</v>
      </c>
      <c r="BK1029" s="564">
        <v>1</v>
      </c>
      <c r="BL1029" s="564">
        <v>1</v>
      </c>
      <c r="BM1029" s="564">
        <v>0.2</v>
      </c>
      <c r="BN1029" s="564">
        <v>340</v>
      </c>
      <c r="BO1029" s="564">
        <v>385</v>
      </c>
      <c r="BP1029" s="564">
        <v>433</v>
      </c>
      <c r="BQ1029" s="564">
        <v>466</v>
      </c>
      <c r="BR1029" s="564">
        <v>0</v>
      </c>
      <c r="BS1029" s="564">
        <v>1</v>
      </c>
      <c r="BT1029" s="260"/>
      <c r="BU1029" s="587">
        <v>0.77500000000000002</v>
      </c>
      <c r="BV1029" s="587">
        <v>0.84</v>
      </c>
      <c r="BW1029" s="587">
        <v>42.8</v>
      </c>
      <c r="BX1029" s="587">
        <v>100</v>
      </c>
      <c r="BY1029" s="587">
        <v>400</v>
      </c>
      <c r="BZ1029" s="587">
        <v>572</v>
      </c>
      <c r="CA1029" s="587">
        <v>0.3</v>
      </c>
      <c r="CB1029" s="587">
        <v>1.5</v>
      </c>
      <c r="CC1029" s="587">
        <v>-47</v>
      </c>
    </row>
    <row r="1030" spans="1:81" x14ac:dyDescent="0.25">
      <c r="A1030" s="586">
        <f t="shared" si="96"/>
        <v>2017</v>
      </c>
      <c r="B1030" s="586" t="str">
        <f t="shared" si="96"/>
        <v>ENERO</v>
      </c>
      <c r="C1030" s="586">
        <v>5</v>
      </c>
      <c r="D1030" s="586" t="str">
        <f t="shared" si="93"/>
        <v>ENERO 2017 / 4</v>
      </c>
      <c r="E1030" s="589">
        <v>4</v>
      </c>
      <c r="F1030" s="588">
        <v>42742</v>
      </c>
      <c r="G1030" s="590">
        <v>69850</v>
      </c>
      <c r="H1030" s="564" t="s">
        <v>130</v>
      </c>
      <c r="I1030" s="566">
        <v>0.7792</v>
      </c>
      <c r="J1030" s="564" t="s">
        <v>20</v>
      </c>
      <c r="K1030" s="564">
        <v>0.5</v>
      </c>
      <c r="L1030" s="564">
        <v>0</v>
      </c>
      <c r="M1030" s="564">
        <v>0</v>
      </c>
      <c r="N1030" s="564">
        <v>43.5</v>
      </c>
      <c r="O1030" s="564">
        <v>-52</v>
      </c>
      <c r="P1030" s="564">
        <v>105</v>
      </c>
      <c r="Q1030" s="564">
        <v>30</v>
      </c>
      <c r="R1030" s="565">
        <v>0</v>
      </c>
      <c r="S1030" s="564">
        <v>12.1</v>
      </c>
      <c r="T1030" s="564">
        <v>3.2</v>
      </c>
      <c r="U1030" s="564">
        <v>1</v>
      </c>
      <c r="V1030" s="564">
        <v>1</v>
      </c>
      <c r="W1030" s="564">
        <v>100</v>
      </c>
      <c r="X1030" s="564">
        <v>0</v>
      </c>
      <c r="Y1030" s="564">
        <v>0</v>
      </c>
      <c r="Z1030" s="564">
        <v>0.3</v>
      </c>
      <c r="AA1030" s="564">
        <v>336</v>
      </c>
      <c r="AB1030" s="564">
        <v>368</v>
      </c>
      <c r="AC1030" s="564">
        <v>414</v>
      </c>
      <c r="AD1030" s="564">
        <v>464</v>
      </c>
      <c r="AE1030" s="564">
        <v>0.5</v>
      </c>
      <c r="AF1030" s="564">
        <v>0</v>
      </c>
      <c r="AG1030" s="695"/>
      <c r="AH1030" s="587">
        <v>0.77500000000000002</v>
      </c>
      <c r="AI1030" s="587">
        <v>0.84</v>
      </c>
      <c r="AJ1030" s="587">
        <v>42.8</v>
      </c>
      <c r="AK1030" s="587">
        <v>100</v>
      </c>
      <c r="AL1030" s="587">
        <v>400</v>
      </c>
      <c r="AM1030" s="587">
        <v>572</v>
      </c>
      <c r="AN1030" s="587">
        <v>0.3</v>
      </c>
      <c r="AO1030" s="587">
        <v>1.5</v>
      </c>
      <c r="AP1030" s="587">
        <v>-47</v>
      </c>
      <c r="AR1030" s="589">
        <v>4</v>
      </c>
      <c r="AS1030" s="588">
        <v>42741</v>
      </c>
      <c r="AT1030" s="590">
        <v>69809</v>
      </c>
      <c r="AU1030" s="564" t="s">
        <v>132</v>
      </c>
      <c r="AV1030" s="566">
        <v>0.78439999999999999</v>
      </c>
      <c r="AW1030" s="564" t="s">
        <v>20</v>
      </c>
      <c r="AX1030" s="564">
        <v>1.2</v>
      </c>
      <c r="AY1030" s="564">
        <v>0.01</v>
      </c>
      <c r="AZ1030" s="564">
        <v>0</v>
      </c>
      <c r="BA1030" s="564">
        <v>43.5</v>
      </c>
      <c r="BB1030" s="564">
        <v>-49</v>
      </c>
      <c r="BC1030" s="564">
        <v>104</v>
      </c>
      <c r="BD1030" s="564">
        <v>30</v>
      </c>
      <c r="BE1030" s="565">
        <v>1.4E-2</v>
      </c>
      <c r="BF1030" s="564">
        <v>14.1</v>
      </c>
      <c r="BG1030" s="564">
        <v>3.8</v>
      </c>
      <c r="BH1030" s="564">
        <v>1</v>
      </c>
      <c r="BI1030" s="564">
        <v>1</v>
      </c>
      <c r="BJ1030" s="564">
        <v>99</v>
      </c>
      <c r="BK1030" s="564">
        <v>1</v>
      </c>
      <c r="BL1030" s="564">
        <v>1</v>
      </c>
      <c r="BM1030" s="564">
        <v>0.3</v>
      </c>
      <c r="BN1030" s="564">
        <v>342</v>
      </c>
      <c r="BO1030" s="564">
        <v>385</v>
      </c>
      <c r="BP1030" s="564">
        <v>435</v>
      </c>
      <c r="BQ1030" s="564">
        <v>466</v>
      </c>
      <c r="BR1030" s="564">
        <v>0</v>
      </c>
      <c r="BS1030" s="564">
        <v>1</v>
      </c>
      <c r="BT1030" s="260"/>
      <c r="BU1030" s="587">
        <v>0.77500000000000002</v>
      </c>
      <c r="BV1030" s="587">
        <v>0.84</v>
      </c>
      <c r="BW1030" s="587">
        <v>42.8</v>
      </c>
      <c r="BX1030" s="587">
        <v>100</v>
      </c>
      <c r="BY1030" s="587">
        <v>400</v>
      </c>
      <c r="BZ1030" s="587">
        <v>572</v>
      </c>
      <c r="CA1030" s="587">
        <v>0.3</v>
      </c>
      <c r="CB1030" s="587">
        <v>1.5</v>
      </c>
      <c r="CC1030" s="587">
        <v>-47</v>
      </c>
    </row>
    <row r="1031" spans="1:81" x14ac:dyDescent="0.25">
      <c r="A1031" s="586">
        <f t="shared" si="96"/>
        <v>2017</v>
      </c>
      <c r="B1031" s="586" t="str">
        <f t="shared" si="96"/>
        <v>ENERO</v>
      </c>
      <c r="C1031" s="586">
        <v>6</v>
      </c>
      <c r="D1031" s="586" t="str">
        <f t="shared" si="93"/>
        <v>ENERO 2017 / 5</v>
      </c>
      <c r="E1031" s="589">
        <v>5</v>
      </c>
      <c r="F1031" s="588">
        <v>42743</v>
      </c>
      <c r="G1031" s="590">
        <v>69863</v>
      </c>
      <c r="H1031" s="591" t="s">
        <v>131</v>
      </c>
      <c r="I1031" s="566">
        <v>0.78</v>
      </c>
      <c r="J1031" s="564" t="s">
        <v>20</v>
      </c>
      <c r="K1031" s="564">
        <v>0.5</v>
      </c>
      <c r="L1031" s="564">
        <v>0</v>
      </c>
      <c r="M1031" s="564">
        <v>0</v>
      </c>
      <c r="N1031" s="564">
        <v>43.5</v>
      </c>
      <c r="O1031" s="564">
        <v>-52</v>
      </c>
      <c r="P1031" s="564">
        <v>105</v>
      </c>
      <c r="Q1031" s="564">
        <v>30</v>
      </c>
      <c r="R1031" s="565">
        <v>0</v>
      </c>
      <c r="S1031" s="564">
        <v>12.1</v>
      </c>
      <c r="T1031" s="564">
        <v>3.2</v>
      </c>
      <c r="U1031" s="564">
        <v>1</v>
      </c>
      <c r="V1031" s="564">
        <v>1</v>
      </c>
      <c r="W1031" s="564">
        <v>100</v>
      </c>
      <c r="X1031" s="564">
        <v>0</v>
      </c>
      <c r="Y1031" s="564">
        <v>0</v>
      </c>
      <c r="Z1031" s="564">
        <v>0.3</v>
      </c>
      <c r="AA1031" s="564">
        <v>336</v>
      </c>
      <c r="AB1031" s="564">
        <v>369</v>
      </c>
      <c r="AC1031" s="564">
        <v>416</v>
      </c>
      <c r="AD1031" s="564">
        <v>472</v>
      </c>
      <c r="AE1031" s="564">
        <v>0.35</v>
      </c>
      <c r="AF1031" s="564">
        <v>0</v>
      </c>
      <c r="AG1031" s="695"/>
      <c r="AH1031" s="587">
        <v>0.77500000000000002</v>
      </c>
      <c r="AI1031" s="587">
        <v>0.84</v>
      </c>
      <c r="AJ1031" s="587">
        <v>42.8</v>
      </c>
      <c r="AK1031" s="587">
        <v>100</v>
      </c>
      <c r="AL1031" s="587">
        <v>400</v>
      </c>
      <c r="AM1031" s="587">
        <v>572</v>
      </c>
      <c r="AN1031" s="587">
        <v>0.3</v>
      </c>
      <c r="AO1031" s="587">
        <v>1.5</v>
      </c>
      <c r="AP1031" s="587">
        <v>-47</v>
      </c>
      <c r="AR1031" s="589">
        <v>5</v>
      </c>
      <c r="AS1031" s="588">
        <v>42743</v>
      </c>
      <c r="AT1031" s="590">
        <v>69840</v>
      </c>
      <c r="AU1031" s="591" t="s">
        <v>131</v>
      </c>
      <c r="AV1031" s="566">
        <v>0.78310000000000002</v>
      </c>
      <c r="AW1031" s="564" t="s">
        <v>20</v>
      </c>
      <c r="AX1031" s="564">
        <v>1.2</v>
      </c>
      <c r="AY1031" s="564">
        <v>0.01</v>
      </c>
      <c r="AZ1031" s="564">
        <v>0</v>
      </c>
      <c r="BA1031" s="564">
        <v>43.5</v>
      </c>
      <c r="BB1031" s="564">
        <v>-49</v>
      </c>
      <c r="BC1031" s="564">
        <v>104</v>
      </c>
      <c r="BD1031" s="564">
        <v>30</v>
      </c>
      <c r="BE1031" s="565">
        <v>1.4999999999999999E-2</v>
      </c>
      <c r="BF1031" s="564">
        <v>14.1</v>
      </c>
      <c r="BG1031" s="564">
        <v>3.3</v>
      </c>
      <c r="BH1031" s="564">
        <v>1</v>
      </c>
      <c r="BI1031" s="564">
        <v>1</v>
      </c>
      <c r="BJ1031" s="564">
        <v>99</v>
      </c>
      <c r="BK1031" s="564">
        <v>1</v>
      </c>
      <c r="BL1031" s="564">
        <v>1</v>
      </c>
      <c r="BM1031" s="564">
        <v>0.2</v>
      </c>
      <c r="BN1031" s="564">
        <v>342</v>
      </c>
      <c r="BO1031" s="564">
        <v>381</v>
      </c>
      <c r="BP1031" s="564">
        <v>430</v>
      </c>
      <c r="BQ1031" s="564">
        <v>462</v>
      </c>
      <c r="BR1031" s="564">
        <v>0</v>
      </c>
      <c r="BS1031" s="564">
        <v>1</v>
      </c>
      <c r="BT1031" s="260"/>
      <c r="BU1031" s="587">
        <v>0.77500000000000002</v>
      </c>
      <c r="BV1031" s="587">
        <v>0.84</v>
      </c>
      <c r="BW1031" s="587">
        <v>42.8</v>
      </c>
      <c r="BX1031" s="587">
        <v>100</v>
      </c>
      <c r="BY1031" s="587">
        <v>400</v>
      </c>
      <c r="BZ1031" s="587">
        <v>572</v>
      </c>
      <c r="CA1031" s="587">
        <v>0.3</v>
      </c>
      <c r="CB1031" s="587">
        <v>1.5</v>
      </c>
      <c r="CC1031" s="587">
        <v>-47</v>
      </c>
    </row>
    <row r="1032" spans="1:81" x14ac:dyDescent="0.25">
      <c r="A1032" s="586">
        <f t="shared" si="96"/>
        <v>2017</v>
      </c>
      <c r="B1032" s="586" t="str">
        <f t="shared" si="96"/>
        <v>ENERO</v>
      </c>
      <c r="C1032" s="586">
        <v>7</v>
      </c>
      <c r="D1032" s="586" t="str">
        <f t="shared" si="93"/>
        <v>ENERO 2017 / 6</v>
      </c>
      <c r="E1032" s="589">
        <v>6</v>
      </c>
      <c r="F1032" s="588">
        <v>42744</v>
      </c>
      <c r="G1032" s="590">
        <v>69869</v>
      </c>
      <c r="H1032" s="564" t="s">
        <v>130</v>
      </c>
      <c r="I1032" s="566">
        <v>0.77959999999999996</v>
      </c>
      <c r="J1032" s="564" t="s">
        <v>20</v>
      </c>
      <c r="K1032" s="564">
        <v>0.5</v>
      </c>
      <c r="L1032" s="564">
        <v>0</v>
      </c>
      <c r="M1032" s="564">
        <v>0</v>
      </c>
      <c r="N1032" s="564">
        <v>43.5</v>
      </c>
      <c r="O1032" s="564">
        <v>-53</v>
      </c>
      <c r="P1032" s="564">
        <v>105</v>
      </c>
      <c r="Q1032" s="564">
        <v>30</v>
      </c>
      <c r="R1032" s="565">
        <v>0</v>
      </c>
      <c r="S1032" s="564">
        <v>12.1</v>
      </c>
      <c r="T1032" s="564">
        <v>3.2</v>
      </c>
      <c r="U1032" s="564">
        <v>1</v>
      </c>
      <c r="V1032" s="564">
        <v>1</v>
      </c>
      <c r="W1032" s="564">
        <v>100</v>
      </c>
      <c r="X1032" s="564">
        <v>0</v>
      </c>
      <c r="Y1032" s="564">
        <v>0</v>
      </c>
      <c r="Z1032" s="564">
        <v>0.3</v>
      </c>
      <c r="AA1032" s="564">
        <v>336</v>
      </c>
      <c r="AB1032" s="564">
        <v>369</v>
      </c>
      <c r="AC1032" s="564">
        <v>417</v>
      </c>
      <c r="AD1032" s="564">
        <v>475</v>
      </c>
      <c r="AE1032" s="564">
        <v>1</v>
      </c>
      <c r="AF1032" s="564">
        <v>0</v>
      </c>
      <c r="AG1032" s="695"/>
      <c r="AH1032" s="587">
        <v>0.77500000000000002</v>
      </c>
      <c r="AI1032" s="587">
        <v>0.84</v>
      </c>
      <c r="AJ1032" s="587">
        <v>42.8</v>
      </c>
      <c r="AK1032" s="587">
        <v>100</v>
      </c>
      <c r="AL1032" s="587">
        <v>400</v>
      </c>
      <c r="AM1032" s="587">
        <v>572</v>
      </c>
      <c r="AN1032" s="587">
        <v>0.3</v>
      </c>
      <c r="AO1032" s="587">
        <v>1.5</v>
      </c>
      <c r="AP1032" s="587">
        <v>-47</v>
      </c>
      <c r="AR1032" s="589">
        <v>6</v>
      </c>
      <c r="AS1032" s="588">
        <v>42745</v>
      </c>
      <c r="AT1032" s="590">
        <v>69901</v>
      </c>
      <c r="AU1032" s="564" t="s">
        <v>131</v>
      </c>
      <c r="AV1032" s="566">
        <v>0.78310000000000002</v>
      </c>
      <c r="AW1032" s="564" t="s">
        <v>20</v>
      </c>
      <c r="AX1032" s="564">
        <v>1.2</v>
      </c>
      <c r="AY1032" s="564">
        <v>0.01</v>
      </c>
      <c r="AZ1032" s="564">
        <v>0</v>
      </c>
      <c r="BA1032" s="564">
        <v>43.5</v>
      </c>
      <c r="BB1032" s="564">
        <v>-50</v>
      </c>
      <c r="BC1032" s="564">
        <v>106</v>
      </c>
      <c r="BD1032" s="564">
        <v>30</v>
      </c>
      <c r="BE1032" s="565">
        <v>1.4E-2</v>
      </c>
      <c r="BF1032" s="564">
        <v>14.1</v>
      </c>
      <c r="BG1032" s="564">
        <v>3.8</v>
      </c>
      <c r="BH1032" s="564">
        <v>1</v>
      </c>
      <c r="BI1032" s="564">
        <v>1</v>
      </c>
      <c r="BJ1032" s="564">
        <v>99</v>
      </c>
      <c r="BK1032" s="564">
        <v>1</v>
      </c>
      <c r="BL1032" s="564">
        <v>1</v>
      </c>
      <c r="BM1032" s="564">
        <v>0.2</v>
      </c>
      <c r="BN1032" s="564">
        <v>343</v>
      </c>
      <c r="BO1032" s="564">
        <v>381</v>
      </c>
      <c r="BP1032" s="564">
        <v>428</v>
      </c>
      <c r="BQ1032" s="564">
        <v>462</v>
      </c>
      <c r="BR1032" s="564">
        <v>0</v>
      </c>
      <c r="BS1032" s="564">
        <v>1</v>
      </c>
      <c r="BT1032" s="260"/>
      <c r="BU1032" s="587">
        <v>0.77500000000000002</v>
      </c>
      <c r="BV1032" s="587">
        <v>0.84</v>
      </c>
      <c r="BW1032" s="587">
        <v>42.8</v>
      </c>
      <c r="BX1032" s="587">
        <v>100</v>
      </c>
      <c r="BY1032" s="587">
        <v>400</v>
      </c>
      <c r="BZ1032" s="587">
        <v>572</v>
      </c>
      <c r="CA1032" s="587">
        <v>0.3</v>
      </c>
      <c r="CB1032" s="587">
        <v>1.5</v>
      </c>
      <c r="CC1032" s="587">
        <v>-47</v>
      </c>
    </row>
    <row r="1033" spans="1:81" x14ac:dyDescent="0.25">
      <c r="A1033" s="586">
        <f t="shared" si="96"/>
        <v>2017</v>
      </c>
      <c r="B1033" s="586" t="str">
        <f t="shared" si="96"/>
        <v>ENERO</v>
      </c>
      <c r="C1033" s="586">
        <v>8</v>
      </c>
      <c r="D1033" s="586" t="str">
        <f t="shared" si="93"/>
        <v>ENERO 2017 / 7</v>
      </c>
      <c r="E1033" s="589">
        <v>7</v>
      </c>
      <c r="F1033" s="588">
        <v>42745</v>
      </c>
      <c r="G1033" s="590">
        <v>69907</v>
      </c>
      <c r="H1033" s="591" t="s">
        <v>132</v>
      </c>
      <c r="I1033" s="566">
        <v>0.7792</v>
      </c>
      <c r="J1033" s="564" t="s">
        <v>20</v>
      </c>
      <c r="K1033" s="564">
        <v>0.5</v>
      </c>
      <c r="L1033" s="564">
        <v>0</v>
      </c>
      <c r="M1033" s="564">
        <v>0</v>
      </c>
      <c r="N1033" s="564">
        <v>43.5</v>
      </c>
      <c r="O1033" s="564">
        <v>-53</v>
      </c>
      <c r="P1033" s="564">
        <v>104</v>
      </c>
      <c r="Q1033" s="564">
        <v>30</v>
      </c>
      <c r="R1033" s="565">
        <v>0</v>
      </c>
      <c r="S1033" s="564">
        <v>12.1</v>
      </c>
      <c r="T1033" s="564">
        <v>3.1</v>
      </c>
      <c r="U1033" s="564">
        <v>1</v>
      </c>
      <c r="V1033" s="564">
        <v>1</v>
      </c>
      <c r="W1033" s="564">
        <v>100</v>
      </c>
      <c r="X1033" s="564">
        <v>0</v>
      </c>
      <c r="Y1033" s="564">
        <v>0</v>
      </c>
      <c r="Z1033" s="564">
        <v>0.3</v>
      </c>
      <c r="AA1033" s="564">
        <v>334</v>
      </c>
      <c r="AB1033" s="564">
        <v>367</v>
      </c>
      <c r="AC1033" s="564">
        <v>415</v>
      </c>
      <c r="AD1033" s="564">
        <v>471</v>
      </c>
      <c r="AE1033" s="564">
        <v>1</v>
      </c>
      <c r="AF1033" s="564">
        <v>0</v>
      </c>
      <c r="AG1033" s="695"/>
      <c r="AH1033" s="587">
        <v>0.77500000000000002</v>
      </c>
      <c r="AI1033" s="587">
        <v>0.84</v>
      </c>
      <c r="AJ1033" s="587">
        <v>42.8</v>
      </c>
      <c r="AK1033" s="587">
        <v>100</v>
      </c>
      <c r="AL1033" s="587">
        <v>400</v>
      </c>
      <c r="AM1033" s="587">
        <v>572</v>
      </c>
      <c r="AN1033" s="587">
        <v>0.3</v>
      </c>
      <c r="AO1033" s="587">
        <v>1.5</v>
      </c>
      <c r="AP1033" s="587">
        <v>-47</v>
      </c>
      <c r="AR1033" s="589">
        <v>7</v>
      </c>
      <c r="AS1033" s="588">
        <v>42746</v>
      </c>
      <c r="AT1033" s="590">
        <v>69905</v>
      </c>
      <c r="AU1033" s="591" t="s">
        <v>132</v>
      </c>
      <c r="AV1033" s="566">
        <v>0.78259999999999996</v>
      </c>
      <c r="AW1033" s="564" t="s">
        <v>20</v>
      </c>
      <c r="AX1033" s="564">
        <v>1.2</v>
      </c>
      <c r="AY1033" s="564">
        <v>0.01</v>
      </c>
      <c r="AZ1033" s="564">
        <v>0</v>
      </c>
      <c r="BA1033" s="564">
        <v>43.5</v>
      </c>
      <c r="BB1033" s="564">
        <v>-50</v>
      </c>
      <c r="BC1033" s="564">
        <v>102</v>
      </c>
      <c r="BD1033" s="564">
        <v>30</v>
      </c>
      <c r="BE1033" s="565">
        <v>1.4999999999999999E-2</v>
      </c>
      <c r="BF1033" s="564">
        <v>14.1</v>
      </c>
      <c r="BG1033" s="564">
        <v>3.2</v>
      </c>
      <c r="BH1033" s="564">
        <v>1</v>
      </c>
      <c r="BI1033" s="564">
        <v>1</v>
      </c>
      <c r="BJ1033" s="564">
        <v>99</v>
      </c>
      <c r="BK1033" s="564">
        <v>1</v>
      </c>
      <c r="BL1033" s="564">
        <v>1</v>
      </c>
      <c r="BM1033" s="564">
        <v>0.2</v>
      </c>
      <c r="BN1033" s="564">
        <v>342</v>
      </c>
      <c r="BO1033" s="564">
        <v>381</v>
      </c>
      <c r="BP1033" s="564">
        <v>424</v>
      </c>
      <c r="BQ1033" s="564">
        <v>459</v>
      </c>
      <c r="BR1033" s="564">
        <v>0</v>
      </c>
      <c r="BS1033" s="564">
        <v>1</v>
      </c>
      <c r="BT1033" s="260"/>
      <c r="BU1033" s="587">
        <v>0.77500000000000002</v>
      </c>
      <c r="BV1033" s="587">
        <v>0.84</v>
      </c>
      <c r="BW1033" s="587">
        <v>42.8</v>
      </c>
      <c r="BX1033" s="587">
        <v>100</v>
      </c>
      <c r="BY1033" s="587">
        <v>400</v>
      </c>
      <c r="BZ1033" s="587">
        <v>572</v>
      </c>
      <c r="CA1033" s="587">
        <v>0.3</v>
      </c>
      <c r="CB1033" s="587">
        <v>1.5</v>
      </c>
      <c r="CC1033" s="587">
        <v>-47</v>
      </c>
    </row>
    <row r="1034" spans="1:81" x14ac:dyDescent="0.25">
      <c r="A1034" s="586">
        <f t="shared" si="96"/>
        <v>2017</v>
      </c>
      <c r="B1034" s="586" t="str">
        <f t="shared" si="96"/>
        <v>ENERO</v>
      </c>
      <c r="C1034" s="586">
        <v>9</v>
      </c>
      <c r="D1034" s="586" t="str">
        <f t="shared" si="93"/>
        <v>ENERO 2017 / 8</v>
      </c>
      <c r="E1034" s="589">
        <v>8</v>
      </c>
      <c r="F1034" s="588">
        <v>42749</v>
      </c>
      <c r="G1034" s="590">
        <v>70016</v>
      </c>
      <c r="H1034" s="564" t="s">
        <v>131</v>
      </c>
      <c r="I1034" s="566">
        <v>0.7792</v>
      </c>
      <c r="J1034" s="564" t="s">
        <v>20</v>
      </c>
      <c r="K1034" s="564">
        <v>0.5</v>
      </c>
      <c r="L1034" s="564">
        <v>0</v>
      </c>
      <c r="M1034" s="564">
        <v>0</v>
      </c>
      <c r="N1034" s="564">
        <v>43.5</v>
      </c>
      <c r="O1034" s="564">
        <v>-53</v>
      </c>
      <c r="P1034" s="564">
        <v>104</v>
      </c>
      <c r="Q1034" s="564">
        <v>30</v>
      </c>
      <c r="R1034" s="565">
        <v>0</v>
      </c>
      <c r="S1034" s="564">
        <v>12.1</v>
      </c>
      <c r="T1034" s="564">
        <v>3.1</v>
      </c>
      <c r="U1034" s="564">
        <v>1</v>
      </c>
      <c r="V1034" s="564">
        <v>1</v>
      </c>
      <c r="W1034" s="564">
        <v>100</v>
      </c>
      <c r="X1034" s="564">
        <v>0</v>
      </c>
      <c r="Y1034" s="564">
        <v>0</v>
      </c>
      <c r="Z1034" s="564">
        <v>0.3</v>
      </c>
      <c r="AA1034" s="564">
        <v>334</v>
      </c>
      <c r="AB1034" s="564">
        <v>365</v>
      </c>
      <c r="AC1034" s="564">
        <v>413</v>
      </c>
      <c r="AD1034" s="564">
        <v>475</v>
      </c>
      <c r="AE1034" s="564">
        <v>1</v>
      </c>
      <c r="AF1034" s="564">
        <v>0</v>
      </c>
      <c r="AG1034" s="695"/>
      <c r="AH1034" s="587">
        <v>0.77500000000000002</v>
      </c>
      <c r="AI1034" s="587">
        <v>0.84</v>
      </c>
      <c r="AJ1034" s="587">
        <v>42.8</v>
      </c>
      <c r="AK1034" s="587">
        <v>100</v>
      </c>
      <c r="AL1034" s="587">
        <v>400</v>
      </c>
      <c r="AM1034" s="587">
        <v>572</v>
      </c>
      <c r="AN1034" s="587">
        <v>0.3</v>
      </c>
      <c r="AO1034" s="587">
        <v>1.5</v>
      </c>
      <c r="AP1034" s="587">
        <v>-47</v>
      </c>
      <c r="AR1034" s="589">
        <v>8</v>
      </c>
      <c r="AS1034" s="588">
        <v>42747</v>
      </c>
      <c r="AT1034" s="590">
        <v>69959</v>
      </c>
      <c r="AU1034" s="564" t="s">
        <v>131</v>
      </c>
      <c r="AV1034" s="566">
        <v>0.78259999999999996</v>
      </c>
      <c r="AW1034" s="564" t="s">
        <v>20</v>
      </c>
      <c r="AX1034" s="564">
        <v>1.2</v>
      </c>
      <c r="AY1034" s="564">
        <v>0.01</v>
      </c>
      <c r="AZ1034" s="564">
        <v>0</v>
      </c>
      <c r="BA1034" s="564">
        <v>43.5</v>
      </c>
      <c r="BB1034" s="564">
        <v>-50.5</v>
      </c>
      <c r="BC1034" s="564">
        <v>106</v>
      </c>
      <c r="BD1034" s="564">
        <v>30</v>
      </c>
      <c r="BE1034" s="565">
        <v>1.4E-2</v>
      </c>
      <c r="BF1034" s="564">
        <v>14.1</v>
      </c>
      <c r="BG1034" s="564">
        <v>3.7</v>
      </c>
      <c r="BH1034" s="564">
        <v>1</v>
      </c>
      <c r="BI1034" s="564">
        <v>1</v>
      </c>
      <c r="BJ1034" s="564">
        <v>99</v>
      </c>
      <c r="BK1034" s="564">
        <v>1</v>
      </c>
      <c r="BL1034" s="564">
        <v>1</v>
      </c>
      <c r="BM1034" s="564">
        <v>0.2</v>
      </c>
      <c r="BN1034" s="564">
        <v>343</v>
      </c>
      <c r="BO1034" s="564">
        <v>381</v>
      </c>
      <c r="BP1034" s="564">
        <v>423</v>
      </c>
      <c r="BQ1034" s="564">
        <v>453</v>
      </c>
      <c r="BR1034" s="564">
        <v>0</v>
      </c>
      <c r="BS1034" s="564">
        <v>1</v>
      </c>
      <c r="BT1034" s="260"/>
      <c r="BU1034" s="587">
        <v>0.77500000000000002</v>
      </c>
      <c r="BV1034" s="587">
        <v>0.84</v>
      </c>
      <c r="BW1034" s="587">
        <v>42.8</v>
      </c>
      <c r="BX1034" s="587">
        <v>100</v>
      </c>
      <c r="BY1034" s="587">
        <v>400</v>
      </c>
      <c r="BZ1034" s="587">
        <v>572</v>
      </c>
      <c r="CA1034" s="587">
        <v>0.3</v>
      </c>
      <c r="CB1034" s="587">
        <v>1.5</v>
      </c>
      <c r="CC1034" s="587">
        <v>-47</v>
      </c>
    </row>
    <row r="1035" spans="1:81" x14ac:dyDescent="0.25">
      <c r="A1035" s="586">
        <f t="shared" si="96"/>
        <v>2017</v>
      </c>
      <c r="B1035" s="586" t="str">
        <f t="shared" si="96"/>
        <v>ENERO</v>
      </c>
      <c r="C1035" s="586">
        <v>10</v>
      </c>
      <c r="D1035" s="586" t="str">
        <f t="shared" si="93"/>
        <v>ENERO 2017 / 9</v>
      </c>
      <c r="E1035" s="589">
        <v>9</v>
      </c>
      <c r="F1035" s="588">
        <v>42752</v>
      </c>
      <c r="G1035" s="590">
        <v>70074</v>
      </c>
      <c r="H1035" s="591" t="s">
        <v>128</v>
      </c>
      <c r="I1035" s="566">
        <v>0.7792</v>
      </c>
      <c r="J1035" s="564" t="s">
        <v>20</v>
      </c>
      <c r="K1035" s="564">
        <v>0.5</v>
      </c>
      <c r="L1035" s="564">
        <v>0</v>
      </c>
      <c r="M1035" s="564">
        <v>0</v>
      </c>
      <c r="N1035" s="564">
        <v>43.5</v>
      </c>
      <c r="O1035" s="564">
        <v>-53.5</v>
      </c>
      <c r="P1035" s="564">
        <v>104</v>
      </c>
      <c r="Q1035" s="564">
        <v>30</v>
      </c>
      <c r="R1035" s="565">
        <v>0</v>
      </c>
      <c r="S1035" s="564">
        <v>12.1</v>
      </c>
      <c r="T1035" s="564">
        <v>3</v>
      </c>
      <c r="U1035" s="564">
        <v>1</v>
      </c>
      <c r="V1035" s="564">
        <v>1</v>
      </c>
      <c r="W1035" s="564">
        <v>100</v>
      </c>
      <c r="X1035" s="564">
        <v>0</v>
      </c>
      <c r="Y1035" s="564">
        <v>0</v>
      </c>
      <c r="Z1035" s="564">
        <v>0.3</v>
      </c>
      <c r="AA1035" s="564">
        <v>336</v>
      </c>
      <c r="AB1035" s="564">
        <v>366</v>
      </c>
      <c r="AC1035" s="564">
        <v>412</v>
      </c>
      <c r="AD1035" s="564">
        <v>475</v>
      </c>
      <c r="AE1035" s="564">
        <v>1</v>
      </c>
      <c r="AF1035" s="564">
        <v>0</v>
      </c>
      <c r="AG1035" s="695"/>
      <c r="AH1035" s="587">
        <v>0.77500000000000002</v>
      </c>
      <c r="AI1035" s="587">
        <v>0.84</v>
      </c>
      <c r="AJ1035" s="587">
        <v>42.8</v>
      </c>
      <c r="AK1035" s="587">
        <v>100</v>
      </c>
      <c r="AL1035" s="587">
        <v>400</v>
      </c>
      <c r="AM1035" s="587">
        <v>572</v>
      </c>
      <c r="AN1035" s="587">
        <v>0.3</v>
      </c>
      <c r="AO1035" s="587">
        <v>1.5</v>
      </c>
      <c r="AP1035" s="587">
        <v>-47</v>
      </c>
      <c r="AR1035" s="589">
        <v>9</v>
      </c>
      <c r="AS1035" s="588">
        <v>42748</v>
      </c>
      <c r="AT1035" s="590">
        <v>69964</v>
      </c>
      <c r="AU1035" s="591" t="s">
        <v>132</v>
      </c>
      <c r="AV1035" s="566">
        <v>0.78259999999999996</v>
      </c>
      <c r="AW1035" s="564" t="s">
        <v>20</v>
      </c>
      <c r="AX1035" s="564">
        <v>1.2</v>
      </c>
      <c r="AY1035" s="564">
        <v>0.01</v>
      </c>
      <c r="AZ1035" s="571">
        <v>0</v>
      </c>
      <c r="BA1035" s="564">
        <v>43.5</v>
      </c>
      <c r="BB1035" s="564">
        <v>-50.2</v>
      </c>
      <c r="BC1035" s="564">
        <v>106</v>
      </c>
      <c r="BD1035" s="564">
        <v>30</v>
      </c>
      <c r="BE1035" s="565">
        <v>1.4E-2</v>
      </c>
      <c r="BF1035" s="564">
        <v>14.1</v>
      </c>
      <c r="BG1035" s="564">
        <v>3.6</v>
      </c>
      <c r="BH1035" s="564">
        <v>1</v>
      </c>
      <c r="BI1035" s="564">
        <v>1</v>
      </c>
      <c r="BJ1035" s="564">
        <v>99</v>
      </c>
      <c r="BK1035" s="564">
        <v>1</v>
      </c>
      <c r="BL1035" s="564">
        <v>1</v>
      </c>
      <c r="BM1035" s="564">
        <v>0.2</v>
      </c>
      <c r="BN1035" s="564">
        <v>343</v>
      </c>
      <c r="BO1035" s="564">
        <v>381</v>
      </c>
      <c r="BP1035" s="564">
        <v>426</v>
      </c>
      <c r="BQ1035" s="564">
        <v>455</v>
      </c>
      <c r="BR1035" s="564">
        <v>0</v>
      </c>
      <c r="BS1035" s="564">
        <v>1</v>
      </c>
      <c r="BT1035" s="260"/>
      <c r="BU1035" s="587">
        <v>0.77500000000000002</v>
      </c>
      <c r="BV1035" s="587">
        <v>0.84</v>
      </c>
      <c r="BW1035" s="587">
        <v>42.8</v>
      </c>
      <c r="BX1035" s="587">
        <v>100</v>
      </c>
      <c r="BY1035" s="587">
        <v>400</v>
      </c>
      <c r="BZ1035" s="587">
        <v>572</v>
      </c>
      <c r="CA1035" s="587">
        <v>0.3</v>
      </c>
      <c r="CB1035" s="587">
        <v>1.5</v>
      </c>
      <c r="CC1035" s="587">
        <v>-47</v>
      </c>
    </row>
    <row r="1036" spans="1:81" x14ac:dyDescent="0.25">
      <c r="A1036" s="586">
        <f t="shared" si="96"/>
        <v>2017</v>
      </c>
      <c r="B1036" s="586" t="str">
        <f t="shared" si="96"/>
        <v>ENERO</v>
      </c>
      <c r="C1036" s="586">
        <v>11</v>
      </c>
      <c r="D1036" s="586" t="str">
        <f t="shared" si="93"/>
        <v>ENERO 2017 / 10</v>
      </c>
      <c r="E1036" s="589">
        <v>10</v>
      </c>
      <c r="F1036" s="588">
        <v>42753</v>
      </c>
      <c r="G1036" s="590">
        <v>70105</v>
      </c>
      <c r="H1036" s="564" t="s">
        <v>129</v>
      </c>
      <c r="I1036" s="566">
        <v>0.77880000000000005</v>
      </c>
      <c r="J1036" s="564" t="s">
        <v>20</v>
      </c>
      <c r="K1036" s="564">
        <v>0.5</v>
      </c>
      <c r="L1036" s="564">
        <v>0</v>
      </c>
      <c r="M1036" s="564">
        <v>0</v>
      </c>
      <c r="N1036" s="564">
        <v>43.5</v>
      </c>
      <c r="O1036" s="564">
        <v>-53.5</v>
      </c>
      <c r="P1036" s="564">
        <v>104</v>
      </c>
      <c r="Q1036" s="564">
        <v>30</v>
      </c>
      <c r="R1036" s="565">
        <v>0</v>
      </c>
      <c r="S1036" s="564">
        <v>12.1</v>
      </c>
      <c r="T1036" s="564">
        <v>3.1</v>
      </c>
      <c r="U1036" s="564">
        <v>1</v>
      </c>
      <c r="V1036" s="564">
        <v>1</v>
      </c>
      <c r="W1036" s="564">
        <v>100</v>
      </c>
      <c r="X1036" s="564">
        <v>0</v>
      </c>
      <c r="Y1036" s="564">
        <v>0</v>
      </c>
      <c r="Z1036" s="564">
        <v>0.3</v>
      </c>
      <c r="AA1036" s="564">
        <v>334</v>
      </c>
      <c r="AB1036" s="564">
        <v>366</v>
      </c>
      <c r="AC1036" s="564">
        <v>414</v>
      </c>
      <c r="AD1036" s="564">
        <v>471</v>
      </c>
      <c r="AE1036" s="564">
        <v>1</v>
      </c>
      <c r="AF1036" s="564">
        <v>0</v>
      </c>
      <c r="AG1036" s="695"/>
      <c r="AH1036" s="587">
        <v>0.77500000000000002</v>
      </c>
      <c r="AI1036" s="587">
        <v>0.84</v>
      </c>
      <c r="AJ1036" s="587">
        <v>42.8</v>
      </c>
      <c r="AK1036" s="587">
        <v>100</v>
      </c>
      <c r="AL1036" s="587">
        <v>400</v>
      </c>
      <c r="AM1036" s="587">
        <v>572</v>
      </c>
      <c r="AN1036" s="587">
        <v>0.3</v>
      </c>
      <c r="AO1036" s="587">
        <v>1.5</v>
      </c>
      <c r="AP1036" s="587">
        <v>-47</v>
      </c>
      <c r="AR1036" s="589">
        <v>10</v>
      </c>
      <c r="AS1036" s="588">
        <v>42751</v>
      </c>
      <c r="AT1036" s="590">
        <v>70027</v>
      </c>
      <c r="AU1036" s="564" t="s">
        <v>131</v>
      </c>
      <c r="AV1036" s="566">
        <v>0.78310000000000002</v>
      </c>
      <c r="AW1036" s="564" t="s">
        <v>20</v>
      </c>
      <c r="AX1036" s="564">
        <v>1.2</v>
      </c>
      <c r="AY1036" s="564">
        <v>0.01</v>
      </c>
      <c r="AZ1036" s="564">
        <v>0</v>
      </c>
      <c r="BA1036" s="564">
        <v>43.5</v>
      </c>
      <c r="BB1036" s="564">
        <v>-49.5</v>
      </c>
      <c r="BC1036" s="564">
        <v>106</v>
      </c>
      <c r="BD1036" s="564">
        <v>30</v>
      </c>
      <c r="BE1036" s="565">
        <v>1.4999999999999999E-2</v>
      </c>
      <c r="BF1036" s="564">
        <v>14.1</v>
      </c>
      <c r="BG1036" s="564">
        <v>3.3</v>
      </c>
      <c r="BH1036" s="564">
        <v>1</v>
      </c>
      <c r="BI1036" s="564">
        <v>1</v>
      </c>
      <c r="BJ1036" s="564">
        <v>99</v>
      </c>
      <c r="BK1036" s="564">
        <v>1</v>
      </c>
      <c r="BL1036" s="564">
        <v>1</v>
      </c>
      <c r="BM1036" s="564">
        <v>0.3</v>
      </c>
      <c r="BN1036" s="564">
        <v>343</v>
      </c>
      <c r="BO1036" s="564">
        <v>383</v>
      </c>
      <c r="BP1036" s="564">
        <v>426</v>
      </c>
      <c r="BQ1036" s="564">
        <v>457</v>
      </c>
      <c r="BR1036" s="564">
        <v>0</v>
      </c>
      <c r="BS1036" s="564">
        <v>1</v>
      </c>
      <c r="BT1036" s="260"/>
      <c r="BU1036" s="587">
        <v>0.77500000000000002</v>
      </c>
      <c r="BV1036" s="587">
        <v>0.84</v>
      </c>
      <c r="BW1036" s="587">
        <v>42.8</v>
      </c>
      <c r="BX1036" s="587">
        <v>100</v>
      </c>
      <c r="BY1036" s="587">
        <v>400</v>
      </c>
      <c r="BZ1036" s="587">
        <v>572</v>
      </c>
      <c r="CA1036" s="587">
        <v>0.3</v>
      </c>
      <c r="CB1036" s="587">
        <v>1.5</v>
      </c>
      <c r="CC1036" s="587">
        <v>-47</v>
      </c>
    </row>
    <row r="1037" spans="1:81" x14ac:dyDescent="0.25">
      <c r="A1037" s="586">
        <f t="shared" si="96"/>
        <v>2017</v>
      </c>
      <c r="B1037" s="586" t="str">
        <f t="shared" si="96"/>
        <v>ENERO</v>
      </c>
      <c r="C1037" s="586">
        <v>12</v>
      </c>
      <c r="D1037" s="586" t="str">
        <f t="shared" si="93"/>
        <v>ENERO 2017 / 11</v>
      </c>
      <c r="E1037" s="589">
        <v>11</v>
      </c>
      <c r="F1037" s="588">
        <v>42755</v>
      </c>
      <c r="G1037" s="590">
        <v>70135</v>
      </c>
      <c r="H1037" s="591" t="s">
        <v>130</v>
      </c>
      <c r="I1037" s="566">
        <v>0.77880000000000005</v>
      </c>
      <c r="J1037" s="564" t="s">
        <v>20</v>
      </c>
      <c r="K1037" s="564">
        <v>0.5</v>
      </c>
      <c r="L1037" s="564">
        <v>0</v>
      </c>
      <c r="M1037" s="564">
        <v>0</v>
      </c>
      <c r="N1037" s="564">
        <v>43.5</v>
      </c>
      <c r="O1037" s="564">
        <v>-53</v>
      </c>
      <c r="P1037" s="564">
        <v>102</v>
      </c>
      <c r="Q1037" s="564">
        <v>30</v>
      </c>
      <c r="R1037" s="565">
        <v>0</v>
      </c>
      <c r="S1037" s="564">
        <v>12.1</v>
      </c>
      <c r="T1037" s="564">
        <v>3</v>
      </c>
      <c r="U1037" s="564">
        <v>1</v>
      </c>
      <c r="V1037" s="564">
        <v>1</v>
      </c>
      <c r="W1037" s="564">
        <v>100</v>
      </c>
      <c r="X1037" s="564">
        <v>0</v>
      </c>
      <c r="Y1037" s="564">
        <v>0</v>
      </c>
      <c r="Z1037" s="564">
        <v>0.3</v>
      </c>
      <c r="AA1037" s="564">
        <v>333</v>
      </c>
      <c r="AB1037" s="564">
        <v>365</v>
      </c>
      <c r="AC1037" s="564">
        <v>412</v>
      </c>
      <c r="AD1037" s="564">
        <v>467</v>
      </c>
      <c r="AE1037" s="564">
        <v>1</v>
      </c>
      <c r="AF1037" s="564">
        <v>0</v>
      </c>
      <c r="AG1037" s="695"/>
      <c r="AH1037" s="587">
        <v>0.77500000000000002</v>
      </c>
      <c r="AI1037" s="587">
        <v>0.84</v>
      </c>
      <c r="AJ1037" s="587">
        <v>42.8</v>
      </c>
      <c r="AK1037" s="587">
        <v>100</v>
      </c>
      <c r="AL1037" s="587">
        <v>400</v>
      </c>
      <c r="AM1037" s="587">
        <v>572</v>
      </c>
      <c r="AN1037" s="587">
        <v>0.3</v>
      </c>
      <c r="AO1037" s="587">
        <v>1.5</v>
      </c>
      <c r="AP1037" s="587">
        <v>-47</v>
      </c>
      <c r="AR1037" s="589">
        <v>11</v>
      </c>
      <c r="AS1037" s="588">
        <v>42752</v>
      </c>
      <c r="AT1037" s="590">
        <v>70041</v>
      </c>
      <c r="AU1037" s="591" t="s">
        <v>132</v>
      </c>
      <c r="AV1037" s="566">
        <v>0.78349999999999997</v>
      </c>
      <c r="AW1037" s="564" t="s">
        <v>20</v>
      </c>
      <c r="AX1037" s="564">
        <v>1.2</v>
      </c>
      <c r="AY1037" s="564">
        <v>0.01</v>
      </c>
      <c r="AZ1037" s="564">
        <v>0</v>
      </c>
      <c r="BA1037" s="564">
        <v>43.5</v>
      </c>
      <c r="BB1037" s="564">
        <v>-49.5</v>
      </c>
      <c r="BC1037" s="564">
        <v>106</v>
      </c>
      <c r="BD1037" s="564">
        <v>30</v>
      </c>
      <c r="BE1037" s="565">
        <v>1.4999999999999999E-2</v>
      </c>
      <c r="BF1037" s="564">
        <v>14.1</v>
      </c>
      <c r="BG1037" s="564">
        <v>3.2</v>
      </c>
      <c r="BH1037" s="564">
        <v>1</v>
      </c>
      <c r="BI1037" s="564">
        <v>1</v>
      </c>
      <c r="BJ1037" s="564">
        <v>99</v>
      </c>
      <c r="BK1037" s="564">
        <v>1</v>
      </c>
      <c r="BL1037" s="564">
        <v>1</v>
      </c>
      <c r="BM1037" s="564">
        <v>0.1</v>
      </c>
      <c r="BN1037" s="564">
        <v>342</v>
      </c>
      <c r="BO1037" s="564">
        <v>383</v>
      </c>
      <c r="BP1037" s="564">
        <v>428</v>
      </c>
      <c r="BQ1037" s="564">
        <v>459</v>
      </c>
      <c r="BR1037" s="564">
        <v>0</v>
      </c>
      <c r="BS1037" s="564">
        <v>1</v>
      </c>
      <c r="BT1037" s="260"/>
      <c r="BU1037" s="587">
        <v>0.77500000000000002</v>
      </c>
      <c r="BV1037" s="587">
        <v>0.84</v>
      </c>
      <c r="BW1037" s="587">
        <v>42.8</v>
      </c>
      <c r="BX1037" s="587">
        <v>100</v>
      </c>
      <c r="BY1037" s="587">
        <v>400</v>
      </c>
      <c r="BZ1037" s="587">
        <v>572</v>
      </c>
      <c r="CA1037" s="587">
        <v>0.3</v>
      </c>
      <c r="CB1037" s="587">
        <v>1.5</v>
      </c>
      <c r="CC1037" s="587">
        <v>-47</v>
      </c>
    </row>
    <row r="1038" spans="1:81" x14ac:dyDescent="0.25">
      <c r="A1038" s="586">
        <f t="shared" si="96"/>
        <v>2017</v>
      </c>
      <c r="B1038" s="586" t="str">
        <f t="shared" si="96"/>
        <v>ENERO</v>
      </c>
      <c r="C1038" s="586">
        <v>13</v>
      </c>
      <c r="D1038" s="586" t="str">
        <f t="shared" si="93"/>
        <v>ENERO 2017 / 12</v>
      </c>
      <c r="E1038" s="589">
        <v>12</v>
      </c>
      <c r="F1038" s="588">
        <v>42757</v>
      </c>
      <c r="G1038" s="590">
        <v>70177</v>
      </c>
      <c r="H1038" s="564" t="s">
        <v>133</v>
      </c>
      <c r="I1038" s="566">
        <v>0.78</v>
      </c>
      <c r="J1038" s="564" t="s">
        <v>20</v>
      </c>
      <c r="K1038" s="564">
        <v>0.5</v>
      </c>
      <c r="L1038" s="564">
        <v>0</v>
      </c>
      <c r="M1038" s="564">
        <v>0</v>
      </c>
      <c r="N1038" s="564">
        <v>43.5</v>
      </c>
      <c r="O1038" s="564">
        <v>-53</v>
      </c>
      <c r="P1038" s="564">
        <v>104</v>
      </c>
      <c r="Q1038" s="564">
        <v>30</v>
      </c>
      <c r="R1038" s="565">
        <v>0</v>
      </c>
      <c r="S1038" s="564">
        <v>12.1</v>
      </c>
      <c r="T1038" s="564">
        <v>3.1</v>
      </c>
      <c r="U1038" s="564">
        <v>1</v>
      </c>
      <c r="V1038" s="564">
        <v>1</v>
      </c>
      <c r="W1038" s="564">
        <v>100</v>
      </c>
      <c r="X1038" s="564">
        <v>0</v>
      </c>
      <c r="Y1038" s="564">
        <v>0</v>
      </c>
      <c r="Z1038" s="564">
        <v>0.3</v>
      </c>
      <c r="AA1038" s="564">
        <v>335</v>
      </c>
      <c r="AB1038" s="564">
        <v>367</v>
      </c>
      <c r="AC1038" s="564">
        <v>415</v>
      </c>
      <c r="AD1038" s="564">
        <v>479</v>
      </c>
      <c r="AE1038" s="564">
        <v>1</v>
      </c>
      <c r="AF1038" s="564">
        <v>0</v>
      </c>
      <c r="AG1038" s="695"/>
      <c r="AH1038" s="587">
        <v>0.77500000000000002</v>
      </c>
      <c r="AI1038" s="587">
        <v>0.84</v>
      </c>
      <c r="AJ1038" s="587">
        <v>42.8</v>
      </c>
      <c r="AK1038" s="587">
        <v>100</v>
      </c>
      <c r="AL1038" s="587">
        <v>400</v>
      </c>
      <c r="AM1038" s="587">
        <v>572</v>
      </c>
      <c r="AN1038" s="587">
        <v>0.3</v>
      </c>
      <c r="AO1038" s="587">
        <v>1.5</v>
      </c>
      <c r="AP1038" s="587">
        <v>-47</v>
      </c>
      <c r="AR1038" s="589">
        <v>12</v>
      </c>
      <c r="AS1038" s="588">
        <v>42753</v>
      </c>
      <c r="AT1038" s="590">
        <v>70071</v>
      </c>
      <c r="AU1038" s="564" t="s">
        <v>131</v>
      </c>
      <c r="AV1038" s="566">
        <v>0.78310000000000002</v>
      </c>
      <c r="AW1038" s="564" t="s">
        <v>20</v>
      </c>
      <c r="AX1038" s="564">
        <v>1.2</v>
      </c>
      <c r="AY1038" s="564">
        <v>0.01</v>
      </c>
      <c r="AZ1038" s="571">
        <v>0</v>
      </c>
      <c r="BA1038" s="564">
        <v>43.5</v>
      </c>
      <c r="BB1038" s="564">
        <v>-50</v>
      </c>
      <c r="BC1038" s="564">
        <v>104</v>
      </c>
      <c r="BD1038" s="564">
        <v>30</v>
      </c>
      <c r="BE1038" s="565">
        <v>1.4999999999999999E-2</v>
      </c>
      <c r="BF1038" s="564">
        <v>14.1</v>
      </c>
      <c r="BG1038" s="564">
        <v>3.7</v>
      </c>
      <c r="BH1038" s="564">
        <v>1</v>
      </c>
      <c r="BI1038" s="564">
        <v>1</v>
      </c>
      <c r="BJ1038" s="564">
        <v>99</v>
      </c>
      <c r="BK1038" s="564">
        <v>1</v>
      </c>
      <c r="BL1038" s="564">
        <v>1</v>
      </c>
      <c r="BM1038" s="564">
        <v>0.2</v>
      </c>
      <c r="BN1038" s="564">
        <v>342</v>
      </c>
      <c r="BO1038" s="564">
        <v>383</v>
      </c>
      <c r="BP1038" s="564">
        <v>428</v>
      </c>
      <c r="BQ1038" s="564">
        <v>457</v>
      </c>
      <c r="BR1038" s="564">
        <v>0</v>
      </c>
      <c r="BS1038" s="564">
        <v>1</v>
      </c>
      <c r="BT1038" s="260"/>
      <c r="BU1038" s="587">
        <v>0.77500000000000002</v>
      </c>
      <c r="BV1038" s="587">
        <v>0.84</v>
      </c>
      <c r="BW1038" s="587">
        <v>42.8</v>
      </c>
      <c r="BX1038" s="587">
        <v>100</v>
      </c>
      <c r="BY1038" s="587">
        <v>400</v>
      </c>
      <c r="BZ1038" s="587">
        <v>572</v>
      </c>
      <c r="CA1038" s="587">
        <v>0.3</v>
      </c>
      <c r="CB1038" s="587">
        <v>1.5</v>
      </c>
      <c r="CC1038" s="587">
        <v>-47</v>
      </c>
    </row>
    <row r="1039" spans="1:81" x14ac:dyDescent="0.25">
      <c r="A1039" s="586">
        <f t="shared" si="96"/>
        <v>2017</v>
      </c>
      <c r="B1039" s="586" t="str">
        <f t="shared" si="96"/>
        <v>ENERO</v>
      </c>
      <c r="C1039" s="586">
        <v>14</v>
      </c>
      <c r="D1039" s="586" t="str">
        <f t="shared" si="93"/>
        <v>ENERO 2017 / 13</v>
      </c>
      <c r="E1039" s="589">
        <v>13</v>
      </c>
      <c r="F1039" s="588">
        <v>42760</v>
      </c>
      <c r="G1039" s="590">
        <v>70228</v>
      </c>
      <c r="H1039" s="591" t="s">
        <v>128</v>
      </c>
      <c r="I1039" s="566">
        <v>0.7792</v>
      </c>
      <c r="J1039" s="564" t="s">
        <v>20</v>
      </c>
      <c r="K1039" s="564">
        <v>0.5</v>
      </c>
      <c r="L1039" s="564">
        <v>0</v>
      </c>
      <c r="M1039" s="564">
        <v>0</v>
      </c>
      <c r="N1039" s="564">
        <v>43.5</v>
      </c>
      <c r="O1039" s="564">
        <v>-53</v>
      </c>
      <c r="P1039" s="564">
        <v>104</v>
      </c>
      <c r="Q1039" s="564">
        <v>30</v>
      </c>
      <c r="R1039" s="565">
        <v>0</v>
      </c>
      <c r="S1039" s="564">
        <v>12.1</v>
      </c>
      <c r="T1039" s="564">
        <v>3</v>
      </c>
      <c r="U1039" s="564">
        <v>1</v>
      </c>
      <c r="V1039" s="564">
        <v>1</v>
      </c>
      <c r="W1039" s="564">
        <v>100</v>
      </c>
      <c r="X1039" s="564">
        <v>0</v>
      </c>
      <c r="Y1039" s="564">
        <v>0</v>
      </c>
      <c r="Z1039" s="564">
        <v>0.3</v>
      </c>
      <c r="AA1039" s="564">
        <v>333</v>
      </c>
      <c r="AB1039" s="564">
        <v>365</v>
      </c>
      <c r="AC1039" s="564">
        <v>414</v>
      </c>
      <c r="AD1039" s="564">
        <v>478</v>
      </c>
      <c r="AE1039" s="564">
        <v>1</v>
      </c>
      <c r="AF1039" s="564">
        <v>0</v>
      </c>
      <c r="AG1039" s="695"/>
      <c r="AH1039" s="587">
        <v>0.77500000000000002</v>
      </c>
      <c r="AI1039" s="587">
        <v>0.84</v>
      </c>
      <c r="AJ1039" s="587">
        <v>42.8</v>
      </c>
      <c r="AK1039" s="587">
        <v>100</v>
      </c>
      <c r="AL1039" s="587">
        <v>400</v>
      </c>
      <c r="AM1039" s="587">
        <v>572</v>
      </c>
      <c r="AN1039" s="587">
        <v>0.3</v>
      </c>
      <c r="AO1039" s="587">
        <v>1.5</v>
      </c>
      <c r="AP1039" s="587">
        <v>-47</v>
      </c>
      <c r="AR1039" s="589">
        <v>13</v>
      </c>
      <c r="AS1039" s="588">
        <v>42755</v>
      </c>
      <c r="AT1039" s="590">
        <v>70124</v>
      </c>
      <c r="AU1039" s="591" t="s">
        <v>131</v>
      </c>
      <c r="AV1039" s="566">
        <v>0.78220000000000001</v>
      </c>
      <c r="AW1039" s="564" t="s">
        <v>20</v>
      </c>
      <c r="AX1039" s="564">
        <v>1.2</v>
      </c>
      <c r="AY1039" s="564">
        <v>0.01</v>
      </c>
      <c r="AZ1039" s="564">
        <v>0</v>
      </c>
      <c r="BA1039" s="564">
        <v>43.5</v>
      </c>
      <c r="BB1039" s="564">
        <v>-50</v>
      </c>
      <c r="BC1039" s="564">
        <v>104</v>
      </c>
      <c r="BD1039" s="564">
        <v>30</v>
      </c>
      <c r="BE1039" s="565">
        <v>1.4999999999999999E-2</v>
      </c>
      <c r="BF1039" s="564">
        <v>14.1</v>
      </c>
      <c r="BG1039" s="564">
        <v>3.2</v>
      </c>
      <c r="BH1039" s="564">
        <v>1</v>
      </c>
      <c r="BI1039" s="564">
        <v>1</v>
      </c>
      <c r="BJ1039" s="564">
        <v>99</v>
      </c>
      <c r="BK1039" s="564">
        <v>1</v>
      </c>
      <c r="BL1039" s="564">
        <v>1</v>
      </c>
      <c r="BM1039" s="564">
        <v>0.1</v>
      </c>
      <c r="BN1039" s="564">
        <v>340</v>
      </c>
      <c r="BO1039" s="564">
        <v>381</v>
      </c>
      <c r="BP1039" s="564">
        <v>424</v>
      </c>
      <c r="BQ1039" s="564">
        <v>457</v>
      </c>
      <c r="BR1039" s="564">
        <v>0</v>
      </c>
      <c r="BS1039" s="564">
        <v>1</v>
      </c>
      <c r="BT1039" s="260"/>
      <c r="BU1039" s="587">
        <v>0.77500000000000002</v>
      </c>
      <c r="BV1039" s="587">
        <v>0.84</v>
      </c>
      <c r="BW1039" s="587">
        <v>42.8</v>
      </c>
      <c r="BX1039" s="587">
        <v>100</v>
      </c>
      <c r="BY1039" s="587">
        <v>400</v>
      </c>
      <c r="BZ1039" s="587">
        <v>572</v>
      </c>
      <c r="CA1039" s="587">
        <v>0.3</v>
      </c>
      <c r="CB1039" s="587">
        <v>1.5</v>
      </c>
      <c r="CC1039" s="587">
        <v>-47</v>
      </c>
    </row>
    <row r="1040" spans="1:81" x14ac:dyDescent="0.25">
      <c r="A1040" s="586">
        <f t="shared" si="96"/>
        <v>2017</v>
      </c>
      <c r="B1040" s="586" t="str">
        <f t="shared" si="96"/>
        <v>ENERO</v>
      </c>
      <c r="C1040" s="586">
        <v>15</v>
      </c>
      <c r="D1040" s="586" t="str">
        <f t="shared" si="93"/>
        <v>ENERO 2017 / 14</v>
      </c>
      <c r="E1040" s="589">
        <v>14</v>
      </c>
      <c r="F1040" s="588">
        <v>42761</v>
      </c>
      <c r="G1040" s="590">
        <v>70263</v>
      </c>
      <c r="H1040" s="564" t="s">
        <v>129</v>
      </c>
      <c r="I1040" s="566">
        <v>0.77959999999999996</v>
      </c>
      <c r="J1040" s="564" t="s">
        <v>20</v>
      </c>
      <c r="K1040" s="564">
        <v>0.5</v>
      </c>
      <c r="L1040" s="564">
        <v>0</v>
      </c>
      <c r="M1040" s="564">
        <v>0</v>
      </c>
      <c r="N1040" s="564">
        <v>43.5</v>
      </c>
      <c r="O1040" s="564">
        <v>-53</v>
      </c>
      <c r="P1040" s="564">
        <v>104</v>
      </c>
      <c r="Q1040" s="564">
        <v>30</v>
      </c>
      <c r="R1040" s="565">
        <v>0</v>
      </c>
      <c r="S1040" s="564">
        <v>12.1</v>
      </c>
      <c r="T1040" s="564">
        <v>3.1</v>
      </c>
      <c r="U1040" s="564">
        <v>1</v>
      </c>
      <c r="V1040" s="564">
        <v>1</v>
      </c>
      <c r="W1040" s="564">
        <v>100</v>
      </c>
      <c r="X1040" s="564">
        <v>0</v>
      </c>
      <c r="Y1040" s="564">
        <v>0</v>
      </c>
      <c r="Z1040" s="564">
        <v>0.3</v>
      </c>
      <c r="AA1040" s="564">
        <v>297</v>
      </c>
      <c r="AB1040" s="564">
        <v>365</v>
      </c>
      <c r="AC1040" s="564">
        <v>413</v>
      </c>
      <c r="AD1040" s="564">
        <v>480</v>
      </c>
      <c r="AE1040" s="564">
        <v>1</v>
      </c>
      <c r="AF1040" s="564">
        <v>0</v>
      </c>
      <c r="AG1040" s="695"/>
      <c r="AH1040" s="587">
        <v>0.77500000000000002</v>
      </c>
      <c r="AI1040" s="587">
        <v>0.84</v>
      </c>
      <c r="AJ1040" s="587">
        <v>42.8</v>
      </c>
      <c r="AK1040" s="587">
        <v>100</v>
      </c>
      <c r="AL1040" s="587">
        <v>400</v>
      </c>
      <c r="AM1040" s="587">
        <v>572</v>
      </c>
      <c r="AN1040" s="587">
        <v>0.3</v>
      </c>
      <c r="AO1040" s="587">
        <v>1.5</v>
      </c>
      <c r="AP1040" s="587">
        <v>-47</v>
      </c>
      <c r="AR1040" s="589">
        <v>14</v>
      </c>
      <c r="AS1040" s="588">
        <v>42756</v>
      </c>
      <c r="AT1040" s="590">
        <v>70145</v>
      </c>
      <c r="AU1040" s="564" t="s">
        <v>132</v>
      </c>
      <c r="AV1040" s="566">
        <v>0.78220000000000001</v>
      </c>
      <c r="AW1040" s="564" t="s">
        <v>20</v>
      </c>
      <c r="AX1040" s="564">
        <v>1.2</v>
      </c>
      <c r="AY1040" s="564">
        <v>0.01</v>
      </c>
      <c r="AZ1040" s="564">
        <v>0</v>
      </c>
      <c r="BA1040" s="564">
        <v>43.5</v>
      </c>
      <c r="BB1040" s="564">
        <v>-50</v>
      </c>
      <c r="BC1040" s="564">
        <v>104</v>
      </c>
      <c r="BD1040" s="564">
        <v>30</v>
      </c>
      <c r="BE1040" s="565">
        <v>1.4999999999999999E-2</v>
      </c>
      <c r="BF1040" s="564">
        <v>14.1</v>
      </c>
      <c r="BG1040" s="564">
        <v>3.6</v>
      </c>
      <c r="BH1040" s="564">
        <v>1</v>
      </c>
      <c r="BI1040" s="564">
        <v>1</v>
      </c>
      <c r="BJ1040" s="564">
        <v>99</v>
      </c>
      <c r="BK1040" s="564">
        <v>1</v>
      </c>
      <c r="BL1040" s="564">
        <v>1</v>
      </c>
      <c r="BM1040" s="564">
        <v>0.2</v>
      </c>
      <c r="BN1040" s="564">
        <v>342</v>
      </c>
      <c r="BO1040" s="564">
        <v>383</v>
      </c>
      <c r="BP1040" s="564">
        <v>426</v>
      </c>
      <c r="BQ1040" s="564">
        <v>457</v>
      </c>
      <c r="BR1040" s="564">
        <v>0</v>
      </c>
      <c r="BS1040" s="564">
        <v>1</v>
      </c>
      <c r="BT1040" s="260"/>
      <c r="BU1040" s="587">
        <v>0.77500000000000002</v>
      </c>
      <c r="BV1040" s="587">
        <v>0.84</v>
      </c>
      <c r="BW1040" s="587">
        <v>42.8</v>
      </c>
      <c r="BX1040" s="587">
        <v>100</v>
      </c>
      <c r="BY1040" s="587">
        <v>400</v>
      </c>
      <c r="BZ1040" s="587">
        <v>572</v>
      </c>
      <c r="CA1040" s="587">
        <v>0.3</v>
      </c>
      <c r="CB1040" s="587">
        <v>1.5</v>
      </c>
      <c r="CC1040" s="587">
        <v>-47</v>
      </c>
    </row>
    <row r="1041" spans="1:81" x14ac:dyDescent="0.25">
      <c r="A1041" s="586">
        <f t="shared" si="96"/>
        <v>2017</v>
      </c>
      <c r="B1041" s="586" t="str">
        <f t="shared" si="96"/>
        <v>ENERO</v>
      </c>
      <c r="C1041" s="586">
        <v>16</v>
      </c>
      <c r="D1041" s="586" t="str">
        <f t="shared" si="93"/>
        <v>ENERO 2017 / 15</v>
      </c>
      <c r="AR1041" s="589">
        <v>15</v>
      </c>
      <c r="AS1041" s="588">
        <v>42758</v>
      </c>
      <c r="AT1041" s="590">
        <v>70179</v>
      </c>
      <c r="AU1041" s="591" t="s">
        <v>137</v>
      </c>
      <c r="AV1041" s="566">
        <v>0.78259999999999996</v>
      </c>
      <c r="AW1041" s="564" t="s">
        <v>20</v>
      </c>
      <c r="AX1041" s="564">
        <v>1.2</v>
      </c>
      <c r="AY1041" s="564">
        <v>0.01</v>
      </c>
      <c r="AZ1041" s="571">
        <v>0</v>
      </c>
      <c r="BA1041" s="564">
        <v>43.5</v>
      </c>
      <c r="BB1041" s="564">
        <v>-49.5</v>
      </c>
      <c r="BC1041" s="564">
        <v>104</v>
      </c>
      <c r="BD1041" s="564">
        <v>30</v>
      </c>
      <c r="BE1041" s="565">
        <v>1.4999999999999999E-2</v>
      </c>
      <c r="BF1041" s="564">
        <v>14.1</v>
      </c>
      <c r="BG1041" s="564">
        <v>3.3</v>
      </c>
      <c r="BH1041" s="564">
        <v>1</v>
      </c>
      <c r="BI1041" s="564">
        <v>1</v>
      </c>
      <c r="BJ1041" s="564">
        <v>99</v>
      </c>
      <c r="BK1041" s="564">
        <v>1</v>
      </c>
      <c r="BL1041" s="564">
        <v>1</v>
      </c>
      <c r="BM1041" s="564">
        <v>0.2</v>
      </c>
      <c r="BN1041" s="564">
        <v>342</v>
      </c>
      <c r="BO1041" s="564">
        <v>383</v>
      </c>
      <c r="BP1041" s="564">
        <v>430</v>
      </c>
      <c r="BQ1041" s="564">
        <v>462</v>
      </c>
      <c r="BR1041" s="564">
        <v>0</v>
      </c>
      <c r="BS1041" s="564">
        <v>1</v>
      </c>
      <c r="BT1041" s="260"/>
      <c r="BU1041" s="587">
        <v>0.77500000000000002</v>
      </c>
      <c r="BV1041" s="587">
        <v>0.84</v>
      </c>
      <c r="BW1041" s="587">
        <v>42.8</v>
      </c>
      <c r="BX1041" s="587">
        <v>100</v>
      </c>
      <c r="BY1041" s="587">
        <v>400</v>
      </c>
      <c r="BZ1041" s="587">
        <v>572</v>
      </c>
      <c r="CA1041" s="587">
        <v>0.3</v>
      </c>
      <c r="CB1041" s="587">
        <v>1.5</v>
      </c>
      <c r="CC1041" s="587">
        <v>-47</v>
      </c>
    </row>
    <row r="1042" spans="1:81" x14ac:dyDescent="0.25">
      <c r="A1042" s="586">
        <f t="shared" si="96"/>
        <v>2017</v>
      </c>
      <c r="B1042" s="586" t="str">
        <f t="shared" si="96"/>
        <v>ENERO</v>
      </c>
      <c r="C1042" s="586">
        <v>17</v>
      </c>
      <c r="D1042" s="586" t="str">
        <f t="shared" si="93"/>
        <v>ENERO 2017 / 16</v>
      </c>
      <c r="AR1042" s="589">
        <v>16</v>
      </c>
      <c r="AS1042" s="588">
        <v>42759</v>
      </c>
      <c r="AT1042" s="590">
        <v>70196</v>
      </c>
      <c r="AU1042" s="564" t="s">
        <v>136</v>
      </c>
      <c r="AV1042" s="566">
        <v>0.78259999999999996</v>
      </c>
      <c r="AW1042" s="564" t="s">
        <v>20</v>
      </c>
      <c r="AX1042" s="564">
        <v>1.2</v>
      </c>
      <c r="AY1042" s="564">
        <v>0.01</v>
      </c>
      <c r="AZ1042" s="564">
        <v>0</v>
      </c>
      <c r="BA1042" s="564">
        <v>43.5</v>
      </c>
      <c r="BB1042" s="564">
        <v>-49.5</v>
      </c>
      <c r="BC1042" s="564">
        <v>104</v>
      </c>
      <c r="BD1042" s="564">
        <v>30</v>
      </c>
      <c r="BE1042" s="565">
        <v>1.4999999999999999E-2</v>
      </c>
      <c r="BF1042" s="564">
        <v>14.1</v>
      </c>
      <c r="BG1042" s="564">
        <v>3.3</v>
      </c>
      <c r="BH1042" s="564">
        <v>1</v>
      </c>
      <c r="BI1042" s="564">
        <v>1</v>
      </c>
      <c r="BJ1042" s="564">
        <v>99</v>
      </c>
      <c r="BK1042" s="564">
        <v>1</v>
      </c>
      <c r="BL1042" s="564">
        <v>1</v>
      </c>
      <c r="BM1042" s="564">
        <v>0.2</v>
      </c>
      <c r="BN1042" s="564">
        <v>340</v>
      </c>
      <c r="BO1042" s="564">
        <v>383</v>
      </c>
      <c r="BP1042" s="564">
        <v>428</v>
      </c>
      <c r="BQ1042" s="564">
        <v>460</v>
      </c>
      <c r="BR1042" s="564">
        <v>0</v>
      </c>
      <c r="BS1042" s="564">
        <v>1</v>
      </c>
      <c r="BT1042" s="260"/>
      <c r="BU1042" s="587">
        <v>0.77500000000000002</v>
      </c>
      <c r="BV1042" s="587">
        <v>0.84</v>
      </c>
      <c r="BW1042" s="587">
        <v>42.8</v>
      </c>
      <c r="BX1042" s="587">
        <v>100</v>
      </c>
      <c r="BY1042" s="587">
        <v>400</v>
      </c>
      <c r="BZ1042" s="587">
        <v>572</v>
      </c>
      <c r="CA1042" s="587">
        <v>0.3</v>
      </c>
      <c r="CB1042" s="587">
        <v>1.5</v>
      </c>
      <c r="CC1042" s="587">
        <v>-47</v>
      </c>
    </row>
    <row r="1043" spans="1:81" x14ac:dyDescent="0.25">
      <c r="A1043" s="586">
        <f t="shared" si="96"/>
        <v>2017</v>
      </c>
      <c r="B1043" s="586" t="str">
        <f t="shared" si="96"/>
        <v>ENERO</v>
      </c>
      <c r="C1043" s="586">
        <v>18</v>
      </c>
      <c r="D1043" s="586" t="str">
        <f t="shared" si="93"/>
        <v>ENERO 2017 / 17</v>
      </c>
      <c r="AR1043" s="589">
        <v>17</v>
      </c>
      <c r="AS1043" s="588">
        <v>42761</v>
      </c>
      <c r="AT1043" s="590">
        <v>70262</v>
      </c>
      <c r="AU1043" s="564" t="s">
        <v>156</v>
      </c>
      <c r="AV1043" s="566">
        <v>0.78180000000000005</v>
      </c>
      <c r="AW1043" s="564" t="s">
        <v>20</v>
      </c>
      <c r="AX1043" s="564">
        <v>1.2</v>
      </c>
      <c r="AY1043" s="564">
        <v>0.01</v>
      </c>
      <c r="AZ1043" s="564">
        <v>0</v>
      </c>
      <c r="BA1043" s="564">
        <v>43.5</v>
      </c>
      <c r="BB1043" s="564">
        <v>-50.5</v>
      </c>
      <c r="BC1043" s="564">
        <v>106</v>
      </c>
      <c r="BD1043" s="564">
        <v>30</v>
      </c>
      <c r="BE1043" s="565">
        <v>1.4999999999999999E-2</v>
      </c>
      <c r="BF1043" s="564">
        <v>14.1</v>
      </c>
      <c r="BG1043" s="564">
        <v>3.6</v>
      </c>
      <c r="BH1043" s="564">
        <v>1</v>
      </c>
      <c r="BI1043" s="564">
        <v>1</v>
      </c>
      <c r="BJ1043" s="564">
        <v>98</v>
      </c>
      <c r="BK1043" s="564">
        <v>1</v>
      </c>
      <c r="BL1043" s="564">
        <v>1</v>
      </c>
      <c r="BM1043" s="564">
        <v>0.1</v>
      </c>
      <c r="BN1043" s="564">
        <v>342</v>
      </c>
      <c r="BO1043" s="564">
        <v>380</v>
      </c>
      <c r="BP1043" s="564">
        <v>422</v>
      </c>
      <c r="BQ1043" s="564">
        <v>457</v>
      </c>
      <c r="BR1043" s="564">
        <v>0</v>
      </c>
      <c r="BS1043" s="564">
        <v>1</v>
      </c>
      <c r="BT1043" s="260"/>
      <c r="BU1043" s="587">
        <v>0.77500000000000002</v>
      </c>
      <c r="BV1043" s="587">
        <v>0.84</v>
      </c>
      <c r="BW1043" s="587">
        <v>42.8</v>
      </c>
      <c r="BX1043" s="587">
        <v>100</v>
      </c>
      <c r="BY1043" s="587">
        <v>400</v>
      </c>
      <c r="BZ1043" s="587">
        <v>572</v>
      </c>
      <c r="CA1043" s="587">
        <v>0.3</v>
      </c>
      <c r="CB1043" s="587">
        <v>1.5</v>
      </c>
      <c r="CC1043" s="587">
        <v>-47</v>
      </c>
    </row>
    <row r="1044" spans="1:81" x14ac:dyDescent="0.25">
      <c r="A1044" s="586">
        <f t="shared" ref="A1044:B1056" si="97">A1043</f>
        <v>2017</v>
      </c>
      <c r="B1044" s="586" t="str">
        <f t="shared" si="97"/>
        <v>ENERO</v>
      </c>
      <c r="C1044" s="586">
        <v>19</v>
      </c>
      <c r="D1044" s="586" t="str">
        <f t="shared" si="93"/>
        <v>ENERO 2017 / 18</v>
      </c>
      <c r="AR1044" s="589">
        <v>18</v>
      </c>
      <c r="AS1044" s="588">
        <v>42763</v>
      </c>
      <c r="AT1044" s="590">
        <v>70471</v>
      </c>
      <c r="AU1044" s="564" t="s">
        <v>131</v>
      </c>
      <c r="AV1044" s="566">
        <v>0.78220000000000001</v>
      </c>
      <c r="AW1044" s="564" t="s">
        <v>20</v>
      </c>
      <c r="AX1044" s="564">
        <v>1.2</v>
      </c>
      <c r="AY1044" s="564">
        <v>0.01</v>
      </c>
      <c r="AZ1044" s="564">
        <v>0</v>
      </c>
      <c r="BA1044" s="564">
        <v>43.5</v>
      </c>
      <c r="BB1044" s="564">
        <v>-49.5</v>
      </c>
      <c r="BC1044" s="564">
        <v>102</v>
      </c>
      <c r="BD1044" s="564">
        <v>30</v>
      </c>
      <c r="BE1044" s="565">
        <v>1.4999999999999999E-2</v>
      </c>
      <c r="BF1044" s="564">
        <v>14.1</v>
      </c>
      <c r="BG1044" s="564">
        <v>3.6</v>
      </c>
      <c r="BH1044" s="564">
        <v>1</v>
      </c>
      <c r="BI1044" s="564">
        <v>1</v>
      </c>
      <c r="BJ1044" s="564">
        <v>99</v>
      </c>
      <c r="BK1044" s="564">
        <v>1</v>
      </c>
      <c r="BL1044" s="564">
        <v>1</v>
      </c>
      <c r="BM1044" s="564">
        <v>0.2</v>
      </c>
      <c r="BN1044" s="564">
        <v>342</v>
      </c>
      <c r="BO1044" s="564">
        <v>381</v>
      </c>
      <c r="BP1044" s="564">
        <v>424</v>
      </c>
      <c r="BQ1044" s="564">
        <v>460</v>
      </c>
      <c r="BR1044" s="564">
        <v>0</v>
      </c>
      <c r="BS1044" s="564">
        <v>1</v>
      </c>
      <c r="BT1044" s="260"/>
      <c r="BU1044" s="587">
        <v>0.77500000000000002</v>
      </c>
      <c r="BV1044" s="587">
        <v>0.84</v>
      </c>
      <c r="BW1044" s="587">
        <v>42.8</v>
      </c>
      <c r="BX1044" s="587">
        <v>100</v>
      </c>
      <c r="BY1044" s="587">
        <v>400</v>
      </c>
      <c r="BZ1044" s="587">
        <v>572</v>
      </c>
      <c r="CA1044" s="587">
        <v>0.3</v>
      </c>
      <c r="CB1044" s="587">
        <v>1.5</v>
      </c>
      <c r="CC1044" s="587">
        <v>-47</v>
      </c>
    </row>
    <row r="1045" spans="1:81" x14ac:dyDescent="0.25">
      <c r="A1045" s="586">
        <f t="shared" si="97"/>
        <v>2017</v>
      </c>
      <c r="B1045" s="586" t="str">
        <f t="shared" si="97"/>
        <v>ENERO</v>
      </c>
      <c r="C1045" s="586">
        <v>20</v>
      </c>
      <c r="D1045" s="586" t="str">
        <f t="shared" si="93"/>
        <v>ENERO 2017 / 19</v>
      </c>
      <c r="AR1045" s="589">
        <v>19</v>
      </c>
      <c r="AS1045" s="588">
        <v>42764</v>
      </c>
      <c r="AT1045" s="590">
        <v>70472</v>
      </c>
      <c r="AU1045" s="564" t="s">
        <v>132</v>
      </c>
      <c r="AV1045" s="566">
        <v>0.78190000000000004</v>
      </c>
      <c r="AW1045" s="564" t="s">
        <v>20</v>
      </c>
      <c r="AX1045" s="564">
        <v>1.2</v>
      </c>
      <c r="AY1045" s="564">
        <v>0.01</v>
      </c>
      <c r="AZ1045" s="564">
        <v>0</v>
      </c>
      <c r="BA1045" s="564">
        <v>43.5</v>
      </c>
      <c r="BB1045" s="564">
        <v>-50.5</v>
      </c>
      <c r="BC1045" s="564">
        <v>103</v>
      </c>
      <c r="BD1045" s="564">
        <v>30</v>
      </c>
      <c r="BE1045" s="565">
        <v>1.4999999999999999E-2</v>
      </c>
      <c r="BF1045" s="564">
        <v>14.1</v>
      </c>
      <c r="BG1045" s="564">
        <v>3.6</v>
      </c>
      <c r="BH1045" s="564">
        <v>1</v>
      </c>
      <c r="BI1045" s="564">
        <v>1</v>
      </c>
      <c r="BJ1045" s="564">
        <v>99</v>
      </c>
      <c r="BK1045" s="564">
        <v>1</v>
      </c>
      <c r="BL1045" s="564">
        <v>1</v>
      </c>
      <c r="BM1045" s="564">
        <v>0.1</v>
      </c>
      <c r="BN1045" s="564">
        <v>341</v>
      </c>
      <c r="BO1045" s="564">
        <v>380</v>
      </c>
      <c r="BP1045" s="564">
        <v>423</v>
      </c>
      <c r="BQ1045" s="564">
        <v>457</v>
      </c>
      <c r="BR1045" s="564">
        <v>0</v>
      </c>
      <c r="BS1045" s="564">
        <v>1</v>
      </c>
      <c r="BT1045" s="260"/>
      <c r="BU1045" s="587">
        <v>0.77500000000000002</v>
      </c>
      <c r="BV1045" s="587">
        <v>0.84</v>
      </c>
      <c r="BW1045" s="587">
        <v>42.8</v>
      </c>
      <c r="BX1045" s="587">
        <v>100</v>
      </c>
      <c r="BY1045" s="587">
        <v>400</v>
      </c>
      <c r="BZ1045" s="587">
        <v>572</v>
      </c>
      <c r="CA1045" s="587">
        <v>0.3</v>
      </c>
      <c r="CB1045" s="587">
        <v>1.5</v>
      </c>
      <c r="CC1045" s="587">
        <v>-47</v>
      </c>
    </row>
    <row r="1046" spans="1:81" x14ac:dyDescent="0.25">
      <c r="A1046" s="586">
        <f t="shared" si="97"/>
        <v>2017</v>
      </c>
      <c r="B1046" s="586" t="str">
        <f t="shared" si="97"/>
        <v>ENERO</v>
      </c>
      <c r="C1046" s="586">
        <v>21</v>
      </c>
      <c r="D1046" s="586" t="str">
        <f t="shared" si="93"/>
        <v>ENERO 2017 / 20</v>
      </c>
      <c r="BT1046" s="547"/>
    </row>
    <row r="1047" spans="1:81" x14ac:dyDescent="0.25">
      <c r="A1047" s="586">
        <f t="shared" si="97"/>
        <v>2017</v>
      </c>
      <c r="B1047" s="586" t="str">
        <f t="shared" si="97"/>
        <v>ENERO</v>
      </c>
      <c r="C1047" s="586">
        <v>22</v>
      </c>
      <c r="D1047" s="586" t="str">
        <f t="shared" si="93"/>
        <v>ENERO 2017 / 21</v>
      </c>
      <c r="BT1047" s="547"/>
    </row>
    <row r="1048" spans="1:81" x14ac:dyDescent="0.25">
      <c r="A1048" s="586">
        <f t="shared" si="97"/>
        <v>2017</v>
      </c>
      <c r="B1048" s="586" t="str">
        <f t="shared" si="97"/>
        <v>ENERO</v>
      </c>
      <c r="C1048" s="586">
        <v>23</v>
      </c>
      <c r="D1048" s="586" t="str">
        <f t="shared" si="93"/>
        <v>ENERO 2017 / 22</v>
      </c>
      <c r="BT1048" s="547"/>
    </row>
    <row r="1049" spans="1:81" x14ac:dyDescent="0.25">
      <c r="A1049" s="586">
        <f t="shared" si="97"/>
        <v>2017</v>
      </c>
      <c r="B1049" s="586" t="str">
        <f t="shared" si="97"/>
        <v>ENERO</v>
      </c>
      <c r="C1049" s="586">
        <v>24</v>
      </c>
      <c r="D1049" s="586" t="str">
        <f t="shared" si="93"/>
        <v>ENERO 2017 / 23</v>
      </c>
      <c r="BT1049" s="547"/>
    </row>
    <row r="1050" spans="1:81" x14ac:dyDescent="0.25">
      <c r="A1050" s="586">
        <f t="shared" si="97"/>
        <v>2017</v>
      </c>
      <c r="B1050" s="586" t="str">
        <f t="shared" si="97"/>
        <v>ENERO</v>
      </c>
      <c r="C1050" s="586">
        <v>25</v>
      </c>
      <c r="D1050" s="586" t="str">
        <f t="shared" si="93"/>
        <v>ENERO 2017 / 24</v>
      </c>
      <c r="BT1050" s="547"/>
    </row>
    <row r="1051" spans="1:81" x14ac:dyDescent="0.25">
      <c r="A1051" s="586">
        <f t="shared" si="97"/>
        <v>2017</v>
      </c>
      <c r="B1051" s="586" t="str">
        <f t="shared" si="97"/>
        <v>ENERO</v>
      </c>
      <c r="C1051" s="586">
        <v>26</v>
      </c>
      <c r="D1051" s="586" t="str">
        <f t="shared" si="93"/>
        <v>ENERO 2017 / 25</v>
      </c>
      <c r="BT1051" s="547"/>
    </row>
    <row r="1052" spans="1:81" x14ac:dyDescent="0.25">
      <c r="A1052" s="586">
        <f t="shared" si="97"/>
        <v>2017</v>
      </c>
      <c r="B1052" s="586" t="str">
        <f t="shared" si="97"/>
        <v>ENERO</v>
      </c>
      <c r="C1052" s="586">
        <v>27</v>
      </c>
      <c r="D1052" s="586" t="str">
        <f t="shared" si="93"/>
        <v>ENERO 2017 / 26</v>
      </c>
      <c r="BT1052" s="547"/>
    </row>
    <row r="1053" spans="1:81" x14ac:dyDescent="0.25">
      <c r="A1053" s="586">
        <f t="shared" si="97"/>
        <v>2017</v>
      </c>
      <c r="B1053" s="586" t="str">
        <f t="shared" si="97"/>
        <v>ENERO</v>
      </c>
      <c r="C1053" s="586">
        <v>28</v>
      </c>
      <c r="D1053" s="586" t="str">
        <f t="shared" si="93"/>
        <v>ENERO 2017 / 27</v>
      </c>
      <c r="BT1053" s="547"/>
    </row>
    <row r="1054" spans="1:81" x14ac:dyDescent="0.25">
      <c r="A1054" s="586">
        <f t="shared" si="97"/>
        <v>2017</v>
      </c>
      <c r="B1054" s="586" t="str">
        <f t="shared" si="97"/>
        <v>ENERO</v>
      </c>
      <c r="C1054" s="586">
        <v>29</v>
      </c>
      <c r="D1054" s="586" t="str">
        <f t="shared" si="93"/>
        <v>ENERO 2017 / 28</v>
      </c>
      <c r="BT1054" s="547"/>
    </row>
    <row r="1055" spans="1:81" x14ac:dyDescent="0.25">
      <c r="A1055" s="586">
        <f t="shared" si="97"/>
        <v>2017</v>
      </c>
      <c r="B1055" s="586" t="str">
        <f t="shared" si="97"/>
        <v>ENERO</v>
      </c>
      <c r="C1055" s="586">
        <v>30</v>
      </c>
      <c r="D1055" s="586" t="str">
        <f t="shared" si="93"/>
        <v>ENERO 2017 / 29</v>
      </c>
      <c r="BT1055" s="547"/>
    </row>
    <row r="1056" spans="1:81" x14ac:dyDescent="0.25">
      <c r="A1056" s="586">
        <f t="shared" si="97"/>
        <v>2017</v>
      </c>
      <c r="B1056" s="586" t="str">
        <f t="shared" si="97"/>
        <v>ENERO</v>
      </c>
      <c r="C1056" s="586">
        <v>31</v>
      </c>
      <c r="D1056" s="586" t="str">
        <f t="shared" si="93"/>
        <v>ENERO 2017 / 30</v>
      </c>
      <c r="BT1056" s="547"/>
    </row>
    <row r="1057" spans="1:81" x14ac:dyDescent="0.25">
      <c r="A1057" s="206"/>
      <c r="B1057" s="206"/>
      <c r="C1057" s="206"/>
      <c r="D1057" s="586" t="str">
        <f t="shared" si="93"/>
        <v>ENERO 2017 / 31</v>
      </c>
      <c r="BT1057" s="547"/>
    </row>
    <row r="1058" spans="1:81" ht="15.75" x14ac:dyDescent="0.25">
      <c r="A1058" s="586">
        <v>2017</v>
      </c>
      <c r="B1058" s="586" t="s">
        <v>240</v>
      </c>
      <c r="C1058" s="586">
        <v>1</v>
      </c>
      <c r="D1058" s="208" t="s">
        <v>228</v>
      </c>
      <c r="E1058" s="209">
        <f>IFERROR(AVERAGE(E1027:E1057),"")</f>
        <v>7.5</v>
      </c>
      <c r="F1058" s="209">
        <f>IFERROR(AVERAGE(F1027:F1057),"")</f>
        <v>42748.428571428572</v>
      </c>
      <c r="G1058" s="209">
        <f>IFERROR(AVERAGE(G1027:G1057),"")</f>
        <v>69986</v>
      </c>
      <c r="H1058" s="209" t="str">
        <f>IFERROR(AVERAGE(H1027:H1057),"")</f>
        <v/>
      </c>
      <c r="I1058" s="209">
        <f>IFERROR(AVERAGE(I1027:I1057),"")</f>
        <v>0.77939999999999998</v>
      </c>
      <c r="J1058" s="209" t="str">
        <f t="shared" ref="J1058:BU1058" si="98">IFERROR(AVERAGE(J1027:J1057),"")</f>
        <v/>
      </c>
      <c r="K1058" s="209">
        <f t="shared" si="98"/>
        <v>0.5</v>
      </c>
      <c r="L1058" s="209">
        <f t="shared" si="98"/>
        <v>0</v>
      </c>
      <c r="M1058" s="209">
        <f t="shared" si="98"/>
        <v>0</v>
      </c>
      <c r="N1058" s="209">
        <f t="shared" si="98"/>
        <v>43.5</v>
      </c>
      <c r="O1058" s="209">
        <f t="shared" si="98"/>
        <v>-52.714285714285715</v>
      </c>
      <c r="P1058" s="209">
        <f t="shared" si="98"/>
        <v>104.21428571428571</v>
      </c>
      <c r="Q1058" s="209">
        <f t="shared" si="98"/>
        <v>30</v>
      </c>
      <c r="R1058" s="209">
        <f t="shared" si="98"/>
        <v>0</v>
      </c>
      <c r="S1058" s="209">
        <f t="shared" si="98"/>
        <v>12.099999999999996</v>
      </c>
      <c r="T1058" s="209">
        <f t="shared" si="98"/>
        <v>3.1571428571428575</v>
      </c>
      <c r="U1058" s="209">
        <f t="shared" si="98"/>
        <v>1</v>
      </c>
      <c r="V1058" s="209">
        <f t="shared" si="98"/>
        <v>1</v>
      </c>
      <c r="W1058" s="209">
        <f t="shared" si="98"/>
        <v>100</v>
      </c>
      <c r="X1058" s="209">
        <f t="shared" si="98"/>
        <v>0</v>
      </c>
      <c r="Y1058" s="209">
        <f t="shared" si="98"/>
        <v>0</v>
      </c>
      <c r="Z1058" s="209">
        <f t="shared" si="98"/>
        <v>0.29999999999999993</v>
      </c>
      <c r="AA1058" s="209">
        <f t="shared" si="98"/>
        <v>332.14285714285717</v>
      </c>
      <c r="AB1058" s="209">
        <f t="shared" si="98"/>
        <v>367.14285714285717</v>
      </c>
      <c r="AC1058" s="209">
        <f t="shared" si="98"/>
        <v>414.64285714285717</v>
      </c>
      <c r="AD1058" s="209">
        <f t="shared" si="98"/>
        <v>472.92857142857144</v>
      </c>
      <c r="AE1058" s="209">
        <f t="shared" si="98"/>
        <v>0.88214285714285712</v>
      </c>
      <c r="AF1058" s="209">
        <f t="shared" si="98"/>
        <v>0</v>
      </c>
      <c r="AG1058" s="418" t="str">
        <f t="shared" si="98"/>
        <v/>
      </c>
      <c r="AH1058" s="209">
        <f t="shared" si="98"/>
        <v>0.77500000000000024</v>
      </c>
      <c r="AI1058" s="209">
        <f t="shared" si="98"/>
        <v>0.84</v>
      </c>
      <c r="AJ1058" s="209">
        <f t="shared" si="98"/>
        <v>42.8</v>
      </c>
      <c r="AK1058" s="209">
        <f t="shared" si="98"/>
        <v>100</v>
      </c>
      <c r="AL1058" s="209">
        <f t="shared" si="98"/>
        <v>400</v>
      </c>
      <c r="AM1058" s="209">
        <f t="shared" si="98"/>
        <v>572</v>
      </c>
      <c r="AN1058" s="209">
        <f t="shared" si="98"/>
        <v>0.29999999999999993</v>
      </c>
      <c r="AO1058" s="209">
        <f t="shared" si="98"/>
        <v>1.5</v>
      </c>
      <c r="AP1058" s="209">
        <f t="shared" si="98"/>
        <v>-47</v>
      </c>
      <c r="AQ1058" s="209" t="str">
        <f t="shared" si="98"/>
        <v/>
      </c>
      <c r="AR1058" s="209">
        <f t="shared" si="98"/>
        <v>10</v>
      </c>
      <c r="AS1058" s="209">
        <f t="shared" si="98"/>
        <v>42750.26315789474</v>
      </c>
      <c r="AT1058" s="209">
        <f t="shared" si="98"/>
        <v>70032</v>
      </c>
      <c r="AU1058" s="209" t="str">
        <f t="shared" si="98"/>
        <v/>
      </c>
      <c r="AV1058" s="209">
        <f t="shared" si="98"/>
        <v>0.78300526315789476</v>
      </c>
      <c r="AW1058" s="209" t="str">
        <f t="shared" si="98"/>
        <v/>
      </c>
      <c r="AX1058" s="210">
        <f t="shared" si="98"/>
        <v>1.1999999999999997</v>
      </c>
      <c r="AY1058" s="209">
        <f t="shared" si="98"/>
        <v>1.0000000000000002E-2</v>
      </c>
      <c r="AZ1058" s="209">
        <f t="shared" si="98"/>
        <v>0</v>
      </c>
      <c r="BA1058" s="209">
        <f t="shared" si="98"/>
        <v>43.5</v>
      </c>
      <c r="BB1058" s="209">
        <f t="shared" si="98"/>
        <v>-49.589473684210532</v>
      </c>
      <c r="BC1058" s="209">
        <f t="shared" si="98"/>
        <v>104.73684210526316</v>
      </c>
      <c r="BD1058" s="209">
        <f t="shared" si="98"/>
        <v>30</v>
      </c>
      <c r="BE1058" s="209">
        <f t="shared" si="98"/>
        <v>1.4631578947368428E-2</v>
      </c>
      <c r="BF1058" s="209">
        <f t="shared" si="98"/>
        <v>14.099999999999996</v>
      </c>
      <c r="BG1058" s="209">
        <f t="shared" si="98"/>
        <v>3.5526315789473686</v>
      </c>
      <c r="BH1058" s="209">
        <f t="shared" si="98"/>
        <v>1</v>
      </c>
      <c r="BI1058" s="209">
        <f t="shared" si="98"/>
        <v>1</v>
      </c>
      <c r="BJ1058" s="209">
        <f t="shared" si="98"/>
        <v>98.94736842105263</v>
      </c>
      <c r="BK1058" s="209">
        <f t="shared" si="98"/>
        <v>1</v>
      </c>
      <c r="BL1058" s="209">
        <f t="shared" si="98"/>
        <v>1</v>
      </c>
      <c r="BM1058" s="209">
        <f t="shared" si="98"/>
        <v>0.20000000000000007</v>
      </c>
      <c r="BN1058" s="209">
        <f t="shared" si="98"/>
        <v>342.21052631578948</v>
      </c>
      <c r="BO1058" s="209">
        <f t="shared" si="98"/>
        <v>382.63157894736844</v>
      </c>
      <c r="BP1058" s="209">
        <f t="shared" si="98"/>
        <v>427.94736842105266</v>
      </c>
      <c r="BQ1058" s="209">
        <f t="shared" si="98"/>
        <v>459.94736842105266</v>
      </c>
      <c r="BR1058" s="209">
        <f t="shared" si="98"/>
        <v>0</v>
      </c>
      <c r="BS1058" s="209">
        <f t="shared" si="98"/>
        <v>1</v>
      </c>
      <c r="BT1058" s="412" t="str">
        <f t="shared" si="98"/>
        <v/>
      </c>
      <c r="BU1058" s="209">
        <f t="shared" si="98"/>
        <v>0.77500000000000024</v>
      </c>
      <c r="BV1058" s="210">
        <f>IFERROR(AVERAGE(BV1027:BV1057),"")</f>
        <v>0.84</v>
      </c>
      <c r="BW1058" s="206"/>
      <c r="BX1058" s="206"/>
      <c r="BY1058" s="206"/>
      <c r="BZ1058" s="206"/>
      <c r="CA1058" s="206"/>
      <c r="CB1058" s="206"/>
      <c r="CC1058" s="206"/>
    </row>
    <row r="1059" spans="1:81" x14ac:dyDescent="0.25">
      <c r="A1059" s="586">
        <f>A1058</f>
        <v>2017</v>
      </c>
      <c r="B1059" s="586" t="str">
        <f>B1058</f>
        <v>FEBRERO</v>
      </c>
      <c r="C1059" s="586">
        <v>2</v>
      </c>
      <c r="D1059" s="586" t="str">
        <f t="shared" ref="D1059:D1121" si="99">B1058&amp;" "&amp;A1058&amp;" / "&amp;C1058</f>
        <v>FEBRERO 2017 / 1</v>
      </c>
      <c r="E1059" s="44">
        <v>1</v>
      </c>
      <c r="F1059" s="44">
        <v>42767</v>
      </c>
      <c r="G1059" s="44">
        <v>70544</v>
      </c>
      <c r="H1059" s="44" t="s">
        <v>128</v>
      </c>
      <c r="I1059" s="44">
        <v>0.77959999999999996</v>
      </c>
      <c r="J1059" s="44" t="s">
        <v>20</v>
      </c>
      <c r="K1059" s="44">
        <v>0.5</v>
      </c>
      <c r="L1059" s="44">
        <v>0</v>
      </c>
      <c r="M1059" s="44">
        <v>0</v>
      </c>
      <c r="N1059" s="44">
        <v>43.5</v>
      </c>
      <c r="O1059" s="44">
        <v>-53</v>
      </c>
      <c r="P1059" s="44">
        <v>104</v>
      </c>
      <c r="Q1059" s="44">
        <v>30</v>
      </c>
      <c r="R1059" s="44">
        <v>0</v>
      </c>
      <c r="S1059" s="44">
        <v>12.1</v>
      </c>
      <c r="T1059" s="44">
        <v>3.1</v>
      </c>
      <c r="U1059" s="44">
        <v>1</v>
      </c>
      <c r="V1059" s="44">
        <v>1</v>
      </c>
      <c r="W1059" s="44">
        <v>98</v>
      </c>
      <c r="X1059" s="44">
        <v>0</v>
      </c>
      <c r="Y1059" s="44">
        <v>0</v>
      </c>
      <c r="Z1059" s="44">
        <v>0.3</v>
      </c>
      <c r="AA1059" s="55">
        <v>333</v>
      </c>
      <c r="AB1059" s="44">
        <v>366</v>
      </c>
      <c r="AC1059" s="44">
        <v>415</v>
      </c>
      <c r="AD1059" s="44">
        <v>475</v>
      </c>
      <c r="AE1059" s="44">
        <v>1</v>
      </c>
      <c r="AF1059" s="44">
        <v>0.5</v>
      </c>
      <c r="AH1059" s="44">
        <v>0.77500000000000002</v>
      </c>
      <c r="AI1059" s="44">
        <v>0.84</v>
      </c>
      <c r="AJ1059" s="44">
        <v>42.8</v>
      </c>
      <c r="AK1059" s="44">
        <v>100</v>
      </c>
      <c r="AL1059" s="44">
        <v>400</v>
      </c>
      <c r="AM1059" s="44">
        <v>572</v>
      </c>
      <c r="AN1059" s="44">
        <v>0.3</v>
      </c>
      <c r="AO1059" s="44">
        <v>1.5</v>
      </c>
      <c r="AP1059" s="44">
        <v>-47</v>
      </c>
      <c r="AR1059" s="44">
        <v>1</v>
      </c>
      <c r="AS1059" s="44">
        <v>42767</v>
      </c>
      <c r="AT1059" s="44">
        <v>70538</v>
      </c>
      <c r="AU1059" s="44" t="s">
        <v>137</v>
      </c>
      <c r="AV1059" s="44">
        <v>0.78180000000000005</v>
      </c>
      <c r="AW1059" s="44" t="s">
        <v>20</v>
      </c>
      <c r="AX1059" s="55">
        <v>1.5</v>
      </c>
      <c r="AY1059" s="44">
        <v>0</v>
      </c>
      <c r="AZ1059" s="44">
        <v>0</v>
      </c>
      <c r="BA1059" s="44">
        <v>43.5</v>
      </c>
      <c r="BB1059" s="44">
        <v>-50.5</v>
      </c>
      <c r="BC1059" s="44">
        <v>104</v>
      </c>
      <c r="BD1059" s="44">
        <v>30</v>
      </c>
      <c r="BE1059" s="44">
        <v>1.4999999999999999E-2</v>
      </c>
      <c r="BF1059" s="44">
        <v>12.1</v>
      </c>
      <c r="BG1059" s="44">
        <v>3.6</v>
      </c>
      <c r="BH1059" s="44">
        <v>1</v>
      </c>
      <c r="BI1059" s="44">
        <v>1</v>
      </c>
      <c r="BJ1059" s="44">
        <v>99</v>
      </c>
      <c r="BK1059" s="44">
        <v>1</v>
      </c>
      <c r="BL1059" s="44">
        <v>1</v>
      </c>
      <c r="BM1059" s="44">
        <v>0.2</v>
      </c>
      <c r="BN1059" s="44">
        <v>340</v>
      </c>
      <c r="BO1059" s="44">
        <v>379</v>
      </c>
      <c r="BP1059" s="44">
        <v>423</v>
      </c>
      <c r="BQ1059" s="44">
        <v>455</v>
      </c>
      <c r="BR1059" s="44">
        <v>0</v>
      </c>
      <c r="BS1059" s="44">
        <v>1</v>
      </c>
      <c r="BT1059" s="547"/>
      <c r="BU1059" s="44">
        <v>0.77500000000000002</v>
      </c>
      <c r="BV1059" s="55">
        <v>0.84</v>
      </c>
      <c r="BW1059" s="44">
        <v>42.8</v>
      </c>
      <c r="BX1059" s="44">
        <v>100</v>
      </c>
      <c r="BY1059" s="44">
        <v>400</v>
      </c>
      <c r="BZ1059" s="44">
        <v>572</v>
      </c>
      <c r="CA1059" s="44">
        <v>0.3</v>
      </c>
      <c r="CB1059" s="44">
        <v>1.5</v>
      </c>
      <c r="CC1059" s="44">
        <v>-47</v>
      </c>
    </row>
    <row r="1060" spans="1:81" x14ac:dyDescent="0.25">
      <c r="A1060" s="586">
        <f t="shared" ref="A1060:B1075" si="100">A1059</f>
        <v>2017</v>
      </c>
      <c r="B1060" s="586" t="str">
        <f t="shared" si="100"/>
        <v>FEBRERO</v>
      </c>
      <c r="C1060" s="586">
        <v>3</v>
      </c>
      <c r="D1060" s="586" t="str">
        <f t="shared" si="99"/>
        <v>FEBRERO 2017 / 2</v>
      </c>
      <c r="E1060" s="44">
        <v>2</v>
      </c>
      <c r="F1060" s="44">
        <v>42768</v>
      </c>
      <c r="G1060" s="44">
        <v>70567</v>
      </c>
      <c r="H1060" s="44" t="s">
        <v>132</v>
      </c>
      <c r="I1060" s="44">
        <v>0.77959999999999996</v>
      </c>
      <c r="J1060" s="44" t="s">
        <v>20</v>
      </c>
      <c r="K1060" s="44">
        <v>0.5</v>
      </c>
      <c r="L1060" s="44">
        <v>0</v>
      </c>
      <c r="M1060" s="44">
        <v>0</v>
      </c>
      <c r="N1060" s="44">
        <v>43.5</v>
      </c>
      <c r="O1060" s="44">
        <v>-53</v>
      </c>
      <c r="P1060" s="44">
        <v>106</v>
      </c>
      <c r="Q1060" s="44">
        <v>30</v>
      </c>
      <c r="R1060" s="44">
        <v>0</v>
      </c>
      <c r="S1060" s="44">
        <v>12.1</v>
      </c>
      <c r="T1060" s="44">
        <v>3.1</v>
      </c>
      <c r="U1060" s="44">
        <v>1</v>
      </c>
      <c r="V1060" s="44">
        <v>1</v>
      </c>
      <c r="W1060" s="44">
        <v>98</v>
      </c>
      <c r="X1060" s="44">
        <v>0</v>
      </c>
      <c r="Y1060" s="44">
        <v>0</v>
      </c>
      <c r="Z1060" s="44">
        <v>0.3</v>
      </c>
      <c r="AA1060" s="55">
        <v>335</v>
      </c>
      <c r="AB1060" s="44">
        <v>367</v>
      </c>
      <c r="AC1060" s="44">
        <v>413</v>
      </c>
      <c r="AD1060" s="44">
        <v>484</v>
      </c>
      <c r="AE1060" s="44">
        <v>1</v>
      </c>
      <c r="AF1060" s="44">
        <v>0.5</v>
      </c>
      <c r="AH1060" s="44">
        <v>0.77500000000000002</v>
      </c>
      <c r="AI1060" s="44">
        <v>0.84</v>
      </c>
      <c r="AJ1060" s="44">
        <v>42.8</v>
      </c>
      <c r="AK1060" s="44">
        <v>100</v>
      </c>
      <c r="AL1060" s="44">
        <v>400</v>
      </c>
      <c r="AM1060" s="44">
        <v>572</v>
      </c>
      <c r="AN1060" s="44">
        <v>0.3</v>
      </c>
      <c r="AO1060" s="44">
        <v>1.5</v>
      </c>
      <c r="AP1060" s="44">
        <v>-47</v>
      </c>
      <c r="AR1060" s="44">
        <v>2</v>
      </c>
      <c r="AS1060" s="44">
        <v>42770</v>
      </c>
      <c r="AT1060" s="44">
        <v>70615</v>
      </c>
      <c r="AU1060" s="44" t="s">
        <v>132</v>
      </c>
      <c r="AV1060" s="44">
        <v>0.78180000000000005</v>
      </c>
      <c r="AW1060" s="44" t="s">
        <v>20</v>
      </c>
      <c r="AX1060" s="55">
        <v>1.5</v>
      </c>
      <c r="AY1060" s="44">
        <v>0</v>
      </c>
      <c r="AZ1060" s="44">
        <v>0</v>
      </c>
      <c r="BA1060" s="44">
        <v>43.5</v>
      </c>
      <c r="BB1060" s="44">
        <v>-50.5</v>
      </c>
      <c r="BC1060" s="44">
        <v>104</v>
      </c>
      <c r="BD1060" s="44">
        <v>30</v>
      </c>
      <c r="BE1060" s="44">
        <v>1.4999999999999999E-2</v>
      </c>
      <c r="BF1060" s="44">
        <v>12.1</v>
      </c>
      <c r="BG1060" s="44">
        <v>3.2</v>
      </c>
      <c r="BH1060" s="44">
        <v>1</v>
      </c>
      <c r="BI1060" s="44">
        <v>1</v>
      </c>
      <c r="BJ1060" s="44">
        <v>99</v>
      </c>
      <c r="BK1060" s="44">
        <v>1</v>
      </c>
      <c r="BL1060" s="44">
        <v>1</v>
      </c>
      <c r="BM1060" s="44">
        <v>0.2</v>
      </c>
      <c r="BN1060" s="44">
        <v>338</v>
      </c>
      <c r="BO1060" s="44">
        <v>381</v>
      </c>
      <c r="BP1060" s="44">
        <v>424</v>
      </c>
      <c r="BQ1060" s="44">
        <v>455</v>
      </c>
      <c r="BR1060" s="44">
        <v>0</v>
      </c>
      <c r="BS1060" s="44">
        <v>1</v>
      </c>
      <c r="BT1060" s="547"/>
      <c r="BU1060" s="44">
        <v>0.77500000000000002</v>
      </c>
      <c r="BV1060" s="55">
        <v>0.84</v>
      </c>
      <c r="BW1060" s="44">
        <v>42.8</v>
      </c>
      <c r="BX1060" s="44">
        <v>100</v>
      </c>
      <c r="BY1060" s="44">
        <v>400</v>
      </c>
      <c r="BZ1060" s="44">
        <v>572</v>
      </c>
      <c r="CA1060" s="44">
        <v>0.3</v>
      </c>
      <c r="CB1060" s="44">
        <v>1.5</v>
      </c>
      <c r="CC1060" s="44">
        <v>-47</v>
      </c>
    </row>
    <row r="1061" spans="1:81" x14ac:dyDescent="0.25">
      <c r="A1061" s="586">
        <f t="shared" si="100"/>
        <v>2017</v>
      </c>
      <c r="B1061" s="586" t="str">
        <f t="shared" si="100"/>
        <v>FEBRERO</v>
      </c>
      <c r="C1061" s="586">
        <v>4</v>
      </c>
      <c r="D1061" s="586" t="str">
        <f t="shared" si="99"/>
        <v>FEBRERO 2017 / 3</v>
      </c>
      <c r="E1061" s="44">
        <v>3</v>
      </c>
      <c r="F1061" s="44">
        <v>42769</v>
      </c>
      <c r="G1061" s="44">
        <v>70591</v>
      </c>
      <c r="H1061" s="44" t="s">
        <v>130</v>
      </c>
      <c r="I1061" s="44">
        <v>0.78</v>
      </c>
      <c r="J1061" s="44" t="s">
        <v>20</v>
      </c>
      <c r="K1061" s="44">
        <v>0.5</v>
      </c>
      <c r="L1061" s="44">
        <v>0</v>
      </c>
      <c r="M1061" s="44">
        <v>0</v>
      </c>
      <c r="N1061" s="44">
        <v>43.5</v>
      </c>
      <c r="O1061" s="44">
        <v>-53</v>
      </c>
      <c r="P1061" s="44">
        <v>105</v>
      </c>
      <c r="Q1061" s="44">
        <v>30</v>
      </c>
      <c r="R1061" s="44">
        <v>0</v>
      </c>
      <c r="S1061" s="44">
        <v>12.1</v>
      </c>
      <c r="T1061" s="44">
        <v>3.1</v>
      </c>
      <c r="U1061" s="44">
        <v>1</v>
      </c>
      <c r="V1061" s="44">
        <v>1</v>
      </c>
      <c r="W1061" s="44">
        <v>98</v>
      </c>
      <c r="X1061" s="44">
        <v>0</v>
      </c>
      <c r="Y1061" s="44">
        <v>0</v>
      </c>
      <c r="Z1061" s="44">
        <v>0.3</v>
      </c>
      <c r="AA1061" s="55">
        <v>333</v>
      </c>
      <c r="AB1061" s="44">
        <v>367</v>
      </c>
      <c r="AC1061" s="44">
        <v>416</v>
      </c>
      <c r="AD1061" s="44">
        <v>482</v>
      </c>
      <c r="AE1061" s="44">
        <v>1</v>
      </c>
      <c r="AF1061" s="44">
        <v>0.5</v>
      </c>
      <c r="AH1061" s="44">
        <v>0.77500000000000002</v>
      </c>
      <c r="AI1061" s="44">
        <v>0.84</v>
      </c>
      <c r="AJ1061" s="44">
        <v>42.8</v>
      </c>
      <c r="AK1061" s="44">
        <v>100</v>
      </c>
      <c r="AL1061" s="44">
        <v>400</v>
      </c>
      <c r="AM1061" s="44">
        <v>572</v>
      </c>
      <c r="AN1061" s="44">
        <v>0.3</v>
      </c>
      <c r="AO1061" s="44">
        <v>1.5</v>
      </c>
      <c r="AP1061" s="44">
        <v>-47</v>
      </c>
      <c r="AR1061" s="44">
        <v>3</v>
      </c>
      <c r="AS1061" s="44">
        <v>42772</v>
      </c>
      <c r="AT1061" s="44">
        <v>70640</v>
      </c>
      <c r="AU1061" s="44" t="s">
        <v>156</v>
      </c>
      <c r="AV1061" s="44">
        <v>0.78249999999999997</v>
      </c>
      <c r="AW1061" s="44" t="s">
        <v>20</v>
      </c>
      <c r="AX1061" s="55">
        <v>1.5</v>
      </c>
      <c r="AY1061" s="44">
        <v>0</v>
      </c>
      <c r="AZ1061" s="44">
        <v>0</v>
      </c>
      <c r="BA1061" s="44">
        <v>43.5</v>
      </c>
      <c r="BB1061" s="44">
        <v>-50</v>
      </c>
      <c r="BC1061" s="44">
        <v>109</v>
      </c>
      <c r="BD1061" s="44">
        <v>30</v>
      </c>
      <c r="BE1061" s="44">
        <v>1.4999999999999999E-2</v>
      </c>
      <c r="BF1061" s="44">
        <v>12.4</v>
      </c>
      <c r="BG1061" s="44">
        <v>3.7</v>
      </c>
      <c r="BH1061" s="44">
        <v>1</v>
      </c>
      <c r="BI1061" s="44">
        <v>1</v>
      </c>
      <c r="BJ1061" s="44">
        <v>98</v>
      </c>
      <c r="BK1061" s="44">
        <v>1</v>
      </c>
      <c r="BL1061" s="44">
        <v>1</v>
      </c>
      <c r="BM1061" s="44">
        <v>0.3</v>
      </c>
      <c r="BN1061" s="44">
        <v>343</v>
      </c>
      <c r="BO1061" s="44">
        <v>381</v>
      </c>
      <c r="BP1061" s="44">
        <v>422</v>
      </c>
      <c r="BQ1061" s="44">
        <v>454</v>
      </c>
      <c r="BR1061" s="44">
        <v>0</v>
      </c>
      <c r="BS1061" s="44">
        <v>1</v>
      </c>
      <c r="BT1061" s="547"/>
      <c r="BU1061" s="44">
        <v>0.77500000000000002</v>
      </c>
      <c r="BV1061" s="55">
        <v>0.84</v>
      </c>
      <c r="BW1061" s="44">
        <v>42.8</v>
      </c>
      <c r="BX1061" s="44">
        <v>100</v>
      </c>
      <c r="BY1061" s="44">
        <v>400</v>
      </c>
      <c r="BZ1061" s="44">
        <v>572</v>
      </c>
      <c r="CA1061" s="44">
        <v>0.3</v>
      </c>
      <c r="CB1061" s="44">
        <v>1.5</v>
      </c>
      <c r="CC1061" s="44">
        <v>-47</v>
      </c>
    </row>
    <row r="1062" spans="1:81" x14ac:dyDescent="0.25">
      <c r="A1062" s="586">
        <f t="shared" si="100"/>
        <v>2017</v>
      </c>
      <c r="B1062" s="586" t="str">
        <f t="shared" si="100"/>
        <v>FEBRERO</v>
      </c>
      <c r="C1062" s="586">
        <v>5</v>
      </c>
      <c r="D1062" s="586" t="str">
        <f t="shared" si="99"/>
        <v>FEBRERO 2017 / 4</v>
      </c>
      <c r="E1062" s="44">
        <v>4</v>
      </c>
      <c r="F1062" s="44">
        <v>42772</v>
      </c>
      <c r="G1062" s="44">
        <v>70670</v>
      </c>
      <c r="H1062" s="44" t="s">
        <v>131</v>
      </c>
      <c r="I1062" s="44">
        <v>0.7792</v>
      </c>
      <c r="J1062" s="44" t="s">
        <v>20</v>
      </c>
      <c r="K1062" s="44">
        <v>0.5</v>
      </c>
      <c r="L1062" s="44">
        <v>0</v>
      </c>
      <c r="M1062" s="44">
        <v>0</v>
      </c>
      <c r="N1062" s="44">
        <v>43.5</v>
      </c>
      <c r="O1062" s="44">
        <v>-53.5</v>
      </c>
      <c r="P1062" s="44">
        <v>104</v>
      </c>
      <c r="Q1062" s="44">
        <v>30</v>
      </c>
      <c r="R1062" s="44">
        <v>0</v>
      </c>
      <c r="S1062" s="44">
        <v>12.1</v>
      </c>
      <c r="T1062" s="44">
        <v>3</v>
      </c>
      <c r="U1062" s="44">
        <v>1</v>
      </c>
      <c r="V1062" s="44">
        <v>1</v>
      </c>
      <c r="W1062" s="44">
        <v>98</v>
      </c>
      <c r="X1062" s="44">
        <v>0</v>
      </c>
      <c r="Y1062" s="44">
        <v>0</v>
      </c>
      <c r="Z1062" s="44">
        <v>0.3</v>
      </c>
      <c r="AA1062" s="55">
        <v>333</v>
      </c>
      <c r="AB1062" s="44">
        <v>364</v>
      </c>
      <c r="AC1062" s="44">
        <v>410</v>
      </c>
      <c r="AD1062" s="44">
        <v>469</v>
      </c>
      <c r="AE1062" s="44">
        <v>1</v>
      </c>
      <c r="AF1062" s="44">
        <v>0.5</v>
      </c>
      <c r="AH1062" s="44">
        <v>0.77500000000000002</v>
      </c>
      <c r="AI1062" s="44">
        <v>0.84</v>
      </c>
      <c r="AJ1062" s="44">
        <v>42.8</v>
      </c>
      <c r="AK1062" s="44">
        <v>100</v>
      </c>
      <c r="AL1062" s="44">
        <v>400</v>
      </c>
      <c r="AM1062" s="44">
        <v>572</v>
      </c>
      <c r="AN1062" s="44">
        <v>0.3</v>
      </c>
      <c r="AO1062" s="44">
        <v>1.5</v>
      </c>
      <c r="AP1062" s="44">
        <v>-47</v>
      </c>
      <c r="AR1062" s="44">
        <v>4</v>
      </c>
      <c r="AS1062" s="44">
        <v>42774</v>
      </c>
      <c r="AT1062" s="44">
        <v>70692</v>
      </c>
      <c r="AU1062" s="44" t="s">
        <v>131</v>
      </c>
      <c r="AV1062" s="44">
        <v>0.78220000000000001</v>
      </c>
      <c r="AW1062" s="44" t="s">
        <v>20</v>
      </c>
      <c r="AX1062" s="55">
        <v>1.4</v>
      </c>
      <c r="AY1062" s="44">
        <v>0.01</v>
      </c>
      <c r="AZ1062" s="44">
        <v>0</v>
      </c>
      <c r="BA1062" s="44">
        <v>43.5</v>
      </c>
      <c r="BB1062" s="44">
        <v>-50.5</v>
      </c>
      <c r="BC1062" s="44">
        <v>106</v>
      </c>
      <c r="BD1062" s="44">
        <v>30</v>
      </c>
      <c r="BE1062" s="44">
        <v>1.4E-2</v>
      </c>
      <c r="BF1062" s="44">
        <v>12.3</v>
      </c>
      <c r="BG1062" s="44">
        <v>3.7</v>
      </c>
      <c r="BH1062" s="44">
        <v>1</v>
      </c>
      <c r="BI1062" s="44">
        <v>1</v>
      </c>
      <c r="BJ1062" s="44">
        <v>99</v>
      </c>
      <c r="BK1062" s="44">
        <v>1</v>
      </c>
      <c r="BL1062" s="44">
        <v>1</v>
      </c>
      <c r="BM1062" s="44">
        <v>0.2</v>
      </c>
      <c r="BN1062" s="44">
        <v>343</v>
      </c>
      <c r="BO1062" s="44">
        <v>381</v>
      </c>
      <c r="BP1062" s="44">
        <v>423</v>
      </c>
      <c r="BQ1062" s="44">
        <v>455</v>
      </c>
      <c r="BR1062" s="44">
        <v>0</v>
      </c>
      <c r="BS1062" s="44">
        <v>1</v>
      </c>
      <c r="BT1062" s="547"/>
      <c r="BU1062" s="44">
        <v>0.77500000000000002</v>
      </c>
      <c r="BV1062" s="55">
        <v>0.84</v>
      </c>
      <c r="BW1062" s="44">
        <v>42.8</v>
      </c>
      <c r="BX1062" s="44">
        <v>100</v>
      </c>
      <c r="BY1062" s="44">
        <v>400</v>
      </c>
      <c r="BZ1062" s="44">
        <v>572</v>
      </c>
      <c r="CA1062" s="44">
        <v>0.3</v>
      </c>
      <c r="CB1062" s="44">
        <v>1.5</v>
      </c>
      <c r="CC1062" s="44">
        <v>-47</v>
      </c>
    </row>
    <row r="1063" spans="1:81" x14ac:dyDescent="0.25">
      <c r="A1063" s="586">
        <f t="shared" si="100"/>
        <v>2017</v>
      </c>
      <c r="B1063" s="586" t="str">
        <f t="shared" si="100"/>
        <v>FEBRERO</v>
      </c>
      <c r="C1063" s="586">
        <v>6</v>
      </c>
      <c r="D1063" s="586" t="str">
        <f t="shared" si="99"/>
        <v>FEBRERO 2017 / 5</v>
      </c>
      <c r="E1063" s="44">
        <v>5</v>
      </c>
      <c r="F1063" s="44">
        <v>42773</v>
      </c>
      <c r="G1063" s="44">
        <v>70678</v>
      </c>
      <c r="H1063" s="44" t="s">
        <v>128</v>
      </c>
      <c r="I1063" s="44">
        <v>0.7792</v>
      </c>
      <c r="J1063" s="44" t="s">
        <v>20</v>
      </c>
      <c r="K1063" s="44">
        <v>0.5</v>
      </c>
      <c r="L1063" s="44">
        <v>0</v>
      </c>
      <c r="M1063" s="44">
        <v>0</v>
      </c>
      <c r="N1063" s="44">
        <v>43.5</v>
      </c>
      <c r="O1063" s="44">
        <v>-53.5</v>
      </c>
      <c r="P1063" s="44">
        <v>105</v>
      </c>
      <c r="Q1063" s="44">
        <v>30</v>
      </c>
      <c r="R1063" s="44">
        <v>0</v>
      </c>
      <c r="S1063" s="44">
        <v>12.1</v>
      </c>
      <c r="T1063" s="44">
        <v>3</v>
      </c>
      <c r="U1063" s="44">
        <v>1</v>
      </c>
      <c r="V1063" s="44">
        <v>1</v>
      </c>
      <c r="W1063" s="44">
        <v>98</v>
      </c>
      <c r="X1063" s="44">
        <v>0</v>
      </c>
      <c r="Y1063" s="44">
        <v>0</v>
      </c>
      <c r="Z1063" s="44">
        <v>0.3</v>
      </c>
      <c r="AA1063" s="55">
        <v>333</v>
      </c>
      <c r="AB1063" s="44">
        <v>364</v>
      </c>
      <c r="AC1063" s="44">
        <v>410</v>
      </c>
      <c r="AD1063" s="44">
        <v>468</v>
      </c>
      <c r="AE1063" s="44">
        <v>0.5</v>
      </c>
      <c r="AF1063" s="44">
        <v>0.5</v>
      </c>
      <c r="AH1063" s="44">
        <v>0.77500000000000002</v>
      </c>
      <c r="AI1063" s="44">
        <v>0.84</v>
      </c>
      <c r="AJ1063" s="44">
        <v>42.8</v>
      </c>
      <c r="AK1063" s="44">
        <v>100</v>
      </c>
      <c r="AL1063" s="44">
        <v>400</v>
      </c>
      <c r="AM1063" s="44">
        <v>572</v>
      </c>
      <c r="AN1063" s="44">
        <v>0.3</v>
      </c>
      <c r="AO1063" s="44">
        <v>1.5</v>
      </c>
      <c r="AP1063" s="44">
        <v>-47</v>
      </c>
      <c r="AR1063" s="44">
        <v>5</v>
      </c>
      <c r="AS1063" s="44">
        <v>42774</v>
      </c>
      <c r="AT1063" s="44">
        <v>70691</v>
      </c>
      <c r="AU1063" s="44" t="s">
        <v>132</v>
      </c>
      <c r="AV1063" s="44">
        <v>0.78220000000000001</v>
      </c>
      <c r="AW1063" s="44" t="s">
        <v>20</v>
      </c>
      <c r="AX1063" s="55">
        <v>1.4</v>
      </c>
      <c r="AY1063" s="44">
        <v>0</v>
      </c>
      <c r="AZ1063" s="44">
        <v>0</v>
      </c>
      <c r="BA1063" s="44">
        <v>43.5</v>
      </c>
      <c r="BB1063" s="44">
        <v>-50</v>
      </c>
      <c r="BC1063" s="44">
        <v>108</v>
      </c>
      <c r="BD1063" s="44">
        <v>30</v>
      </c>
      <c r="BE1063" s="44">
        <v>1.4E-2</v>
      </c>
      <c r="BF1063" s="44">
        <v>12.3</v>
      </c>
      <c r="BG1063" s="44">
        <v>3.1</v>
      </c>
      <c r="BH1063" s="44">
        <v>1</v>
      </c>
      <c r="BI1063" s="44">
        <v>1</v>
      </c>
      <c r="BJ1063" s="44">
        <v>99</v>
      </c>
      <c r="BK1063" s="44">
        <v>1</v>
      </c>
      <c r="BL1063" s="44">
        <v>1</v>
      </c>
      <c r="BM1063" s="44">
        <v>0.2</v>
      </c>
      <c r="BN1063" s="44">
        <v>342</v>
      </c>
      <c r="BO1063" s="44">
        <v>381</v>
      </c>
      <c r="BP1063" s="44">
        <v>423</v>
      </c>
      <c r="BQ1063" s="44">
        <v>453</v>
      </c>
      <c r="BR1063" s="44">
        <v>0</v>
      </c>
      <c r="BS1063" s="44">
        <v>1</v>
      </c>
      <c r="BT1063" s="547"/>
      <c r="BU1063" s="44">
        <v>0.77500000000000002</v>
      </c>
      <c r="BV1063" s="55">
        <v>0.84</v>
      </c>
      <c r="BW1063" s="44">
        <v>42.8</v>
      </c>
      <c r="BX1063" s="44">
        <v>100</v>
      </c>
      <c r="BY1063" s="44">
        <v>400</v>
      </c>
      <c r="BZ1063" s="44">
        <v>572</v>
      </c>
      <c r="CA1063" s="44">
        <v>0.3</v>
      </c>
      <c r="CB1063" s="44">
        <v>1.5</v>
      </c>
      <c r="CC1063" s="44">
        <v>-47</v>
      </c>
    </row>
    <row r="1064" spans="1:81" x14ac:dyDescent="0.25">
      <c r="A1064" s="586">
        <f t="shared" si="100"/>
        <v>2017</v>
      </c>
      <c r="B1064" s="586" t="str">
        <f t="shared" si="100"/>
        <v>FEBRERO</v>
      </c>
      <c r="C1064" s="586">
        <v>7</v>
      </c>
      <c r="D1064" s="586" t="str">
        <f t="shared" si="99"/>
        <v>FEBRERO 2017 / 6</v>
      </c>
      <c r="E1064" s="44">
        <v>6</v>
      </c>
      <c r="F1064" s="44">
        <v>42777</v>
      </c>
      <c r="G1064" s="44">
        <v>70773</v>
      </c>
      <c r="H1064" s="44" t="s">
        <v>129</v>
      </c>
      <c r="I1064" s="44">
        <v>0.77959999999999996</v>
      </c>
      <c r="J1064" s="44" t="s">
        <v>20</v>
      </c>
      <c r="K1064" s="44">
        <v>0.5</v>
      </c>
      <c r="L1064" s="44">
        <v>0</v>
      </c>
      <c r="M1064" s="44">
        <v>0</v>
      </c>
      <c r="N1064" s="44">
        <v>43.5</v>
      </c>
      <c r="O1064" s="44">
        <v>-53</v>
      </c>
      <c r="P1064" s="44">
        <v>104</v>
      </c>
      <c r="Q1064" s="44">
        <v>30</v>
      </c>
      <c r="R1064" s="44">
        <v>0</v>
      </c>
      <c r="S1064" s="44">
        <v>12.1</v>
      </c>
      <c r="T1064" s="44">
        <v>3</v>
      </c>
      <c r="U1064" s="44">
        <v>1</v>
      </c>
      <c r="V1064" s="44">
        <v>1</v>
      </c>
      <c r="W1064" s="44">
        <v>98</v>
      </c>
      <c r="X1064" s="44">
        <v>0</v>
      </c>
      <c r="Y1064" s="44">
        <v>0</v>
      </c>
      <c r="Z1064" s="44">
        <v>0.3</v>
      </c>
      <c r="AA1064" s="55">
        <v>333</v>
      </c>
      <c r="AB1064" s="44">
        <v>363</v>
      </c>
      <c r="AC1064" s="44">
        <v>411</v>
      </c>
      <c r="AD1064" s="44">
        <v>477</v>
      </c>
      <c r="AE1064" s="44">
        <v>0.5</v>
      </c>
      <c r="AF1064" s="44">
        <v>0.5</v>
      </c>
      <c r="AH1064" s="44">
        <v>0.77500000000000002</v>
      </c>
      <c r="AI1064" s="44">
        <v>0.84</v>
      </c>
      <c r="AJ1064" s="44">
        <v>42.8</v>
      </c>
      <c r="AK1064" s="44">
        <v>100</v>
      </c>
      <c r="AL1064" s="44">
        <v>400</v>
      </c>
      <c r="AM1064" s="44">
        <v>572</v>
      </c>
      <c r="AN1064" s="44">
        <v>0.3</v>
      </c>
      <c r="AO1064" s="44">
        <v>1.5</v>
      </c>
      <c r="AP1064" s="44">
        <v>-47</v>
      </c>
      <c r="AR1064" s="44">
        <v>6</v>
      </c>
      <c r="AS1064" s="44">
        <v>42777</v>
      </c>
      <c r="AT1064" s="44">
        <v>70769</v>
      </c>
      <c r="AU1064" s="44" t="s">
        <v>132</v>
      </c>
      <c r="AV1064" s="44">
        <v>0.78220000000000001</v>
      </c>
      <c r="AW1064" s="44" t="s">
        <v>20</v>
      </c>
      <c r="AX1064" s="55">
        <v>1.4</v>
      </c>
      <c r="AY1064" s="44">
        <v>0.01</v>
      </c>
      <c r="AZ1064" s="44">
        <v>0</v>
      </c>
      <c r="BA1064" s="44">
        <v>43.5</v>
      </c>
      <c r="BB1064" s="44">
        <v>-50.5</v>
      </c>
      <c r="BC1064" s="44">
        <v>106</v>
      </c>
      <c r="BD1064" s="44">
        <v>30</v>
      </c>
      <c r="BE1064" s="44">
        <v>1.4E-2</v>
      </c>
      <c r="BF1064" s="44">
        <v>12.3</v>
      </c>
      <c r="BG1064" s="44">
        <v>3.7</v>
      </c>
      <c r="BH1064" s="44">
        <v>1</v>
      </c>
      <c r="BI1064" s="44">
        <v>1</v>
      </c>
      <c r="BJ1064" s="44">
        <v>99</v>
      </c>
      <c r="BK1064" s="44">
        <v>1</v>
      </c>
      <c r="BL1064" s="44">
        <v>1</v>
      </c>
      <c r="BM1064" s="44">
        <v>0.2</v>
      </c>
      <c r="BN1064" s="44">
        <v>342</v>
      </c>
      <c r="BO1064" s="44">
        <v>381</v>
      </c>
      <c r="BP1064" s="44">
        <v>424</v>
      </c>
      <c r="BQ1064" s="44">
        <v>453</v>
      </c>
      <c r="BR1064" s="44">
        <v>0</v>
      </c>
      <c r="BS1064" s="44">
        <v>1</v>
      </c>
      <c r="BT1064" s="547"/>
      <c r="BU1064" s="44">
        <v>0.77500000000000002</v>
      </c>
      <c r="BV1064" s="55">
        <v>0.84</v>
      </c>
      <c r="BW1064" s="44">
        <v>42.8</v>
      </c>
      <c r="BX1064" s="44">
        <v>100</v>
      </c>
      <c r="BY1064" s="44">
        <v>400</v>
      </c>
      <c r="BZ1064" s="44">
        <v>572</v>
      </c>
      <c r="CA1064" s="44">
        <v>0.3</v>
      </c>
      <c r="CB1064" s="44">
        <v>1.5</v>
      </c>
      <c r="CC1064" s="44">
        <v>-47</v>
      </c>
    </row>
    <row r="1065" spans="1:81" x14ac:dyDescent="0.25">
      <c r="A1065" s="586">
        <f t="shared" si="100"/>
        <v>2017</v>
      </c>
      <c r="B1065" s="586" t="str">
        <f t="shared" si="100"/>
        <v>FEBRERO</v>
      </c>
      <c r="C1065" s="586">
        <v>8</v>
      </c>
      <c r="D1065" s="586" t="str">
        <f t="shared" si="99"/>
        <v>FEBRERO 2017 / 7</v>
      </c>
      <c r="E1065" s="44">
        <v>7</v>
      </c>
      <c r="F1065" s="44">
        <v>42778</v>
      </c>
      <c r="G1065" s="44">
        <v>70784</v>
      </c>
      <c r="H1065" s="44" t="s">
        <v>130</v>
      </c>
      <c r="I1065" s="44">
        <v>0.77959999999999996</v>
      </c>
      <c r="J1065" s="44" t="s">
        <v>20</v>
      </c>
      <c r="K1065" s="44">
        <v>0.5</v>
      </c>
      <c r="L1065" s="44">
        <v>0</v>
      </c>
      <c r="M1065" s="44">
        <v>0</v>
      </c>
      <c r="N1065" s="44">
        <v>43.5</v>
      </c>
      <c r="O1065" s="44">
        <v>-53</v>
      </c>
      <c r="P1065" s="44">
        <v>104</v>
      </c>
      <c r="Q1065" s="44">
        <v>30</v>
      </c>
      <c r="R1065" s="44">
        <v>0</v>
      </c>
      <c r="S1065" s="44">
        <v>12.1</v>
      </c>
      <c r="T1065" s="44">
        <v>3.1</v>
      </c>
      <c r="U1065" s="44">
        <v>1</v>
      </c>
      <c r="V1065" s="44">
        <v>1</v>
      </c>
      <c r="W1065" s="44">
        <v>98</v>
      </c>
      <c r="X1065" s="44">
        <v>0</v>
      </c>
      <c r="Y1065" s="44">
        <v>0</v>
      </c>
      <c r="Z1065" s="44">
        <v>0.3</v>
      </c>
      <c r="AA1065" s="55">
        <v>334</v>
      </c>
      <c r="AB1065" s="44">
        <v>365</v>
      </c>
      <c r="AC1065" s="44">
        <v>412</v>
      </c>
      <c r="AD1065" s="44">
        <v>472</v>
      </c>
      <c r="AE1065" s="44">
        <v>1</v>
      </c>
      <c r="AF1065" s="44">
        <v>0.5</v>
      </c>
      <c r="AH1065" s="44">
        <v>0.77500000000000002</v>
      </c>
      <c r="AI1065" s="44">
        <v>0.84</v>
      </c>
      <c r="AJ1065" s="44">
        <v>42.8</v>
      </c>
      <c r="AK1065" s="44">
        <v>100</v>
      </c>
      <c r="AL1065" s="44">
        <v>400</v>
      </c>
      <c r="AM1065" s="44">
        <v>572</v>
      </c>
      <c r="AN1065" s="44">
        <v>0.3</v>
      </c>
      <c r="AO1065" s="44">
        <v>1.5</v>
      </c>
      <c r="AP1065" s="44">
        <v>-47</v>
      </c>
      <c r="AR1065" s="44">
        <v>7</v>
      </c>
      <c r="AS1065" s="44">
        <v>42779</v>
      </c>
      <c r="AT1065" s="44">
        <v>70815</v>
      </c>
      <c r="AU1065" s="44" t="s">
        <v>156</v>
      </c>
      <c r="AV1065" s="44">
        <v>0.78220000000000001</v>
      </c>
      <c r="AW1065" s="44" t="s">
        <v>20</v>
      </c>
      <c r="AX1065" s="55">
        <v>1.3</v>
      </c>
      <c r="AY1065" s="44">
        <v>0.01</v>
      </c>
      <c r="AZ1065" s="44">
        <v>0</v>
      </c>
      <c r="BA1065" s="44">
        <v>43.5</v>
      </c>
      <c r="BB1065" s="44">
        <v>-50</v>
      </c>
      <c r="BC1065" s="44">
        <v>106</v>
      </c>
      <c r="BD1065" s="44">
        <v>30</v>
      </c>
      <c r="BE1065" s="44">
        <v>1.4E-2</v>
      </c>
      <c r="BF1065" s="44">
        <v>12.3</v>
      </c>
      <c r="BG1065" s="44">
        <v>3.3</v>
      </c>
      <c r="BH1065" s="44">
        <v>1</v>
      </c>
      <c r="BI1065" s="44">
        <v>1</v>
      </c>
      <c r="BJ1065" s="44">
        <v>99</v>
      </c>
      <c r="BK1065" s="44">
        <v>1</v>
      </c>
      <c r="BL1065" s="44">
        <v>1</v>
      </c>
      <c r="BM1065" s="44">
        <v>0.2</v>
      </c>
      <c r="BN1065" s="44">
        <v>340</v>
      </c>
      <c r="BO1065" s="44">
        <v>381</v>
      </c>
      <c r="BP1065" s="44">
        <v>423</v>
      </c>
      <c r="BQ1065" s="44">
        <v>457</v>
      </c>
      <c r="BR1065" s="44">
        <v>0</v>
      </c>
      <c r="BS1065" s="44">
        <v>1</v>
      </c>
      <c r="BT1065" s="547"/>
      <c r="BU1065" s="44">
        <v>0.77500000000000002</v>
      </c>
      <c r="BV1065" s="55">
        <v>0.84</v>
      </c>
      <c r="BW1065" s="44">
        <v>42.8</v>
      </c>
      <c r="BX1065" s="44">
        <v>100</v>
      </c>
      <c r="BY1065" s="44">
        <v>400</v>
      </c>
      <c r="BZ1065" s="44">
        <v>572</v>
      </c>
      <c r="CA1065" s="44">
        <v>0.3</v>
      </c>
      <c r="CB1065" s="44">
        <v>1.5</v>
      </c>
      <c r="CC1065" s="44">
        <v>-47</v>
      </c>
    </row>
    <row r="1066" spans="1:81" x14ac:dyDescent="0.25">
      <c r="A1066" s="586">
        <f t="shared" si="100"/>
        <v>2017</v>
      </c>
      <c r="B1066" s="586" t="str">
        <f t="shared" si="100"/>
        <v>FEBRERO</v>
      </c>
      <c r="C1066" s="586">
        <v>9</v>
      </c>
      <c r="D1066" s="586" t="str">
        <f t="shared" si="99"/>
        <v>FEBRERO 2017 / 8</v>
      </c>
      <c r="E1066" s="44">
        <v>8</v>
      </c>
      <c r="F1066" s="44">
        <v>42781</v>
      </c>
      <c r="G1066" s="44">
        <v>70864</v>
      </c>
      <c r="H1066" s="44" t="s">
        <v>128</v>
      </c>
      <c r="I1066" s="44">
        <v>0.7792</v>
      </c>
      <c r="J1066" s="44" t="s">
        <v>20</v>
      </c>
      <c r="K1066" s="44">
        <v>0.5</v>
      </c>
      <c r="L1066" s="44">
        <v>0</v>
      </c>
      <c r="M1066" s="44">
        <v>0</v>
      </c>
      <c r="N1066" s="44">
        <v>43.5</v>
      </c>
      <c r="O1066" s="44">
        <v>-53</v>
      </c>
      <c r="P1066" s="44">
        <v>104</v>
      </c>
      <c r="Q1066" s="44">
        <v>30</v>
      </c>
      <c r="R1066" s="44">
        <v>0</v>
      </c>
      <c r="S1066" s="44">
        <v>12.1</v>
      </c>
      <c r="T1066" s="44">
        <v>3</v>
      </c>
      <c r="U1066" s="44">
        <v>1</v>
      </c>
      <c r="V1066" s="44">
        <v>1</v>
      </c>
      <c r="W1066" s="44">
        <v>98</v>
      </c>
      <c r="X1066" s="44">
        <v>0</v>
      </c>
      <c r="Y1066" s="44">
        <v>0</v>
      </c>
      <c r="Z1066" s="44">
        <v>0.3</v>
      </c>
      <c r="AA1066" s="55">
        <v>332</v>
      </c>
      <c r="AB1066" s="44">
        <v>364</v>
      </c>
      <c r="AC1066" s="44">
        <v>410</v>
      </c>
      <c r="AD1066" s="44">
        <v>472</v>
      </c>
      <c r="AE1066" s="44">
        <v>0.5</v>
      </c>
      <c r="AF1066" s="44">
        <v>0.5</v>
      </c>
      <c r="AH1066" s="44">
        <v>0.77500000000000002</v>
      </c>
      <c r="AI1066" s="44">
        <v>0.84</v>
      </c>
      <c r="AJ1066" s="44">
        <v>42.8</v>
      </c>
      <c r="AK1066" s="44">
        <v>100</v>
      </c>
      <c r="AL1066" s="44">
        <v>400</v>
      </c>
      <c r="AM1066" s="44">
        <v>572</v>
      </c>
      <c r="AN1066" s="44">
        <v>0.3</v>
      </c>
      <c r="AO1066" s="44">
        <v>1.5</v>
      </c>
      <c r="AP1066" s="44">
        <v>-47</v>
      </c>
      <c r="AR1066" s="44">
        <v>8</v>
      </c>
      <c r="AS1066" s="44">
        <v>42780</v>
      </c>
      <c r="AT1066" s="44">
        <v>70816</v>
      </c>
      <c r="AU1066" s="44" t="s">
        <v>136</v>
      </c>
      <c r="AV1066" s="44">
        <v>0.78220000000000001</v>
      </c>
      <c r="AW1066" s="44" t="s">
        <v>20</v>
      </c>
      <c r="AX1066" s="55">
        <v>1.3</v>
      </c>
      <c r="AY1066" s="44">
        <v>0.01</v>
      </c>
      <c r="AZ1066" s="44">
        <v>0</v>
      </c>
      <c r="BA1066" s="44">
        <v>43.5</v>
      </c>
      <c r="BB1066" s="44">
        <v>-50.5</v>
      </c>
      <c r="BC1066" s="44">
        <v>108</v>
      </c>
      <c r="BD1066" s="44">
        <v>30</v>
      </c>
      <c r="BE1066" s="44">
        <v>1.4E-2</v>
      </c>
      <c r="BF1066" s="44">
        <v>2.2999999999999998</v>
      </c>
      <c r="BG1066" s="44">
        <v>3.3</v>
      </c>
      <c r="BH1066" s="44">
        <v>1</v>
      </c>
      <c r="BI1066" s="44">
        <v>1</v>
      </c>
      <c r="BJ1066" s="44">
        <v>99</v>
      </c>
      <c r="BK1066" s="44">
        <v>1</v>
      </c>
      <c r="BL1066" s="44">
        <v>1</v>
      </c>
      <c r="BM1066" s="44">
        <v>0.1</v>
      </c>
      <c r="BN1066" s="44">
        <v>340</v>
      </c>
      <c r="BO1066" s="44">
        <v>381</v>
      </c>
      <c r="BP1066" s="44">
        <v>424</v>
      </c>
      <c r="BQ1066" s="44">
        <v>457</v>
      </c>
      <c r="BR1066" s="44">
        <v>0</v>
      </c>
      <c r="BS1066" s="44">
        <v>1</v>
      </c>
      <c r="BT1066" s="547"/>
      <c r="BU1066" s="44">
        <v>0.77500000000000002</v>
      </c>
      <c r="BV1066" s="55">
        <v>0.84</v>
      </c>
      <c r="BW1066" s="44">
        <v>42.8</v>
      </c>
      <c r="BX1066" s="44">
        <v>100</v>
      </c>
      <c r="BY1066" s="44">
        <v>400</v>
      </c>
      <c r="BZ1066" s="44">
        <v>572</v>
      </c>
      <c r="CA1066" s="44">
        <v>0.3</v>
      </c>
      <c r="CB1066" s="44">
        <v>1.5</v>
      </c>
      <c r="CC1066" s="44">
        <v>-47</v>
      </c>
    </row>
    <row r="1067" spans="1:81" x14ac:dyDescent="0.25">
      <c r="A1067" s="586">
        <f t="shared" si="100"/>
        <v>2017</v>
      </c>
      <c r="B1067" s="586" t="str">
        <f t="shared" si="100"/>
        <v>FEBRERO</v>
      </c>
      <c r="C1067" s="586">
        <v>10</v>
      </c>
      <c r="D1067" s="586" t="str">
        <f t="shared" si="99"/>
        <v>FEBRERO 2017 / 9</v>
      </c>
      <c r="E1067" s="44">
        <v>9</v>
      </c>
      <c r="F1067" s="44">
        <v>42785</v>
      </c>
      <c r="G1067" s="44">
        <v>70951</v>
      </c>
      <c r="H1067" s="44" t="s">
        <v>129</v>
      </c>
      <c r="I1067" s="44">
        <v>0.7792</v>
      </c>
      <c r="J1067" s="44" t="s">
        <v>20</v>
      </c>
      <c r="K1067" s="44">
        <v>0.5</v>
      </c>
      <c r="L1067" s="44">
        <v>0</v>
      </c>
      <c r="M1067" s="44">
        <v>0</v>
      </c>
      <c r="N1067" s="44">
        <v>43.5</v>
      </c>
      <c r="O1067" s="44">
        <v>-53</v>
      </c>
      <c r="P1067" s="44">
        <v>104</v>
      </c>
      <c r="Q1067" s="44">
        <v>30</v>
      </c>
      <c r="R1067" s="44">
        <v>0</v>
      </c>
      <c r="S1067" s="44">
        <v>12.1</v>
      </c>
      <c r="T1067" s="44">
        <v>3</v>
      </c>
      <c r="U1067" s="44">
        <v>1</v>
      </c>
      <c r="V1067" s="44">
        <v>1</v>
      </c>
      <c r="W1067" s="44">
        <v>98</v>
      </c>
      <c r="X1067" s="44">
        <v>0</v>
      </c>
      <c r="Y1067" s="44">
        <v>0</v>
      </c>
      <c r="Z1067" s="44">
        <v>0.3</v>
      </c>
      <c r="AA1067" s="55">
        <v>333</v>
      </c>
      <c r="AB1067" s="44">
        <v>364</v>
      </c>
      <c r="AC1067" s="44">
        <v>409</v>
      </c>
      <c r="AD1067" s="44">
        <v>467</v>
      </c>
      <c r="AE1067" s="44">
        <v>1</v>
      </c>
      <c r="AF1067" s="44">
        <v>0.5</v>
      </c>
      <c r="AH1067" s="44">
        <v>0.77500000000000002</v>
      </c>
      <c r="AI1067" s="44">
        <v>0.84</v>
      </c>
      <c r="AJ1067" s="44">
        <v>42.8</v>
      </c>
      <c r="AK1067" s="44">
        <v>100</v>
      </c>
      <c r="AL1067" s="44">
        <v>400</v>
      </c>
      <c r="AM1067" s="44">
        <v>572</v>
      </c>
      <c r="AN1067" s="44">
        <v>0.3</v>
      </c>
      <c r="AO1067" s="44">
        <v>1.5</v>
      </c>
      <c r="AP1067" s="44">
        <v>-47</v>
      </c>
      <c r="AR1067" s="44">
        <v>9</v>
      </c>
      <c r="AS1067" s="44">
        <v>42782</v>
      </c>
      <c r="AT1067" s="44">
        <v>71872</v>
      </c>
      <c r="AU1067" s="44" t="s">
        <v>156</v>
      </c>
      <c r="AV1067" s="44">
        <v>0.78180000000000005</v>
      </c>
      <c r="AW1067" s="44" t="s">
        <v>20</v>
      </c>
      <c r="AX1067" s="55">
        <v>1.2</v>
      </c>
      <c r="AY1067" s="44">
        <v>0.01</v>
      </c>
      <c r="AZ1067" s="44">
        <v>0</v>
      </c>
      <c r="BA1067" s="44">
        <v>43.5</v>
      </c>
      <c r="BB1067" s="44">
        <v>-51</v>
      </c>
      <c r="BC1067" s="44">
        <v>104</v>
      </c>
      <c r="BD1067" s="44">
        <v>30</v>
      </c>
      <c r="BE1067" s="44">
        <v>1.4E-2</v>
      </c>
      <c r="BF1067" s="44">
        <v>12.2</v>
      </c>
      <c r="BG1067" s="44">
        <v>3.6</v>
      </c>
      <c r="BH1067" s="44">
        <v>1</v>
      </c>
      <c r="BI1067" s="44">
        <v>1</v>
      </c>
      <c r="BJ1067" s="44">
        <v>99</v>
      </c>
      <c r="BK1067" s="44">
        <v>1</v>
      </c>
      <c r="BL1067" s="44">
        <v>1</v>
      </c>
      <c r="BM1067" s="44">
        <v>0.7</v>
      </c>
      <c r="BN1067" s="44">
        <v>342</v>
      </c>
      <c r="BO1067" s="44">
        <v>379</v>
      </c>
      <c r="BP1067" s="44">
        <v>421</v>
      </c>
      <c r="BQ1067" s="44">
        <v>421</v>
      </c>
      <c r="BR1067" s="44">
        <v>0</v>
      </c>
      <c r="BS1067" s="44">
        <v>1</v>
      </c>
      <c r="BT1067" s="547"/>
      <c r="BU1067" s="44">
        <v>0.77500000000000002</v>
      </c>
      <c r="BV1067" s="55">
        <v>0.84</v>
      </c>
      <c r="BW1067" s="44">
        <v>42.8</v>
      </c>
      <c r="BX1067" s="44">
        <v>100</v>
      </c>
      <c r="BY1067" s="44">
        <v>400</v>
      </c>
      <c r="BZ1067" s="44">
        <v>572</v>
      </c>
      <c r="CA1067" s="44">
        <v>0.3</v>
      </c>
      <c r="CB1067" s="44">
        <v>1.5</v>
      </c>
      <c r="CC1067" s="44">
        <v>-47</v>
      </c>
    </row>
    <row r="1068" spans="1:81" x14ac:dyDescent="0.25">
      <c r="A1068" s="586">
        <f t="shared" si="100"/>
        <v>2017</v>
      </c>
      <c r="B1068" s="586" t="str">
        <f t="shared" si="100"/>
        <v>FEBRERO</v>
      </c>
      <c r="C1068" s="586">
        <v>11</v>
      </c>
      <c r="D1068" s="586" t="str">
        <f t="shared" si="99"/>
        <v>FEBRERO 2017 / 10</v>
      </c>
      <c r="E1068" s="44">
        <v>10</v>
      </c>
      <c r="F1068" s="44">
        <v>42786</v>
      </c>
      <c r="G1068" s="44">
        <v>70981</v>
      </c>
      <c r="H1068" s="44" t="s">
        <v>128</v>
      </c>
      <c r="I1068" s="44">
        <v>0.7792</v>
      </c>
      <c r="J1068" s="44" t="s">
        <v>20</v>
      </c>
      <c r="K1068" s="44">
        <v>0.5</v>
      </c>
      <c r="L1068" s="44">
        <v>0</v>
      </c>
      <c r="M1068" s="44">
        <v>0</v>
      </c>
      <c r="N1068" s="44">
        <v>43.5</v>
      </c>
      <c r="O1068" s="44">
        <v>-53</v>
      </c>
      <c r="P1068" s="44">
        <v>104</v>
      </c>
      <c r="Q1068" s="44">
        <v>30</v>
      </c>
      <c r="R1068" s="44">
        <v>0</v>
      </c>
      <c r="S1068" s="44">
        <v>12.1</v>
      </c>
      <c r="T1068" s="44">
        <v>3</v>
      </c>
      <c r="U1068" s="44">
        <v>1</v>
      </c>
      <c r="V1068" s="44">
        <v>1</v>
      </c>
      <c r="W1068" s="44">
        <v>98</v>
      </c>
      <c r="X1068" s="44">
        <v>0</v>
      </c>
      <c r="Y1068" s="44">
        <v>0</v>
      </c>
      <c r="Z1068" s="44">
        <v>0.3</v>
      </c>
      <c r="AA1068" s="55">
        <v>333</v>
      </c>
      <c r="AB1068" s="44">
        <v>371</v>
      </c>
      <c r="AC1068" s="44">
        <v>409</v>
      </c>
      <c r="AD1068" s="44">
        <v>468</v>
      </c>
      <c r="AE1068" s="44">
        <v>1</v>
      </c>
      <c r="AF1068" s="44">
        <v>0.5</v>
      </c>
      <c r="AH1068" s="44">
        <v>0.77500000000000002</v>
      </c>
      <c r="AI1068" s="44">
        <v>0.84</v>
      </c>
      <c r="AJ1068" s="44">
        <v>42.8</v>
      </c>
      <c r="AK1068" s="44">
        <v>100</v>
      </c>
      <c r="AL1068" s="44">
        <v>400</v>
      </c>
      <c r="AM1068" s="44">
        <v>572</v>
      </c>
      <c r="AN1068" s="44">
        <v>0.3</v>
      </c>
      <c r="AO1068" s="44">
        <v>1.5</v>
      </c>
      <c r="AP1068" s="44">
        <v>-47</v>
      </c>
      <c r="AR1068" s="44">
        <v>10</v>
      </c>
      <c r="AS1068" s="44">
        <v>42783</v>
      </c>
      <c r="AT1068" s="44">
        <v>70897</v>
      </c>
      <c r="AU1068" s="44" t="s">
        <v>132</v>
      </c>
      <c r="AV1068" s="44">
        <v>0.78159999999999996</v>
      </c>
      <c r="AW1068" s="44" t="s">
        <v>20</v>
      </c>
      <c r="AX1068" s="55">
        <v>1.2</v>
      </c>
      <c r="AY1068" s="44">
        <v>0.01</v>
      </c>
      <c r="AZ1068" s="44">
        <v>0</v>
      </c>
      <c r="BA1068" s="44">
        <v>43.5</v>
      </c>
      <c r="BB1068" s="44">
        <v>-51</v>
      </c>
      <c r="BC1068" s="44">
        <v>106</v>
      </c>
      <c r="BD1068" s="44">
        <v>30</v>
      </c>
      <c r="BE1068" s="44">
        <v>1.4E-2</v>
      </c>
      <c r="BF1068" s="44">
        <v>12.2</v>
      </c>
      <c r="BG1068" s="44">
        <v>3.6</v>
      </c>
      <c r="BH1068" s="44">
        <v>1</v>
      </c>
      <c r="BI1068" s="44">
        <v>1</v>
      </c>
      <c r="BJ1068" s="44">
        <v>99</v>
      </c>
      <c r="BK1068" s="44">
        <v>1</v>
      </c>
      <c r="BL1068" s="44">
        <v>1</v>
      </c>
      <c r="BM1068" s="44">
        <v>0.4</v>
      </c>
      <c r="BN1068" s="44">
        <v>342</v>
      </c>
      <c r="BO1068" s="44">
        <v>378</v>
      </c>
      <c r="BP1068" s="44">
        <v>419</v>
      </c>
      <c r="BQ1068" s="44">
        <v>449</v>
      </c>
      <c r="BR1068" s="44">
        <v>0</v>
      </c>
      <c r="BS1068" s="44">
        <v>1</v>
      </c>
      <c r="BT1068" s="547"/>
      <c r="BU1068" s="44">
        <v>0.77500000000000002</v>
      </c>
      <c r="BV1068" s="55">
        <v>0.84</v>
      </c>
      <c r="BW1068" s="44">
        <v>42.8</v>
      </c>
      <c r="BX1068" s="44">
        <v>100</v>
      </c>
      <c r="BY1068" s="44">
        <v>400</v>
      </c>
      <c r="BZ1068" s="44">
        <v>572</v>
      </c>
      <c r="CA1068" s="44">
        <v>0.3</v>
      </c>
      <c r="CB1068" s="44">
        <v>1.5</v>
      </c>
      <c r="CC1068" s="44">
        <v>-47</v>
      </c>
    </row>
    <row r="1069" spans="1:81" x14ac:dyDescent="0.25">
      <c r="A1069" s="586">
        <f t="shared" si="100"/>
        <v>2017</v>
      </c>
      <c r="B1069" s="586" t="str">
        <f t="shared" si="100"/>
        <v>FEBRERO</v>
      </c>
      <c r="C1069" s="586">
        <v>12</v>
      </c>
      <c r="D1069" s="586" t="str">
        <f t="shared" si="99"/>
        <v>FEBRERO 2017 / 11</v>
      </c>
      <c r="E1069" s="44">
        <v>11</v>
      </c>
      <c r="F1069" s="44">
        <v>42790</v>
      </c>
      <c r="G1069" s="44">
        <v>71239</v>
      </c>
      <c r="H1069" s="44" t="s">
        <v>133</v>
      </c>
      <c r="I1069" s="44">
        <v>0.77880000000000005</v>
      </c>
      <c r="J1069" s="44" t="s">
        <v>20</v>
      </c>
      <c r="K1069" s="44">
        <v>0.5</v>
      </c>
      <c r="L1069" s="44">
        <v>0</v>
      </c>
      <c r="M1069" s="44">
        <v>0</v>
      </c>
      <c r="N1069" s="44">
        <v>43.5</v>
      </c>
      <c r="O1069" s="44">
        <v>-53</v>
      </c>
      <c r="P1069" s="44">
        <v>104</v>
      </c>
      <c r="Q1069" s="44">
        <v>30</v>
      </c>
      <c r="R1069" s="44">
        <v>0</v>
      </c>
      <c r="S1069" s="44">
        <v>12.1</v>
      </c>
      <c r="T1069" s="44">
        <v>3</v>
      </c>
      <c r="U1069" s="44">
        <v>1</v>
      </c>
      <c r="V1069" s="44">
        <v>1</v>
      </c>
      <c r="W1069" s="44">
        <v>98</v>
      </c>
      <c r="X1069" s="44">
        <v>0</v>
      </c>
      <c r="Y1069" s="44">
        <v>0</v>
      </c>
      <c r="Z1069" s="44">
        <v>0.3</v>
      </c>
      <c r="AA1069" s="55">
        <v>332</v>
      </c>
      <c r="AB1069" s="44">
        <v>362</v>
      </c>
      <c r="AC1069" s="44">
        <v>409</v>
      </c>
      <c r="AD1069" s="44">
        <v>476</v>
      </c>
      <c r="AE1069" s="44">
        <v>1</v>
      </c>
      <c r="AF1069" s="44">
        <v>0.5</v>
      </c>
      <c r="AH1069" s="44">
        <v>0.77500000000000002</v>
      </c>
      <c r="AI1069" s="44">
        <v>0.84</v>
      </c>
      <c r="AJ1069" s="44">
        <v>42.8</v>
      </c>
      <c r="AK1069" s="44">
        <v>100</v>
      </c>
      <c r="AL1069" s="44">
        <v>400</v>
      </c>
      <c r="AM1069" s="44">
        <v>572</v>
      </c>
      <c r="AN1069" s="44">
        <v>0.3</v>
      </c>
      <c r="AO1069" s="44">
        <v>1.5</v>
      </c>
      <c r="AP1069" s="44">
        <v>-47</v>
      </c>
      <c r="AR1069" s="44">
        <v>11</v>
      </c>
      <c r="AS1069" s="44">
        <v>42784</v>
      </c>
      <c r="AT1069" s="44">
        <v>70932</v>
      </c>
      <c r="AU1069" s="44" t="s">
        <v>131</v>
      </c>
      <c r="AV1069" s="44">
        <v>0.78129999999999999</v>
      </c>
      <c r="AW1069" s="44" t="s">
        <v>20</v>
      </c>
      <c r="AX1069" s="55">
        <v>1.2</v>
      </c>
      <c r="AY1069" s="44">
        <v>0.01</v>
      </c>
      <c r="AZ1069" s="44">
        <v>0</v>
      </c>
      <c r="BA1069" s="44">
        <v>43.5</v>
      </c>
      <c r="BB1069" s="44">
        <v>-51.5</v>
      </c>
      <c r="BC1069" s="44">
        <v>109</v>
      </c>
      <c r="BD1069" s="44">
        <v>30</v>
      </c>
      <c r="BE1069" s="44">
        <v>1.4E-2</v>
      </c>
      <c r="BF1069" s="44">
        <v>12.2</v>
      </c>
      <c r="BG1069" s="44">
        <v>3.1</v>
      </c>
      <c r="BH1069" s="44">
        <v>1</v>
      </c>
      <c r="BI1069" s="44">
        <v>1</v>
      </c>
      <c r="BJ1069" s="44">
        <v>99</v>
      </c>
      <c r="BK1069" s="44">
        <v>1</v>
      </c>
      <c r="BL1069" s="44">
        <v>1</v>
      </c>
      <c r="BM1069" s="44">
        <v>0.3</v>
      </c>
      <c r="BN1069" s="44">
        <v>343</v>
      </c>
      <c r="BO1069" s="44">
        <v>378</v>
      </c>
      <c r="BP1069" s="44">
        <v>415</v>
      </c>
      <c r="BQ1069" s="44">
        <v>448</v>
      </c>
      <c r="BR1069" s="44">
        <v>0</v>
      </c>
      <c r="BS1069" s="44">
        <v>1</v>
      </c>
      <c r="BT1069" s="547"/>
      <c r="BU1069" s="44">
        <v>0.77500000000000002</v>
      </c>
      <c r="BV1069" s="55">
        <v>0.84</v>
      </c>
      <c r="BW1069" s="44">
        <v>42.8</v>
      </c>
      <c r="BX1069" s="44">
        <v>100</v>
      </c>
      <c r="BY1069" s="44">
        <v>400</v>
      </c>
      <c r="BZ1069" s="44">
        <v>572</v>
      </c>
      <c r="CA1069" s="44">
        <v>0.3</v>
      </c>
      <c r="CB1069" s="44">
        <v>1.5</v>
      </c>
      <c r="CC1069" s="44">
        <v>-47</v>
      </c>
    </row>
    <row r="1070" spans="1:81" x14ac:dyDescent="0.25">
      <c r="A1070" s="586">
        <f t="shared" si="100"/>
        <v>2017</v>
      </c>
      <c r="B1070" s="586" t="str">
        <f t="shared" si="100"/>
        <v>FEBRERO</v>
      </c>
      <c r="C1070" s="586">
        <v>13</v>
      </c>
      <c r="D1070" s="586" t="str">
        <f t="shared" si="99"/>
        <v>FEBRERO 2017 / 12</v>
      </c>
      <c r="E1070" s="44">
        <v>12</v>
      </c>
      <c r="F1070" s="44">
        <v>42793</v>
      </c>
      <c r="G1070" s="44">
        <v>71262</v>
      </c>
      <c r="H1070" s="44" t="s">
        <v>130</v>
      </c>
      <c r="I1070" s="44">
        <v>0.77880000000000005</v>
      </c>
      <c r="J1070" s="44" t="s">
        <v>20</v>
      </c>
      <c r="K1070" s="44">
        <v>0.5</v>
      </c>
      <c r="L1070" s="44">
        <v>0</v>
      </c>
      <c r="M1070" s="44">
        <v>0</v>
      </c>
      <c r="N1070" s="44">
        <v>43.5</v>
      </c>
      <c r="O1070" s="44">
        <v>-52</v>
      </c>
      <c r="P1070" s="44">
        <v>104</v>
      </c>
      <c r="Q1070" s="44">
        <v>30</v>
      </c>
      <c r="R1070" s="44">
        <v>0</v>
      </c>
      <c r="S1070" s="44">
        <v>12.1</v>
      </c>
      <c r="T1070" s="44">
        <v>3.6</v>
      </c>
      <c r="U1070" s="44">
        <v>1</v>
      </c>
      <c r="V1070" s="44">
        <v>1</v>
      </c>
      <c r="W1070" s="44">
        <v>98</v>
      </c>
      <c r="X1070" s="44">
        <v>0</v>
      </c>
      <c r="Y1070" s="44">
        <v>0</v>
      </c>
      <c r="Z1070" s="44">
        <v>0.3</v>
      </c>
      <c r="AA1070" s="55">
        <v>332</v>
      </c>
      <c r="AB1070" s="44">
        <v>363</v>
      </c>
      <c r="AC1070" s="44">
        <v>409</v>
      </c>
      <c r="AD1070" s="44">
        <v>469</v>
      </c>
      <c r="AE1070" s="44">
        <v>1</v>
      </c>
      <c r="AF1070" s="44">
        <v>0.5</v>
      </c>
      <c r="AH1070" s="44">
        <v>0.77500000000000002</v>
      </c>
      <c r="AI1070" s="44">
        <v>0.84</v>
      </c>
      <c r="AJ1070" s="44">
        <v>42.8</v>
      </c>
      <c r="AK1070" s="44">
        <v>100</v>
      </c>
      <c r="AL1070" s="44">
        <v>400</v>
      </c>
      <c r="AM1070" s="44">
        <v>572</v>
      </c>
      <c r="AN1070" s="44">
        <v>0.3</v>
      </c>
      <c r="AO1070" s="44">
        <v>1.5</v>
      </c>
      <c r="AP1070" s="44">
        <v>-47</v>
      </c>
      <c r="AR1070" s="44">
        <v>12</v>
      </c>
      <c r="AS1070" s="44">
        <v>42786</v>
      </c>
      <c r="AT1070" s="44">
        <v>70955</v>
      </c>
      <c r="AU1070" s="44" t="s">
        <v>156</v>
      </c>
      <c r="AV1070" s="44">
        <v>0.78129999999999999</v>
      </c>
      <c r="AW1070" s="44" t="s">
        <v>20</v>
      </c>
      <c r="AX1070" s="55">
        <v>1.2</v>
      </c>
      <c r="AY1070" s="44">
        <v>0.01</v>
      </c>
      <c r="AZ1070" s="44">
        <v>0</v>
      </c>
      <c r="BA1070" s="44">
        <v>43.5</v>
      </c>
      <c r="BB1070" s="44">
        <v>-51</v>
      </c>
      <c r="BC1070" s="44">
        <v>106</v>
      </c>
      <c r="BD1070" s="44">
        <v>30</v>
      </c>
      <c r="BE1070" s="44">
        <v>1.4E-2</v>
      </c>
      <c r="BF1070" s="44">
        <v>12.2</v>
      </c>
      <c r="BG1070" s="44">
        <v>3.2</v>
      </c>
      <c r="BH1070" s="44">
        <v>1</v>
      </c>
      <c r="BI1070" s="44">
        <v>1</v>
      </c>
      <c r="BJ1070" s="44">
        <v>99</v>
      </c>
      <c r="BK1070" s="44">
        <v>1</v>
      </c>
      <c r="BL1070" s="44">
        <v>1</v>
      </c>
      <c r="BM1070" s="44">
        <v>0.3</v>
      </c>
      <c r="BN1070" s="44">
        <v>340</v>
      </c>
      <c r="BO1070" s="44">
        <v>378</v>
      </c>
      <c r="BP1070" s="44">
        <v>415</v>
      </c>
      <c r="BQ1070" s="44">
        <v>448</v>
      </c>
      <c r="BR1070" s="44">
        <v>0</v>
      </c>
      <c r="BS1070" s="44">
        <v>1</v>
      </c>
      <c r="BT1070" s="547"/>
      <c r="BU1070" s="44">
        <v>0.77500000000000002</v>
      </c>
      <c r="BV1070" s="55">
        <v>0.84</v>
      </c>
      <c r="BW1070" s="44">
        <v>42.8</v>
      </c>
      <c r="BX1070" s="44">
        <v>100</v>
      </c>
      <c r="BY1070" s="44">
        <v>400</v>
      </c>
      <c r="BZ1070" s="44">
        <v>572</v>
      </c>
      <c r="CA1070" s="44">
        <v>0.3</v>
      </c>
      <c r="CB1070" s="44">
        <v>1.5</v>
      </c>
      <c r="CC1070" s="44">
        <v>-47</v>
      </c>
    </row>
    <row r="1071" spans="1:81" x14ac:dyDescent="0.25">
      <c r="A1071" s="586">
        <f t="shared" si="100"/>
        <v>2017</v>
      </c>
      <c r="B1071" s="586" t="str">
        <f t="shared" si="100"/>
        <v>FEBRERO</v>
      </c>
      <c r="C1071" s="586">
        <v>14</v>
      </c>
      <c r="D1071" s="586" t="str">
        <f t="shared" si="99"/>
        <v>FEBRERO 2017 / 13</v>
      </c>
      <c r="E1071" s="44">
        <v>13</v>
      </c>
      <c r="F1071" s="44">
        <v>42794</v>
      </c>
      <c r="G1071" s="44">
        <v>71280</v>
      </c>
      <c r="H1071" s="44" t="s">
        <v>130</v>
      </c>
      <c r="I1071" s="44">
        <v>0.7792</v>
      </c>
      <c r="J1071" s="44" t="s">
        <v>20</v>
      </c>
      <c r="K1071" s="44">
        <v>0.5</v>
      </c>
      <c r="L1071" s="44">
        <v>0</v>
      </c>
      <c r="M1071" s="44">
        <v>0</v>
      </c>
      <c r="N1071" s="44">
        <v>43.5</v>
      </c>
      <c r="O1071" s="44">
        <v>-53</v>
      </c>
      <c r="P1071" s="44">
        <v>105</v>
      </c>
      <c r="Q1071" s="44">
        <v>30</v>
      </c>
      <c r="R1071" s="44">
        <v>0</v>
      </c>
      <c r="S1071" s="44">
        <v>12.1</v>
      </c>
      <c r="T1071" s="44">
        <v>3.7</v>
      </c>
      <c r="U1071" s="44">
        <v>1</v>
      </c>
      <c r="V1071" s="44">
        <v>1</v>
      </c>
      <c r="W1071" s="44">
        <v>98</v>
      </c>
      <c r="X1071" s="44">
        <v>0</v>
      </c>
      <c r="Y1071" s="44">
        <v>0</v>
      </c>
      <c r="Z1071" s="44">
        <v>0.3</v>
      </c>
      <c r="AA1071" s="55">
        <v>334</v>
      </c>
      <c r="AB1071" s="44">
        <v>364</v>
      </c>
      <c r="AC1071" s="44">
        <v>408</v>
      </c>
      <c r="AD1071" s="44">
        <v>477</v>
      </c>
      <c r="AE1071" s="44">
        <v>1</v>
      </c>
      <c r="AF1071" s="44">
        <v>0.5</v>
      </c>
      <c r="AH1071" s="44">
        <v>0.77500000000000002</v>
      </c>
      <c r="AI1071" s="44">
        <v>0.84</v>
      </c>
      <c r="AJ1071" s="44">
        <v>42.8</v>
      </c>
      <c r="AK1071" s="44">
        <v>100</v>
      </c>
      <c r="AL1071" s="44">
        <v>400</v>
      </c>
      <c r="AM1071" s="44">
        <v>572</v>
      </c>
      <c r="AN1071" s="44">
        <v>0.3</v>
      </c>
      <c r="AO1071" s="44">
        <v>1.5</v>
      </c>
      <c r="AP1071" s="44">
        <v>-47</v>
      </c>
      <c r="AR1071" s="44">
        <v>13</v>
      </c>
      <c r="AS1071" s="44">
        <v>42787</v>
      </c>
      <c r="AT1071" s="44">
        <v>70985</v>
      </c>
      <c r="AU1071" s="44" t="s">
        <v>136</v>
      </c>
      <c r="AV1071" s="44">
        <v>0.78129999999999999</v>
      </c>
      <c r="AW1071" s="44" t="s">
        <v>20</v>
      </c>
      <c r="AX1071" s="55">
        <v>1.2</v>
      </c>
      <c r="AY1071" s="44">
        <v>0.01</v>
      </c>
      <c r="AZ1071" s="44">
        <v>0</v>
      </c>
      <c r="BA1071" s="44">
        <v>43.5</v>
      </c>
      <c r="BB1071" s="44">
        <v>-50.5</v>
      </c>
      <c r="BC1071" s="44">
        <v>104</v>
      </c>
      <c r="BD1071" s="44">
        <v>30</v>
      </c>
      <c r="BE1071" s="44">
        <v>1.4E-2</v>
      </c>
      <c r="BF1071" s="44">
        <v>12.2</v>
      </c>
      <c r="BG1071" s="44">
        <v>3.5</v>
      </c>
      <c r="BH1071" s="44">
        <v>1</v>
      </c>
      <c r="BI1071" s="44">
        <v>1</v>
      </c>
      <c r="BJ1071" s="44">
        <v>99</v>
      </c>
      <c r="BK1071" s="44">
        <v>1</v>
      </c>
      <c r="BL1071" s="44">
        <v>1</v>
      </c>
      <c r="BM1071" s="44">
        <v>0.4</v>
      </c>
      <c r="BN1071" s="44">
        <v>342</v>
      </c>
      <c r="BO1071" s="44">
        <v>378</v>
      </c>
      <c r="BP1071" s="44">
        <v>419</v>
      </c>
      <c r="BQ1071" s="44">
        <v>448</v>
      </c>
      <c r="BR1071" s="44">
        <v>0</v>
      </c>
      <c r="BS1071" s="44">
        <v>1</v>
      </c>
      <c r="BT1071" s="547"/>
      <c r="BU1071" s="44">
        <v>0.77500000000000002</v>
      </c>
      <c r="BV1071" s="55">
        <v>0.84</v>
      </c>
      <c r="BW1071" s="44">
        <v>42.8</v>
      </c>
      <c r="BX1071" s="44">
        <v>100</v>
      </c>
      <c r="BY1071" s="44">
        <v>400</v>
      </c>
      <c r="BZ1071" s="44">
        <v>572</v>
      </c>
      <c r="CA1071" s="44">
        <v>0.3</v>
      </c>
      <c r="CB1071" s="44">
        <v>1.5</v>
      </c>
      <c r="CC1071" s="44">
        <v>-47</v>
      </c>
    </row>
    <row r="1072" spans="1:81" x14ac:dyDescent="0.25">
      <c r="A1072" s="586">
        <f t="shared" si="100"/>
        <v>2017</v>
      </c>
      <c r="B1072" s="586" t="str">
        <f t="shared" si="100"/>
        <v>FEBRERO</v>
      </c>
      <c r="C1072" s="586">
        <v>15</v>
      </c>
      <c r="D1072" s="586" t="str">
        <f t="shared" si="99"/>
        <v>FEBRERO 2017 / 14</v>
      </c>
      <c r="AR1072" s="44">
        <v>14</v>
      </c>
      <c r="AS1072" s="44">
        <v>42790</v>
      </c>
      <c r="AT1072" s="44">
        <v>71214</v>
      </c>
      <c r="AU1072" s="44" t="s">
        <v>156</v>
      </c>
      <c r="AV1072" s="44">
        <v>0.78090000000000004</v>
      </c>
      <c r="AW1072" s="44" t="s">
        <v>20</v>
      </c>
      <c r="AX1072" s="55">
        <v>1.2</v>
      </c>
      <c r="AY1072" s="44">
        <v>0.01</v>
      </c>
      <c r="AZ1072" s="44">
        <v>0</v>
      </c>
      <c r="BA1072" s="44">
        <v>43.5</v>
      </c>
      <c r="BB1072" s="44">
        <v>-51</v>
      </c>
      <c r="BC1072" s="44">
        <v>106</v>
      </c>
      <c r="BD1072" s="44">
        <v>30</v>
      </c>
      <c r="BE1072" s="44">
        <v>1.4E-2</v>
      </c>
      <c r="BF1072" s="44">
        <v>12.2</v>
      </c>
      <c r="BG1072" s="44">
        <v>3.6</v>
      </c>
      <c r="BH1072" s="44">
        <v>1</v>
      </c>
      <c r="BI1072" s="44">
        <v>1</v>
      </c>
      <c r="BJ1072" s="44">
        <v>99</v>
      </c>
      <c r="BK1072" s="44">
        <v>1</v>
      </c>
      <c r="BL1072" s="44">
        <v>1</v>
      </c>
      <c r="BM1072" s="44">
        <v>0.3</v>
      </c>
      <c r="BN1072" s="44">
        <v>340</v>
      </c>
      <c r="BO1072" s="44">
        <v>376</v>
      </c>
      <c r="BP1072" s="44">
        <v>417</v>
      </c>
      <c r="BQ1072" s="44">
        <v>450</v>
      </c>
      <c r="BR1072" s="44">
        <v>0</v>
      </c>
      <c r="BS1072" s="44">
        <v>1</v>
      </c>
      <c r="BT1072" s="547"/>
      <c r="BU1072" s="44">
        <v>0.77500000000000002</v>
      </c>
      <c r="BV1072" s="55">
        <v>0.84</v>
      </c>
      <c r="BW1072" s="44">
        <v>42.8</v>
      </c>
      <c r="BX1072" s="44">
        <v>100</v>
      </c>
      <c r="BY1072" s="44">
        <v>400</v>
      </c>
      <c r="BZ1072" s="44">
        <v>572</v>
      </c>
      <c r="CA1072" s="44">
        <v>0.3</v>
      </c>
      <c r="CB1072" s="44">
        <v>1.5</v>
      </c>
      <c r="CC1072" s="44">
        <v>-47</v>
      </c>
    </row>
    <row r="1073" spans="1:81" x14ac:dyDescent="0.25">
      <c r="A1073" s="586">
        <f t="shared" si="100"/>
        <v>2017</v>
      </c>
      <c r="B1073" s="586" t="str">
        <f t="shared" si="100"/>
        <v>FEBRERO</v>
      </c>
      <c r="C1073" s="586">
        <v>16</v>
      </c>
      <c r="D1073" s="586" t="str">
        <f t="shared" si="99"/>
        <v>FEBRERO 2017 / 15</v>
      </c>
      <c r="AR1073" s="44">
        <v>15</v>
      </c>
      <c r="AS1073" s="44">
        <v>42791</v>
      </c>
      <c r="AT1073" s="44">
        <v>71224</v>
      </c>
      <c r="AU1073" s="44" t="s">
        <v>132</v>
      </c>
      <c r="AV1073" s="44">
        <v>0.78090000000000004</v>
      </c>
      <c r="AW1073" s="44" t="s">
        <v>20</v>
      </c>
      <c r="AX1073" s="55">
        <v>1.2</v>
      </c>
      <c r="AY1073" s="44">
        <v>0.01</v>
      </c>
      <c r="AZ1073" s="44">
        <v>0</v>
      </c>
      <c r="BA1073" s="44">
        <v>43.5</v>
      </c>
      <c r="BB1073" s="44">
        <v>-51</v>
      </c>
      <c r="BC1073" s="44">
        <v>104</v>
      </c>
      <c r="BD1073" s="44">
        <v>30</v>
      </c>
      <c r="BE1073" s="44">
        <v>1.4E-2</v>
      </c>
      <c r="BF1073" s="44">
        <v>12.3</v>
      </c>
      <c r="BG1073" s="44">
        <v>3.7</v>
      </c>
      <c r="BH1073" s="44">
        <v>1</v>
      </c>
      <c r="BI1073" s="44">
        <v>1</v>
      </c>
      <c r="BJ1073" s="44">
        <v>99</v>
      </c>
      <c r="BK1073" s="44">
        <v>1</v>
      </c>
      <c r="BL1073" s="44">
        <v>1</v>
      </c>
      <c r="BM1073" s="44">
        <v>0.1</v>
      </c>
      <c r="BN1073" s="44">
        <v>340</v>
      </c>
      <c r="BO1073" s="44">
        <v>378</v>
      </c>
      <c r="BP1073" s="44">
        <v>417</v>
      </c>
      <c r="BQ1073" s="44">
        <v>450</v>
      </c>
      <c r="BR1073" s="44">
        <v>0</v>
      </c>
      <c r="BS1073" s="44">
        <v>1</v>
      </c>
      <c r="BT1073" s="547"/>
      <c r="BU1073" s="44">
        <v>0.77500000000000002</v>
      </c>
      <c r="BV1073" s="55">
        <v>0.84</v>
      </c>
      <c r="BW1073" s="44">
        <v>42.8</v>
      </c>
      <c r="BX1073" s="44">
        <v>100</v>
      </c>
      <c r="BY1073" s="44">
        <v>400</v>
      </c>
      <c r="BZ1073" s="44">
        <v>572</v>
      </c>
      <c r="CA1073" s="44">
        <v>0.3</v>
      </c>
      <c r="CB1073" s="44">
        <v>1.5</v>
      </c>
      <c r="CC1073" s="44">
        <v>-47</v>
      </c>
    </row>
    <row r="1074" spans="1:81" x14ac:dyDescent="0.25">
      <c r="A1074" s="586">
        <f t="shared" si="100"/>
        <v>2017</v>
      </c>
      <c r="B1074" s="586" t="str">
        <f t="shared" si="100"/>
        <v>FEBRERO</v>
      </c>
      <c r="C1074" s="586">
        <v>17</v>
      </c>
      <c r="D1074" s="586" t="str">
        <f t="shared" si="99"/>
        <v>FEBRERO 2017 / 16</v>
      </c>
      <c r="AR1074" s="44">
        <v>16</v>
      </c>
      <c r="AS1074" s="44">
        <v>42793</v>
      </c>
      <c r="AT1074" s="44">
        <v>71254</v>
      </c>
      <c r="AU1074" s="44" t="s">
        <v>131</v>
      </c>
      <c r="AV1074" s="44">
        <v>0.78090000000000004</v>
      </c>
      <c r="AW1074" s="44" t="s">
        <v>20</v>
      </c>
      <c r="AX1074" s="55">
        <v>1.2</v>
      </c>
      <c r="AY1074" s="44">
        <v>0.01</v>
      </c>
      <c r="AZ1074" s="44">
        <v>0</v>
      </c>
      <c r="BA1074" s="44">
        <v>43.5</v>
      </c>
      <c r="BB1074" s="44">
        <v>-51</v>
      </c>
      <c r="BC1074" s="44">
        <v>106</v>
      </c>
      <c r="BD1074" s="44">
        <v>30</v>
      </c>
      <c r="BE1074" s="44">
        <v>1.4E-2</v>
      </c>
      <c r="BF1074" s="44">
        <v>12.2</v>
      </c>
      <c r="BG1074" s="44">
        <v>3.6</v>
      </c>
      <c r="BH1074" s="44">
        <v>1</v>
      </c>
      <c r="BI1074" s="44">
        <v>1</v>
      </c>
      <c r="BJ1074" s="44">
        <v>99</v>
      </c>
      <c r="BK1074" s="44">
        <v>1</v>
      </c>
      <c r="BL1074" s="44">
        <v>1</v>
      </c>
      <c r="BM1074" s="44">
        <v>0.3</v>
      </c>
      <c r="BN1074" s="44">
        <v>340</v>
      </c>
      <c r="BO1074" s="44">
        <v>378</v>
      </c>
      <c r="BP1074" s="44">
        <v>417</v>
      </c>
      <c r="BQ1074" s="44">
        <v>451</v>
      </c>
      <c r="BR1074" s="44">
        <v>0</v>
      </c>
      <c r="BS1074" s="44">
        <v>1</v>
      </c>
      <c r="BT1074" s="547"/>
      <c r="BU1074" s="44">
        <v>0.77500000000000002</v>
      </c>
      <c r="BV1074" s="55">
        <v>0.84</v>
      </c>
      <c r="BW1074" s="44">
        <v>42.8</v>
      </c>
      <c r="BX1074" s="44">
        <v>100</v>
      </c>
      <c r="BY1074" s="44">
        <v>400</v>
      </c>
      <c r="BZ1074" s="44">
        <v>572</v>
      </c>
      <c r="CA1074" s="44">
        <v>0.3</v>
      </c>
      <c r="CB1074" s="44">
        <v>1.5</v>
      </c>
      <c r="CC1074" s="44">
        <v>-47</v>
      </c>
    </row>
    <row r="1075" spans="1:81" x14ac:dyDescent="0.25">
      <c r="A1075" s="586">
        <f t="shared" si="100"/>
        <v>2017</v>
      </c>
      <c r="B1075" s="586" t="str">
        <f t="shared" si="100"/>
        <v>FEBRERO</v>
      </c>
      <c r="C1075" s="586">
        <v>18</v>
      </c>
      <c r="D1075" s="586" t="str">
        <f t="shared" si="99"/>
        <v>FEBRERO 2017 / 17</v>
      </c>
      <c r="BT1075" s="547"/>
    </row>
    <row r="1076" spans="1:81" x14ac:dyDescent="0.25">
      <c r="A1076" s="586">
        <f t="shared" ref="A1076:B1088" si="101">A1075</f>
        <v>2017</v>
      </c>
      <c r="B1076" s="586" t="str">
        <f t="shared" si="101"/>
        <v>FEBRERO</v>
      </c>
      <c r="C1076" s="586">
        <v>19</v>
      </c>
      <c r="D1076" s="586" t="str">
        <f t="shared" si="99"/>
        <v>FEBRERO 2017 / 18</v>
      </c>
      <c r="BT1076" s="547"/>
    </row>
    <row r="1077" spans="1:81" x14ac:dyDescent="0.25">
      <c r="A1077" s="586">
        <f t="shared" si="101"/>
        <v>2017</v>
      </c>
      <c r="B1077" s="586" t="str">
        <f t="shared" si="101"/>
        <v>FEBRERO</v>
      </c>
      <c r="C1077" s="586">
        <v>20</v>
      </c>
      <c r="D1077" s="586" t="str">
        <f t="shared" si="99"/>
        <v>FEBRERO 2017 / 19</v>
      </c>
      <c r="BT1077" s="547"/>
    </row>
    <row r="1078" spans="1:81" x14ac:dyDescent="0.25">
      <c r="A1078" s="586">
        <f t="shared" si="101"/>
        <v>2017</v>
      </c>
      <c r="B1078" s="586" t="str">
        <f t="shared" si="101"/>
        <v>FEBRERO</v>
      </c>
      <c r="C1078" s="586">
        <v>21</v>
      </c>
      <c r="D1078" s="586" t="str">
        <f t="shared" si="99"/>
        <v>FEBRERO 2017 / 20</v>
      </c>
      <c r="BT1078" s="547"/>
    </row>
    <row r="1079" spans="1:81" x14ac:dyDescent="0.25">
      <c r="A1079" s="586">
        <f t="shared" si="101"/>
        <v>2017</v>
      </c>
      <c r="B1079" s="586" t="str">
        <f t="shared" si="101"/>
        <v>FEBRERO</v>
      </c>
      <c r="C1079" s="586">
        <v>22</v>
      </c>
      <c r="D1079" s="586" t="str">
        <f t="shared" si="99"/>
        <v>FEBRERO 2017 / 21</v>
      </c>
      <c r="BT1079" s="547"/>
    </row>
    <row r="1080" spans="1:81" x14ac:dyDescent="0.25">
      <c r="A1080" s="586">
        <f t="shared" si="101"/>
        <v>2017</v>
      </c>
      <c r="B1080" s="586" t="str">
        <f t="shared" si="101"/>
        <v>FEBRERO</v>
      </c>
      <c r="C1080" s="586">
        <v>23</v>
      </c>
      <c r="D1080" s="586" t="str">
        <f t="shared" si="99"/>
        <v>FEBRERO 2017 / 22</v>
      </c>
      <c r="BT1080" s="547"/>
    </row>
    <row r="1081" spans="1:81" x14ac:dyDescent="0.25">
      <c r="A1081" s="586">
        <f t="shared" si="101"/>
        <v>2017</v>
      </c>
      <c r="B1081" s="586" t="str">
        <f t="shared" si="101"/>
        <v>FEBRERO</v>
      </c>
      <c r="C1081" s="586">
        <v>24</v>
      </c>
      <c r="D1081" s="586" t="str">
        <f t="shared" si="99"/>
        <v>FEBRERO 2017 / 23</v>
      </c>
      <c r="BT1081" s="547"/>
    </row>
    <row r="1082" spans="1:81" x14ac:dyDescent="0.25">
      <c r="A1082" s="586">
        <f t="shared" si="101"/>
        <v>2017</v>
      </c>
      <c r="B1082" s="586" t="str">
        <f t="shared" si="101"/>
        <v>FEBRERO</v>
      </c>
      <c r="C1082" s="586">
        <v>25</v>
      </c>
      <c r="D1082" s="586" t="str">
        <f t="shared" si="99"/>
        <v>FEBRERO 2017 / 24</v>
      </c>
      <c r="BT1082" s="547"/>
    </row>
    <row r="1083" spans="1:81" x14ac:dyDescent="0.25">
      <c r="A1083" s="586">
        <f t="shared" si="101"/>
        <v>2017</v>
      </c>
      <c r="B1083" s="586" t="str">
        <f t="shared" si="101"/>
        <v>FEBRERO</v>
      </c>
      <c r="C1083" s="586">
        <v>26</v>
      </c>
      <c r="D1083" s="586" t="str">
        <f t="shared" si="99"/>
        <v>FEBRERO 2017 / 25</v>
      </c>
      <c r="BT1083" s="547"/>
    </row>
    <row r="1084" spans="1:81" x14ac:dyDescent="0.25">
      <c r="A1084" s="586">
        <f t="shared" si="101"/>
        <v>2017</v>
      </c>
      <c r="B1084" s="586" t="str">
        <f t="shared" si="101"/>
        <v>FEBRERO</v>
      </c>
      <c r="C1084" s="586">
        <v>27</v>
      </c>
      <c r="D1084" s="586" t="str">
        <f t="shared" si="99"/>
        <v>FEBRERO 2017 / 26</v>
      </c>
      <c r="BT1084" s="547"/>
    </row>
    <row r="1085" spans="1:81" x14ac:dyDescent="0.25">
      <c r="A1085" s="586">
        <f t="shared" si="101"/>
        <v>2017</v>
      </c>
      <c r="B1085" s="586" t="str">
        <f t="shared" si="101"/>
        <v>FEBRERO</v>
      </c>
      <c r="C1085" s="586">
        <v>28</v>
      </c>
      <c r="D1085" s="586" t="str">
        <f t="shared" si="99"/>
        <v>FEBRERO 2017 / 27</v>
      </c>
      <c r="BT1085" s="547"/>
    </row>
    <row r="1086" spans="1:81" x14ac:dyDescent="0.25">
      <c r="A1086" s="586">
        <f t="shared" si="101"/>
        <v>2017</v>
      </c>
      <c r="B1086" s="586" t="str">
        <f t="shared" si="101"/>
        <v>FEBRERO</v>
      </c>
      <c r="C1086" s="586">
        <v>29</v>
      </c>
      <c r="D1086" s="586" t="str">
        <f t="shared" si="99"/>
        <v>FEBRERO 2017 / 28</v>
      </c>
      <c r="BT1086" s="547"/>
    </row>
    <row r="1087" spans="1:81" x14ac:dyDescent="0.25">
      <c r="A1087" s="586">
        <f t="shared" si="101"/>
        <v>2017</v>
      </c>
      <c r="B1087" s="586" t="str">
        <f t="shared" si="101"/>
        <v>FEBRERO</v>
      </c>
      <c r="C1087" s="586">
        <v>30</v>
      </c>
      <c r="D1087" s="586" t="str">
        <f t="shared" si="99"/>
        <v>FEBRERO 2017 / 29</v>
      </c>
      <c r="BT1087" s="547"/>
    </row>
    <row r="1088" spans="1:81" x14ac:dyDescent="0.25">
      <c r="A1088" s="586">
        <f t="shared" si="101"/>
        <v>2017</v>
      </c>
      <c r="B1088" s="586" t="str">
        <f t="shared" si="101"/>
        <v>FEBRERO</v>
      </c>
      <c r="C1088" s="586">
        <v>31</v>
      </c>
      <c r="D1088" s="586" t="str">
        <f t="shared" si="99"/>
        <v>FEBRERO 2017 / 30</v>
      </c>
      <c r="BT1088" s="547"/>
    </row>
    <row r="1089" spans="1:81" x14ac:dyDescent="0.25">
      <c r="A1089" s="206"/>
      <c r="B1089" s="206"/>
      <c r="C1089" s="206"/>
      <c r="D1089" s="586" t="str">
        <f t="shared" si="99"/>
        <v>FEBRERO 2017 / 31</v>
      </c>
      <c r="BT1089" s="547"/>
    </row>
    <row r="1090" spans="1:81" ht="15.75" x14ac:dyDescent="0.25">
      <c r="A1090" s="586">
        <v>2017</v>
      </c>
      <c r="B1090" s="586" t="s">
        <v>241</v>
      </c>
      <c r="C1090" s="586">
        <v>1</v>
      </c>
      <c r="D1090" s="208" t="s">
        <v>228</v>
      </c>
      <c r="E1090" s="209">
        <f>IFERROR(AVERAGE(E1059:E1089),"")</f>
        <v>7</v>
      </c>
      <c r="F1090" s="209">
        <f>IFERROR(AVERAGE(F1059:F1089),"")</f>
        <v>42779.461538461539</v>
      </c>
      <c r="G1090" s="209">
        <f>IFERROR(AVERAGE(G1059:G1089),"")</f>
        <v>70860.307692307688</v>
      </c>
      <c r="H1090" s="209" t="str">
        <f>IFERROR(AVERAGE(H1059:H1089),"")</f>
        <v/>
      </c>
      <c r="I1090" s="209">
        <f>IFERROR(AVERAGE(I1059:I1089),"")</f>
        <v>0.77932307692307701</v>
      </c>
      <c r="J1090" s="209" t="str">
        <f t="shared" ref="J1090:BU1090" si="102">IFERROR(AVERAGE(J1059:J1089),"")</f>
        <v/>
      </c>
      <c r="K1090" s="209">
        <f t="shared" si="102"/>
        <v>0.5</v>
      </c>
      <c r="L1090" s="209">
        <f t="shared" si="102"/>
        <v>0</v>
      </c>
      <c r="M1090" s="209">
        <f t="shared" si="102"/>
        <v>0</v>
      </c>
      <c r="N1090" s="209">
        <f t="shared" si="102"/>
        <v>43.5</v>
      </c>
      <c r="O1090" s="209">
        <f t="shared" si="102"/>
        <v>-53</v>
      </c>
      <c r="P1090" s="209">
        <f t="shared" si="102"/>
        <v>104.38461538461539</v>
      </c>
      <c r="Q1090" s="209">
        <f t="shared" si="102"/>
        <v>30</v>
      </c>
      <c r="R1090" s="209">
        <f t="shared" si="102"/>
        <v>0</v>
      </c>
      <c r="S1090" s="209">
        <f t="shared" si="102"/>
        <v>12.099999999999996</v>
      </c>
      <c r="T1090" s="209">
        <f t="shared" si="102"/>
        <v>3.1307692307692316</v>
      </c>
      <c r="U1090" s="209">
        <f t="shared" si="102"/>
        <v>1</v>
      </c>
      <c r="V1090" s="209">
        <f t="shared" si="102"/>
        <v>1</v>
      </c>
      <c r="W1090" s="209">
        <f t="shared" si="102"/>
        <v>98</v>
      </c>
      <c r="X1090" s="209">
        <f t="shared" si="102"/>
        <v>0</v>
      </c>
      <c r="Y1090" s="209">
        <f t="shared" si="102"/>
        <v>0</v>
      </c>
      <c r="Z1090" s="209">
        <f t="shared" si="102"/>
        <v>0.29999999999999993</v>
      </c>
      <c r="AA1090" s="209">
        <f t="shared" si="102"/>
        <v>333.07692307692309</v>
      </c>
      <c r="AB1090" s="209">
        <f t="shared" si="102"/>
        <v>364.92307692307691</v>
      </c>
      <c r="AC1090" s="209">
        <f t="shared" si="102"/>
        <v>410.84615384615387</v>
      </c>
      <c r="AD1090" s="209">
        <f t="shared" si="102"/>
        <v>473.53846153846155</v>
      </c>
      <c r="AE1090" s="209">
        <f t="shared" si="102"/>
        <v>0.88461538461538458</v>
      </c>
      <c r="AF1090" s="209">
        <f t="shared" si="102"/>
        <v>0.5</v>
      </c>
      <c r="AG1090" s="418" t="str">
        <f t="shared" si="102"/>
        <v/>
      </c>
      <c r="AH1090" s="209">
        <f t="shared" si="102"/>
        <v>0.77500000000000024</v>
      </c>
      <c r="AI1090" s="209">
        <f t="shared" si="102"/>
        <v>0.84</v>
      </c>
      <c r="AJ1090" s="209">
        <f t="shared" si="102"/>
        <v>42.8</v>
      </c>
      <c r="AK1090" s="209">
        <f t="shared" si="102"/>
        <v>100</v>
      </c>
      <c r="AL1090" s="209">
        <f t="shared" si="102"/>
        <v>400</v>
      </c>
      <c r="AM1090" s="209">
        <f t="shared" si="102"/>
        <v>572</v>
      </c>
      <c r="AN1090" s="209">
        <f t="shared" si="102"/>
        <v>0.29999999999999993</v>
      </c>
      <c r="AO1090" s="209">
        <f t="shared" si="102"/>
        <v>1.5</v>
      </c>
      <c r="AP1090" s="209">
        <f t="shared" si="102"/>
        <v>-47</v>
      </c>
      <c r="AQ1090" s="209" t="str">
        <f t="shared" si="102"/>
        <v/>
      </c>
      <c r="AR1090" s="209">
        <f t="shared" si="102"/>
        <v>8.5</v>
      </c>
      <c r="AS1090" s="209">
        <f t="shared" si="102"/>
        <v>42780.5625</v>
      </c>
      <c r="AT1090" s="209">
        <f t="shared" si="102"/>
        <v>70931.8125</v>
      </c>
      <c r="AU1090" s="209" t="str">
        <f t="shared" si="102"/>
        <v/>
      </c>
      <c r="AV1090" s="209">
        <f t="shared" si="102"/>
        <v>0.78169375000000019</v>
      </c>
      <c r="AW1090" s="209" t="str">
        <f t="shared" si="102"/>
        <v/>
      </c>
      <c r="AX1090" s="210">
        <f t="shared" si="102"/>
        <v>1.3062499999999999</v>
      </c>
      <c r="AY1090" s="209">
        <f t="shared" si="102"/>
        <v>7.4999999999999989E-3</v>
      </c>
      <c r="AZ1090" s="209">
        <f t="shared" si="102"/>
        <v>0</v>
      </c>
      <c r="BA1090" s="209">
        <f t="shared" si="102"/>
        <v>43.5</v>
      </c>
      <c r="BB1090" s="209">
        <f t="shared" si="102"/>
        <v>-50.65625</v>
      </c>
      <c r="BC1090" s="209">
        <f t="shared" si="102"/>
        <v>106</v>
      </c>
      <c r="BD1090" s="209">
        <f t="shared" si="102"/>
        <v>30</v>
      </c>
      <c r="BE1090" s="209">
        <f t="shared" si="102"/>
        <v>1.4187500000000006E-2</v>
      </c>
      <c r="BF1090" s="209">
        <f t="shared" si="102"/>
        <v>11.612499999999999</v>
      </c>
      <c r="BG1090" s="209">
        <f t="shared" si="102"/>
        <v>3.4687500000000009</v>
      </c>
      <c r="BH1090" s="209">
        <f t="shared" si="102"/>
        <v>1</v>
      </c>
      <c r="BI1090" s="209">
        <f t="shared" si="102"/>
        <v>1</v>
      </c>
      <c r="BJ1090" s="209">
        <f t="shared" si="102"/>
        <v>98.9375</v>
      </c>
      <c r="BK1090" s="209">
        <f t="shared" si="102"/>
        <v>1</v>
      </c>
      <c r="BL1090" s="209">
        <f t="shared" si="102"/>
        <v>1</v>
      </c>
      <c r="BM1090" s="209">
        <f t="shared" si="102"/>
        <v>0.27499999999999991</v>
      </c>
      <c r="BN1090" s="209">
        <f t="shared" si="102"/>
        <v>341.0625</v>
      </c>
      <c r="BO1090" s="209">
        <f t="shared" si="102"/>
        <v>379.3125</v>
      </c>
      <c r="BP1090" s="209">
        <f t="shared" si="102"/>
        <v>420.375</v>
      </c>
      <c r="BQ1090" s="209">
        <f t="shared" si="102"/>
        <v>450.25</v>
      </c>
      <c r="BR1090" s="209">
        <f t="shared" si="102"/>
        <v>0</v>
      </c>
      <c r="BS1090" s="209">
        <f t="shared" si="102"/>
        <v>1</v>
      </c>
      <c r="BT1090" s="412" t="str">
        <f t="shared" si="102"/>
        <v/>
      </c>
      <c r="BU1090" s="209">
        <f t="shared" si="102"/>
        <v>0.77500000000000024</v>
      </c>
      <c r="BV1090" s="210">
        <f>IFERROR(AVERAGE(BV1059:BV1089),"")</f>
        <v>0.84</v>
      </c>
      <c r="BW1090" s="206"/>
      <c r="BX1090" s="206"/>
      <c r="BY1090" s="206"/>
      <c r="BZ1090" s="206"/>
      <c r="CA1090" s="206"/>
      <c r="CB1090" s="206"/>
      <c r="CC1090" s="206"/>
    </row>
    <row r="1091" spans="1:81" x14ac:dyDescent="0.25">
      <c r="A1091" s="586">
        <f>A1090</f>
        <v>2017</v>
      </c>
      <c r="B1091" s="586" t="str">
        <f>B1090</f>
        <v>MARZO</v>
      </c>
      <c r="C1091" s="586">
        <v>2</v>
      </c>
      <c r="D1091" s="586" t="str">
        <f t="shared" si="99"/>
        <v>MARZO 2017 / 1</v>
      </c>
      <c r="E1091" s="44">
        <v>1</v>
      </c>
      <c r="F1091" s="44">
        <v>42797</v>
      </c>
      <c r="G1091" s="44">
        <v>890000071332</v>
      </c>
      <c r="H1091" s="44" t="s">
        <v>130</v>
      </c>
      <c r="I1091" s="44">
        <v>0.7792</v>
      </c>
      <c r="J1091" s="44" t="s">
        <v>20</v>
      </c>
      <c r="K1091" s="44">
        <v>0.5</v>
      </c>
      <c r="L1091" s="44">
        <v>0</v>
      </c>
      <c r="M1091" s="44">
        <v>0</v>
      </c>
      <c r="N1091" s="44">
        <v>43.5</v>
      </c>
      <c r="O1091" s="44">
        <v>-53</v>
      </c>
      <c r="P1091" s="44">
        <v>104</v>
      </c>
      <c r="Q1091" s="44">
        <v>30</v>
      </c>
      <c r="R1091" s="44">
        <v>0</v>
      </c>
      <c r="S1091" s="44">
        <v>12.1</v>
      </c>
      <c r="T1091" s="44">
        <v>3</v>
      </c>
      <c r="U1091" s="44">
        <v>1</v>
      </c>
      <c r="V1091" s="44">
        <v>1</v>
      </c>
      <c r="W1091" s="44">
        <v>98</v>
      </c>
      <c r="X1091" s="44">
        <v>0</v>
      </c>
      <c r="Y1091" s="44">
        <v>0</v>
      </c>
      <c r="Z1091" s="44">
        <v>0.3</v>
      </c>
      <c r="AA1091" s="55">
        <v>333</v>
      </c>
      <c r="AB1091" s="44">
        <v>364</v>
      </c>
      <c r="AC1091" s="44">
        <v>410</v>
      </c>
      <c r="AD1091" s="44">
        <v>467</v>
      </c>
      <c r="AE1091" s="44">
        <v>1</v>
      </c>
      <c r="AF1091" s="44">
        <v>0.5</v>
      </c>
      <c r="AH1091" s="44">
        <v>0.77500000000000002</v>
      </c>
      <c r="AI1091" s="44">
        <v>0.84</v>
      </c>
      <c r="AJ1091" s="44">
        <v>42.8</v>
      </c>
      <c r="AK1091" s="44">
        <v>100</v>
      </c>
      <c r="AL1091" s="44">
        <v>400</v>
      </c>
      <c r="AM1091" s="44">
        <v>572</v>
      </c>
      <c r="AN1091" s="44">
        <v>0.3</v>
      </c>
      <c r="AO1091" s="44">
        <v>1.5</v>
      </c>
      <c r="AP1091" s="44">
        <v>-47</v>
      </c>
      <c r="AR1091" s="44">
        <v>1</v>
      </c>
      <c r="AS1091" s="44">
        <v>42796</v>
      </c>
      <c r="AT1091" s="44">
        <v>890000071312</v>
      </c>
      <c r="AU1091" s="44" t="s">
        <v>591</v>
      </c>
      <c r="AV1091" s="44">
        <v>0.78090000000000004</v>
      </c>
      <c r="AW1091" s="44" t="s">
        <v>20</v>
      </c>
      <c r="AX1091" s="55">
        <v>1.2</v>
      </c>
      <c r="AY1091" s="44">
        <v>0.02</v>
      </c>
      <c r="AZ1091" s="44">
        <v>0</v>
      </c>
      <c r="BA1091" s="44">
        <v>43.5</v>
      </c>
      <c r="BB1091" s="44">
        <v>-51</v>
      </c>
      <c r="BC1091" s="44">
        <v>104</v>
      </c>
      <c r="BD1091" s="44">
        <v>30</v>
      </c>
      <c r="BE1091" s="44">
        <v>1.4999999999999999E-2</v>
      </c>
      <c r="BF1091" s="44">
        <v>12.3</v>
      </c>
      <c r="BG1091" s="44">
        <v>3.6</v>
      </c>
      <c r="BH1091" s="44">
        <v>1</v>
      </c>
      <c r="BI1091" s="44">
        <v>1</v>
      </c>
      <c r="BJ1091" s="44">
        <v>99</v>
      </c>
      <c r="BK1091" s="44">
        <v>1</v>
      </c>
      <c r="BL1091" s="44" t="s">
        <v>592</v>
      </c>
      <c r="BM1091" s="44">
        <v>0.5</v>
      </c>
      <c r="BN1091" s="44">
        <v>340</v>
      </c>
      <c r="BO1091" s="44">
        <v>378</v>
      </c>
      <c r="BP1091" s="44">
        <v>417</v>
      </c>
      <c r="BQ1091" s="44">
        <v>450</v>
      </c>
      <c r="BR1091" s="44">
        <v>0</v>
      </c>
      <c r="BS1091" s="44">
        <v>1</v>
      </c>
      <c r="BT1091" s="547"/>
      <c r="BU1091" s="44">
        <v>0.77500000000000002</v>
      </c>
      <c r="BV1091" s="55">
        <v>0.84</v>
      </c>
      <c r="BW1091" s="44">
        <v>42.8</v>
      </c>
      <c r="BX1091" s="44">
        <v>100</v>
      </c>
      <c r="BY1091" s="44">
        <v>400</v>
      </c>
      <c r="BZ1091" s="44">
        <v>572</v>
      </c>
      <c r="CA1091" s="44">
        <v>0.3</v>
      </c>
      <c r="CB1091" s="44">
        <v>1.5</v>
      </c>
      <c r="CC1091" s="44">
        <v>-47</v>
      </c>
    </row>
    <row r="1092" spans="1:81" x14ac:dyDescent="0.25">
      <c r="A1092" s="586">
        <f t="shared" ref="A1092:B1107" si="103">A1091</f>
        <v>2017</v>
      </c>
      <c r="B1092" s="586" t="str">
        <f t="shared" si="103"/>
        <v>MARZO</v>
      </c>
      <c r="C1092" s="586">
        <v>3</v>
      </c>
      <c r="D1092" s="586" t="str">
        <f t="shared" si="99"/>
        <v>MARZO 2017 / 2</v>
      </c>
      <c r="E1092" s="44">
        <v>2</v>
      </c>
      <c r="F1092" s="44">
        <v>42798</v>
      </c>
      <c r="G1092" s="44">
        <v>890000071366</v>
      </c>
      <c r="H1092" s="44" t="s">
        <v>133</v>
      </c>
      <c r="I1092" s="44">
        <v>0.7792</v>
      </c>
      <c r="J1092" s="44" t="s">
        <v>20</v>
      </c>
      <c r="K1092" s="44">
        <v>0.5</v>
      </c>
      <c r="L1092" s="44">
        <v>0</v>
      </c>
      <c r="M1092" s="44">
        <v>0</v>
      </c>
      <c r="N1092" s="44">
        <v>43.5</v>
      </c>
      <c r="O1092" s="44">
        <v>-53</v>
      </c>
      <c r="P1092" s="44">
        <v>104</v>
      </c>
      <c r="Q1092" s="44">
        <v>30</v>
      </c>
      <c r="R1092" s="44">
        <v>0</v>
      </c>
      <c r="S1092" s="44">
        <v>12.1</v>
      </c>
      <c r="T1092" s="44">
        <v>3</v>
      </c>
      <c r="U1092" s="44">
        <v>1</v>
      </c>
      <c r="V1092" s="44">
        <v>1</v>
      </c>
      <c r="W1092" s="44">
        <v>100</v>
      </c>
      <c r="X1092" s="44">
        <v>0</v>
      </c>
      <c r="Y1092" s="44">
        <v>0</v>
      </c>
      <c r="Z1092" s="44">
        <v>0.3</v>
      </c>
      <c r="AA1092" s="55">
        <v>334</v>
      </c>
      <c r="AB1092" s="44">
        <v>365</v>
      </c>
      <c r="AC1092" s="44">
        <v>412</v>
      </c>
      <c r="AD1092" s="44">
        <v>468</v>
      </c>
      <c r="AE1092" s="44">
        <v>1</v>
      </c>
      <c r="AF1092" s="44">
        <v>0.5</v>
      </c>
      <c r="AH1092" s="44">
        <v>0.77500000000000002</v>
      </c>
      <c r="AI1092" s="44">
        <v>0.84</v>
      </c>
      <c r="AJ1092" s="44">
        <v>42.8</v>
      </c>
      <c r="AK1092" s="44">
        <v>100</v>
      </c>
      <c r="AL1092" s="44">
        <v>400</v>
      </c>
      <c r="AM1092" s="44">
        <v>572</v>
      </c>
      <c r="AN1092" s="44">
        <v>0.3</v>
      </c>
      <c r="AO1092" s="44">
        <v>1.5</v>
      </c>
      <c r="AP1092" s="44">
        <v>-47</v>
      </c>
      <c r="AR1092" s="44">
        <v>2</v>
      </c>
      <c r="AS1092" s="44">
        <v>42796</v>
      </c>
      <c r="AT1092" s="44">
        <v>890000071297</v>
      </c>
      <c r="AU1092" s="44" t="s">
        <v>593</v>
      </c>
      <c r="AV1092" s="44">
        <v>0.78090000000000004</v>
      </c>
      <c r="AW1092" s="44" t="s">
        <v>20</v>
      </c>
      <c r="AX1092" s="55">
        <v>1.2</v>
      </c>
      <c r="AY1092" s="44">
        <v>0.01</v>
      </c>
      <c r="AZ1092" s="44">
        <v>0</v>
      </c>
      <c r="BA1092" s="44">
        <v>43.5</v>
      </c>
      <c r="BB1092" s="44">
        <v>-51</v>
      </c>
      <c r="BC1092" s="44">
        <v>106</v>
      </c>
      <c r="BD1092" s="44">
        <v>30</v>
      </c>
      <c r="BE1092" s="44">
        <v>1.4E-2</v>
      </c>
      <c r="BF1092" s="44">
        <v>12.2</v>
      </c>
      <c r="BG1092" s="44">
        <v>3.7</v>
      </c>
      <c r="BH1092" s="44">
        <v>1</v>
      </c>
      <c r="BI1092" s="44">
        <v>1</v>
      </c>
      <c r="BJ1092" s="44">
        <v>99</v>
      </c>
      <c r="BK1092" s="44">
        <v>1</v>
      </c>
      <c r="BL1092" s="44" t="s">
        <v>592</v>
      </c>
      <c r="BM1092" s="44">
        <v>0.1</v>
      </c>
      <c r="BN1092" s="44">
        <v>340</v>
      </c>
      <c r="BO1092" s="44">
        <v>378</v>
      </c>
      <c r="BP1092" s="44">
        <v>415</v>
      </c>
      <c r="BQ1092" s="44">
        <v>448</v>
      </c>
      <c r="BR1092" s="44">
        <v>0</v>
      </c>
      <c r="BS1092" s="44">
        <v>1</v>
      </c>
      <c r="BT1092" s="547"/>
      <c r="BU1092" s="44">
        <v>0.77500000000000002</v>
      </c>
      <c r="BV1092" s="55">
        <v>0.84</v>
      </c>
      <c r="BW1092" s="44">
        <v>42.8</v>
      </c>
      <c r="BX1092" s="44">
        <v>100</v>
      </c>
      <c r="BY1092" s="44">
        <v>400</v>
      </c>
      <c r="BZ1092" s="44">
        <v>572</v>
      </c>
      <c r="CA1092" s="44">
        <v>0.3</v>
      </c>
      <c r="CB1092" s="44">
        <v>1.5</v>
      </c>
      <c r="CC1092" s="44">
        <v>-47</v>
      </c>
    </row>
    <row r="1093" spans="1:81" x14ac:dyDescent="0.25">
      <c r="A1093" s="586">
        <f t="shared" si="103"/>
        <v>2017</v>
      </c>
      <c r="B1093" s="586" t="str">
        <f t="shared" si="103"/>
        <v>MARZO</v>
      </c>
      <c r="C1093" s="586">
        <v>4</v>
      </c>
      <c r="D1093" s="586" t="str">
        <f t="shared" si="99"/>
        <v>MARZO 2017 / 3</v>
      </c>
      <c r="E1093" s="44">
        <v>3</v>
      </c>
      <c r="F1093" s="44">
        <v>42799</v>
      </c>
      <c r="G1093" s="44">
        <v>890000071377</v>
      </c>
      <c r="H1093" s="44" t="s">
        <v>128</v>
      </c>
      <c r="I1093" s="44">
        <v>0.7792</v>
      </c>
      <c r="J1093" s="44" t="s">
        <v>20</v>
      </c>
      <c r="K1093" s="44">
        <v>0.5</v>
      </c>
      <c r="L1093" s="44">
        <v>0</v>
      </c>
      <c r="M1093" s="44">
        <v>0</v>
      </c>
      <c r="N1093" s="44">
        <v>43.5</v>
      </c>
      <c r="O1093" s="44">
        <v>-54</v>
      </c>
      <c r="P1093" s="44">
        <v>104</v>
      </c>
      <c r="Q1093" s="44">
        <v>30</v>
      </c>
      <c r="R1093" s="44">
        <v>0</v>
      </c>
      <c r="S1093" s="44">
        <v>12.1</v>
      </c>
      <c r="T1093" s="44">
        <v>3</v>
      </c>
      <c r="U1093" s="44">
        <v>1</v>
      </c>
      <c r="V1093" s="44">
        <v>1</v>
      </c>
      <c r="W1093" s="44">
        <v>99</v>
      </c>
      <c r="X1093" s="44">
        <v>0</v>
      </c>
      <c r="Y1093" s="44">
        <v>0</v>
      </c>
      <c r="Z1093" s="44">
        <v>0.3</v>
      </c>
      <c r="AA1093" s="55">
        <v>334</v>
      </c>
      <c r="AB1093" s="44">
        <v>365</v>
      </c>
      <c r="AC1093" s="44">
        <v>410</v>
      </c>
      <c r="AD1093" s="44">
        <v>467</v>
      </c>
      <c r="AE1093" s="44">
        <v>1</v>
      </c>
      <c r="AF1093" s="44">
        <v>0.5</v>
      </c>
      <c r="AH1093" s="44">
        <v>0.77500000000000002</v>
      </c>
      <c r="AI1093" s="44">
        <v>0.84</v>
      </c>
      <c r="AJ1093" s="44">
        <v>42.8</v>
      </c>
      <c r="AK1093" s="44">
        <v>100</v>
      </c>
      <c r="AL1093" s="44">
        <v>400</v>
      </c>
      <c r="AM1093" s="44">
        <v>572</v>
      </c>
      <c r="AN1093" s="44">
        <v>0.3</v>
      </c>
      <c r="AO1093" s="44">
        <v>1.5</v>
      </c>
      <c r="AP1093" s="44">
        <v>-47</v>
      </c>
      <c r="AR1093" s="44">
        <v>3</v>
      </c>
      <c r="AS1093" s="44">
        <v>42799</v>
      </c>
      <c r="AT1093" s="44">
        <v>890000071378</v>
      </c>
      <c r="AU1093" s="44" t="s">
        <v>594</v>
      </c>
      <c r="AV1093" s="44">
        <v>0.78180000000000005</v>
      </c>
      <c r="AW1093" s="44" t="s">
        <v>20</v>
      </c>
      <c r="AX1093" s="55">
        <v>1.2</v>
      </c>
      <c r="AY1093" s="44">
        <v>0</v>
      </c>
      <c r="AZ1093" s="44">
        <v>0</v>
      </c>
      <c r="BA1093" s="44">
        <v>43.5</v>
      </c>
      <c r="BB1093" s="44">
        <v>-51</v>
      </c>
      <c r="BC1093" s="44">
        <v>104</v>
      </c>
      <c r="BD1093" s="44">
        <v>30</v>
      </c>
      <c r="BE1093" s="44">
        <v>1.4E-2</v>
      </c>
      <c r="BF1093" s="44">
        <v>12.3</v>
      </c>
      <c r="BG1093" s="44">
        <v>3.9</v>
      </c>
      <c r="BH1093" s="44">
        <v>1</v>
      </c>
      <c r="BI1093" s="44">
        <v>1</v>
      </c>
      <c r="BJ1093" s="44">
        <v>99</v>
      </c>
      <c r="BK1093" s="44">
        <v>1</v>
      </c>
      <c r="BL1093" s="44" t="s">
        <v>592</v>
      </c>
      <c r="BM1093" s="44">
        <v>0.1</v>
      </c>
      <c r="BN1093" s="44">
        <v>338</v>
      </c>
      <c r="BO1093" s="44">
        <v>379</v>
      </c>
      <c r="BP1093" s="44">
        <v>421</v>
      </c>
      <c r="BQ1093" s="44">
        <v>453</v>
      </c>
      <c r="BR1093" s="44">
        <v>0</v>
      </c>
      <c r="BS1093" s="44">
        <v>1</v>
      </c>
      <c r="BT1093" s="547"/>
      <c r="BU1093" s="44">
        <v>0.77500000000000002</v>
      </c>
      <c r="BV1093" s="55">
        <v>0.84</v>
      </c>
      <c r="BW1093" s="44">
        <v>42.8</v>
      </c>
      <c r="BX1093" s="44">
        <v>100</v>
      </c>
      <c r="BY1093" s="44">
        <v>400</v>
      </c>
      <c r="BZ1093" s="44">
        <v>572</v>
      </c>
      <c r="CA1093" s="44">
        <v>0.3</v>
      </c>
      <c r="CB1093" s="44">
        <v>1.5</v>
      </c>
      <c r="CC1093" s="44">
        <v>-47</v>
      </c>
    </row>
    <row r="1094" spans="1:81" x14ac:dyDescent="0.25">
      <c r="A1094" s="586">
        <f t="shared" si="103"/>
        <v>2017</v>
      </c>
      <c r="B1094" s="586" t="str">
        <f t="shared" si="103"/>
        <v>MARZO</v>
      </c>
      <c r="C1094" s="586">
        <v>5</v>
      </c>
      <c r="D1094" s="586" t="str">
        <f t="shared" si="99"/>
        <v>MARZO 2017 / 4</v>
      </c>
      <c r="E1094" s="44">
        <v>4</v>
      </c>
      <c r="F1094" s="44">
        <v>42803</v>
      </c>
      <c r="G1094" s="44">
        <v>890000071479</v>
      </c>
      <c r="H1094" s="44" t="s">
        <v>132</v>
      </c>
      <c r="I1094" s="44">
        <v>0.77880000000000005</v>
      </c>
      <c r="J1094" s="44" t="s">
        <v>20</v>
      </c>
      <c r="K1094" s="44">
        <v>0.5</v>
      </c>
      <c r="L1094" s="44">
        <v>0</v>
      </c>
      <c r="M1094" s="44">
        <v>0</v>
      </c>
      <c r="N1094" s="44">
        <v>43.5</v>
      </c>
      <c r="O1094" s="44">
        <v>-54</v>
      </c>
      <c r="P1094" s="44">
        <v>104</v>
      </c>
      <c r="Q1094" s="44">
        <v>30</v>
      </c>
      <c r="R1094" s="44">
        <v>0</v>
      </c>
      <c r="S1094" s="44">
        <v>12.1</v>
      </c>
      <c r="T1094" s="44">
        <v>3</v>
      </c>
      <c r="U1094" s="44">
        <v>1</v>
      </c>
      <c r="V1094" s="44">
        <v>1</v>
      </c>
      <c r="W1094" s="44">
        <v>99</v>
      </c>
      <c r="X1094" s="44">
        <v>0</v>
      </c>
      <c r="Y1094" s="44">
        <v>0</v>
      </c>
      <c r="Z1094" s="44">
        <v>0.3</v>
      </c>
      <c r="AA1094" s="55">
        <v>333</v>
      </c>
      <c r="AB1094" s="44">
        <v>364</v>
      </c>
      <c r="AC1094" s="44">
        <v>409</v>
      </c>
      <c r="AD1094" s="44">
        <v>467</v>
      </c>
      <c r="AE1094" s="44">
        <v>1</v>
      </c>
      <c r="AF1094" s="44">
        <v>0.5</v>
      </c>
      <c r="AH1094" s="44">
        <v>0.77500000000000002</v>
      </c>
      <c r="AI1094" s="44">
        <v>0.84</v>
      </c>
      <c r="AJ1094" s="44">
        <v>42.8</v>
      </c>
      <c r="AK1094" s="44">
        <v>100</v>
      </c>
      <c r="AL1094" s="44">
        <v>400</v>
      </c>
      <c r="AM1094" s="44">
        <v>572</v>
      </c>
      <c r="AN1094" s="44">
        <v>0.3</v>
      </c>
      <c r="AO1094" s="44">
        <v>1.5</v>
      </c>
      <c r="AP1094" s="44">
        <v>-47</v>
      </c>
      <c r="AR1094" s="44">
        <v>4</v>
      </c>
      <c r="AS1094" s="44">
        <v>42800</v>
      </c>
      <c r="AT1094" s="44">
        <v>890000071379</v>
      </c>
      <c r="AU1094" s="44" t="s">
        <v>595</v>
      </c>
      <c r="AV1094" s="44">
        <v>0.78090000000000004</v>
      </c>
      <c r="AW1094" s="44" t="s">
        <v>20</v>
      </c>
      <c r="AX1094" s="55">
        <v>1.2</v>
      </c>
      <c r="AY1094" s="44">
        <v>0.01</v>
      </c>
      <c r="AZ1094" s="44">
        <v>0</v>
      </c>
      <c r="BA1094" s="44">
        <v>43.5</v>
      </c>
      <c r="BB1094" s="44">
        <v>-51</v>
      </c>
      <c r="BC1094" s="44">
        <v>106</v>
      </c>
      <c r="BD1094" s="44">
        <v>30</v>
      </c>
      <c r="BE1094" s="44">
        <v>1.4999999999999999E-2</v>
      </c>
      <c r="BF1094" s="44">
        <v>12.4</v>
      </c>
      <c r="BG1094" s="44">
        <v>4</v>
      </c>
      <c r="BH1094" s="44">
        <v>1</v>
      </c>
      <c r="BI1094" s="44">
        <v>1</v>
      </c>
      <c r="BJ1094" s="44">
        <v>99</v>
      </c>
      <c r="BK1094" s="44">
        <v>1</v>
      </c>
      <c r="BL1094" s="44" t="s">
        <v>592</v>
      </c>
      <c r="BM1094" s="44">
        <v>0.2</v>
      </c>
      <c r="BN1094" s="44">
        <v>342</v>
      </c>
      <c r="BO1094" s="44">
        <v>378</v>
      </c>
      <c r="BP1094" s="44">
        <v>417</v>
      </c>
      <c r="BQ1094" s="44">
        <v>450</v>
      </c>
      <c r="BR1094" s="44">
        <v>0</v>
      </c>
      <c r="BS1094" s="44">
        <v>1</v>
      </c>
      <c r="BT1094" s="547"/>
      <c r="BU1094" s="44">
        <v>0.77500000000000002</v>
      </c>
      <c r="BV1094" s="55">
        <v>0.84</v>
      </c>
      <c r="BW1094" s="44">
        <v>42.8</v>
      </c>
      <c r="BX1094" s="44">
        <v>100</v>
      </c>
      <c r="BY1094" s="44">
        <v>400</v>
      </c>
      <c r="BZ1094" s="44">
        <v>572</v>
      </c>
      <c r="CA1094" s="44">
        <v>0.3</v>
      </c>
      <c r="CB1094" s="44">
        <v>1.5</v>
      </c>
      <c r="CC1094" s="44">
        <v>-47</v>
      </c>
    </row>
    <row r="1095" spans="1:81" x14ac:dyDescent="0.25">
      <c r="A1095" s="586">
        <f t="shared" si="103"/>
        <v>2017</v>
      </c>
      <c r="B1095" s="586" t="str">
        <f t="shared" si="103"/>
        <v>MARZO</v>
      </c>
      <c r="C1095" s="586">
        <v>6</v>
      </c>
      <c r="D1095" s="586" t="str">
        <f t="shared" si="99"/>
        <v>MARZO 2017 / 5</v>
      </c>
      <c r="E1095" s="44">
        <v>5</v>
      </c>
      <c r="F1095" s="44">
        <v>42804</v>
      </c>
      <c r="G1095" s="44">
        <v>890000071511</v>
      </c>
      <c r="H1095" s="44" t="s">
        <v>130</v>
      </c>
      <c r="I1095" s="44">
        <v>0.77880000000000005</v>
      </c>
      <c r="J1095" s="44" t="s">
        <v>20</v>
      </c>
      <c r="K1095" s="44">
        <v>0.5</v>
      </c>
      <c r="L1095" s="44">
        <v>0</v>
      </c>
      <c r="M1095" s="44">
        <v>0</v>
      </c>
      <c r="N1095" s="44">
        <v>43.5</v>
      </c>
      <c r="O1095" s="44">
        <v>-54</v>
      </c>
      <c r="P1095" s="44">
        <v>104</v>
      </c>
      <c r="Q1095" s="44">
        <v>30</v>
      </c>
      <c r="R1095" s="44">
        <v>0</v>
      </c>
      <c r="S1095" s="44">
        <v>12.1</v>
      </c>
      <c r="T1095" s="44">
        <v>3</v>
      </c>
      <c r="U1095" s="44">
        <v>1</v>
      </c>
      <c r="V1095" s="44">
        <v>1</v>
      </c>
      <c r="W1095" s="44">
        <v>99</v>
      </c>
      <c r="X1095" s="44">
        <v>0</v>
      </c>
      <c r="Y1095" s="44">
        <v>0</v>
      </c>
      <c r="Z1095" s="44">
        <v>0.3</v>
      </c>
      <c r="AA1095" s="55">
        <v>334</v>
      </c>
      <c r="AB1095" s="44">
        <v>364</v>
      </c>
      <c r="AC1095" s="44">
        <v>409</v>
      </c>
      <c r="AD1095" s="44">
        <v>466</v>
      </c>
      <c r="AE1095" s="44">
        <v>1</v>
      </c>
      <c r="AF1095" s="44">
        <v>0.5</v>
      </c>
      <c r="AH1095" s="44">
        <v>0.77500000000000002</v>
      </c>
      <c r="AI1095" s="44">
        <v>0.84</v>
      </c>
      <c r="AJ1095" s="44">
        <v>42.8</v>
      </c>
      <c r="AK1095" s="44">
        <v>100</v>
      </c>
      <c r="AL1095" s="44">
        <v>400</v>
      </c>
      <c r="AM1095" s="44">
        <v>572</v>
      </c>
      <c r="AN1095" s="44">
        <v>0.3</v>
      </c>
      <c r="AO1095" s="44">
        <v>1.5</v>
      </c>
      <c r="AP1095" s="44">
        <v>-47</v>
      </c>
      <c r="AR1095" s="44">
        <v>5</v>
      </c>
      <c r="AS1095" s="44">
        <v>42802</v>
      </c>
      <c r="AT1095" s="44">
        <v>890000071438</v>
      </c>
      <c r="AU1095" s="44" t="s">
        <v>591</v>
      </c>
      <c r="AV1095" s="44">
        <v>0.78129999999999999</v>
      </c>
      <c r="AW1095" s="44" t="s">
        <v>20</v>
      </c>
      <c r="AX1095" s="55">
        <v>1.2</v>
      </c>
      <c r="AY1095" s="44">
        <v>0</v>
      </c>
      <c r="AZ1095" s="44">
        <v>0</v>
      </c>
      <c r="BA1095" s="44">
        <v>43.5</v>
      </c>
      <c r="BB1095" s="44">
        <v>-51</v>
      </c>
      <c r="BC1095" s="44">
        <v>109</v>
      </c>
      <c r="BD1095" s="44">
        <v>30</v>
      </c>
      <c r="BE1095" s="44">
        <v>1.4999999999999999E-2</v>
      </c>
      <c r="BF1095" s="44">
        <v>12.4</v>
      </c>
      <c r="BG1095" s="44">
        <v>3.2</v>
      </c>
      <c r="BH1095" s="44">
        <v>1</v>
      </c>
      <c r="BI1095" s="44">
        <v>1</v>
      </c>
      <c r="BJ1095" s="44">
        <v>99</v>
      </c>
      <c r="BK1095" s="44">
        <v>1</v>
      </c>
      <c r="BL1095" s="44" t="s">
        <v>592</v>
      </c>
      <c r="BM1095" s="44">
        <v>0.1</v>
      </c>
      <c r="BN1095" s="44">
        <v>342</v>
      </c>
      <c r="BO1095" s="44">
        <v>379</v>
      </c>
      <c r="BP1095" s="44">
        <v>419</v>
      </c>
      <c r="BQ1095" s="44">
        <v>451</v>
      </c>
      <c r="BR1095" s="44">
        <v>0</v>
      </c>
      <c r="BS1095" s="44">
        <v>1</v>
      </c>
      <c r="BT1095" s="547"/>
      <c r="BU1095" s="44">
        <v>0.77500000000000002</v>
      </c>
      <c r="BV1095" s="55">
        <v>0.84</v>
      </c>
      <c r="BW1095" s="44">
        <v>42.8</v>
      </c>
      <c r="BX1095" s="44">
        <v>100</v>
      </c>
      <c r="BY1095" s="44">
        <v>400</v>
      </c>
      <c r="BZ1095" s="44">
        <v>572</v>
      </c>
      <c r="CA1095" s="44">
        <v>0.3</v>
      </c>
      <c r="CB1095" s="44">
        <v>1.5</v>
      </c>
      <c r="CC1095" s="44">
        <v>-47</v>
      </c>
    </row>
    <row r="1096" spans="1:81" x14ac:dyDescent="0.25">
      <c r="A1096" s="586">
        <f t="shared" si="103"/>
        <v>2017</v>
      </c>
      <c r="B1096" s="586" t="str">
        <f t="shared" si="103"/>
        <v>MARZO</v>
      </c>
      <c r="C1096" s="586">
        <v>7</v>
      </c>
      <c r="D1096" s="586" t="str">
        <f t="shared" si="99"/>
        <v>MARZO 2017 / 6</v>
      </c>
      <c r="E1096" s="44">
        <v>6</v>
      </c>
      <c r="F1096" s="44">
        <v>42805</v>
      </c>
      <c r="G1096" s="44">
        <v>890000071542</v>
      </c>
      <c r="H1096" s="44" t="s">
        <v>131</v>
      </c>
      <c r="I1096" s="44">
        <v>0.77790000000000004</v>
      </c>
      <c r="J1096" s="44" t="s">
        <v>20</v>
      </c>
      <c r="K1096" s="44">
        <v>0.5</v>
      </c>
      <c r="L1096" s="44">
        <v>0</v>
      </c>
      <c r="M1096" s="44">
        <v>0</v>
      </c>
      <c r="N1096" s="44">
        <v>43.5</v>
      </c>
      <c r="O1096" s="44">
        <v>-54.5</v>
      </c>
      <c r="P1096" s="44">
        <v>103</v>
      </c>
      <c r="Q1096" s="44">
        <v>30</v>
      </c>
      <c r="R1096" s="44">
        <v>0</v>
      </c>
      <c r="S1096" s="44">
        <v>12.1</v>
      </c>
      <c r="T1096" s="44">
        <v>2.9</v>
      </c>
      <c r="U1096" s="44">
        <v>1</v>
      </c>
      <c r="V1096" s="44">
        <v>1</v>
      </c>
      <c r="W1096" s="44">
        <v>98</v>
      </c>
      <c r="X1096" s="44">
        <v>0</v>
      </c>
      <c r="Y1096" s="44">
        <v>0</v>
      </c>
      <c r="Z1096" s="44">
        <v>0.3</v>
      </c>
      <c r="AA1096" s="55">
        <v>331</v>
      </c>
      <c r="AB1096" s="44">
        <v>362</v>
      </c>
      <c r="AC1096" s="44">
        <v>406</v>
      </c>
      <c r="AD1096" s="44">
        <v>472</v>
      </c>
      <c r="AE1096" s="44">
        <v>1</v>
      </c>
      <c r="AF1096" s="44">
        <v>0.5</v>
      </c>
      <c r="AH1096" s="44">
        <v>0.77500000000000002</v>
      </c>
      <c r="AI1096" s="44">
        <v>0.84</v>
      </c>
      <c r="AJ1096" s="44">
        <v>42.8</v>
      </c>
      <c r="AK1096" s="44">
        <v>100</v>
      </c>
      <c r="AL1096" s="44">
        <v>400</v>
      </c>
      <c r="AM1096" s="44">
        <v>572</v>
      </c>
      <c r="AN1096" s="44">
        <v>0.3</v>
      </c>
      <c r="AO1096" s="44">
        <v>1.5</v>
      </c>
      <c r="AP1096" s="44">
        <v>-47</v>
      </c>
      <c r="AR1096" s="44">
        <v>6</v>
      </c>
      <c r="AS1096" s="44">
        <v>42803</v>
      </c>
      <c r="AT1096" s="44">
        <v>890000071442</v>
      </c>
      <c r="AU1096" s="44" t="s">
        <v>593</v>
      </c>
      <c r="AV1096" s="44">
        <v>0.78129999999999999</v>
      </c>
      <c r="AW1096" s="44" t="s">
        <v>20</v>
      </c>
      <c r="AX1096" s="55">
        <v>1.2</v>
      </c>
      <c r="AY1096" s="44">
        <v>0</v>
      </c>
      <c r="AZ1096" s="44">
        <v>0</v>
      </c>
      <c r="BA1096" s="44">
        <v>43.5</v>
      </c>
      <c r="BB1096" s="44">
        <v>-50.5</v>
      </c>
      <c r="BC1096" s="44">
        <v>106</v>
      </c>
      <c r="BD1096" s="44">
        <v>30</v>
      </c>
      <c r="BE1096" s="44">
        <v>1.4999999999999999E-2</v>
      </c>
      <c r="BF1096" s="44">
        <v>12.4</v>
      </c>
      <c r="BG1096" s="44">
        <v>3.6</v>
      </c>
      <c r="BH1096" s="44">
        <v>1</v>
      </c>
      <c r="BI1096" s="44">
        <v>1</v>
      </c>
      <c r="BJ1096" s="44">
        <v>99</v>
      </c>
      <c r="BK1096" s="44">
        <v>1</v>
      </c>
      <c r="BL1096" s="44" t="s">
        <v>592</v>
      </c>
      <c r="BM1096" s="44">
        <v>0.2</v>
      </c>
      <c r="BN1096" s="44">
        <v>340</v>
      </c>
      <c r="BO1096" s="44">
        <v>379</v>
      </c>
      <c r="BP1096" s="44">
        <v>421</v>
      </c>
      <c r="BQ1096" s="44">
        <v>451</v>
      </c>
      <c r="BR1096" s="44">
        <v>0</v>
      </c>
      <c r="BS1096" s="44">
        <v>1</v>
      </c>
      <c r="BT1096" s="547"/>
      <c r="BU1096" s="44">
        <v>0.77500000000000002</v>
      </c>
      <c r="BV1096" s="55">
        <v>0.84</v>
      </c>
      <c r="BW1096" s="44">
        <v>42.8</v>
      </c>
      <c r="BX1096" s="44">
        <v>100</v>
      </c>
      <c r="BY1096" s="44">
        <v>400</v>
      </c>
      <c r="BZ1096" s="44">
        <v>572</v>
      </c>
      <c r="CA1096" s="44">
        <v>0.3</v>
      </c>
      <c r="CB1096" s="44">
        <v>1.5</v>
      </c>
      <c r="CC1096" s="44">
        <v>-47</v>
      </c>
    </row>
    <row r="1097" spans="1:81" x14ac:dyDescent="0.25">
      <c r="A1097" s="586">
        <f t="shared" si="103"/>
        <v>2017</v>
      </c>
      <c r="B1097" s="586" t="str">
        <f t="shared" si="103"/>
        <v>MARZO</v>
      </c>
      <c r="C1097" s="586">
        <v>8</v>
      </c>
      <c r="D1097" s="586" t="str">
        <f t="shared" si="99"/>
        <v>MARZO 2017 / 7</v>
      </c>
      <c r="E1097" s="44">
        <v>7</v>
      </c>
      <c r="F1097" s="44">
        <v>42806</v>
      </c>
      <c r="G1097" s="44">
        <v>890000071549</v>
      </c>
      <c r="H1097" s="44" t="s">
        <v>130</v>
      </c>
      <c r="I1097" s="44">
        <v>0.77790000000000004</v>
      </c>
      <c r="J1097" s="44" t="s">
        <v>20</v>
      </c>
      <c r="K1097" s="44">
        <v>0.5</v>
      </c>
      <c r="L1097" s="44">
        <v>0</v>
      </c>
      <c r="M1097" s="44">
        <v>0</v>
      </c>
      <c r="N1097" s="44">
        <v>43.5</v>
      </c>
      <c r="O1097" s="44">
        <v>-54.5</v>
      </c>
      <c r="P1097" s="44">
        <v>104</v>
      </c>
      <c r="Q1097" s="44">
        <v>30</v>
      </c>
      <c r="R1097" s="44">
        <v>0</v>
      </c>
      <c r="S1097" s="44">
        <v>12.1</v>
      </c>
      <c r="T1097" s="44">
        <v>2.9</v>
      </c>
      <c r="U1097" s="44">
        <v>1</v>
      </c>
      <c r="V1097" s="44">
        <v>1</v>
      </c>
      <c r="W1097" s="44">
        <v>99</v>
      </c>
      <c r="X1097" s="44">
        <v>0</v>
      </c>
      <c r="Y1097" s="44">
        <v>0</v>
      </c>
      <c r="Z1097" s="44">
        <v>0.3</v>
      </c>
      <c r="AA1097" s="55">
        <v>332</v>
      </c>
      <c r="AB1097" s="44">
        <v>362</v>
      </c>
      <c r="AC1097" s="44">
        <v>406</v>
      </c>
      <c r="AD1097" s="44">
        <v>465</v>
      </c>
      <c r="AE1097" s="44">
        <v>1</v>
      </c>
      <c r="AF1097" s="44">
        <v>0.5</v>
      </c>
      <c r="AH1097" s="44">
        <v>0.77500000000000002</v>
      </c>
      <c r="AI1097" s="44">
        <v>0.84</v>
      </c>
      <c r="AJ1097" s="44">
        <v>42.8</v>
      </c>
      <c r="AK1097" s="44">
        <v>100</v>
      </c>
      <c r="AL1097" s="44">
        <v>400</v>
      </c>
      <c r="AM1097" s="44">
        <v>572</v>
      </c>
      <c r="AN1097" s="44">
        <v>0.3</v>
      </c>
      <c r="AO1097" s="44">
        <v>1.5</v>
      </c>
      <c r="AP1097" s="44">
        <v>-47</v>
      </c>
      <c r="AR1097" s="44">
        <v>7</v>
      </c>
      <c r="AS1097" s="44">
        <v>42806</v>
      </c>
      <c r="AT1097" s="44">
        <v>890000071539</v>
      </c>
      <c r="AU1097" s="44" t="s">
        <v>596</v>
      </c>
      <c r="AV1097" s="44">
        <v>0.78180000000000005</v>
      </c>
      <c r="AW1097" s="44" t="s">
        <v>20</v>
      </c>
      <c r="AX1097" s="55">
        <v>1.2</v>
      </c>
      <c r="AY1097" s="44">
        <v>0.01</v>
      </c>
      <c r="AZ1097" s="44">
        <v>0</v>
      </c>
      <c r="BA1097" s="44">
        <v>43.5</v>
      </c>
      <c r="BB1097" s="44">
        <v>-51</v>
      </c>
      <c r="BC1097" s="44">
        <v>106</v>
      </c>
      <c r="BD1097" s="44">
        <v>30</v>
      </c>
      <c r="BE1097" s="44">
        <v>1.4E-2</v>
      </c>
      <c r="BF1097" s="44">
        <v>12.3</v>
      </c>
      <c r="BG1097" s="44">
        <v>3.9</v>
      </c>
      <c r="BH1097" s="44">
        <v>1</v>
      </c>
      <c r="BI1097" s="44">
        <v>1</v>
      </c>
      <c r="BJ1097" s="44">
        <v>99</v>
      </c>
      <c r="BK1097" s="44">
        <v>1</v>
      </c>
      <c r="BL1097" s="44" t="s">
        <v>592</v>
      </c>
      <c r="BM1097" s="44">
        <v>0.1</v>
      </c>
      <c r="BN1097" s="44">
        <v>342</v>
      </c>
      <c r="BO1097" s="44">
        <v>379</v>
      </c>
      <c r="BP1097" s="44">
        <v>423</v>
      </c>
      <c r="BQ1097" s="44">
        <v>457</v>
      </c>
      <c r="BR1097" s="44">
        <v>0</v>
      </c>
      <c r="BS1097" s="44">
        <v>1</v>
      </c>
      <c r="BT1097" s="547"/>
      <c r="BU1097" s="44">
        <v>0.77500000000000002</v>
      </c>
      <c r="BV1097" s="55">
        <v>0.84</v>
      </c>
      <c r="BW1097" s="44">
        <v>42.8</v>
      </c>
      <c r="BX1097" s="44">
        <v>100</v>
      </c>
      <c r="BY1097" s="44">
        <v>400</v>
      </c>
      <c r="BZ1097" s="44">
        <v>572</v>
      </c>
      <c r="CA1097" s="44">
        <v>0.3</v>
      </c>
      <c r="CB1097" s="44">
        <v>1.5</v>
      </c>
      <c r="CC1097" s="44">
        <v>-47</v>
      </c>
    </row>
    <row r="1098" spans="1:81" x14ac:dyDescent="0.25">
      <c r="A1098" s="586">
        <f t="shared" si="103"/>
        <v>2017</v>
      </c>
      <c r="B1098" s="586" t="str">
        <f t="shared" si="103"/>
        <v>MARZO</v>
      </c>
      <c r="C1098" s="586">
        <v>9</v>
      </c>
      <c r="D1098" s="586" t="str">
        <f t="shared" si="99"/>
        <v>MARZO 2017 / 8</v>
      </c>
      <c r="E1098" s="44">
        <v>8</v>
      </c>
      <c r="F1098" s="44">
        <v>42808</v>
      </c>
      <c r="G1098" s="44">
        <v>890000071589</v>
      </c>
      <c r="H1098" s="44" t="s">
        <v>132</v>
      </c>
      <c r="I1098" s="44">
        <v>0.77790000000000004</v>
      </c>
      <c r="J1098" s="44" t="s">
        <v>20</v>
      </c>
      <c r="K1098" s="44">
        <v>0.5</v>
      </c>
      <c r="L1098" s="44">
        <v>0</v>
      </c>
      <c r="M1098" s="44">
        <v>0</v>
      </c>
      <c r="N1098" s="44">
        <v>43.5</v>
      </c>
      <c r="O1098" s="44">
        <v>-53</v>
      </c>
      <c r="P1098" s="44">
        <v>104</v>
      </c>
      <c r="Q1098" s="44">
        <v>30</v>
      </c>
      <c r="R1098" s="44">
        <v>0</v>
      </c>
      <c r="S1098" s="44">
        <v>12.1</v>
      </c>
      <c r="T1098" s="44">
        <v>2.9</v>
      </c>
      <c r="U1098" s="44">
        <v>1</v>
      </c>
      <c r="V1098" s="44">
        <v>1</v>
      </c>
      <c r="W1098" s="44">
        <v>98</v>
      </c>
      <c r="X1098" s="44">
        <v>0</v>
      </c>
      <c r="Y1098" s="44">
        <v>0</v>
      </c>
      <c r="Z1098" s="44">
        <v>0.3</v>
      </c>
      <c r="AA1098" s="55">
        <v>332</v>
      </c>
      <c r="AB1098" s="44">
        <v>362</v>
      </c>
      <c r="AC1098" s="44">
        <v>406</v>
      </c>
      <c r="AD1098" s="44">
        <v>471</v>
      </c>
      <c r="AE1098" s="44">
        <v>1</v>
      </c>
      <c r="AF1098" s="44">
        <v>0.5</v>
      </c>
      <c r="AH1098" s="44">
        <v>0.77500000000000002</v>
      </c>
      <c r="AI1098" s="44">
        <v>0.84</v>
      </c>
      <c r="AJ1098" s="44">
        <v>42.8</v>
      </c>
      <c r="AK1098" s="44">
        <v>100</v>
      </c>
      <c r="AL1098" s="44">
        <v>400</v>
      </c>
      <c r="AM1098" s="44">
        <v>572</v>
      </c>
      <c r="AN1098" s="44">
        <v>0.3</v>
      </c>
      <c r="AO1098" s="44">
        <v>1.5</v>
      </c>
      <c r="AP1098" s="44">
        <v>-47</v>
      </c>
      <c r="AR1098" s="44">
        <v>8</v>
      </c>
      <c r="AS1098" s="44">
        <v>42807</v>
      </c>
      <c r="AT1098" s="44">
        <v>890000071540</v>
      </c>
      <c r="AU1098" s="44" t="s">
        <v>593</v>
      </c>
      <c r="AV1098" s="44">
        <v>0.78180000000000005</v>
      </c>
      <c r="AW1098" s="44" t="s">
        <v>20</v>
      </c>
      <c r="AX1098" s="55">
        <v>1.2</v>
      </c>
      <c r="AY1098" s="44">
        <v>0.01</v>
      </c>
      <c r="AZ1098" s="44">
        <v>0</v>
      </c>
      <c r="BA1098" s="44">
        <v>43.5</v>
      </c>
      <c r="BB1098" s="44">
        <v>-51</v>
      </c>
      <c r="BC1098" s="44">
        <v>104</v>
      </c>
      <c r="BD1098" s="44">
        <v>30</v>
      </c>
      <c r="BE1098" s="44">
        <v>1.4E-2</v>
      </c>
      <c r="BF1098" s="44">
        <v>12.3</v>
      </c>
      <c r="BG1098" s="44">
        <v>3.9</v>
      </c>
      <c r="BH1098" s="44">
        <v>1</v>
      </c>
      <c r="BI1098" s="44">
        <v>1</v>
      </c>
      <c r="BJ1098" s="44">
        <v>99</v>
      </c>
      <c r="BK1098" s="44">
        <v>1</v>
      </c>
      <c r="BL1098" s="44" t="s">
        <v>592</v>
      </c>
      <c r="BM1098" s="44">
        <v>0.1</v>
      </c>
      <c r="BN1098" s="44">
        <v>338</v>
      </c>
      <c r="BO1098" s="44">
        <v>378</v>
      </c>
      <c r="BP1098" s="44">
        <v>421</v>
      </c>
      <c r="BQ1098" s="44">
        <v>453</v>
      </c>
      <c r="BR1098" s="44">
        <v>0</v>
      </c>
      <c r="BS1098" s="44">
        <v>1</v>
      </c>
      <c r="BT1098" s="547"/>
      <c r="BU1098" s="44">
        <v>0.77500000000000002</v>
      </c>
      <c r="BV1098" s="55">
        <v>0.84</v>
      </c>
      <c r="BW1098" s="44">
        <v>42.8</v>
      </c>
      <c r="BX1098" s="44">
        <v>100</v>
      </c>
      <c r="BY1098" s="44">
        <v>400</v>
      </c>
      <c r="BZ1098" s="44">
        <v>572</v>
      </c>
      <c r="CA1098" s="44">
        <v>0.3</v>
      </c>
      <c r="CB1098" s="44">
        <v>1.5</v>
      </c>
      <c r="CC1098" s="44">
        <v>-47</v>
      </c>
    </row>
    <row r="1099" spans="1:81" x14ac:dyDescent="0.25">
      <c r="A1099" s="586">
        <f t="shared" si="103"/>
        <v>2017</v>
      </c>
      <c r="B1099" s="586" t="str">
        <f t="shared" si="103"/>
        <v>MARZO</v>
      </c>
      <c r="C1099" s="586">
        <v>10</v>
      </c>
      <c r="D1099" s="586" t="str">
        <f t="shared" si="99"/>
        <v>MARZO 2017 / 9</v>
      </c>
      <c r="E1099" s="44">
        <v>9</v>
      </c>
      <c r="F1099" s="44">
        <v>42810</v>
      </c>
      <c r="G1099" s="44">
        <v>890000071640</v>
      </c>
      <c r="H1099" s="44" t="s">
        <v>590</v>
      </c>
      <c r="I1099" s="44">
        <v>0.77829999999999999</v>
      </c>
      <c r="J1099" s="44" t="s">
        <v>20</v>
      </c>
      <c r="K1099" s="44">
        <v>0.5</v>
      </c>
      <c r="L1099" s="44">
        <v>0</v>
      </c>
      <c r="M1099" s="44">
        <v>0</v>
      </c>
      <c r="N1099" s="44">
        <v>43.5</v>
      </c>
      <c r="O1099" s="44">
        <v>-53.5</v>
      </c>
      <c r="P1099" s="44">
        <v>103</v>
      </c>
      <c r="Q1099" s="44">
        <v>30</v>
      </c>
      <c r="R1099" s="44">
        <v>0</v>
      </c>
      <c r="S1099" s="44">
        <v>12.1</v>
      </c>
      <c r="T1099" s="44">
        <v>2.9</v>
      </c>
      <c r="U1099" s="44">
        <v>1</v>
      </c>
      <c r="V1099" s="44">
        <v>1</v>
      </c>
      <c r="W1099" s="44">
        <v>98</v>
      </c>
      <c r="X1099" s="44">
        <v>0</v>
      </c>
      <c r="Y1099" s="44">
        <v>0</v>
      </c>
      <c r="Z1099" s="44">
        <v>0.3</v>
      </c>
      <c r="AA1099" s="55">
        <v>331</v>
      </c>
      <c r="AB1099" s="44">
        <v>361</v>
      </c>
      <c r="AC1099" s="44">
        <v>404</v>
      </c>
      <c r="AD1099" s="44">
        <v>466</v>
      </c>
      <c r="AE1099" s="44">
        <v>1</v>
      </c>
      <c r="AF1099" s="44">
        <v>0.5</v>
      </c>
      <c r="AH1099" s="44">
        <v>0.77500000000000002</v>
      </c>
      <c r="AI1099" s="44">
        <v>0.84</v>
      </c>
      <c r="AJ1099" s="44">
        <v>42.8</v>
      </c>
      <c r="AK1099" s="44">
        <v>100</v>
      </c>
      <c r="AL1099" s="44">
        <v>400</v>
      </c>
      <c r="AM1099" s="44">
        <v>572</v>
      </c>
      <c r="AN1099" s="44">
        <v>0.3</v>
      </c>
      <c r="AO1099" s="44">
        <v>1.5</v>
      </c>
      <c r="AP1099" s="44">
        <v>-47</v>
      </c>
      <c r="AR1099" s="44">
        <v>9</v>
      </c>
      <c r="AS1099" s="44">
        <v>42808</v>
      </c>
      <c r="AT1099" s="44">
        <v>890000071584</v>
      </c>
      <c r="AU1099" s="44" t="s">
        <v>591</v>
      </c>
      <c r="AV1099" s="44">
        <v>0.78120000000000001</v>
      </c>
      <c r="AW1099" s="44" t="s">
        <v>20</v>
      </c>
      <c r="AX1099" s="55">
        <v>1.2</v>
      </c>
      <c r="AY1099" s="44">
        <v>0.01</v>
      </c>
      <c r="AZ1099" s="44">
        <v>0</v>
      </c>
      <c r="BA1099" s="44">
        <v>43.5</v>
      </c>
      <c r="BB1099" s="44">
        <v>-51</v>
      </c>
      <c r="BC1099" s="44">
        <v>106</v>
      </c>
      <c r="BD1099" s="44">
        <v>30</v>
      </c>
      <c r="BE1099" s="44">
        <v>1.4999999999999999E-2</v>
      </c>
      <c r="BF1099" s="44">
        <v>12.3</v>
      </c>
      <c r="BG1099" s="44">
        <v>3.7</v>
      </c>
      <c r="BH1099" s="44">
        <v>1</v>
      </c>
      <c r="BI1099" s="44">
        <v>1</v>
      </c>
      <c r="BJ1099" s="44">
        <v>99</v>
      </c>
      <c r="BK1099" s="44">
        <v>1</v>
      </c>
      <c r="BL1099" s="44" t="s">
        <v>592</v>
      </c>
      <c r="BM1099" s="44">
        <v>0.3</v>
      </c>
      <c r="BN1099" s="44">
        <v>342</v>
      </c>
      <c r="BO1099" s="44">
        <v>378</v>
      </c>
      <c r="BP1099" s="44">
        <v>418</v>
      </c>
      <c r="BQ1099" s="44">
        <v>450</v>
      </c>
      <c r="BR1099" s="44">
        <v>0</v>
      </c>
      <c r="BS1099" s="44">
        <v>1</v>
      </c>
      <c r="BT1099" s="547"/>
      <c r="BU1099" s="44">
        <v>0.77500000000000002</v>
      </c>
      <c r="BV1099" s="55">
        <v>0.84</v>
      </c>
      <c r="BW1099" s="44">
        <v>42.8</v>
      </c>
      <c r="BX1099" s="44">
        <v>100</v>
      </c>
      <c r="BY1099" s="44">
        <v>400</v>
      </c>
      <c r="BZ1099" s="44">
        <v>572</v>
      </c>
      <c r="CA1099" s="44">
        <v>0.3</v>
      </c>
      <c r="CB1099" s="44">
        <v>1.5</v>
      </c>
      <c r="CC1099" s="44">
        <v>-47</v>
      </c>
    </row>
    <row r="1100" spans="1:81" x14ac:dyDescent="0.25">
      <c r="A1100" s="586">
        <f t="shared" si="103"/>
        <v>2017</v>
      </c>
      <c r="B1100" s="586" t="str">
        <f t="shared" si="103"/>
        <v>MARZO</v>
      </c>
      <c r="C1100" s="586">
        <v>11</v>
      </c>
      <c r="D1100" s="586" t="str">
        <f t="shared" si="99"/>
        <v>MARZO 2017 / 10</v>
      </c>
      <c r="E1100" s="44">
        <v>10</v>
      </c>
      <c r="F1100" s="44">
        <v>42814</v>
      </c>
      <c r="G1100" s="44">
        <v>890000071701</v>
      </c>
      <c r="H1100" s="44" t="s">
        <v>133</v>
      </c>
      <c r="I1100" s="44">
        <v>0.77829999999999999</v>
      </c>
      <c r="J1100" s="44" t="s">
        <v>20</v>
      </c>
      <c r="K1100" s="44">
        <v>0.5</v>
      </c>
      <c r="L1100" s="44">
        <v>0</v>
      </c>
      <c r="M1100" s="44">
        <v>0</v>
      </c>
      <c r="N1100" s="44">
        <v>43.5</v>
      </c>
      <c r="O1100" s="44">
        <v>-53.5</v>
      </c>
      <c r="P1100" s="44">
        <v>103</v>
      </c>
      <c r="Q1100" s="44">
        <v>30</v>
      </c>
      <c r="R1100" s="44">
        <v>0</v>
      </c>
      <c r="S1100" s="44">
        <v>12.1</v>
      </c>
      <c r="T1100" s="44">
        <v>3</v>
      </c>
      <c r="U1100" s="44">
        <v>1</v>
      </c>
      <c r="V1100" s="44">
        <v>1</v>
      </c>
      <c r="W1100" s="44">
        <v>98</v>
      </c>
      <c r="X1100" s="44">
        <v>0</v>
      </c>
      <c r="Y1100" s="44">
        <v>0</v>
      </c>
      <c r="Z1100" s="44">
        <v>0.3</v>
      </c>
      <c r="AA1100" s="55">
        <v>331</v>
      </c>
      <c r="AB1100" s="44">
        <v>361</v>
      </c>
      <c r="AC1100" s="44">
        <v>404</v>
      </c>
      <c r="AD1100" s="44">
        <v>472</v>
      </c>
      <c r="AE1100" s="44">
        <v>1</v>
      </c>
      <c r="AF1100" s="44">
        <v>0.5</v>
      </c>
      <c r="AH1100" s="44">
        <v>0.77500000000000002</v>
      </c>
      <c r="AI1100" s="44">
        <v>0.84</v>
      </c>
      <c r="AJ1100" s="44">
        <v>42.8</v>
      </c>
      <c r="AK1100" s="44">
        <v>100</v>
      </c>
      <c r="AL1100" s="44">
        <v>400</v>
      </c>
      <c r="AM1100" s="44">
        <v>572</v>
      </c>
      <c r="AN1100" s="44">
        <v>0.3</v>
      </c>
      <c r="AO1100" s="44">
        <v>1.5</v>
      </c>
      <c r="AP1100" s="44">
        <v>-47</v>
      </c>
      <c r="AR1100" s="44">
        <v>10</v>
      </c>
      <c r="AS1100" s="44">
        <v>42810</v>
      </c>
      <c r="AT1100" s="44">
        <v>890000071618</v>
      </c>
      <c r="AU1100" s="44" t="s">
        <v>593</v>
      </c>
      <c r="AV1100" s="44">
        <v>0.78120000000000001</v>
      </c>
      <c r="AW1100" s="44" t="s">
        <v>20</v>
      </c>
      <c r="AX1100" s="55">
        <v>1.2</v>
      </c>
      <c r="AY1100" s="44">
        <v>0.01</v>
      </c>
      <c r="AZ1100" s="44">
        <v>0</v>
      </c>
      <c r="BA1100" s="44">
        <v>43.5</v>
      </c>
      <c r="BB1100" s="44">
        <v>-51.5</v>
      </c>
      <c r="BC1100" s="44">
        <v>106</v>
      </c>
      <c r="BD1100" s="44">
        <v>30</v>
      </c>
      <c r="BE1100" s="44">
        <v>1.4999999999999999E-2</v>
      </c>
      <c r="BF1100" s="44">
        <v>12.3</v>
      </c>
      <c r="BG1100" s="44">
        <v>3.7</v>
      </c>
      <c r="BH1100" s="44">
        <v>1</v>
      </c>
      <c r="BI1100" s="44">
        <v>1</v>
      </c>
      <c r="BJ1100" s="44">
        <v>99</v>
      </c>
      <c r="BK1100" s="44">
        <v>1</v>
      </c>
      <c r="BL1100" s="44" t="s">
        <v>597</v>
      </c>
      <c r="BM1100" s="44">
        <v>0.2</v>
      </c>
      <c r="BN1100" s="44">
        <v>343</v>
      </c>
      <c r="BO1100" s="44">
        <v>378</v>
      </c>
      <c r="BP1100" s="44">
        <v>418</v>
      </c>
      <c r="BQ1100" s="44">
        <v>450</v>
      </c>
      <c r="BR1100" s="44">
        <v>0</v>
      </c>
      <c r="BS1100" s="44">
        <v>1</v>
      </c>
      <c r="BT1100" s="547"/>
      <c r="BU1100" s="44">
        <v>0.77500000000000002</v>
      </c>
      <c r="BV1100" s="55">
        <v>0.84</v>
      </c>
      <c r="BW1100" s="44">
        <v>42.8</v>
      </c>
      <c r="BX1100" s="44">
        <v>100</v>
      </c>
      <c r="BY1100" s="44">
        <v>400</v>
      </c>
      <c r="BZ1100" s="44">
        <v>572</v>
      </c>
      <c r="CA1100" s="44">
        <v>0.3</v>
      </c>
      <c r="CB1100" s="44">
        <v>1.5</v>
      </c>
      <c r="CC1100" s="44">
        <v>-47</v>
      </c>
    </row>
    <row r="1101" spans="1:81" x14ac:dyDescent="0.25">
      <c r="A1101" s="586">
        <f t="shared" si="103"/>
        <v>2017</v>
      </c>
      <c r="B1101" s="586" t="str">
        <f t="shared" si="103"/>
        <v>MARZO</v>
      </c>
      <c r="C1101" s="586">
        <v>12</v>
      </c>
      <c r="D1101" s="586" t="str">
        <f t="shared" si="99"/>
        <v>MARZO 2017 / 11</v>
      </c>
      <c r="E1101" s="44">
        <v>11</v>
      </c>
      <c r="F1101" s="44">
        <v>42815</v>
      </c>
      <c r="G1101" s="44">
        <v>890000071743</v>
      </c>
      <c r="H1101" s="44" t="s">
        <v>130</v>
      </c>
      <c r="I1101" s="44">
        <v>0.77829999999999999</v>
      </c>
      <c r="J1101" s="44" t="s">
        <v>20</v>
      </c>
      <c r="K1101" s="44">
        <v>0.5</v>
      </c>
      <c r="L1101" s="44">
        <v>0</v>
      </c>
      <c r="M1101" s="44">
        <v>0</v>
      </c>
      <c r="N1101" s="44">
        <v>43.5</v>
      </c>
      <c r="O1101" s="44">
        <v>-54</v>
      </c>
      <c r="P1101" s="44">
        <v>104</v>
      </c>
      <c r="Q1101" s="44">
        <v>30</v>
      </c>
      <c r="R1101" s="44">
        <v>0</v>
      </c>
      <c r="S1101" s="44">
        <v>12.1</v>
      </c>
      <c r="T1101" s="44">
        <v>3</v>
      </c>
      <c r="U1101" s="44">
        <v>1</v>
      </c>
      <c r="V1101" s="44">
        <v>1</v>
      </c>
      <c r="W1101" s="44">
        <v>98</v>
      </c>
      <c r="X1101" s="44">
        <v>0</v>
      </c>
      <c r="Y1101" s="44">
        <v>0</v>
      </c>
      <c r="Z1101" s="44">
        <v>0.3</v>
      </c>
      <c r="AA1101" s="55">
        <v>332</v>
      </c>
      <c r="AB1101" s="44">
        <v>362</v>
      </c>
      <c r="AC1101" s="44">
        <v>408</v>
      </c>
      <c r="AD1101" s="44">
        <v>467</v>
      </c>
      <c r="AE1101" s="44">
        <v>1</v>
      </c>
      <c r="AF1101" s="44">
        <v>0.5</v>
      </c>
      <c r="AH1101" s="44">
        <v>0.77500000000000002</v>
      </c>
      <c r="AI1101" s="44">
        <v>0.84</v>
      </c>
      <c r="AJ1101" s="44">
        <v>42.8</v>
      </c>
      <c r="AK1101" s="44">
        <v>100</v>
      </c>
      <c r="AL1101" s="44">
        <v>400</v>
      </c>
      <c r="AM1101" s="44">
        <v>572</v>
      </c>
      <c r="AN1101" s="44">
        <v>0.3</v>
      </c>
      <c r="AO1101" s="44">
        <v>1.5</v>
      </c>
      <c r="AP1101" s="44">
        <v>-47</v>
      </c>
      <c r="AR1101" s="44">
        <v>11</v>
      </c>
      <c r="AS1101" s="44">
        <v>42814</v>
      </c>
      <c r="AT1101" s="44">
        <v>890000071704</v>
      </c>
      <c r="AU1101" s="44" t="s">
        <v>596</v>
      </c>
      <c r="AV1101" s="44">
        <v>0.78129999999999999</v>
      </c>
      <c r="AW1101" s="44" t="s">
        <v>20</v>
      </c>
      <c r="AX1101" s="55">
        <v>1.2</v>
      </c>
      <c r="AY1101" s="44">
        <v>0.01</v>
      </c>
      <c r="AZ1101" s="44">
        <v>0</v>
      </c>
      <c r="BA1101" s="44">
        <v>43.5</v>
      </c>
      <c r="BB1101" s="44">
        <v>-50</v>
      </c>
      <c r="BC1101" s="44">
        <v>106</v>
      </c>
      <c r="BD1101" s="44">
        <v>30</v>
      </c>
      <c r="BE1101" s="44">
        <v>1.4999999999999999E-2</v>
      </c>
      <c r="BF1101" s="44">
        <v>12.3</v>
      </c>
      <c r="BG1101" s="44">
        <v>3.8</v>
      </c>
      <c r="BH1101" s="44">
        <v>1</v>
      </c>
      <c r="BI1101" s="44">
        <v>1</v>
      </c>
      <c r="BJ1101" s="44">
        <v>99</v>
      </c>
      <c r="BK1101" s="44">
        <v>1</v>
      </c>
      <c r="BL1101" s="44" t="s">
        <v>597</v>
      </c>
      <c r="BM1101" s="44">
        <v>0.2</v>
      </c>
      <c r="BN1101" s="44">
        <v>343</v>
      </c>
      <c r="BO1101" s="44">
        <v>379</v>
      </c>
      <c r="BP1101" s="44">
        <v>423</v>
      </c>
      <c r="BQ1101" s="44">
        <v>453</v>
      </c>
      <c r="BR1101" s="44">
        <v>0</v>
      </c>
      <c r="BS1101" s="44">
        <v>1</v>
      </c>
      <c r="BT1101" s="547"/>
      <c r="BU1101" s="44">
        <v>0.77500000000000002</v>
      </c>
      <c r="BV1101" s="55">
        <v>0.84</v>
      </c>
      <c r="BW1101" s="44">
        <v>42.8</v>
      </c>
      <c r="BX1101" s="44">
        <v>100</v>
      </c>
      <c r="BY1101" s="44">
        <v>400</v>
      </c>
      <c r="BZ1101" s="44">
        <v>572</v>
      </c>
      <c r="CA1101" s="44">
        <v>0.3</v>
      </c>
      <c r="CB1101" s="44">
        <v>1.5</v>
      </c>
      <c r="CC1101" s="44">
        <v>-47</v>
      </c>
    </row>
    <row r="1102" spans="1:81" x14ac:dyDescent="0.25">
      <c r="A1102" s="586">
        <f t="shared" si="103"/>
        <v>2017</v>
      </c>
      <c r="B1102" s="586" t="str">
        <f t="shared" si="103"/>
        <v>MARZO</v>
      </c>
      <c r="C1102" s="586">
        <v>13</v>
      </c>
      <c r="D1102" s="586" t="str">
        <f t="shared" si="99"/>
        <v>MARZO 2017 / 12</v>
      </c>
      <c r="E1102" s="44">
        <v>12</v>
      </c>
      <c r="F1102" s="44">
        <v>42818</v>
      </c>
      <c r="G1102" s="44">
        <v>890000071814</v>
      </c>
      <c r="H1102" s="44" t="s">
        <v>132</v>
      </c>
      <c r="I1102" s="44">
        <v>0.77829999999999999</v>
      </c>
      <c r="J1102" s="44" t="s">
        <v>20</v>
      </c>
      <c r="K1102" s="44">
        <v>0.5</v>
      </c>
      <c r="L1102" s="44">
        <v>0</v>
      </c>
      <c r="M1102" s="44">
        <v>0</v>
      </c>
      <c r="N1102" s="44">
        <v>43.5</v>
      </c>
      <c r="O1102" s="44">
        <v>-54</v>
      </c>
      <c r="P1102" s="44">
        <v>103</v>
      </c>
      <c r="Q1102" s="44">
        <v>30</v>
      </c>
      <c r="R1102" s="44">
        <v>0</v>
      </c>
      <c r="S1102" s="44">
        <v>12.1</v>
      </c>
      <c r="T1102" s="44">
        <v>3</v>
      </c>
      <c r="U1102" s="44">
        <v>1</v>
      </c>
      <c r="V1102" s="44">
        <v>1</v>
      </c>
      <c r="W1102" s="44">
        <v>98</v>
      </c>
      <c r="X1102" s="44">
        <v>0</v>
      </c>
      <c r="Y1102" s="44">
        <v>0</v>
      </c>
      <c r="Z1102" s="44">
        <v>0.3</v>
      </c>
      <c r="AA1102" s="55">
        <v>333</v>
      </c>
      <c r="AB1102" s="44">
        <v>363</v>
      </c>
      <c r="AC1102" s="44">
        <v>406</v>
      </c>
      <c r="AD1102" s="44">
        <v>470</v>
      </c>
      <c r="AE1102" s="44">
        <v>1</v>
      </c>
      <c r="AF1102" s="44">
        <v>0.5</v>
      </c>
      <c r="AH1102" s="44">
        <v>0.77500000000000002</v>
      </c>
      <c r="AI1102" s="44">
        <v>0.84</v>
      </c>
      <c r="AJ1102" s="44">
        <v>42.8</v>
      </c>
      <c r="AK1102" s="44">
        <v>100</v>
      </c>
      <c r="AL1102" s="44">
        <v>400</v>
      </c>
      <c r="AM1102" s="44">
        <v>572</v>
      </c>
      <c r="AN1102" s="44">
        <v>0.3</v>
      </c>
      <c r="AO1102" s="44">
        <v>1.5</v>
      </c>
      <c r="AP1102" s="44">
        <v>-47</v>
      </c>
      <c r="AR1102" s="44">
        <v>12</v>
      </c>
      <c r="AS1102" s="44">
        <v>42815</v>
      </c>
      <c r="AT1102" s="44">
        <v>890000071705</v>
      </c>
      <c r="AU1102" s="44" t="s">
        <v>593</v>
      </c>
      <c r="AV1102" s="44">
        <v>0.78049999999999997</v>
      </c>
      <c r="AW1102" s="44" t="s">
        <v>20</v>
      </c>
      <c r="AX1102" s="55">
        <v>1.2</v>
      </c>
      <c r="AY1102" s="44">
        <v>0.01</v>
      </c>
      <c r="AZ1102" s="44">
        <v>0</v>
      </c>
      <c r="BA1102" s="44">
        <v>43.5</v>
      </c>
      <c r="BB1102" s="44">
        <v>-50.5</v>
      </c>
      <c r="BC1102" s="44">
        <v>104</v>
      </c>
      <c r="BD1102" s="44">
        <v>30</v>
      </c>
      <c r="BE1102" s="44">
        <v>1.4999999999999999E-2</v>
      </c>
      <c r="BF1102" s="44">
        <v>12.3</v>
      </c>
      <c r="BG1102" s="44">
        <v>3.6</v>
      </c>
      <c r="BH1102" s="44">
        <v>1</v>
      </c>
      <c r="BI1102" s="44">
        <v>1</v>
      </c>
      <c r="BJ1102" s="44">
        <v>99</v>
      </c>
      <c r="BK1102" s="44">
        <v>1</v>
      </c>
      <c r="BL1102" s="44" t="s">
        <v>592</v>
      </c>
      <c r="BM1102" s="44">
        <v>0.1</v>
      </c>
      <c r="BN1102" s="44">
        <v>340</v>
      </c>
      <c r="BO1102" s="44">
        <v>378</v>
      </c>
      <c r="BP1102" s="44">
        <v>421</v>
      </c>
      <c r="BQ1102" s="44">
        <v>457</v>
      </c>
      <c r="BR1102" s="44">
        <v>0</v>
      </c>
      <c r="BS1102" s="44">
        <v>1</v>
      </c>
      <c r="BT1102" s="547"/>
      <c r="BU1102" s="44">
        <v>0.77500000000000002</v>
      </c>
      <c r="BV1102" s="55">
        <v>0.84</v>
      </c>
      <c r="BW1102" s="44">
        <v>42.8</v>
      </c>
      <c r="BX1102" s="44">
        <v>100</v>
      </c>
      <c r="BY1102" s="44">
        <v>400</v>
      </c>
      <c r="BZ1102" s="44">
        <v>572</v>
      </c>
      <c r="CA1102" s="44">
        <v>0.3</v>
      </c>
      <c r="CB1102" s="44">
        <v>1.5</v>
      </c>
      <c r="CC1102" s="44">
        <v>-47</v>
      </c>
    </row>
    <row r="1103" spans="1:81" x14ac:dyDescent="0.25">
      <c r="A1103" s="586">
        <f t="shared" si="103"/>
        <v>2017</v>
      </c>
      <c r="B1103" s="586" t="str">
        <f t="shared" si="103"/>
        <v>MARZO</v>
      </c>
      <c r="C1103" s="586">
        <v>14</v>
      </c>
      <c r="D1103" s="586" t="str">
        <f t="shared" si="99"/>
        <v>MARZO 2017 / 13</v>
      </c>
      <c r="E1103" s="44">
        <v>13</v>
      </c>
      <c r="F1103" s="44">
        <v>42819</v>
      </c>
      <c r="G1103" s="44">
        <v>890000071858</v>
      </c>
      <c r="H1103" s="44" t="s">
        <v>130</v>
      </c>
      <c r="I1103" s="44">
        <v>0.77829999999999999</v>
      </c>
      <c r="J1103" s="44" t="s">
        <v>20</v>
      </c>
      <c r="K1103" s="44">
        <v>0.5</v>
      </c>
      <c r="L1103" s="44">
        <v>0</v>
      </c>
      <c r="M1103" s="44">
        <v>0</v>
      </c>
      <c r="N1103" s="44">
        <v>43.5</v>
      </c>
      <c r="O1103" s="44">
        <v>-54</v>
      </c>
      <c r="P1103" s="44">
        <v>104</v>
      </c>
      <c r="Q1103" s="44">
        <v>30</v>
      </c>
      <c r="R1103" s="44">
        <v>0</v>
      </c>
      <c r="S1103" s="44">
        <v>12.1</v>
      </c>
      <c r="T1103" s="44">
        <v>3</v>
      </c>
      <c r="U1103" s="44">
        <v>1</v>
      </c>
      <c r="V1103" s="44">
        <v>1</v>
      </c>
      <c r="W1103" s="44">
        <v>98</v>
      </c>
      <c r="X1103" s="44">
        <v>0</v>
      </c>
      <c r="Y1103" s="44">
        <v>0</v>
      </c>
      <c r="Z1103" s="44">
        <v>0.3</v>
      </c>
      <c r="AA1103" s="55">
        <v>332</v>
      </c>
      <c r="AB1103" s="44">
        <v>363</v>
      </c>
      <c r="AC1103" s="44">
        <v>407</v>
      </c>
      <c r="AD1103" s="44">
        <v>468</v>
      </c>
      <c r="AE1103" s="44">
        <v>1</v>
      </c>
      <c r="AF1103" s="44">
        <v>0.5</v>
      </c>
      <c r="AH1103" s="44">
        <v>0.77500000000000002</v>
      </c>
      <c r="AI1103" s="44">
        <v>0.84</v>
      </c>
      <c r="AJ1103" s="44">
        <v>42.8</v>
      </c>
      <c r="AK1103" s="44">
        <v>100</v>
      </c>
      <c r="AL1103" s="44">
        <v>400</v>
      </c>
      <c r="AM1103" s="44">
        <v>572</v>
      </c>
      <c r="AN1103" s="44">
        <v>0.3</v>
      </c>
      <c r="AO1103" s="44">
        <v>1.5</v>
      </c>
      <c r="AP1103" s="44">
        <v>-47</v>
      </c>
      <c r="AR1103" s="44">
        <v>13</v>
      </c>
      <c r="AS1103" s="44">
        <v>42817</v>
      </c>
      <c r="AT1103" s="44">
        <v>890000071781</v>
      </c>
      <c r="AU1103" s="44" t="s">
        <v>591</v>
      </c>
      <c r="AV1103" s="44">
        <v>0.77969999999999995</v>
      </c>
      <c r="AW1103" s="44" t="s">
        <v>20</v>
      </c>
      <c r="AX1103" s="55">
        <v>1.2</v>
      </c>
      <c r="AY1103" s="44">
        <v>0.01</v>
      </c>
      <c r="AZ1103" s="44">
        <v>0</v>
      </c>
      <c r="BA1103" s="44">
        <v>43.5</v>
      </c>
      <c r="BB1103" s="44">
        <v>-52</v>
      </c>
      <c r="BC1103" s="44">
        <v>106</v>
      </c>
      <c r="BD1103" s="44">
        <v>30</v>
      </c>
      <c r="BE1103" s="44">
        <v>1.4999999999999999E-2</v>
      </c>
      <c r="BF1103" s="44">
        <v>12.3</v>
      </c>
      <c r="BG1103" s="44">
        <v>4.2</v>
      </c>
      <c r="BH1103" s="44">
        <v>2</v>
      </c>
      <c r="BI1103" s="44">
        <v>1</v>
      </c>
      <c r="BJ1103" s="44">
        <v>99</v>
      </c>
      <c r="BK1103" s="44">
        <v>1</v>
      </c>
      <c r="BL1103" s="44" t="s">
        <v>592</v>
      </c>
      <c r="BM1103" s="44">
        <v>0.1</v>
      </c>
      <c r="BN1103" s="44">
        <v>339</v>
      </c>
      <c r="BO1103" s="44">
        <v>374</v>
      </c>
      <c r="BP1103" s="44">
        <v>418</v>
      </c>
      <c r="BQ1103" s="44">
        <v>454</v>
      </c>
      <c r="BR1103" s="44">
        <v>0</v>
      </c>
      <c r="BS1103" s="44">
        <v>1</v>
      </c>
      <c r="BT1103" s="547"/>
      <c r="BU1103" s="44">
        <v>0.77500000000000002</v>
      </c>
      <c r="BV1103" s="55">
        <v>0.84</v>
      </c>
      <c r="BW1103" s="44">
        <v>42.8</v>
      </c>
      <c r="BX1103" s="44">
        <v>100</v>
      </c>
      <c r="BY1103" s="44">
        <v>400</v>
      </c>
      <c r="BZ1103" s="44">
        <v>572</v>
      </c>
      <c r="CA1103" s="44">
        <v>0.3</v>
      </c>
      <c r="CB1103" s="44">
        <v>1.5</v>
      </c>
      <c r="CC1103" s="44">
        <v>-47</v>
      </c>
    </row>
    <row r="1104" spans="1:81" x14ac:dyDescent="0.25">
      <c r="A1104" s="586">
        <f t="shared" si="103"/>
        <v>2017</v>
      </c>
      <c r="B1104" s="586" t="str">
        <f t="shared" si="103"/>
        <v>MARZO</v>
      </c>
      <c r="C1104" s="586">
        <v>15</v>
      </c>
      <c r="D1104" s="586" t="str">
        <f t="shared" si="99"/>
        <v>MARZO 2017 / 14</v>
      </c>
      <c r="E1104" s="44">
        <v>14</v>
      </c>
      <c r="F1104" s="44">
        <v>42823</v>
      </c>
      <c r="G1104" s="44">
        <v>890000072086</v>
      </c>
      <c r="H1104" s="44" t="s">
        <v>131</v>
      </c>
      <c r="I1104" s="44">
        <v>0.77790000000000004</v>
      </c>
      <c r="J1104" s="44" t="s">
        <v>20</v>
      </c>
      <c r="K1104" s="44">
        <v>0.5</v>
      </c>
      <c r="L1104" s="44">
        <v>0</v>
      </c>
      <c r="M1104" s="44">
        <v>0</v>
      </c>
      <c r="N1104" s="44">
        <v>43.5</v>
      </c>
      <c r="O1104" s="44">
        <v>-55</v>
      </c>
      <c r="P1104" s="44">
        <v>103</v>
      </c>
      <c r="Q1104" s="44">
        <v>30</v>
      </c>
      <c r="R1104" s="44">
        <v>0</v>
      </c>
      <c r="S1104" s="44">
        <v>12.1</v>
      </c>
      <c r="T1104" s="44">
        <v>2.9</v>
      </c>
      <c r="U1104" s="44">
        <v>1</v>
      </c>
      <c r="V1104" s="44">
        <v>1</v>
      </c>
      <c r="W1104" s="44">
        <v>98</v>
      </c>
      <c r="X1104" s="44">
        <v>0</v>
      </c>
      <c r="Y1104" s="44">
        <v>0</v>
      </c>
      <c r="Z1104" s="44">
        <v>0.3</v>
      </c>
      <c r="AA1104" s="55">
        <v>331</v>
      </c>
      <c r="AB1104" s="44">
        <v>362</v>
      </c>
      <c r="AC1104" s="44">
        <v>406</v>
      </c>
      <c r="AD1104" s="44">
        <v>462</v>
      </c>
      <c r="AE1104" s="44">
        <v>1</v>
      </c>
      <c r="AF1104" s="44">
        <v>0.5</v>
      </c>
      <c r="AH1104" s="44">
        <v>0.77500000000000002</v>
      </c>
      <c r="AI1104" s="44">
        <v>0.84</v>
      </c>
      <c r="AJ1104" s="44">
        <v>42.8</v>
      </c>
      <c r="AK1104" s="44">
        <v>100</v>
      </c>
      <c r="AL1104" s="44">
        <v>400</v>
      </c>
      <c r="AM1104" s="44">
        <v>572</v>
      </c>
      <c r="AN1104" s="44">
        <v>0.3</v>
      </c>
      <c r="AO1104" s="44">
        <v>1.5</v>
      </c>
      <c r="AP1104" s="44">
        <v>-47</v>
      </c>
      <c r="AR1104" s="44">
        <v>14</v>
      </c>
      <c r="AS1104" s="44">
        <v>42818</v>
      </c>
      <c r="AT1104" s="44">
        <v>890000071797</v>
      </c>
      <c r="AU1104" s="44" t="s">
        <v>593</v>
      </c>
      <c r="AV1104" s="44">
        <v>0.77959999999999996</v>
      </c>
      <c r="AW1104" s="44" t="s">
        <v>20</v>
      </c>
      <c r="AX1104" s="55">
        <v>1.2</v>
      </c>
      <c r="AY1104" s="44">
        <v>0.01</v>
      </c>
      <c r="AZ1104" s="44">
        <v>0</v>
      </c>
      <c r="BA1104" s="44">
        <v>43.6</v>
      </c>
      <c r="BB1104" s="44">
        <v>-52</v>
      </c>
      <c r="BC1104" s="44">
        <v>102</v>
      </c>
      <c r="BD1104" s="44">
        <v>30</v>
      </c>
      <c r="BE1104" s="44">
        <v>1.4999999999999999E-2</v>
      </c>
      <c r="BF1104" s="44">
        <v>12.3</v>
      </c>
      <c r="BG1104" s="44">
        <v>3.4</v>
      </c>
      <c r="BH1104" s="44">
        <v>1</v>
      </c>
      <c r="BI1104" s="44">
        <v>1</v>
      </c>
      <c r="BJ1104" s="44">
        <v>99</v>
      </c>
      <c r="BK1104" s="44">
        <v>1</v>
      </c>
      <c r="BL1104" s="44" t="s">
        <v>592</v>
      </c>
      <c r="BM1104" s="44">
        <v>0.1</v>
      </c>
      <c r="BN1104" s="44">
        <v>340</v>
      </c>
      <c r="BO1104" s="44">
        <v>374</v>
      </c>
      <c r="BP1104" s="44">
        <v>417</v>
      </c>
      <c r="BQ1104" s="44">
        <v>455</v>
      </c>
      <c r="BR1104" s="44">
        <v>0</v>
      </c>
      <c r="BS1104" s="44">
        <v>1</v>
      </c>
      <c r="BT1104" s="547"/>
      <c r="BU1104" s="44">
        <v>0.77500000000000002</v>
      </c>
      <c r="BV1104" s="55">
        <v>0.84</v>
      </c>
      <c r="BW1104" s="44">
        <v>42.8</v>
      </c>
      <c r="BX1104" s="44">
        <v>100</v>
      </c>
      <c r="BY1104" s="44">
        <v>400</v>
      </c>
      <c r="BZ1104" s="44">
        <v>572</v>
      </c>
      <c r="CA1104" s="44">
        <v>0.3</v>
      </c>
      <c r="CB1104" s="44">
        <v>1.5</v>
      </c>
      <c r="CC1104" s="44">
        <v>-47</v>
      </c>
    </row>
    <row r="1105" spans="1:81" x14ac:dyDescent="0.25">
      <c r="A1105" s="586">
        <f t="shared" si="103"/>
        <v>2017</v>
      </c>
      <c r="B1105" s="586" t="str">
        <f t="shared" si="103"/>
        <v>MARZO</v>
      </c>
      <c r="C1105" s="586">
        <v>16</v>
      </c>
      <c r="D1105" s="586" t="str">
        <f t="shared" si="99"/>
        <v>MARZO 2017 / 15</v>
      </c>
      <c r="E1105" s="44">
        <v>15</v>
      </c>
      <c r="F1105" s="44">
        <v>42824</v>
      </c>
      <c r="G1105" s="44">
        <v>890000072120</v>
      </c>
      <c r="H1105" s="44" t="s">
        <v>130</v>
      </c>
      <c r="I1105" s="44">
        <v>0.77790000000000004</v>
      </c>
      <c r="J1105" s="44" t="s">
        <v>20</v>
      </c>
      <c r="K1105" s="44">
        <v>0.5</v>
      </c>
      <c r="L1105" s="44">
        <v>0</v>
      </c>
      <c r="M1105" s="44">
        <v>0</v>
      </c>
      <c r="N1105" s="44">
        <v>43.5</v>
      </c>
      <c r="O1105" s="44">
        <v>-55</v>
      </c>
      <c r="P1105" s="44">
        <v>103</v>
      </c>
      <c r="Q1105" s="44">
        <v>30</v>
      </c>
      <c r="R1105" s="44">
        <v>0</v>
      </c>
      <c r="S1105" s="44">
        <v>12.1</v>
      </c>
      <c r="T1105" s="44">
        <v>2.9</v>
      </c>
      <c r="U1105" s="44">
        <v>1</v>
      </c>
      <c r="V1105" s="44">
        <v>1</v>
      </c>
      <c r="W1105" s="44">
        <v>100</v>
      </c>
      <c r="X1105" s="44">
        <v>0</v>
      </c>
      <c r="Y1105" s="44">
        <v>0</v>
      </c>
      <c r="Z1105" s="44">
        <v>0.3</v>
      </c>
      <c r="AA1105" s="55">
        <v>332</v>
      </c>
      <c r="AB1105" s="44">
        <v>361</v>
      </c>
      <c r="AC1105" s="44">
        <v>406</v>
      </c>
      <c r="AD1105" s="44">
        <v>461</v>
      </c>
      <c r="AE1105" s="44">
        <v>1</v>
      </c>
      <c r="AF1105" s="44">
        <v>0.5</v>
      </c>
      <c r="AH1105" s="44">
        <v>0.77500000000000002</v>
      </c>
      <c r="AI1105" s="44">
        <v>0.84</v>
      </c>
      <c r="AJ1105" s="44">
        <v>42.8</v>
      </c>
      <c r="AK1105" s="44">
        <v>100</v>
      </c>
      <c r="AL1105" s="44">
        <v>400</v>
      </c>
      <c r="AM1105" s="44">
        <v>572</v>
      </c>
      <c r="AN1105" s="44">
        <v>0.3</v>
      </c>
      <c r="AO1105" s="44">
        <v>1.5</v>
      </c>
      <c r="AP1105" s="44">
        <v>-47</v>
      </c>
      <c r="AR1105" s="44">
        <v>15</v>
      </c>
      <c r="AS1105" s="44">
        <v>42820</v>
      </c>
      <c r="AT1105" s="44">
        <v>890000071863</v>
      </c>
      <c r="AU1105" s="44" t="s">
        <v>598</v>
      </c>
      <c r="AV1105" s="44">
        <v>0.7792</v>
      </c>
      <c r="AW1105" s="44" t="s">
        <v>20</v>
      </c>
      <c r="AX1105" s="55">
        <v>1.2</v>
      </c>
      <c r="AY1105" s="44">
        <v>0.01</v>
      </c>
      <c r="AZ1105" s="44">
        <v>0</v>
      </c>
      <c r="BA1105" s="44">
        <v>43.5</v>
      </c>
      <c r="BB1105" s="44">
        <v>-52</v>
      </c>
      <c r="BC1105" s="44">
        <v>100</v>
      </c>
      <c r="BD1105" s="44">
        <v>30</v>
      </c>
      <c r="BE1105" s="44">
        <v>1.4999999999999999E-2</v>
      </c>
      <c r="BF1105" s="44">
        <v>12.3</v>
      </c>
      <c r="BG1105" s="44">
        <v>3.7</v>
      </c>
      <c r="BH1105" s="44">
        <v>1</v>
      </c>
      <c r="BI1105" s="44">
        <v>1</v>
      </c>
      <c r="BJ1105" s="44">
        <v>99</v>
      </c>
      <c r="BK1105" s="44">
        <v>1</v>
      </c>
      <c r="BL1105" s="44" t="s">
        <v>599</v>
      </c>
      <c r="BM1105" s="44">
        <v>0.2</v>
      </c>
      <c r="BN1105" s="44">
        <v>336</v>
      </c>
      <c r="BO1105" s="44">
        <v>372</v>
      </c>
      <c r="BP1105" s="44">
        <v>415</v>
      </c>
      <c r="BQ1105" s="44">
        <v>457</v>
      </c>
      <c r="BR1105" s="44">
        <v>0</v>
      </c>
      <c r="BS1105" s="44">
        <v>1</v>
      </c>
      <c r="BT1105" s="547"/>
      <c r="BU1105" s="44">
        <v>0.77500000000000002</v>
      </c>
      <c r="BV1105" s="55">
        <v>0.84</v>
      </c>
      <c r="BW1105" s="44">
        <v>42.8</v>
      </c>
      <c r="BX1105" s="44">
        <v>100</v>
      </c>
      <c r="BY1105" s="44">
        <v>400</v>
      </c>
      <c r="BZ1105" s="44">
        <v>572</v>
      </c>
      <c r="CA1105" s="44">
        <v>0.3</v>
      </c>
      <c r="CB1105" s="44">
        <v>1.5</v>
      </c>
      <c r="CC1105" s="44">
        <v>-47</v>
      </c>
    </row>
    <row r="1106" spans="1:81" x14ac:dyDescent="0.25">
      <c r="A1106" s="586">
        <f t="shared" si="103"/>
        <v>2017</v>
      </c>
      <c r="B1106" s="586" t="str">
        <f t="shared" si="103"/>
        <v>MARZO</v>
      </c>
      <c r="C1106" s="586">
        <v>17</v>
      </c>
      <c r="D1106" s="586" t="str">
        <f t="shared" si="99"/>
        <v>MARZO 2017 / 16</v>
      </c>
      <c r="AR1106" s="44">
        <v>16</v>
      </c>
      <c r="AS1106" s="44">
        <v>42823</v>
      </c>
      <c r="AT1106" s="44">
        <v>890000072080</v>
      </c>
      <c r="AU1106" s="44" t="s">
        <v>591</v>
      </c>
      <c r="AV1106" s="44">
        <v>0.7792</v>
      </c>
      <c r="AW1106" s="44" t="s">
        <v>20</v>
      </c>
      <c r="AX1106" s="55">
        <v>1.2</v>
      </c>
      <c r="AY1106" s="44">
        <v>0.01</v>
      </c>
      <c r="AZ1106" s="44">
        <v>0</v>
      </c>
      <c r="BA1106" s="44">
        <v>43.6</v>
      </c>
      <c r="BB1106" s="44">
        <v>-52</v>
      </c>
      <c r="BC1106" s="44">
        <v>104</v>
      </c>
      <c r="BD1106" s="44">
        <v>30</v>
      </c>
      <c r="BE1106" s="44">
        <v>1.4E-2</v>
      </c>
      <c r="BF1106" s="44">
        <v>12.4</v>
      </c>
      <c r="BG1106" s="44">
        <v>3.8</v>
      </c>
      <c r="BH1106" s="44">
        <v>1</v>
      </c>
      <c r="BI1106" s="44">
        <v>1</v>
      </c>
      <c r="BJ1106" s="44">
        <v>99</v>
      </c>
      <c r="BK1106" s="44">
        <v>1</v>
      </c>
      <c r="BL1106" s="44" t="s">
        <v>592</v>
      </c>
      <c r="BM1106" s="44">
        <v>0.2</v>
      </c>
      <c r="BN1106" s="44">
        <v>338</v>
      </c>
      <c r="BO1106" s="44">
        <v>376</v>
      </c>
      <c r="BP1106" s="44">
        <v>417</v>
      </c>
      <c r="BQ1106" s="44">
        <v>455</v>
      </c>
      <c r="BR1106" s="44">
        <v>0</v>
      </c>
      <c r="BS1106" s="44">
        <v>1</v>
      </c>
      <c r="BT1106" s="547"/>
      <c r="BU1106" s="44">
        <v>0.77500000000000002</v>
      </c>
      <c r="BV1106" s="55">
        <v>0.84</v>
      </c>
      <c r="BW1106" s="44">
        <v>42.8</v>
      </c>
      <c r="BX1106" s="44">
        <v>100</v>
      </c>
      <c r="BY1106" s="44">
        <v>400</v>
      </c>
      <c r="BZ1106" s="44">
        <v>572</v>
      </c>
      <c r="CA1106" s="44">
        <v>0.3</v>
      </c>
      <c r="CB1106" s="44">
        <v>1.5</v>
      </c>
      <c r="CC1106" s="44">
        <v>-47</v>
      </c>
    </row>
    <row r="1107" spans="1:81" x14ac:dyDescent="0.25">
      <c r="A1107" s="586">
        <f t="shared" si="103"/>
        <v>2017</v>
      </c>
      <c r="B1107" s="586" t="str">
        <f t="shared" si="103"/>
        <v>MARZO</v>
      </c>
      <c r="C1107" s="586">
        <v>18</v>
      </c>
      <c r="D1107" s="586" t="str">
        <f t="shared" si="99"/>
        <v>MARZO 2017 / 17</v>
      </c>
      <c r="AR1107" s="44">
        <v>17</v>
      </c>
      <c r="AS1107" s="44">
        <v>42824</v>
      </c>
      <c r="AT1107" s="44">
        <v>890000072104</v>
      </c>
      <c r="AU1107" s="44" t="s">
        <v>593</v>
      </c>
      <c r="AV1107" s="44">
        <v>0.7792</v>
      </c>
      <c r="AW1107" s="44" t="s">
        <v>20</v>
      </c>
      <c r="AX1107" s="55">
        <v>1.2</v>
      </c>
      <c r="AY1107" s="44">
        <v>0.01</v>
      </c>
      <c r="AZ1107" s="44">
        <v>0</v>
      </c>
      <c r="BA1107" s="44">
        <v>43.6</v>
      </c>
      <c r="BB1107" s="44">
        <v>-52</v>
      </c>
      <c r="BC1107" s="44">
        <v>104</v>
      </c>
      <c r="BD1107" s="44">
        <v>30</v>
      </c>
      <c r="BE1107" s="44">
        <v>1.4E-2</v>
      </c>
      <c r="BF1107" s="44">
        <v>12.4</v>
      </c>
      <c r="BG1107" s="44">
        <v>4.4000000000000004</v>
      </c>
      <c r="BH1107" s="44">
        <v>1</v>
      </c>
      <c r="BI1107" s="44">
        <v>1</v>
      </c>
      <c r="BJ1107" s="44">
        <v>99</v>
      </c>
      <c r="BK1107" s="44">
        <v>1</v>
      </c>
      <c r="BL1107" s="44" t="s">
        <v>597</v>
      </c>
      <c r="BM1107" s="44">
        <v>0.1</v>
      </c>
      <c r="BN1107" s="44">
        <v>338</v>
      </c>
      <c r="BO1107" s="44">
        <v>374</v>
      </c>
      <c r="BP1107" s="44">
        <v>417</v>
      </c>
      <c r="BQ1107" s="44">
        <v>455</v>
      </c>
      <c r="BR1107" s="44">
        <v>0</v>
      </c>
      <c r="BS1107" s="44">
        <v>1</v>
      </c>
      <c r="BT1107" s="547"/>
      <c r="BU1107" s="44">
        <v>0.77500000000000002</v>
      </c>
      <c r="BV1107" s="55">
        <v>0.84</v>
      </c>
      <c r="BW1107" s="44">
        <v>42.8</v>
      </c>
      <c r="BX1107" s="44">
        <v>100</v>
      </c>
      <c r="BY1107" s="44">
        <v>400</v>
      </c>
      <c r="BZ1107" s="44">
        <v>572</v>
      </c>
      <c r="CA1107" s="44">
        <v>0.3</v>
      </c>
      <c r="CB1107" s="44">
        <v>1.5</v>
      </c>
      <c r="CC1107" s="44">
        <v>-47</v>
      </c>
    </row>
    <row r="1108" spans="1:81" x14ac:dyDescent="0.25">
      <c r="A1108" s="586">
        <f t="shared" ref="A1108:B1120" si="104">A1107</f>
        <v>2017</v>
      </c>
      <c r="B1108" s="586" t="str">
        <f t="shared" si="104"/>
        <v>MARZO</v>
      </c>
      <c r="C1108" s="586">
        <v>19</v>
      </c>
      <c r="D1108" s="586" t="str">
        <f t="shared" si="99"/>
        <v>MARZO 2017 / 18</v>
      </c>
      <c r="BT1108" s="547"/>
    </row>
    <row r="1109" spans="1:81" x14ac:dyDescent="0.25">
      <c r="A1109" s="586">
        <f t="shared" si="104"/>
        <v>2017</v>
      </c>
      <c r="B1109" s="586" t="str">
        <f t="shared" si="104"/>
        <v>MARZO</v>
      </c>
      <c r="C1109" s="586">
        <v>20</v>
      </c>
      <c r="D1109" s="586" t="str">
        <f t="shared" si="99"/>
        <v>MARZO 2017 / 19</v>
      </c>
      <c r="BT1109" s="547"/>
    </row>
    <row r="1110" spans="1:81" x14ac:dyDescent="0.25">
      <c r="A1110" s="586">
        <f t="shared" si="104"/>
        <v>2017</v>
      </c>
      <c r="B1110" s="586" t="str">
        <f t="shared" si="104"/>
        <v>MARZO</v>
      </c>
      <c r="C1110" s="586">
        <v>21</v>
      </c>
      <c r="D1110" s="586" t="str">
        <f t="shared" si="99"/>
        <v>MARZO 2017 / 20</v>
      </c>
      <c r="BT1110" s="547"/>
    </row>
    <row r="1111" spans="1:81" x14ac:dyDescent="0.25">
      <c r="A1111" s="586">
        <f t="shared" si="104"/>
        <v>2017</v>
      </c>
      <c r="B1111" s="586" t="str">
        <f t="shared" si="104"/>
        <v>MARZO</v>
      </c>
      <c r="C1111" s="586">
        <v>22</v>
      </c>
      <c r="D1111" s="586" t="str">
        <f t="shared" si="99"/>
        <v>MARZO 2017 / 21</v>
      </c>
      <c r="BT1111" s="547"/>
    </row>
    <row r="1112" spans="1:81" x14ac:dyDescent="0.25">
      <c r="A1112" s="586">
        <f t="shared" si="104"/>
        <v>2017</v>
      </c>
      <c r="B1112" s="586" t="str">
        <f t="shared" si="104"/>
        <v>MARZO</v>
      </c>
      <c r="C1112" s="586">
        <v>23</v>
      </c>
      <c r="D1112" s="586" t="str">
        <f t="shared" si="99"/>
        <v>MARZO 2017 / 22</v>
      </c>
      <c r="BT1112" s="547"/>
    </row>
    <row r="1113" spans="1:81" x14ac:dyDescent="0.25">
      <c r="A1113" s="586">
        <f t="shared" si="104"/>
        <v>2017</v>
      </c>
      <c r="B1113" s="586" t="str">
        <f t="shared" si="104"/>
        <v>MARZO</v>
      </c>
      <c r="C1113" s="586">
        <v>24</v>
      </c>
      <c r="D1113" s="586" t="str">
        <f t="shared" si="99"/>
        <v>MARZO 2017 / 23</v>
      </c>
      <c r="BT1113" s="547"/>
    </row>
    <row r="1114" spans="1:81" x14ac:dyDescent="0.25">
      <c r="A1114" s="586">
        <f t="shared" si="104"/>
        <v>2017</v>
      </c>
      <c r="B1114" s="586" t="str">
        <f t="shared" si="104"/>
        <v>MARZO</v>
      </c>
      <c r="C1114" s="586">
        <v>25</v>
      </c>
      <c r="D1114" s="586" t="str">
        <f t="shared" si="99"/>
        <v>MARZO 2017 / 24</v>
      </c>
      <c r="BT1114" s="547"/>
    </row>
    <row r="1115" spans="1:81" x14ac:dyDescent="0.25">
      <c r="A1115" s="586">
        <f t="shared" si="104"/>
        <v>2017</v>
      </c>
      <c r="B1115" s="586" t="str">
        <f t="shared" si="104"/>
        <v>MARZO</v>
      </c>
      <c r="C1115" s="586">
        <v>26</v>
      </c>
      <c r="D1115" s="586" t="str">
        <f t="shared" si="99"/>
        <v>MARZO 2017 / 25</v>
      </c>
      <c r="BT1115" s="547"/>
    </row>
    <row r="1116" spans="1:81" x14ac:dyDescent="0.25">
      <c r="A1116" s="586">
        <f t="shared" si="104"/>
        <v>2017</v>
      </c>
      <c r="B1116" s="586" t="str">
        <f t="shared" si="104"/>
        <v>MARZO</v>
      </c>
      <c r="C1116" s="586">
        <v>27</v>
      </c>
      <c r="D1116" s="586" t="str">
        <f t="shared" si="99"/>
        <v>MARZO 2017 / 26</v>
      </c>
      <c r="BT1116" s="547"/>
    </row>
    <row r="1117" spans="1:81" x14ac:dyDescent="0.25">
      <c r="A1117" s="586">
        <f t="shared" si="104"/>
        <v>2017</v>
      </c>
      <c r="B1117" s="586" t="str">
        <f t="shared" si="104"/>
        <v>MARZO</v>
      </c>
      <c r="C1117" s="586">
        <v>28</v>
      </c>
      <c r="D1117" s="586" t="str">
        <f t="shared" si="99"/>
        <v>MARZO 2017 / 27</v>
      </c>
      <c r="BT1117" s="547"/>
    </row>
    <row r="1118" spans="1:81" x14ac:dyDescent="0.25">
      <c r="A1118" s="586">
        <f t="shared" si="104"/>
        <v>2017</v>
      </c>
      <c r="B1118" s="586" t="str">
        <f t="shared" si="104"/>
        <v>MARZO</v>
      </c>
      <c r="C1118" s="586">
        <v>29</v>
      </c>
      <c r="D1118" s="586" t="str">
        <f t="shared" si="99"/>
        <v>MARZO 2017 / 28</v>
      </c>
      <c r="BT1118" s="547"/>
    </row>
    <row r="1119" spans="1:81" x14ac:dyDescent="0.25">
      <c r="A1119" s="586">
        <f t="shared" si="104"/>
        <v>2017</v>
      </c>
      <c r="B1119" s="586" t="str">
        <f t="shared" si="104"/>
        <v>MARZO</v>
      </c>
      <c r="C1119" s="586">
        <v>30</v>
      </c>
      <c r="D1119" s="586" t="str">
        <f t="shared" si="99"/>
        <v>MARZO 2017 / 29</v>
      </c>
      <c r="BT1119" s="547"/>
    </row>
    <row r="1120" spans="1:81" x14ac:dyDescent="0.25">
      <c r="A1120" s="586">
        <f t="shared" si="104"/>
        <v>2017</v>
      </c>
      <c r="B1120" s="586" t="str">
        <f t="shared" si="104"/>
        <v>MARZO</v>
      </c>
      <c r="C1120" s="586">
        <v>31</v>
      </c>
      <c r="D1120" s="586" t="str">
        <f t="shared" si="99"/>
        <v>MARZO 2017 / 30</v>
      </c>
      <c r="BT1120" s="547"/>
    </row>
    <row r="1121" spans="1:81" x14ac:dyDescent="0.25">
      <c r="A1121" s="206"/>
      <c r="B1121" s="206"/>
      <c r="C1121" s="206"/>
      <c r="D1121" s="586" t="str">
        <f t="shared" si="99"/>
        <v>MARZO 2017 / 31</v>
      </c>
      <c r="BT1121" s="547"/>
    </row>
    <row r="1122" spans="1:81" ht="15.75" x14ac:dyDescent="0.25">
      <c r="A1122" s="586">
        <v>2017</v>
      </c>
      <c r="B1122" s="586" t="s">
        <v>242</v>
      </c>
      <c r="C1122" s="586">
        <v>1</v>
      </c>
      <c r="D1122" s="208" t="s">
        <v>228</v>
      </c>
      <c r="E1122" s="209">
        <f>IFERROR(AVERAGE(E1091:E1121),"")</f>
        <v>8</v>
      </c>
      <c r="F1122" s="209">
        <f>IFERROR(AVERAGE(F1091:F1121),"")</f>
        <v>42809.533333333333</v>
      </c>
      <c r="G1122" s="209">
        <f>IFERROR(AVERAGE(G1091:G1121),"")</f>
        <v>890000071647.1333</v>
      </c>
      <c r="H1122" s="209" t="str">
        <f>IFERROR(AVERAGE(H1091:H1121),"")</f>
        <v/>
      </c>
      <c r="I1122" s="209">
        <f>IFERROR(AVERAGE(I1091:I1121),"")</f>
        <v>0.77841333333333329</v>
      </c>
      <c r="J1122" s="209" t="str">
        <f t="shared" ref="J1122:BU1122" si="105">IFERROR(AVERAGE(J1091:J1121),"")</f>
        <v/>
      </c>
      <c r="K1122" s="209">
        <f t="shared" si="105"/>
        <v>0.5</v>
      </c>
      <c r="L1122" s="209">
        <f t="shared" si="105"/>
        <v>0</v>
      </c>
      <c r="M1122" s="209">
        <f t="shared" si="105"/>
        <v>0</v>
      </c>
      <c r="N1122" s="209">
        <f t="shared" si="105"/>
        <v>43.5</v>
      </c>
      <c r="O1122" s="209">
        <f t="shared" si="105"/>
        <v>-53.93333333333333</v>
      </c>
      <c r="P1122" s="209">
        <f t="shared" si="105"/>
        <v>103.6</v>
      </c>
      <c r="Q1122" s="209">
        <f t="shared" si="105"/>
        <v>30</v>
      </c>
      <c r="R1122" s="209">
        <f t="shared" si="105"/>
        <v>0</v>
      </c>
      <c r="S1122" s="209">
        <f t="shared" si="105"/>
        <v>12.099999999999996</v>
      </c>
      <c r="T1122" s="209">
        <f t="shared" si="105"/>
        <v>2.9599999999999995</v>
      </c>
      <c r="U1122" s="209">
        <f t="shared" si="105"/>
        <v>1</v>
      </c>
      <c r="V1122" s="209">
        <f t="shared" si="105"/>
        <v>1</v>
      </c>
      <c r="W1122" s="209">
        <f t="shared" si="105"/>
        <v>98.533333333333331</v>
      </c>
      <c r="X1122" s="209">
        <f t="shared" si="105"/>
        <v>0</v>
      </c>
      <c r="Y1122" s="209">
        <f t="shared" si="105"/>
        <v>0</v>
      </c>
      <c r="Z1122" s="209">
        <f t="shared" si="105"/>
        <v>0.29999999999999993</v>
      </c>
      <c r="AA1122" s="209">
        <f t="shared" si="105"/>
        <v>332.33333333333331</v>
      </c>
      <c r="AB1122" s="209">
        <f t="shared" si="105"/>
        <v>362.73333333333335</v>
      </c>
      <c r="AC1122" s="209">
        <f t="shared" si="105"/>
        <v>407.26666666666665</v>
      </c>
      <c r="AD1122" s="209">
        <f t="shared" si="105"/>
        <v>467.26666666666665</v>
      </c>
      <c r="AE1122" s="209">
        <f t="shared" si="105"/>
        <v>1</v>
      </c>
      <c r="AF1122" s="209">
        <f t="shared" si="105"/>
        <v>0.5</v>
      </c>
      <c r="AG1122" s="418" t="str">
        <f t="shared" si="105"/>
        <v/>
      </c>
      <c r="AH1122" s="209">
        <f t="shared" si="105"/>
        <v>0.77500000000000024</v>
      </c>
      <c r="AI1122" s="209">
        <f t="shared" si="105"/>
        <v>0.84</v>
      </c>
      <c r="AJ1122" s="209">
        <f t="shared" si="105"/>
        <v>42.79999999999999</v>
      </c>
      <c r="AK1122" s="209">
        <f t="shared" si="105"/>
        <v>100</v>
      </c>
      <c r="AL1122" s="209">
        <f t="shared" si="105"/>
        <v>400</v>
      </c>
      <c r="AM1122" s="209">
        <f t="shared" si="105"/>
        <v>572</v>
      </c>
      <c r="AN1122" s="209">
        <f t="shared" si="105"/>
        <v>0.29999999999999993</v>
      </c>
      <c r="AO1122" s="209">
        <f t="shared" si="105"/>
        <v>1.5</v>
      </c>
      <c r="AP1122" s="209">
        <f t="shared" si="105"/>
        <v>-47</v>
      </c>
      <c r="AQ1122" s="209" t="str">
        <f t="shared" si="105"/>
        <v/>
      </c>
      <c r="AR1122" s="209">
        <f t="shared" si="105"/>
        <v>9</v>
      </c>
      <c r="AS1122" s="209">
        <f t="shared" si="105"/>
        <v>42809.294117647056</v>
      </c>
      <c r="AT1122" s="209">
        <f t="shared" si="105"/>
        <v>890000071621.23535</v>
      </c>
      <c r="AU1122" s="209" t="str">
        <f t="shared" si="105"/>
        <v/>
      </c>
      <c r="AV1122" s="209">
        <f t="shared" si="105"/>
        <v>0.78069411764705876</v>
      </c>
      <c r="AW1122" s="209" t="str">
        <f t="shared" si="105"/>
        <v/>
      </c>
      <c r="AX1122" s="210">
        <f t="shared" si="105"/>
        <v>1.1999999999999997</v>
      </c>
      <c r="AY1122" s="209">
        <f t="shared" si="105"/>
        <v>8.8235294117647058E-3</v>
      </c>
      <c r="AZ1122" s="209">
        <f t="shared" si="105"/>
        <v>0</v>
      </c>
      <c r="BA1122" s="209">
        <f t="shared" si="105"/>
        <v>43.517647058823535</v>
      </c>
      <c r="BB1122" s="209">
        <f t="shared" si="105"/>
        <v>-51.205882352941174</v>
      </c>
      <c r="BC1122" s="209">
        <f t="shared" si="105"/>
        <v>104.88235294117646</v>
      </c>
      <c r="BD1122" s="209">
        <f t="shared" si="105"/>
        <v>30</v>
      </c>
      <c r="BE1122" s="209">
        <f t="shared" si="105"/>
        <v>1.4647058823529418E-2</v>
      </c>
      <c r="BF1122" s="209">
        <f t="shared" si="105"/>
        <v>12.32352941176471</v>
      </c>
      <c r="BG1122" s="209">
        <f t="shared" si="105"/>
        <v>3.770588235294118</v>
      </c>
      <c r="BH1122" s="209">
        <f t="shared" si="105"/>
        <v>1.0588235294117647</v>
      </c>
      <c r="BI1122" s="209">
        <f t="shared" si="105"/>
        <v>1</v>
      </c>
      <c r="BJ1122" s="209">
        <f t="shared" si="105"/>
        <v>99</v>
      </c>
      <c r="BK1122" s="209">
        <f t="shared" si="105"/>
        <v>1</v>
      </c>
      <c r="BL1122" s="209" t="str">
        <f t="shared" si="105"/>
        <v/>
      </c>
      <c r="BM1122" s="209">
        <f t="shared" si="105"/>
        <v>0.17058823529411771</v>
      </c>
      <c r="BN1122" s="209">
        <f t="shared" si="105"/>
        <v>340.05882352941177</v>
      </c>
      <c r="BO1122" s="209">
        <f t="shared" si="105"/>
        <v>377.11764705882354</v>
      </c>
      <c r="BP1122" s="209">
        <f t="shared" si="105"/>
        <v>418.70588235294116</v>
      </c>
      <c r="BQ1122" s="209">
        <f t="shared" si="105"/>
        <v>452.88235294117646</v>
      </c>
      <c r="BR1122" s="209">
        <f t="shared" si="105"/>
        <v>0</v>
      </c>
      <c r="BS1122" s="209">
        <f t="shared" si="105"/>
        <v>1</v>
      </c>
      <c r="BT1122" s="412" t="str">
        <f t="shared" si="105"/>
        <v/>
      </c>
      <c r="BU1122" s="209">
        <f t="shared" si="105"/>
        <v>0.77500000000000024</v>
      </c>
      <c r="BV1122" s="210">
        <f>IFERROR(AVERAGE(BV1091:BV1121),"")</f>
        <v>0.84</v>
      </c>
      <c r="BW1122" s="206"/>
      <c r="BX1122" s="206"/>
      <c r="BY1122" s="206"/>
      <c r="BZ1122" s="206"/>
      <c r="CA1122" s="206"/>
      <c r="CB1122" s="206"/>
      <c r="CC1122" s="206"/>
    </row>
    <row r="1123" spans="1:81" x14ac:dyDescent="0.25">
      <c r="A1123" s="586">
        <f>A1122</f>
        <v>2017</v>
      </c>
      <c r="B1123" s="586" t="str">
        <f>B1122</f>
        <v>ABRIL</v>
      </c>
      <c r="C1123" s="586">
        <v>2</v>
      </c>
      <c r="D1123" s="586" t="str">
        <f t="shared" ref="D1123:D1185" si="106">B1122&amp;" "&amp;A1122&amp;" / "&amp;C1122</f>
        <v>ABRIL 2017 / 1</v>
      </c>
      <c r="E1123" s="589">
        <v>1</v>
      </c>
      <c r="F1123" s="750">
        <v>42827</v>
      </c>
      <c r="G1123" s="590">
        <v>890000072226</v>
      </c>
      <c r="H1123" s="748" t="s">
        <v>132</v>
      </c>
      <c r="I1123" s="566">
        <v>0.77829999999999999</v>
      </c>
      <c r="J1123" s="748" t="s">
        <v>20</v>
      </c>
      <c r="K1123" s="748">
        <v>0.5</v>
      </c>
      <c r="L1123" s="748">
        <v>0</v>
      </c>
      <c r="M1123" s="748">
        <v>0</v>
      </c>
      <c r="N1123" s="748">
        <v>43.5</v>
      </c>
      <c r="O1123" s="748">
        <v>-54.5</v>
      </c>
      <c r="P1123" s="748">
        <v>103</v>
      </c>
      <c r="Q1123" s="748">
        <v>30</v>
      </c>
      <c r="R1123" s="749">
        <v>0</v>
      </c>
      <c r="S1123" s="748">
        <v>12.1</v>
      </c>
      <c r="T1123" s="748">
        <v>3</v>
      </c>
      <c r="U1123" s="748">
        <v>1</v>
      </c>
      <c r="V1123" s="748">
        <v>1</v>
      </c>
      <c r="W1123" s="748">
        <v>100</v>
      </c>
      <c r="X1123" s="748">
        <v>0</v>
      </c>
      <c r="Y1123" s="748">
        <v>0</v>
      </c>
      <c r="Z1123" s="748">
        <v>0.3</v>
      </c>
      <c r="AA1123" s="748">
        <v>333</v>
      </c>
      <c r="AB1123" s="748">
        <v>363</v>
      </c>
      <c r="AC1123" s="748">
        <v>409</v>
      </c>
      <c r="AD1123" s="748">
        <v>464</v>
      </c>
      <c r="AE1123" s="748">
        <v>1</v>
      </c>
      <c r="AF1123" s="748">
        <v>0.5</v>
      </c>
      <c r="AG1123" s="695"/>
      <c r="AH1123" s="587">
        <v>0.77500000000000002</v>
      </c>
      <c r="AI1123" s="587">
        <v>0.84</v>
      </c>
      <c r="AJ1123" s="587">
        <v>42.8</v>
      </c>
      <c r="AK1123" s="587">
        <v>100</v>
      </c>
      <c r="AL1123" s="587">
        <v>400</v>
      </c>
      <c r="AM1123" s="587">
        <v>572</v>
      </c>
      <c r="AN1123" s="587">
        <v>0.3</v>
      </c>
      <c r="AO1123" s="587">
        <v>1.5</v>
      </c>
      <c r="AP1123" s="587">
        <v>-47</v>
      </c>
      <c r="AR1123" s="44">
        <v>1</v>
      </c>
      <c r="AS1123" s="763">
        <v>42827</v>
      </c>
      <c r="AT1123" s="44">
        <v>890000072220</v>
      </c>
      <c r="AU1123" s="44" t="s">
        <v>616</v>
      </c>
      <c r="AV1123" s="44">
        <v>0.77990000000000004</v>
      </c>
      <c r="AW1123" s="44" t="s">
        <v>20</v>
      </c>
      <c r="AX1123" s="55">
        <v>1.2</v>
      </c>
      <c r="AY1123" s="44">
        <v>0.01</v>
      </c>
      <c r="AZ1123" s="44">
        <v>0</v>
      </c>
      <c r="BA1123" s="44">
        <v>43.5</v>
      </c>
      <c r="BB1123" s="44">
        <v>-51.5</v>
      </c>
      <c r="BC1123" s="44">
        <v>104</v>
      </c>
      <c r="BD1123" s="44">
        <v>30</v>
      </c>
      <c r="BE1123" s="44">
        <v>1.4E-2</v>
      </c>
      <c r="BF1123" s="44">
        <v>12.4</v>
      </c>
      <c r="BG1123" s="44">
        <v>4</v>
      </c>
      <c r="BH1123" s="44">
        <v>1</v>
      </c>
      <c r="BI1123" s="44">
        <v>1</v>
      </c>
      <c r="BJ1123" s="44">
        <v>99</v>
      </c>
      <c r="BK1123" s="44">
        <v>1</v>
      </c>
      <c r="BL1123" s="44" t="s">
        <v>597</v>
      </c>
      <c r="BM1123" s="44">
        <v>0.6</v>
      </c>
      <c r="BN1123" s="44">
        <v>341</v>
      </c>
      <c r="BO1123" s="44">
        <v>377</v>
      </c>
      <c r="BP1123" s="44">
        <v>421</v>
      </c>
      <c r="BQ1123" s="44">
        <v>459</v>
      </c>
      <c r="BR1123" s="44">
        <v>0</v>
      </c>
      <c r="BS1123" s="44">
        <v>1</v>
      </c>
      <c r="BT1123" s="547"/>
      <c r="BU1123" s="44">
        <v>0.77500000000000002</v>
      </c>
      <c r="BV1123" s="55">
        <v>0.84</v>
      </c>
      <c r="BW1123" s="44">
        <v>42.8</v>
      </c>
      <c r="BX1123" s="44">
        <v>100</v>
      </c>
      <c r="BY1123" s="44">
        <v>400</v>
      </c>
      <c r="BZ1123" s="44">
        <v>572</v>
      </c>
      <c r="CA1123" s="44">
        <v>0.3</v>
      </c>
      <c r="CB1123" s="44">
        <v>1.5</v>
      </c>
      <c r="CC1123" s="44">
        <v>-47</v>
      </c>
    </row>
    <row r="1124" spans="1:81" x14ac:dyDescent="0.25">
      <c r="A1124" s="586">
        <f t="shared" ref="A1124:B1139" si="107">A1123</f>
        <v>2017</v>
      </c>
      <c r="B1124" s="586" t="str">
        <f t="shared" si="107"/>
        <v>ABRIL</v>
      </c>
      <c r="C1124" s="586">
        <v>3</v>
      </c>
      <c r="D1124" s="586" t="str">
        <f t="shared" si="106"/>
        <v>ABRIL 2017 / 2</v>
      </c>
      <c r="E1124" s="589">
        <v>2</v>
      </c>
      <c r="F1124" s="750">
        <v>42829</v>
      </c>
      <c r="G1124" s="590">
        <v>890000072272</v>
      </c>
      <c r="H1124" s="591" t="s">
        <v>130</v>
      </c>
      <c r="I1124" s="566">
        <v>0.77880000000000005</v>
      </c>
      <c r="J1124" s="748" t="s">
        <v>20</v>
      </c>
      <c r="K1124" s="748">
        <v>0.5</v>
      </c>
      <c r="L1124" s="748">
        <v>0</v>
      </c>
      <c r="M1124" s="748">
        <v>0</v>
      </c>
      <c r="N1124" s="748">
        <v>43.5</v>
      </c>
      <c r="O1124" s="748">
        <v>-55</v>
      </c>
      <c r="P1124" s="748">
        <v>102</v>
      </c>
      <c r="Q1124" s="748">
        <v>30</v>
      </c>
      <c r="R1124" s="749">
        <v>0</v>
      </c>
      <c r="S1124" s="748">
        <v>12.1</v>
      </c>
      <c r="T1124" s="748">
        <v>3</v>
      </c>
      <c r="U1124" s="748">
        <v>1</v>
      </c>
      <c r="V1124" s="748">
        <v>1</v>
      </c>
      <c r="W1124" s="748">
        <v>100</v>
      </c>
      <c r="X1124" s="748">
        <v>0</v>
      </c>
      <c r="Y1124" s="748">
        <v>0</v>
      </c>
      <c r="Z1124" s="748">
        <v>0.3</v>
      </c>
      <c r="AA1124" s="748">
        <v>334</v>
      </c>
      <c r="AB1124" s="748">
        <v>364</v>
      </c>
      <c r="AC1124" s="748">
        <v>408</v>
      </c>
      <c r="AD1124" s="748">
        <v>465</v>
      </c>
      <c r="AE1124" s="748">
        <v>1</v>
      </c>
      <c r="AF1124" s="748">
        <v>0.5</v>
      </c>
      <c r="AG1124" s="695"/>
      <c r="AH1124" s="587">
        <v>0.77500000000000002</v>
      </c>
      <c r="AI1124" s="587">
        <v>0.84</v>
      </c>
      <c r="AJ1124" s="587">
        <v>42.8</v>
      </c>
      <c r="AK1124" s="587">
        <v>100</v>
      </c>
      <c r="AL1124" s="587">
        <v>400</v>
      </c>
      <c r="AM1124" s="587">
        <v>572</v>
      </c>
      <c r="AN1124" s="587">
        <v>0.3</v>
      </c>
      <c r="AO1124" s="587">
        <v>1.5</v>
      </c>
      <c r="AP1124" s="587">
        <v>-47</v>
      </c>
      <c r="AR1124" s="44">
        <v>2</v>
      </c>
      <c r="AS1124" s="756">
        <v>42829</v>
      </c>
      <c r="AT1124" s="44">
        <v>890000072244</v>
      </c>
      <c r="AU1124" s="44" t="s">
        <v>593</v>
      </c>
      <c r="AV1124" s="44">
        <v>0.78</v>
      </c>
      <c r="AW1124" s="44" t="s">
        <v>20</v>
      </c>
      <c r="AX1124" s="55">
        <v>1.2</v>
      </c>
      <c r="AY1124" s="44">
        <v>0.01</v>
      </c>
      <c r="AZ1124" s="44">
        <v>0</v>
      </c>
      <c r="BA1124" s="44">
        <v>43.5</v>
      </c>
      <c r="BB1124" s="44">
        <v>-51.5</v>
      </c>
      <c r="BC1124" s="44">
        <v>104</v>
      </c>
      <c r="BD1124" s="44">
        <v>30</v>
      </c>
      <c r="BE1124" s="44">
        <v>1.4999999999999999E-2</v>
      </c>
      <c r="BF1124" s="44">
        <v>12.3</v>
      </c>
      <c r="BG1124" s="44">
        <v>4.2</v>
      </c>
      <c r="BH1124" s="44">
        <v>1</v>
      </c>
      <c r="BI1124" s="44">
        <v>1</v>
      </c>
      <c r="BJ1124" s="44">
        <v>99</v>
      </c>
      <c r="BK1124" s="44">
        <v>1</v>
      </c>
      <c r="BL1124" s="44" t="s">
        <v>592</v>
      </c>
      <c r="BM1124" s="44">
        <v>0.2</v>
      </c>
      <c r="BN1124" s="44">
        <v>338</v>
      </c>
      <c r="BO1124" s="44">
        <v>376</v>
      </c>
      <c r="BP1124" s="44">
        <v>421</v>
      </c>
      <c r="BQ1124" s="44">
        <v>457</v>
      </c>
      <c r="BR1124" s="44">
        <v>0</v>
      </c>
      <c r="BS1124" s="44">
        <v>1</v>
      </c>
      <c r="BT1124" s="547"/>
      <c r="BU1124" s="44">
        <v>0.77500000000000002</v>
      </c>
      <c r="BV1124" s="55">
        <v>0.84</v>
      </c>
      <c r="BW1124" s="44">
        <v>42.8</v>
      </c>
      <c r="BX1124" s="44">
        <v>100</v>
      </c>
      <c r="BY1124" s="44">
        <v>400</v>
      </c>
      <c r="BZ1124" s="44">
        <v>572</v>
      </c>
      <c r="CA1124" s="44">
        <v>0.3</v>
      </c>
      <c r="CB1124" s="44">
        <v>1.5</v>
      </c>
      <c r="CC1124" s="44">
        <v>-47</v>
      </c>
    </row>
    <row r="1125" spans="1:81" x14ac:dyDescent="0.25">
      <c r="A1125" s="586">
        <f t="shared" si="107"/>
        <v>2017</v>
      </c>
      <c r="B1125" s="586" t="str">
        <f t="shared" si="107"/>
        <v>ABRIL</v>
      </c>
      <c r="C1125" s="586">
        <v>4</v>
      </c>
      <c r="D1125" s="586" t="str">
        <f t="shared" si="106"/>
        <v>ABRIL 2017 / 3</v>
      </c>
      <c r="E1125" s="589">
        <v>3</v>
      </c>
      <c r="F1125" s="750">
        <v>42831</v>
      </c>
      <c r="G1125" s="590">
        <v>890000072309</v>
      </c>
      <c r="H1125" s="748" t="s">
        <v>131</v>
      </c>
      <c r="I1125" s="566">
        <v>0.77880000000000005</v>
      </c>
      <c r="J1125" s="748" t="s">
        <v>20</v>
      </c>
      <c r="K1125" s="748">
        <v>0.5</v>
      </c>
      <c r="L1125" s="748">
        <v>0</v>
      </c>
      <c r="M1125" s="748">
        <v>0</v>
      </c>
      <c r="N1125" s="748">
        <v>43.5</v>
      </c>
      <c r="O1125" s="748">
        <v>-55</v>
      </c>
      <c r="P1125" s="748">
        <v>104</v>
      </c>
      <c r="Q1125" s="748">
        <v>30</v>
      </c>
      <c r="R1125" s="749">
        <v>0</v>
      </c>
      <c r="S1125" s="748">
        <v>12.1</v>
      </c>
      <c r="T1125" s="748">
        <v>3</v>
      </c>
      <c r="U1125" s="748">
        <v>1</v>
      </c>
      <c r="V1125" s="748">
        <v>1</v>
      </c>
      <c r="W1125" s="748">
        <v>100</v>
      </c>
      <c r="X1125" s="748">
        <v>0</v>
      </c>
      <c r="Y1125" s="748">
        <v>0</v>
      </c>
      <c r="Z1125" s="748">
        <v>0.3</v>
      </c>
      <c r="AA1125" s="748">
        <v>333</v>
      </c>
      <c r="AB1125" s="748">
        <v>366</v>
      </c>
      <c r="AC1125" s="748">
        <v>410</v>
      </c>
      <c r="AD1125" s="748">
        <v>464</v>
      </c>
      <c r="AE1125" s="748">
        <v>1</v>
      </c>
      <c r="AF1125" s="748">
        <v>0.5</v>
      </c>
      <c r="AG1125" s="695"/>
      <c r="AH1125" s="587">
        <v>0.77500000000000002</v>
      </c>
      <c r="AI1125" s="587">
        <v>0.84</v>
      </c>
      <c r="AJ1125" s="587">
        <v>42.8</v>
      </c>
      <c r="AK1125" s="587">
        <v>100</v>
      </c>
      <c r="AL1125" s="587">
        <v>400</v>
      </c>
      <c r="AM1125" s="587">
        <v>572</v>
      </c>
      <c r="AN1125" s="587">
        <v>0.3</v>
      </c>
      <c r="AO1125" s="587">
        <v>1.5</v>
      </c>
      <c r="AP1125" s="587">
        <v>-47</v>
      </c>
      <c r="AR1125" s="44">
        <v>3</v>
      </c>
      <c r="AS1125" s="756">
        <v>42832</v>
      </c>
      <c r="AT1125" s="44">
        <v>890000072319</v>
      </c>
      <c r="AU1125" s="44" t="s">
        <v>591</v>
      </c>
      <c r="AV1125" s="44">
        <v>0.78180000000000005</v>
      </c>
      <c r="AW1125" s="44" t="s">
        <v>20</v>
      </c>
      <c r="AX1125" s="55">
        <v>1.2</v>
      </c>
      <c r="AY1125" s="44">
        <v>0.01</v>
      </c>
      <c r="AZ1125" s="44">
        <v>0</v>
      </c>
      <c r="BA1125" s="44">
        <v>43.5</v>
      </c>
      <c r="BB1125" s="44">
        <v>-49.5</v>
      </c>
      <c r="BC1125" s="44">
        <v>108</v>
      </c>
      <c r="BD1125" s="44">
        <v>30</v>
      </c>
      <c r="BE1125" s="44">
        <v>1.4E-2</v>
      </c>
      <c r="BF1125" s="44">
        <v>12.4</v>
      </c>
      <c r="BG1125" s="44">
        <v>3.8</v>
      </c>
      <c r="BH1125" s="44">
        <v>1</v>
      </c>
      <c r="BI1125" s="44">
        <v>1</v>
      </c>
      <c r="BJ1125" s="44">
        <v>99</v>
      </c>
      <c r="BK1125" s="44">
        <v>1</v>
      </c>
      <c r="BL1125" s="44" t="s">
        <v>599</v>
      </c>
      <c r="BM1125" s="44">
        <v>0.1</v>
      </c>
      <c r="BN1125" s="44">
        <v>343</v>
      </c>
      <c r="BO1125" s="44">
        <v>381</v>
      </c>
      <c r="BP1125" s="44">
        <v>426</v>
      </c>
      <c r="BQ1125" s="44">
        <v>459</v>
      </c>
      <c r="BR1125" s="44">
        <v>0</v>
      </c>
      <c r="BS1125" s="44">
        <v>1</v>
      </c>
      <c r="BT1125" s="547"/>
      <c r="BU1125" s="44">
        <v>0.77500000000000002</v>
      </c>
      <c r="BV1125" s="55">
        <v>0.84</v>
      </c>
      <c r="BW1125" s="44">
        <v>42.8</v>
      </c>
      <c r="BX1125" s="44">
        <v>100</v>
      </c>
      <c r="BY1125" s="44">
        <v>400</v>
      </c>
      <c r="BZ1125" s="44">
        <v>572</v>
      </c>
      <c r="CA1125" s="44">
        <v>0.3</v>
      </c>
      <c r="CB1125" s="44">
        <v>1.5</v>
      </c>
      <c r="CC1125" s="44">
        <v>-47</v>
      </c>
    </row>
    <row r="1126" spans="1:81" x14ac:dyDescent="0.25">
      <c r="A1126" s="586">
        <f t="shared" si="107"/>
        <v>2017</v>
      </c>
      <c r="B1126" s="586" t="str">
        <f t="shared" si="107"/>
        <v>ABRIL</v>
      </c>
      <c r="C1126" s="586">
        <v>5</v>
      </c>
      <c r="D1126" s="586" t="str">
        <f t="shared" si="106"/>
        <v>ABRIL 2017 / 4</v>
      </c>
      <c r="E1126" s="589">
        <v>4</v>
      </c>
      <c r="F1126" s="750">
        <v>42833</v>
      </c>
      <c r="G1126" s="590">
        <v>890000072356</v>
      </c>
      <c r="H1126" s="591" t="s">
        <v>590</v>
      </c>
      <c r="I1126" s="566">
        <v>0.77880000000000005</v>
      </c>
      <c r="J1126" s="748" t="s">
        <v>20</v>
      </c>
      <c r="K1126" s="748">
        <v>0.5</v>
      </c>
      <c r="L1126" s="748">
        <v>0</v>
      </c>
      <c r="M1126" s="748">
        <v>0</v>
      </c>
      <c r="N1126" s="748">
        <v>43.5</v>
      </c>
      <c r="O1126" s="748">
        <v>-54</v>
      </c>
      <c r="P1126" s="748">
        <v>104</v>
      </c>
      <c r="Q1126" s="748">
        <v>30</v>
      </c>
      <c r="R1126" s="749">
        <v>0</v>
      </c>
      <c r="S1126" s="748">
        <v>12.1</v>
      </c>
      <c r="T1126" s="748">
        <v>3</v>
      </c>
      <c r="U1126" s="748">
        <v>1</v>
      </c>
      <c r="V1126" s="748">
        <v>1</v>
      </c>
      <c r="W1126" s="748">
        <v>98</v>
      </c>
      <c r="X1126" s="748">
        <v>0</v>
      </c>
      <c r="Y1126" s="748">
        <v>0</v>
      </c>
      <c r="Z1126" s="748">
        <v>0.3</v>
      </c>
      <c r="AA1126" s="748">
        <v>333</v>
      </c>
      <c r="AB1126" s="748">
        <v>363</v>
      </c>
      <c r="AC1126" s="748">
        <v>408</v>
      </c>
      <c r="AD1126" s="748">
        <v>466</v>
      </c>
      <c r="AE1126" s="748">
        <v>1</v>
      </c>
      <c r="AF1126" s="748">
        <v>0.5</v>
      </c>
      <c r="AG1126" s="695"/>
      <c r="AH1126" s="587">
        <v>0.77500000000000002</v>
      </c>
      <c r="AI1126" s="587">
        <v>0.84</v>
      </c>
      <c r="AJ1126" s="587">
        <v>42.8</v>
      </c>
      <c r="AK1126" s="587">
        <v>100</v>
      </c>
      <c r="AL1126" s="587">
        <v>400</v>
      </c>
      <c r="AM1126" s="587">
        <v>572</v>
      </c>
      <c r="AN1126" s="587">
        <v>0.3</v>
      </c>
      <c r="AO1126" s="587">
        <v>1.5</v>
      </c>
      <c r="AP1126" s="587">
        <v>-47</v>
      </c>
      <c r="AR1126" s="44">
        <v>4</v>
      </c>
      <c r="AS1126" s="756">
        <v>42832</v>
      </c>
      <c r="AT1126" s="44">
        <v>890000072318</v>
      </c>
      <c r="AU1126" s="44" t="s">
        <v>593</v>
      </c>
      <c r="AV1126" s="44">
        <v>0.77980000000000005</v>
      </c>
      <c r="AW1126" s="44" t="s">
        <v>20</v>
      </c>
      <c r="AX1126" s="55">
        <v>1.2</v>
      </c>
      <c r="AY1126" s="44">
        <v>0.01</v>
      </c>
      <c r="AZ1126" s="44">
        <v>0</v>
      </c>
      <c r="BA1126" s="44">
        <v>43.5</v>
      </c>
      <c r="BB1126" s="44">
        <v>-51</v>
      </c>
      <c r="BC1126" s="44">
        <v>105</v>
      </c>
      <c r="BD1126" s="44">
        <v>31</v>
      </c>
      <c r="BE1126" s="44">
        <v>1.4E-2</v>
      </c>
      <c r="BF1126" s="44">
        <v>12.4</v>
      </c>
      <c r="BG1126" s="44">
        <v>3.9</v>
      </c>
      <c r="BH1126" s="44">
        <v>1</v>
      </c>
      <c r="BI1126" s="44">
        <v>1</v>
      </c>
      <c r="BJ1126" s="44">
        <v>99</v>
      </c>
      <c r="BK1126" s="44">
        <v>1</v>
      </c>
      <c r="BL1126" s="44" t="s">
        <v>597</v>
      </c>
      <c r="BM1126" s="44">
        <v>0.3</v>
      </c>
      <c r="BN1126" s="44">
        <v>338</v>
      </c>
      <c r="BO1126" s="44">
        <v>376</v>
      </c>
      <c r="BP1126" s="44">
        <v>418</v>
      </c>
      <c r="BQ1126" s="44">
        <v>457</v>
      </c>
      <c r="BR1126" s="44">
        <v>0</v>
      </c>
      <c r="BS1126" s="44">
        <v>1</v>
      </c>
      <c r="BT1126" s="547"/>
      <c r="BU1126" s="44">
        <v>0.77500000000000002</v>
      </c>
      <c r="BV1126" s="55">
        <v>0.84</v>
      </c>
      <c r="BW1126" s="44">
        <v>42.8</v>
      </c>
      <c r="BX1126" s="44">
        <v>100</v>
      </c>
      <c r="BY1126" s="44">
        <v>400</v>
      </c>
      <c r="BZ1126" s="44">
        <v>572</v>
      </c>
      <c r="CA1126" s="44">
        <v>0.3</v>
      </c>
      <c r="CB1126" s="44">
        <v>1.5</v>
      </c>
      <c r="CC1126" s="44">
        <v>-47</v>
      </c>
    </row>
    <row r="1127" spans="1:81" x14ac:dyDescent="0.25">
      <c r="A1127" s="586">
        <f t="shared" si="107"/>
        <v>2017</v>
      </c>
      <c r="B1127" s="586" t="str">
        <f t="shared" si="107"/>
        <v>ABRIL</v>
      </c>
      <c r="C1127" s="586">
        <v>6</v>
      </c>
      <c r="D1127" s="586" t="str">
        <f t="shared" si="106"/>
        <v>ABRIL 2017 / 5</v>
      </c>
      <c r="E1127" s="589">
        <v>5</v>
      </c>
      <c r="F1127" s="750">
        <v>42836</v>
      </c>
      <c r="G1127" s="590">
        <v>890000072405</v>
      </c>
      <c r="H1127" s="748" t="s">
        <v>132</v>
      </c>
      <c r="I1127" s="566">
        <v>0.77829999999999999</v>
      </c>
      <c r="J1127" s="748" t="s">
        <v>20</v>
      </c>
      <c r="K1127" s="748">
        <v>0.5</v>
      </c>
      <c r="L1127" s="748">
        <v>0</v>
      </c>
      <c r="M1127" s="748">
        <v>0</v>
      </c>
      <c r="N1127" s="748">
        <v>43.5</v>
      </c>
      <c r="O1127" s="748">
        <v>-54</v>
      </c>
      <c r="P1127" s="748">
        <v>104</v>
      </c>
      <c r="Q1127" s="748">
        <v>30</v>
      </c>
      <c r="R1127" s="749">
        <v>0</v>
      </c>
      <c r="S1127" s="748">
        <v>12.1</v>
      </c>
      <c r="T1127" s="748">
        <v>3</v>
      </c>
      <c r="U1127" s="748">
        <v>1</v>
      </c>
      <c r="V1127" s="748">
        <v>1</v>
      </c>
      <c r="W1127" s="748">
        <v>100</v>
      </c>
      <c r="X1127" s="748">
        <v>0</v>
      </c>
      <c r="Y1127" s="748">
        <v>0</v>
      </c>
      <c r="Z1127" s="748">
        <v>0.3</v>
      </c>
      <c r="AA1127" s="748">
        <v>334</v>
      </c>
      <c r="AB1127" s="748">
        <v>365</v>
      </c>
      <c r="AC1127" s="748">
        <v>409</v>
      </c>
      <c r="AD1127" s="748">
        <v>467</v>
      </c>
      <c r="AE1127" s="748">
        <v>1</v>
      </c>
      <c r="AF1127" s="748">
        <v>0.5</v>
      </c>
      <c r="AG1127" s="695"/>
      <c r="AH1127" s="587">
        <v>0.77500000000000002</v>
      </c>
      <c r="AI1127" s="587">
        <v>0.84</v>
      </c>
      <c r="AJ1127" s="587">
        <v>42.8</v>
      </c>
      <c r="AK1127" s="587">
        <v>100</v>
      </c>
      <c r="AL1127" s="587">
        <v>400</v>
      </c>
      <c r="AM1127" s="587">
        <v>572</v>
      </c>
      <c r="AN1127" s="587">
        <v>0.3</v>
      </c>
      <c r="AO1127" s="587">
        <v>1.5</v>
      </c>
      <c r="AP1127" s="587">
        <v>-47</v>
      </c>
      <c r="AR1127" s="44">
        <v>5</v>
      </c>
      <c r="AS1127" s="756">
        <v>42835</v>
      </c>
      <c r="AT1127" s="44">
        <v>890000072372</v>
      </c>
      <c r="AU1127" s="44" t="s">
        <v>595</v>
      </c>
      <c r="AV1127" s="44">
        <v>0.78180000000000005</v>
      </c>
      <c r="AW1127" s="44" t="s">
        <v>20</v>
      </c>
      <c r="AX1127" s="55">
        <v>1.2</v>
      </c>
      <c r="AY1127" s="44">
        <v>0.01</v>
      </c>
      <c r="AZ1127" s="44">
        <v>0</v>
      </c>
      <c r="BA1127" s="44">
        <v>43.5</v>
      </c>
      <c r="BB1127" s="44">
        <v>-49.5</v>
      </c>
      <c r="BC1127" s="44">
        <v>108</v>
      </c>
      <c r="BD1127" s="44">
        <v>30</v>
      </c>
      <c r="BE1127" s="44">
        <v>1.4E-2</v>
      </c>
      <c r="BF1127" s="44">
        <v>12.4</v>
      </c>
      <c r="BG1127" s="44">
        <v>4</v>
      </c>
      <c r="BH1127" s="44">
        <v>1</v>
      </c>
      <c r="BI1127" s="44">
        <v>1</v>
      </c>
      <c r="BJ1127" s="44">
        <v>99</v>
      </c>
      <c r="BK1127" s="44">
        <v>1</v>
      </c>
      <c r="BL1127" s="44" t="s">
        <v>597</v>
      </c>
      <c r="BM1127" s="44">
        <v>0.2</v>
      </c>
      <c r="BN1127" s="44">
        <v>343</v>
      </c>
      <c r="BO1127" s="44">
        <v>381</v>
      </c>
      <c r="BP1127" s="44">
        <v>426</v>
      </c>
      <c r="BQ1127" s="44">
        <v>460</v>
      </c>
      <c r="BR1127" s="44">
        <v>0</v>
      </c>
      <c r="BS1127" s="44">
        <v>1</v>
      </c>
      <c r="BT1127" s="547"/>
      <c r="BU1127" s="44">
        <v>0.77500000000000002</v>
      </c>
      <c r="BV1127" s="55">
        <v>0.84</v>
      </c>
      <c r="BW1127" s="44">
        <v>42.8</v>
      </c>
      <c r="BX1127" s="44">
        <v>100</v>
      </c>
      <c r="BY1127" s="44">
        <v>400</v>
      </c>
      <c r="BZ1127" s="44">
        <v>572</v>
      </c>
      <c r="CA1127" s="44">
        <v>0.3</v>
      </c>
      <c r="CB1127" s="44">
        <v>1.5</v>
      </c>
      <c r="CC1127" s="44">
        <v>-47</v>
      </c>
    </row>
    <row r="1128" spans="1:81" x14ac:dyDescent="0.25">
      <c r="A1128" s="586">
        <f t="shared" si="107"/>
        <v>2017</v>
      </c>
      <c r="B1128" s="586" t="str">
        <f t="shared" si="107"/>
        <v>ABRIL</v>
      </c>
      <c r="C1128" s="586">
        <v>7</v>
      </c>
      <c r="D1128" s="586" t="str">
        <f t="shared" si="106"/>
        <v>ABRIL 2017 / 6</v>
      </c>
      <c r="E1128" s="589">
        <v>6</v>
      </c>
      <c r="F1128" s="750">
        <v>42837</v>
      </c>
      <c r="G1128" s="590">
        <v>890000072431</v>
      </c>
      <c r="H1128" s="591" t="s">
        <v>590</v>
      </c>
      <c r="I1128" s="566">
        <v>0.77880000000000005</v>
      </c>
      <c r="J1128" s="748" t="s">
        <v>20</v>
      </c>
      <c r="K1128" s="748">
        <v>0.5</v>
      </c>
      <c r="L1128" s="748">
        <v>0</v>
      </c>
      <c r="M1128" s="748">
        <v>0</v>
      </c>
      <c r="N1128" s="748">
        <v>43.5</v>
      </c>
      <c r="O1128" s="748">
        <v>-54</v>
      </c>
      <c r="P1128" s="748">
        <v>104</v>
      </c>
      <c r="Q1128" s="748">
        <v>30</v>
      </c>
      <c r="R1128" s="749">
        <v>0</v>
      </c>
      <c r="S1128" s="748">
        <v>12.1</v>
      </c>
      <c r="T1128" s="748">
        <v>3</v>
      </c>
      <c r="U1128" s="748">
        <v>1</v>
      </c>
      <c r="V1128" s="748">
        <v>1</v>
      </c>
      <c r="W1128" s="748">
        <v>99</v>
      </c>
      <c r="X1128" s="748">
        <v>0</v>
      </c>
      <c r="Y1128" s="748">
        <v>0</v>
      </c>
      <c r="Z1128" s="748">
        <v>0.3</v>
      </c>
      <c r="AA1128" s="748">
        <v>332</v>
      </c>
      <c r="AB1128" s="748">
        <v>364</v>
      </c>
      <c r="AC1128" s="748">
        <v>407</v>
      </c>
      <c r="AD1128" s="748">
        <v>469</v>
      </c>
      <c r="AE1128" s="748">
        <v>1</v>
      </c>
      <c r="AF1128" s="748">
        <v>0.5</v>
      </c>
      <c r="AG1128" s="695"/>
      <c r="AH1128" s="587">
        <v>0.77500000000000002</v>
      </c>
      <c r="AI1128" s="587">
        <v>0.84</v>
      </c>
      <c r="AJ1128" s="587">
        <v>42.8</v>
      </c>
      <c r="AK1128" s="587">
        <v>100</v>
      </c>
      <c r="AL1128" s="587">
        <v>400</v>
      </c>
      <c r="AM1128" s="587">
        <v>572</v>
      </c>
      <c r="AN1128" s="587">
        <v>0.3</v>
      </c>
      <c r="AO1128" s="587">
        <v>1.5</v>
      </c>
      <c r="AP1128" s="587">
        <v>-47</v>
      </c>
      <c r="AR1128" s="44">
        <v>6</v>
      </c>
      <c r="AS1128" s="756">
        <v>42839</v>
      </c>
      <c r="AT1128" s="44">
        <v>890000072622</v>
      </c>
      <c r="AU1128" s="44" t="s">
        <v>591</v>
      </c>
      <c r="AV1128" s="44">
        <v>0.78259999999999996</v>
      </c>
      <c r="AW1128" s="44" t="s">
        <v>20</v>
      </c>
      <c r="AX1128" s="55">
        <v>1.4</v>
      </c>
      <c r="AY1128" s="44">
        <v>0</v>
      </c>
      <c r="AZ1128" s="44">
        <v>0</v>
      </c>
      <c r="BA1128" s="44">
        <v>43.5</v>
      </c>
      <c r="BB1128" s="44">
        <v>-50</v>
      </c>
      <c r="BC1128" s="44">
        <v>108</v>
      </c>
      <c r="BD1128" s="44">
        <v>31</v>
      </c>
      <c r="BE1128" s="44">
        <v>1.4999999999999999E-2</v>
      </c>
      <c r="BF1128" s="44">
        <v>12.3</v>
      </c>
      <c r="BG1128" s="44">
        <v>3.9</v>
      </c>
      <c r="BH1128" s="44">
        <v>1</v>
      </c>
      <c r="BI1128" s="44">
        <v>1</v>
      </c>
      <c r="BJ1128" s="44">
        <v>99</v>
      </c>
      <c r="BK1128" s="44">
        <v>1</v>
      </c>
      <c r="BL1128" s="44" t="s">
        <v>592</v>
      </c>
      <c r="BM1128" s="44">
        <v>0.2</v>
      </c>
      <c r="BN1128" s="44">
        <v>345</v>
      </c>
      <c r="BO1128" s="44">
        <v>381</v>
      </c>
      <c r="BP1128" s="44">
        <v>424</v>
      </c>
      <c r="BQ1128" s="44">
        <v>459</v>
      </c>
      <c r="BR1128" s="44">
        <v>0</v>
      </c>
      <c r="BS1128" s="44">
        <v>1</v>
      </c>
      <c r="BT1128" s="547"/>
      <c r="BU1128" s="44">
        <v>0.77500000000000002</v>
      </c>
      <c r="BV1128" s="55">
        <v>0.84</v>
      </c>
      <c r="BW1128" s="44">
        <v>42.8</v>
      </c>
      <c r="BX1128" s="44">
        <v>100</v>
      </c>
      <c r="BY1128" s="44">
        <v>400</v>
      </c>
      <c r="BZ1128" s="44">
        <v>572</v>
      </c>
      <c r="CA1128" s="44">
        <v>0.3</v>
      </c>
      <c r="CB1128" s="44">
        <v>1.5</v>
      </c>
      <c r="CC1128" s="44">
        <v>-47</v>
      </c>
    </row>
    <row r="1129" spans="1:81" x14ac:dyDescent="0.25">
      <c r="A1129" s="586">
        <f t="shared" si="107"/>
        <v>2017</v>
      </c>
      <c r="B1129" s="586" t="str">
        <f t="shared" si="107"/>
        <v>ABRIL</v>
      </c>
      <c r="C1129" s="586">
        <v>8</v>
      </c>
      <c r="D1129" s="586" t="str">
        <f t="shared" si="106"/>
        <v>ABRIL 2017 / 7</v>
      </c>
      <c r="E1129" s="589">
        <v>7</v>
      </c>
      <c r="F1129" s="750">
        <v>42841</v>
      </c>
      <c r="G1129" s="590">
        <v>890000072651</v>
      </c>
      <c r="H1129" s="748" t="s">
        <v>614</v>
      </c>
      <c r="I1129" s="566">
        <v>0.77880000000000005</v>
      </c>
      <c r="J1129" s="748" t="s">
        <v>20</v>
      </c>
      <c r="K1129" s="748">
        <v>0.5</v>
      </c>
      <c r="L1129" s="748">
        <v>0</v>
      </c>
      <c r="M1129" s="748">
        <v>0</v>
      </c>
      <c r="N1129" s="748">
        <v>43.5</v>
      </c>
      <c r="O1129" s="748">
        <v>-54</v>
      </c>
      <c r="P1129" s="748">
        <v>104</v>
      </c>
      <c r="Q1129" s="748">
        <v>30</v>
      </c>
      <c r="R1129" s="749">
        <v>0</v>
      </c>
      <c r="S1129" s="748">
        <v>12.1</v>
      </c>
      <c r="T1129" s="748">
        <v>3</v>
      </c>
      <c r="U1129" s="748">
        <v>1</v>
      </c>
      <c r="V1129" s="748">
        <v>1</v>
      </c>
      <c r="W1129" s="748">
        <v>99</v>
      </c>
      <c r="X1129" s="748">
        <v>0</v>
      </c>
      <c r="Y1129" s="748">
        <v>0</v>
      </c>
      <c r="Z1129" s="748">
        <v>0.3</v>
      </c>
      <c r="AA1129" s="748">
        <v>334</v>
      </c>
      <c r="AB1129" s="748">
        <v>364</v>
      </c>
      <c r="AC1129" s="748">
        <v>407</v>
      </c>
      <c r="AD1129" s="748">
        <v>460</v>
      </c>
      <c r="AE1129" s="748">
        <v>1</v>
      </c>
      <c r="AF1129" s="748">
        <v>0.5</v>
      </c>
      <c r="AG1129" s="695"/>
      <c r="AH1129" s="587">
        <v>0.77500000000000002</v>
      </c>
      <c r="AI1129" s="587">
        <v>0.84</v>
      </c>
      <c r="AJ1129" s="587">
        <v>42.8</v>
      </c>
      <c r="AK1129" s="587">
        <v>100</v>
      </c>
      <c r="AL1129" s="587">
        <v>400</v>
      </c>
      <c r="AM1129" s="587">
        <v>572</v>
      </c>
      <c r="AN1129" s="587">
        <v>0.3</v>
      </c>
      <c r="AO1129" s="587">
        <v>1.5</v>
      </c>
      <c r="AP1129" s="587">
        <v>-47</v>
      </c>
      <c r="AR1129" s="44">
        <v>7</v>
      </c>
      <c r="AS1129" s="756">
        <v>42839</v>
      </c>
      <c r="AT1129" s="44">
        <v>890000072630</v>
      </c>
      <c r="AU1129" s="44" t="s">
        <v>617</v>
      </c>
      <c r="AV1129" s="44">
        <v>0.78239999999999998</v>
      </c>
      <c r="AW1129" s="44" t="s">
        <v>20</v>
      </c>
      <c r="AX1129" s="55">
        <v>1.4</v>
      </c>
      <c r="AY1129" s="44">
        <v>0</v>
      </c>
      <c r="AZ1129" s="44">
        <v>0</v>
      </c>
      <c r="BA1129" s="44">
        <v>43.5</v>
      </c>
      <c r="BB1129" s="44">
        <v>-50</v>
      </c>
      <c r="BC1129" s="44">
        <v>109</v>
      </c>
      <c r="BD1129" s="44">
        <v>30</v>
      </c>
      <c r="BE1129" s="44">
        <v>1.4999999999999999E-2</v>
      </c>
      <c r="BF1129" s="44">
        <v>12.3</v>
      </c>
      <c r="BG1129" s="44">
        <v>3.9</v>
      </c>
      <c r="BH1129" s="44">
        <v>1</v>
      </c>
      <c r="BI1129" s="44">
        <v>1</v>
      </c>
      <c r="BJ1129" s="44">
        <v>99</v>
      </c>
      <c r="BK1129" s="44">
        <v>1</v>
      </c>
      <c r="BL1129" s="44" t="s">
        <v>597</v>
      </c>
      <c r="BM1129" s="44">
        <v>0.2</v>
      </c>
      <c r="BN1129" s="44">
        <v>345</v>
      </c>
      <c r="BO1129" s="44">
        <v>381</v>
      </c>
      <c r="BP1129" s="44">
        <v>425</v>
      </c>
      <c r="BQ1129" s="44">
        <v>460</v>
      </c>
      <c r="BR1129" s="44">
        <v>0</v>
      </c>
      <c r="BS1129" s="44">
        <v>1</v>
      </c>
      <c r="BT1129" s="547"/>
      <c r="BU1129" s="44">
        <v>0.77500000000000002</v>
      </c>
      <c r="BV1129" s="55">
        <v>0.84</v>
      </c>
      <c r="BW1129" s="44">
        <v>42.8</v>
      </c>
      <c r="BX1129" s="44">
        <v>100</v>
      </c>
      <c r="BY1129" s="44">
        <v>400</v>
      </c>
      <c r="BZ1129" s="44">
        <v>572</v>
      </c>
      <c r="CA1129" s="44">
        <v>0.3</v>
      </c>
      <c r="CB1129" s="44">
        <v>1.5</v>
      </c>
      <c r="CC1129" s="44">
        <v>-47</v>
      </c>
    </row>
    <row r="1130" spans="1:81" x14ac:dyDescent="0.25">
      <c r="A1130" s="586">
        <f t="shared" si="107"/>
        <v>2017</v>
      </c>
      <c r="B1130" s="586" t="str">
        <f t="shared" si="107"/>
        <v>ABRIL</v>
      </c>
      <c r="C1130" s="586">
        <v>9</v>
      </c>
      <c r="D1130" s="586" t="str">
        <f t="shared" si="106"/>
        <v>ABRIL 2017 / 8</v>
      </c>
      <c r="E1130" s="589">
        <v>8</v>
      </c>
      <c r="F1130" s="750">
        <v>42843</v>
      </c>
      <c r="G1130" s="590">
        <v>890000072688</v>
      </c>
      <c r="H1130" s="748" t="s">
        <v>130</v>
      </c>
      <c r="I1130" s="566">
        <v>0.77829999999999999</v>
      </c>
      <c r="J1130" s="748" t="s">
        <v>20</v>
      </c>
      <c r="K1130" s="748">
        <v>0.5</v>
      </c>
      <c r="L1130" s="748">
        <v>0</v>
      </c>
      <c r="M1130" s="748">
        <v>0</v>
      </c>
      <c r="N1130" s="748">
        <v>43.5</v>
      </c>
      <c r="O1130" s="748">
        <v>-54</v>
      </c>
      <c r="P1130" s="748">
        <v>104</v>
      </c>
      <c r="Q1130" s="748">
        <v>30</v>
      </c>
      <c r="R1130" s="749">
        <v>0</v>
      </c>
      <c r="S1130" s="748">
        <v>12.1</v>
      </c>
      <c r="T1130" s="748">
        <v>3</v>
      </c>
      <c r="U1130" s="748">
        <v>1</v>
      </c>
      <c r="V1130" s="748">
        <v>1</v>
      </c>
      <c r="W1130" s="748">
        <v>99</v>
      </c>
      <c r="X1130" s="748">
        <v>0</v>
      </c>
      <c r="Y1130" s="748">
        <v>0</v>
      </c>
      <c r="Z1130" s="748">
        <v>0.3</v>
      </c>
      <c r="AA1130" s="748">
        <v>333</v>
      </c>
      <c r="AB1130" s="748">
        <v>364</v>
      </c>
      <c r="AC1130" s="748">
        <v>409</v>
      </c>
      <c r="AD1130" s="748">
        <v>471</v>
      </c>
      <c r="AE1130" s="748">
        <v>0.5</v>
      </c>
      <c r="AF1130" s="748">
        <v>1</v>
      </c>
      <c r="AG1130" s="695"/>
      <c r="AH1130" s="587">
        <v>0.77500000000000002</v>
      </c>
      <c r="AI1130" s="587">
        <v>0.84</v>
      </c>
      <c r="AJ1130" s="587">
        <v>42.8</v>
      </c>
      <c r="AK1130" s="587">
        <v>100</v>
      </c>
      <c r="AL1130" s="587">
        <v>400</v>
      </c>
      <c r="AM1130" s="587">
        <v>572</v>
      </c>
      <c r="AN1130" s="587">
        <v>0.3</v>
      </c>
      <c r="AO1130" s="587">
        <v>1.5</v>
      </c>
      <c r="AP1130" s="587">
        <v>-47</v>
      </c>
      <c r="AR1130" s="44">
        <v>8</v>
      </c>
      <c r="AS1130" s="756">
        <v>42842</v>
      </c>
      <c r="AT1130" s="44">
        <v>890000072654</v>
      </c>
      <c r="AU1130" s="44" t="s">
        <v>598</v>
      </c>
      <c r="AV1130" s="44">
        <v>0.78180000000000005</v>
      </c>
      <c r="AW1130" s="44" t="s">
        <v>20</v>
      </c>
      <c r="AX1130" s="55">
        <v>1.2</v>
      </c>
      <c r="AY1130" s="44">
        <v>0</v>
      </c>
      <c r="AZ1130" s="44">
        <v>0</v>
      </c>
      <c r="BA1130" s="44">
        <v>43.5</v>
      </c>
      <c r="BB1130" s="44">
        <v>-50</v>
      </c>
      <c r="BC1130" s="44">
        <v>108</v>
      </c>
      <c r="BD1130" s="44">
        <v>30</v>
      </c>
      <c r="BE1130" s="44">
        <v>1.4999999999999999E-2</v>
      </c>
      <c r="BF1130" s="44">
        <v>12.3</v>
      </c>
      <c r="BG1130" s="44">
        <v>4.0999999999999996</v>
      </c>
      <c r="BH1130" s="44">
        <v>1</v>
      </c>
      <c r="BI1130" s="44">
        <v>1</v>
      </c>
      <c r="BJ1130" s="44">
        <v>99</v>
      </c>
      <c r="BK1130" s="44">
        <v>1</v>
      </c>
      <c r="BL1130" s="44" t="s">
        <v>592</v>
      </c>
      <c r="BM1130" s="44">
        <v>0.1</v>
      </c>
      <c r="BN1130" s="44">
        <v>343</v>
      </c>
      <c r="BO1130" s="44">
        <v>379</v>
      </c>
      <c r="BP1130" s="44">
        <v>424</v>
      </c>
      <c r="BQ1130" s="44">
        <v>459</v>
      </c>
      <c r="BR1130" s="44">
        <v>0</v>
      </c>
      <c r="BS1130" s="44">
        <v>1</v>
      </c>
      <c r="BT1130" s="547"/>
      <c r="BU1130" s="44">
        <v>0.77500000000000002</v>
      </c>
      <c r="BV1130" s="55">
        <v>0.84</v>
      </c>
      <c r="BW1130" s="44">
        <v>42.8</v>
      </c>
      <c r="BX1130" s="44">
        <v>100</v>
      </c>
      <c r="BY1130" s="44">
        <v>400</v>
      </c>
      <c r="BZ1130" s="44">
        <v>572</v>
      </c>
      <c r="CA1130" s="44">
        <v>0.3</v>
      </c>
      <c r="CB1130" s="44">
        <v>1.5</v>
      </c>
      <c r="CC1130" s="44">
        <v>-47</v>
      </c>
    </row>
    <row r="1131" spans="1:81" x14ac:dyDescent="0.25">
      <c r="A1131" s="586">
        <f t="shared" si="107"/>
        <v>2017</v>
      </c>
      <c r="B1131" s="586" t="str">
        <f t="shared" si="107"/>
        <v>ABRIL</v>
      </c>
      <c r="C1131" s="586">
        <v>10</v>
      </c>
      <c r="D1131" s="586" t="str">
        <f t="shared" si="106"/>
        <v>ABRIL 2017 / 9</v>
      </c>
      <c r="E1131" s="589">
        <v>9</v>
      </c>
      <c r="F1131" s="750">
        <v>42846</v>
      </c>
      <c r="G1131" s="590">
        <v>890000072752</v>
      </c>
      <c r="H1131" s="591" t="s">
        <v>615</v>
      </c>
      <c r="I1131" s="566">
        <v>0.77880000000000005</v>
      </c>
      <c r="J1131" s="748" t="s">
        <v>20</v>
      </c>
      <c r="K1131" s="748">
        <v>0.5</v>
      </c>
      <c r="L1131" s="748">
        <v>0</v>
      </c>
      <c r="M1131" s="748">
        <v>0</v>
      </c>
      <c r="N1131" s="748">
        <v>43.5</v>
      </c>
      <c r="O1131" s="748">
        <v>-54.5</v>
      </c>
      <c r="P1131" s="748">
        <v>104</v>
      </c>
      <c r="Q1131" s="748">
        <v>30</v>
      </c>
      <c r="R1131" s="749">
        <v>0</v>
      </c>
      <c r="S1131" s="748">
        <v>12.1</v>
      </c>
      <c r="T1131" s="748">
        <v>3</v>
      </c>
      <c r="U1131" s="748">
        <v>1</v>
      </c>
      <c r="V1131" s="748">
        <v>1</v>
      </c>
      <c r="W1131" s="748">
        <v>99</v>
      </c>
      <c r="X1131" s="748">
        <v>0</v>
      </c>
      <c r="Y1131" s="748">
        <v>0</v>
      </c>
      <c r="Z1131" s="748">
        <v>0.3</v>
      </c>
      <c r="AA1131" s="748">
        <v>333</v>
      </c>
      <c r="AB1131" s="748">
        <v>364</v>
      </c>
      <c r="AC1131" s="748">
        <v>409</v>
      </c>
      <c r="AD1131" s="748">
        <v>472</v>
      </c>
      <c r="AE1131" s="748">
        <v>1</v>
      </c>
      <c r="AF1131" s="748">
        <v>0.5</v>
      </c>
      <c r="AG1131" s="695"/>
      <c r="AH1131" s="587">
        <v>0.77500000000000002</v>
      </c>
      <c r="AI1131" s="587">
        <v>0.84</v>
      </c>
      <c r="AJ1131" s="587">
        <v>42.8</v>
      </c>
      <c r="AK1131" s="587">
        <v>100</v>
      </c>
      <c r="AL1131" s="587">
        <v>400</v>
      </c>
      <c r="AM1131" s="587">
        <v>572</v>
      </c>
      <c r="AN1131" s="587">
        <v>0.3</v>
      </c>
      <c r="AO1131" s="587">
        <v>1.5</v>
      </c>
      <c r="AP1131" s="587">
        <v>-47</v>
      </c>
      <c r="AR1131" s="44">
        <v>9</v>
      </c>
      <c r="AS1131" s="764">
        <v>42844</v>
      </c>
      <c r="AT1131" s="44">
        <v>890000072700</v>
      </c>
      <c r="AU1131" s="44" t="s">
        <v>593</v>
      </c>
      <c r="AV1131" s="44">
        <v>0.78180000000000005</v>
      </c>
      <c r="AW1131" s="44" t="s">
        <v>20</v>
      </c>
      <c r="AX1131" s="55">
        <v>1.2</v>
      </c>
      <c r="AY1131" s="44">
        <v>0</v>
      </c>
      <c r="AZ1131" s="44">
        <v>0</v>
      </c>
      <c r="BA1131" s="44">
        <v>43.5</v>
      </c>
      <c r="BB1131" s="44">
        <v>-50.5</v>
      </c>
      <c r="BC1131" s="44">
        <v>106</v>
      </c>
      <c r="BD1131" s="44">
        <v>30</v>
      </c>
      <c r="BE1131" s="44">
        <v>1.4E-2</v>
      </c>
      <c r="BF1131" s="44">
        <v>12.4</v>
      </c>
      <c r="BG1131" s="44">
        <v>3.9</v>
      </c>
      <c r="BH1131" s="44">
        <v>1</v>
      </c>
      <c r="BI1131" s="44">
        <v>1</v>
      </c>
      <c r="BJ1131" s="44">
        <v>99</v>
      </c>
      <c r="BK1131" s="44">
        <v>1</v>
      </c>
      <c r="BL1131" s="44" t="s">
        <v>592</v>
      </c>
      <c r="BM1131" s="44">
        <v>0.1</v>
      </c>
      <c r="BN1131" s="44">
        <v>342</v>
      </c>
      <c r="BO1131" s="44">
        <v>379</v>
      </c>
      <c r="BP1131" s="44">
        <v>424</v>
      </c>
      <c r="BQ1131" s="44">
        <v>460</v>
      </c>
      <c r="BR1131" s="44">
        <v>0</v>
      </c>
      <c r="BS1131" s="44">
        <v>1</v>
      </c>
      <c r="BT1131" s="547"/>
      <c r="BU1131" s="44">
        <v>0.77500000000000002</v>
      </c>
      <c r="BV1131" s="55">
        <v>0.84</v>
      </c>
      <c r="BW1131" s="44">
        <v>42.8</v>
      </c>
      <c r="BX1131" s="44">
        <v>100</v>
      </c>
      <c r="BY1131" s="44">
        <v>400</v>
      </c>
      <c r="BZ1131" s="44">
        <v>572</v>
      </c>
      <c r="CA1131" s="44">
        <v>0.3</v>
      </c>
      <c r="CB1131" s="44">
        <v>1.5</v>
      </c>
      <c r="CC1131" s="44">
        <v>-47</v>
      </c>
    </row>
    <row r="1132" spans="1:81" x14ac:dyDescent="0.25">
      <c r="A1132" s="586">
        <f t="shared" si="107"/>
        <v>2017</v>
      </c>
      <c r="B1132" s="586" t="str">
        <f t="shared" si="107"/>
        <v>ABRIL</v>
      </c>
      <c r="C1132" s="586">
        <v>11</v>
      </c>
      <c r="D1132" s="586" t="str">
        <f t="shared" si="106"/>
        <v>ABRIL 2017 / 10</v>
      </c>
      <c r="E1132" s="589">
        <v>10</v>
      </c>
      <c r="F1132" s="750">
        <v>42847</v>
      </c>
      <c r="G1132" s="590">
        <v>890000072808</v>
      </c>
      <c r="H1132" s="748" t="s">
        <v>130</v>
      </c>
      <c r="I1132" s="566">
        <v>0.77880000000000005</v>
      </c>
      <c r="J1132" s="748" t="s">
        <v>20</v>
      </c>
      <c r="K1132" s="748">
        <v>0.5</v>
      </c>
      <c r="L1132" s="748">
        <v>0</v>
      </c>
      <c r="M1132" s="748">
        <v>0</v>
      </c>
      <c r="N1132" s="748">
        <v>43.5</v>
      </c>
      <c r="O1132" s="748">
        <v>-54</v>
      </c>
      <c r="P1132" s="748">
        <v>104</v>
      </c>
      <c r="Q1132" s="748">
        <v>30</v>
      </c>
      <c r="R1132" s="749">
        <v>0</v>
      </c>
      <c r="S1132" s="748">
        <v>12.1</v>
      </c>
      <c r="T1132" s="748">
        <v>3</v>
      </c>
      <c r="U1132" s="748">
        <v>1</v>
      </c>
      <c r="V1132" s="748">
        <v>1</v>
      </c>
      <c r="W1132" s="748">
        <v>98</v>
      </c>
      <c r="X1132" s="748">
        <v>0</v>
      </c>
      <c r="Y1132" s="748">
        <v>0</v>
      </c>
      <c r="Z1132" s="748">
        <v>0.3</v>
      </c>
      <c r="AA1132" s="748">
        <v>333</v>
      </c>
      <c r="AB1132" s="748">
        <v>364</v>
      </c>
      <c r="AC1132" s="748">
        <v>408</v>
      </c>
      <c r="AD1132" s="748">
        <v>472</v>
      </c>
      <c r="AE1132" s="748">
        <v>1</v>
      </c>
      <c r="AF1132" s="748">
        <v>0.5</v>
      </c>
      <c r="AG1132" s="695"/>
      <c r="AH1132" s="587">
        <v>0.77500000000000002</v>
      </c>
      <c r="AI1132" s="587">
        <v>0.84</v>
      </c>
      <c r="AJ1132" s="587">
        <v>42.8</v>
      </c>
      <c r="AK1132" s="587">
        <v>100</v>
      </c>
      <c r="AL1132" s="587">
        <v>400</v>
      </c>
      <c r="AM1132" s="587">
        <v>572</v>
      </c>
      <c r="AN1132" s="587">
        <v>0.3</v>
      </c>
      <c r="AO1132" s="587">
        <v>1.5</v>
      </c>
      <c r="AP1132" s="587">
        <v>-47</v>
      </c>
      <c r="AR1132" s="44">
        <v>10</v>
      </c>
      <c r="AS1132" s="763">
        <v>42845</v>
      </c>
      <c r="AT1132" s="44">
        <v>890000072726</v>
      </c>
      <c r="AU1132" s="44" t="s">
        <v>591</v>
      </c>
      <c r="AV1132" s="44">
        <v>0.78</v>
      </c>
      <c r="AW1132" s="44" t="s">
        <v>20</v>
      </c>
      <c r="AX1132" s="55">
        <v>1.2</v>
      </c>
      <c r="AY1132" s="44">
        <v>0.01</v>
      </c>
      <c r="AZ1132" s="44">
        <v>0</v>
      </c>
      <c r="BA1132" s="44">
        <v>43.5</v>
      </c>
      <c r="BB1132" s="44">
        <v>-53</v>
      </c>
      <c r="BC1132" s="44">
        <v>106</v>
      </c>
      <c r="BD1132" s="44">
        <v>30</v>
      </c>
      <c r="BE1132" s="44">
        <v>1.4999999999999999E-2</v>
      </c>
      <c r="BF1132" s="44">
        <v>12.3</v>
      </c>
      <c r="BG1132" s="44">
        <v>3.6</v>
      </c>
      <c r="BH1132" s="44">
        <v>1</v>
      </c>
      <c r="BI1132" s="44">
        <v>1</v>
      </c>
      <c r="BJ1132" s="44">
        <v>99</v>
      </c>
      <c r="BK1132" s="44">
        <v>1</v>
      </c>
      <c r="BL1132" s="44" t="s">
        <v>592</v>
      </c>
      <c r="BM1132" s="44">
        <v>0.1</v>
      </c>
      <c r="BN1132" s="44">
        <v>340</v>
      </c>
      <c r="BO1132" s="44">
        <v>372</v>
      </c>
      <c r="BP1132" s="44">
        <v>414</v>
      </c>
      <c r="BQ1132" s="44">
        <v>453</v>
      </c>
      <c r="BR1132" s="44">
        <v>0</v>
      </c>
      <c r="BS1132" s="44">
        <v>1</v>
      </c>
      <c r="BT1132" s="547"/>
      <c r="BU1132" s="44">
        <v>0.77500000000000002</v>
      </c>
      <c r="BV1132" s="55">
        <v>0.84</v>
      </c>
      <c r="BW1132" s="44">
        <v>42.8</v>
      </c>
      <c r="BX1132" s="44">
        <v>100</v>
      </c>
      <c r="BY1132" s="44">
        <v>400</v>
      </c>
      <c r="BZ1132" s="44">
        <v>572</v>
      </c>
      <c r="CA1132" s="44">
        <v>0.3</v>
      </c>
      <c r="CB1132" s="44">
        <v>1.5</v>
      </c>
      <c r="CC1132" s="44">
        <v>-47</v>
      </c>
    </row>
    <row r="1133" spans="1:81" x14ac:dyDescent="0.25">
      <c r="A1133" s="586">
        <f t="shared" si="107"/>
        <v>2017</v>
      </c>
      <c r="B1133" s="586" t="str">
        <f t="shared" si="107"/>
        <v>ABRIL</v>
      </c>
      <c r="C1133" s="586">
        <v>12</v>
      </c>
      <c r="D1133" s="586" t="str">
        <f t="shared" si="106"/>
        <v>ABRIL 2017 / 11</v>
      </c>
      <c r="E1133" s="589">
        <v>11</v>
      </c>
      <c r="F1133" s="750">
        <v>42850</v>
      </c>
      <c r="G1133" s="590">
        <v>890000072871</v>
      </c>
      <c r="H1133" s="591" t="s">
        <v>614</v>
      </c>
      <c r="I1133" s="566">
        <v>0.7792</v>
      </c>
      <c r="J1133" s="748" t="s">
        <v>20</v>
      </c>
      <c r="K1133" s="748">
        <v>0.5</v>
      </c>
      <c r="L1133" s="748">
        <v>0</v>
      </c>
      <c r="M1133" s="748">
        <v>0</v>
      </c>
      <c r="N1133" s="748">
        <v>43.5</v>
      </c>
      <c r="O1133" s="748">
        <v>-55</v>
      </c>
      <c r="P1133" s="748">
        <v>104</v>
      </c>
      <c r="Q1133" s="748">
        <v>30</v>
      </c>
      <c r="R1133" s="749">
        <v>0</v>
      </c>
      <c r="S1133" s="748">
        <v>12.1</v>
      </c>
      <c r="T1133" s="748">
        <v>3</v>
      </c>
      <c r="U1133" s="748">
        <v>1</v>
      </c>
      <c r="V1133" s="748">
        <v>1</v>
      </c>
      <c r="W1133" s="748">
        <v>100</v>
      </c>
      <c r="X1133" s="748">
        <v>0</v>
      </c>
      <c r="Y1133" s="748">
        <v>0</v>
      </c>
      <c r="Z1133" s="748">
        <v>0.3</v>
      </c>
      <c r="AA1133" s="748">
        <v>334</v>
      </c>
      <c r="AB1133" s="748">
        <v>364</v>
      </c>
      <c r="AC1133" s="748">
        <v>406</v>
      </c>
      <c r="AD1133" s="748">
        <v>471</v>
      </c>
      <c r="AE1133" s="748">
        <v>1</v>
      </c>
      <c r="AF1133" s="748">
        <v>0.5</v>
      </c>
      <c r="AG1133" s="695"/>
      <c r="AH1133" s="587">
        <v>0.77500000000000002</v>
      </c>
      <c r="AI1133" s="587">
        <v>0.84</v>
      </c>
      <c r="AJ1133" s="587">
        <v>42.8</v>
      </c>
      <c r="AK1133" s="587">
        <v>100</v>
      </c>
      <c r="AL1133" s="587">
        <v>400</v>
      </c>
      <c r="AM1133" s="587">
        <v>572</v>
      </c>
      <c r="AN1133" s="587">
        <v>0.3</v>
      </c>
      <c r="AO1133" s="587">
        <v>1.5</v>
      </c>
      <c r="AP1133" s="587">
        <v>-47</v>
      </c>
      <c r="AR1133" s="44">
        <v>11</v>
      </c>
      <c r="AS1133" s="756">
        <v>42847</v>
      </c>
      <c r="AT1133" s="44">
        <v>890000072773</v>
      </c>
      <c r="AU1133" s="44" t="s">
        <v>596</v>
      </c>
      <c r="AV1133" s="44">
        <v>0.78</v>
      </c>
      <c r="AW1133" s="44" t="s">
        <v>20</v>
      </c>
      <c r="AX1133" s="55">
        <v>1.2</v>
      </c>
      <c r="AY1133" s="44">
        <v>0.01</v>
      </c>
      <c r="AZ1133" s="44">
        <v>0</v>
      </c>
      <c r="BA1133" s="44">
        <v>43.5</v>
      </c>
      <c r="BB1133" s="44">
        <v>-52.5</v>
      </c>
      <c r="BC1133" s="44">
        <v>108</v>
      </c>
      <c r="BD1133" s="44">
        <v>30</v>
      </c>
      <c r="BE1133" s="44">
        <v>1.4E-2</v>
      </c>
      <c r="BF1133" s="44">
        <v>12.4</v>
      </c>
      <c r="BG1133" s="44">
        <v>3.1</v>
      </c>
      <c r="BH1133" s="44">
        <v>1</v>
      </c>
      <c r="BI1133" s="44">
        <v>1</v>
      </c>
      <c r="BJ1133" s="44">
        <v>99</v>
      </c>
      <c r="BK1133" s="44">
        <v>1</v>
      </c>
      <c r="BL1133" s="44" t="s">
        <v>597</v>
      </c>
      <c r="BM1133" s="44">
        <v>0.3</v>
      </c>
      <c r="BN1133" s="44">
        <v>336</v>
      </c>
      <c r="BO1133" s="44">
        <v>372</v>
      </c>
      <c r="BP1133" s="44">
        <v>415</v>
      </c>
      <c r="BQ1133" s="44">
        <v>450</v>
      </c>
      <c r="BR1133" s="44">
        <v>0</v>
      </c>
      <c r="BS1133" s="44">
        <v>1</v>
      </c>
      <c r="BT1133" s="547"/>
      <c r="BU1133" s="44">
        <v>0.77500000000000002</v>
      </c>
      <c r="BV1133" s="55">
        <v>0.84</v>
      </c>
      <c r="BW1133" s="44">
        <v>42.8</v>
      </c>
      <c r="BX1133" s="44">
        <v>100</v>
      </c>
      <c r="BY1133" s="44">
        <v>400</v>
      </c>
      <c r="BZ1133" s="44">
        <v>572</v>
      </c>
      <c r="CA1133" s="44">
        <v>0.3</v>
      </c>
      <c r="CB1133" s="44">
        <v>1.5</v>
      </c>
      <c r="CC1133" s="44">
        <v>-47</v>
      </c>
    </row>
    <row r="1134" spans="1:81" x14ac:dyDescent="0.25">
      <c r="A1134" s="586">
        <f t="shared" si="107"/>
        <v>2017</v>
      </c>
      <c r="B1134" s="586" t="str">
        <f t="shared" si="107"/>
        <v>ABRIL</v>
      </c>
      <c r="C1134" s="586">
        <v>13</v>
      </c>
      <c r="D1134" s="586" t="str">
        <f t="shared" si="106"/>
        <v>ABRIL 2017 / 12</v>
      </c>
      <c r="E1134" s="589">
        <v>12</v>
      </c>
      <c r="F1134" s="750">
        <v>42851</v>
      </c>
      <c r="G1134" s="590">
        <v>890000072976</v>
      </c>
      <c r="H1134" s="748" t="s">
        <v>128</v>
      </c>
      <c r="I1134" s="566">
        <v>0.77880000000000005</v>
      </c>
      <c r="J1134" s="748" t="s">
        <v>20</v>
      </c>
      <c r="K1134" s="748">
        <v>0.5</v>
      </c>
      <c r="L1134" s="748">
        <v>0</v>
      </c>
      <c r="M1134" s="748">
        <v>0</v>
      </c>
      <c r="N1134" s="748">
        <v>43.5</v>
      </c>
      <c r="O1134" s="748">
        <v>-55</v>
      </c>
      <c r="P1134" s="748">
        <v>103</v>
      </c>
      <c r="Q1134" s="748">
        <v>30</v>
      </c>
      <c r="R1134" s="749">
        <v>0</v>
      </c>
      <c r="S1134" s="748">
        <v>12.1</v>
      </c>
      <c r="T1134" s="748">
        <v>3</v>
      </c>
      <c r="U1134" s="748">
        <v>1</v>
      </c>
      <c r="V1134" s="748">
        <v>1</v>
      </c>
      <c r="W1134" s="748">
        <v>99</v>
      </c>
      <c r="X1134" s="748">
        <v>0</v>
      </c>
      <c r="Y1134" s="748">
        <v>0</v>
      </c>
      <c r="Z1134" s="748">
        <v>0.3</v>
      </c>
      <c r="AA1134" s="748">
        <v>333</v>
      </c>
      <c r="AB1134" s="748">
        <v>363</v>
      </c>
      <c r="AC1134" s="748">
        <v>407</v>
      </c>
      <c r="AD1134" s="748">
        <v>474</v>
      </c>
      <c r="AE1134" s="748">
        <v>1</v>
      </c>
      <c r="AF1134" s="748">
        <v>0.5</v>
      </c>
      <c r="AG1134" s="695"/>
      <c r="AH1134" s="587">
        <v>0.77500000000000002</v>
      </c>
      <c r="AI1134" s="587">
        <v>0.84</v>
      </c>
      <c r="AJ1134" s="587">
        <v>42.8</v>
      </c>
      <c r="AK1134" s="587">
        <v>100</v>
      </c>
      <c r="AL1134" s="587">
        <v>400</v>
      </c>
      <c r="AM1134" s="587">
        <v>572</v>
      </c>
      <c r="AN1134" s="587">
        <v>0.3</v>
      </c>
      <c r="AO1134" s="587">
        <v>1.5</v>
      </c>
      <c r="AP1134" s="587">
        <v>-47</v>
      </c>
      <c r="AR1134" s="44">
        <v>12</v>
      </c>
      <c r="AS1134" s="756">
        <v>42848</v>
      </c>
      <c r="AT1134" s="44">
        <v>890000072815</v>
      </c>
      <c r="AU1134" s="44" t="s">
        <v>593</v>
      </c>
      <c r="AV1134" s="44">
        <v>0.78</v>
      </c>
      <c r="AW1134" s="44" t="s">
        <v>20</v>
      </c>
      <c r="AX1134" s="55">
        <v>1.3</v>
      </c>
      <c r="AY1134" s="44">
        <v>0.01</v>
      </c>
      <c r="AZ1134" s="44">
        <v>0</v>
      </c>
      <c r="BA1134" s="44">
        <v>43.5</v>
      </c>
      <c r="BB1134" s="44">
        <v>-52.5</v>
      </c>
      <c r="BC1134" s="44">
        <v>106</v>
      </c>
      <c r="BD1134" s="44">
        <v>31</v>
      </c>
      <c r="BE1134" s="44">
        <v>1.4999999999999999E-2</v>
      </c>
      <c r="BF1134" s="44">
        <v>12.3</v>
      </c>
      <c r="BG1134" s="44">
        <v>3.2</v>
      </c>
      <c r="BH1134" s="44">
        <v>1</v>
      </c>
      <c r="BI1134" s="44">
        <v>1</v>
      </c>
      <c r="BJ1134" s="44">
        <v>99</v>
      </c>
      <c r="BK1134" s="44">
        <v>1</v>
      </c>
      <c r="BL1134" s="44" t="s">
        <v>592</v>
      </c>
      <c r="BM1134" s="44">
        <v>0.1</v>
      </c>
      <c r="BN1134" s="44">
        <v>338</v>
      </c>
      <c r="BO1134" s="44">
        <v>374</v>
      </c>
      <c r="BP1134" s="44">
        <v>414</v>
      </c>
      <c r="BQ1134" s="44">
        <v>451</v>
      </c>
      <c r="BR1134" s="44">
        <v>0</v>
      </c>
      <c r="BS1134" s="44">
        <v>1</v>
      </c>
      <c r="BT1134" s="547"/>
      <c r="BU1134" s="44">
        <v>0.77500000000000002</v>
      </c>
      <c r="BV1134" s="55">
        <v>0.84</v>
      </c>
      <c r="BW1134" s="44">
        <v>42.8</v>
      </c>
      <c r="BX1134" s="44">
        <v>100</v>
      </c>
      <c r="BY1134" s="44">
        <v>400</v>
      </c>
      <c r="BZ1134" s="44">
        <v>572</v>
      </c>
      <c r="CA1134" s="44">
        <v>0.3</v>
      </c>
      <c r="CB1134" s="44">
        <v>1.5</v>
      </c>
      <c r="CC1134" s="44">
        <v>-47</v>
      </c>
    </row>
    <row r="1135" spans="1:81" x14ac:dyDescent="0.25">
      <c r="A1135" s="586">
        <f t="shared" si="107"/>
        <v>2017</v>
      </c>
      <c r="B1135" s="586" t="str">
        <f t="shared" si="107"/>
        <v>ABRIL</v>
      </c>
      <c r="C1135" s="586">
        <v>14</v>
      </c>
      <c r="D1135" s="586" t="str">
        <f t="shared" si="106"/>
        <v>ABRIL 2017 / 13</v>
      </c>
      <c r="E1135" s="589">
        <v>13</v>
      </c>
      <c r="F1135" s="750">
        <v>42855</v>
      </c>
      <c r="G1135" s="590">
        <v>890000073042</v>
      </c>
      <c r="H1135" s="591" t="s">
        <v>132</v>
      </c>
      <c r="I1135" s="566">
        <v>0.77880000000000005</v>
      </c>
      <c r="J1135" s="748" t="s">
        <v>20</v>
      </c>
      <c r="K1135" s="748">
        <v>0.5</v>
      </c>
      <c r="L1135" s="748">
        <v>0</v>
      </c>
      <c r="M1135" s="748">
        <v>0</v>
      </c>
      <c r="N1135" s="748">
        <v>43.5</v>
      </c>
      <c r="O1135" s="748">
        <v>-55</v>
      </c>
      <c r="P1135" s="748">
        <v>104</v>
      </c>
      <c r="Q1135" s="748">
        <v>30</v>
      </c>
      <c r="R1135" s="749">
        <v>0</v>
      </c>
      <c r="S1135" s="748">
        <v>12.1</v>
      </c>
      <c r="T1135" s="748">
        <v>3</v>
      </c>
      <c r="U1135" s="748">
        <v>1</v>
      </c>
      <c r="V1135" s="748">
        <v>1</v>
      </c>
      <c r="W1135" s="748">
        <v>99</v>
      </c>
      <c r="X1135" s="748">
        <v>0</v>
      </c>
      <c r="Y1135" s="748">
        <v>0</v>
      </c>
      <c r="Z1135" s="748">
        <v>0.3</v>
      </c>
      <c r="AA1135" s="748">
        <v>335</v>
      </c>
      <c r="AB1135" s="748">
        <v>364</v>
      </c>
      <c r="AC1135" s="748">
        <v>409</v>
      </c>
      <c r="AD1135" s="748">
        <v>464</v>
      </c>
      <c r="AE1135" s="748">
        <v>1</v>
      </c>
      <c r="AF1135" s="748">
        <v>0.5</v>
      </c>
      <c r="AG1135" s="695"/>
      <c r="AH1135" s="587">
        <v>0.77500000000000002</v>
      </c>
      <c r="AI1135" s="587">
        <v>0.84</v>
      </c>
      <c r="AJ1135" s="587">
        <v>42.8</v>
      </c>
      <c r="AK1135" s="587">
        <v>100</v>
      </c>
      <c r="AL1135" s="587">
        <v>400</v>
      </c>
      <c r="AM1135" s="587">
        <v>572</v>
      </c>
      <c r="AN1135" s="587">
        <v>0.3</v>
      </c>
      <c r="AO1135" s="587">
        <v>1.5</v>
      </c>
      <c r="AP1135" s="587">
        <v>-47</v>
      </c>
      <c r="AR1135" s="44">
        <v>13</v>
      </c>
      <c r="AS1135" s="756">
        <v>42851</v>
      </c>
      <c r="AT1135" s="44">
        <v>890000072887</v>
      </c>
      <c r="AU1135" s="44" t="s">
        <v>591</v>
      </c>
      <c r="AV1135" s="44">
        <v>0.78049999999999997</v>
      </c>
      <c r="AW1135" s="44" t="s">
        <v>20</v>
      </c>
      <c r="AX1135" s="55">
        <v>1.2</v>
      </c>
      <c r="AY1135" s="44">
        <v>0.01</v>
      </c>
      <c r="AZ1135" s="44">
        <v>0</v>
      </c>
      <c r="BA1135" s="44">
        <v>43.5</v>
      </c>
      <c r="BB1135" s="44">
        <v>-52.5</v>
      </c>
      <c r="BC1135" s="44">
        <v>104</v>
      </c>
      <c r="BD1135" s="44">
        <v>30</v>
      </c>
      <c r="BE1135" s="44">
        <v>1.4999999999999999E-2</v>
      </c>
      <c r="BF1135" s="44">
        <v>12.3</v>
      </c>
      <c r="BG1135" s="44">
        <v>4.0999999999999996</v>
      </c>
      <c r="BH1135" s="44">
        <v>1</v>
      </c>
      <c r="BI1135" s="44">
        <v>1</v>
      </c>
      <c r="BJ1135" s="44">
        <v>99</v>
      </c>
      <c r="BK1135" s="44">
        <v>1</v>
      </c>
      <c r="BL1135" s="44" t="s">
        <v>592</v>
      </c>
      <c r="BM1135" s="44">
        <v>0.2</v>
      </c>
      <c r="BN1135" s="44">
        <v>340</v>
      </c>
      <c r="BO1135" s="44">
        <v>374</v>
      </c>
      <c r="BP1135" s="44">
        <v>414</v>
      </c>
      <c r="BQ1135" s="44">
        <v>450</v>
      </c>
      <c r="BR1135" s="44">
        <v>0</v>
      </c>
      <c r="BS1135" s="44">
        <v>1</v>
      </c>
      <c r="BT1135" s="547"/>
      <c r="BU1135" s="44">
        <v>0.77500000000000002</v>
      </c>
      <c r="BV1135" s="55">
        <v>0.84</v>
      </c>
      <c r="BW1135" s="44">
        <v>42.8</v>
      </c>
      <c r="BX1135" s="44">
        <v>100</v>
      </c>
      <c r="BY1135" s="44">
        <v>400</v>
      </c>
      <c r="BZ1135" s="44">
        <v>572</v>
      </c>
      <c r="CA1135" s="44">
        <v>0.3</v>
      </c>
      <c r="CB1135" s="44">
        <v>1.5</v>
      </c>
      <c r="CC1135" s="44">
        <v>-47</v>
      </c>
    </row>
    <row r="1136" spans="1:81" x14ac:dyDescent="0.25">
      <c r="A1136" s="586">
        <f t="shared" si="107"/>
        <v>2017</v>
      </c>
      <c r="B1136" s="586" t="str">
        <f t="shared" si="107"/>
        <v>ABRIL</v>
      </c>
      <c r="C1136" s="586">
        <v>15</v>
      </c>
      <c r="D1136" s="586" t="str">
        <f t="shared" si="106"/>
        <v>ABRIL 2017 / 14</v>
      </c>
      <c r="AR1136" s="44">
        <v>14</v>
      </c>
      <c r="AS1136" s="756">
        <v>42852</v>
      </c>
      <c r="AT1136" s="44">
        <v>890000072967</v>
      </c>
      <c r="AU1136" s="44" t="s">
        <v>593</v>
      </c>
      <c r="AV1136" s="44">
        <v>0.78049999999999997</v>
      </c>
      <c r="AW1136" s="44" t="s">
        <v>20</v>
      </c>
      <c r="AX1136" s="55">
        <v>1.2</v>
      </c>
      <c r="AY1136" s="44">
        <v>0.01</v>
      </c>
      <c r="AZ1136" s="44">
        <v>0</v>
      </c>
      <c r="BA1136" s="44">
        <v>43.5</v>
      </c>
      <c r="BB1136" s="44">
        <v>-52.5</v>
      </c>
      <c r="BC1136" s="44">
        <v>104</v>
      </c>
      <c r="BD1136" s="44">
        <v>30</v>
      </c>
      <c r="BE1136" s="44">
        <v>1.4999999999999999E-2</v>
      </c>
      <c r="BF1136" s="44">
        <v>12.4</v>
      </c>
      <c r="BG1136" s="44">
        <v>3.7</v>
      </c>
      <c r="BH1136" s="44">
        <v>1</v>
      </c>
      <c r="BI1136" s="44">
        <v>1</v>
      </c>
      <c r="BJ1136" s="44">
        <v>99</v>
      </c>
      <c r="BK1136" s="44">
        <v>1</v>
      </c>
      <c r="BL1136" s="44" t="s">
        <v>597</v>
      </c>
      <c r="BM1136" s="44">
        <v>0.1</v>
      </c>
      <c r="BN1136" s="44">
        <v>340</v>
      </c>
      <c r="BO1136" s="44">
        <v>374</v>
      </c>
      <c r="BP1136" s="44">
        <v>412</v>
      </c>
      <c r="BQ1136" s="44">
        <v>450</v>
      </c>
      <c r="BR1136" s="44">
        <v>0</v>
      </c>
      <c r="BS1136" s="44">
        <v>1</v>
      </c>
      <c r="BT1136" s="547"/>
      <c r="BU1136" s="44">
        <v>0.77500000000000002</v>
      </c>
      <c r="BV1136" s="55">
        <v>0.84</v>
      </c>
      <c r="BW1136" s="44">
        <v>42.8</v>
      </c>
      <c r="BX1136" s="44">
        <v>100</v>
      </c>
      <c r="BY1136" s="44">
        <v>400</v>
      </c>
      <c r="BZ1136" s="44">
        <v>572</v>
      </c>
      <c r="CA1136" s="44">
        <v>0.3</v>
      </c>
      <c r="CB1136" s="44">
        <v>1.5</v>
      </c>
      <c r="CC1136" s="44">
        <v>-47</v>
      </c>
    </row>
    <row r="1137" spans="1:81" x14ac:dyDescent="0.25">
      <c r="A1137" s="586">
        <f t="shared" si="107"/>
        <v>2017</v>
      </c>
      <c r="B1137" s="586" t="str">
        <f t="shared" si="107"/>
        <v>ABRIL</v>
      </c>
      <c r="C1137" s="586">
        <v>16</v>
      </c>
      <c r="D1137" s="586" t="str">
        <f t="shared" si="106"/>
        <v>ABRIL 2017 / 15</v>
      </c>
      <c r="AR1137" s="44">
        <v>15</v>
      </c>
      <c r="AS1137" s="756">
        <v>42855</v>
      </c>
      <c r="AT1137" s="44">
        <v>890000073036</v>
      </c>
      <c r="AU1137" s="44" t="s">
        <v>618</v>
      </c>
      <c r="AV1137" s="44">
        <v>0.77959999999999996</v>
      </c>
      <c r="AW1137" s="44" t="s">
        <v>20</v>
      </c>
      <c r="AX1137" s="55">
        <v>1.2</v>
      </c>
      <c r="AY1137" s="44">
        <v>0.02</v>
      </c>
      <c r="AZ1137" s="44">
        <v>0</v>
      </c>
      <c r="BA1137" s="44">
        <v>43.5</v>
      </c>
      <c r="BB1137" s="44">
        <v>-52.5</v>
      </c>
      <c r="BC1137" s="44">
        <v>104</v>
      </c>
      <c r="BD1137" s="44">
        <v>30</v>
      </c>
      <c r="BE1137" s="44">
        <v>1.4E-2</v>
      </c>
      <c r="BF1137" s="44">
        <v>12.3</v>
      </c>
      <c r="BG1137" s="44">
        <v>3.1</v>
      </c>
      <c r="BH1137" s="44">
        <v>1</v>
      </c>
      <c r="BI1137" s="44">
        <v>1</v>
      </c>
      <c r="BJ1137" s="44">
        <v>99</v>
      </c>
      <c r="BK1137" s="44">
        <v>1</v>
      </c>
      <c r="BL1137" s="44" t="s">
        <v>592</v>
      </c>
      <c r="BM1137" s="44">
        <v>0.1</v>
      </c>
      <c r="BN1137" s="44">
        <v>334</v>
      </c>
      <c r="BO1137" s="44">
        <v>372</v>
      </c>
      <c r="BP1137" s="44">
        <v>412</v>
      </c>
      <c r="BQ1137" s="44">
        <v>446</v>
      </c>
      <c r="BR1137" s="44">
        <v>0</v>
      </c>
      <c r="BS1137" s="44">
        <v>1</v>
      </c>
      <c r="BT1137" s="547"/>
      <c r="BU1137" s="44">
        <v>0.77500000000000002</v>
      </c>
      <c r="BV1137" s="55">
        <v>0.84</v>
      </c>
      <c r="BW1137" s="44">
        <v>42.8</v>
      </c>
      <c r="BX1137" s="44">
        <v>100</v>
      </c>
      <c r="BY1137" s="44">
        <v>400</v>
      </c>
      <c r="BZ1137" s="44">
        <v>572</v>
      </c>
      <c r="CA1137" s="44">
        <v>0.3</v>
      </c>
      <c r="CB1137" s="44">
        <v>1.5</v>
      </c>
      <c r="CC1137" s="44">
        <v>-47</v>
      </c>
    </row>
    <row r="1138" spans="1:81" x14ac:dyDescent="0.25">
      <c r="A1138" s="586">
        <f t="shared" si="107"/>
        <v>2017</v>
      </c>
      <c r="B1138" s="586" t="str">
        <f t="shared" si="107"/>
        <v>ABRIL</v>
      </c>
      <c r="C1138" s="586">
        <v>17</v>
      </c>
      <c r="D1138" s="586" t="str">
        <f t="shared" si="106"/>
        <v>ABRIL 2017 / 16</v>
      </c>
      <c r="BT1138" s="547"/>
    </row>
    <row r="1139" spans="1:81" x14ac:dyDescent="0.25">
      <c r="A1139" s="586">
        <f t="shared" si="107"/>
        <v>2017</v>
      </c>
      <c r="B1139" s="586" t="str">
        <f t="shared" si="107"/>
        <v>ABRIL</v>
      </c>
      <c r="C1139" s="586">
        <v>18</v>
      </c>
      <c r="D1139" s="586" t="str">
        <f t="shared" si="106"/>
        <v>ABRIL 2017 / 17</v>
      </c>
      <c r="BT1139" s="547"/>
    </row>
    <row r="1140" spans="1:81" x14ac:dyDescent="0.25">
      <c r="A1140" s="586">
        <f t="shared" ref="A1140:B1152" si="108">A1139</f>
        <v>2017</v>
      </c>
      <c r="B1140" s="586" t="str">
        <f t="shared" si="108"/>
        <v>ABRIL</v>
      </c>
      <c r="C1140" s="586">
        <v>19</v>
      </c>
      <c r="D1140" s="586" t="str">
        <f t="shared" si="106"/>
        <v>ABRIL 2017 / 18</v>
      </c>
      <c r="BT1140" s="547"/>
    </row>
    <row r="1141" spans="1:81" x14ac:dyDescent="0.25">
      <c r="A1141" s="586">
        <f t="shared" si="108"/>
        <v>2017</v>
      </c>
      <c r="B1141" s="586" t="str">
        <f t="shared" si="108"/>
        <v>ABRIL</v>
      </c>
      <c r="C1141" s="586">
        <v>20</v>
      </c>
      <c r="D1141" s="586" t="str">
        <f t="shared" si="106"/>
        <v>ABRIL 2017 / 19</v>
      </c>
      <c r="BT1141" s="547"/>
    </row>
    <row r="1142" spans="1:81" x14ac:dyDescent="0.25">
      <c r="A1142" s="586">
        <f t="shared" si="108"/>
        <v>2017</v>
      </c>
      <c r="B1142" s="586" t="str">
        <f t="shared" si="108"/>
        <v>ABRIL</v>
      </c>
      <c r="C1142" s="586">
        <v>21</v>
      </c>
      <c r="D1142" s="586" t="str">
        <f t="shared" si="106"/>
        <v>ABRIL 2017 / 20</v>
      </c>
      <c r="BT1142" s="547"/>
    </row>
    <row r="1143" spans="1:81" x14ac:dyDescent="0.25">
      <c r="A1143" s="586">
        <f t="shared" si="108"/>
        <v>2017</v>
      </c>
      <c r="B1143" s="586" t="str">
        <f t="shared" si="108"/>
        <v>ABRIL</v>
      </c>
      <c r="C1143" s="586">
        <v>22</v>
      </c>
      <c r="D1143" s="586" t="str">
        <f t="shared" si="106"/>
        <v>ABRIL 2017 / 21</v>
      </c>
      <c r="BT1143" s="547"/>
    </row>
    <row r="1144" spans="1:81" x14ac:dyDescent="0.25">
      <c r="A1144" s="586">
        <f t="shared" si="108"/>
        <v>2017</v>
      </c>
      <c r="B1144" s="586" t="str">
        <f t="shared" si="108"/>
        <v>ABRIL</v>
      </c>
      <c r="C1144" s="586">
        <v>23</v>
      </c>
      <c r="D1144" s="586" t="str">
        <f t="shared" si="106"/>
        <v>ABRIL 2017 / 22</v>
      </c>
      <c r="BT1144" s="547"/>
    </row>
    <row r="1145" spans="1:81" x14ac:dyDescent="0.25">
      <c r="A1145" s="586">
        <f t="shared" si="108"/>
        <v>2017</v>
      </c>
      <c r="B1145" s="586" t="str">
        <f t="shared" si="108"/>
        <v>ABRIL</v>
      </c>
      <c r="C1145" s="586">
        <v>24</v>
      </c>
      <c r="D1145" s="586" t="str">
        <f t="shared" si="106"/>
        <v>ABRIL 2017 / 23</v>
      </c>
      <c r="BT1145" s="547"/>
    </row>
    <row r="1146" spans="1:81" x14ac:dyDescent="0.25">
      <c r="A1146" s="586">
        <f t="shared" si="108"/>
        <v>2017</v>
      </c>
      <c r="B1146" s="586" t="str">
        <f t="shared" si="108"/>
        <v>ABRIL</v>
      </c>
      <c r="C1146" s="586">
        <v>25</v>
      </c>
      <c r="D1146" s="586" t="str">
        <f t="shared" si="106"/>
        <v>ABRIL 2017 / 24</v>
      </c>
      <c r="BT1146" s="547"/>
    </row>
    <row r="1147" spans="1:81" x14ac:dyDescent="0.25">
      <c r="A1147" s="586">
        <f t="shared" si="108"/>
        <v>2017</v>
      </c>
      <c r="B1147" s="586" t="str">
        <f t="shared" si="108"/>
        <v>ABRIL</v>
      </c>
      <c r="C1147" s="586">
        <v>26</v>
      </c>
      <c r="D1147" s="586" t="str">
        <f t="shared" si="106"/>
        <v>ABRIL 2017 / 25</v>
      </c>
      <c r="BT1147" s="547"/>
    </row>
    <row r="1148" spans="1:81" x14ac:dyDescent="0.25">
      <c r="A1148" s="586">
        <f t="shared" si="108"/>
        <v>2017</v>
      </c>
      <c r="B1148" s="586" t="str">
        <f t="shared" si="108"/>
        <v>ABRIL</v>
      </c>
      <c r="C1148" s="586">
        <v>27</v>
      </c>
      <c r="D1148" s="586" t="str">
        <f t="shared" si="106"/>
        <v>ABRIL 2017 / 26</v>
      </c>
      <c r="BT1148" s="547"/>
    </row>
    <row r="1149" spans="1:81" x14ac:dyDescent="0.25">
      <c r="A1149" s="586">
        <f t="shared" si="108"/>
        <v>2017</v>
      </c>
      <c r="B1149" s="586" t="str">
        <f t="shared" si="108"/>
        <v>ABRIL</v>
      </c>
      <c r="C1149" s="586">
        <v>28</v>
      </c>
      <c r="D1149" s="586" t="str">
        <f t="shared" si="106"/>
        <v>ABRIL 2017 / 27</v>
      </c>
      <c r="BT1149" s="547"/>
    </row>
    <row r="1150" spans="1:81" x14ac:dyDescent="0.25">
      <c r="A1150" s="586">
        <f t="shared" si="108"/>
        <v>2017</v>
      </c>
      <c r="B1150" s="586" t="str">
        <f t="shared" si="108"/>
        <v>ABRIL</v>
      </c>
      <c r="C1150" s="586">
        <v>29</v>
      </c>
      <c r="D1150" s="586" t="str">
        <f t="shared" si="106"/>
        <v>ABRIL 2017 / 28</v>
      </c>
      <c r="BT1150" s="547"/>
    </row>
    <row r="1151" spans="1:81" x14ac:dyDescent="0.25">
      <c r="A1151" s="586">
        <f t="shared" si="108"/>
        <v>2017</v>
      </c>
      <c r="B1151" s="586" t="str">
        <f t="shared" si="108"/>
        <v>ABRIL</v>
      </c>
      <c r="C1151" s="586">
        <v>30</v>
      </c>
      <c r="D1151" s="586" t="str">
        <f t="shared" si="106"/>
        <v>ABRIL 2017 / 29</v>
      </c>
      <c r="BT1151" s="547"/>
    </row>
    <row r="1152" spans="1:81" x14ac:dyDescent="0.25">
      <c r="A1152" s="586">
        <f t="shared" si="108"/>
        <v>2017</v>
      </c>
      <c r="B1152" s="586" t="str">
        <f t="shared" si="108"/>
        <v>ABRIL</v>
      </c>
      <c r="C1152" s="586">
        <v>31</v>
      </c>
      <c r="D1152" s="586" t="str">
        <f t="shared" si="106"/>
        <v>ABRIL 2017 / 30</v>
      </c>
      <c r="BT1152" s="547"/>
    </row>
    <row r="1153" spans="1:81" x14ac:dyDescent="0.25">
      <c r="A1153" s="206"/>
      <c r="B1153" s="206"/>
      <c r="C1153" s="206"/>
      <c r="D1153" s="586" t="str">
        <f t="shared" si="106"/>
        <v>ABRIL 2017 / 31</v>
      </c>
      <c r="BT1153" s="547"/>
    </row>
    <row r="1154" spans="1:81" ht="15.75" x14ac:dyDescent="0.25">
      <c r="A1154" s="586">
        <v>2017</v>
      </c>
      <c r="B1154" s="586" t="s">
        <v>226</v>
      </c>
      <c r="C1154" s="586">
        <v>1</v>
      </c>
      <c r="D1154" s="208" t="s">
        <v>228</v>
      </c>
      <c r="E1154" s="209">
        <f>IFERROR(AVERAGE(E1123:E1153),"")</f>
        <v>7</v>
      </c>
      <c r="F1154" s="209">
        <f>IFERROR(AVERAGE(F1123:F1153),"")</f>
        <v>42840.461538461539</v>
      </c>
      <c r="G1154" s="209">
        <f>IFERROR(AVERAGE(G1123:G1153),"")</f>
        <v>890000072599</v>
      </c>
      <c r="H1154" s="209" t="str">
        <f>IFERROR(AVERAGE(H1123:H1153),"")</f>
        <v/>
      </c>
      <c r="I1154" s="209">
        <f>IFERROR(AVERAGE(I1123:I1153),"")</f>
        <v>0.77871538461538481</v>
      </c>
      <c r="J1154" s="209" t="str">
        <f t="shared" ref="J1154:BU1154" si="109">IFERROR(AVERAGE(J1123:J1153),"")</f>
        <v/>
      </c>
      <c r="K1154" s="209">
        <f t="shared" si="109"/>
        <v>0.5</v>
      </c>
      <c r="L1154" s="209">
        <f t="shared" si="109"/>
        <v>0</v>
      </c>
      <c r="M1154" s="209">
        <f t="shared" si="109"/>
        <v>0</v>
      </c>
      <c r="N1154" s="209">
        <f t="shared" si="109"/>
        <v>43.5</v>
      </c>
      <c r="O1154" s="209">
        <f t="shared" si="109"/>
        <v>-54.46153846153846</v>
      </c>
      <c r="P1154" s="209">
        <f t="shared" si="109"/>
        <v>103.69230769230769</v>
      </c>
      <c r="Q1154" s="209">
        <f t="shared" si="109"/>
        <v>30</v>
      </c>
      <c r="R1154" s="209">
        <f t="shared" si="109"/>
        <v>0</v>
      </c>
      <c r="S1154" s="209">
        <f t="shared" si="109"/>
        <v>12.099999999999996</v>
      </c>
      <c r="T1154" s="209">
        <f t="shared" si="109"/>
        <v>3</v>
      </c>
      <c r="U1154" s="209">
        <f t="shared" si="109"/>
        <v>1</v>
      </c>
      <c r="V1154" s="209">
        <f t="shared" si="109"/>
        <v>1</v>
      </c>
      <c r="W1154" s="209">
        <f t="shared" si="109"/>
        <v>99.230769230769226</v>
      </c>
      <c r="X1154" s="209">
        <f t="shared" si="109"/>
        <v>0</v>
      </c>
      <c r="Y1154" s="209">
        <f t="shared" si="109"/>
        <v>0</v>
      </c>
      <c r="Z1154" s="209">
        <f t="shared" si="109"/>
        <v>0.29999999999999993</v>
      </c>
      <c r="AA1154" s="209">
        <f t="shared" si="109"/>
        <v>333.38461538461536</v>
      </c>
      <c r="AB1154" s="209">
        <f t="shared" si="109"/>
        <v>364</v>
      </c>
      <c r="AC1154" s="209">
        <f t="shared" si="109"/>
        <v>408.15384615384613</v>
      </c>
      <c r="AD1154" s="209">
        <f t="shared" si="109"/>
        <v>467.61538461538464</v>
      </c>
      <c r="AE1154" s="209">
        <f t="shared" si="109"/>
        <v>0.96153846153846156</v>
      </c>
      <c r="AF1154" s="209">
        <f t="shared" si="109"/>
        <v>0.53846153846153844</v>
      </c>
      <c r="AG1154" s="418" t="str">
        <f t="shared" si="109"/>
        <v/>
      </c>
      <c r="AH1154" s="209">
        <f t="shared" si="109"/>
        <v>0.77500000000000024</v>
      </c>
      <c r="AI1154" s="209">
        <f t="shared" si="109"/>
        <v>0.84</v>
      </c>
      <c r="AJ1154" s="209">
        <f t="shared" si="109"/>
        <v>42.8</v>
      </c>
      <c r="AK1154" s="209">
        <f t="shared" si="109"/>
        <v>100</v>
      </c>
      <c r="AL1154" s="209">
        <f t="shared" si="109"/>
        <v>400</v>
      </c>
      <c r="AM1154" s="209">
        <f t="shared" si="109"/>
        <v>572</v>
      </c>
      <c r="AN1154" s="209">
        <f t="shared" si="109"/>
        <v>0.29999999999999993</v>
      </c>
      <c r="AO1154" s="209">
        <f t="shared" si="109"/>
        <v>1.5</v>
      </c>
      <c r="AP1154" s="209">
        <f t="shared" si="109"/>
        <v>-47</v>
      </c>
      <c r="AQ1154" s="209" t="str">
        <f t="shared" si="109"/>
        <v/>
      </c>
      <c r="AR1154" s="209">
        <f t="shared" si="109"/>
        <v>8</v>
      </c>
      <c r="AS1154" s="209">
        <f t="shared" si="109"/>
        <v>42841.133333333331</v>
      </c>
      <c r="AT1154" s="209">
        <f t="shared" si="109"/>
        <v>890000072618.8667</v>
      </c>
      <c r="AU1154" s="209" t="str">
        <f t="shared" si="109"/>
        <v/>
      </c>
      <c r="AV1154" s="209">
        <f t="shared" si="109"/>
        <v>0.78083333333333338</v>
      </c>
      <c r="AW1154" s="209" t="str">
        <f t="shared" si="109"/>
        <v/>
      </c>
      <c r="AX1154" s="210">
        <f t="shared" si="109"/>
        <v>1.2333333333333332</v>
      </c>
      <c r="AY1154" s="209">
        <f t="shared" si="109"/>
        <v>8.0000000000000002E-3</v>
      </c>
      <c r="AZ1154" s="209">
        <f t="shared" si="109"/>
        <v>0</v>
      </c>
      <c r="BA1154" s="209">
        <f t="shared" si="109"/>
        <v>43.5</v>
      </c>
      <c r="BB1154" s="209">
        <f t="shared" si="109"/>
        <v>-51.266666666666666</v>
      </c>
      <c r="BC1154" s="209">
        <f t="shared" si="109"/>
        <v>106.13333333333334</v>
      </c>
      <c r="BD1154" s="209">
        <f t="shared" si="109"/>
        <v>30.2</v>
      </c>
      <c r="BE1154" s="209">
        <f t="shared" si="109"/>
        <v>1.4533333333333339E-2</v>
      </c>
      <c r="BF1154" s="209">
        <f t="shared" si="109"/>
        <v>12.346666666666669</v>
      </c>
      <c r="BG1154" s="209">
        <f t="shared" si="109"/>
        <v>3.7666666666666671</v>
      </c>
      <c r="BH1154" s="209">
        <f t="shared" si="109"/>
        <v>1</v>
      </c>
      <c r="BI1154" s="209">
        <f t="shared" si="109"/>
        <v>1</v>
      </c>
      <c r="BJ1154" s="209">
        <f t="shared" si="109"/>
        <v>99</v>
      </c>
      <c r="BK1154" s="209">
        <f t="shared" si="109"/>
        <v>1</v>
      </c>
      <c r="BL1154" s="209" t="str">
        <f t="shared" si="109"/>
        <v/>
      </c>
      <c r="BM1154" s="209">
        <f t="shared" si="109"/>
        <v>0.19333333333333336</v>
      </c>
      <c r="BN1154" s="209">
        <f t="shared" si="109"/>
        <v>340.4</v>
      </c>
      <c r="BO1154" s="209">
        <f t="shared" si="109"/>
        <v>376.6</v>
      </c>
      <c r="BP1154" s="209">
        <f t="shared" si="109"/>
        <v>419.33333333333331</v>
      </c>
      <c r="BQ1154" s="209">
        <f t="shared" si="109"/>
        <v>455.33333333333331</v>
      </c>
      <c r="BR1154" s="209">
        <f t="shared" si="109"/>
        <v>0</v>
      </c>
      <c r="BS1154" s="209">
        <f t="shared" si="109"/>
        <v>1</v>
      </c>
      <c r="BT1154" s="412" t="str">
        <f t="shared" si="109"/>
        <v/>
      </c>
      <c r="BU1154" s="209">
        <f t="shared" si="109"/>
        <v>0.77500000000000024</v>
      </c>
      <c r="BV1154" s="210">
        <f>IFERROR(AVERAGE(BV1123:BV1153),"")</f>
        <v>0.84</v>
      </c>
      <c r="BW1154" s="206"/>
      <c r="BX1154" s="206"/>
      <c r="BY1154" s="206"/>
      <c r="BZ1154" s="206"/>
      <c r="CA1154" s="206"/>
      <c r="CB1154" s="206"/>
      <c r="CC1154" s="206"/>
    </row>
    <row r="1155" spans="1:81" x14ac:dyDescent="0.25">
      <c r="A1155" s="586">
        <f>A1154</f>
        <v>2017</v>
      </c>
      <c r="B1155" s="586" t="str">
        <f>B1154</f>
        <v>MAYO</v>
      </c>
      <c r="C1155" s="586">
        <v>2</v>
      </c>
      <c r="D1155" s="586" t="str">
        <f t="shared" si="106"/>
        <v>MAYO 2017 / 1</v>
      </c>
      <c r="BT1155" s="547"/>
    </row>
    <row r="1156" spans="1:81" x14ac:dyDescent="0.25">
      <c r="A1156" s="586">
        <f t="shared" ref="A1156:B1171" si="110">A1155</f>
        <v>2017</v>
      </c>
      <c r="B1156" s="586" t="str">
        <f t="shared" si="110"/>
        <v>MAYO</v>
      </c>
      <c r="C1156" s="586">
        <v>3</v>
      </c>
      <c r="D1156" s="586" t="str">
        <f t="shared" si="106"/>
        <v>MAYO 2017 / 2</v>
      </c>
      <c r="BT1156" s="547"/>
    </row>
    <row r="1157" spans="1:81" x14ac:dyDescent="0.25">
      <c r="A1157" s="586">
        <f t="shared" si="110"/>
        <v>2017</v>
      </c>
      <c r="B1157" s="586" t="str">
        <f t="shared" si="110"/>
        <v>MAYO</v>
      </c>
      <c r="C1157" s="586">
        <v>4</v>
      </c>
      <c r="D1157" s="586" t="str">
        <f t="shared" si="106"/>
        <v>MAYO 2017 / 3</v>
      </c>
      <c r="BT1157" s="547"/>
    </row>
    <row r="1158" spans="1:81" x14ac:dyDescent="0.25">
      <c r="A1158" s="586">
        <f t="shared" si="110"/>
        <v>2017</v>
      </c>
      <c r="B1158" s="586" t="str">
        <f t="shared" si="110"/>
        <v>MAYO</v>
      </c>
      <c r="C1158" s="586">
        <v>5</v>
      </c>
      <c r="D1158" s="586" t="str">
        <f t="shared" si="106"/>
        <v>MAYO 2017 / 4</v>
      </c>
      <c r="BT1158" s="547"/>
    </row>
    <row r="1159" spans="1:81" x14ac:dyDescent="0.25">
      <c r="A1159" s="586">
        <f t="shared" si="110"/>
        <v>2017</v>
      </c>
      <c r="B1159" s="586" t="str">
        <f t="shared" si="110"/>
        <v>MAYO</v>
      </c>
      <c r="C1159" s="586">
        <v>6</v>
      </c>
      <c r="D1159" s="586" t="str">
        <f t="shared" si="106"/>
        <v>MAYO 2017 / 5</v>
      </c>
      <c r="BT1159" s="547"/>
    </row>
    <row r="1160" spans="1:81" x14ac:dyDescent="0.25">
      <c r="A1160" s="586">
        <f t="shared" si="110"/>
        <v>2017</v>
      </c>
      <c r="B1160" s="586" t="str">
        <f t="shared" si="110"/>
        <v>MAYO</v>
      </c>
      <c r="C1160" s="586">
        <v>7</v>
      </c>
      <c r="D1160" s="586" t="str">
        <f t="shared" si="106"/>
        <v>MAYO 2017 / 6</v>
      </c>
      <c r="BT1160" s="547"/>
    </row>
    <row r="1161" spans="1:81" x14ac:dyDescent="0.25">
      <c r="A1161" s="586">
        <f t="shared" si="110"/>
        <v>2017</v>
      </c>
      <c r="B1161" s="586" t="str">
        <f t="shared" si="110"/>
        <v>MAYO</v>
      </c>
      <c r="C1161" s="586">
        <v>8</v>
      </c>
      <c r="D1161" s="586" t="str">
        <f t="shared" si="106"/>
        <v>MAYO 2017 / 7</v>
      </c>
      <c r="BT1161" s="547"/>
    </row>
    <row r="1162" spans="1:81" x14ac:dyDescent="0.25">
      <c r="A1162" s="586">
        <f t="shared" si="110"/>
        <v>2017</v>
      </c>
      <c r="B1162" s="586" t="str">
        <f t="shared" si="110"/>
        <v>MAYO</v>
      </c>
      <c r="C1162" s="586">
        <v>9</v>
      </c>
      <c r="D1162" s="586" t="str">
        <f t="shared" si="106"/>
        <v>MAYO 2017 / 8</v>
      </c>
      <c r="BT1162" s="547"/>
    </row>
    <row r="1163" spans="1:81" x14ac:dyDescent="0.25">
      <c r="A1163" s="586">
        <f t="shared" si="110"/>
        <v>2017</v>
      </c>
      <c r="B1163" s="586" t="str">
        <f t="shared" si="110"/>
        <v>MAYO</v>
      </c>
      <c r="C1163" s="586">
        <v>10</v>
      </c>
      <c r="D1163" s="586" t="str">
        <f t="shared" si="106"/>
        <v>MAYO 2017 / 9</v>
      </c>
      <c r="BT1163" s="547"/>
    </row>
    <row r="1164" spans="1:81" x14ac:dyDescent="0.25">
      <c r="A1164" s="586">
        <f t="shared" si="110"/>
        <v>2017</v>
      </c>
      <c r="B1164" s="586" t="str">
        <f t="shared" si="110"/>
        <v>MAYO</v>
      </c>
      <c r="C1164" s="586">
        <v>11</v>
      </c>
      <c r="D1164" s="586" t="str">
        <f t="shared" si="106"/>
        <v>MAYO 2017 / 10</v>
      </c>
      <c r="BT1164" s="547"/>
    </row>
    <row r="1165" spans="1:81" x14ac:dyDescent="0.25">
      <c r="A1165" s="586">
        <f t="shared" si="110"/>
        <v>2017</v>
      </c>
      <c r="B1165" s="586" t="str">
        <f t="shared" si="110"/>
        <v>MAYO</v>
      </c>
      <c r="C1165" s="586">
        <v>12</v>
      </c>
      <c r="D1165" s="586" t="str">
        <f t="shared" si="106"/>
        <v>MAYO 2017 / 11</v>
      </c>
      <c r="BT1165" s="547"/>
    </row>
    <row r="1166" spans="1:81" x14ac:dyDescent="0.25">
      <c r="A1166" s="586">
        <f t="shared" si="110"/>
        <v>2017</v>
      </c>
      <c r="B1166" s="586" t="str">
        <f t="shared" si="110"/>
        <v>MAYO</v>
      </c>
      <c r="C1166" s="586">
        <v>13</v>
      </c>
      <c r="D1166" s="586" t="str">
        <f t="shared" si="106"/>
        <v>MAYO 2017 / 12</v>
      </c>
      <c r="BT1166" s="547"/>
    </row>
    <row r="1167" spans="1:81" x14ac:dyDescent="0.25">
      <c r="A1167" s="586">
        <f t="shared" si="110"/>
        <v>2017</v>
      </c>
      <c r="B1167" s="586" t="str">
        <f t="shared" si="110"/>
        <v>MAYO</v>
      </c>
      <c r="C1167" s="586">
        <v>14</v>
      </c>
      <c r="D1167" s="586" t="str">
        <f t="shared" si="106"/>
        <v>MAYO 2017 / 13</v>
      </c>
      <c r="BT1167" s="547"/>
    </row>
    <row r="1168" spans="1:81" x14ac:dyDescent="0.25">
      <c r="A1168" s="586">
        <f t="shared" si="110"/>
        <v>2017</v>
      </c>
      <c r="B1168" s="586" t="str">
        <f t="shared" si="110"/>
        <v>MAYO</v>
      </c>
      <c r="C1168" s="586">
        <v>15</v>
      </c>
      <c r="D1168" s="586" t="str">
        <f t="shared" si="106"/>
        <v>MAYO 2017 / 14</v>
      </c>
      <c r="BT1168" s="547"/>
    </row>
    <row r="1169" spans="1:72" x14ac:dyDescent="0.25">
      <c r="A1169" s="586">
        <f t="shared" si="110"/>
        <v>2017</v>
      </c>
      <c r="B1169" s="586" t="str">
        <f t="shared" si="110"/>
        <v>MAYO</v>
      </c>
      <c r="C1169" s="586">
        <v>16</v>
      </c>
      <c r="D1169" s="586" t="str">
        <f t="shared" si="106"/>
        <v>MAYO 2017 / 15</v>
      </c>
      <c r="BT1169" s="547"/>
    </row>
    <row r="1170" spans="1:72" x14ac:dyDescent="0.25">
      <c r="A1170" s="586">
        <f t="shared" si="110"/>
        <v>2017</v>
      </c>
      <c r="B1170" s="586" t="str">
        <f t="shared" si="110"/>
        <v>MAYO</v>
      </c>
      <c r="C1170" s="586">
        <v>17</v>
      </c>
      <c r="D1170" s="586" t="str">
        <f t="shared" si="106"/>
        <v>MAYO 2017 / 16</v>
      </c>
      <c r="BT1170" s="547"/>
    </row>
    <row r="1171" spans="1:72" x14ac:dyDescent="0.25">
      <c r="A1171" s="586">
        <f t="shared" si="110"/>
        <v>2017</v>
      </c>
      <c r="B1171" s="586" t="str">
        <f t="shared" si="110"/>
        <v>MAYO</v>
      </c>
      <c r="C1171" s="586">
        <v>18</v>
      </c>
      <c r="D1171" s="586" t="str">
        <f t="shared" si="106"/>
        <v>MAYO 2017 / 17</v>
      </c>
      <c r="BT1171" s="547"/>
    </row>
    <row r="1172" spans="1:72" x14ac:dyDescent="0.25">
      <c r="A1172" s="586">
        <f t="shared" ref="A1172:B1184" si="111">A1171</f>
        <v>2017</v>
      </c>
      <c r="B1172" s="586" t="str">
        <f t="shared" si="111"/>
        <v>MAYO</v>
      </c>
      <c r="C1172" s="586">
        <v>19</v>
      </c>
      <c r="D1172" s="586" t="str">
        <f t="shared" si="106"/>
        <v>MAYO 2017 / 18</v>
      </c>
      <c r="BT1172" s="547"/>
    </row>
    <row r="1173" spans="1:72" x14ac:dyDescent="0.25">
      <c r="A1173" s="586">
        <f t="shared" si="111"/>
        <v>2017</v>
      </c>
      <c r="B1173" s="586" t="str">
        <f t="shared" si="111"/>
        <v>MAYO</v>
      </c>
      <c r="C1173" s="586">
        <v>20</v>
      </c>
      <c r="D1173" s="586" t="str">
        <f t="shared" si="106"/>
        <v>MAYO 2017 / 19</v>
      </c>
      <c r="BT1173" s="547"/>
    </row>
    <row r="1174" spans="1:72" x14ac:dyDescent="0.25">
      <c r="A1174" s="586">
        <f t="shared" si="111"/>
        <v>2017</v>
      </c>
      <c r="B1174" s="586" t="str">
        <f t="shared" si="111"/>
        <v>MAYO</v>
      </c>
      <c r="C1174" s="586">
        <v>21</v>
      </c>
      <c r="D1174" s="586" t="str">
        <f t="shared" si="106"/>
        <v>MAYO 2017 / 20</v>
      </c>
      <c r="BT1174" s="547"/>
    </row>
    <row r="1175" spans="1:72" x14ac:dyDescent="0.25">
      <c r="A1175" s="586">
        <f t="shared" si="111"/>
        <v>2017</v>
      </c>
      <c r="B1175" s="586" t="str">
        <f t="shared" si="111"/>
        <v>MAYO</v>
      </c>
      <c r="C1175" s="586">
        <v>22</v>
      </c>
      <c r="D1175" s="586" t="str">
        <f t="shared" si="106"/>
        <v>MAYO 2017 / 21</v>
      </c>
      <c r="BT1175" s="547"/>
    </row>
    <row r="1176" spans="1:72" x14ac:dyDescent="0.25">
      <c r="A1176" s="586">
        <f t="shared" si="111"/>
        <v>2017</v>
      </c>
      <c r="B1176" s="586" t="str">
        <f t="shared" si="111"/>
        <v>MAYO</v>
      </c>
      <c r="C1176" s="586">
        <v>23</v>
      </c>
      <c r="D1176" s="586" t="str">
        <f t="shared" si="106"/>
        <v>MAYO 2017 / 22</v>
      </c>
      <c r="BT1176" s="547"/>
    </row>
    <row r="1177" spans="1:72" x14ac:dyDescent="0.25">
      <c r="A1177" s="586">
        <f t="shared" si="111"/>
        <v>2017</v>
      </c>
      <c r="B1177" s="586" t="str">
        <f t="shared" si="111"/>
        <v>MAYO</v>
      </c>
      <c r="C1177" s="586">
        <v>24</v>
      </c>
      <c r="D1177" s="586" t="str">
        <f t="shared" si="106"/>
        <v>MAYO 2017 / 23</v>
      </c>
      <c r="BT1177" s="547"/>
    </row>
    <row r="1178" spans="1:72" x14ac:dyDescent="0.25">
      <c r="A1178" s="586">
        <f t="shared" si="111"/>
        <v>2017</v>
      </c>
      <c r="B1178" s="586" t="str">
        <f t="shared" si="111"/>
        <v>MAYO</v>
      </c>
      <c r="C1178" s="586">
        <v>25</v>
      </c>
      <c r="D1178" s="586" t="str">
        <f t="shared" si="106"/>
        <v>MAYO 2017 / 24</v>
      </c>
      <c r="BT1178" s="547"/>
    </row>
    <row r="1179" spans="1:72" x14ac:dyDescent="0.25">
      <c r="A1179" s="586">
        <f t="shared" si="111"/>
        <v>2017</v>
      </c>
      <c r="B1179" s="586" t="str">
        <f t="shared" si="111"/>
        <v>MAYO</v>
      </c>
      <c r="C1179" s="586">
        <v>26</v>
      </c>
      <c r="D1179" s="586" t="str">
        <f t="shared" si="106"/>
        <v>MAYO 2017 / 25</v>
      </c>
      <c r="BT1179" s="547"/>
    </row>
    <row r="1180" spans="1:72" x14ac:dyDescent="0.25">
      <c r="A1180" s="586">
        <f t="shared" si="111"/>
        <v>2017</v>
      </c>
      <c r="B1180" s="586" t="str">
        <f t="shared" si="111"/>
        <v>MAYO</v>
      </c>
      <c r="C1180" s="586">
        <v>27</v>
      </c>
      <c r="D1180" s="586" t="str">
        <f t="shared" si="106"/>
        <v>MAYO 2017 / 26</v>
      </c>
      <c r="BT1180" s="547"/>
    </row>
    <row r="1181" spans="1:72" x14ac:dyDescent="0.25">
      <c r="A1181" s="586">
        <f t="shared" si="111"/>
        <v>2017</v>
      </c>
      <c r="B1181" s="586" t="str">
        <f t="shared" si="111"/>
        <v>MAYO</v>
      </c>
      <c r="C1181" s="586">
        <v>28</v>
      </c>
      <c r="D1181" s="586" t="str">
        <f t="shared" si="106"/>
        <v>MAYO 2017 / 27</v>
      </c>
      <c r="BT1181" s="547"/>
    </row>
    <row r="1182" spans="1:72" x14ac:dyDescent="0.25">
      <c r="A1182" s="586">
        <f t="shared" si="111"/>
        <v>2017</v>
      </c>
      <c r="B1182" s="586" t="str">
        <f t="shared" si="111"/>
        <v>MAYO</v>
      </c>
      <c r="C1182" s="586">
        <v>29</v>
      </c>
      <c r="D1182" s="586" t="str">
        <f t="shared" si="106"/>
        <v>MAYO 2017 / 28</v>
      </c>
      <c r="BT1182" s="547"/>
    </row>
    <row r="1183" spans="1:72" x14ac:dyDescent="0.25">
      <c r="A1183" s="586">
        <f t="shared" si="111"/>
        <v>2017</v>
      </c>
      <c r="B1183" s="586" t="str">
        <f t="shared" si="111"/>
        <v>MAYO</v>
      </c>
      <c r="C1183" s="586">
        <v>30</v>
      </c>
      <c r="D1183" s="586" t="str">
        <f t="shared" si="106"/>
        <v>MAYO 2017 / 29</v>
      </c>
      <c r="BT1183" s="547"/>
    </row>
    <row r="1184" spans="1:72" x14ac:dyDescent="0.25">
      <c r="A1184" s="586">
        <f t="shared" si="111"/>
        <v>2017</v>
      </c>
      <c r="B1184" s="586" t="str">
        <f t="shared" si="111"/>
        <v>MAYO</v>
      </c>
      <c r="C1184" s="586">
        <v>31</v>
      </c>
      <c r="D1184" s="586" t="str">
        <f t="shared" si="106"/>
        <v>MAYO 2017 / 30</v>
      </c>
      <c r="BT1184" s="547"/>
    </row>
    <row r="1185" spans="1:81" x14ac:dyDescent="0.25">
      <c r="A1185" s="206"/>
      <c r="B1185" s="206"/>
      <c r="C1185" s="206"/>
      <c r="D1185" s="586" t="str">
        <f t="shared" si="106"/>
        <v>MAYO 2017 / 31</v>
      </c>
      <c r="BT1185" s="547"/>
    </row>
    <row r="1186" spans="1:81" ht="15.75" x14ac:dyDescent="0.25">
      <c r="A1186" s="586">
        <v>2017</v>
      </c>
      <c r="B1186" s="586" t="s">
        <v>233</v>
      </c>
      <c r="C1186" s="586">
        <v>1</v>
      </c>
      <c r="D1186" s="208" t="s">
        <v>228</v>
      </c>
      <c r="E1186" s="209" t="str">
        <f>IFERROR(AVERAGE(E1155:E1185),"")</f>
        <v/>
      </c>
      <c r="F1186" s="209" t="str">
        <f>IFERROR(AVERAGE(F1155:F1185),"")</f>
        <v/>
      </c>
      <c r="G1186" s="209" t="str">
        <f>IFERROR(AVERAGE(G1155:G1185),"")</f>
        <v/>
      </c>
      <c r="H1186" s="209" t="str">
        <f>IFERROR(AVERAGE(H1155:H1185),"")</f>
        <v/>
      </c>
      <c r="I1186" s="209" t="str">
        <f>IFERROR(AVERAGE(I1155:I1185),"")</f>
        <v/>
      </c>
      <c r="J1186" s="209" t="str">
        <f t="shared" ref="J1186:BU1186" si="112">IFERROR(AVERAGE(J1155:J1185),"")</f>
        <v/>
      </c>
      <c r="K1186" s="209" t="str">
        <f t="shared" si="112"/>
        <v/>
      </c>
      <c r="L1186" s="209" t="str">
        <f t="shared" si="112"/>
        <v/>
      </c>
      <c r="M1186" s="209" t="str">
        <f t="shared" si="112"/>
        <v/>
      </c>
      <c r="N1186" s="209" t="str">
        <f t="shared" si="112"/>
        <v/>
      </c>
      <c r="O1186" s="209" t="str">
        <f t="shared" si="112"/>
        <v/>
      </c>
      <c r="P1186" s="209" t="str">
        <f t="shared" si="112"/>
        <v/>
      </c>
      <c r="Q1186" s="209" t="str">
        <f t="shared" si="112"/>
        <v/>
      </c>
      <c r="R1186" s="209" t="str">
        <f t="shared" si="112"/>
        <v/>
      </c>
      <c r="S1186" s="209" t="str">
        <f t="shared" si="112"/>
        <v/>
      </c>
      <c r="T1186" s="209" t="str">
        <f t="shared" si="112"/>
        <v/>
      </c>
      <c r="U1186" s="209" t="str">
        <f t="shared" si="112"/>
        <v/>
      </c>
      <c r="V1186" s="209" t="str">
        <f t="shared" si="112"/>
        <v/>
      </c>
      <c r="W1186" s="209" t="str">
        <f t="shared" si="112"/>
        <v/>
      </c>
      <c r="X1186" s="209" t="str">
        <f t="shared" si="112"/>
        <v/>
      </c>
      <c r="Y1186" s="209" t="str">
        <f t="shared" si="112"/>
        <v/>
      </c>
      <c r="Z1186" s="209" t="str">
        <f t="shared" si="112"/>
        <v/>
      </c>
      <c r="AA1186" s="209" t="str">
        <f t="shared" si="112"/>
        <v/>
      </c>
      <c r="AB1186" s="209" t="str">
        <f t="shared" si="112"/>
        <v/>
      </c>
      <c r="AC1186" s="209" t="str">
        <f t="shared" si="112"/>
        <v/>
      </c>
      <c r="AD1186" s="209" t="str">
        <f t="shared" si="112"/>
        <v/>
      </c>
      <c r="AE1186" s="209" t="str">
        <f t="shared" si="112"/>
        <v/>
      </c>
      <c r="AF1186" s="209" t="str">
        <f t="shared" si="112"/>
        <v/>
      </c>
      <c r="AG1186" s="418" t="str">
        <f t="shared" si="112"/>
        <v/>
      </c>
      <c r="AH1186" s="209" t="str">
        <f t="shared" si="112"/>
        <v/>
      </c>
      <c r="AI1186" s="209" t="str">
        <f t="shared" si="112"/>
        <v/>
      </c>
      <c r="AJ1186" s="209" t="str">
        <f t="shared" si="112"/>
        <v/>
      </c>
      <c r="AK1186" s="209" t="str">
        <f t="shared" si="112"/>
        <v/>
      </c>
      <c r="AL1186" s="209" t="str">
        <f t="shared" si="112"/>
        <v/>
      </c>
      <c r="AM1186" s="209" t="str">
        <f t="shared" si="112"/>
        <v/>
      </c>
      <c r="AN1186" s="209" t="str">
        <f t="shared" si="112"/>
        <v/>
      </c>
      <c r="AO1186" s="209" t="str">
        <f t="shared" si="112"/>
        <v/>
      </c>
      <c r="AP1186" s="209" t="str">
        <f t="shared" si="112"/>
        <v/>
      </c>
      <c r="AQ1186" s="209" t="str">
        <f t="shared" si="112"/>
        <v/>
      </c>
      <c r="AR1186" s="209" t="str">
        <f t="shared" si="112"/>
        <v/>
      </c>
      <c r="AS1186" s="209" t="str">
        <f t="shared" si="112"/>
        <v/>
      </c>
      <c r="AT1186" s="209" t="str">
        <f t="shared" si="112"/>
        <v/>
      </c>
      <c r="AU1186" s="209" t="str">
        <f t="shared" si="112"/>
        <v/>
      </c>
      <c r="AV1186" s="209" t="str">
        <f t="shared" si="112"/>
        <v/>
      </c>
      <c r="AW1186" s="209" t="str">
        <f t="shared" si="112"/>
        <v/>
      </c>
      <c r="AX1186" s="210" t="str">
        <f t="shared" si="112"/>
        <v/>
      </c>
      <c r="AY1186" s="209" t="str">
        <f t="shared" si="112"/>
        <v/>
      </c>
      <c r="AZ1186" s="209" t="str">
        <f t="shared" si="112"/>
        <v/>
      </c>
      <c r="BA1186" s="209" t="str">
        <f t="shared" si="112"/>
        <v/>
      </c>
      <c r="BB1186" s="209" t="str">
        <f t="shared" si="112"/>
        <v/>
      </c>
      <c r="BC1186" s="209" t="str">
        <f t="shared" si="112"/>
        <v/>
      </c>
      <c r="BD1186" s="209" t="str">
        <f t="shared" si="112"/>
        <v/>
      </c>
      <c r="BE1186" s="209" t="str">
        <f t="shared" si="112"/>
        <v/>
      </c>
      <c r="BF1186" s="209" t="str">
        <f t="shared" si="112"/>
        <v/>
      </c>
      <c r="BG1186" s="209" t="str">
        <f t="shared" si="112"/>
        <v/>
      </c>
      <c r="BH1186" s="209" t="str">
        <f t="shared" si="112"/>
        <v/>
      </c>
      <c r="BI1186" s="209" t="str">
        <f t="shared" si="112"/>
        <v/>
      </c>
      <c r="BJ1186" s="209" t="str">
        <f t="shared" si="112"/>
        <v/>
      </c>
      <c r="BK1186" s="209" t="str">
        <f t="shared" si="112"/>
        <v/>
      </c>
      <c r="BL1186" s="209" t="str">
        <f t="shared" si="112"/>
        <v/>
      </c>
      <c r="BM1186" s="209" t="str">
        <f t="shared" si="112"/>
        <v/>
      </c>
      <c r="BN1186" s="209" t="str">
        <f t="shared" si="112"/>
        <v/>
      </c>
      <c r="BO1186" s="209" t="str">
        <f t="shared" si="112"/>
        <v/>
      </c>
      <c r="BP1186" s="209" t="str">
        <f t="shared" si="112"/>
        <v/>
      </c>
      <c r="BQ1186" s="209" t="str">
        <f t="shared" si="112"/>
        <v/>
      </c>
      <c r="BR1186" s="209" t="str">
        <f t="shared" si="112"/>
        <v/>
      </c>
      <c r="BS1186" s="209" t="str">
        <f t="shared" si="112"/>
        <v/>
      </c>
      <c r="BT1186" s="412" t="str">
        <f t="shared" si="112"/>
        <v/>
      </c>
      <c r="BU1186" s="209" t="str">
        <f t="shared" si="112"/>
        <v/>
      </c>
      <c r="BV1186" s="210" t="str">
        <f>IFERROR(AVERAGE(BV1155:BV1185),"")</f>
        <v/>
      </c>
      <c r="BW1186" s="206"/>
      <c r="BX1186" s="206"/>
      <c r="BY1186" s="206"/>
      <c r="BZ1186" s="206"/>
      <c r="CA1186" s="206"/>
      <c r="CB1186" s="206"/>
      <c r="CC1186" s="206"/>
    </row>
    <row r="1187" spans="1:81" x14ac:dyDescent="0.25">
      <c r="A1187" s="586">
        <f>A1186</f>
        <v>2017</v>
      </c>
      <c r="B1187" s="586" t="str">
        <f>B1186</f>
        <v>JUNIO</v>
      </c>
      <c r="C1187" s="586">
        <v>2</v>
      </c>
      <c r="D1187" s="586" t="str">
        <f t="shared" ref="D1187:D1249" si="113">B1186&amp;" "&amp;A1186&amp;" / "&amp;C1186</f>
        <v>JUNIO 2017 / 1</v>
      </c>
      <c r="BT1187" s="547"/>
    </row>
    <row r="1188" spans="1:81" x14ac:dyDescent="0.25">
      <c r="A1188" s="586">
        <f t="shared" ref="A1188:B1203" si="114">A1187</f>
        <v>2017</v>
      </c>
      <c r="B1188" s="586" t="str">
        <f t="shared" si="114"/>
        <v>JUNIO</v>
      </c>
      <c r="C1188" s="586">
        <v>3</v>
      </c>
      <c r="D1188" s="586" t="str">
        <f t="shared" si="113"/>
        <v>JUNIO 2017 / 2</v>
      </c>
      <c r="BT1188" s="547"/>
    </row>
    <row r="1189" spans="1:81" x14ac:dyDescent="0.25">
      <c r="A1189" s="586">
        <f t="shared" si="114"/>
        <v>2017</v>
      </c>
      <c r="B1189" s="586" t="str">
        <f t="shared" si="114"/>
        <v>JUNIO</v>
      </c>
      <c r="C1189" s="586">
        <v>4</v>
      </c>
      <c r="D1189" s="586" t="str">
        <f t="shared" si="113"/>
        <v>JUNIO 2017 / 3</v>
      </c>
      <c r="BT1189" s="547"/>
    </row>
    <row r="1190" spans="1:81" x14ac:dyDescent="0.25">
      <c r="A1190" s="586">
        <f t="shared" si="114"/>
        <v>2017</v>
      </c>
      <c r="B1190" s="586" t="str">
        <f t="shared" si="114"/>
        <v>JUNIO</v>
      </c>
      <c r="C1190" s="586">
        <v>5</v>
      </c>
      <c r="D1190" s="586" t="str">
        <f t="shared" si="113"/>
        <v>JUNIO 2017 / 4</v>
      </c>
      <c r="BT1190" s="547"/>
    </row>
    <row r="1191" spans="1:81" x14ac:dyDescent="0.25">
      <c r="A1191" s="586">
        <f t="shared" si="114"/>
        <v>2017</v>
      </c>
      <c r="B1191" s="586" t="str">
        <f t="shared" si="114"/>
        <v>JUNIO</v>
      </c>
      <c r="C1191" s="586">
        <v>6</v>
      </c>
      <c r="D1191" s="586" t="str">
        <f t="shared" si="113"/>
        <v>JUNIO 2017 / 5</v>
      </c>
      <c r="BT1191" s="547"/>
    </row>
    <row r="1192" spans="1:81" x14ac:dyDescent="0.25">
      <c r="A1192" s="586">
        <f t="shared" si="114"/>
        <v>2017</v>
      </c>
      <c r="B1192" s="586" t="str">
        <f t="shared" si="114"/>
        <v>JUNIO</v>
      </c>
      <c r="C1192" s="586">
        <v>7</v>
      </c>
      <c r="D1192" s="586" t="str">
        <f t="shared" si="113"/>
        <v>JUNIO 2017 / 6</v>
      </c>
      <c r="BT1192" s="547"/>
    </row>
    <row r="1193" spans="1:81" x14ac:dyDescent="0.25">
      <c r="A1193" s="586">
        <f t="shared" si="114"/>
        <v>2017</v>
      </c>
      <c r="B1193" s="586" t="str">
        <f t="shared" si="114"/>
        <v>JUNIO</v>
      </c>
      <c r="C1193" s="586">
        <v>8</v>
      </c>
      <c r="D1193" s="586" t="str">
        <f t="shared" si="113"/>
        <v>JUNIO 2017 / 7</v>
      </c>
      <c r="BT1193" s="547"/>
    </row>
    <row r="1194" spans="1:81" x14ac:dyDescent="0.25">
      <c r="A1194" s="586">
        <f t="shared" si="114"/>
        <v>2017</v>
      </c>
      <c r="B1194" s="586" t="str">
        <f t="shared" si="114"/>
        <v>JUNIO</v>
      </c>
      <c r="C1194" s="586">
        <v>9</v>
      </c>
      <c r="D1194" s="586" t="str">
        <f t="shared" si="113"/>
        <v>JUNIO 2017 / 8</v>
      </c>
      <c r="BT1194" s="547"/>
    </row>
    <row r="1195" spans="1:81" x14ac:dyDescent="0.25">
      <c r="A1195" s="586">
        <f t="shared" si="114"/>
        <v>2017</v>
      </c>
      <c r="B1195" s="586" t="str">
        <f t="shared" si="114"/>
        <v>JUNIO</v>
      </c>
      <c r="C1195" s="586">
        <v>10</v>
      </c>
      <c r="D1195" s="586" t="str">
        <f t="shared" si="113"/>
        <v>JUNIO 2017 / 9</v>
      </c>
      <c r="BT1195" s="547"/>
    </row>
    <row r="1196" spans="1:81" x14ac:dyDescent="0.25">
      <c r="A1196" s="586">
        <f t="shared" si="114"/>
        <v>2017</v>
      </c>
      <c r="B1196" s="586" t="str">
        <f t="shared" si="114"/>
        <v>JUNIO</v>
      </c>
      <c r="C1196" s="586">
        <v>11</v>
      </c>
      <c r="D1196" s="586" t="str">
        <f t="shared" si="113"/>
        <v>JUNIO 2017 / 10</v>
      </c>
      <c r="BT1196" s="547"/>
    </row>
    <row r="1197" spans="1:81" x14ac:dyDescent="0.25">
      <c r="A1197" s="586">
        <f t="shared" si="114"/>
        <v>2017</v>
      </c>
      <c r="B1197" s="586" t="str">
        <f t="shared" si="114"/>
        <v>JUNIO</v>
      </c>
      <c r="C1197" s="586">
        <v>12</v>
      </c>
      <c r="D1197" s="586" t="str">
        <f t="shared" si="113"/>
        <v>JUNIO 2017 / 11</v>
      </c>
      <c r="BT1197" s="547"/>
    </row>
    <row r="1198" spans="1:81" x14ac:dyDescent="0.25">
      <c r="A1198" s="586">
        <f t="shared" si="114"/>
        <v>2017</v>
      </c>
      <c r="B1198" s="586" t="str">
        <f t="shared" si="114"/>
        <v>JUNIO</v>
      </c>
      <c r="C1198" s="586">
        <v>13</v>
      </c>
      <c r="D1198" s="586" t="str">
        <f t="shared" si="113"/>
        <v>JUNIO 2017 / 12</v>
      </c>
      <c r="BT1198" s="547"/>
    </row>
    <row r="1199" spans="1:81" x14ac:dyDescent="0.25">
      <c r="A1199" s="586">
        <f t="shared" si="114"/>
        <v>2017</v>
      </c>
      <c r="B1199" s="586" t="str">
        <f t="shared" si="114"/>
        <v>JUNIO</v>
      </c>
      <c r="C1199" s="586">
        <v>14</v>
      </c>
      <c r="D1199" s="586" t="str">
        <f t="shared" si="113"/>
        <v>JUNIO 2017 / 13</v>
      </c>
      <c r="BT1199" s="547"/>
    </row>
    <row r="1200" spans="1:81" x14ac:dyDescent="0.25">
      <c r="A1200" s="586">
        <f t="shared" si="114"/>
        <v>2017</v>
      </c>
      <c r="B1200" s="586" t="str">
        <f t="shared" si="114"/>
        <v>JUNIO</v>
      </c>
      <c r="C1200" s="586">
        <v>15</v>
      </c>
      <c r="D1200" s="586" t="str">
        <f t="shared" si="113"/>
        <v>JUNIO 2017 / 14</v>
      </c>
      <c r="BT1200" s="547"/>
    </row>
    <row r="1201" spans="1:72" x14ac:dyDescent="0.25">
      <c r="A1201" s="586">
        <f t="shared" si="114"/>
        <v>2017</v>
      </c>
      <c r="B1201" s="586" t="str">
        <f t="shared" si="114"/>
        <v>JUNIO</v>
      </c>
      <c r="C1201" s="586">
        <v>16</v>
      </c>
      <c r="D1201" s="586" t="str">
        <f t="shared" si="113"/>
        <v>JUNIO 2017 / 15</v>
      </c>
      <c r="BT1201" s="547"/>
    </row>
    <row r="1202" spans="1:72" x14ac:dyDescent="0.25">
      <c r="A1202" s="586">
        <f t="shared" si="114"/>
        <v>2017</v>
      </c>
      <c r="B1202" s="586" t="str">
        <f t="shared" si="114"/>
        <v>JUNIO</v>
      </c>
      <c r="C1202" s="586">
        <v>17</v>
      </c>
      <c r="D1202" s="586" t="str">
        <f t="shared" si="113"/>
        <v>JUNIO 2017 / 16</v>
      </c>
      <c r="BT1202" s="547"/>
    </row>
    <row r="1203" spans="1:72" x14ac:dyDescent="0.25">
      <c r="A1203" s="586">
        <f t="shared" si="114"/>
        <v>2017</v>
      </c>
      <c r="B1203" s="586" t="str">
        <f t="shared" si="114"/>
        <v>JUNIO</v>
      </c>
      <c r="C1203" s="586">
        <v>18</v>
      </c>
      <c r="D1203" s="586" t="str">
        <f t="shared" si="113"/>
        <v>JUNIO 2017 / 17</v>
      </c>
      <c r="BT1203" s="547"/>
    </row>
    <row r="1204" spans="1:72" x14ac:dyDescent="0.25">
      <c r="A1204" s="586">
        <f t="shared" ref="A1204:B1216" si="115">A1203</f>
        <v>2017</v>
      </c>
      <c r="B1204" s="586" t="str">
        <f t="shared" si="115"/>
        <v>JUNIO</v>
      </c>
      <c r="C1204" s="586">
        <v>19</v>
      </c>
      <c r="D1204" s="586" t="str">
        <f t="shared" si="113"/>
        <v>JUNIO 2017 / 18</v>
      </c>
      <c r="BT1204" s="547"/>
    </row>
    <row r="1205" spans="1:72" x14ac:dyDescent="0.25">
      <c r="A1205" s="586">
        <f t="shared" si="115"/>
        <v>2017</v>
      </c>
      <c r="B1205" s="586" t="str">
        <f t="shared" si="115"/>
        <v>JUNIO</v>
      </c>
      <c r="C1205" s="586">
        <v>20</v>
      </c>
      <c r="D1205" s="586" t="str">
        <f t="shared" si="113"/>
        <v>JUNIO 2017 / 19</v>
      </c>
      <c r="BT1205" s="547"/>
    </row>
    <row r="1206" spans="1:72" x14ac:dyDescent="0.25">
      <c r="A1206" s="586">
        <f t="shared" si="115"/>
        <v>2017</v>
      </c>
      <c r="B1206" s="586" t="str">
        <f t="shared" si="115"/>
        <v>JUNIO</v>
      </c>
      <c r="C1206" s="586">
        <v>21</v>
      </c>
      <c r="D1206" s="586" t="str">
        <f t="shared" si="113"/>
        <v>JUNIO 2017 / 20</v>
      </c>
      <c r="BT1206" s="547"/>
    </row>
    <row r="1207" spans="1:72" x14ac:dyDescent="0.25">
      <c r="A1207" s="586">
        <f t="shared" si="115"/>
        <v>2017</v>
      </c>
      <c r="B1207" s="586" t="str">
        <f t="shared" si="115"/>
        <v>JUNIO</v>
      </c>
      <c r="C1207" s="586">
        <v>22</v>
      </c>
      <c r="D1207" s="586" t="str">
        <f t="shared" si="113"/>
        <v>JUNIO 2017 / 21</v>
      </c>
      <c r="BT1207" s="547"/>
    </row>
    <row r="1208" spans="1:72" x14ac:dyDescent="0.25">
      <c r="A1208" s="586">
        <f t="shared" si="115"/>
        <v>2017</v>
      </c>
      <c r="B1208" s="586" t="str">
        <f t="shared" si="115"/>
        <v>JUNIO</v>
      </c>
      <c r="C1208" s="586">
        <v>23</v>
      </c>
      <c r="D1208" s="586" t="str">
        <f t="shared" si="113"/>
        <v>JUNIO 2017 / 22</v>
      </c>
      <c r="BT1208" s="547"/>
    </row>
    <row r="1209" spans="1:72" x14ac:dyDescent="0.25">
      <c r="A1209" s="586">
        <f t="shared" si="115"/>
        <v>2017</v>
      </c>
      <c r="B1209" s="586" t="str">
        <f t="shared" si="115"/>
        <v>JUNIO</v>
      </c>
      <c r="C1209" s="586">
        <v>24</v>
      </c>
      <c r="D1209" s="586" t="str">
        <f t="shared" si="113"/>
        <v>JUNIO 2017 / 23</v>
      </c>
      <c r="BT1209" s="547"/>
    </row>
    <row r="1210" spans="1:72" x14ac:dyDescent="0.25">
      <c r="A1210" s="586">
        <f t="shared" si="115"/>
        <v>2017</v>
      </c>
      <c r="B1210" s="586" t="str">
        <f t="shared" si="115"/>
        <v>JUNIO</v>
      </c>
      <c r="C1210" s="586">
        <v>25</v>
      </c>
      <c r="D1210" s="586" t="str">
        <f t="shared" si="113"/>
        <v>JUNIO 2017 / 24</v>
      </c>
      <c r="BT1210" s="547"/>
    </row>
    <row r="1211" spans="1:72" x14ac:dyDescent="0.25">
      <c r="A1211" s="586">
        <f t="shared" si="115"/>
        <v>2017</v>
      </c>
      <c r="B1211" s="586" t="str">
        <f t="shared" si="115"/>
        <v>JUNIO</v>
      </c>
      <c r="C1211" s="586">
        <v>26</v>
      </c>
      <c r="D1211" s="586" t="str">
        <f t="shared" si="113"/>
        <v>JUNIO 2017 / 25</v>
      </c>
      <c r="BT1211" s="547"/>
    </row>
    <row r="1212" spans="1:72" x14ac:dyDescent="0.25">
      <c r="A1212" s="586">
        <f t="shared" si="115"/>
        <v>2017</v>
      </c>
      <c r="B1212" s="586" t="str">
        <f t="shared" si="115"/>
        <v>JUNIO</v>
      </c>
      <c r="C1212" s="586">
        <v>27</v>
      </c>
      <c r="D1212" s="586" t="str">
        <f t="shared" si="113"/>
        <v>JUNIO 2017 / 26</v>
      </c>
      <c r="BT1212" s="547"/>
    </row>
    <row r="1213" spans="1:72" x14ac:dyDescent="0.25">
      <c r="A1213" s="586">
        <f t="shared" si="115"/>
        <v>2017</v>
      </c>
      <c r="B1213" s="586" t="str">
        <f t="shared" si="115"/>
        <v>JUNIO</v>
      </c>
      <c r="C1213" s="586">
        <v>28</v>
      </c>
      <c r="D1213" s="586" t="str">
        <f t="shared" si="113"/>
        <v>JUNIO 2017 / 27</v>
      </c>
      <c r="BT1213" s="547"/>
    </row>
    <row r="1214" spans="1:72" x14ac:dyDescent="0.25">
      <c r="A1214" s="586">
        <f t="shared" si="115"/>
        <v>2017</v>
      </c>
      <c r="B1214" s="586" t="str">
        <f t="shared" si="115"/>
        <v>JUNIO</v>
      </c>
      <c r="C1214" s="586">
        <v>29</v>
      </c>
      <c r="D1214" s="586" t="str">
        <f t="shared" si="113"/>
        <v>JUNIO 2017 / 28</v>
      </c>
      <c r="BT1214" s="547"/>
    </row>
    <row r="1215" spans="1:72" x14ac:dyDescent="0.25">
      <c r="A1215" s="586">
        <f t="shared" si="115"/>
        <v>2017</v>
      </c>
      <c r="B1215" s="586" t="str">
        <f t="shared" si="115"/>
        <v>JUNIO</v>
      </c>
      <c r="C1215" s="586">
        <v>30</v>
      </c>
      <c r="D1215" s="586" t="str">
        <f t="shared" si="113"/>
        <v>JUNIO 2017 / 29</v>
      </c>
      <c r="BT1215" s="547"/>
    </row>
    <row r="1216" spans="1:72" x14ac:dyDescent="0.25">
      <c r="A1216" s="586">
        <f t="shared" si="115"/>
        <v>2017</v>
      </c>
      <c r="B1216" s="586" t="str">
        <f t="shared" si="115"/>
        <v>JUNIO</v>
      </c>
      <c r="C1216" s="586">
        <v>31</v>
      </c>
      <c r="D1216" s="586" t="str">
        <f t="shared" si="113"/>
        <v>JUNIO 2017 / 30</v>
      </c>
      <c r="BT1216" s="547"/>
    </row>
    <row r="1217" spans="1:81" x14ac:dyDescent="0.25">
      <c r="A1217" s="206"/>
      <c r="B1217" s="206"/>
      <c r="C1217" s="206"/>
      <c r="D1217" s="586" t="str">
        <f t="shared" si="113"/>
        <v>JUNIO 2017 / 31</v>
      </c>
      <c r="BT1217" s="547"/>
    </row>
    <row r="1218" spans="1:81" ht="15.75" x14ac:dyDescent="0.25">
      <c r="A1218" s="586">
        <v>2017</v>
      </c>
      <c r="B1218" s="586" t="s">
        <v>227</v>
      </c>
      <c r="C1218" s="586">
        <v>1</v>
      </c>
      <c r="D1218" s="208" t="s">
        <v>228</v>
      </c>
      <c r="E1218" s="209" t="str">
        <f>IFERROR(AVERAGE(E1187:E1217),"")</f>
        <v/>
      </c>
      <c r="F1218" s="209" t="str">
        <f>IFERROR(AVERAGE(F1187:F1217),"")</f>
        <v/>
      </c>
      <c r="G1218" s="209" t="str">
        <f>IFERROR(AVERAGE(G1187:G1217),"")</f>
        <v/>
      </c>
      <c r="H1218" s="209" t="str">
        <f>IFERROR(AVERAGE(H1187:H1217),"")</f>
        <v/>
      </c>
      <c r="I1218" s="209" t="str">
        <f>IFERROR(AVERAGE(I1187:I1217),"")</f>
        <v/>
      </c>
      <c r="J1218" s="209" t="str">
        <f t="shared" ref="J1218:BU1218" si="116">IFERROR(AVERAGE(J1187:J1217),"")</f>
        <v/>
      </c>
      <c r="K1218" s="209" t="str">
        <f t="shared" si="116"/>
        <v/>
      </c>
      <c r="L1218" s="209" t="str">
        <f t="shared" si="116"/>
        <v/>
      </c>
      <c r="M1218" s="209" t="str">
        <f t="shared" si="116"/>
        <v/>
      </c>
      <c r="N1218" s="209" t="str">
        <f t="shared" si="116"/>
        <v/>
      </c>
      <c r="O1218" s="209" t="str">
        <f t="shared" si="116"/>
        <v/>
      </c>
      <c r="P1218" s="209" t="str">
        <f t="shared" si="116"/>
        <v/>
      </c>
      <c r="Q1218" s="209" t="str">
        <f t="shared" si="116"/>
        <v/>
      </c>
      <c r="R1218" s="209" t="str">
        <f t="shared" si="116"/>
        <v/>
      </c>
      <c r="S1218" s="209" t="str">
        <f t="shared" si="116"/>
        <v/>
      </c>
      <c r="T1218" s="209" t="str">
        <f t="shared" si="116"/>
        <v/>
      </c>
      <c r="U1218" s="209" t="str">
        <f t="shared" si="116"/>
        <v/>
      </c>
      <c r="V1218" s="209" t="str">
        <f t="shared" si="116"/>
        <v/>
      </c>
      <c r="W1218" s="209" t="str">
        <f t="shared" si="116"/>
        <v/>
      </c>
      <c r="X1218" s="209" t="str">
        <f t="shared" si="116"/>
        <v/>
      </c>
      <c r="Y1218" s="209" t="str">
        <f t="shared" si="116"/>
        <v/>
      </c>
      <c r="Z1218" s="209" t="str">
        <f t="shared" si="116"/>
        <v/>
      </c>
      <c r="AA1218" s="209" t="str">
        <f t="shared" si="116"/>
        <v/>
      </c>
      <c r="AB1218" s="209" t="str">
        <f t="shared" si="116"/>
        <v/>
      </c>
      <c r="AC1218" s="209" t="str">
        <f t="shared" si="116"/>
        <v/>
      </c>
      <c r="AD1218" s="209" t="str">
        <f t="shared" si="116"/>
        <v/>
      </c>
      <c r="AE1218" s="209" t="str">
        <f t="shared" si="116"/>
        <v/>
      </c>
      <c r="AF1218" s="209" t="str">
        <f t="shared" si="116"/>
        <v/>
      </c>
      <c r="AG1218" s="418" t="str">
        <f t="shared" si="116"/>
        <v/>
      </c>
      <c r="AH1218" s="209" t="str">
        <f t="shared" si="116"/>
        <v/>
      </c>
      <c r="AI1218" s="209" t="str">
        <f t="shared" si="116"/>
        <v/>
      </c>
      <c r="AJ1218" s="209" t="str">
        <f t="shared" si="116"/>
        <v/>
      </c>
      <c r="AK1218" s="209" t="str">
        <f t="shared" si="116"/>
        <v/>
      </c>
      <c r="AL1218" s="209" t="str">
        <f t="shared" si="116"/>
        <v/>
      </c>
      <c r="AM1218" s="209" t="str">
        <f t="shared" si="116"/>
        <v/>
      </c>
      <c r="AN1218" s="209" t="str">
        <f t="shared" si="116"/>
        <v/>
      </c>
      <c r="AO1218" s="209" t="str">
        <f t="shared" si="116"/>
        <v/>
      </c>
      <c r="AP1218" s="209" t="str">
        <f t="shared" si="116"/>
        <v/>
      </c>
      <c r="AQ1218" s="209" t="str">
        <f t="shared" si="116"/>
        <v/>
      </c>
      <c r="AR1218" s="209" t="str">
        <f t="shared" si="116"/>
        <v/>
      </c>
      <c r="AS1218" s="209" t="str">
        <f t="shared" si="116"/>
        <v/>
      </c>
      <c r="AT1218" s="209" t="str">
        <f t="shared" si="116"/>
        <v/>
      </c>
      <c r="AU1218" s="209" t="str">
        <f t="shared" si="116"/>
        <v/>
      </c>
      <c r="AV1218" s="209" t="str">
        <f t="shared" si="116"/>
        <v/>
      </c>
      <c r="AW1218" s="209" t="str">
        <f t="shared" si="116"/>
        <v/>
      </c>
      <c r="AX1218" s="210" t="str">
        <f t="shared" si="116"/>
        <v/>
      </c>
      <c r="AY1218" s="209" t="str">
        <f t="shared" si="116"/>
        <v/>
      </c>
      <c r="AZ1218" s="209" t="str">
        <f t="shared" si="116"/>
        <v/>
      </c>
      <c r="BA1218" s="209" t="str">
        <f t="shared" si="116"/>
        <v/>
      </c>
      <c r="BB1218" s="209" t="str">
        <f t="shared" si="116"/>
        <v/>
      </c>
      <c r="BC1218" s="209" t="str">
        <f t="shared" si="116"/>
        <v/>
      </c>
      <c r="BD1218" s="209" t="str">
        <f t="shared" si="116"/>
        <v/>
      </c>
      <c r="BE1218" s="209" t="str">
        <f t="shared" si="116"/>
        <v/>
      </c>
      <c r="BF1218" s="209" t="str">
        <f t="shared" si="116"/>
        <v/>
      </c>
      <c r="BG1218" s="209" t="str">
        <f t="shared" si="116"/>
        <v/>
      </c>
      <c r="BH1218" s="209" t="str">
        <f t="shared" si="116"/>
        <v/>
      </c>
      <c r="BI1218" s="209" t="str">
        <f t="shared" si="116"/>
        <v/>
      </c>
      <c r="BJ1218" s="209" t="str">
        <f t="shared" si="116"/>
        <v/>
      </c>
      <c r="BK1218" s="209" t="str">
        <f t="shared" si="116"/>
        <v/>
      </c>
      <c r="BL1218" s="209" t="str">
        <f t="shared" si="116"/>
        <v/>
      </c>
      <c r="BM1218" s="209" t="str">
        <f t="shared" si="116"/>
        <v/>
      </c>
      <c r="BN1218" s="209" t="str">
        <f t="shared" si="116"/>
        <v/>
      </c>
      <c r="BO1218" s="209" t="str">
        <f t="shared" si="116"/>
        <v/>
      </c>
      <c r="BP1218" s="209" t="str">
        <f t="shared" si="116"/>
        <v/>
      </c>
      <c r="BQ1218" s="209" t="str">
        <f t="shared" si="116"/>
        <v/>
      </c>
      <c r="BR1218" s="209" t="str">
        <f t="shared" si="116"/>
        <v/>
      </c>
      <c r="BS1218" s="209" t="str">
        <f t="shared" si="116"/>
        <v/>
      </c>
      <c r="BT1218" s="412" t="str">
        <f t="shared" si="116"/>
        <v/>
      </c>
      <c r="BU1218" s="209" t="str">
        <f t="shared" si="116"/>
        <v/>
      </c>
      <c r="BV1218" s="210" t="str">
        <f>IFERROR(AVERAGE(BV1187:BV1217),"")</f>
        <v/>
      </c>
      <c r="BW1218" s="206"/>
      <c r="BX1218" s="206"/>
      <c r="BY1218" s="206"/>
      <c r="BZ1218" s="206"/>
      <c r="CA1218" s="206"/>
      <c r="CB1218" s="206"/>
      <c r="CC1218" s="206"/>
    </row>
    <row r="1219" spans="1:81" x14ac:dyDescent="0.25">
      <c r="A1219" s="586">
        <f>A1218</f>
        <v>2017</v>
      </c>
      <c r="B1219" s="586" t="str">
        <f>B1218</f>
        <v>JULIO</v>
      </c>
      <c r="C1219" s="586">
        <v>2</v>
      </c>
      <c r="D1219" s="586" t="str">
        <f t="shared" si="113"/>
        <v>JULIO 2017 / 1</v>
      </c>
      <c r="BT1219" s="547"/>
    </row>
    <row r="1220" spans="1:81" x14ac:dyDescent="0.25">
      <c r="A1220" s="586">
        <f t="shared" ref="A1220:B1235" si="117">A1219</f>
        <v>2017</v>
      </c>
      <c r="B1220" s="586" t="str">
        <f t="shared" si="117"/>
        <v>JULIO</v>
      </c>
      <c r="C1220" s="586">
        <v>3</v>
      </c>
      <c r="D1220" s="586" t="str">
        <f t="shared" si="113"/>
        <v>JULIO 2017 / 2</v>
      </c>
      <c r="BT1220" s="547"/>
    </row>
    <row r="1221" spans="1:81" x14ac:dyDescent="0.25">
      <c r="A1221" s="586">
        <f t="shared" si="117"/>
        <v>2017</v>
      </c>
      <c r="B1221" s="586" t="str">
        <f t="shared" si="117"/>
        <v>JULIO</v>
      </c>
      <c r="C1221" s="586">
        <v>4</v>
      </c>
      <c r="D1221" s="586" t="str">
        <f t="shared" si="113"/>
        <v>JULIO 2017 / 3</v>
      </c>
      <c r="BT1221" s="547"/>
    </row>
    <row r="1222" spans="1:81" x14ac:dyDescent="0.25">
      <c r="A1222" s="586">
        <f t="shared" si="117"/>
        <v>2017</v>
      </c>
      <c r="B1222" s="586" t="str">
        <f t="shared" si="117"/>
        <v>JULIO</v>
      </c>
      <c r="C1222" s="586">
        <v>5</v>
      </c>
      <c r="D1222" s="586" t="str">
        <f t="shared" si="113"/>
        <v>JULIO 2017 / 4</v>
      </c>
      <c r="BT1222" s="547"/>
    </row>
    <row r="1223" spans="1:81" x14ac:dyDescent="0.25">
      <c r="A1223" s="586">
        <f t="shared" si="117"/>
        <v>2017</v>
      </c>
      <c r="B1223" s="586" t="str">
        <f t="shared" si="117"/>
        <v>JULIO</v>
      </c>
      <c r="C1223" s="586">
        <v>6</v>
      </c>
      <c r="D1223" s="586" t="str">
        <f t="shared" si="113"/>
        <v>JULIO 2017 / 5</v>
      </c>
      <c r="BT1223" s="547"/>
    </row>
    <row r="1224" spans="1:81" x14ac:dyDescent="0.25">
      <c r="A1224" s="586">
        <f t="shared" si="117"/>
        <v>2017</v>
      </c>
      <c r="B1224" s="586" t="str">
        <f t="shared" si="117"/>
        <v>JULIO</v>
      </c>
      <c r="C1224" s="586">
        <v>7</v>
      </c>
      <c r="D1224" s="586" t="str">
        <f t="shared" si="113"/>
        <v>JULIO 2017 / 6</v>
      </c>
      <c r="BT1224" s="547"/>
    </row>
    <row r="1225" spans="1:81" x14ac:dyDescent="0.25">
      <c r="A1225" s="586">
        <f t="shared" si="117"/>
        <v>2017</v>
      </c>
      <c r="B1225" s="586" t="str">
        <f t="shared" si="117"/>
        <v>JULIO</v>
      </c>
      <c r="C1225" s="586">
        <v>8</v>
      </c>
      <c r="D1225" s="586" t="str">
        <f t="shared" si="113"/>
        <v>JULIO 2017 / 7</v>
      </c>
      <c r="BT1225" s="547"/>
    </row>
    <row r="1226" spans="1:81" x14ac:dyDescent="0.25">
      <c r="A1226" s="586">
        <f t="shared" si="117"/>
        <v>2017</v>
      </c>
      <c r="B1226" s="586" t="str">
        <f t="shared" si="117"/>
        <v>JULIO</v>
      </c>
      <c r="C1226" s="586">
        <v>9</v>
      </c>
      <c r="D1226" s="586" t="str">
        <f t="shared" si="113"/>
        <v>JULIO 2017 / 8</v>
      </c>
      <c r="BT1226" s="547"/>
    </row>
    <row r="1227" spans="1:81" x14ac:dyDescent="0.25">
      <c r="A1227" s="586">
        <f t="shared" si="117"/>
        <v>2017</v>
      </c>
      <c r="B1227" s="586" t="str">
        <f t="shared" si="117"/>
        <v>JULIO</v>
      </c>
      <c r="C1227" s="586">
        <v>10</v>
      </c>
      <c r="D1227" s="586" t="str">
        <f t="shared" si="113"/>
        <v>JULIO 2017 / 9</v>
      </c>
      <c r="BT1227" s="547"/>
    </row>
    <row r="1228" spans="1:81" x14ac:dyDescent="0.25">
      <c r="A1228" s="586">
        <f t="shared" si="117"/>
        <v>2017</v>
      </c>
      <c r="B1228" s="586" t="str">
        <f t="shared" si="117"/>
        <v>JULIO</v>
      </c>
      <c r="C1228" s="586">
        <v>11</v>
      </c>
      <c r="D1228" s="586" t="str">
        <f t="shared" si="113"/>
        <v>JULIO 2017 / 10</v>
      </c>
      <c r="BT1228" s="547"/>
    </row>
    <row r="1229" spans="1:81" x14ac:dyDescent="0.25">
      <c r="A1229" s="586">
        <f t="shared" si="117"/>
        <v>2017</v>
      </c>
      <c r="B1229" s="586" t="str">
        <f t="shared" si="117"/>
        <v>JULIO</v>
      </c>
      <c r="C1229" s="586">
        <v>12</v>
      </c>
      <c r="D1229" s="586" t="str">
        <f t="shared" si="113"/>
        <v>JULIO 2017 / 11</v>
      </c>
      <c r="BT1229" s="547"/>
    </row>
    <row r="1230" spans="1:81" x14ac:dyDescent="0.25">
      <c r="A1230" s="586">
        <f t="shared" si="117"/>
        <v>2017</v>
      </c>
      <c r="B1230" s="586" t="str">
        <f t="shared" si="117"/>
        <v>JULIO</v>
      </c>
      <c r="C1230" s="586">
        <v>13</v>
      </c>
      <c r="D1230" s="586" t="str">
        <f t="shared" si="113"/>
        <v>JULIO 2017 / 12</v>
      </c>
      <c r="BT1230" s="547"/>
    </row>
    <row r="1231" spans="1:81" x14ac:dyDescent="0.25">
      <c r="A1231" s="586">
        <f t="shared" si="117"/>
        <v>2017</v>
      </c>
      <c r="B1231" s="586" t="str">
        <f t="shared" si="117"/>
        <v>JULIO</v>
      </c>
      <c r="C1231" s="586">
        <v>14</v>
      </c>
      <c r="D1231" s="586" t="str">
        <f t="shared" si="113"/>
        <v>JULIO 2017 / 13</v>
      </c>
      <c r="BT1231" s="547"/>
    </row>
    <row r="1232" spans="1:81" x14ac:dyDescent="0.25">
      <c r="A1232" s="586">
        <f t="shared" si="117"/>
        <v>2017</v>
      </c>
      <c r="B1232" s="586" t="str">
        <f t="shared" si="117"/>
        <v>JULIO</v>
      </c>
      <c r="C1232" s="586">
        <v>15</v>
      </c>
      <c r="D1232" s="586" t="str">
        <f t="shared" si="113"/>
        <v>JULIO 2017 / 14</v>
      </c>
      <c r="BT1232" s="547"/>
    </row>
    <row r="1233" spans="1:72" x14ac:dyDescent="0.25">
      <c r="A1233" s="586">
        <f t="shared" si="117"/>
        <v>2017</v>
      </c>
      <c r="B1233" s="586" t="str">
        <f t="shared" si="117"/>
        <v>JULIO</v>
      </c>
      <c r="C1233" s="586">
        <v>16</v>
      </c>
      <c r="D1233" s="586" t="str">
        <f t="shared" si="113"/>
        <v>JULIO 2017 / 15</v>
      </c>
      <c r="BT1233" s="547"/>
    </row>
    <row r="1234" spans="1:72" x14ac:dyDescent="0.25">
      <c r="A1234" s="586">
        <f t="shared" si="117"/>
        <v>2017</v>
      </c>
      <c r="B1234" s="586" t="str">
        <f t="shared" si="117"/>
        <v>JULIO</v>
      </c>
      <c r="C1234" s="586">
        <v>17</v>
      </c>
      <c r="D1234" s="586" t="str">
        <f t="shared" si="113"/>
        <v>JULIO 2017 / 16</v>
      </c>
      <c r="BT1234" s="547"/>
    </row>
    <row r="1235" spans="1:72" x14ac:dyDescent="0.25">
      <c r="A1235" s="586">
        <f t="shared" si="117"/>
        <v>2017</v>
      </c>
      <c r="B1235" s="586" t="str">
        <f t="shared" si="117"/>
        <v>JULIO</v>
      </c>
      <c r="C1235" s="586">
        <v>18</v>
      </c>
      <c r="D1235" s="586" t="str">
        <f t="shared" si="113"/>
        <v>JULIO 2017 / 17</v>
      </c>
      <c r="BT1235" s="547"/>
    </row>
    <row r="1236" spans="1:72" x14ac:dyDescent="0.25">
      <c r="A1236" s="586">
        <f t="shared" ref="A1236:B1248" si="118">A1235</f>
        <v>2017</v>
      </c>
      <c r="B1236" s="586" t="str">
        <f t="shared" si="118"/>
        <v>JULIO</v>
      </c>
      <c r="C1236" s="586">
        <v>19</v>
      </c>
      <c r="D1236" s="586" t="str">
        <f t="shared" si="113"/>
        <v>JULIO 2017 / 18</v>
      </c>
      <c r="BT1236" s="547"/>
    </row>
    <row r="1237" spans="1:72" x14ac:dyDescent="0.25">
      <c r="A1237" s="586">
        <f t="shared" si="118"/>
        <v>2017</v>
      </c>
      <c r="B1237" s="586" t="str">
        <f t="shared" si="118"/>
        <v>JULIO</v>
      </c>
      <c r="C1237" s="586">
        <v>20</v>
      </c>
      <c r="D1237" s="586" t="str">
        <f t="shared" si="113"/>
        <v>JULIO 2017 / 19</v>
      </c>
      <c r="BT1237" s="547"/>
    </row>
    <row r="1238" spans="1:72" x14ac:dyDescent="0.25">
      <c r="A1238" s="586">
        <f t="shared" si="118"/>
        <v>2017</v>
      </c>
      <c r="B1238" s="586" t="str">
        <f t="shared" si="118"/>
        <v>JULIO</v>
      </c>
      <c r="C1238" s="586">
        <v>21</v>
      </c>
      <c r="D1238" s="586" t="str">
        <f t="shared" si="113"/>
        <v>JULIO 2017 / 20</v>
      </c>
      <c r="BT1238" s="547"/>
    </row>
    <row r="1239" spans="1:72" x14ac:dyDescent="0.25">
      <c r="A1239" s="586">
        <f t="shared" si="118"/>
        <v>2017</v>
      </c>
      <c r="B1239" s="586" t="str">
        <f t="shared" si="118"/>
        <v>JULIO</v>
      </c>
      <c r="C1239" s="586">
        <v>22</v>
      </c>
      <c r="D1239" s="586" t="str">
        <f t="shared" si="113"/>
        <v>JULIO 2017 / 21</v>
      </c>
      <c r="BT1239" s="547"/>
    </row>
    <row r="1240" spans="1:72" x14ac:dyDescent="0.25">
      <c r="A1240" s="586">
        <f t="shared" si="118"/>
        <v>2017</v>
      </c>
      <c r="B1240" s="586" t="str">
        <f t="shared" si="118"/>
        <v>JULIO</v>
      </c>
      <c r="C1240" s="586">
        <v>23</v>
      </c>
      <c r="D1240" s="586" t="str">
        <f t="shared" si="113"/>
        <v>JULIO 2017 / 22</v>
      </c>
      <c r="BT1240" s="547"/>
    </row>
    <row r="1241" spans="1:72" x14ac:dyDescent="0.25">
      <c r="A1241" s="586">
        <f t="shared" si="118"/>
        <v>2017</v>
      </c>
      <c r="B1241" s="586" t="str">
        <f t="shared" si="118"/>
        <v>JULIO</v>
      </c>
      <c r="C1241" s="586">
        <v>24</v>
      </c>
      <c r="D1241" s="586" t="str">
        <f t="shared" si="113"/>
        <v>JULIO 2017 / 23</v>
      </c>
      <c r="BT1241" s="547"/>
    </row>
    <row r="1242" spans="1:72" x14ac:dyDescent="0.25">
      <c r="A1242" s="586">
        <f t="shared" si="118"/>
        <v>2017</v>
      </c>
      <c r="B1242" s="586" t="str">
        <f t="shared" si="118"/>
        <v>JULIO</v>
      </c>
      <c r="C1242" s="586">
        <v>25</v>
      </c>
      <c r="D1242" s="586" t="str">
        <f t="shared" si="113"/>
        <v>JULIO 2017 / 24</v>
      </c>
      <c r="BT1242" s="547"/>
    </row>
    <row r="1243" spans="1:72" x14ac:dyDescent="0.25">
      <c r="A1243" s="586">
        <f t="shared" si="118"/>
        <v>2017</v>
      </c>
      <c r="B1243" s="586" t="str">
        <f t="shared" si="118"/>
        <v>JULIO</v>
      </c>
      <c r="C1243" s="586">
        <v>26</v>
      </c>
      <c r="D1243" s="586" t="str">
        <f t="shared" si="113"/>
        <v>JULIO 2017 / 25</v>
      </c>
      <c r="BT1243" s="547"/>
    </row>
    <row r="1244" spans="1:72" x14ac:dyDescent="0.25">
      <c r="A1244" s="586">
        <f t="shared" si="118"/>
        <v>2017</v>
      </c>
      <c r="B1244" s="586" t="str">
        <f t="shared" si="118"/>
        <v>JULIO</v>
      </c>
      <c r="C1244" s="586">
        <v>27</v>
      </c>
      <c r="D1244" s="586" t="str">
        <f t="shared" si="113"/>
        <v>JULIO 2017 / 26</v>
      </c>
      <c r="BT1244" s="547"/>
    </row>
    <row r="1245" spans="1:72" x14ac:dyDescent="0.25">
      <c r="A1245" s="586">
        <f t="shared" si="118"/>
        <v>2017</v>
      </c>
      <c r="B1245" s="586" t="str">
        <f t="shared" si="118"/>
        <v>JULIO</v>
      </c>
      <c r="C1245" s="586">
        <v>28</v>
      </c>
      <c r="D1245" s="586" t="str">
        <f t="shared" si="113"/>
        <v>JULIO 2017 / 27</v>
      </c>
      <c r="BT1245" s="547"/>
    </row>
    <row r="1246" spans="1:72" x14ac:dyDescent="0.25">
      <c r="A1246" s="586">
        <f t="shared" si="118"/>
        <v>2017</v>
      </c>
      <c r="B1246" s="586" t="str">
        <f t="shared" si="118"/>
        <v>JULIO</v>
      </c>
      <c r="C1246" s="586">
        <v>29</v>
      </c>
      <c r="D1246" s="586" t="str">
        <f t="shared" si="113"/>
        <v>JULIO 2017 / 28</v>
      </c>
      <c r="BT1246" s="547"/>
    </row>
    <row r="1247" spans="1:72" x14ac:dyDescent="0.25">
      <c r="A1247" s="586">
        <f t="shared" si="118"/>
        <v>2017</v>
      </c>
      <c r="B1247" s="586" t="str">
        <f t="shared" si="118"/>
        <v>JULIO</v>
      </c>
      <c r="C1247" s="586">
        <v>30</v>
      </c>
      <c r="D1247" s="586" t="str">
        <f t="shared" si="113"/>
        <v>JULIO 2017 / 29</v>
      </c>
      <c r="BT1247" s="547"/>
    </row>
    <row r="1248" spans="1:72" x14ac:dyDescent="0.25">
      <c r="A1248" s="586">
        <f t="shared" si="118"/>
        <v>2017</v>
      </c>
      <c r="B1248" s="586" t="str">
        <f t="shared" si="118"/>
        <v>JULIO</v>
      </c>
      <c r="C1248" s="586">
        <v>31</v>
      </c>
      <c r="D1248" s="586" t="str">
        <f t="shared" si="113"/>
        <v>JULIO 2017 / 30</v>
      </c>
      <c r="BT1248" s="547"/>
    </row>
    <row r="1249" spans="1:81" x14ac:dyDescent="0.25">
      <c r="A1249" s="206"/>
      <c r="B1249" s="206"/>
      <c r="C1249" s="206"/>
      <c r="D1249" s="586" t="str">
        <f t="shared" si="113"/>
        <v>JULIO 2017 / 31</v>
      </c>
      <c r="BT1249" s="547"/>
    </row>
    <row r="1250" spans="1:81" ht="15.75" x14ac:dyDescent="0.25">
      <c r="A1250" s="586">
        <v>2017</v>
      </c>
      <c r="B1250" s="586" t="s">
        <v>234</v>
      </c>
      <c r="C1250" s="586">
        <v>1</v>
      </c>
      <c r="D1250" s="208" t="s">
        <v>228</v>
      </c>
      <c r="E1250" s="209" t="str">
        <f>IFERROR(AVERAGE(E1219:E1249),"")</f>
        <v/>
      </c>
      <c r="F1250" s="209" t="str">
        <f>IFERROR(AVERAGE(F1219:F1249),"")</f>
        <v/>
      </c>
      <c r="G1250" s="209" t="str">
        <f>IFERROR(AVERAGE(G1219:G1249),"")</f>
        <v/>
      </c>
      <c r="H1250" s="209" t="str">
        <f>IFERROR(AVERAGE(H1219:H1249),"")</f>
        <v/>
      </c>
      <c r="I1250" s="209" t="str">
        <f>IFERROR(AVERAGE(I1219:I1249),"")</f>
        <v/>
      </c>
      <c r="J1250" s="209" t="str">
        <f t="shared" ref="J1250:BU1250" si="119">IFERROR(AVERAGE(J1219:J1249),"")</f>
        <v/>
      </c>
      <c r="K1250" s="209" t="str">
        <f t="shared" si="119"/>
        <v/>
      </c>
      <c r="L1250" s="209" t="str">
        <f t="shared" si="119"/>
        <v/>
      </c>
      <c r="M1250" s="209" t="str">
        <f t="shared" si="119"/>
        <v/>
      </c>
      <c r="N1250" s="209" t="str">
        <f t="shared" si="119"/>
        <v/>
      </c>
      <c r="O1250" s="209" t="str">
        <f t="shared" si="119"/>
        <v/>
      </c>
      <c r="P1250" s="209" t="str">
        <f t="shared" si="119"/>
        <v/>
      </c>
      <c r="Q1250" s="209" t="str">
        <f t="shared" si="119"/>
        <v/>
      </c>
      <c r="R1250" s="209" t="str">
        <f t="shared" si="119"/>
        <v/>
      </c>
      <c r="S1250" s="209" t="str">
        <f t="shared" si="119"/>
        <v/>
      </c>
      <c r="T1250" s="209" t="str">
        <f t="shared" si="119"/>
        <v/>
      </c>
      <c r="U1250" s="209" t="str">
        <f t="shared" si="119"/>
        <v/>
      </c>
      <c r="V1250" s="209" t="str">
        <f t="shared" si="119"/>
        <v/>
      </c>
      <c r="W1250" s="209" t="str">
        <f t="shared" si="119"/>
        <v/>
      </c>
      <c r="X1250" s="209" t="str">
        <f t="shared" si="119"/>
        <v/>
      </c>
      <c r="Y1250" s="209" t="str">
        <f t="shared" si="119"/>
        <v/>
      </c>
      <c r="Z1250" s="209" t="str">
        <f t="shared" si="119"/>
        <v/>
      </c>
      <c r="AA1250" s="209" t="str">
        <f t="shared" si="119"/>
        <v/>
      </c>
      <c r="AB1250" s="209" t="str">
        <f t="shared" si="119"/>
        <v/>
      </c>
      <c r="AC1250" s="209" t="str">
        <f t="shared" si="119"/>
        <v/>
      </c>
      <c r="AD1250" s="209" t="str">
        <f t="shared" si="119"/>
        <v/>
      </c>
      <c r="AE1250" s="209" t="str">
        <f t="shared" si="119"/>
        <v/>
      </c>
      <c r="AF1250" s="209" t="str">
        <f t="shared" si="119"/>
        <v/>
      </c>
      <c r="AG1250" s="418" t="str">
        <f t="shared" si="119"/>
        <v/>
      </c>
      <c r="AH1250" s="209" t="str">
        <f t="shared" si="119"/>
        <v/>
      </c>
      <c r="AI1250" s="209" t="str">
        <f t="shared" si="119"/>
        <v/>
      </c>
      <c r="AJ1250" s="209" t="str">
        <f t="shared" si="119"/>
        <v/>
      </c>
      <c r="AK1250" s="209" t="str">
        <f t="shared" si="119"/>
        <v/>
      </c>
      <c r="AL1250" s="209" t="str">
        <f t="shared" si="119"/>
        <v/>
      </c>
      <c r="AM1250" s="209" t="str">
        <f t="shared" si="119"/>
        <v/>
      </c>
      <c r="AN1250" s="209" t="str">
        <f t="shared" si="119"/>
        <v/>
      </c>
      <c r="AO1250" s="209" t="str">
        <f t="shared" si="119"/>
        <v/>
      </c>
      <c r="AP1250" s="209" t="str">
        <f t="shared" si="119"/>
        <v/>
      </c>
      <c r="AQ1250" s="209" t="str">
        <f t="shared" si="119"/>
        <v/>
      </c>
      <c r="AR1250" s="209" t="str">
        <f t="shared" si="119"/>
        <v/>
      </c>
      <c r="AS1250" s="209" t="str">
        <f t="shared" si="119"/>
        <v/>
      </c>
      <c r="AT1250" s="209" t="str">
        <f t="shared" si="119"/>
        <v/>
      </c>
      <c r="AU1250" s="209" t="str">
        <f t="shared" si="119"/>
        <v/>
      </c>
      <c r="AV1250" s="209" t="str">
        <f t="shared" si="119"/>
        <v/>
      </c>
      <c r="AW1250" s="209" t="str">
        <f t="shared" si="119"/>
        <v/>
      </c>
      <c r="AX1250" s="210" t="str">
        <f t="shared" si="119"/>
        <v/>
      </c>
      <c r="AY1250" s="209" t="str">
        <f t="shared" si="119"/>
        <v/>
      </c>
      <c r="AZ1250" s="209" t="str">
        <f t="shared" si="119"/>
        <v/>
      </c>
      <c r="BA1250" s="209" t="str">
        <f t="shared" si="119"/>
        <v/>
      </c>
      <c r="BB1250" s="209" t="str">
        <f t="shared" si="119"/>
        <v/>
      </c>
      <c r="BC1250" s="209" t="str">
        <f t="shared" si="119"/>
        <v/>
      </c>
      <c r="BD1250" s="209" t="str">
        <f t="shared" si="119"/>
        <v/>
      </c>
      <c r="BE1250" s="209" t="str">
        <f t="shared" si="119"/>
        <v/>
      </c>
      <c r="BF1250" s="209" t="str">
        <f t="shared" si="119"/>
        <v/>
      </c>
      <c r="BG1250" s="209" t="str">
        <f t="shared" si="119"/>
        <v/>
      </c>
      <c r="BH1250" s="209" t="str">
        <f t="shared" si="119"/>
        <v/>
      </c>
      <c r="BI1250" s="209" t="str">
        <f t="shared" si="119"/>
        <v/>
      </c>
      <c r="BJ1250" s="209" t="str">
        <f t="shared" si="119"/>
        <v/>
      </c>
      <c r="BK1250" s="209" t="str">
        <f t="shared" si="119"/>
        <v/>
      </c>
      <c r="BL1250" s="209" t="str">
        <f t="shared" si="119"/>
        <v/>
      </c>
      <c r="BM1250" s="209" t="str">
        <f t="shared" si="119"/>
        <v/>
      </c>
      <c r="BN1250" s="209" t="str">
        <f t="shared" si="119"/>
        <v/>
      </c>
      <c r="BO1250" s="209" t="str">
        <f t="shared" si="119"/>
        <v/>
      </c>
      <c r="BP1250" s="209" t="str">
        <f t="shared" si="119"/>
        <v/>
      </c>
      <c r="BQ1250" s="209" t="str">
        <f t="shared" si="119"/>
        <v/>
      </c>
      <c r="BR1250" s="209" t="str">
        <f t="shared" si="119"/>
        <v/>
      </c>
      <c r="BS1250" s="209" t="str">
        <f t="shared" si="119"/>
        <v/>
      </c>
      <c r="BT1250" s="412" t="str">
        <f t="shared" si="119"/>
        <v/>
      </c>
      <c r="BU1250" s="209" t="str">
        <f t="shared" si="119"/>
        <v/>
      </c>
      <c r="BV1250" s="210" t="str">
        <f>IFERROR(AVERAGE(BV1219:BV1249),"")</f>
        <v/>
      </c>
      <c r="BW1250" s="206"/>
      <c r="BX1250" s="206"/>
      <c r="BY1250" s="206"/>
      <c r="BZ1250" s="206"/>
      <c r="CA1250" s="206"/>
      <c r="CB1250" s="206"/>
      <c r="CC1250" s="206"/>
    </row>
    <row r="1251" spans="1:81" x14ac:dyDescent="0.25">
      <c r="A1251" s="586">
        <f>A1250</f>
        <v>2017</v>
      </c>
      <c r="B1251" s="586" t="str">
        <f>B1250</f>
        <v>AGOSTO</v>
      </c>
      <c r="C1251" s="586">
        <v>2</v>
      </c>
      <c r="D1251" s="586" t="str">
        <f t="shared" ref="D1251:D1313" si="120">B1250&amp;" "&amp;A1250&amp;" / "&amp;C1250</f>
        <v>AGOSTO 2017 / 1</v>
      </c>
      <c r="BT1251" s="547"/>
    </row>
    <row r="1252" spans="1:81" x14ac:dyDescent="0.25">
      <c r="A1252" s="586">
        <f t="shared" ref="A1252:B1267" si="121">A1251</f>
        <v>2017</v>
      </c>
      <c r="B1252" s="586" t="str">
        <f t="shared" si="121"/>
        <v>AGOSTO</v>
      </c>
      <c r="C1252" s="586">
        <v>3</v>
      </c>
      <c r="D1252" s="586" t="str">
        <f t="shared" si="120"/>
        <v>AGOSTO 2017 / 2</v>
      </c>
      <c r="BT1252" s="547"/>
    </row>
    <row r="1253" spans="1:81" x14ac:dyDescent="0.25">
      <c r="A1253" s="586">
        <f t="shared" si="121"/>
        <v>2017</v>
      </c>
      <c r="B1253" s="586" t="str">
        <f t="shared" si="121"/>
        <v>AGOSTO</v>
      </c>
      <c r="C1253" s="586">
        <v>4</v>
      </c>
      <c r="D1253" s="586" t="str">
        <f t="shared" si="120"/>
        <v>AGOSTO 2017 / 3</v>
      </c>
      <c r="BT1253" s="547"/>
    </row>
    <row r="1254" spans="1:81" x14ac:dyDescent="0.25">
      <c r="A1254" s="586">
        <f t="shared" si="121"/>
        <v>2017</v>
      </c>
      <c r="B1254" s="586" t="str">
        <f t="shared" si="121"/>
        <v>AGOSTO</v>
      </c>
      <c r="C1254" s="586">
        <v>5</v>
      </c>
      <c r="D1254" s="586" t="str">
        <f t="shared" si="120"/>
        <v>AGOSTO 2017 / 4</v>
      </c>
      <c r="BT1254" s="547"/>
    </row>
    <row r="1255" spans="1:81" x14ac:dyDescent="0.25">
      <c r="A1255" s="586">
        <f t="shared" si="121"/>
        <v>2017</v>
      </c>
      <c r="B1255" s="586" t="str">
        <f t="shared" si="121"/>
        <v>AGOSTO</v>
      </c>
      <c r="C1255" s="586">
        <v>6</v>
      </c>
      <c r="D1255" s="586" t="str">
        <f t="shared" si="120"/>
        <v>AGOSTO 2017 / 5</v>
      </c>
      <c r="BT1255" s="547"/>
    </row>
    <row r="1256" spans="1:81" x14ac:dyDescent="0.25">
      <c r="A1256" s="586">
        <f t="shared" si="121"/>
        <v>2017</v>
      </c>
      <c r="B1256" s="586" t="str">
        <f t="shared" si="121"/>
        <v>AGOSTO</v>
      </c>
      <c r="C1256" s="586">
        <v>7</v>
      </c>
      <c r="D1256" s="586" t="str">
        <f t="shared" si="120"/>
        <v>AGOSTO 2017 / 6</v>
      </c>
      <c r="BT1256" s="547"/>
    </row>
    <row r="1257" spans="1:81" x14ac:dyDescent="0.25">
      <c r="A1257" s="586">
        <f t="shared" si="121"/>
        <v>2017</v>
      </c>
      <c r="B1257" s="586" t="str">
        <f t="shared" si="121"/>
        <v>AGOSTO</v>
      </c>
      <c r="C1257" s="586">
        <v>8</v>
      </c>
      <c r="D1257" s="586" t="str">
        <f t="shared" si="120"/>
        <v>AGOSTO 2017 / 7</v>
      </c>
      <c r="BT1257" s="547"/>
    </row>
    <row r="1258" spans="1:81" x14ac:dyDescent="0.25">
      <c r="A1258" s="586">
        <f t="shared" si="121"/>
        <v>2017</v>
      </c>
      <c r="B1258" s="586" t="str">
        <f t="shared" si="121"/>
        <v>AGOSTO</v>
      </c>
      <c r="C1258" s="586">
        <v>9</v>
      </c>
      <c r="D1258" s="586" t="str">
        <f t="shared" si="120"/>
        <v>AGOSTO 2017 / 8</v>
      </c>
      <c r="BT1258" s="547"/>
    </row>
    <row r="1259" spans="1:81" x14ac:dyDescent="0.25">
      <c r="A1259" s="586">
        <f t="shared" si="121"/>
        <v>2017</v>
      </c>
      <c r="B1259" s="586" t="str">
        <f t="shared" si="121"/>
        <v>AGOSTO</v>
      </c>
      <c r="C1259" s="586">
        <v>10</v>
      </c>
      <c r="D1259" s="586" t="str">
        <f t="shared" si="120"/>
        <v>AGOSTO 2017 / 9</v>
      </c>
      <c r="BT1259" s="547"/>
    </row>
    <row r="1260" spans="1:81" x14ac:dyDescent="0.25">
      <c r="A1260" s="586">
        <f t="shared" si="121"/>
        <v>2017</v>
      </c>
      <c r="B1260" s="586" t="str">
        <f t="shared" si="121"/>
        <v>AGOSTO</v>
      </c>
      <c r="C1260" s="586">
        <v>11</v>
      </c>
      <c r="D1260" s="586" t="str">
        <f t="shared" si="120"/>
        <v>AGOSTO 2017 / 10</v>
      </c>
      <c r="BT1260" s="547"/>
    </row>
    <row r="1261" spans="1:81" x14ac:dyDescent="0.25">
      <c r="A1261" s="586">
        <f t="shared" si="121"/>
        <v>2017</v>
      </c>
      <c r="B1261" s="586" t="str">
        <f t="shared" si="121"/>
        <v>AGOSTO</v>
      </c>
      <c r="C1261" s="586">
        <v>12</v>
      </c>
      <c r="D1261" s="586" t="str">
        <f t="shared" si="120"/>
        <v>AGOSTO 2017 / 11</v>
      </c>
      <c r="BT1261" s="547"/>
    </row>
    <row r="1262" spans="1:81" x14ac:dyDescent="0.25">
      <c r="A1262" s="586">
        <f t="shared" si="121"/>
        <v>2017</v>
      </c>
      <c r="B1262" s="586" t="str">
        <f t="shared" si="121"/>
        <v>AGOSTO</v>
      </c>
      <c r="C1262" s="586">
        <v>13</v>
      </c>
      <c r="D1262" s="586" t="str">
        <f t="shared" si="120"/>
        <v>AGOSTO 2017 / 12</v>
      </c>
      <c r="BT1262" s="547"/>
    </row>
    <row r="1263" spans="1:81" x14ac:dyDescent="0.25">
      <c r="A1263" s="586">
        <f t="shared" si="121"/>
        <v>2017</v>
      </c>
      <c r="B1263" s="586" t="str">
        <f t="shared" si="121"/>
        <v>AGOSTO</v>
      </c>
      <c r="C1263" s="586">
        <v>14</v>
      </c>
      <c r="D1263" s="586" t="str">
        <f t="shared" si="120"/>
        <v>AGOSTO 2017 / 13</v>
      </c>
      <c r="BT1263" s="547"/>
    </row>
    <row r="1264" spans="1:81" x14ac:dyDescent="0.25">
      <c r="A1264" s="586">
        <f t="shared" si="121"/>
        <v>2017</v>
      </c>
      <c r="B1264" s="586" t="str">
        <f t="shared" si="121"/>
        <v>AGOSTO</v>
      </c>
      <c r="C1264" s="586">
        <v>15</v>
      </c>
      <c r="D1264" s="586" t="str">
        <f t="shared" si="120"/>
        <v>AGOSTO 2017 / 14</v>
      </c>
      <c r="BT1264" s="547"/>
    </row>
    <row r="1265" spans="1:72" x14ac:dyDescent="0.25">
      <c r="A1265" s="586">
        <f t="shared" si="121"/>
        <v>2017</v>
      </c>
      <c r="B1265" s="586" t="str">
        <f t="shared" si="121"/>
        <v>AGOSTO</v>
      </c>
      <c r="C1265" s="586">
        <v>16</v>
      </c>
      <c r="D1265" s="586" t="str">
        <f t="shared" si="120"/>
        <v>AGOSTO 2017 / 15</v>
      </c>
      <c r="BT1265" s="547"/>
    </row>
    <row r="1266" spans="1:72" x14ac:dyDescent="0.25">
      <c r="A1266" s="586">
        <f t="shared" si="121"/>
        <v>2017</v>
      </c>
      <c r="B1266" s="586" t="str">
        <f t="shared" si="121"/>
        <v>AGOSTO</v>
      </c>
      <c r="C1266" s="586">
        <v>17</v>
      </c>
      <c r="D1266" s="586" t="str">
        <f t="shared" si="120"/>
        <v>AGOSTO 2017 / 16</v>
      </c>
      <c r="BT1266" s="547"/>
    </row>
    <row r="1267" spans="1:72" x14ac:dyDescent="0.25">
      <c r="A1267" s="586">
        <f t="shared" si="121"/>
        <v>2017</v>
      </c>
      <c r="B1267" s="586" t="str">
        <f t="shared" si="121"/>
        <v>AGOSTO</v>
      </c>
      <c r="C1267" s="586">
        <v>18</v>
      </c>
      <c r="D1267" s="586" t="str">
        <f t="shared" si="120"/>
        <v>AGOSTO 2017 / 17</v>
      </c>
      <c r="BT1267" s="547"/>
    </row>
    <row r="1268" spans="1:72" x14ac:dyDescent="0.25">
      <c r="A1268" s="586">
        <f t="shared" ref="A1268:B1280" si="122">A1267</f>
        <v>2017</v>
      </c>
      <c r="B1268" s="586" t="str">
        <f t="shared" si="122"/>
        <v>AGOSTO</v>
      </c>
      <c r="C1268" s="586">
        <v>19</v>
      </c>
      <c r="D1268" s="586" t="str">
        <f t="shared" si="120"/>
        <v>AGOSTO 2017 / 18</v>
      </c>
      <c r="BT1268" s="547"/>
    </row>
    <row r="1269" spans="1:72" x14ac:dyDescent="0.25">
      <c r="A1269" s="586">
        <f t="shared" si="122"/>
        <v>2017</v>
      </c>
      <c r="B1269" s="586" t="str">
        <f t="shared" si="122"/>
        <v>AGOSTO</v>
      </c>
      <c r="C1269" s="586">
        <v>20</v>
      </c>
      <c r="D1269" s="586" t="str">
        <f t="shared" si="120"/>
        <v>AGOSTO 2017 / 19</v>
      </c>
      <c r="BT1269" s="547"/>
    </row>
    <row r="1270" spans="1:72" x14ac:dyDescent="0.25">
      <c r="A1270" s="586">
        <f t="shared" si="122"/>
        <v>2017</v>
      </c>
      <c r="B1270" s="586" t="str">
        <f t="shared" si="122"/>
        <v>AGOSTO</v>
      </c>
      <c r="C1270" s="586">
        <v>21</v>
      </c>
      <c r="D1270" s="586" t="str">
        <f t="shared" si="120"/>
        <v>AGOSTO 2017 / 20</v>
      </c>
      <c r="BT1270" s="547"/>
    </row>
    <row r="1271" spans="1:72" x14ac:dyDescent="0.25">
      <c r="A1271" s="586">
        <f t="shared" si="122"/>
        <v>2017</v>
      </c>
      <c r="B1271" s="586" t="str">
        <f t="shared" si="122"/>
        <v>AGOSTO</v>
      </c>
      <c r="C1271" s="586">
        <v>22</v>
      </c>
      <c r="D1271" s="586" t="str">
        <f t="shared" si="120"/>
        <v>AGOSTO 2017 / 21</v>
      </c>
      <c r="BT1271" s="547"/>
    </row>
    <row r="1272" spans="1:72" x14ac:dyDescent="0.25">
      <c r="A1272" s="586">
        <f t="shared" si="122"/>
        <v>2017</v>
      </c>
      <c r="B1272" s="586" t="str">
        <f t="shared" si="122"/>
        <v>AGOSTO</v>
      </c>
      <c r="C1272" s="586">
        <v>23</v>
      </c>
      <c r="D1272" s="586" t="str">
        <f t="shared" si="120"/>
        <v>AGOSTO 2017 / 22</v>
      </c>
      <c r="BT1272" s="547"/>
    </row>
    <row r="1273" spans="1:72" x14ac:dyDescent="0.25">
      <c r="A1273" s="586">
        <f t="shared" si="122"/>
        <v>2017</v>
      </c>
      <c r="B1273" s="586" t="str">
        <f t="shared" si="122"/>
        <v>AGOSTO</v>
      </c>
      <c r="C1273" s="586">
        <v>24</v>
      </c>
      <c r="D1273" s="586" t="str">
        <f t="shared" si="120"/>
        <v>AGOSTO 2017 / 23</v>
      </c>
      <c r="BT1273" s="547"/>
    </row>
    <row r="1274" spans="1:72" x14ac:dyDescent="0.25">
      <c r="A1274" s="586">
        <f t="shared" si="122"/>
        <v>2017</v>
      </c>
      <c r="B1274" s="586" t="str">
        <f t="shared" si="122"/>
        <v>AGOSTO</v>
      </c>
      <c r="C1274" s="586">
        <v>25</v>
      </c>
      <c r="D1274" s="586" t="str">
        <f t="shared" si="120"/>
        <v>AGOSTO 2017 / 24</v>
      </c>
      <c r="BT1274" s="547"/>
    </row>
    <row r="1275" spans="1:72" x14ac:dyDescent="0.25">
      <c r="A1275" s="586">
        <f t="shared" si="122"/>
        <v>2017</v>
      </c>
      <c r="B1275" s="586" t="str">
        <f t="shared" si="122"/>
        <v>AGOSTO</v>
      </c>
      <c r="C1275" s="586">
        <v>26</v>
      </c>
      <c r="D1275" s="586" t="str">
        <f t="shared" si="120"/>
        <v>AGOSTO 2017 / 25</v>
      </c>
      <c r="BT1275" s="547"/>
    </row>
    <row r="1276" spans="1:72" x14ac:dyDescent="0.25">
      <c r="A1276" s="586">
        <f t="shared" si="122"/>
        <v>2017</v>
      </c>
      <c r="B1276" s="586" t="str">
        <f t="shared" si="122"/>
        <v>AGOSTO</v>
      </c>
      <c r="C1276" s="586">
        <v>27</v>
      </c>
      <c r="D1276" s="586" t="str">
        <f t="shared" si="120"/>
        <v>AGOSTO 2017 / 26</v>
      </c>
      <c r="BT1276" s="547"/>
    </row>
    <row r="1277" spans="1:72" x14ac:dyDescent="0.25">
      <c r="A1277" s="586">
        <f t="shared" si="122"/>
        <v>2017</v>
      </c>
      <c r="B1277" s="586" t="str">
        <f t="shared" si="122"/>
        <v>AGOSTO</v>
      </c>
      <c r="C1277" s="586">
        <v>28</v>
      </c>
      <c r="D1277" s="586" t="str">
        <f t="shared" si="120"/>
        <v>AGOSTO 2017 / 27</v>
      </c>
      <c r="BT1277" s="547"/>
    </row>
    <row r="1278" spans="1:72" x14ac:dyDescent="0.25">
      <c r="A1278" s="586">
        <f t="shared" si="122"/>
        <v>2017</v>
      </c>
      <c r="B1278" s="586" t="str">
        <f t="shared" si="122"/>
        <v>AGOSTO</v>
      </c>
      <c r="C1278" s="586">
        <v>29</v>
      </c>
      <c r="D1278" s="586" t="str">
        <f t="shared" si="120"/>
        <v>AGOSTO 2017 / 28</v>
      </c>
      <c r="BT1278" s="547"/>
    </row>
    <row r="1279" spans="1:72" x14ac:dyDescent="0.25">
      <c r="A1279" s="586">
        <f t="shared" si="122"/>
        <v>2017</v>
      </c>
      <c r="B1279" s="586" t="str">
        <f t="shared" si="122"/>
        <v>AGOSTO</v>
      </c>
      <c r="C1279" s="586">
        <v>30</v>
      </c>
      <c r="D1279" s="586" t="str">
        <f t="shared" si="120"/>
        <v>AGOSTO 2017 / 29</v>
      </c>
      <c r="BT1279" s="547"/>
    </row>
    <row r="1280" spans="1:72" x14ac:dyDescent="0.25">
      <c r="A1280" s="586">
        <f t="shared" si="122"/>
        <v>2017</v>
      </c>
      <c r="B1280" s="586" t="str">
        <f t="shared" si="122"/>
        <v>AGOSTO</v>
      </c>
      <c r="C1280" s="586">
        <v>31</v>
      </c>
      <c r="D1280" s="586" t="str">
        <f t="shared" si="120"/>
        <v>AGOSTO 2017 / 30</v>
      </c>
      <c r="BT1280" s="547"/>
    </row>
    <row r="1281" spans="1:81" x14ac:dyDescent="0.25">
      <c r="A1281" s="206"/>
      <c r="B1281" s="206"/>
      <c r="C1281" s="206"/>
      <c r="D1281" s="586" t="str">
        <f t="shared" si="120"/>
        <v>AGOSTO 2017 / 31</v>
      </c>
      <c r="BT1281" s="547"/>
    </row>
    <row r="1282" spans="1:81" ht="15.75" x14ac:dyDescent="0.25">
      <c r="A1282" s="586">
        <v>2017</v>
      </c>
      <c r="B1282" s="586" t="s">
        <v>235</v>
      </c>
      <c r="C1282" s="586">
        <v>1</v>
      </c>
      <c r="D1282" s="208" t="s">
        <v>228</v>
      </c>
      <c r="E1282" s="209" t="str">
        <f>IFERROR(AVERAGE(E1251:E1281),"")</f>
        <v/>
      </c>
      <c r="F1282" s="209" t="str">
        <f>IFERROR(AVERAGE(F1251:F1281),"")</f>
        <v/>
      </c>
      <c r="G1282" s="209" t="str">
        <f>IFERROR(AVERAGE(G1251:G1281),"")</f>
        <v/>
      </c>
      <c r="H1282" s="209" t="str">
        <f>IFERROR(AVERAGE(H1251:H1281),"")</f>
        <v/>
      </c>
      <c r="I1282" s="209" t="str">
        <f>IFERROR(AVERAGE(I1251:I1281),"")</f>
        <v/>
      </c>
      <c r="J1282" s="209" t="str">
        <f t="shared" ref="J1282:BU1282" si="123">IFERROR(AVERAGE(J1251:J1281),"")</f>
        <v/>
      </c>
      <c r="K1282" s="209" t="str">
        <f t="shared" si="123"/>
        <v/>
      </c>
      <c r="L1282" s="209" t="str">
        <f t="shared" si="123"/>
        <v/>
      </c>
      <c r="M1282" s="209" t="str">
        <f t="shared" si="123"/>
        <v/>
      </c>
      <c r="N1282" s="209" t="str">
        <f t="shared" si="123"/>
        <v/>
      </c>
      <c r="O1282" s="209" t="str">
        <f t="shared" si="123"/>
        <v/>
      </c>
      <c r="P1282" s="209" t="str">
        <f t="shared" si="123"/>
        <v/>
      </c>
      <c r="Q1282" s="209" t="str">
        <f t="shared" si="123"/>
        <v/>
      </c>
      <c r="R1282" s="209" t="str">
        <f t="shared" si="123"/>
        <v/>
      </c>
      <c r="S1282" s="209" t="str">
        <f t="shared" si="123"/>
        <v/>
      </c>
      <c r="T1282" s="209" t="str">
        <f t="shared" si="123"/>
        <v/>
      </c>
      <c r="U1282" s="209" t="str">
        <f t="shared" si="123"/>
        <v/>
      </c>
      <c r="V1282" s="209" t="str">
        <f t="shared" si="123"/>
        <v/>
      </c>
      <c r="W1282" s="209" t="str">
        <f t="shared" si="123"/>
        <v/>
      </c>
      <c r="X1282" s="209" t="str">
        <f t="shared" si="123"/>
        <v/>
      </c>
      <c r="Y1282" s="209" t="str">
        <f t="shared" si="123"/>
        <v/>
      </c>
      <c r="Z1282" s="209" t="str">
        <f t="shared" si="123"/>
        <v/>
      </c>
      <c r="AA1282" s="209" t="str">
        <f t="shared" si="123"/>
        <v/>
      </c>
      <c r="AB1282" s="209" t="str">
        <f t="shared" si="123"/>
        <v/>
      </c>
      <c r="AC1282" s="209" t="str">
        <f t="shared" si="123"/>
        <v/>
      </c>
      <c r="AD1282" s="209" t="str">
        <f t="shared" si="123"/>
        <v/>
      </c>
      <c r="AE1282" s="209" t="str">
        <f t="shared" si="123"/>
        <v/>
      </c>
      <c r="AF1282" s="209" t="str">
        <f t="shared" si="123"/>
        <v/>
      </c>
      <c r="AG1282" s="418" t="str">
        <f t="shared" si="123"/>
        <v/>
      </c>
      <c r="AH1282" s="209" t="str">
        <f t="shared" si="123"/>
        <v/>
      </c>
      <c r="AI1282" s="209" t="str">
        <f t="shared" si="123"/>
        <v/>
      </c>
      <c r="AJ1282" s="209" t="str">
        <f t="shared" si="123"/>
        <v/>
      </c>
      <c r="AK1282" s="209" t="str">
        <f t="shared" si="123"/>
        <v/>
      </c>
      <c r="AL1282" s="209" t="str">
        <f t="shared" si="123"/>
        <v/>
      </c>
      <c r="AM1282" s="209" t="str">
        <f t="shared" si="123"/>
        <v/>
      </c>
      <c r="AN1282" s="209" t="str">
        <f t="shared" si="123"/>
        <v/>
      </c>
      <c r="AO1282" s="209" t="str">
        <f t="shared" si="123"/>
        <v/>
      </c>
      <c r="AP1282" s="209" t="str">
        <f t="shared" si="123"/>
        <v/>
      </c>
      <c r="AQ1282" s="209" t="str">
        <f t="shared" si="123"/>
        <v/>
      </c>
      <c r="AR1282" s="209" t="str">
        <f t="shared" si="123"/>
        <v/>
      </c>
      <c r="AS1282" s="209" t="str">
        <f t="shared" si="123"/>
        <v/>
      </c>
      <c r="AT1282" s="209" t="str">
        <f t="shared" si="123"/>
        <v/>
      </c>
      <c r="AU1282" s="209" t="str">
        <f t="shared" si="123"/>
        <v/>
      </c>
      <c r="AV1282" s="209" t="str">
        <f t="shared" si="123"/>
        <v/>
      </c>
      <c r="AW1282" s="209" t="str">
        <f t="shared" si="123"/>
        <v/>
      </c>
      <c r="AX1282" s="210" t="str">
        <f t="shared" si="123"/>
        <v/>
      </c>
      <c r="AY1282" s="209" t="str">
        <f t="shared" si="123"/>
        <v/>
      </c>
      <c r="AZ1282" s="209" t="str">
        <f t="shared" si="123"/>
        <v/>
      </c>
      <c r="BA1282" s="209" t="str">
        <f t="shared" si="123"/>
        <v/>
      </c>
      <c r="BB1282" s="209" t="str">
        <f t="shared" si="123"/>
        <v/>
      </c>
      <c r="BC1282" s="209" t="str">
        <f t="shared" si="123"/>
        <v/>
      </c>
      <c r="BD1282" s="209" t="str">
        <f t="shared" si="123"/>
        <v/>
      </c>
      <c r="BE1282" s="209" t="str">
        <f t="shared" si="123"/>
        <v/>
      </c>
      <c r="BF1282" s="209" t="str">
        <f t="shared" si="123"/>
        <v/>
      </c>
      <c r="BG1282" s="209" t="str">
        <f t="shared" si="123"/>
        <v/>
      </c>
      <c r="BH1282" s="209" t="str">
        <f t="shared" si="123"/>
        <v/>
      </c>
      <c r="BI1282" s="209" t="str">
        <f t="shared" si="123"/>
        <v/>
      </c>
      <c r="BJ1282" s="209" t="str">
        <f t="shared" si="123"/>
        <v/>
      </c>
      <c r="BK1282" s="209" t="str">
        <f t="shared" si="123"/>
        <v/>
      </c>
      <c r="BL1282" s="209" t="str">
        <f t="shared" si="123"/>
        <v/>
      </c>
      <c r="BM1282" s="209" t="str">
        <f t="shared" si="123"/>
        <v/>
      </c>
      <c r="BN1282" s="209" t="str">
        <f t="shared" si="123"/>
        <v/>
      </c>
      <c r="BO1282" s="209" t="str">
        <f t="shared" si="123"/>
        <v/>
      </c>
      <c r="BP1282" s="209" t="str">
        <f t="shared" si="123"/>
        <v/>
      </c>
      <c r="BQ1282" s="209" t="str">
        <f t="shared" si="123"/>
        <v/>
      </c>
      <c r="BR1282" s="209" t="str">
        <f t="shared" si="123"/>
        <v/>
      </c>
      <c r="BS1282" s="209" t="str">
        <f t="shared" si="123"/>
        <v/>
      </c>
      <c r="BT1282" s="412" t="str">
        <f t="shared" si="123"/>
        <v/>
      </c>
      <c r="BU1282" s="209" t="str">
        <f t="shared" si="123"/>
        <v/>
      </c>
      <c r="BV1282" s="210" t="str">
        <f>IFERROR(AVERAGE(BV1251:BV1281),"")</f>
        <v/>
      </c>
      <c r="BW1282" s="206"/>
      <c r="BX1282" s="206"/>
      <c r="BY1282" s="206"/>
      <c r="BZ1282" s="206"/>
      <c r="CA1282" s="206"/>
      <c r="CB1282" s="206"/>
      <c r="CC1282" s="206"/>
    </row>
    <row r="1283" spans="1:81" x14ac:dyDescent="0.25">
      <c r="A1283" s="586">
        <f>A1282</f>
        <v>2017</v>
      </c>
      <c r="B1283" s="586" t="str">
        <f>B1282</f>
        <v>SEPTIEMBRE</v>
      </c>
      <c r="C1283" s="586">
        <v>2</v>
      </c>
      <c r="D1283" s="586" t="str">
        <f t="shared" si="120"/>
        <v>SEPTIEMBRE 2017 / 1</v>
      </c>
      <c r="BT1283" s="547"/>
    </row>
    <row r="1284" spans="1:81" x14ac:dyDescent="0.25">
      <c r="A1284" s="586">
        <f t="shared" ref="A1284:B1299" si="124">A1283</f>
        <v>2017</v>
      </c>
      <c r="B1284" s="586" t="str">
        <f t="shared" si="124"/>
        <v>SEPTIEMBRE</v>
      </c>
      <c r="C1284" s="586">
        <v>3</v>
      </c>
      <c r="D1284" s="586" t="str">
        <f t="shared" si="120"/>
        <v>SEPTIEMBRE 2017 / 2</v>
      </c>
      <c r="BT1284" s="547"/>
    </row>
    <row r="1285" spans="1:81" x14ac:dyDescent="0.25">
      <c r="A1285" s="586">
        <f t="shared" si="124"/>
        <v>2017</v>
      </c>
      <c r="B1285" s="586" t="str">
        <f t="shared" si="124"/>
        <v>SEPTIEMBRE</v>
      </c>
      <c r="C1285" s="586">
        <v>4</v>
      </c>
      <c r="D1285" s="586" t="str">
        <f t="shared" si="120"/>
        <v>SEPTIEMBRE 2017 / 3</v>
      </c>
      <c r="BT1285" s="547"/>
    </row>
    <row r="1286" spans="1:81" x14ac:dyDescent="0.25">
      <c r="A1286" s="586">
        <f t="shared" si="124"/>
        <v>2017</v>
      </c>
      <c r="B1286" s="586" t="str">
        <f t="shared" si="124"/>
        <v>SEPTIEMBRE</v>
      </c>
      <c r="C1286" s="586">
        <v>5</v>
      </c>
      <c r="D1286" s="586" t="str">
        <f t="shared" si="120"/>
        <v>SEPTIEMBRE 2017 / 4</v>
      </c>
      <c r="BT1286" s="547"/>
    </row>
    <row r="1287" spans="1:81" x14ac:dyDescent="0.25">
      <c r="A1287" s="586">
        <f t="shared" si="124"/>
        <v>2017</v>
      </c>
      <c r="B1287" s="586" t="str">
        <f t="shared" si="124"/>
        <v>SEPTIEMBRE</v>
      </c>
      <c r="C1287" s="586">
        <v>6</v>
      </c>
      <c r="D1287" s="586" t="str">
        <f t="shared" si="120"/>
        <v>SEPTIEMBRE 2017 / 5</v>
      </c>
      <c r="BT1287" s="547"/>
    </row>
    <row r="1288" spans="1:81" x14ac:dyDescent="0.25">
      <c r="A1288" s="586">
        <f t="shared" si="124"/>
        <v>2017</v>
      </c>
      <c r="B1288" s="586" t="str">
        <f t="shared" si="124"/>
        <v>SEPTIEMBRE</v>
      </c>
      <c r="C1288" s="586">
        <v>7</v>
      </c>
      <c r="D1288" s="586" t="str">
        <f t="shared" si="120"/>
        <v>SEPTIEMBRE 2017 / 6</v>
      </c>
      <c r="BT1288" s="547"/>
    </row>
    <row r="1289" spans="1:81" x14ac:dyDescent="0.25">
      <c r="A1289" s="586">
        <f t="shared" si="124"/>
        <v>2017</v>
      </c>
      <c r="B1289" s="586" t="str">
        <f t="shared" si="124"/>
        <v>SEPTIEMBRE</v>
      </c>
      <c r="C1289" s="586">
        <v>8</v>
      </c>
      <c r="D1289" s="586" t="str">
        <f t="shared" si="120"/>
        <v>SEPTIEMBRE 2017 / 7</v>
      </c>
      <c r="BT1289" s="547"/>
    </row>
    <row r="1290" spans="1:81" x14ac:dyDescent="0.25">
      <c r="A1290" s="586">
        <f t="shared" si="124"/>
        <v>2017</v>
      </c>
      <c r="B1290" s="586" t="str">
        <f t="shared" si="124"/>
        <v>SEPTIEMBRE</v>
      </c>
      <c r="C1290" s="586">
        <v>9</v>
      </c>
      <c r="D1290" s="586" t="str">
        <f t="shared" si="120"/>
        <v>SEPTIEMBRE 2017 / 8</v>
      </c>
      <c r="BT1290" s="547"/>
    </row>
    <row r="1291" spans="1:81" x14ac:dyDescent="0.25">
      <c r="A1291" s="586">
        <f t="shared" si="124"/>
        <v>2017</v>
      </c>
      <c r="B1291" s="586" t="str">
        <f t="shared" si="124"/>
        <v>SEPTIEMBRE</v>
      </c>
      <c r="C1291" s="586">
        <v>10</v>
      </c>
      <c r="D1291" s="586" t="str">
        <f t="shared" si="120"/>
        <v>SEPTIEMBRE 2017 / 9</v>
      </c>
      <c r="BT1291" s="547"/>
    </row>
    <row r="1292" spans="1:81" x14ac:dyDescent="0.25">
      <c r="A1292" s="586">
        <f t="shared" si="124"/>
        <v>2017</v>
      </c>
      <c r="B1292" s="586" t="str">
        <f t="shared" si="124"/>
        <v>SEPTIEMBRE</v>
      </c>
      <c r="C1292" s="586">
        <v>11</v>
      </c>
      <c r="D1292" s="586" t="str">
        <f t="shared" si="120"/>
        <v>SEPTIEMBRE 2017 / 10</v>
      </c>
      <c r="BT1292" s="547"/>
    </row>
    <row r="1293" spans="1:81" x14ac:dyDescent="0.25">
      <c r="A1293" s="586">
        <f t="shared" si="124"/>
        <v>2017</v>
      </c>
      <c r="B1293" s="586" t="str">
        <f t="shared" si="124"/>
        <v>SEPTIEMBRE</v>
      </c>
      <c r="C1293" s="586">
        <v>12</v>
      </c>
      <c r="D1293" s="586" t="str">
        <f t="shared" si="120"/>
        <v>SEPTIEMBRE 2017 / 11</v>
      </c>
      <c r="BT1293" s="547"/>
    </row>
    <row r="1294" spans="1:81" x14ac:dyDescent="0.25">
      <c r="A1294" s="586">
        <f t="shared" si="124"/>
        <v>2017</v>
      </c>
      <c r="B1294" s="586" t="str">
        <f t="shared" si="124"/>
        <v>SEPTIEMBRE</v>
      </c>
      <c r="C1294" s="586">
        <v>13</v>
      </c>
      <c r="D1294" s="586" t="str">
        <f t="shared" si="120"/>
        <v>SEPTIEMBRE 2017 / 12</v>
      </c>
      <c r="BT1294" s="547"/>
    </row>
    <row r="1295" spans="1:81" x14ac:dyDescent="0.25">
      <c r="A1295" s="586">
        <f t="shared" si="124"/>
        <v>2017</v>
      </c>
      <c r="B1295" s="586" t="str">
        <f t="shared" si="124"/>
        <v>SEPTIEMBRE</v>
      </c>
      <c r="C1295" s="586">
        <v>14</v>
      </c>
      <c r="D1295" s="586" t="str">
        <f t="shared" si="120"/>
        <v>SEPTIEMBRE 2017 / 13</v>
      </c>
      <c r="BT1295" s="547"/>
    </row>
    <row r="1296" spans="1:81" x14ac:dyDescent="0.25">
      <c r="A1296" s="586">
        <f t="shared" si="124"/>
        <v>2017</v>
      </c>
      <c r="B1296" s="586" t="str">
        <f t="shared" si="124"/>
        <v>SEPTIEMBRE</v>
      </c>
      <c r="C1296" s="586">
        <v>15</v>
      </c>
      <c r="D1296" s="586" t="str">
        <f t="shared" si="120"/>
        <v>SEPTIEMBRE 2017 / 14</v>
      </c>
      <c r="BT1296" s="547"/>
    </row>
    <row r="1297" spans="1:72" x14ac:dyDescent="0.25">
      <c r="A1297" s="586">
        <f t="shared" si="124"/>
        <v>2017</v>
      </c>
      <c r="B1297" s="586" t="str">
        <f t="shared" si="124"/>
        <v>SEPTIEMBRE</v>
      </c>
      <c r="C1297" s="586">
        <v>16</v>
      </c>
      <c r="D1297" s="586" t="str">
        <f t="shared" si="120"/>
        <v>SEPTIEMBRE 2017 / 15</v>
      </c>
      <c r="BT1297" s="547"/>
    </row>
    <row r="1298" spans="1:72" x14ac:dyDescent="0.25">
      <c r="A1298" s="586">
        <f t="shared" si="124"/>
        <v>2017</v>
      </c>
      <c r="B1298" s="586" t="str">
        <f t="shared" si="124"/>
        <v>SEPTIEMBRE</v>
      </c>
      <c r="C1298" s="586">
        <v>17</v>
      </c>
      <c r="D1298" s="586" t="str">
        <f t="shared" si="120"/>
        <v>SEPTIEMBRE 2017 / 16</v>
      </c>
      <c r="BT1298" s="547"/>
    </row>
    <row r="1299" spans="1:72" x14ac:dyDescent="0.25">
      <c r="A1299" s="586">
        <f t="shared" si="124"/>
        <v>2017</v>
      </c>
      <c r="B1299" s="586" t="str">
        <f t="shared" si="124"/>
        <v>SEPTIEMBRE</v>
      </c>
      <c r="C1299" s="586">
        <v>18</v>
      </c>
      <c r="D1299" s="586" t="str">
        <f t="shared" si="120"/>
        <v>SEPTIEMBRE 2017 / 17</v>
      </c>
      <c r="BT1299" s="547"/>
    </row>
    <row r="1300" spans="1:72" x14ac:dyDescent="0.25">
      <c r="A1300" s="586">
        <f t="shared" ref="A1300:B1312" si="125">A1299</f>
        <v>2017</v>
      </c>
      <c r="B1300" s="586" t="str">
        <f t="shared" si="125"/>
        <v>SEPTIEMBRE</v>
      </c>
      <c r="C1300" s="586">
        <v>19</v>
      </c>
      <c r="D1300" s="586" t="str">
        <f t="shared" si="120"/>
        <v>SEPTIEMBRE 2017 / 18</v>
      </c>
      <c r="BT1300" s="547"/>
    </row>
    <row r="1301" spans="1:72" x14ac:dyDescent="0.25">
      <c r="A1301" s="586">
        <f t="shared" si="125"/>
        <v>2017</v>
      </c>
      <c r="B1301" s="586" t="str">
        <f t="shared" si="125"/>
        <v>SEPTIEMBRE</v>
      </c>
      <c r="C1301" s="586">
        <v>20</v>
      </c>
      <c r="D1301" s="586" t="str">
        <f t="shared" si="120"/>
        <v>SEPTIEMBRE 2017 / 19</v>
      </c>
      <c r="BT1301" s="547"/>
    </row>
    <row r="1302" spans="1:72" x14ac:dyDescent="0.25">
      <c r="A1302" s="586">
        <f t="shared" si="125"/>
        <v>2017</v>
      </c>
      <c r="B1302" s="586" t="str">
        <f t="shared" si="125"/>
        <v>SEPTIEMBRE</v>
      </c>
      <c r="C1302" s="586">
        <v>21</v>
      </c>
      <c r="D1302" s="586" t="str">
        <f t="shared" si="120"/>
        <v>SEPTIEMBRE 2017 / 20</v>
      </c>
      <c r="BT1302" s="547"/>
    </row>
    <row r="1303" spans="1:72" x14ac:dyDescent="0.25">
      <c r="A1303" s="586">
        <f t="shared" si="125"/>
        <v>2017</v>
      </c>
      <c r="B1303" s="586" t="str">
        <f t="shared" si="125"/>
        <v>SEPTIEMBRE</v>
      </c>
      <c r="C1303" s="586">
        <v>22</v>
      </c>
      <c r="D1303" s="586" t="str">
        <f t="shared" si="120"/>
        <v>SEPTIEMBRE 2017 / 21</v>
      </c>
      <c r="BT1303" s="547"/>
    </row>
    <row r="1304" spans="1:72" x14ac:dyDescent="0.25">
      <c r="A1304" s="586">
        <f t="shared" si="125"/>
        <v>2017</v>
      </c>
      <c r="B1304" s="586" t="str">
        <f t="shared" si="125"/>
        <v>SEPTIEMBRE</v>
      </c>
      <c r="C1304" s="586">
        <v>23</v>
      </c>
      <c r="D1304" s="586" t="str">
        <f t="shared" si="120"/>
        <v>SEPTIEMBRE 2017 / 22</v>
      </c>
      <c r="BT1304" s="547"/>
    </row>
    <row r="1305" spans="1:72" x14ac:dyDescent="0.25">
      <c r="A1305" s="586">
        <f t="shared" si="125"/>
        <v>2017</v>
      </c>
      <c r="B1305" s="586" t="str">
        <f t="shared" si="125"/>
        <v>SEPTIEMBRE</v>
      </c>
      <c r="C1305" s="586">
        <v>24</v>
      </c>
      <c r="D1305" s="586" t="str">
        <f t="shared" si="120"/>
        <v>SEPTIEMBRE 2017 / 23</v>
      </c>
      <c r="BT1305" s="547"/>
    </row>
    <row r="1306" spans="1:72" x14ac:dyDescent="0.25">
      <c r="A1306" s="586">
        <f t="shared" si="125"/>
        <v>2017</v>
      </c>
      <c r="B1306" s="586" t="str">
        <f t="shared" si="125"/>
        <v>SEPTIEMBRE</v>
      </c>
      <c r="C1306" s="586">
        <v>25</v>
      </c>
      <c r="D1306" s="586" t="str">
        <f t="shared" si="120"/>
        <v>SEPTIEMBRE 2017 / 24</v>
      </c>
      <c r="BT1306" s="547"/>
    </row>
    <row r="1307" spans="1:72" x14ac:dyDescent="0.25">
      <c r="A1307" s="586">
        <f t="shared" si="125"/>
        <v>2017</v>
      </c>
      <c r="B1307" s="586" t="str">
        <f t="shared" si="125"/>
        <v>SEPTIEMBRE</v>
      </c>
      <c r="C1307" s="586">
        <v>26</v>
      </c>
      <c r="D1307" s="586" t="str">
        <f t="shared" si="120"/>
        <v>SEPTIEMBRE 2017 / 25</v>
      </c>
      <c r="BT1307" s="547"/>
    </row>
    <row r="1308" spans="1:72" x14ac:dyDescent="0.25">
      <c r="A1308" s="586">
        <f t="shared" si="125"/>
        <v>2017</v>
      </c>
      <c r="B1308" s="586" t="str">
        <f t="shared" si="125"/>
        <v>SEPTIEMBRE</v>
      </c>
      <c r="C1308" s="586">
        <v>27</v>
      </c>
      <c r="D1308" s="586" t="str">
        <f t="shared" si="120"/>
        <v>SEPTIEMBRE 2017 / 26</v>
      </c>
      <c r="BT1308" s="547"/>
    </row>
    <row r="1309" spans="1:72" x14ac:dyDescent="0.25">
      <c r="A1309" s="586">
        <f t="shared" si="125"/>
        <v>2017</v>
      </c>
      <c r="B1309" s="586" t="str">
        <f t="shared" si="125"/>
        <v>SEPTIEMBRE</v>
      </c>
      <c r="C1309" s="586">
        <v>28</v>
      </c>
      <c r="D1309" s="586" t="str">
        <f t="shared" si="120"/>
        <v>SEPTIEMBRE 2017 / 27</v>
      </c>
      <c r="BT1309" s="547"/>
    </row>
    <row r="1310" spans="1:72" x14ac:dyDescent="0.25">
      <c r="A1310" s="586">
        <f t="shared" si="125"/>
        <v>2017</v>
      </c>
      <c r="B1310" s="586" t="str">
        <f t="shared" si="125"/>
        <v>SEPTIEMBRE</v>
      </c>
      <c r="C1310" s="586">
        <v>29</v>
      </c>
      <c r="D1310" s="586" t="str">
        <f t="shared" si="120"/>
        <v>SEPTIEMBRE 2017 / 28</v>
      </c>
      <c r="BT1310" s="547"/>
    </row>
    <row r="1311" spans="1:72" x14ac:dyDescent="0.25">
      <c r="A1311" s="586">
        <f t="shared" si="125"/>
        <v>2017</v>
      </c>
      <c r="B1311" s="586" t="str">
        <f t="shared" si="125"/>
        <v>SEPTIEMBRE</v>
      </c>
      <c r="C1311" s="586">
        <v>30</v>
      </c>
      <c r="D1311" s="586" t="str">
        <f t="shared" si="120"/>
        <v>SEPTIEMBRE 2017 / 29</v>
      </c>
      <c r="BT1311" s="547"/>
    </row>
    <row r="1312" spans="1:72" x14ac:dyDescent="0.25">
      <c r="A1312" s="586">
        <f t="shared" si="125"/>
        <v>2017</v>
      </c>
      <c r="B1312" s="586" t="str">
        <f t="shared" si="125"/>
        <v>SEPTIEMBRE</v>
      </c>
      <c r="C1312" s="586">
        <v>31</v>
      </c>
      <c r="D1312" s="586" t="str">
        <f t="shared" si="120"/>
        <v>SEPTIEMBRE 2017 / 30</v>
      </c>
      <c r="BT1312" s="547"/>
    </row>
    <row r="1313" spans="1:81" x14ac:dyDescent="0.25">
      <c r="A1313" s="206"/>
      <c r="B1313" s="206"/>
      <c r="C1313" s="206"/>
      <c r="D1313" s="586" t="str">
        <f t="shared" si="120"/>
        <v>SEPTIEMBRE 2017 / 31</v>
      </c>
      <c r="BT1313" s="547"/>
    </row>
    <row r="1314" spans="1:81" ht="15.75" x14ac:dyDescent="0.25">
      <c r="A1314" s="586">
        <v>2017</v>
      </c>
      <c r="B1314" s="586" t="s">
        <v>236</v>
      </c>
      <c r="C1314" s="586">
        <v>1</v>
      </c>
      <c r="D1314" s="208" t="s">
        <v>228</v>
      </c>
      <c r="E1314" s="209" t="str">
        <f>IFERROR(AVERAGE(E1283:E1313),"")</f>
        <v/>
      </c>
      <c r="F1314" s="209" t="str">
        <f>IFERROR(AVERAGE(F1283:F1313),"")</f>
        <v/>
      </c>
      <c r="G1314" s="209" t="str">
        <f>IFERROR(AVERAGE(G1283:G1313),"")</f>
        <v/>
      </c>
      <c r="H1314" s="209" t="str">
        <f>IFERROR(AVERAGE(H1283:H1313),"")</f>
        <v/>
      </c>
      <c r="I1314" s="209" t="str">
        <f>IFERROR(AVERAGE(I1283:I1313),"")</f>
        <v/>
      </c>
      <c r="J1314" s="209" t="str">
        <f t="shared" ref="J1314:BU1314" si="126">IFERROR(AVERAGE(J1283:J1313),"")</f>
        <v/>
      </c>
      <c r="K1314" s="209" t="str">
        <f t="shared" si="126"/>
        <v/>
      </c>
      <c r="L1314" s="209" t="str">
        <f t="shared" si="126"/>
        <v/>
      </c>
      <c r="M1314" s="209" t="str">
        <f t="shared" si="126"/>
        <v/>
      </c>
      <c r="N1314" s="209" t="str">
        <f t="shared" si="126"/>
        <v/>
      </c>
      <c r="O1314" s="209" t="str">
        <f t="shared" si="126"/>
        <v/>
      </c>
      <c r="P1314" s="209" t="str">
        <f t="shared" si="126"/>
        <v/>
      </c>
      <c r="Q1314" s="209" t="str">
        <f t="shared" si="126"/>
        <v/>
      </c>
      <c r="R1314" s="209" t="str">
        <f t="shared" si="126"/>
        <v/>
      </c>
      <c r="S1314" s="209" t="str">
        <f t="shared" si="126"/>
        <v/>
      </c>
      <c r="T1314" s="209" t="str">
        <f t="shared" si="126"/>
        <v/>
      </c>
      <c r="U1314" s="209" t="str">
        <f t="shared" si="126"/>
        <v/>
      </c>
      <c r="V1314" s="209" t="str">
        <f t="shared" si="126"/>
        <v/>
      </c>
      <c r="W1314" s="209" t="str">
        <f t="shared" si="126"/>
        <v/>
      </c>
      <c r="X1314" s="209" t="str">
        <f t="shared" si="126"/>
        <v/>
      </c>
      <c r="Y1314" s="209" t="str">
        <f t="shared" si="126"/>
        <v/>
      </c>
      <c r="Z1314" s="209" t="str">
        <f t="shared" si="126"/>
        <v/>
      </c>
      <c r="AA1314" s="209" t="str">
        <f t="shared" si="126"/>
        <v/>
      </c>
      <c r="AB1314" s="209" t="str">
        <f t="shared" si="126"/>
        <v/>
      </c>
      <c r="AC1314" s="209" t="str">
        <f t="shared" si="126"/>
        <v/>
      </c>
      <c r="AD1314" s="209" t="str">
        <f t="shared" si="126"/>
        <v/>
      </c>
      <c r="AE1314" s="209" t="str">
        <f t="shared" si="126"/>
        <v/>
      </c>
      <c r="AF1314" s="209" t="str">
        <f t="shared" si="126"/>
        <v/>
      </c>
      <c r="AG1314" s="418" t="str">
        <f t="shared" si="126"/>
        <v/>
      </c>
      <c r="AH1314" s="209" t="str">
        <f t="shared" si="126"/>
        <v/>
      </c>
      <c r="AI1314" s="209" t="str">
        <f t="shared" si="126"/>
        <v/>
      </c>
      <c r="AJ1314" s="209" t="str">
        <f t="shared" si="126"/>
        <v/>
      </c>
      <c r="AK1314" s="209" t="str">
        <f t="shared" si="126"/>
        <v/>
      </c>
      <c r="AL1314" s="209" t="str">
        <f t="shared" si="126"/>
        <v/>
      </c>
      <c r="AM1314" s="209" t="str">
        <f t="shared" si="126"/>
        <v/>
      </c>
      <c r="AN1314" s="209" t="str">
        <f t="shared" si="126"/>
        <v/>
      </c>
      <c r="AO1314" s="209" t="str">
        <f t="shared" si="126"/>
        <v/>
      </c>
      <c r="AP1314" s="209" t="str">
        <f t="shared" si="126"/>
        <v/>
      </c>
      <c r="AQ1314" s="209" t="str">
        <f t="shared" si="126"/>
        <v/>
      </c>
      <c r="AR1314" s="209" t="str">
        <f t="shared" si="126"/>
        <v/>
      </c>
      <c r="AS1314" s="209" t="str">
        <f t="shared" si="126"/>
        <v/>
      </c>
      <c r="AT1314" s="209" t="str">
        <f t="shared" si="126"/>
        <v/>
      </c>
      <c r="AU1314" s="209" t="str">
        <f t="shared" si="126"/>
        <v/>
      </c>
      <c r="AV1314" s="209" t="str">
        <f t="shared" si="126"/>
        <v/>
      </c>
      <c r="AW1314" s="209" t="str">
        <f t="shared" si="126"/>
        <v/>
      </c>
      <c r="AX1314" s="210" t="str">
        <f t="shared" si="126"/>
        <v/>
      </c>
      <c r="AY1314" s="209" t="str">
        <f t="shared" si="126"/>
        <v/>
      </c>
      <c r="AZ1314" s="209" t="str">
        <f t="shared" si="126"/>
        <v/>
      </c>
      <c r="BA1314" s="209" t="str">
        <f t="shared" si="126"/>
        <v/>
      </c>
      <c r="BB1314" s="209" t="str">
        <f t="shared" si="126"/>
        <v/>
      </c>
      <c r="BC1314" s="209" t="str">
        <f t="shared" si="126"/>
        <v/>
      </c>
      <c r="BD1314" s="209" t="str">
        <f t="shared" si="126"/>
        <v/>
      </c>
      <c r="BE1314" s="209" t="str">
        <f t="shared" si="126"/>
        <v/>
      </c>
      <c r="BF1314" s="209" t="str">
        <f t="shared" si="126"/>
        <v/>
      </c>
      <c r="BG1314" s="209" t="str">
        <f t="shared" si="126"/>
        <v/>
      </c>
      <c r="BH1314" s="209" t="str">
        <f t="shared" si="126"/>
        <v/>
      </c>
      <c r="BI1314" s="209" t="str">
        <f t="shared" si="126"/>
        <v/>
      </c>
      <c r="BJ1314" s="209" t="str">
        <f t="shared" si="126"/>
        <v/>
      </c>
      <c r="BK1314" s="209" t="str">
        <f t="shared" si="126"/>
        <v/>
      </c>
      <c r="BL1314" s="209" t="str">
        <f t="shared" si="126"/>
        <v/>
      </c>
      <c r="BM1314" s="209" t="str">
        <f t="shared" si="126"/>
        <v/>
      </c>
      <c r="BN1314" s="209" t="str">
        <f t="shared" si="126"/>
        <v/>
      </c>
      <c r="BO1314" s="209" t="str">
        <f t="shared" si="126"/>
        <v/>
      </c>
      <c r="BP1314" s="209" t="str">
        <f t="shared" si="126"/>
        <v/>
      </c>
      <c r="BQ1314" s="209" t="str">
        <f t="shared" si="126"/>
        <v/>
      </c>
      <c r="BR1314" s="209" t="str">
        <f t="shared" si="126"/>
        <v/>
      </c>
      <c r="BS1314" s="209" t="str">
        <f t="shared" si="126"/>
        <v/>
      </c>
      <c r="BT1314" s="412" t="str">
        <f t="shared" si="126"/>
        <v/>
      </c>
      <c r="BU1314" s="209" t="str">
        <f t="shared" si="126"/>
        <v/>
      </c>
      <c r="BV1314" s="210" t="str">
        <f>IFERROR(AVERAGE(BV1283:BV1313),"")</f>
        <v/>
      </c>
      <c r="BW1314" s="206"/>
      <c r="BX1314" s="206"/>
      <c r="BY1314" s="206"/>
      <c r="BZ1314" s="206"/>
      <c r="CA1314" s="206"/>
      <c r="CB1314" s="206"/>
      <c r="CC1314" s="206"/>
    </row>
    <row r="1315" spans="1:81" x14ac:dyDescent="0.25">
      <c r="A1315" s="586">
        <f>A1314</f>
        <v>2017</v>
      </c>
      <c r="B1315" s="586" t="str">
        <f>B1314</f>
        <v>OCTUBRE</v>
      </c>
      <c r="C1315" s="586">
        <v>2</v>
      </c>
      <c r="D1315" s="586" t="str">
        <f t="shared" ref="D1315:D1377" si="127">B1314&amp;" "&amp;A1314&amp;" / "&amp;C1314</f>
        <v>OCTUBRE 2017 / 1</v>
      </c>
      <c r="BT1315" s="547"/>
    </row>
    <row r="1316" spans="1:81" x14ac:dyDescent="0.25">
      <c r="A1316" s="586">
        <f t="shared" ref="A1316:B1331" si="128">A1315</f>
        <v>2017</v>
      </c>
      <c r="B1316" s="586" t="str">
        <f t="shared" si="128"/>
        <v>OCTUBRE</v>
      </c>
      <c r="C1316" s="586">
        <v>3</v>
      </c>
      <c r="D1316" s="586" t="str">
        <f t="shared" si="127"/>
        <v>OCTUBRE 2017 / 2</v>
      </c>
      <c r="BT1316" s="547"/>
    </row>
    <row r="1317" spans="1:81" x14ac:dyDescent="0.25">
      <c r="A1317" s="586">
        <f t="shared" si="128"/>
        <v>2017</v>
      </c>
      <c r="B1317" s="586" t="str">
        <f t="shared" si="128"/>
        <v>OCTUBRE</v>
      </c>
      <c r="C1317" s="586">
        <v>4</v>
      </c>
      <c r="D1317" s="586" t="str">
        <f t="shared" si="127"/>
        <v>OCTUBRE 2017 / 3</v>
      </c>
      <c r="BT1317" s="547"/>
    </row>
    <row r="1318" spans="1:81" x14ac:dyDescent="0.25">
      <c r="A1318" s="586">
        <f t="shared" si="128"/>
        <v>2017</v>
      </c>
      <c r="B1318" s="586" t="str">
        <f t="shared" si="128"/>
        <v>OCTUBRE</v>
      </c>
      <c r="C1318" s="586">
        <v>5</v>
      </c>
      <c r="D1318" s="586" t="str">
        <f t="shared" si="127"/>
        <v>OCTUBRE 2017 / 4</v>
      </c>
      <c r="BT1318" s="547"/>
    </row>
    <row r="1319" spans="1:81" x14ac:dyDescent="0.25">
      <c r="A1319" s="586">
        <f t="shared" si="128"/>
        <v>2017</v>
      </c>
      <c r="B1319" s="586" t="str">
        <f t="shared" si="128"/>
        <v>OCTUBRE</v>
      </c>
      <c r="C1319" s="586">
        <v>6</v>
      </c>
      <c r="D1319" s="586" t="str">
        <f t="shared" si="127"/>
        <v>OCTUBRE 2017 / 5</v>
      </c>
      <c r="BT1319" s="547"/>
    </row>
    <row r="1320" spans="1:81" x14ac:dyDescent="0.25">
      <c r="A1320" s="586">
        <f t="shared" si="128"/>
        <v>2017</v>
      </c>
      <c r="B1320" s="586" t="str">
        <f t="shared" si="128"/>
        <v>OCTUBRE</v>
      </c>
      <c r="C1320" s="586">
        <v>7</v>
      </c>
      <c r="D1320" s="586" t="str">
        <f t="shared" si="127"/>
        <v>OCTUBRE 2017 / 6</v>
      </c>
      <c r="BT1320" s="547"/>
    </row>
    <row r="1321" spans="1:81" x14ac:dyDescent="0.25">
      <c r="A1321" s="586">
        <f t="shared" si="128"/>
        <v>2017</v>
      </c>
      <c r="B1321" s="586" t="str">
        <f t="shared" si="128"/>
        <v>OCTUBRE</v>
      </c>
      <c r="C1321" s="586">
        <v>8</v>
      </c>
      <c r="D1321" s="586" t="str">
        <f t="shared" si="127"/>
        <v>OCTUBRE 2017 / 7</v>
      </c>
      <c r="BT1321" s="547"/>
    </row>
    <row r="1322" spans="1:81" x14ac:dyDescent="0.25">
      <c r="A1322" s="586">
        <f t="shared" si="128"/>
        <v>2017</v>
      </c>
      <c r="B1322" s="586" t="str">
        <f t="shared" si="128"/>
        <v>OCTUBRE</v>
      </c>
      <c r="C1322" s="586">
        <v>9</v>
      </c>
      <c r="D1322" s="586" t="str">
        <f t="shared" si="127"/>
        <v>OCTUBRE 2017 / 8</v>
      </c>
      <c r="BT1322" s="547"/>
    </row>
    <row r="1323" spans="1:81" x14ac:dyDescent="0.25">
      <c r="A1323" s="586">
        <f t="shared" si="128"/>
        <v>2017</v>
      </c>
      <c r="B1323" s="586" t="str">
        <f t="shared" si="128"/>
        <v>OCTUBRE</v>
      </c>
      <c r="C1323" s="586">
        <v>10</v>
      </c>
      <c r="D1323" s="586" t="str">
        <f t="shared" si="127"/>
        <v>OCTUBRE 2017 / 9</v>
      </c>
      <c r="BT1323" s="547"/>
    </row>
    <row r="1324" spans="1:81" x14ac:dyDescent="0.25">
      <c r="A1324" s="586">
        <f t="shared" si="128"/>
        <v>2017</v>
      </c>
      <c r="B1324" s="586" t="str">
        <f t="shared" si="128"/>
        <v>OCTUBRE</v>
      </c>
      <c r="C1324" s="586">
        <v>11</v>
      </c>
      <c r="D1324" s="586" t="str">
        <f t="shared" si="127"/>
        <v>OCTUBRE 2017 / 10</v>
      </c>
      <c r="BT1324" s="547"/>
    </row>
    <row r="1325" spans="1:81" x14ac:dyDescent="0.25">
      <c r="A1325" s="586">
        <f t="shared" si="128"/>
        <v>2017</v>
      </c>
      <c r="B1325" s="586" t="str">
        <f t="shared" si="128"/>
        <v>OCTUBRE</v>
      </c>
      <c r="C1325" s="586">
        <v>12</v>
      </c>
      <c r="D1325" s="586" t="str">
        <f t="shared" si="127"/>
        <v>OCTUBRE 2017 / 11</v>
      </c>
      <c r="BT1325" s="547"/>
    </row>
    <row r="1326" spans="1:81" x14ac:dyDescent="0.25">
      <c r="A1326" s="586">
        <f t="shared" si="128"/>
        <v>2017</v>
      </c>
      <c r="B1326" s="586" t="str">
        <f t="shared" si="128"/>
        <v>OCTUBRE</v>
      </c>
      <c r="C1326" s="586">
        <v>13</v>
      </c>
      <c r="D1326" s="586" t="str">
        <f t="shared" si="127"/>
        <v>OCTUBRE 2017 / 12</v>
      </c>
      <c r="BT1326" s="547"/>
    </row>
    <row r="1327" spans="1:81" x14ac:dyDescent="0.25">
      <c r="A1327" s="586">
        <f t="shared" si="128"/>
        <v>2017</v>
      </c>
      <c r="B1327" s="586" t="str">
        <f t="shared" si="128"/>
        <v>OCTUBRE</v>
      </c>
      <c r="C1327" s="586">
        <v>14</v>
      </c>
      <c r="D1327" s="586" t="str">
        <f t="shared" si="127"/>
        <v>OCTUBRE 2017 / 13</v>
      </c>
      <c r="BT1327" s="547"/>
    </row>
    <row r="1328" spans="1:81" x14ac:dyDescent="0.25">
      <c r="A1328" s="586">
        <f t="shared" si="128"/>
        <v>2017</v>
      </c>
      <c r="B1328" s="586" t="str">
        <f t="shared" si="128"/>
        <v>OCTUBRE</v>
      </c>
      <c r="C1328" s="586">
        <v>15</v>
      </c>
      <c r="D1328" s="586" t="str">
        <f t="shared" si="127"/>
        <v>OCTUBRE 2017 / 14</v>
      </c>
      <c r="BT1328" s="547"/>
    </row>
    <row r="1329" spans="1:72" x14ac:dyDescent="0.25">
      <c r="A1329" s="586">
        <f t="shared" si="128"/>
        <v>2017</v>
      </c>
      <c r="B1329" s="586" t="str">
        <f t="shared" si="128"/>
        <v>OCTUBRE</v>
      </c>
      <c r="C1329" s="586">
        <v>16</v>
      </c>
      <c r="D1329" s="586" t="str">
        <f t="shared" si="127"/>
        <v>OCTUBRE 2017 / 15</v>
      </c>
      <c r="BT1329" s="547"/>
    </row>
    <row r="1330" spans="1:72" x14ac:dyDescent="0.25">
      <c r="A1330" s="586">
        <f t="shared" si="128"/>
        <v>2017</v>
      </c>
      <c r="B1330" s="586" t="str">
        <f t="shared" si="128"/>
        <v>OCTUBRE</v>
      </c>
      <c r="C1330" s="586">
        <v>17</v>
      </c>
      <c r="D1330" s="586" t="str">
        <f t="shared" si="127"/>
        <v>OCTUBRE 2017 / 16</v>
      </c>
      <c r="BT1330" s="547"/>
    </row>
    <row r="1331" spans="1:72" x14ac:dyDescent="0.25">
      <c r="A1331" s="586">
        <f t="shared" si="128"/>
        <v>2017</v>
      </c>
      <c r="B1331" s="586" t="str">
        <f t="shared" si="128"/>
        <v>OCTUBRE</v>
      </c>
      <c r="C1331" s="586">
        <v>18</v>
      </c>
      <c r="D1331" s="586" t="str">
        <f t="shared" si="127"/>
        <v>OCTUBRE 2017 / 17</v>
      </c>
      <c r="BT1331" s="547"/>
    </row>
    <row r="1332" spans="1:72" x14ac:dyDescent="0.25">
      <c r="A1332" s="586">
        <f t="shared" ref="A1332:B1344" si="129">A1331</f>
        <v>2017</v>
      </c>
      <c r="B1332" s="586" t="str">
        <f t="shared" si="129"/>
        <v>OCTUBRE</v>
      </c>
      <c r="C1332" s="586">
        <v>19</v>
      </c>
      <c r="D1332" s="586" t="str">
        <f t="shared" si="127"/>
        <v>OCTUBRE 2017 / 18</v>
      </c>
      <c r="BT1332" s="547"/>
    </row>
    <row r="1333" spans="1:72" x14ac:dyDescent="0.25">
      <c r="A1333" s="586">
        <f t="shared" si="129"/>
        <v>2017</v>
      </c>
      <c r="B1333" s="586" t="str">
        <f t="shared" si="129"/>
        <v>OCTUBRE</v>
      </c>
      <c r="C1333" s="586">
        <v>20</v>
      </c>
      <c r="D1333" s="586" t="str">
        <f t="shared" si="127"/>
        <v>OCTUBRE 2017 / 19</v>
      </c>
      <c r="BT1333" s="547"/>
    </row>
    <row r="1334" spans="1:72" x14ac:dyDescent="0.25">
      <c r="A1334" s="586">
        <f t="shared" si="129"/>
        <v>2017</v>
      </c>
      <c r="B1334" s="586" t="str">
        <f t="shared" si="129"/>
        <v>OCTUBRE</v>
      </c>
      <c r="C1334" s="586">
        <v>21</v>
      </c>
      <c r="D1334" s="586" t="str">
        <f t="shared" si="127"/>
        <v>OCTUBRE 2017 / 20</v>
      </c>
      <c r="BT1334" s="547"/>
    </row>
    <row r="1335" spans="1:72" x14ac:dyDescent="0.25">
      <c r="A1335" s="586">
        <f t="shared" si="129"/>
        <v>2017</v>
      </c>
      <c r="B1335" s="586" t="str">
        <f t="shared" si="129"/>
        <v>OCTUBRE</v>
      </c>
      <c r="C1335" s="586">
        <v>22</v>
      </c>
      <c r="D1335" s="586" t="str">
        <f t="shared" si="127"/>
        <v>OCTUBRE 2017 / 21</v>
      </c>
      <c r="BT1335" s="547"/>
    </row>
    <row r="1336" spans="1:72" x14ac:dyDescent="0.25">
      <c r="A1336" s="586">
        <f t="shared" si="129"/>
        <v>2017</v>
      </c>
      <c r="B1336" s="586" t="str">
        <f t="shared" si="129"/>
        <v>OCTUBRE</v>
      </c>
      <c r="C1336" s="586">
        <v>23</v>
      </c>
      <c r="D1336" s="586" t="str">
        <f t="shared" si="127"/>
        <v>OCTUBRE 2017 / 22</v>
      </c>
      <c r="BT1336" s="547"/>
    </row>
    <row r="1337" spans="1:72" x14ac:dyDescent="0.25">
      <c r="A1337" s="586">
        <f t="shared" si="129"/>
        <v>2017</v>
      </c>
      <c r="B1337" s="586" t="str">
        <f t="shared" si="129"/>
        <v>OCTUBRE</v>
      </c>
      <c r="C1337" s="586">
        <v>24</v>
      </c>
      <c r="D1337" s="586" t="str">
        <f t="shared" si="127"/>
        <v>OCTUBRE 2017 / 23</v>
      </c>
      <c r="BT1337" s="547"/>
    </row>
    <row r="1338" spans="1:72" x14ac:dyDescent="0.25">
      <c r="A1338" s="586">
        <f t="shared" si="129"/>
        <v>2017</v>
      </c>
      <c r="B1338" s="586" t="str">
        <f t="shared" si="129"/>
        <v>OCTUBRE</v>
      </c>
      <c r="C1338" s="586">
        <v>25</v>
      </c>
      <c r="D1338" s="586" t="str">
        <f t="shared" si="127"/>
        <v>OCTUBRE 2017 / 24</v>
      </c>
      <c r="BT1338" s="547"/>
    </row>
    <row r="1339" spans="1:72" x14ac:dyDescent="0.25">
      <c r="A1339" s="586">
        <f t="shared" si="129"/>
        <v>2017</v>
      </c>
      <c r="B1339" s="586" t="str">
        <f t="shared" si="129"/>
        <v>OCTUBRE</v>
      </c>
      <c r="C1339" s="586">
        <v>26</v>
      </c>
      <c r="D1339" s="586" t="str">
        <f t="shared" si="127"/>
        <v>OCTUBRE 2017 / 25</v>
      </c>
      <c r="BT1339" s="547"/>
    </row>
    <row r="1340" spans="1:72" x14ac:dyDescent="0.25">
      <c r="A1340" s="586">
        <f t="shared" si="129"/>
        <v>2017</v>
      </c>
      <c r="B1340" s="586" t="str">
        <f t="shared" si="129"/>
        <v>OCTUBRE</v>
      </c>
      <c r="C1340" s="586">
        <v>27</v>
      </c>
      <c r="D1340" s="586" t="str">
        <f t="shared" si="127"/>
        <v>OCTUBRE 2017 / 26</v>
      </c>
      <c r="BT1340" s="547"/>
    </row>
    <row r="1341" spans="1:72" x14ac:dyDescent="0.25">
      <c r="A1341" s="586">
        <f t="shared" si="129"/>
        <v>2017</v>
      </c>
      <c r="B1341" s="586" t="str">
        <f t="shared" si="129"/>
        <v>OCTUBRE</v>
      </c>
      <c r="C1341" s="586">
        <v>28</v>
      </c>
      <c r="D1341" s="586" t="str">
        <f t="shared" si="127"/>
        <v>OCTUBRE 2017 / 27</v>
      </c>
      <c r="BT1341" s="547"/>
    </row>
    <row r="1342" spans="1:72" x14ac:dyDescent="0.25">
      <c r="A1342" s="586">
        <f t="shared" si="129"/>
        <v>2017</v>
      </c>
      <c r="B1342" s="586" t="str">
        <f t="shared" si="129"/>
        <v>OCTUBRE</v>
      </c>
      <c r="C1342" s="586">
        <v>29</v>
      </c>
      <c r="D1342" s="586" t="str">
        <f t="shared" si="127"/>
        <v>OCTUBRE 2017 / 28</v>
      </c>
      <c r="BT1342" s="547"/>
    </row>
    <row r="1343" spans="1:72" x14ac:dyDescent="0.25">
      <c r="A1343" s="586">
        <f t="shared" si="129"/>
        <v>2017</v>
      </c>
      <c r="B1343" s="586" t="str">
        <f t="shared" si="129"/>
        <v>OCTUBRE</v>
      </c>
      <c r="C1343" s="586">
        <v>30</v>
      </c>
      <c r="D1343" s="586" t="str">
        <f t="shared" si="127"/>
        <v>OCTUBRE 2017 / 29</v>
      </c>
      <c r="BT1343" s="547"/>
    </row>
    <row r="1344" spans="1:72" x14ac:dyDescent="0.25">
      <c r="A1344" s="586">
        <f t="shared" si="129"/>
        <v>2017</v>
      </c>
      <c r="B1344" s="586" t="str">
        <f t="shared" si="129"/>
        <v>OCTUBRE</v>
      </c>
      <c r="C1344" s="586">
        <v>31</v>
      </c>
      <c r="D1344" s="586" t="str">
        <f t="shared" si="127"/>
        <v>OCTUBRE 2017 / 30</v>
      </c>
      <c r="BT1344" s="547"/>
    </row>
    <row r="1345" spans="1:81" x14ac:dyDescent="0.25">
      <c r="A1345" s="206"/>
      <c r="B1345" s="206"/>
      <c r="C1345" s="206"/>
      <c r="D1345" s="586" t="str">
        <f t="shared" si="127"/>
        <v>OCTUBRE 2017 / 31</v>
      </c>
      <c r="BT1345" s="547"/>
    </row>
    <row r="1346" spans="1:81" ht="15.75" x14ac:dyDescent="0.25">
      <c r="A1346" s="586">
        <v>2017</v>
      </c>
      <c r="B1346" s="586" t="s">
        <v>237</v>
      </c>
      <c r="C1346" s="586">
        <v>1</v>
      </c>
      <c r="D1346" s="208" t="s">
        <v>228</v>
      </c>
      <c r="E1346" s="209" t="str">
        <f>IFERROR(AVERAGE(E1315:E1345),"")</f>
        <v/>
      </c>
      <c r="F1346" s="209" t="str">
        <f>IFERROR(AVERAGE(F1315:F1345),"")</f>
        <v/>
      </c>
      <c r="G1346" s="209" t="str">
        <f>IFERROR(AVERAGE(G1315:G1345),"")</f>
        <v/>
      </c>
      <c r="H1346" s="209" t="str">
        <f>IFERROR(AVERAGE(H1315:H1345),"")</f>
        <v/>
      </c>
      <c r="I1346" s="209" t="str">
        <f>IFERROR(AVERAGE(I1315:I1345),"")</f>
        <v/>
      </c>
      <c r="J1346" s="209" t="str">
        <f t="shared" ref="J1346:BU1346" si="130">IFERROR(AVERAGE(J1315:J1345),"")</f>
        <v/>
      </c>
      <c r="K1346" s="209" t="str">
        <f t="shared" si="130"/>
        <v/>
      </c>
      <c r="L1346" s="209" t="str">
        <f t="shared" si="130"/>
        <v/>
      </c>
      <c r="M1346" s="209" t="str">
        <f t="shared" si="130"/>
        <v/>
      </c>
      <c r="N1346" s="209" t="str">
        <f t="shared" si="130"/>
        <v/>
      </c>
      <c r="O1346" s="209" t="str">
        <f t="shared" si="130"/>
        <v/>
      </c>
      <c r="P1346" s="209" t="str">
        <f t="shared" si="130"/>
        <v/>
      </c>
      <c r="Q1346" s="209" t="str">
        <f t="shared" si="130"/>
        <v/>
      </c>
      <c r="R1346" s="209" t="str">
        <f t="shared" si="130"/>
        <v/>
      </c>
      <c r="S1346" s="209" t="str">
        <f t="shared" si="130"/>
        <v/>
      </c>
      <c r="T1346" s="209" t="str">
        <f t="shared" si="130"/>
        <v/>
      </c>
      <c r="U1346" s="209" t="str">
        <f t="shared" si="130"/>
        <v/>
      </c>
      <c r="V1346" s="209" t="str">
        <f t="shared" si="130"/>
        <v/>
      </c>
      <c r="W1346" s="209" t="str">
        <f t="shared" si="130"/>
        <v/>
      </c>
      <c r="X1346" s="209" t="str">
        <f t="shared" si="130"/>
        <v/>
      </c>
      <c r="Y1346" s="209" t="str">
        <f t="shared" si="130"/>
        <v/>
      </c>
      <c r="Z1346" s="209" t="str">
        <f t="shared" si="130"/>
        <v/>
      </c>
      <c r="AA1346" s="209" t="str">
        <f t="shared" si="130"/>
        <v/>
      </c>
      <c r="AB1346" s="209" t="str">
        <f t="shared" si="130"/>
        <v/>
      </c>
      <c r="AC1346" s="209" t="str">
        <f t="shared" si="130"/>
        <v/>
      </c>
      <c r="AD1346" s="209" t="str">
        <f t="shared" si="130"/>
        <v/>
      </c>
      <c r="AE1346" s="209" t="str">
        <f t="shared" si="130"/>
        <v/>
      </c>
      <c r="AF1346" s="209" t="str">
        <f t="shared" si="130"/>
        <v/>
      </c>
      <c r="AG1346" s="418" t="str">
        <f t="shared" si="130"/>
        <v/>
      </c>
      <c r="AH1346" s="209" t="str">
        <f t="shared" si="130"/>
        <v/>
      </c>
      <c r="AI1346" s="209" t="str">
        <f t="shared" si="130"/>
        <v/>
      </c>
      <c r="AJ1346" s="209" t="str">
        <f t="shared" si="130"/>
        <v/>
      </c>
      <c r="AK1346" s="209" t="str">
        <f t="shared" si="130"/>
        <v/>
      </c>
      <c r="AL1346" s="209" t="str">
        <f t="shared" si="130"/>
        <v/>
      </c>
      <c r="AM1346" s="209" t="str">
        <f t="shared" si="130"/>
        <v/>
      </c>
      <c r="AN1346" s="209" t="str">
        <f t="shared" si="130"/>
        <v/>
      </c>
      <c r="AO1346" s="209" t="str">
        <f t="shared" si="130"/>
        <v/>
      </c>
      <c r="AP1346" s="209" t="str">
        <f t="shared" si="130"/>
        <v/>
      </c>
      <c r="AQ1346" s="209" t="str">
        <f t="shared" si="130"/>
        <v/>
      </c>
      <c r="AR1346" s="209" t="str">
        <f t="shared" si="130"/>
        <v/>
      </c>
      <c r="AS1346" s="209" t="str">
        <f t="shared" si="130"/>
        <v/>
      </c>
      <c r="AT1346" s="209" t="str">
        <f t="shared" si="130"/>
        <v/>
      </c>
      <c r="AU1346" s="209" t="str">
        <f t="shared" si="130"/>
        <v/>
      </c>
      <c r="AV1346" s="209" t="str">
        <f t="shared" si="130"/>
        <v/>
      </c>
      <c r="AW1346" s="209" t="str">
        <f t="shared" si="130"/>
        <v/>
      </c>
      <c r="AX1346" s="210" t="str">
        <f t="shared" si="130"/>
        <v/>
      </c>
      <c r="AY1346" s="209" t="str">
        <f t="shared" si="130"/>
        <v/>
      </c>
      <c r="AZ1346" s="209" t="str">
        <f t="shared" si="130"/>
        <v/>
      </c>
      <c r="BA1346" s="209" t="str">
        <f t="shared" si="130"/>
        <v/>
      </c>
      <c r="BB1346" s="209" t="str">
        <f t="shared" si="130"/>
        <v/>
      </c>
      <c r="BC1346" s="209" t="str">
        <f t="shared" si="130"/>
        <v/>
      </c>
      <c r="BD1346" s="209" t="str">
        <f t="shared" si="130"/>
        <v/>
      </c>
      <c r="BE1346" s="209" t="str">
        <f t="shared" si="130"/>
        <v/>
      </c>
      <c r="BF1346" s="209" t="str">
        <f t="shared" si="130"/>
        <v/>
      </c>
      <c r="BG1346" s="209" t="str">
        <f t="shared" si="130"/>
        <v/>
      </c>
      <c r="BH1346" s="209" t="str">
        <f t="shared" si="130"/>
        <v/>
      </c>
      <c r="BI1346" s="209" t="str">
        <f t="shared" si="130"/>
        <v/>
      </c>
      <c r="BJ1346" s="209" t="str">
        <f t="shared" si="130"/>
        <v/>
      </c>
      <c r="BK1346" s="209" t="str">
        <f t="shared" si="130"/>
        <v/>
      </c>
      <c r="BL1346" s="209" t="str">
        <f t="shared" si="130"/>
        <v/>
      </c>
      <c r="BM1346" s="209" t="str">
        <f t="shared" si="130"/>
        <v/>
      </c>
      <c r="BN1346" s="209" t="str">
        <f t="shared" si="130"/>
        <v/>
      </c>
      <c r="BO1346" s="209" t="str">
        <f t="shared" si="130"/>
        <v/>
      </c>
      <c r="BP1346" s="209" t="str">
        <f t="shared" si="130"/>
        <v/>
      </c>
      <c r="BQ1346" s="209" t="str">
        <f t="shared" si="130"/>
        <v/>
      </c>
      <c r="BR1346" s="209" t="str">
        <f t="shared" si="130"/>
        <v/>
      </c>
      <c r="BS1346" s="209" t="str">
        <f t="shared" si="130"/>
        <v/>
      </c>
      <c r="BT1346" s="412" t="str">
        <f t="shared" si="130"/>
        <v/>
      </c>
      <c r="BU1346" s="209" t="str">
        <f t="shared" si="130"/>
        <v/>
      </c>
      <c r="BV1346" s="210" t="str">
        <f>IFERROR(AVERAGE(BV1315:BV1345),"")</f>
        <v/>
      </c>
      <c r="BW1346" s="206"/>
      <c r="BX1346" s="206"/>
      <c r="BY1346" s="206"/>
      <c r="BZ1346" s="206"/>
      <c r="CA1346" s="206"/>
      <c r="CB1346" s="206"/>
      <c r="CC1346" s="206"/>
    </row>
    <row r="1347" spans="1:81" x14ac:dyDescent="0.25">
      <c r="A1347" s="586">
        <f>A1346</f>
        <v>2017</v>
      </c>
      <c r="B1347" s="586" t="str">
        <f>B1346</f>
        <v>NOVIEMBRE</v>
      </c>
      <c r="C1347" s="586">
        <v>2</v>
      </c>
      <c r="D1347" s="586" t="str">
        <f t="shared" si="127"/>
        <v>NOVIEMBRE 2017 / 1</v>
      </c>
      <c r="BT1347" s="547"/>
    </row>
    <row r="1348" spans="1:81" x14ac:dyDescent="0.25">
      <c r="A1348" s="586">
        <f t="shared" ref="A1348:B1363" si="131">A1347</f>
        <v>2017</v>
      </c>
      <c r="B1348" s="586" t="str">
        <f t="shared" si="131"/>
        <v>NOVIEMBRE</v>
      </c>
      <c r="C1348" s="586">
        <v>3</v>
      </c>
      <c r="D1348" s="586" t="str">
        <f t="shared" si="127"/>
        <v>NOVIEMBRE 2017 / 2</v>
      </c>
      <c r="BT1348" s="547"/>
    </row>
    <row r="1349" spans="1:81" x14ac:dyDescent="0.25">
      <c r="A1349" s="586">
        <f t="shared" si="131"/>
        <v>2017</v>
      </c>
      <c r="B1349" s="586" t="str">
        <f t="shared" si="131"/>
        <v>NOVIEMBRE</v>
      </c>
      <c r="C1349" s="586">
        <v>4</v>
      </c>
      <c r="D1349" s="586" t="str">
        <f t="shared" si="127"/>
        <v>NOVIEMBRE 2017 / 3</v>
      </c>
      <c r="BT1349" s="547"/>
    </row>
    <row r="1350" spans="1:81" x14ac:dyDescent="0.25">
      <c r="A1350" s="586">
        <f t="shared" si="131"/>
        <v>2017</v>
      </c>
      <c r="B1350" s="586" t="str">
        <f t="shared" si="131"/>
        <v>NOVIEMBRE</v>
      </c>
      <c r="C1350" s="586">
        <v>5</v>
      </c>
      <c r="D1350" s="586" t="str">
        <f t="shared" si="127"/>
        <v>NOVIEMBRE 2017 / 4</v>
      </c>
      <c r="BT1350" s="547"/>
    </row>
    <row r="1351" spans="1:81" x14ac:dyDescent="0.25">
      <c r="A1351" s="586">
        <f t="shared" si="131"/>
        <v>2017</v>
      </c>
      <c r="B1351" s="586" t="str">
        <f t="shared" si="131"/>
        <v>NOVIEMBRE</v>
      </c>
      <c r="C1351" s="586">
        <v>6</v>
      </c>
      <c r="D1351" s="586" t="str">
        <f t="shared" si="127"/>
        <v>NOVIEMBRE 2017 / 5</v>
      </c>
      <c r="BT1351" s="547"/>
    </row>
    <row r="1352" spans="1:81" x14ac:dyDescent="0.25">
      <c r="A1352" s="586">
        <f t="shared" si="131"/>
        <v>2017</v>
      </c>
      <c r="B1352" s="586" t="str">
        <f t="shared" si="131"/>
        <v>NOVIEMBRE</v>
      </c>
      <c r="C1352" s="586">
        <v>7</v>
      </c>
      <c r="D1352" s="586" t="str">
        <f t="shared" si="127"/>
        <v>NOVIEMBRE 2017 / 6</v>
      </c>
      <c r="BT1352" s="547"/>
    </row>
    <row r="1353" spans="1:81" x14ac:dyDescent="0.25">
      <c r="A1353" s="586">
        <f t="shared" si="131"/>
        <v>2017</v>
      </c>
      <c r="B1353" s="586" t="str">
        <f t="shared" si="131"/>
        <v>NOVIEMBRE</v>
      </c>
      <c r="C1353" s="586">
        <v>8</v>
      </c>
      <c r="D1353" s="586" t="str">
        <f t="shared" si="127"/>
        <v>NOVIEMBRE 2017 / 7</v>
      </c>
      <c r="BT1353" s="547"/>
    </row>
    <row r="1354" spans="1:81" x14ac:dyDescent="0.25">
      <c r="A1354" s="586">
        <f t="shared" si="131"/>
        <v>2017</v>
      </c>
      <c r="B1354" s="586" t="str">
        <f t="shared" si="131"/>
        <v>NOVIEMBRE</v>
      </c>
      <c r="C1354" s="586">
        <v>9</v>
      </c>
      <c r="D1354" s="586" t="str">
        <f t="shared" si="127"/>
        <v>NOVIEMBRE 2017 / 8</v>
      </c>
      <c r="BT1354" s="547"/>
    </row>
    <row r="1355" spans="1:81" x14ac:dyDescent="0.25">
      <c r="A1355" s="586">
        <f t="shared" si="131"/>
        <v>2017</v>
      </c>
      <c r="B1355" s="586" t="str">
        <f t="shared" si="131"/>
        <v>NOVIEMBRE</v>
      </c>
      <c r="C1355" s="586">
        <v>10</v>
      </c>
      <c r="D1355" s="586" t="str">
        <f t="shared" si="127"/>
        <v>NOVIEMBRE 2017 / 9</v>
      </c>
      <c r="BT1355" s="547"/>
    </row>
    <row r="1356" spans="1:81" x14ac:dyDescent="0.25">
      <c r="A1356" s="586">
        <f t="shared" si="131"/>
        <v>2017</v>
      </c>
      <c r="B1356" s="586" t="str">
        <f t="shared" si="131"/>
        <v>NOVIEMBRE</v>
      </c>
      <c r="C1356" s="586">
        <v>11</v>
      </c>
      <c r="D1356" s="586" t="str">
        <f t="shared" si="127"/>
        <v>NOVIEMBRE 2017 / 10</v>
      </c>
      <c r="BT1356" s="547"/>
    </row>
    <row r="1357" spans="1:81" x14ac:dyDescent="0.25">
      <c r="A1357" s="586">
        <f t="shared" si="131"/>
        <v>2017</v>
      </c>
      <c r="B1357" s="586" t="str">
        <f t="shared" si="131"/>
        <v>NOVIEMBRE</v>
      </c>
      <c r="C1357" s="586">
        <v>12</v>
      </c>
      <c r="D1357" s="586" t="str">
        <f t="shared" si="127"/>
        <v>NOVIEMBRE 2017 / 11</v>
      </c>
      <c r="BT1357" s="547"/>
    </row>
    <row r="1358" spans="1:81" x14ac:dyDescent="0.25">
      <c r="A1358" s="586">
        <f t="shared" si="131"/>
        <v>2017</v>
      </c>
      <c r="B1358" s="586" t="str">
        <f t="shared" si="131"/>
        <v>NOVIEMBRE</v>
      </c>
      <c r="C1358" s="586">
        <v>13</v>
      </c>
      <c r="D1358" s="586" t="str">
        <f t="shared" si="127"/>
        <v>NOVIEMBRE 2017 / 12</v>
      </c>
      <c r="BT1358" s="547"/>
    </row>
    <row r="1359" spans="1:81" x14ac:dyDescent="0.25">
      <c r="A1359" s="586">
        <f t="shared" si="131"/>
        <v>2017</v>
      </c>
      <c r="B1359" s="586" t="str">
        <f t="shared" si="131"/>
        <v>NOVIEMBRE</v>
      </c>
      <c r="C1359" s="586">
        <v>14</v>
      </c>
      <c r="D1359" s="586" t="str">
        <f t="shared" si="127"/>
        <v>NOVIEMBRE 2017 / 13</v>
      </c>
      <c r="BT1359" s="547"/>
    </row>
    <row r="1360" spans="1:81" x14ac:dyDescent="0.25">
      <c r="A1360" s="586">
        <f t="shared" si="131"/>
        <v>2017</v>
      </c>
      <c r="B1360" s="586" t="str">
        <f t="shared" si="131"/>
        <v>NOVIEMBRE</v>
      </c>
      <c r="C1360" s="586">
        <v>15</v>
      </c>
      <c r="D1360" s="586" t="str">
        <f t="shared" si="127"/>
        <v>NOVIEMBRE 2017 / 14</v>
      </c>
      <c r="BT1360" s="547"/>
    </row>
    <row r="1361" spans="1:72" x14ac:dyDescent="0.25">
      <c r="A1361" s="586">
        <f t="shared" si="131"/>
        <v>2017</v>
      </c>
      <c r="B1361" s="586" t="str">
        <f t="shared" si="131"/>
        <v>NOVIEMBRE</v>
      </c>
      <c r="C1361" s="586">
        <v>16</v>
      </c>
      <c r="D1361" s="586" t="str">
        <f t="shared" si="127"/>
        <v>NOVIEMBRE 2017 / 15</v>
      </c>
      <c r="BT1361" s="547"/>
    </row>
    <row r="1362" spans="1:72" x14ac:dyDescent="0.25">
      <c r="A1362" s="586">
        <f t="shared" si="131"/>
        <v>2017</v>
      </c>
      <c r="B1362" s="586" t="str">
        <f t="shared" si="131"/>
        <v>NOVIEMBRE</v>
      </c>
      <c r="C1362" s="586">
        <v>17</v>
      </c>
      <c r="D1362" s="586" t="str">
        <f t="shared" si="127"/>
        <v>NOVIEMBRE 2017 / 16</v>
      </c>
      <c r="BT1362" s="547"/>
    </row>
    <row r="1363" spans="1:72" x14ac:dyDescent="0.25">
      <c r="A1363" s="586">
        <f t="shared" si="131"/>
        <v>2017</v>
      </c>
      <c r="B1363" s="586" t="str">
        <f t="shared" si="131"/>
        <v>NOVIEMBRE</v>
      </c>
      <c r="C1363" s="586">
        <v>18</v>
      </c>
      <c r="D1363" s="586" t="str">
        <f t="shared" si="127"/>
        <v>NOVIEMBRE 2017 / 17</v>
      </c>
      <c r="BT1363" s="547"/>
    </row>
    <row r="1364" spans="1:72" x14ac:dyDescent="0.25">
      <c r="A1364" s="586">
        <f t="shared" ref="A1364:B1376" si="132">A1363</f>
        <v>2017</v>
      </c>
      <c r="B1364" s="586" t="str">
        <f t="shared" si="132"/>
        <v>NOVIEMBRE</v>
      </c>
      <c r="C1364" s="586">
        <v>19</v>
      </c>
      <c r="D1364" s="586" t="str">
        <f t="shared" si="127"/>
        <v>NOVIEMBRE 2017 / 18</v>
      </c>
      <c r="BT1364" s="547"/>
    </row>
    <row r="1365" spans="1:72" x14ac:dyDescent="0.25">
      <c r="A1365" s="586">
        <f t="shared" si="132"/>
        <v>2017</v>
      </c>
      <c r="B1365" s="586" t="str">
        <f t="shared" si="132"/>
        <v>NOVIEMBRE</v>
      </c>
      <c r="C1365" s="586">
        <v>20</v>
      </c>
      <c r="D1365" s="586" t="str">
        <f t="shared" si="127"/>
        <v>NOVIEMBRE 2017 / 19</v>
      </c>
      <c r="BT1365" s="547"/>
    </row>
    <row r="1366" spans="1:72" x14ac:dyDescent="0.25">
      <c r="A1366" s="586">
        <f t="shared" si="132"/>
        <v>2017</v>
      </c>
      <c r="B1366" s="586" t="str">
        <f t="shared" si="132"/>
        <v>NOVIEMBRE</v>
      </c>
      <c r="C1366" s="586">
        <v>21</v>
      </c>
      <c r="D1366" s="586" t="str">
        <f t="shared" si="127"/>
        <v>NOVIEMBRE 2017 / 20</v>
      </c>
      <c r="BT1366" s="547"/>
    </row>
    <row r="1367" spans="1:72" x14ac:dyDescent="0.25">
      <c r="A1367" s="586">
        <f t="shared" si="132"/>
        <v>2017</v>
      </c>
      <c r="B1367" s="586" t="str">
        <f t="shared" si="132"/>
        <v>NOVIEMBRE</v>
      </c>
      <c r="C1367" s="586">
        <v>22</v>
      </c>
      <c r="D1367" s="586" t="str">
        <f t="shared" si="127"/>
        <v>NOVIEMBRE 2017 / 21</v>
      </c>
      <c r="BT1367" s="547"/>
    </row>
    <row r="1368" spans="1:72" x14ac:dyDescent="0.25">
      <c r="A1368" s="586">
        <f t="shared" si="132"/>
        <v>2017</v>
      </c>
      <c r="B1368" s="586" t="str">
        <f t="shared" si="132"/>
        <v>NOVIEMBRE</v>
      </c>
      <c r="C1368" s="586">
        <v>23</v>
      </c>
      <c r="D1368" s="586" t="str">
        <f t="shared" si="127"/>
        <v>NOVIEMBRE 2017 / 22</v>
      </c>
      <c r="BT1368" s="547"/>
    </row>
    <row r="1369" spans="1:72" x14ac:dyDescent="0.25">
      <c r="A1369" s="586">
        <f t="shared" si="132"/>
        <v>2017</v>
      </c>
      <c r="B1369" s="586" t="str">
        <f t="shared" si="132"/>
        <v>NOVIEMBRE</v>
      </c>
      <c r="C1369" s="586">
        <v>24</v>
      </c>
      <c r="D1369" s="586" t="str">
        <f t="shared" si="127"/>
        <v>NOVIEMBRE 2017 / 23</v>
      </c>
      <c r="BT1369" s="547"/>
    </row>
    <row r="1370" spans="1:72" x14ac:dyDescent="0.25">
      <c r="A1370" s="586">
        <f t="shared" si="132"/>
        <v>2017</v>
      </c>
      <c r="B1370" s="586" t="str">
        <f t="shared" si="132"/>
        <v>NOVIEMBRE</v>
      </c>
      <c r="C1370" s="586">
        <v>25</v>
      </c>
      <c r="D1370" s="586" t="str">
        <f t="shared" si="127"/>
        <v>NOVIEMBRE 2017 / 24</v>
      </c>
      <c r="BT1370" s="547"/>
    </row>
    <row r="1371" spans="1:72" x14ac:dyDescent="0.25">
      <c r="A1371" s="586">
        <f t="shared" si="132"/>
        <v>2017</v>
      </c>
      <c r="B1371" s="586" t="str">
        <f t="shared" si="132"/>
        <v>NOVIEMBRE</v>
      </c>
      <c r="C1371" s="586">
        <v>26</v>
      </c>
      <c r="D1371" s="586" t="str">
        <f t="shared" si="127"/>
        <v>NOVIEMBRE 2017 / 25</v>
      </c>
      <c r="BT1371" s="547"/>
    </row>
    <row r="1372" spans="1:72" x14ac:dyDescent="0.25">
      <c r="A1372" s="586">
        <f t="shared" si="132"/>
        <v>2017</v>
      </c>
      <c r="B1372" s="586" t="str">
        <f t="shared" si="132"/>
        <v>NOVIEMBRE</v>
      </c>
      <c r="C1372" s="586">
        <v>27</v>
      </c>
      <c r="D1372" s="586" t="str">
        <f t="shared" si="127"/>
        <v>NOVIEMBRE 2017 / 26</v>
      </c>
      <c r="BT1372" s="547"/>
    </row>
    <row r="1373" spans="1:72" x14ac:dyDescent="0.25">
      <c r="A1373" s="586">
        <f t="shared" si="132"/>
        <v>2017</v>
      </c>
      <c r="B1373" s="586" t="str">
        <f t="shared" si="132"/>
        <v>NOVIEMBRE</v>
      </c>
      <c r="C1373" s="586">
        <v>28</v>
      </c>
      <c r="D1373" s="586" t="str">
        <f t="shared" si="127"/>
        <v>NOVIEMBRE 2017 / 27</v>
      </c>
      <c r="BT1373" s="547"/>
    </row>
    <row r="1374" spans="1:72" x14ac:dyDescent="0.25">
      <c r="A1374" s="586">
        <f t="shared" si="132"/>
        <v>2017</v>
      </c>
      <c r="B1374" s="586" t="str">
        <f t="shared" si="132"/>
        <v>NOVIEMBRE</v>
      </c>
      <c r="C1374" s="586">
        <v>29</v>
      </c>
      <c r="D1374" s="586" t="str">
        <f t="shared" si="127"/>
        <v>NOVIEMBRE 2017 / 28</v>
      </c>
      <c r="BT1374" s="547"/>
    </row>
    <row r="1375" spans="1:72" x14ac:dyDescent="0.25">
      <c r="A1375" s="586">
        <f t="shared" si="132"/>
        <v>2017</v>
      </c>
      <c r="B1375" s="586" t="str">
        <f t="shared" si="132"/>
        <v>NOVIEMBRE</v>
      </c>
      <c r="C1375" s="586">
        <v>30</v>
      </c>
      <c r="D1375" s="586" t="str">
        <f t="shared" si="127"/>
        <v>NOVIEMBRE 2017 / 29</v>
      </c>
      <c r="BT1375" s="547"/>
    </row>
    <row r="1376" spans="1:72" x14ac:dyDescent="0.25">
      <c r="A1376" s="586">
        <f t="shared" si="132"/>
        <v>2017</v>
      </c>
      <c r="B1376" s="586" t="str">
        <f t="shared" si="132"/>
        <v>NOVIEMBRE</v>
      </c>
      <c r="C1376" s="586">
        <v>31</v>
      </c>
      <c r="D1376" s="586" t="str">
        <f t="shared" si="127"/>
        <v>NOVIEMBRE 2017 / 30</v>
      </c>
      <c r="BT1376" s="547"/>
    </row>
    <row r="1377" spans="1:81" x14ac:dyDescent="0.25">
      <c r="A1377" s="206"/>
      <c r="B1377" s="206"/>
      <c r="C1377" s="206"/>
      <c r="D1377" s="586" t="str">
        <f t="shared" si="127"/>
        <v>NOVIEMBRE 2017 / 31</v>
      </c>
      <c r="BT1377" s="547"/>
    </row>
    <row r="1378" spans="1:81" ht="15.75" x14ac:dyDescent="0.25">
      <c r="A1378" s="586">
        <v>2017</v>
      </c>
      <c r="B1378" s="586" t="s">
        <v>238</v>
      </c>
      <c r="C1378" s="586">
        <v>1</v>
      </c>
      <c r="D1378" s="208" t="s">
        <v>228</v>
      </c>
      <c r="E1378" s="209" t="str">
        <f>IFERROR(AVERAGE(E1347:E1377),"")</f>
        <v/>
      </c>
      <c r="F1378" s="209" t="str">
        <f>IFERROR(AVERAGE(F1347:F1377),"")</f>
        <v/>
      </c>
      <c r="G1378" s="209" t="str">
        <f>IFERROR(AVERAGE(G1347:G1377),"")</f>
        <v/>
      </c>
      <c r="H1378" s="209" t="str">
        <f>IFERROR(AVERAGE(H1347:H1377),"")</f>
        <v/>
      </c>
      <c r="I1378" s="209" t="str">
        <f>IFERROR(AVERAGE(I1347:I1377),"")</f>
        <v/>
      </c>
      <c r="J1378" s="209" t="str">
        <f t="shared" ref="J1378:BU1378" si="133">IFERROR(AVERAGE(J1347:J1377),"")</f>
        <v/>
      </c>
      <c r="K1378" s="209" t="str">
        <f t="shared" si="133"/>
        <v/>
      </c>
      <c r="L1378" s="209" t="str">
        <f t="shared" si="133"/>
        <v/>
      </c>
      <c r="M1378" s="209" t="str">
        <f t="shared" si="133"/>
        <v/>
      </c>
      <c r="N1378" s="209" t="str">
        <f t="shared" si="133"/>
        <v/>
      </c>
      <c r="O1378" s="209" t="str">
        <f t="shared" si="133"/>
        <v/>
      </c>
      <c r="P1378" s="209" t="str">
        <f t="shared" si="133"/>
        <v/>
      </c>
      <c r="Q1378" s="209" t="str">
        <f t="shared" si="133"/>
        <v/>
      </c>
      <c r="R1378" s="209" t="str">
        <f t="shared" si="133"/>
        <v/>
      </c>
      <c r="S1378" s="209" t="str">
        <f t="shared" si="133"/>
        <v/>
      </c>
      <c r="T1378" s="209" t="str">
        <f t="shared" si="133"/>
        <v/>
      </c>
      <c r="U1378" s="209" t="str">
        <f t="shared" si="133"/>
        <v/>
      </c>
      <c r="V1378" s="209" t="str">
        <f t="shared" si="133"/>
        <v/>
      </c>
      <c r="W1378" s="209" t="str">
        <f t="shared" si="133"/>
        <v/>
      </c>
      <c r="X1378" s="209" t="str">
        <f t="shared" si="133"/>
        <v/>
      </c>
      <c r="Y1378" s="209" t="str">
        <f t="shared" si="133"/>
        <v/>
      </c>
      <c r="Z1378" s="209" t="str">
        <f t="shared" si="133"/>
        <v/>
      </c>
      <c r="AA1378" s="209" t="str">
        <f t="shared" si="133"/>
        <v/>
      </c>
      <c r="AB1378" s="209" t="str">
        <f t="shared" si="133"/>
        <v/>
      </c>
      <c r="AC1378" s="209" t="str">
        <f t="shared" si="133"/>
        <v/>
      </c>
      <c r="AD1378" s="209" t="str">
        <f t="shared" si="133"/>
        <v/>
      </c>
      <c r="AE1378" s="209" t="str">
        <f t="shared" si="133"/>
        <v/>
      </c>
      <c r="AF1378" s="209" t="str">
        <f t="shared" si="133"/>
        <v/>
      </c>
      <c r="AG1378" s="418" t="str">
        <f t="shared" si="133"/>
        <v/>
      </c>
      <c r="AH1378" s="209" t="str">
        <f t="shared" si="133"/>
        <v/>
      </c>
      <c r="AI1378" s="209" t="str">
        <f t="shared" si="133"/>
        <v/>
      </c>
      <c r="AJ1378" s="209" t="str">
        <f t="shared" si="133"/>
        <v/>
      </c>
      <c r="AK1378" s="209" t="str">
        <f t="shared" si="133"/>
        <v/>
      </c>
      <c r="AL1378" s="209" t="str">
        <f t="shared" si="133"/>
        <v/>
      </c>
      <c r="AM1378" s="209" t="str">
        <f t="shared" si="133"/>
        <v/>
      </c>
      <c r="AN1378" s="209" t="str">
        <f t="shared" si="133"/>
        <v/>
      </c>
      <c r="AO1378" s="209" t="str">
        <f t="shared" si="133"/>
        <v/>
      </c>
      <c r="AP1378" s="209" t="str">
        <f t="shared" si="133"/>
        <v/>
      </c>
      <c r="AQ1378" s="209" t="str">
        <f t="shared" si="133"/>
        <v/>
      </c>
      <c r="AR1378" s="209" t="str">
        <f t="shared" si="133"/>
        <v/>
      </c>
      <c r="AS1378" s="209" t="str">
        <f t="shared" si="133"/>
        <v/>
      </c>
      <c r="AT1378" s="209" t="str">
        <f t="shared" si="133"/>
        <v/>
      </c>
      <c r="AU1378" s="209" t="str">
        <f t="shared" si="133"/>
        <v/>
      </c>
      <c r="AV1378" s="209" t="str">
        <f t="shared" si="133"/>
        <v/>
      </c>
      <c r="AW1378" s="209" t="str">
        <f t="shared" si="133"/>
        <v/>
      </c>
      <c r="AX1378" s="210" t="str">
        <f t="shared" si="133"/>
        <v/>
      </c>
      <c r="AY1378" s="209" t="str">
        <f t="shared" si="133"/>
        <v/>
      </c>
      <c r="AZ1378" s="209" t="str">
        <f t="shared" si="133"/>
        <v/>
      </c>
      <c r="BA1378" s="209" t="str">
        <f t="shared" si="133"/>
        <v/>
      </c>
      <c r="BB1378" s="209" t="str">
        <f t="shared" si="133"/>
        <v/>
      </c>
      <c r="BC1378" s="209" t="str">
        <f t="shared" si="133"/>
        <v/>
      </c>
      <c r="BD1378" s="209" t="str">
        <f t="shared" si="133"/>
        <v/>
      </c>
      <c r="BE1378" s="209" t="str">
        <f t="shared" si="133"/>
        <v/>
      </c>
      <c r="BF1378" s="209" t="str">
        <f t="shared" si="133"/>
        <v/>
      </c>
      <c r="BG1378" s="209" t="str">
        <f t="shared" si="133"/>
        <v/>
      </c>
      <c r="BH1378" s="209" t="str">
        <f t="shared" si="133"/>
        <v/>
      </c>
      <c r="BI1378" s="209" t="str">
        <f t="shared" si="133"/>
        <v/>
      </c>
      <c r="BJ1378" s="209" t="str">
        <f t="shared" si="133"/>
        <v/>
      </c>
      <c r="BK1378" s="209" t="str">
        <f t="shared" si="133"/>
        <v/>
      </c>
      <c r="BL1378" s="209" t="str">
        <f t="shared" si="133"/>
        <v/>
      </c>
      <c r="BM1378" s="209" t="str">
        <f t="shared" si="133"/>
        <v/>
      </c>
      <c r="BN1378" s="209" t="str">
        <f t="shared" si="133"/>
        <v/>
      </c>
      <c r="BO1378" s="209" t="str">
        <f t="shared" si="133"/>
        <v/>
      </c>
      <c r="BP1378" s="209" t="str">
        <f t="shared" si="133"/>
        <v/>
      </c>
      <c r="BQ1378" s="209" t="str">
        <f t="shared" si="133"/>
        <v/>
      </c>
      <c r="BR1378" s="209" t="str">
        <f t="shared" si="133"/>
        <v/>
      </c>
      <c r="BS1378" s="209" t="str">
        <f t="shared" si="133"/>
        <v/>
      </c>
      <c r="BT1378" s="412" t="str">
        <f t="shared" si="133"/>
        <v/>
      </c>
      <c r="BU1378" s="209" t="str">
        <f t="shared" si="133"/>
        <v/>
      </c>
      <c r="BV1378" s="210" t="str">
        <f>IFERROR(AVERAGE(BV1347:BV1377),"")</f>
        <v/>
      </c>
      <c r="BW1378" s="206"/>
      <c r="BX1378" s="206"/>
      <c r="BY1378" s="206"/>
      <c r="BZ1378" s="206"/>
      <c r="CA1378" s="206"/>
      <c r="CB1378" s="206"/>
      <c r="CC1378" s="206"/>
    </row>
    <row r="1379" spans="1:81" x14ac:dyDescent="0.25">
      <c r="A1379" s="586">
        <f>A1378</f>
        <v>2017</v>
      </c>
      <c r="B1379" s="586" t="str">
        <f>B1378</f>
        <v>DICIEMBRE</v>
      </c>
      <c r="C1379" s="586">
        <v>2</v>
      </c>
      <c r="D1379" s="586" t="str">
        <f t="shared" ref="D1379:D1409" si="134">B1378&amp;" "&amp;A1378&amp;" / "&amp;C1378</f>
        <v>DICIEMBRE 2017 / 1</v>
      </c>
      <c r="BT1379" s="547"/>
    </row>
    <row r="1380" spans="1:81" x14ac:dyDescent="0.25">
      <c r="A1380" s="586">
        <f t="shared" ref="A1380:B1395" si="135">A1379</f>
        <v>2017</v>
      </c>
      <c r="B1380" s="586" t="str">
        <f t="shared" si="135"/>
        <v>DICIEMBRE</v>
      </c>
      <c r="C1380" s="586">
        <v>3</v>
      </c>
      <c r="D1380" s="586" t="str">
        <f t="shared" si="134"/>
        <v>DICIEMBRE 2017 / 2</v>
      </c>
      <c r="BT1380" s="547"/>
    </row>
    <row r="1381" spans="1:81" x14ac:dyDescent="0.25">
      <c r="A1381" s="586">
        <f t="shared" si="135"/>
        <v>2017</v>
      </c>
      <c r="B1381" s="586" t="str">
        <f t="shared" si="135"/>
        <v>DICIEMBRE</v>
      </c>
      <c r="C1381" s="586">
        <v>4</v>
      </c>
      <c r="D1381" s="586" t="str">
        <f t="shared" si="134"/>
        <v>DICIEMBRE 2017 / 3</v>
      </c>
      <c r="BT1381" s="547"/>
    </row>
    <row r="1382" spans="1:81" x14ac:dyDescent="0.25">
      <c r="A1382" s="586">
        <f t="shared" si="135"/>
        <v>2017</v>
      </c>
      <c r="B1382" s="586" t="str">
        <f t="shared" si="135"/>
        <v>DICIEMBRE</v>
      </c>
      <c r="C1382" s="586">
        <v>5</v>
      </c>
      <c r="D1382" s="586" t="str">
        <f t="shared" si="134"/>
        <v>DICIEMBRE 2017 / 4</v>
      </c>
      <c r="BT1382" s="547"/>
    </row>
    <row r="1383" spans="1:81" x14ac:dyDescent="0.25">
      <c r="A1383" s="586">
        <f t="shared" si="135"/>
        <v>2017</v>
      </c>
      <c r="B1383" s="586" t="str">
        <f t="shared" si="135"/>
        <v>DICIEMBRE</v>
      </c>
      <c r="C1383" s="586">
        <v>6</v>
      </c>
      <c r="D1383" s="586" t="str">
        <f t="shared" si="134"/>
        <v>DICIEMBRE 2017 / 5</v>
      </c>
      <c r="BT1383" s="547"/>
    </row>
    <row r="1384" spans="1:81" x14ac:dyDescent="0.25">
      <c r="A1384" s="586">
        <f t="shared" si="135"/>
        <v>2017</v>
      </c>
      <c r="B1384" s="586" t="str">
        <f t="shared" si="135"/>
        <v>DICIEMBRE</v>
      </c>
      <c r="C1384" s="586">
        <v>7</v>
      </c>
      <c r="D1384" s="586" t="str">
        <f t="shared" si="134"/>
        <v>DICIEMBRE 2017 / 6</v>
      </c>
      <c r="BT1384" s="547"/>
    </row>
    <row r="1385" spans="1:81" x14ac:dyDescent="0.25">
      <c r="A1385" s="586">
        <f t="shared" si="135"/>
        <v>2017</v>
      </c>
      <c r="B1385" s="586" t="str">
        <f t="shared" si="135"/>
        <v>DICIEMBRE</v>
      </c>
      <c r="C1385" s="586">
        <v>8</v>
      </c>
      <c r="D1385" s="586" t="str">
        <f t="shared" si="134"/>
        <v>DICIEMBRE 2017 / 7</v>
      </c>
      <c r="BT1385" s="547"/>
    </row>
    <row r="1386" spans="1:81" x14ac:dyDescent="0.25">
      <c r="A1386" s="586">
        <f t="shared" si="135"/>
        <v>2017</v>
      </c>
      <c r="B1386" s="586" t="str">
        <f t="shared" si="135"/>
        <v>DICIEMBRE</v>
      </c>
      <c r="C1386" s="586">
        <v>9</v>
      </c>
      <c r="D1386" s="586" t="str">
        <f t="shared" si="134"/>
        <v>DICIEMBRE 2017 / 8</v>
      </c>
      <c r="BT1386" s="547"/>
    </row>
    <row r="1387" spans="1:81" x14ac:dyDescent="0.25">
      <c r="A1387" s="586">
        <f t="shared" si="135"/>
        <v>2017</v>
      </c>
      <c r="B1387" s="586" t="str">
        <f t="shared" si="135"/>
        <v>DICIEMBRE</v>
      </c>
      <c r="C1387" s="586">
        <v>10</v>
      </c>
      <c r="D1387" s="586" t="str">
        <f t="shared" si="134"/>
        <v>DICIEMBRE 2017 / 9</v>
      </c>
      <c r="BT1387" s="547"/>
    </row>
    <row r="1388" spans="1:81" x14ac:dyDescent="0.25">
      <c r="A1388" s="586">
        <f t="shared" si="135"/>
        <v>2017</v>
      </c>
      <c r="B1388" s="586" t="str">
        <f t="shared" si="135"/>
        <v>DICIEMBRE</v>
      </c>
      <c r="C1388" s="586">
        <v>11</v>
      </c>
      <c r="D1388" s="586" t="str">
        <f t="shared" si="134"/>
        <v>DICIEMBRE 2017 / 10</v>
      </c>
      <c r="BT1388" s="547"/>
    </row>
    <row r="1389" spans="1:81" x14ac:dyDescent="0.25">
      <c r="A1389" s="586">
        <f t="shared" si="135"/>
        <v>2017</v>
      </c>
      <c r="B1389" s="586" t="str">
        <f t="shared" si="135"/>
        <v>DICIEMBRE</v>
      </c>
      <c r="C1389" s="586">
        <v>12</v>
      </c>
      <c r="D1389" s="586" t="str">
        <f t="shared" si="134"/>
        <v>DICIEMBRE 2017 / 11</v>
      </c>
      <c r="BT1389" s="547"/>
    </row>
    <row r="1390" spans="1:81" x14ac:dyDescent="0.25">
      <c r="A1390" s="586">
        <f t="shared" si="135"/>
        <v>2017</v>
      </c>
      <c r="B1390" s="586" t="str">
        <f t="shared" si="135"/>
        <v>DICIEMBRE</v>
      </c>
      <c r="C1390" s="586">
        <v>13</v>
      </c>
      <c r="D1390" s="586" t="str">
        <f t="shared" si="134"/>
        <v>DICIEMBRE 2017 / 12</v>
      </c>
      <c r="BT1390" s="547"/>
    </row>
    <row r="1391" spans="1:81" x14ac:dyDescent="0.25">
      <c r="A1391" s="586">
        <f t="shared" si="135"/>
        <v>2017</v>
      </c>
      <c r="B1391" s="586" t="str">
        <f t="shared" si="135"/>
        <v>DICIEMBRE</v>
      </c>
      <c r="C1391" s="586">
        <v>14</v>
      </c>
      <c r="D1391" s="586" t="str">
        <f t="shared" si="134"/>
        <v>DICIEMBRE 2017 / 13</v>
      </c>
      <c r="BT1391" s="547"/>
    </row>
    <row r="1392" spans="1:81" x14ac:dyDescent="0.25">
      <c r="A1392" s="586">
        <f t="shared" si="135"/>
        <v>2017</v>
      </c>
      <c r="B1392" s="586" t="str">
        <f t="shared" si="135"/>
        <v>DICIEMBRE</v>
      </c>
      <c r="C1392" s="586">
        <v>15</v>
      </c>
      <c r="D1392" s="586" t="str">
        <f t="shared" si="134"/>
        <v>DICIEMBRE 2017 / 14</v>
      </c>
      <c r="BT1392" s="547"/>
    </row>
    <row r="1393" spans="1:72" x14ac:dyDescent="0.25">
      <c r="A1393" s="586">
        <f t="shared" si="135"/>
        <v>2017</v>
      </c>
      <c r="B1393" s="586" t="str">
        <f t="shared" si="135"/>
        <v>DICIEMBRE</v>
      </c>
      <c r="C1393" s="586">
        <v>16</v>
      </c>
      <c r="D1393" s="586" t="str">
        <f t="shared" si="134"/>
        <v>DICIEMBRE 2017 / 15</v>
      </c>
      <c r="BT1393" s="547"/>
    </row>
    <row r="1394" spans="1:72" x14ac:dyDescent="0.25">
      <c r="A1394" s="586">
        <f t="shared" si="135"/>
        <v>2017</v>
      </c>
      <c r="B1394" s="586" t="str">
        <f t="shared" si="135"/>
        <v>DICIEMBRE</v>
      </c>
      <c r="C1394" s="586">
        <v>17</v>
      </c>
      <c r="D1394" s="586" t="str">
        <f t="shared" si="134"/>
        <v>DICIEMBRE 2017 / 16</v>
      </c>
      <c r="BT1394" s="547"/>
    </row>
    <row r="1395" spans="1:72" x14ac:dyDescent="0.25">
      <c r="A1395" s="586">
        <f t="shared" si="135"/>
        <v>2017</v>
      </c>
      <c r="B1395" s="586" t="str">
        <f t="shared" si="135"/>
        <v>DICIEMBRE</v>
      </c>
      <c r="C1395" s="586">
        <v>18</v>
      </c>
      <c r="D1395" s="586" t="str">
        <f t="shared" si="134"/>
        <v>DICIEMBRE 2017 / 17</v>
      </c>
      <c r="BT1395" s="547"/>
    </row>
    <row r="1396" spans="1:72" x14ac:dyDescent="0.25">
      <c r="A1396" s="586">
        <f t="shared" ref="A1396:B1408" si="136">A1395</f>
        <v>2017</v>
      </c>
      <c r="B1396" s="586" t="str">
        <f t="shared" si="136"/>
        <v>DICIEMBRE</v>
      </c>
      <c r="C1396" s="586">
        <v>19</v>
      </c>
      <c r="D1396" s="586" t="str">
        <f t="shared" si="134"/>
        <v>DICIEMBRE 2017 / 18</v>
      </c>
      <c r="BT1396" s="547"/>
    </row>
    <row r="1397" spans="1:72" x14ac:dyDescent="0.25">
      <c r="A1397" s="586">
        <f t="shared" si="136"/>
        <v>2017</v>
      </c>
      <c r="B1397" s="586" t="str">
        <f t="shared" si="136"/>
        <v>DICIEMBRE</v>
      </c>
      <c r="C1397" s="586">
        <v>20</v>
      </c>
      <c r="D1397" s="586" t="str">
        <f t="shared" si="134"/>
        <v>DICIEMBRE 2017 / 19</v>
      </c>
      <c r="BT1397" s="547"/>
    </row>
    <row r="1398" spans="1:72" x14ac:dyDescent="0.25">
      <c r="A1398" s="586">
        <f t="shared" si="136"/>
        <v>2017</v>
      </c>
      <c r="B1398" s="586" t="str">
        <f t="shared" si="136"/>
        <v>DICIEMBRE</v>
      </c>
      <c r="C1398" s="586">
        <v>21</v>
      </c>
      <c r="D1398" s="586" t="str">
        <f t="shared" si="134"/>
        <v>DICIEMBRE 2017 / 20</v>
      </c>
      <c r="BT1398" s="547"/>
    </row>
    <row r="1399" spans="1:72" x14ac:dyDescent="0.25">
      <c r="A1399" s="586">
        <f t="shared" si="136"/>
        <v>2017</v>
      </c>
      <c r="B1399" s="586" t="str">
        <f t="shared" si="136"/>
        <v>DICIEMBRE</v>
      </c>
      <c r="C1399" s="586">
        <v>22</v>
      </c>
      <c r="D1399" s="586" t="str">
        <f t="shared" si="134"/>
        <v>DICIEMBRE 2017 / 21</v>
      </c>
      <c r="BT1399" s="547"/>
    </row>
    <row r="1400" spans="1:72" x14ac:dyDescent="0.25">
      <c r="A1400" s="586">
        <f t="shared" si="136"/>
        <v>2017</v>
      </c>
      <c r="B1400" s="586" t="str">
        <f t="shared" si="136"/>
        <v>DICIEMBRE</v>
      </c>
      <c r="C1400" s="586">
        <v>23</v>
      </c>
      <c r="D1400" s="586" t="str">
        <f t="shared" si="134"/>
        <v>DICIEMBRE 2017 / 22</v>
      </c>
      <c r="BT1400" s="547"/>
    </row>
    <row r="1401" spans="1:72" x14ac:dyDescent="0.25">
      <c r="A1401" s="586">
        <f t="shared" si="136"/>
        <v>2017</v>
      </c>
      <c r="B1401" s="586" t="str">
        <f t="shared" si="136"/>
        <v>DICIEMBRE</v>
      </c>
      <c r="C1401" s="586">
        <v>24</v>
      </c>
      <c r="D1401" s="586" t="str">
        <f t="shared" si="134"/>
        <v>DICIEMBRE 2017 / 23</v>
      </c>
      <c r="BT1401" s="547"/>
    </row>
    <row r="1402" spans="1:72" x14ac:dyDescent="0.25">
      <c r="A1402" s="586">
        <f t="shared" si="136"/>
        <v>2017</v>
      </c>
      <c r="B1402" s="586" t="str">
        <f t="shared" si="136"/>
        <v>DICIEMBRE</v>
      </c>
      <c r="C1402" s="586">
        <v>25</v>
      </c>
      <c r="D1402" s="586" t="str">
        <f t="shared" si="134"/>
        <v>DICIEMBRE 2017 / 24</v>
      </c>
      <c r="BT1402" s="547"/>
    </row>
    <row r="1403" spans="1:72" x14ac:dyDescent="0.25">
      <c r="A1403" s="586">
        <f t="shared" si="136"/>
        <v>2017</v>
      </c>
      <c r="B1403" s="586" t="str">
        <f t="shared" si="136"/>
        <v>DICIEMBRE</v>
      </c>
      <c r="C1403" s="586">
        <v>26</v>
      </c>
      <c r="D1403" s="586" t="str">
        <f t="shared" si="134"/>
        <v>DICIEMBRE 2017 / 25</v>
      </c>
      <c r="BT1403" s="547"/>
    </row>
    <row r="1404" spans="1:72" x14ac:dyDescent="0.25">
      <c r="A1404" s="586">
        <f t="shared" si="136"/>
        <v>2017</v>
      </c>
      <c r="B1404" s="586" t="str">
        <f t="shared" si="136"/>
        <v>DICIEMBRE</v>
      </c>
      <c r="C1404" s="586">
        <v>27</v>
      </c>
      <c r="D1404" s="586" t="str">
        <f t="shared" si="134"/>
        <v>DICIEMBRE 2017 / 26</v>
      </c>
      <c r="BT1404" s="547"/>
    </row>
    <row r="1405" spans="1:72" x14ac:dyDescent="0.25">
      <c r="A1405" s="586">
        <f t="shared" si="136"/>
        <v>2017</v>
      </c>
      <c r="B1405" s="586" t="str">
        <f t="shared" si="136"/>
        <v>DICIEMBRE</v>
      </c>
      <c r="C1405" s="586">
        <v>28</v>
      </c>
      <c r="D1405" s="586" t="str">
        <f t="shared" si="134"/>
        <v>DICIEMBRE 2017 / 27</v>
      </c>
      <c r="BT1405" s="547"/>
    </row>
    <row r="1406" spans="1:72" x14ac:dyDescent="0.25">
      <c r="A1406" s="586">
        <f t="shared" si="136"/>
        <v>2017</v>
      </c>
      <c r="B1406" s="586" t="str">
        <f t="shared" si="136"/>
        <v>DICIEMBRE</v>
      </c>
      <c r="C1406" s="586">
        <v>29</v>
      </c>
      <c r="D1406" s="586" t="str">
        <f t="shared" si="134"/>
        <v>DICIEMBRE 2017 / 28</v>
      </c>
      <c r="BT1406" s="547"/>
    </row>
    <row r="1407" spans="1:72" x14ac:dyDescent="0.25">
      <c r="A1407" s="586">
        <f t="shared" si="136"/>
        <v>2017</v>
      </c>
      <c r="B1407" s="586" t="str">
        <f t="shared" si="136"/>
        <v>DICIEMBRE</v>
      </c>
      <c r="C1407" s="586">
        <v>30</v>
      </c>
      <c r="D1407" s="586" t="str">
        <f t="shared" si="134"/>
        <v>DICIEMBRE 2017 / 29</v>
      </c>
      <c r="BT1407" s="547"/>
    </row>
    <row r="1408" spans="1:72" x14ac:dyDescent="0.25">
      <c r="A1408" s="586">
        <f t="shared" si="136"/>
        <v>2017</v>
      </c>
      <c r="B1408" s="586" t="str">
        <f t="shared" si="136"/>
        <v>DICIEMBRE</v>
      </c>
      <c r="C1408" s="586">
        <v>31</v>
      </c>
      <c r="D1408" s="586" t="str">
        <f t="shared" si="134"/>
        <v>DICIEMBRE 2017 / 30</v>
      </c>
      <c r="BT1408" s="547"/>
    </row>
    <row r="1409" spans="4:81" x14ac:dyDescent="0.25">
      <c r="D1409" s="586" t="str">
        <f t="shared" si="134"/>
        <v>DICIEMBRE 2017 / 31</v>
      </c>
      <c r="BT1409" s="547"/>
    </row>
    <row r="1410" spans="4:81" ht="15.75" x14ac:dyDescent="0.25">
      <c r="D1410" s="208" t="s">
        <v>228</v>
      </c>
      <c r="E1410" s="209" t="str">
        <f>IFERROR(AVERAGE(E1379:E1409),"")</f>
        <v/>
      </c>
      <c r="F1410" s="209" t="str">
        <f>IFERROR(AVERAGE(F1379:F1409),"")</f>
        <v/>
      </c>
      <c r="G1410" s="209" t="str">
        <f>IFERROR(AVERAGE(G1379:G1409),"")</f>
        <v/>
      </c>
      <c r="H1410" s="209" t="str">
        <f>IFERROR(AVERAGE(H1379:H1409),"")</f>
        <v/>
      </c>
      <c r="I1410" s="209" t="str">
        <f>IFERROR(AVERAGE(I1379:I1409),"")</f>
        <v/>
      </c>
      <c r="J1410" s="209" t="str">
        <f t="shared" ref="J1410:BU1410" si="137">IFERROR(AVERAGE(J1379:J1409),"")</f>
        <v/>
      </c>
      <c r="K1410" s="209" t="str">
        <f t="shared" si="137"/>
        <v/>
      </c>
      <c r="L1410" s="209" t="str">
        <f t="shared" si="137"/>
        <v/>
      </c>
      <c r="M1410" s="209" t="str">
        <f t="shared" si="137"/>
        <v/>
      </c>
      <c r="N1410" s="209" t="str">
        <f t="shared" si="137"/>
        <v/>
      </c>
      <c r="O1410" s="209" t="str">
        <f t="shared" si="137"/>
        <v/>
      </c>
      <c r="P1410" s="209" t="str">
        <f t="shared" si="137"/>
        <v/>
      </c>
      <c r="Q1410" s="209" t="str">
        <f t="shared" si="137"/>
        <v/>
      </c>
      <c r="R1410" s="209" t="str">
        <f t="shared" si="137"/>
        <v/>
      </c>
      <c r="S1410" s="209" t="str">
        <f t="shared" si="137"/>
        <v/>
      </c>
      <c r="T1410" s="209" t="str">
        <f t="shared" si="137"/>
        <v/>
      </c>
      <c r="U1410" s="209" t="str">
        <f t="shared" si="137"/>
        <v/>
      </c>
      <c r="V1410" s="209" t="str">
        <f t="shared" si="137"/>
        <v/>
      </c>
      <c r="W1410" s="209" t="str">
        <f t="shared" si="137"/>
        <v/>
      </c>
      <c r="X1410" s="209" t="str">
        <f t="shared" si="137"/>
        <v/>
      </c>
      <c r="Y1410" s="209" t="str">
        <f t="shared" si="137"/>
        <v/>
      </c>
      <c r="Z1410" s="209" t="str">
        <f t="shared" si="137"/>
        <v/>
      </c>
      <c r="AA1410" s="209" t="str">
        <f t="shared" si="137"/>
        <v/>
      </c>
      <c r="AB1410" s="209" t="str">
        <f t="shared" si="137"/>
        <v/>
      </c>
      <c r="AC1410" s="209" t="str">
        <f t="shared" si="137"/>
        <v/>
      </c>
      <c r="AD1410" s="209" t="str">
        <f t="shared" si="137"/>
        <v/>
      </c>
      <c r="AE1410" s="209" t="str">
        <f t="shared" si="137"/>
        <v/>
      </c>
      <c r="AF1410" s="209" t="str">
        <f t="shared" si="137"/>
        <v/>
      </c>
      <c r="AG1410" s="418" t="str">
        <f t="shared" si="137"/>
        <v/>
      </c>
      <c r="AH1410" s="209" t="str">
        <f t="shared" si="137"/>
        <v/>
      </c>
      <c r="AI1410" s="209" t="str">
        <f t="shared" si="137"/>
        <v/>
      </c>
      <c r="AJ1410" s="209" t="str">
        <f t="shared" si="137"/>
        <v/>
      </c>
      <c r="AK1410" s="209" t="str">
        <f t="shared" si="137"/>
        <v/>
      </c>
      <c r="AL1410" s="209" t="str">
        <f t="shared" si="137"/>
        <v/>
      </c>
      <c r="AM1410" s="209" t="str">
        <f t="shared" si="137"/>
        <v/>
      </c>
      <c r="AN1410" s="209" t="str">
        <f t="shared" si="137"/>
        <v/>
      </c>
      <c r="AO1410" s="209" t="str">
        <f t="shared" si="137"/>
        <v/>
      </c>
      <c r="AP1410" s="209" t="str">
        <f t="shared" si="137"/>
        <v/>
      </c>
      <c r="AQ1410" s="209" t="str">
        <f t="shared" si="137"/>
        <v/>
      </c>
      <c r="AR1410" s="209" t="str">
        <f t="shared" si="137"/>
        <v/>
      </c>
      <c r="AS1410" s="209" t="str">
        <f t="shared" si="137"/>
        <v/>
      </c>
      <c r="AT1410" s="209" t="str">
        <f t="shared" si="137"/>
        <v/>
      </c>
      <c r="AU1410" s="209" t="str">
        <f t="shared" si="137"/>
        <v/>
      </c>
      <c r="AV1410" s="209" t="str">
        <f t="shared" si="137"/>
        <v/>
      </c>
      <c r="AW1410" s="209" t="str">
        <f t="shared" si="137"/>
        <v/>
      </c>
      <c r="AX1410" s="210" t="str">
        <f t="shared" si="137"/>
        <v/>
      </c>
      <c r="AY1410" s="209" t="str">
        <f t="shared" si="137"/>
        <v/>
      </c>
      <c r="AZ1410" s="209" t="str">
        <f t="shared" si="137"/>
        <v/>
      </c>
      <c r="BA1410" s="209" t="str">
        <f t="shared" si="137"/>
        <v/>
      </c>
      <c r="BB1410" s="209" t="str">
        <f t="shared" si="137"/>
        <v/>
      </c>
      <c r="BC1410" s="209" t="str">
        <f t="shared" si="137"/>
        <v/>
      </c>
      <c r="BD1410" s="209" t="str">
        <f t="shared" si="137"/>
        <v/>
      </c>
      <c r="BE1410" s="209" t="str">
        <f t="shared" si="137"/>
        <v/>
      </c>
      <c r="BF1410" s="209" t="str">
        <f t="shared" si="137"/>
        <v/>
      </c>
      <c r="BG1410" s="209" t="str">
        <f t="shared" si="137"/>
        <v/>
      </c>
      <c r="BH1410" s="209" t="str">
        <f t="shared" si="137"/>
        <v/>
      </c>
      <c r="BI1410" s="209" t="str">
        <f t="shared" si="137"/>
        <v/>
      </c>
      <c r="BJ1410" s="209" t="str">
        <f t="shared" si="137"/>
        <v/>
      </c>
      <c r="BK1410" s="209" t="str">
        <f t="shared" si="137"/>
        <v/>
      </c>
      <c r="BL1410" s="209" t="str">
        <f t="shared" si="137"/>
        <v/>
      </c>
      <c r="BM1410" s="209" t="str">
        <f t="shared" si="137"/>
        <v/>
      </c>
      <c r="BN1410" s="209" t="str">
        <f t="shared" si="137"/>
        <v/>
      </c>
      <c r="BO1410" s="209" t="str">
        <f t="shared" si="137"/>
        <v/>
      </c>
      <c r="BP1410" s="209" t="str">
        <f t="shared" si="137"/>
        <v/>
      </c>
      <c r="BQ1410" s="209" t="str">
        <f t="shared" si="137"/>
        <v/>
      </c>
      <c r="BR1410" s="209" t="str">
        <f t="shared" si="137"/>
        <v/>
      </c>
      <c r="BS1410" s="209" t="str">
        <f t="shared" si="137"/>
        <v/>
      </c>
      <c r="BT1410" s="412" t="str">
        <f t="shared" si="137"/>
        <v/>
      </c>
      <c r="BU1410" s="209" t="str">
        <f t="shared" si="137"/>
        <v/>
      </c>
      <c r="BV1410" s="210" t="str">
        <f>IFERROR(AVERAGE(BV1379:BV1409),"")</f>
        <v/>
      </c>
      <c r="BW1410" s="206"/>
      <c r="BX1410" s="206"/>
      <c r="BY1410" s="206"/>
      <c r="BZ1410" s="206"/>
      <c r="CA1410" s="206"/>
      <c r="CB1410" s="206"/>
      <c r="CC1410" s="206"/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'JF (GEB-GV)'!K3:K3</xm:f>
              <xm:sqref>L3</xm:sqref>
            </x14:sparkline>
            <x14:sparkline>
              <xm:f>'JF (GEB-GV)'!K4:K4</xm:f>
              <xm:sqref>L4</xm:sqref>
            </x14:sparkline>
            <x14:sparkline>
              <xm:f>'JF (GEB-GV)'!K5:K5</xm:f>
              <xm:sqref>L5</xm:sqref>
            </x14:sparkline>
            <x14:sparkline>
              <xm:f>'JF (GEB-GV)'!K6:K6</xm:f>
              <xm:sqref>L6</xm:sqref>
            </x14:sparkline>
            <x14:sparkline>
              <xm:f>'JF (GEB-GV)'!K7:K7</xm:f>
              <xm:sqref>L7</xm:sqref>
            </x14:sparkline>
            <x14:sparkline>
              <xm:f>'JF (GEB-GV)'!K8:K8</xm:f>
              <xm:sqref>L8</xm:sqref>
            </x14:sparkline>
            <x14:sparkline>
              <xm:f>'JF (GEB-GV)'!K9:K9</xm:f>
              <xm:sqref>L9</xm:sqref>
            </x14:sparkline>
            <x14:sparkline>
              <xm:f>'JF (GEB-GV)'!K10:K10</xm:f>
              <xm:sqref>L10</xm:sqref>
            </x14:sparkline>
            <x14:sparkline>
              <xm:f>'JF (GEB-GV)'!K11:K11</xm:f>
              <xm:sqref>L11</xm:sqref>
            </x14:sparkline>
            <x14:sparkline>
              <xm:f>'JF (GEB-GV)'!K12:K12</xm:f>
              <xm:sqref>L12</xm:sqref>
            </x14:sparkline>
            <x14:sparkline>
              <xm:f>'JF (GEB-GV)'!K13:K13</xm:f>
              <xm:sqref>L13</xm:sqref>
            </x14:sparkline>
            <x14:sparkline>
              <xm:f>'JF (GEB-GV)'!K14:K14</xm:f>
              <xm:sqref>L14</xm:sqref>
            </x14:sparkline>
            <x14:sparkline>
              <xm:f>'JF (GEB-GV)'!K15:K15</xm:f>
              <xm:sqref>L15</xm:sqref>
            </x14:sparkline>
            <x14:sparkline>
              <xm:f>'JF (GEB-GV)'!K16:K16</xm:f>
              <xm:sqref>L16</xm:sqref>
            </x14:sparkline>
            <x14:sparkline>
              <xm:f>'JF (GEB-GV)'!K17:K17</xm:f>
              <xm:sqref>L17</xm:sqref>
            </x14:sparkline>
            <x14:sparkline>
              <xm:f>'JF (GEB-GV)'!K18:K18</xm:f>
              <xm:sqref>L18</xm:sqref>
            </x14:sparkline>
            <x14:sparkline>
              <xm:f>'JF (GEB-GV)'!K19:K19</xm:f>
              <xm:sqref>L19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V1410"/>
  <sheetViews>
    <sheetView topLeftCell="D1" zoomScale="70" zoomScaleNormal="70" workbookViewId="0">
      <pane ySplit="2" topLeftCell="A1103" activePane="bottomLeft" state="frozen"/>
      <selection activeCell="A8" sqref="A8:E14"/>
      <selection pane="bottomLeft" activeCell="E1123" sqref="E1123:AL1123"/>
    </sheetView>
  </sheetViews>
  <sheetFormatPr baseColWidth="10" defaultRowHeight="15" x14ac:dyDescent="0.25"/>
  <cols>
    <col min="1" max="1" width="6.28515625" style="44" hidden="1" customWidth="1"/>
    <col min="2" max="2" width="14" style="44" hidden="1" customWidth="1"/>
    <col min="3" max="3" width="3.85546875" style="44" hidden="1" customWidth="1"/>
    <col min="4" max="4" width="27.28515625" style="44" bestFit="1" customWidth="1"/>
    <col min="5" max="10" width="14.7109375" style="44" customWidth="1"/>
    <col min="11" max="11" width="17.7109375" style="44" bestFit="1" customWidth="1"/>
    <col min="12" max="12" width="14.7109375" style="44" customWidth="1"/>
    <col min="13" max="13" width="15.7109375" style="44" customWidth="1"/>
    <col min="14" max="14" width="15.28515625" style="44" customWidth="1"/>
    <col min="15" max="17" width="15.7109375" style="44" customWidth="1"/>
    <col min="18" max="18" width="17.7109375" style="44" bestFit="1" customWidth="1"/>
    <col min="19" max="21" width="15.7109375" style="44" customWidth="1"/>
    <col min="22" max="22" width="22.85546875" style="44" bestFit="1" customWidth="1"/>
    <col min="23" max="24" width="17.28515625" style="44" bestFit="1" customWidth="1"/>
    <col min="25" max="26" width="16.140625" style="44" customWidth="1"/>
    <col min="27" max="27" width="16.140625" style="55" customWidth="1"/>
    <col min="28" max="33" width="16.140625" style="44" customWidth="1"/>
    <col min="34" max="34" width="15.7109375" style="44" customWidth="1"/>
    <col min="35" max="39" width="16.140625" style="44" customWidth="1"/>
    <col min="40" max="40" width="20.42578125" style="44" customWidth="1"/>
    <col min="41" max="43" width="16.140625" style="44" customWidth="1"/>
    <col min="44" max="44" width="15.7109375" style="44" customWidth="1"/>
    <col min="45" max="49" width="16.140625" style="44" customWidth="1"/>
    <col min="50" max="50" width="7.5703125" style="55" customWidth="1"/>
    <col min="51" max="53" width="16.140625" style="44" customWidth="1"/>
    <col min="54" max="54" width="15.7109375" style="44" customWidth="1"/>
    <col min="55" max="55" width="16.140625" style="44" bestFit="1" customWidth="1"/>
    <col min="56" max="56" width="17.7109375" style="44" bestFit="1" customWidth="1"/>
    <col min="57" max="59" width="16.140625" style="44" customWidth="1"/>
    <col min="60" max="60" width="16.140625" style="44" bestFit="1" customWidth="1"/>
    <col min="61" max="63" width="16.140625" style="44" customWidth="1"/>
    <col min="64" max="64" width="20.42578125" style="44" customWidth="1"/>
    <col min="65" max="73" width="16.140625" style="44" customWidth="1"/>
    <col min="74" max="74" width="11.42578125" style="55"/>
    <col min="75" max="16384" width="11.42578125" style="44"/>
  </cols>
  <sheetData>
    <row r="1" spans="1:74" s="586" customFormat="1" ht="15.75" x14ac:dyDescent="0.3">
      <c r="D1" s="586" t="s">
        <v>243</v>
      </c>
      <c r="E1" s="29" t="s">
        <v>244</v>
      </c>
      <c r="F1" s="29" t="s">
        <v>245</v>
      </c>
      <c r="G1" s="29" t="s">
        <v>246</v>
      </c>
      <c r="H1" s="29" t="s">
        <v>247</v>
      </c>
      <c r="I1" s="29" t="s">
        <v>248</v>
      </c>
      <c r="J1" s="29" t="s">
        <v>249</v>
      </c>
      <c r="K1" s="29" t="s">
        <v>250</v>
      </c>
      <c r="L1" s="29" t="s">
        <v>251</v>
      </c>
      <c r="M1" s="29" t="s">
        <v>252</v>
      </c>
      <c r="N1" s="29" t="s">
        <v>253</v>
      </c>
      <c r="O1" s="29" t="s">
        <v>254</v>
      </c>
      <c r="P1" s="29" t="s">
        <v>255</v>
      </c>
      <c r="Q1" s="29" t="s">
        <v>256</v>
      </c>
      <c r="R1" s="29" t="s">
        <v>257</v>
      </c>
      <c r="S1" s="29" t="s">
        <v>258</v>
      </c>
      <c r="T1" s="29" t="s">
        <v>259</v>
      </c>
      <c r="U1" s="29" t="s">
        <v>260</v>
      </c>
      <c r="V1" s="29" t="s">
        <v>261</v>
      </c>
      <c r="W1" s="29" t="s">
        <v>262</v>
      </c>
      <c r="X1" s="29" t="s">
        <v>263</v>
      </c>
      <c r="Y1" s="29" t="s">
        <v>264</v>
      </c>
      <c r="Z1" s="29" t="s">
        <v>265</v>
      </c>
      <c r="AA1" s="29" t="s">
        <v>266</v>
      </c>
      <c r="AB1" s="29" t="s">
        <v>267</v>
      </c>
      <c r="AC1" s="29" t="s">
        <v>268</v>
      </c>
      <c r="AD1" s="29" t="s">
        <v>269</v>
      </c>
      <c r="AE1" s="29" t="s">
        <v>270</v>
      </c>
      <c r="AF1" s="26" t="s">
        <v>271</v>
      </c>
      <c r="AG1" s="26" t="s">
        <v>272</v>
      </c>
      <c r="AH1" s="26" t="s">
        <v>273</v>
      </c>
      <c r="AI1" s="593" t="s">
        <v>274</v>
      </c>
      <c r="AJ1" s="593" t="s">
        <v>275</v>
      </c>
      <c r="AK1" s="593" t="s">
        <v>276</v>
      </c>
      <c r="AL1" s="593" t="s">
        <v>277</v>
      </c>
      <c r="AX1" s="55"/>
      <c r="BV1" s="55"/>
    </row>
    <row r="2" spans="1:74" s="43" customFormat="1" ht="63" x14ac:dyDescent="0.3">
      <c r="A2" s="43">
        <v>2014</v>
      </c>
      <c r="B2" s="43" t="s">
        <v>226</v>
      </c>
      <c r="C2" s="43">
        <v>1</v>
      </c>
      <c r="D2" s="586"/>
      <c r="E2" s="29" t="s">
        <v>23</v>
      </c>
      <c r="F2" s="29" t="s">
        <v>1</v>
      </c>
      <c r="G2" s="29" t="s">
        <v>2</v>
      </c>
      <c r="H2" s="29" t="s">
        <v>3</v>
      </c>
      <c r="I2" s="29" t="s">
        <v>38</v>
      </c>
      <c r="J2" s="29" t="s">
        <v>39</v>
      </c>
      <c r="K2" s="29" t="s">
        <v>40</v>
      </c>
      <c r="L2" s="29" t="s">
        <v>41</v>
      </c>
      <c r="M2" s="29" t="s">
        <v>42</v>
      </c>
      <c r="N2" s="29" t="s">
        <v>43</v>
      </c>
      <c r="O2" s="29" t="s">
        <v>44</v>
      </c>
      <c r="P2" s="29" t="s">
        <v>45</v>
      </c>
      <c r="Q2" s="29" t="s">
        <v>46</v>
      </c>
      <c r="R2" s="29" t="s">
        <v>47</v>
      </c>
      <c r="S2" s="29" t="s">
        <v>48</v>
      </c>
      <c r="T2" s="29" t="s">
        <v>49</v>
      </c>
      <c r="U2" s="29" t="s">
        <v>50</v>
      </c>
      <c r="V2" s="29" t="s">
        <v>51</v>
      </c>
      <c r="W2" s="29" t="s">
        <v>52</v>
      </c>
      <c r="X2" s="29" t="s">
        <v>53</v>
      </c>
      <c r="Y2" s="29" t="s">
        <v>54</v>
      </c>
      <c r="Z2" s="29" t="s">
        <v>55</v>
      </c>
      <c r="AA2" s="29" t="s">
        <v>56</v>
      </c>
      <c r="AB2" s="29" t="s">
        <v>57</v>
      </c>
      <c r="AC2" s="29" t="s">
        <v>58</v>
      </c>
      <c r="AD2" s="29" t="s">
        <v>59</v>
      </c>
      <c r="AE2" s="29" t="s">
        <v>60</v>
      </c>
      <c r="AF2" s="26"/>
      <c r="AG2" s="26" t="s">
        <v>161</v>
      </c>
      <c r="AH2" s="26" t="s">
        <v>162</v>
      </c>
      <c r="AI2" s="593" t="s">
        <v>163</v>
      </c>
      <c r="AJ2" s="593"/>
      <c r="AK2" s="593"/>
      <c r="AL2" s="593"/>
      <c r="AM2" s="245"/>
      <c r="AN2" s="246"/>
      <c r="AO2" s="246"/>
      <c r="AP2" s="247"/>
      <c r="AQ2" s="248"/>
      <c r="AR2" s="248"/>
      <c r="AS2" s="248"/>
      <c r="AT2" s="248"/>
      <c r="AU2" s="248"/>
      <c r="AV2" s="248"/>
      <c r="AW2" s="248"/>
      <c r="AX2" s="135"/>
      <c r="AY2" s="249"/>
      <c r="AZ2" s="250"/>
      <c r="BA2" s="249"/>
      <c r="BB2" s="249"/>
      <c r="BC2" s="249"/>
      <c r="BD2" s="137"/>
      <c r="BE2" s="137"/>
      <c r="BF2" s="137"/>
      <c r="BG2" s="137"/>
      <c r="BH2" s="137"/>
      <c r="BI2" s="137"/>
      <c r="BJ2" s="251"/>
      <c r="BK2" s="249"/>
      <c r="BL2" s="137"/>
      <c r="BM2" s="137"/>
      <c r="BN2" s="135"/>
      <c r="BO2" s="248"/>
      <c r="BP2" s="248"/>
      <c r="BQ2" s="248"/>
      <c r="BR2" s="248"/>
      <c r="BS2" s="248"/>
      <c r="BT2" s="248"/>
      <c r="BU2" s="248"/>
    </row>
    <row r="3" spans="1:74" x14ac:dyDescent="0.25">
      <c r="A3" s="44">
        <f>A2</f>
        <v>2014</v>
      </c>
      <c r="B3" s="44" t="str">
        <f>B2</f>
        <v>MAYO</v>
      </c>
      <c r="C3" s="44">
        <v>2</v>
      </c>
      <c r="D3" s="43" t="str">
        <f t="shared" ref="D3:D33" si="0">B2&amp;" "&amp;A2&amp;" / "&amp;C2</f>
        <v>MAYO 2014 / 1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62"/>
      <c r="AN3" s="61"/>
      <c r="AO3" s="61"/>
      <c r="AP3" s="217"/>
      <c r="AQ3" s="211"/>
      <c r="AR3" s="211"/>
      <c r="AS3" s="211"/>
      <c r="AT3" s="211"/>
      <c r="AU3" s="211"/>
      <c r="AV3" s="211"/>
      <c r="AW3" s="211"/>
      <c r="AX3" s="117"/>
      <c r="AY3" s="218"/>
      <c r="AZ3" s="57"/>
      <c r="BA3" s="218"/>
      <c r="BB3" s="218"/>
      <c r="BC3" s="218"/>
      <c r="BD3" s="102"/>
      <c r="BE3" s="102"/>
      <c r="BF3" s="102"/>
      <c r="BG3" s="102"/>
      <c r="BH3" s="102"/>
      <c r="BI3" s="102"/>
      <c r="BJ3" s="103"/>
      <c r="BK3" s="218"/>
      <c r="BL3" s="102"/>
      <c r="BM3" s="102"/>
      <c r="BN3" s="117"/>
      <c r="BO3" s="211"/>
      <c r="BP3" s="211"/>
      <c r="BQ3" s="211"/>
      <c r="BR3" s="211"/>
      <c r="BS3" s="211"/>
      <c r="BT3" s="211"/>
      <c r="BU3" s="211"/>
    </row>
    <row r="4" spans="1:74" x14ac:dyDescent="0.25">
      <c r="A4" s="44">
        <f t="shared" ref="A4:B32" si="1">A3</f>
        <v>2014</v>
      </c>
      <c r="B4" s="44" t="str">
        <f t="shared" si="1"/>
        <v>MAYO</v>
      </c>
      <c r="C4" s="44">
        <v>3</v>
      </c>
      <c r="D4" s="586" t="str">
        <f t="shared" si="0"/>
        <v>MAYO 2014 / 2</v>
      </c>
      <c r="E4" s="211"/>
      <c r="F4" s="212"/>
      <c r="G4" s="213"/>
      <c r="H4" s="213"/>
      <c r="I4" s="92"/>
      <c r="J4" s="93"/>
      <c r="K4" s="93"/>
      <c r="L4" s="93"/>
      <c r="M4" s="93"/>
      <c r="N4" s="94"/>
      <c r="O4" s="93"/>
      <c r="P4" s="94"/>
      <c r="Q4" s="95"/>
      <c r="R4" s="95"/>
      <c r="S4" s="211"/>
      <c r="T4" s="214"/>
      <c r="U4" s="214"/>
      <c r="V4" s="211"/>
      <c r="W4" s="211"/>
      <c r="X4" s="211"/>
      <c r="Y4" s="211"/>
      <c r="Z4" s="211"/>
      <c r="AA4" s="215"/>
      <c r="AB4" s="216"/>
      <c r="AC4" s="57"/>
      <c r="AD4" s="58"/>
      <c r="AE4" s="59"/>
      <c r="AF4" s="60"/>
      <c r="AG4" s="60"/>
      <c r="AH4" s="60"/>
      <c r="AI4" s="61"/>
      <c r="AJ4" s="61"/>
      <c r="AK4" s="62"/>
      <c r="AL4" s="60"/>
      <c r="AM4" s="62"/>
      <c r="AN4" s="61"/>
      <c r="AO4" s="61"/>
      <c r="AP4" s="217"/>
      <c r="AQ4" s="211"/>
      <c r="AR4" s="211"/>
      <c r="AS4" s="211"/>
      <c r="AT4" s="211"/>
      <c r="AU4" s="211"/>
      <c r="AV4" s="211"/>
      <c r="AW4" s="211"/>
      <c r="AX4" s="117"/>
      <c r="AY4" s="218"/>
      <c r="AZ4" s="57"/>
      <c r="BA4" s="218"/>
      <c r="BB4" s="218"/>
      <c r="BC4" s="218"/>
      <c r="BD4" s="102"/>
      <c r="BE4" s="102"/>
      <c r="BF4" s="102"/>
      <c r="BG4" s="102"/>
      <c r="BH4" s="102"/>
      <c r="BI4" s="102"/>
      <c r="BJ4" s="103"/>
      <c r="BK4" s="218"/>
      <c r="BL4" s="102"/>
      <c r="BM4" s="102"/>
      <c r="BN4" s="117"/>
      <c r="BO4" s="211"/>
      <c r="BP4" s="211"/>
      <c r="BQ4" s="211"/>
      <c r="BR4" s="211"/>
      <c r="BS4" s="211"/>
      <c r="BT4" s="211"/>
      <c r="BU4" s="211"/>
    </row>
    <row r="5" spans="1:74" x14ac:dyDescent="0.25">
      <c r="A5" s="44">
        <f t="shared" si="1"/>
        <v>2014</v>
      </c>
      <c r="B5" s="44" t="str">
        <f t="shared" si="1"/>
        <v>MAYO</v>
      </c>
      <c r="C5" s="44">
        <v>4</v>
      </c>
      <c r="D5" s="586" t="str">
        <f t="shared" si="0"/>
        <v>MAYO 2014 / 3</v>
      </c>
      <c r="E5" s="211"/>
      <c r="F5" s="212"/>
      <c r="G5" s="213"/>
      <c r="H5" s="213"/>
      <c r="I5" s="92"/>
      <c r="J5" s="93"/>
      <c r="K5" s="93"/>
      <c r="L5" s="93"/>
      <c r="M5" s="93"/>
      <c r="N5" s="94"/>
      <c r="O5" s="93"/>
      <c r="P5" s="94"/>
      <c r="Q5" s="95"/>
      <c r="R5" s="95"/>
      <c r="S5" s="211"/>
      <c r="T5" s="214"/>
      <c r="U5" s="214"/>
      <c r="V5" s="211"/>
      <c r="W5" s="211"/>
      <c r="X5" s="211"/>
      <c r="Y5" s="211"/>
      <c r="Z5" s="211"/>
      <c r="AA5" s="215"/>
      <c r="AB5" s="216"/>
      <c r="AC5" s="57"/>
      <c r="AD5" s="58"/>
      <c r="AE5" s="59"/>
      <c r="AF5" s="60"/>
      <c r="AG5" s="60"/>
      <c r="AH5" s="60"/>
      <c r="AI5" s="61"/>
      <c r="AJ5" s="61"/>
      <c r="AK5" s="62"/>
      <c r="AL5" s="60"/>
      <c r="AM5" s="62"/>
      <c r="AN5" s="61"/>
      <c r="AO5" s="61"/>
      <c r="AP5" s="217"/>
      <c r="AQ5" s="211"/>
      <c r="AR5" s="211"/>
      <c r="AS5" s="211"/>
      <c r="AT5" s="211"/>
      <c r="AU5" s="211"/>
      <c r="AV5" s="211"/>
      <c r="AW5" s="211"/>
      <c r="AX5" s="117"/>
      <c r="AY5" s="218"/>
      <c r="AZ5" s="57"/>
      <c r="BA5" s="218"/>
      <c r="BB5" s="218"/>
      <c r="BC5" s="218"/>
      <c r="BD5" s="102"/>
      <c r="BE5" s="102"/>
      <c r="BF5" s="102"/>
      <c r="BG5" s="102"/>
      <c r="BH5" s="102"/>
      <c r="BI5" s="102"/>
      <c r="BJ5" s="103"/>
      <c r="BK5" s="218"/>
      <c r="BL5" s="102"/>
      <c r="BM5" s="102"/>
      <c r="BN5" s="117"/>
      <c r="BO5" s="211"/>
      <c r="BP5" s="211"/>
      <c r="BQ5" s="211"/>
      <c r="BR5" s="211"/>
      <c r="BS5" s="211"/>
      <c r="BT5" s="211"/>
      <c r="BU5" s="211"/>
    </row>
    <row r="6" spans="1:74" x14ac:dyDescent="0.25">
      <c r="A6" s="44">
        <f t="shared" si="1"/>
        <v>2014</v>
      </c>
      <c r="B6" s="44" t="str">
        <f t="shared" si="1"/>
        <v>MAYO</v>
      </c>
      <c r="C6" s="44">
        <v>5</v>
      </c>
      <c r="D6" s="586" t="str">
        <f t="shared" si="0"/>
        <v>MAYO 2014 / 4</v>
      </c>
      <c r="E6" s="211"/>
      <c r="F6" s="212"/>
      <c r="G6" s="213"/>
      <c r="H6" s="213"/>
      <c r="I6" s="92"/>
      <c r="J6" s="93"/>
      <c r="K6" s="93"/>
      <c r="L6" s="93"/>
      <c r="M6" s="93"/>
      <c r="N6" s="94"/>
      <c r="O6" s="93"/>
      <c r="P6" s="94"/>
      <c r="Q6" s="95"/>
      <c r="R6" s="95"/>
      <c r="S6" s="211"/>
      <c r="T6" s="214"/>
      <c r="U6" s="214"/>
      <c r="V6" s="211"/>
      <c r="W6" s="211"/>
      <c r="X6" s="211"/>
      <c r="Y6" s="211"/>
      <c r="Z6" s="211"/>
      <c r="AA6" s="215"/>
      <c r="AB6" s="216"/>
      <c r="AC6" s="57"/>
      <c r="AD6" s="58"/>
      <c r="AE6" s="59"/>
      <c r="AF6" s="60"/>
      <c r="AG6" s="60"/>
      <c r="AH6" s="60"/>
      <c r="AI6" s="61"/>
      <c r="AJ6" s="61"/>
      <c r="AK6" s="62"/>
      <c r="AL6" s="60"/>
      <c r="AM6" s="62"/>
      <c r="AN6" s="61"/>
      <c r="AO6" s="61"/>
      <c r="AP6" s="217"/>
      <c r="AQ6" s="211"/>
      <c r="AR6" s="211"/>
      <c r="AS6" s="211"/>
      <c r="AT6" s="211"/>
      <c r="AU6" s="211"/>
      <c r="AV6" s="211"/>
      <c r="AW6" s="211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</row>
    <row r="7" spans="1:74" x14ac:dyDescent="0.25">
      <c r="A7" s="44">
        <f t="shared" si="1"/>
        <v>2014</v>
      </c>
      <c r="B7" s="44" t="str">
        <f t="shared" si="1"/>
        <v>MAYO</v>
      </c>
      <c r="C7" s="44">
        <v>6</v>
      </c>
      <c r="D7" s="586" t="str">
        <f t="shared" si="0"/>
        <v>MAYO 2014 / 5</v>
      </c>
      <c r="E7" s="211"/>
      <c r="F7" s="212"/>
      <c r="G7" s="213"/>
      <c r="H7" s="213"/>
      <c r="I7" s="92"/>
      <c r="J7" s="93"/>
      <c r="K7" s="93"/>
      <c r="L7" s="93"/>
      <c r="M7" s="93"/>
      <c r="N7" s="94"/>
      <c r="O7" s="93"/>
      <c r="P7" s="94"/>
      <c r="Q7" s="95"/>
      <c r="R7" s="95"/>
      <c r="S7" s="211"/>
      <c r="T7" s="214"/>
      <c r="U7" s="214"/>
      <c r="V7" s="211"/>
      <c r="W7" s="211"/>
      <c r="X7" s="211"/>
      <c r="Y7" s="211"/>
      <c r="Z7" s="211"/>
      <c r="AA7" s="215"/>
      <c r="AB7" s="216"/>
      <c r="AC7" s="57"/>
      <c r="AD7" s="58"/>
      <c r="AE7" s="59"/>
      <c r="AF7" s="60"/>
      <c r="AG7" s="60"/>
      <c r="AH7" s="60"/>
      <c r="AI7" s="61"/>
      <c r="AJ7" s="61"/>
      <c r="AK7" s="62"/>
      <c r="AL7" s="60"/>
      <c r="AM7" s="62"/>
      <c r="AN7" s="61"/>
      <c r="AO7" s="61"/>
      <c r="AP7" s="217"/>
      <c r="AQ7" s="211"/>
      <c r="AR7" s="211"/>
      <c r="AS7" s="211"/>
      <c r="AT7" s="211"/>
      <c r="AU7" s="211"/>
      <c r="AV7" s="211"/>
      <c r="AW7" s="211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</row>
    <row r="8" spans="1:74" x14ac:dyDescent="0.25">
      <c r="A8" s="44">
        <f t="shared" si="1"/>
        <v>2014</v>
      </c>
      <c r="B8" s="44" t="str">
        <f t="shared" si="1"/>
        <v>MAYO</v>
      </c>
      <c r="C8" s="44">
        <v>7</v>
      </c>
      <c r="D8" s="586" t="str">
        <f t="shared" si="0"/>
        <v>MAYO 2014 / 6</v>
      </c>
      <c r="E8" s="211"/>
      <c r="F8" s="212"/>
      <c r="G8" s="219"/>
      <c r="H8" s="219"/>
      <c r="I8" s="220"/>
      <c r="J8" s="109"/>
      <c r="K8" s="109"/>
      <c r="L8" s="109"/>
      <c r="M8" s="109"/>
      <c r="N8" s="220"/>
      <c r="O8" s="109"/>
      <c r="P8" s="110"/>
      <c r="Q8" s="95"/>
      <c r="R8" s="111"/>
      <c r="S8" s="211"/>
      <c r="T8" s="214"/>
      <c r="U8" s="214"/>
      <c r="V8" s="211"/>
      <c r="W8" s="211"/>
      <c r="X8" s="211"/>
      <c r="Y8" s="211"/>
      <c r="Z8" s="211"/>
      <c r="AA8" s="215"/>
      <c r="AB8" s="216"/>
      <c r="AC8" s="57"/>
      <c r="AD8" s="58"/>
      <c r="AE8" s="59"/>
      <c r="AF8" s="60"/>
      <c r="AG8" s="60"/>
      <c r="AH8" s="60"/>
      <c r="AI8" s="61"/>
      <c r="AJ8" s="61"/>
      <c r="AK8" s="62"/>
      <c r="AL8" s="60"/>
      <c r="AM8" s="62"/>
      <c r="AN8" s="61"/>
      <c r="AO8" s="61"/>
      <c r="AP8" s="217"/>
      <c r="AQ8" s="211"/>
      <c r="AR8" s="211"/>
      <c r="AS8" s="211"/>
      <c r="AT8" s="211"/>
      <c r="AU8" s="211"/>
      <c r="AV8" s="211"/>
      <c r="AW8" s="211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</row>
    <row r="9" spans="1:74" x14ac:dyDescent="0.25">
      <c r="A9" s="44">
        <f t="shared" si="1"/>
        <v>2014</v>
      </c>
      <c r="B9" s="44" t="str">
        <f t="shared" si="1"/>
        <v>MAYO</v>
      </c>
      <c r="C9" s="44">
        <v>8</v>
      </c>
      <c r="D9" s="586" t="str">
        <f t="shared" si="0"/>
        <v>MAYO 2014 / 7</v>
      </c>
      <c r="E9" s="211"/>
      <c r="F9" s="212"/>
      <c r="G9" s="219"/>
      <c r="H9" s="219"/>
      <c r="I9" s="220"/>
      <c r="J9" s="93"/>
      <c r="K9" s="109"/>
      <c r="L9" s="109"/>
      <c r="M9" s="109"/>
      <c r="N9" s="220"/>
      <c r="O9" s="112"/>
      <c r="P9" s="110"/>
      <c r="Q9" s="95"/>
      <c r="R9" s="111"/>
      <c r="S9" s="211"/>
      <c r="T9" s="214"/>
      <c r="U9" s="214"/>
      <c r="V9" s="211"/>
      <c r="W9" s="211"/>
      <c r="X9" s="211"/>
      <c r="Y9" s="211"/>
      <c r="Z9" s="211"/>
      <c r="AA9" s="215"/>
      <c r="AB9" s="216"/>
      <c r="AC9" s="57"/>
      <c r="AD9" s="58"/>
      <c r="AE9" s="59"/>
      <c r="AF9" s="60"/>
      <c r="AG9" s="60"/>
      <c r="AH9" s="60"/>
      <c r="AI9" s="61"/>
      <c r="AJ9" s="61"/>
      <c r="AK9" s="62"/>
      <c r="AL9" s="60"/>
      <c r="AM9" s="62"/>
      <c r="AN9" s="61"/>
      <c r="AO9" s="61"/>
      <c r="AP9" s="217"/>
      <c r="AQ9" s="211"/>
      <c r="AR9" s="211"/>
      <c r="AS9" s="211"/>
      <c r="AT9" s="211"/>
      <c r="AU9" s="211"/>
      <c r="AV9" s="211"/>
      <c r="AW9" s="211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</row>
    <row r="10" spans="1:74" x14ac:dyDescent="0.25">
      <c r="A10" s="44">
        <f t="shared" si="1"/>
        <v>2014</v>
      </c>
      <c r="B10" s="44" t="str">
        <f t="shared" si="1"/>
        <v>MAYO</v>
      </c>
      <c r="C10" s="44">
        <v>9</v>
      </c>
      <c r="D10" s="586" t="str">
        <f t="shared" si="0"/>
        <v>MAYO 2014 / 8</v>
      </c>
      <c r="E10" s="211"/>
      <c r="F10" s="212"/>
      <c r="G10" s="219"/>
      <c r="H10" s="219"/>
      <c r="I10" s="220"/>
      <c r="J10" s="93"/>
      <c r="K10" s="109"/>
      <c r="L10" s="109"/>
      <c r="M10" s="109"/>
      <c r="N10" s="220"/>
      <c r="O10" s="112"/>
      <c r="P10" s="110"/>
      <c r="Q10" s="95"/>
      <c r="R10" s="111"/>
      <c r="S10" s="211"/>
      <c r="T10" s="214"/>
      <c r="U10" s="214"/>
      <c r="V10" s="211"/>
      <c r="W10" s="211"/>
      <c r="X10" s="211"/>
      <c r="Y10" s="211"/>
      <c r="Z10" s="211"/>
      <c r="AA10" s="215"/>
      <c r="AB10" s="216"/>
      <c r="AC10" s="57"/>
      <c r="AD10" s="58"/>
      <c r="AE10" s="59"/>
      <c r="AF10" s="60"/>
      <c r="AG10" s="60"/>
      <c r="AH10" s="60"/>
      <c r="AI10" s="61"/>
      <c r="AJ10" s="61"/>
      <c r="AK10" s="62"/>
      <c r="AL10" s="60"/>
      <c r="AM10" s="62"/>
      <c r="AN10" s="61"/>
      <c r="AO10" s="217"/>
      <c r="AP10" s="217"/>
      <c r="AQ10" s="211"/>
      <c r="AR10" s="211"/>
      <c r="AS10" s="211"/>
      <c r="AT10" s="211"/>
      <c r="AU10" s="211"/>
      <c r="AV10" s="211"/>
      <c r="AW10" s="211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</row>
    <row r="11" spans="1:74" x14ac:dyDescent="0.25">
      <c r="A11" s="44">
        <f t="shared" si="1"/>
        <v>2014</v>
      </c>
      <c r="B11" s="44" t="str">
        <f t="shared" si="1"/>
        <v>MAYO</v>
      </c>
      <c r="C11" s="44">
        <v>10</v>
      </c>
      <c r="D11" s="586" t="str">
        <f t="shared" si="0"/>
        <v>MAYO 2014 / 9</v>
      </c>
      <c r="E11" s="211"/>
      <c r="F11" s="212"/>
      <c r="G11" s="219"/>
      <c r="H11" s="219"/>
      <c r="I11" s="220"/>
      <c r="J11" s="93"/>
      <c r="K11" s="109"/>
      <c r="L11" s="109"/>
      <c r="M11" s="109"/>
      <c r="N11" s="220"/>
      <c r="O11" s="112"/>
      <c r="P11" s="110"/>
      <c r="Q11" s="95"/>
      <c r="R11" s="111"/>
      <c r="S11" s="211"/>
      <c r="T11" s="214"/>
      <c r="U11" s="214"/>
      <c r="V11" s="211"/>
      <c r="W11" s="211"/>
      <c r="X11" s="211"/>
      <c r="Y11" s="211"/>
      <c r="Z11" s="211"/>
      <c r="AA11" s="215"/>
      <c r="AB11" s="216"/>
      <c r="AC11" s="57"/>
      <c r="AD11" s="58"/>
      <c r="AE11" s="59"/>
      <c r="AF11" s="60"/>
      <c r="AG11" s="60"/>
      <c r="AH11" s="60"/>
      <c r="AI11" s="61"/>
      <c r="AJ11" s="61"/>
      <c r="AK11" s="62"/>
      <c r="AL11" s="60"/>
      <c r="AM11" s="62"/>
      <c r="AN11" s="61"/>
      <c r="AO11" s="61"/>
      <c r="AP11" s="217"/>
      <c r="AQ11" s="211"/>
      <c r="AR11" s="211"/>
      <c r="AS11" s="211"/>
      <c r="AT11" s="211"/>
      <c r="AU11" s="211"/>
      <c r="AV11" s="211"/>
      <c r="AW11" s="211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</row>
    <row r="12" spans="1:74" x14ac:dyDescent="0.25">
      <c r="A12" s="44">
        <f t="shared" si="1"/>
        <v>2014</v>
      </c>
      <c r="B12" s="44" t="str">
        <f t="shared" si="1"/>
        <v>MAYO</v>
      </c>
      <c r="C12" s="44">
        <v>11</v>
      </c>
      <c r="D12" s="586" t="str">
        <f t="shared" si="0"/>
        <v>MAYO 2014 / 10</v>
      </c>
      <c r="E12" s="211"/>
      <c r="F12" s="212"/>
      <c r="G12" s="219"/>
      <c r="H12" s="219"/>
      <c r="I12" s="220"/>
      <c r="J12" s="93"/>
      <c r="K12" s="109"/>
      <c r="L12" s="109"/>
      <c r="M12" s="109"/>
      <c r="N12" s="220"/>
      <c r="O12" s="112"/>
      <c r="P12" s="110"/>
      <c r="Q12" s="95"/>
      <c r="R12" s="111"/>
      <c r="S12" s="211"/>
      <c r="T12" s="214"/>
      <c r="U12" s="214"/>
      <c r="V12" s="211"/>
      <c r="W12" s="211"/>
      <c r="X12" s="211"/>
      <c r="Y12" s="211"/>
      <c r="Z12" s="211"/>
      <c r="AA12" s="215"/>
      <c r="AB12" s="216"/>
      <c r="AC12" s="57"/>
      <c r="AD12" s="58"/>
      <c r="AE12" s="59"/>
      <c r="AF12" s="60"/>
      <c r="AG12" s="60"/>
      <c r="AH12" s="60"/>
      <c r="AI12" s="61"/>
      <c r="AJ12" s="61"/>
      <c r="AK12" s="62"/>
      <c r="AL12" s="60"/>
      <c r="AM12" s="62"/>
      <c r="AN12" s="61"/>
      <c r="AO12" s="61"/>
      <c r="AP12" s="217"/>
      <c r="AQ12" s="211"/>
      <c r="AR12" s="211"/>
      <c r="AS12" s="211"/>
      <c r="AT12" s="211"/>
      <c r="AU12" s="211"/>
      <c r="AV12" s="211"/>
      <c r="AW12" s="211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</row>
    <row r="13" spans="1:74" x14ac:dyDescent="0.25">
      <c r="A13" s="44">
        <f t="shared" si="1"/>
        <v>2014</v>
      </c>
      <c r="B13" s="44" t="str">
        <f t="shared" si="1"/>
        <v>MAYO</v>
      </c>
      <c r="C13" s="44">
        <v>12</v>
      </c>
      <c r="D13" s="586" t="str">
        <f t="shared" si="0"/>
        <v>MAYO 2014 / 11</v>
      </c>
      <c r="E13" s="211"/>
      <c r="F13" s="212"/>
      <c r="G13" s="219"/>
      <c r="H13" s="219"/>
      <c r="I13" s="220"/>
      <c r="J13" s="93"/>
      <c r="K13" s="109"/>
      <c r="L13" s="109"/>
      <c r="M13" s="109"/>
      <c r="N13" s="220"/>
      <c r="O13" s="112"/>
      <c r="P13" s="110"/>
      <c r="Q13" s="95"/>
      <c r="R13" s="111"/>
      <c r="S13" s="211"/>
      <c r="T13" s="214"/>
      <c r="U13" s="214"/>
      <c r="V13" s="211"/>
      <c r="W13" s="211"/>
      <c r="X13" s="211"/>
      <c r="Y13" s="211"/>
      <c r="Z13" s="211"/>
      <c r="AA13" s="215"/>
      <c r="AB13" s="216"/>
      <c r="AC13" s="57"/>
      <c r="AD13" s="58"/>
      <c r="AE13" s="59"/>
      <c r="AF13" s="60"/>
      <c r="AG13" s="60"/>
      <c r="AH13" s="60"/>
      <c r="AI13" s="61"/>
      <c r="AJ13" s="61"/>
      <c r="AK13" s="62"/>
      <c r="AL13" s="60"/>
      <c r="AM13" s="62"/>
      <c r="AN13" s="61"/>
      <c r="AO13" s="61"/>
      <c r="AP13" s="217"/>
      <c r="AQ13" s="211"/>
      <c r="AR13" s="211"/>
      <c r="AS13" s="211"/>
      <c r="AT13" s="211"/>
      <c r="AU13" s="211"/>
      <c r="AV13" s="211"/>
      <c r="AW13" s="211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</row>
    <row r="14" spans="1:74" x14ac:dyDescent="0.25">
      <c r="A14" s="44">
        <f t="shared" si="1"/>
        <v>2014</v>
      </c>
      <c r="B14" s="44" t="str">
        <f t="shared" si="1"/>
        <v>MAYO</v>
      </c>
      <c r="C14" s="44">
        <v>13</v>
      </c>
      <c r="D14" s="586" t="str">
        <f t="shared" si="0"/>
        <v>MAYO 2014 / 12</v>
      </c>
      <c r="E14" s="211"/>
      <c r="F14" s="212"/>
      <c r="G14" s="219"/>
      <c r="H14" s="219"/>
      <c r="I14" s="220"/>
      <c r="J14" s="93"/>
      <c r="K14" s="109"/>
      <c r="L14" s="109"/>
      <c r="M14" s="109"/>
      <c r="N14" s="220"/>
      <c r="O14" s="112"/>
      <c r="P14" s="110"/>
      <c r="Q14" s="95"/>
      <c r="R14" s="111"/>
      <c r="S14" s="211"/>
      <c r="T14" s="214"/>
      <c r="U14" s="214"/>
      <c r="V14" s="211"/>
      <c r="W14" s="211"/>
      <c r="X14" s="211"/>
      <c r="Y14" s="211"/>
      <c r="Z14" s="211"/>
      <c r="AA14" s="215"/>
      <c r="AB14" s="216"/>
      <c r="AC14" s="57"/>
      <c r="AD14" s="58"/>
      <c r="AE14" s="59"/>
      <c r="AF14" s="60"/>
      <c r="AG14" s="60"/>
      <c r="AH14" s="60"/>
      <c r="AI14" s="61"/>
      <c r="AJ14" s="61"/>
      <c r="AK14" s="62"/>
      <c r="AL14" s="60"/>
      <c r="AM14" s="62"/>
      <c r="AN14" s="61"/>
      <c r="AO14" s="61"/>
      <c r="AP14" s="217"/>
      <c r="AQ14" s="211"/>
      <c r="AR14" s="211"/>
      <c r="AS14" s="211"/>
      <c r="AT14" s="211"/>
      <c r="AU14" s="211"/>
      <c r="AV14" s="211"/>
      <c r="AW14" s="211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</row>
    <row r="15" spans="1:74" x14ac:dyDescent="0.25">
      <c r="A15" s="44">
        <f t="shared" si="1"/>
        <v>2014</v>
      </c>
      <c r="B15" s="44" t="str">
        <f t="shared" si="1"/>
        <v>MAYO</v>
      </c>
      <c r="C15" s="44">
        <v>14</v>
      </c>
      <c r="D15" s="586" t="str">
        <f t="shared" si="0"/>
        <v>MAYO 2014 / 13</v>
      </c>
      <c r="E15" s="211"/>
      <c r="F15" s="212"/>
      <c r="G15" s="219"/>
      <c r="H15" s="219"/>
      <c r="I15" s="220"/>
      <c r="J15" s="93"/>
      <c r="K15" s="109"/>
      <c r="L15" s="109"/>
      <c r="M15" s="109"/>
      <c r="N15" s="220"/>
      <c r="O15" s="112"/>
      <c r="P15" s="110"/>
      <c r="Q15" s="95"/>
      <c r="R15" s="111"/>
      <c r="S15" s="211"/>
      <c r="T15" s="214"/>
      <c r="U15" s="214"/>
      <c r="V15" s="211"/>
      <c r="W15" s="211"/>
      <c r="X15" s="211"/>
      <c r="Y15" s="211"/>
      <c r="Z15" s="211"/>
      <c r="AA15" s="215"/>
      <c r="AB15" s="216"/>
      <c r="AC15" s="57"/>
      <c r="AD15" s="58"/>
      <c r="AE15" s="59"/>
      <c r="AF15" s="63"/>
      <c r="AG15" s="60"/>
      <c r="AH15" s="60"/>
      <c r="AI15" s="61"/>
      <c r="AJ15" s="61"/>
      <c r="AK15" s="62"/>
      <c r="AL15" s="60"/>
      <c r="AM15" s="62"/>
      <c r="AN15" s="61"/>
      <c r="AO15" s="61"/>
      <c r="AP15" s="217"/>
      <c r="AQ15" s="211"/>
      <c r="AR15" s="211"/>
      <c r="AS15" s="211"/>
      <c r="AT15" s="211"/>
      <c r="AU15" s="211"/>
      <c r="AV15" s="211"/>
      <c r="AW15" s="211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</row>
    <row r="16" spans="1:74" x14ac:dyDescent="0.25">
      <c r="A16" s="44">
        <f t="shared" si="1"/>
        <v>2014</v>
      </c>
      <c r="B16" s="44" t="str">
        <f t="shared" si="1"/>
        <v>MAYO</v>
      </c>
      <c r="C16" s="44">
        <v>15</v>
      </c>
      <c r="D16" s="586" t="str">
        <f t="shared" si="0"/>
        <v>MAYO 2014 / 14</v>
      </c>
      <c r="E16" s="211"/>
      <c r="F16" s="212"/>
      <c r="G16" s="219"/>
      <c r="H16" s="219"/>
      <c r="I16" s="220"/>
      <c r="J16" s="93"/>
      <c r="K16" s="109"/>
      <c r="L16" s="109"/>
      <c r="M16" s="109"/>
      <c r="N16" s="220"/>
      <c r="O16" s="112"/>
      <c r="P16" s="110"/>
      <c r="Q16" s="95"/>
      <c r="R16" s="111"/>
      <c r="S16" s="211"/>
      <c r="T16" s="214"/>
      <c r="U16" s="214"/>
      <c r="V16" s="211"/>
      <c r="W16" s="211"/>
      <c r="X16" s="211"/>
      <c r="Y16" s="211"/>
      <c r="Z16" s="211"/>
      <c r="AA16" s="215"/>
      <c r="AB16" s="216"/>
      <c r="AC16" s="57"/>
      <c r="AD16" s="58"/>
      <c r="AE16" s="59"/>
      <c r="AF16" s="60"/>
      <c r="AG16" s="60"/>
      <c r="AH16" s="60"/>
      <c r="AI16" s="61"/>
      <c r="AJ16" s="61"/>
      <c r="AK16" s="62"/>
      <c r="AL16" s="60"/>
      <c r="AM16" s="62"/>
      <c r="AN16" s="61"/>
      <c r="AO16" s="61"/>
      <c r="AP16" s="217"/>
      <c r="AQ16" s="211"/>
      <c r="AR16" s="211"/>
      <c r="AS16" s="211"/>
      <c r="AT16" s="211"/>
      <c r="AU16" s="211"/>
      <c r="AV16" s="211"/>
      <c r="AW16" s="211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</row>
    <row r="17" spans="1:73" x14ac:dyDescent="0.25">
      <c r="A17" s="44">
        <f t="shared" si="1"/>
        <v>2014</v>
      </c>
      <c r="B17" s="44" t="str">
        <f t="shared" si="1"/>
        <v>MAYO</v>
      </c>
      <c r="C17" s="44">
        <v>16</v>
      </c>
      <c r="D17" s="586" t="str">
        <f t="shared" si="0"/>
        <v>MAYO 2014 / 15</v>
      </c>
      <c r="E17" s="211"/>
      <c r="F17" s="212"/>
      <c r="G17" s="219"/>
      <c r="H17" s="219"/>
      <c r="I17" s="220"/>
      <c r="J17" s="93"/>
      <c r="K17" s="109"/>
      <c r="L17" s="109"/>
      <c r="M17" s="109"/>
      <c r="N17" s="220"/>
      <c r="O17" s="112"/>
      <c r="P17" s="110"/>
      <c r="Q17" s="95"/>
      <c r="R17" s="111"/>
      <c r="S17" s="211"/>
      <c r="T17" s="214"/>
      <c r="U17" s="214"/>
      <c r="V17" s="211"/>
      <c r="W17" s="211"/>
      <c r="X17" s="211"/>
      <c r="Y17" s="211"/>
      <c r="Z17" s="211"/>
      <c r="AA17" s="215"/>
      <c r="AB17" s="216"/>
      <c r="AC17" s="57"/>
      <c r="AD17" s="58"/>
      <c r="AE17" s="59"/>
      <c r="AF17" s="60"/>
      <c r="AG17" s="60"/>
      <c r="AH17" s="60"/>
      <c r="AI17" s="61"/>
      <c r="AJ17" s="61"/>
      <c r="AK17" s="62"/>
      <c r="AL17" s="60"/>
      <c r="AM17" s="62"/>
      <c r="AN17" s="61"/>
      <c r="AO17" s="61"/>
      <c r="AP17" s="217"/>
      <c r="AQ17" s="211"/>
      <c r="AR17" s="211"/>
      <c r="AS17" s="211"/>
      <c r="AT17" s="211"/>
      <c r="AU17" s="211"/>
      <c r="AV17" s="211"/>
      <c r="AW17" s="211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</row>
    <row r="18" spans="1:73" x14ac:dyDescent="0.25">
      <c r="A18" s="44">
        <f t="shared" si="1"/>
        <v>2014</v>
      </c>
      <c r="B18" s="44" t="str">
        <f t="shared" si="1"/>
        <v>MAYO</v>
      </c>
      <c r="C18" s="44">
        <v>17</v>
      </c>
      <c r="D18" s="586" t="str">
        <f t="shared" si="0"/>
        <v>MAYO 2014 / 16</v>
      </c>
      <c r="E18" s="211"/>
      <c r="F18" s="212"/>
      <c r="G18" s="219"/>
      <c r="H18" s="219"/>
      <c r="I18" s="220"/>
      <c r="J18" s="93"/>
      <c r="K18" s="109"/>
      <c r="L18" s="109"/>
      <c r="M18" s="109"/>
      <c r="N18" s="220"/>
      <c r="O18" s="112"/>
      <c r="P18" s="110"/>
      <c r="Q18" s="95"/>
      <c r="R18" s="111"/>
      <c r="S18" s="211"/>
      <c r="T18" s="214"/>
      <c r="U18" s="214"/>
      <c r="V18" s="211"/>
      <c r="W18" s="211"/>
      <c r="X18" s="211"/>
      <c r="Y18" s="211"/>
      <c r="Z18" s="211"/>
      <c r="AA18" s="215"/>
      <c r="AB18" s="216"/>
      <c r="AC18" s="57"/>
      <c r="AD18" s="58"/>
      <c r="AE18" s="59"/>
      <c r="AF18" s="60"/>
      <c r="AG18" s="60"/>
      <c r="AH18" s="60"/>
      <c r="AI18" s="61"/>
      <c r="AJ18" s="61"/>
      <c r="AK18" s="62"/>
      <c r="AL18" s="60"/>
      <c r="AM18" s="62"/>
      <c r="AN18" s="61"/>
      <c r="AO18" s="61"/>
      <c r="AP18" s="217"/>
      <c r="AQ18" s="211"/>
      <c r="AR18" s="211"/>
      <c r="AS18" s="211"/>
      <c r="AT18" s="211"/>
      <c r="AU18" s="211"/>
      <c r="AV18" s="211"/>
      <c r="AW18" s="211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</row>
    <row r="19" spans="1:73" x14ac:dyDescent="0.25">
      <c r="A19" s="44">
        <f t="shared" si="1"/>
        <v>2014</v>
      </c>
      <c r="B19" s="44" t="str">
        <f t="shared" si="1"/>
        <v>MAYO</v>
      </c>
      <c r="C19" s="44">
        <v>18</v>
      </c>
      <c r="D19" s="586" t="str">
        <f t="shared" si="0"/>
        <v>MAYO 2014 / 17</v>
      </c>
      <c r="E19" s="211"/>
      <c r="F19" s="212"/>
      <c r="G19" s="219"/>
      <c r="H19" s="219"/>
      <c r="I19" s="220"/>
      <c r="J19" s="93"/>
      <c r="K19" s="109"/>
      <c r="L19" s="109"/>
      <c r="M19" s="109"/>
      <c r="N19" s="220"/>
      <c r="O19" s="112"/>
      <c r="P19" s="110"/>
      <c r="Q19" s="95"/>
      <c r="R19" s="111"/>
      <c r="S19" s="211"/>
      <c r="T19" s="214"/>
      <c r="U19" s="214"/>
      <c r="V19" s="211"/>
      <c r="W19" s="211"/>
      <c r="X19" s="211"/>
      <c r="Y19" s="211"/>
      <c r="Z19" s="211"/>
      <c r="AA19" s="215"/>
      <c r="AB19" s="216"/>
      <c r="AC19" s="57"/>
      <c r="AD19" s="58"/>
      <c r="AE19" s="59"/>
      <c r="AF19" s="60"/>
      <c r="AG19" s="60"/>
      <c r="AH19" s="60"/>
      <c r="AI19" s="61"/>
      <c r="AJ19" s="61"/>
      <c r="AK19" s="62"/>
      <c r="AL19" s="60"/>
      <c r="AM19" s="62"/>
      <c r="AN19" s="61"/>
      <c r="AO19" s="61"/>
      <c r="AP19" s="217"/>
      <c r="AQ19" s="211"/>
      <c r="AR19" s="211"/>
      <c r="AS19" s="211"/>
      <c r="AT19" s="211"/>
      <c r="AU19" s="211"/>
      <c r="AV19" s="211"/>
      <c r="AW19" s="211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</row>
    <row r="20" spans="1:73" x14ac:dyDescent="0.25">
      <c r="A20" s="44">
        <f t="shared" si="1"/>
        <v>2014</v>
      </c>
      <c r="B20" s="44" t="str">
        <f t="shared" si="1"/>
        <v>MAYO</v>
      </c>
      <c r="C20" s="44">
        <v>19</v>
      </c>
      <c r="D20" s="586" t="str">
        <f t="shared" si="0"/>
        <v>MAYO 2014 / 18</v>
      </c>
      <c r="E20" s="117"/>
      <c r="F20" s="221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22"/>
      <c r="R20" s="222"/>
      <c r="S20" s="117"/>
      <c r="T20" s="222"/>
      <c r="U20" s="222"/>
      <c r="V20" s="117"/>
      <c r="W20" s="117"/>
      <c r="X20" s="117"/>
      <c r="Y20" s="117"/>
      <c r="Z20" s="117"/>
      <c r="AA20" s="215"/>
      <c r="AB20" s="216"/>
      <c r="AC20" s="57"/>
      <c r="AD20" s="58"/>
      <c r="AE20" s="59"/>
      <c r="AF20" s="60"/>
      <c r="AG20" s="60"/>
      <c r="AH20" s="60"/>
      <c r="AI20" s="61"/>
      <c r="AJ20" s="61"/>
      <c r="AK20" s="62"/>
      <c r="AL20" s="60"/>
      <c r="AM20" s="62"/>
      <c r="AN20" s="61"/>
      <c r="AO20" s="61"/>
      <c r="AP20" s="217"/>
      <c r="AQ20" s="211"/>
      <c r="AR20" s="211"/>
      <c r="AS20" s="211"/>
      <c r="AT20" s="211"/>
      <c r="AU20" s="211"/>
      <c r="AV20" s="211"/>
      <c r="AW20" s="211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</row>
    <row r="21" spans="1:73" ht="15.75" x14ac:dyDescent="0.25">
      <c r="A21" s="44">
        <f t="shared" si="1"/>
        <v>2014</v>
      </c>
      <c r="B21" s="44" t="str">
        <f t="shared" si="1"/>
        <v>MAYO</v>
      </c>
      <c r="C21" s="44">
        <v>20</v>
      </c>
      <c r="D21" s="586" t="str">
        <f t="shared" si="0"/>
        <v>MAYO 2014 / 19</v>
      </c>
      <c r="E21" s="223"/>
      <c r="F21" s="204"/>
      <c r="G21" s="223"/>
      <c r="H21" s="223"/>
      <c r="I21" s="1"/>
      <c r="J21" s="1"/>
      <c r="K21" s="1"/>
      <c r="L21" s="1"/>
      <c r="M21" s="1"/>
      <c r="N21" s="1"/>
      <c r="O21" s="1"/>
      <c r="P21" s="1"/>
      <c r="Q21" s="30"/>
      <c r="R21" s="30"/>
      <c r="S21" s="217"/>
      <c r="T21" s="224"/>
      <c r="U21" s="224"/>
      <c r="V21" s="224"/>
      <c r="W21" s="224"/>
      <c r="X21" s="211"/>
      <c r="Y21" s="211"/>
      <c r="Z21" s="211"/>
      <c r="AA21" s="215"/>
      <c r="AB21" s="216"/>
      <c r="AC21" s="57"/>
      <c r="AD21" s="58"/>
      <c r="AE21" s="59"/>
      <c r="AF21" s="60"/>
      <c r="AG21" s="60"/>
      <c r="AH21" s="60"/>
      <c r="AI21" s="61"/>
      <c r="AJ21" s="61"/>
      <c r="AK21" s="62"/>
      <c r="AL21" s="60"/>
      <c r="AM21" s="62"/>
      <c r="AN21" s="61"/>
      <c r="AO21" s="61"/>
      <c r="AP21" s="217"/>
      <c r="AQ21" s="211"/>
      <c r="AR21" s="211"/>
      <c r="AS21" s="211"/>
      <c r="AT21" s="211"/>
      <c r="AU21" s="211"/>
      <c r="AV21" s="211"/>
      <c r="AW21" s="211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</row>
    <row r="22" spans="1:73" x14ac:dyDescent="0.25">
      <c r="A22" s="44">
        <f t="shared" si="1"/>
        <v>2014</v>
      </c>
      <c r="B22" s="44" t="str">
        <f t="shared" si="1"/>
        <v>MAYO</v>
      </c>
      <c r="C22" s="44">
        <v>21</v>
      </c>
      <c r="D22" s="586" t="str">
        <f t="shared" si="0"/>
        <v>MAYO 2014 / 20</v>
      </c>
      <c r="E22" s="216"/>
      <c r="F22" s="205"/>
      <c r="G22" s="58"/>
      <c r="H22" s="59"/>
      <c r="I22" s="60"/>
      <c r="J22" s="60"/>
      <c r="K22" s="60"/>
      <c r="L22" s="61"/>
      <c r="M22" s="61"/>
      <c r="N22" s="62"/>
      <c r="O22" s="60"/>
      <c r="P22" s="62"/>
      <c r="Q22" s="65"/>
      <c r="R22" s="65"/>
      <c r="S22" s="217"/>
      <c r="T22" s="214"/>
      <c r="U22" s="214"/>
      <c r="V22" s="211"/>
      <c r="W22" s="211"/>
      <c r="X22" s="211"/>
      <c r="Y22" s="211"/>
      <c r="Z22" s="211"/>
      <c r="AA22" s="215"/>
      <c r="AB22" s="216"/>
      <c r="AC22" s="57"/>
      <c r="AD22" s="58"/>
      <c r="AE22" s="59"/>
      <c r="AF22" s="60"/>
      <c r="AG22" s="60"/>
      <c r="AH22" s="60"/>
      <c r="AI22" s="61"/>
      <c r="AJ22" s="61"/>
      <c r="AK22" s="62"/>
      <c r="AL22" s="60"/>
      <c r="AM22" s="62"/>
      <c r="AN22" s="61"/>
      <c r="AO22" s="61"/>
      <c r="AP22" s="217"/>
      <c r="AQ22" s="211"/>
      <c r="AR22" s="211"/>
      <c r="AS22" s="211"/>
      <c r="AT22" s="211"/>
      <c r="AU22" s="211"/>
      <c r="AV22" s="211"/>
      <c r="AW22" s="211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</row>
    <row r="23" spans="1:73" x14ac:dyDescent="0.25">
      <c r="A23" s="44">
        <f t="shared" si="1"/>
        <v>2014</v>
      </c>
      <c r="B23" s="44" t="str">
        <f t="shared" si="1"/>
        <v>MAYO</v>
      </c>
      <c r="C23" s="44">
        <v>22</v>
      </c>
      <c r="D23" s="586" t="str">
        <f t="shared" si="0"/>
        <v>MAYO 2014 / 21</v>
      </c>
      <c r="E23" s="216"/>
      <c r="F23" s="205"/>
      <c r="G23" s="58"/>
      <c r="H23" s="59"/>
      <c r="I23" s="60"/>
      <c r="J23" s="60"/>
      <c r="K23" s="60"/>
      <c r="L23" s="61"/>
      <c r="M23" s="61"/>
      <c r="N23" s="62"/>
      <c r="O23" s="60"/>
      <c r="P23" s="62"/>
      <c r="Q23" s="65"/>
      <c r="R23" s="65"/>
      <c r="S23" s="217"/>
      <c r="T23" s="214"/>
      <c r="U23" s="214"/>
      <c r="V23" s="211"/>
      <c r="W23" s="211"/>
      <c r="X23" s="211"/>
      <c r="Y23" s="211"/>
      <c r="Z23" s="211"/>
      <c r="AA23" s="215"/>
      <c r="AB23" s="216"/>
      <c r="AC23" s="57"/>
      <c r="AD23" s="58"/>
      <c r="AE23" s="59"/>
      <c r="AF23" s="60"/>
      <c r="AG23" s="60"/>
      <c r="AH23" s="60"/>
      <c r="AI23" s="61"/>
      <c r="AJ23" s="61"/>
      <c r="AK23" s="62"/>
      <c r="AL23" s="60"/>
    </row>
    <row r="24" spans="1:73" x14ac:dyDescent="0.25">
      <c r="A24" s="44">
        <f t="shared" si="1"/>
        <v>2014</v>
      </c>
      <c r="B24" s="44" t="str">
        <f t="shared" si="1"/>
        <v>MAYO</v>
      </c>
      <c r="C24" s="44">
        <v>23</v>
      </c>
      <c r="D24" s="586" t="str">
        <f t="shared" si="0"/>
        <v>MAYO 2014 / 22</v>
      </c>
      <c r="E24" s="586"/>
      <c r="F24" s="586"/>
      <c r="G24" s="586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  <c r="AB24" s="586"/>
      <c r="AC24" s="586"/>
      <c r="AD24" s="586"/>
      <c r="AE24" s="586"/>
      <c r="AF24" s="586"/>
      <c r="AG24" s="586"/>
      <c r="AH24" s="586"/>
      <c r="AI24" s="586"/>
      <c r="AJ24" s="586"/>
      <c r="AK24" s="586"/>
      <c r="AL24" s="586"/>
    </row>
    <row r="25" spans="1:73" x14ac:dyDescent="0.25">
      <c r="A25" s="44">
        <f t="shared" si="1"/>
        <v>2014</v>
      </c>
      <c r="B25" s="44" t="str">
        <f t="shared" si="1"/>
        <v>MAYO</v>
      </c>
      <c r="C25" s="44">
        <v>24</v>
      </c>
      <c r="D25" s="586" t="str">
        <f t="shared" si="0"/>
        <v>MAYO 2014 / 23</v>
      </c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  <c r="AB25" s="586"/>
      <c r="AC25" s="586"/>
      <c r="AD25" s="586"/>
      <c r="AE25" s="586"/>
      <c r="AF25" s="586"/>
      <c r="AG25" s="586"/>
      <c r="AH25" s="586"/>
      <c r="AI25" s="586"/>
      <c r="AJ25" s="586"/>
      <c r="AK25" s="586"/>
      <c r="AL25" s="586"/>
    </row>
    <row r="26" spans="1:73" x14ac:dyDescent="0.25">
      <c r="A26" s="44">
        <f t="shared" si="1"/>
        <v>2014</v>
      </c>
      <c r="B26" s="44" t="str">
        <f t="shared" si="1"/>
        <v>MAYO</v>
      </c>
      <c r="C26" s="44">
        <v>25</v>
      </c>
      <c r="D26" s="586" t="str">
        <f t="shared" si="0"/>
        <v>MAYO 2014 / 24</v>
      </c>
      <c r="E26" s="586"/>
      <c r="F26" s="586"/>
      <c r="G26" s="586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  <c r="AB26" s="586"/>
      <c r="AC26" s="586"/>
      <c r="AD26" s="586"/>
      <c r="AE26" s="586"/>
      <c r="AF26" s="586"/>
      <c r="AG26" s="586"/>
      <c r="AH26" s="586"/>
      <c r="AI26" s="586"/>
      <c r="AJ26" s="586"/>
      <c r="AK26" s="586"/>
      <c r="AL26" s="586"/>
    </row>
    <row r="27" spans="1:73" x14ac:dyDescent="0.25">
      <c r="A27" s="44">
        <f t="shared" si="1"/>
        <v>2014</v>
      </c>
      <c r="B27" s="44" t="str">
        <f t="shared" si="1"/>
        <v>MAYO</v>
      </c>
      <c r="C27" s="44">
        <v>26</v>
      </c>
      <c r="D27" s="586" t="str">
        <f t="shared" si="0"/>
        <v>MAYO 2014 / 25</v>
      </c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  <c r="AB27" s="586"/>
      <c r="AC27" s="586"/>
      <c r="AD27" s="586"/>
      <c r="AE27" s="586"/>
      <c r="AF27" s="586"/>
      <c r="AG27" s="586"/>
      <c r="AH27" s="586"/>
      <c r="AI27" s="586"/>
      <c r="AJ27" s="586"/>
      <c r="AK27" s="586"/>
      <c r="AL27" s="586"/>
    </row>
    <row r="28" spans="1:73" x14ac:dyDescent="0.25">
      <c r="A28" s="44">
        <f t="shared" si="1"/>
        <v>2014</v>
      </c>
      <c r="B28" s="44" t="str">
        <f t="shared" si="1"/>
        <v>MAYO</v>
      </c>
      <c r="C28" s="44">
        <v>27</v>
      </c>
      <c r="D28" s="586" t="str">
        <f t="shared" si="0"/>
        <v>MAYO 2014 / 26</v>
      </c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  <c r="AB28" s="586"/>
      <c r="AC28" s="586"/>
      <c r="AD28" s="586"/>
      <c r="AE28" s="586"/>
      <c r="AF28" s="586"/>
      <c r="AG28" s="586"/>
      <c r="AH28" s="586"/>
      <c r="AI28" s="586"/>
      <c r="AJ28" s="586"/>
      <c r="AK28" s="586"/>
      <c r="AL28" s="586"/>
    </row>
    <row r="29" spans="1:73" x14ac:dyDescent="0.25">
      <c r="A29" s="44">
        <f t="shared" si="1"/>
        <v>2014</v>
      </c>
      <c r="B29" s="44" t="str">
        <f t="shared" si="1"/>
        <v>MAYO</v>
      </c>
      <c r="C29" s="44">
        <v>28</v>
      </c>
      <c r="D29" s="586" t="str">
        <f t="shared" si="0"/>
        <v>MAYO 2014 / 27</v>
      </c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  <c r="AB29" s="586"/>
      <c r="AC29" s="586"/>
      <c r="AD29" s="586"/>
      <c r="AE29" s="586"/>
      <c r="AF29" s="586"/>
      <c r="AG29" s="586"/>
      <c r="AH29" s="586"/>
      <c r="AI29" s="586"/>
      <c r="AJ29" s="586"/>
      <c r="AK29" s="586"/>
      <c r="AL29" s="586"/>
    </row>
    <row r="30" spans="1:73" x14ac:dyDescent="0.25">
      <c r="A30" s="44">
        <f t="shared" si="1"/>
        <v>2014</v>
      </c>
      <c r="B30" s="44" t="str">
        <f t="shared" si="1"/>
        <v>MAYO</v>
      </c>
      <c r="C30" s="44">
        <v>29</v>
      </c>
      <c r="D30" s="586" t="str">
        <f t="shared" si="0"/>
        <v>MAYO 2014 / 28</v>
      </c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  <c r="AB30" s="586"/>
      <c r="AC30" s="586"/>
      <c r="AD30" s="586"/>
      <c r="AE30" s="586"/>
      <c r="AF30" s="586"/>
      <c r="AG30" s="586"/>
      <c r="AH30" s="586"/>
      <c r="AI30" s="586"/>
      <c r="AJ30" s="586"/>
      <c r="AK30" s="586"/>
      <c r="AL30" s="586"/>
    </row>
    <row r="31" spans="1:73" x14ac:dyDescent="0.25">
      <c r="A31" s="44">
        <f t="shared" si="1"/>
        <v>2014</v>
      </c>
      <c r="B31" s="44" t="str">
        <f t="shared" si="1"/>
        <v>MAYO</v>
      </c>
      <c r="C31" s="44">
        <v>30</v>
      </c>
      <c r="D31" s="586" t="str">
        <f t="shared" si="0"/>
        <v>MAYO 2014 / 29</v>
      </c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  <c r="AB31" s="586"/>
      <c r="AC31" s="586"/>
      <c r="AD31" s="586"/>
      <c r="AE31" s="586"/>
      <c r="AF31" s="586"/>
      <c r="AG31" s="586"/>
      <c r="AH31" s="586"/>
      <c r="AI31" s="586"/>
      <c r="AJ31" s="586"/>
      <c r="AK31" s="586"/>
      <c r="AL31" s="586"/>
    </row>
    <row r="32" spans="1:73" x14ac:dyDescent="0.25">
      <c r="A32" s="44">
        <f t="shared" si="1"/>
        <v>2014</v>
      </c>
      <c r="B32" s="44" t="str">
        <f t="shared" si="1"/>
        <v>MAYO</v>
      </c>
      <c r="C32" s="44">
        <v>31</v>
      </c>
      <c r="D32" s="586" t="str">
        <f t="shared" si="0"/>
        <v>MAYO 2014 / 30</v>
      </c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  <c r="AB32" s="586"/>
      <c r="AC32" s="586"/>
      <c r="AD32" s="586"/>
      <c r="AE32" s="586"/>
      <c r="AF32" s="586"/>
      <c r="AG32" s="586"/>
      <c r="AH32" s="586"/>
      <c r="AI32" s="586"/>
      <c r="AJ32" s="586"/>
      <c r="AK32" s="586"/>
      <c r="AL32" s="586"/>
    </row>
    <row r="33" spans="1:74" s="206" customFormat="1" ht="15.75" x14ac:dyDescent="0.25">
      <c r="D33" s="586" t="str">
        <f t="shared" si="0"/>
        <v>MAYO 2014 / 31</v>
      </c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55"/>
      <c r="AB33" s="586"/>
      <c r="AC33" s="586"/>
      <c r="AD33" s="586"/>
      <c r="AE33" s="586"/>
      <c r="AF33" s="586"/>
      <c r="AG33" s="586"/>
      <c r="AH33" s="586"/>
      <c r="AI33" s="586"/>
      <c r="AJ33" s="586"/>
      <c r="AK33" s="586"/>
      <c r="AL33" s="586"/>
      <c r="AM33" s="209" t="str">
        <f t="shared" ref="AM33:BU33" si="2">IFERROR(AVERAGE(AM2:AM32),"")</f>
        <v/>
      </c>
      <c r="AN33" s="209" t="str">
        <f t="shared" si="2"/>
        <v/>
      </c>
      <c r="AO33" s="209" t="str">
        <f t="shared" si="2"/>
        <v/>
      </c>
      <c r="AP33" s="209" t="str">
        <f t="shared" si="2"/>
        <v/>
      </c>
      <c r="AQ33" s="209" t="str">
        <f t="shared" si="2"/>
        <v/>
      </c>
      <c r="AR33" s="209" t="str">
        <f t="shared" si="2"/>
        <v/>
      </c>
      <c r="AS33" s="209" t="str">
        <f t="shared" si="2"/>
        <v/>
      </c>
      <c r="AT33" s="209" t="str">
        <f t="shared" si="2"/>
        <v/>
      </c>
      <c r="AU33" s="209" t="str">
        <f t="shared" si="2"/>
        <v/>
      </c>
      <c r="AV33" s="209" t="str">
        <f t="shared" si="2"/>
        <v/>
      </c>
      <c r="AW33" s="209" t="str">
        <f t="shared" si="2"/>
        <v/>
      </c>
      <c r="AX33" s="210" t="str">
        <f t="shared" si="2"/>
        <v/>
      </c>
      <c r="AY33" s="209" t="str">
        <f t="shared" si="2"/>
        <v/>
      </c>
      <c r="AZ33" s="209" t="str">
        <f t="shared" si="2"/>
        <v/>
      </c>
      <c r="BA33" s="209" t="str">
        <f t="shared" si="2"/>
        <v/>
      </c>
      <c r="BB33" s="209" t="str">
        <f t="shared" si="2"/>
        <v/>
      </c>
      <c r="BC33" s="209" t="str">
        <f t="shared" si="2"/>
        <v/>
      </c>
      <c r="BD33" s="209" t="str">
        <f t="shared" si="2"/>
        <v/>
      </c>
      <c r="BE33" s="209" t="str">
        <f t="shared" si="2"/>
        <v/>
      </c>
      <c r="BF33" s="209" t="str">
        <f t="shared" si="2"/>
        <v/>
      </c>
      <c r="BG33" s="209" t="str">
        <f t="shared" si="2"/>
        <v/>
      </c>
      <c r="BH33" s="209" t="str">
        <f t="shared" si="2"/>
        <v/>
      </c>
      <c r="BI33" s="209" t="str">
        <f t="shared" si="2"/>
        <v/>
      </c>
      <c r="BJ33" s="209" t="str">
        <f t="shared" si="2"/>
        <v/>
      </c>
      <c r="BK33" s="209" t="str">
        <f t="shared" si="2"/>
        <v/>
      </c>
      <c r="BL33" s="209" t="str">
        <f t="shared" si="2"/>
        <v/>
      </c>
      <c r="BM33" s="209" t="str">
        <f t="shared" si="2"/>
        <v/>
      </c>
      <c r="BN33" s="209" t="str">
        <f t="shared" si="2"/>
        <v/>
      </c>
      <c r="BO33" s="209" t="str">
        <f t="shared" si="2"/>
        <v/>
      </c>
      <c r="BP33" s="209" t="str">
        <f t="shared" si="2"/>
        <v/>
      </c>
      <c r="BQ33" s="209" t="str">
        <f t="shared" si="2"/>
        <v/>
      </c>
      <c r="BR33" s="209" t="str">
        <f t="shared" si="2"/>
        <v/>
      </c>
      <c r="BS33" s="209" t="str">
        <f t="shared" si="2"/>
        <v/>
      </c>
      <c r="BT33" s="209" t="str">
        <f t="shared" si="2"/>
        <v/>
      </c>
      <c r="BU33" s="209" t="str">
        <f t="shared" si="2"/>
        <v/>
      </c>
      <c r="BV33" s="210" t="str">
        <f>IFERROR(AVERAGE(BV2:BV32),"")</f>
        <v/>
      </c>
    </row>
    <row r="34" spans="1:74" ht="15.75" x14ac:dyDescent="0.25">
      <c r="A34" s="44">
        <v>2014</v>
      </c>
      <c r="B34" s="44" t="s">
        <v>233</v>
      </c>
      <c r="C34" s="44">
        <v>1</v>
      </c>
      <c r="D34" s="208" t="s">
        <v>228</v>
      </c>
      <c r="E34" s="209" t="str">
        <f t="shared" ref="E34:AL34" si="3">IFERROR(AVERAGE(E3:E33),"")</f>
        <v/>
      </c>
      <c r="F34" s="209" t="str">
        <f t="shared" si="3"/>
        <v/>
      </c>
      <c r="G34" s="209" t="str">
        <f t="shared" si="3"/>
        <v/>
      </c>
      <c r="H34" s="209" t="str">
        <f t="shared" si="3"/>
        <v/>
      </c>
      <c r="I34" s="209" t="str">
        <f t="shared" si="3"/>
        <v/>
      </c>
      <c r="J34" s="209" t="str">
        <f t="shared" si="3"/>
        <v/>
      </c>
      <c r="K34" s="209" t="str">
        <f t="shared" si="3"/>
        <v/>
      </c>
      <c r="L34" s="209" t="str">
        <f t="shared" si="3"/>
        <v/>
      </c>
      <c r="M34" s="209" t="str">
        <f t="shared" si="3"/>
        <v/>
      </c>
      <c r="N34" s="209" t="str">
        <f t="shared" si="3"/>
        <v/>
      </c>
      <c r="O34" s="209" t="str">
        <f t="shared" si="3"/>
        <v/>
      </c>
      <c r="P34" s="209" t="str">
        <f t="shared" si="3"/>
        <v/>
      </c>
      <c r="Q34" s="209" t="str">
        <f t="shared" si="3"/>
        <v/>
      </c>
      <c r="R34" s="209" t="str">
        <f t="shared" si="3"/>
        <v/>
      </c>
      <c r="S34" s="209" t="str">
        <f t="shared" si="3"/>
        <v/>
      </c>
      <c r="T34" s="209" t="str">
        <f t="shared" si="3"/>
        <v/>
      </c>
      <c r="U34" s="209" t="str">
        <f t="shared" si="3"/>
        <v/>
      </c>
      <c r="V34" s="209" t="str">
        <f t="shared" si="3"/>
        <v/>
      </c>
      <c r="W34" s="209" t="str">
        <f t="shared" si="3"/>
        <v/>
      </c>
      <c r="X34" s="209" t="str">
        <f t="shared" si="3"/>
        <v/>
      </c>
      <c r="Y34" s="209" t="str">
        <f t="shared" si="3"/>
        <v/>
      </c>
      <c r="Z34" s="209" t="str">
        <f t="shared" si="3"/>
        <v/>
      </c>
      <c r="AA34" s="209" t="str">
        <f t="shared" si="3"/>
        <v/>
      </c>
      <c r="AB34" s="209" t="str">
        <f t="shared" si="3"/>
        <v/>
      </c>
      <c r="AC34" s="209" t="str">
        <f t="shared" si="3"/>
        <v/>
      </c>
      <c r="AD34" s="209" t="str">
        <f t="shared" si="3"/>
        <v/>
      </c>
      <c r="AE34" s="209" t="str">
        <f t="shared" si="3"/>
        <v/>
      </c>
      <c r="AF34" s="209" t="str">
        <f t="shared" si="3"/>
        <v/>
      </c>
      <c r="AG34" s="209" t="str">
        <f t="shared" si="3"/>
        <v/>
      </c>
      <c r="AH34" s="209" t="str">
        <f t="shared" si="3"/>
        <v/>
      </c>
      <c r="AI34" s="209" t="str">
        <f t="shared" si="3"/>
        <v/>
      </c>
      <c r="AJ34" s="209" t="str">
        <f t="shared" si="3"/>
        <v/>
      </c>
      <c r="AK34" s="209" t="str">
        <f t="shared" si="3"/>
        <v/>
      </c>
      <c r="AL34" s="209" t="str">
        <f t="shared" si="3"/>
        <v/>
      </c>
    </row>
    <row r="35" spans="1:74" x14ac:dyDescent="0.25">
      <c r="A35" s="44">
        <f>A34</f>
        <v>2014</v>
      </c>
      <c r="B35" s="44" t="str">
        <f>B34</f>
        <v>JUNIO</v>
      </c>
      <c r="C35" s="44">
        <v>2</v>
      </c>
      <c r="D35" s="586" t="str">
        <f t="shared" ref="D35:D65" si="4">B34&amp;" "&amp;A34&amp;" / "&amp;C34</f>
        <v>JUNIO 2014 / 1</v>
      </c>
      <c r="E35" s="513">
        <v>1</v>
      </c>
      <c r="F35" s="518">
        <v>41809</v>
      </c>
      <c r="G35" s="513">
        <v>43732</v>
      </c>
      <c r="H35" s="513" t="s">
        <v>166</v>
      </c>
      <c r="I35" s="514">
        <v>0.76319999999999999</v>
      </c>
      <c r="J35" s="515">
        <v>147</v>
      </c>
      <c r="K35" s="515">
        <v>7.5</v>
      </c>
      <c r="L35" s="515">
        <v>0</v>
      </c>
      <c r="M35" s="516" t="s">
        <v>20</v>
      </c>
      <c r="N35" s="515">
        <v>0.5</v>
      </c>
      <c r="O35" s="515">
        <v>0</v>
      </c>
      <c r="P35" s="515">
        <v>95.2</v>
      </c>
      <c r="Q35" s="515">
        <v>79.2</v>
      </c>
      <c r="R35" s="515">
        <v>90.2</v>
      </c>
      <c r="S35" s="517" t="s">
        <v>164</v>
      </c>
      <c r="T35" s="517" t="s">
        <v>67</v>
      </c>
      <c r="U35" s="515">
        <v>20406</v>
      </c>
      <c r="V35" s="515">
        <v>130</v>
      </c>
      <c r="W35" s="515">
        <v>211</v>
      </c>
      <c r="X35" s="515">
        <v>296</v>
      </c>
      <c r="Y35" s="515">
        <v>356</v>
      </c>
      <c r="Z35" s="515">
        <v>1</v>
      </c>
      <c r="AA35" s="515">
        <v>46.3</v>
      </c>
      <c r="AB35" s="515">
        <v>0.1</v>
      </c>
      <c r="AC35" s="515">
        <v>2.58</v>
      </c>
      <c r="AD35" s="515">
        <v>8.15</v>
      </c>
      <c r="AE35" s="515">
        <v>0</v>
      </c>
      <c r="AF35" s="587">
        <v>7</v>
      </c>
      <c r="AG35" s="587">
        <v>99.5</v>
      </c>
      <c r="AH35" s="587">
        <v>42.54</v>
      </c>
      <c r="AI35" s="587">
        <v>167</v>
      </c>
      <c r="AJ35" s="587">
        <v>221</v>
      </c>
      <c r="AK35" s="587">
        <v>275</v>
      </c>
      <c r="AL35" s="587">
        <v>338</v>
      </c>
    </row>
    <row r="36" spans="1:74" x14ac:dyDescent="0.25">
      <c r="A36" s="44">
        <f t="shared" ref="A36:B64" si="5">A35</f>
        <v>2014</v>
      </c>
      <c r="B36" s="44" t="str">
        <f t="shared" si="5"/>
        <v>JUNIO</v>
      </c>
      <c r="C36" s="44">
        <v>3</v>
      </c>
      <c r="D36" s="586" t="str">
        <f t="shared" si="4"/>
        <v>JUNIO 2014 / 2</v>
      </c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  <c r="AB36" s="586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</row>
    <row r="37" spans="1:74" x14ac:dyDescent="0.25">
      <c r="A37" s="44">
        <f t="shared" si="5"/>
        <v>2014</v>
      </c>
      <c r="B37" s="44" t="str">
        <f t="shared" si="5"/>
        <v>JUNIO</v>
      </c>
      <c r="C37" s="44">
        <v>4</v>
      </c>
      <c r="D37" s="586" t="str">
        <f t="shared" si="4"/>
        <v>JUNIO 2014 / 3</v>
      </c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  <c r="AB37" s="586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</row>
    <row r="38" spans="1:74" x14ac:dyDescent="0.25">
      <c r="A38" s="44">
        <f t="shared" si="5"/>
        <v>2014</v>
      </c>
      <c r="B38" s="44" t="str">
        <f t="shared" si="5"/>
        <v>JUNIO</v>
      </c>
      <c r="C38" s="44">
        <v>5</v>
      </c>
      <c r="D38" s="586" t="str">
        <f t="shared" si="4"/>
        <v>JUNIO 2014 / 4</v>
      </c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  <c r="AB38" s="586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</row>
    <row r="39" spans="1:74" x14ac:dyDescent="0.25">
      <c r="A39" s="44">
        <f t="shared" si="5"/>
        <v>2014</v>
      </c>
      <c r="B39" s="44" t="str">
        <f t="shared" si="5"/>
        <v>JUNIO</v>
      </c>
      <c r="C39" s="44">
        <v>6</v>
      </c>
      <c r="D39" s="586" t="str">
        <f t="shared" si="4"/>
        <v>JUNIO 2014 / 5</v>
      </c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  <c r="AB39" s="586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</row>
    <row r="40" spans="1:74" x14ac:dyDescent="0.25">
      <c r="A40" s="44">
        <f t="shared" si="5"/>
        <v>2014</v>
      </c>
      <c r="B40" s="44" t="str">
        <f t="shared" si="5"/>
        <v>JUNIO</v>
      </c>
      <c r="C40" s="44">
        <v>7</v>
      </c>
      <c r="D40" s="586" t="str">
        <f t="shared" si="4"/>
        <v>JUNIO 2014 / 6</v>
      </c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  <c r="AB40" s="586"/>
      <c r="AC40" s="586"/>
      <c r="AD40" s="586"/>
      <c r="AE40" s="586"/>
      <c r="AF40" s="586"/>
      <c r="AG40" s="586"/>
      <c r="AH40" s="586"/>
      <c r="AI40" s="586"/>
      <c r="AJ40" s="586"/>
      <c r="AK40" s="586"/>
      <c r="AL40" s="586"/>
    </row>
    <row r="41" spans="1:74" x14ac:dyDescent="0.25">
      <c r="A41" s="44">
        <f t="shared" si="5"/>
        <v>2014</v>
      </c>
      <c r="B41" s="44" t="str">
        <f t="shared" si="5"/>
        <v>JUNIO</v>
      </c>
      <c r="C41" s="44">
        <v>8</v>
      </c>
      <c r="D41" s="586" t="str">
        <f t="shared" si="4"/>
        <v>JUNIO 2014 / 7</v>
      </c>
      <c r="E41" s="586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86"/>
      <c r="Z41" s="586"/>
      <c r="AB41" s="586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</row>
    <row r="42" spans="1:74" x14ac:dyDescent="0.25">
      <c r="A42" s="44">
        <f t="shared" si="5"/>
        <v>2014</v>
      </c>
      <c r="B42" s="44" t="str">
        <f t="shared" si="5"/>
        <v>JUNIO</v>
      </c>
      <c r="C42" s="44">
        <v>9</v>
      </c>
      <c r="D42" s="586" t="str">
        <f t="shared" si="4"/>
        <v>JUNIO 2014 / 8</v>
      </c>
      <c r="E42" s="586"/>
      <c r="F42" s="586"/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  <c r="AB42" s="586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</row>
    <row r="43" spans="1:74" x14ac:dyDescent="0.25">
      <c r="A43" s="44">
        <f t="shared" si="5"/>
        <v>2014</v>
      </c>
      <c r="B43" s="44" t="str">
        <f t="shared" si="5"/>
        <v>JUNIO</v>
      </c>
      <c r="C43" s="44">
        <v>10</v>
      </c>
      <c r="D43" s="586" t="str">
        <f t="shared" si="4"/>
        <v>JUNIO 2014 / 9</v>
      </c>
      <c r="E43" s="586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86"/>
      <c r="Z43" s="586"/>
      <c r="AB43" s="586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</row>
    <row r="44" spans="1:74" x14ac:dyDescent="0.25">
      <c r="A44" s="44">
        <f t="shared" si="5"/>
        <v>2014</v>
      </c>
      <c r="B44" s="44" t="str">
        <f t="shared" si="5"/>
        <v>JUNIO</v>
      </c>
      <c r="C44" s="44">
        <v>11</v>
      </c>
      <c r="D44" s="586" t="str">
        <f t="shared" si="4"/>
        <v>JUNIO 2014 / 10</v>
      </c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  <c r="AB44" s="586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</row>
    <row r="45" spans="1:74" x14ac:dyDescent="0.25">
      <c r="A45" s="44">
        <f t="shared" si="5"/>
        <v>2014</v>
      </c>
      <c r="B45" s="44" t="str">
        <f t="shared" si="5"/>
        <v>JUNIO</v>
      </c>
      <c r="C45" s="44">
        <v>12</v>
      </c>
      <c r="D45" s="586" t="str">
        <f t="shared" si="4"/>
        <v>JUNIO 2014 / 11</v>
      </c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B45" s="586"/>
      <c r="AC45" s="586"/>
      <c r="AD45" s="586"/>
      <c r="AE45" s="586"/>
      <c r="AF45" s="586"/>
      <c r="AG45" s="586"/>
      <c r="AH45" s="586"/>
      <c r="AI45" s="586"/>
      <c r="AJ45" s="586"/>
      <c r="AK45" s="586"/>
      <c r="AL45" s="586"/>
    </row>
    <row r="46" spans="1:74" x14ac:dyDescent="0.25">
      <c r="A46" s="44">
        <f t="shared" si="5"/>
        <v>2014</v>
      </c>
      <c r="B46" s="44" t="str">
        <f t="shared" si="5"/>
        <v>JUNIO</v>
      </c>
      <c r="C46" s="44">
        <v>13</v>
      </c>
      <c r="D46" s="586" t="str">
        <f t="shared" si="4"/>
        <v>JUNIO 2014 / 12</v>
      </c>
      <c r="E46" s="586"/>
      <c r="F46" s="586"/>
      <c r="G46" s="586"/>
      <c r="H46" s="586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B46" s="586"/>
      <c r="AC46" s="586"/>
      <c r="AD46" s="586"/>
      <c r="AE46" s="586"/>
      <c r="AF46" s="586"/>
      <c r="AG46" s="586"/>
      <c r="AH46" s="586"/>
      <c r="AI46" s="586"/>
      <c r="AJ46" s="586"/>
      <c r="AK46" s="586"/>
      <c r="AL46" s="586"/>
    </row>
    <row r="47" spans="1:74" x14ac:dyDescent="0.25">
      <c r="A47" s="44">
        <f t="shared" si="5"/>
        <v>2014</v>
      </c>
      <c r="B47" s="44" t="str">
        <f t="shared" si="5"/>
        <v>JUNIO</v>
      </c>
      <c r="C47" s="44">
        <v>14</v>
      </c>
      <c r="D47" s="586" t="str">
        <f t="shared" si="4"/>
        <v>JUNIO 2014 / 13</v>
      </c>
      <c r="E47" s="586"/>
      <c r="F47" s="586"/>
      <c r="G47" s="586"/>
      <c r="H47" s="586"/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6"/>
      <c r="T47" s="586"/>
      <c r="U47" s="586"/>
      <c r="V47" s="586"/>
      <c r="W47" s="586"/>
      <c r="X47" s="586"/>
      <c r="Y47" s="586"/>
      <c r="Z47" s="586"/>
      <c r="AB47" s="586"/>
      <c r="AC47" s="586"/>
      <c r="AD47" s="586"/>
      <c r="AE47" s="586"/>
      <c r="AF47" s="586"/>
      <c r="AG47" s="586"/>
      <c r="AH47" s="586"/>
      <c r="AI47" s="586"/>
      <c r="AJ47" s="586"/>
      <c r="AK47" s="586"/>
      <c r="AL47" s="586"/>
    </row>
    <row r="48" spans="1:74" x14ac:dyDescent="0.25">
      <c r="A48" s="44">
        <f t="shared" si="5"/>
        <v>2014</v>
      </c>
      <c r="B48" s="44" t="str">
        <f t="shared" si="5"/>
        <v>JUNIO</v>
      </c>
      <c r="C48" s="44">
        <v>15</v>
      </c>
      <c r="D48" s="586" t="str">
        <f t="shared" si="4"/>
        <v>JUNIO 2014 / 14</v>
      </c>
      <c r="E48" s="586"/>
      <c r="F48" s="586"/>
      <c r="G48" s="586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586"/>
      <c r="U48" s="586"/>
      <c r="V48" s="586"/>
      <c r="W48" s="586"/>
      <c r="X48" s="586"/>
      <c r="Y48" s="586"/>
      <c r="Z48" s="586"/>
      <c r="AB48" s="586"/>
      <c r="AC48" s="586"/>
      <c r="AD48" s="586"/>
      <c r="AE48" s="586"/>
      <c r="AF48" s="586"/>
      <c r="AG48" s="586"/>
      <c r="AH48" s="586"/>
      <c r="AI48" s="586"/>
      <c r="AJ48" s="586"/>
      <c r="AK48" s="586"/>
      <c r="AL48" s="586"/>
    </row>
    <row r="49" spans="1:38" x14ac:dyDescent="0.25">
      <c r="A49" s="44">
        <f t="shared" si="5"/>
        <v>2014</v>
      </c>
      <c r="B49" s="44" t="str">
        <f t="shared" si="5"/>
        <v>JUNIO</v>
      </c>
      <c r="C49" s="44">
        <v>16</v>
      </c>
      <c r="D49" s="586" t="str">
        <f t="shared" si="4"/>
        <v>JUNIO 2014 / 15</v>
      </c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B49" s="586"/>
      <c r="AC49" s="586"/>
      <c r="AD49" s="586"/>
      <c r="AE49" s="586"/>
      <c r="AF49" s="586"/>
      <c r="AG49" s="586"/>
      <c r="AH49" s="586"/>
      <c r="AI49" s="586"/>
      <c r="AJ49" s="586"/>
      <c r="AK49" s="586"/>
      <c r="AL49" s="586"/>
    </row>
    <row r="50" spans="1:38" x14ac:dyDescent="0.25">
      <c r="A50" s="44">
        <f t="shared" si="5"/>
        <v>2014</v>
      </c>
      <c r="B50" s="44" t="str">
        <f t="shared" si="5"/>
        <v>JUNIO</v>
      </c>
      <c r="C50" s="44">
        <v>17</v>
      </c>
      <c r="D50" s="586" t="str">
        <f t="shared" si="4"/>
        <v>JUNIO 2014 / 16</v>
      </c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586"/>
      <c r="U50" s="586"/>
      <c r="V50" s="586"/>
      <c r="W50" s="586"/>
      <c r="X50" s="586"/>
      <c r="Y50" s="586"/>
      <c r="Z50" s="586"/>
      <c r="AB50" s="586"/>
      <c r="AC50" s="586"/>
      <c r="AD50" s="586"/>
      <c r="AE50" s="586"/>
      <c r="AF50" s="586"/>
      <c r="AG50" s="586"/>
      <c r="AH50" s="586"/>
      <c r="AI50" s="586"/>
      <c r="AJ50" s="586"/>
      <c r="AK50" s="586"/>
      <c r="AL50" s="586"/>
    </row>
    <row r="51" spans="1:38" x14ac:dyDescent="0.25">
      <c r="A51" s="44">
        <f t="shared" si="5"/>
        <v>2014</v>
      </c>
      <c r="B51" s="44" t="str">
        <f t="shared" si="5"/>
        <v>JUNIO</v>
      </c>
      <c r="C51" s="44">
        <v>18</v>
      </c>
      <c r="D51" s="586" t="str">
        <f t="shared" si="4"/>
        <v>JUNIO 2014 / 17</v>
      </c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</row>
    <row r="52" spans="1:38" x14ac:dyDescent="0.25">
      <c r="A52" s="44">
        <f t="shared" si="5"/>
        <v>2014</v>
      </c>
      <c r="B52" s="44" t="str">
        <f t="shared" si="5"/>
        <v>JUNIO</v>
      </c>
      <c r="C52" s="44">
        <v>19</v>
      </c>
      <c r="D52" s="586" t="str">
        <f t="shared" si="4"/>
        <v>JUNIO 2014 / 18</v>
      </c>
      <c r="E52" s="586"/>
      <c r="F52" s="586"/>
      <c r="G52" s="586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</row>
    <row r="53" spans="1:38" x14ac:dyDescent="0.25">
      <c r="A53" s="44">
        <f t="shared" si="5"/>
        <v>2014</v>
      </c>
      <c r="B53" s="44" t="str">
        <f t="shared" si="5"/>
        <v>JUNIO</v>
      </c>
      <c r="C53" s="44">
        <v>20</v>
      </c>
      <c r="D53" s="586" t="str">
        <f t="shared" si="4"/>
        <v>JUNIO 2014 / 19</v>
      </c>
      <c r="E53" s="586"/>
      <c r="F53" s="586"/>
      <c r="G53" s="586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B53" s="586"/>
      <c r="AC53" s="586"/>
      <c r="AD53" s="586"/>
      <c r="AE53" s="586"/>
      <c r="AF53" s="586"/>
      <c r="AG53" s="586"/>
      <c r="AH53" s="586"/>
      <c r="AI53" s="586"/>
      <c r="AJ53" s="586"/>
      <c r="AK53" s="586"/>
      <c r="AL53" s="586"/>
    </row>
    <row r="54" spans="1:38" x14ac:dyDescent="0.25">
      <c r="A54" s="44">
        <f t="shared" si="5"/>
        <v>2014</v>
      </c>
      <c r="B54" s="44" t="str">
        <f t="shared" si="5"/>
        <v>JUNIO</v>
      </c>
      <c r="C54" s="44">
        <v>21</v>
      </c>
      <c r="D54" s="586" t="str">
        <f t="shared" si="4"/>
        <v>JUNIO 2014 / 20</v>
      </c>
      <c r="E54" s="586"/>
      <c r="F54" s="586"/>
      <c r="G54" s="586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B54" s="586"/>
      <c r="AC54" s="586"/>
      <c r="AD54" s="586"/>
      <c r="AE54" s="586"/>
      <c r="AF54" s="586"/>
      <c r="AG54" s="586"/>
      <c r="AH54" s="586"/>
      <c r="AI54" s="586"/>
      <c r="AJ54" s="586"/>
      <c r="AK54" s="586"/>
      <c r="AL54" s="586"/>
    </row>
    <row r="55" spans="1:38" x14ac:dyDescent="0.25">
      <c r="A55" s="44">
        <f t="shared" si="5"/>
        <v>2014</v>
      </c>
      <c r="B55" s="44" t="str">
        <f t="shared" si="5"/>
        <v>JUNIO</v>
      </c>
      <c r="C55" s="44">
        <v>22</v>
      </c>
      <c r="D55" s="586" t="str">
        <f t="shared" si="4"/>
        <v>JUNIO 2014 / 21</v>
      </c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</row>
    <row r="56" spans="1:38" x14ac:dyDescent="0.25">
      <c r="A56" s="44">
        <f t="shared" si="5"/>
        <v>2014</v>
      </c>
      <c r="B56" s="44" t="str">
        <f t="shared" si="5"/>
        <v>JUNIO</v>
      </c>
      <c r="C56" s="44">
        <v>23</v>
      </c>
      <c r="D56" s="586" t="str">
        <f t="shared" si="4"/>
        <v>JUNIO 2014 / 22</v>
      </c>
      <c r="E56" s="586"/>
      <c r="F56" s="586"/>
      <c r="G56" s="586"/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</row>
    <row r="57" spans="1:38" x14ac:dyDescent="0.25">
      <c r="A57" s="44">
        <f t="shared" si="5"/>
        <v>2014</v>
      </c>
      <c r="B57" s="44" t="str">
        <f t="shared" si="5"/>
        <v>JUNIO</v>
      </c>
      <c r="C57" s="44">
        <v>24</v>
      </c>
      <c r="D57" s="586" t="str">
        <f t="shared" si="4"/>
        <v>JUNIO 2014 / 23</v>
      </c>
      <c r="E57" s="586"/>
      <c r="F57" s="586"/>
      <c r="G57" s="586"/>
      <c r="H57" s="586"/>
      <c r="I57" s="586"/>
      <c r="J57" s="586"/>
      <c r="K57" s="586"/>
      <c r="L57" s="586"/>
      <c r="M57" s="586"/>
      <c r="N57" s="586"/>
      <c r="O57" s="586"/>
      <c r="P57" s="586"/>
      <c r="Q57" s="586"/>
      <c r="R57" s="586"/>
      <c r="S57" s="586"/>
      <c r="T57" s="586"/>
      <c r="U57" s="586"/>
      <c r="V57" s="586"/>
      <c r="W57" s="586"/>
      <c r="X57" s="586"/>
      <c r="Y57" s="586"/>
      <c r="Z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</row>
    <row r="58" spans="1:38" x14ac:dyDescent="0.25">
      <c r="A58" s="44">
        <f t="shared" si="5"/>
        <v>2014</v>
      </c>
      <c r="B58" s="44" t="str">
        <f t="shared" si="5"/>
        <v>JUNIO</v>
      </c>
      <c r="C58" s="44">
        <v>25</v>
      </c>
      <c r="D58" s="586" t="str">
        <f t="shared" si="4"/>
        <v>JUNIO 2014 / 24</v>
      </c>
      <c r="E58" s="586"/>
      <c r="F58" s="586"/>
      <c r="G58" s="586"/>
      <c r="H58" s="586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</row>
    <row r="59" spans="1:38" x14ac:dyDescent="0.25">
      <c r="A59" s="44">
        <f t="shared" si="5"/>
        <v>2014</v>
      </c>
      <c r="B59" s="44" t="str">
        <f t="shared" si="5"/>
        <v>JUNIO</v>
      </c>
      <c r="C59" s="44">
        <v>26</v>
      </c>
      <c r="D59" s="586" t="str">
        <f t="shared" si="4"/>
        <v>JUNIO 2014 / 25</v>
      </c>
      <c r="E59" s="586"/>
      <c r="F59" s="586"/>
      <c r="G59" s="586"/>
      <c r="H59" s="586"/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  <c r="AB59" s="586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</row>
    <row r="60" spans="1:38" x14ac:dyDescent="0.25">
      <c r="A60" s="44">
        <f t="shared" si="5"/>
        <v>2014</v>
      </c>
      <c r="B60" s="44" t="str">
        <f t="shared" si="5"/>
        <v>JUNIO</v>
      </c>
      <c r="C60" s="44">
        <v>27</v>
      </c>
      <c r="D60" s="586" t="str">
        <f t="shared" si="4"/>
        <v>JUNIO 2014 / 26</v>
      </c>
      <c r="E60" s="586"/>
      <c r="F60" s="586"/>
      <c r="G60" s="586"/>
      <c r="H60" s="586"/>
      <c r="I60" s="586"/>
      <c r="J60" s="586"/>
      <c r="K60" s="5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B60" s="586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</row>
    <row r="61" spans="1:38" x14ac:dyDescent="0.25">
      <c r="A61" s="44">
        <f t="shared" si="5"/>
        <v>2014</v>
      </c>
      <c r="B61" s="44" t="str">
        <f t="shared" si="5"/>
        <v>JUNIO</v>
      </c>
      <c r="C61" s="44">
        <v>28</v>
      </c>
      <c r="D61" s="586" t="str">
        <f t="shared" si="4"/>
        <v>JUNIO 2014 / 27</v>
      </c>
      <c r="E61" s="586"/>
      <c r="F61" s="586"/>
      <c r="G61" s="586"/>
      <c r="H61" s="586"/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</row>
    <row r="62" spans="1:38" x14ac:dyDescent="0.25">
      <c r="A62" s="44">
        <f t="shared" si="5"/>
        <v>2014</v>
      </c>
      <c r="B62" s="44" t="str">
        <f t="shared" si="5"/>
        <v>JUNIO</v>
      </c>
      <c r="C62" s="44">
        <v>29</v>
      </c>
      <c r="D62" s="586" t="str">
        <f t="shared" si="4"/>
        <v>JUNIO 2014 / 28</v>
      </c>
      <c r="E62" s="586"/>
      <c r="F62" s="586"/>
      <c r="G62" s="586"/>
      <c r="H62" s="586"/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</row>
    <row r="63" spans="1:38" x14ac:dyDescent="0.25">
      <c r="A63" s="44">
        <f t="shared" si="5"/>
        <v>2014</v>
      </c>
      <c r="B63" s="44" t="str">
        <f t="shared" si="5"/>
        <v>JUNIO</v>
      </c>
      <c r="C63" s="44">
        <v>30</v>
      </c>
      <c r="D63" s="586" t="str">
        <f t="shared" si="4"/>
        <v>JUNIO 2014 / 29</v>
      </c>
      <c r="E63" s="586"/>
      <c r="F63" s="586"/>
      <c r="G63" s="586"/>
      <c r="H63" s="586"/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</row>
    <row r="64" spans="1:38" x14ac:dyDescent="0.25">
      <c r="A64" s="44">
        <f t="shared" si="5"/>
        <v>2014</v>
      </c>
      <c r="B64" s="44" t="str">
        <f t="shared" si="5"/>
        <v>JUNIO</v>
      </c>
      <c r="C64" s="44">
        <v>31</v>
      </c>
      <c r="D64" s="586" t="str">
        <f t="shared" si="4"/>
        <v>JUNIO 2014 / 30</v>
      </c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</row>
    <row r="65" spans="1:74" s="206" customFormat="1" ht="15.75" x14ac:dyDescent="0.25">
      <c r="D65" s="586" t="str">
        <f t="shared" si="4"/>
        <v>JUNIO 2014 / 31</v>
      </c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  <c r="AA65" s="55"/>
      <c r="AB65" s="586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209" t="str">
        <f t="shared" ref="AM65:BU65" si="6">IFERROR(AVERAGE(AM34:AM64),"")</f>
        <v/>
      </c>
      <c r="AN65" s="209" t="str">
        <f t="shared" si="6"/>
        <v/>
      </c>
      <c r="AO65" s="209" t="str">
        <f t="shared" si="6"/>
        <v/>
      </c>
      <c r="AP65" s="209" t="str">
        <f t="shared" si="6"/>
        <v/>
      </c>
      <c r="AQ65" s="209" t="str">
        <f t="shared" si="6"/>
        <v/>
      </c>
      <c r="AR65" s="209" t="str">
        <f t="shared" si="6"/>
        <v/>
      </c>
      <c r="AS65" s="209" t="str">
        <f t="shared" si="6"/>
        <v/>
      </c>
      <c r="AT65" s="209" t="str">
        <f t="shared" si="6"/>
        <v/>
      </c>
      <c r="AU65" s="209" t="str">
        <f t="shared" si="6"/>
        <v/>
      </c>
      <c r="AV65" s="209" t="str">
        <f t="shared" si="6"/>
        <v/>
      </c>
      <c r="AW65" s="209" t="str">
        <f t="shared" si="6"/>
        <v/>
      </c>
      <c r="AX65" s="210" t="str">
        <f t="shared" si="6"/>
        <v/>
      </c>
      <c r="AY65" s="209" t="str">
        <f t="shared" si="6"/>
        <v/>
      </c>
      <c r="AZ65" s="209" t="str">
        <f t="shared" si="6"/>
        <v/>
      </c>
      <c r="BA65" s="209" t="str">
        <f t="shared" si="6"/>
        <v/>
      </c>
      <c r="BB65" s="209" t="str">
        <f t="shared" si="6"/>
        <v/>
      </c>
      <c r="BC65" s="209" t="str">
        <f t="shared" si="6"/>
        <v/>
      </c>
      <c r="BD65" s="209" t="str">
        <f t="shared" si="6"/>
        <v/>
      </c>
      <c r="BE65" s="209" t="str">
        <f t="shared" si="6"/>
        <v/>
      </c>
      <c r="BF65" s="209" t="str">
        <f t="shared" si="6"/>
        <v/>
      </c>
      <c r="BG65" s="209" t="str">
        <f t="shared" si="6"/>
        <v/>
      </c>
      <c r="BH65" s="209" t="str">
        <f t="shared" si="6"/>
        <v/>
      </c>
      <c r="BI65" s="209" t="str">
        <f t="shared" si="6"/>
        <v/>
      </c>
      <c r="BJ65" s="209" t="str">
        <f t="shared" si="6"/>
        <v/>
      </c>
      <c r="BK65" s="209" t="str">
        <f t="shared" si="6"/>
        <v/>
      </c>
      <c r="BL65" s="209" t="str">
        <f t="shared" si="6"/>
        <v/>
      </c>
      <c r="BM65" s="209" t="str">
        <f t="shared" si="6"/>
        <v/>
      </c>
      <c r="BN65" s="209" t="str">
        <f t="shared" si="6"/>
        <v/>
      </c>
      <c r="BO65" s="209" t="str">
        <f t="shared" si="6"/>
        <v/>
      </c>
      <c r="BP65" s="209" t="str">
        <f t="shared" si="6"/>
        <v/>
      </c>
      <c r="BQ65" s="209" t="str">
        <f t="shared" si="6"/>
        <v/>
      </c>
      <c r="BR65" s="209" t="str">
        <f t="shared" si="6"/>
        <v/>
      </c>
      <c r="BS65" s="209" t="str">
        <f t="shared" si="6"/>
        <v/>
      </c>
      <c r="BT65" s="209" t="str">
        <f t="shared" si="6"/>
        <v/>
      </c>
      <c r="BU65" s="209" t="str">
        <f t="shared" si="6"/>
        <v/>
      </c>
      <c r="BV65" s="210" t="str">
        <f>IFERROR(AVERAGE(BV34:BV64),"")</f>
        <v/>
      </c>
    </row>
    <row r="66" spans="1:74" ht="15.75" x14ac:dyDescent="0.25">
      <c r="A66" s="44">
        <v>2014</v>
      </c>
      <c r="B66" s="44" t="s">
        <v>227</v>
      </c>
      <c r="C66" s="44">
        <v>1</v>
      </c>
      <c r="D66" s="208" t="s">
        <v>228</v>
      </c>
      <c r="E66" s="209">
        <f t="shared" ref="E66:AL66" si="7">IFERROR(AVERAGE(E35:E65),"")</f>
        <v>1</v>
      </c>
      <c r="F66" s="209">
        <f t="shared" si="7"/>
        <v>41809</v>
      </c>
      <c r="G66" s="209">
        <f t="shared" si="7"/>
        <v>43732</v>
      </c>
      <c r="H66" s="209" t="str">
        <f t="shared" si="7"/>
        <v/>
      </c>
      <c r="I66" s="209">
        <f t="shared" si="7"/>
        <v>0.76319999999999999</v>
      </c>
      <c r="J66" s="209">
        <f t="shared" si="7"/>
        <v>147</v>
      </c>
      <c r="K66" s="209">
        <f t="shared" si="7"/>
        <v>7.5</v>
      </c>
      <c r="L66" s="209">
        <f t="shared" si="7"/>
        <v>0</v>
      </c>
      <c r="M66" s="209" t="str">
        <f t="shared" si="7"/>
        <v/>
      </c>
      <c r="N66" s="209">
        <f t="shared" si="7"/>
        <v>0.5</v>
      </c>
      <c r="O66" s="209">
        <f t="shared" si="7"/>
        <v>0</v>
      </c>
      <c r="P66" s="209">
        <f t="shared" si="7"/>
        <v>95.2</v>
      </c>
      <c r="Q66" s="209">
        <f t="shared" si="7"/>
        <v>79.2</v>
      </c>
      <c r="R66" s="209">
        <f t="shared" si="7"/>
        <v>90.2</v>
      </c>
      <c r="S66" s="209" t="str">
        <f t="shared" si="7"/>
        <v/>
      </c>
      <c r="T66" s="209" t="str">
        <f t="shared" si="7"/>
        <v/>
      </c>
      <c r="U66" s="209">
        <f t="shared" si="7"/>
        <v>20406</v>
      </c>
      <c r="V66" s="209">
        <f t="shared" si="7"/>
        <v>130</v>
      </c>
      <c r="W66" s="209">
        <f t="shared" si="7"/>
        <v>211</v>
      </c>
      <c r="X66" s="209">
        <f t="shared" si="7"/>
        <v>296</v>
      </c>
      <c r="Y66" s="209">
        <f t="shared" si="7"/>
        <v>356</v>
      </c>
      <c r="Z66" s="209">
        <f t="shared" si="7"/>
        <v>1</v>
      </c>
      <c r="AA66" s="209">
        <f t="shared" si="7"/>
        <v>46.3</v>
      </c>
      <c r="AB66" s="209">
        <f t="shared" si="7"/>
        <v>0.1</v>
      </c>
      <c r="AC66" s="209">
        <f t="shared" si="7"/>
        <v>2.58</v>
      </c>
      <c r="AD66" s="209">
        <f t="shared" si="7"/>
        <v>8.15</v>
      </c>
      <c r="AE66" s="209">
        <f t="shared" si="7"/>
        <v>0</v>
      </c>
      <c r="AF66" s="209">
        <f t="shared" si="7"/>
        <v>7</v>
      </c>
      <c r="AG66" s="209">
        <f t="shared" si="7"/>
        <v>99.5</v>
      </c>
      <c r="AH66" s="209">
        <f t="shared" si="7"/>
        <v>42.54</v>
      </c>
      <c r="AI66" s="209">
        <f t="shared" si="7"/>
        <v>167</v>
      </c>
      <c r="AJ66" s="209">
        <f t="shared" si="7"/>
        <v>221</v>
      </c>
      <c r="AK66" s="209">
        <f t="shared" si="7"/>
        <v>275</v>
      </c>
      <c r="AL66" s="209">
        <f t="shared" si="7"/>
        <v>338</v>
      </c>
    </row>
    <row r="67" spans="1:74" x14ac:dyDescent="0.25">
      <c r="A67" s="44">
        <f>A66</f>
        <v>2014</v>
      </c>
      <c r="B67" s="44" t="str">
        <f>B66</f>
        <v>JULIO</v>
      </c>
      <c r="C67" s="44">
        <v>2</v>
      </c>
      <c r="D67" s="586" t="str">
        <f t="shared" ref="D67:D97" si="8">B66&amp;" "&amp;A66&amp;" / "&amp;C66</f>
        <v>JULIO 2014 / 1</v>
      </c>
      <c r="E67" s="513">
        <v>1</v>
      </c>
      <c r="F67" s="518">
        <v>41842</v>
      </c>
      <c r="G67" s="513">
        <v>44623</v>
      </c>
      <c r="H67" s="513" t="s">
        <v>169</v>
      </c>
      <c r="I67" s="514">
        <v>0.76359999999999995</v>
      </c>
      <c r="J67" s="515">
        <v>147</v>
      </c>
      <c r="K67" s="515">
        <v>7.8</v>
      </c>
      <c r="L67" s="515">
        <v>0</v>
      </c>
      <c r="M67" s="516" t="s">
        <v>20</v>
      </c>
      <c r="N67" s="515">
        <v>0.5</v>
      </c>
      <c r="O67" s="515">
        <v>0</v>
      </c>
      <c r="P67" s="515">
        <v>95.5</v>
      </c>
      <c r="Q67" s="515">
        <v>85.3</v>
      </c>
      <c r="R67" s="515">
        <v>90.4</v>
      </c>
      <c r="S67" s="517" t="s">
        <v>164</v>
      </c>
      <c r="T67" s="517" t="s">
        <v>67</v>
      </c>
      <c r="U67" s="515">
        <v>20402</v>
      </c>
      <c r="V67" s="515">
        <v>135</v>
      </c>
      <c r="W67" s="515">
        <v>217</v>
      </c>
      <c r="X67" s="515">
        <v>299</v>
      </c>
      <c r="Y67" s="515">
        <v>361</v>
      </c>
      <c r="Z67" s="515">
        <v>1</v>
      </c>
      <c r="AA67" s="515">
        <v>45.6</v>
      </c>
      <c r="AB67" s="515">
        <v>0.2</v>
      </c>
      <c r="AC67" s="515">
        <v>3</v>
      </c>
      <c r="AD67" s="515">
        <v>11.4</v>
      </c>
      <c r="AE67" s="515">
        <v>0</v>
      </c>
      <c r="AF67" s="587">
        <v>7</v>
      </c>
      <c r="AG67" s="587">
        <v>99.5</v>
      </c>
      <c r="AH67" s="587">
        <v>42.54</v>
      </c>
      <c r="AI67" s="587">
        <v>167</v>
      </c>
      <c r="AJ67" s="587">
        <v>221</v>
      </c>
      <c r="AK67" s="587">
        <v>275</v>
      </c>
      <c r="AL67" s="587">
        <v>338</v>
      </c>
    </row>
    <row r="68" spans="1:74" x14ac:dyDescent="0.25">
      <c r="A68" s="44">
        <f t="shared" ref="A68:B96" si="9">A67</f>
        <v>2014</v>
      </c>
      <c r="B68" s="44" t="str">
        <f t="shared" si="9"/>
        <v>JULIO</v>
      </c>
      <c r="C68" s="44">
        <v>3</v>
      </c>
      <c r="D68" s="586" t="str">
        <f t="shared" si="8"/>
        <v>JULIO 2014 / 2</v>
      </c>
      <c r="E68" s="586"/>
      <c r="F68" s="586"/>
      <c r="G68" s="586"/>
      <c r="H68" s="586"/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  <c r="AB68" s="586"/>
      <c r="AC68" s="586"/>
      <c r="AD68" s="586"/>
      <c r="AE68" s="586"/>
      <c r="AF68" s="586"/>
      <c r="AG68" s="586"/>
      <c r="AH68" s="586"/>
      <c r="AI68" s="586"/>
      <c r="AJ68" s="586"/>
      <c r="AK68" s="586"/>
      <c r="AL68" s="586"/>
    </row>
    <row r="69" spans="1:74" x14ac:dyDescent="0.25">
      <c r="A69" s="44">
        <f t="shared" si="9"/>
        <v>2014</v>
      </c>
      <c r="B69" s="44" t="str">
        <f t="shared" si="9"/>
        <v>JULIO</v>
      </c>
      <c r="C69" s="44">
        <v>4</v>
      </c>
      <c r="D69" s="586" t="str">
        <f t="shared" si="8"/>
        <v>JULIO 2014 / 3</v>
      </c>
      <c r="E69" s="586"/>
      <c r="F69" s="586"/>
      <c r="G69" s="586"/>
      <c r="H69" s="586"/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  <c r="AB69" s="586"/>
      <c r="AC69" s="586"/>
      <c r="AD69" s="586"/>
      <c r="AE69" s="586"/>
      <c r="AF69" s="586"/>
      <c r="AG69" s="586"/>
      <c r="AH69" s="586"/>
      <c r="AI69" s="586"/>
      <c r="AJ69" s="586"/>
      <c r="AK69" s="586"/>
      <c r="AL69" s="586"/>
    </row>
    <row r="70" spans="1:74" x14ac:dyDescent="0.25">
      <c r="A70" s="44">
        <f t="shared" si="9"/>
        <v>2014</v>
      </c>
      <c r="B70" s="44" t="str">
        <f t="shared" si="9"/>
        <v>JULIO</v>
      </c>
      <c r="C70" s="44">
        <v>5</v>
      </c>
      <c r="D70" s="586" t="str">
        <f t="shared" si="8"/>
        <v>JULIO 2014 / 4</v>
      </c>
      <c r="E70" s="586"/>
      <c r="F70" s="586"/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B70" s="586"/>
      <c r="AC70" s="586"/>
      <c r="AD70" s="586"/>
      <c r="AE70" s="586"/>
      <c r="AF70" s="586"/>
      <c r="AG70" s="586"/>
      <c r="AH70" s="586"/>
      <c r="AI70" s="586"/>
      <c r="AJ70" s="586"/>
      <c r="AK70" s="586"/>
      <c r="AL70" s="586"/>
    </row>
    <row r="71" spans="1:74" x14ac:dyDescent="0.25">
      <c r="A71" s="44">
        <f t="shared" si="9"/>
        <v>2014</v>
      </c>
      <c r="B71" s="44" t="str">
        <f t="shared" si="9"/>
        <v>JULIO</v>
      </c>
      <c r="C71" s="44">
        <v>6</v>
      </c>
      <c r="D71" s="586" t="str">
        <f t="shared" si="8"/>
        <v>JULIO 2014 / 5</v>
      </c>
      <c r="E71" s="586"/>
      <c r="F71" s="586"/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  <c r="AB71" s="586"/>
      <c r="AC71" s="586"/>
      <c r="AD71" s="586"/>
      <c r="AE71" s="586"/>
      <c r="AF71" s="586"/>
      <c r="AG71" s="586"/>
      <c r="AH71" s="586"/>
      <c r="AI71" s="586"/>
      <c r="AJ71" s="586"/>
      <c r="AK71" s="586"/>
      <c r="AL71" s="586"/>
    </row>
    <row r="72" spans="1:74" x14ac:dyDescent="0.25">
      <c r="A72" s="44">
        <f t="shared" si="9"/>
        <v>2014</v>
      </c>
      <c r="B72" s="44" t="str">
        <f t="shared" si="9"/>
        <v>JULIO</v>
      </c>
      <c r="C72" s="44">
        <v>7</v>
      </c>
      <c r="D72" s="586" t="str">
        <f t="shared" si="8"/>
        <v>JULIO 2014 / 6</v>
      </c>
      <c r="E72" s="586"/>
      <c r="F72" s="586"/>
      <c r="G72" s="586"/>
      <c r="H72" s="586"/>
      <c r="I72" s="586"/>
      <c r="J72" s="586"/>
      <c r="K72" s="586"/>
      <c r="L72" s="586"/>
      <c r="M72" s="586"/>
      <c r="N72" s="58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  <c r="AB72" s="586"/>
      <c r="AC72" s="586"/>
      <c r="AD72" s="586"/>
      <c r="AE72" s="586"/>
      <c r="AF72" s="586"/>
      <c r="AG72" s="586"/>
      <c r="AH72" s="586"/>
      <c r="AI72" s="586"/>
      <c r="AJ72" s="586"/>
      <c r="AK72" s="586"/>
      <c r="AL72" s="586"/>
    </row>
    <row r="73" spans="1:74" x14ac:dyDescent="0.25">
      <c r="A73" s="44">
        <f t="shared" si="9"/>
        <v>2014</v>
      </c>
      <c r="B73" s="44" t="str">
        <f t="shared" si="9"/>
        <v>JULIO</v>
      </c>
      <c r="C73" s="44">
        <v>8</v>
      </c>
      <c r="D73" s="586" t="str">
        <f t="shared" si="8"/>
        <v>JULIO 2014 / 7</v>
      </c>
      <c r="E73" s="586"/>
      <c r="F73" s="586"/>
      <c r="G73" s="586"/>
      <c r="H73" s="586"/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B73" s="586"/>
      <c r="AC73" s="586"/>
      <c r="AD73" s="586"/>
      <c r="AE73" s="586"/>
      <c r="AF73" s="586"/>
      <c r="AG73" s="586"/>
      <c r="AH73" s="586"/>
      <c r="AI73" s="586"/>
      <c r="AJ73" s="586"/>
      <c r="AK73" s="586"/>
      <c r="AL73" s="586"/>
    </row>
    <row r="74" spans="1:74" x14ac:dyDescent="0.25">
      <c r="A74" s="44">
        <f t="shared" si="9"/>
        <v>2014</v>
      </c>
      <c r="B74" s="44" t="str">
        <f t="shared" si="9"/>
        <v>JULIO</v>
      </c>
      <c r="C74" s="44">
        <v>9</v>
      </c>
      <c r="D74" s="586" t="str">
        <f t="shared" si="8"/>
        <v>JULIO 2014 / 8</v>
      </c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  <c r="AB74" s="586"/>
      <c r="AC74" s="586"/>
      <c r="AD74" s="586"/>
      <c r="AE74" s="586"/>
      <c r="AF74" s="586"/>
      <c r="AG74" s="586"/>
      <c r="AH74" s="586"/>
      <c r="AI74" s="586"/>
      <c r="AJ74" s="586"/>
      <c r="AK74" s="586"/>
      <c r="AL74" s="586"/>
    </row>
    <row r="75" spans="1:74" x14ac:dyDescent="0.25">
      <c r="A75" s="44">
        <f t="shared" si="9"/>
        <v>2014</v>
      </c>
      <c r="B75" s="44" t="str">
        <f t="shared" si="9"/>
        <v>JULIO</v>
      </c>
      <c r="C75" s="44">
        <v>10</v>
      </c>
      <c r="D75" s="586" t="str">
        <f t="shared" si="8"/>
        <v>JULIO 2014 / 9</v>
      </c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B75" s="586"/>
      <c r="AC75" s="586"/>
      <c r="AD75" s="586"/>
      <c r="AE75" s="586"/>
      <c r="AF75" s="586"/>
      <c r="AG75" s="586"/>
      <c r="AH75" s="586"/>
      <c r="AI75" s="586"/>
      <c r="AJ75" s="586"/>
      <c r="AK75" s="586"/>
      <c r="AL75" s="586"/>
    </row>
    <row r="76" spans="1:74" x14ac:dyDescent="0.25">
      <c r="A76" s="44">
        <f t="shared" si="9"/>
        <v>2014</v>
      </c>
      <c r="B76" s="44" t="str">
        <f t="shared" si="9"/>
        <v>JULIO</v>
      </c>
      <c r="C76" s="44">
        <v>11</v>
      </c>
      <c r="D76" s="586" t="str">
        <f t="shared" si="8"/>
        <v>JULIO 2014 / 10</v>
      </c>
      <c r="E76" s="586"/>
      <c r="F76" s="586"/>
      <c r="G76" s="586"/>
      <c r="H76" s="586"/>
      <c r="I76" s="586"/>
      <c r="J76" s="586"/>
      <c r="K76" s="586"/>
      <c r="L76" s="586"/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</row>
    <row r="77" spans="1:74" x14ac:dyDescent="0.25">
      <c r="A77" s="44">
        <f t="shared" si="9"/>
        <v>2014</v>
      </c>
      <c r="B77" s="44" t="str">
        <f t="shared" si="9"/>
        <v>JULIO</v>
      </c>
      <c r="C77" s="44">
        <v>12</v>
      </c>
      <c r="D77" s="586" t="str">
        <f t="shared" si="8"/>
        <v>JULIO 2014 / 11</v>
      </c>
      <c r="E77" s="586"/>
      <c r="F77" s="586"/>
      <c r="G77" s="586"/>
      <c r="H77" s="586"/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B77" s="586"/>
      <c r="AC77" s="586"/>
      <c r="AD77" s="586"/>
      <c r="AE77" s="586"/>
      <c r="AF77" s="586"/>
      <c r="AG77" s="586"/>
      <c r="AH77" s="586"/>
      <c r="AI77" s="586"/>
      <c r="AJ77" s="586"/>
      <c r="AK77" s="586"/>
      <c r="AL77" s="586"/>
    </row>
    <row r="78" spans="1:74" x14ac:dyDescent="0.25">
      <c r="A78" s="44">
        <f t="shared" si="9"/>
        <v>2014</v>
      </c>
      <c r="B78" s="44" t="str">
        <f t="shared" si="9"/>
        <v>JULIO</v>
      </c>
      <c r="C78" s="44">
        <v>13</v>
      </c>
      <c r="D78" s="586" t="str">
        <f t="shared" si="8"/>
        <v>JULIO 2014 / 12</v>
      </c>
      <c r="E78" s="586"/>
      <c r="F78" s="586"/>
      <c r="G78" s="586"/>
      <c r="H78" s="586"/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B78" s="586"/>
      <c r="AC78" s="586"/>
      <c r="AD78" s="586"/>
      <c r="AE78" s="586"/>
      <c r="AF78" s="586"/>
      <c r="AG78" s="586"/>
      <c r="AH78" s="586"/>
      <c r="AI78" s="586"/>
      <c r="AJ78" s="586"/>
      <c r="AK78" s="586"/>
      <c r="AL78" s="586"/>
    </row>
    <row r="79" spans="1:74" x14ac:dyDescent="0.25">
      <c r="A79" s="44">
        <f t="shared" si="9"/>
        <v>2014</v>
      </c>
      <c r="B79" s="44" t="str">
        <f t="shared" si="9"/>
        <v>JULIO</v>
      </c>
      <c r="C79" s="44">
        <v>14</v>
      </c>
      <c r="D79" s="586" t="str">
        <f t="shared" si="8"/>
        <v>JULIO 2014 / 13</v>
      </c>
      <c r="E79" s="586"/>
      <c r="F79" s="586"/>
      <c r="G79" s="586"/>
      <c r="H79" s="586"/>
      <c r="I79" s="586"/>
      <c r="J79" s="586"/>
      <c r="K79" s="586"/>
      <c r="L79" s="586"/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B79" s="586"/>
      <c r="AC79" s="586"/>
      <c r="AD79" s="586"/>
      <c r="AE79" s="586"/>
      <c r="AF79" s="586"/>
      <c r="AG79" s="586"/>
      <c r="AH79" s="586"/>
      <c r="AI79" s="586"/>
      <c r="AJ79" s="586"/>
      <c r="AK79" s="586"/>
      <c r="AL79" s="586"/>
    </row>
    <row r="80" spans="1:74" x14ac:dyDescent="0.25">
      <c r="A80" s="44">
        <f t="shared" si="9"/>
        <v>2014</v>
      </c>
      <c r="B80" s="44" t="str">
        <f t="shared" si="9"/>
        <v>JULIO</v>
      </c>
      <c r="C80" s="44">
        <v>15</v>
      </c>
      <c r="D80" s="586" t="str">
        <f t="shared" si="8"/>
        <v>JULIO 2014 / 14</v>
      </c>
      <c r="E80" s="586"/>
      <c r="F80" s="586"/>
      <c r="G80" s="586"/>
      <c r="H80" s="586"/>
      <c r="I80" s="586"/>
      <c r="J80" s="586"/>
      <c r="K80" s="586"/>
      <c r="L80" s="586"/>
      <c r="M80" s="586"/>
      <c r="N80" s="58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586"/>
      <c r="Z80" s="586"/>
      <c r="AB80" s="586"/>
      <c r="AC80" s="586"/>
      <c r="AD80" s="586"/>
      <c r="AE80" s="586"/>
      <c r="AF80" s="586"/>
      <c r="AG80" s="586"/>
      <c r="AH80" s="586"/>
      <c r="AI80" s="586"/>
      <c r="AJ80" s="586"/>
      <c r="AK80" s="586"/>
      <c r="AL80" s="586"/>
    </row>
    <row r="81" spans="1:38" x14ac:dyDescent="0.25">
      <c r="A81" s="44">
        <f t="shared" si="9"/>
        <v>2014</v>
      </c>
      <c r="B81" s="44" t="str">
        <f t="shared" si="9"/>
        <v>JULIO</v>
      </c>
      <c r="C81" s="44">
        <v>16</v>
      </c>
      <c r="D81" s="586" t="str">
        <f t="shared" si="8"/>
        <v>JULIO 2014 / 15</v>
      </c>
      <c r="E81" s="586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B81" s="586"/>
      <c r="AC81" s="586"/>
      <c r="AD81" s="586"/>
      <c r="AE81" s="586"/>
      <c r="AF81" s="586"/>
      <c r="AG81" s="586"/>
      <c r="AH81" s="586"/>
      <c r="AI81" s="586"/>
      <c r="AJ81" s="586"/>
      <c r="AK81" s="586"/>
      <c r="AL81" s="586"/>
    </row>
    <row r="82" spans="1:38" x14ac:dyDescent="0.25">
      <c r="A82" s="44">
        <f t="shared" si="9"/>
        <v>2014</v>
      </c>
      <c r="B82" s="44" t="str">
        <f t="shared" si="9"/>
        <v>JULIO</v>
      </c>
      <c r="C82" s="44">
        <v>17</v>
      </c>
      <c r="D82" s="586" t="str">
        <f t="shared" si="8"/>
        <v>JULIO 2014 / 16</v>
      </c>
      <c r="E82" s="586"/>
      <c r="F82" s="586"/>
      <c r="G82" s="586"/>
      <c r="H82" s="586"/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  <c r="AB82" s="586"/>
      <c r="AC82" s="586"/>
      <c r="AD82" s="586"/>
      <c r="AE82" s="586"/>
      <c r="AF82" s="586"/>
      <c r="AG82" s="586"/>
      <c r="AH82" s="586"/>
      <c r="AI82" s="586"/>
      <c r="AJ82" s="586"/>
      <c r="AK82" s="586"/>
      <c r="AL82" s="586"/>
    </row>
    <row r="83" spans="1:38" x14ac:dyDescent="0.25">
      <c r="A83" s="44">
        <f t="shared" si="9"/>
        <v>2014</v>
      </c>
      <c r="B83" s="44" t="str">
        <f t="shared" si="9"/>
        <v>JULIO</v>
      </c>
      <c r="C83" s="44">
        <v>18</v>
      </c>
      <c r="D83" s="586" t="str">
        <f t="shared" si="8"/>
        <v>JULIO 2014 / 17</v>
      </c>
      <c r="E83" s="586"/>
      <c r="F83" s="586"/>
      <c r="G83" s="586"/>
      <c r="H83" s="586"/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  <c r="AB83" s="586"/>
      <c r="AC83" s="586"/>
      <c r="AD83" s="586"/>
      <c r="AE83" s="586"/>
      <c r="AF83" s="586"/>
      <c r="AG83" s="586"/>
      <c r="AH83" s="586"/>
      <c r="AI83" s="586"/>
      <c r="AJ83" s="586"/>
      <c r="AK83" s="586"/>
      <c r="AL83" s="586"/>
    </row>
    <row r="84" spans="1:38" x14ac:dyDescent="0.25">
      <c r="A84" s="44">
        <f t="shared" si="9"/>
        <v>2014</v>
      </c>
      <c r="B84" s="44" t="str">
        <f t="shared" si="9"/>
        <v>JULIO</v>
      </c>
      <c r="C84" s="44">
        <v>19</v>
      </c>
      <c r="D84" s="586" t="str">
        <f t="shared" si="8"/>
        <v>JULIO 2014 / 18</v>
      </c>
      <c r="E84" s="586"/>
      <c r="F84" s="586"/>
      <c r="G84" s="586"/>
      <c r="H84" s="586"/>
      <c r="I84" s="586"/>
      <c r="J84" s="586"/>
      <c r="K84" s="586"/>
      <c r="L84" s="586"/>
      <c r="M84" s="586"/>
      <c r="N84" s="586"/>
      <c r="O84" s="586"/>
      <c r="P84" s="586"/>
      <c r="Q84" s="586"/>
      <c r="R84" s="586"/>
      <c r="S84" s="586"/>
      <c r="T84" s="586"/>
      <c r="U84" s="586"/>
      <c r="V84" s="586"/>
      <c r="W84" s="586"/>
      <c r="X84" s="586"/>
      <c r="Y84" s="586"/>
      <c r="Z84" s="586"/>
      <c r="AB84" s="586"/>
      <c r="AC84" s="586"/>
      <c r="AD84" s="586"/>
      <c r="AE84" s="586"/>
      <c r="AF84" s="586"/>
      <c r="AG84" s="586"/>
      <c r="AH84" s="586"/>
      <c r="AI84" s="586"/>
      <c r="AJ84" s="586"/>
      <c r="AK84" s="586"/>
      <c r="AL84" s="586"/>
    </row>
    <row r="85" spans="1:38" x14ac:dyDescent="0.25">
      <c r="A85" s="44">
        <f t="shared" si="9"/>
        <v>2014</v>
      </c>
      <c r="B85" s="44" t="str">
        <f t="shared" si="9"/>
        <v>JULIO</v>
      </c>
      <c r="C85" s="44">
        <v>20</v>
      </c>
      <c r="D85" s="586" t="str">
        <f t="shared" si="8"/>
        <v>JULIO 2014 / 19</v>
      </c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586"/>
      <c r="Z85" s="586"/>
      <c r="AB85" s="586"/>
      <c r="AC85" s="586"/>
      <c r="AD85" s="586"/>
      <c r="AE85" s="586"/>
      <c r="AF85" s="586"/>
      <c r="AG85" s="586"/>
      <c r="AH85" s="586"/>
      <c r="AI85" s="586"/>
      <c r="AJ85" s="586"/>
      <c r="AK85" s="586"/>
      <c r="AL85" s="586"/>
    </row>
    <row r="86" spans="1:38" x14ac:dyDescent="0.25">
      <c r="A86" s="44">
        <f t="shared" si="9"/>
        <v>2014</v>
      </c>
      <c r="B86" s="44" t="str">
        <f t="shared" si="9"/>
        <v>JULIO</v>
      </c>
      <c r="C86" s="44">
        <v>21</v>
      </c>
      <c r="D86" s="586" t="str">
        <f t="shared" si="8"/>
        <v>JULIO 2014 / 20</v>
      </c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B86" s="586"/>
      <c r="AC86" s="586"/>
      <c r="AD86" s="586"/>
      <c r="AE86" s="586"/>
      <c r="AF86" s="586"/>
      <c r="AG86" s="586"/>
      <c r="AH86" s="586"/>
      <c r="AI86" s="586"/>
      <c r="AJ86" s="586"/>
      <c r="AK86" s="586"/>
      <c r="AL86" s="586"/>
    </row>
    <row r="87" spans="1:38" x14ac:dyDescent="0.25">
      <c r="A87" s="44">
        <f t="shared" si="9"/>
        <v>2014</v>
      </c>
      <c r="B87" s="44" t="str">
        <f t="shared" si="9"/>
        <v>JULIO</v>
      </c>
      <c r="C87" s="44">
        <v>22</v>
      </c>
      <c r="D87" s="586" t="str">
        <f t="shared" si="8"/>
        <v>JULIO 2014 / 21</v>
      </c>
      <c r="E87" s="586"/>
      <c r="F87" s="586"/>
      <c r="G87" s="586"/>
      <c r="H87" s="586"/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  <c r="AB87" s="586"/>
      <c r="AC87" s="586"/>
      <c r="AD87" s="586"/>
      <c r="AE87" s="586"/>
      <c r="AF87" s="586"/>
      <c r="AG87" s="586"/>
      <c r="AH87" s="586"/>
      <c r="AI87" s="586"/>
      <c r="AJ87" s="586"/>
      <c r="AK87" s="586"/>
      <c r="AL87" s="586"/>
    </row>
    <row r="88" spans="1:38" x14ac:dyDescent="0.25">
      <c r="A88" s="44">
        <f t="shared" si="9"/>
        <v>2014</v>
      </c>
      <c r="B88" s="44" t="str">
        <f t="shared" si="9"/>
        <v>JULIO</v>
      </c>
      <c r="C88" s="44">
        <v>23</v>
      </c>
      <c r="D88" s="586" t="str">
        <f t="shared" si="8"/>
        <v>JULIO 2014 / 22</v>
      </c>
      <c r="E88" s="586"/>
      <c r="F88" s="586"/>
      <c r="G88" s="586"/>
      <c r="H88" s="586"/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586"/>
      <c r="T88" s="586"/>
      <c r="U88" s="586"/>
      <c r="V88" s="586"/>
      <c r="W88" s="586"/>
      <c r="X88" s="586"/>
      <c r="Y88" s="586"/>
      <c r="Z88" s="586"/>
      <c r="AB88" s="586"/>
      <c r="AC88" s="586"/>
      <c r="AD88" s="586"/>
      <c r="AE88" s="586"/>
      <c r="AF88" s="586"/>
      <c r="AG88" s="586"/>
      <c r="AH88" s="586"/>
      <c r="AI88" s="586"/>
      <c r="AJ88" s="586"/>
      <c r="AK88" s="586"/>
      <c r="AL88" s="586"/>
    </row>
    <row r="89" spans="1:38" x14ac:dyDescent="0.25">
      <c r="A89" s="44">
        <f t="shared" si="9"/>
        <v>2014</v>
      </c>
      <c r="B89" s="44" t="str">
        <f t="shared" si="9"/>
        <v>JULIO</v>
      </c>
      <c r="C89" s="44">
        <v>24</v>
      </c>
      <c r="D89" s="586" t="str">
        <f t="shared" si="8"/>
        <v>JULIO 2014 / 23</v>
      </c>
      <c r="E89" s="586"/>
      <c r="F89" s="586"/>
      <c r="G89" s="586"/>
      <c r="H89" s="586"/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6"/>
      <c r="V89" s="586"/>
      <c r="W89" s="586"/>
      <c r="X89" s="586"/>
      <c r="Y89" s="586"/>
      <c r="Z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</row>
    <row r="90" spans="1:38" x14ac:dyDescent="0.25">
      <c r="A90" s="44">
        <f t="shared" si="9"/>
        <v>2014</v>
      </c>
      <c r="B90" s="44" t="str">
        <f t="shared" si="9"/>
        <v>JULIO</v>
      </c>
      <c r="C90" s="44">
        <v>25</v>
      </c>
      <c r="D90" s="586" t="str">
        <f t="shared" si="8"/>
        <v>JULIO 2014 / 24</v>
      </c>
      <c r="E90" s="586"/>
      <c r="F90" s="586"/>
      <c r="G90" s="586"/>
      <c r="H90" s="586"/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6"/>
      <c r="V90" s="586"/>
      <c r="W90" s="586"/>
      <c r="X90" s="586"/>
      <c r="Y90" s="586"/>
      <c r="Z90" s="586"/>
      <c r="AB90" s="586"/>
      <c r="AC90" s="586"/>
      <c r="AD90" s="586"/>
      <c r="AE90" s="586"/>
      <c r="AF90" s="586"/>
      <c r="AG90" s="586"/>
      <c r="AH90" s="586"/>
      <c r="AI90" s="586"/>
      <c r="AJ90" s="586"/>
      <c r="AK90" s="586"/>
      <c r="AL90" s="586"/>
    </row>
    <row r="91" spans="1:38" x14ac:dyDescent="0.25">
      <c r="A91" s="44">
        <f t="shared" si="9"/>
        <v>2014</v>
      </c>
      <c r="B91" s="44" t="str">
        <f t="shared" si="9"/>
        <v>JULIO</v>
      </c>
      <c r="C91" s="44">
        <v>26</v>
      </c>
      <c r="D91" s="586" t="str">
        <f t="shared" si="8"/>
        <v>JULIO 2014 / 25</v>
      </c>
      <c r="E91" s="586"/>
      <c r="F91" s="586"/>
      <c r="G91" s="586"/>
      <c r="H91" s="586"/>
      <c r="I91" s="586"/>
      <c r="J91" s="586"/>
      <c r="K91" s="586"/>
      <c r="L91" s="586"/>
      <c r="M91" s="586"/>
      <c r="N91" s="586"/>
      <c r="O91" s="586"/>
      <c r="P91" s="586"/>
      <c r="Q91" s="586"/>
      <c r="R91" s="586"/>
      <c r="S91" s="586"/>
      <c r="T91" s="586"/>
      <c r="U91" s="586"/>
      <c r="V91" s="586"/>
      <c r="W91" s="586"/>
      <c r="X91" s="586"/>
      <c r="Y91" s="586"/>
      <c r="Z91" s="586"/>
      <c r="AB91" s="586"/>
      <c r="AC91" s="586"/>
      <c r="AD91" s="586"/>
      <c r="AE91" s="586"/>
      <c r="AF91" s="586"/>
      <c r="AG91" s="586"/>
      <c r="AH91" s="586"/>
      <c r="AI91" s="586"/>
      <c r="AJ91" s="586"/>
      <c r="AK91" s="586"/>
      <c r="AL91" s="586"/>
    </row>
    <row r="92" spans="1:38" x14ac:dyDescent="0.25">
      <c r="A92" s="44">
        <f t="shared" si="9"/>
        <v>2014</v>
      </c>
      <c r="B92" s="44" t="str">
        <f t="shared" si="9"/>
        <v>JULIO</v>
      </c>
      <c r="C92" s="44">
        <v>27</v>
      </c>
      <c r="D92" s="586" t="str">
        <f t="shared" si="8"/>
        <v>JULIO 2014 / 26</v>
      </c>
      <c r="E92" s="586"/>
      <c r="F92" s="586"/>
      <c r="G92" s="586"/>
      <c r="H92" s="586"/>
      <c r="I92" s="586"/>
      <c r="J92" s="586"/>
      <c r="K92" s="586"/>
      <c r="L92" s="586"/>
      <c r="M92" s="586"/>
      <c r="N92" s="586"/>
      <c r="O92" s="586"/>
      <c r="P92" s="586"/>
      <c r="Q92" s="586"/>
      <c r="R92" s="586"/>
      <c r="S92" s="586"/>
      <c r="T92" s="586"/>
      <c r="U92" s="586"/>
      <c r="V92" s="586"/>
      <c r="W92" s="586"/>
      <c r="X92" s="586"/>
      <c r="Y92" s="586"/>
      <c r="Z92" s="586"/>
      <c r="AB92" s="586"/>
      <c r="AC92" s="586"/>
      <c r="AD92" s="586"/>
      <c r="AE92" s="586"/>
      <c r="AF92" s="586"/>
      <c r="AG92" s="586"/>
      <c r="AH92" s="586"/>
      <c r="AI92" s="586"/>
      <c r="AJ92" s="586"/>
      <c r="AK92" s="586"/>
      <c r="AL92" s="586"/>
    </row>
    <row r="93" spans="1:38" x14ac:dyDescent="0.25">
      <c r="A93" s="44">
        <f t="shared" si="9"/>
        <v>2014</v>
      </c>
      <c r="B93" s="44" t="str">
        <f t="shared" si="9"/>
        <v>JULIO</v>
      </c>
      <c r="C93" s="44">
        <v>28</v>
      </c>
      <c r="D93" s="586" t="str">
        <f t="shared" si="8"/>
        <v>JULIO 2014 / 27</v>
      </c>
      <c r="E93" s="586"/>
      <c r="F93" s="586"/>
      <c r="G93" s="586"/>
      <c r="H93" s="586"/>
      <c r="I93" s="586"/>
      <c r="J93" s="586"/>
      <c r="K93" s="586"/>
      <c r="L93" s="586"/>
      <c r="M93" s="586"/>
      <c r="N93" s="586"/>
      <c r="O93" s="586"/>
      <c r="P93" s="586"/>
      <c r="Q93" s="586"/>
      <c r="R93" s="586"/>
      <c r="S93" s="586"/>
      <c r="T93" s="586"/>
      <c r="U93" s="586"/>
      <c r="V93" s="586"/>
      <c r="W93" s="586"/>
      <c r="X93" s="586"/>
      <c r="Y93" s="586"/>
      <c r="Z93" s="586"/>
      <c r="AB93" s="586"/>
      <c r="AC93" s="586"/>
      <c r="AD93" s="586"/>
      <c r="AE93" s="586"/>
      <c r="AF93" s="586"/>
      <c r="AG93" s="586"/>
      <c r="AH93" s="586"/>
      <c r="AI93" s="586"/>
      <c r="AJ93" s="586"/>
      <c r="AK93" s="586"/>
      <c r="AL93" s="586"/>
    </row>
    <row r="94" spans="1:38" x14ac:dyDescent="0.25">
      <c r="A94" s="44">
        <f t="shared" si="9"/>
        <v>2014</v>
      </c>
      <c r="B94" s="44" t="str">
        <f t="shared" si="9"/>
        <v>JULIO</v>
      </c>
      <c r="C94" s="44">
        <v>29</v>
      </c>
      <c r="D94" s="586" t="str">
        <f t="shared" si="8"/>
        <v>JULIO 2014 / 28</v>
      </c>
      <c r="E94" s="586"/>
      <c r="F94" s="586"/>
      <c r="G94" s="586"/>
      <c r="H94" s="586"/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586"/>
      <c r="T94" s="586"/>
      <c r="U94" s="586"/>
      <c r="V94" s="586"/>
      <c r="W94" s="586"/>
      <c r="X94" s="586"/>
      <c r="Y94" s="586"/>
      <c r="Z94" s="586"/>
      <c r="AB94" s="586"/>
      <c r="AC94" s="586"/>
      <c r="AD94" s="586"/>
      <c r="AE94" s="586"/>
      <c r="AF94" s="586"/>
      <c r="AG94" s="586"/>
      <c r="AH94" s="586"/>
      <c r="AI94" s="586"/>
      <c r="AJ94" s="586"/>
      <c r="AK94" s="586"/>
      <c r="AL94" s="586"/>
    </row>
    <row r="95" spans="1:38" x14ac:dyDescent="0.25">
      <c r="A95" s="44">
        <f t="shared" si="9"/>
        <v>2014</v>
      </c>
      <c r="B95" s="44" t="str">
        <f t="shared" si="9"/>
        <v>JULIO</v>
      </c>
      <c r="C95" s="44">
        <v>30</v>
      </c>
      <c r="D95" s="586" t="str">
        <f t="shared" si="8"/>
        <v>JULIO 2014 / 29</v>
      </c>
      <c r="E95" s="586"/>
      <c r="F95" s="586"/>
      <c r="G95" s="586"/>
      <c r="H95" s="586"/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586"/>
      <c r="Z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</row>
    <row r="96" spans="1:38" x14ac:dyDescent="0.25">
      <c r="A96" s="44">
        <f t="shared" si="9"/>
        <v>2014</v>
      </c>
      <c r="B96" s="44" t="str">
        <f t="shared" si="9"/>
        <v>JULIO</v>
      </c>
      <c r="C96" s="44">
        <v>31</v>
      </c>
      <c r="D96" s="586" t="str">
        <f t="shared" si="8"/>
        <v>JULIO 2014 / 30</v>
      </c>
      <c r="E96" s="586"/>
      <c r="F96" s="586"/>
      <c r="G96" s="586"/>
      <c r="H96" s="586"/>
      <c r="I96" s="586"/>
      <c r="J96" s="586"/>
      <c r="K96" s="586"/>
      <c r="L96" s="586"/>
      <c r="M96" s="586"/>
      <c r="N96" s="586"/>
      <c r="O96" s="586"/>
      <c r="P96" s="586"/>
      <c r="Q96" s="586"/>
      <c r="R96" s="586"/>
      <c r="S96" s="586"/>
      <c r="T96" s="586"/>
      <c r="U96" s="586"/>
      <c r="V96" s="586"/>
      <c r="W96" s="586"/>
      <c r="X96" s="586"/>
      <c r="Y96" s="586"/>
      <c r="Z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</row>
    <row r="97" spans="1:74" s="206" customFormat="1" ht="15.75" x14ac:dyDescent="0.25">
      <c r="D97" s="586" t="str">
        <f t="shared" si="8"/>
        <v>JULIO 2014 / 31</v>
      </c>
      <c r="E97" s="586"/>
      <c r="F97" s="586"/>
      <c r="G97" s="586"/>
      <c r="H97" s="586"/>
      <c r="I97" s="586"/>
      <c r="J97" s="586"/>
      <c r="K97" s="586"/>
      <c r="L97" s="586"/>
      <c r="M97" s="586"/>
      <c r="N97" s="586"/>
      <c r="O97" s="586"/>
      <c r="P97" s="586"/>
      <c r="Q97" s="586"/>
      <c r="R97" s="586"/>
      <c r="S97" s="586"/>
      <c r="T97" s="586"/>
      <c r="U97" s="586"/>
      <c r="V97" s="586"/>
      <c r="W97" s="586"/>
      <c r="X97" s="586"/>
      <c r="Y97" s="586"/>
      <c r="Z97" s="586"/>
      <c r="AA97" s="55"/>
      <c r="AB97" s="586"/>
      <c r="AC97" s="586"/>
      <c r="AD97" s="586"/>
      <c r="AE97" s="586"/>
      <c r="AF97" s="586"/>
      <c r="AG97" s="586"/>
      <c r="AH97" s="586"/>
      <c r="AI97" s="586"/>
      <c r="AJ97" s="586"/>
      <c r="AK97" s="586"/>
      <c r="AL97" s="586"/>
      <c r="AM97" s="209" t="str">
        <f t="shared" ref="AM97:BU97" si="10">IFERROR(AVERAGE(AM66:AM96),"")</f>
        <v/>
      </c>
      <c r="AN97" s="209" t="str">
        <f t="shared" si="10"/>
        <v/>
      </c>
      <c r="AO97" s="209" t="str">
        <f t="shared" si="10"/>
        <v/>
      </c>
      <c r="AP97" s="209" t="str">
        <f t="shared" si="10"/>
        <v/>
      </c>
      <c r="AQ97" s="209" t="str">
        <f t="shared" si="10"/>
        <v/>
      </c>
      <c r="AR97" s="209" t="str">
        <f t="shared" si="10"/>
        <v/>
      </c>
      <c r="AS97" s="209" t="str">
        <f t="shared" si="10"/>
        <v/>
      </c>
      <c r="AT97" s="209" t="str">
        <f t="shared" si="10"/>
        <v/>
      </c>
      <c r="AU97" s="209" t="str">
        <f t="shared" si="10"/>
        <v/>
      </c>
      <c r="AV97" s="209" t="str">
        <f t="shared" si="10"/>
        <v/>
      </c>
      <c r="AW97" s="209" t="str">
        <f t="shared" si="10"/>
        <v/>
      </c>
      <c r="AX97" s="210" t="str">
        <f t="shared" si="10"/>
        <v/>
      </c>
      <c r="AY97" s="209" t="str">
        <f t="shared" si="10"/>
        <v/>
      </c>
      <c r="AZ97" s="209" t="str">
        <f t="shared" si="10"/>
        <v/>
      </c>
      <c r="BA97" s="209" t="str">
        <f t="shared" si="10"/>
        <v/>
      </c>
      <c r="BB97" s="209" t="str">
        <f t="shared" si="10"/>
        <v/>
      </c>
      <c r="BC97" s="209" t="str">
        <f t="shared" si="10"/>
        <v/>
      </c>
      <c r="BD97" s="209" t="str">
        <f t="shared" si="10"/>
        <v/>
      </c>
      <c r="BE97" s="209" t="str">
        <f t="shared" si="10"/>
        <v/>
      </c>
      <c r="BF97" s="209" t="str">
        <f t="shared" si="10"/>
        <v/>
      </c>
      <c r="BG97" s="209" t="str">
        <f t="shared" si="10"/>
        <v/>
      </c>
      <c r="BH97" s="209" t="str">
        <f t="shared" si="10"/>
        <v/>
      </c>
      <c r="BI97" s="209" t="str">
        <f t="shared" si="10"/>
        <v/>
      </c>
      <c r="BJ97" s="209" t="str">
        <f t="shared" si="10"/>
        <v/>
      </c>
      <c r="BK97" s="209" t="str">
        <f t="shared" si="10"/>
        <v/>
      </c>
      <c r="BL97" s="209" t="str">
        <f t="shared" si="10"/>
        <v/>
      </c>
      <c r="BM97" s="209" t="str">
        <f t="shared" si="10"/>
        <v/>
      </c>
      <c r="BN97" s="209" t="str">
        <f t="shared" si="10"/>
        <v/>
      </c>
      <c r="BO97" s="209" t="str">
        <f t="shared" si="10"/>
        <v/>
      </c>
      <c r="BP97" s="209" t="str">
        <f t="shared" si="10"/>
        <v/>
      </c>
      <c r="BQ97" s="209" t="str">
        <f t="shared" si="10"/>
        <v/>
      </c>
      <c r="BR97" s="209" t="str">
        <f t="shared" si="10"/>
        <v/>
      </c>
      <c r="BS97" s="209" t="str">
        <f t="shared" si="10"/>
        <v/>
      </c>
      <c r="BT97" s="209" t="str">
        <f t="shared" si="10"/>
        <v/>
      </c>
      <c r="BU97" s="209" t="str">
        <f t="shared" si="10"/>
        <v/>
      </c>
      <c r="BV97" s="210" t="str">
        <f>IFERROR(AVERAGE(BV66:BV96),"")</f>
        <v/>
      </c>
    </row>
    <row r="98" spans="1:74" s="43" customFormat="1" ht="15.75" x14ac:dyDescent="0.25">
      <c r="A98" s="43">
        <v>2014</v>
      </c>
      <c r="B98" s="43" t="s">
        <v>234</v>
      </c>
      <c r="C98" s="43">
        <v>1</v>
      </c>
      <c r="D98" s="208" t="s">
        <v>228</v>
      </c>
      <c r="E98" s="209">
        <f t="shared" ref="E98:AL98" si="11">IFERROR(AVERAGE(E67:E97),"")</f>
        <v>1</v>
      </c>
      <c r="F98" s="209">
        <f t="shared" si="11"/>
        <v>41842</v>
      </c>
      <c r="G98" s="209">
        <f t="shared" si="11"/>
        <v>44623</v>
      </c>
      <c r="H98" s="209" t="str">
        <f t="shared" si="11"/>
        <v/>
      </c>
      <c r="I98" s="209">
        <f t="shared" si="11"/>
        <v>0.76359999999999995</v>
      </c>
      <c r="J98" s="209">
        <f t="shared" si="11"/>
        <v>147</v>
      </c>
      <c r="K98" s="209">
        <f t="shared" si="11"/>
        <v>7.8</v>
      </c>
      <c r="L98" s="209">
        <f t="shared" si="11"/>
        <v>0</v>
      </c>
      <c r="M98" s="209" t="str">
        <f t="shared" si="11"/>
        <v/>
      </c>
      <c r="N98" s="209">
        <f t="shared" si="11"/>
        <v>0.5</v>
      </c>
      <c r="O98" s="209">
        <f t="shared" si="11"/>
        <v>0</v>
      </c>
      <c r="P98" s="209">
        <f t="shared" si="11"/>
        <v>95.5</v>
      </c>
      <c r="Q98" s="209">
        <f t="shared" si="11"/>
        <v>85.3</v>
      </c>
      <c r="R98" s="209">
        <f t="shared" si="11"/>
        <v>90.4</v>
      </c>
      <c r="S98" s="209" t="str">
        <f t="shared" si="11"/>
        <v/>
      </c>
      <c r="T98" s="209" t="str">
        <f t="shared" si="11"/>
        <v/>
      </c>
      <c r="U98" s="209">
        <f t="shared" si="11"/>
        <v>20402</v>
      </c>
      <c r="V98" s="209">
        <f t="shared" si="11"/>
        <v>135</v>
      </c>
      <c r="W98" s="209">
        <f t="shared" si="11"/>
        <v>217</v>
      </c>
      <c r="X98" s="209">
        <f t="shared" si="11"/>
        <v>299</v>
      </c>
      <c r="Y98" s="209">
        <f t="shared" si="11"/>
        <v>361</v>
      </c>
      <c r="Z98" s="209">
        <f t="shared" si="11"/>
        <v>1</v>
      </c>
      <c r="AA98" s="209">
        <f t="shared" si="11"/>
        <v>45.6</v>
      </c>
      <c r="AB98" s="209">
        <f t="shared" si="11"/>
        <v>0.2</v>
      </c>
      <c r="AC98" s="209">
        <f t="shared" si="11"/>
        <v>3</v>
      </c>
      <c r="AD98" s="209">
        <f t="shared" si="11"/>
        <v>11.4</v>
      </c>
      <c r="AE98" s="209">
        <f t="shared" si="11"/>
        <v>0</v>
      </c>
      <c r="AF98" s="209">
        <f t="shared" si="11"/>
        <v>7</v>
      </c>
      <c r="AG98" s="209">
        <f t="shared" si="11"/>
        <v>99.5</v>
      </c>
      <c r="AH98" s="209">
        <f t="shared" si="11"/>
        <v>42.54</v>
      </c>
      <c r="AI98" s="209">
        <f t="shared" si="11"/>
        <v>167</v>
      </c>
      <c r="AJ98" s="209">
        <f t="shared" si="11"/>
        <v>221</v>
      </c>
      <c r="AK98" s="209">
        <f t="shared" si="11"/>
        <v>275</v>
      </c>
      <c r="AL98" s="209">
        <f t="shared" si="11"/>
        <v>338</v>
      </c>
    </row>
    <row r="99" spans="1:74" x14ac:dyDescent="0.25">
      <c r="A99" s="44">
        <f>A98</f>
        <v>2014</v>
      </c>
      <c r="B99" s="44" t="str">
        <f>B98</f>
        <v>AGOSTO</v>
      </c>
      <c r="C99" s="44">
        <v>2</v>
      </c>
      <c r="D99" s="43" t="str">
        <f t="shared" ref="D99:D129" si="12">B98&amp;" "&amp;A98&amp;" / "&amp;C98</f>
        <v>AGOSTO 2014 / 1</v>
      </c>
      <c r="E99" s="239">
        <v>1</v>
      </c>
      <c r="F99" s="240">
        <v>41842</v>
      </c>
      <c r="G99" s="239">
        <v>44623</v>
      </c>
      <c r="H99" s="239" t="s">
        <v>169</v>
      </c>
      <c r="I99" s="241">
        <v>0.76359999999999995</v>
      </c>
      <c r="J99" s="242">
        <v>147</v>
      </c>
      <c r="K99" s="242">
        <v>7.8</v>
      </c>
      <c r="L99" s="242">
        <v>0</v>
      </c>
      <c r="M99" s="243" t="s">
        <v>20</v>
      </c>
      <c r="N99" s="242">
        <v>0.5</v>
      </c>
      <c r="O99" s="242">
        <v>0</v>
      </c>
      <c r="P99" s="242">
        <v>95.5</v>
      </c>
      <c r="Q99" s="242">
        <v>85.3</v>
      </c>
      <c r="R99" s="242">
        <v>90.4</v>
      </c>
      <c r="S99" s="244" t="s">
        <v>164</v>
      </c>
      <c r="T99" s="244" t="s">
        <v>67</v>
      </c>
      <c r="U99" s="242">
        <v>20402</v>
      </c>
      <c r="V99" s="242">
        <v>135</v>
      </c>
      <c r="W99" s="242">
        <v>217</v>
      </c>
      <c r="X99" s="242">
        <v>299</v>
      </c>
      <c r="Y99" s="242">
        <v>361</v>
      </c>
      <c r="Z99" s="242">
        <v>1</v>
      </c>
      <c r="AA99" s="242">
        <v>45.6</v>
      </c>
      <c r="AB99" s="242">
        <v>0.2</v>
      </c>
      <c r="AC99" s="242">
        <v>3</v>
      </c>
      <c r="AD99" s="242">
        <v>11.4</v>
      </c>
      <c r="AE99" s="242">
        <v>0</v>
      </c>
      <c r="AF99" s="42">
        <v>7</v>
      </c>
      <c r="AG99" s="42">
        <v>99.5</v>
      </c>
      <c r="AH99" s="42">
        <v>42.54</v>
      </c>
      <c r="AI99" s="42">
        <v>167</v>
      </c>
      <c r="AJ99" s="42">
        <v>221</v>
      </c>
      <c r="AK99" s="42">
        <v>275</v>
      </c>
      <c r="AL99" s="42">
        <v>338</v>
      </c>
    </row>
    <row r="100" spans="1:74" x14ac:dyDescent="0.25">
      <c r="A100" s="44">
        <f t="shared" ref="A100:B128" si="13">A99</f>
        <v>2014</v>
      </c>
      <c r="B100" s="44" t="str">
        <f t="shared" si="13"/>
        <v>AGOSTO</v>
      </c>
      <c r="C100" s="44">
        <v>3</v>
      </c>
      <c r="D100" s="586" t="str">
        <f t="shared" si="12"/>
        <v>AGOSTO 2014 / 2</v>
      </c>
      <c r="E100" s="586"/>
      <c r="F100" s="586"/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B100" s="586"/>
      <c r="AC100" s="586"/>
      <c r="AD100" s="586"/>
      <c r="AE100" s="586"/>
      <c r="AF100" s="586"/>
      <c r="AG100" s="586"/>
      <c r="AH100" s="586"/>
      <c r="AI100" s="586"/>
      <c r="AJ100" s="586"/>
      <c r="AK100" s="586"/>
      <c r="AL100" s="586"/>
    </row>
    <row r="101" spans="1:74" x14ac:dyDescent="0.25">
      <c r="A101" s="44">
        <f t="shared" si="13"/>
        <v>2014</v>
      </c>
      <c r="B101" s="44" t="str">
        <f t="shared" si="13"/>
        <v>AGOSTO</v>
      </c>
      <c r="C101" s="44">
        <v>4</v>
      </c>
      <c r="D101" s="586" t="str">
        <f t="shared" si="12"/>
        <v>AGOSTO 2014 / 3</v>
      </c>
      <c r="E101" s="586"/>
      <c r="F101" s="586"/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B101" s="586"/>
      <c r="AC101" s="586"/>
      <c r="AD101" s="586"/>
      <c r="AE101" s="586"/>
      <c r="AF101" s="586"/>
      <c r="AG101" s="586"/>
      <c r="AH101" s="586"/>
      <c r="AI101" s="586"/>
      <c r="AJ101" s="586"/>
      <c r="AK101" s="586"/>
      <c r="AL101" s="586"/>
    </row>
    <row r="102" spans="1:74" x14ac:dyDescent="0.25">
      <c r="A102" s="44">
        <f t="shared" si="13"/>
        <v>2014</v>
      </c>
      <c r="B102" s="44" t="str">
        <f t="shared" si="13"/>
        <v>AGOSTO</v>
      </c>
      <c r="C102" s="44">
        <v>5</v>
      </c>
      <c r="D102" s="586" t="str">
        <f t="shared" si="12"/>
        <v>AGOSTO 2014 / 4</v>
      </c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B102" s="586"/>
      <c r="AC102" s="586"/>
      <c r="AD102" s="586"/>
      <c r="AE102" s="586"/>
      <c r="AF102" s="586"/>
      <c r="AG102" s="586"/>
      <c r="AH102" s="586"/>
      <c r="AI102" s="586"/>
      <c r="AJ102" s="586"/>
      <c r="AK102" s="586"/>
      <c r="AL102" s="586"/>
    </row>
    <row r="103" spans="1:74" x14ac:dyDescent="0.25">
      <c r="A103" s="44">
        <f t="shared" si="13"/>
        <v>2014</v>
      </c>
      <c r="B103" s="44" t="str">
        <f t="shared" si="13"/>
        <v>AGOSTO</v>
      </c>
      <c r="C103" s="44">
        <v>6</v>
      </c>
      <c r="D103" s="586" t="str">
        <f t="shared" si="12"/>
        <v>AGOSTO 2014 / 5</v>
      </c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</row>
    <row r="104" spans="1:74" x14ac:dyDescent="0.25">
      <c r="A104" s="44">
        <f t="shared" si="13"/>
        <v>2014</v>
      </c>
      <c r="B104" s="44" t="str">
        <f t="shared" si="13"/>
        <v>AGOSTO</v>
      </c>
      <c r="C104" s="44">
        <v>7</v>
      </c>
      <c r="D104" s="586" t="str">
        <f t="shared" si="12"/>
        <v>AGOSTO 2014 / 6</v>
      </c>
      <c r="E104" s="586"/>
      <c r="F104" s="586"/>
      <c r="G104" s="586"/>
      <c r="H104" s="586"/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B104" s="586"/>
      <c r="AC104" s="586"/>
      <c r="AD104" s="586"/>
      <c r="AE104" s="586"/>
      <c r="AF104" s="586"/>
      <c r="AG104" s="586"/>
      <c r="AH104" s="586"/>
      <c r="AI104" s="586"/>
      <c r="AJ104" s="586"/>
      <c r="AK104" s="586"/>
      <c r="AL104" s="586"/>
    </row>
    <row r="105" spans="1:74" x14ac:dyDescent="0.25">
      <c r="A105" s="44">
        <f t="shared" si="13"/>
        <v>2014</v>
      </c>
      <c r="B105" s="44" t="str">
        <f t="shared" si="13"/>
        <v>AGOSTO</v>
      </c>
      <c r="C105" s="44">
        <v>8</v>
      </c>
      <c r="D105" s="586" t="str">
        <f t="shared" si="12"/>
        <v>AGOSTO 2014 / 7</v>
      </c>
      <c r="E105" s="586"/>
      <c r="F105" s="586"/>
      <c r="G105" s="586"/>
      <c r="H105" s="586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B105" s="586"/>
      <c r="AC105" s="586"/>
      <c r="AD105" s="586"/>
      <c r="AE105" s="586"/>
      <c r="AF105" s="586"/>
      <c r="AG105" s="586"/>
      <c r="AH105" s="586"/>
      <c r="AI105" s="586"/>
      <c r="AJ105" s="586"/>
      <c r="AK105" s="586"/>
      <c r="AL105" s="586"/>
    </row>
    <row r="106" spans="1:74" x14ac:dyDescent="0.25">
      <c r="A106" s="44">
        <f t="shared" si="13"/>
        <v>2014</v>
      </c>
      <c r="B106" s="44" t="str">
        <f t="shared" si="13"/>
        <v>AGOSTO</v>
      </c>
      <c r="C106" s="44">
        <v>9</v>
      </c>
      <c r="D106" s="586" t="str">
        <f t="shared" si="12"/>
        <v>AGOSTO 2014 / 8</v>
      </c>
      <c r="E106" s="586"/>
      <c r="F106" s="586"/>
      <c r="G106" s="586"/>
      <c r="H106" s="586"/>
      <c r="I106" s="586"/>
      <c r="J106" s="586"/>
      <c r="K106" s="586"/>
      <c r="L106" s="586"/>
      <c r="M106" s="586"/>
      <c r="N106" s="58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B106" s="586"/>
      <c r="AC106" s="586"/>
      <c r="AD106" s="586"/>
      <c r="AE106" s="586"/>
      <c r="AF106" s="586"/>
      <c r="AG106" s="586"/>
      <c r="AH106" s="586"/>
      <c r="AI106" s="586"/>
      <c r="AJ106" s="586"/>
      <c r="AK106" s="586"/>
      <c r="AL106" s="586"/>
    </row>
    <row r="107" spans="1:74" x14ac:dyDescent="0.25">
      <c r="A107" s="44">
        <f t="shared" si="13"/>
        <v>2014</v>
      </c>
      <c r="B107" s="44" t="str">
        <f t="shared" si="13"/>
        <v>AGOSTO</v>
      </c>
      <c r="C107" s="44">
        <v>10</v>
      </c>
      <c r="D107" s="586" t="str">
        <f t="shared" si="12"/>
        <v>AGOSTO 2014 / 9</v>
      </c>
      <c r="E107" s="586"/>
      <c r="F107" s="586"/>
      <c r="G107" s="586"/>
      <c r="H107" s="586"/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B107" s="586"/>
      <c r="AC107" s="586"/>
      <c r="AD107" s="586"/>
      <c r="AE107" s="586"/>
      <c r="AF107" s="586"/>
      <c r="AG107" s="586"/>
      <c r="AH107" s="586"/>
      <c r="AI107" s="586"/>
      <c r="AJ107" s="586"/>
      <c r="AK107" s="586"/>
      <c r="AL107" s="586"/>
    </row>
    <row r="108" spans="1:74" x14ac:dyDescent="0.25">
      <c r="A108" s="44">
        <f t="shared" si="13"/>
        <v>2014</v>
      </c>
      <c r="B108" s="44" t="str">
        <f t="shared" si="13"/>
        <v>AGOSTO</v>
      </c>
      <c r="C108" s="44">
        <v>11</v>
      </c>
      <c r="D108" s="586" t="str">
        <f t="shared" si="12"/>
        <v>AGOSTO 2014 / 10</v>
      </c>
      <c r="E108" s="586"/>
      <c r="F108" s="586"/>
      <c r="G108" s="586"/>
      <c r="H108" s="586"/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B108" s="586"/>
      <c r="AC108" s="586"/>
      <c r="AD108" s="586"/>
      <c r="AE108" s="586"/>
      <c r="AF108" s="586"/>
      <c r="AG108" s="586"/>
      <c r="AH108" s="586"/>
      <c r="AI108" s="586"/>
      <c r="AJ108" s="586"/>
      <c r="AK108" s="586"/>
      <c r="AL108" s="586"/>
    </row>
    <row r="109" spans="1:74" x14ac:dyDescent="0.25">
      <c r="A109" s="44">
        <f t="shared" si="13"/>
        <v>2014</v>
      </c>
      <c r="B109" s="44" t="str">
        <f t="shared" si="13"/>
        <v>AGOSTO</v>
      </c>
      <c r="C109" s="44">
        <v>12</v>
      </c>
      <c r="D109" s="586" t="str">
        <f t="shared" si="12"/>
        <v>AGOSTO 2014 / 11</v>
      </c>
      <c r="E109" s="586"/>
      <c r="F109" s="586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B109" s="586"/>
      <c r="AC109" s="586"/>
      <c r="AD109" s="586"/>
      <c r="AE109" s="586"/>
      <c r="AF109" s="586"/>
      <c r="AG109" s="586"/>
      <c r="AH109" s="586"/>
      <c r="AI109" s="586"/>
      <c r="AJ109" s="586"/>
      <c r="AK109" s="586"/>
      <c r="AL109" s="586"/>
    </row>
    <row r="110" spans="1:74" x14ac:dyDescent="0.25">
      <c r="A110" s="44">
        <f t="shared" si="13"/>
        <v>2014</v>
      </c>
      <c r="B110" s="44" t="str">
        <f t="shared" si="13"/>
        <v>AGOSTO</v>
      </c>
      <c r="C110" s="44">
        <v>13</v>
      </c>
      <c r="D110" s="586" t="str">
        <f t="shared" si="12"/>
        <v>AGOSTO 2014 / 12</v>
      </c>
      <c r="E110" s="586"/>
      <c r="F110" s="586"/>
      <c r="G110" s="586"/>
      <c r="H110" s="586"/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B110" s="586"/>
      <c r="AC110" s="586"/>
      <c r="AD110" s="586"/>
      <c r="AE110" s="586"/>
      <c r="AF110" s="586"/>
      <c r="AG110" s="586"/>
      <c r="AH110" s="586"/>
      <c r="AI110" s="586"/>
      <c r="AJ110" s="586"/>
      <c r="AK110" s="586"/>
      <c r="AL110" s="586"/>
    </row>
    <row r="111" spans="1:74" x14ac:dyDescent="0.25">
      <c r="A111" s="44">
        <f t="shared" si="13"/>
        <v>2014</v>
      </c>
      <c r="B111" s="44" t="str">
        <f t="shared" si="13"/>
        <v>AGOSTO</v>
      </c>
      <c r="C111" s="44">
        <v>14</v>
      </c>
      <c r="D111" s="586" t="str">
        <f t="shared" si="12"/>
        <v>AGOSTO 2014 / 13</v>
      </c>
      <c r="E111" s="586"/>
      <c r="F111" s="586"/>
      <c r="G111" s="586"/>
      <c r="H111" s="586"/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  <c r="AB111" s="586"/>
      <c r="AC111" s="586"/>
      <c r="AD111" s="586"/>
      <c r="AE111" s="586"/>
      <c r="AF111" s="586"/>
      <c r="AG111" s="586"/>
      <c r="AH111" s="586"/>
      <c r="AI111" s="586"/>
      <c r="AJ111" s="586"/>
      <c r="AK111" s="586"/>
      <c r="AL111" s="586"/>
    </row>
    <row r="112" spans="1:74" x14ac:dyDescent="0.25">
      <c r="A112" s="44">
        <f t="shared" si="13"/>
        <v>2014</v>
      </c>
      <c r="B112" s="44" t="str">
        <f t="shared" si="13"/>
        <v>AGOSTO</v>
      </c>
      <c r="C112" s="44">
        <v>15</v>
      </c>
      <c r="D112" s="586" t="str">
        <f t="shared" si="12"/>
        <v>AGOSTO 2014 / 14</v>
      </c>
      <c r="E112" s="586"/>
      <c r="F112" s="586"/>
      <c r="G112" s="586"/>
      <c r="H112" s="586"/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586"/>
      <c r="T112" s="586"/>
      <c r="U112" s="586"/>
      <c r="V112" s="586"/>
      <c r="W112" s="586"/>
      <c r="X112" s="586"/>
      <c r="Y112" s="586"/>
      <c r="Z112" s="586"/>
      <c r="AB112" s="586"/>
      <c r="AC112" s="586"/>
      <c r="AD112" s="586"/>
      <c r="AE112" s="586"/>
      <c r="AF112" s="586"/>
      <c r="AG112" s="586"/>
      <c r="AH112" s="586"/>
      <c r="AI112" s="586"/>
      <c r="AJ112" s="586"/>
      <c r="AK112" s="586"/>
      <c r="AL112" s="586"/>
    </row>
    <row r="113" spans="1:38" x14ac:dyDescent="0.25">
      <c r="A113" s="44">
        <f t="shared" si="13"/>
        <v>2014</v>
      </c>
      <c r="B113" s="44" t="str">
        <f t="shared" si="13"/>
        <v>AGOSTO</v>
      </c>
      <c r="C113" s="44">
        <v>16</v>
      </c>
      <c r="D113" s="586" t="str">
        <f t="shared" si="12"/>
        <v>AGOSTO 2014 / 15</v>
      </c>
      <c r="E113" s="586"/>
      <c r="F113" s="586"/>
      <c r="G113" s="586"/>
      <c r="H113" s="586"/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  <c r="AB113" s="586"/>
      <c r="AC113" s="586"/>
      <c r="AD113" s="586"/>
      <c r="AE113" s="586"/>
      <c r="AF113" s="586"/>
      <c r="AG113" s="586"/>
      <c r="AH113" s="586"/>
      <c r="AI113" s="586"/>
      <c r="AJ113" s="586"/>
      <c r="AK113" s="586"/>
      <c r="AL113" s="586"/>
    </row>
    <row r="114" spans="1:38" x14ac:dyDescent="0.25">
      <c r="A114" s="44">
        <f t="shared" si="13"/>
        <v>2014</v>
      </c>
      <c r="B114" s="44" t="str">
        <f t="shared" si="13"/>
        <v>AGOSTO</v>
      </c>
      <c r="C114" s="44">
        <v>17</v>
      </c>
      <c r="D114" s="586" t="str">
        <f t="shared" si="12"/>
        <v>AGOSTO 2014 / 16</v>
      </c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6"/>
      <c r="AB114" s="586"/>
      <c r="AC114" s="586"/>
      <c r="AD114" s="586"/>
      <c r="AE114" s="586"/>
      <c r="AF114" s="586"/>
      <c r="AG114" s="586"/>
      <c r="AH114" s="586"/>
      <c r="AI114" s="586"/>
      <c r="AJ114" s="586"/>
      <c r="AK114" s="586"/>
      <c r="AL114" s="586"/>
    </row>
    <row r="115" spans="1:38" x14ac:dyDescent="0.25">
      <c r="A115" s="44">
        <f t="shared" si="13"/>
        <v>2014</v>
      </c>
      <c r="B115" s="44" t="str">
        <f t="shared" si="13"/>
        <v>AGOSTO</v>
      </c>
      <c r="C115" s="44">
        <v>18</v>
      </c>
      <c r="D115" s="586" t="str">
        <f t="shared" si="12"/>
        <v>AGOSTO 2014 / 17</v>
      </c>
      <c r="E115" s="586"/>
      <c r="F115" s="586"/>
      <c r="G115" s="586"/>
      <c r="H115" s="586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  <c r="AB115" s="586"/>
      <c r="AC115" s="586"/>
      <c r="AD115" s="586"/>
      <c r="AE115" s="586"/>
      <c r="AF115" s="586"/>
      <c r="AG115" s="586"/>
      <c r="AH115" s="586"/>
      <c r="AI115" s="586"/>
      <c r="AJ115" s="586"/>
      <c r="AK115" s="586"/>
      <c r="AL115" s="586"/>
    </row>
    <row r="116" spans="1:38" x14ac:dyDescent="0.25">
      <c r="A116" s="44">
        <f t="shared" si="13"/>
        <v>2014</v>
      </c>
      <c r="B116" s="44" t="str">
        <f t="shared" si="13"/>
        <v>AGOSTO</v>
      </c>
      <c r="C116" s="44">
        <v>19</v>
      </c>
      <c r="D116" s="586" t="str">
        <f t="shared" si="12"/>
        <v>AGOSTO 2014 / 18</v>
      </c>
      <c r="E116" s="586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586"/>
      <c r="T116" s="586"/>
      <c r="U116" s="586"/>
      <c r="V116" s="586"/>
      <c r="W116" s="586"/>
      <c r="X116" s="586"/>
      <c r="Y116" s="586"/>
      <c r="Z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</row>
    <row r="117" spans="1:38" x14ac:dyDescent="0.25">
      <c r="A117" s="44">
        <f t="shared" si="13"/>
        <v>2014</v>
      </c>
      <c r="B117" s="44" t="str">
        <f t="shared" si="13"/>
        <v>AGOSTO</v>
      </c>
      <c r="C117" s="44">
        <v>20</v>
      </c>
      <c r="D117" s="586" t="str">
        <f t="shared" si="12"/>
        <v>AGOSTO 2014 / 19</v>
      </c>
      <c r="E117" s="586"/>
      <c r="F117" s="586"/>
      <c r="G117" s="586"/>
      <c r="H117" s="586"/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586"/>
      <c r="T117" s="586"/>
      <c r="U117" s="586"/>
      <c r="V117" s="586"/>
      <c r="W117" s="586"/>
      <c r="X117" s="586"/>
      <c r="Y117" s="586"/>
      <c r="Z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</row>
    <row r="118" spans="1:38" x14ac:dyDescent="0.25">
      <c r="A118" s="44">
        <f t="shared" si="13"/>
        <v>2014</v>
      </c>
      <c r="B118" s="44" t="str">
        <f t="shared" si="13"/>
        <v>AGOSTO</v>
      </c>
      <c r="C118" s="44">
        <v>21</v>
      </c>
      <c r="D118" s="586" t="str">
        <f t="shared" si="12"/>
        <v>AGOSTO 2014 / 20</v>
      </c>
      <c r="E118" s="586"/>
      <c r="F118" s="586"/>
      <c r="G118" s="586"/>
      <c r="H118" s="586"/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586"/>
      <c r="T118" s="586"/>
      <c r="U118" s="586"/>
      <c r="V118" s="586"/>
      <c r="W118" s="586"/>
      <c r="X118" s="586"/>
      <c r="Y118" s="586"/>
      <c r="Z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</row>
    <row r="119" spans="1:38" x14ac:dyDescent="0.25">
      <c r="A119" s="44">
        <f t="shared" si="13"/>
        <v>2014</v>
      </c>
      <c r="B119" s="44" t="str">
        <f t="shared" si="13"/>
        <v>AGOSTO</v>
      </c>
      <c r="C119" s="44">
        <v>22</v>
      </c>
      <c r="D119" s="586" t="str">
        <f t="shared" si="12"/>
        <v>AGOSTO 2014 / 21</v>
      </c>
      <c r="E119" s="586"/>
      <c r="F119" s="586"/>
      <c r="G119" s="586"/>
      <c r="H119" s="586"/>
      <c r="I119" s="586"/>
      <c r="J119" s="586"/>
      <c r="K119" s="586"/>
      <c r="L119" s="586"/>
      <c r="M119" s="586"/>
      <c r="N119" s="586"/>
      <c r="O119" s="586"/>
      <c r="P119" s="586"/>
      <c r="Q119" s="586"/>
      <c r="R119" s="586"/>
      <c r="S119" s="586"/>
      <c r="T119" s="586"/>
      <c r="U119" s="586"/>
      <c r="V119" s="586"/>
      <c r="W119" s="586"/>
      <c r="X119" s="586"/>
      <c r="Y119" s="586"/>
      <c r="Z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</row>
    <row r="120" spans="1:38" x14ac:dyDescent="0.25">
      <c r="A120" s="44">
        <f t="shared" si="13"/>
        <v>2014</v>
      </c>
      <c r="B120" s="44" t="str">
        <f t="shared" si="13"/>
        <v>AGOSTO</v>
      </c>
      <c r="C120" s="44">
        <v>23</v>
      </c>
      <c r="D120" s="586" t="str">
        <f t="shared" si="12"/>
        <v>AGOSTO 2014 / 22</v>
      </c>
      <c r="E120" s="586"/>
      <c r="F120" s="586"/>
      <c r="G120" s="586"/>
      <c r="H120" s="586"/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586"/>
      <c r="T120" s="586"/>
      <c r="U120" s="586"/>
      <c r="V120" s="586"/>
      <c r="W120" s="586"/>
      <c r="X120" s="586"/>
      <c r="Y120" s="586"/>
      <c r="Z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</row>
    <row r="121" spans="1:38" x14ac:dyDescent="0.25">
      <c r="A121" s="44">
        <f t="shared" si="13"/>
        <v>2014</v>
      </c>
      <c r="B121" s="44" t="str">
        <f t="shared" si="13"/>
        <v>AGOSTO</v>
      </c>
      <c r="C121" s="44">
        <v>24</v>
      </c>
      <c r="D121" s="586" t="str">
        <f t="shared" si="12"/>
        <v>AGOSTO 2014 / 23</v>
      </c>
      <c r="E121" s="586"/>
      <c r="F121" s="586"/>
      <c r="G121" s="586"/>
      <c r="H121" s="586"/>
      <c r="I121" s="586"/>
      <c r="J121" s="586"/>
      <c r="K121" s="586"/>
      <c r="L121" s="586"/>
      <c r="M121" s="586"/>
      <c r="N121" s="586"/>
      <c r="O121" s="586"/>
      <c r="P121" s="586"/>
      <c r="Q121" s="586"/>
      <c r="R121" s="586"/>
      <c r="S121" s="586"/>
      <c r="T121" s="586"/>
      <c r="U121" s="586"/>
      <c r="V121" s="586"/>
      <c r="W121" s="586"/>
      <c r="X121" s="586"/>
      <c r="Y121" s="586"/>
      <c r="Z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</row>
    <row r="122" spans="1:38" x14ac:dyDescent="0.25">
      <c r="A122" s="44">
        <f t="shared" si="13"/>
        <v>2014</v>
      </c>
      <c r="B122" s="44" t="str">
        <f t="shared" si="13"/>
        <v>AGOSTO</v>
      </c>
      <c r="C122" s="44">
        <v>25</v>
      </c>
      <c r="D122" s="586" t="str">
        <f t="shared" si="12"/>
        <v>AGOSTO 2014 / 24</v>
      </c>
      <c r="E122" s="586"/>
      <c r="F122" s="586"/>
      <c r="G122" s="586"/>
      <c r="H122" s="586"/>
      <c r="I122" s="586"/>
      <c r="J122" s="586"/>
      <c r="K122" s="586"/>
      <c r="L122" s="586"/>
      <c r="M122" s="586"/>
      <c r="N122" s="586"/>
      <c r="O122" s="586"/>
      <c r="P122" s="586"/>
      <c r="Q122" s="586"/>
      <c r="R122" s="586"/>
      <c r="S122" s="586"/>
      <c r="T122" s="586"/>
      <c r="U122" s="586"/>
      <c r="V122" s="586"/>
      <c r="W122" s="586"/>
      <c r="X122" s="586"/>
      <c r="Y122" s="586"/>
      <c r="Z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</row>
    <row r="123" spans="1:38" x14ac:dyDescent="0.25">
      <c r="A123" s="44">
        <f t="shared" si="13"/>
        <v>2014</v>
      </c>
      <c r="B123" s="44" t="str">
        <f t="shared" si="13"/>
        <v>AGOSTO</v>
      </c>
      <c r="C123" s="44">
        <v>26</v>
      </c>
      <c r="D123" s="586" t="str">
        <f t="shared" si="12"/>
        <v>AGOSTO 2014 / 25</v>
      </c>
      <c r="E123" s="586"/>
      <c r="F123" s="586"/>
      <c r="G123" s="586"/>
      <c r="H123" s="586"/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586"/>
      <c r="Z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</row>
    <row r="124" spans="1:38" x14ac:dyDescent="0.25">
      <c r="A124" s="44">
        <f t="shared" si="13"/>
        <v>2014</v>
      </c>
      <c r="B124" s="44" t="str">
        <f t="shared" si="13"/>
        <v>AGOSTO</v>
      </c>
      <c r="C124" s="44">
        <v>27</v>
      </c>
      <c r="D124" s="586" t="str">
        <f t="shared" si="12"/>
        <v>AGOSTO 2014 / 26</v>
      </c>
      <c r="E124" s="586"/>
      <c r="F124" s="586"/>
      <c r="G124" s="586"/>
      <c r="H124" s="586"/>
      <c r="I124" s="586"/>
      <c r="J124" s="586"/>
      <c r="K124" s="586"/>
      <c r="L124" s="586"/>
      <c r="M124" s="586"/>
      <c r="N124" s="586"/>
      <c r="O124" s="586"/>
      <c r="P124" s="586"/>
      <c r="Q124" s="586"/>
      <c r="R124" s="586"/>
      <c r="S124" s="586"/>
      <c r="T124" s="586"/>
      <c r="U124" s="586"/>
      <c r="V124" s="586"/>
      <c r="W124" s="586"/>
      <c r="X124" s="586"/>
      <c r="Y124" s="586"/>
      <c r="Z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</row>
    <row r="125" spans="1:38" x14ac:dyDescent="0.25">
      <c r="A125" s="44">
        <f t="shared" si="13"/>
        <v>2014</v>
      </c>
      <c r="B125" s="44" t="str">
        <f t="shared" si="13"/>
        <v>AGOSTO</v>
      </c>
      <c r="C125" s="44">
        <v>28</v>
      </c>
      <c r="D125" s="586" t="str">
        <f t="shared" si="12"/>
        <v>AGOSTO 2014 / 27</v>
      </c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</row>
    <row r="126" spans="1:38" x14ac:dyDescent="0.25">
      <c r="A126" s="44">
        <f t="shared" si="13"/>
        <v>2014</v>
      </c>
      <c r="B126" s="44" t="str">
        <f t="shared" si="13"/>
        <v>AGOSTO</v>
      </c>
      <c r="C126" s="44">
        <v>29</v>
      </c>
      <c r="D126" s="586" t="str">
        <f t="shared" si="12"/>
        <v>AGOSTO 2014 / 28</v>
      </c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</row>
    <row r="127" spans="1:38" x14ac:dyDescent="0.25">
      <c r="A127" s="44">
        <f t="shared" si="13"/>
        <v>2014</v>
      </c>
      <c r="B127" s="44" t="str">
        <f t="shared" si="13"/>
        <v>AGOSTO</v>
      </c>
      <c r="C127" s="44">
        <v>30</v>
      </c>
      <c r="D127" s="586" t="str">
        <f t="shared" si="12"/>
        <v>AGOSTO 2014 / 29</v>
      </c>
      <c r="E127" s="586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</row>
    <row r="128" spans="1:38" x14ac:dyDescent="0.25">
      <c r="A128" s="44">
        <f t="shared" si="13"/>
        <v>2014</v>
      </c>
      <c r="B128" s="44" t="str">
        <f t="shared" si="13"/>
        <v>AGOSTO</v>
      </c>
      <c r="C128" s="44">
        <v>31</v>
      </c>
      <c r="D128" s="586" t="str">
        <f t="shared" si="12"/>
        <v>AGOSTO 2014 / 30</v>
      </c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</row>
    <row r="129" spans="1:74" s="206" customFormat="1" ht="15.75" x14ac:dyDescent="0.25">
      <c r="D129" s="586" t="str">
        <f t="shared" si="12"/>
        <v>AGOSTO 2014 / 31</v>
      </c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  <c r="AA129" s="55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209" t="str">
        <f t="shared" ref="AM129:BU129" si="14">IFERROR(AVERAGE(AM98:AM128),"")</f>
        <v/>
      </c>
      <c r="AN129" s="209" t="str">
        <f t="shared" si="14"/>
        <v/>
      </c>
      <c r="AO129" s="209" t="str">
        <f t="shared" si="14"/>
        <v/>
      </c>
      <c r="AP129" s="209" t="str">
        <f t="shared" si="14"/>
        <v/>
      </c>
      <c r="AQ129" s="209" t="str">
        <f t="shared" si="14"/>
        <v/>
      </c>
      <c r="AR129" s="209" t="str">
        <f t="shared" si="14"/>
        <v/>
      </c>
      <c r="AS129" s="209" t="str">
        <f t="shared" si="14"/>
        <v/>
      </c>
      <c r="AT129" s="209" t="str">
        <f t="shared" si="14"/>
        <v/>
      </c>
      <c r="AU129" s="209" t="str">
        <f t="shared" si="14"/>
        <v/>
      </c>
      <c r="AV129" s="209" t="str">
        <f t="shared" si="14"/>
        <v/>
      </c>
      <c r="AW129" s="209" t="str">
        <f t="shared" si="14"/>
        <v/>
      </c>
      <c r="AX129" s="210" t="str">
        <f t="shared" si="14"/>
        <v/>
      </c>
      <c r="AY129" s="209" t="str">
        <f t="shared" si="14"/>
        <v/>
      </c>
      <c r="AZ129" s="209" t="str">
        <f t="shared" si="14"/>
        <v/>
      </c>
      <c r="BA129" s="209" t="str">
        <f t="shared" si="14"/>
        <v/>
      </c>
      <c r="BB129" s="209" t="str">
        <f t="shared" si="14"/>
        <v/>
      </c>
      <c r="BC129" s="209" t="str">
        <f t="shared" si="14"/>
        <v/>
      </c>
      <c r="BD129" s="209" t="str">
        <f t="shared" si="14"/>
        <v/>
      </c>
      <c r="BE129" s="209" t="str">
        <f t="shared" si="14"/>
        <v/>
      </c>
      <c r="BF129" s="209" t="str">
        <f t="shared" si="14"/>
        <v/>
      </c>
      <c r="BG129" s="209" t="str">
        <f t="shared" si="14"/>
        <v/>
      </c>
      <c r="BH129" s="209" t="str">
        <f t="shared" si="14"/>
        <v/>
      </c>
      <c r="BI129" s="209" t="str">
        <f t="shared" si="14"/>
        <v/>
      </c>
      <c r="BJ129" s="209" t="str">
        <f t="shared" si="14"/>
        <v/>
      </c>
      <c r="BK129" s="209" t="str">
        <f t="shared" si="14"/>
        <v/>
      </c>
      <c r="BL129" s="209" t="str">
        <f t="shared" si="14"/>
        <v/>
      </c>
      <c r="BM129" s="209" t="str">
        <f t="shared" si="14"/>
        <v/>
      </c>
      <c r="BN129" s="209" t="str">
        <f t="shared" si="14"/>
        <v/>
      </c>
      <c r="BO129" s="209" t="str">
        <f t="shared" si="14"/>
        <v/>
      </c>
      <c r="BP129" s="209" t="str">
        <f t="shared" si="14"/>
        <v/>
      </c>
      <c r="BQ129" s="209" t="str">
        <f t="shared" si="14"/>
        <v/>
      </c>
      <c r="BR129" s="209" t="str">
        <f t="shared" si="14"/>
        <v/>
      </c>
      <c r="BS129" s="209" t="str">
        <f t="shared" si="14"/>
        <v/>
      </c>
      <c r="BT129" s="209" t="str">
        <f t="shared" si="14"/>
        <v/>
      </c>
      <c r="BU129" s="209" t="str">
        <f t="shared" si="14"/>
        <v/>
      </c>
      <c r="BV129" s="210" t="str">
        <f>IFERROR(AVERAGE(BV98:BV128),"")</f>
        <v/>
      </c>
    </row>
    <row r="130" spans="1:74" ht="15.75" x14ac:dyDescent="0.25">
      <c r="A130" s="44">
        <v>2014</v>
      </c>
      <c r="B130" s="44" t="s">
        <v>235</v>
      </c>
      <c r="C130" s="44">
        <v>1</v>
      </c>
      <c r="D130" s="208" t="s">
        <v>228</v>
      </c>
      <c r="E130" s="209">
        <f t="shared" ref="E130:AL130" si="15">IFERROR(AVERAGE(E99:E129),"")</f>
        <v>1</v>
      </c>
      <c r="F130" s="209">
        <f t="shared" si="15"/>
        <v>41842</v>
      </c>
      <c r="G130" s="209">
        <f t="shared" si="15"/>
        <v>44623</v>
      </c>
      <c r="H130" s="209" t="str">
        <f t="shared" si="15"/>
        <v/>
      </c>
      <c r="I130" s="209">
        <f t="shared" si="15"/>
        <v>0.76359999999999995</v>
      </c>
      <c r="J130" s="209">
        <f t="shared" si="15"/>
        <v>147</v>
      </c>
      <c r="K130" s="209">
        <f t="shared" si="15"/>
        <v>7.8</v>
      </c>
      <c r="L130" s="209">
        <f t="shared" si="15"/>
        <v>0</v>
      </c>
      <c r="M130" s="209" t="str">
        <f t="shared" si="15"/>
        <v/>
      </c>
      <c r="N130" s="209">
        <f t="shared" si="15"/>
        <v>0.5</v>
      </c>
      <c r="O130" s="209">
        <f t="shared" si="15"/>
        <v>0</v>
      </c>
      <c r="P130" s="209">
        <f t="shared" si="15"/>
        <v>95.5</v>
      </c>
      <c r="Q130" s="209">
        <f t="shared" si="15"/>
        <v>85.3</v>
      </c>
      <c r="R130" s="209">
        <f t="shared" si="15"/>
        <v>90.4</v>
      </c>
      <c r="S130" s="209" t="str">
        <f t="shared" si="15"/>
        <v/>
      </c>
      <c r="T130" s="209" t="str">
        <f t="shared" si="15"/>
        <v/>
      </c>
      <c r="U130" s="209">
        <f t="shared" si="15"/>
        <v>20402</v>
      </c>
      <c r="V130" s="209">
        <f t="shared" si="15"/>
        <v>135</v>
      </c>
      <c r="W130" s="209">
        <f t="shared" si="15"/>
        <v>217</v>
      </c>
      <c r="X130" s="209">
        <f t="shared" si="15"/>
        <v>299</v>
      </c>
      <c r="Y130" s="209">
        <f t="shared" si="15"/>
        <v>361</v>
      </c>
      <c r="Z130" s="209">
        <f t="shared" si="15"/>
        <v>1</v>
      </c>
      <c r="AA130" s="209">
        <f t="shared" si="15"/>
        <v>45.6</v>
      </c>
      <c r="AB130" s="209">
        <f t="shared" si="15"/>
        <v>0.2</v>
      </c>
      <c r="AC130" s="209">
        <f t="shared" si="15"/>
        <v>3</v>
      </c>
      <c r="AD130" s="209">
        <f t="shared" si="15"/>
        <v>11.4</v>
      </c>
      <c r="AE130" s="209">
        <f t="shared" si="15"/>
        <v>0</v>
      </c>
      <c r="AF130" s="209">
        <f t="shared" si="15"/>
        <v>7</v>
      </c>
      <c r="AG130" s="209">
        <f t="shared" si="15"/>
        <v>99.5</v>
      </c>
      <c r="AH130" s="209">
        <f t="shared" si="15"/>
        <v>42.54</v>
      </c>
      <c r="AI130" s="209">
        <f t="shared" si="15"/>
        <v>167</v>
      </c>
      <c r="AJ130" s="209">
        <f t="shared" si="15"/>
        <v>221</v>
      </c>
      <c r="AK130" s="209">
        <f t="shared" si="15"/>
        <v>275</v>
      </c>
      <c r="AL130" s="209">
        <f t="shared" si="15"/>
        <v>338</v>
      </c>
    </row>
    <row r="131" spans="1:74" x14ac:dyDescent="0.25">
      <c r="A131" s="44">
        <f>A130</f>
        <v>2014</v>
      </c>
      <c r="B131" s="44" t="str">
        <f>B130</f>
        <v>SEPTIEMBRE</v>
      </c>
      <c r="C131" s="44">
        <v>2</v>
      </c>
      <c r="D131" s="586" t="str">
        <f t="shared" ref="D131:D161" si="16">B130&amp;" "&amp;A130&amp;" / "&amp;C130</f>
        <v>SEPTIEMBRE 2014 / 1</v>
      </c>
      <c r="E131" s="513">
        <v>1</v>
      </c>
      <c r="F131" s="518">
        <v>41895</v>
      </c>
      <c r="G131" s="513">
        <v>46065</v>
      </c>
      <c r="H131" s="513" t="s">
        <v>169</v>
      </c>
      <c r="I131" s="514">
        <v>0.76490000000000002</v>
      </c>
      <c r="J131" s="515">
        <v>151</v>
      </c>
      <c r="K131" s="515">
        <v>7.3</v>
      </c>
      <c r="L131" s="515">
        <v>0</v>
      </c>
      <c r="M131" s="516" t="s">
        <v>20</v>
      </c>
      <c r="N131" s="515">
        <v>0.5</v>
      </c>
      <c r="O131" s="515">
        <v>0</v>
      </c>
      <c r="P131" s="515">
        <v>95.6</v>
      </c>
      <c r="Q131" s="515">
        <v>85.3</v>
      </c>
      <c r="R131" s="515">
        <v>90.4</v>
      </c>
      <c r="S131" s="517" t="s">
        <v>164</v>
      </c>
      <c r="T131" s="517" t="s">
        <v>67</v>
      </c>
      <c r="U131" s="515">
        <v>20390</v>
      </c>
      <c r="V131" s="515">
        <v>138</v>
      </c>
      <c r="W131" s="515">
        <v>216</v>
      </c>
      <c r="X131" s="515">
        <v>301</v>
      </c>
      <c r="Y131" s="515">
        <v>363</v>
      </c>
      <c r="Z131" s="515">
        <v>1</v>
      </c>
      <c r="AA131" s="515">
        <v>46.1</v>
      </c>
      <c r="AB131" s="515">
        <v>0.2</v>
      </c>
      <c r="AC131" s="515">
        <v>2.5299999999999998</v>
      </c>
      <c r="AD131" s="515">
        <v>4.9000000000000004</v>
      </c>
      <c r="AE131" s="515">
        <v>0</v>
      </c>
      <c r="AF131" s="587">
        <v>7</v>
      </c>
      <c r="AG131" s="587">
        <v>99.5</v>
      </c>
      <c r="AH131" s="587">
        <v>42.54</v>
      </c>
      <c r="AI131" s="587">
        <v>167</v>
      </c>
      <c r="AJ131" s="587">
        <v>221</v>
      </c>
      <c r="AK131" s="587">
        <v>275</v>
      </c>
      <c r="AL131" s="587">
        <v>338</v>
      </c>
    </row>
    <row r="132" spans="1:74" x14ac:dyDescent="0.25">
      <c r="A132" s="44">
        <f t="shared" ref="A132:B160" si="17">A131</f>
        <v>2014</v>
      </c>
      <c r="B132" s="44" t="str">
        <f t="shared" si="17"/>
        <v>SEPTIEMBRE</v>
      </c>
      <c r="C132" s="44">
        <v>3</v>
      </c>
      <c r="D132" s="586" t="str">
        <f t="shared" si="16"/>
        <v>SEPTIEMBRE 2014 / 2</v>
      </c>
      <c r="E132" s="586"/>
      <c r="F132" s="586"/>
      <c r="G132" s="586"/>
      <c r="H132" s="586"/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</row>
    <row r="133" spans="1:74" x14ac:dyDescent="0.25">
      <c r="A133" s="44">
        <f t="shared" si="17"/>
        <v>2014</v>
      </c>
      <c r="B133" s="44" t="str">
        <f t="shared" si="17"/>
        <v>SEPTIEMBRE</v>
      </c>
      <c r="C133" s="44">
        <v>4</v>
      </c>
      <c r="D133" s="586" t="str">
        <f t="shared" si="16"/>
        <v>SEPTIEMBRE 2014 / 3</v>
      </c>
      <c r="E133" s="586"/>
      <c r="F133" s="586"/>
      <c r="G133" s="586"/>
      <c r="H133" s="586"/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</row>
    <row r="134" spans="1:74" x14ac:dyDescent="0.25">
      <c r="A134" s="44">
        <f t="shared" si="17"/>
        <v>2014</v>
      </c>
      <c r="B134" s="44" t="str">
        <f t="shared" si="17"/>
        <v>SEPTIEMBRE</v>
      </c>
      <c r="C134" s="44">
        <v>5</v>
      </c>
      <c r="D134" s="586" t="str">
        <f t="shared" si="16"/>
        <v>SEPTIEMBRE 2014 / 4</v>
      </c>
      <c r="E134" s="586"/>
      <c r="F134" s="586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</row>
    <row r="135" spans="1:74" x14ac:dyDescent="0.25">
      <c r="A135" s="44">
        <f t="shared" si="17"/>
        <v>2014</v>
      </c>
      <c r="B135" s="44" t="str">
        <f t="shared" si="17"/>
        <v>SEPTIEMBRE</v>
      </c>
      <c r="C135" s="44">
        <v>6</v>
      </c>
      <c r="D135" s="586" t="str">
        <f t="shared" si="16"/>
        <v>SEPTIEMBRE 2014 / 5</v>
      </c>
      <c r="E135" s="586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</row>
    <row r="136" spans="1:74" x14ac:dyDescent="0.25">
      <c r="A136" s="44">
        <f t="shared" si="17"/>
        <v>2014</v>
      </c>
      <c r="B136" s="44" t="str">
        <f t="shared" si="17"/>
        <v>SEPTIEMBRE</v>
      </c>
      <c r="C136" s="44">
        <v>7</v>
      </c>
      <c r="D136" s="586" t="str">
        <f t="shared" si="16"/>
        <v>SEPTIEMBRE 2014 / 6</v>
      </c>
      <c r="E136" s="586"/>
      <c r="F136" s="586"/>
      <c r="G136" s="586"/>
      <c r="H136" s="586"/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</row>
    <row r="137" spans="1:74" x14ac:dyDescent="0.25">
      <c r="A137" s="44">
        <f t="shared" si="17"/>
        <v>2014</v>
      </c>
      <c r="B137" s="44" t="str">
        <f t="shared" si="17"/>
        <v>SEPTIEMBRE</v>
      </c>
      <c r="C137" s="44">
        <v>8</v>
      </c>
      <c r="D137" s="586" t="str">
        <f t="shared" si="16"/>
        <v>SEPTIEMBRE 2014 / 7</v>
      </c>
      <c r="E137" s="586"/>
      <c r="F137" s="586"/>
      <c r="G137" s="586"/>
      <c r="H137" s="586"/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</row>
    <row r="138" spans="1:74" x14ac:dyDescent="0.25">
      <c r="A138" s="44">
        <f t="shared" si="17"/>
        <v>2014</v>
      </c>
      <c r="B138" s="44" t="str">
        <f t="shared" si="17"/>
        <v>SEPTIEMBRE</v>
      </c>
      <c r="C138" s="44">
        <v>9</v>
      </c>
      <c r="D138" s="586" t="str">
        <f t="shared" si="16"/>
        <v>SEPTIEMBRE 2014 / 8</v>
      </c>
      <c r="E138" s="586"/>
      <c r="F138" s="586"/>
      <c r="G138" s="586"/>
      <c r="H138" s="586"/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</row>
    <row r="139" spans="1:74" x14ac:dyDescent="0.25">
      <c r="A139" s="44">
        <f t="shared" si="17"/>
        <v>2014</v>
      </c>
      <c r="B139" s="44" t="str">
        <f t="shared" si="17"/>
        <v>SEPTIEMBRE</v>
      </c>
      <c r="C139" s="44">
        <v>10</v>
      </c>
      <c r="D139" s="586" t="str">
        <f t="shared" si="16"/>
        <v>SEPTIEMBRE 2014 / 9</v>
      </c>
      <c r="E139" s="586"/>
      <c r="F139" s="586"/>
      <c r="G139" s="586"/>
      <c r="H139" s="586"/>
      <c r="I139" s="586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</row>
    <row r="140" spans="1:74" x14ac:dyDescent="0.25">
      <c r="A140" s="44">
        <f t="shared" si="17"/>
        <v>2014</v>
      </c>
      <c r="B140" s="44" t="str">
        <f t="shared" si="17"/>
        <v>SEPTIEMBRE</v>
      </c>
      <c r="C140" s="44">
        <v>11</v>
      </c>
      <c r="D140" s="586" t="str">
        <f t="shared" si="16"/>
        <v>SEPTIEMBRE 2014 / 10</v>
      </c>
      <c r="E140" s="586"/>
      <c r="F140" s="586"/>
      <c r="G140" s="586"/>
      <c r="H140" s="586"/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</row>
    <row r="141" spans="1:74" x14ac:dyDescent="0.25">
      <c r="A141" s="44">
        <f t="shared" si="17"/>
        <v>2014</v>
      </c>
      <c r="B141" s="44" t="str">
        <f t="shared" si="17"/>
        <v>SEPTIEMBRE</v>
      </c>
      <c r="C141" s="44">
        <v>12</v>
      </c>
      <c r="D141" s="586" t="str">
        <f t="shared" si="16"/>
        <v>SEPTIEMBRE 2014 / 11</v>
      </c>
      <c r="E141" s="586"/>
      <c r="F141" s="586"/>
      <c r="G141" s="586"/>
      <c r="H141" s="586"/>
      <c r="I141" s="586"/>
      <c r="J141" s="586"/>
      <c r="K141" s="586"/>
      <c r="L141" s="586"/>
      <c r="M141" s="586"/>
      <c r="N141" s="586"/>
      <c r="O141" s="586"/>
      <c r="P141" s="586"/>
      <c r="Q141" s="586"/>
      <c r="R141" s="586"/>
      <c r="S141" s="586"/>
      <c r="T141" s="586"/>
      <c r="U141" s="586"/>
      <c r="V141" s="586"/>
      <c r="W141" s="586"/>
      <c r="X141" s="586"/>
      <c r="Y141" s="586"/>
      <c r="Z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</row>
    <row r="142" spans="1:74" x14ac:dyDescent="0.25">
      <c r="A142" s="44">
        <f t="shared" si="17"/>
        <v>2014</v>
      </c>
      <c r="B142" s="44" t="str">
        <f t="shared" si="17"/>
        <v>SEPTIEMBRE</v>
      </c>
      <c r="C142" s="44">
        <v>13</v>
      </c>
      <c r="D142" s="586" t="str">
        <f t="shared" si="16"/>
        <v>SEPTIEMBRE 2014 / 12</v>
      </c>
      <c r="E142" s="586"/>
      <c r="F142" s="586"/>
      <c r="G142" s="586"/>
      <c r="H142" s="586"/>
      <c r="I142" s="586"/>
      <c r="J142" s="586"/>
      <c r="K142" s="586"/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6"/>
      <c r="Y142" s="586"/>
      <c r="Z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</row>
    <row r="143" spans="1:74" x14ac:dyDescent="0.25">
      <c r="A143" s="44">
        <f t="shared" si="17"/>
        <v>2014</v>
      </c>
      <c r="B143" s="44" t="str">
        <f t="shared" si="17"/>
        <v>SEPTIEMBRE</v>
      </c>
      <c r="C143" s="44">
        <v>14</v>
      </c>
      <c r="D143" s="586" t="str">
        <f t="shared" si="16"/>
        <v>SEPTIEMBRE 2014 / 13</v>
      </c>
      <c r="E143" s="586"/>
      <c r="F143" s="586"/>
      <c r="G143" s="586"/>
      <c r="H143" s="586"/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586"/>
      <c r="T143" s="586"/>
      <c r="U143" s="586"/>
      <c r="V143" s="586"/>
      <c r="W143" s="586"/>
      <c r="X143" s="586"/>
      <c r="Y143" s="586"/>
      <c r="Z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</row>
    <row r="144" spans="1:74" x14ac:dyDescent="0.25">
      <c r="A144" s="44">
        <f t="shared" si="17"/>
        <v>2014</v>
      </c>
      <c r="B144" s="44" t="str">
        <f t="shared" si="17"/>
        <v>SEPTIEMBRE</v>
      </c>
      <c r="C144" s="44">
        <v>15</v>
      </c>
      <c r="D144" s="586" t="str">
        <f t="shared" si="16"/>
        <v>SEPTIEMBRE 2014 / 14</v>
      </c>
      <c r="E144" s="586"/>
      <c r="F144" s="586"/>
      <c r="G144" s="586"/>
      <c r="H144" s="586"/>
      <c r="I144" s="586"/>
      <c r="J144" s="586"/>
      <c r="K144" s="586"/>
      <c r="L144" s="586"/>
      <c r="M144" s="586"/>
      <c r="N144" s="586"/>
      <c r="O144" s="586"/>
      <c r="P144" s="586"/>
      <c r="Q144" s="586"/>
      <c r="R144" s="586"/>
      <c r="S144" s="586"/>
      <c r="T144" s="586"/>
      <c r="U144" s="586"/>
      <c r="V144" s="586"/>
      <c r="W144" s="586"/>
      <c r="X144" s="586"/>
      <c r="Y144" s="586"/>
      <c r="Z144" s="586"/>
      <c r="AB144" s="586"/>
      <c r="AC144" s="586"/>
      <c r="AD144" s="586"/>
      <c r="AE144" s="586"/>
      <c r="AF144" s="586"/>
      <c r="AG144" s="586"/>
      <c r="AH144" s="586"/>
      <c r="AI144" s="586"/>
      <c r="AJ144" s="586"/>
      <c r="AK144" s="586"/>
      <c r="AL144" s="586"/>
    </row>
    <row r="145" spans="1:38" x14ac:dyDescent="0.25">
      <c r="A145" s="44">
        <f t="shared" si="17"/>
        <v>2014</v>
      </c>
      <c r="B145" s="44" t="str">
        <f t="shared" si="17"/>
        <v>SEPTIEMBRE</v>
      </c>
      <c r="C145" s="44">
        <v>16</v>
      </c>
      <c r="D145" s="586" t="str">
        <f t="shared" si="16"/>
        <v>SEPTIEMBRE 2014 / 15</v>
      </c>
      <c r="E145" s="586"/>
      <c r="F145" s="586"/>
      <c r="G145" s="586"/>
      <c r="H145" s="586"/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586"/>
      <c r="T145" s="586"/>
      <c r="U145" s="586"/>
      <c r="V145" s="586"/>
      <c r="W145" s="586"/>
      <c r="X145" s="586"/>
      <c r="Y145" s="586"/>
      <c r="Z145" s="586"/>
      <c r="AB145" s="586"/>
      <c r="AC145" s="586"/>
      <c r="AD145" s="586"/>
      <c r="AE145" s="586"/>
      <c r="AF145" s="586"/>
      <c r="AG145" s="586"/>
      <c r="AH145" s="586"/>
      <c r="AI145" s="586"/>
      <c r="AJ145" s="586"/>
      <c r="AK145" s="586"/>
      <c r="AL145" s="586"/>
    </row>
    <row r="146" spans="1:38" x14ac:dyDescent="0.25">
      <c r="A146" s="44">
        <f t="shared" si="17"/>
        <v>2014</v>
      </c>
      <c r="B146" s="44" t="str">
        <f t="shared" si="17"/>
        <v>SEPTIEMBRE</v>
      </c>
      <c r="C146" s="44">
        <v>17</v>
      </c>
      <c r="D146" s="586" t="str">
        <f t="shared" si="16"/>
        <v>SEPTIEMBRE 2014 / 16</v>
      </c>
      <c r="E146" s="586"/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586"/>
      <c r="T146" s="586"/>
      <c r="U146" s="586"/>
      <c r="V146" s="586"/>
      <c r="W146" s="586"/>
      <c r="X146" s="586"/>
      <c r="Y146" s="586"/>
      <c r="Z146" s="586"/>
      <c r="AB146" s="586"/>
      <c r="AC146" s="586"/>
      <c r="AD146" s="586"/>
      <c r="AE146" s="586"/>
      <c r="AF146" s="586"/>
      <c r="AG146" s="586"/>
      <c r="AH146" s="586"/>
      <c r="AI146" s="586"/>
      <c r="AJ146" s="586"/>
      <c r="AK146" s="586"/>
      <c r="AL146" s="586"/>
    </row>
    <row r="147" spans="1:38" x14ac:dyDescent="0.25">
      <c r="A147" s="44">
        <f t="shared" si="17"/>
        <v>2014</v>
      </c>
      <c r="B147" s="44" t="str">
        <f t="shared" si="17"/>
        <v>SEPTIEMBRE</v>
      </c>
      <c r="C147" s="44">
        <v>18</v>
      </c>
      <c r="D147" s="586" t="str">
        <f t="shared" si="16"/>
        <v>SEPTIEMBRE 2014 / 17</v>
      </c>
      <c r="E147" s="586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  <c r="AB147" s="586"/>
      <c r="AC147" s="586"/>
      <c r="AD147" s="586"/>
      <c r="AE147" s="586"/>
      <c r="AF147" s="586"/>
      <c r="AG147" s="586"/>
      <c r="AH147" s="586"/>
      <c r="AI147" s="586"/>
      <c r="AJ147" s="586"/>
      <c r="AK147" s="586"/>
      <c r="AL147" s="586"/>
    </row>
    <row r="148" spans="1:38" x14ac:dyDescent="0.25">
      <c r="A148" s="44">
        <f t="shared" si="17"/>
        <v>2014</v>
      </c>
      <c r="B148" s="44" t="str">
        <f t="shared" si="17"/>
        <v>SEPTIEMBRE</v>
      </c>
      <c r="C148" s="44">
        <v>19</v>
      </c>
      <c r="D148" s="586" t="str">
        <f t="shared" si="16"/>
        <v>SEPTIEMBRE 2014 / 18</v>
      </c>
      <c r="E148" s="586"/>
      <c r="F148" s="586"/>
      <c r="G148" s="586"/>
      <c r="H148" s="586"/>
      <c r="I148" s="586"/>
      <c r="J148" s="586"/>
      <c r="K148" s="586"/>
      <c r="L148" s="586"/>
      <c r="M148" s="586"/>
      <c r="N148" s="586"/>
      <c r="O148" s="586"/>
      <c r="P148" s="586"/>
      <c r="Q148" s="586"/>
      <c r="R148" s="586"/>
      <c r="S148" s="586"/>
      <c r="T148" s="586"/>
      <c r="U148" s="586"/>
      <c r="V148" s="586"/>
      <c r="W148" s="586"/>
      <c r="X148" s="586"/>
      <c r="Y148" s="586"/>
      <c r="Z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</row>
    <row r="149" spans="1:38" x14ac:dyDescent="0.25">
      <c r="A149" s="44">
        <f t="shared" si="17"/>
        <v>2014</v>
      </c>
      <c r="B149" s="44" t="str">
        <f t="shared" si="17"/>
        <v>SEPTIEMBRE</v>
      </c>
      <c r="C149" s="44">
        <v>20</v>
      </c>
      <c r="D149" s="586" t="str">
        <f t="shared" si="16"/>
        <v>SEPTIEMBRE 2014 / 19</v>
      </c>
      <c r="E149" s="586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  <c r="P149" s="586"/>
      <c r="Q149" s="586"/>
      <c r="R149" s="586"/>
      <c r="S149" s="586"/>
      <c r="T149" s="586"/>
      <c r="U149" s="586"/>
      <c r="V149" s="586"/>
      <c r="W149" s="586"/>
      <c r="X149" s="586"/>
      <c r="Y149" s="586"/>
      <c r="Z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</row>
    <row r="150" spans="1:38" x14ac:dyDescent="0.25">
      <c r="A150" s="44">
        <f t="shared" si="17"/>
        <v>2014</v>
      </c>
      <c r="B150" s="44" t="str">
        <f t="shared" si="17"/>
        <v>SEPTIEMBRE</v>
      </c>
      <c r="C150" s="44">
        <v>21</v>
      </c>
      <c r="D150" s="586" t="str">
        <f t="shared" si="16"/>
        <v>SEPTIEMBRE 2014 / 20</v>
      </c>
      <c r="E150" s="586"/>
      <c r="F150" s="586"/>
      <c r="G150" s="586"/>
      <c r="H150" s="586"/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</row>
    <row r="151" spans="1:38" x14ac:dyDescent="0.25">
      <c r="A151" s="44">
        <f t="shared" si="17"/>
        <v>2014</v>
      </c>
      <c r="B151" s="44" t="str">
        <f t="shared" si="17"/>
        <v>SEPTIEMBRE</v>
      </c>
      <c r="C151" s="44">
        <v>22</v>
      </c>
      <c r="D151" s="586" t="str">
        <f t="shared" si="16"/>
        <v>SEPTIEMBRE 2014 / 21</v>
      </c>
      <c r="E151" s="586"/>
      <c r="F151" s="586"/>
      <c r="G151" s="586"/>
      <c r="H151" s="586"/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6"/>
      <c r="T151" s="586"/>
      <c r="U151" s="586"/>
      <c r="V151" s="586"/>
      <c r="W151" s="586"/>
      <c r="X151" s="586"/>
      <c r="Y151" s="586"/>
      <c r="Z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</row>
    <row r="152" spans="1:38" x14ac:dyDescent="0.25">
      <c r="A152" s="44">
        <f t="shared" si="17"/>
        <v>2014</v>
      </c>
      <c r="B152" s="44" t="str">
        <f t="shared" si="17"/>
        <v>SEPTIEMBRE</v>
      </c>
      <c r="C152" s="44">
        <v>23</v>
      </c>
      <c r="D152" s="586" t="str">
        <f t="shared" si="16"/>
        <v>SEPTIEMBRE 2014 / 22</v>
      </c>
      <c r="E152" s="586"/>
      <c r="F152" s="586"/>
      <c r="G152" s="586"/>
      <c r="H152" s="586"/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586"/>
      <c r="T152" s="586"/>
      <c r="U152" s="586"/>
      <c r="V152" s="586"/>
      <c r="W152" s="586"/>
      <c r="X152" s="586"/>
      <c r="Y152" s="586"/>
      <c r="Z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</row>
    <row r="153" spans="1:38" x14ac:dyDescent="0.25">
      <c r="A153" s="44">
        <f t="shared" si="17"/>
        <v>2014</v>
      </c>
      <c r="B153" s="44" t="str">
        <f t="shared" si="17"/>
        <v>SEPTIEMBRE</v>
      </c>
      <c r="C153" s="44">
        <v>24</v>
      </c>
      <c r="D153" s="586" t="str">
        <f t="shared" si="16"/>
        <v>SEPTIEMBRE 2014 / 23</v>
      </c>
      <c r="E153" s="586"/>
      <c r="F153" s="586"/>
      <c r="G153" s="586"/>
      <c r="H153" s="586"/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</row>
    <row r="154" spans="1:38" x14ac:dyDescent="0.25">
      <c r="A154" s="44">
        <f t="shared" si="17"/>
        <v>2014</v>
      </c>
      <c r="B154" s="44" t="str">
        <f t="shared" si="17"/>
        <v>SEPTIEMBRE</v>
      </c>
      <c r="C154" s="44">
        <v>25</v>
      </c>
      <c r="D154" s="586" t="str">
        <f t="shared" si="16"/>
        <v>SEPTIEMBRE 2014 / 24</v>
      </c>
      <c r="E154" s="586"/>
      <c r="F154" s="586"/>
      <c r="G154" s="586"/>
      <c r="H154" s="586"/>
      <c r="I154" s="586"/>
      <c r="J154" s="586"/>
      <c r="K154" s="586"/>
      <c r="L154" s="586"/>
      <c r="M154" s="586"/>
      <c r="N154" s="586"/>
      <c r="O154" s="586"/>
      <c r="P154" s="586"/>
      <c r="Q154" s="586"/>
      <c r="R154" s="586"/>
      <c r="S154" s="586"/>
      <c r="T154" s="586"/>
      <c r="U154" s="586"/>
      <c r="V154" s="586"/>
      <c r="W154" s="586"/>
      <c r="X154" s="586"/>
      <c r="Y154" s="586"/>
      <c r="Z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</row>
    <row r="155" spans="1:38" x14ac:dyDescent="0.25">
      <c r="A155" s="44">
        <f t="shared" si="17"/>
        <v>2014</v>
      </c>
      <c r="B155" s="44" t="str">
        <f t="shared" si="17"/>
        <v>SEPTIEMBRE</v>
      </c>
      <c r="C155" s="44">
        <v>26</v>
      </c>
      <c r="D155" s="586" t="str">
        <f t="shared" si="16"/>
        <v>SEPTIEMBRE 2014 / 25</v>
      </c>
      <c r="E155" s="586"/>
      <c r="F155" s="586"/>
      <c r="G155" s="586"/>
      <c r="H155" s="586"/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</row>
    <row r="156" spans="1:38" x14ac:dyDescent="0.25">
      <c r="A156" s="44">
        <f t="shared" si="17"/>
        <v>2014</v>
      </c>
      <c r="B156" s="44" t="str">
        <f t="shared" si="17"/>
        <v>SEPTIEMBRE</v>
      </c>
      <c r="C156" s="44">
        <v>27</v>
      </c>
      <c r="D156" s="586" t="str">
        <f t="shared" si="16"/>
        <v>SEPTIEMBRE 2014 / 26</v>
      </c>
      <c r="E156" s="586"/>
      <c r="F156" s="586"/>
      <c r="G156" s="586"/>
      <c r="H156" s="586"/>
      <c r="I156" s="586"/>
      <c r="J156" s="586"/>
      <c r="K156" s="586"/>
      <c r="L156" s="586"/>
      <c r="M156" s="586"/>
      <c r="N156" s="586"/>
      <c r="O156" s="586"/>
      <c r="P156" s="586"/>
      <c r="Q156" s="586"/>
      <c r="R156" s="586"/>
      <c r="S156" s="586"/>
      <c r="T156" s="586"/>
      <c r="U156" s="586"/>
      <c r="V156" s="586"/>
      <c r="W156" s="586"/>
      <c r="X156" s="586"/>
      <c r="Y156" s="586"/>
      <c r="Z156" s="586"/>
      <c r="AB156" s="586"/>
      <c r="AC156" s="586"/>
      <c r="AD156" s="586"/>
      <c r="AE156" s="586"/>
      <c r="AF156" s="586"/>
      <c r="AG156" s="586"/>
      <c r="AH156" s="586"/>
      <c r="AI156" s="586"/>
      <c r="AJ156" s="586"/>
      <c r="AK156" s="586"/>
      <c r="AL156" s="586"/>
    </row>
    <row r="157" spans="1:38" x14ac:dyDescent="0.25">
      <c r="A157" s="44">
        <f t="shared" si="17"/>
        <v>2014</v>
      </c>
      <c r="B157" s="44" t="str">
        <f t="shared" si="17"/>
        <v>SEPTIEMBRE</v>
      </c>
      <c r="C157" s="44">
        <v>28</v>
      </c>
      <c r="D157" s="586" t="str">
        <f t="shared" si="16"/>
        <v>SEPTIEMBRE 2014 / 27</v>
      </c>
      <c r="E157" s="586"/>
      <c r="F157" s="586"/>
      <c r="G157" s="586"/>
      <c r="H157" s="586"/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</row>
    <row r="158" spans="1:38" x14ac:dyDescent="0.25">
      <c r="A158" s="44">
        <f t="shared" si="17"/>
        <v>2014</v>
      </c>
      <c r="B158" s="44" t="str">
        <f t="shared" si="17"/>
        <v>SEPTIEMBRE</v>
      </c>
      <c r="C158" s="44">
        <v>29</v>
      </c>
      <c r="D158" s="586" t="str">
        <f t="shared" si="16"/>
        <v>SEPTIEMBRE 2014 / 28</v>
      </c>
      <c r="E158" s="586"/>
      <c r="F158" s="586"/>
      <c r="G158" s="586"/>
      <c r="H158" s="586"/>
      <c r="I158" s="586"/>
      <c r="J158" s="586"/>
      <c r="K158" s="586"/>
      <c r="L158" s="586"/>
      <c r="M158" s="586"/>
      <c r="N158" s="586"/>
      <c r="O158" s="586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  <c r="AB158" s="586"/>
      <c r="AC158" s="586"/>
      <c r="AD158" s="586"/>
      <c r="AE158" s="586"/>
      <c r="AF158" s="586"/>
      <c r="AG158" s="586"/>
      <c r="AH158" s="586"/>
      <c r="AI158" s="586"/>
      <c r="AJ158" s="586"/>
      <c r="AK158" s="586"/>
      <c r="AL158" s="586"/>
    </row>
    <row r="159" spans="1:38" x14ac:dyDescent="0.25">
      <c r="A159" s="44">
        <f t="shared" si="17"/>
        <v>2014</v>
      </c>
      <c r="B159" s="44" t="str">
        <f t="shared" si="17"/>
        <v>SEPTIEMBRE</v>
      </c>
      <c r="C159" s="44">
        <v>30</v>
      </c>
      <c r="D159" s="586" t="str">
        <f t="shared" si="16"/>
        <v>SEPTIEMBRE 2014 / 29</v>
      </c>
      <c r="E159" s="586"/>
      <c r="F159" s="586"/>
      <c r="G159" s="586"/>
      <c r="H159" s="586"/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</row>
    <row r="160" spans="1:38" x14ac:dyDescent="0.25">
      <c r="A160" s="44">
        <f t="shared" si="17"/>
        <v>2014</v>
      </c>
      <c r="B160" s="44" t="str">
        <f t="shared" si="17"/>
        <v>SEPTIEMBRE</v>
      </c>
      <c r="C160" s="44">
        <v>31</v>
      </c>
      <c r="D160" s="586" t="str">
        <f t="shared" si="16"/>
        <v>SEPTIEMBRE 2014 / 30</v>
      </c>
      <c r="E160" s="586"/>
      <c r="F160" s="586"/>
      <c r="G160" s="586"/>
      <c r="H160" s="586"/>
      <c r="I160" s="586"/>
      <c r="J160" s="586"/>
      <c r="K160" s="586"/>
      <c r="L160" s="586"/>
      <c r="M160" s="586"/>
      <c r="N160" s="586"/>
      <c r="O160" s="586"/>
      <c r="P160" s="586"/>
      <c r="Q160" s="586"/>
      <c r="R160" s="586"/>
      <c r="S160" s="586"/>
      <c r="T160" s="586"/>
      <c r="U160" s="586"/>
      <c r="V160" s="586"/>
      <c r="W160" s="586"/>
      <c r="X160" s="586"/>
      <c r="Y160" s="586"/>
      <c r="Z160" s="586"/>
      <c r="AB160" s="586"/>
      <c r="AC160" s="586"/>
      <c r="AD160" s="586"/>
      <c r="AE160" s="586"/>
      <c r="AF160" s="586"/>
      <c r="AG160" s="586"/>
      <c r="AH160" s="586"/>
      <c r="AI160" s="586"/>
      <c r="AJ160" s="586"/>
      <c r="AK160" s="586"/>
      <c r="AL160" s="586"/>
    </row>
    <row r="161" spans="1:74" s="206" customFormat="1" ht="15.75" x14ac:dyDescent="0.25">
      <c r="D161" s="586" t="str">
        <f t="shared" si="16"/>
        <v>SEPTIEMBRE 2014 / 31</v>
      </c>
      <c r="E161" s="586"/>
      <c r="F161" s="586"/>
      <c r="G161" s="586"/>
      <c r="H161" s="586"/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55"/>
      <c r="AB161" s="586"/>
      <c r="AC161" s="586"/>
      <c r="AD161" s="586"/>
      <c r="AE161" s="586"/>
      <c r="AF161" s="586"/>
      <c r="AG161" s="586"/>
      <c r="AH161" s="586"/>
      <c r="AI161" s="586"/>
      <c r="AJ161" s="586"/>
      <c r="AK161" s="586"/>
      <c r="AL161" s="586"/>
      <c r="AM161" s="209" t="str">
        <f t="shared" ref="AM161:BU161" si="18">IFERROR(AVERAGE(AM130:AM160),"")</f>
        <v/>
      </c>
      <c r="AN161" s="209" t="str">
        <f t="shared" si="18"/>
        <v/>
      </c>
      <c r="AO161" s="209" t="str">
        <f t="shared" si="18"/>
        <v/>
      </c>
      <c r="AP161" s="209" t="str">
        <f t="shared" si="18"/>
        <v/>
      </c>
      <c r="AQ161" s="209" t="str">
        <f t="shared" si="18"/>
        <v/>
      </c>
      <c r="AR161" s="209" t="str">
        <f t="shared" si="18"/>
        <v/>
      </c>
      <c r="AS161" s="209" t="str">
        <f t="shared" si="18"/>
        <v/>
      </c>
      <c r="AT161" s="209" t="str">
        <f t="shared" si="18"/>
        <v/>
      </c>
      <c r="AU161" s="209" t="str">
        <f t="shared" si="18"/>
        <v/>
      </c>
      <c r="AV161" s="209" t="str">
        <f t="shared" si="18"/>
        <v/>
      </c>
      <c r="AW161" s="209" t="str">
        <f t="shared" si="18"/>
        <v/>
      </c>
      <c r="AX161" s="210" t="str">
        <f t="shared" si="18"/>
        <v/>
      </c>
      <c r="AY161" s="209" t="str">
        <f t="shared" si="18"/>
        <v/>
      </c>
      <c r="AZ161" s="209" t="str">
        <f t="shared" si="18"/>
        <v/>
      </c>
      <c r="BA161" s="209" t="str">
        <f t="shared" si="18"/>
        <v/>
      </c>
      <c r="BB161" s="209" t="str">
        <f t="shared" si="18"/>
        <v/>
      </c>
      <c r="BC161" s="209" t="str">
        <f t="shared" si="18"/>
        <v/>
      </c>
      <c r="BD161" s="209" t="str">
        <f t="shared" si="18"/>
        <v/>
      </c>
      <c r="BE161" s="209" t="str">
        <f t="shared" si="18"/>
        <v/>
      </c>
      <c r="BF161" s="209" t="str">
        <f t="shared" si="18"/>
        <v/>
      </c>
      <c r="BG161" s="209" t="str">
        <f t="shared" si="18"/>
        <v/>
      </c>
      <c r="BH161" s="209" t="str">
        <f t="shared" si="18"/>
        <v/>
      </c>
      <c r="BI161" s="209" t="str">
        <f t="shared" si="18"/>
        <v/>
      </c>
      <c r="BJ161" s="209" t="str">
        <f t="shared" si="18"/>
        <v/>
      </c>
      <c r="BK161" s="209" t="str">
        <f t="shared" si="18"/>
        <v/>
      </c>
      <c r="BL161" s="209" t="str">
        <f t="shared" si="18"/>
        <v/>
      </c>
      <c r="BM161" s="209" t="str">
        <f t="shared" si="18"/>
        <v/>
      </c>
      <c r="BN161" s="209" t="str">
        <f t="shared" si="18"/>
        <v/>
      </c>
      <c r="BO161" s="209" t="str">
        <f t="shared" si="18"/>
        <v/>
      </c>
      <c r="BP161" s="209" t="str">
        <f t="shared" si="18"/>
        <v/>
      </c>
      <c r="BQ161" s="209" t="str">
        <f t="shared" si="18"/>
        <v/>
      </c>
      <c r="BR161" s="209" t="str">
        <f t="shared" si="18"/>
        <v/>
      </c>
      <c r="BS161" s="209" t="str">
        <f t="shared" si="18"/>
        <v/>
      </c>
      <c r="BT161" s="209" t="str">
        <f t="shared" si="18"/>
        <v/>
      </c>
      <c r="BU161" s="209" t="str">
        <f t="shared" si="18"/>
        <v/>
      </c>
      <c r="BV161" s="210" t="str">
        <f>IFERROR(AVERAGE(BV130:BV160),"")</f>
        <v/>
      </c>
    </row>
    <row r="162" spans="1:74" s="43" customFormat="1" ht="15.75" x14ac:dyDescent="0.25">
      <c r="A162" s="43">
        <v>2014</v>
      </c>
      <c r="B162" s="43" t="s">
        <v>236</v>
      </c>
      <c r="C162" s="43">
        <v>1</v>
      </c>
      <c r="D162" s="208" t="s">
        <v>228</v>
      </c>
      <c r="E162" s="209">
        <f t="shared" ref="E162:AL162" si="19">IFERROR(AVERAGE(E131:E161),"")</f>
        <v>1</v>
      </c>
      <c r="F162" s="209">
        <f t="shared" si="19"/>
        <v>41895</v>
      </c>
      <c r="G162" s="209">
        <f t="shared" si="19"/>
        <v>46065</v>
      </c>
      <c r="H162" s="209" t="str">
        <f t="shared" si="19"/>
        <v/>
      </c>
      <c r="I162" s="209">
        <f t="shared" si="19"/>
        <v>0.76490000000000002</v>
      </c>
      <c r="J162" s="209">
        <f t="shared" si="19"/>
        <v>151</v>
      </c>
      <c r="K162" s="209">
        <f t="shared" si="19"/>
        <v>7.3</v>
      </c>
      <c r="L162" s="209">
        <f t="shared" si="19"/>
        <v>0</v>
      </c>
      <c r="M162" s="209" t="str">
        <f t="shared" si="19"/>
        <v/>
      </c>
      <c r="N162" s="209">
        <f t="shared" si="19"/>
        <v>0.5</v>
      </c>
      <c r="O162" s="209">
        <f t="shared" si="19"/>
        <v>0</v>
      </c>
      <c r="P162" s="209">
        <f t="shared" si="19"/>
        <v>95.6</v>
      </c>
      <c r="Q162" s="209">
        <f t="shared" si="19"/>
        <v>85.3</v>
      </c>
      <c r="R162" s="209">
        <f t="shared" si="19"/>
        <v>90.4</v>
      </c>
      <c r="S162" s="209" t="str">
        <f t="shared" si="19"/>
        <v/>
      </c>
      <c r="T162" s="209" t="str">
        <f t="shared" si="19"/>
        <v/>
      </c>
      <c r="U162" s="209">
        <f t="shared" si="19"/>
        <v>20390</v>
      </c>
      <c r="V162" s="209">
        <f t="shared" si="19"/>
        <v>138</v>
      </c>
      <c r="W162" s="209">
        <f t="shared" si="19"/>
        <v>216</v>
      </c>
      <c r="X162" s="209">
        <f t="shared" si="19"/>
        <v>301</v>
      </c>
      <c r="Y162" s="209">
        <f t="shared" si="19"/>
        <v>363</v>
      </c>
      <c r="Z162" s="209">
        <f t="shared" si="19"/>
        <v>1</v>
      </c>
      <c r="AA162" s="209">
        <f t="shared" si="19"/>
        <v>46.1</v>
      </c>
      <c r="AB162" s="209">
        <f t="shared" si="19"/>
        <v>0.2</v>
      </c>
      <c r="AC162" s="209">
        <f t="shared" si="19"/>
        <v>2.5299999999999998</v>
      </c>
      <c r="AD162" s="209">
        <f t="shared" si="19"/>
        <v>4.9000000000000004</v>
      </c>
      <c r="AE162" s="209">
        <f t="shared" si="19"/>
        <v>0</v>
      </c>
      <c r="AF162" s="209">
        <f t="shared" si="19"/>
        <v>7</v>
      </c>
      <c r="AG162" s="209">
        <f t="shared" si="19"/>
        <v>99.5</v>
      </c>
      <c r="AH162" s="209">
        <f t="shared" si="19"/>
        <v>42.54</v>
      </c>
      <c r="AI162" s="209">
        <f t="shared" si="19"/>
        <v>167</v>
      </c>
      <c r="AJ162" s="209">
        <f t="shared" si="19"/>
        <v>221</v>
      </c>
      <c r="AK162" s="209">
        <f t="shared" si="19"/>
        <v>275</v>
      </c>
      <c r="AL162" s="209">
        <f t="shared" si="19"/>
        <v>338</v>
      </c>
    </row>
    <row r="163" spans="1:74" x14ac:dyDescent="0.25">
      <c r="A163" s="44">
        <f>A162</f>
        <v>2014</v>
      </c>
      <c r="B163" s="44" t="str">
        <f>B162</f>
        <v>OCTUBRE</v>
      </c>
      <c r="C163" s="44">
        <v>2</v>
      </c>
      <c r="D163" s="43" t="str">
        <f t="shared" ref="D163:D193" si="20">B162&amp;" "&amp;A162&amp;" / "&amp;C162</f>
        <v>OCTUBRE 2014 / 1</v>
      </c>
      <c r="E163" s="239">
        <v>1</v>
      </c>
      <c r="F163" s="240">
        <v>41842</v>
      </c>
      <c r="G163" s="239">
        <v>44623</v>
      </c>
      <c r="H163" s="239" t="s">
        <v>169</v>
      </c>
      <c r="I163" s="241">
        <v>0.76359999999999995</v>
      </c>
      <c r="J163" s="242">
        <v>147</v>
      </c>
      <c r="K163" s="242">
        <v>7.8</v>
      </c>
      <c r="L163" s="242">
        <v>0</v>
      </c>
      <c r="M163" s="243" t="s">
        <v>20</v>
      </c>
      <c r="N163" s="242">
        <v>0.5</v>
      </c>
      <c r="O163" s="242">
        <v>0</v>
      </c>
      <c r="P163" s="242">
        <v>95.5</v>
      </c>
      <c r="Q163" s="242">
        <v>85.3</v>
      </c>
      <c r="R163" s="242">
        <v>90.4</v>
      </c>
      <c r="S163" s="244" t="s">
        <v>164</v>
      </c>
      <c r="T163" s="244" t="s">
        <v>67</v>
      </c>
      <c r="U163" s="242">
        <v>20402</v>
      </c>
      <c r="V163" s="242">
        <v>135</v>
      </c>
      <c r="W163" s="242">
        <v>217</v>
      </c>
      <c r="X163" s="242">
        <v>299</v>
      </c>
      <c r="Y163" s="242">
        <v>361</v>
      </c>
      <c r="Z163" s="242">
        <v>1</v>
      </c>
      <c r="AA163" s="242">
        <v>45.6</v>
      </c>
      <c r="AB163" s="242">
        <v>0.2</v>
      </c>
      <c r="AC163" s="242">
        <v>3</v>
      </c>
      <c r="AD163" s="242">
        <v>11.4</v>
      </c>
      <c r="AE163" s="242">
        <v>0</v>
      </c>
      <c r="AF163" s="42">
        <v>7</v>
      </c>
      <c r="AG163" s="42">
        <v>99.5</v>
      </c>
      <c r="AH163" s="42">
        <v>42.54</v>
      </c>
      <c r="AI163" s="42">
        <v>167</v>
      </c>
      <c r="AJ163" s="42">
        <v>221</v>
      </c>
      <c r="AK163" s="42">
        <v>275</v>
      </c>
      <c r="AL163" s="42">
        <v>338</v>
      </c>
    </row>
    <row r="164" spans="1:74" x14ac:dyDescent="0.25">
      <c r="A164" s="44">
        <f t="shared" ref="A164:B192" si="21">A163</f>
        <v>2014</v>
      </c>
      <c r="B164" s="44" t="str">
        <f t="shared" si="21"/>
        <v>OCTUBRE</v>
      </c>
      <c r="C164" s="44">
        <v>3</v>
      </c>
      <c r="D164" s="586" t="str">
        <f t="shared" si="20"/>
        <v>OCTUBRE 2014 / 2</v>
      </c>
      <c r="E164" s="586"/>
      <c r="F164" s="586"/>
      <c r="G164" s="586"/>
      <c r="H164" s="586"/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586"/>
      <c r="T164" s="586"/>
      <c r="U164" s="586"/>
      <c r="V164" s="586"/>
      <c r="W164" s="586"/>
      <c r="X164" s="586"/>
      <c r="Y164" s="586"/>
      <c r="Z164" s="586"/>
      <c r="AB164" s="586"/>
      <c r="AC164" s="586"/>
      <c r="AD164" s="586"/>
      <c r="AE164" s="586"/>
      <c r="AF164" s="586"/>
      <c r="AG164" s="586"/>
      <c r="AH164" s="586"/>
      <c r="AI164" s="586"/>
      <c r="AJ164" s="586"/>
      <c r="AK164" s="586"/>
      <c r="AL164" s="586"/>
    </row>
    <row r="165" spans="1:74" x14ac:dyDescent="0.25">
      <c r="A165" s="44">
        <f t="shared" si="21"/>
        <v>2014</v>
      </c>
      <c r="B165" s="44" t="str">
        <f t="shared" si="21"/>
        <v>OCTUBRE</v>
      </c>
      <c r="C165" s="44">
        <v>4</v>
      </c>
      <c r="D165" s="586" t="str">
        <f t="shared" si="20"/>
        <v>OCTUBRE 2014 / 3</v>
      </c>
      <c r="E165" s="586"/>
      <c r="F165" s="586"/>
      <c r="G165" s="586"/>
      <c r="H165" s="586"/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586"/>
      <c r="T165" s="586"/>
      <c r="U165" s="586"/>
      <c r="V165" s="586"/>
      <c r="W165" s="586"/>
      <c r="X165" s="586"/>
      <c r="Y165" s="586"/>
      <c r="Z165" s="586"/>
      <c r="AB165" s="586"/>
      <c r="AC165" s="586"/>
      <c r="AD165" s="586"/>
      <c r="AE165" s="586"/>
      <c r="AF165" s="586"/>
      <c r="AG165" s="586"/>
      <c r="AH165" s="586"/>
      <c r="AI165" s="586"/>
      <c r="AJ165" s="586"/>
      <c r="AK165" s="586"/>
      <c r="AL165" s="586"/>
    </row>
    <row r="166" spans="1:74" x14ac:dyDescent="0.25">
      <c r="A166" s="44">
        <f t="shared" si="21"/>
        <v>2014</v>
      </c>
      <c r="B166" s="44" t="str">
        <f t="shared" si="21"/>
        <v>OCTUBRE</v>
      </c>
      <c r="C166" s="44">
        <v>5</v>
      </c>
      <c r="D166" s="586" t="str">
        <f t="shared" si="20"/>
        <v>OCTUBRE 2014 / 4</v>
      </c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</row>
    <row r="167" spans="1:74" x14ac:dyDescent="0.25">
      <c r="A167" s="44">
        <f t="shared" si="21"/>
        <v>2014</v>
      </c>
      <c r="B167" s="44" t="str">
        <f t="shared" si="21"/>
        <v>OCTUBRE</v>
      </c>
      <c r="C167" s="44">
        <v>6</v>
      </c>
      <c r="D167" s="586" t="str">
        <f t="shared" si="20"/>
        <v>OCTUBRE 2014 / 5</v>
      </c>
      <c r="E167" s="586"/>
      <c r="F167" s="586"/>
      <c r="G167" s="586"/>
      <c r="H167" s="586"/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  <c r="AB167" s="586"/>
      <c r="AC167" s="586"/>
      <c r="AD167" s="586"/>
      <c r="AE167" s="586"/>
      <c r="AF167" s="586"/>
      <c r="AG167" s="586"/>
      <c r="AH167" s="586"/>
      <c r="AI167" s="586"/>
      <c r="AJ167" s="586"/>
      <c r="AK167" s="586"/>
      <c r="AL167" s="586"/>
    </row>
    <row r="168" spans="1:74" x14ac:dyDescent="0.25">
      <c r="A168" s="44">
        <f t="shared" si="21"/>
        <v>2014</v>
      </c>
      <c r="B168" s="44" t="str">
        <f t="shared" si="21"/>
        <v>OCTUBRE</v>
      </c>
      <c r="C168" s="44">
        <v>7</v>
      </c>
      <c r="D168" s="586" t="str">
        <f t="shared" si="20"/>
        <v>OCTUBRE 2014 / 6</v>
      </c>
      <c r="E168" s="586"/>
      <c r="F168" s="586"/>
      <c r="G168" s="586"/>
      <c r="H168" s="586"/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  <c r="AB168" s="586"/>
      <c r="AC168" s="586"/>
      <c r="AD168" s="586"/>
      <c r="AE168" s="586"/>
      <c r="AF168" s="586"/>
      <c r="AG168" s="586"/>
      <c r="AH168" s="586"/>
      <c r="AI168" s="586"/>
      <c r="AJ168" s="586"/>
      <c r="AK168" s="586"/>
      <c r="AL168" s="586"/>
    </row>
    <row r="169" spans="1:74" x14ac:dyDescent="0.25">
      <c r="A169" s="44">
        <f t="shared" si="21"/>
        <v>2014</v>
      </c>
      <c r="B169" s="44" t="str">
        <f t="shared" si="21"/>
        <v>OCTUBRE</v>
      </c>
      <c r="C169" s="44">
        <v>8</v>
      </c>
      <c r="D169" s="586" t="str">
        <f t="shared" si="20"/>
        <v>OCTUBRE 2014 / 7</v>
      </c>
      <c r="E169" s="586"/>
      <c r="F169" s="586"/>
      <c r="G169" s="586"/>
      <c r="H169" s="586"/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  <c r="AB169" s="586"/>
      <c r="AC169" s="586"/>
      <c r="AD169" s="586"/>
      <c r="AE169" s="586"/>
      <c r="AF169" s="586"/>
      <c r="AG169" s="586"/>
      <c r="AH169" s="586"/>
      <c r="AI169" s="586"/>
      <c r="AJ169" s="586"/>
      <c r="AK169" s="586"/>
      <c r="AL169" s="586"/>
    </row>
    <row r="170" spans="1:74" x14ac:dyDescent="0.25">
      <c r="A170" s="44">
        <f t="shared" si="21"/>
        <v>2014</v>
      </c>
      <c r="B170" s="44" t="str">
        <f t="shared" si="21"/>
        <v>OCTUBRE</v>
      </c>
      <c r="C170" s="44">
        <v>9</v>
      </c>
      <c r="D170" s="586" t="str">
        <f t="shared" si="20"/>
        <v>OCTUBRE 2014 / 8</v>
      </c>
      <c r="E170" s="586"/>
      <c r="F170" s="586"/>
      <c r="G170" s="586"/>
      <c r="H170" s="586"/>
      <c r="I170" s="586"/>
      <c r="J170" s="586"/>
      <c r="K170" s="586"/>
      <c r="L170" s="586"/>
      <c r="M170" s="586"/>
      <c r="N170" s="586"/>
      <c r="O170" s="586"/>
      <c r="P170" s="586"/>
      <c r="Q170" s="586"/>
      <c r="R170" s="586"/>
      <c r="S170" s="586"/>
      <c r="T170" s="586"/>
      <c r="U170" s="586"/>
      <c r="V170" s="586"/>
      <c r="W170" s="586"/>
      <c r="X170" s="586"/>
      <c r="Y170" s="586"/>
      <c r="Z170" s="586"/>
      <c r="AB170" s="586"/>
      <c r="AC170" s="586"/>
      <c r="AD170" s="586"/>
      <c r="AE170" s="586"/>
      <c r="AF170" s="586"/>
      <c r="AG170" s="586"/>
      <c r="AH170" s="586"/>
      <c r="AI170" s="586"/>
      <c r="AJ170" s="586"/>
      <c r="AK170" s="586"/>
      <c r="AL170" s="586"/>
    </row>
    <row r="171" spans="1:74" x14ac:dyDescent="0.25">
      <c r="A171" s="44">
        <f t="shared" si="21"/>
        <v>2014</v>
      </c>
      <c r="B171" s="44" t="str">
        <f t="shared" si="21"/>
        <v>OCTUBRE</v>
      </c>
      <c r="C171" s="44">
        <v>10</v>
      </c>
      <c r="D171" s="586" t="str">
        <f t="shared" si="20"/>
        <v>OCTUBRE 2014 / 9</v>
      </c>
      <c r="E171" s="586"/>
      <c r="F171" s="586"/>
      <c r="G171" s="586"/>
      <c r="H171" s="586"/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  <c r="AB171" s="586"/>
      <c r="AC171" s="586"/>
      <c r="AD171" s="586"/>
      <c r="AE171" s="586"/>
      <c r="AF171" s="586"/>
      <c r="AG171" s="586"/>
      <c r="AH171" s="586"/>
      <c r="AI171" s="586"/>
      <c r="AJ171" s="586"/>
      <c r="AK171" s="586"/>
      <c r="AL171" s="586"/>
    </row>
    <row r="172" spans="1:74" x14ac:dyDescent="0.25">
      <c r="A172" s="44">
        <f t="shared" si="21"/>
        <v>2014</v>
      </c>
      <c r="B172" s="44" t="str">
        <f t="shared" si="21"/>
        <v>OCTUBRE</v>
      </c>
      <c r="C172" s="44">
        <v>11</v>
      </c>
      <c r="D172" s="586" t="str">
        <f t="shared" si="20"/>
        <v>OCTUBRE 2014 / 10</v>
      </c>
      <c r="E172" s="586"/>
      <c r="F172" s="586"/>
      <c r="G172" s="586"/>
      <c r="H172" s="586"/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  <c r="AB172" s="586"/>
      <c r="AC172" s="586"/>
      <c r="AD172" s="586"/>
      <c r="AE172" s="586"/>
      <c r="AF172" s="586"/>
      <c r="AG172" s="586"/>
      <c r="AH172" s="586"/>
      <c r="AI172" s="586"/>
      <c r="AJ172" s="586"/>
      <c r="AK172" s="586"/>
      <c r="AL172" s="586"/>
    </row>
    <row r="173" spans="1:74" x14ac:dyDescent="0.25">
      <c r="A173" s="44">
        <f t="shared" si="21"/>
        <v>2014</v>
      </c>
      <c r="B173" s="44" t="str">
        <f t="shared" si="21"/>
        <v>OCTUBRE</v>
      </c>
      <c r="C173" s="44">
        <v>12</v>
      </c>
      <c r="D173" s="586" t="str">
        <f t="shared" si="20"/>
        <v>OCTUBRE 2014 / 11</v>
      </c>
      <c r="E173" s="586"/>
      <c r="F173" s="586"/>
      <c r="G173" s="586"/>
      <c r="H173" s="586"/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586"/>
      <c r="T173" s="586"/>
      <c r="U173" s="586"/>
      <c r="V173" s="586"/>
      <c r="W173" s="586"/>
      <c r="X173" s="586"/>
      <c r="Y173" s="586"/>
      <c r="Z173" s="586"/>
      <c r="AB173" s="586"/>
      <c r="AC173" s="586"/>
      <c r="AD173" s="586"/>
      <c r="AE173" s="586"/>
      <c r="AF173" s="586"/>
      <c r="AG173" s="586"/>
      <c r="AH173" s="586"/>
      <c r="AI173" s="586"/>
      <c r="AJ173" s="586"/>
      <c r="AK173" s="586"/>
      <c r="AL173" s="586"/>
    </row>
    <row r="174" spans="1:74" x14ac:dyDescent="0.25">
      <c r="A174" s="44">
        <f t="shared" si="21"/>
        <v>2014</v>
      </c>
      <c r="B174" s="44" t="str">
        <f t="shared" si="21"/>
        <v>OCTUBRE</v>
      </c>
      <c r="C174" s="44">
        <v>13</v>
      </c>
      <c r="D174" s="586" t="str">
        <f t="shared" si="20"/>
        <v>OCTUBRE 2014 / 12</v>
      </c>
      <c r="E174" s="586"/>
      <c r="F174" s="586"/>
      <c r="G174" s="586"/>
      <c r="H174" s="586"/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586"/>
      <c r="T174" s="586"/>
      <c r="U174" s="586"/>
      <c r="V174" s="586"/>
      <c r="W174" s="586"/>
      <c r="X174" s="586"/>
      <c r="Y174" s="586"/>
      <c r="Z174" s="586"/>
      <c r="AB174" s="586"/>
      <c r="AC174" s="586"/>
      <c r="AD174" s="586"/>
      <c r="AE174" s="586"/>
      <c r="AF174" s="586"/>
      <c r="AG174" s="586"/>
      <c r="AH174" s="586"/>
      <c r="AI174" s="586"/>
      <c r="AJ174" s="586"/>
      <c r="AK174" s="586"/>
      <c r="AL174" s="586"/>
    </row>
    <row r="175" spans="1:74" x14ac:dyDescent="0.25">
      <c r="A175" s="44">
        <f t="shared" si="21"/>
        <v>2014</v>
      </c>
      <c r="B175" s="44" t="str">
        <f t="shared" si="21"/>
        <v>OCTUBRE</v>
      </c>
      <c r="C175" s="44">
        <v>14</v>
      </c>
      <c r="D175" s="586" t="str">
        <f t="shared" si="20"/>
        <v>OCTUBRE 2014 / 13</v>
      </c>
      <c r="E175" s="586"/>
      <c r="F175" s="586"/>
      <c r="G175" s="586"/>
      <c r="H175" s="586"/>
      <c r="I175" s="586"/>
      <c r="J175" s="586"/>
      <c r="K175" s="586"/>
      <c r="L175" s="586"/>
      <c r="M175" s="586"/>
      <c r="N175" s="586"/>
      <c r="O175" s="586"/>
      <c r="P175" s="586"/>
      <c r="Q175" s="586"/>
      <c r="R175" s="586"/>
      <c r="S175" s="586"/>
      <c r="T175" s="586"/>
      <c r="U175" s="586"/>
      <c r="V175" s="586"/>
      <c r="W175" s="586"/>
      <c r="X175" s="586"/>
      <c r="Y175" s="586"/>
      <c r="Z175" s="586"/>
      <c r="AB175" s="586"/>
      <c r="AC175" s="586"/>
      <c r="AD175" s="586"/>
      <c r="AE175" s="586"/>
      <c r="AF175" s="586"/>
      <c r="AG175" s="586"/>
      <c r="AH175" s="586"/>
      <c r="AI175" s="586"/>
      <c r="AJ175" s="586"/>
      <c r="AK175" s="586"/>
      <c r="AL175" s="586"/>
    </row>
    <row r="176" spans="1:74" x14ac:dyDescent="0.25">
      <c r="A176" s="44">
        <f t="shared" si="21"/>
        <v>2014</v>
      </c>
      <c r="B176" s="44" t="str">
        <f t="shared" si="21"/>
        <v>OCTUBRE</v>
      </c>
      <c r="C176" s="44">
        <v>15</v>
      </c>
      <c r="D176" s="586" t="str">
        <f t="shared" si="20"/>
        <v>OCTUBRE 2014 / 14</v>
      </c>
      <c r="E176" s="586"/>
      <c r="F176" s="586"/>
      <c r="G176" s="586"/>
      <c r="H176" s="586"/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586"/>
      <c r="T176" s="586"/>
      <c r="U176" s="586"/>
      <c r="V176" s="586"/>
      <c r="W176" s="586"/>
      <c r="X176" s="586"/>
      <c r="Y176" s="586"/>
      <c r="Z176" s="586"/>
      <c r="AB176" s="586"/>
      <c r="AC176" s="586"/>
      <c r="AD176" s="586"/>
      <c r="AE176" s="586"/>
      <c r="AF176" s="586"/>
      <c r="AG176" s="586"/>
      <c r="AH176" s="586"/>
      <c r="AI176" s="586"/>
      <c r="AJ176" s="586"/>
      <c r="AK176" s="586"/>
      <c r="AL176" s="586"/>
    </row>
    <row r="177" spans="1:38" x14ac:dyDescent="0.25">
      <c r="A177" s="44">
        <f t="shared" si="21"/>
        <v>2014</v>
      </c>
      <c r="B177" s="44" t="str">
        <f t="shared" si="21"/>
        <v>OCTUBRE</v>
      </c>
      <c r="C177" s="44">
        <v>16</v>
      </c>
      <c r="D177" s="586" t="str">
        <f t="shared" si="20"/>
        <v>OCTUBRE 2014 / 15</v>
      </c>
      <c r="E177" s="586"/>
      <c r="F177" s="586"/>
      <c r="G177" s="586"/>
      <c r="H177" s="586"/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6"/>
      <c r="T177" s="586"/>
      <c r="U177" s="586"/>
      <c r="V177" s="586"/>
      <c r="W177" s="586"/>
      <c r="X177" s="586"/>
      <c r="Y177" s="586"/>
      <c r="Z177" s="586"/>
      <c r="AB177" s="586"/>
      <c r="AC177" s="586"/>
      <c r="AD177" s="586"/>
      <c r="AE177" s="586"/>
      <c r="AF177" s="586"/>
      <c r="AG177" s="586"/>
      <c r="AH177" s="586"/>
      <c r="AI177" s="586"/>
      <c r="AJ177" s="586"/>
      <c r="AK177" s="586"/>
      <c r="AL177" s="586"/>
    </row>
    <row r="178" spans="1:38" x14ac:dyDescent="0.25">
      <c r="A178" s="44">
        <f t="shared" si="21"/>
        <v>2014</v>
      </c>
      <c r="B178" s="44" t="str">
        <f t="shared" si="21"/>
        <v>OCTUBRE</v>
      </c>
      <c r="C178" s="44">
        <v>17</v>
      </c>
      <c r="D178" s="586" t="str">
        <f t="shared" si="20"/>
        <v>OCTUBRE 2014 / 16</v>
      </c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</row>
    <row r="179" spans="1:38" x14ac:dyDescent="0.25">
      <c r="A179" s="44">
        <f t="shared" si="21"/>
        <v>2014</v>
      </c>
      <c r="B179" s="44" t="str">
        <f t="shared" si="21"/>
        <v>OCTUBRE</v>
      </c>
      <c r="C179" s="44">
        <v>18</v>
      </c>
      <c r="D179" s="586" t="str">
        <f t="shared" si="20"/>
        <v>OCTUBRE 2014 / 17</v>
      </c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</row>
    <row r="180" spans="1:38" x14ac:dyDescent="0.25">
      <c r="A180" s="44">
        <f t="shared" si="21"/>
        <v>2014</v>
      </c>
      <c r="B180" s="44" t="str">
        <f t="shared" si="21"/>
        <v>OCTUBRE</v>
      </c>
      <c r="C180" s="44">
        <v>19</v>
      </c>
      <c r="D180" s="586" t="str">
        <f t="shared" si="20"/>
        <v>OCTUBRE 2014 / 18</v>
      </c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</row>
    <row r="181" spans="1:38" x14ac:dyDescent="0.25">
      <c r="A181" s="44">
        <f t="shared" si="21"/>
        <v>2014</v>
      </c>
      <c r="B181" s="44" t="str">
        <f t="shared" si="21"/>
        <v>OCTUBRE</v>
      </c>
      <c r="C181" s="44">
        <v>20</v>
      </c>
      <c r="D181" s="586" t="str">
        <f t="shared" si="20"/>
        <v>OCTUBRE 2014 / 19</v>
      </c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</row>
    <row r="182" spans="1:38" x14ac:dyDescent="0.25">
      <c r="A182" s="44">
        <f t="shared" si="21"/>
        <v>2014</v>
      </c>
      <c r="B182" s="44" t="str">
        <f t="shared" si="21"/>
        <v>OCTUBRE</v>
      </c>
      <c r="C182" s="44">
        <v>21</v>
      </c>
      <c r="D182" s="586" t="str">
        <f t="shared" si="20"/>
        <v>OCTUBRE 2014 / 20</v>
      </c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</row>
    <row r="183" spans="1:38" x14ac:dyDescent="0.25">
      <c r="A183" s="44">
        <f t="shared" si="21"/>
        <v>2014</v>
      </c>
      <c r="B183" s="44" t="str">
        <f t="shared" si="21"/>
        <v>OCTUBRE</v>
      </c>
      <c r="C183" s="44">
        <v>22</v>
      </c>
      <c r="D183" s="586" t="str">
        <f t="shared" si="20"/>
        <v>OCTUBRE 2014 / 21</v>
      </c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</row>
    <row r="184" spans="1:38" x14ac:dyDescent="0.25">
      <c r="A184" s="44">
        <f t="shared" si="21"/>
        <v>2014</v>
      </c>
      <c r="B184" s="44" t="str">
        <f t="shared" si="21"/>
        <v>OCTUBRE</v>
      </c>
      <c r="C184" s="44">
        <v>23</v>
      </c>
      <c r="D184" s="586" t="str">
        <f t="shared" si="20"/>
        <v>OCTUBRE 2014 / 22</v>
      </c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</row>
    <row r="185" spans="1:38" x14ac:dyDescent="0.25">
      <c r="A185" s="44">
        <f t="shared" si="21"/>
        <v>2014</v>
      </c>
      <c r="B185" s="44" t="str">
        <f t="shared" si="21"/>
        <v>OCTUBRE</v>
      </c>
      <c r="C185" s="44">
        <v>24</v>
      </c>
      <c r="D185" s="586" t="str">
        <f t="shared" si="20"/>
        <v>OCTUBRE 2014 / 23</v>
      </c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</row>
    <row r="186" spans="1:38" x14ac:dyDescent="0.25">
      <c r="A186" s="44">
        <f t="shared" si="21"/>
        <v>2014</v>
      </c>
      <c r="B186" s="44" t="str">
        <f t="shared" si="21"/>
        <v>OCTUBRE</v>
      </c>
      <c r="C186" s="44">
        <v>25</v>
      </c>
      <c r="D186" s="586" t="str">
        <f t="shared" si="20"/>
        <v>OCTUBRE 2014 / 24</v>
      </c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</row>
    <row r="187" spans="1:38" x14ac:dyDescent="0.25">
      <c r="A187" s="44">
        <f t="shared" si="21"/>
        <v>2014</v>
      </c>
      <c r="B187" s="44" t="str">
        <f t="shared" si="21"/>
        <v>OCTUBRE</v>
      </c>
      <c r="C187" s="44">
        <v>26</v>
      </c>
      <c r="D187" s="586" t="str">
        <f t="shared" si="20"/>
        <v>OCTUBRE 2014 / 25</v>
      </c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</row>
    <row r="188" spans="1:38" x14ac:dyDescent="0.25">
      <c r="A188" s="44">
        <f t="shared" si="21"/>
        <v>2014</v>
      </c>
      <c r="B188" s="44" t="str">
        <f t="shared" si="21"/>
        <v>OCTUBRE</v>
      </c>
      <c r="C188" s="44">
        <v>27</v>
      </c>
      <c r="D188" s="586" t="str">
        <f t="shared" si="20"/>
        <v>OCTUBRE 2014 / 26</v>
      </c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</row>
    <row r="189" spans="1:38" x14ac:dyDescent="0.25">
      <c r="A189" s="44">
        <f t="shared" si="21"/>
        <v>2014</v>
      </c>
      <c r="B189" s="44" t="str">
        <f t="shared" si="21"/>
        <v>OCTUBRE</v>
      </c>
      <c r="C189" s="44">
        <v>28</v>
      </c>
      <c r="D189" s="586" t="str">
        <f t="shared" si="20"/>
        <v>OCTUBRE 2014 / 27</v>
      </c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</row>
    <row r="190" spans="1:38" x14ac:dyDescent="0.25">
      <c r="A190" s="44">
        <f t="shared" si="21"/>
        <v>2014</v>
      </c>
      <c r="B190" s="44" t="str">
        <f t="shared" si="21"/>
        <v>OCTUBRE</v>
      </c>
      <c r="C190" s="44">
        <v>29</v>
      </c>
      <c r="D190" s="586" t="str">
        <f t="shared" si="20"/>
        <v>OCTUBRE 2014 / 28</v>
      </c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</row>
    <row r="191" spans="1:38" x14ac:dyDescent="0.25">
      <c r="A191" s="44">
        <f t="shared" si="21"/>
        <v>2014</v>
      </c>
      <c r="B191" s="44" t="str">
        <f t="shared" si="21"/>
        <v>OCTUBRE</v>
      </c>
      <c r="C191" s="44">
        <v>30</v>
      </c>
      <c r="D191" s="586" t="str">
        <f t="shared" si="20"/>
        <v>OCTUBRE 2014 / 29</v>
      </c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</row>
    <row r="192" spans="1:38" x14ac:dyDescent="0.25">
      <c r="A192" s="44">
        <f t="shared" si="21"/>
        <v>2014</v>
      </c>
      <c r="B192" s="44" t="str">
        <f t="shared" si="21"/>
        <v>OCTUBRE</v>
      </c>
      <c r="C192" s="44">
        <v>31</v>
      </c>
      <c r="D192" s="586" t="str">
        <f t="shared" si="20"/>
        <v>OCTUBRE 2014 / 30</v>
      </c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</row>
    <row r="193" spans="1:74" s="206" customFormat="1" ht="15.75" x14ac:dyDescent="0.25">
      <c r="D193" s="586" t="str">
        <f t="shared" si="20"/>
        <v>OCTUBRE 2014 / 31</v>
      </c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5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209" t="str">
        <f t="shared" ref="AM193:BU193" si="22">IFERROR(AVERAGE(AM162:AM192),"")</f>
        <v/>
      </c>
      <c r="AN193" s="209" t="str">
        <f t="shared" si="22"/>
        <v/>
      </c>
      <c r="AO193" s="209" t="str">
        <f t="shared" si="22"/>
        <v/>
      </c>
      <c r="AP193" s="209" t="str">
        <f t="shared" si="22"/>
        <v/>
      </c>
      <c r="AQ193" s="209" t="str">
        <f t="shared" si="22"/>
        <v/>
      </c>
      <c r="AR193" s="209" t="str">
        <f t="shared" si="22"/>
        <v/>
      </c>
      <c r="AS193" s="209" t="str">
        <f t="shared" si="22"/>
        <v/>
      </c>
      <c r="AT193" s="209" t="str">
        <f t="shared" si="22"/>
        <v/>
      </c>
      <c r="AU193" s="209" t="str">
        <f t="shared" si="22"/>
        <v/>
      </c>
      <c r="AV193" s="209" t="str">
        <f t="shared" si="22"/>
        <v/>
      </c>
      <c r="AW193" s="209" t="str">
        <f t="shared" si="22"/>
        <v/>
      </c>
      <c r="AX193" s="210" t="str">
        <f t="shared" si="22"/>
        <v/>
      </c>
      <c r="AY193" s="209" t="str">
        <f t="shared" si="22"/>
        <v/>
      </c>
      <c r="AZ193" s="209" t="str">
        <f t="shared" si="22"/>
        <v/>
      </c>
      <c r="BA193" s="209" t="str">
        <f t="shared" si="22"/>
        <v/>
      </c>
      <c r="BB193" s="209" t="str">
        <f t="shared" si="22"/>
        <v/>
      </c>
      <c r="BC193" s="209" t="str">
        <f t="shared" si="22"/>
        <v/>
      </c>
      <c r="BD193" s="209" t="str">
        <f t="shared" si="22"/>
        <v/>
      </c>
      <c r="BE193" s="209" t="str">
        <f t="shared" si="22"/>
        <v/>
      </c>
      <c r="BF193" s="209" t="str">
        <f t="shared" si="22"/>
        <v/>
      </c>
      <c r="BG193" s="209" t="str">
        <f t="shared" si="22"/>
        <v/>
      </c>
      <c r="BH193" s="209" t="str">
        <f t="shared" si="22"/>
        <v/>
      </c>
      <c r="BI193" s="209" t="str">
        <f t="shared" si="22"/>
        <v/>
      </c>
      <c r="BJ193" s="209" t="str">
        <f t="shared" si="22"/>
        <v/>
      </c>
      <c r="BK193" s="209" t="str">
        <f t="shared" si="22"/>
        <v/>
      </c>
      <c r="BL193" s="209" t="str">
        <f t="shared" si="22"/>
        <v/>
      </c>
      <c r="BM193" s="209" t="str">
        <f t="shared" si="22"/>
        <v/>
      </c>
      <c r="BN193" s="209" t="str">
        <f t="shared" si="22"/>
        <v/>
      </c>
      <c r="BO193" s="209" t="str">
        <f t="shared" si="22"/>
        <v/>
      </c>
      <c r="BP193" s="209" t="str">
        <f t="shared" si="22"/>
        <v/>
      </c>
      <c r="BQ193" s="209" t="str">
        <f t="shared" si="22"/>
        <v/>
      </c>
      <c r="BR193" s="209" t="str">
        <f t="shared" si="22"/>
        <v/>
      </c>
      <c r="BS193" s="209" t="str">
        <f t="shared" si="22"/>
        <v/>
      </c>
      <c r="BT193" s="209" t="str">
        <f t="shared" si="22"/>
        <v/>
      </c>
      <c r="BU193" s="209" t="str">
        <f t="shared" si="22"/>
        <v/>
      </c>
      <c r="BV193" s="210" t="str">
        <f>IFERROR(AVERAGE(BV162:BV192),"")</f>
        <v/>
      </c>
    </row>
    <row r="194" spans="1:74" ht="15.75" x14ac:dyDescent="0.25">
      <c r="A194" s="44">
        <v>2014</v>
      </c>
      <c r="B194" s="44" t="s">
        <v>237</v>
      </c>
      <c r="C194" s="44">
        <v>1</v>
      </c>
      <c r="D194" s="208" t="s">
        <v>228</v>
      </c>
      <c r="E194" s="209">
        <f t="shared" ref="E194:AL194" si="23">IFERROR(AVERAGE(E163:E193),"")</f>
        <v>1</v>
      </c>
      <c r="F194" s="209">
        <f t="shared" si="23"/>
        <v>41842</v>
      </c>
      <c r="G194" s="209">
        <f t="shared" si="23"/>
        <v>44623</v>
      </c>
      <c r="H194" s="209" t="str">
        <f t="shared" si="23"/>
        <v/>
      </c>
      <c r="I194" s="209">
        <f t="shared" si="23"/>
        <v>0.76359999999999995</v>
      </c>
      <c r="J194" s="209">
        <f t="shared" si="23"/>
        <v>147</v>
      </c>
      <c r="K194" s="209">
        <f t="shared" si="23"/>
        <v>7.8</v>
      </c>
      <c r="L194" s="209">
        <f t="shared" si="23"/>
        <v>0</v>
      </c>
      <c r="M194" s="209" t="str">
        <f t="shared" si="23"/>
        <v/>
      </c>
      <c r="N194" s="209">
        <f t="shared" si="23"/>
        <v>0.5</v>
      </c>
      <c r="O194" s="209">
        <f t="shared" si="23"/>
        <v>0</v>
      </c>
      <c r="P194" s="209">
        <f t="shared" si="23"/>
        <v>95.5</v>
      </c>
      <c r="Q194" s="209">
        <f t="shared" si="23"/>
        <v>85.3</v>
      </c>
      <c r="R194" s="209">
        <f t="shared" si="23"/>
        <v>90.4</v>
      </c>
      <c r="S194" s="209" t="str">
        <f t="shared" si="23"/>
        <v/>
      </c>
      <c r="T194" s="209" t="str">
        <f t="shared" si="23"/>
        <v/>
      </c>
      <c r="U194" s="209">
        <f t="shared" si="23"/>
        <v>20402</v>
      </c>
      <c r="V194" s="209">
        <f t="shared" si="23"/>
        <v>135</v>
      </c>
      <c r="W194" s="209">
        <f t="shared" si="23"/>
        <v>217</v>
      </c>
      <c r="X194" s="209">
        <f t="shared" si="23"/>
        <v>299</v>
      </c>
      <c r="Y194" s="209">
        <f t="shared" si="23"/>
        <v>361</v>
      </c>
      <c r="Z194" s="209">
        <f t="shared" si="23"/>
        <v>1</v>
      </c>
      <c r="AA194" s="209">
        <f t="shared" si="23"/>
        <v>45.6</v>
      </c>
      <c r="AB194" s="209">
        <f t="shared" si="23"/>
        <v>0.2</v>
      </c>
      <c r="AC194" s="209">
        <f t="shared" si="23"/>
        <v>3</v>
      </c>
      <c r="AD194" s="209">
        <f t="shared" si="23"/>
        <v>11.4</v>
      </c>
      <c r="AE194" s="209">
        <f t="shared" si="23"/>
        <v>0</v>
      </c>
      <c r="AF194" s="209">
        <f t="shared" si="23"/>
        <v>7</v>
      </c>
      <c r="AG194" s="209">
        <f t="shared" si="23"/>
        <v>99.5</v>
      </c>
      <c r="AH194" s="209">
        <f t="shared" si="23"/>
        <v>42.54</v>
      </c>
      <c r="AI194" s="209">
        <f t="shared" si="23"/>
        <v>167</v>
      </c>
      <c r="AJ194" s="209">
        <f t="shared" si="23"/>
        <v>221</v>
      </c>
      <c r="AK194" s="209">
        <f t="shared" si="23"/>
        <v>275</v>
      </c>
      <c r="AL194" s="209">
        <f t="shared" si="23"/>
        <v>338</v>
      </c>
    </row>
    <row r="195" spans="1:74" x14ac:dyDescent="0.25">
      <c r="A195" s="44">
        <f>A194</f>
        <v>2014</v>
      </c>
      <c r="B195" s="44" t="str">
        <f>B194</f>
        <v>NOVIEMBRE</v>
      </c>
      <c r="C195" s="44">
        <v>2</v>
      </c>
      <c r="D195" s="586" t="str">
        <f t="shared" ref="D195:D225" si="24">B194&amp;" "&amp;A194&amp;" / "&amp;C194</f>
        <v>NOVIEMBRE 2014 / 1</v>
      </c>
      <c r="E195" s="513">
        <v>1</v>
      </c>
      <c r="F195" s="518">
        <v>41954</v>
      </c>
      <c r="G195" s="513">
        <v>47623</v>
      </c>
      <c r="H195" s="513" t="s">
        <v>169</v>
      </c>
      <c r="I195" s="514">
        <v>0.76160000000000005</v>
      </c>
      <c r="J195" s="515">
        <v>144</v>
      </c>
      <c r="K195" s="515">
        <v>8</v>
      </c>
      <c r="L195" s="515">
        <v>0</v>
      </c>
      <c r="M195" s="516" t="s">
        <v>20</v>
      </c>
      <c r="N195" s="515">
        <v>0.5</v>
      </c>
      <c r="O195" s="515">
        <v>0</v>
      </c>
      <c r="P195" s="515">
        <v>95.5</v>
      </c>
      <c r="Q195" s="515">
        <v>85.3</v>
      </c>
      <c r="R195" s="515">
        <v>90.4</v>
      </c>
      <c r="S195" s="517" t="s">
        <v>164</v>
      </c>
      <c r="T195" s="517" t="s">
        <v>67</v>
      </c>
      <c r="U195" s="515">
        <v>20422</v>
      </c>
      <c r="V195" s="515">
        <v>133</v>
      </c>
      <c r="W195" s="515">
        <v>213</v>
      </c>
      <c r="X195" s="515">
        <v>299</v>
      </c>
      <c r="Y195" s="515">
        <v>360</v>
      </c>
      <c r="Z195" s="515">
        <v>1</v>
      </c>
      <c r="AA195" s="515">
        <v>45.5</v>
      </c>
      <c r="AB195" s="515">
        <v>0.4</v>
      </c>
      <c r="AC195" s="515">
        <v>2.54</v>
      </c>
      <c r="AD195" s="515">
        <v>10</v>
      </c>
      <c r="AE195" s="515">
        <v>0</v>
      </c>
      <c r="AF195" s="587">
        <v>7</v>
      </c>
      <c r="AG195" s="587">
        <v>99.5</v>
      </c>
      <c r="AH195" s="587">
        <v>42.54</v>
      </c>
      <c r="AI195" s="587">
        <v>167</v>
      </c>
      <c r="AJ195" s="587">
        <v>221</v>
      </c>
      <c r="AK195" s="587">
        <v>275</v>
      </c>
      <c r="AL195" s="587">
        <v>338</v>
      </c>
    </row>
    <row r="196" spans="1:74" x14ac:dyDescent="0.25">
      <c r="A196" s="44">
        <f t="shared" ref="A196:B224" si="25">A195</f>
        <v>2014</v>
      </c>
      <c r="B196" s="44" t="str">
        <f t="shared" si="25"/>
        <v>NOVIEMBRE</v>
      </c>
      <c r="C196" s="44">
        <v>3</v>
      </c>
      <c r="D196" s="586" t="str">
        <f t="shared" si="24"/>
        <v>NOVIEMBRE 2014 / 2</v>
      </c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</row>
    <row r="197" spans="1:74" x14ac:dyDescent="0.25">
      <c r="A197" s="44">
        <f t="shared" si="25"/>
        <v>2014</v>
      </c>
      <c r="B197" s="44" t="str">
        <f t="shared" si="25"/>
        <v>NOVIEMBRE</v>
      </c>
      <c r="C197" s="44">
        <v>4</v>
      </c>
      <c r="D197" s="586" t="str">
        <f t="shared" si="24"/>
        <v>NOVIEMBRE 2014 / 3</v>
      </c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</row>
    <row r="198" spans="1:74" x14ac:dyDescent="0.25">
      <c r="A198" s="44">
        <f t="shared" si="25"/>
        <v>2014</v>
      </c>
      <c r="B198" s="44" t="str">
        <f t="shared" si="25"/>
        <v>NOVIEMBRE</v>
      </c>
      <c r="C198" s="44">
        <v>5</v>
      </c>
      <c r="D198" s="586" t="str">
        <f t="shared" si="24"/>
        <v>NOVIEMBRE 2014 / 4</v>
      </c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</row>
    <row r="199" spans="1:74" x14ac:dyDescent="0.25">
      <c r="A199" s="44">
        <f t="shared" si="25"/>
        <v>2014</v>
      </c>
      <c r="B199" s="44" t="str">
        <f t="shared" si="25"/>
        <v>NOVIEMBRE</v>
      </c>
      <c r="C199" s="44">
        <v>6</v>
      </c>
      <c r="D199" s="586" t="str">
        <f t="shared" si="24"/>
        <v>NOVIEMBRE 2014 / 5</v>
      </c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</row>
    <row r="200" spans="1:74" x14ac:dyDescent="0.25">
      <c r="A200" s="44">
        <f t="shared" si="25"/>
        <v>2014</v>
      </c>
      <c r="B200" s="44" t="str">
        <f t="shared" si="25"/>
        <v>NOVIEMBRE</v>
      </c>
      <c r="C200" s="44">
        <v>7</v>
      </c>
      <c r="D200" s="586" t="str">
        <f t="shared" si="24"/>
        <v>NOVIEMBRE 2014 / 6</v>
      </c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</row>
    <row r="201" spans="1:74" x14ac:dyDescent="0.25">
      <c r="A201" s="44">
        <f t="shared" si="25"/>
        <v>2014</v>
      </c>
      <c r="B201" s="44" t="str">
        <f t="shared" si="25"/>
        <v>NOVIEMBRE</v>
      </c>
      <c r="C201" s="44">
        <v>8</v>
      </c>
      <c r="D201" s="586" t="str">
        <f t="shared" si="24"/>
        <v>NOVIEMBRE 2014 / 7</v>
      </c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</row>
    <row r="202" spans="1:74" x14ac:dyDescent="0.25">
      <c r="A202" s="44">
        <f t="shared" si="25"/>
        <v>2014</v>
      </c>
      <c r="B202" s="44" t="str">
        <f t="shared" si="25"/>
        <v>NOVIEMBRE</v>
      </c>
      <c r="C202" s="44">
        <v>9</v>
      </c>
      <c r="D202" s="586" t="str">
        <f t="shared" si="24"/>
        <v>NOVIEMBRE 2014 / 8</v>
      </c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</row>
    <row r="203" spans="1:74" x14ac:dyDescent="0.25">
      <c r="A203" s="44">
        <f t="shared" si="25"/>
        <v>2014</v>
      </c>
      <c r="B203" s="44" t="str">
        <f t="shared" si="25"/>
        <v>NOVIEMBRE</v>
      </c>
      <c r="C203" s="44">
        <v>10</v>
      </c>
      <c r="D203" s="586" t="str">
        <f t="shared" si="24"/>
        <v>NOVIEMBRE 2014 / 9</v>
      </c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</row>
    <row r="204" spans="1:74" x14ac:dyDescent="0.25">
      <c r="A204" s="44">
        <f t="shared" si="25"/>
        <v>2014</v>
      </c>
      <c r="B204" s="44" t="str">
        <f t="shared" si="25"/>
        <v>NOVIEMBRE</v>
      </c>
      <c r="C204" s="44">
        <v>11</v>
      </c>
      <c r="D204" s="586" t="str">
        <f t="shared" si="24"/>
        <v>NOVIEMBRE 2014 / 10</v>
      </c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</row>
    <row r="205" spans="1:74" x14ac:dyDescent="0.25">
      <c r="A205" s="44">
        <f t="shared" si="25"/>
        <v>2014</v>
      </c>
      <c r="B205" s="44" t="str">
        <f t="shared" si="25"/>
        <v>NOVIEMBRE</v>
      </c>
      <c r="C205" s="44">
        <v>12</v>
      </c>
      <c r="D205" s="586" t="str">
        <f t="shared" si="24"/>
        <v>NOVIEMBRE 2014 / 11</v>
      </c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</row>
    <row r="206" spans="1:74" x14ac:dyDescent="0.25">
      <c r="A206" s="44">
        <f t="shared" si="25"/>
        <v>2014</v>
      </c>
      <c r="B206" s="44" t="str">
        <f t="shared" si="25"/>
        <v>NOVIEMBRE</v>
      </c>
      <c r="C206" s="44">
        <v>13</v>
      </c>
      <c r="D206" s="586" t="str">
        <f t="shared" si="24"/>
        <v>NOVIEMBRE 2014 / 12</v>
      </c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</row>
    <row r="207" spans="1:74" x14ac:dyDescent="0.25">
      <c r="A207" s="44">
        <f t="shared" si="25"/>
        <v>2014</v>
      </c>
      <c r="B207" s="44" t="str">
        <f t="shared" si="25"/>
        <v>NOVIEMBRE</v>
      </c>
      <c r="C207" s="44">
        <v>14</v>
      </c>
      <c r="D207" s="586" t="str">
        <f t="shared" si="24"/>
        <v>NOVIEMBRE 2014 / 13</v>
      </c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</row>
    <row r="208" spans="1:74" x14ac:dyDescent="0.25">
      <c r="A208" s="44">
        <f t="shared" si="25"/>
        <v>2014</v>
      </c>
      <c r="B208" s="44" t="str">
        <f t="shared" si="25"/>
        <v>NOVIEMBRE</v>
      </c>
      <c r="C208" s="44">
        <v>15</v>
      </c>
      <c r="D208" s="586" t="str">
        <f t="shared" si="24"/>
        <v>NOVIEMBRE 2014 / 14</v>
      </c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</row>
    <row r="209" spans="1:38" x14ac:dyDescent="0.25">
      <c r="A209" s="44">
        <f t="shared" si="25"/>
        <v>2014</v>
      </c>
      <c r="B209" s="44" t="str">
        <f t="shared" si="25"/>
        <v>NOVIEMBRE</v>
      </c>
      <c r="C209" s="44">
        <v>16</v>
      </c>
      <c r="D209" s="586" t="str">
        <f t="shared" si="24"/>
        <v>NOVIEMBRE 2014 / 15</v>
      </c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</row>
    <row r="210" spans="1:38" x14ac:dyDescent="0.25">
      <c r="A210" s="44">
        <f t="shared" si="25"/>
        <v>2014</v>
      </c>
      <c r="B210" s="44" t="str">
        <f t="shared" si="25"/>
        <v>NOVIEMBRE</v>
      </c>
      <c r="C210" s="44">
        <v>17</v>
      </c>
      <c r="D210" s="586" t="str">
        <f t="shared" si="24"/>
        <v>NOVIEMBRE 2014 / 16</v>
      </c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</row>
    <row r="211" spans="1:38" x14ac:dyDescent="0.25">
      <c r="A211" s="44">
        <f t="shared" si="25"/>
        <v>2014</v>
      </c>
      <c r="B211" s="44" t="str">
        <f t="shared" si="25"/>
        <v>NOVIEMBRE</v>
      </c>
      <c r="C211" s="44">
        <v>18</v>
      </c>
      <c r="D211" s="586" t="str">
        <f t="shared" si="24"/>
        <v>NOVIEMBRE 2014 / 17</v>
      </c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</row>
    <row r="212" spans="1:38" x14ac:dyDescent="0.25">
      <c r="A212" s="44">
        <f t="shared" si="25"/>
        <v>2014</v>
      </c>
      <c r="B212" s="44" t="str">
        <f t="shared" si="25"/>
        <v>NOVIEMBRE</v>
      </c>
      <c r="C212" s="44">
        <v>19</v>
      </c>
      <c r="D212" s="586" t="str">
        <f t="shared" si="24"/>
        <v>NOVIEMBRE 2014 / 18</v>
      </c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</row>
    <row r="213" spans="1:38" x14ac:dyDescent="0.25">
      <c r="A213" s="44">
        <f t="shared" si="25"/>
        <v>2014</v>
      </c>
      <c r="B213" s="44" t="str">
        <f t="shared" si="25"/>
        <v>NOVIEMBRE</v>
      </c>
      <c r="C213" s="44">
        <v>20</v>
      </c>
      <c r="D213" s="586" t="str">
        <f t="shared" si="24"/>
        <v>NOVIEMBRE 2014 / 19</v>
      </c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</row>
    <row r="214" spans="1:38" x14ac:dyDescent="0.25">
      <c r="A214" s="44">
        <f t="shared" si="25"/>
        <v>2014</v>
      </c>
      <c r="B214" s="44" t="str">
        <f t="shared" si="25"/>
        <v>NOVIEMBRE</v>
      </c>
      <c r="C214" s="44">
        <v>21</v>
      </c>
      <c r="D214" s="586" t="str">
        <f t="shared" si="24"/>
        <v>NOVIEMBRE 2014 / 20</v>
      </c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</row>
    <row r="215" spans="1:38" x14ac:dyDescent="0.25">
      <c r="A215" s="44">
        <f t="shared" si="25"/>
        <v>2014</v>
      </c>
      <c r="B215" s="44" t="str">
        <f t="shared" si="25"/>
        <v>NOVIEMBRE</v>
      </c>
      <c r="C215" s="44">
        <v>22</v>
      </c>
      <c r="D215" s="586" t="str">
        <f t="shared" si="24"/>
        <v>NOVIEMBRE 2014 / 21</v>
      </c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</row>
    <row r="216" spans="1:38" x14ac:dyDescent="0.25">
      <c r="A216" s="44">
        <f t="shared" si="25"/>
        <v>2014</v>
      </c>
      <c r="B216" s="44" t="str">
        <f t="shared" si="25"/>
        <v>NOVIEMBRE</v>
      </c>
      <c r="C216" s="44">
        <v>23</v>
      </c>
      <c r="D216" s="586" t="str">
        <f t="shared" si="24"/>
        <v>NOVIEMBRE 2014 / 22</v>
      </c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</row>
    <row r="217" spans="1:38" x14ac:dyDescent="0.25">
      <c r="A217" s="44">
        <f t="shared" si="25"/>
        <v>2014</v>
      </c>
      <c r="B217" s="44" t="str">
        <f t="shared" si="25"/>
        <v>NOVIEMBRE</v>
      </c>
      <c r="C217" s="44">
        <v>24</v>
      </c>
      <c r="D217" s="586" t="str">
        <f t="shared" si="24"/>
        <v>NOVIEMBRE 2014 / 23</v>
      </c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</row>
    <row r="218" spans="1:38" x14ac:dyDescent="0.25">
      <c r="A218" s="44">
        <f t="shared" si="25"/>
        <v>2014</v>
      </c>
      <c r="B218" s="44" t="str">
        <f t="shared" si="25"/>
        <v>NOVIEMBRE</v>
      </c>
      <c r="C218" s="44">
        <v>25</v>
      </c>
      <c r="D218" s="586" t="str">
        <f t="shared" si="24"/>
        <v>NOVIEMBRE 2014 / 24</v>
      </c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</row>
    <row r="219" spans="1:38" x14ac:dyDescent="0.25">
      <c r="A219" s="44">
        <f t="shared" si="25"/>
        <v>2014</v>
      </c>
      <c r="B219" s="44" t="str">
        <f t="shared" si="25"/>
        <v>NOVIEMBRE</v>
      </c>
      <c r="C219" s="44">
        <v>26</v>
      </c>
      <c r="D219" s="586" t="str">
        <f t="shared" si="24"/>
        <v>NOVIEMBRE 2014 / 25</v>
      </c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</row>
    <row r="220" spans="1:38" x14ac:dyDescent="0.25">
      <c r="A220" s="44">
        <f t="shared" si="25"/>
        <v>2014</v>
      </c>
      <c r="B220" s="44" t="str">
        <f t="shared" si="25"/>
        <v>NOVIEMBRE</v>
      </c>
      <c r="C220" s="44">
        <v>27</v>
      </c>
      <c r="D220" s="586" t="str">
        <f t="shared" si="24"/>
        <v>NOVIEMBRE 2014 / 26</v>
      </c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</row>
    <row r="221" spans="1:38" x14ac:dyDescent="0.25">
      <c r="A221" s="44">
        <f t="shared" si="25"/>
        <v>2014</v>
      </c>
      <c r="B221" s="44" t="str">
        <f t="shared" si="25"/>
        <v>NOVIEMBRE</v>
      </c>
      <c r="C221" s="44">
        <v>28</v>
      </c>
      <c r="D221" s="586" t="str">
        <f t="shared" si="24"/>
        <v>NOVIEMBRE 2014 / 27</v>
      </c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</row>
    <row r="222" spans="1:38" x14ac:dyDescent="0.25">
      <c r="A222" s="44">
        <f t="shared" si="25"/>
        <v>2014</v>
      </c>
      <c r="B222" s="44" t="str">
        <f t="shared" si="25"/>
        <v>NOVIEMBRE</v>
      </c>
      <c r="C222" s="44">
        <v>29</v>
      </c>
      <c r="D222" s="586" t="str">
        <f t="shared" si="24"/>
        <v>NOVIEMBRE 2014 / 28</v>
      </c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</row>
    <row r="223" spans="1:38" x14ac:dyDescent="0.25">
      <c r="A223" s="44">
        <f t="shared" si="25"/>
        <v>2014</v>
      </c>
      <c r="B223" s="44" t="str">
        <f t="shared" si="25"/>
        <v>NOVIEMBRE</v>
      </c>
      <c r="C223" s="44">
        <v>30</v>
      </c>
      <c r="D223" s="586" t="str">
        <f t="shared" si="24"/>
        <v>NOVIEMBRE 2014 / 29</v>
      </c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</row>
    <row r="224" spans="1:38" x14ac:dyDescent="0.25">
      <c r="A224" s="44">
        <f t="shared" si="25"/>
        <v>2014</v>
      </c>
      <c r="B224" s="44" t="str">
        <f t="shared" si="25"/>
        <v>NOVIEMBRE</v>
      </c>
      <c r="C224" s="44">
        <v>31</v>
      </c>
      <c r="D224" s="586" t="str">
        <f t="shared" si="24"/>
        <v>NOVIEMBRE 2014 / 30</v>
      </c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</row>
    <row r="225" spans="1:74" s="206" customFormat="1" ht="15.75" x14ac:dyDescent="0.25">
      <c r="D225" s="586" t="str">
        <f t="shared" si="24"/>
        <v>NOVIEMBRE 2014 / 31</v>
      </c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5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209" t="str">
        <f t="shared" ref="AM225:BU225" si="26">IFERROR(AVERAGE(AM194:AM224),"")</f>
        <v/>
      </c>
      <c r="AN225" s="209" t="str">
        <f t="shared" si="26"/>
        <v/>
      </c>
      <c r="AO225" s="209" t="str">
        <f t="shared" si="26"/>
        <v/>
      </c>
      <c r="AP225" s="209" t="str">
        <f t="shared" si="26"/>
        <v/>
      </c>
      <c r="AQ225" s="209" t="str">
        <f t="shared" si="26"/>
        <v/>
      </c>
      <c r="AR225" s="209" t="str">
        <f t="shared" si="26"/>
        <v/>
      </c>
      <c r="AS225" s="209" t="str">
        <f t="shared" si="26"/>
        <v/>
      </c>
      <c r="AT225" s="209" t="str">
        <f t="shared" si="26"/>
        <v/>
      </c>
      <c r="AU225" s="209" t="str">
        <f t="shared" si="26"/>
        <v/>
      </c>
      <c r="AV225" s="209" t="str">
        <f t="shared" si="26"/>
        <v/>
      </c>
      <c r="AW225" s="209" t="str">
        <f t="shared" si="26"/>
        <v/>
      </c>
      <c r="AX225" s="210" t="str">
        <f t="shared" si="26"/>
        <v/>
      </c>
      <c r="AY225" s="209" t="str">
        <f t="shared" si="26"/>
        <v/>
      </c>
      <c r="AZ225" s="209" t="str">
        <f t="shared" si="26"/>
        <v/>
      </c>
      <c r="BA225" s="209" t="str">
        <f t="shared" si="26"/>
        <v/>
      </c>
      <c r="BB225" s="209" t="str">
        <f t="shared" si="26"/>
        <v/>
      </c>
      <c r="BC225" s="209" t="str">
        <f t="shared" si="26"/>
        <v/>
      </c>
      <c r="BD225" s="209" t="str">
        <f t="shared" si="26"/>
        <v/>
      </c>
      <c r="BE225" s="209" t="str">
        <f t="shared" si="26"/>
        <v/>
      </c>
      <c r="BF225" s="209" t="str">
        <f t="shared" si="26"/>
        <v/>
      </c>
      <c r="BG225" s="209" t="str">
        <f t="shared" si="26"/>
        <v/>
      </c>
      <c r="BH225" s="209" t="str">
        <f t="shared" si="26"/>
        <v/>
      </c>
      <c r="BI225" s="209" t="str">
        <f t="shared" si="26"/>
        <v/>
      </c>
      <c r="BJ225" s="209" t="str">
        <f t="shared" si="26"/>
        <v/>
      </c>
      <c r="BK225" s="209" t="str">
        <f t="shared" si="26"/>
        <v/>
      </c>
      <c r="BL225" s="209" t="str">
        <f t="shared" si="26"/>
        <v/>
      </c>
      <c r="BM225" s="209" t="str">
        <f t="shared" si="26"/>
        <v/>
      </c>
      <c r="BN225" s="209" t="str">
        <f t="shared" si="26"/>
        <v/>
      </c>
      <c r="BO225" s="209" t="str">
        <f t="shared" si="26"/>
        <v/>
      </c>
      <c r="BP225" s="209" t="str">
        <f t="shared" si="26"/>
        <v/>
      </c>
      <c r="BQ225" s="209" t="str">
        <f t="shared" si="26"/>
        <v/>
      </c>
      <c r="BR225" s="209" t="str">
        <f t="shared" si="26"/>
        <v/>
      </c>
      <c r="BS225" s="209" t="str">
        <f t="shared" si="26"/>
        <v/>
      </c>
      <c r="BT225" s="209" t="str">
        <f t="shared" si="26"/>
        <v/>
      </c>
      <c r="BU225" s="209" t="str">
        <f t="shared" si="26"/>
        <v/>
      </c>
      <c r="BV225" s="210" t="str">
        <f>IFERROR(AVERAGE(BV194:BV224),"")</f>
        <v/>
      </c>
    </row>
    <row r="226" spans="1:74" ht="15.75" x14ac:dyDescent="0.25">
      <c r="A226" s="44">
        <v>2014</v>
      </c>
      <c r="B226" s="44" t="s">
        <v>238</v>
      </c>
      <c r="C226" s="44">
        <v>1</v>
      </c>
      <c r="D226" s="208" t="s">
        <v>228</v>
      </c>
      <c r="E226" s="209">
        <f t="shared" ref="E226:AL226" si="27">IFERROR(AVERAGE(E195:E225),"")</f>
        <v>1</v>
      </c>
      <c r="F226" s="209">
        <f t="shared" si="27"/>
        <v>41954</v>
      </c>
      <c r="G226" s="209">
        <f t="shared" si="27"/>
        <v>47623</v>
      </c>
      <c r="H226" s="209" t="str">
        <f t="shared" si="27"/>
        <v/>
      </c>
      <c r="I226" s="209">
        <f t="shared" si="27"/>
        <v>0.76160000000000005</v>
      </c>
      <c r="J226" s="209">
        <f t="shared" si="27"/>
        <v>144</v>
      </c>
      <c r="K226" s="209">
        <f t="shared" si="27"/>
        <v>8</v>
      </c>
      <c r="L226" s="209">
        <f t="shared" si="27"/>
        <v>0</v>
      </c>
      <c r="M226" s="209" t="str">
        <f t="shared" si="27"/>
        <v/>
      </c>
      <c r="N226" s="209">
        <f t="shared" si="27"/>
        <v>0.5</v>
      </c>
      <c r="O226" s="209">
        <f t="shared" si="27"/>
        <v>0</v>
      </c>
      <c r="P226" s="209">
        <f t="shared" si="27"/>
        <v>95.5</v>
      </c>
      <c r="Q226" s="209">
        <f t="shared" si="27"/>
        <v>85.3</v>
      </c>
      <c r="R226" s="209">
        <f t="shared" si="27"/>
        <v>90.4</v>
      </c>
      <c r="S226" s="209" t="str">
        <f t="shared" si="27"/>
        <v/>
      </c>
      <c r="T226" s="209" t="str">
        <f t="shared" si="27"/>
        <v/>
      </c>
      <c r="U226" s="209">
        <f t="shared" si="27"/>
        <v>20422</v>
      </c>
      <c r="V226" s="209">
        <f t="shared" si="27"/>
        <v>133</v>
      </c>
      <c r="W226" s="209">
        <f t="shared" si="27"/>
        <v>213</v>
      </c>
      <c r="X226" s="209">
        <f t="shared" si="27"/>
        <v>299</v>
      </c>
      <c r="Y226" s="209">
        <f t="shared" si="27"/>
        <v>360</v>
      </c>
      <c r="Z226" s="209">
        <f t="shared" si="27"/>
        <v>1</v>
      </c>
      <c r="AA226" s="209">
        <f t="shared" si="27"/>
        <v>45.5</v>
      </c>
      <c r="AB226" s="209">
        <f t="shared" si="27"/>
        <v>0.4</v>
      </c>
      <c r="AC226" s="209">
        <f t="shared" si="27"/>
        <v>2.54</v>
      </c>
      <c r="AD226" s="209">
        <f t="shared" si="27"/>
        <v>10</v>
      </c>
      <c r="AE226" s="209">
        <f t="shared" si="27"/>
        <v>0</v>
      </c>
      <c r="AF226" s="209">
        <f t="shared" si="27"/>
        <v>7</v>
      </c>
      <c r="AG226" s="209">
        <f t="shared" si="27"/>
        <v>99.5</v>
      </c>
      <c r="AH226" s="209">
        <f t="shared" si="27"/>
        <v>42.54</v>
      </c>
      <c r="AI226" s="209">
        <f t="shared" si="27"/>
        <v>167</v>
      </c>
      <c r="AJ226" s="209">
        <f t="shared" si="27"/>
        <v>221</v>
      </c>
      <c r="AK226" s="209">
        <f t="shared" si="27"/>
        <v>275</v>
      </c>
      <c r="AL226" s="209">
        <f t="shared" si="27"/>
        <v>338</v>
      </c>
    </row>
    <row r="227" spans="1:74" x14ac:dyDescent="0.25">
      <c r="A227" s="44">
        <f>A226</f>
        <v>2014</v>
      </c>
      <c r="B227" s="44" t="str">
        <f>B226</f>
        <v>DICIEMBRE</v>
      </c>
      <c r="C227" s="44">
        <v>2</v>
      </c>
      <c r="D227" s="586" t="str">
        <f t="shared" ref="D227:D257" si="28">B226&amp;" "&amp;A226&amp;" / "&amp;C226</f>
        <v>DICIEMBRE 2014 / 1</v>
      </c>
      <c r="E227" s="513">
        <v>1</v>
      </c>
      <c r="F227" s="518">
        <v>41996</v>
      </c>
      <c r="G227" s="513">
        <v>48776</v>
      </c>
      <c r="H227" s="513" t="s">
        <v>169</v>
      </c>
      <c r="I227" s="514">
        <v>0.75470000000000004</v>
      </c>
      <c r="J227" s="515">
        <v>139</v>
      </c>
      <c r="K227" s="515">
        <v>8.6999999999999993</v>
      </c>
      <c r="L227" s="515">
        <v>0</v>
      </c>
      <c r="M227" s="516" t="s">
        <v>20</v>
      </c>
      <c r="N227" s="515">
        <v>0.5</v>
      </c>
      <c r="O227" s="515">
        <v>0</v>
      </c>
      <c r="P227" s="515">
        <v>95.3</v>
      </c>
      <c r="Q227" s="515">
        <v>85.2</v>
      </c>
      <c r="R227" s="515">
        <v>90.3</v>
      </c>
      <c r="S227" s="517" t="s">
        <v>164</v>
      </c>
      <c r="T227" s="517" t="s">
        <v>67</v>
      </c>
      <c r="U227" s="515">
        <v>20490</v>
      </c>
      <c r="V227" s="515">
        <v>128</v>
      </c>
      <c r="W227" s="515">
        <v>209</v>
      </c>
      <c r="X227" s="515">
        <v>300</v>
      </c>
      <c r="Y227" s="515">
        <v>357</v>
      </c>
      <c r="Z227" s="515">
        <v>1</v>
      </c>
      <c r="AA227" s="515">
        <v>45.6</v>
      </c>
      <c r="AB227" s="515">
        <v>0.1</v>
      </c>
      <c r="AC227" s="515">
        <v>2.4900000000000002</v>
      </c>
      <c r="AD227" s="515">
        <v>10.7</v>
      </c>
      <c r="AE227" s="515">
        <v>0</v>
      </c>
      <c r="AF227" s="587">
        <v>7</v>
      </c>
      <c r="AG227" s="587">
        <v>99.5</v>
      </c>
      <c r="AH227" s="587">
        <v>42.54</v>
      </c>
      <c r="AI227" s="587">
        <v>167</v>
      </c>
      <c r="AJ227" s="587">
        <v>221</v>
      </c>
      <c r="AK227" s="587">
        <v>275</v>
      </c>
      <c r="AL227" s="587">
        <v>338</v>
      </c>
    </row>
    <row r="228" spans="1:74" x14ac:dyDescent="0.25">
      <c r="A228" s="44">
        <f t="shared" ref="A228:B256" si="29">A227</f>
        <v>2014</v>
      </c>
      <c r="B228" s="44" t="str">
        <f t="shared" si="29"/>
        <v>DICIEMBRE</v>
      </c>
      <c r="C228" s="44">
        <v>3</v>
      </c>
      <c r="D228" s="586" t="str">
        <f t="shared" si="28"/>
        <v>DICIEMBRE 2014 / 2</v>
      </c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</row>
    <row r="229" spans="1:74" x14ac:dyDescent="0.25">
      <c r="A229" s="44">
        <f t="shared" si="29"/>
        <v>2014</v>
      </c>
      <c r="B229" s="44" t="str">
        <f t="shared" si="29"/>
        <v>DICIEMBRE</v>
      </c>
      <c r="C229" s="44">
        <v>4</v>
      </c>
      <c r="D229" s="586" t="str">
        <f t="shared" si="28"/>
        <v>DICIEMBRE 2014 / 3</v>
      </c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</row>
    <row r="230" spans="1:74" x14ac:dyDescent="0.25">
      <c r="A230" s="44">
        <f t="shared" si="29"/>
        <v>2014</v>
      </c>
      <c r="B230" s="44" t="str">
        <f t="shared" si="29"/>
        <v>DICIEMBRE</v>
      </c>
      <c r="C230" s="44">
        <v>5</v>
      </c>
      <c r="D230" s="586" t="str">
        <f t="shared" si="28"/>
        <v>DICIEMBRE 2014 / 4</v>
      </c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</row>
    <row r="231" spans="1:74" x14ac:dyDescent="0.25">
      <c r="A231" s="44">
        <f t="shared" si="29"/>
        <v>2014</v>
      </c>
      <c r="B231" s="44" t="str">
        <f t="shared" si="29"/>
        <v>DICIEMBRE</v>
      </c>
      <c r="C231" s="44">
        <v>6</v>
      </c>
      <c r="D231" s="586" t="str">
        <f t="shared" si="28"/>
        <v>DICIEMBRE 2014 / 5</v>
      </c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</row>
    <row r="232" spans="1:74" x14ac:dyDescent="0.25">
      <c r="A232" s="44">
        <f t="shared" si="29"/>
        <v>2014</v>
      </c>
      <c r="B232" s="44" t="str">
        <f t="shared" si="29"/>
        <v>DICIEMBRE</v>
      </c>
      <c r="C232" s="44">
        <v>7</v>
      </c>
      <c r="D232" s="586" t="str">
        <f t="shared" si="28"/>
        <v>DICIEMBRE 2014 / 6</v>
      </c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</row>
    <row r="233" spans="1:74" x14ac:dyDescent="0.25">
      <c r="A233" s="44">
        <f t="shared" si="29"/>
        <v>2014</v>
      </c>
      <c r="B233" s="44" t="str">
        <f t="shared" si="29"/>
        <v>DICIEMBRE</v>
      </c>
      <c r="C233" s="44">
        <v>8</v>
      </c>
      <c r="D233" s="586" t="str">
        <f t="shared" si="28"/>
        <v>DICIEMBRE 2014 / 7</v>
      </c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</row>
    <row r="234" spans="1:74" x14ac:dyDescent="0.25">
      <c r="A234" s="44">
        <f t="shared" si="29"/>
        <v>2014</v>
      </c>
      <c r="B234" s="44" t="str">
        <f t="shared" si="29"/>
        <v>DICIEMBRE</v>
      </c>
      <c r="C234" s="44">
        <v>9</v>
      </c>
      <c r="D234" s="586" t="str">
        <f t="shared" si="28"/>
        <v>DICIEMBRE 2014 / 8</v>
      </c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</row>
    <row r="235" spans="1:74" x14ac:dyDescent="0.25">
      <c r="A235" s="44">
        <f t="shared" si="29"/>
        <v>2014</v>
      </c>
      <c r="B235" s="44" t="str">
        <f t="shared" si="29"/>
        <v>DICIEMBRE</v>
      </c>
      <c r="C235" s="44">
        <v>10</v>
      </c>
      <c r="D235" s="586" t="str">
        <f t="shared" si="28"/>
        <v>DICIEMBRE 2014 / 9</v>
      </c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</row>
    <row r="236" spans="1:74" x14ac:dyDescent="0.25">
      <c r="A236" s="44">
        <f t="shared" si="29"/>
        <v>2014</v>
      </c>
      <c r="B236" s="44" t="str">
        <f t="shared" si="29"/>
        <v>DICIEMBRE</v>
      </c>
      <c r="C236" s="44">
        <v>11</v>
      </c>
      <c r="D236" s="586" t="str">
        <f t="shared" si="28"/>
        <v>DICIEMBRE 2014 / 10</v>
      </c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</row>
    <row r="237" spans="1:74" x14ac:dyDescent="0.25">
      <c r="A237" s="44">
        <f t="shared" si="29"/>
        <v>2014</v>
      </c>
      <c r="B237" s="44" t="str">
        <f t="shared" si="29"/>
        <v>DICIEMBRE</v>
      </c>
      <c r="C237" s="44">
        <v>12</v>
      </c>
      <c r="D237" s="586" t="str">
        <f t="shared" si="28"/>
        <v>DICIEMBRE 2014 / 11</v>
      </c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</row>
    <row r="238" spans="1:74" x14ac:dyDescent="0.25">
      <c r="A238" s="44">
        <f t="shared" si="29"/>
        <v>2014</v>
      </c>
      <c r="B238" s="44" t="str">
        <f t="shared" si="29"/>
        <v>DICIEMBRE</v>
      </c>
      <c r="C238" s="44">
        <v>13</v>
      </c>
      <c r="D238" s="586" t="str">
        <f t="shared" si="28"/>
        <v>DICIEMBRE 2014 / 12</v>
      </c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</row>
    <row r="239" spans="1:74" x14ac:dyDescent="0.25">
      <c r="A239" s="44">
        <f t="shared" si="29"/>
        <v>2014</v>
      </c>
      <c r="B239" s="44" t="str">
        <f t="shared" si="29"/>
        <v>DICIEMBRE</v>
      </c>
      <c r="C239" s="44">
        <v>14</v>
      </c>
      <c r="D239" s="586" t="str">
        <f t="shared" si="28"/>
        <v>DICIEMBRE 2014 / 13</v>
      </c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</row>
    <row r="240" spans="1:74" x14ac:dyDescent="0.25">
      <c r="A240" s="44">
        <f t="shared" si="29"/>
        <v>2014</v>
      </c>
      <c r="B240" s="44" t="str">
        <f t="shared" si="29"/>
        <v>DICIEMBRE</v>
      </c>
      <c r="C240" s="44">
        <v>15</v>
      </c>
      <c r="D240" s="586" t="str">
        <f t="shared" si="28"/>
        <v>DICIEMBRE 2014 / 14</v>
      </c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</row>
    <row r="241" spans="1:38" x14ac:dyDescent="0.25">
      <c r="A241" s="44">
        <f t="shared" si="29"/>
        <v>2014</v>
      </c>
      <c r="B241" s="44" t="str">
        <f t="shared" si="29"/>
        <v>DICIEMBRE</v>
      </c>
      <c r="C241" s="44">
        <v>16</v>
      </c>
      <c r="D241" s="586" t="str">
        <f t="shared" si="28"/>
        <v>DICIEMBRE 2014 / 15</v>
      </c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</row>
    <row r="242" spans="1:38" x14ac:dyDescent="0.25">
      <c r="A242" s="44">
        <f t="shared" si="29"/>
        <v>2014</v>
      </c>
      <c r="B242" s="44" t="str">
        <f t="shared" si="29"/>
        <v>DICIEMBRE</v>
      </c>
      <c r="C242" s="44">
        <v>17</v>
      </c>
      <c r="D242" s="586" t="str">
        <f t="shared" si="28"/>
        <v>DICIEMBRE 2014 / 16</v>
      </c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</row>
    <row r="243" spans="1:38" x14ac:dyDescent="0.25">
      <c r="A243" s="44">
        <f t="shared" si="29"/>
        <v>2014</v>
      </c>
      <c r="B243" s="44" t="str">
        <f t="shared" si="29"/>
        <v>DICIEMBRE</v>
      </c>
      <c r="C243" s="44">
        <v>18</v>
      </c>
      <c r="D243" s="586" t="str">
        <f t="shared" si="28"/>
        <v>DICIEMBRE 2014 / 17</v>
      </c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</row>
    <row r="244" spans="1:38" x14ac:dyDescent="0.25">
      <c r="A244" s="44">
        <f t="shared" si="29"/>
        <v>2014</v>
      </c>
      <c r="B244" s="44" t="str">
        <f t="shared" si="29"/>
        <v>DICIEMBRE</v>
      </c>
      <c r="C244" s="44">
        <v>19</v>
      </c>
      <c r="D244" s="586" t="str">
        <f t="shared" si="28"/>
        <v>DICIEMBRE 2014 / 18</v>
      </c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</row>
    <row r="245" spans="1:38" x14ac:dyDescent="0.25">
      <c r="A245" s="44">
        <f t="shared" si="29"/>
        <v>2014</v>
      </c>
      <c r="B245" s="44" t="str">
        <f t="shared" si="29"/>
        <v>DICIEMBRE</v>
      </c>
      <c r="C245" s="44">
        <v>20</v>
      </c>
      <c r="D245" s="586" t="str">
        <f t="shared" si="28"/>
        <v>DICIEMBRE 2014 / 19</v>
      </c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</row>
    <row r="246" spans="1:38" x14ac:dyDescent="0.25">
      <c r="A246" s="44">
        <f t="shared" si="29"/>
        <v>2014</v>
      </c>
      <c r="B246" s="44" t="str">
        <f t="shared" si="29"/>
        <v>DICIEMBRE</v>
      </c>
      <c r="C246" s="44">
        <v>21</v>
      </c>
      <c r="D246" s="586" t="str">
        <f t="shared" si="28"/>
        <v>DICIEMBRE 2014 / 20</v>
      </c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586"/>
      <c r="Y246" s="586"/>
      <c r="Z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</row>
    <row r="247" spans="1:38" x14ac:dyDescent="0.25">
      <c r="A247" s="44">
        <f t="shared" si="29"/>
        <v>2014</v>
      </c>
      <c r="B247" s="44" t="str">
        <f t="shared" si="29"/>
        <v>DICIEMBRE</v>
      </c>
      <c r="C247" s="44">
        <v>22</v>
      </c>
      <c r="D247" s="586" t="str">
        <f t="shared" si="28"/>
        <v>DICIEMBRE 2014 / 21</v>
      </c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</row>
    <row r="248" spans="1:38" x14ac:dyDescent="0.25">
      <c r="A248" s="44">
        <f t="shared" si="29"/>
        <v>2014</v>
      </c>
      <c r="B248" s="44" t="str">
        <f t="shared" si="29"/>
        <v>DICIEMBRE</v>
      </c>
      <c r="C248" s="44">
        <v>23</v>
      </c>
      <c r="D248" s="586" t="str">
        <f t="shared" si="28"/>
        <v>DICIEMBRE 2014 / 22</v>
      </c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</row>
    <row r="249" spans="1:38" x14ac:dyDescent="0.25">
      <c r="A249" s="44">
        <f t="shared" si="29"/>
        <v>2014</v>
      </c>
      <c r="B249" s="44" t="str">
        <f t="shared" si="29"/>
        <v>DICIEMBRE</v>
      </c>
      <c r="C249" s="44">
        <v>24</v>
      </c>
      <c r="D249" s="586" t="str">
        <f t="shared" si="28"/>
        <v>DICIEMBRE 2014 / 23</v>
      </c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</row>
    <row r="250" spans="1:38" x14ac:dyDescent="0.25">
      <c r="A250" s="44">
        <f t="shared" si="29"/>
        <v>2014</v>
      </c>
      <c r="B250" s="44" t="str">
        <f t="shared" si="29"/>
        <v>DICIEMBRE</v>
      </c>
      <c r="C250" s="44">
        <v>25</v>
      </c>
      <c r="D250" s="586" t="str">
        <f t="shared" si="28"/>
        <v>DICIEMBRE 2014 / 24</v>
      </c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</row>
    <row r="251" spans="1:38" x14ac:dyDescent="0.25">
      <c r="A251" s="44">
        <f t="shared" si="29"/>
        <v>2014</v>
      </c>
      <c r="B251" s="44" t="str">
        <f t="shared" si="29"/>
        <v>DICIEMBRE</v>
      </c>
      <c r="C251" s="44">
        <v>26</v>
      </c>
      <c r="D251" s="586" t="str">
        <f t="shared" si="28"/>
        <v>DICIEMBRE 2014 / 25</v>
      </c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</row>
    <row r="252" spans="1:38" x14ac:dyDescent="0.25">
      <c r="A252" s="44">
        <f t="shared" si="29"/>
        <v>2014</v>
      </c>
      <c r="B252" s="44" t="str">
        <f t="shared" si="29"/>
        <v>DICIEMBRE</v>
      </c>
      <c r="C252" s="44">
        <v>27</v>
      </c>
      <c r="D252" s="586" t="str">
        <f t="shared" si="28"/>
        <v>DICIEMBRE 2014 / 26</v>
      </c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</row>
    <row r="253" spans="1:38" x14ac:dyDescent="0.25">
      <c r="A253" s="44">
        <f t="shared" si="29"/>
        <v>2014</v>
      </c>
      <c r="B253" s="44" t="str">
        <f t="shared" si="29"/>
        <v>DICIEMBRE</v>
      </c>
      <c r="C253" s="44">
        <v>28</v>
      </c>
      <c r="D253" s="586" t="str">
        <f t="shared" si="28"/>
        <v>DICIEMBRE 2014 / 27</v>
      </c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</row>
    <row r="254" spans="1:38" x14ac:dyDescent="0.25">
      <c r="A254" s="44">
        <f t="shared" si="29"/>
        <v>2014</v>
      </c>
      <c r="B254" s="44" t="str">
        <f t="shared" si="29"/>
        <v>DICIEMBRE</v>
      </c>
      <c r="C254" s="44">
        <v>29</v>
      </c>
      <c r="D254" s="586" t="str">
        <f t="shared" si="28"/>
        <v>DICIEMBRE 2014 / 28</v>
      </c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</row>
    <row r="255" spans="1:38" x14ac:dyDescent="0.25">
      <c r="A255" s="44">
        <f t="shared" si="29"/>
        <v>2014</v>
      </c>
      <c r="B255" s="44" t="str">
        <f t="shared" si="29"/>
        <v>DICIEMBRE</v>
      </c>
      <c r="C255" s="44">
        <v>30</v>
      </c>
      <c r="D255" s="586" t="str">
        <f t="shared" si="28"/>
        <v>DICIEMBRE 2014 / 29</v>
      </c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</row>
    <row r="256" spans="1:38" x14ac:dyDescent="0.25">
      <c r="A256" s="44">
        <f t="shared" si="29"/>
        <v>2014</v>
      </c>
      <c r="B256" s="44" t="str">
        <f t="shared" si="29"/>
        <v>DICIEMBRE</v>
      </c>
      <c r="C256" s="44">
        <v>31</v>
      </c>
      <c r="D256" s="586" t="str">
        <f t="shared" si="28"/>
        <v>DICIEMBRE 2014 / 30</v>
      </c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</row>
    <row r="257" spans="1:74" s="206" customFormat="1" ht="15.75" x14ac:dyDescent="0.25">
      <c r="D257" s="586" t="str">
        <f t="shared" si="28"/>
        <v>DICIEMBRE 2014 / 31</v>
      </c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5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209" t="str">
        <f t="shared" ref="AM257:BU257" si="30">IFERROR(AVERAGE(AM226:AM256),"")</f>
        <v/>
      </c>
      <c r="AN257" s="209" t="str">
        <f t="shared" si="30"/>
        <v/>
      </c>
      <c r="AO257" s="209" t="str">
        <f t="shared" si="30"/>
        <v/>
      </c>
      <c r="AP257" s="209" t="str">
        <f t="shared" si="30"/>
        <v/>
      </c>
      <c r="AQ257" s="209" t="str">
        <f t="shared" si="30"/>
        <v/>
      </c>
      <c r="AR257" s="209" t="str">
        <f t="shared" si="30"/>
        <v/>
      </c>
      <c r="AS257" s="209" t="str">
        <f t="shared" si="30"/>
        <v/>
      </c>
      <c r="AT257" s="209" t="str">
        <f t="shared" si="30"/>
        <v/>
      </c>
      <c r="AU257" s="209" t="str">
        <f t="shared" si="30"/>
        <v/>
      </c>
      <c r="AV257" s="209" t="str">
        <f t="shared" si="30"/>
        <v/>
      </c>
      <c r="AW257" s="209" t="str">
        <f t="shared" si="30"/>
        <v/>
      </c>
      <c r="AX257" s="210" t="str">
        <f t="shared" si="30"/>
        <v/>
      </c>
      <c r="AY257" s="209" t="str">
        <f t="shared" si="30"/>
        <v/>
      </c>
      <c r="AZ257" s="209" t="str">
        <f t="shared" si="30"/>
        <v/>
      </c>
      <c r="BA257" s="209" t="str">
        <f t="shared" si="30"/>
        <v/>
      </c>
      <c r="BB257" s="209" t="str">
        <f t="shared" si="30"/>
        <v/>
      </c>
      <c r="BC257" s="209" t="str">
        <f t="shared" si="30"/>
        <v/>
      </c>
      <c r="BD257" s="209" t="str">
        <f t="shared" si="30"/>
        <v/>
      </c>
      <c r="BE257" s="209" t="str">
        <f t="shared" si="30"/>
        <v/>
      </c>
      <c r="BF257" s="209" t="str">
        <f t="shared" si="30"/>
        <v/>
      </c>
      <c r="BG257" s="209" t="str">
        <f t="shared" si="30"/>
        <v/>
      </c>
      <c r="BH257" s="209" t="str">
        <f t="shared" si="30"/>
        <v/>
      </c>
      <c r="BI257" s="209" t="str">
        <f t="shared" si="30"/>
        <v/>
      </c>
      <c r="BJ257" s="209" t="str">
        <f t="shared" si="30"/>
        <v/>
      </c>
      <c r="BK257" s="209" t="str">
        <f t="shared" si="30"/>
        <v/>
      </c>
      <c r="BL257" s="209" t="str">
        <f t="shared" si="30"/>
        <v/>
      </c>
      <c r="BM257" s="209" t="str">
        <f t="shared" si="30"/>
        <v/>
      </c>
      <c r="BN257" s="209" t="str">
        <f t="shared" si="30"/>
        <v/>
      </c>
      <c r="BO257" s="209" t="str">
        <f t="shared" si="30"/>
        <v/>
      </c>
      <c r="BP257" s="209" t="str">
        <f t="shared" si="30"/>
        <v/>
      </c>
      <c r="BQ257" s="209" t="str">
        <f t="shared" si="30"/>
        <v/>
      </c>
      <c r="BR257" s="209" t="str">
        <f t="shared" si="30"/>
        <v/>
      </c>
      <c r="BS257" s="209" t="str">
        <f t="shared" si="30"/>
        <v/>
      </c>
      <c r="BT257" s="209" t="str">
        <f t="shared" si="30"/>
        <v/>
      </c>
      <c r="BU257" s="209" t="str">
        <f t="shared" si="30"/>
        <v/>
      </c>
      <c r="BV257" s="210" t="str">
        <f>IFERROR(AVERAGE(BV226:BV256),"")</f>
        <v/>
      </c>
    </row>
    <row r="258" spans="1:74" s="43" customFormat="1" ht="15.75" x14ac:dyDescent="0.25">
      <c r="A258" s="43">
        <v>2015</v>
      </c>
      <c r="B258" s="43" t="s">
        <v>239</v>
      </c>
      <c r="C258" s="43">
        <v>1</v>
      </c>
      <c r="D258" s="208" t="s">
        <v>228</v>
      </c>
      <c r="E258" s="209">
        <f t="shared" ref="E258:AL258" si="31">IFERROR(AVERAGE(E227:E257),"")</f>
        <v>1</v>
      </c>
      <c r="F258" s="209">
        <f t="shared" si="31"/>
        <v>41996</v>
      </c>
      <c r="G258" s="209">
        <f t="shared" si="31"/>
        <v>48776</v>
      </c>
      <c r="H258" s="209" t="str">
        <f t="shared" si="31"/>
        <v/>
      </c>
      <c r="I258" s="209">
        <f t="shared" si="31"/>
        <v>0.75470000000000004</v>
      </c>
      <c r="J258" s="209">
        <f t="shared" si="31"/>
        <v>139</v>
      </c>
      <c r="K258" s="209">
        <f t="shared" si="31"/>
        <v>8.6999999999999993</v>
      </c>
      <c r="L258" s="209">
        <f t="shared" si="31"/>
        <v>0</v>
      </c>
      <c r="M258" s="209" t="str">
        <f t="shared" si="31"/>
        <v/>
      </c>
      <c r="N258" s="209">
        <f t="shared" si="31"/>
        <v>0.5</v>
      </c>
      <c r="O258" s="209">
        <f t="shared" si="31"/>
        <v>0</v>
      </c>
      <c r="P258" s="209">
        <f t="shared" si="31"/>
        <v>95.3</v>
      </c>
      <c r="Q258" s="209">
        <f t="shared" si="31"/>
        <v>85.2</v>
      </c>
      <c r="R258" s="209">
        <f t="shared" si="31"/>
        <v>90.3</v>
      </c>
      <c r="S258" s="209" t="str">
        <f t="shared" si="31"/>
        <v/>
      </c>
      <c r="T258" s="209" t="str">
        <f t="shared" si="31"/>
        <v/>
      </c>
      <c r="U258" s="209">
        <f t="shared" si="31"/>
        <v>20490</v>
      </c>
      <c r="V258" s="209">
        <f t="shared" si="31"/>
        <v>128</v>
      </c>
      <c r="W258" s="209">
        <f t="shared" si="31"/>
        <v>209</v>
      </c>
      <c r="X258" s="209">
        <f t="shared" si="31"/>
        <v>300</v>
      </c>
      <c r="Y258" s="209">
        <f t="shared" si="31"/>
        <v>357</v>
      </c>
      <c r="Z258" s="209">
        <f t="shared" si="31"/>
        <v>1</v>
      </c>
      <c r="AA258" s="209">
        <f t="shared" si="31"/>
        <v>45.6</v>
      </c>
      <c r="AB258" s="209">
        <f t="shared" si="31"/>
        <v>0.1</v>
      </c>
      <c r="AC258" s="209">
        <f t="shared" si="31"/>
        <v>2.4900000000000002</v>
      </c>
      <c r="AD258" s="209">
        <f t="shared" si="31"/>
        <v>10.7</v>
      </c>
      <c r="AE258" s="209">
        <f t="shared" si="31"/>
        <v>0</v>
      </c>
      <c r="AF258" s="209">
        <f t="shared" si="31"/>
        <v>7</v>
      </c>
      <c r="AG258" s="209">
        <f t="shared" si="31"/>
        <v>99.5</v>
      </c>
      <c r="AH258" s="209">
        <f t="shared" si="31"/>
        <v>42.54</v>
      </c>
      <c r="AI258" s="209">
        <f t="shared" si="31"/>
        <v>167</v>
      </c>
      <c r="AJ258" s="209">
        <f t="shared" si="31"/>
        <v>221</v>
      </c>
      <c r="AK258" s="209">
        <f t="shared" si="31"/>
        <v>275</v>
      </c>
      <c r="AL258" s="209">
        <f t="shared" si="31"/>
        <v>338</v>
      </c>
    </row>
    <row r="259" spans="1:74" x14ac:dyDescent="0.25">
      <c r="A259" s="44">
        <f>A258</f>
        <v>2015</v>
      </c>
      <c r="B259" s="44" t="str">
        <f>B258</f>
        <v>ENERO</v>
      </c>
      <c r="C259" s="44">
        <v>2</v>
      </c>
      <c r="D259" s="43" t="str">
        <f t="shared" ref="D259:D289" si="32">B258&amp;" "&amp;A258&amp;" / "&amp;C258</f>
        <v>ENERO 2015 / 1</v>
      </c>
      <c r="E259" s="239">
        <v>1</v>
      </c>
      <c r="F259" s="240">
        <v>41996</v>
      </c>
      <c r="G259" s="239">
        <v>48776</v>
      </c>
      <c r="H259" s="239" t="s">
        <v>169</v>
      </c>
      <c r="I259" s="241">
        <v>0.75470000000000004</v>
      </c>
      <c r="J259" s="242">
        <v>139</v>
      </c>
      <c r="K259" s="242">
        <v>8.6999999999999993</v>
      </c>
      <c r="L259" s="242">
        <v>0</v>
      </c>
      <c r="M259" s="243" t="s">
        <v>20</v>
      </c>
      <c r="N259" s="242">
        <v>0.5</v>
      </c>
      <c r="O259" s="242">
        <v>0</v>
      </c>
      <c r="P259" s="242">
        <v>95.3</v>
      </c>
      <c r="Q259" s="242">
        <v>85.2</v>
      </c>
      <c r="R259" s="242">
        <v>90.3</v>
      </c>
      <c r="S259" s="244" t="s">
        <v>164</v>
      </c>
      <c r="T259" s="244" t="s">
        <v>67</v>
      </c>
      <c r="U259" s="242">
        <v>20490</v>
      </c>
      <c r="V259" s="242">
        <v>128</v>
      </c>
      <c r="W259" s="242">
        <v>209</v>
      </c>
      <c r="X259" s="242">
        <v>300</v>
      </c>
      <c r="Y259" s="242">
        <v>357</v>
      </c>
      <c r="Z259" s="242">
        <v>1</v>
      </c>
      <c r="AA259" s="242">
        <v>45.6</v>
      </c>
      <c r="AB259" s="242">
        <v>0.1</v>
      </c>
      <c r="AC259" s="242">
        <v>2.4900000000000002</v>
      </c>
      <c r="AD259" s="242">
        <v>10.7</v>
      </c>
      <c r="AE259" s="242">
        <v>0</v>
      </c>
      <c r="AF259" s="42">
        <v>7</v>
      </c>
      <c r="AG259" s="42">
        <v>99.5</v>
      </c>
      <c r="AH259" s="42">
        <v>42.54</v>
      </c>
      <c r="AI259" s="42">
        <v>167</v>
      </c>
      <c r="AJ259" s="42">
        <v>221</v>
      </c>
      <c r="AK259" s="42">
        <v>275</v>
      </c>
      <c r="AL259" s="42">
        <v>338</v>
      </c>
    </row>
    <row r="260" spans="1:74" x14ac:dyDescent="0.25">
      <c r="A260" s="44">
        <f t="shared" ref="A260:B288" si="33">A259</f>
        <v>2015</v>
      </c>
      <c r="B260" s="44" t="str">
        <f t="shared" si="33"/>
        <v>ENERO</v>
      </c>
      <c r="C260" s="44">
        <v>3</v>
      </c>
      <c r="D260" s="586" t="str">
        <f t="shared" si="32"/>
        <v>ENERO 2015 / 2</v>
      </c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</row>
    <row r="261" spans="1:74" x14ac:dyDescent="0.25">
      <c r="A261" s="44">
        <f t="shared" si="33"/>
        <v>2015</v>
      </c>
      <c r="B261" s="44" t="str">
        <f t="shared" si="33"/>
        <v>ENERO</v>
      </c>
      <c r="C261" s="44">
        <v>4</v>
      </c>
      <c r="D261" s="586" t="str">
        <f t="shared" si="32"/>
        <v>ENERO 2015 / 3</v>
      </c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</row>
    <row r="262" spans="1:74" x14ac:dyDescent="0.25">
      <c r="A262" s="44">
        <f t="shared" si="33"/>
        <v>2015</v>
      </c>
      <c r="B262" s="44" t="str">
        <f t="shared" si="33"/>
        <v>ENERO</v>
      </c>
      <c r="C262" s="44">
        <v>5</v>
      </c>
      <c r="D262" s="586" t="str">
        <f t="shared" si="32"/>
        <v>ENERO 2015 / 4</v>
      </c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</row>
    <row r="263" spans="1:74" x14ac:dyDescent="0.25">
      <c r="A263" s="44">
        <f t="shared" si="33"/>
        <v>2015</v>
      </c>
      <c r="B263" s="44" t="str">
        <f t="shared" si="33"/>
        <v>ENERO</v>
      </c>
      <c r="C263" s="44">
        <v>6</v>
      </c>
      <c r="D263" s="586" t="str">
        <f t="shared" si="32"/>
        <v>ENERO 2015 / 5</v>
      </c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</row>
    <row r="264" spans="1:74" x14ac:dyDescent="0.25">
      <c r="A264" s="44">
        <f t="shared" si="33"/>
        <v>2015</v>
      </c>
      <c r="B264" s="44" t="str">
        <f t="shared" si="33"/>
        <v>ENERO</v>
      </c>
      <c r="C264" s="44">
        <v>7</v>
      </c>
      <c r="D264" s="586" t="str">
        <f t="shared" si="32"/>
        <v>ENERO 2015 / 6</v>
      </c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</row>
    <row r="265" spans="1:74" x14ac:dyDescent="0.25">
      <c r="A265" s="44">
        <f t="shared" si="33"/>
        <v>2015</v>
      </c>
      <c r="B265" s="44" t="str">
        <f t="shared" si="33"/>
        <v>ENERO</v>
      </c>
      <c r="C265" s="44">
        <v>8</v>
      </c>
      <c r="D265" s="586" t="str">
        <f t="shared" si="32"/>
        <v>ENERO 2015 / 7</v>
      </c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</row>
    <row r="266" spans="1:74" x14ac:dyDescent="0.25">
      <c r="A266" s="44">
        <f t="shared" si="33"/>
        <v>2015</v>
      </c>
      <c r="B266" s="44" t="str">
        <f t="shared" si="33"/>
        <v>ENERO</v>
      </c>
      <c r="C266" s="44">
        <v>9</v>
      </c>
      <c r="D266" s="586" t="str">
        <f t="shared" si="32"/>
        <v>ENERO 2015 / 8</v>
      </c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</row>
    <row r="267" spans="1:74" x14ac:dyDescent="0.25">
      <c r="A267" s="44">
        <f t="shared" si="33"/>
        <v>2015</v>
      </c>
      <c r="B267" s="44" t="str">
        <f t="shared" si="33"/>
        <v>ENERO</v>
      </c>
      <c r="C267" s="44">
        <v>10</v>
      </c>
      <c r="D267" s="586" t="str">
        <f t="shared" si="32"/>
        <v>ENERO 2015 / 9</v>
      </c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586"/>
      <c r="Z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</row>
    <row r="268" spans="1:74" x14ac:dyDescent="0.25">
      <c r="A268" s="44">
        <f t="shared" si="33"/>
        <v>2015</v>
      </c>
      <c r="B268" s="44" t="str">
        <f t="shared" si="33"/>
        <v>ENERO</v>
      </c>
      <c r="C268" s="44">
        <v>11</v>
      </c>
      <c r="D268" s="586" t="str">
        <f t="shared" si="32"/>
        <v>ENERO 2015 / 10</v>
      </c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</row>
    <row r="269" spans="1:74" x14ac:dyDescent="0.25">
      <c r="A269" s="44">
        <f t="shared" si="33"/>
        <v>2015</v>
      </c>
      <c r="B269" s="44" t="str">
        <f t="shared" si="33"/>
        <v>ENERO</v>
      </c>
      <c r="C269" s="44">
        <v>12</v>
      </c>
      <c r="D269" s="586" t="str">
        <f t="shared" si="32"/>
        <v>ENERO 2015 / 11</v>
      </c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</row>
    <row r="270" spans="1:74" x14ac:dyDescent="0.25">
      <c r="A270" s="44">
        <f t="shared" si="33"/>
        <v>2015</v>
      </c>
      <c r="B270" s="44" t="str">
        <f t="shared" si="33"/>
        <v>ENERO</v>
      </c>
      <c r="C270" s="44">
        <v>13</v>
      </c>
      <c r="D270" s="586" t="str">
        <f t="shared" si="32"/>
        <v>ENERO 2015 / 12</v>
      </c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</row>
    <row r="271" spans="1:74" x14ac:dyDescent="0.25">
      <c r="A271" s="44">
        <f t="shared" si="33"/>
        <v>2015</v>
      </c>
      <c r="B271" s="44" t="str">
        <f t="shared" si="33"/>
        <v>ENERO</v>
      </c>
      <c r="C271" s="44">
        <v>14</v>
      </c>
      <c r="D271" s="586" t="str">
        <f t="shared" si="32"/>
        <v>ENERO 2015 / 13</v>
      </c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</row>
    <row r="272" spans="1:74" x14ac:dyDescent="0.25">
      <c r="A272" s="44">
        <f t="shared" si="33"/>
        <v>2015</v>
      </c>
      <c r="B272" s="44" t="str">
        <f t="shared" si="33"/>
        <v>ENERO</v>
      </c>
      <c r="C272" s="44">
        <v>15</v>
      </c>
      <c r="D272" s="586" t="str">
        <f t="shared" si="32"/>
        <v>ENERO 2015 / 14</v>
      </c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</row>
    <row r="273" spans="1:38" x14ac:dyDescent="0.25">
      <c r="A273" s="44">
        <f t="shared" si="33"/>
        <v>2015</v>
      </c>
      <c r="B273" s="44" t="str">
        <f t="shared" si="33"/>
        <v>ENERO</v>
      </c>
      <c r="C273" s="44">
        <v>16</v>
      </c>
      <c r="D273" s="586" t="str">
        <f t="shared" si="32"/>
        <v>ENERO 2015 / 15</v>
      </c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</row>
    <row r="274" spans="1:38" x14ac:dyDescent="0.25">
      <c r="A274" s="44">
        <f t="shared" si="33"/>
        <v>2015</v>
      </c>
      <c r="B274" s="44" t="str">
        <f t="shared" si="33"/>
        <v>ENERO</v>
      </c>
      <c r="C274" s="44">
        <v>17</v>
      </c>
      <c r="D274" s="586" t="str">
        <f t="shared" si="32"/>
        <v>ENERO 2015 / 16</v>
      </c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</row>
    <row r="275" spans="1:38" x14ac:dyDescent="0.25">
      <c r="A275" s="44">
        <f t="shared" si="33"/>
        <v>2015</v>
      </c>
      <c r="B275" s="44" t="str">
        <f t="shared" si="33"/>
        <v>ENERO</v>
      </c>
      <c r="C275" s="44">
        <v>18</v>
      </c>
      <c r="D275" s="586" t="str">
        <f t="shared" si="32"/>
        <v>ENERO 2015 / 17</v>
      </c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</row>
    <row r="276" spans="1:38" x14ac:dyDescent="0.25">
      <c r="A276" s="44">
        <f t="shared" si="33"/>
        <v>2015</v>
      </c>
      <c r="B276" s="44" t="str">
        <f t="shared" si="33"/>
        <v>ENERO</v>
      </c>
      <c r="C276" s="44">
        <v>19</v>
      </c>
      <c r="D276" s="586" t="str">
        <f t="shared" si="32"/>
        <v>ENERO 2015 / 18</v>
      </c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</row>
    <row r="277" spans="1:38" x14ac:dyDescent="0.25">
      <c r="A277" s="44">
        <f t="shared" si="33"/>
        <v>2015</v>
      </c>
      <c r="B277" s="44" t="str">
        <f t="shared" si="33"/>
        <v>ENERO</v>
      </c>
      <c r="C277" s="44">
        <v>20</v>
      </c>
      <c r="D277" s="586" t="str">
        <f t="shared" si="32"/>
        <v>ENERO 2015 / 19</v>
      </c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</row>
    <row r="278" spans="1:38" x14ac:dyDescent="0.25">
      <c r="A278" s="44">
        <f t="shared" si="33"/>
        <v>2015</v>
      </c>
      <c r="B278" s="44" t="str">
        <f t="shared" si="33"/>
        <v>ENERO</v>
      </c>
      <c r="C278" s="44">
        <v>21</v>
      </c>
      <c r="D278" s="586" t="str">
        <f t="shared" si="32"/>
        <v>ENERO 2015 / 20</v>
      </c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</row>
    <row r="279" spans="1:38" x14ac:dyDescent="0.25">
      <c r="A279" s="44">
        <f t="shared" si="33"/>
        <v>2015</v>
      </c>
      <c r="B279" s="44" t="str">
        <f t="shared" si="33"/>
        <v>ENERO</v>
      </c>
      <c r="C279" s="44">
        <v>22</v>
      </c>
      <c r="D279" s="586" t="str">
        <f t="shared" si="32"/>
        <v>ENERO 2015 / 21</v>
      </c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</row>
    <row r="280" spans="1:38" x14ac:dyDescent="0.25">
      <c r="A280" s="44">
        <f t="shared" si="33"/>
        <v>2015</v>
      </c>
      <c r="B280" s="44" t="str">
        <f t="shared" si="33"/>
        <v>ENERO</v>
      </c>
      <c r="C280" s="44">
        <v>23</v>
      </c>
      <c r="D280" s="586" t="str">
        <f t="shared" si="32"/>
        <v>ENERO 2015 / 22</v>
      </c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586"/>
      <c r="T280" s="586"/>
      <c r="U280" s="586"/>
      <c r="V280" s="586"/>
      <c r="W280" s="586"/>
      <c r="X280" s="586"/>
      <c r="Y280" s="586"/>
      <c r="Z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</row>
    <row r="281" spans="1:38" x14ac:dyDescent="0.25">
      <c r="A281" s="44">
        <f t="shared" si="33"/>
        <v>2015</v>
      </c>
      <c r="B281" s="44" t="str">
        <f t="shared" si="33"/>
        <v>ENERO</v>
      </c>
      <c r="C281" s="44">
        <v>24</v>
      </c>
      <c r="D281" s="586" t="str">
        <f t="shared" si="32"/>
        <v>ENERO 2015 / 23</v>
      </c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</row>
    <row r="282" spans="1:38" x14ac:dyDescent="0.25">
      <c r="A282" s="44">
        <f t="shared" si="33"/>
        <v>2015</v>
      </c>
      <c r="B282" s="44" t="str">
        <f t="shared" si="33"/>
        <v>ENERO</v>
      </c>
      <c r="C282" s="44">
        <v>25</v>
      </c>
      <c r="D282" s="586" t="str">
        <f t="shared" si="32"/>
        <v>ENERO 2015 / 24</v>
      </c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</row>
    <row r="283" spans="1:38" x14ac:dyDescent="0.25">
      <c r="A283" s="44">
        <f t="shared" si="33"/>
        <v>2015</v>
      </c>
      <c r="B283" s="44" t="str">
        <f t="shared" si="33"/>
        <v>ENERO</v>
      </c>
      <c r="C283" s="44">
        <v>26</v>
      </c>
      <c r="D283" s="586" t="str">
        <f t="shared" si="32"/>
        <v>ENERO 2015 / 25</v>
      </c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</row>
    <row r="284" spans="1:38" x14ac:dyDescent="0.25">
      <c r="A284" s="44">
        <f t="shared" si="33"/>
        <v>2015</v>
      </c>
      <c r="B284" s="44" t="str">
        <f t="shared" si="33"/>
        <v>ENERO</v>
      </c>
      <c r="C284" s="44">
        <v>27</v>
      </c>
      <c r="D284" s="586" t="str">
        <f t="shared" si="32"/>
        <v>ENERO 2015 / 26</v>
      </c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</row>
    <row r="285" spans="1:38" x14ac:dyDescent="0.25">
      <c r="A285" s="44">
        <f t="shared" si="33"/>
        <v>2015</v>
      </c>
      <c r="B285" s="44" t="str">
        <f t="shared" si="33"/>
        <v>ENERO</v>
      </c>
      <c r="C285" s="44">
        <v>28</v>
      </c>
      <c r="D285" s="586" t="str">
        <f t="shared" si="32"/>
        <v>ENERO 2015 / 27</v>
      </c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</row>
    <row r="286" spans="1:38" x14ac:dyDescent="0.25">
      <c r="A286" s="44">
        <f t="shared" si="33"/>
        <v>2015</v>
      </c>
      <c r="B286" s="44" t="str">
        <f t="shared" si="33"/>
        <v>ENERO</v>
      </c>
      <c r="C286" s="44">
        <v>29</v>
      </c>
      <c r="D286" s="586" t="str">
        <f t="shared" si="32"/>
        <v>ENERO 2015 / 28</v>
      </c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</row>
    <row r="287" spans="1:38" x14ac:dyDescent="0.25">
      <c r="A287" s="44">
        <f t="shared" si="33"/>
        <v>2015</v>
      </c>
      <c r="B287" s="44" t="str">
        <f t="shared" si="33"/>
        <v>ENERO</v>
      </c>
      <c r="C287" s="44">
        <v>30</v>
      </c>
      <c r="D287" s="586" t="str">
        <f t="shared" si="32"/>
        <v>ENERO 2015 / 29</v>
      </c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</row>
    <row r="288" spans="1:38" x14ac:dyDescent="0.25">
      <c r="A288" s="44">
        <f t="shared" si="33"/>
        <v>2015</v>
      </c>
      <c r="B288" s="44" t="str">
        <f t="shared" si="33"/>
        <v>ENERO</v>
      </c>
      <c r="C288" s="44">
        <v>31</v>
      </c>
      <c r="D288" s="586" t="str">
        <f t="shared" si="32"/>
        <v>ENERO 2015 / 30</v>
      </c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B288" s="586"/>
      <c r="AC288" s="586"/>
      <c r="AD288" s="586"/>
      <c r="AE288" s="586"/>
      <c r="AF288" s="586"/>
      <c r="AG288" s="586"/>
      <c r="AH288" s="586"/>
      <c r="AI288" s="586"/>
      <c r="AJ288" s="586"/>
      <c r="AK288" s="586"/>
      <c r="AL288" s="586"/>
    </row>
    <row r="289" spans="1:74" s="206" customFormat="1" ht="15.75" x14ac:dyDescent="0.25">
      <c r="D289" s="586" t="str">
        <f t="shared" si="32"/>
        <v>ENERO 2015 / 31</v>
      </c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5"/>
      <c r="AB289" s="586"/>
      <c r="AC289" s="586"/>
      <c r="AD289" s="586"/>
      <c r="AE289" s="586"/>
      <c r="AF289" s="586"/>
      <c r="AG289" s="586"/>
      <c r="AH289" s="586"/>
      <c r="AI289" s="586"/>
      <c r="AJ289" s="586"/>
      <c r="AK289" s="586"/>
      <c r="AL289" s="586"/>
      <c r="AM289" s="209" t="str">
        <f t="shared" ref="AM289:BU289" si="34">IFERROR(AVERAGE(AM258:AM288),"")</f>
        <v/>
      </c>
      <c r="AN289" s="209" t="str">
        <f t="shared" si="34"/>
        <v/>
      </c>
      <c r="AO289" s="209" t="str">
        <f t="shared" si="34"/>
        <v/>
      </c>
      <c r="AP289" s="209" t="str">
        <f t="shared" si="34"/>
        <v/>
      </c>
      <c r="AQ289" s="209" t="str">
        <f t="shared" si="34"/>
        <v/>
      </c>
      <c r="AR289" s="209" t="str">
        <f t="shared" si="34"/>
        <v/>
      </c>
      <c r="AS289" s="209" t="str">
        <f t="shared" si="34"/>
        <v/>
      </c>
      <c r="AT289" s="209" t="str">
        <f t="shared" si="34"/>
        <v/>
      </c>
      <c r="AU289" s="209" t="str">
        <f t="shared" si="34"/>
        <v/>
      </c>
      <c r="AV289" s="209" t="str">
        <f t="shared" si="34"/>
        <v/>
      </c>
      <c r="AW289" s="209" t="str">
        <f t="shared" si="34"/>
        <v/>
      </c>
      <c r="AX289" s="210" t="str">
        <f t="shared" si="34"/>
        <v/>
      </c>
      <c r="AY289" s="209" t="str">
        <f t="shared" si="34"/>
        <v/>
      </c>
      <c r="AZ289" s="209" t="str">
        <f t="shared" si="34"/>
        <v/>
      </c>
      <c r="BA289" s="209" t="str">
        <f t="shared" si="34"/>
        <v/>
      </c>
      <c r="BB289" s="209" t="str">
        <f t="shared" si="34"/>
        <v/>
      </c>
      <c r="BC289" s="209" t="str">
        <f t="shared" si="34"/>
        <v/>
      </c>
      <c r="BD289" s="209" t="str">
        <f t="shared" si="34"/>
        <v/>
      </c>
      <c r="BE289" s="209" t="str">
        <f t="shared" si="34"/>
        <v/>
      </c>
      <c r="BF289" s="209" t="str">
        <f t="shared" si="34"/>
        <v/>
      </c>
      <c r="BG289" s="209" t="str">
        <f t="shared" si="34"/>
        <v/>
      </c>
      <c r="BH289" s="209" t="str">
        <f t="shared" si="34"/>
        <v/>
      </c>
      <c r="BI289" s="209" t="str">
        <f t="shared" si="34"/>
        <v/>
      </c>
      <c r="BJ289" s="209" t="str">
        <f t="shared" si="34"/>
        <v/>
      </c>
      <c r="BK289" s="209" t="str">
        <f t="shared" si="34"/>
        <v/>
      </c>
      <c r="BL289" s="209" t="str">
        <f t="shared" si="34"/>
        <v/>
      </c>
      <c r="BM289" s="209" t="str">
        <f t="shared" si="34"/>
        <v/>
      </c>
      <c r="BN289" s="209" t="str">
        <f t="shared" si="34"/>
        <v/>
      </c>
      <c r="BO289" s="209" t="str">
        <f t="shared" si="34"/>
        <v/>
      </c>
      <c r="BP289" s="209" t="str">
        <f t="shared" si="34"/>
        <v/>
      </c>
      <c r="BQ289" s="209" t="str">
        <f t="shared" si="34"/>
        <v/>
      </c>
      <c r="BR289" s="209" t="str">
        <f t="shared" si="34"/>
        <v/>
      </c>
      <c r="BS289" s="209" t="str">
        <f t="shared" si="34"/>
        <v/>
      </c>
      <c r="BT289" s="209" t="str">
        <f t="shared" si="34"/>
        <v/>
      </c>
      <c r="BU289" s="209" t="str">
        <f t="shared" si="34"/>
        <v/>
      </c>
      <c r="BV289" s="210" t="str">
        <f>IFERROR(AVERAGE(BV258:BV288),"")</f>
        <v/>
      </c>
    </row>
    <row r="290" spans="1:74" ht="15.75" x14ac:dyDescent="0.25">
      <c r="A290" s="44">
        <v>2015</v>
      </c>
      <c r="B290" s="44" t="s">
        <v>240</v>
      </c>
      <c r="C290" s="44">
        <v>1</v>
      </c>
      <c r="D290" s="208" t="s">
        <v>228</v>
      </c>
      <c r="E290" s="209">
        <f t="shared" ref="E290:AL290" si="35">IFERROR(AVERAGE(E259:E289),"")</f>
        <v>1</v>
      </c>
      <c r="F290" s="209">
        <f t="shared" si="35"/>
        <v>41996</v>
      </c>
      <c r="G290" s="209">
        <f t="shared" si="35"/>
        <v>48776</v>
      </c>
      <c r="H290" s="209" t="str">
        <f t="shared" si="35"/>
        <v/>
      </c>
      <c r="I290" s="209">
        <f t="shared" si="35"/>
        <v>0.75470000000000004</v>
      </c>
      <c r="J290" s="209">
        <f t="shared" si="35"/>
        <v>139</v>
      </c>
      <c r="K290" s="209">
        <f t="shared" si="35"/>
        <v>8.6999999999999993</v>
      </c>
      <c r="L290" s="209">
        <f t="shared" si="35"/>
        <v>0</v>
      </c>
      <c r="M290" s="209" t="str">
        <f t="shared" si="35"/>
        <v/>
      </c>
      <c r="N290" s="209">
        <f t="shared" si="35"/>
        <v>0.5</v>
      </c>
      <c r="O290" s="209">
        <f t="shared" si="35"/>
        <v>0</v>
      </c>
      <c r="P290" s="209">
        <f t="shared" si="35"/>
        <v>95.3</v>
      </c>
      <c r="Q290" s="209">
        <f t="shared" si="35"/>
        <v>85.2</v>
      </c>
      <c r="R290" s="209">
        <f t="shared" si="35"/>
        <v>90.3</v>
      </c>
      <c r="S290" s="209" t="str">
        <f t="shared" si="35"/>
        <v/>
      </c>
      <c r="T290" s="209" t="str">
        <f t="shared" si="35"/>
        <v/>
      </c>
      <c r="U290" s="209">
        <f t="shared" si="35"/>
        <v>20490</v>
      </c>
      <c r="V290" s="209">
        <f t="shared" si="35"/>
        <v>128</v>
      </c>
      <c r="W290" s="209">
        <f t="shared" si="35"/>
        <v>209</v>
      </c>
      <c r="X290" s="209">
        <f t="shared" si="35"/>
        <v>300</v>
      </c>
      <c r="Y290" s="209">
        <f t="shared" si="35"/>
        <v>357</v>
      </c>
      <c r="Z290" s="209">
        <f t="shared" si="35"/>
        <v>1</v>
      </c>
      <c r="AA290" s="209">
        <f t="shared" si="35"/>
        <v>45.6</v>
      </c>
      <c r="AB290" s="209">
        <f t="shared" si="35"/>
        <v>0.1</v>
      </c>
      <c r="AC290" s="209">
        <f t="shared" si="35"/>
        <v>2.4900000000000002</v>
      </c>
      <c r="AD290" s="209">
        <f t="shared" si="35"/>
        <v>10.7</v>
      </c>
      <c r="AE290" s="209">
        <f t="shared" si="35"/>
        <v>0</v>
      </c>
      <c r="AF290" s="209">
        <f t="shared" si="35"/>
        <v>7</v>
      </c>
      <c r="AG290" s="209">
        <f t="shared" si="35"/>
        <v>99.5</v>
      </c>
      <c r="AH290" s="209">
        <f t="shared" si="35"/>
        <v>42.54</v>
      </c>
      <c r="AI290" s="209">
        <f t="shared" si="35"/>
        <v>167</v>
      </c>
      <c r="AJ290" s="209">
        <f t="shared" si="35"/>
        <v>221</v>
      </c>
      <c r="AK290" s="209">
        <f t="shared" si="35"/>
        <v>275</v>
      </c>
      <c r="AL290" s="209">
        <f t="shared" si="35"/>
        <v>338</v>
      </c>
    </row>
    <row r="291" spans="1:74" x14ac:dyDescent="0.25">
      <c r="A291" s="44">
        <f>A290</f>
        <v>2015</v>
      </c>
      <c r="B291" s="44" t="str">
        <f>B290</f>
        <v>FEBRERO</v>
      </c>
      <c r="C291" s="44">
        <v>2</v>
      </c>
      <c r="D291" s="586" t="str">
        <f t="shared" ref="D291:D321" si="36">B290&amp;" "&amp;A290&amp;" / "&amp;C290</f>
        <v>FEBRERO 2015 / 1</v>
      </c>
      <c r="E291" s="513">
        <v>1</v>
      </c>
      <c r="F291" s="518">
        <v>42048</v>
      </c>
      <c r="G291" s="513">
        <v>50360</v>
      </c>
      <c r="H291" s="513" t="s">
        <v>166</v>
      </c>
      <c r="I291" s="514">
        <v>0.76690000000000003</v>
      </c>
      <c r="J291" s="515">
        <v>152</v>
      </c>
      <c r="K291" s="515">
        <v>7</v>
      </c>
      <c r="L291" s="515">
        <v>0</v>
      </c>
      <c r="M291" s="516" t="s">
        <v>20</v>
      </c>
      <c r="N291" s="515">
        <v>0.5</v>
      </c>
      <c r="O291" s="515">
        <v>0</v>
      </c>
      <c r="P291" s="515">
        <v>95.3</v>
      </c>
      <c r="Q291" s="515">
        <v>85.2</v>
      </c>
      <c r="R291" s="515">
        <v>90.2</v>
      </c>
      <c r="S291" s="517" t="s">
        <v>164</v>
      </c>
      <c r="T291" s="517" t="s">
        <v>67</v>
      </c>
      <c r="U291" s="515">
        <v>20370</v>
      </c>
      <c r="V291" s="515">
        <v>137</v>
      </c>
      <c r="W291" s="515">
        <v>213</v>
      </c>
      <c r="X291" s="515">
        <v>298</v>
      </c>
      <c r="Y291" s="515">
        <v>354</v>
      </c>
      <c r="Z291" s="515">
        <v>1</v>
      </c>
      <c r="AA291" s="515">
        <v>45.5</v>
      </c>
      <c r="AB291" s="515">
        <v>0.1</v>
      </c>
      <c r="AC291" s="515">
        <v>2.7</v>
      </c>
      <c r="AD291" s="515">
        <v>11</v>
      </c>
      <c r="AE291" s="515">
        <v>0</v>
      </c>
      <c r="AF291" s="587">
        <v>7</v>
      </c>
      <c r="AG291" s="587">
        <v>99.5</v>
      </c>
      <c r="AH291" s="587">
        <v>42.54</v>
      </c>
      <c r="AI291" s="587">
        <v>167</v>
      </c>
      <c r="AJ291" s="587">
        <v>221</v>
      </c>
      <c r="AK291" s="587">
        <v>275</v>
      </c>
      <c r="AL291" s="587">
        <v>338</v>
      </c>
    </row>
    <row r="292" spans="1:74" x14ac:dyDescent="0.25">
      <c r="A292" s="44">
        <f t="shared" ref="A292:B320" si="37">A291</f>
        <v>2015</v>
      </c>
      <c r="B292" s="44" t="str">
        <f t="shared" si="37"/>
        <v>FEBRERO</v>
      </c>
      <c r="C292" s="44">
        <v>3</v>
      </c>
      <c r="D292" s="586" t="str">
        <f t="shared" si="36"/>
        <v>FEBRERO 2015 / 2</v>
      </c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B292" s="586"/>
      <c r="AC292" s="586"/>
      <c r="AD292" s="586"/>
      <c r="AE292" s="586"/>
      <c r="AF292" s="586"/>
      <c r="AG292" s="586"/>
      <c r="AH292" s="586"/>
      <c r="AI292" s="586"/>
      <c r="AJ292" s="586"/>
      <c r="AK292" s="586"/>
      <c r="AL292" s="586"/>
    </row>
    <row r="293" spans="1:74" x14ac:dyDescent="0.25">
      <c r="A293" s="44">
        <f t="shared" si="37"/>
        <v>2015</v>
      </c>
      <c r="B293" s="44" t="str">
        <f t="shared" si="37"/>
        <v>FEBRERO</v>
      </c>
      <c r="C293" s="44">
        <v>4</v>
      </c>
      <c r="D293" s="586" t="str">
        <f t="shared" si="36"/>
        <v>FEBRERO 2015 / 3</v>
      </c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B293" s="586"/>
      <c r="AC293" s="586"/>
      <c r="AD293" s="586"/>
      <c r="AE293" s="586"/>
      <c r="AF293" s="586"/>
      <c r="AG293" s="586"/>
      <c r="AH293" s="586"/>
      <c r="AI293" s="586"/>
      <c r="AJ293" s="586"/>
      <c r="AK293" s="586"/>
      <c r="AL293" s="586"/>
    </row>
    <row r="294" spans="1:74" x14ac:dyDescent="0.25">
      <c r="A294" s="44">
        <f t="shared" si="37"/>
        <v>2015</v>
      </c>
      <c r="B294" s="44" t="str">
        <f t="shared" si="37"/>
        <v>FEBRERO</v>
      </c>
      <c r="C294" s="44">
        <v>5</v>
      </c>
      <c r="D294" s="586" t="str">
        <f t="shared" si="36"/>
        <v>FEBRERO 2015 / 4</v>
      </c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B294" s="586"/>
      <c r="AC294" s="586"/>
      <c r="AD294" s="586"/>
      <c r="AE294" s="586"/>
      <c r="AF294" s="586"/>
      <c r="AG294" s="586"/>
      <c r="AH294" s="586"/>
      <c r="AI294" s="586"/>
      <c r="AJ294" s="586"/>
      <c r="AK294" s="586"/>
      <c r="AL294" s="586"/>
    </row>
    <row r="295" spans="1:74" x14ac:dyDescent="0.25">
      <c r="A295" s="44">
        <f t="shared" si="37"/>
        <v>2015</v>
      </c>
      <c r="B295" s="44" t="str">
        <f t="shared" si="37"/>
        <v>FEBRERO</v>
      </c>
      <c r="C295" s="44">
        <v>6</v>
      </c>
      <c r="D295" s="586" t="str">
        <f t="shared" si="36"/>
        <v>FEBRERO 2015 / 5</v>
      </c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B295" s="586"/>
      <c r="AC295" s="586"/>
      <c r="AD295" s="586"/>
      <c r="AE295" s="586"/>
      <c r="AF295" s="586"/>
      <c r="AG295" s="586"/>
      <c r="AH295" s="586"/>
      <c r="AI295" s="586"/>
      <c r="AJ295" s="586"/>
      <c r="AK295" s="586"/>
      <c r="AL295" s="586"/>
    </row>
    <row r="296" spans="1:74" x14ac:dyDescent="0.25">
      <c r="A296" s="44">
        <f t="shared" si="37"/>
        <v>2015</v>
      </c>
      <c r="B296" s="44" t="str">
        <f t="shared" si="37"/>
        <v>FEBRERO</v>
      </c>
      <c r="C296" s="44">
        <v>7</v>
      </c>
      <c r="D296" s="586" t="str">
        <f t="shared" si="36"/>
        <v>FEBRERO 2015 / 6</v>
      </c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B296" s="586"/>
      <c r="AC296" s="586"/>
      <c r="AD296" s="586"/>
      <c r="AE296" s="586"/>
      <c r="AF296" s="586"/>
      <c r="AG296" s="586"/>
      <c r="AH296" s="586"/>
      <c r="AI296" s="586"/>
      <c r="AJ296" s="586"/>
      <c r="AK296" s="586"/>
      <c r="AL296" s="586"/>
    </row>
    <row r="297" spans="1:74" x14ac:dyDescent="0.25">
      <c r="A297" s="44">
        <f t="shared" si="37"/>
        <v>2015</v>
      </c>
      <c r="B297" s="44" t="str">
        <f t="shared" si="37"/>
        <v>FEBRERO</v>
      </c>
      <c r="C297" s="44">
        <v>8</v>
      </c>
      <c r="D297" s="586" t="str">
        <f t="shared" si="36"/>
        <v>FEBRERO 2015 / 7</v>
      </c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B297" s="586"/>
      <c r="AC297" s="586"/>
      <c r="AD297" s="586"/>
      <c r="AE297" s="586"/>
      <c r="AF297" s="586"/>
      <c r="AG297" s="586"/>
      <c r="AH297" s="586"/>
      <c r="AI297" s="586"/>
      <c r="AJ297" s="586"/>
      <c r="AK297" s="586"/>
      <c r="AL297" s="586"/>
    </row>
    <row r="298" spans="1:74" x14ac:dyDescent="0.25">
      <c r="A298" s="44">
        <f t="shared" si="37"/>
        <v>2015</v>
      </c>
      <c r="B298" s="44" t="str">
        <f t="shared" si="37"/>
        <v>FEBRERO</v>
      </c>
      <c r="C298" s="44">
        <v>9</v>
      </c>
      <c r="D298" s="586" t="str">
        <f t="shared" si="36"/>
        <v>FEBRERO 2015 / 8</v>
      </c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</row>
    <row r="299" spans="1:74" x14ac:dyDescent="0.25">
      <c r="A299" s="44">
        <f t="shared" si="37"/>
        <v>2015</v>
      </c>
      <c r="B299" s="44" t="str">
        <f t="shared" si="37"/>
        <v>FEBRERO</v>
      </c>
      <c r="C299" s="44">
        <v>10</v>
      </c>
      <c r="D299" s="586" t="str">
        <f t="shared" si="36"/>
        <v>FEBRERO 2015 / 9</v>
      </c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B299" s="586"/>
      <c r="AC299" s="586"/>
      <c r="AD299" s="586"/>
      <c r="AE299" s="586"/>
      <c r="AF299" s="586"/>
      <c r="AG299" s="586"/>
      <c r="AH299" s="586"/>
      <c r="AI299" s="586"/>
      <c r="AJ299" s="586"/>
      <c r="AK299" s="586"/>
      <c r="AL299" s="586"/>
    </row>
    <row r="300" spans="1:74" x14ac:dyDescent="0.25">
      <c r="A300" s="44">
        <f t="shared" si="37"/>
        <v>2015</v>
      </c>
      <c r="B300" s="44" t="str">
        <f t="shared" si="37"/>
        <v>FEBRERO</v>
      </c>
      <c r="C300" s="44">
        <v>11</v>
      </c>
      <c r="D300" s="586" t="str">
        <f t="shared" si="36"/>
        <v>FEBRERO 2015 / 10</v>
      </c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B300" s="586"/>
      <c r="AC300" s="586"/>
      <c r="AD300" s="586"/>
      <c r="AE300" s="586"/>
      <c r="AF300" s="586"/>
      <c r="AG300" s="586"/>
      <c r="AH300" s="586"/>
      <c r="AI300" s="586"/>
      <c r="AJ300" s="586"/>
      <c r="AK300" s="586"/>
      <c r="AL300" s="586"/>
    </row>
    <row r="301" spans="1:74" x14ac:dyDescent="0.25">
      <c r="A301" s="44">
        <f t="shared" si="37"/>
        <v>2015</v>
      </c>
      <c r="B301" s="44" t="str">
        <f t="shared" si="37"/>
        <v>FEBRERO</v>
      </c>
      <c r="C301" s="44">
        <v>12</v>
      </c>
      <c r="D301" s="586" t="str">
        <f t="shared" si="36"/>
        <v>FEBRERO 2015 / 11</v>
      </c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B301" s="586"/>
      <c r="AC301" s="586"/>
      <c r="AD301" s="586"/>
      <c r="AE301" s="586"/>
      <c r="AF301" s="586"/>
      <c r="AG301" s="586"/>
      <c r="AH301" s="586"/>
      <c r="AI301" s="586"/>
      <c r="AJ301" s="586"/>
      <c r="AK301" s="586"/>
      <c r="AL301" s="586"/>
    </row>
    <row r="302" spans="1:74" x14ac:dyDescent="0.25">
      <c r="A302" s="44">
        <f t="shared" si="37"/>
        <v>2015</v>
      </c>
      <c r="B302" s="44" t="str">
        <f t="shared" si="37"/>
        <v>FEBRERO</v>
      </c>
      <c r="C302" s="44">
        <v>13</v>
      </c>
      <c r="D302" s="586" t="str">
        <f t="shared" si="36"/>
        <v>FEBRERO 2015 / 12</v>
      </c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B302" s="586"/>
      <c r="AC302" s="586"/>
      <c r="AD302" s="586"/>
      <c r="AE302" s="586"/>
      <c r="AF302" s="586"/>
      <c r="AG302" s="586"/>
      <c r="AH302" s="586"/>
      <c r="AI302" s="586"/>
      <c r="AJ302" s="586"/>
      <c r="AK302" s="586"/>
      <c r="AL302" s="586"/>
    </row>
    <row r="303" spans="1:74" x14ac:dyDescent="0.25">
      <c r="A303" s="44">
        <f t="shared" si="37"/>
        <v>2015</v>
      </c>
      <c r="B303" s="44" t="str">
        <f t="shared" si="37"/>
        <v>FEBRERO</v>
      </c>
      <c r="C303" s="44">
        <v>14</v>
      </c>
      <c r="D303" s="586" t="str">
        <f t="shared" si="36"/>
        <v>FEBRERO 2015 / 13</v>
      </c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B303" s="586"/>
      <c r="AC303" s="586"/>
      <c r="AD303" s="586"/>
      <c r="AE303" s="586"/>
      <c r="AF303" s="586"/>
      <c r="AG303" s="586"/>
      <c r="AH303" s="586"/>
      <c r="AI303" s="586"/>
      <c r="AJ303" s="586"/>
      <c r="AK303" s="586"/>
      <c r="AL303" s="586"/>
    </row>
    <row r="304" spans="1:74" x14ac:dyDescent="0.25">
      <c r="A304" s="44">
        <f t="shared" si="37"/>
        <v>2015</v>
      </c>
      <c r="B304" s="44" t="str">
        <f t="shared" si="37"/>
        <v>FEBRERO</v>
      </c>
      <c r="C304" s="44">
        <v>15</v>
      </c>
      <c r="D304" s="586" t="str">
        <f t="shared" si="36"/>
        <v>FEBRERO 2015 / 14</v>
      </c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B304" s="586"/>
      <c r="AC304" s="586"/>
      <c r="AD304" s="586"/>
      <c r="AE304" s="586"/>
      <c r="AF304" s="586"/>
      <c r="AG304" s="586"/>
      <c r="AH304" s="586"/>
      <c r="AI304" s="586"/>
      <c r="AJ304" s="586"/>
      <c r="AK304" s="586"/>
      <c r="AL304" s="586"/>
    </row>
    <row r="305" spans="1:38" x14ac:dyDescent="0.25">
      <c r="A305" s="44">
        <f t="shared" si="37"/>
        <v>2015</v>
      </c>
      <c r="B305" s="44" t="str">
        <f t="shared" si="37"/>
        <v>FEBRERO</v>
      </c>
      <c r="C305" s="44">
        <v>16</v>
      </c>
      <c r="D305" s="586" t="str">
        <f t="shared" si="36"/>
        <v>FEBRERO 2015 / 15</v>
      </c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B305" s="586"/>
      <c r="AC305" s="586"/>
      <c r="AD305" s="586"/>
      <c r="AE305" s="586"/>
      <c r="AF305" s="586"/>
      <c r="AG305" s="586"/>
      <c r="AH305" s="586"/>
      <c r="AI305" s="586"/>
      <c r="AJ305" s="586"/>
      <c r="AK305" s="586"/>
      <c r="AL305" s="586"/>
    </row>
    <row r="306" spans="1:38" x14ac:dyDescent="0.25">
      <c r="A306" s="44">
        <f t="shared" si="37"/>
        <v>2015</v>
      </c>
      <c r="B306" s="44" t="str">
        <f t="shared" si="37"/>
        <v>FEBRERO</v>
      </c>
      <c r="C306" s="44">
        <v>17</v>
      </c>
      <c r="D306" s="586" t="str">
        <f t="shared" si="36"/>
        <v>FEBRERO 2015 / 16</v>
      </c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B306" s="586"/>
      <c r="AC306" s="586"/>
      <c r="AD306" s="586"/>
      <c r="AE306" s="586"/>
      <c r="AF306" s="586"/>
      <c r="AG306" s="586"/>
      <c r="AH306" s="586"/>
      <c r="AI306" s="586"/>
      <c r="AJ306" s="586"/>
      <c r="AK306" s="586"/>
      <c r="AL306" s="586"/>
    </row>
    <row r="307" spans="1:38" x14ac:dyDescent="0.25">
      <c r="A307" s="44">
        <f t="shared" si="37"/>
        <v>2015</v>
      </c>
      <c r="B307" s="44" t="str">
        <f t="shared" si="37"/>
        <v>FEBRERO</v>
      </c>
      <c r="C307" s="44">
        <v>18</v>
      </c>
      <c r="D307" s="586" t="str">
        <f t="shared" si="36"/>
        <v>FEBRERO 2015 / 17</v>
      </c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B307" s="586"/>
      <c r="AC307" s="586"/>
      <c r="AD307" s="586"/>
      <c r="AE307" s="586"/>
      <c r="AF307" s="586"/>
      <c r="AG307" s="586"/>
      <c r="AH307" s="586"/>
      <c r="AI307" s="586"/>
      <c r="AJ307" s="586"/>
      <c r="AK307" s="586"/>
      <c r="AL307" s="586"/>
    </row>
    <row r="308" spans="1:38" x14ac:dyDescent="0.25">
      <c r="A308" s="44">
        <f t="shared" si="37"/>
        <v>2015</v>
      </c>
      <c r="B308" s="44" t="str">
        <f t="shared" si="37"/>
        <v>FEBRERO</v>
      </c>
      <c r="C308" s="44">
        <v>19</v>
      </c>
      <c r="D308" s="586" t="str">
        <f t="shared" si="36"/>
        <v>FEBRERO 2015 / 18</v>
      </c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B308" s="586"/>
      <c r="AC308" s="586"/>
      <c r="AD308" s="586"/>
      <c r="AE308" s="586"/>
      <c r="AF308" s="586"/>
      <c r="AG308" s="586"/>
      <c r="AH308" s="586"/>
      <c r="AI308" s="586"/>
      <c r="AJ308" s="586"/>
      <c r="AK308" s="586"/>
      <c r="AL308" s="586"/>
    </row>
    <row r="309" spans="1:38" x14ac:dyDescent="0.25">
      <c r="A309" s="44">
        <f t="shared" si="37"/>
        <v>2015</v>
      </c>
      <c r="B309" s="44" t="str">
        <f t="shared" si="37"/>
        <v>FEBRERO</v>
      </c>
      <c r="C309" s="44">
        <v>20</v>
      </c>
      <c r="D309" s="586" t="str">
        <f t="shared" si="36"/>
        <v>FEBRERO 2015 / 19</v>
      </c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B309" s="586"/>
      <c r="AC309" s="586"/>
      <c r="AD309" s="586"/>
      <c r="AE309" s="586"/>
      <c r="AF309" s="586"/>
      <c r="AG309" s="586"/>
      <c r="AH309" s="586"/>
      <c r="AI309" s="586"/>
      <c r="AJ309" s="586"/>
      <c r="AK309" s="586"/>
      <c r="AL309" s="586"/>
    </row>
    <row r="310" spans="1:38" x14ac:dyDescent="0.25">
      <c r="A310" s="44">
        <f t="shared" si="37"/>
        <v>2015</v>
      </c>
      <c r="B310" s="44" t="str">
        <f t="shared" si="37"/>
        <v>FEBRERO</v>
      </c>
      <c r="C310" s="44">
        <v>21</v>
      </c>
      <c r="D310" s="586" t="str">
        <f t="shared" si="36"/>
        <v>FEBRERO 2015 / 20</v>
      </c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B310" s="586"/>
      <c r="AC310" s="586"/>
      <c r="AD310" s="586"/>
      <c r="AE310" s="586"/>
      <c r="AF310" s="586"/>
      <c r="AG310" s="586"/>
      <c r="AH310" s="586"/>
      <c r="AI310" s="586"/>
      <c r="AJ310" s="586"/>
      <c r="AK310" s="586"/>
      <c r="AL310" s="586"/>
    </row>
    <row r="311" spans="1:38" x14ac:dyDescent="0.25">
      <c r="A311" s="44">
        <f t="shared" si="37"/>
        <v>2015</v>
      </c>
      <c r="B311" s="44" t="str">
        <f t="shared" si="37"/>
        <v>FEBRERO</v>
      </c>
      <c r="C311" s="44">
        <v>22</v>
      </c>
      <c r="D311" s="586" t="str">
        <f t="shared" si="36"/>
        <v>FEBRERO 2015 / 21</v>
      </c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B311" s="586"/>
      <c r="AC311" s="586"/>
      <c r="AD311" s="586"/>
      <c r="AE311" s="586"/>
      <c r="AF311" s="586"/>
      <c r="AG311" s="586"/>
      <c r="AH311" s="586"/>
      <c r="AI311" s="586"/>
      <c r="AJ311" s="586"/>
      <c r="AK311" s="586"/>
      <c r="AL311" s="586"/>
    </row>
    <row r="312" spans="1:38" x14ac:dyDescent="0.25">
      <c r="A312" s="44">
        <f t="shared" si="37"/>
        <v>2015</v>
      </c>
      <c r="B312" s="44" t="str">
        <f t="shared" si="37"/>
        <v>FEBRERO</v>
      </c>
      <c r="C312" s="44">
        <v>23</v>
      </c>
      <c r="D312" s="586" t="str">
        <f t="shared" si="36"/>
        <v>FEBRERO 2015 / 22</v>
      </c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B312" s="586"/>
      <c r="AC312" s="586"/>
      <c r="AD312" s="586"/>
      <c r="AE312" s="586"/>
      <c r="AF312" s="586"/>
      <c r="AG312" s="586"/>
      <c r="AH312" s="586"/>
      <c r="AI312" s="586"/>
      <c r="AJ312" s="586"/>
      <c r="AK312" s="586"/>
      <c r="AL312" s="586"/>
    </row>
    <row r="313" spans="1:38" x14ac:dyDescent="0.25">
      <c r="A313" s="44">
        <f t="shared" si="37"/>
        <v>2015</v>
      </c>
      <c r="B313" s="44" t="str">
        <f t="shared" si="37"/>
        <v>FEBRERO</v>
      </c>
      <c r="C313" s="44">
        <v>24</v>
      </c>
      <c r="D313" s="586" t="str">
        <f t="shared" si="36"/>
        <v>FEBRERO 2015 / 23</v>
      </c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B313" s="586"/>
      <c r="AC313" s="586"/>
      <c r="AD313" s="586"/>
      <c r="AE313" s="586"/>
      <c r="AF313" s="586"/>
      <c r="AG313" s="586"/>
      <c r="AH313" s="586"/>
      <c r="AI313" s="586"/>
      <c r="AJ313" s="586"/>
      <c r="AK313" s="586"/>
      <c r="AL313" s="586"/>
    </row>
    <row r="314" spans="1:38" x14ac:dyDescent="0.25">
      <c r="A314" s="44">
        <f t="shared" si="37"/>
        <v>2015</v>
      </c>
      <c r="B314" s="44" t="str">
        <f t="shared" si="37"/>
        <v>FEBRERO</v>
      </c>
      <c r="C314" s="44">
        <v>25</v>
      </c>
      <c r="D314" s="586" t="str">
        <f t="shared" si="36"/>
        <v>FEBRERO 2015 / 24</v>
      </c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B314" s="586"/>
      <c r="AC314" s="586"/>
      <c r="AD314" s="586"/>
      <c r="AE314" s="586"/>
      <c r="AF314" s="586"/>
      <c r="AG314" s="586"/>
      <c r="AH314" s="586"/>
      <c r="AI314" s="586"/>
      <c r="AJ314" s="586"/>
      <c r="AK314" s="586"/>
      <c r="AL314" s="586"/>
    </row>
    <row r="315" spans="1:38" x14ac:dyDescent="0.25">
      <c r="A315" s="44">
        <f t="shared" si="37"/>
        <v>2015</v>
      </c>
      <c r="B315" s="44" t="str">
        <f t="shared" si="37"/>
        <v>FEBRERO</v>
      </c>
      <c r="C315" s="44">
        <v>26</v>
      </c>
      <c r="D315" s="586" t="str">
        <f t="shared" si="36"/>
        <v>FEBRERO 2015 / 25</v>
      </c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B315" s="586"/>
      <c r="AC315" s="586"/>
      <c r="AD315" s="586"/>
      <c r="AE315" s="586"/>
      <c r="AF315" s="586"/>
      <c r="AG315" s="586"/>
      <c r="AH315" s="586"/>
      <c r="AI315" s="586"/>
      <c r="AJ315" s="586"/>
      <c r="AK315" s="586"/>
      <c r="AL315" s="586"/>
    </row>
    <row r="316" spans="1:38" x14ac:dyDescent="0.25">
      <c r="A316" s="44">
        <f t="shared" si="37"/>
        <v>2015</v>
      </c>
      <c r="B316" s="44" t="str">
        <f t="shared" si="37"/>
        <v>FEBRERO</v>
      </c>
      <c r="C316" s="44">
        <v>27</v>
      </c>
      <c r="D316" s="586" t="str">
        <f t="shared" si="36"/>
        <v>FEBRERO 2015 / 26</v>
      </c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B316" s="586"/>
      <c r="AC316" s="586"/>
      <c r="AD316" s="586"/>
      <c r="AE316" s="586"/>
      <c r="AF316" s="586"/>
      <c r="AG316" s="586"/>
      <c r="AH316" s="586"/>
      <c r="AI316" s="586"/>
      <c r="AJ316" s="586"/>
      <c r="AK316" s="586"/>
      <c r="AL316" s="586"/>
    </row>
    <row r="317" spans="1:38" x14ac:dyDescent="0.25">
      <c r="A317" s="44">
        <f t="shared" si="37"/>
        <v>2015</v>
      </c>
      <c r="B317" s="44" t="str">
        <f t="shared" si="37"/>
        <v>FEBRERO</v>
      </c>
      <c r="C317" s="44">
        <v>28</v>
      </c>
      <c r="D317" s="586" t="str">
        <f t="shared" si="36"/>
        <v>FEBRERO 2015 / 27</v>
      </c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B317" s="586"/>
      <c r="AC317" s="586"/>
      <c r="AD317" s="586"/>
      <c r="AE317" s="586"/>
      <c r="AF317" s="586"/>
      <c r="AG317" s="586"/>
      <c r="AH317" s="586"/>
      <c r="AI317" s="586"/>
      <c r="AJ317" s="586"/>
      <c r="AK317" s="586"/>
      <c r="AL317" s="586"/>
    </row>
    <row r="318" spans="1:38" x14ac:dyDescent="0.25">
      <c r="A318" s="44">
        <f t="shared" si="37"/>
        <v>2015</v>
      </c>
      <c r="B318" s="44" t="str">
        <f t="shared" si="37"/>
        <v>FEBRERO</v>
      </c>
      <c r="C318" s="44">
        <v>29</v>
      </c>
      <c r="D318" s="586" t="str">
        <f t="shared" si="36"/>
        <v>FEBRERO 2015 / 28</v>
      </c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B318" s="586"/>
      <c r="AC318" s="586"/>
      <c r="AD318" s="586"/>
      <c r="AE318" s="586"/>
      <c r="AF318" s="586"/>
      <c r="AG318" s="586"/>
      <c r="AH318" s="586"/>
      <c r="AI318" s="586"/>
      <c r="AJ318" s="586"/>
      <c r="AK318" s="586"/>
      <c r="AL318" s="586"/>
    </row>
    <row r="319" spans="1:38" x14ac:dyDescent="0.25">
      <c r="A319" s="44">
        <f t="shared" si="37"/>
        <v>2015</v>
      </c>
      <c r="B319" s="44" t="str">
        <f t="shared" si="37"/>
        <v>FEBRERO</v>
      </c>
      <c r="C319" s="44">
        <v>30</v>
      </c>
      <c r="D319" s="586" t="str">
        <f t="shared" si="36"/>
        <v>FEBRERO 2015 / 29</v>
      </c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B319" s="586"/>
      <c r="AC319" s="586"/>
      <c r="AD319" s="586"/>
      <c r="AE319" s="586"/>
      <c r="AF319" s="586"/>
      <c r="AG319" s="586"/>
      <c r="AH319" s="586"/>
      <c r="AI319" s="586"/>
      <c r="AJ319" s="586"/>
      <c r="AK319" s="586"/>
      <c r="AL319" s="586"/>
    </row>
    <row r="320" spans="1:38" x14ac:dyDescent="0.25">
      <c r="A320" s="44">
        <f t="shared" si="37"/>
        <v>2015</v>
      </c>
      <c r="B320" s="44" t="str">
        <f t="shared" si="37"/>
        <v>FEBRERO</v>
      </c>
      <c r="C320" s="44">
        <v>31</v>
      </c>
      <c r="D320" s="586" t="str">
        <f t="shared" si="36"/>
        <v>FEBRERO 2015 / 30</v>
      </c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B320" s="586"/>
      <c r="AC320" s="586"/>
      <c r="AD320" s="586"/>
      <c r="AE320" s="586"/>
      <c r="AF320" s="586"/>
      <c r="AG320" s="586"/>
      <c r="AH320" s="586"/>
      <c r="AI320" s="586"/>
      <c r="AJ320" s="586"/>
      <c r="AK320" s="586"/>
      <c r="AL320" s="586"/>
    </row>
    <row r="321" spans="1:74" s="206" customFormat="1" ht="15.75" x14ac:dyDescent="0.25">
      <c r="D321" s="586" t="str">
        <f t="shared" si="36"/>
        <v>FEBRERO 2015 / 31</v>
      </c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5"/>
      <c r="AB321" s="586"/>
      <c r="AC321" s="586"/>
      <c r="AD321" s="586"/>
      <c r="AE321" s="586"/>
      <c r="AF321" s="586"/>
      <c r="AG321" s="586"/>
      <c r="AH321" s="586"/>
      <c r="AI321" s="586"/>
      <c r="AJ321" s="586"/>
      <c r="AK321" s="586"/>
      <c r="AL321" s="586"/>
      <c r="AM321" s="209" t="str">
        <f t="shared" ref="AM321:BU321" si="38">IFERROR(AVERAGE(AM290:AM320),"")</f>
        <v/>
      </c>
      <c r="AN321" s="209" t="str">
        <f t="shared" si="38"/>
        <v/>
      </c>
      <c r="AO321" s="209" t="str">
        <f t="shared" si="38"/>
        <v/>
      </c>
      <c r="AP321" s="209" t="str">
        <f t="shared" si="38"/>
        <v/>
      </c>
      <c r="AQ321" s="209" t="str">
        <f t="shared" si="38"/>
        <v/>
      </c>
      <c r="AR321" s="209" t="str">
        <f t="shared" si="38"/>
        <v/>
      </c>
      <c r="AS321" s="209" t="str">
        <f t="shared" si="38"/>
        <v/>
      </c>
      <c r="AT321" s="209" t="str">
        <f t="shared" si="38"/>
        <v/>
      </c>
      <c r="AU321" s="209" t="str">
        <f t="shared" si="38"/>
        <v/>
      </c>
      <c r="AV321" s="209" t="str">
        <f t="shared" si="38"/>
        <v/>
      </c>
      <c r="AW321" s="209" t="str">
        <f t="shared" si="38"/>
        <v/>
      </c>
      <c r="AX321" s="210" t="str">
        <f t="shared" si="38"/>
        <v/>
      </c>
      <c r="AY321" s="209" t="str">
        <f t="shared" si="38"/>
        <v/>
      </c>
      <c r="AZ321" s="209" t="str">
        <f t="shared" si="38"/>
        <v/>
      </c>
      <c r="BA321" s="209" t="str">
        <f t="shared" si="38"/>
        <v/>
      </c>
      <c r="BB321" s="209" t="str">
        <f t="shared" si="38"/>
        <v/>
      </c>
      <c r="BC321" s="209" t="str">
        <f t="shared" si="38"/>
        <v/>
      </c>
      <c r="BD321" s="209" t="str">
        <f t="shared" si="38"/>
        <v/>
      </c>
      <c r="BE321" s="209" t="str">
        <f t="shared" si="38"/>
        <v/>
      </c>
      <c r="BF321" s="209" t="str">
        <f t="shared" si="38"/>
        <v/>
      </c>
      <c r="BG321" s="209" t="str">
        <f t="shared" si="38"/>
        <v/>
      </c>
      <c r="BH321" s="209" t="str">
        <f t="shared" si="38"/>
        <v/>
      </c>
      <c r="BI321" s="209" t="str">
        <f t="shared" si="38"/>
        <v/>
      </c>
      <c r="BJ321" s="209" t="str">
        <f t="shared" si="38"/>
        <v/>
      </c>
      <c r="BK321" s="209" t="str">
        <f t="shared" si="38"/>
        <v/>
      </c>
      <c r="BL321" s="209" t="str">
        <f t="shared" si="38"/>
        <v/>
      </c>
      <c r="BM321" s="209" t="str">
        <f t="shared" si="38"/>
        <v/>
      </c>
      <c r="BN321" s="209" t="str">
        <f t="shared" si="38"/>
        <v/>
      </c>
      <c r="BO321" s="209" t="str">
        <f t="shared" si="38"/>
        <v/>
      </c>
      <c r="BP321" s="209" t="str">
        <f t="shared" si="38"/>
        <v/>
      </c>
      <c r="BQ321" s="209" t="str">
        <f t="shared" si="38"/>
        <v/>
      </c>
      <c r="BR321" s="209" t="str">
        <f t="shared" si="38"/>
        <v/>
      </c>
      <c r="BS321" s="209" t="str">
        <f t="shared" si="38"/>
        <v/>
      </c>
      <c r="BT321" s="209" t="str">
        <f t="shared" si="38"/>
        <v/>
      </c>
      <c r="BU321" s="209" t="str">
        <f t="shared" si="38"/>
        <v/>
      </c>
      <c r="BV321" s="210" t="str">
        <f>IFERROR(AVERAGE(BV290:BV320),"")</f>
        <v/>
      </c>
    </row>
    <row r="322" spans="1:74" ht="15.75" x14ac:dyDescent="0.25">
      <c r="A322" s="44">
        <v>2015</v>
      </c>
      <c r="B322" s="44" t="s">
        <v>241</v>
      </c>
      <c r="C322" s="44">
        <v>1</v>
      </c>
      <c r="D322" s="208" t="s">
        <v>228</v>
      </c>
      <c r="E322" s="209">
        <f t="shared" ref="E322:AL322" si="39">IFERROR(AVERAGE(E291:E321),"")</f>
        <v>1</v>
      </c>
      <c r="F322" s="209">
        <f t="shared" si="39"/>
        <v>42048</v>
      </c>
      <c r="G322" s="209">
        <f t="shared" si="39"/>
        <v>50360</v>
      </c>
      <c r="H322" s="209" t="str">
        <f t="shared" si="39"/>
        <v/>
      </c>
      <c r="I322" s="209">
        <f t="shared" si="39"/>
        <v>0.76690000000000003</v>
      </c>
      <c r="J322" s="209">
        <f t="shared" si="39"/>
        <v>152</v>
      </c>
      <c r="K322" s="209">
        <f t="shared" si="39"/>
        <v>7</v>
      </c>
      <c r="L322" s="209">
        <f t="shared" si="39"/>
        <v>0</v>
      </c>
      <c r="M322" s="209" t="str">
        <f t="shared" si="39"/>
        <v/>
      </c>
      <c r="N322" s="209">
        <f t="shared" si="39"/>
        <v>0.5</v>
      </c>
      <c r="O322" s="209">
        <f t="shared" si="39"/>
        <v>0</v>
      </c>
      <c r="P322" s="209">
        <f t="shared" si="39"/>
        <v>95.3</v>
      </c>
      <c r="Q322" s="209">
        <f t="shared" si="39"/>
        <v>85.2</v>
      </c>
      <c r="R322" s="209">
        <f t="shared" si="39"/>
        <v>90.2</v>
      </c>
      <c r="S322" s="209" t="str">
        <f t="shared" si="39"/>
        <v/>
      </c>
      <c r="T322" s="209" t="str">
        <f t="shared" si="39"/>
        <v/>
      </c>
      <c r="U322" s="209">
        <f t="shared" si="39"/>
        <v>20370</v>
      </c>
      <c r="V322" s="209">
        <f t="shared" si="39"/>
        <v>137</v>
      </c>
      <c r="W322" s="209">
        <f t="shared" si="39"/>
        <v>213</v>
      </c>
      <c r="X322" s="209">
        <f t="shared" si="39"/>
        <v>298</v>
      </c>
      <c r="Y322" s="209">
        <f t="shared" si="39"/>
        <v>354</v>
      </c>
      <c r="Z322" s="209">
        <f t="shared" si="39"/>
        <v>1</v>
      </c>
      <c r="AA322" s="209">
        <f t="shared" si="39"/>
        <v>45.5</v>
      </c>
      <c r="AB322" s="209">
        <f t="shared" si="39"/>
        <v>0.1</v>
      </c>
      <c r="AC322" s="209">
        <f t="shared" si="39"/>
        <v>2.7</v>
      </c>
      <c r="AD322" s="209">
        <f t="shared" si="39"/>
        <v>11</v>
      </c>
      <c r="AE322" s="209">
        <f t="shared" si="39"/>
        <v>0</v>
      </c>
      <c r="AF322" s="209">
        <f t="shared" si="39"/>
        <v>7</v>
      </c>
      <c r="AG322" s="209">
        <f t="shared" si="39"/>
        <v>99.5</v>
      </c>
      <c r="AH322" s="209">
        <f t="shared" si="39"/>
        <v>42.54</v>
      </c>
      <c r="AI322" s="209">
        <f t="shared" si="39"/>
        <v>167</v>
      </c>
      <c r="AJ322" s="209">
        <f t="shared" si="39"/>
        <v>221</v>
      </c>
      <c r="AK322" s="209">
        <f t="shared" si="39"/>
        <v>275</v>
      </c>
      <c r="AL322" s="209">
        <f t="shared" si="39"/>
        <v>338</v>
      </c>
    </row>
    <row r="323" spans="1:74" x14ac:dyDescent="0.25">
      <c r="A323" s="44">
        <f>A322</f>
        <v>2015</v>
      </c>
      <c r="B323" s="44" t="str">
        <f>B322</f>
        <v>MARZO</v>
      </c>
      <c r="C323" s="44">
        <v>2</v>
      </c>
      <c r="D323" s="586" t="str">
        <f t="shared" ref="D323:D353" si="40">B322&amp;" "&amp;A322&amp;" / "&amp;C322</f>
        <v>MARZO 2015 / 1</v>
      </c>
      <c r="E323" s="573">
        <v>1</v>
      </c>
      <c r="F323" s="574">
        <v>42078</v>
      </c>
      <c r="G323" s="573">
        <v>51386</v>
      </c>
      <c r="H323" s="573" t="s">
        <v>166</v>
      </c>
      <c r="I323" s="575">
        <v>0.76449999999999996</v>
      </c>
      <c r="J323" s="576">
        <v>149</v>
      </c>
      <c r="K323" s="576">
        <v>7.8</v>
      </c>
      <c r="L323" s="576">
        <v>0</v>
      </c>
      <c r="M323" s="577" t="s">
        <v>20</v>
      </c>
      <c r="N323" s="576">
        <v>0.5</v>
      </c>
      <c r="O323" s="576">
        <v>0</v>
      </c>
      <c r="P323" s="576">
        <v>95.2</v>
      </c>
      <c r="Q323" s="576">
        <v>85.3</v>
      </c>
      <c r="R323" s="576">
        <v>90.3</v>
      </c>
      <c r="S323" s="578" t="s">
        <v>164</v>
      </c>
      <c r="T323" s="578" t="s">
        <v>67</v>
      </c>
      <c r="U323" s="576">
        <v>20394</v>
      </c>
      <c r="V323" s="576">
        <v>137</v>
      </c>
      <c r="W323" s="576">
        <v>220</v>
      </c>
      <c r="X323" s="576">
        <v>303</v>
      </c>
      <c r="Y323" s="576">
        <v>361</v>
      </c>
      <c r="Z323" s="576">
        <v>1</v>
      </c>
      <c r="AA323" s="576">
        <v>45.9</v>
      </c>
      <c r="AB323" s="576">
        <v>0.2</v>
      </c>
      <c r="AC323" s="576">
        <v>2.5299999999999998</v>
      </c>
      <c r="AD323" s="576">
        <v>10.4</v>
      </c>
      <c r="AE323" s="576">
        <v>0</v>
      </c>
      <c r="AF323" s="587">
        <v>7</v>
      </c>
      <c r="AG323" s="587">
        <v>99.5</v>
      </c>
      <c r="AH323" s="587">
        <v>42.54</v>
      </c>
      <c r="AI323" s="587">
        <v>167</v>
      </c>
      <c r="AJ323" s="587">
        <v>221</v>
      </c>
      <c r="AK323" s="587">
        <v>275</v>
      </c>
      <c r="AL323" s="587">
        <v>338</v>
      </c>
    </row>
    <row r="324" spans="1:74" x14ac:dyDescent="0.25">
      <c r="A324" s="44">
        <f t="shared" ref="A324:B352" si="41">A323</f>
        <v>2015</v>
      </c>
      <c r="B324" s="44" t="str">
        <f t="shared" si="41"/>
        <v>MARZO</v>
      </c>
      <c r="C324" s="44">
        <v>3</v>
      </c>
      <c r="D324" s="586" t="str">
        <f t="shared" si="40"/>
        <v>MARZO 2015 / 2</v>
      </c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B324" s="586"/>
      <c r="AC324" s="586"/>
      <c r="AD324" s="586"/>
      <c r="AE324" s="586"/>
      <c r="AF324" s="586"/>
      <c r="AG324" s="586"/>
      <c r="AH324" s="586"/>
      <c r="AI324" s="586"/>
      <c r="AJ324" s="586"/>
      <c r="AK324" s="586"/>
      <c r="AL324" s="586"/>
    </row>
    <row r="325" spans="1:74" x14ac:dyDescent="0.25">
      <c r="A325" s="44">
        <f t="shared" si="41"/>
        <v>2015</v>
      </c>
      <c r="B325" s="44" t="str">
        <f t="shared" si="41"/>
        <v>MARZO</v>
      </c>
      <c r="C325" s="44">
        <v>4</v>
      </c>
      <c r="D325" s="586" t="str">
        <f t="shared" si="40"/>
        <v>MARZO 2015 / 3</v>
      </c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B325" s="586"/>
      <c r="AC325" s="586"/>
      <c r="AD325" s="586"/>
      <c r="AE325" s="586"/>
      <c r="AF325" s="586"/>
      <c r="AG325" s="586"/>
      <c r="AH325" s="586"/>
      <c r="AI325" s="586"/>
      <c r="AJ325" s="586"/>
      <c r="AK325" s="586"/>
      <c r="AL325" s="586"/>
    </row>
    <row r="326" spans="1:74" x14ac:dyDescent="0.25">
      <c r="A326" s="44">
        <f t="shared" si="41"/>
        <v>2015</v>
      </c>
      <c r="B326" s="44" t="str">
        <f t="shared" si="41"/>
        <v>MARZO</v>
      </c>
      <c r="C326" s="44">
        <v>5</v>
      </c>
      <c r="D326" s="586" t="str">
        <f t="shared" si="40"/>
        <v>MARZO 2015 / 4</v>
      </c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B326" s="586"/>
      <c r="AC326" s="586"/>
      <c r="AD326" s="586"/>
      <c r="AE326" s="586"/>
      <c r="AF326" s="586"/>
      <c r="AG326" s="586"/>
      <c r="AH326" s="586"/>
      <c r="AI326" s="586"/>
      <c r="AJ326" s="586"/>
      <c r="AK326" s="586"/>
      <c r="AL326" s="586"/>
    </row>
    <row r="327" spans="1:74" x14ac:dyDescent="0.25">
      <c r="A327" s="44">
        <f t="shared" si="41"/>
        <v>2015</v>
      </c>
      <c r="B327" s="44" t="str">
        <f t="shared" si="41"/>
        <v>MARZO</v>
      </c>
      <c r="C327" s="44">
        <v>6</v>
      </c>
      <c r="D327" s="586" t="str">
        <f t="shared" si="40"/>
        <v>MARZO 2015 / 5</v>
      </c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B327" s="586"/>
      <c r="AC327" s="586"/>
      <c r="AD327" s="586"/>
      <c r="AE327" s="586"/>
      <c r="AF327" s="586"/>
      <c r="AG327" s="586"/>
      <c r="AH327" s="586"/>
      <c r="AI327" s="586"/>
      <c r="AJ327" s="586"/>
      <c r="AK327" s="586"/>
      <c r="AL327" s="586"/>
    </row>
    <row r="328" spans="1:74" x14ac:dyDescent="0.25">
      <c r="A328" s="44">
        <f t="shared" si="41"/>
        <v>2015</v>
      </c>
      <c r="B328" s="44" t="str">
        <f t="shared" si="41"/>
        <v>MARZO</v>
      </c>
      <c r="C328" s="44">
        <v>7</v>
      </c>
      <c r="D328" s="586" t="str">
        <f t="shared" si="40"/>
        <v>MARZO 2015 / 6</v>
      </c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B328" s="586"/>
      <c r="AC328" s="586"/>
      <c r="AD328" s="586"/>
      <c r="AE328" s="586"/>
      <c r="AF328" s="586"/>
      <c r="AG328" s="586"/>
      <c r="AH328" s="586"/>
      <c r="AI328" s="586"/>
      <c r="AJ328" s="586"/>
      <c r="AK328" s="586"/>
      <c r="AL328" s="586"/>
    </row>
    <row r="329" spans="1:74" x14ac:dyDescent="0.25">
      <c r="A329" s="44">
        <f t="shared" si="41"/>
        <v>2015</v>
      </c>
      <c r="B329" s="44" t="str">
        <f t="shared" si="41"/>
        <v>MARZO</v>
      </c>
      <c r="C329" s="44">
        <v>8</v>
      </c>
      <c r="D329" s="586" t="str">
        <f t="shared" si="40"/>
        <v>MARZO 2015 / 7</v>
      </c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B329" s="586"/>
      <c r="AC329" s="586"/>
      <c r="AD329" s="586"/>
      <c r="AE329" s="586"/>
      <c r="AF329" s="586"/>
      <c r="AG329" s="586"/>
      <c r="AH329" s="586"/>
      <c r="AI329" s="586"/>
      <c r="AJ329" s="586"/>
      <c r="AK329" s="586"/>
      <c r="AL329" s="586"/>
    </row>
    <row r="330" spans="1:74" x14ac:dyDescent="0.25">
      <c r="A330" s="44">
        <f t="shared" si="41"/>
        <v>2015</v>
      </c>
      <c r="B330" s="44" t="str">
        <f t="shared" si="41"/>
        <v>MARZO</v>
      </c>
      <c r="C330" s="44">
        <v>9</v>
      </c>
      <c r="D330" s="586" t="str">
        <f t="shared" si="40"/>
        <v>MARZO 2015 / 8</v>
      </c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B330" s="586"/>
      <c r="AC330" s="586"/>
      <c r="AD330" s="586"/>
      <c r="AE330" s="586"/>
      <c r="AF330" s="586"/>
      <c r="AG330" s="586"/>
      <c r="AH330" s="586"/>
      <c r="AI330" s="586"/>
      <c r="AJ330" s="586"/>
      <c r="AK330" s="586"/>
      <c r="AL330" s="586"/>
    </row>
    <row r="331" spans="1:74" x14ac:dyDescent="0.25">
      <c r="A331" s="44">
        <f t="shared" si="41"/>
        <v>2015</v>
      </c>
      <c r="B331" s="44" t="str">
        <f t="shared" si="41"/>
        <v>MARZO</v>
      </c>
      <c r="C331" s="44">
        <v>10</v>
      </c>
      <c r="D331" s="586" t="str">
        <f t="shared" si="40"/>
        <v>MARZO 2015 / 9</v>
      </c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B331" s="586"/>
      <c r="AC331" s="586"/>
      <c r="AD331" s="586"/>
      <c r="AE331" s="586"/>
      <c r="AF331" s="586"/>
      <c r="AG331" s="586"/>
      <c r="AH331" s="586"/>
      <c r="AI331" s="586"/>
      <c r="AJ331" s="586"/>
      <c r="AK331" s="586"/>
      <c r="AL331" s="586"/>
    </row>
    <row r="332" spans="1:74" x14ac:dyDescent="0.25">
      <c r="A332" s="44">
        <f t="shared" si="41"/>
        <v>2015</v>
      </c>
      <c r="B332" s="44" t="str">
        <f t="shared" si="41"/>
        <v>MARZO</v>
      </c>
      <c r="C332" s="44">
        <v>11</v>
      </c>
      <c r="D332" s="586" t="str">
        <f t="shared" si="40"/>
        <v>MARZO 2015 / 10</v>
      </c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B332" s="586"/>
      <c r="AC332" s="586"/>
      <c r="AD332" s="586"/>
      <c r="AE332" s="586"/>
      <c r="AF332" s="586"/>
      <c r="AG332" s="586"/>
      <c r="AH332" s="586"/>
      <c r="AI332" s="586"/>
      <c r="AJ332" s="586"/>
      <c r="AK332" s="586"/>
      <c r="AL332" s="586"/>
    </row>
    <row r="333" spans="1:74" x14ac:dyDescent="0.25">
      <c r="A333" s="44">
        <f t="shared" si="41"/>
        <v>2015</v>
      </c>
      <c r="B333" s="44" t="str">
        <f t="shared" si="41"/>
        <v>MARZO</v>
      </c>
      <c r="C333" s="44">
        <v>12</v>
      </c>
      <c r="D333" s="586" t="str">
        <f t="shared" si="40"/>
        <v>MARZO 2015 / 11</v>
      </c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B333" s="586"/>
      <c r="AC333" s="586"/>
      <c r="AD333" s="586"/>
      <c r="AE333" s="586"/>
      <c r="AF333" s="586"/>
      <c r="AG333" s="586"/>
      <c r="AH333" s="586"/>
      <c r="AI333" s="586"/>
      <c r="AJ333" s="586"/>
      <c r="AK333" s="586"/>
      <c r="AL333" s="586"/>
    </row>
    <row r="334" spans="1:74" x14ac:dyDescent="0.25">
      <c r="A334" s="44">
        <f t="shared" si="41"/>
        <v>2015</v>
      </c>
      <c r="B334" s="44" t="str">
        <f t="shared" si="41"/>
        <v>MARZO</v>
      </c>
      <c r="C334" s="44">
        <v>13</v>
      </c>
      <c r="D334" s="586" t="str">
        <f t="shared" si="40"/>
        <v>MARZO 2015 / 12</v>
      </c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B334" s="586"/>
      <c r="AC334" s="586"/>
      <c r="AD334" s="586"/>
      <c r="AE334" s="586"/>
      <c r="AF334" s="586"/>
      <c r="AG334" s="586"/>
      <c r="AH334" s="586"/>
      <c r="AI334" s="586"/>
      <c r="AJ334" s="586"/>
      <c r="AK334" s="586"/>
      <c r="AL334" s="586"/>
    </row>
    <row r="335" spans="1:74" x14ac:dyDescent="0.25">
      <c r="A335" s="44">
        <f t="shared" si="41"/>
        <v>2015</v>
      </c>
      <c r="B335" s="44" t="str">
        <f t="shared" si="41"/>
        <v>MARZO</v>
      </c>
      <c r="C335" s="44">
        <v>14</v>
      </c>
      <c r="D335" s="586" t="str">
        <f t="shared" si="40"/>
        <v>MARZO 2015 / 13</v>
      </c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B335" s="586"/>
      <c r="AC335" s="586"/>
      <c r="AD335" s="586"/>
      <c r="AE335" s="586"/>
      <c r="AF335" s="586"/>
      <c r="AG335" s="586"/>
      <c r="AH335" s="586"/>
      <c r="AI335" s="586"/>
      <c r="AJ335" s="586"/>
      <c r="AK335" s="586"/>
      <c r="AL335" s="586"/>
    </row>
    <row r="336" spans="1:74" x14ac:dyDescent="0.25">
      <c r="A336" s="44">
        <f t="shared" si="41"/>
        <v>2015</v>
      </c>
      <c r="B336" s="44" t="str">
        <f t="shared" si="41"/>
        <v>MARZO</v>
      </c>
      <c r="C336" s="44">
        <v>15</v>
      </c>
      <c r="D336" s="586" t="str">
        <f t="shared" si="40"/>
        <v>MARZO 2015 / 14</v>
      </c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B336" s="586"/>
      <c r="AC336" s="586"/>
      <c r="AD336" s="586"/>
      <c r="AE336" s="586"/>
      <c r="AF336" s="586"/>
      <c r="AG336" s="586"/>
      <c r="AH336" s="586"/>
      <c r="AI336" s="586"/>
      <c r="AJ336" s="586"/>
      <c r="AK336" s="586"/>
      <c r="AL336" s="586"/>
    </row>
    <row r="337" spans="1:38" x14ac:dyDescent="0.25">
      <c r="A337" s="44">
        <f t="shared" si="41"/>
        <v>2015</v>
      </c>
      <c r="B337" s="44" t="str">
        <f t="shared" si="41"/>
        <v>MARZO</v>
      </c>
      <c r="C337" s="44">
        <v>16</v>
      </c>
      <c r="D337" s="586" t="str">
        <f t="shared" si="40"/>
        <v>MARZO 2015 / 15</v>
      </c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B337" s="586"/>
      <c r="AC337" s="586"/>
      <c r="AD337" s="586"/>
      <c r="AE337" s="586"/>
      <c r="AF337" s="586"/>
      <c r="AG337" s="586"/>
      <c r="AH337" s="586"/>
      <c r="AI337" s="586"/>
      <c r="AJ337" s="586"/>
      <c r="AK337" s="586"/>
      <c r="AL337" s="586"/>
    </row>
    <row r="338" spans="1:38" x14ac:dyDescent="0.25">
      <c r="A338" s="44">
        <f t="shared" si="41"/>
        <v>2015</v>
      </c>
      <c r="B338" s="44" t="str">
        <f t="shared" si="41"/>
        <v>MARZO</v>
      </c>
      <c r="C338" s="44">
        <v>17</v>
      </c>
      <c r="D338" s="586" t="str">
        <f t="shared" si="40"/>
        <v>MARZO 2015 / 16</v>
      </c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B338" s="586"/>
      <c r="AC338" s="586"/>
      <c r="AD338" s="586"/>
      <c r="AE338" s="586"/>
      <c r="AF338" s="586"/>
      <c r="AG338" s="586"/>
      <c r="AH338" s="586"/>
      <c r="AI338" s="586"/>
      <c r="AJ338" s="586"/>
      <c r="AK338" s="586"/>
      <c r="AL338" s="586"/>
    </row>
    <row r="339" spans="1:38" x14ac:dyDescent="0.25">
      <c r="A339" s="44">
        <f t="shared" si="41"/>
        <v>2015</v>
      </c>
      <c r="B339" s="44" t="str">
        <f t="shared" si="41"/>
        <v>MARZO</v>
      </c>
      <c r="C339" s="44">
        <v>18</v>
      </c>
      <c r="D339" s="586" t="str">
        <f t="shared" si="40"/>
        <v>MARZO 2015 / 17</v>
      </c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B339" s="586"/>
      <c r="AC339" s="586"/>
      <c r="AD339" s="586"/>
      <c r="AE339" s="586"/>
      <c r="AF339" s="586"/>
      <c r="AG339" s="586"/>
      <c r="AH339" s="586"/>
      <c r="AI339" s="586"/>
      <c r="AJ339" s="586"/>
      <c r="AK339" s="586"/>
      <c r="AL339" s="586"/>
    </row>
    <row r="340" spans="1:38" x14ac:dyDescent="0.25">
      <c r="A340" s="44">
        <f t="shared" si="41"/>
        <v>2015</v>
      </c>
      <c r="B340" s="44" t="str">
        <f t="shared" si="41"/>
        <v>MARZO</v>
      </c>
      <c r="C340" s="44">
        <v>19</v>
      </c>
      <c r="D340" s="586" t="str">
        <f t="shared" si="40"/>
        <v>MARZO 2015 / 18</v>
      </c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B340" s="586"/>
      <c r="AC340" s="586"/>
      <c r="AD340" s="586"/>
      <c r="AE340" s="586"/>
      <c r="AF340" s="586"/>
      <c r="AG340" s="586"/>
      <c r="AH340" s="586"/>
      <c r="AI340" s="586"/>
      <c r="AJ340" s="586"/>
      <c r="AK340" s="586"/>
      <c r="AL340" s="586"/>
    </row>
    <row r="341" spans="1:38" x14ac:dyDescent="0.25">
      <c r="A341" s="44">
        <f t="shared" si="41"/>
        <v>2015</v>
      </c>
      <c r="B341" s="44" t="str">
        <f t="shared" si="41"/>
        <v>MARZO</v>
      </c>
      <c r="C341" s="44">
        <v>20</v>
      </c>
      <c r="D341" s="586" t="str">
        <f t="shared" si="40"/>
        <v>MARZO 2015 / 19</v>
      </c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B341" s="586"/>
      <c r="AC341" s="586"/>
      <c r="AD341" s="586"/>
      <c r="AE341" s="586"/>
      <c r="AF341" s="586"/>
      <c r="AG341" s="586"/>
      <c r="AH341" s="586"/>
      <c r="AI341" s="586"/>
      <c r="AJ341" s="586"/>
      <c r="AK341" s="586"/>
      <c r="AL341" s="586"/>
    </row>
    <row r="342" spans="1:38" x14ac:dyDescent="0.25">
      <c r="A342" s="44">
        <f t="shared" si="41"/>
        <v>2015</v>
      </c>
      <c r="B342" s="44" t="str">
        <f t="shared" si="41"/>
        <v>MARZO</v>
      </c>
      <c r="C342" s="44">
        <v>21</v>
      </c>
      <c r="D342" s="586" t="str">
        <f t="shared" si="40"/>
        <v>MARZO 2015 / 20</v>
      </c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B342" s="586"/>
      <c r="AC342" s="586"/>
      <c r="AD342" s="586"/>
      <c r="AE342" s="586"/>
      <c r="AF342" s="586"/>
      <c r="AG342" s="586"/>
      <c r="AH342" s="586"/>
      <c r="AI342" s="586"/>
      <c r="AJ342" s="586"/>
      <c r="AK342" s="586"/>
      <c r="AL342" s="586"/>
    </row>
    <row r="343" spans="1:38" x14ac:dyDescent="0.25">
      <c r="A343" s="44">
        <f t="shared" si="41"/>
        <v>2015</v>
      </c>
      <c r="B343" s="44" t="str">
        <f t="shared" si="41"/>
        <v>MARZO</v>
      </c>
      <c r="C343" s="44">
        <v>22</v>
      </c>
      <c r="D343" s="586" t="str">
        <f t="shared" si="40"/>
        <v>MARZO 2015 / 21</v>
      </c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B343" s="586"/>
      <c r="AC343" s="586"/>
      <c r="AD343" s="586"/>
      <c r="AE343" s="586"/>
      <c r="AF343" s="586"/>
      <c r="AG343" s="586"/>
      <c r="AH343" s="586"/>
      <c r="AI343" s="586"/>
      <c r="AJ343" s="586"/>
      <c r="AK343" s="586"/>
      <c r="AL343" s="586"/>
    </row>
    <row r="344" spans="1:38" x14ac:dyDescent="0.25">
      <c r="A344" s="44">
        <f t="shared" si="41"/>
        <v>2015</v>
      </c>
      <c r="B344" s="44" t="str">
        <f t="shared" si="41"/>
        <v>MARZO</v>
      </c>
      <c r="C344" s="44">
        <v>23</v>
      </c>
      <c r="D344" s="586" t="str">
        <f t="shared" si="40"/>
        <v>MARZO 2015 / 22</v>
      </c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B344" s="586"/>
      <c r="AC344" s="586"/>
      <c r="AD344" s="586"/>
      <c r="AE344" s="586"/>
      <c r="AF344" s="586"/>
      <c r="AG344" s="586"/>
      <c r="AH344" s="586"/>
      <c r="AI344" s="586"/>
      <c r="AJ344" s="586"/>
      <c r="AK344" s="586"/>
      <c r="AL344" s="586"/>
    </row>
    <row r="345" spans="1:38" x14ac:dyDescent="0.25">
      <c r="A345" s="44">
        <f t="shared" si="41"/>
        <v>2015</v>
      </c>
      <c r="B345" s="44" t="str">
        <f t="shared" si="41"/>
        <v>MARZO</v>
      </c>
      <c r="C345" s="44">
        <v>24</v>
      </c>
      <c r="D345" s="586" t="str">
        <f t="shared" si="40"/>
        <v>MARZO 2015 / 23</v>
      </c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B345" s="586"/>
      <c r="AC345" s="586"/>
      <c r="AD345" s="586"/>
      <c r="AE345" s="586"/>
      <c r="AF345" s="586"/>
      <c r="AG345" s="586"/>
      <c r="AH345" s="586"/>
      <c r="AI345" s="586"/>
      <c r="AJ345" s="586"/>
      <c r="AK345" s="586"/>
      <c r="AL345" s="586"/>
    </row>
    <row r="346" spans="1:38" x14ac:dyDescent="0.25">
      <c r="A346" s="44">
        <f t="shared" si="41"/>
        <v>2015</v>
      </c>
      <c r="B346" s="44" t="str">
        <f t="shared" si="41"/>
        <v>MARZO</v>
      </c>
      <c r="C346" s="44">
        <v>25</v>
      </c>
      <c r="D346" s="586" t="str">
        <f t="shared" si="40"/>
        <v>MARZO 2015 / 24</v>
      </c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B346" s="586"/>
      <c r="AC346" s="586"/>
      <c r="AD346" s="586"/>
      <c r="AE346" s="586"/>
      <c r="AF346" s="586"/>
      <c r="AG346" s="586"/>
      <c r="AH346" s="586"/>
      <c r="AI346" s="586"/>
      <c r="AJ346" s="586"/>
      <c r="AK346" s="586"/>
      <c r="AL346" s="586"/>
    </row>
    <row r="347" spans="1:38" x14ac:dyDescent="0.25">
      <c r="A347" s="44">
        <f t="shared" si="41"/>
        <v>2015</v>
      </c>
      <c r="B347" s="44" t="str">
        <f t="shared" si="41"/>
        <v>MARZO</v>
      </c>
      <c r="C347" s="44">
        <v>26</v>
      </c>
      <c r="D347" s="586" t="str">
        <f t="shared" si="40"/>
        <v>MARZO 2015 / 25</v>
      </c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B347" s="586"/>
      <c r="AC347" s="586"/>
      <c r="AD347" s="586"/>
      <c r="AE347" s="586"/>
      <c r="AF347" s="586"/>
      <c r="AG347" s="586"/>
      <c r="AH347" s="586"/>
      <c r="AI347" s="586"/>
      <c r="AJ347" s="586"/>
      <c r="AK347" s="586"/>
      <c r="AL347" s="586"/>
    </row>
    <row r="348" spans="1:38" x14ac:dyDescent="0.25">
      <c r="A348" s="44">
        <f t="shared" si="41"/>
        <v>2015</v>
      </c>
      <c r="B348" s="44" t="str">
        <f t="shared" si="41"/>
        <v>MARZO</v>
      </c>
      <c r="C348" s="44">
        <v>27</v>
      </c>
      <c r="D348" s="586" t="str">
        <f t="shared" si="40"/>
        <v>MARZO 2015 / 26</v>
      </c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</row>
    <row r="349" spans="1:38" x14ac:dyDescent="0.25">
      <c r="A349" s="44">
        <f t="shared" si="41"/>
        <v>2015</v>
      </c>
      <c r="B349" s="44" t="str">
        <f t="shared" si="41"/>
        <v>MARZO</v>
      </c>
      <c r="C349" s="44">
        <v>28</v>
      </c>
      <c r="D349" s="586" t="str">
        <f t="shared" si="40"/>
        <v>MARZO 2015 / 27</v>
      </c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B349" s="586"/>
      <c r="AC349" s="586"/>
      <c r="AD349" s="586"/>
      <c r="AE349" s="586"/>
      <c r="AF349" s="586"/>
      <c r="AG349" s="586"/>
      <c r="AH349" s="586"/>
      <c r="AI349" s="586"/>
      <c r="AJ349" s="586"/>
      <c r="AK349" s="586"/>
      <c r="AL349" s="586"/>
    </row>
    <row r="350" spans="1:38" x14ac:dyDescent="0.25">
      <c r="A350" s="44">
        <f t="shared" si="41"/>
        <v>2015</v>
      </c>
      <c r="B350" s="44" t="str">
        <f t="shared" si="41"/>
        <v>MARZO</v>
      </c>
      <c r="C350" s="44">
        <v>29</v>
      </c>
      <c r="D350" s="586" t="str">
        <f t="shared" si="40"/>
        <v>MARZO 2015 / 28</v>
      </c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B350" s="586"/>
      <c r="AC350" s="586"/>
      <c r="AD350" s="586"/>
      <c r="AE350" s="586"/>
      <c r="AF350" s="586"/>
      <c r="AG350" s="586"/>
      <c r="AH350" s="586"/>
      <c r="AI350" s="586"/>
      <c r="AJ350" s="586"/>
      <c r="AK350" s="586"/>
      <c r="AL350" s="586"/>
    </row>
    <row r="351" spans="1:38" x14ac:dyDescent="0.25">
      <c r="A351" s="44">
        <f t="shared" si="41"/>
        <v>2015</v>
      </c>
      <c r="B351" s="44" t="str">
        <f t="shared" si="41"/>
        <v>MARZO</v>
      </c>
      <c r="C351" s="44">
        <v>30</v>
      </c>
      <c r="D351" s="586" t="str">
        <f t="shared" si="40"/>
        <v>MARZO 2015 / 29</v>
      </c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B351" s="586"/>
      <c r="AC351" s="586"/>
      <c r="AD351" s="586"/>
      <c r="AE351" s="586"/>
      <c r="AF351" s="586"/>
      <c r="AG351" s="586"/>
      <c r="AH351" s="586"/>
      <c r="AI351" s="586"/>
      <c r="AJ351" s="586"/>
      <c r="AK351" s="586"/>
      <c r="AL351" s="586"/>
    </row>
    <row r="352" spans="1:38" x14ac:dyDescent="0.25">
      <c r="A352" s="44">
        <f t="shared" si="41"/>
        <v>2015</v>
      </c>
      <c r="B352" s="44" t="str">
        <f t="shared" si="41"/>
        <v>MARZO</v>
      </c>
      <c r="C352" s="44">
        <v>31</v>
      </c>
      <c r="D352" s="586" t="str">
        <f t="shared" si="40"/>
        <v>MARZO 2015 / 30</v>
      </c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B352" s="586"/>
      <c r="AC352" s="586"/>
      <c r="AD352" s="586"/>
      <c r="AE352" s="586"/>
      <c r="AF352" s="586"/>
      <c r="AG352" s="586"/>
      <c r="AH352" s="586"/>
      <c r="AI352" s="586"/>
      <c r="AJ352" s="586"/>
      <c r="AK352" s="586"/>
      <c r="AL352" s="586"/>
    </row>
    <row r="353" spans="1:74" s="206" customFormat="1" ht="15.75" x14ac:dyDescent="0.25">
      <c r="D353" s="586" t="str">
        <f t="shared" si="40"/>
        <v>MARZO 2015 / 31</v>
      </c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5"/>
      <c r="AB353" s="586"/>
      <c r="AC353" s="586"/>
      <c r="AD353" s="586"/>
      <c r="AE353" s="586"/>
      <c r="AF353" s="586"/>
      <c r="AG353" s="586"/>
      <c r="AH353" s="586"/>
      <c r="AI353" s="586"/>
      <c r="AJ353" s="586"/>
      <c r="AK353" s="586"/>
      <c r="AL353" s="586"/>
      <c r="AM353" s="209" t="str">
        <f t="shared" ref="AM353:BU353" si="42">IFERROR(AVERAGE(AM322:AM352),"")</f>
        <v/>
      </c>
      <c r="AN353" s="209" t="str">
        <f t="shared" si="42"/>
        <v/>
      </c>
      <c r="AO353" s="209" t="str">
        <f t="shared" si="42"/>
        <v/>
      </c>
      <c r="AP353" s="209" t="str">
        <f t="shared" si="42"/>
        <v/>
      </c>
      <c r="AQ353" s="209" t="str">
        <f t="shared" si="42"/>
        <v/>
      </c>
      <c r="AR353" s="209" t="str">
        <f t="shared" si="42"/>
        <v/>
      </c>
      <c r="AS353" s="209" t="str">
        <f t="shared" si="42"/>
        <v/>
      </c>
      <c r="AT353" s="209" t="str">
        <f t="shared" si="42"/>
        <v/>
      </c>
      <c r="AU353" s="209" t="str">
        <f t="shared" si="42"/>
        <v/>
      </c>
      <c r="AV353" s="209" t="str">
        <f t="shared" si="42"/>
        <v/>
      </c>
      <c r="AW353" s="209" t="str">
        <f t="shared" si="42"/>
        <v/>
      </c>
      <c r="AX353" s="210" t="str">
        <f t="shared" si="42"/>
        <v/>
      </c>
      <c r="AY353" s="209" t="str">
        <f t="shared" si="42"/>
        <v/>
      </c>
      <c r="AZ353" s="209" t="str">
        <f t="shared" si="42"/>
        <v/>
      </c>
      <c r="BA353" s="209" t="str">
        <f t="shared" si="42"/>
        <v/>
      </c>
      <c r="BB353" s="209" t="str">
        <f t="shared" si="42"/>
        <v/>
      </c>
      <c r="BC353" s="209" t="str">
        <f t="shared" si="42"/>
        <v/>
      </c>
      <c r="BD353" s="209" t="str">
        <f t="shared" si="42"/>
        <v/>
      </c>
      <c r="BE353" s="209" t="str">
        <f t="shared" si="42"/>
        <v/>
      </c>
      <c r="BF353" s="209" t="str">
        <f t="shared" si="42"/>
        <v/>
      </c>
      <c r="BG353" s="209" t="str">
        <f t="shared" si="42"/>
        <v/>
      </c>
      <c r="BH353" s="209" t="str">
        <f t="shared" si="42"/>
        <v/>
      </c>
      <c r="BI353" s="209" t="str">
        <f t="shared" si="42"/>
        <v/>
      </c>
      <c r="BJ353" s="209" t="str">
        <f t="shared" si="42"/>
        <v/>
      </c>
      <c r="BK353" s="209" t="str">
        <f t="shared" si="42"/>
        <v/>
      </c>
      <c r="BL353" s="209" t="str">
        <f t="shared" si="42"/>
        <v/>
      </c>
      <c r="BM353" s="209" t="str">
        <f t="shared" si="42"/>
        <v/>
      </c>
      <c r="BN353" s="209" t="str">
        <f t="shared" si="42"/>
        <v/>
      </c>
      <c r="BO353" s="209" t="str">
        <f t="shared" si="42"/>
        <v/>
      </c>
      <c r="BP353" s="209" t="str">
        <f t="shared" si="42"/>
        <v/>
      </c>
      <c r="BQ353" s="209" t="str">
        <f t="shared" si="42"/>
        <v/>
      </c>
      <c r="BR353" s="209" t="str">
        <f t="shared" si="42"/>
        <v/>
      </c>
      <c r="BS353" s="209" t="str">
        <f t="shared" si="42"/>
        <v/>
      </c>
      <c r="BT353" s="209" t="str">
        <f t="shared" si="42"/>
        <v/>
      </c>
      <c r="BU353" s="209" t="str">
        <f t="shared" si="42"/>
        <v/>
      </c>
      <c r="BV353" s="210" t="str">
        <f>IFERROR(AVERAGE(BV322:BV352),"")</f>
        <v/>
      </c>
    </row>
    <row r="354" spans="1:74" ht="15.75" x14ac:dyDescent="0.25">
      <c r="A354" s="44">
        <v>2015</v>
      </c>
      <c r="B354" s="44" t="s">
        <v>242</v>
      </c>
      <c r="C354" s="44">
        <v>1</v>
      </c>
      <c r="D354" s="208" t="s">
        <v>228</v>
      </c>
      <c r="E354" s="209">
        <f t="shared" ref="E354:AL354" si="43">IFERROR(AVERAGE(E323:E353),"")</f>
        <v>1</v>
      </c>
      <c r="F354" s="209">
        <f t="shared" si="43"/>
        <v>42078</v>
      </c>
      <c r="G354" s="209">
        <f t="shared" si="43"/>
        <v>51386</v>
      </c>
      <c r="H354" s="209" t="str">
        <f t="shared" si="43"/>
        <v/>
      </c>
      <c r="I354" s="209">
        <f t="shared" si="43"/>
        <v>0.76449999999999996</v>
      </c>
      <c r="J354" s="209">
        <f t="shared" si="43"/>
        <v>149</v>
      </c>
      <c r="K354" s="209">
        <f t="shared" si="43"/>
        <v>7.8</v>
      </c>
      <c r="L354" s="209">
        <f t="shared" si="43"/>
        <v>0</v>
      </c>
      <c r="M354" s="209" t="str">
        <f t="shared" si="43"/>
        <v/>
      </c>
      <c r="N354" s="209">
        <f t="shared" si="43"/>
        <v>0.5</v>
      </c>
      <c r="O354" s="209">
        <f t="shared" si="43"/>
        <v>0</v>
      </c>
      <c r="P354" s="209">
        <f t="shared" si="43"/>
        <v>95.2</v>
      </c>
      <c r="Q354" s="209">
        <f t="shared" si="43"/>
        <v>85.3</v>
      </c>
      <c r="R354" s="209">
        <f t="shared" si="43"/>
        <v>90.3</v>
      </c>
      <c r="S354" s="209" t="str">
        <f t="shared" si="43"/>
        <v/>
      </c>
      <c r="T354" s="209" t="str">
        <f t="shared" si="43"/>
        <v/>
      </c>
      <c r="U354" s="209">
        <f t="shared" si="43"/>
        <v>20394</v>
      </c>
      <c r="V354" s="209">
        <f t="shared" si="43"/>
        <v>137</v>
      </c>
      <c r="W354" s="209">
        <f t="shared" si="43"/>
        <v>220</v>
      </c>
      <c r="X354" s="209">
        <f t="shared" si="43"/>
        <v>303</v>
      </c>
      <c r="Y354" s="209">
        <f t="shared" si="43"/>
        <v>361</v>
      </c>
      <c r="Z354" s="209">
        <f t="shared" si="43"/>
        <v>1</v>
      </c>
      <c r="AA354" s="209">
        <f t="shared" si="43"/>
        <v>45.9</v>
      </c>
      <c r="AB354" s="209">
        <f t="shared" si="43"/>
        <v>0.2</v>
      </c>
      <c r="AC354" s="209">
        <f t="shared" si="43"/>
        <v>2.5299999999999998</v>
      </c>
      <c r="AD354" s="209">
        <f t="shared" si="43"/>
        <v>10.4</v>
      </c>
      <c r="AE354" s="209">
        <f t="shared" si="43"/>
        <v>0</v>
      </c>
      <c r="AF354" s="209">
        <f t="shared" si="43"/>
        <v>7</v>
      </c>
      <c r="AG354" s="209">
        <f t="shared" si="43"/>
        <v>99.5</v>
      </c>
      <c r="AH354" s="209">
        <f t="shared" si="43"/>
        <v>42.54</v>
      </c>
      <c r="AI354" s="209">
        <f t="shared" si="43"/>
        <v>167</v>
      </c>
      <c r="AJ354" s="209">
        <f t="shared" si="43"/>
        <v>221</v>
      </c>
      <c r="AK354" s="209">
        <f t="shared" si="43"/>
        <v>275</v>
      </c>
      <c r="AL354" s="209">
        <f t="shared" si="43"/>
        <v>338</v>
      </c>
    </row>
    <row r="355" spans="1:74" x14ac:dyDescent="0.25">
      <c r="A355" s="44">
        <f>A354</f>
        <v>2015</v>
      </c>
      <c r="B355" s="44" t="str">
        <f>B354</f>
        <v>ABRIL</v>
      </c>
      <c r="C355" s="44">
        <v>2</v>
      </c>
      <c r="D355" s="586" t="str">
        <f t="shared" ref="D355:D385" si="44">B354&amp;" "&amp;A354&amp;" / "&amp;C354</f>
        <v>ABRIL 2015 / 1</v>
      </c>
      <c r="E355" s="573">
        <v>1</v>
      </c>
      <c r="F355" s="574">
        <v>42111</v>
      </c>
      <c r="G355" s="573">
        <v>52359</v>
      </c>
      <c r="H355" s="573" t="s">
        <v>169</v>
      </c>
      <c r="I355" s="575">
        <v>0.7661</v>
      </c>
      <c r="J355" s="576">
        <v>148</v>
      </c>
      <c r="K355" s="576">
        <v>8</v>
      </c>
      <c r="L355" s="576">
        <v>0</v>
      </c>
      <c r="M355" s="577" t="s">
        <v>20</v>
      </c>
      <c r="N355" s="576">
        <v>0.5</v>
      </c>
      <c r="O355" s="576">
        <v>0</v>
      </c>
      <c r="P355" s="576">
        <v>95.3</v>
      </c>
      <c r="Q355" s="576">
        <v>85.2</v>
      </c>
      <c r="R355" s="576">
        <v>90.3</v>
      </c>
      <c r="S355" s="578" t="s">
        <v>164</v>
      </c>
      <c r="T355" s="578" t="s">
        <v>67</v>
      </c>
      <c r="U355" s="576">
        <v>20378</v>
      </c>
      <c r="V355" s="576">
        <v>136</v>
      </c>
      <c r="W355" s="576">
        <v>223</v>
      </c>
      <c r="X355" s="576">
        <v>300</v>
      </c>
      <c r="Y355" s="576">
        <v>361</v>
      </c>
      <c r="Z355" s="576">
        <v>1</v>
      </c>
      <c r="AA355" s="576">
        <v>46.1</v>
      </c>
      <c r="AB355" s="576">
        <v>0.2</v>
      </c>
      <c r="AC355" s="576">
        <v>2.57</v>
      </c>
      <c r="AD355" s="576">
        <v>14.3</v>
      </c>
      <c r="AE355" s="576">
        <v>0</v>
      </c>
      <c r="AF355" s="587">
        <v>7</v>
      </c>
      <c r="AG355" s="587">
        <v>99.5</v>
      </c>
      <c r="AH355" s="587">
        <v>42.54</v>
      </c>
      <c r="AI355" s="587">
        <v>167</v>
      </c>
      <c r="AJ355" s="587">
        <v>221</v>
      </c>
      <c r="AK355" s="587">
        <v>275</v>
      </c>
      <c r="AL355" s="587">
        <v>338</v>
      </c>
    </row>
    <row r="356" spans="1:74" x14ac:dyDescent="0.25">
      <c r="A356" s="44">
        <f t="shared" ref="A356:B384" si="45">A355</f>
        <v>2015</v>
      </c>
      <c r="B356" s="44" t="str">
        <f t="shared" si="45"/>
        <v>ABRIL</v>
      </c>
      <c r="C356" s="44">
        <v>3</v>
      </c>
      <c r="D356" s="586" t="str">
        <f t="shared" si="44"/>
        <v>ABRIL 2015 / 2</v>
      </c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B356" s="586"/>
      <c r="AC356" s="586"/>
      <c r="AD356" s="586"/>
      <c r="AE356" s="586"/>
      <c r="AF356" s="586"/>
      <c r="AG356" s="586"/>
      <c r="AH356" s="586"/>
      <c r="AI356" s="586"/>
      <c r="AJ356" s="586"/>
      <c r="AK356" s="586"/>
      <c r="AL356" s="586"/>
    </row>
    <row r="357" spans="1:74" x14ac:dyDescent="0.25">
      <c r="A357" s="44">
        <f t="shared" si="45"/>
        <v>2015</v>
      </c>
      <c r="B357" s="44" t="str">
        <f t="shared" si="45"/>
        <v>ABRIL</v>
      </c>
      <c r="C357" s="44">
        <v>4</v>
      </c>
      <c r="D357" s="586" t="str">
        <f t="shared" si="44"/>
        <v>ABRIL 2015 / 3</v>
      </c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B357" s="586"/>
      <c r="AC357" s="586"/>
      <c r="AD357" s="586"/>
      <c r="AE357" s="586"/>
      <c r="AF357" s="586"/>
      <c r="AG357" s="586"/>
      <c r="AH357" s="586"/>
      <c r="AI357" s="586"/>
      <c r="AJ357" s="586"/>
      <c r="AK357" s="586"/>
      <c r="AL357" s="586"/>
    </row>
    <row r="358" spans="1:74" x14ac:dyDescent="0.25">
      <c r="A358" s="44">
        <f t="shared" si="45"/>
        <v>2015</v>
      </c>
      <c r="B358" s="44" t="str">
        <f t="shared" si="45"/>
        <v>ABRIL</v>
      </c>
      <c r="C358" s="44">
        <v>5</v>
      </c>
      <c r="D358" s="586" t="str">
        <f t="shared" si="44"/>
        <v>ABRIL 2015 / 4</v>
      </c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B358" s="586"/>
      <c r="AC358" s="586"/>
      <c r="AD358" s="586"/>
      <c r="AE358" s="586"/>
      <c r="AF358" s="586"/>
      <c r="AG358" s="586"/>
      <c r="AH358" s="586"/>
      <c r="AI358" s="586"/>
      <c r="AJ358" s="586"/>
      <c r="AK358" s="586"/>
      <c r="AL358" s="586"/>
    </row>
    <row r="359" spans="1:74" x14ac:dyDescent="0.25">
      <c r="A359" s="44">
        <f t="shared" si="45"/>
        <v>2015</v>
      </c>
      <c r="B359" s="44" t="str">
        <f t="shared" si="45"/>
        <v>ABRIL</v>
      </c>
      <c r="C359" s="44">
        <v>6</v>
      </c>
      <c r="D359" s="586" t="str">
        <f t="shared" si="44"/>
        <v>ABRIL 2015 / 5</v>
      </c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B359" s="586"/>
      <c r="AC359" s="586"/>
      <c r="AD359" s="586"/>
      <c r="AE359" s="586"/>
      <c r="AF359" s="586"/>
      <c r="AG359" s="586"/>
      <c r="AH359" s="586"/>
      <c r="AI359" s="586"/>
      <c r="AJ359" s="586"/>
      <c r="AK359" s="586"/>
      <c r="AL359" s="586"/>
    </row>
    <row r="360" spans="1:74" x14ac:dyDescent="0.25">
      <c r="A360" s="44">
        <f t="shared" si="45"/>
        <v>2015</v>
      </c>
      <c r="B360" s="44" t="str">
        <f t="shared" si="45"/>
        <v>ABRIL</v>
      </c>
      <c r="C360" s="44">
        <v>7</v>
      </c>
      <c r="D360" s="586" t="str">
        <f t="shared" si="44"/>
        <v>ABRIL 2015 / 6</v>
      </c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B360" s="586"/>
      <c r="AC360" s="586"/>
      <c r="AD360" s="586"/>
      <c r="AE360" s="586"/>
      <c r="AF360" s="586"/>
      <c r="AG360" s="586"/>
      <c r="AH360" s="586"/>
      <c r="AI360" s="586"/>
      <c r="AJ360" s="586"/>
      <c r="AK360" s="586"/>
      <c r="AL360" s="586"/>
    </row>
    <row r="361" spans="1:74" x14ac:dyDescent="0.25">
      <c r="A361" s="44">
        <f t="shared" si="45"/>
        <v>2015</v>
      </c>
      <c r="B361" s="44" t="str">
        <f t="shared" si="45"/>
        <v>ABRIL</v>
      </c>
      <c r="C361" s="44">
        <v>8</v>
      </c>
      <c r="D361" s="586" t="str">
        <f t="shared" si="44"/>
        <v>ABRIL 2015 / 7</v>
      </c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B361" s="586"/>
      <c r="AC361" s="586"/>
      <c r="AD361" s="586"/>
      <c r="AE361" s="586"/>
      <c r="AF361" s="586"/>
      <c r="AG361" s="586"/>
      <c r="AH361" s="586"/>
      <c r="AI361" s="586"/>
      <c r="AJ361" s="586"/>
      <c r="AK361" s="586"/>
      <c r="AL361" s="586"/>
    </row>
    <row r="362" spans="1:74" x14ac:dyDescent="0.25">
      <c r="A362" s="44">
        <f t="shared" si="45"/>
        <v>2015</v>
      </c>
      <c r="B362" s="44" t="str">
        <f t="shared" si="45"/>
        <v>ABRIL</v>
      </c>
      <c r="C362" s="44">
        <v>9</v>
      </c>
      <c r="D362" s="586" t="str">
        <f t="shared" si="44"/>
        <v>ABRIL 2015 / 8</v>
      </c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</row>
    <row r="363" spans="1:74" x14ac:dyDescent="0.25">
      <c r="A363" s="44">
        <f t="shared" si="45"/>
        <v>2015</v>
      </c>
      <c r="B363" s="44" t="str">
        <f t="shared" si="45"/>
        <v>ABRIL</v>
      </c>
      <c r="C363" s="44">
        <v>10</v>
      </c>
      <c r="D363" s="586" t="str">
        <f t="shared" si="44"/>
        <v>ABRIL 2015 / 9</v>
      </c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B363" s="586"/>
      <c r="AC363" s="586"/>
      <c r="AD363" s="586"/>
      <c r="AE363" s="586"/>
      <c r="AF363" s="586"/>
      <c r="AG363" s="586"/>
      <c r="AH363" s="586"/>
      <c r="AI363" s="586"/>
      <c r="AJ363" s="586"/>
      <c r="AK363" s="586"/>
      <c r="AL363" s="586"/>
    </row>
    <row r="364" spans="1:74" x14ac:dyDescent="0.25">
      <c r="A364" s="44">
        <f t="shared" si="45"/>
        <v>2015</v>
      </c>
      <c r="B364" s="44" t="str">
        <f t="shared" si="45"/>
        <v>ABRIL</v>
      </c>
      <c r="C364" s="44">
        <v>11</v>
      </c>
      <c r="D364" s="586" t="str">
        <f t="shared" si="44"/>
        <v>ABRIL 2015 / 10</v>
      </c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B364" s="586"/>
      <c r="AC364" s="586"/>
      <c r="AD364" s="586"/>
      <c r="AE364" s="586"/>
      <c r="AF364" s="586"/>
      <c r="AG364" s="586"/>
      <c r="AH364" s="586"/>
      <c r="AI364" s="586"/>
      <c r="AJ364" s="586"/>
      <c r="AK364" s="586"/>
      <c r="AL364" s="586"/>
    </row>
    <row r="365" spans="1:74" x14ac:dyDescent="0.25">
      <c r="A365" s="44">
        <f t="shared" si="45"/>
        <v>2015</v>
      </c>
      <c r="B365" s="44" t="str">
        <f t="shared" si="45"/>
        <v>ABRIL</v>
      </c>
      <c r="C365" s="44">
        <v>12</v>
      </c>
      <c r="D365" s="586" t="str">
        <f t="shared" si="44"/>
        <v>ABRIL 2015 / 11</v>
      </c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B365" s="586"/>
      <c r="AC365" s="586"/>
      <c r="AD365" s="586"/>
      <c r="AE365" s="586"/>
      <c r="AF365" s="586"/>
      <c r="AG365" s="586"/>
      <c r="AH365" s="586"/>
      <c r="AI365" s="586"/>
      <c r="AJ365" s="586"/>
      <c r="AK365" s="586"/>
      <c r="AL365" s="586"/>
    </row>
    <row r="366" spans="1:74" x14ac:dyDescent="0.25">
      <c r="A366" s="44">
        <f t="shared" si="45"/>
        <v>2015</v>
      </c>
      <c r="B366" s="44" t="str">
        <f t="shared" si="45"/>
        <v>ABRIL</v>
      </c>
      <c r="C366" s="44">
        <v>13</v>
      </c>
      <c r="D366" s="586" t="str">
        <f t="shared" si="44"/>
        <v>ABRIL 2015 / 12</v>
      </c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B366" s="586"/>
      <c r="AC366" s="586"/>
      <c r="AD366" s="586"/>
      <c r="AE366" s="586"/>
      <c r="AF366" s="586"/>
      <c r="AG366" s="586"/>
      <c r="AH366" s="586"/>
      <c r="AI366" s="586"/>
      <c r="AJ366" s="586"/>
      <c r="AK366" s="586"/>
      <c r="AL366" s="586"/>
    </row>
    <row r="367" spans="1:74" x14ac:dyDescent="0.25">
      <c r="A367" s="44">
        <f t="shared" si="45"/>
        <v>2015</v>
      </c>
      <c r="B367" s="44" t="str">
        <f t="shared" si="45"/>
        <v>ABRIL</v>
      </c>
      <c r="C367" s="44">
        <v>14</v>
      </c>
      <c r="D367" s="586" t="str">
        <f t="shared" si="44"/>
        <v>ABRIL 2015 / 13</v>
      </c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B367" s="586"/>
      <c r="AC367" s="586"/>
      <c r="AD367" s="586"/>
      <c r="AE367" s="586"/>
      <c r="AF367" s="586"/>
      <c r="AG367" s="586"/>
      <c r="AH367" s="586"/>
      <c r="AI367" s="586"/>
      <c r="AJ367" s="586"/>
      <c r="AK367" s="586"/>
      <c r="AL367" s="586"/>
    </row>
    <row r="368" spans="1:74" x14ac:dyDescent="0.25">
      <c r="A368" s="44">
        <f t="shared" si="45"/>
        <v>2015</v>
      </c>
      <c r="B368" s="44" t="str">
        <f t="shared" si="45"/>
        <v>ABRIL</v>
      </c>
      <c r="C368" s="44">
        <v>15</v>
      </c>
      <c r="D368" s="586" t="str">
        <f t="shared" si="44"/>
        <v>ABRIL 2015 / 14</v>
      </c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B368" s="586"/>
      <c r="AC368" s="586"/>
      <c r="AD368" s="586"/>
      <c r="AE368" s="586"/>
      <c r="AF368" s="586"/>
      <c r="AG368" s="586"/>
      <c r="AH368" s="586"/>
      <c r="AI368" s="586"/>
      <c r="AJ368" s="586"/>
      <c r="AK368" s="586"/>
      <c r="AL368" s="586"/>
    </row>
    <row r="369" spans="1:38" x14ac:dyDescent="0.25">
      <c r="A369" s="44">
        <f t="shared" si="45"/>
        <v>2015</v>
      </c>
      <c r="B369" s="44" t="str">
        <f t="shared" si="45"/>
        <v>ABRIL</v>
      </c>
      <c r="C369" s="44">
        <v>16</v>
      </c>
      <c r="D369" s="586" t="str">
        <f t="shared" si="44"/>
        <v>ABRIL 2015 / 15</v>
      </c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B369" s="586"/>
      <c r="AC369" s="586"/>
      <c r="AD369" s="586"/>
      <c r="AE369" s="586"/>
      <c r="AF369" s="586"/>
      <c r="AG369" s="586"/>
      <c r="AH369" s="586"/>
      <c r="AI369" s="586"/>
      <c r="AJ369" s="586"/>
      <c r="AK369" s="586"/>
      <c r="AL369" s="586"/>
    </row>
    <row r="370" spans="1:38" x14ac:dyDescent="0.25">
      <c r="A370" s="44">
        <f t="shared" si="45"/>
        <v>2015</v>
      </c>
      <c r="B370" s="44" t="str">
        <f t="shared" si="45"/>
        <v>ABRIL</v>
      </c>
      <c r="C370" s="44">
        <v>17</v>
      </c>
      <c r="D370" s="586" t="str">
        <f t="shared" si="44"/>
        <v>ABRIL 2015 / 16</v>
      </c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B370" s="586"/>
      <c r="AC370" s="586"/>
      <c r="AD370" s="586"/>
      <c r="AE370" s="586"/>
      <c r="AF370" s="586"/>
      <c r="AG370" s="586"/>
      <c r="AH370" s="586"/>
      <c r="AI370" s="586"/>
      <c r="AJ370" s="586"/>
      <c r="AK370" s="586"/>
      <c r="AL370" s="586"/>
    </row>
    <row r="371" spans="1:38" x14ac:dyDescent="0.25">
      <c r="A371" s="44">
        <f t="shared" si="45"/>
        <v>2015</v>
      </c>
      <c r="B371" s="44" t="str">
        <f t="shared" si="45"/>
        <v>ABRIL</v>
      </c>
      <c r="C371" s="44">
        <v>18</v>
      </c>
      <c r="D371" s="586" t="str">
        <f t="shared" si="44"/>
        <v>ABRIL 2015 / 17</v>
      </c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B371" s="586"/>
      <c r="AC371" s="586"/>
      <c r="AD371" s="586"/>
      <c r="AE371" s="586"/>
      <c r="AF371" s="586"/>
      <c r="AG371" s="586"/>
      <c r="AH371" s="586"/>
      <c r="AI371" s="586"/>
      <c r="AJ371" s="586"/>
      <c r="AK371" s="586"/>
      <c r="AL371" s="586"/>
    </row>
    <row r="372" spans="1:38" x14ac:dyDescent="0.25">
      <c r="A372" s="44">
        <f t="shared" si="45"/>
        <v>2015</v>
      </c>
      <c r="B372" s="44" t="str">
        <f t="shared" si="45"/>
        <v>ABRIL</v>
      </c>
      <c r="C372" s="44">
        <v>19</v>
      </c>
      <c r="D372" s="586" t="str">
        <f t="shared" si="44"/>
        <v>ABRIL 2015 / 18</v>
      </c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B372" s="586"/>
      <c r="AC372" s="586"/>
      <c r="AD372" s="586"/>
      <c r="AE372" s="586"/>
      <c r="AF372" s="586"/>
      <c r="AG372" s="586"/>
      <c r="AH372" s="586"/>
      <c r="AI372" s="586"/>
      <c r="AJ372" s="586"/>
      <c r="AK372" s="586"/>
      <c r="AL372" s="586"/>
    </row>
    <row r="373" spans="1:38" x14ac:dyDescent="0.25">
      <c r="A373" s="44">
        <f t="shared" si="45"/>
        <v>2015</v>
      </c>
      <c r="B373" s="44" t="str">
        <f t="shared" si="45"/>
        <v>ABRIL</v>
      </c>
      <c r="C373" s="44">
        <v>20</v>
      </c>
      <c r="D373" s="586" t="str">
        <f t="shared" si="44"/>
        <v>ABRIL 2015 / 19</v>
      </c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B373" s="586"/>
      <c r="AC373" s="586"/>
      <c r="AD373" s="586"/>
      <c r="AE373" s="586"/>
      <c r="AF373" s="586"/>
      <c r="AG373" s="586"/>
      <c r="AH373" s="586"/>
      <c r="AI373" s="586"/>
      <c r="AJ373" s="586"/>
      <c r="AK373" s="586"/>
      <c r="AL373" s="586"/>
    </row>
    <row r="374" spans="1:38" x14ac:dyDescent="0.25">
      <c r="A374" s="44">
        <f t="shared" si="45"/>
        <v>2015</v>
      </c>
      <c r="B374" s="44" t="str">
        <f t="shared" si="45"/>
        <v>ABRIL</v>
      </c>
      <c r="C374" s="44">
        <v>21</v>
      </c>
      <c r="D374" s="586" t="str">
        <f t="shared" si="44"/>
        <v>ABRIL 2015 / 20</v>
      </c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B374" s="586"/>
      <c r="AC374" s="586"/>
      <c r="AD374" s="586"/>
      <c r="AE374" s="586"/>
      <c r="AF374" s="586"/>
      <c r="AG374" s="586"/>
      <c r="AH374" s="586"/>
      <c r="AI374" s="586"/>
      <c r="AJ374" s="586"/>
      <c r="AK374" s="586"/>
      <c r="AL374" s="586"/>
    </row>
    <row r="375" spans="1:38" x14ac:dyDescent="0.25">
      <c r="A375" s="44">
        <f t="shared" si="45"/>
        <v>2015</v>
      </c>
      <c r="B375" s="44" t="str">
        <f t="shared" si="45"/>
        <v>ABRIL</v>
      </c>
      <c r="C375" s="44">
        <v>22</v>
      </c>
      <c r="D375" s="586" t="str">
        <f t="shared" si="44"/>
        <v>ABRIL 2015 / 21</v>
      </c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B375" s="586"/>
      <c r="AC375" s="586"/>
      <c r="AD375" s="586"/>
      <c r="AE375" s="586"/>
      <c r="AF375" s="586"/>
      <c r="AG375" s="586"/>
      <c r="AH375" s="586"/>
      <c r="AI375" s="586"/>
      <c r="AJ375" s="586"/>
      <c r="AK375" s="586"/>
      <c r="AL375" s="586"/>
    </row>
    <row r="376" spans="1:38" x14ac:dyDescent="0.25">
      <c r="A376" s="44">
        <f t="shared" si="45"/>
        <v>2015</v>
      </c>
      <c r="B376" s="44" t="str">
        <f t="shared" si="45"/>
        <v>ABRIL</v>
      </c>
      <c r="C376" s="44">
        <v>23</v>
      </c>
      <c r="D376" s="586" t="str">
        <f t="shared" si="44"/>
        <v>ABRIL 2015 / 22</v>
      </c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B376" s="586"/>
      <c r="AC376" s="586"/>
      <c r="AD376" s="586"/>
      <c r="AE376" s="586"/>
      <c r="AF376" s="586"/>
      <c r="AG376" s="586"/>
      <c r="AH376" s="586"/>
      <c r="AI376" s="586"/>
      <c r="AJ376" s="586"/>
      <c r="AK376" s="586"/>
      <c r="AL376" s="586"/>
    </row>
    <row r="377" spans="1:38" x14ac:dyDescent="0.25">
      <c r="A377" s="44">
        <f t="shared" si="45"/>
        <v>2015</v>
      </c>
      <c r="B377" s="44" t="str">
        <f t="shared" si="45"/>
        <v>ABRIL</v>
      </c>
      <c r="C377" s="44">
        <v>24</v>
      </c>
      <c r="D377" s="586" t="str">
        <f t="shared" si="44"/>
        <v>ABRIL 2015 / 23</v>
      </c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B377" s="586"/>
      <c r="AC377" s="586"/>
      <c r="AD377" s="586"/>
      <c r="AE377" s="586"/>
      <c r="AF377" s="586"/>
      <c r="AG377" s="586"/>
      <c r="AH377" s="586"/>
      <c r="AI377" s="586"/>
      <c r="AJ377" s="586"/>
      <c r="AK377" s="586"/>
      <c r="AL377" s="586"/>
    </row>
    <row r="378" spans="1:38" x14ac:dyDescent="0.25">
      <c r="A378" s="44">
        <f t="shared" si="45"/>
        <v>2015</v>
      </c>
      <c r="B378" s="44" t="str">
        <f t="shared" si="45"/>
        <v>ABRIL</v>
      </c>
      <c r="C378" s="44">
        <v>25</v>
      </c>
      <c r="D378" s="586" t="str">
        <f t="shared" si="44"/>
        <v>ABRIL 2015 / 24</v>
      </c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B378" s="586"/>
      <c r="AC378" s="586"/>
      <c r="AD378" s="586"/>
      <c r="AE378" s="586"/>
      <c r="AF378" s="586"/>
      <c r="AG378" s="586"/>
      <c r="AH378" s="586"/>
      <c r="AI378" s="586"/>
      <c r="AJ378" s="586"/>
      <c r="AK378" s="586"/>
      <c r="AL378" s="586"/>
    </row>
    <row r="379" spans="1:38" x14ac:dyDescent="0.25">
      <c r="A379" s="44">
        <f t="shared" si="45"/>
        <v>2015</v>
      </c>
      <c r="B379" s="44" t="str">
        <f t="shared" si="45"/>
        <v>ABRIL</v>
      </c>
      <c r="C379" s="44">
        <v>26</v>
      </c>
      <c r="D379" s="586" t="str">
        <f t="shared" si="44"/>
        <v>ABRIL 2015 / 25</v>
      </c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B379" s="586"/>
      <c r="AC379" s="586"/>
      <c r="AD379" s="586"/>
      <c r="AE379" s="586"/>
      <c r="AF379" s="586"/>
      <c r="AG379" s="586"/>
      <c r="AH379" s="586"/>
      <c r="AI379" s="586"/>
      <c r="AJ379" s="586"/>
      <c r="AK379" s="586"/>
      <c r="AL379" s="586"/>
    </row>
    <row r="380" spans="1:38" x14ac:dyDescent="0.25">
      <c r="A380" s="44">
        <f t="shared" si="45"/>
        <v>2015</v>
      </c>
      <c r="B380" s="44" t="str">
        <f t="shared" si="45"/>
        <v>ABRIL</v>
      </c>
      <c r="C380" s="44">
        <v>27</v>
      </c>
      <c r="D380" s="586" t="str">
        <f t="shared" si="44"/>
        <v>ABRIL 2015 / 26</v>
      </c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B380" s="586"/>
      <c r="AC380" s="586"/>
      <c r="AD380" s="586"/>
      <c r="AE380" s="586"/>
      <c r="AF380" s="586"/>
      <c r="AG380" s="586"/>
      <c r="AH380" s="586"/>
      <c r="AI380" s="586"/>
      <c r="AJ380" s="586"/>
      <c r="AK380" s="586"/>
      <c r="AL380" s="586"/>
    </row>
    <row r="381" spans="1:38" x14ac:dyDescent="0.25">
      <c r="A381" s="44">
        <f t="shared" si="45"/>
        <v>2015</v>
      </c>
      <c r="B381" s="44" t="str">
        <f t="shared" si="45"/>
        <v>ABRIL</v>
      </c>
      <c r="C381" s="44">
        <v>28</v>
      </c>
      <c r="D381" s="586" t="str">
        <f t="shared" si="44"/>
        <v>ABRIL 2015 / 27</v>
      </c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B381" s="586"/>
      <c r="AC381" s="586"/>
      <c r="AD381" s="586"/>
      <c r="AE381" s="586"/>
      <c r="AF381" s="586"/>
      <c r="AG381" s="586"/>
      <c r="AH381" s="586"/>
      <c r="AI381" s="586"/>
      <c r="AJ381" s="586"/>
      <c r="AK381" s="586"/>
      <c r="AL381" s="586"/>
    </row>
    <row r="382" spans="1:38" x14ac:dyDescent="0.25">
      <c r="A382" s="44">
        <f t="shared" si="45"/>
        <v>2015</v>
      </c>
      <c r="B382" s="44" t="str">
        <f t="shared" si="45"/>
        <v>ABRIL</v>
      </c>
      <c r="C382" s="44">
        <v>29</v>
      </c>
      <c r="D382" s="586" t="str">
        <f t="shared" si="44"/>
        <v>ABRIL 2015 / 28</v>
      </c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B382" s="586"/>
      <c r="AC382" s="586"/>
      <c r="AD382" s="586"/>
      <c r="AE382" s="586"/>
      <c r="AF382" s="586"/>
      <c r="AG382" s="586"/>
      <c r="AH382" s="586"/>
      <c r="AI382" s="586"/>
      <c r="AJ382" s="586"/>
      <c r="AK382" s="586"/>
      <c r="AL382" s="586"/>
    </row>
    <row r="383" spans="1:38" x14ac:dyDescent="0.25">
      <c r="A383" s="44">
        <f t="shared" si="45"/>
        <v>2015</v>
      </c>
      <c r="B383" s="44" t="str">
        <f t="shared" si="45"/>
        <v>ABRIL</v>
      </c>
      <c r="C383" s="44">
        <v>30</v>
      </c>
      <c r="D383" s="586" t="str">
        <f t="shared" si="44"/>
        <v>ABRIL 2015 / 29</v>
      </c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B383" s="586"/>
      <c r="AC383" s="586"/>
      <c r="AD383" s="586"/>
      <c r="AE383" s="586"/>
      <c r="AF383" s="586"/>
      <c r="AG383" s="586"/>
      <c r="AH383" s="586"/>
      <c r="AI383" s="586"/>
      <c r="AJ383" s="586"/>
      <c r="AK383" s="586"/>
      <c r="AL383" s="586"/>
    </row>
    <row r="384" spans="1:38" x14ac:dyDescent="0.25">
      <c r="A384" s="44">
        <f t="shared" si="45"/>
        <v>2015</v>
      </c>
      <c r="B384" s="44" t="str">
        <f t="shared" si="45"/>
        <v>ABRIL</v>
      </c>
      <c r="C384" s="44">
        <v>31</v>
      </c>
      <c r="D384" s="586" t="str">
        <f t="shared" si="44"/>
        <v>ABRIL 2015 / 30</v>
      </c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B384" s="586"/>
      <c r="AC384" s="586"/>
      <c r="AD384" s="586"/>
      <c r="AE384" s="586"/>
      <c r="AF384" s="586"/>
      <c r="AG384" s="586"/>
      <c r="AH384" s="586"/>
      <c r="AI384" s="586"/>
      <c r="AJ384" s="586"/>
      <c r="AK384" s="586"/>
      <c r="AL384" s="586"/>
    </row>
    <row r="385" spans="1:74" s="206" customFormat="1" ht="15.75" x14ac:dyDescent="0.25">
      <c r="D385" s="586" t="str">
        <f t="shared" si="44"/>
        <v>ABRIL 2015 / 31</v>
      </c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5"/>
      <c r="AB385" s="586"/>
      <c r="AC385" s="586"/>
      <c r="AD385" s="586"/>
      <c r="AE385" s="586"/>
      <c r="AF385" s="586"/>
      <c r="AG385" s="586"/>
      <c r="AH385" s="586"/>
      <c r="AI385" s="586"/>
      <c r="AJ385" s="586"/>
      <c r="AK385" s="586"/>
      <c r="AL385" s="586"/>
      <c r="AM385" s="209" t="str">
        <f t="shared" ref="AM385:BU385" si="46">IFERROR(AVERAGE(AM354:AM384),"")</f>
        <v/>
      </c>
      <c r="AN385" s="209" t="str">
        <f t="shared" si="46"/>
        <v/>
      </c>
      <c r="AO385" s="209" t="str">
        <f t="shared" si="46"/>
        <v/>
      </c>
      <c r="AP385" s="209" t="str">
        <f t="shared" si="46"/>
        <v/>
      </c>
      <c r="AQ385" s="209" t="str">
        <f t="shared" si="46"/>
        <v/>
      </c>
      <c r="AR385" s="209" t="str">
        <f t="shared" si="46"/>
        <v/>
      </c>
      <c r="AS385" s="209" t="str">
        <f t="shared" si="46"/>
        <v/>
      </c>
      <c r="AT385" s="209" t="str">
        <f t="shared" si="46"/>
        <v/>
      </c>
      <c r="AU385" s="209" t="str">
        <f t="shared" si="46"/>
        <v/>
      </c>
      <c r="AV385" s="209" t="str">
        <f t="shared" si="46"/>
        <v/>
      </c>
      <c r="AW385" s="209" t="str">
        <f t="shared" si="46"/>
        <v/>
      </c>
      <c r="AX385" s="210" t="str">
        <f t="shared" si="46"/>
        <v/>
      </c>
      <c r="AY385" s="209" t="str">
        <f t="shared" si="46"/>
        <v/>
      </c>
      <c r="AZ385" s="209" t="str">
        <f t="shared" si="46"/>
        <v/>
      </c>
      <c r="BA385" s="209" t="str">
        <f t="shared" si="46"/>
        <v/>
      </c>
      <c r="BB385" s="209" t="str">
        <f t="shared" si="46"/>
        <v/>
      </c>
      <c r="BC385" s="209" t="str">
        <f t="shared" si="46"/>
        <v/>
      </c>
      <c r="BD385" s="209" t="str">
        <f t="shared" si="46"/>
        <v/>
      </c>
      <c r="BE385" s="209" t="str">
        <f t="shared" si="46"/>
        <v/>
      </c>
      <c r="BF385" s="209" t="str">
        <f t="shared" si="46"/>
        <v/>
      </c>
      <c r="BG385" s="209" t="str">
        <f t="shared" si="46"/>
        <v/>
      </c>
      <c r="BH385" s="209" t="str">
        <f t="shared" si="46"/>
        <v/>
      </c>
      <c r="BI385" s="209" t="str">
        <f t="shared" si="46"/>
        <v/>
      </c>
      <c r="BJ385" s="209" t="str">
        <f t="shared" si="46"/>
        <v/>
      </c>
      <c r="BK385" s="209" t="str">
        <f t="shared" si="46"/>
        <v/>
      </c>
      <c r="BL385" s="209" t="str">
        <f t="shared" si="46"/>
        <v/>
      </c>
      <c r="BM385" s="209" t="str">
        <f t="shared" si="46"/>
        <v/>
      </c>
      <c r="BN385" s="209" t="str">
        <f t="shared" si="46"/>
        <v/>
      </c>
      <c r="BO385" s="209" t="str">
        <f t="shared" si="46"/>
        <v/>
      </c>
      <c r="BP385" s="209" t="str">
        <f t="shared" si="46"/>
        <v/>
      </c>
      <c r="BQ385" s="209" t="str">
        <f t="shared" si="46"/>
        <v/>
      </c>
      <c r="BR385" s="209" t="str">
        <f t="shared" si="46"/>
        <v/>
      </c>
      <c r="BS385" s="209" t="str">
        <f t="shared" si="46"/>
        <v/>
      </c>
      <c r="BT385" s="209" t="str">
        <f t="shared" si="46"/>
        <v/>
      </c>
      <c r="BU385" s="209" t="str">
        <f t="shared" si="46"/>
        <v/>
      </c>
      <c r="BV385" s="210" t="str">
        <f>IFERROR(AVERAGE(BV354:BV384),"")</f>
        <v/>
      </c>
    </row>
    <row r="386" spans="1:74" s="43" customFormat="1" ht="15.75" x14ac:dyDescent="0.25">
      <c r="A386" s="43">
        <v>2015</v>
      </c>
      <c r="B386" s="43" t="s">
        <v>226</v>
      </c>
      <c r="C386" s="43">
        <v>1</v>
      </c>
      <c r="D386" s="208" t="s">
        <v>228</v>
      </c>
      <c r="E386" s="209">
        <f t="shared" ref="E386:AL386" si="47">IFERROR(AVERAGE(E355:E385),"")</f>
        <v>1</v>
      </c>
      <c r="F386" s="209">
        <f t="shared" si="47"/>
        <v>42111</v>
      </c>
      <c r="G386" s="209">
        <f t="shared" si="47"/>
        <v>52359</v>
      </c>
      <c r="H386" s="209" t="str">
        <f t="shared" si="47"/>
        <v/>
      </c>
      <c r="I386" s="209">
        <f t="shared" si="47"/>
        <v>0.7661</v>
      </c>
      <c r="J386" s="209">
        <f t="shared" si="47"/>
        <v>148</v>
      </c>
      <c r="K386" s="209">
        <f t="shared" si="47"/>
        <v>8</v>
      </c>
      <c r="L386" s="209">
        <f t="shared" si="47"/>
        <v>0</v>
      </c>
      <c r="M386" s="209" t="str">
        <f t="shared" si="47"/>
        <v/>
      </c>
      <c r="N386" s="209">
        <f t="shared" si="47"/>
        <v>0.5</v>
      </c>
      <c r="O386" s="209">
        <f t="shared" si="47"/>
        <v>0</v>
      </c>
      <c r="P386" s="209">
        <f t="shared" si="47"/>
        <v>95.3</v>
      </c>
      <c r="Q386" s="209">
        <f t="shared" si="47"/>
        <v>85.2</v>
      </c>
      <c r="R386" s="209">
        <f t="shared" si="47"/>
        <v>90.3</v>
      </c>
      <c r="S386" s="209" t="str">
        <f t="shared" si="47"/>
        <v/>
      </c>
      <c r="T386" s="209" t="str">
        <f t="shared" si="47"/>
        <v/>
      </c>
      <c r="U386" s="209">
        <f t="shared" si="47"/>
        <v>20378</v>
      </c>
      <c r="V386" s="209">
        <f t="shared" si="47"/>
        <v>136</v>
      </c>
      <c r="W386" s="209">
        <f t="shared" si="47"/>
        <v>223</v>
      </c>
      <c r="X386" s="209">
        <f t="shared" si="47"/>
        <v>300</v>
      </c>
      <c r="Y386" s="209">
        <f t="shared" si="47"/>
        <v>361</v>
      </c>
      <c r="Z386" s="209">
        <f t="shared" si="47"/>
        <v>1</v>
      </c>
      <c r="AA386" s="209">
        <f t="shared" si="47"/>
        <v>46.1</v>
      </c>
      <c r="AB386" s="209">
        <f t="shared" si="47"/>
        <v>0.2</v>
      </c>
      <c r="AC386" s="209">
        <f t="shared" si="47"/>
        <v>2.57</v>
      </c>
      <c r="AD386" s="209">
        <f t="shared" si="47"/>
        <v>14.3</v>
      </c>
      <c r="AE386" s="209">
        <f t="shared" si="47"/>
        <v>0</v>
      </c>
      <c r="AF386" s="209">
        <f t="shared" si="47"/>
        <v>7</v>
      </c>
      <c r="AG386" s="209">
        <f t="shared" si="47"/>
        <v>99.5</v>
      </c>
      <c r="AH386" s="209">
        <f t="shared" si="47"/>
        <v>42.54</v>
      </c>
      <c r="AI386" s="209">
        <f t="shared" si="47"/>
        <v>167</v>
      </c>
      <c r="AJ386" s="209">
        <f t="shared" si="47"/>
        <v>221</v>
      </c>
      <c r="AK386" s="209">
        <f t="shared" si="47"/>
        <v>275</v>
      </c>
      <c r="AL386" s="209">
        <f t="shared" si="47"/>
        <v>338</v>
      </c>
    </row>
    <row r="387" spans="1:74" x14ac:dyDescent="0.25">
      <c r="A387" s="44">
        <f>A386</f>
        <v>2015</v>
      </c>
      <c r="B387" s="44" t="str">
        <f>B386</f>
        <v>MAYO</v>
      </c>
      <c r="C387" s="44">
        <v>2</v>
      </c>
      <c r="D387" s="43" t="str">
        <f t="shared" ref="D387:D417" si="48">B386&amp;" "&amp;A386&amp;" / "&amp;C386</f>
        <v>MAYO 2015 / 1</v>
      </c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</row>
    <row r="388" spans="1:74" x14ac:dyDescent="0.25">
      <c r="A388" s="44">
        <f t="shared" ref="A388:B416" si="49">A387</f>
        <v>2015</v>
      </c>
      <c r="B388" s="44" t="str">
        <f t="shared" si="49"/>
        <v>MAYO</v>
      </c>
      <c r="C388" s="44">
        <v>3</v>
      </c>
      <c r="D388" s="586" t="str">
        <f t="shared" si="48"/>
        <v>MAYO 2015 / 2</v>
      </c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B388" s="586"/>
      <c r="AC388" s="586"/>
      <c r="AD388" s="586"/>
      <c r="AE388" s="586"/>
      <c r="AF388" s="586"/>
      <c r="AG388" s="586"/>
      <c r="AH388" s="586"/>
      <c r="AI388" s="586"/>
      <c r="AJ388" s="586"/>
      <c r="AK388" s="586"/>
      <c r="AL388" s="586"/>
    </row>
    <row r="389" spans="1:74" x14ac:dyDescent="0.25">
      <c r="A389" s="44">
        <f t="shared" si="49"/>
        <v>2015</v>
      </c>
      <c r="B389" s="44" t="str">
        <f t="shared" si="49"/>
        <v>MAYO</v>
      </c>
      <c r="C389" s="44">
        <v>4</v>
      </c>
      <c r="D389" s="586" t="str">
        <f t="shared" si="48"/>
        <v>MAYO 2015 / 3</v>
      </c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B389" s="586"/>
      <c r="AC389" s="586"/>
      <c r="AD389" s="586"/>
      <c r="AE389" s="586"/>
      <c r="AF389" s="586"/>
      <c r="AG389" s="586"/>
      <c r="AH389" s="586"/>
      <c r="AI389" s="586"/>
      <c r="AJ389" s="586"/>
      <c r="AK389" s="586"/>
      <c r="AL389" s="586"/>
    </row>
    <row r="390" spans="1:74" x14ac:dyDescent="0.25">
      <c r="A390" s="44">
        <f t="shared" si="49"/>
        <v>2015</v>
      </c>
      <c r="B390" s="44" t="str">
        <f t="shared" si="49"/>
        <v>MAYO</v>
      </c>
      <c r="C390" s="44">
        <v>5</v>
      </c>
      <c r="D390" s="586" t="str">
        <f t="shared" si="48"/>
        <v>MAYO 2015 / 4</v>
      </c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B390" s="586"/>
      <c r="AC390" s="586"/>
      <c r="AD390" s="586"/>
      <c r="AE390" s="586"/>
      <c r="AF390" s="586"/>
      <c r="AG390" s="586"/>
      <c r="AH390" s="586"/>
      <c r="AI390" s="586"/>
      <c r="AJ390" s="586"/>
      <c r="AK390" s="586"/>
      <c r="AL390" s="586"/>
    </row>
    <row r="391" spans="1:74" x14ac:dyDescent="0.25">
      <c r="A391" s="44">
        <f t="shared" si="49"/>
        <v>2015</v>
      </c>
      <c r="B391" s="44" t="str">
        <f t="shared" si="49"/>
        <v>MAYO</v>
      </c>
      <c r="C391" s="44">
        <v>6</v>
      </c>
      <c r="D391" s="586" t="str">
        <f t="shared" si="48"/>
        <v>MAYO 2015 / 5</v>
      </c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B391" s="586"/>
      <c r="AC391" s="586"/>
      <c r="AD391" s="586"/>
      <c r="AE391" s="586"/>
      <c r="AF391" s="586"/>
      <c r="AG391" s="586"/>
      <c r="AH391" s="586"/>
      <c r="AI391" s="586"/>
      <c r="AJ391" s="586"/>
      <c r="AK391" s="586"/>
      <c r="AL391" s="586"/>
    </row>
    <row r="392" spans="1:74" x14ac:dyDescent="0.25">
      <c r="A392" s="44">
        <f t="shared" si="49"/>
        <v>2015</v>
      </c>
      <c r="B392" s="44" t="str">
        <f t="shared" si="49"/>
        <v>MAYO</v>
      </c>
      <c r="C392" s="44">
        <v>7</v>
      </c>
      <c r="D392" s="586" t="str">
        <f t="shared" si="48"/>
        <v>MAYO 2015 / 6</v>
      </c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B392" s="586"/>
      <c r="AC392" s="586"/>
      <c r="AD392" s="586"/>
      <c r="AE392" s="586"/>
      <c r="AF392" s="586"/>
      <c r="AG392" s="586"/>
      <c r="AH392" s="586"/>
      <c r="AI392" s="586"/>
      <c r="AJ392" s="586"/>
      <c r="AK392" s="586"/>
      <c r="AL392" s="586"/>
    </row>
    <row r="393" spans="1:74" x14ac:dyDescent="0.25">
      <c r="A393" s="44">
        <f t="shared" si="49"/>
        <v>2015</v>
      </c>
      <c r="B393" s="44" t="str">
        <f t="shared" si="49"/>
        <v>MAYO</v>
      </c>
      <c r="C393" s="44">
        <v>8</v>
      </c>
      <c r="D393" s="586" t="str">
        <f t="shared" si="48"/>
        <v>MAYO 2015 / 7</v>
      </c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B393" s="586"/>
      <c r="AC393" s="586"/>
      <c r="AD393" s="586"/>
      <c r="AE393" s="586"/>
      <c r="AF393" s="586"/>
      <c r="AG393" s="586"/>
      <c r="AH393" s="586"/>
      <c r="AI393" s="586"/>
      <c r="AJ393" s="586"/>
      <c r="AK393" s="586"/>
      <c r="AL393" s="586"/>
    </row>
    <row r="394" spans="1:74" x14ac:dyDescent="0.25">
      <c r="A394" s="44">
        <f t="shared" si="49"/>
        <v>2015</v>
      </c>
      <c r="B394" s="44" t="str">
        <f t="shared" si="49"/>
        <v>MAYO</v>
      </c>
      <c r="C394" s="44">
        <v>9</v>
      </c>
      <c r="D394" s="586" t="str">
        <f t="shared" si="48"/>
        <v>MAYO 2015 / 8</v>
      </c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B394" s="586"/>
      <c r="AC394" s="586"/>
      <c r="AD394" s="586"/>
      <c r="AE394" s="586"/>
      <c r="AF394" s="586"/>
      <c r="AG394" s="586"/>
      <c r="AH394" s="586"/>
      <c r="AI394" s="586"/>
      <c r="AJ394" s="586"/>
      <c r="AK394" s="586"/>
      <c r="AL394" s="586"/>
    </row>
    <row r="395" spans="1:74" x14ac:dyDescent="0.25">
      <c r="A395" s="44">
        <f t="shared" si="49"/>
        <v>2015</v>
      </c>
      <c r="B395" s="44" t="str">
        <f t="shared" si="49"/>
        <v>MAYO</v>
      </c>
      <c r="C395" s="44">
        <v>10</v>
      </c>
      <c r="D395" s="586" t="str">
        <f t="shared" si="48"/>
        <v>MAYO 2015 / 9</v>
      </c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B395" s="586"/>
      <c r="AC395" s="586"/>
      <c r="AD395" s="586"/>
      <c r="AE395" s="586"/>
      <c r="AF395" s="586"/>
      <c r="AG395" s="586"/>
      <c r="AH395" s="586"/>
      <c r="AI395" s="586"/>
      <c r="AJ395" s="586"/>
      <c r="AK395" s="586"/>
      <c r="AL395" s="586"/>
    </row>
    <row r="396" spans="1:74" x14ac:dyDescent="0.25">
      <c r="A396" s="44">
        <f t="shared" si="49"/>
        <v>2015</v>
      </c>
      <c r="B396" s="44" t="str">
        <f t="shared" si="49"/>
        <v>MAYO</v>
      </c>
      <c r="C396" s="44">
        <v>11</v>
      </c>
      <c r="D396" s="586" t="str">
        <f t="shared" si="48"/>
        <v>MAYO 2015 / 10</v>
      </c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B396" s="586"/>
      <c r="AC396" s="586"/>
      <c r="AD396" s="586"/>
      <c r="AE396" s="586"/>
      <c r="AF396" s="586"/>
      <c r="AG396" s="586"/>
      <c r="AH396" s="586"/>
      <c r="AI396" s="586"/>
      <c r="AJ396" s="586"/>
      <c r="AK396" s="586"/>
      <c r="AL396" s="586"/>
    </row>
    <row r="397" spans="1:74" x14ac:dyDescent="0.25">
      <c r="A397" s="44">
        <f t="shared" si="49"/>
        <v>2015</v>
      </c>
      <c r="B397" s="44" t="str">
        <f t="shared" si="49"/>
        <v>MAYO</v>
      </c>
      <c r="C397" s="44">
        <v>12</v>
      </c>
      <c r="D397" s="586" t="str">
        <f t="shared" si="48"/>
        <v>MAYO 2015 / 11</v>
      </c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B397" s="586"/>
      <c r="AC397" s="586"/>
      <c r="AD397" s="586"/>
      <c r="AE397" s="586"/>
      <c r="AF397" s="586"/>
      <c r="AG397" s="586"/>
      <c r="AH397" s="586"/>
      <c r="AI397" s="586"/>
      <c r="AJ397" s="586"/>
      <c r="AK397" s="586"/>
      <c r="AL397" s="586"/>
    </row>
    <row r="398" spans="1:74" x14ac:dyDescent="0.25">
      <c r="A398" s="44">
        <f t="shared" si="49"/>
        <v>2015</v>
      </c>
      <c r="B398" s="44" t="str">
        <f t="shared" si="49"/>
        <v>MAYO</v>
      </c>
      <c r="C398" s="44">
        <v>13</v>
      </c>
      <c r="D398" s="586" t="str">
        <f t="shared" si="48"/>
        <v>MAYO 2015 / 12</v>
      </c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B398" s="586"/>
      <c r="AC398" s="586"/>
      <c r="AD398" s="586"/>
      <c r="AE398" s="586"/>
      <c r="AF398" s="586"/>
      <c r="AG398" s="586"/>
      <c r="AH398" s="586"/>
      <c r="AI398" s="586"/>
      <c r="AJ398" s="586"/>
      <c r="AK398" s="586"/>
      <c r="AL398" s="586"/>
    </row>
    <row r="399" spans="1:74" x14ac:dyDescent="0.25">
      <c r="A399" s="44">
        <f t="shared" si="49"/>
        <v>2015</v>
      </c>
      <c r="B399" s="44" t="str">
        <f t="shared" si="49"/>
        <v>MAYO</v>
      </c>
      <c r="C399" s="44">
        <v>14</v>
      </c>
      <c r="D399" s="586" t="str">
        <f t="shared" si="48"/>
        <v>MAYO 2015 / 13</v>
      </c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B399" s="586"/>
      <c r="AC399" s="586"/>
      <c r="AD399" s="586"/>
      <c r="AE399" s="586"/>
      <c r="AF399" s="586"/>
      <c r="AG399" s="586"/>
      <c r="AH399" s="586"/>
      <c r="AI399" s="586"/>
      <c r="AJ399" s="586"/>
      <c r="AK399" s="586"/>
      <c r="AL399" s="586"/>
    </row>
    <row r="400" spans="1:74" x14ac:dyDescent="0.25">
      <c r="A400" s="44">
        <f t="shared" si="49"/>
        <v>2015</v>
      </c>
      <c r="B400" s="44" t="str">
        <f t="shared" si="49"/>
        <v>MAYO</v>
      </c>
      <c r="C400" s="44">
        <v>15</v>
      </c>
      <c r="D400" s="586" t="str">
        <f t="shared" si="48"/>
        <v>MAYO 2015 / 14</v>
      </c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B400" s="586"/>
      <c r="AC400" s="586"/>
      <c r="AD400" s="586"/>
      <c r="AE400" s="586"/>
      <c r="AF400" s="586"/>
      <c r="AG400" s="586"/>
      <c r="AH400" s="586"/>
      <c r="AI400" s="586"/>
      <c r="AJ400" s="586"/>
      <c r="AK400" s="586"/>
      <c r="AL400" s="586"/>
    </row>
    <row r="401" spans="1:38" x14ac:dyDescent="0.25">
      <c r="A401" s="44">
        <f t="shared" si="49"/>
        <v>2015</v>
      </c>
      <c r="B401" s="44" t="str">
        <f t="shared" si="49"/>
        <v>MAYO</v>
      </c>
      <c r="C401" s="44">
        <v>16</v>
      </c>
      <c r="D401" s="586" t="str">
        <f t="shared" si="48"/>
        <v>MAYO 2015 / 15</v>
      </c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B401" s="586"/>
      <c r="AC401" s="586"/>
      <c r="AD401" s="586"/>
      <c r="AE401" s="586"/>
      <c r="AF401" s="586"/>
      <c r="AG401" s="586"/>
      <c r="AH401" s="586"/>
      <c r="AI401" s="586"/>
      <c r="AJ401" s="586"/>
      <c r="AK401" s="586"/>
      <c r="AL401" s="586"/>
    </row>
    <row r="402" spans="1:38" x14ac:dyDescent="0.25">
      <c r="A402" s="44">
        <f t="shared" si="49"/>
        <v>2015</v>
      </c>
      <c r="B402" s="44" t="str">
        <f t="shared" si="49"/>
        <v>MAYO</v>
      </c>
      <c r="C402" s="44">
        <v>17</v>
      </c>
      <c r="D402" s="586" t="str">
        <f t="shared" si="48"/>
        <v>MAYO 2015 / 16</v>
      </c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B402" s="586"/>
      <c r="AC402" s="586"/>
      <c r="AD402" s="586"/>
      <c r="AE402" s="586"/>
      <c r="AF402" s="586"/>
      <c r="AG402" s="586"/>
      <c r="AH402" s="586"/>
      <c r="AI402" s="586"/>
      <c r="AJ402" s="586"/>
      <c r="AK402" s="586"/>
      <c r="AL402" s="586"/>
    </row>
    <row r="403" spans="1:38" x14ac:dyDescent="0.25">
      <c r="A403" s="44">
        <f t="shared" si="49"/>
        <v>2015</v>
      </c>
      <c r="B403" s="44" t="str">
        <f t="shared" si="49"/>
        <v>MAYO</v>
      </c>
      <c r="C403" s="44">
        <v>18</v>
      </c>
      <c r="D403" s="586" t="str">
        <f t="shared" si="48"/>
        <v>MAYO 2015 / 17</v>
      </c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B403" s="586"/>
      <c r="AC403" s="586"/>
      <c r="AD403" s="586"/>
      <c r="AE403" s="586"/>
      <c r="AF403" s="586"/>
      <c r="AG403" s="586"/>
      <c r="AH403" s="586"/>
      <c r="AI403" s="586"/>
      <c r="AJ403" s="586"/>
      <c r="AK403" s="586"/>
      <c r="AL403" s="586"/>
    </row>
    <row r="404" spans="1:38" x14ac:dyDescent="0.25">
      <c r="A404" s="44">
        <f t="shared" si="49"/>
        <v>2015</v>
      </c>
      <c r="B404" s="44" t="str">
        <f t="shared" si="49"/>
        <v>MAYO</v>
      </c>
      <c r="C404" s="44">
        <v>19</v>
      </c>
      <c r="D404" s="586" t="str">
        <f t="shared" si="48"/>
        <v>MAYO 2015 / 18</v>
      </c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B404" s="586"/>
      <c r="AC404" s="586"/>
      <c r="AD404" s="586"/>
      <c r="AE404" s="586"/>
      <c r="AF404" s="586"/>
      <c r="AG404" s="586"/>
      <c r="AH404" s="586"/>
      <c r="AI404" s="586"/>
      <c r="AJ404" s="586"/>
      <c r="AK404" s="586"/>
      <c r="AL404" s="586"/>
    </row>
    <row r="405" spans="1:38" x14ac:dyDescent="0.25">
      <c r="A405" s="44">
        <f t="shared" si="49"/>
        <v>2015</v>
      </c>
      <c r="B405" s="44" t="str">
        <f t="shared" si="49"/>
        <v>MAYO</v>
      </c>
      <c r="C405" s="44">
        <v>20</v>
      </c>
      <c r="D405" s="586" t="str">
        <f t="shared" si="48"/>
        <v>MAYO 2015 / 19</v>
      </c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B405" s="586"/>
      <c r="AC405" s="586"/>
      <c r="AD405" s="586"/>
      <c r="AE405" s="586"/>
      <c r="AF405" s="586"/>
      <c r="AG405" s="586"/>
      <c r="AH405" s="586"/>
      <c r="AI405" s="586"/>
      <c r="AJ405" s="586"/>
      <c r="AK405" s="586"/>
      <c r="AL405" s="586"/>
    </row>
    <row r="406" spans="1:38" x14ac:dyDescent="0.25">
      <c r="A406" s="44">
        <f t="shared" si="49"/>
        <v>2015</v>
      </c>
      <c r="B406" s="44" t="str">
        <f t="shared" si="49"/>
        <v>MAYO</v>
      </c>
      <c r="C406" s="44">
        <v>21</v>
      </c>
      <c r="D406" s="586" t="str">
        <f t="shared" si="48"/>
        <v>MAYO 2015 / 20</v>
      </c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B406" s="586"/>
      <c r="AC406" s="586"/>
      <c r="AD406" s="586"/>
      <c r="AE406" s="586"/>
      <c r="AF406" s="586"/>
      <c r="AG406" s="586"/>
      <c r="AH406" s="586"/>
      <c r="AI406" s="586"/>
      <c r="AJ406" s="586"/>
      <c r="AK406" s="586"/>
      <c r="AL406" s="586"/>
    </row>
    <row r="407" spans="1:38" x14ac:dyDescent="0.25">
      <c r="A407" s="44">
        <f t="shared" si="49"/>
        <v>2015</v>
      </c>
      <c r="B407" s="44" t="str">
        <f t="shared" si="49"/>
        <v>MAYO</v>
      </c>
      <c r="C407" s="44">
        <v>22</v>
      </c>
      <c r="D407" s="586" t="str">
        <f t="shared" si="48"/>
        <v>MAYO 2015 / 21</v>
      </c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B407" s="586"/>
      <c r="AC407" s="586"/>
      <c r="AD407" s="586"/>
      <c r="AE407" s="586"/>
      <c r="AF407" s="586"/>
      <c r="AG407" s="586"/>
      <c r="AH407" s="586"/>
      <c r="AI407" s="586"/>
      <c r="AJ407" s="586"/>
      <c r="AK407" s="586"/>
      <c r="AL407" s="586"/>
    </row>
    <row r="408" spans="1:38" x14ac:dyDescent="0.25">
      <c r="A408" s="44">
        <f t="shared" si="49"/>
        <v>2015</v>
      </c>
      <c r="B408" s="44" t="str">
        <f t="shared" si="49"/>
        <v>MAYO</v>
      </c>
      <c r="C408" s="44">
        <v>23</v>
      </c>
      <c r="D408" s="586" t="str">
        <f t="shared" si="48"/>
        <v>MAYO 2015 / 22</v>
      </c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B408" s="586"/>
      <c r="AC408" s="586"/>
      <c r="AD408" s="586"/>
      <c r="AE408" s="586"/>
      <c r="AF408" s="586"/>
      <c r="AG408" s="586"/>
      <c r="AH408" s="586"/>
      <c r="AI408" s="586"/>
      <c r="AJ408" s="586"/>
      <c r="AK408" s="586"/>
      <c r="AL408" s="586"/>
    </row>
    <row r="409" spans="1:38" x14ac:dyDescent="0.25">
      <c r="A409" s="44">
        <f t="shared" si="49"/>
        <v>2015</v>
      </c>
      <c r="B409" s="44" t="str">
        <f t="shared" si="49"/>
        <v>MAYO</v>
      </c>
      <c r="C409" s="44">
        <v>24</v>
      </c>
      <c r="D409" s="586" t="str">
        <f t="shared" si="48"/>
        <v>MAYO 2015 / 23</v>
      </c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B409" s="586"/>
      <c r="AC409" s="586"/>
      <c r="AD409" s="586"/>
      <c r="AE409" s="586"/>
      <c r="AF409" s="586"/>
      <c r="AG409" s="586"/>
      <c r="AH409" s="586"/>
      <c r="AI409" s="586"/>
      <c r="AJ409" s="586"/>
      <c r="AK409" s="586"/>
      <c r="AL409" s="586"/>
    </row>
    <row r="410" spans="1:38" x14ac:dyDescent="0.25">
      <c r="A410" s="44">
        <f t="shared" si="49"/>
        <v>2015</v>
      </c>
      <c r="B410" s="44" t="str">
        <f t="shared" si="49"/>
        <v>MAYO</v>
      </c>
      <c r="C410" s="44">
        <v>25</v>
      </c>
      <c r="D410" s="586" t="str">
        <f t="shared" si="48"/>
        <v>MAYO 2015 / 24</v>
      </c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B410" s="586"/>
      <c r="AC410" s="586"/>
      <c r="AD410" s="586"/>
      <c r="AE410" s="586"/>
      <c r="AF410" s="586"/>
      <c r="AG410" s="586"/>
      <c r="AH410" s="586"/>
      <c r="AI410" s="586"/>
      <c r="AJ410" s="586"/>
      <c r="AK410" s="586"/>
      <c r="AL410" s="586"/>
    </row>
    <row r="411" spans="1:38" x14ac:dyDescent="0.25">
      <c r="A411" s="44">
        <f t="shared" si="49"/>
        <v>2015</v>
      </c>
      <c r="B411" s="44" t="str">
        <f t="shared" si="49"/>
        <v>MAYO</v>
      </c>
      <c r="C411" s="44">
        <v>26</v>
      </c>
      <c r="D411" s="586" t="str">
        <f t="shared" si="48"/>
        <v>MAYO 2015 / 25</v>
      </c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B411" s="586"/>
      <c r="AC411" s="586"/>
      <c r="AD411" s="586"/>
      <c r="AE411" s="586"/>
      <c r="AF411" s="586"/>
      <c r="AG411" s="586"/>
      <c r="AH411" s="586"/>
      <c r="AI411" s="586"/>
      <c r="AJ411" s="586"/>
      <c r="AK411" s="586"/>
      <c r="AL411" s="586"/>
    </row>
    <row r="412" spans="1:38" x14ac:dyDescent="0.25">
      <c r="A412" s="44">
        <f t="shared" si="49"/>
        <v>2015</v>
      </c>
      <c r="B412" s="44" t="str">
        <f t="shared" si="49"/>
        <v>MAYO</v>
      </c>
      <c r="C412" s="44">
        <v>27</v>
      </c>
      <c r="D412" s="586" t="str">
        <f t="shared" si="48"/>
        <v>MAYO 2015 / 26</v>
      </c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B412" s="586"/>
      <c r="AC412" s="586"/>
      <c r="AD412" s="586"/>
      <c r="AE412" s="586"/>
      <c r="AF412" s="586"/>
      <c r="AG412" s="586"/>
      <c r="AH412" s="586"/>
      <c r="AI412" s="586"/>
      <c r="AJ412" s="586"/>
      <c r="AK412" s="586"/>
      <c r="AL412" s="586"/>
    </row>
    <row r="413" spans="1:38" x14ac:dyDescent="0.25">
      <c r="A413" s="44">
        <f t="shared" si="49"/>
        <v>2015</v>
      </c>
      <c r="B413" s="44" t="str">
        <f t="shared" si="49"/>
        <v>MAYO</v>
      </c>
      <c r="C413" s="44">
        <v>28</v>
      </c>
      <c r="D413" s="586" t="str">
        <f t="shared" si="48"/>
        <v>MAYO 2015 / 27</v>
      </c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B413" s="586"/>
      <c r="AC413" s="586"/>
      <c r="AD413" s="586"/>
      <c r="AE413" s="586"/>
      <c r="AF413" s="586"/>
      <c r="AG413" s="586"/>
      <c r="AH413" s="586"/>
      <c r="AI413" s="586"/>
      <c r="AJ413" s="586"/>
      <c r="AK413" s="586"/>
      <c r="AL413" s="586"/>
    </row>
    <row r="414" spans="1:38" x14ac:dyDescent="0.25">
      <c r="A414" s="44">
        <f t="shared" si="49"/>
        <v>2015</v>
      </c>
      <c r="B414" s="44" t="str">
        <f t="shared" si="49"/>
        <v>MAYO</v>
      </c>
      <c r="C414" s="44">
        <v>29</v>
      </c>
      <c r="D414" s="586" t="str">
        <f t="shared" si="48"/>
        <v>MAYO 2015 / 28</v>
      </c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B414" s="586"/>
      <c r="AC414" s="586"/>
      <c r="AD414" s="586"/>
      <c r="AE414" s="586"/>
      <c r="AF414" s="586"/>
      <c r="AG414" s="586"/>
      <c r="AH414" s="586"/>
      <c r="AI414" s="586"/>
      <c r="AJ414" s="586"/>
      <c r="AK414" s="586"/>
      <c r="AL414" s="586"/>
    </row>
    <row r="415" spans="1:38" x14ac:dyDescent="0.25">
      <c r="A415" s="44">
        <f t="shared" si="49"/>
        <v>2015</v>
      </c>
      <c r="B415" s="44" t="str">
        <f t="shared" si="49"/>
        <v>MAYO</v>
      </c>
      <c r="C415" s="44">
        <v>30</v>
      </c>
      <c r="D415" s="586" t="str">
        <f t="shared" si="48"/>
        <v>MAYO 2015 / 29</v>
      </c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B415" s="586"/>
      <c r="AC415" s="586"/>
      <c r="AD415" s="586"/>
      <c r="AE415" s="586"/>
      <c r="AF415" s="586"/>
      <c r="AG415" s="586"/>
      <c r="AH415" s="586"/>
      <c r="AI415" s="586"/>
      <c r="AJ415" s="586"/>
      <c r="AK415" s="586"/>
      <c r="AL415" s="586"/>
    </row>
    <row r="416" spans="1:38" x14ac:dyDescent="0.25">
      <c r="A416" s="44">
        <f t="shared" si="49"/>
        <v>2015</v>
      </c>
      <c r="B416" s="44" t="str">
        <f t="shared" si="49"/>
        <v>MAYO</v>
      </c>
      <c r="C416" s="44">
        <v>31</v>
      </c>
      <c r="D416" s="586" t="str">
        <f t="shared" si="48"/>
        <v>MAYO 2015 / 30</v>
      </c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B416" s="586"/>
      <c r="AC416" s="586"/>
      <c r="AD416" s="586"/>
      <c r="AE416" s="586"/>
      <c r="AF416" s="586"/>
      <c r="AG416" s="586"/>
      <c r="AH416" s="586"/>
      <c r="AI416" s="586"/>
      <c r="AJ416" s="586"/>
      <c r="AK416" s="586"/>
      <c r="AL416" s="586"/>
    </row>
    <row r="417" spans="1:74" s="206" customFormat="1" ht="15.75" x14ac:dyDescent="0.25">
      <c r="D417" s="586" t="str">
        <f t="shared" si="48"/>
        <v>MAYO 2015 / 31</v>
      </c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5"/>
      <c r="AB417" s="586"/>
      <c r="AC417" s="586"/>
      <c r="AD417" s="586"/>
      <c r="AE417" s="586"/>
      <c r="AF417" s="586"/>
      <c r="AG417" s="586"/>
      <c r="AH417" s="586"/>
      <c r="AI417" s="586"/>
      <c r="AJ417" s="586"/>
      <c r="AK417" s="586"/>
      <c r="AL417" s="586"/>
      <c r="AM417" s="209" t="str">
        <f t="shared" ref="AM417:BU417" si="50">IFERROR(AVERAGE(AM386:AM416),"")</f>
        <v/>
      </c>
      <c r="AN417" s="209" t="str">
        <f t="shared" si="50"/>
        <v/>
      </c>
      <c r="AO417" s="209" t="str">
        <f t="shared" si="50"/>
        <v/>
      </c>
      <c r="AP417" s="209" t="str">
        <f t="shared" si="50"/>
        <v/>
      </c>
      <c r="AQ417" s="209" t="str">
        <f t="shared" si="50"/>
        <v/>
      </c>
      <c r="AR417" s="209" t="str">
        <f t="shared" si="50"/>
        <v/>
      </c>
      <c r="AS417" s="209" t="str">
        <f t="shared" si="50"/>
        <v/>
      </c>
      <c r="AT417" s="209" t="str">
        <f t="shared" si="50"/>
        <v/>
      </c>
      <c r="AU417" s="209" t="str">
        <f t="shared" si="50"/>
        <v/>
      </c>
      <c r="AV417" s="209" t="str">
        <f t="shared" si="50"/>
        <v/>
      </c>
      <c r="AW417" s="209" t="str">
        <f t="shared" si="50"/>
        <v/>
      </c>
      <c r="AX417" s="210" t="str">
        <f t="shared" si="50"/>
        <v/>
      </c>
      <c r="AY417" s="209" t="str">
        <f t="shared" si="50"/>
        <v/>
      </c>
      <c r="AZ417" s="209" t="str">
        <f t="shared" si="50"/>
        <v/>
      </c>
      <c r="BA417" s="209" t="str">
        <f t="shared" si="50"/>
        <v/>
      </c>
      <c r="BB417" s="209" t="str">
        <f t="shared" si="50"/>
        <v/>
      </c>
      <c r="BC417" s="209" t="str">
        <f t="shared" si="50"/>
        <v/>
      </c>
      <c r="BD417" s="209" t="str">
        <f t="shared" si="50"/>
        <v/>
      </c>
      <c r="BE417" s="209" t="str">
        <f t="shared" si="50"/>
        <v/>
      </c>
      <c r="BF417" s="209" t="str">
        <f t="shared" si="50"/>
        <v/>
      </c>
      <c r="BG417" s="209" t="str">
        <f t="shared" si="50"/>
        <v/>
      </c>
      <c r="BH417" s="209" t="str">
        <f t="shared" si="50"/>
        <v/>
      </c>
      <c r="BI417" s="209" t="str">
        <f t="shared" si="50"/>
        <v/>
      </c>
      <c r="BJ417" s="209" t="str">
        <f t="shared" si="50"/>
        <v/>
      </c>
      <c r="BK417" s="209" t="str">
        <f t="shared" si="50"/>
        <v/>
      </c>
      <c r="BL417" s="209" t="str">
        <f t="shared" si="50"/>
        <v/>
      </c>
      <c r="BM417" s="209" t="str">
        <f t="shared" si="50"/>
        <v/>
      </c>
      <c r="BN417" s="209" t="str">
        <f t="shared" si="50"/>
        <v/>
      </c>
      <c r="BO417" s="209" t="str">
        <f t="shared" si="50"/>
        <v/>
      </c>
      <c r="BP417" s="209" t="str">
        <f t="shared" si="50"/>
        <v/>
      </c>
      <c r="BQ417" s="209" t="str">
        <f t="shared" si="50"/>
        <v/>
      </c>
      <c r="BR417" s="209" t="str">
        <f t="shared" si="50"/>
        <v/>
      </c>
      <c r="BS417" s="209" t="str">
        <f t="shared" si="50"/>
        <v/>
      </c>
      <c r="BT417" s="209" t="str">
        <f t="shared" si="50"/>
        <v/>
      </c>
      <c r="BU417" s="209" t="str">
        <f t="shared" si="50"/>
        <v/>
      </c>
      <c r="BV417" s="210" t="str">
        <f>IFERROR(AVERAGE(BV386:BV416),"")</f>
        <v/>
      </c>
    </row>
    <row r="418" spans="1:74" ht="15.75" x14ac:dyDescent="0.25">
      <c r="A418" s="44">
        <v>2015</v>
      </c>
      <c r="B418" s="44" t="s">
        <v>233</v>
      </c>
      <c r="C418" s="44">
        <v>1</v>
      </c>
      <c r="D418" s="208" t="s">
        <v>228</v>
      </c>
      <c r="E418" s="209" t="str">
        <f t="shared" ref="E418:AL418" si="51">IFERROR(AVERAGE(E387:E417),"")</f>
        <v/>
      </c>
      <c r="F418" s="209" t="str">
        <f t="shared" si="51"/>
        <v/>
      </c>
      <c r="G418" s="209" t="str">
        <f t="shared" si="51"/>
        <v/>
      </c>
      <c r="H418" s="209" t="str">
        <f t="shared" si="51"/>
        <v/>
      </c>
      <c r="I418" s="209" t="str">
        <f t="shared" si="51"/>
        <v/>
      </c>
      <c r="J418" s="209" t="str">
        <f t="shared" si="51"/>
        <v/>
      </c>
      <c r="K418" s="209" t="str">
        <f t="shared" si="51"/>
        <v/>
      </c>
      <c r="L418" s="209" t="str">
        <f t="shared" si="51"/>
        <v/>
      </c>
      <c r="M418" s="209" t="str">
        <f t="shared" si="51"/>
        <v/>
      </c>
      <c r="N418" s="209" t="str">
        <f t="shared" si="51"/>
        <v/>
      </c>
      <c r="O418" s="209" t="str">
        <f t="shared" si="51"/>
        <v/>
      </c>
      <c r="P418" s="209" t="str">
        <f t="shared" si="51"/>
        <v/>
      </c>
      <c r="Q418" s="209" t="str">
        <f t="shared" si="51"/>
        <v/>
      </c>
      <c r="R418" s="209" t="str">
        <f t="shared" si="51"/>
        <v/>
      </c>
      <c r="S418" s="209" t="str">
        <f t="shared" si="51"/>
        <v/>
      </c>
      <c r="T418" s="209" t="str">
        <f t="shared" si="51"/>
        <v/>
      </c>
      <c r="U418" s="209" t="str">
        <f t="shared" si="51"/>
        <v/>
      </c>
      <c r="V418" s="209" t="str">
        <f t="shared" si="51"/>
        <v/>
      </c>
      <c r="W418" s="209" t="str">
        <f t="shared" si="51"/>
        <v/>
      </c>
      <c r="X418" s="209" t="str">
        <f t="shared" si="51"/>
        <v/>
      </c>
      <c r="Y418" s="209" t="str">
        <f t="shared" si="51"/>
        <v/>
      </c>
      <c r="Z418" s="209" t="str">
        <f t="shared" si="51"/>
        <v/>
      </c>
      <c r="AA418" s="209" t="str">
        <f t="shared" si="51"/>
        <v/>
      </c>
      <c r="AB418" s="209" t="str">
        <f t="shared" si="51"/>
        <v/>
      </c>
      <c r="AC418" s="209" t="str">
        <f t="shared" si="51"/>
        <v/>
      </c>
      <c r="AD418" s="209" t="str">
        <f t="shared" si="51"/>
        <v/>
      </c>
      <c r="AE418" s="209" t="str">
        <f t="shared" si="51"/>
        <v/>
      </c>
      <c r="AF418" s="209" t="str">
        <f t="shared" si="51"/>
        <v/>
      </c>
      <c r="AG418" s="209" t="str">
        <f t="shared" si="51"/>
        <v/>
      </c>
      <c r="AH418" s="209" t="str">
        <f t="shared" si="51"/>
        <v/>
      </c>
      <c r="AI418" s="209" t="str">
        <f t="shared" si="51"/>
        <v/>
      </c>
      <c r="AJ418" s="209" t="str">
        <f t="shared" si="51"/>
        <v/>
      </c>
      <c r="AK418" s="209" t="str">
        <f t="shared" si="51"/>
        <v/>
      </c>
      <c r="AL418" s="209" t="str">
        <f t="shared" si="51"/>
        <v/>
      </c>
    </row>
    <row r="419" spans="1:74" x14ac:dyDescent="0.25">
      <c r="A419" s="44">
        <f>A418</f>
        <v>2015</v>
      </c>
      <c r="B419" s="44" t="str">
        <f>B418</f>
        <v>JUNIO</v>
      </c>
      <c r="C419" s="44">
        <v>2</v>
      </c>
      <c r="D419" s="586" t="str">
        <f t="shared" ref="D419:D449" si="52">B418&amp;" "&amp;A418&amp;" / "&amp;C418</f>
        <v>JUNIO 2015 / 1</v>
      </c>
      <c r="E419" s="573">
        <v>1</v>
      </c>
      <c r="F419" s="574">
        <v>42170</v>
      </c>
      <c r="G419" s="573">
        <v>54173</v>
      </c>
      <c r="H419" s="573" t="s">
        <v>169</v>
      </c>
      <c r="I419" s="575">
        <v>0.7661</v>
      </c>
      <c r="J419" s="576">
        <v>151</v>
      </c>
      <c r="K419" s="576">
        <v>7.3</v>
      </c>
      <c r="L419" s="576">
        <v>0</v>
      </c>
      <c r="M419" s="577" t="s">
        <v>20</v>
      </c>
      <c r="N419" s="576">
        <v>0.5</v>
      </c>
      <c r="O419" s="576">
        <v>0</v>
      </c>
      <c r="P419" s="576">
        <v>95.5</v>
      </c>
      <c r="Q419" s="576">
        <v>85.3</v>
      </c>
      <c r="R419" s="576">
        <v>90.4</v>
      </c>
      <c r="S419" s="578" t="s">
        <v>164</v>
      </c>
      <c r="T419" s="578" t="s">
        <v>103</v>
      </c>
      <c r="U419" s="576">
        <v>20378</v>
      </c>
      <c r="V419" s="576">
        <v>139</v>
      </c>
      <c r="W419" s="576">
        <v>222</v>
      </c>
      <c r="X419" s="576">
        <v>300</v>
      </c>
      <c r="Y419" s="576">
        <v>352</v>
      </c>
      <c r="Z419" s="576">
        <v>1</v>
      </c>
      <c r="AA419" s="576">
        <v>45.5</v>
      </c>
      <c r="AB419" s="576">
        <v>0.2</v>
      </c>
      <c r="AC419" s="576">
        <v>2.64</v>
      </c>
      <c r="AD419" s="576">
        <v>14.2</v>
      </c>
      <c r="AE419" s="576">
        <v>0</v>
      </c>
      <c r="AF419" s="587">
        <v>7</v>
      </c>
      <c r="AG419" s="587">
        <v>99.5</v>
      </c>
      <c r="AH419" s="587">
        <v>42.54</v>
      </c>
      <c r="AI419" s="587">
        <v>167</v>
      </c>
      <c r="AJ419" s="587">
        <v>221</v>
      </c>
      <c r="AK419" s="587">
        <v>275</v>
      </c>
      <c r="AL419" s="587">
        <v>338</v>
      </c>
    </row>
    <row r="420" spans="1:74" x14ac:dyDescent="0.25">
      <c r="A420" s="44">
        <f t="shared" ref="A420:B448" si="53">A419</f>
        <v>2015</v>
      </c>
      <c r="B420" s="44" t="str">
        <f t="shared" si="53"/>
        <v>JUNIO</v>
      </c>
      <c r="C420" s="44">
        <v>3</v>
      </c>
      <c r="D420" s="586" t="str">
        <f t="shared" si="52"/>
        <v>JUNIO 2015 / 2</v>
      </c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B420" s="586"/>
      <c r="AC420" s="586"/>
      <c r="AD420" s="586"/>
      <c r="AE420" s="586"/>
      <c r="AF420" s="586"/>
      <c r="AG420" s="586"/>
      <c r="AH420" s="586"/>
      <c r="AI420" s="586"/>
      <c r="AJ420" s="586"/>
      <c r="AK420" s="586"/>
      <c r="AL420" s="586"/>
    </row>
    <row r="421" spans="1:74" x14ac:dyDescent="0.25">
      <c r="A421" s="44">
        <f t="shared" si="53"/>
        <v>2015</v>
      </c>
      <c r="B421" s="44" t="str">
        <f t="shared" si="53"/>
        <v>JUNIO</v>
      </c>
      <c r="C421" s="44">
        <v>4</v>
      </c>
      <c r="D421" s="586" t="str">
        <f t="shared" si="52"/>
        <v>JUNIO 2015 / 3</v>
      </c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B421" s="586"/>
      <c r="AC421" s="586"/>
      <c r="AD421" s="586"/>
      <c r="AE421" s="586"/>
      <c r="AF421" s="586"/>
      <c r="AG421" s="586"/>
      <c r="AH421" s="586"/>
      <c r="AI421" s="586"/>
      <c r="AJ421" s="586"/>
      <c r="AK421" s="586"/>
      <c r="AL421" s="586"/>
    </row>
    <row r="422" spans="1:74" x14ac:dyDescent="0.25">
      <c r="A422" s="44">
        <f t="shared" si="53"/>
        <v>2015</v>
      </c>
      <c r="B422" s="44" t="str">
        <f t="shared" si="53"/>
        <v>JUNIO</v>
      </c>
      <c r="C422" s="44">
        <v>5</v>
      </c>
      <c r="D422" s="586" t="str">
        <f t="shared" si="52"/>
        <v>JUNIO 2015 / 4</v>
      </c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B422" s="586"/>
      <c r="AC422" s="586"/>
      <c r="AD422" s="586"/>
      <c r="AE422" s="586"/>
      <c r="AF422" s="586"/>
      <c r="AG422" s="586"/>
      <c r="AH422" s="586"/>
      <c r="AI422" s="586"/>
      <c r="AJ422" s="586"/>
      <c r="AK422" s="586"/>
      <c r="AL422" s="586"/>
    </row>
    <row r="423" spans="1:74" x14ac:dyDescent="0.25">
      <c r="A423" s="44">
        <f t="shared" si="53"/>
        <v>2015</v>
      </c>
      <c r="B423" s="44" t="str">
        <f t="shared" si="53"/>
        <v>JUNIO</v>
      </c>
      <c r="C423" s="44">
        <v>6</v>
      </c>
      <c r="D423" s="586" t="str">
        <f t="shared" si="52"/>
        <v>JUNIO 2015 / 5</v>
      </c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B423" s="586"/>
      <c r="AC423" s="586"/>
      <c r="AD423" s="586"/>
      <c r="AE423" s="586"/>
      <c r="AF423" s="586"/>
      <c r="AG423" s="586"/>
      <c r="AH423" s="586"/>
      <c r="AI423" s="586"/>
      <c r="AJ423" s="586"/>
      <c r="AK423" s="586"/>
      <c r="AL423" s="586"/>
    </row>
    <row r="424" spans="1:74" x14ac:dyDescent="0.25">
      <c r="A424" s="44">
        <f t="shared" si="53"/>
        <v>2015</v>
      </c>
      <c r="B424" s="44" t="str">
        <f t="shared" si="53"/>
        <v>JUNIO</v>
      </c>
      <c r="C424" s="44">
        <v>7</v>
      </c>
      <c r="D424" s="586" t="str">
        <f t="shared" si="52"/>
        <v>JUNIO 2015 / 6</v>
      </c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B424" s="586"/>
      <c r="AC424" s="586"/>
      <c r="AD424" s="586"/>
      <c r="AE424" s="586"/>
      <c r="AF424" s="586"/>
      <c r="AG424" s="586"/>
      <c r="AH424" s="586"/>
      <c r="AI424" s="586"/>
      <c r="AJ424" s="586"/>
      <c r="AK424" s="586"/>
      <c r="AL424" s="586"/>
    </row>
    <row r="425" spans="1:74" x14ac:dyDescent="0.25">
      <c r="A425" s="44">
        <f t="shared" si="53"/>
        <v>2015</v>
      </c>
      <c r="B425" s="44" t="str">
        <f t="shared" si="53"/>
        <v>JUNIO</v>
      </c>
      <c r="C425" s="44">
        <v>8</v>
      </c>
      <c r="D425" s="586" t="str">
        <f t="shared" si="52"/>
        <v>JUNIO 2015 / 7</v>
      </c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B425" s="586"/>
      <c r="AC425" s="586"/>
      <c r="AD425" s="586"/>
      <c r="AE425" s="586"/>
      <c r="AF425" s="586"/>
      <c r="AG425" s="586"/>
      <c r="AH425" s="586"/>
      <c r="AI425" s="586"/>
      <c r="AJ425" s="586"/>
      <c r="AK425" s="586"/>
      <c r="AL425" s="586"/>
    </row>
    <row r="426" spans="1:74" x14ac:dyDescent="0.25">
      <c r="A426" s="44">
        <f t="shared" si="53"/>
        <v>2015</v>
      </c>
      <c r="B426" s="44" t="str">
        <f t="shared" si="53"/>
        <v>JUNIO</v>
      </c>
      <c r="C426" s="44">
        <v>9</v>
      </c>
      <c r="D426" s="586" t="str">
        <f t="shared" si="52"/>
        <v>JUNIO 2015 / 8</v>
      </c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B426" s="586"/>
      <c r="AC426" s="586"/>
      <c r="AD426" s="586"/>
      <c r="AE426" s="586"/>
      <c r="AF426" s="586"/>
      <c r="AG426" s="586"/>
      <c r="AH426" s="586"/>
      <c r="AI426" s="586"/>
      <c r="AJ426" s="586"/>
      <c r="AK426" s="586"/>
      <c r="AL426" s="586"/>
    </row>
    <row r="427" spans="1:74" x14ac:dyDescent="0.25">
      <c r="A427" s="44">
        <f t="shared" si="53"/>
        <v>2015</v>
      </c>
      <c r="B427" s="44" t="str">
        <f t="shared" si="53"/>
        <v>JUNIO</v>
      </c>
      <c r="C427" s="44">
        <v>10</v>
      </c>
      <c r="D427" s="586" t="str">
        <f t="shared" si="52"/>
        <v>JUNIO 2015 / 9</v>
      </c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B427" s="586"/>
      <c r="AC427" s="586"/>
      <c r="AD427" s="586"/>
      <c r="AE427" s="586"/>
      <c r="AF427" s="586"/>
      <c r="AG427" s="586"/>
      <c r="AH427" s="586"/>
      <c r="AI427" s="586"/>
      <c r="AJ427" s="586"/>
      <c r="AK427" s="586"/>
      <c r="AL427" s="586"/>
    </row>
    <row r="428" spans="1:74" x14ac:dyDescent="0.25">
      <c r="A428" s="44">
        <f t="shared" si="53"/>
        <v>2015</v>
      </c>
      <c r="B428" s="44" t="str">
        <f t="shared" si="53"/>
        <v>JUNIO</v>
      </c>
      <c r="C428" s="44">
        <v>11</v>
      </c>
      <c r="D428" s="586" t="str">
        <f t="shared" si="52"/>
        <v>JUNIO 2015 / 10</v>
      </c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B428" s="586"/>
      <c r="AC428" s="586"/>
      <c r="AD428" s="586"/>
      <c r="AE428" s="586"/>
      <c r="AF428" s="586"/>
      <c r="AG428" s="586"/>
      <c r="AH428" s="586"/>
      <c r="AI428" s="586"/>
      <c r="AJ428" s="586"/>
      <c r="AK428" s="586"/>
      <c r="AL428" s="586"/>
    </row>
    <row r="429" spans="1:74" x14ac:dyDescent="0.25">
      <c r="A429" s="44">
        <f t="shared" si="53"/>
        <v>2015</v>
      </c>
      <c r="B429" s="44" t="str">
        <f t="shared" si="53"/>
        <v>JUNIO</v>
      </c>
      <c r="C429" s="44">
        <v>12</v>
      </c>
      <c r="D429" s="586" t="str">
        <f t="shared" si="52"/>
        <v>JUNIO 2015 / 11</v>
      </c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B429" s="586"/>
      <c r="AC429" s="586"/>
      <c r="AD429" s="586"/>
      <c r="AE429" s="586"/>
      <c r="AF429" s="586"/>
      <c r="AG429" s="586"/>
      <c r="AH429" s="586"/>
      <c r="AI429" s="586"/>
      <c r="AJ429" s="586"/>
      <c r="AK429" s="586"/>
      <c r="AL429" s="586"/>
    </row>
    <row r="430" spans="1:74" x14ac:dyDescent="0.25">
      <c r="A430" s="44">
        <f t="shared" si="53"/>
        <v>2015</v>
      </c>
      <c r="B430" s="44" t="str">
        <f t="shared" si="53"/>
        <v>JUNIO</v>
      </c>
      <c r="C430" s="44">
        <v>13</v>
      </c>
      <c r="D430" s="586" t="str">
        <f t="shared" si="52"/>
        <v>JUNIO 2015 / 12</v>
      </c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B430" s="586"/>
      <c r="AC430" s="586"/>
      <c r="AD430" s="586"/>
      <c r="AE430" s="586"/>
      <c r="AF430" s="586"/>
      <c r="AG430" s="586"/>
      <c r="AH430" s="586"/>
      <c r="AI430" s="586"/>
      <c r="AJ430" s="586"/>
      <c r="AK430" s="586"/>
      <c r="AL430" s="586"/>
    </row>
    <row r="431" spans="1:74" x14ac:dyDescent="0.25">
      <c r="A431" s="44">
        <f t="shared" si="53"/>
        <v>2015</v>
      </c>
      <c r="B431" s="44" t="str">
        <f t="shared" si="53"/>
        <v>JUNIO</v>
      </c>
      <c r="C431" s="44">
        <v>14</v>
      </c>
      <c r="D431" s="586" t="str">
        <f t="shared" si="52"/>
        <v>JUNIO 2015 / 13</v>
      </c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B431" s="586"/>
      <c r="AC431" s="586"/>
      <c r="AD431" s="586"/>
      <c r="AE431" s="586"/>
      <c r="AF431" s="586"/>
      <c r="AG431" s="586"/>
      <c r="AH431" s="586"/>
      <c r="AI431" s="586"/>
      <c r="AJ431" s="586"/>
      <c r="AK431" s="586"/>
      <c r="AL431" s="586"/>
    </row>
    <row r="432" spans="1:74" x14ac:dyDescent="0.25">
      <c r="A432" s="44">
        <f t="shared" si="53"/>
        <v>2015</v>
      </c>
      <c r="B432" s="44" t="str">
        <f t="shared" si="53"/>
        <v>JUNIO</v>
      </c>
      <c r="C432" s="44">
        <v>15</v>
      </c>
      <c r="D432" s="586" t="str">
        <f t="shared" si="52"/>
        <v>JUNIO 2015 / 14</v>
      </c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B432" s="586"/>
      <c r="AC432" s="586"/>
      <c r="AD432" s="586"/>
      <c r="AE432" s="586"/>
      <c r="AF432" s="586"/>
      <c r="AG432" s="586"/>
      <c r="AH432" s="586"/>
      <c r="AI432" s="586"/>
      <c r="AJ432" s="586"/>
      <c r="AK432" s="586"/>
      <c r="AL432" s="586"/>
    </row>
    <row r="433" spans="1:38" x14ac:dyDescent="0.25">
      <c r="A433" s="44">
        <f t="shared" si="53"/>
        <v>2015</v>
      </c>
      <c r="B433" s="44" t="str">
        <f t="shared" si="53"/>
        <v>JUNIO</v>
      </c>
      <c r="C433" s="44">
        <v>16</v>
      </c>
      <c r="D433" s="586" t="str">
        <f t="shared" si="52"/>
        <v>JUNIO 2015 / 15</v>
      </c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B433" s="586"/>
      <c r="AC433" s="586"/>
      <c r="AD433" s="586"/>
      <c r="AE433" s="586"/>
      <c r="AF433" s="586"/>
      <c r="AG433" s="586"/>
      <c r="AH433" s="586"/>
      <c r="AI433" s="586"/>
      <c r="AJ433" s="586"/>
      <c r="AK433" s="586"/>
      <c r="AL433" s="586"/>
    </row>
    <row r="434" spans="1:38" x14ac:dyDescent="0.25">
      <c r="A434" s="44">
        <f t="shared" si="53"/>
        <v>2015</v>
      </c>
      <c r="B434" s="44" t="str">
        <f t="shared" si="53"/>
        <v>JUNIO</v>
      </c>
      <c r="C434" s="44">
        <v>17</v>
      </c>
      <c r="D434" s="586" t="str">
        <f t="shared" si="52"/>
        <v>JUNIO 2015 / 16</v>
      </c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</row>
    <row r="435" spans="1:38" x14ac:dyDescent="0.25">
      <c r="A435" s="44">
        <f t="shared" si="53"/>
        <v>2015</v>
      </c>
      <c r="B435" s="44" t="str">
        <f t="shared" si="53"/>
        <v>JUNIO</v>
      </c>
      <c r="C435" s="44">
        <v>18</v>
      </c>
      <c r="D435" s="586" t="str">
        <f t="shared" si="52"/>
        <v>JUNIO 2015 / 17</v>
      </c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B435" s="586"/>
      <c r="AC435" s="586"/>
      <c r="AD435" s="586"/>
      <c r="AE435" s="586"/>
      <c r="AF435" s="586"/>
      <c r="AG435" s="586"/>
      <c r="AH435" s="586"/>
      <c r="AI435" s="586"/>
      <c r="AJ435" s="586"/>
      <c r="AK435" s="586"/>
      <c r="AL435" s="586"/>
    </row>
    <row r="436" spans="1:38" x14ac:dyDescent="0.25">
      <c r="A436" s="44">
        <f t="shared" si="53"/>
        <v>2015</v>
      </c>
      <c r="B436" s="44" t="str">
        <f t="shared" si="53"/>
        <v>JUNIO</v>
      </c>
      <c r="C436" s="44">
        <v>19</v>
      </c>
      <c r="D436" s="586" t="str">
        <f t="shared" si="52"/>
        <v>JUNIO 2015 / 18</v>
      </c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B436" s="586"/>
      <c r="AC436" s="586"/>
      <c r="AD436" s="586"/>
      <c r="AE436" s="586"/>
      <c r="AF436" s="586"/>
      <c r="AG436" s="586"/>
      <c r="AH436" s="586"/>
      <c r="AI436" s="586"/>
      <c r="AJ436" s="586"/>
      <c r="AK436" s="586"/>
      <c r="AL436" s="586"/>
    </row>
    <row r="437" spans="1:38" x14ac:dyDescent="0.25">
      <c r="A437" s="44">
        <f t="shared" si="53"/>
        <v>2015</v>
      </c>
      <c r="B437" s="44" t="str">
        <f t="shared" si="53"/>
        <v>JUNIO</v>
      </c>
      <c r="C437" s="44">
        <v>20</v>
      </c>
      <c r="D437" s="586" t="str">
        <f t="shared" si="52"/>
        <v>JUNIO 2015 / 19</v>
      </c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B437" s="586"/>
      <c r="AC437" s="586"/>
      <c r="AD437" s="586"/>
      <c r="AE437" s="586"/>
      <c r="AF437" s="586"/>
      <c r="AG437" s="586"/>
      <c r="AH437" s="586"/>
      <c r="AI437" s="586"/>
      <c r="AJ437" s="586"/>
      <c r="AK437" s="586"/>
      <c r="AL437" s="586"/>
    </row>
    <row r="438" spans="1:38" x14ac:dyDescent="0.25">
      <c r="A438" s="44">
        <f t="shared" si="53"/>
        <v>2015</v>
      </c>
      <c r="B438" s="44" t="str">
        <f t="shared" si="53"/>
        <v>JUNIO</v>
      </c>
      <c r="C438" s="44">
        <v>21</v>
      </c>
      <c r="D438" s="586" t="str">
        <f t="shared" si="52"/>
        <v>JUNIO 2015 / 20</v>
      </c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B438" s="586"/>
      <c r="AC438" s="586"/>
      <c r="AD438" s="586"/>
      <c r="AE438" s="586"/>
      <c r="AF438" s="586"/>
      <c r="AG438" s="586"/>
      <c r="AH438" s="586"/>
      <c r="AI438" s="586"/>
      <c r="AJ438" s="586"/>
      <c r="AK438" s="586"/>
      <c r="AL438" s="586"/>
    </row>
    <row r="439" spans="1:38" x14ac:dyDescent="0.25">
      <c r="A439" s="44">
        <f t="shared" si="53"/>
        <v>2015</v>
      </c>
      <c r="B439" s="44" t="str">
        <f t="shared" si="53"/>
        <v>JUNIO</v>
      </c>
      <c r="C439" s="44">
        <v>22</v>
      </c>
      <c r="D439" s="586" t="str">
        <f t="shared" si="52"/>
        <v>JUNIO 2015 / 21</v>
      </c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B439" s="586"/>
      <c r="AC439" s="586"/>
      <c r="AD439" s="586"/>
      <c r="AE439" s="586"/>
      <c r="AF439" s="586"/>
      <c r="AG439" s="586"/>
      <c r="AH439" s="586"/>
      <c r="AI439" s="586"/>
      <c r="AJ439" s="586"/>
      <c r="AK439" s="586"/>
      <c r="AL439" s="586"/>
    </row>
    <row r="440" spans="1:38" x14ac:dyDescent="0.25">
      <c r="A440" s="44">
        <f t="shared" si="53"/>
        <v>2015</v>
      </c>
      <c r="B440" s="44" t="str">
        <f t="shared" si="53"/>
        <v>JUNIO</v>
      </c>
      <c r="C440" s="44">
        <v>23</v>
      </c>
      <c r="D440" s="586" t="str">
        <f t="shared" si="52"/>
        <v>JUNIO 2015 / 22</v>
      </c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B440" s="586"/>
      <c r="AC440" s="586"/>
      <c r="AD440" s="586"/>
      <c r="AE440" s="586"/>
      <c r="AF440" s="586"/>
      <c r="AG440" s="586"/>
      <c r="AH440" s="586"/>
      <c r="AI440" s="586"/>
      <c r="AJ440" s="586"/>
      <c r="AK440" s="586"/>
      <c r="AL440" s="586"/>
    </row>
    <row r="441" spans="1:38" x14ac:dyDescent="0.25">
      <c r="A441" s="44">
        <f t="shared" si="53"/>
        <v>2015</v>
      </c>
      <c r="B441" s="44" t="str">
        <f t="shared" si="53"/>
        <v>JUNIO</v>
      </c>
      <c r="C441" s="44">
        <v>24</v>
      </c>
      <c r="D441" s="586" t="str">
        <f t="shared" si="52"/>
        <v>JUNIO 2015 / 23</v>
      </c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B441" s="586"/>
      <c r="AC441" s="586"/>
      <c r="AD441" s="586"/>
      <c r="AE441" s="586"/>
      <c r="AF441" s="586"/>
      <c r="AG441" s="586"/>
      <c r="AH441" s="586"/>
      <c r="AI441" s="586"/>
      <c r="AJ441" s="586"/>
      <c r="AK441" s="586"/>
      <c r="AL441" s="586"/>
    </row>
    <row r="442" spans="1:38" x14ac:dyDescent="0.25">
      <c r="A442" s="44">
        <f t="shared" si="53"/>
        <v>2015</v>
      </c>
      <c r="B442" s="44" t="str">
        <f t="shared" si="53"/>
        <v>JUNIO</v>
      </c>
      <c r="C442" s="44">
        <v>25</v>
      </c>
      <c r="D442" s="586" t="str">
        <f t="shared" si="52"/>
        <v>JUNIO 2015 / 24</v>
      </c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B442" s="586"/>
      <c r="AC442" s="586"/>
      <c r="AD442" s="586"/>
      <c r="AE442" s="586"/>
      <c r="AF442" s="586"/>
      <c r="AG442" s="586"/>
      <c r="AH442" s="586"/>
      <c r="AI442" s="586"/>
      <c r="AJ442" s="586"/>
      <c r="AK442" s="586"/>
      <c r="AL442" s="586"/>
    </row>
    <row r="443" spans="1:38" x14ac:dyDescent="0.25">
      <c r="A443" s="44">
        <f t="shared" si="53"/>
        <v>2015</v>
      </c>
      <c r="B443" s="44" t="str">
        <f t="shared" si="53"/>
        <v>JUNIO</v>
      </c>
      <c r="C443" s="44">
        <v>26</v>
      </c>
      <c r="D443" s="586" t="str">
        <f t="shared" si="52"/>
        <v>JUNIO 2015 / 25</v>
      </c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B443" s="586"/>
      <c r="AC443" s="586"/>
      <c r="AD443" s="586"/>
      <c r="AE443" s="586"/>
      <c r="AF443" s="586"/>
      <c r="AG443" s="586"/>
      <c r="AH443" s="586"/>
      <c r="AI443" s="586"/>
      <c r="AJ443" s="586"/>
      <c r="AK443" s="586"/>
      <c r="AL443" s="586"/>
    </row>
    <row r="444" spans="1:38" x14ac:dyDescent="0.25">
      <c r="A444" s="44">
        <f t="shared" si="53"/>
        <v>2015</v>
      </c>
      <c r="B444" s="44" t="str">
        <f t="shared" si="53"/>
        <v>JUNIO</v>
      </c>
      <c r="C444" s="44">
        <v>27</v>
      </c>
      <c r="D444" s="586" t="str">
        <f t="shared" si="52"/>
        <v>JUNIO 2015 / 26</v>
      </c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B444" s="586"/>
      <c r="AC444" s="586"/>
      <c r="AD444" s="586"/>
      <c r="AE444" s="586"/>
      <c r="AF444" s="586"/>
      <c r="AG444" s="586"/>
      <c r="AH444" s="586"/>
      <c r="AI444" s="586"/>
      <c r="AJ444" s="586"/>
      <c r="AK444" s="586"/>
      <c r="AL444" s="586"/>
    </row>
    <row r="445" spans="1:38" x14ac:dyDescent="0.25">
      <c r="A445" s="44">
        <f t="shared" si="53"/>
        <v>2015</v>
      </c>
      <c r="B445" s="44" t="str">
        <f t="shared" si="53"/>
        <v>JUNIO</v>
      </c>
      <c r="C445" s="44">
        <v>28</v>
      </c>
      <c r="D445" s="586" t="str">
        <f t="shared" si="52"/>
        <v>JUNIO 2015 / 27</v>
      </c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B445" s="586"/>
      <c r="AC445" s="586"/>
      <c r="AD445" s="586"/>
      <c r="AE445" s="586"/>
      <c r="AF445" s="586"/>
      <c r="AG445" s="586"/>
      <c r="AH445" s="586"/>
      <c r="AI445" s="586"/>
      <c r="AJ445" s="586"/>
      <c r="AK445" s="586"/>
      <c r="AL445" s="586"/>
    </row>
    <row r="446" spans="1:38" x14ac:dyDescent="0.25">
      <c r="A446" s="44">
        <f t="shared" si="53"/>
        <v>2015</v>
      </c>
      <c r="B446" s="44" t="str">
        <f t="shared" si="53"/>
        <v>JUNIO</v>
      </c>
      <c r="C446" s="44">
        <v>29</v>
      </c>
      <c r="D446" s="586" t="str">
        <f t="shared" si="52"/>
        <v>JUNIO 2015 / 28</v>
      </c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B446" s="586"/>
      <c r="AC446" s="586"/>
      <c r="AD446" s="586"/>
      <c r="AE446" s="586"/>
      <c r="AF446" s="586"/>
      <c r="AG446" s="586"/>
      <c r="AH446" s="586"/>
      <c r="AI446" s="586"/>
      <c r="AJ446" s="586"/>
      <c r="AK446" s="586"/>
      <c r="AL446" s="586"/>
    </row>
    <row r="447" spans="1:38" x14ac:dyDescent="0.25">
      <c r="A447" s="44">
        <f t="shared" si="53"/>
        <v>2015</v>
      </c>
      <c r="B447" s="44" t="str">
        <f t="shared" si="53"/>
        <v>JUNIO</v>
      </c>
      <c r="C447" s="44">
        <v>30</v>
      </c>
      <c r="D447" s="586" t="str">
        <f t="shared" si="52"/>
        <v>JUNIO 2015 / 29</v>
      </c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B447" s="586"/>
      <c r="AC447" s="586"/>
      <c r="AD447" s="586"/>
      <c r="AE447" s="586"/>
      <c r="AF447" s="586"/>
      <c r="AG447" s="586"/>
      <c r="AH447" s="586"/>
      <c r="AI447" s="586"/>
      <c r="AJ447" s="586"/>
      <c r="AK447" s="586"/>
      <c r="AL447" s="586"/>
    </row>
    <row r="448" spans="1:38" x14ac:dyDescent="0.25">
      <c r="A448" s="44">
        <f t="shared" si="53"/>
        <v>2015</v>
      </c>
      <c r="B448" s="44" t="str">
        <f t="shared" si="53"/>
        <v>JUNIO</v>
      </c>
      <c r="C448" s="44">
        <v>31</v>
      </c>
      <c r="D448" s="586" t="str">
        <f t="shared" si="52"/>
        <v>JUNIO 2015 / 30</v>
      </c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B448" s="586"/>
      <c r="AC448" s="586"/>
      <c r="AD448" s="586"/>
      <c r="AE448" s="586"/>
      <c r="AF448" s="586"/>
      <c r="AG448" s="586"/>
      <c r="AH448" s="586"/>
      <c r="AI448" s="586"/>
      <c r="AJ448" s="586"/>
      <c r="AK448" s="586"/>
      <c r="AL448" s="586"/>
    </row>
    <row r="449" spans="1:74" s="206" customFormat="1" ht="15.75" x14ac:dyDescent="0.25">
      <c r="D449" s="586" t="str">
        <f t="shared" si="52"/>
        <v>JUNIO 2015 / 31</v>
      </c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5"/>
      <c r="AB449" s="586"/>
      <c r="AC449" s="586"/>
      <c r="AD449" s="586"/>
      <c r="AE449" s="586"/>
      <c r="AF449" s="586"/>
      <c r="AG449" s="586"/>
      <c r="AH449" s="586"/>
      <c r="AI449" s="586"/>
      <c r="AJ449" s="586"/>
      <c r="AK449" s="586"/>
      <c r="AL449" s="586"/>
      <c r="AM449" s="209" t="str">
        <f t="shared" ref="AM449:BU449" si="54">IFERROR(AVERAGE(AM418:AM448),"")</f>
        <v/>
      </c>
      <c r="AN449" s="209" t="str">
        <f t="shared" si="54"/>
        <v/>
      </c>
      <c r="AO449" s="209" t="str">
        <f t="shared" si="54"/>
        <v/>
      </c>
      <c r="AP449" s="209" t="str">
        <f t="shared" si="54"/>
        <v/>
      </c>
      <c r="AQ449" s="209" t="str">
        <f t="shared" si="54"/>
        <v/>
      </c>
      <c r="AR449" s="209" t="str">
        <f t="shared" si="54"/>
        <v/>
      </c>
      <c r="AS449" s="209" t="str">
        <f t="shared" si="54"/>
        <v/>
      </c>
      <c r="AT449" s="209" t="str">
        <f t="shared" si="54"/>
        <v/>
      </c>
      <c r="AU449" s="209" t="str">
        <f t="shared" si="54"/>
        <v/>
      </c>
      <c r="AV449" s="209" t="str">
        <f t="shared" si="54"/>
        <v/>
      </c>
      <c r="AW449" s="209" t="str">
        <f t="shared" si="54"/>
        <v/>
      </c>
      <c r="AX449" s="210" t="str">
        <f t="shared" si="54"/>
        <v/>
      </c>
      <c r="AY449" s="209" t="str">
        <f t="shared" si="54"/>
        <v/>
      </c>
      <c r="AZ449" s="209" t="str">
        <f t="shared" si="54"/>
        <v/>
      </c>
      <c r="BA449" s="209" t="str">
        <f t="shared" si="54"/>
        <v/>
      </c>
      <c r="BB449" s="209" t="str">
        <f t="shared" si="54"/>
        <v/>
      </c>
      <c r="BC449" s="209" t="str">
        <f t="shared" si="54"/>
        <v/>
      </c>
      <c r="BD449" s="209" t="str">
        <f t="shared" si="54"/>
        <v/>
      </c>
      <c r="BE449" s="209" t="str">
        <f t="shared" si="54"/>
        <v/>
      </c>
      <c r="BF449" s="209" t="str">
        <f t="shared" si="54"/>
        <v/>
      </c>
      <c r="BG449" s="209" t="str">
        <f t="shared" si="54"/>
        <v/>
      </c>
      <c r="BH449" s="209" t="str">
        <f t="shared" si="54"/>
        <v/>
      </c>
      <c r="BI449" s="209" t="str">
        <f t="shared" si="54"/>
        <v/>
      </c>
      <c r="BJ449" s="209" t="str">
        <f t="shared" si="54"/>
        <v/>
      </c>
      <c r="BK449" s="209" t="str">
        <f t="shared" si="54"/>
        <v/>
      </c>
      <c r="BL449" s="209" t="str">
        <f t="shared" si="54"/>
        <v/>
      </c>
      <c r="BM449" s="209" t="str">
        <f t="shared" si="54"/>
        <v/>
      </c>
      <c r="BN449" s="209" t="str">
        <f t="shared" si="54"/>
        <v/>
      </c>
      <c r="BO449" s="209" t="str">
        <f t="shared" si="54"/>
        <v/>
      </c>
      <c r="BP449" s="209" t="str">
        <f t="shared" si="54"/>
        <v/>
      </c>
      <c r="BQ449" s="209" t="str">
        <f t="shared" si="54"/>
        <v/>
      </c>
      <c r="BR449" s="209" t="str">
        <f t="shared" si="54"/>
        <v/>
      </c>
      <c r="BS449" s="209" t="str">
        <f t="shared" si="54"/>
        <v/>
      </c>
      <c r="BT449" s="209" t="str">
        <f t="shared" si="54"/>
        <v/>
      </c>
      <c r="BU449" s="209" t="str">
        <f t="shared" si="54"/>
        <v/>
      </c>
      <c r="BV449" s="210" t="str">
        <f>IFERROR(AVERAGE(BV418:BV448),"")</f>
        <v/>
      </c>
    </row>
    <row r="450" spans="1:74" ht="15.75" x14ac:dyDescent="0.25">
      <c r="A450" s="44">
        <v>2015</v>
      </c>
      <c r="B450" s="44" t="s">
        <v>227</v>
      </c>
      <c r="C450" s="44">
        <v>1</v>
      </c>
      <c r="D450" s="208" t="s">
        <v>228</v>
      </c>
      <c r="E450" s="209">
        <f t="shared" ref="E450:AL450" si="55">IFERROR(AVERAGE(E419:E449),"")</f>
        <v>1</v>
      </c>
      <c r="F450" s="209">
        <f t="shared" si="55"/>
        <v>42170</v>
      </c>
      <c r="G450" s="209">
        <f t="shared" si="55"/>
        <v>54173</v>
      </c>
      <c r="H450" s="209" t="str">
        <f t="shared" si="55"/>
        <v/>
      </c>
      <c r="I450" s="209">
        <f t="shared" si="55"/>
        <v>0.7661</v>
      </c>
      <c r="J450" s="209">
        <f t="shared" si="55"/>
        <v>151</v>
      </c>
      <c r="K450" s="209">
        <f t="shared" si="55"/>
        <v>7.3</v>
      </c>
      <c r="L450" s="209">
        <f t="shared" si="55"/>
        <v>0</v>
      </c>
      <c r="M450" s="209" t="str">
        <f t="shared" si="55"/>
        <v/>
      </c>
      <c r="N450" s="209">
        <f t="shared" si="55"/>
        <v>0.5</v>
      </c>
      <c r="O450" s="209">
        <f t="shared" si="55"/>
        <v>0</v>
      </c>
      <c r="P450" s="209">
        <f t="shared" si="55"/>
        <v>95.5</v>
      </c>
      <c r="Q450" s="209">
        <f t="shared" si="55"/>
        <v>85.3</v>
      </c>
      <c r="R450" s="209">
        <f t="shared" si="55"/>
        <v>90.4</v>
      </c>
      <c r="S450" s="209" t="str">
        <f t="shared" si="55"/>
        <v/>
      </c>
      <c r="T450" s="209" t="str">
        <f t="shared" si="55"/>
        <v/>
      </c>
      <c r="U450" s="209">
        <f t="shared" si="55"/>
        <v>20378</v>
      </c>
      <c r="V450" s="209">
        <f t="shared" si="55"/>
        <v>139</v>
      </c>
      <c r="W450" s="209">
        <f t="shared" si="55"/>
        <v>222</v>
      </c>
      <c r="X450" s="209">
        <f t="shared" si="55"/>
        <v>300</v>
      </c>
      <c r="Y450" s="209">
        <f t="shared" si="55"/>
        <v>352</v>
      </c>
      <c r="Z450" s="209">
        <f t="shared" si="55"/>
        <v>1</v>
      </c>
      <c r="AA450" s="209">
        <f t="shared" si="55"/>
        <v>45.5</v>
      </c>
      <c r="AB450" s="209">
        <f t="shared" si="55"/>
        <v>0.2</v>
      </c>
      <c r="AC450" s="209">
        <f t="shared" si="55"/>
        <v>2.64</v>
      </c>
      <c r="AD450" s="209">
        <f t="shared" si="55"/>
        <v>14.2</v>
      </c>
      <c r="AE450" s="209">
        <f t="shared" si="55"/>
        <v>0</v>
      </c>
      <c r="AF450" s="209">
        <f t="shared" si="55"/>
        <v>7</v>
      </c>
      <c r="AG450" s="209">
        <f t="shared" si="55"/>
        <v>99.5</v>
      </c>
      <c r="AH450" s="209">
        <f t="shared" si="55"/>
        <v>42.54</v>
      </c>
      <c r="AI450" s="209">
        <f t="shared" si="55"/>
        <v>167</v>
      </c>
      <c r="AJ450" s="209">
        <f t="shared" si="55"/>
        <v>221</v>
      </c>
      <c r="AK450" s="209">
        <f t="shared" si="55"/>
        <v>275</v>
      </c>
      <c r="AL450" s="209">
        <f t="shared" si="55"/>
        <v>338</v>
      </c>
    </row>
    <row r="451" spans="1:74" x14ac:dyDescent="0.25">
      <c r="A451" s="44">
        <f>A450</f>
        <v>2015</v>
      </c>
      <c r="B451" s="44" t="str">
        <f>B450</f>
        <v>JULIO</v>
      </c>
      <c r="C451" s="44">
        <v>2</v>
      </c>
      <c r="D451" s="586" t="str">
        <f t="shared" ref="D451:D481" si="56">B450&amp;" "&amp;A450&amp;" / "&amp;C450</f>
        <v>JULIO 2015 / 1</v>
      </c>
      <c r="E451" s="573">
        <v>1</v>
      </c>
      <c r="F451" s="574">
        <v>42206</v>
      </c>
      <c r="G451" s="573">
        <v>55142</v>
      </c>
      <c r="H451" s="573" t="s">
        <v>169</v>
      </c>
      <c r="I451" s="575">
        <v>0.76570000000000005</v>
      </c>
      <c r="J451" s="576">
        <v>150</v>
      </c>
      <c r="K451" s="576">
        <v>7.6</v>
      </c>
      <c r="L451" s="576">
        <v>0</v>
      </c>
      <c r="M451" s="577" t="s">
        <v>20</v>
      </c>
      <c r="N451" s="576">
        <v>0.5</v>
      </c>
      <c r="O451" s="576">
        <v>0</v>
      </c>
      <c r="P451" s="576">
        <v>95.4</v>
      </c>
      <c r="Q451" s="576">
        <v>85.2</v>
      </c>
      <c r="R451" s="576">
        <v>90.3</v>
      </c>
      <c r="S451" s="578" t="s">
        <v>164</v>
      </c>
      <c r="T451" s="578" t="s">
        <v>103</v>
      </c>
      <c r="U451" s="576">
        <v>20382</v>
      </c>
      <c r="V451" s="576">
        <v>137</v>
      </c>
      <c r="W451" s="576">
        <v>221</v>
      </c>
      <c r="X451" s="576">
        <v>295</v>
      </c>
      <c r="Y451" s="576">
        <v>355</v>
      </c>
      <c r="Z451" s="576">
        <v>1</v>
      </c>
      <c r="AA451" s="576">
        <v>46.8</v>
      </c>
      <c r="AB451" s="576">
        <v>0.4</v>
      </c>
      <c r="AC451" s="576">
        <v>2.65</v>
      </c>
      <c r="AD451" s="576">
        <v>17.399999999999999</v>
      </c>
      <c r="AE451" s="576">
        <v>0</v>
      </c>
      <c r="AF451" s="587">
        <v>7</v>
      </c>
      <c r="AG451" s="587">
        <v>99.5</v>
      </c>
      <c r="AH451" s="587">
        <v>42.54</v>
      </c>
      <c r="AI451" s="587">
        <v>167</v>
      </c>
      <c r="AJ451" s="587">
        <v>221</v>
      </c>
      <c r="AK451" s="587">
        <v>275</v>
      </c>
      <c r="AL451" s="587">
        <v>338</v>
      </c>
    </row>
    <row r="452" spans="1:74" x14ac:dyDescent="0.25">
      <c r="A452" s="44">
        <f t="shared" ref="A452:B480" si="57">A451</f>
        <v>2015</v>
      </c>
      <c r="B452" s="44" t="str">
        <f t="shared" si="57"/>
        <v>JULIO</v>
      </c>
      <c r="C452" s="44">
        <v>3</v>
      </c>
      <c r="D452" s="586" t="str">
        <f t="shared" si="56"/>
        <v>JULIO 2015 / 2</v>
      </c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B452" s="586"/>
      <c r="AC452" s="586"/>
      <c r="AD452" s="586"/>
      <c r="AE452" s="586"/>
      <c r="AF452" s="586"/>
      <c r="AG452" s="586"/>
      <c r="AH452" s="586"/>
      <c r="AI452" s="586"/>
      <c r="AJ452" s="586"/>
      <c r="AK452" s="586"/>
      <c r="AL452" s="586"/>
    </row>
    <row r="453" spans="1:74" x14ac:dyDescent="0.25">
      <c r="A453" s="44">
        <f t="shared" si="57"/>
        <v>2015</v>
      </c>
      <c r="B453" s="44" t="str">
        <f t="shared" si="57"/>
        <v>JULIO</v>
      </c>
      <c r="C453" s="44">
        <v>4</v>
      </c>
      <c r="D453" s="586" t="str">
        <f t="shared" si="56"/>
        <v>JULIO 2015 / 3</v>
      </c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B453" s="586"/>
      <c r="AC453" s="586"/>
      <c r="AD453" s="586"/>
      <c r="AE453" s="586"/>
      <c r="AF453" s="586"/>
      <c r="AG453" s="586"/>
      <c r="AH453" s="586"/>
      <c r="AI453" s="586"/>
      <c r="AJ453" s="586"/>
      <c r="AK453" s="586"/>
      <c r="AL453" s="586"/>
    </row>
    <row r="454" spans="1:74" x14ac:dyDescent="0.25">
      <c r="A454" s="44">
        <f t="shared" si="57"/>
        <v>2015</v>
      </c>
      <c r="B454" s="44" t="str">
        <f t="shared" si="57"/>
        <v>JULIO</v>
      </c>
      <c r="C454" s="44">
        <v>5</v>
      </c>
      <c r="D454" s="586" t="str">
        <f t="shared" si="56"/>
        <v>JULIO 2015 / 4</v>
      </c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B454" s="586"/>
      <c r="AC454" s="586"/>
      <c r="AD454" s="586"/>
      <c r="AE454" s="586"/>
      <c r="AF454" s="586"/>
      <c r="AG454" s="586"/>
      <c r="AH454" s="586"/>
      <c r="AI454" s="586"/>
      <c r="AJ454" s="586"/>
      <c r="AK454" s="586"/>
      <c r="AL454" s="586"/>
    </row>
    <row r="455" spans="1:74" x14ac:dyDescent="0.25">
      <c r="A455" s="44">
        <f t="shared" si="57"/>
        <v>2015</v>
      </c>
      <c r="B455" s="44" t="str">
        <f t="shared" si="57"/>
        <v>JULIO</v>
      </c>
      <c r="C455" s="44">
        <v>6</v>
      </c>
      <c r="D455" s="586" t="str">
        <f t="shared" si="56"/>
        <v>JULIO 2015 / 5</v>
      </c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B455" s="586"/>
      <c r="AC455" s="586"/>
      <c r="AD455" s="586"/>
      <c r="AE455" s="586"/>
      <c r="AF455" s="586"/>
      <c r="AG455" s="586"/>
      <c r="AH455" s="586"/>
      <c r="AI455" s="586"/>
      <c r="AJ455" s="586"/>
      <c r="AK455" s="586"/>
      <c r="AL455" s="586"/>
    </row>
    <row r="456" spans="1:74" x14ac:dyDescent="0.25">
      <c r="A456" s="44">
        <f t="shared" si="57"/>
        <v>2015</v>
      </c>
      <c r="B456" s="44" t="str">
        <f t="shared" si="57"/>
        <v>JULIO</v>
      </c>
      <c r="C456" s="44">
        <v>7</v>
      </c>
      <c r="D456" s="586" t="str">
        <f t="shared" si="56"/>
        <v>JULIO 2015 / 6</v>
      </c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B456" s="586"/>
      <c r="AC456" s="586"/>
      <c r="AD456" s="586"/>
      <c r="AE456" s="586"/>
      <c r="AF456" s="586"/>
      <c r="AG456" s="586"/>
      <c r="AH456" s="586"/>
      <c r="AI456" s="586"/>
      <c r="AJ456" s="586"/>
      <c r="AK456" s="586"/>
      <c r="AL456" s="586"/>
    </row>
    <row r="457" spans="1:74" x14ac:dyDescent="0.25">
      <c r="A457" s="44">
        <f t="shared" si="57"/>
        <v>2015</v>
      </c>
      <c r="B457" s="44" t="str">
        <f t="shared" si="57"/>
        <v>JULIO</v>
      </c>
      <c r="C457" s="44">
        <v>8</v>
      </c>
      <c r="D457" s="586" t="str">
        <f t="shared" si="56"/>
        <v>JULIO 2015 / 7</v>
      </c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B457" s="586"/>
      <c r="AC457" s="586"/>
      <c r="AD457" s="586"/>
      <c r="AE457" s="586"/>
      <c r="AF457" s="586"/>
      <c r="AG457" s="586"/>
      <c r="AH457" s="586"/>
      <c r="AI457" s="586"/>
      <c r="AJ457" s="586"/>
      <c r="AK457" s="586"/>
      <c r="AL457" s="586"/>
    </row>
    <row r="458" spans="1:74" x14ac:dyDescent="0.25">
      <c r="A458" s="44">
        <f t="shared" si="57"/>
        <v>2015</v>
      </c>
      <c r="B458" s="44" t="str">
        <f t="shared" si="57"/>
        <v>JULIO</v>
      </c>
      <c r="C458" s="44">
        <v>9</v>
      </c>
      <c r="D458" s="586" t="str">
        <f t="shared" si="56"/>
        <v>JULIO 2015 / 8</v>
      </c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</row>
    <row r="459" spans="1:74" x14ac:dyDescent="0.25">
      <c r="A459" s="44">
        <f t="shared" si="57"/>
        <v>2015</v>
      </c>
      <c r="B459" s="44" t="str">
        <f t="shared" si="57"/>
        <v>JULIO</v>
      </c>
      <c r="C459" s="44">
        <v>10</v>
      </c>
      <c r="D459" s="586" t="str">
        <f t="shared" si="56"/>
        <v>JULIO 2015 / 9</v>
      </c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B459" s="586"/>
      <c r="AC459" s="586"/>
      <c r="AD459" s="586"/>
      <c r="AE459" s="586"/>
      <c r="AF459" s="586"/>
      <c r="AG459" s="586"/>
      <c r="AH459" s="586"/>
      <c r="AI459" s="586"/>
      <c r="AJ459" s="586"/>
      <c r="AK459" s="586"/>
      <c r="AL459" s="586"/>
    </row>
    <row r="460" spans="1:74" x14ac:dyDescent="0.25">
      <c r="A460" s="44">
        <f t="shared" si="57"/>
        <v>2015</v>
      </c>
      <c r="B460" s="44" t="str">
        <f t="shared" si="57"/>
        <v>JULIO</v>
      </c>
      <c r="C460" s="44">
        <v>11</v>
      </c>
      <c r="D460" s="586" t="str">
        <f t="shared" si="56"/>
        <v>JULIO 2015 / 10</v>
      </c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B460" s="586"/>
      <c r="AC460" s="586"/>
      <c r="AD460" s="586"/>
      <c r="AE460" s="586"/>
      <c r="AF460" s="586"/>
      <c r="AG460" s="586"/>
      <c r="AH460" s="586"/>
      <c r="AI460" s="586"/>
      <c r="AJ460" s="586"/>
      <c r="AK460" s="586"/>
      <c r="AL460" s="586"/>
    </row>
    <row r="461" spans="1:74" x14ac:dyDescent="0.25">
      <c r="A461" s="44">
        <f t="shared" si="57"/>
        <v>2015</v>
      </c>
      <c r="B461" s="44" t="str">
        <f t="shared" si="57"/>
        <v>JULIO</v>
      </c>
      <c r="C461" s="44">
        <v>12</v>
      </c>
      <c r="D461" s="586" t="str">
        <f t="shared" si="56"/>
        <v>JULIO 2015 / 11</v>
      </c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B461" s="586"/>
      <c r="AC461" s="586"/>
      <c r="AD461" s="586"/>
      <c r="AE461" s="586"/>
      <c r="AF461" s="586"/>
      <c r="AG461" s="586"/>
      <c r="AH461" s="586"/>
      <c r="AI461" s="586"/>
      <c r="AJ461" s="586"/>
      <c r="AK461" s="586"/>
      <c r="AL461" s="586"/>
    </row>
    <row r="462" spans="1:74" x14ac:dyDescent="0.25">
      <c r="A462" s="44">
        <f t="shared" si="57"/>
        <v>2015</v>
      </c>
      <c r="B462" s="44" t="str">
        <f t="shared" si="57"/>
        <v>JULIO</v>
      </c>
      <c r="C462" s="44">
        <v>13</v>
      </c>
      <c r="D462" s="586" t="str">
        <f t="shared" si="56"/>
        <v>JULIO 2015 / 12</v>
      </c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B462" s="586"/>
      <c r="AC462" s="586"/>
      <c r="AD462" s="586"/>
      <c r="AE462" s="586"/>
      <c r="AF462" s="586"/>
      <c r="AG462" s="586"/>
      <c r="AH462" s="586"/>
      <c r="AI462" s="586"/>
      <c r="AJ462" s="586"/>
      <c r="AK462" s="586"/>
      <c r="AL462" s="586"/>
    </row>
    <row r="463" spans="1:74" x14ac:dyDescent="0.25">
      <c r="A463" s="44">
        <f t="shared" si="57"/>
        <v>2015</v>
      </c>
      <c r="B463" s="44" t="str">
        <f t="shared" si="57"/>
        <v>JULIO</v>
      </c>
      <c r="C463" s="44">
        <v>14</v>
      </c>
      <c r="D463" s="586" t="str">
        <f t="shared" si="56"/>
        <v>JULIO 2015 / 13</v>
      </c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B463" s="586"/>
      <c r="AC463" s="586"/>
      <c r="AD463" s="586"/>
      <c r="AE463" s="586"/>
      <c r="AF463" s="586"/>
      <c r="AG463" s="586"/>
      <c r="AH463" s="586"/>
      <c r="AI463" s="586"/>
      <c r="AJ463" s="586"/>
      <c r="AK463" s="586"/>
      <c r="AL463" s="586"/>
    </row>
    <row r="464" spans="1:74" x14ac:dyDescent="0.25">
      <c r="A464" s="44">
        <f t="shared" si="57"/>
        <v>2015</v>
      </c>
      <c r="B464" s="44" t="str">
        <f t="shared" si="57"/>
        <v>JULIO</v>
      </c>
      <c r="C464" s="44">
        <v>15</v>
      </c>
      <c r="D464" s="586" t="str">
        <f t="shared" si="56"/>
        <v>JULIO 2015 / 14</v>
      </c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B464" s="586"/>
      <c r="AC464" s="586"/>
      <c r="AD464" s="586"/>
      <c r="AE464" s="586"/>
      <c r="AF464" s="586"/>
      <c r="AG464" s="586"/>
      <c r="AH464" s="586"/>
      <c r="AI464" s="586"/>
      <c r="AJ464" s="586"/>
      <c r="AK464" s="586"/>
      <c r="AL464" s="586"/>
    </row>
    <row r="465" spans="1:38" x14ac:dyDescent="0.25">
      <c r="A465" s="44">
        <f t="shared" si="57"/>
        <v>2015</v>
      </c>
      <c r="B465" s="44" t="str">
        <f t="shared" si="57"/>
        <v>JULIO</v>
      </c>
      <c r="C465" s="44">
        <v>16</v>
      </c>
      <c r="D465" s="586" t="str">
        <f t="shared" si="56"/>
        <v>JULIO 2015 / 15</v>
      </c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B465" s="586"/>
      <c r="AC465" s="586"/>
      <c r="AD465" s="586"/>
      <c r="AE465" s="586"/>
      <c r="AF465" s="586"/>
      <c r="AG465" s="586"/>
      <c r="AH465" s="586"/>
      <c r="AI465" s="586"/>
      <c r="AJ465" s="586"/>
      <c r="AK465" s="586"/>
      <c r="AL465" s="586"/>
    </row>
    <row r="466" spans="1:38" x14ac:dyDescent="0.25">
      <c r="A466" s="44">
        <f t="shared" si="57"/>
        <v>2015</v>
      </c>
      <c r="B466" s="44" t="str">
        <f t="shared" si="57"/>
        <v>JULIO</v>
      </c>
      <c r="C466" s="44">
        <v>17</v>
      </c>
      <c r="D466" s="586" t="str">
        <f t="shared" si="56"/>
        <v>JULIO 2015 / 16</v>
      </c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B466" s="586"/>
      <c r="AC466" s="586"/>
      <c r="AD466" s="586"/>
      <c r="AE466" s="586"/>
      <c r="AF466" s="586"/>
      <c r="AG466" s="586"/>
      <c r="AH466" s="586"/>
      <c r="AI466" s="586"/>
      <c r="AJ466" s="586"/>
      <c r="AK466" s="586"/>
      <c r="AL466" s="586"/>
    </row>
    <row r="467" spans="1:38" x14ac:dyDescent="0.25">
      <c r="A467" s="44">
        <f t="shared" si="57"/>
        <v>2015</v>
      </c>
      <c r="B467" s="44" t="str">
        <f t="shared" si="57"/>
        <v>JULIO</v>
      </c>
      <c r="C467" s="44">
        <v>18</v>
      </c>
      <c r="D467" s="586" t="str">
        <f t="shared" si="56"/>
        <v>JULIO 2015 / 17</v>
      </c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</row>
    <row r="468" spans="1:38" x14ac:dyDescent="0.25">
      <c r="A468" s="44">
        <f t="shared" si="57"/>
        <v>2015</v>
      </c>
      <c r="B468" s="44" t="str">
        <f t="shared" si="57"/>
        <v>JULIO</v>
      </c>
      <c r="C468" s="44">
        <v>19</v>
      </c>
      <c r="D468" s="586" t="str">
        <f t="shared" si="56"/>
        <v>JULIO 2015 / 18</v>
      </c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B468" s="586"/>
      <c r="AC468" s="586"/>
      <c r="AD468" s="586"/>
      <c r="AE468" s="586"/>
      <c r="AF468" s="586"/>
      <c r="AG468" s="586"/>
      <c r="AH468" s="586"/>
      <c r="AI468" s="586"/>
      <c r="AJ468" s="586"/>
      <c r="AK468" s="586"/>
      <c r="AL468" s="586"/>
    </row>
    <row r="469" spans="1:38" x14ac:dyDescent="0.25">
      <c r="A469" s="44">
        <f t="shared" si="57"/>
        <v>2015</v>
      </c>
      <c r="B469" s="44" t="str">
        <f t="shared" si="57"/>
        <v>JULIO</v>
      </c>
      <c r="C469" s="44">
        <v>20</v>
      </c>
      <c r="D469" s="586" t="str">
        <f t="shared" si="56"/>
        <v>JULIO 2015 / 19</v>
      </c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B469" s="586"/>
      <c r="AC469" s="586"/>
      <c r="AD469" s="586"/>
      <c r="AE469" s="586"/>
      <c r="AF469" s="586"/>
      <c r="AG469" s="586"/>
      <c r="AH469" s="586"/>
      <c r="AI469" s="586"/>
      <c r="AJ469" s="586"/>
      <c r="AK469" s="586"/>
      <c r="AL469" s="586"/>
    </row>
    <row r="470" spans="1:38" x14ac:dyDescent="0.25">
      <c r="A470" s="44">
        <f t="shared" si="57"/>
        <v>2015</v>
      </c>
      <c r="B470" s="44" t="str">
        <f t="shared" si="57"/>
        <v>JULIO</v>
      </c>
      <c r="C470" s="44">
        <v>21</v>
      </c>
      <c r="D470" s="586" t="str">
        <f t="shared" si="56"/>
        <v>JULIO 2015 / 20</v>
      </c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B470" s="586"/>
      <c r="AC470" s="586"/>
      <c r="AD470" s="586"/>
      <c r="AE470" s="586"/>
      <c r="AF470" s="586"/>
      <c r="AG470" s="586"/>
      <c r="AH470" s="586"/>
      <c r="AI470" s="586"/>
      <c r="AJ470" s="586"/>
      <c r="AK470" s="586"/>
      <c r="AL470" s="586"/>
    </row>
    <row r="471" spans="1:38" x14ac:dyDescent="0.25">
      <c r="A471" s="44">
        <f t="shared" si="57"/>
        <v>2015</v>
      </c>
      <c r="B471" s="44" t="str">
        <f t="shared" si="57"/>
        <v>JULIO</v>
      </c>
      <c r="C471" s="44">
        <v>22</v>
      </c>
      <c r="D471" s="586" t="str">
        <f t="shared" si="56"/>
        <v>JULIO 2015 / 21</v>
      </c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B471" s="586"/>
      <c r="AC471" s="586"/>
      <c r="AD471" s="586"/>
      <c r="AE471" s="586"/>
      <c r="AF471" s="586"/>
      <c r="AG471" s="586"/>
      <c r="AH471" s="586"/>
      <c r="AI471" s="586"/>
      <c r="AJ471" s="586"/>
      <c r="AK471" s="586"/>
      <c r="AL471" s="586"/>
    </row>
    <row r="472" spans="1:38" x14ac:dyDescent="0.25">
      <c r="A472" s="44">
        <f t="shared" si="57"/>
        <v>2015</v>
      </c>
      <c r="B472" s="44" t="str">
        <f t="shared" si="57"/>
        <v>JULIO</v>
      </c>
      <c r="C472" s="44">
        <v>23</v>
      </c>
      <c r="D472" s="586" t="str">
        <f t="shared" si="56"/>
        <v>JULIO 2015 / 22</v>
      </c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B472" s="586"/>
      <c r="AC472" s="586"/>
      <c r="AD472" s="586"/>
      <c r="AE472" s="586"/>
      <c r="AF472" s="586"/>
      <c r="AG472" s="586"/>
      <c r="AH472" s="586"/>
      <c r="AI472" s="586"/>
      <c r="AJ472" s="586"/>
      <c r="AK472" s="586"/>
      <c r="AL472" s="586"/>
    </row>
    <row r="473" spans="1:38" x14ac:dyDescent="0.25">
      <c r="A473" s="44">
        <f t="shared" si="57"/>
        <v>2015</v>
      </c>
      <c r="B473" s="44" t="str">
        <f t="shared" si="57"/>
        <v>JULIO</v>
      </c>
      <c r="C473" s="44">
        <v>24</v>
      </c>
      <c r="D473" s="586" t="str">
        <f t="shared" si="56"/>
        <v>JULIO 2015 / 23</v>
      </c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B473" s="586"/>
      <c r="AC473" s="586"/>
      <c r="AD473" s="586"/>
      <c r="AE473" s="586"/>
      <c r="AF473" s="586"/>
      <c r="AG473" s="586"/>
      <c r="AH473" s="586"/>
      <c r="AI473" s="586"/>
      <c r="AJ473" s="586"/>
      <c r="AK473" s="586"/>
      <c r="AL473" s="586"/>
    </row>
    <row r="474" spans="1:38" x14ac:dyDescent="0.25">
      <c r="A474" s="44">
        <f t="shared" si="57"/>
        <v>2015</v>
      </c>
      <c r="B474" s="44" t="str">
        <f t="shared" si="57"/>
        <v>JULIO</v>
      </c>
      <c r="C474" s="44">
        <v>25</v>
      </c>
      <c r="D474" s="586" t="str">
        <f t="shared" si="56"/>
        <v>JULIO 2015 / 24</v>
      </c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B474" s="586"/>
      <c r="AC474" s="586"/>
      <c r="AD474" s="586"/>
      <c r="AE474" s="586"/>
      <c r="AF474" s="586"/>
      <c r="AG474" s="586"/>
      <c r="AH474" s="586"/>
      <c r="AI474" s="586"/>
      <c r="AJ474" s="586"/>
      <c r="AK474" s="586"/>
      <c r="AL474" s="586"/>
    </row>
    <row r="475" spans="1:38" x14ac:dyDescent="0.25">
      <c r="A475" s="44">
        <f t="shared" si="57"/>
        <v>2015</v>
      </c>
      <c r="B475" s="44" t="str">
        <f t="shared" si="57"/>
        <v>JULIO</v>
      </c>
      <c r="C475" s="44">
        <v>26</v>
      </c>
      <c r="D475" s="586" t="str">
        <f t="shared" si="56"/>
        <v>JULIO 2015 / 25</v>
      </c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B475" s="586"/>
      <c r="AC475" s="586"/>
      <c r="AD475" s="586"/>
      <c r="AE475" s="586"/>
      <c r="AF475" s="586"/>
      <c r="AG475" s="586"/>
      <c r="AH475" s="586"/>
      <c r="AI475" s="586"/>
      <c r="AJ475" s="586"/>
      <c r="AK475" s="586"/>
      <c r="AL475" s="586"/>
    </row>
    <row r="476" spans="1:38" x14ac:dyDescent="0.25">
      <c r="A476" s="44">
        <f t="shared" si="57"/>
        <v>2015</v>
      </c>
      <c r="B476" s="44" t="str">
        <f t="shared" si="57"/>
        <v>JULIO</v>
      </c>
      <c r="C476" s="44">
        <v>27</v>
      </c>
      <c r="D476" s="586" t="str">
        <f t="shared" si="56"/>
        <v>JULIO 2015 / 26</v>
      </c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B476" s="586"/>
      <c r="AC476" s="586"/>
      <c r="AD476" s="586"/>
      <c r="AE476" s="586"/>
      <c r="AF476" s="586"/>
      <c r="AG476" s="586"/>
      <c r="AH476" s="586"/>
      <c r="AI476" s="586"/>
      <c r="AJ476" s="586"/>
      <c r="AK476" s="586"/>
      <c r="AL476" s="586"/>
    </row>
    <row r="477" spans="1:38" x14ac:dyDescent="0.25">
      <c r="A477" s="44">
        <f t="shared" si="57"/>
        <v>2015</v>
      </c>
      <c r="B477" s="44" t="str">
        <f t="shared" si="57"/>
        <v>JULIO</v>
      </c>
      <c r="C477" s="44">
        <v>28</v>
      </c>
      <c r="D477" s="586" t="str">
        <f t="shared" si="56"/>
        <v>JULIO 2015 / 27</v>
      </c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B477" s="586"/>
      <c r="AC477" s="586"/>
      <c r="AD477" s="586"/>
      <c r="AE477" s="586"/>
      <c r="AF477" s="586"/>
      <c r="AG477" s="586"/>
      <c r="AH477" s="586"/>
      <c r="AI477" s="586"/>
      <c r="AJ477" s="586"/>
      <c r="AK477" s="586"/>
      <c r="AL477" s="586"/>
    </row>
    <row r="478" spans="1:38" x14ac:dyDescent="0.25">
      <c r="A478" s="44">
        <f t="shared" si="57"/>
        <v>2015</v>
      </c>
      <c r="B478" s="44" t="str">
        <f t="shared" si="57"/>
        <v>JULIO</v>
      </c>
      <c r="C478" s="44">
        <v>29</v>
      </c>
      <c r="D478" s="586" t="str">
        <f t="shared" si="56"/>
        <v>JULIO 2015 / 28</v>
      </c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B478" s="586"/>
      <c r="AC478" s="586"/>
      <c r="AD478" s="586"/>
      <c r="AE478" s="586"/>
      <c r="AF478" s="586"/>
      <c r="AG478" s="586"/>
      <c r="AH478" s="586"/>
      <c r="AI478" s="586"/>
      <c r="AJ478" s="586"/>
      <c r="AK478" s="586"/>
      <c r="AL478" s="586"/>
    </row>
    <row r="479" spans="1:38" x14ac:dyDescent="0.25">
      <c r="A479" s="44">
        <f t="shared" si="57"/>
        <v>2015</v>
      </c>
      <c r="B479" s="44" t="str">
        <f t="shared" si="57"/>
        <v>JULIO</v>
      </c>
      <c r="C479" s="44">
        <v>30</v>
      </c>
      <c r="D479" s="586" t="str">
        <f t="shared" si="56"/>
        <v>JULIO 2015 / 29</v>
      </c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B479" s="586"/>
      <c r="AC479" s="586"/>
      <c r="AD479" s="586"/>
      <c r="AE479" s="586"/>
      <c r="AF479" s="586"/>
      <c r="AG479" s="586"/>
      <c r="AH479" s="586"/>
      <c r="AI479" s="586"/>
      <c r="AJ479" s="586"/>
      <c r="AK479" s="586"/>
      <c r="AL479" s="586"/>
    </row>
    <row r="480" spans="1:38" x14ac:dyDescent="0.25">
      <c r="A480" s="44">
        <f t="shared" si="57"/>
        <v>2015</v>
      </c>
      <c r="B480" s="44" t="str">
        <f t="shared" si="57"/>
        <v>JULIO</v>
      </c>
      <c r="C480" s="44">
        <v>31</v>
      </c>
      <c r="D480" s="586" t="str">
        <f t="shared" si="56"/>
        <v>JULIO 2015 / 30</v>
      </c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B480" s="586"/>
      <c r="AC480" s="586"/>
      <c r="AD480" s="586"/>
      <c r="AE480" s="586"/>
      <c r="AF480" s="586"/>
      <c r="AG480" s="586"/>
      <c r="AH480" s="586"/>
      <c r="AI480" s="586"/>
      <c r="AJ480" s="586"/>
      <c r="AK480" s="586"/>
      <c r="AL480" s="586"/>
    </row>
    <row r="481" spans="1:74" s="206" customFormat="1" ht="15.75" x14ac:dyDescent="0.25">
      <c r="D481" s="586" t="str">
        <f t="shared" si="56"/>
        <v>JULIO 2015 / 31</v>
      </c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5"/>
      <c r="AB481" s="586"/>
      <c r="AC481" s="586"/>
      <c r="AD481" s="586"/>
      <c r="AE481" s="586"/>
      <c r="AF481" s="586"/>
      <c r="AG481" s="586"/>
      <c r="AH481" s="586"/>
      <c r="AI481" s="586"/>
      <c r="AJ481" s="586"/>
      <c r="AK481" s="586"/>
      <c r="AL481" s="586"/>
      <c r="AM481" s="209" t="str">
        <f t="shared" ref="AM481:BU481" si="58">IFERROR(AVERAGE(AM450:AM480),"")</f>
        <v/>
      </c>
      <c r="AN481" s="209" t="str">
        <f t="shared" si="58"/>
        <v/>
      </c>
      <c r="AO481" s="209" t="str">
        <f t="shared" si="58"/>
        <v/>
      </c>
      <c r="AP481" s="209" t="str">
        <f t="shared" si="58"/>
        <v/>
      </c>
      <c r="AQ481" s="209" t="str">
        <f t="shared" si="58"/>
        <v/>
      </c>
      <c r="AR481" s="209" t="str">
        <f t="shared" si="58"/>
        <v/>
      </c>
      <c r="AS481" s="209" t="str">
        <f t="shared" si="58"/>
        <v/>
      </c>
      <c r="AT481" s="209" t="str">
        <f t="shared" si="58"/>
        <v/>
      </c>
      <c r="AU481" s="209" t="str">
        <f t="shared" si="58"/>
        <v/>
      </c>
      <c r="AV481" s="209" t="str">
        <f t="shared" si="58"/>
        <v/>
      </c>
      <c r="AW481" s="209" t="str">
        <f t="shared" si="58"/>
        <v/>
      </c>
      <c r="AX481" s="210" t="str">
        <f t="shared" si="58"/>
        <v/>
      </c>
      <c r="AY481" s="209" t="str">
        <f t="shared" si="58"/>
        <v/>
      </c>
      <c r="AZ481" s="209" t="str">
        <f t="shared" si="58"/>
        <v/>
      </c>
      <c r="BA481" s="209" t="str">
        <f t="shared" si="58"/>
        <v/>
      </c>
      <c r="BB481" s="209" t="str">
        <f t="shared" si="58"/>
        <v/>
      </c>
      <c r="BC481" s="209" t="str">
        <f t="shared" si="58"/>
        <v/>
      </c>
      <c r="BD481" s="209" t="str">
        <f t="shared" si="58"/>
        <v/>
      </c>
      <c r="BE481" s="209" t="str">
        <f t="shared" si="58"/>
        <v/>
      </c>
      <c r="BF481" s="209" t="str">
        <f t="shared" si="58"/>
        <v/>
      </c>
      <c r="BG481" s="209" t="str">
        <f t="shared" si="58"/>
        <v/>
      </c>
      <c r="BH481" s="209" t="str">
        <f t="shared" si="58"/>
        <v/>
      </c>
      <c r="BI481" s="209" t="str">
        <f t="shared" si="58"/>
        <v/>
      </c>
      <c r="BJ481" s="209" t="str">
        <f t="shared" si="58"/>
        <v/>
      </c>
      <c r="BK481" s="209" t="str">
        <f t="shared" si="58"/>
        <v/>
      </c>
      <c r="BL481" s="209" t="str">
        <f t="shared" si="58"/>
        <v/>
      </c>
      <c r="BM481" s="209" t="str">
        <f t="shared" si="58"/>
        <v/>
      </c>
      <c r="BN481" s="209" t="str">
        <f t="shared" si="58"/>
        <v/>
      </c>
      <c r="BO481" s="209" t="str">
        <f t="shared" si="58"/>
        <v/>
      </c>
      <c r="BP481" s="209" t="str">
        <f t="shared" si="58"/>
        <v/>
      </c>
      <c r="BQ481" s="209" t="str">
        <f t="shared" si="58"/>
        <v/>
      </c>
      <c r="BR481" s="209" t="str">
        <f t="shared" si="58"/>
        <v/>
      </c>
      <c r="BS481" s="209" t="str">
        <f t="shared" si="58"/>
        <v/>
      </c>
      <c r="BT481" s="209" t="str">
        <f t="shared" si="58"/>
        <v/>
      </c>
      <c r="BU481" s="209" t="str">
        <f t="shared" si="58"/>
        <v/>
      </c>
      <c r="BV481" s="210" t="str">
        <f>IFERROR(AVERAGE(BV450:BV480),"")</f>
        <v/>
      </c>
    </row>
    <row r="482" spans="1:74" s="43" customFormat="1" ht="15.75" x14ac:dyDescent="0.25">
      <c r="A482" s="43">
        <v>2015</v>
      </c>
      <c r="B482" s="43" t="s">
        <v>234</v>
      </c>
      <c r="C482" s="43">
        <v>1</v>
      </c>
      <c r="D482" s="208" t="s">
        <v>228</v>
      </c>
      <c r="E482" s="209">
        <f t="shared" ref="E482:AL482" si="59">IFERROR(AVERAGE(E451:E481),"")</f>
        <v>1</v>
      </c>
      <c r="F482" s="209">
        <f t="shared" si="59"/>
        <v>42206</v>
      </c>
      <c r="G482" s="209">
        <f t="shared" si="59"/>
        <v>55142</v>
      </c>
      <c r="H482" s="209" t="str">
        <f t="shared" si="59"/>
        <v/>
      </c>
      <c r="I482" s="209">
        <f t="shared" si="59"/>
        <v>0.76570000000000005</v>
      </c>
      <c r="J482" s="209">
        <f t="shared" si="59"/>
        <v>150</v>
      </c>
      <c r="K482" s="209">
        <f t="shared" si="59"/>
        <v>7.6</v>
      </c>
      <c r="L482" s="209">
        <f t="shared" si="59"/>
        <v>0</v>
      </c>
      <c r="M482" s="209" t="str">
        <f t="shared" si="59"/>
        <v/>
      </c>
      <c r="N482" s="209">
        <f t="shared" si="59"/>
        <v>0.5</v>
      </c>
      <c r="O482" s="209">
        <f t="shared" si="59"/>
        <v>0</v>
      </c>
      <c r="P482" s="209">
        <f t="shared" si="59"/>
        <v>95.4</v>
      </c>
      <c r="Q482" s="209">
        <f t="shared" si="59"/>
        <v>85.2</v>
      </c>
      <c r="R482" s="209">
        <f t="shared" si="59"/>
        <v>90.3</v>
      </c>
      <c r="S482" s="209" t="str">
        <f t="shared" si="59"/>
        <v/>
      </c>
      <c r="T482" s="209" t="str">
        <f t="shared" si="59"/>
        <v/>
      </c>
      <c r="U482" s="209">
        <f t="shared" si="59"/>
        <v>20382</v>
      </c>
      <c r="V482" s="209">
        <f t="shared" si="59"/>
        <v>137</v>
      </c>
      <c r="W482" s="209">
        <f t="shared" si="59"/>
        <v>221</v>
      </c>
      <c r="X482" s="209">
        <f t="shared" si="59"/>
        <v>295</v>
      </c>
      <c r="Y482" s="209">
        <f t="shared" si="59"/>
        <v>355</v>
      </c>
      <c r="Z482" s="209">
        <f t="shared" si="59"/>
        <v>1</v>
      </c>
      <c r="AA482" s="209">
        <f t="shared" si="59"/>
        <v>46.8</v>
      </c>
      <c r="AB482" s="209">
        <f t="shared" si="59"/>
        <v>0.4</v>
      </c>
      <c r="AC482" s="209">
        <f t="shared" si="59"/>
        <v>2.65</v>
      </c>
      <c r="AD482" s="209">
        <f t="shared" si="59"/>
        <v>17.399999999999999</v>
      </c>
      <c r="AE482" s="209">
        <f t="shared" si="59"/>
        <v>0</v>
      </c>
      <c r="AF482" s="209">
        <f t="shared" si="59"/>
        <v>7</v>
      </c>
      <c r="AG482" s="209">
        <f t="shared" si="59"/>
        <v>99.5</v>
      </c>
      <c r="AH482" s="209">
        <f t="shared" si="59"/>
        <v>42.54</v>
      </c>
      <c r="AI482" s="209">
        <f t="shared" si="59"/>
        <v>167</v>
      </c>
      <c r="AJ482" s="209">
        <f t="shared" si="59"/>
        <v>221</v>
      </c>
      <c r="AK482" s="209">
        <f t="shared" si="59"/>
        <v>275</v>
      </c>
      <c r="AL482" s="209">
        <f t="shared" si="59"/>
        <v>338</v>
      </c>
    </row>
    <row r="483" spans="1:74" x14ac:dyDescent="0.25">
      <c r="A483" s="44">
        <f>A482</f>
        <v>2015</v>
      </c>
      <c r="B483" s="44" t="str">
        <f>B482</f>
        <v>AGOSTO</v>
      </c>
      <c r="C483" s="44">
        <v>2</v>
      </c>
      <c r="D483" s="43" t="str">
        <f t="shared" ref="D483:D513" si="60">B482&amp;" "&amp;A482&amp;" / "&amp;C482</f>
        <v>AGOSTO 2015 / 1</v>
      </c>
      <c r="E483" s="252">
        <v>1</v>
      </c>
      <c r="F483" s="253"/>
      <c r="G483" s="252"/>
      <c r="H483" s="252"/>
      <c r="I483" s="254"/>
      <c r="J483" s="255"/>
      <c r="K483" s="255"/>
      <c r="L483" s="255"/>
      <c r="M483" s="256"/>
      <c r="N483" s="255"/>
      <c r="O483" s="255"/>
      <c r="P483" s="255"/>
      <c r="Q483" s="255"/>
      <c r="R483" s="255"/>
      <c r="S483" s="257"/>
      <c r="T483" s="257"/>
      <c r="U483" s="255"/>
      <c r="V483" s="255"/>
      <c r="W483" s="255"/>
      <c r="X483" s="255"/>
      <c r="Y483" s="255"/>
      <c r="Z483" s="255"/>
      <c r="AA483" s="255"/>
      <c r="AB483" s="255"/>
      <c r="AC483" s="255"/>
      <c r="AD483" s="255"/>
      <c r="AE483" s="255"/>
      <c r="AF483" s="42">
        <v>7</v>
      </c>
      <c r="AG483" s="42">
        <v>99.5</v>
      </c>
      <c r="AH483" s="42">
        <v>42.54</v>
      </c>
      <c r="AI483" s="42">
        <v>167</v>
      </c>
      <c r="AJ483" s="42">
        <v>221</v>
      </c>
      <c r="AK483" s="42">
        <v>275</v>
      </c>
      <c r="AL483" s="42">
        <v>338</v>
      </c>
    </row>
    <row r="484" spans="1:74" x14ac:dyDescent="0.25">
      <c r="A484" s="44">
        <f t="shared" ref="A484:B512" si="61">A483</f>
        <v>2015</v>
      </c>
      <c r="B484" s="44" t="str">
        <f t="shared" si="61"/>
        <v>AGOSTO</v>
      </c>
      <c r="C484" s="44">
        <v>3</v>
      </c>
      <c r="D484" s="586" t="str">
        <f t="shared" si="60"/>
        <v>AGOSTO 2015 / 2</v>
      </c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B484" s="586"/>
      <c r="AC484" s="586"/>
      <c r="AD484" s="586"/>
      <c r="AE484" s="586"/>
      <c r="AF484" s="586"/>
      <c r="AG484" s="586"/>
      <c r="AH484" s="586"/>
      <c r="AI484" s="586"/>
      <c r="AJ484" s="586"/>
      <c r="AK484" s="586"/>
      <c r="AL484" s="586"/>
    </row>
    <row r="485" spans="1:74" x14ac:dyDescent="0.25">
      <c r="A485" s="44">
        <f t="shared" si="61"/>
        <v>2015</v>
      </c>
      <c r="B485" s="44" t="str">
        <f t="shared" si="61"/>
        <v>AGOSTO</v>
      </c>
      <c r="C485" s="44">
        <v>4</v>
      </c>
      <c r="D485" s="586" t="str">
        <f t="shared" si="60"/>
        <v>AGOSTO 2015 / 3</v>
      </c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B485" s="586"/>
      <c r="AC485" s="586"/>
      <c r="AD485" s="586"/>
      <c r="AE485" s="586"/>
      <c r="AF485" s="586"/>
      <c r="AG485" s="586"/>
      <c r="AH485" s="586"/>
      <c r="AI485" s="586"/>
      <c r="AJ485" s="586"/>
      <c r="AK485" s="586"/>
      <c r="AL485" s="586"/>
    </row>
    <row r="486" spans="1:74" x14ac:dyDescent="0.25">
      <c r="A486" s="44">
        <f t="shared" si="61"/>
        <v>2015</v>
      </c>
      <c r="B486" s="44" t="str">
        <f t="shared" si="61"/>
        <v>AGOSTO</v>
      </c>
      <c r="C486" s="44">
        <v>5</v>
      </c>
      <c r="D486" s="586" t="str">
        <f t="shared" si="60"/>
        <v>AGOSTO 2015 / 4</v>
      </c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B486" s="586"/>
      <c r="AC486" s="586"/>
      <c r="AD486" s="586"/>
      <c r="AE486" s="586"/>
      <c r="AF486" s="586"/>
      <c r="AG486" s="586"/>
      <c r="AH486" s="586"/>
      <c r="AI486" s="586"/>
      <c r="AJ486" s="586"/>
      <c r="AK486" s="586"/>
      <c r="AL486" s="586"/>
    </row>
    <row r="487" spans="1:74" x14ac:dyDescent="0.25">
      <c r="A487" s="44">
        <f t="shared" si="61"/>
        <v>2015</v>
      </c>
      <c r="B487" s="44" t="str">
        <f t="shared" si="61"/>
        <v>AGOSTO</v>
      </c>
      <c r="C487" s="44">
        <v>6</v>
      </c>
      <c r="D487" s="586" t="str">
        <f t="shared" si="60"/>
        <v>AGOSTO 2015 / 5</v>
      </c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B487" s="586"/>
      <c r="AC487" s="586"/>
      <c r="AD487" s="586"/>
      <c r="AE487" s="586"/>
      <c r="AF487" s="586"/>
      <c r="AG487" s="586"/>
      <c r="AH487" s="586"/>
      <c r="AI487" s="586"/>
      <c r="AJ487" s="586"/>
      <c r="AK487" s="586"/>
      <c r="AL487" s="586"/>
    </row>
    <row r="488" spans="1:74" x14ac:dyDescent="0.25">
      <c r="A488" s="44">
        <f t="shared" si="61"/>
        <v>2015</v>
      </c>
      <c r="B488" s="44" t="str">
        <f t="shared" si="61"/>
        <v>AGOSTO</v>
      </c>
      <c r="C488" s="44">
        <v>7</v>
      </c>
      <c r="D488" s="586" t="str">
        <f t="shared" si="60"/>
        <v>AGOSTO 2015 / 6</v>
      </c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B488" s="586"/>
      <c r="AC488" s="586"/>
      <c r="AD488" s="586"/>
      <c r="AE488" s="586"/>
      <c r="AF488" s="586"/>
      <c r="AG488" s="586"/>
      <c r="AH488" s="586"/>
      <c r="AI488" s="586"/>
      <c r="AJ488" s="586"/>
      <c r="AK488" s="586"/>
      <c r="AL488" s="586"/>
    </row>
    <row r="489" spans="1:74" x14ac:dyDescent="0.25">
      <c r="A489" s="44">
        <f t="shared" si="61"/>
        <v>2015</v>
      </c>
      <c r="B489" s="44" t="str">
        <f t="shared" si="61"/>
        <v>AGOSTO</v>
      </c>
      <c r="C489" s="44">
        <v>8</v>
      </c>
      <c r="D489" s="586" t="str">
        <f t="shared" si="60"/>
        <v>AGOSTO 2015 / 7</v>
      </c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B489" s="586"/>
      <c r="AC489" s="586"/>
      <c r="AD489" s="586"/>
      <c r="AE489" s="586"/>
      <c r="AF489" s="586"/>
      <c r="AG489" s="586"/>
      <c r="AH489" s="586"/>
      <c r="AI489" s="586"/>
      <c r="AJ489" s="586"/>
      <c r="AK489" s="586"/>
      <c r="AL489" s="586"/>
    </row>
    <row r="490" spans="1:74" x14ac:dyDescent="0.25">
      <c r="A490" s="44">
        <f t="shared" si="61"/>
        <v>2015</v>
      </c>
      <c r="B490" s="44" t="str">
        <f t="shared" si="61"/>
        <v>AGOSTO</v>
      </c>
      <c r="C490" s="44">
        <v>9</v>
      </c>
      <c r="D490" s="586" t="str">
        <f t="shared" si="60"/>
        <v>AGOSTO 2015 / 8</v>
      </c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B490" s="586"/>
      <c r="AC490" s="586"/>
      <c r="AD490" s="586"/>
      <c r="AE490" s="586"/>
      <c r="AF490" s="586"/>
      <c r="AG490" s="586"/>
      <c r="AH490" s="586"/>
      <c r="AI490" s="586"/>
      <c r="AJ490" s="586"/>
      <c r="AK490" s="586"/>
      <c r="AL490" s="586"/>
    </row>
    <row r="491" spans="1:74" x14ac:dyDescent="0.25">
      <c r="A491" s="44">
        <f t="shared" si="61"/>
        <v>2015</v>
      </c>
      <c r="B491" s="44" t="str">
        <f t="shared" si="61"/>
        <v>AGOSTO</v>
      </c>
      <c r="C491" s="44">
        <v>10</v>
      </c>
      <c r="D491" s="586" t="str">
        <f t="shared" si="60"/>
        <v>AGOSTO 2015 / 9</v>
      </c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B491" s="586"/>
      <c r="AC491" s="586"/>
      <c r="AD491" s="586"/>
      <c r="AE491" s="586"/>
      <c r="AF491" s="586"/>
      <c r="AG491" s="586"/>
      <c r="AH491" s="586"/>
      <c r="AI491" s="586"/>
      <c r="AJ491" s="586"/>
      <c r="AK491" s="586"/>
      <c r="AL491" s="586"/>
    </row>
    <row r="492" spans="1:74" x14ac:dyDescent="0.25">
      <c r="A492" s="44">
        <f t="shared" si="61"/>
        <v>2015</v>
      </c>
      <c r="B492" s="44" t="str">
        <f t="shared" si="61"/>
        <v>AGOSTO</v>
      </c>
      <c r="C492" s="44">
        <v>11</v>
      </c>
      <c r="D492" s="586" t="str">
        <f t="shared" si="60"/>
        <v>AGOSTO 2015 / 10</v>
      </c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B492" s="586"/>
      <c r="AC492" s="586"/>
      <c r="AD492" s="586"/>
      <c r="AE492" s="586"/>
      <c r="AF492" s="586"/>
      <c r="AG492" s="586"/>
      <c r="AH492" s="586"/>
      <c r="AI492" s="586"/>
      <c r="AJ492" s="586"/>
      <c r="AK492" s="586"/>
      <c r="AL492" s="586"/>
    </row>
    <row r="493" spans="1:74" x14ac:dyDescent="0.25">
      <c r="A493" s="44">
        <f t="shared" si="61"/>
        <v>2015</v>
      </c>
      <c r="B493" s="44" t="str">
        <f t="shared" si="61"/>
        <v>AGOSTO</v>
      </c>
      <c r="C493" s="44">
        <v>12</v>
      </c>
      <c r="D493" s="586" t="str">
        <f t="shared" si="60"/>
        <v>AGOSTO 2015 / 11</v>
      </c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B493" s="586"/>
      <c r="AC493" s="586"/>
      <c r="AD493" s="586"/>
      <c r="AE493" s="586"/>
      <c r="AF493" s="586"/>
      <c r="AG493" s="586"/>
      <c r="AH493" s="586"/>
      <c r="AI493" s="586"/>
      <c r="AJ493" s="586"/>
      <c r="AK493" s="586"/>
      <c r="AL493" s="586"/>
    </row>
    <row r="494" spans="1:74" x14ac:dyDescent="0.25">
      <c r="A494" s="44">
        <f t="shared" si="61"/>
        <v>2015</v>
      </c>
      <c r="B494" s="44" t="str">
        <f t="shared" si="61"/>
        <v>AGOSTO</v>
      </c>
      <c r="C494" s="44">
        <v>13</v>
      </c>
      <c r="D494" s="586" t="str">
        <f t="shared" si="60"/>
        <v>AGOSTO 2015 / 12</v>
      </c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B494" s="586"/>
      <c r="AC494" s="586"/>
      <c r="AD494" s="586"/>
      <c r="AE494" s="586"/>
      <c r="AF494" s="586"/>
      <c r="AG494" s="586"/>
      <c r="AH494" s="586"/>
      <c r="AI494" s="586"/>
      <c r="AJ494" s="586"/>
      <c r="AK494" s="586"/>
      <c r="AL494" s="586"/>
    </row>
    <row r="495" spans="1:74" x14ac:dyDescent="0.25">
      <c r="A495" s="44">
        <f t="shared" si="61"/>
        <v>2015</v>
      </c>
      <c r="B495" s="44" t="str">
        <f t="shared" si="61"/>
        <v>AGOSTO</v>
      </c>
      <c r="C495" s="44">
        <v>14</v>
      </c>
      <c r="D495" s="586" t="str">
        <f t="shared" si="60"/>
        <v>AGOSTO 2015 / 13</v>
      </c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B495" s="586"/>
      <c r="AC495" s="586"/>
      <c r="AD495" s="586"/>
      <c r="AE495" s="586"/>
      <c r="AF495" s="586"/>
      <c r="AG495" s="586"/>
      <c r="AH495" s="586"/>
      <c r="AI495" s="586"/>
      <c r="AJ495" s="586"/>
      <c r="AK495" s="586"/>
      <c r="AL495" s="586"/>
    </row>
    <row r="496" spans="1:74" x14ac:dyDescent="0.25">
      <c r="A496" s="44">
        <f t="shared" si="61"/>
        <v>2015</v>
      </c>
      <c r="B496" s="44" t="str">
        <f t="shared" si="61"/>
        <v>AGOSTO</v>
      </c>
      <c r="C496" s="44">
        <v>15</v>
      </c>
      <c r="D496" s="586" t="str">
        <f t="shared" si="60"/>
        <v>AGOSTO 2015 / 14</v>
      </c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B496" s="586"/>
      <c r="AC496" s="586"/>
      <c r="AD496" s="586"/>
      <c r="AE496" s="586"/>
      <c r="AF496" s="586"/>
      <c r="AG496" s="586"/>
      <c r="AH496" s="586"/>
      <c r="AI496" s="586"/>
      <c r="AJ496" s="586"/>
      <c r="AK496" s="586"/>
      <c r="AL496" s="586"/>
    </row>
    <row r="497" spans="1:38" x14ac:dyDescent="0.25">
      <c r="A497" s="44">
        <f t="shared" si="61"/>
        <v>2015</v>
      </c>
      <c r="B497" s="44" t="str">
        <f t="shared" si="61"/>
        <v>AGOSTO</v>
      </c>
      <c r="C497" s="44">
        <v>16</v>
      </c>
      <c r="D497" s="586" t="str">
        <f t="shared" si="60"/>
        <v>AGOSTO 2015 / 15</v>
      </c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B497" s="586"/>
      <c r="AC497" s="586"/>
      <c r="AD497" s="586"/>
      <c r="AE497" s="586"/>
      <c r="AF497" s="586"/>
      <c r="AG497" s="586"/>
      <c r="AH497" s="586"/>
      <c r="AI497" s="586"/>
      <c r="AJ497" s="586"/>
      <c r="AK497" s="586"/>
      <c r="AL497" s="586"/>
    </row>
    <row r="498" spans="1:38" x14ac:dyDescent="0.25">
      <c r="A498" s="44">
        <f t="shared" si="61"/>
        <v>2015</v>
      </c>
      <c r="B498" s="44" t="str">
        <f t="shared" si="61"/>
        <v>AGOSTO</v>
      </c>
      <c r="C498" s="44">
        <v>17</v>
      </c>
      <c r="D498" s="586" t="str">
        <f t="shared" si="60"/>
        <v>AGOSTO 2015 / 16</v>
      </c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B498" s="586"/>
      <c r="AC498" s="586"/>
      <c r="AD498" s="586"/>
      <c r="AE498" s="586"/>
      <c r="AF498" s="586"/>
      <c r="AG498" s="586"/>
      <c r="AH498" s="586"/>
      <c r="AI498" s="586"/>
      <c r="AJ498" s="586"/>
      <c r="AK498" s="586"/>
      <c r="AL498" s="586"/>
    </row>
    <row r="499" spans="1:38" x14ac:dyDescent="0.25">
      <c r="A499" s="44">
        <f t="shared" si="61"/>
        <v>2015</v>
      </c>
      <c r="B499" s="44" t="str">
        <f t="shared" si="61"/>
        <v>AGOSTO</v>
      </c>
      <c r="C499" s="44">
        <v>18</v>
      </c>
      <c r="D499" s="586" t="str">
        <f t="shared" si="60"/>
        <v>AGOSTO 2015 / 17</v>
      </c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B499" s="586"/>
      <c r="AC499" s="586"/>
      <c r="AD499" s="586"/>
      <c r="AE499" s="586"/>
      <c r="AF499" s="586"/>
      <c r="AG499" s="586"/>
      <c r="AH499" s="586"/>
      <c r="AI499" s="586"/>
      <c r="AJ499" s="586"/>
      <c r="AK499" s="586"/>
      <c r="AL499" s="586"/>
    </row>
    <row r="500" spans="1:38" x14ac:dyDescent="0.25">
      <c r="A500" s="44">
        <f t="shared" si="61"/>
        <v>2015</v>
      </c>
      <c r="B500" s="44" t="str">
        <f t="shared" si="61"/>
        <v>AGOSTO</v>
      </c>
      <c r="C500" s="44">
        <v>19</v>
      </c>
      <c r="D500" s="586" t="str">
        <f t="shared" si="60"/>
        <v>AGOSTO 2015 / 18</v>
      </c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B500" s="586"/>
      <c r="AC500" s="586"/>
      <c r="AD500" s="586"/>
      <c r="AE500" s="586"/>
      <c r="AF500" s="586"/>
      <c r="AG500" s="586"/>
      <c r="AH500" s="586"/>
      <c r="AI500" s="586"/>
      <c r="AJ500" s="586"/>
      <c r="AK500" s="586"/>
      <c r="AL500" s="586"/>
    </row>
    <row r="501" spans="1:38" x14ac:dyDescent="0.25">
      <c r="A501" s="44">
        <f t="shared" si="61"/>
        <v>2015</v>
      </c>
      <c r="B501" s="44" t="str">
        <f t="shared" si="61"/>
        <v>AGOSTO</v>
      </c>
      <c r="C501" s="44">
        <v>20</v>
      </c>
      <c r="D501" s="586" t="str">
        <f t="shared" si="60"/>
        <v>AGOSTO 2015 / 19</v>
      </c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B501" s="586"/>
      <c r="AC501" s="586"/>
      <c r="AD501" s="586"/>
      <c r="AE501" s="586"/>
      <c r="AF501" s="586"/>
      <c r="AG501" s="586"/>
      <c r="AH501" s="586"/>
      <c r="AI501" s="586"/>
      <c r="AJ501" s="586"/>
      <c r="AK501" s="586"/>
      <c r="AL501" s="586"/>
    </row>
    <row r="502" spans="1:38" x14ac:dyDescent="0.25">
      <c r="A502" s="44">
        <f t="shared" si="61"/>
        <v>2015</v>
      </c>
      <c r="B502" s="44" t="str">
        <f t="shared" si="61"/>
        <v>AGOSTO</v>
      </c>
      <c r="C502" s="44">
        <v>21</v>
      </c>
      <c r="D502" s="586" t="str">
        <f t="shared" si="60"/>
        <v>AGOSTO 2015 / 20</v>
      </c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B502" s="586"/>
      <c r="AC502" s="586"/>
      <c r="AD502" s="586"/>
      <c r="AE502" s="586"/>
      <c r="AF502" s="586"/>
      <c r="AG502" s="586"/>
      <c r="AH502" s="586"/>
      <c r="AI502" s="586"/>
      <c r="AJ502" s="586"/>
      <c r="AK502" s="586"/>
      <c r="AL502" s="586"/>
    </row>
    <row r="503" spans="1:38" x14ac:dyDescent="0.25">
      <c r="A503" s="44">
        <f t="shared" si="61"/>
        <v>2015</v>
      </c>
      <c r="B503" s="44" t="str">
        <f t="shared" si="61"/>
        <v>AGOSTO</v>
      </c>
      <c r="C503" s="44">
        <v>22</v>
      </c>
      <c r="D503" s="586" t="str">
        <f t="shared" si="60"/>
        <v>AGOSTO 2015 / 21</v>
      </c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B503" s="586"/>
      <c r="AC503" s="586"/>
      <c r="AD503" s="586"/>
      <c r="AE503" s="586"/>
      <c r="AF503" s="586"/>
      <c r="AG503" s="586"/>
      <c r="AH503" s="586"/>
      <c r="AI503" s="586"/>
      <c r="AJ503" s="586"/>
      <c r="AK503" s="586"/>
      <c r="AL503" s="586"/>
    </row>
    <row r="504" spans="1:38" x14ac:dyDescent="0.25">
      <c r="A504" s="44">
        <f t="shared" si="61"/>
        <v>2015</v>
      </c>
      <c r="B504" s="44" t="str">
        <f t="shared" si="61"/>
        <v>AGOSTO</v>
      </c>
      <c r="C504" s="44">
        <v>23</v>
      </c>
      <c r="D504" s="586" t="str">
        <f t="shared" si="60"/>
        <v>AGOSTO 2015 / 22</v>
      </c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B504" s="586"/>
      <c r="AC504" s="586"/>
      <c r="AD504" s="586"/>
      <c r="AE504" s="586"/>
      <c r="AF504" s="586"/>
      <c r="AG504" s="586"/>
      <c r="AH504" s="586"/>
      <c r="AI504" s="586"/>
      <c r="AJ504" s="586"/>
      <c r="AK504" s="586"/>
      <c r="AL504" s="586"/>
    </row>
    <row r="505" spans="1:38" x14ac:dyDescent="0.25">
      <c r="A505" s="44">
        <f t="shared" si="61"/>
        <v>2015</v>
      </c>
      <c r="B505" s="44" t="str">
        <f t="shared" si="61"/>
        <v>AGOSTO</v>
      </c>
      <c r="C505" s="44">
        <v>24</v>
      </c>
      <c r="D505" s="586" t="str">
        <f t="shared" si="60"/>
        <v>AGOSTO 2015 / 23</v>
      </c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B505" s="586"/>
      <c r="AC505" s="586"/>
      <c r="AD505" s="586"/>
      <c r="AE505" s="586"/>
      <c r="AF505" s="586"/>
      <c r="AG505" s="586"/>
      <c r="AH505" s="586"/>
      <c r="AI505" s="586"/>
      <c r="AJ505" s="586"/>
      <c r="AK505" s="586"/>
      <c r="AL505" s="586"/>
    </row>
    <row r="506" spans="1:38" x14ac:dyDescent="0.25">
      <c r="A506" s="44">
        <f t="shared" si="61"/>
        <v>2015</v>
      </c>
      <c r="B506" s="44" t="str">
        <f t="shared" si="61"/>
        <v>AGOSTO</v>
      </c>
      <c r="C506" s="44">
        <v>25</v>
      </c>
      <c r="D506" s="586" t="str">
        <f t="shared" si="60"/>
        <v>AGOSTO 2015 / 24</v>
      </c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B506" s="586"/>
      <c r="AC506" s="586"/>
      <c r="AD506" s="586"/>
      <c r="AE506" s="586"/>
      <c r="AF506" s="586"/>
      <c r="AG506" s="586"/>
      <c r="AH506" s="586"/>
      <c r="AI506" s="586"/>
      <c r="AJ506" s="586"/>
      <c r="AK506" s="586"/>
      <c r="AL506" s="586"/>
    </row>
    <row r="507" spans="1:38" x14ac:dyDescent="0.25">
      <c r="A507" s="44">
        <f t="shared" si="61"/>
        <v>2015</v>
      </c>
      <c r="B507" s="44" t="str">
        <f t="shared" si="61"/>
        <v>AGOSTO</v>
      </c>
      <c r="C507" s="44">
        <v>26</v>
      </c>
      <c r="D507" s="586" t="str">
        <f t="shared" si="60"/>
        <v>AGOSTO 2015 / 25</v>
      </c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B507" s="586"/>
      <c r="AC507" s="586"/>
      <c r="AD507" s="586"/>
      <c r="AE507" s="586"/>
      <c r="AF507" s="586"/>
      <c r="AG507" s="586"/>
      <c r="AH507" s="586"/>
      <c r="AI507" s="586"/>
      <c r="AJ507" s="586"/>
      <c r="AK507" s="586"/>
      <c r="AL507" s="586"/>
    </row>
    <row r="508" spans="1:38" x14ac:dyDescent="0.25">
      <c r="A508" s="44">
        <f t="shared" si="61"/>
        <v>2015</v>
      </c>
      <c r="B508" s="44" t="str">
        <f t="shared" si="61"/>
        <v>AGOSTO</v>
      </c>
      <c r="C508" s="44">
        <v>27</v>
      </c>
      <c r="D508" s="586" t="str">
        <f t="shared" si="60"/>
        <v>AGOSTO 2015 / 26</v>
      </c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B508" s="586"/>
      <c r="AC508" s="586"/>
      <c r="AD508" s="586"/>
      <c r="AE508" s="586"/>
      <c r="AF508" s="586"/>
      <c r="AG508" s="586"/>
      <c r="AH508" s="586"/>
      <c r="AI508" s="586"/>
      <c r="AJ508" s="586"/>
      <c r="AK508" s="586"/>
      <c r="AL508" s="586"/>
    </row>
    <row r="509" spans="1:38" x14ac:dyDescent="0.25">
      <c r="A509" s="44">
        <f t="shared" si="61"/>
        <v>2015</v>
      </c>
      <c r="B509" s="44" t="str">
        <f t="shared" si="61"/>
        <v>AGOSTO</v>
      </c>
      <c r="C509" s="44">
        <v>28</v>
      </c>
      <c r="D509" s="586" t="str">
        <f t="shared" si="60"/>
        <v>AGOSTO 2015 / 27</v>
      </c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B509" s="586"/>
      <c r="AC509" s="586"/>
      <c r="AD509" s="586"/>
      <c r="AE509" s="586"/>
      <c r="AF509" s="586"/>
      <c r="AG509" s="586"/>
      <c r="AH509" s="586"/>
      <c r="AI509" s="586"/>
      <c r="AJ509" s="586"/>
      <c r="AK509" s="586"/>
      <c r="AL509" s="586"/>
    </row>
    <row r="510" spans="1:38" x14ac:dyDescent="0.25">
      <c r="A510" s="44">
        <f t="shared" si="61"/>
        <v>2015</v>
      </c>
      <c r="B510" s="44" t="str">
        <f t="shared" si="61"/>
        <v>AGOSTO</v>
      </c>
      <c r="C510" s="44">
        <v>29</v>
      </c>
      <c r="D510" s="586" t="str">
        <f t="shared" si="60"/>
        <v>AGOSTO 2015 / 28</v>
      </c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B510" s="586"/>
      <c r="AC510" s="586"/>
      <c r="AD510" s="586"/>
      <c r="AE510" s="586"/>
      <c r="AF510" s="586"/>
      <c r="AG510" s="586"/>
      <c r="AH510" s="586"/>
      <c r="AI510" s="586"/>
      <c r="AJ510" s="586"/>
      <c r="AK510" s="586"/>
      <c r="AL510" s="586"/>
    </row>
    <row r="511" spans="1:38" x14ac:dyDescent="0.25">
      <c r="A511" s="44">
        <f t="shared" si="61"/>
        <v>2015</v>
      </c>
      <c r="B511" s="44" t="str">
        <f t="shared" si="61"/>
        <v>AGOSTO</v>
      </c>
      <c r="C511" s="44">
        <v>30</v>
      </c>
      <c r="D511" s="586" t="str">
        <f t="shared" si="60"/>
        <v>AGOSTO 2015 / 29</v>
      </c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B511" s="586"/>
      <c r="AC511" s="586"/>
      <c r="AD511" s="586"/>
      <c r="AE511" s="586"/>
      <c r="AF511" s="586"/>
      <c r="AG511" s="586"/>
      <c r="AH511" s="586"/>
      <c r="AI511" s="586"/>
      <c r="AJ511" s="586"/>
      <c r="AK511" s="586"/>
      <c r="AL511" s="586"/>
    </row>
    <row r="512" spans="1:38" x14ac:dyDescent="0.25">
      <c r="A512" s="44">
        <f t="shared" si="61"/>
        <v>2015</v>
      </c>
      <c r="B512" s="44" t="str">
        <f t="shared" si="61"/>
        <v>AGOSTO</v>
      </c>
      <c r="C512" s="44">
        <v>31</v>
      </c>
      <c r="D512" s="586" t="str">
        <f t="shared" si="60"/>
        <v>AGOSTO 2015 / 30</v>
      </c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B512" s="586"/>
      <c r="AC512" s="586"/>
      <c r="AD512" s="586"/>
      <c r="AE512" s="586"/>
      <c r="AF512" s="586"/>
      <c r="AG512" s="586"/>
      <c r="AH512" s="586"/>
      <c r="AI512" s="586"/>
      <c r="AJ512" s="586"/>
      <c r="AK512" s="586"/>
      <c r="AL512" s="586"/>
    </row>
    <row r="513" spans="1:74" s="206" customFormat="1" ht="15.75" x14ac:dyDescent="0.25">
      <c r="D513" s="586" t="str">
        <f t="shared" si="60"/>
        <v>AGOSTO 2015 / 31</v>
      </c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5"/>
      <c r="AB513" s="586"/>
      <c r="AC513" s="586"/>
      <c r="AD513" s="586"/>
      <c r="AE513" s="586"/>
      <c r="AF513" s="586"/>
      <c r="AG513" s="586"/>
      <c r="AH513" s="586"/>
      <c r="AI513" s="586"/>
      <c r="AJ513" s="586"/>
      <c r="AK513" s="586"/>
      <c r="AL513" s="586"/>
      <c r="AM513" s="209" t="str">
        <f t="shared" ref="AM513:BU513" si="62">IFERROR(AVERAGE(AM482:AM512),"")</f>
        <v/>
      </c>
      <c r="AN513" s="209" t="str">
        <f t="shared" si="62"/>
        <v/>
      </c>
      <c r="AO513" s="209" t="str">
        <f t="shared" si="62"/>
        <v/>
      </c>
      <c r="AP513" s="209" t="str">
        <f t="shared" si="62"/>
        <v/>
      </c>
      <c r="AQ513" s="209" t="str">
        <f t="shared" si="62"/>
        <v/>
      </c>
      <c r="AR513" s="209" t="str">
        <f t="shared" si="62"/>
        <v/>
      </c>
      <c r="AS513" s="209" t="str">
        <f t="shared" si="62"/>
        <v/>
      </c>
      <c r="AT513" s="209" t="str">
        <f t="shared" si="62"/>
        <v/>
      </c>
      <c r="AU513" s="209" t="str">
        <f t="shared" si="62"/>
        <v/>
      </c>
      <c r="AV513" s="209" t="str">
        <f t="shared" si="62"/>
        <v/>
      </c>
      <c r="AW513" s="209" t="str">
        <f t="shared" si="62"/>
        <v/>
      </c>
      <c r="AX513" s="210" t="str">
        <f t="shared" si="62"/>
        <v/>
      </c>
      <c r="AY513" s="209" t="str">
        <f t="shared" si="62"/>
        <v/>
      </c>
      <c r="AZ513" s="209" t="str">
        <f t="shared" si="62"/>
        <v/>
      </c>
      <c r="BA513" s="209" t="str">
        <f t="shared" si="62"/>
        <v/>
      </c>
      <c r="BB513" s="209" t="str">
        <f t="shared" si="62"/>
        <v/>
      </c>
      <c r="BC513" s="209" t="str">
        <f t="shared" si="62"/>
        <v/>
      </c>
      <c r="BD513" s="209" t="str">
        <f t="shared" si="62"/>
        <v/>
      </c>
      <c r="BE513" s="209" t="str">
        <f t="shared" si="62"/>
        <v/>
      </c>
      <c r="BF513" s="209" t="str">
        <f t="shared" si="62"/>
        <v/>
      </c>
      <c r="BG513" s="209" t="str">
        <f t="shared" si="62"/>
        <v/>
      </c>
      <c r="BH513" s="209" t="str">
        <f t="shared" si="62"/>
        <v/>
      </c>
      <c r="BI513" s="209" t="str">
        <f t="shared" si="62"/>
        <v/>
      </c>
      <c r="BJ513" s="209" t="str">
        <f t="shared" si="62"/>
        <v/>
      </c>
      <c r="BK513" s="209" t="str">
        <f t="shared" si="62"/>
        <v/>
      </c>
      <c r="BL513" s="209" t="str">
        <f t="shared" si="62"/>
        <v/>
      </c>
      <c r="BM513" s="209" t="str">
        <f t="shared" si="62"/>
        <v/>
      </c>
      <c r="BN513" s="209" t="str">
        <f t="shared" si="62"/>
        <v/>
      </c>
      <c r="BO513" s="209" t="str">
        <f t="shared" si="62"/>
        <v/>
      </c>
      <c r="BP513" s="209" t="str">
        <f t="shared" si="62"/>
        <v/>
      </c>
      <c r="BQ513" s="209" t="str">
        <f t="shared" si="62"/>
        <v/>
      </c>
      <c r="BR513" s="209" t="str">
        <f t="shared" si="62"/>
        <v/>
      </c>
      <c r="BS513" s="209" t="str">
        <f t="shared" si="62"/>
        <v/>
      </c>
      <c r="BT513" s="209" t="str">
        <f t="shared" si="62"/>
        <v/>
      </c>
      <c r="BU513" s="209" t="str">
        <f t="shared" si="62"/>
        <v/>
      </c>
      <c r="BV513" s="210" t="str">
        <f>IFERROR(AVERAGE(BV482:BV512),"")</f>
        <v/>
      </c>
    </row>
    <row r="514" spans="1:74" ht="15.75" x14ac:dyDescent="0.25">
      <c r="A514" s="44">
        <v>2015</v>
      </c>
      <c r="B514" s="44" t="s">
        <v>235</v>
      </c>
      <c r="C514" s="44">
        <v>1</v>
      </c>
      <c r="D514" s="208" t="s">
        <v>228</v>
      </c>
      <c r="E514" s="209">
        <f t="shared" ref="E514:AL514" si="63">IFERROR(AVERAGE(E483:E513),"")</f>
        <v>1</v>
      </c>
      <c r="F514" s="209" t="str">
        <f t="shared" si="63"/>
        <v/>
      </c>
      <c r="G514" s="209" t="str">
        <f t="shared" si="63"/>
        <v/>
      </c>
      <c r="H514" s="209" t="str">
        <f t="shared" si="63"/>
        <v/>
      </c>
      <c r="I514" s="209" t="str">
        <f t="shared" si="63"/>
        <v/>
      </c>
      <c r="J514" s="209" t="str">
        <f t="shared" si="63"/>
        <v/>
      </c>
      <c r="K514" s="209" t="str">
        <f t="shared" si="63"/>
        <v/>
      </c>
      <c r="L514" s="209" t="str">
        <f t="shared" si="63"/>
        <v/>
      </c>
      <c r="M514" s="209" t="str">
        <f t="shared" si="63"/>
        <v/>
      </c>
      <c r="N514" s="209" t="str">
        <f t="shared" si="63"/>
        <v/>
      </c>
      <c r="O514" s="209" t="str">
        <f t="shared" si="63"/>
        <v/>
      </c>
      <c r="P514" s="209" t="str">
        <f t="shared" si="63"/>
        <v/>
      </c>
      <c r="Q514" s="209" t="str">
        <f t="shared" si="63"/>
        <v/>
      </c>
      <c r="R514" s="209" t="str">
        <f t="shared" si="63"/>
        <v/>
      </c>
      <c r="S514" s="209" t="str">
        <f t="shared" si="63"/>
        <v/>
      </c>
      <c r="T514" s="209" t="str">
        <f t="shared" si="63"/>
        <v/>
      </c>
      <c r="U514" s="209" t="str">
        <f t="shared" si="63"/>
        <v/>
      </c>
      <c r="V514" s="209" t="str">
        <f t="shared" si="63"/>
        <v/>
      </c>
      <c r="W514" s="209" t="str">
        <f t="shared" si="63"/>
        <v/>
      </c>
      <c r="X514" s="209" t="str">
        <f t="shared" si="63"/>
        <v/>
      </c>
      <c r="Y514" s="209" t="str">
        <f t="shared" si="63"/>
        <v/>
      </c>
      <c r="Z514" s="209" t="str">
        <f t="shared" si="63"/>
        <v/>
      </c>
      <c r="AA514" s="209" t="str">
        <f t="shared" si="63"/>
        <v/>
      </c>
      <c r="AB514" s="209" t="str">
        <f t="shared" si="63"/>
        <v/>
      </c>
      <c r="AC514" s="209" t="str">
        <f t="shared" si="63"/>
        <v/>
      </c>
      <c r="AD514" s="209" t="str">
        <f t="shared" si="63"/>
        <v/>
      </c>
      <c r="AE514" s="209" t="str">
        <f t="shared" si="63"/>
        <v/>
      </c>
      <c r="AF514" s="209">
        <f t="shared" si="63"/>
        <v>7</v>
      </c>
      <c r="AG514" s="209">
        <f t="shared" si="63"/>
        <v>99.5</v>
      </c>
      <c r="AH514" s="209">
        <f t="shared" si="63"/>
        <v>42.54</v>
      </c>
      <c r="AI514" s="209">
        <f t="shared" si="63"/>
        <v>167</v>
      </c>
      <c r="AJ514" s="209">
        <f t="shared" si="63"/>
        <v>221</v>
      </c>
      <c r="AK514" s="209">
        <f t="shared" si="63"/>
        <v>275</v>
      </c>
      <c r="AL514" s="209">
        <f t="shared" si="63"/>
        <v>338</v>
      </c>
    </row>
    <row r="515" spans="1:74" x14ac:dyDescent="0.25">
      <c r="A515" s="44">
        <f>A514</f>
        <v>2015</v>
      </c>
      <c r="B515" s="44" t="str">
        <f>B514</f>
        <v>SEPTIEMBRE</v>
      </c>
      <c r="C515" s="44">
        <v>2</v>
      </c>
      <c r="D515" s="586" t="str">
        <f t="shared" ref="D515:D545" si="64">B514&amp;" "&amp;A514&amp;" / "&amp;C514</f>
        <v>SEPTIEMBRE 2015 / 1</v>
      </c>
      <c r="E515" s="573">
        <v>1</v>
      </c>
      <c r="F515" s="574">
        <v>42256</v>
      </c>
      <c r="G515" s="573">
        <v>56621</v>
      </c>
      <c r="H515" s="573" t="s">
        <v>169</v>
      </c>
      <c r="I515" s="575">
        <v>0.76859999999999995</v>
      </c>
      <c r="J515" s="576">
        <v>148</v>
      </c>
      <c r="K515" s="576">
        <v>7.7</v>
      </c>
      <c r="L515" s="576">
        <v>0</v>
      </c>
      <c r="M515" s="577" t="s">
        <v>20</v>
      </c>
      <c r="N515" s="576">
        <v>0.5</v>
      </c>
      <c r="O515" s="576">
        <v>0</v>
      </c>
      <c r="P515" s="576">
        <v>95.5</v>
      </c>
      <c r="Q515" s="576">
        <v>85.3</v>
      </c>
      <c r="R515" s="576">
        <v>90.4</v>
      </c>
      <c r="S515" s="578" t="s">
        <v>164</v>
      </c>
      <c r="T515" s="578" t="s">
        <v>103</v>
      </c>
      <c r="U515" s="576">
        <v>20354</v>
      </c>
      <c r="V515" s="576">
        <v>135</v>
      </c>
      <c r="W515" s="576">
        <v>221</v>
      </c>
      <c r="X515" s="576">
        <v>298</v>
      </c>
      <c r="Y515" s="576">
        <v>353</v>
      </c>
      <c r="Z515" s="576">
        <v>1</v>
      </c>
      <c r="AA515" s="576">
        <v>45.5</v>
      </c>
      <c r="AB515" s="576">
        <v>0.2</v>
      </c>
      <c r="AC515" s="576">
        <v>2.68</v>
      </c>
      <c r="AD515" s="576">
        <v>12.4</v>
      </c>
      <c r="AE515" s="576">
        <v>0</v>
      </c>
      <c r="AF515" s="587">
        <v>7</v>
      </c>
      <c r="AG515" s="587">
        <v>99.5</v>
      </c>
      <c r="AH515" s="587">
        <v>42.54</v>
      </c>
      <c r="AI515" s="587">
        <v>167</v>
      </c>
      <c r="AJ515" s="587">
        <v>221</v>
      </c>
      <c r="AK515" s="587">
        <v>275</v>
      </c>
      <c r="AL515" s="587">
        <v>338</v>
      </c>
    </row>
    <row r="516" spans="1:74" x14ac:dyDescent="0.25">
      <c r="A516" s="44">
        <f t="shared" ref="A516:B544" si="65">A515</f>
        <v>2015</v>
      </c>
      <c r="B516" s="44" t="str">
        <f t="shared" si="65"/>
        <v>SEPTIEMBRE</v>
      </c>
      <c r="C516" s="44">
        <v>3</v>
      </c>
      <c r="D516" s="586" t="str">
        <f t="shared" si="64"/>
        <v>SEPTIEMBRE 2015 / 2</v>
      </c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B516" s="586"/>
      <c r="AC516" s="586"/>
      <c r="AD516" s="586"/>
      <c r="AE516" s="586"/>
      <c r="AF516" s="586"/>
      <c r="AG516" s="586"/>
      <c r="AH516" s="586"/>
      <c r="AI516" s="586"/>
      <c r="AJ516" s="586"/>
      <c r="AK516" s="586"/>
      <c r="AL516" s="586"/>
    </row>
    <row r="517" spans="1:74" x14ac:dyDescent="0.25">
      <c r="A517" s="44">
        <f t="shared" si="65"/>
        <v>2015</v>
      </c>
      <c r="B517" s="44" t="str">
        <f t="shared" si="65"/>
        <v>SEPTIEMBRE</v>
      </c>
      <c r="C517" s="44">
        <v>4</v>
      </c>
      <c r="D517" s="586" t="str">
        <f t="shared" si="64"/>
        <v>SEPTIEMBRE 2015 / 3</v>
      </c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B517" s="586"/>
      <c r="AC517" s="586"/>
      <c r="AD517" s="586"/>
      <c r="AE517" s="586"/>
      <c r="AF517" s="586"/>
      <c r="AG517" s="586"/>
      <c r="AH517" s="586"/>
      <c r="AI517" s="586"/>
      <c r="AJ517" s="586"/>
      <c r="AK517" s="586"/>
      <c r="AL517" s="586"/>
    </row>
    <row r="518" spans="1:74" x14ac:dyDescent="0.25">
      <c r="A518" s="44">
        <f t="shared" si="65"/>
        <v>2015</v>
      </c>
      <c r="B518" s="44" t="str">
        <f t="shared" si="65"/>
        <v>SEPTIEMBRE</v>
      </c>
      <c r="C518" s="44">
        <v>5</v>
      </c>
      <c r="D518" s="586" t="str">
        <f t="shared" si="64"/>
        <v>SEPTIEMBRE 2015 / 4</v>
      </c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B518" s="586"/>
      <c r="AC518" s="586"/>
      <c r="AD518" s="586"/>
      <c r="AE518" s="586"/>
      <c r="AF518" s="586"/>
      <c r="AG518" s="586"/>
      <c r="AH518" s="586"/>
      <c r="AI518" s="586"/>
      <c r="AJ518" s="586"/>
      <c r="AK518" s="586"/>
      <c r="AL518" s="586"/>
    </row>
    <row r="519" spans="1:74" x14ac:dyDescent="0.25">
      <c r="A519" s="44">
        <f t="shared" si="65"/>
        <v>2015</v>
      </c>
      <c r="B519" s="44" t="str">
        <f t="shared" si="65"/>
        <v>SEPTIEMBRE</v>
      </c>
      <c r="C519" s="44">
        <v>6</v>
      </c>
      <c r="D519" s="586" t="str">
        <f t="shared" si="64"/>
        <v>SEPTIEMBRE 2015 / 5</v>
      </c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B519" s="586"/>
      <c r="AC519" s="586"/>
      <c r="AD519" s="586"/>
      <c r="AE519" s="586"/>
      <c r="AF519" s="586"/>
      <c r="AG519" s="586"/>
      <c r="AH519" s="586"/>
      <c r="AI519" s="586"/>
      <c r="AJ519" s="586"/>
      <c r="AK519" s="586"/>
      <c r="AL519" s="586"/>
    </row>
    <row r="520" spans="1:74" x14ac:dyDescent="0.25">
      <c r="A520" s="44">
        <f t="shared" si="65"/>
        <v>2015</v>
      </c>
      <c r="B520" s="44" t="str">
        <f t="shared" si="65"/>
        <v>SEPTIEMBRE</v>
      </c>
      <c r="C520" s="44">
        <v>7</v>
      </c>
      <c r="D520" s="586" t="str">
        <f t="shared" si="64"/>
        <v>SEPTIEMBRE 2015 / 6</v>
      </c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B520" s="586"/>
      <c r="AC520" s="586"/>
      <c r="AD520" s="586"/>
      <c r="AE520" s="586"/>
      <c r="AF520" s="586"/>
      <c r="AG520" s="586"/>
      <c r="AH520" s="586"/>
      <c r="AI520" s="586"/>
      <c r="AJ520" s="586"/>
      <c r="AK520" s="586"/>
      <c r="AL520" s="586"/>
    </row>
    <row r="521" spans="1:74" x14ac:dyDescent="0.25">
      <c r="A521" s="44">
        <f t="shared" si="65"/>
        <v>2015</v>
      </c>
      <c r="B521" s="44" t="str">
        <f t="shared" si="65"/>
        <v>SEPTIEMBRE</v>
      </c>
      <c r="C521" s="44">
        <v>8</v>
      </c>
      <c r="D521" s="586" t="str">
        <f t="shared" si="64"/>
        <v>SEPTIEMBRE 2015 / 7</v>
      </c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B521" s="586"/>
      <c r="AC521" s="586"/>
      <c r="AD521" s="586"/>
      <c r="AE521" s="586"/>
      <c r="AF521" s="586"/>
      <c r="AG521" s="586"/>
      <c r="AH521" s="586"/>
      <c r="AI521" s="586"/>
      <c r="AJ521" s="586"/>
      <c r="AK521" s="586"/>
      <c r="AL521" s="586"/>
    </row>
    <row r="522" spans="1:74" x14ac:dyDescent="0.25">
      <c r="A522" s="44">
        <f t="shared" si="65"/>
        <v>2015</v>
      </c>
      <c r="B522" s="44" t="str">
        <f t="shared" si="65"/>
        <v>SEPTIEMBRE</v>
      </c>
      <c r="C522" s="44">
        <v>9</v>
      </c>
      <c r="D522" s="586" t="str">
        <f t="shared" si="64"/>
        <v>SEPTIEMBRE 2015 / 8</v>
      </c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B522" s="586"/>
      <c r="AC522" s="586"/>
      <c r="AD522" s="586"/>
      <c r="AE522" s="586"/>
      <c r="AF522" s="586"/>
      <c r="AG522" s="586"/>
      <c r="AH522" s="586"/>
      <c r="AI522" s="586"/>
      <c r="AJ522" s="586"/>
      <c r="AK522" s="586"/>
      <c r="AL522" s="586"/>
    </row>
    <row r="523" spans="1:74" x14ac:dyDescent="0.25">
      <c r="A523" s="44">
        <f t="shared" si="65"/>
        <v>2015</v>
      </c>
      <c r="B523" s="44" t="str">
        <f t="shared" si="65"/>
        <v>SEPTIEMBRE</v>
      </c>
      <c r="C523" s="44">
        <v>10</v>
      </c>
      <c r="D523" s="586" t="str">
        <f t="shared" si="64"/>
        <v>SEPTIEMBRE 2015 / 9</v>
      </c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B523" s="586"/>
      <c r="AC523" s="586"/>
      <c r="AD523" s="586"/>
      <c r="AE523" s="586"/>
      <c r="AF523" s="586"/>
      <c r="AG523" s="586"/>
      <c r="AH523" s="586"/>
      <c r="AI523" s="586"/>
      <c r="AJ523" s="586"/>
      <c r="AK523" s="586"/>
      <c r="AL523" s="586"/>
    </row>
    <row r="524" spans="1:74" x14ac:dyDescent="0.25">
      <c r="A524" s="44">
        <f t="shared" si="65"/>
        <v>2015</v>
      </c>
      <c r="B524" s="44" t="str">
        <f t="shared" si="65"/>
        <v>SEPTIEMBRE</v>
      </c>
      <c r="C524" s="44">
        <v>11</v>
      </c>
      <c r="D524" s="586" t="str">
        <f t="shared" si="64"/>
        <v>SEPTIEMBRE 2015 / 10</v>
      </c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B524" s="586"/>
      <c r="AC524" s="586"/>
      <c r="AD524" s="586"/>
      <c r="AE524" s="586"/>
      <c r="AF524" s="586"/>
      <c r="AG524" s="586"/>
      <c r="AH524" s="586"/>
      <c r="AI524" s="586"/>
      <c r="AJ524" s="586"/>
      <c r="AK524" s="586"/>
      <c r="AL524" s="586"/>
    </row>
    <row r="525" spans="1:74" x14ac:dyDescent="0.25">
      <c r="A525" s="44">
        <f t="shared" si="65"/>
        <v>2015</v>
      </c>
      <c r="B525" s="44" t="str">
        <f t="shared" si="65"/>
        <v>SEPTIEMBRE</v>
      </c>
      <c r="C525" s="44">
        <v>12</v>
      </c>
      <c r="D525" s="586" t="str">
        <f t="shared" si="64"/>
        <v>SEPTIEMBRE 2015 / 11</v>
      </c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586"/>
      <c r="T525" s="586"/>
      <c r="U525" s="586"/>
      <c r="V525" s="586"/>
      <c r="W525" s="586"/>
      <c r="X525" s="586"/>
      <c r="Y525" s="586"/>
      <c r="Z525" s="586"/>
      <c r="AB525" s="586"/>
      <c r="AC525" s="586"/>
      <c r="AD525" s="586"/>
      <c r="AE525" s="586"/>
      <c r="AF525" s="586"/>
      <c r="AG525" s="586"/>
      <c r="AH525" s="586"/>
      <c r="AI525" s="586"/>
      <c r="AJ525" s="586"/>
      <c r="AK525" s="586"/>
      <c r="AL525" s="586"/>
    </row>
    <row r="526" spans="1:74" x14ac:dyDescent="0.25">
      <c r="A526" s="44">
        <f t="shared" si="65"/>
        <v>2015</v>
      </c>
      <c r="B526" s="44" t="str">
        <f t="shared" si="65"/>
        <v>SEPTIEMBRE</v>
      </c>
      <c r="C526" s="44">
        <v>13</v>
      </c>
      <c r="D526" s="586" t="str">
        <f t="shared" si="64"/>
        <v>SEPTIEMBRE 2015 / 12</v>
      </c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586"/>
      <c r="T526" s="586"/>
      <c r="U526" s="586"/>
      <c r="V526" s="586"/>
      <c r="W526" s="586"/>
      <c r="X526" s="586"/>
      <c r="Y526" s="586"/>
      <c r="Z526" s="586"/>
      <c r="AB526" s="586"/>
      <c r="AC526" s="586"/>
      <c r="AD526" s="586"/>
      <c r="AE526" s="586"/>
      <c r="AF526" s="586"/>
      <c r="AG526" s="586"/>
      <c r="AH526" s="586"/>
      <c r="AI526" s="586"/>
      <c r="AJ526" s="586"/>
      <c r="AK526" s="586"/>
      <c r="AL526" s="586"/>
    </row>
    <row r="527" spans="1:74" x14ac:dyDescent="0.25">
      <c r="A527" s="44">
        <f t="shared" si="65"/>
        <v>2015</v>
      </c>
      <c r="B527" s="44" t="str">
        <f t="shared" si="65"/>
        <v>SEPTIEMBRE</v>
      </c>
      <c r="C527" s="44">
        <v>14</v>
      </c>
      <c r="D527" s="586" t="str">
        <f t="shared" si="64"/>
        <v>SEPTIEMBRE 2015 / 13</v>
      </c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586"/>
      <c r="T527" s="586"/>
      <c r="U527" s="586"/>
      <c r="V527" s="586"/>
      <c r="W527" s="586"/>
      <c r="X527" s="586"/>
      <c r="Y527" s="586"/>
      <c r="Z527" s="586"/>
      <c r="AB527" s="586"/>
      <c r="AC527" s="586"/>
      <c r="AD527" s="586"/>
      <c r="AE527" s="586"/>
      <c r="AF527" s="586"/>
      <c r="AG527" s="586"/>
      <c r="AH527" s="586"/>
      <c r="AI527" s="586"/>
      <c r="AJ527" s="586"/>
      <c r="AK527" s="586"/>
      <c r="AL527" s="586"/>
    </row>
    <row r="528" spans="1:74" x14ac:dyDescent="0.25">
      <c r="A528" s="44">
        <f t="shared" si="65"/>
        <v>2015</v>
      </c>
      <c r="B528" s="44" t="str">
        <f t="shared" si="65"/>
        <v>SEPTIEMBRE</v>
      </c>
      <c r="C528" s="44">
        <v>15</v>
      </c>
      <c r="D528" s="586" t="str">
        <f t="shared" si="64"/>
        <v>SEPTIEMBRE 2015 / 14</v>
      </c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586"/>
      <c r="T528" s="586"/>
      <c r="U528" s="586"/>
      <c r="V528" s="586"/>
      <c r="W528" s="586"/>
      <c r="X528" s="586"/>
      <c r="Y528" s="586"/>
      <c r="Z528" s="586"/>
      <c r="AB528" s="586"/>
      <c r="AC528" s="586"/>
      <c r="AD528" s="586"/>
      <c r="AE528" s="586"/>
      <c r="AF528" s="586"/>
      <c r="AG528" s="586"/>
      <c r="AH528" s="586"/>
      <c r="AI528" s="586"/>
      <c r="AJ528" s="586"/>
      <c r="AK528" s="586"/>
      <c r="AL528" s="586"/>
    </row>
    <row r="529" spans="1:38" x14ac:dyDescent="0.25">
      <c r="A529" s="44">
        <f t="shared" si="65"/>
        <v>2015</v>
      </c>
      <c r="B529" s="44" t="str">
        <f t="shared" si="65"/>
        <v>SEPTIEMBRE</v>
      </c>
      <c r="C529" s="44">
        <v>16</v>
      </c>
      <c r="D529" s="586" t="str">
        <f t="shared" si="64"/>
        <v>SEPTIEMBRE 2015 / 15</v>
      </c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586"/>
      <c r="T529" s="586"/>
      <c r="U529" s="586"/>
      <c r="V529" s="586"/>
      <c r="W529" s="586"/>
      <c r="X529" s="586"/>
      <c r="Y529" s="586"/>
      <c r="Z529" s="586"/>
      <c r="AB529" s="586"/>
      <c r="AC529" s="586"/>
      <c r="AD529" s="586"/>
      <c r="AE529" s="586"/>
      <c r="AF529" s="586"/>
      <c r="AG529" s="586"/>
      <c r="AH529" s="586"/>
      <c r="AI529" s="586"/>
      <c r="AJ529" s="586"/>
      <c r="AK529" s="586"/>
      <c r="AL529" s="586"/>
    </row>
    <row r="530" spans="1:38" x14ac:dyDescent="0.25">
      <c r="A530" s="44">
        <f t="shared" si="65"/>
        <v>2015</v>
      </c>
      <c r="B530" s="44" t="str">
        <f t="shared" si="65"/>
        <v>SEPTIEMBRE</v>
      </c>
      <c r="C530" s="44">
        <v>17</v>
      </c>
      <c r="D530" s="586" t="str">
        <f t="shared" si="64"/>
        <v>SEPTIEMBRE 2015 / 16</v>
      </c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586"/>
      <c r="T530" s="586"/>
      <c r="U530" s="586"/>
      <c r="V530" s="586"/>
      <c r="W530" s="586"/>
      <c r="X530" s="586"/>
      <c r="Y530" s="586"/>
      <c r="Z530" s="586"/>
      <c r="AB530" s="586"/>
      <c r="AC530" s="586"/>
      <c r="AD530" s="586"/>
      <c r="AE530" s="586"/>
      <c r="AF530" s="586"/>
      <c r="AG530" s="586"/>
      <c r="AH530" s="586"/>
      <c r="AI530" s="586"/>
      <c r="AJ530" s="586"/>
      <c r="AK530" s="586"/>
      <c r="AL530" s="586"/>
    </row>
    <row r="531" spans="1:38" x14ac:dyDescent="0.25">
      <c r="A531" s="44">
        <f t="shared" si="65"/>
        <v>2015</v>
      </c>
      <c r="B531" s="44" t="str">
        <f t="shared" si="65"/>
        <v>SEPTIEMBRE</v>
      </c>
      <c r="C531" s="44">
        <v>18</v>
      </c>
      <c r="D531" s="586" t="str">
        <f t="shared" si="64"/>
        <v>SEPTIEMBRE 2015 / 17</v>
      </c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586"/>
      <c r="T531" s="586"/>
      <c r="U531" s="586"/>
      <c r="V531" s="586"/>
      <c r="W531" s="586"/>
      <c r="X531" s="586"/>
      <c r="Y531" s="586"/>
      <c r="Z531" s="586"/>
      <c r="AB531" s="586"/>
      <c r="AC531" s="586"/>
      <c r="AD531" s="586"/>
      <c r="AE531" s="586"/>
      <c r="AF531" s="586"/>
      <c r="AG531" s="586"/>
      <c r="AH531" s="586"/>
      <c r="AI531" s="586"/>
      <c r="AJ531" s="586"/>
      <c r="AK531" s="586"/>
      <c r="AL531" s="586"/>
    </row>
    <row r="532" spans="1:38" x14ac:dyDescent="0.25">
      <c r="A532" s="44">
        <f t="shared" si="65"/>
        <v>2015</v>
      </c>
      <c r="B532" s="44" t="str">
        <f t="shared" si="65"/>
        <v>SEPTIEMBRE</v>
      </c>
      <c r="C532" s="44">
        <v>19</v>
      </c>
      <c r="D532" s="586" t="str">
        <f t="shared" si="64"/>
        <v>SEPTIEMBRE 2015 / 18</v>
      </c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586"/>
      <c r="T532" s="586"/>
      <c r="U532" s="586"/>
      <c r="V532" s="586"/>
      <c r="W532" s="586"/>
      <c r="X532" s="586"/>
      <c r="Y532" s="586"/>
      <c r="Z532" s="586"/>
      <c r="AB532" s="586"/>
      <c r="AC532" s="586"/>
      <c r="AD532" s="586"/>
      <c r="AE532" s="586"/>
      <c r="AF532" s="586"/>
      <c r="AG532" s="586"/>
      <c r="AH532" s="586"/>
      <c r="AI532" s="586"/>
      <c r="AJ532" s="586"/>
      <c r="AK532" s="586"/>
      <c r="AL532" s="586"/>
    </row>
    <row r="533" spans="1:38" x14ac:dyDescent="0.25">
      <c r="A533" s="44">
        <f t="shared" si="65"/>
        <v>2015</v>
      </c>
      <c r="B533" s="44" t="str">
        <f t="shared" si="65"/>
        <v>SEPTIEMBRE</v>
      </c>
      <c r="C533" s="44">
        <v>20</v>
      </c>
      <c r="D533" s="586" t="str">
        <f t="shared" si="64"/>
        <v>SEPTIEMBRE 2015 / 19</v>
      </c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6"/>
      <c r="Z533" s="586"/>
      <c r="AB533" s="586"/>
      <c r="AC533" s="586"/>
      <c r="AD533" s="586"/>
      <c r="AE533" s="586"/>
      <c r="AF533" s="586"/>
      <c r="AG533" s="586"/>
      <c r="AH533" s="586"/>
      <c r="AI533" s="586"/>
      <c r="AJ533" s="586"/>
      <c r="AK533" s="586"/>
      <c r="AL533" s="586"/>
    </row>
    <row r="534" spans="1:38" x14ac:dyDescent="0.25">
      <c r="A534" s="44">
        <f t="shared" si="65"/>
        <v>2015</v>
      </c>
      <c r="B534" s="44" t="str">
        <f t="shared" si="65"/>
        <v>SEPTIEMBRE</v>
      </c>
      <c r="C534" s="44">
        <v>21</v>
      </c>
      <c r="D534" s="586" t="str">
        <f t="shared" si="64"/>
        <v>SEPTIEMBRE 2015 / 20</v>
      </c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586"/>
      <c r="T534" s="586"/>
      <c r="U534" s="586"/>
      <c r="V534" s="586"/>
      <c r="W534" s="586"/>
      <c r="X534" s="586"/>
      <c r="Y534" s="586"/>
      <c r="Z534" s="586"/>
      <c r="AB534" s="586"/>
      <c r="AC534" s="586"/>
      <c r="AD534" s="586"/>
      <c r="AE534" s="586"/>
      <c r="AF534" s="586"/>
      <c r="AG534" s="586"/>
      <c r="AH534" s="586"/>
      <c r="AI534" s="586"/>
      <c r="AJ534" s="586"/>
      <c r="AK534" s="586"/>
      <c r="AL534" s="586"/>
    </row>
    <row r="535" spans="1:38" x14ac:dyDescent="0.25">
      <c r="A535" s="44">
        <f t="shared" si="65"/>
        <v>2015</v>
      </c>
      <c r="B535" s="44" t="str">
        <f t="shared" si="65"/>
        <v>SEPTIEMBRE</v>
      </c>
      <c r="C535" s="44">
        <v>22</v>
      </c>
      <c r="D535" s="586" t="str">
        <f t="shared" si="64"/>
        <v>SEPTIEMBRE 2015 / 21</v>
      </c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586"/>
      <c r="T535" s="586"/>
      <c r="U535" s="586"/>
      <c r="V535" s="586"/>
      <c r="W535" s="586"/>
      <c r="X535" s="586"/>
      <c r="Y535" s="586"/>
      <c r="Z535" s="586"/>
      <c r="AB535" s="586"/>
      <c r="AC535" s="586"/>
      <c r="AD535" s="586"/>
      <c r="AE535" s="586"/>
      <c r="AF535" s="586"/>
      <c r="AG535" s="586"/>
      <c r="AH535" s="586"/>
      <c r="AI535" s="586"/>
      <c r="AJ535" s="586"/>
      <c r="AK535" s="586"/>
      <c r="AL535" s="586"/>
    </row>
    <row r="536" spans="1:38" x14ac:dyDescent="0.25">
      <c r="A536" s="44">
        <f t="shared" si="65"/>
        <v>2015</v>
      </c>
      <c r="B536" s="44" t="str">
        <f t="shared" si="65"/>
        <v>SEPTIEMBRE</v>
      </c>
      <c r="C536" s="44">
        <v>23</v>
      </c>
      <c r="D536" s="586" t="str">
        <f t="shared" si="64"/>
        <v>SEPTIEMBRE 2015 / 22</v>
      </c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586"/>
      <c r="Z536" s="586"/>
      <c r="AB536" s="586"/>
      <c r="AC536" s="586"/>
      <c r="AD536" s="586"/>
      <c r="AE536" s="586"/>
      <c r="AF536" s="586"/>
      <c r="AG536" s="586"/>
      <c r="AH536" s="586"/>
      <c r="AI536" s="586"/>
      <c r="AJ536" s="586"/>
      <c r="AK536" s="586"/>
      <c r="AL536" s="586"/>
    </row>
    <row r="537" spans="1:38" x14ac:dyDescent="0.25">
      <c r="A537" s="44">
        <f t="shared" si="65"/>
        <v>2015</v>
      </c>
      <c r="B537" s="44" t="str">
        <f t="shared" si="65"/>
        <v>SEPTIEMBRE</v>
      </c>
      <c r="C537" s="44">
        <v>24</v>
      </c>
      <c r="D537" s="586" t="str">
        <f t="shared" si="64"/>
        <v>SEPTIEMBRE 2015 / 23</v>
      </c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586"/>
      <c r="T537" s="586"/>
      <c r="U537" s="586"/>
      <c r="V537" s="586"/>
      <c r="W537" s="586"/>
      <c r="X537" s="586"/>
      <c r="Y537" s="586"/>
      <c r="Z537" s="586"/>
      <c r="AB537" s="586"/>
      <c r="AC537" s="586"/>
      <c r="AD537" s="586"/>
      <c r="AE537" s="586"/>
      <c r="AF537" s="586"/>
      <c r="AG537" s="586"/>
      <c r="AH537" s="586"/>
      <c r="AI537" s="586"/>
      <c r="AJ537" s="586"/>
      <c r="AK537" s="586"/>
      <c r="AL537" s="586"/>
    </row>
    <row r="538" spans="1:38" x14ac:dyDescent="0.25">
      <c r="A538" s="44">
        <f t="shared" si="65"/>
        <v>2015</v>
      </c>
      <c r="B538" s="44" t="str">
        <f t="shared" si="65"/>
        <v>SEPTIEMBRE</v>
      </c>
      <c r="C538" s="44">
        <v>25</v>
      </c>
      <c r="D538" s="586" t="str">
        <f t="shared" si="64"/>
        <v>SEPTIEMBRE 2015 / 24</v>
      </c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586"/>
      <c r="T538" s="586"/>
      <c r="U538" s="586"/>
      <c r="V538" s="586"/>
      <c r="W538" s="586"/>
      <c r="X538" s="586"/>
      <c r="Y538" s="586"/>
      <c r="Z538" s="586"/>
      <c r="AB538" s="586"/>
      <c r="AC538" s="586"/>
      <c r="AD538" s="586"/>
      <c r="AE538" s="586"/>
      <c r="AF538" s="586"/>
      <c r="AG538" s="586"/>
      <c r="AH538" s="586"/>
      <c r="AI538" s="586"/>
      <c r="AJ538" s="586"/>
      <c r="AK538" s="586"/>
      <c r="AL538" s="586"/>
    </row>
    <row r="539" spans="1:38" x14ac:dyDescent="0.25">
      <c r="A539" s="44">
        <f t="shared" si="65"/>
        <v>2015</v>
      </c>
      <c r="B539" s="44" t="str">
        <f t="shared" si="65"/>
        <v>SEPTIEMBRE</v>
      </c>
      <c r="C539" s="44">
        <v>26</v>
      </c>
      <c r="D539" s="586" t="str">
        <f t="shared" si="64"/>
        <v>SEPTIEMBRE 2015 / 25</v>
      </c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586"/>
      <c r="T539" s="586"/>
      <c r="U539" s="586"/>
      <c r="V539" s="586"/>
      <c r="W539" s="586"/>
      <c r="X539" s="586"/>
      <c r="Y539" s="586"/>
      <c r="Z539" s="586"/>
      <c r="AB539" s="586"/>
      <c r="AC539" s="586"/>
      <c r="AD539" s="586"/>
      <c r="AE539" s="586"/>
      <c r="AF539" s="586"/>
      <c r="AG539" s="586"/>
      <c r="AH539" s="586"/>
      <c r="AI539" s="586"/>
      <c r="AJ539" s="586"/>
      <c r="AK539" s="586"/>
      <c r="AL539" s="586"/>
    </row>
    <row r="540" spans="1:38" x14ac:dyDescent="0.25">
      <c r="A540" s="44">
        <f t="shared" si="65"/>
        <v>2015</v>
      </c>
      <c r="B540" s="44" t="str">
        <f t="shared" si="65"/>
        <v>SEPTIEMBRE</v>
      </c>
      <c r="C540" s="44">
        <v>27</v>
      </c>
      <c r="D540" s="586" t="str">
        <f t="shared" si="64"/>
        <v>SEPTIEMBRE 2015 / 26</v>
      </c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586"/>
      <c r="T540" s="586"/>
      <c r="U540" s="586"/>
      <c r="V540" s="586"/>
      <c r="W540" s="586"/>
      <c r="X540" s="586"/>
      <c r="Y540" s="586"/>
      <c r="Z540" s="586"/>
      <c r="AB540" s="586"/>
      <c r="AC540" s="586"/>
      <c r="AD540" s="586"/>
      <c r="AE540" s="586"/>
      <c r="AF540" s="586"/>
      <c r="AG540" s="586"/>
      <c r="AH540" s="586"/>
      <c r="AI540" s="586"/>
      <c r="AJ540" s="586"/>
      <c r="AK540" s="586"/>
      <c r="AL540" s="586"/>
    </row>
    <row r="541" spans="1:38" x14ac:dyDescent="0.25">
      <c r="A541" s="44">
        <f t="shared" si="65"/>
        <v>2015</v>
      </c>
      <c r="B541" s="44" t="str">
        <f t="shared" si="65"/>
        <v>SEPTIEMBRE</v>
      </c>
      <c r="C541" s="44">
        <v>28</v>
      </c>
      <c r="D541" s="586" t="str">
        <f t="shared" si="64"/>
        <v>SEPTIEMBRE 2015 / 27</v>
      </c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586"/>
      <c r="T541" s="586"/>
      <c r="U541" s="586"/>
      <c r="V541" s="586"/>
      <c r="W541" s="586"/>
      <c r="X541" s="586"/>
      <c r="Y541" s="586"/>
      <c r="Z541" s="586"/>
      <c r="AB541" s="586"/>
      <c r="AC541" s="586"/>
      <c r="AD541" s="586"/>
      <c r="AE541" s="586"/>
      <c r="AF541" s="586"/>
      <c r="AG541" s="586"/>
      <c r="AH541" s="586"/>
      <c r="AI541" s="586"/>
      <c r="AJ541" s="586"/>
      <c r="AK541" s="586"/>
      <c r="AL541" s="586"/>
    </row>
    <row r="542" spans="1:38" x14ac:dyDescent="0.25">
      <c r="A542" s="44">
        <f t="shared" si="65"/>
        <v>2015</v>
      </c>
      <c r="B542" s="44" t="str">
        <f t="shared" si="65"/>
        <v>SEPTIEMBRE</v>
      </c>
      <c r="C542" s="44">
        <v>29</v>
      </c>
      <c r="D542" s="586" t="str">
        <f t="shared" si="64"/>
        <v>SEPTIEMBRE 2015 / 28</v>
      </c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6"/>
      <c r="V542" s="586"/>
      <c r="W542" s="586"/>
      <c r="X542" s="586"/>
      <c r="Y542" s="586"/>
      <c r="Z542" s="586"/>
      <c r="AB542" s="586"/>
      <c r="AC542" s="586"/>
      <c r="AD542" s="586"/>
      <c r="AE542" s="586"/>
      <c r="AF542" s="586"/>
      <c r="AG542" s="586"/>
      <c r="AH542" s="586"/>
      <c r="AI542" s="586"/>
      <c r="AJ542" s="586"/>
      <c r="AK542" s="586"/>
      <c r="AL542" s="586"/>
    </row>
    <row r="543" spans="1:38" x14ac:dyDescent="0.25">
      <c r="A543" s="44">
        <f t="shared" si="65"/>
        <v>2015</v>
      </c>
      <c r="B543" s="44" t="str">
        <f t="shared" si="65"/>
        <v>SEPTIEMBRE</v>
      </c>
      <c r="C543" s="44">
        <v>30</v>
      </c>
      <c r="D543" s="586" t="str">
        <f t="shared" si="64"/>
        <v>SEPTIEMBRE 2015 / 29</v>
      </c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586"/>
      <c r="T543" s="586"/>
      <c r="U543" s="586"/>
      <c r="V543" s="586"/>
      <c r="W543" s="586"/>
      <c r="X543" s="586"/>
      <c r="Y543" s="586"/>
      <c r="Z543" s="586"/>
      <c r="AB543" s="586"/>
      <c r="AC543" s="586"/>
      <c r="AD543" s="586"/>
      <c r="AE543" s="586"/>
      <c r="AF543" s="586"/>
      <c r="AG543" s="586"/>
      <c r="AH543" s="586"/>
      <c r="AI543" s="586"/>
      <c r="AJ543" s="586"/>
      <c r="AK543" s="586"/>
      <c r="AL543" s="586"/>
    </row>
    <row r="544" spans="1:38" x14ac:dyDescent="0.25">
      <c r="A544" s="44">
        <f t="shared" si="65"/>
        <v>2015</v>
      </c>
      <c r="B544" s="44" t="str">
        <f t="shared" si="65"/>
        <v>SEPTIEMBRE</v>
      </c>
      <c r="C544" s="44">
        <v>31</v>
      </c>
      <c r="D544" s="586" t="str">
        <f t="shared" si="64"/>
        <v>SEPTIEMBRE 2015 / 30</v>
      </c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586"/>
      <c r="T544" s="586"/>
      <c r="U544" s="586"/>
      <c r="V544" s="586"/>
      <c r="W544" s="586"/>
      <c r="X544" s="586"/>
      <c r="Y544" s="586"/>
      <c r="Z544" s="586"/>
      <c r="AB544" s="586"/>
      <c r="AC544" s="586"/>
      <c r="AD544" s="586"/>
      <c r="AE544" s="586"/>
      <c r="AF544" s="586"/>
      <c r="AG544" s="586"/>
      <c r="AH544" s="586"/>
      <c r="AI544" s="586"/>
      <c r="AJ544" s="586"/>
      <c r="AK544" s="586"/>
      <c r="AL544" s="586"/>
    </row>
    <row r="545" spans="1:74" s="206" customFormat="1" ht="15.75" x14ac:dyDescent="0.25">
      <c r="D545" s="586" t="str">
        <f t="shared" si="64"/>
        <v>SEPTIEMBRE 2015 / 31</v>
      </c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586"/>
      <c r="T545" s="586"/>
      <c r="U545" s="586"/>
      <c r="V545" s="586"/>
      <c r="W545" s="586"/>
      <c r="X545" s="586"/>
      <c r="Y545" s="586"/>
      <c r="Z545" s="586"/>
      <c r="AA545" s="55"/>
      <c r="AB545" s="586"/>
      <c r="AC545" s="586"/>
      <c r="AD545" s="586"/>
      <c r="AE545" s="586"/>
      <c r="AF545" s="586"/>
      <c r="AG545" s="586"/>
      <c r="AH545" s="586"/>
      <c r="AI545" s="586"/>
      <c r="AJ545" s="586"/>
      <c r="AK545" s="586"/>
      <c r="AL545" s="586"/>
      <c r="AM545" s="209" t="str">
        <f t="shared" ref="AM545:BU545" si="66">IFERROR(AVERAGE(AM514:AM544),"")</f>
        <v/>
      </c>
      <c r="AN545" s="209" t="str">
        <f t="shared" si="66"/>
        <v/>
      </c>
      <c r="AO545" s="209" t="str">
        <f t="shared" si="66"/>
        <v/>
      </c>
      <c r="AP545" s="209" t="str">
        <f t="shared" si="66"/>
        <v/>
      </c>
      <c r="AQ545" s="209" t="str">
        <f t="shared" si="66"/>
        <v/>
      </c>
      <c r="AR545" s="209" t="str">
        <f t="shared" si="66"/>
        <v/>
      </c>
      <c r="AS545" s="209" t="str">
        <f t="shared" si="66"/>
        <v/>
      </c>
      <c r="AT545" s="209" t="str">
        <f t="shared" si="66"/>
        <v/>
      </c>
      <c r="AU545" s="209" t="str">
        <f t="shared" si="66"/>
        <v/>
      </c>
      <c r="AV545" s="209" t="str">
        <f t="shared" si="66"/>
        <v/>
      </c>
      <c r="AW545" s="209" t="str">
        <f t="shared" si="66"/>
        <v/>
      </c>
      <c r="AX545" s="210" t="str">
        <f t="shared" si="66"/>
        <v/>
      </c>
      <c r="AY545" s="209" t="str">
        <f t="shared" si="66"/>
        <v/>
      </c>
      <c r="AZ545" s="209" t="str">
        <f t="shared" si="66"/>
        <v/>
      </c>
      <c r="BA545" s="209" t="str">
        <f t="shared" si="66"/>
        <v/>
      </c>
      <c r="BB545" s="209" t="str">
        <f t="shared" si="66"/>
        <v/>
      </c>
      <c r="BC545" s="209" t="str">
        <f t="shared" si="66"/>
        <v/>
      </c>
      <c r="BD545" s="209" t="str">
        <f t="shared" si="66"/>
        <v/>
      </c>
      <c r="BE545" s="209" t="str">
        <f t="shared" si="66"/>
        <v/>
      </c>
      <c r="BF545" s="209" t="str">
        <f t="shared" si="66"/>
        <v/>
      </c>
      <c r="BG545" s="209" t="str">
        <f t="shared" si="66"/>
        <v/>
      </c>
      <c r="BH545" s="209" t="str">
        <f t="shared" si="66"/>
        <v/>
      </c>
      <c r="BI545" s="209" t="str">
        <f t="shared" si="66"/>
        <v/>
      </c>
      <c r="BJ545" s="209" t="str">
        <f t="shared" si="66"/>
        <v/>
      </c>
      <c r="BK545" s="209" t="str">
        <f t="shared" si="66"/>
        <v/>
      </c>
      <c r="BL545" s="209" t="str">
        <f t="shared" si="66"/>
        <v/>
      </c>
      <c r="BM545" s="209" t="str">
        <f t="shared" si="66"/>
        <v/>
      </c>
      <c r="BN545" s="209" t="str">
        <f t="shared" si="66"/>
        <v/>
      </c>
      <c r="BO545" s="209" t="str">
        <f t="shared" si="66"/>
        <v/>
      </c>
      <c r="BP545" s="209" t="str">
        <f t="shared" si="66"/>
        <v/>
      </c>
      <c r="BQ545" s="209" t="str">
        <f t="shared" si="66"/>
        <v/>
      </c>
      <c r="BR545" s="209" t="str">
        <f t="shared" si="66"/>
        <v/>
      </c>
      <c r="BS545" s="209" t="str">
        <f t="shared" si="66"/>
        <v/>
      </c>
      <c r="BT545" s="209" t="str">
        <f t="shared" si="66"/>
        <v/>
      </c>
      <c r="BU545" s="209" t="str">
        <f t="shared" si="66"/>
        <v/>
      </c>
      <c r="BV545" s="210" t="str">
        <f>IFERROR(AVERAGE(BV514:BV544),"")</f>
        <v/>
      </c>
    </row>
    <row r="546" spans="1:74" ht="15.75" x14ac:dyDescent="0.25">
      <c r="A546" s="44">
        <v>2015</v>
      </c>
      <c r="B546" s="44" t="s">
        <v>236</v>
      </c>
      <c r="C546" s="44">
        <v>1</v>
      </c>
      <c r="D546" s="208" t="s">
        <v>228</v>
      </c>
      <c r="E546" s="209">
        <f t="shared" ref="E546:AL546" si="67">IFERROR(AVERAGE(E515:E545),"")</f>
        <v>1</v>
      </c>
      <c r="F546" s="209">
        <f t="shared" si="67"/>
        <v>42256</v>
      </c>
      <c r="G546" s="209">
        <f t="shared" si="67"/>
        <v>56621</v>
      </c>
      <c r="H546" s="209" t="str">
        <f t="shared" si="67"/>
        <v/>
      </c>
      <c r="I546" s="209">
        <f t="shared" si="67"/>
        <v>0.76859999999999995</v>
      </c>
      <c r="J546" s="209">
        <f t="shared" si="67"/>
        <v>148</v>
      </c>
      <c r="K546" s="209">
        <f t="shared" si="67"/>
        <v>7.7</v>
      </c>
      <c r="L546" s="209">
        <f t="shared" si="67"/>
        <v>0</v>
      </c>
      <c r="M546" s="209" t="str">
        <f t="shared" si="67"/>
        <v/>
      </c>
      <c r="N546" s="209">
        <f t="shared" si="67"/>
        <v>0.5</v>
      </c>
      <c r="O546" s="209">
        <f t="shared" si="67"/>
        <v>0</v>
      </c>
      <c r="P546" s="209">
        <f t="shared" si="67"/>
        <v>95.5</v>
      </c>
      <c r="Q546" s="209">
        <f t="shared" si="67"/>
        <v>85.3</v>
      </c>
      <c r="R546" s="209">
        <f t="shared" si="67"/>
        <v>90.4</v>
      </c>
      <c r="S546" s="209" t="str">
        <f t="shared" si="67"/>
        <v/>
      </c>
      <c r="T546" s="209" t="str">
        <f t="shared" si="67"/>
        <v/>
      </c>
      <c r="U546" s="209">
        <f t="shared" si="67"/>
        <v>20354</v>
      </c>
      <c r="V546" s="209">
        <f t="shared" si="67"/>
        <v>135</v>
      </c>
      <c r="W546" s="209">
        <f t="shared" si="67"/>
        <v>221</v>
      </c>
      <c r="X546" s="209">
        <f t="shared" si="67"/>
        <v>298</v>
      </c>
      <c r="Y546" s="209">
        <f t="shared" si="67"/>
        <v>353</v>
      </c>
      <c r="Z546" s="209">
        <f t="shared" si="67"/>
        <v>1</v>
      </c>
      <c r="AA546" s="209">
        <f t="shared" si="67"/>
        <v>45.5</v>
      </c>
      <c r="AB546" s="209">
        <f t="shared" si="67"/>
        <v>0.2</v>
      </c>
      <c r="AC546" s="209">
        <f t="shared" si="67"/>
        <v>2.68</v>
      </c>
      <c r="AD546" s="209">
        <f t="shared" si="67"/>
        <v>12.4</v>
      </c>
      <c r="AE546" s="209">
        <f t="shared" si="67"/>
        <v>0</v>
      </c>
      <c r="AF546" s="209">
        <f t="shared" si="67"/>
        <v>7</v>
      </c>
      <c r="AG546" s="209">
        <f t="shared" si="67"/>
        <v>99.5</v>
      </c>
      <c r="AH546" s="209">
        <f t="shared" si="67"/>
        <v>42.54</v>
      </c>
      <c r="AI546" s="209">
        <f t="shared" si="67"/>
        <v>167</v>
      </c>
      <c r="AJ546" s="209">
        <f t="shared" si="67"/>
        <v>221</v>
      </c>
      <c r="AK546" s="209">
        <f t="shared" si="67"/>
        <v>275</v>
      </c>
      <c r="AL546" s="209">
        <f t="shared" si="67"/>
        <v>338</v>
      </c>
    </row>
    <row r="547" spans="1:74" x14ac:dyDescent="0.25">
      <c r="A547" s="44">
        <f>A546</f>
        <v>2015</v>
      </c>
      <c r="B547" s="44" t="str">
        <f>B546</f>
        <v>OCTUBRE</v>
      </c>
      <c r="C547" s="44">
        <v>2</v>
      </c>
      <c r="D547" s="586" t="str">
        <f t="shared" ref="D547:D577" si="68">B546&amp;" "&amp;A546&amp;" / "&amp;C546</f>
        <v>OCTUBRE 2015 / 1</v>
      </c>
      <c r="E547" s="573">
        <v>1</v>
      </c>
      <c r="F547" s="574">
        <v>42292</v>
      </c>
      <c r="G547" s="573">
        <v>57632</v>
      </c>
      <c r="H547" s="573" t="s">
        <v>169</v>
      </c>
      <c r="I547" s="575">
        <v>0.76649999999999996</v>
      </c>
      <c r="J547" s="576">
        <v>151</v>
      </c>
      <c r="K547" s="576">
        <v>7.4</v>
      </c>
      <c r="L547" s="576">
        <v>0</v>
      </c>
      <c r="M547" s="577" t="s">
        <v>20</v>
      </c>
      <c r="N547" s="576">
        <v>0.5</v>
      </c>
      <c r="O547" s="576">
        <v>0</v>
      </c>
      <c r="P547" s="576">
        <v>95.3</v>
      </c>
      <c r="Q547" s="576">
        <v>85.3</v>
      </c>
      <c r="R547" s="576">
        <v>90.3</v>
      </c>
      <c r="S547" s="578" t="s">
        <v>164</v>
      </c>
      <c r="T547" s="578" t="s">
        <v>103</v>
      </c>
      <c r="U547" s="576">
        <v>20374</v>
      </c>
      <c r="V547" s="576">
        <v>137</v>
      </c>
      <c r="W547" s="576">
        <v>222</v>
      </c>
      <c r="X547" s="576">
        <v>298</v>
      </c>
      <c r="Y547" s="576">
        <v>353</v>
      </c>
      <c r="Z547" s="576">
        <v>1</v>
      </c>
      <c r="AA547" s="576">
        <v>45.3</v>
      </c>
      <c r="AB547" s="576">
        <v>0.2</v>
      </c>
      <c r="AC547" s="576">
        <v>2.63</v>
      </c>
      <c r="AD547" s="576">
        <v>12.1</v>
      </c>
      <c r="AE547" s="576">
        <v>0</v>
      </c>
      <c r="AF547" s="587">
        <v>7</v>
      </c>
      <c r="AG547" s="587">
        <v>99.5</v>
      </c>
      <c r="AH547" s="587">
        <v>42.54</v>
      </c>
      <c r="AI547" s="587">
        <v>167</v>
      </c>
      <c r="AJ547" s="587">
        <v>221</v>
      </c>
      <c r="AK547" s="587">
        <v>275</v>
      </c>
      <c r="AL547" s="587">
        <v>338</v>
      </c>
    </row>
    <row r="548" spans="1:74" x14ac:dyDescent="0.25">
      <c r="A548" s="44">
        <f t="shared" ref="A548:B576" si="69">A547</f>
        <v>2015</v>
      </c>
      <c r="B548" s="44" t="str">
        <f t="shared" si="69"/>
        <v>OCTUBRE</v>
      </c>
      <c r="C548" s="44">
        <v>3</v>
      </c>
      <c r="D548" s="586" t="str">
        <f t="shared" si="68"/>
        <v>OCTUBRE 2015 / 2</v>
      </c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586"/>
      <c r="Z548" s="586"/>
      <c r="AB548" s="586"/>
      <c r="AC548" s="586"/>
      <c r="AD548" s="586"/>
      <c r="AE548" s="586"/>
      <c r="AF548" s="586"/>
      <c r="AG548" s="586"/>
      <c r="AH548" s="586"/>
      <c r="AI548" s="586"/>
      <c r="AJ548" s="586"/>
      <c r="AK548" s="586"/>
      <c r="AL548" s="586"/>
    </row>
    <row r="549" spans="1:74" x14ac:dyDescent="0.25">
      <c r="A549" s="44">
        <f t="shared" si="69"/>
        <v>2015</v>
      </c>
      <c r="B549" s="44" t="str">
        <f t="shared" si="69"/>
        <v>OCTUBRE</v>
      </c>
      <c r="C549" s="44">
        <v>4</v>
      </c>
      <c r="D549" s="586" t="str">
        <f t="shared" si="68"/>
        <v>OCTUBRE 2015 / 3</v>
      </c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586"/>
      <c r="T549" s="586"/>
      <c r="U549" s="586"/>
      <c r="V549" s="586"/>
      <c r="W549" s="586"/>
      <c r="X549" s="586"/>
      <c r="Y549" s="586"/>
      <c r="Z549" s="586"/>
      <c r="AB549" s="586"/>
      <c r="AC549" s="586"/>
      <c r="AD549" s="586"/>
      <c r="AE549" s="586"/>
      <c r="AF549" s="586"/>
      <c r="AG549" s="586"/>
      <c r="AH549" s="586"/>
      <c r="AI549" s="586"/>
      <c r="AJ549" s="586"/>
      <c r="AK549" s="586"/>
      <c r="AL549" s="586"/>
    </row>
    <row r="550" spans="1:74" x14ac:dyDescent="0.25">
      <c r="A550" s="44">
        <f t="shared" si="69"/>
        <v>2015</v>
      </c>
      <c r="B550" s="44" t="str">
        <f t="shared" si="69"/>
        <v>OCTUBRE</v>
      </c>
      <c r="C550" s="44">
        <v>5</v>
      </c>
      <c r="D550" s="586" t="str">
        <f t="shared" si="68"/>
        <v>OCTUBRE 2015 / 4</v>
      </c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586"/>
      <c r="T550" s="586"/>
      <c r="U550" s="586"/>
      <c r="V550" s="586"/>
      <c r="W550" s="586"/>
      <c r="X550" s="586"/>
      <c r="Y550" s="586"/>
      <c r="Z550" s="586"/>
      <c r="AB550" s="586"/>
      <c r="AC550" s="586"/>
      <c r="AD550" s="586"/>
      <c r="AE550" s="586"/>
      <c r="AF550" s="586"/>
      <c r="AG550" s="586"/>
      <c r="AH550" s="586"/>
      <c r="AI550" s="586"/>
      <c r="AJ550" s="586"/>
      <c r="AK550" s="586"/>
      <c r="AL550" s="586"/>
    </row>
    <row r="551" spans="1:74" x14ac:dyDescent="0.25">
      <c r="A551" s="44">
        <f t="shared" si="69"/>
        <v>2015</v>
      </c>
      <c r="B551" s="44" t="str">
        <f t="shared" si="69"/>
        <v>OCTUBRE</v>
      </c>
      <c r="C551" s="44">
        <v>6</v>
      </c>
      <c r="D551" s="586" t="str">
        <f t="shared" si="68"/>
        <v>OCTUBRE 2015 / 5</v>
      </c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586"/>
      <c r="T551" s="586"/>
      <c r="U551" s="586"/>
      <c r="V551" s="586"/>
      <c r="W551" s="586"/>
      <c r="X551" s="586"/>
      <c r="Y551" s="586"/>
      <c r="Z551" s="586"/>
      <c r="AB551" s="586"/>
      <c r="AC551" s="586"/>
      <c r="AD551" s="586"/>
      <c r="AE551" s="586"/>
      <c r="AF551" s="586"/>
      <c r="AG551" s="586"/>
      <c r="AH551" s="586"/>
      <c r="AI551" s="586"/>
      <c r="AJ551" s="586"/>
      <c r="AK551" s="586"/>
      <c r="AL551" s="586"/>
    </row>
    <row r="552" spans="1:74" x14ac:dyDescent="0.25">
      <c r="A552" s="44">
        <f t="shared" si="69"/>
        <v>2015</v>
      </c>
      <c r="B552" s="44" t="str">
        <f t="shared" si="69"/>
        <v>OCTUBRE</v>
      </c>
      <c r="C552" s="44">
        <v>7</v>
      </c>
      <c r="D552" s="586" t="str">
        <f t="shared" si="68"/>
        <v>OCTUBRE 2015 / 6</v>
      </c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586"/>
      <c r="T552" s="586"/>
      <c r="U552" s="586"/>
      <c r="V552" s="586"/>
      <c r="W552" s="586"/>
      <c r="X552" s="586"/>
      <c r="Y552" s="586"/>
      <c r="Z552" s="586"/>
      <c r="AB552" s="586"/>
      <c r="AC552" s="586"/>
      <c r="AD552" s="586"/>
      <c r="AE552" s="586"/>
      <c r="AF552" s="586"/>
      <c r="AG552" s="586"/>
      <c r="AH552" s="586"/>
      <c r="AI552" s="586"/>
      <c r="AJ552" s="586"/>
      <c r="AK552" s="586"/>
      <c r="AL552" s="586"/>
    </row>
    <row r="553" spans="1:74" x14ac:dyDescent="0.25">
      <c r="A553" s="44">
        <f t="shared" si="69"/>
        <v>2015</v>
      </c>
      <c r="B553" s="44" t="str">
        <f t="shared" si="69"/>
        <v>OCTUBRE</v>
      </c>
      <c r="C553" s="44">
        <v>8</v>
      </c>
      <c r="D553" s="586" t="str">
        <f t="shared" si="68"/>
        <v>OCTUBRE 2015 / 7</v>
      </c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586"/>
      <c r="T553" s="586"/>
      <c r="U553" s="586"/>
      <c r="V553" s="586"/>
      <c r="W553" s="586"/>
      <c r="X553" s="586"/>
      <c r="Y553" s="586"/>
      <c r="Z553" s="586"/>
      <c r="AB553" s="586"/>
      <c r="AC553" s="586"/>
      <c r="AD553" s="586"/>
      <c r="AE553" s="586"/>
      <c r="AF553" s="586"/>
      <c r="AG553" s="586"/>
      <c r="AH553" s="586"/>
      <c r="AI553" s="586"/>
      <c r="AJ553" s="586"/>
      <c r="AK553" s="586"/>
      <c r="AL553" s="586"/>
    </row>
    <row r="554" spans="1:74" x14ac:dyDescent="0.25">
      <c r="A554" s="44">
        <f t="shared" si="69"/>
        <v>2015</v>
      </c>
      <c r="B554" s="44" t="str">
        <f t="shared" si="69"/>
        <v>OCTUBRE</v>
      </c>
      <c r="C554" s="44">
        <v>9</v>
      </c>
      <c r="D554" s="586" t="str">
        <f t="shared" si="68"/>
        <v>OCTUBRE 2015 / 8</v>
      </c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</row>
    <row r="555" spans="1:74" x14ac:dyDescent="0.25">
      <c r="A555" s="44">
        <f t="shared" si="69"/>
        <v>2015</v>
      </c>
      <c r="B555" s="44" t="str">
        <f t="shared" si="69"/>
        <v>OCTUBRE</v>
      </c>
      <c r="C555" s="44">
        <v>10</v>
      </c>
      <c r="D555" s="586" t="str">
        <f t="shared" si="68"/>
        <v>OCTUBRE 2015 / 9</v>
      </c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586"/>
      <c r="T555" s="586"/>
      <c r="U555" s="586"/>
      <c r="V555" s="586"/>
      <c r="W555" s="586"/>
      <c r="X555" s="586"/>
      <c r="Y555" s="586"/>
      <c r="Z555" s="586"/>
      <c r="AB555" s="586"/>
      <c r="AC555" s="586"/>
      <c r="AD555" s="586"/>
      <c r="AE555" s="586"/>
      <c r="AF555" s="586"/>
      <c r="AG555" s="586"/>
      <c r="AH555" s="586"/>
      <c r="AI555" s="586"/>
      <c r="AJ555" s="586"/>
      <c r="AK555" s="586"/>
      <c r="AL555" s="586"/>
    </row>
    <row r="556" spans="1:74" x14ac:dyDescent="0.25">
      <c r="A556" s="44">
        <f t="shared" si="69"/>
        <v>2015</v>
      </c>
      <c r="B556" s="44" t="str">
        <f t="shared" si="69"/>
        <v>OCTUBRE</v>
      </c>
      <c r="C556" s="44">
        <v>11</v>
      </c>
      <c r="D556" s="586" t="str">
        <f t="shared" si="68"/>
        <v>OCTUBRE 2015 / 10</v>
      </c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586"/>
      <c r="T556" s="586"/>
      <c r="U556" s="586"/>
      <c r="V556" s="586"/>
      <c r="W556" s="586"/>
      <c r="X556" s="586"/>
      <c r="Y556" s="586"/>
      <c r="Z556" s="586"/>
      <c r="AB556" s="586"/>
      <c r="AC556" s="586"/>
      <c r="AD556" s="586"/>
      <c r="AE556" s="586"/>
      <c r="AF556" s="586"/>
      <c r="AG556" s="586"/>
      <c r="AH556" s="586"/>
      <c r="AI556" s="586"/>
      <c r="AJ556" s="586"/>
      <c r="AK556" s="586"/>
      <c r="AL556" s="586"/>
    </row>
    <row r="557" spans="1:74" x14ac:dyDescent="0.25">
      <c r="A557" s="44">
        <f t="shared" si="69"/>
        <v>2015</v>
      </c>
      <c r="B557" s="44" t="str">
        <f t="shared" si="69"/>
        <v>OCTUBRE</v>
      </c>
      <c r="C557" s="44">
        <v>12</v>
      </c>
      <c r="D557" s="586" t="str">
        <f t="shared" si="68"/>
        <v>OCTUBRE 2015 / 11</v>
      </c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586"/>
      <c r="T557" s="586"/>
      <c r="U557" s="586"/>
      <c r="V557" s="586"/>
      <c r="W557" s="586"/>
      <c r="X557" s="586"/>
      <c r="Y557" s="586"/>
      <c r="Z557" s="586"/>
      <c r="AB557" s="586"/>
      <c r="AC557" s="586"/>
      <c r="AD557" s="586"/>
      <c r="AE557" s="586"/>
      <c r="AF557" s="586"/>
      <c r="AG557" s="586"/>
      <c r="AH557" s="586"/>
      <c r="AI557" s="586"/>
      <c r="AJ557" s="586"/>
      <c r="AK557" s="586"/>
      <c r="AL557" s="586"/>
    </row>
    <row r="558" spans="1:74" x14ac:dyDescent="0.25">
      <c r="A558" s="44">
        <f t="shared" si="69"/>
        <v>2015</v>
      </c>
      <c r="B558" s="44" t="str">
        <f t="shared" si="69"/>
        <v>OCTUBRE</v>
      </c>
      <c r="C558" s="44">
        <v>13</v>
      </c>
      <c r="D558" s="586" t="str">
        <f t="shared" si="68"/>
        <v>OCTUBRE 2015 / 12</v>
      </c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586"/>
      <c r="T558" s="586"/>
      <c r="U558" s="586"/>
      <c r="V558" s="586"/>
      <c r="W558" s="586"/>
      <c r="X558" s="586"/>
      <c r="Y558" s="586"/>
      <c r="Z558" s="586"/>
      <c r="AB558" s="586"/>
      <c r="AC558" s="586"/>
      <c r="AD558" s="586"/>
      <c r="AE558" s="586"/>
      <c r="AF558" s="586"/>
      <c r="AG558" s="586"/>
      <c r="AH558" s="586"/>
      <c r="AI558" s="586"/>
      <c r="AJ558" s="586"/>
      <c r="AK558" s="586"/>
      <c r="AL558" s="586"/>
    </row>
    <row r="559" spans="1:74" x14ac:dyDescent="0.25">
      <c r="A559" s="44">
        <f t="shared" si="69"/>
        <v>2015</v>
      </c>
      <c r="B559" s="44" t="str">
        <f t="shared" si="69"/>
        <v>OCTUBRE</v>
      </c>
      <c r="C559" s="44">
        <v>14</v>
      </c>
      <c r="D559" s="586" t="str">
        <f t="shared" si="68"/>
        <v>OCTUBRE 2015 / 13</v>
      </c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586"/>
      <c r="T559" s="586"/>
      <c r="U559" s="586"/>
      <c r="V559" s="586"/>
      <c r="W559" s="586"/>
      <c r="X559" s="586"/>
      <c r="Y559" s="586"/>
      <c r="Z559" s="586"/>
      <c r="AB559" s="586"/>
      <c r="AC559" s="586"/>
      <c r="AD559" s="586"/>
      <c r="AE559" s="586"/>
      <c r="AF559" s="586"/>
      <c r="AG559" s="586"/>
      <c r="AH559" s="586"/>
      <c r="AI559" s="586"/>
      <c r="AJ559" s="586"/>
      <c r="AK559" s="586"/>
      <c r="AL559" s="586"/>
    </row>
    <row r="560" spans="1:74" x14ac:dyDescent="0.25">
      <c r="A560" s="44">
        <f t="shared" si="69"/>
        <v>2015</v>
      </c>
      <c r="B560" s="44" t="str">
        <f t="shared" si="69"/>
        <v>OCTUBRE</v>
      </c>
      <c r="C560" s="44">
        <v>15</v>
      </c>
      <c r="D560" s="586" t="str">
        <f t="shared" si="68"/>
        <v>OCTUBRE 2015 / 14</v>
      </c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586"/>
      <c r="T560" s="586"/>
      <c r="U560" s="586"/>
      <c r="V560" s="586"/>
      <c r="W560" s="586"/>
      <c r="X560" s="586"/>
      <c r="Y560" s="586"/>
      <c r="Z560" s="586"/>
      <c r="AB560" s="586"/>
      <c r="AC560" s="586"/>
      <c r="AD560" s="586"/>
      <c r="AE560" s="586"/>
      <c r="AF560" s="586"/>
      <c r="AG560" s="586"/>
      <c r="AH560" s="586"/>
      <c r="AI560" s="586"/>
      <c r="AJ560" s="586"/>
      <c r="AK560" s="586"/>
      <c r="AL560" s="586"/>
    </row>
    <row r="561" spans="1:38" x14ac:dyDescent="0.25">
      <c r="A561" s="44">
        <f t="shared" si="69"/>
        <v>2015</v>
      </c>
      <c r="B561" s="44" t="str">
        <f t="shared" si="69"/>
        <v>OCTUBRE</v>
      </c>
      <c r="C561" s="44">
        <v>16</v>
      </c>
      <c r="D561" s="586" t="str">
        <f t="shared" si="68"/>
        <v>OCTUBRE 2015 / 15</v>
      </c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586"/>
      <c r="T561" s="586"/>
      <c r="U561" s="586"/>
      <c r="V561" s="586"/>
      <c r="W561" s="586"/>
      <c r="X561" s="586"/>
      <c r="Y561" s="586"/>
      <c r="Z561" s="586"/>
      <c r="AB561" s="586"/>
      <c r="AC561" s="586"/>
      <c r="AD561" s="586"/>
      <c r="AE561" s="586"/>
      <c r="AF561" s="586"/>
      <c r="AG561" s="586"/>
      <c r="AH561" s="586"/>
      <c r="AI561" s="586"/>
      <c r="AJ561" s="586"/>
      <c r="AK561" s="586"/>
      <c r="AL561" s="586"/>
    </row>
    <row r="562" spans="1:38" x14ac:dyDescent="0.25">
      <c r="A562" s="44">
        <f t="shared" si="69"/>
        <v>2015</v>
      </c>
      <c r="B562" s="44" t="str">
        <f t="shared" si="69"/>
        <v>OCTUBRE</v>
      </c>
      <c r="C562" s="44">
        <v>17</v>
      </c>
      <c r="D562" s="586" t="str">
        <f t="shared" si="68"/>
        <v>OCTUBRE 2015 / 16</v>
      </c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586"/>
      <c r="T562" s="586"/>
      <c r="U562" s="586"/>
      <c r="V562" s="586"/>
      <c r="W562" s="586"/>
      <c r="X562" s="586"/>
      <c r="Y562" s="586"/>
      <c r="Z562" s="586"/>
      <c r="AB562" s="586"/>
      <c r="AC562" s="586"/>
      <c r="AD562" s="586"/>
      <c r="AE562" s="586"/>
      <c r="AF562" s="586"/>
      <c r="AG562" s="586"/>
      <c r="AH562" s="586"/>
      <c r="AI562" s="586"/>
      <c r="AJ562" s="586"/>
      <c r="AK562" s="586"/>
      <c r="AL562" s="586"/>
    </row>
    <row r="563" spans="1:38" x14ac:dyDescent="0.25">
      <c r="A563" s="44">
        <f t="shared" si="69"/>
        <v>2015</v>
      </c>
      <c r="B563" s="44" t="str">
        <f t="shared" si="69"/>
        <v>OCTUBRE</v>
      </c>
      <c r="C563" s="44">
        <v>18</v>
      </c>
      <c r="D563" s="586" t="str">
        <f t="shared" si="68"/>
        <v>OCTUBRE 2015 / 17</v>
      </c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586"/>
      <c r="T563" s="586"/>
      <c r="U563" s="586"/>
      <c r="V563" s="586"/>
      <c r="W563" s="586"/>
      <c r="X563" s="586"/>
      <c r="Y563" s="586"/>
      <c r="Z563" s="586"/>
      <c r="AB563" s="586"/>
      <c r="AC563" s="586"/>
      <c r="AD563" s="586"/>
      <c r="AE563" s="586"/>
      <c r="AF563" s="586"/>
      <c r="AG563" s="586"/>
      <c r="AH563" s="586"/>
      <c r="AI563" s="586"/>
      <c r="AJ563" s="586"/>
      <c r="AK563" s="586"/>
      <c r="AL563" s="586"/>
    </row>
    <row r="564" spans="1:38" x14ac:dyDescent="0.25">
      <c r="A564" s="44">
        <f t="shared" si="69"/>
        <v>2015</v>
      </c>
      <c r="B564" s="44" t="str">
        <f t="shared" si="69"/>
        <v>OCTUBRE</v>
      </c>
      <c r="C564" s="44">
        <v>19</v>
      </c>
      <c r="D564" s="586" t="str">
        <f t="shared" si="68"/>
        <v>OCTUBRE 2015 / 18</v>
      </c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586"/>
      <c r="T564" s="586"/>
      <c r="U564" s="586"/>
      <c r="V564" s="586"/>
      <c r="W564" s="586"/>
      <c r="X564" s="586"/>
      <c r="Y564" s="586"/>
      <c r="Z564" s="586"/>
      <c r="AB564" s="586"/>
      <c r="AC564" s="586"/>
      <c r="AD564" s="586"/>
      <c r="AE564" s="586"/>
      <c r="AF564" s="586"/>
      <c r="AG564" s="586"/>
      <c r="AH564" s="586"/>
      <c r="AI564" s="586"/>
      <c r="AJ564" s="586"/>
      <c r="AK564" s="586"/>
      <c r="AL564" s="586"/>
    </row>
    <row r="565" spans="1:38" x14ac:dyDescent="0.25">
      <c r="A565" s="44">
        <f t="shared" si="69"/>
        <v>2015</v>
      </c>
      <c r="B565" s="44" t="str">
        <f t="shared" si="69"/>
        <v>OCTUBRE</v>
      </c>
      <c r="C565" s="44">
        <v>20</v>
      </c>
      <c r="D565" s="586" t="str">
        <f t="shared" si="68"/>
        <v>OCTUBRE 2015 / 19</v>
      </c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586"/>
      <c r="Z565" s="586"/>
      <c r="AB565" s="586"/>
      <c r="AC565" s="586"/>
      <c r="AD565" s="586"/>
      <c r="AE565" s="586"/>
      <c r="AF565" s="586"/>
      <c r="AG565" s="586"/>
      <c r="AH565" s="586"/>
      <c r="AI565" s="586"/>
      <c r="AJ565" s="586"/>
      <c r="AK565" s="586"/>
      <c r="AL565" s="586"/>
    </row>
    <row r="566" spans="1:38" x14ac:dyDescent="0.25">
      <c r="A566" s="44">
        <f t="shared" si="69"/>
        <v>2015</v>
      </c>
      <c r="B566" s="44" t="str">
        <f t="shared" si="69"/>
        <v>OCTUBRE</v>
      </c>
      <c r="C566" s="44">
        <v>21</v>
      </c>
      <c r="D566" s="586" t="str">
        <f t="shared" si="68"/>
        <v>OCTUBRE 2015 / 20</v>
      </c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586"/>
      <c r="T566" s="586"/>
      <c r="U566" s="586"/>
      <c r="V566" s="586"/>
      <c r="W566" s="586"/>
      <c r="X566" s="586"/>
      <c r="Y566" s="586"/>
      <c r="Z566" s="586"/>
      <c r="AB566" s="586"/>
      <c r="AC566" s="586"/>
      <c r="AD566" s="586"/>
      <c r="AE566" s="586"/>
      <c r="AF566" s="586"/>
      <c r="AG566" s="586"/>
      <c r="AH566" s="586"/>
      <c r="AI566" s="586"/>
      <c r="AJ566" s="586"/>
      <c r="AK566" s="586"/>
      <c r="AL566" s="586"/>
    </row>
    <row r="567" spans="1:38" x14ac:dyDescent="0.25">
      <c r="A567" s="44">
        <f t="shared" si="69"/>
        <v>2015</v>
      </c>
      <c r="B567" s="44" t="str">
        <f t="shared" si="69"/>
        <v>OCTUBRE</v>
      </c>
      <c r="C567" s="44">
        <v>22</v>
      </c>
      <c r="D567" s="586" t="str">
        <f t="shared" si="68"/>
        <v>OCTUBRE 2015 / 21</v>
      </c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586"/>
      <c r="T567" s="586"/>
      <c r="U567" s="586"/>
      <c r="V567" s="586"/>
      <c r="W567" s="586"/>
      <c r="X567" s="586"/>
      <c r="Y567" s="586"/>
      <c r="Z567" s="586"/>
      <c r="AB567" s="586"/>
      <c r="AC567" s="586"/>
      <c r="AD567" s="586"/>
      <c r="AE567" s="586"/>
      <c r="AF567" s="586"/>
      <c r="AG567" s="586"/>
      <c r="AH567" s="586"/>
      <c r="AI567" s="586"/>
      <c r="AJ567" s="586"/>
      <c r="AK567" s="586"/>
      <c r="AL567" s="586"/>
    </row>
    <row r="568" spans="1:38" x14ac:dyDescent="0.25">
      <c r="A568" s="44">
        <f t="shared" si="69"/>
        <v>2015</v>
      </c>
      <c r="B568" s="44" t="str">
        <f t="shared" si="69"/>
        <v>OCTUBRE</v>
      </c>
      <c r="C568" s="44">
        <v>23</v>
      </c>
      <c r="D568" s="586" t="str">
        <f t="shared" si="68"/>
        <v>OCTUBRE 2015 / 22</v>
      </c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586"/>
      <c r="T568" s="586"/>
      <c r="U568" s="586"/>
      <c r="V568" s="586"/>
      <c r="W568" s="586"/>
      <c r="X568" s="586"/>
      <c r="Y568" s="586"/>
      <c r="Z568" s="586"/>
      <c r="AB568" s="586"/>
      <c r="AC568" s="586"/>
      <c r="AD568" s="586"/>
      <c r="AE568" s="586"/>
      <c r="AF568" s="586"/>
      <c r="AG568" s="586"/>
      <c r="AH568" s="586"/>
      <c r="AI568" s="586"/>
      <c r="AJ568" s="586"/>
      <c r="AK568" s="586"/>
      <c r="AL568" s="586"/>
    </row>
    <row r="569" spans="1:38" x14ac:dyDescent="0.25">
      <c r="A569" s="44">
        <f t="shared" si="69"/>
        <v>2015</v>
      </c>
      <c r="B569" s="44" t="str">
        <f t="shared" si="69"/>
        <v>OCTUBRE</v>
      </c>
      <c r="C569" s="44">
        <v>24</v>
      </c>
      <c r="D569" s="586" t="str">
        <f t="shared" si="68"/>
        <v>OCTUBRE 2015 / 23</v>
      </c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6"/>
      <c r="Z569" s="586"/>
      <c r="AB569" s="586"/>
      <c r="AC569" s="586"/>
      <c r="AD569" s="586"/>
      <c r="AE569" s="586"/>
      <c r="AF569" s="586"/>
      <c r="AG569" s="586"/>
      <c r="AH569" s="586"/>
      <c r="AI569" s="586"/>
      <c r="AJ569" s="586"/>
      <c r="AK569" s="586"/>
      <c r="AL569" s="586"/>
    </row>
    <row r="570" spans="1:38" x14ac:dyDescent="0.25">
      <c r="A570" s="44">
        <f t="shared" si="69"/>
        <v>2015</v>
      </c>
      <c r="B570" s="44" t="str">
        <f t="shared" si="69"/>
        <v>OCTUBRE</v>
      </c>
      <c r="C570" s="44">
        <v>25</v>
      </c>
      <c r="D570" s="586" t="str">
        <f t="shared" si="68"/>
        <v>OCTUBRE 2015 / 24</v>
      </c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586"/>
      <c r="T570" s="586"/>
      <c r="U570" s="586"/>
      <c r="V570" s="586"/>
      <c r="W570" s="586"/>
      <c r="X570" s="586"/>
      <c r="Y570" s="586"/>
      <c r="Z570" s="586"/>
      <c r="AB570" s="586"/>
      <c r="AC570" s="586"/>
      <c r="AD570" s="586"/>
      <c r="AE570" s="586"/>
      <c r="AF570" s="586"/>
      <c r="AG570" s="586"/>
      <c r="AH570" s="586"/>
      <c r="AI570" s="586"/>
      <c r="AJ570" s="586"/>
      <c r="AK570" s="586"/>
      <c r="AL570" s="586"/>
    </row>
    <row r="571" spans="1:38" x14ac:dyDescent="0.25">
      <c r="A571" s="44">
        <f t="shared" si="69"/>
        <v>2015</v>
      </c>
      <c r="B571" s="44" t="str">
        <f t="shared" si="69"/>
        <v>OCTUBRE</v>
      </c>
      <c r="C571" s="44">
        <v>26</v>
      </c>
      <c r="D571" s="586" t="str">
        <f t="shared" si="68"/>
        <v>OCTUBRE 2015 / 25</v>
      </c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586"/>
      <c r="T571" s="586"/>
      <c r="U571" s="586"/>
      <c r="V571" s="586"/>
      <c r="W571" s="586"/>
      <c r="X571" s="586"/>
      <c r="Y571" s="586"/>
      <c r="Z571" s="586"/>
      <c r="AB571" s="586"/>
      <c r="AC571" s="586"/>
      <c r="AD571" s="586"/>
      <c r="AE571" s="586"/>
      <c r="AF571" s="586"/>
      <c r="AG571" s="586"/>
      <c r="AH571" s="586"/>
      <c r="AI571" s="586"/>
      <c r="AJ571" s="586"/>
      <c r="AK571" s="586"/>
      <c r="AL571" s="586"/>
    </row>
    <row r="572" spans="1:38" x14ac:dyDescent="0.25">
      <c r="A572" s="44">
        <f t="shared" si="69"/>
        <v>2015</v>
      </c>
      <c r="B572" s="44" t="str">
        <f t="shared" si="69"/>
        <v>OCTUBRE</v>
      </c>
      <c r="C572" s="44">
        <v>27</v>
      </c>
      <c r="D572" s="586" t="str">
        <f t="shared" si="68"/>
        <v>OCTUBRE 2015 / 26</v>
      </c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586"/>
      <c r="T572" s="586"/>
      <c r="U572" s="586"/>
      <c r="V572" s="586"/>
      <c r="W572" s="586"/>
      <c r="X572" s="586"/>
      <c r="Y572" s="586"/>
      <c r="Z572" s="586"/>
      <c r="AB572" s="586"/>
      <c r="AC572" s="586"/>
      <c r="AD572" s="586"/>
      <c r="AE572" s="586"/>
      <c r="AF572" s="586"/>
      <c r="AG572" s="586"/>
      <c r="AH572" s="586"/>
      <c r="AI572" s="586"/>
      <c r="AJ572" s="586"/>
      <c r="AK572" s="586"/>
      <c r="AL572" s="586"/>
    </row>
    <row r="573" spans="1:38" x14ac:dyDescent="0.25">
      <c r="A573" s="44">
        <f t="shared" si="69"/>
        <v>2015</v>
      </c>
      <c r="B573" s="44" t="str">
        <f t="shared" si="69"/>
        <v>OCTUBRE</v>
      </c>
      <c r="C573" s="44">
        <v>28</v>
      </c>
      <c r="D573" s="586" t="str">
        <f t="shared" si="68"/>
        <v>OCTUBRE 2015 / 27</v>
      </c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586"/>
      <c r="T573" s="586"/>
      <c r="U573" s="586"/>
      <c r="V573" s="586"/>
      <c r="W573" s="586"/>
      <c r="X573" s="586"/>
      <c r="Y573" s="586"/>
      <c r="Z573" s="586"/>
      <c r="AB573" s="586"/>
      <c r="AC573" s="586"/>
      <c r="AD573" s="586"/>
      <c r="AE573" s="586"/>
      <c r="AF573" s="586"/>
      <c r="AG573" s="586"/>
      <c r="AH573" s="586"/>
      <c r="AI573" s="586"/>
      <c r="AJ573" s="586"/>
      <c r="AK573" s="586"/>
      <c r="AL573" s="586"/>
    </row>
    <row r="574" spans="1:38" x14ac:dyDescent="0.25">
      <c r="A574" s="44">
        <f t="shared" si="69"/>
        <v>2015</v>
      </c>
      <c r="B574" s="44" t="str">
        <f t="shared" si="69"/>
        <v>OCTUBRE</v>
      </c>
      <c r="C574" s="44">
        <v>29</v>
      </c>
      <c r="D574" s="586" t="str">
        <f t="shared" si="68"/>
        <v>OCTUBRE 2015 / 28</v>
      </c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586"/>
      <c r="T574" s="586"/>
      <c r="U574" s="586"/>
      <c r="V574" s="586"/>
      <c r="W574" s="586"/>
      <c r="X574" s="586"/>
      <c r="Y574" s="586"/>
      <c r="Z574" s="586"/>
      <c r="AB574" s="586"/>
      <c r="AC574" s="586"/>
      <c r="AD574" s="586"/>
      <c r="AE574" s="586"/>
      <c r="AF574" s="586"/>
      <c r="AG574" s="586"/>
      <c r="AH574" s="586"/>
      <c r="AI574" s="586"/>
      <c r="AJ574" s="586"/>
      <c r="AK574" s="586"/>
      <c r="AL574" s="586"/>
    </row>
    <row r="575" spans="1:38" x14ac:dyDescent="0.25">
      <c r="A575" s="44">
        <f t="shared" si="69"/>
        <v>2015</v>
      </c>
      <c r="B575" s="44" t="str">
        <f t="shared" si="69"/>
        <v>OCTUBRE</v>
      </c>
      <c r="C575" s="44">
        <v>30</v>
      </c>
      <c r="D575" s="586" t="str">
        <f t="shared" si="68"/>
        <v>OCTUBRE 2015 / 29</v>
      </c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586"/>
      <c r="T575" s="586"/>
      <c r="U575" s="586"/>
      <c r="V575" s="586"/>
      <c r="W575" s="586"/>
      <c r="X575" s="586"/>
      <c r="Y575" s="586"/>
      <c r="Z575" s="586"/>
      <c r="AB575" s="586"/>
      <c r="AC575" s="586"/>
      <c r="AD575" s="586"/>
      <c r="AE575" s="586"/>
      <c r="AF575" s="586"/>
      <c r="AG575" s="586"/>
      <c r="AH575" s="586"/>
      <c r="AI575" s="586"/>
      <c r="AJ575" s="586"/>
      <c r="AK575" s="586"/>
      <c r="AL575" s="586"/>
    </row>
    <row r="576" spans="1:38" x14ac:dyDescent="0.25">
      <c r="A576" s="44">
        <f t="shared" si="69"/>
        <v>2015</v>
      </c>
      <c r="B576" s="44" t="str">
        <f t="shared" si="69"/>
        <v>OCTUBRE</v>
      </c>
      <c r="C576" s="44">
        <v>31</v>
      </c>
      <c r="D576" s="586" t="str">
        <f t="shared" si="68"/>
        <v>OCTUBRE 2015 / 30</v>
      </c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586"/>
      <c r="T576" s="586"/>
      <c r="U576" s="586"/>
      <c r="V576" s="586"/>
      <c r="W576" s="586"/>
      <c r="X576" s="586"/>
      <c r="Y576" s="586"/>
      <c r="Z576" s="586"/>
      <c r="AB576" s="586"/>
      <c r="AC576" s="586"/>
      <c r="AD576" s="586"/>
      <c r="AE576" s="586"/>
      <c r="AF576" s="586"/>
      <c r="AG576" s="586"/>
      <c r="AH576" s="586"/>
      <c r="AI576" s="586"/>
      <c r="AJ576" s="586"/>
      <c r="AK576" s="586"/>
      <c r="AL576" s="586"/>
    </row>
    <row r="577" spans="1:74" s="206" customFormat="1" ht="15.75" x14ac:dyDescent="0.25">
      <c r="D577" s="586" t="str">
        <f t="shared" si="68"/>
        <v>OCTUBRE 2015 / 31</v>
      </c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586"/>
      <c r="T577" s="586"/>
      <c r="U577" s="586"/>
      <c r="V577" s="586"/>
      <c r="W577" s="586"/>
      <c r="X577" s="586"/>
      <c r="Y577" s="586"/>
      <c r="Z577" s="586"/>
      <c r="AA577" s="55"/>
      <c r="AB577" s="586"/>
      <c r="AC577" s="586"/>
      <c r="AD577" s="586"/>
      <c r="AE577" s="586"/>
      <c r="AF577" s="586"/>
      <c r="AG577" s="586"/>
      <c r="AH577" s="586"/>
      <c r="AI577" s="586"/>
      <c r="AJ577" s="586"/>
      <c r="AK577" s="586"/>
      <c r="AL577" s="586"/>
      <c r="AM577" s="209" t="str">
        <f t="shared" ref="AM577:BU577" si="70">IFERROR(AVERAGE(AM546:AM576),"")</f>
        <v/>
      </c>
      <c r="AN577" s="209" t="str">
        <f t="shared" si="70"/>
        <v/>
      </c>
      <c r="AO577" s="209" t="str">
        <f t="shared" si="70"/>
        <v/>
      </c>
      <c r="AP577" s="209" t="str">
        <f t="shared" si="70"/>
        <v/>
      </c>
      <c r="AQ577" s="209" t="str">
        <f t="shared" si="70"/>
        <v/>
      </c>
      <c r="AR577" s="209" t="str">
        <f t="shared" si="70"/>
        <v/>
      </c>
      <c r="AS577" s="209" t="str">
        <f t="shared" si="70"/>
        <v/>
      </c>
      <c r="AT577" s="209" t="str">
        <f t="shared" si="70"/>
        <v/>
      </c>
      <c r="AU577" s="209" t="str">
        <f t="shared" si="70"/>
        <v/>
      </c>
      <c r="AV577" s="209" t="str">
        <f t="shared" si="70"/>
        <v/>
      </c>
      <c r="AW577" s="209" t="str">
        <f t="shared" si="70"/>
        <v/>
      </c>
      <c r="AX577" s="210" t="str">
        <f t="shared" si="70"/>
        <v/>
      </c>
      <c r="AY577" s="209" t="str">
        <f t="shared" si="70"/>
        <v/>
      </c>
      <c r="AZ577" s="209" t="str">
        <f t="shared" si="70"/>
        <v/>
      </c>
      <c r="BA577" s="209" t="str">
        <f t="shared" si="70"/>
        <v/>
      </c>
      <c r="BB577" s="209" t="str">
        <f t="shared" si="70"/>
        <v/>
      </c>
      <c r="BC577" s="209" t="str">
        <f t="shared" si="70"/>
        <v/>
      </c>
      <c r="BD577" s="209" t="str">
        <f t="shared" si="70"/>
        <v/>
      </c>
      <c r="BE577" s="209" t="str">
        <f t="shared" si="70"/>
        <v/>
      </c>
      <c r="BF577" s="209" t="str">
        <f t="shared" si="70"/>
        <v/>
      </c>
      <c r="BG577" s="209" t="str">
        <f t="shared" si="70"/>
        <v/>
      </c>
      <c r="BH577" s="209" t="str">
        <f t="shared" si="70"/>
        <v/>
      </c>
      <c r="BI577" s="209" t="str">
        <f t="shared" si="70"/>
        <v/>
      </c>
      <c r="BJ577" s="209" t="str">
        <f t="shared" si="70"/>
        <v/>
      </c>
      <c r="BK577" s="209" t="str">
        <f t="shared" si="70"/>
        <v/>
      </c>
      <c r="BL577" s="209" t="str">
        <f t="shared" si="70"/>
        <v/>
      </c>
      <c r="BM577" s="209" t="str">
        <f t="shared" si="70"/>
        <v/>
      </c>
      <c r="BN577" s="209" t="str">
        <f t="shared" si="70"/>
        <v/>
      </c>
      <c r="BO577" s="209" t="str">
        <f t="shared" si="70"/>
        <v/>
      </c>
      <c r="BP577" s="209" t="str">
        <f t="shared" si="70"/>
        <v/>
      </c>
      <c r="BQ577" s="209" t="str">
        <f t="shared" si="70"/>
        <v/>
      </c>
      <c r="BR577" s="209" t="str">
        <f t="shared" si="70"/>
        <v/>
      </c>
      <c r="BS577" s="209" t="str">
        <f t="shared" si="70"/>
        <v/>
      </c>
      <c r="BT577" s="209" t="str">
        <f t="shared" si="70"/>
        <v/>
      </c>
      <c r="BU577" s="209" t="str">
        <f t="shared" si="70"/>
        <v/>
      </c>
      <c r="BV577" s="210" t="str">
        <f>IFERROR(AVERAGE(BV546:BV576),"")</f>
        <v/>
      </c>
    </row>
    <row r="578" spans="1:74" ht="15.75" x14ac:dyDescent="0.25">
      <c r="A578" s="44">
        <v>2015</v>
      </c>
      <c r="B578" s="44" t="s">
        <v>237</v>
      </c>
      <c r="C578" s="44">
        <v>1</v>
      </c>
      <c r="D578" s="208" t="s">
        <v>228</v>
      </c>
      <c r="E578" s="209">
        <f t="shared" ref="E578:AL578" si="71">IFERROR(AVERAGE(E547:E577),"")</f>
        <v>1</v>
      </c>
      <c r="F578" s="209">
        <f t="shared" si="71"/>
        <v>42292</v>
      </c>
      <c r="G578" s="209">
        <f t="shared" si="71"/>
        <v>57632</v>
      </c>
      <c r="H578" s="209" t="str">
        <f t="shared" si="71"/>
        <v/>
      </c>
      <c r="I578" s="209">
        <f t="shared" si="71"/>
        <v>0.76649999999999996</v>
      </c>
      <c r="J578" s="209">
        <f t="shared" si="71"/>
        <v>151</v>
      </c>
      <c r="K578" s="209">
        <f t="shared" si="71"/>
        <v>7.4</v>
      </c>
      <c r="L578" s="209">
        <f t="shared" si="71"/>
        <v>0</v>
      </c>
      <c r="M578" s="209" t="str">
        <f t="shared" si="71"/>
        <v/>
      </c>
      <c r="N578" s="209">
        <f t="shared" si="71"/>
        <v>0.5</v>
      </c>
      <c r="O578" s="209">
        <f t="shared" si="71"/>
        <v>0</v>
      </c>
      <c r="P578" s="209">
        <f t="shared" si="71"/>
        <v>95.3</v>
      </c>
      <c r="Q578" s="209">
        <f t="shared" si="71"/>
        <v>85.3</v>
      </c>
      <c r="R578" s="209">
        <f t="shared" si="71"/>
        <v>90.3</v>
      </c>
      <c r="S578" s="209" t="str">
        <f t="shared" si="71"/>
        <v/>
      </c>
      <c r="T578" s="209" t="str">
        <f t="shared" si="71"/>
        <v/>
      </c>
      <c r="U578" s="209">
        <f t="shared" si="71"/>
        <v>20374</v>
      </c>
      <c r="V578" s="209">
        <f t="shared" si="71"/>
        <v>137</v>
      </c>
      <c r="W578" s="209">
        <f t="shared" si="71"/>
        <v>222</v>
      </c>
      <c r="X578" s="209">
        <f t="shared" si="71"/>
        <v>298</v>
      </c>
      <c r="Y578" s="209">
        <f t="shared" si="71"/>
        <v>353</v>
      </c>
      <c r="Z578" s="209">
        <f t="shared" si="71"/>
        <v>1</v>
      </c>
      <c r="AA578" s="209">
        <f t="shared" si="71"/>
        <v>45.3</v>
      </c>
      <c r="AB578" s="209">
        <f t="shared" si="71"/>
        <v>0.2</v>
      </c>
      <c r="AC578" s="209">
        <f t="shared" si="71"/>
        <v>2.63</v>
      </c>
      <c r="AD578" s="209">
        <f t="shared" si="71"/>
        <v>12.1</v>
      </c>
      <c r="AE578" s="209">
        <f t="shared" si="71"/>
        <v>0</v>
      </c>
      <c r="AF578" s="209">
        <f t="shared" si="71"/>
        <v>7</v>
      </c>
      <c r="AG578" s="209">
        <f t="shared" si="71"/>
        <v>99.5</v>
      </c>
      <c r="AH578" s="209">
        <f t="shared" si="71"/>
        <v>42.54</v>
      </c>
      <c r="AI578" s="209">
        <f t="shared" si="71"/>
        <v>167</v>
      </c>
      <c r="AJ578" s="209">
        <f t="shared" si="71"/>
        <v>221</v>
      </c>
      <c r="AK578" s="209">
        <f t="shared" si="71"/>
        <v>275</v>
      </c>
      <c r="AL578" s="209">
        <f t="shared" si="71"/>
        <v>338</v>
      </c>
    </row>
    <row r="579" spans="1:74" x14ac:dyDescent="0.25">
      <c r="A579" s="44">
        <f>A578</f>
        <v>2015</v>
      </c>
      <c r="B579" s="44" t="str">
        <f>B578</f>
        <v>NOVIEMBRE</v>
      </c>
      <c r="C579" s="44">
        <v>2</v>
      </c>
      <c r="D579" s="586" t="str">
        <f t="shared" ref="D579:D609" si="72">B578&amp;" "&amp;A578&amp;" / "&amp;C578</f>
        <v>NOVIEMBRE 2015 / 1</v>
      </c>
      <c r="E579" s="573">
        <v>1</v>
      </c>
      <c r="F579" s="574">
        <v>42333</v>
      </c>
      <c r="G579" s="573">
        <v>58717</v>
      </c>
      <c r="H579" s="573" t="s">
        <v>169</v>
      </c>
      <c r="I579" s="575">
        <v>0.76570000000000005</v>
      </c>
      <c r="J579" s="576">
        <v>146</v>
      </c>
      <c r="K579" s="576">
        <v>8</v>
      </c>
      <c r="L579" s="576">
        <v>0</v>
      </c>
      <c r="M579" s="577" t="s">
        <v>20</v>
      </c>
      <c r="N579" s="576">
        <v>0.5</v>
      </c>
      <c r="O579" s="576">
        <v>0</v>
      </c>
      <c r="P579" s="576">
        <v>95.5</v>
      </c>
      <c r="Q579" s="576">
        <v>85.2</v>
      </c>
      <c r="R579" s="576">
        <v>90.3</v>
      </c>
      <c r="S579" s="578" t="s">
        <v>164</v>
      </c>
      <c r="T579" s="578" t="s">
        <v>103</v>
      </c>
      <c r="U579" s="576">
        <v>20382</v>
      </c>
      <c r="V579" s="576">
        <v>134</v>
      </c>
      <c r="W579" s="576">
        <v>217</v>
      </c>
      <c r="X579" s="576">
        <v>295</v>
      </c>
      <c r="Y579" s="576">
        <v>355</v>
      </c>
      <c r="Z579" s="576">
        <v>1</v>
      </c>
      <c r="AA579" s="576">
        <v>45.5</v>
      </c>
      <c r="AB579" s="576">
        <v>0.2</v>
      </c>
      <c r="AC579" s="576">
        <v>2.4500000000000002</v>
      </c>
      <c r="AD579" s="576">
        <v>14.3</v>
      </c>
      <c r="AE579" s="576">
        <v>0</v>
      </c>
      <c r="AF579" s="587">
        <v>7</v>
      </c>
      <c r="AG579" s="587">
        <v>99.5</v>
      </c>
      <c r="AH579" s="587">
        <v>42.54</v>
      </c>
      <c r="AI579" s="587">
        <v>167</v>
      </c>
      <c r="AJ579" s="587">
        <v>221</v>
      </c>
      <c r="AK579" s="587">
        <v>275</v>
      </c>
      <c r="AL579" s="587">
        <v>338</v>
      </c>
    </row>
    <row r="580" spans="1:74" x14ac:dyDescent="0.25">
      <c r="A580" s="44">
        <f t="shared" ref="A580:B608" si="73">A579</f>
        <v>2015</v>
      </c>
      <c r="B580" s="44" t="str">
        <f t="shared" si="73"/>
        <v>NOVIEMBRE</v>
      </c>
      <c r="C580" s="44">
        <v>3</v>
      </c>
      <c r="D580" s="586" t="str">
        <f t="shared" si="72"/>
        <v>NOVIEMBRE 2015 / 2</v>
      </c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586"/>
      <c r="T580" s="586"/>
      <c r="U580" s="586"/>
      <c r="V580" s="586"/>
      <c r="W580" s="586"/>
      <c r="X580" s="586"/>
      <c r="Y580" s="586"/>
      <c r="Z580" s="586"/>
      <c r="AB580" s="586"/>
      <c r="AC580" s="586"/>
      <c r="AD580" s="586"/>
      <c r="AE580" s="586"/>
      <c r="AF580" s="586"/>
      <c r="AG580" s="586"/>
      <c r="AH580" s="586"/>
      <c r="AI580" s="586"/>
      <c r="AJ580" s="586"/>
      <c r="AK580" s="586"/>
      <c r="AL580" s="586"/>
    </row>
    <row r="581" spans="1:74" x14ac:dyDescent="0.25">
      <c r="A581" s="44">
        <f t="shared" si="73"/>
        <v>2015</v>
      </c>
      <c r="B581" s="44" t="str">
        <f t="shared" si="73"/>
        <v>NOVIEMBRE</v>
      </c>
      <c r="C581" s="44">
        <v>4</v>
      </c>
      <c r="D581" s="586" t="str">
        <f t="shared" si="72"/>
        <v>NOVIEMBRE 2015 / 3</v>
      </c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586"/>
      <c r="T581" s="586"/>
      <c r="U581" s="586"/>
      <c r="V581" s="586"/>
      <c r="W581" s="586"/>
      <c r="X581" s="586"/>
      <c r="Y581" s="586"/>
      <c r="Z581" s="586"/>
      <c r="AB581" s="586"/>
      <c r="AC581" s="586"/>
      <c r="AD581" s="586"/>
      <c r="AE581" s="586"/>
      <c r="AF581" s="586"/>
      <c r="AG581" s="586"/>
      <c r="AH581" s="586"/>
      <c r="AI581" s="586"/>
      <c r="AJ581" s="586"/>
      <c r="AK581" s="586"/>
      <c r="AL581" s="586"/>
    </row>
    <row r="582" spans="1:74" x14ac:dyDescent="0.25">
      <c r="A582" s="44">
        <f t="shared" si="73"/>
        <v>2015</v>
      </c>
      <c r="B582" s="44" t="str">
        <f t="shared" si="73"/>
        <v>NOVIEMBRE</v>
      </c>
      <c r="C582" s="44">
        <v>5</v>
      </c>
      <c r="D582" s="586" t="str">
        <f t="shared" si="72"/>
        <v>NOVIEMBRE 2015 / 4</v>
      </c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586"/>
      <c r="T582" s="586"/>
      <c r="U582" s="586"/>
      <c r="V582" s="586"/>
      <c r="W582" s="586"/>
      <c r="X582" s="586"/>
      <c r="Y582" s="586"/>
      <c r="Z582" s="586"/>
      <c r="AB582" s="586"/>
      <c r="AC582" s="586"/>
      <c r="AD582" s="586"/>
      <c r="AE582" s="586"/>
      <c r="AF582" s="586"/>
      <c r="AG582" s="586"/>
      <c r="AH582" s="586"/>
      <c r="AI582" s="586"/>
      <c r="AJ582" s="586"/>
      <c r="AK582" s="586"/>
      <c r="AL582" s="586"/>
    </row>
    <row r="583" spans="1:74" x14ac:dyDescent="0.25">
      <c r="A583" s="44">
        <f t="shared" si="73"/>
        <v>2015</v>
      </c>
      <c r="B583" s="44" t="str">
        <f t="shared" si="73"/>
        <v>NOVIEMBRE</v>
      </c>
      <c r="C583" s="44">
        <v>6</v>
      </c>
      <c r="D583" s="586" t="str">
        <f t="shared" si="72"/>
        <v>NOVIEMBRE 2015 / 5</v>
      </c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586"/>
      <c r="T583" s="586"/>
      <c r="U583" s="586"/>
      <c r="V583" s="586"/>
      <c r="W583" s="586"/>
      <c r="X583" s="586"/>
      <c r="Y583" s="586"/>
      <c r="Z583" s="586"/>
      <c r="AB583" s="586"/>
      <c r="AC583" s="586"/>
      <c r="AD583" s="586"/>
      <c r="AE583" s="586"/>
      <c r="AF583" s="586"/>
      <c r="AG583" s="586"/>
      <c r="AH583" s="586"/>
      <c r="AI583" s="586"/>
      <c r="AJ583" s="586"/>
      <c r="AK583" s="586"/>
      <c r="AL583" s="586"/>
    </row>
    <row r="584" spans="1:74" x14ac:dyDescent="0.25">
      <c r="A584" s="44">
        <f t="shared" si="73"/>
        <v>2015</v>
      </c>
      <c r="B584" s="44" t="str">
        <f t="shared" si="73"/>
        <v>NOVIEMBRE</v>
      </c>
      <c r="C584" s="44">
        <v>7</v>
      </c>
      <c r="D584" s="586" t="str">
        <f t="shared" si="72"/>
        <v>NOVIEMBRE 2015 / 6</v>
      </c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586"/>
      <c r="T584" s="586"/>
      <c r="U584" s="586"/>
      <c r="V584" s="586"/>
      <c r="W584" s="586"/>
      <c r="X584" s="586"/>
      <c r="Y584" s="586"/>
      <c r="Z584" s="586"/>
      <c r="AB584" s="586"/>
      <c r="AC584" s="586"/>
      <c r="AD584" s="586"/>
      <c r="AE584" s="586"/>
      <c r="AF584" s="586"/>
      <c r="AG584" s="586"/>
      <c r="AH584" s="586"/>
      <c r="AI584" s="586"/>
      <c r="AJ584" s="586"/>
      <c r="AK584" s="586"/>
      <c r="AL584" s="586"/>
    </row>
    <row r="585" spans="1:74" x14ac:dyDescent="0.25">
      <c r="A585" s="44">
        <f t="shared" si="73"/>
        <v>2015</v>
      </c>
      <c r="B585" s="44" t="str">
        <f t="shared" si="73"/>
        <v>NOVIEMBRE</v>
      </c>
      <c r="C585" s="44">
        <v>8</v>
      </c>
      <c r="D585" s="586" t="str">
        <f t="shared" si="72"/>
        <v>NOVIEMBRE 2015 / 7</v>
      </c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586"/>
      <c r="T585" s="586"/>
      <c r="U585" s="586"/>
      <c r="V585" s="586"/>
      <c r="W585" s="586"/>
      <c r="X585" s="586"/>
      <c r="Y585" s="586"/>
      <c r="Z585" s="586"/>
      <c r="AB585" s="586"/>
      <c r="AC585" s="586"/>
      <c r="AD585" s="586"/>
      <c r="AE585" s="586"/>
      <c r="AF585" s="586"/>
      <c r="AG585" s="586"/>
      <c r="AH585" s="586"/>
      <c r="AI585" s="586"/>
      <c r="AJ585" s="586"/>
      <c r="AK585" s="586"/>
      <c r="AL585" s="586"/>
    </row>
    <row r="586" spans="1:74" x14ac:dyDescent="0.25">
      <c r="A586" s="44">
        <f t="shared" si="73"/>
        <v>2015</v>
      </c>
      <c r="B586" s="44" t="str">
        <f t="shared" si="73"/>
        <v>NOVIEMBRE</v>
      </c>
      <c r="C586" s="44">
        <v>9</v>
      </c>
      <c r="D586" s="586" t="str">
        <f t="shared" si="72"/>
        <v>NOVIEMBRE 2015 / 8</v>
      </c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586"/>
      <c r="T586" s="586"/>
      <c r="U586" s="586"/>
      <c r="V586" s="586"/>
      <c r="W586" s="586"/>
      <c r="X586" s="586"/>
      <c r="Y586" s="586"/>
      <c r="Z586" s="586"/>
      <c r="AB586" s="586"/>
      <c r="AC586" s="586"/>
      <c r="AD586" s="586"/>
      <c r="AE586" s="586"/>
      <c r="AF586" s="586"/>
      <c r="AG586" s="586"/>
      <c r="AH586" s="586"/>
      <c r="AI586" s="586"/>
      <c r="AJ586" s="586"/>
      <c r="AK586" s="586"/>
      <c r="AL586" s="586"/>
    </row>
    <row r="587" spans="1:74" x14ac:dyDescent="0.25">
      <c r="A587" s="44">
        <f t="shared" si="73"/>
        <v>2015</v>
      </c>
      <c r="B587" s="44" t="str">
        <f t="shared" si="73"/>
        <v>NOVIEMBRE</v>
      </c>
      <c r="C587" s="44">
        <v>10</v>
      </c>
      <c r="D587" s="586" t="str">
        <f t="shared" si="72"/>
        <v>NOVIEMBRE 2015 / 9</v>
      </c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586"/>
      <c r="T587" s="586"/>
      <c r="U587" s="586"/>
      <c r="V587" s="586"/>
      <c r="W587" s="586"/>
      <c r="X587" s="586"/>
      <c r="Y587" s="586"/>
      <c r="Z587" s="586"/>
      <c r="AB587" s="586"/>
      <c r="AC587" s="586"/>
      <c r="AD587" s="586"/>
      <c r="AE587" s="586"/>
      <c r="AF587" s="586"/>
      <c r="AG587" s="586"/>
      <c r="AH587" s="586"/>
      <c r="AI587" s="586"/>
      <c r="AJ587" s="586"/>
      <c r="AK587" s="586"/>
      <c r="AL587" s="586"/>
    </row>
    <row r="588" spans="1:74" x14ac:dyDescent="0.25">
      <c r="A588" s="44">
        <f t="shared" si="73"/>
        <v>2015</v>
      </c>
      <c r="B588" s="44" t="str">
        <f t="shared" si="73"/>
        <v>NOVIEMBRE</v>
      </c>
      <c r="C588" s="44">
        <v>11</v>
      </c>
      <c r="D588" s="586" t="str">
        <f t="shared" si="72"/>
        <v>NOVIEMBRE 2015 / 10</v>
      </c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586"/>
      <c r="T588" s="586"/>
      <c r="U588" s="586"/>
      <c r="V588" s="586"/>
      <c r="W588" s="586"/>
      <c r="X588" s="586"/>
      <c r="Y588" s="586"/>
      <c r="Z588" s="586"/>
      <c r="AB588" s="586"/>
      <c r="AC588" s="586"/>
      <c r="AD588" s="586"/>
      <c r="AE588" s="586"/>
      <c r="AF588" s="586"/>
      <c r="AG588" s="586"/>
      <c r="AH588" s="586"/>
      <c r="AI588" s="586"/>
      <c r="AJ588" s="586"/>
      <c r="AK588" s="586"/>
      <c r="AL588" s="586"/>
    </row>
    <row r="589" spans="1:74" x14ac:dyDescent="0.25">
      <c r="A589" s="44">
        <f t="shared" si="73"/>
        <v>2015</v>
      </c>
      <c r="B589" s="44" t="str">
        <f t="shared" si="73"/>
        <v>NOVIEMBRE</v>
      </c>
      <c r="C589" s="44">
        <v>12</v>
      </c>
      <c r="D589" s="586" t="str">
        <f t="shared" si="72"/>
        <v>NOVIEMBRE 2015 / 11</v>
      </c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586"/>
      <c r="T589" s="586"/>
      <c r="U589" s="586"/>
      <c r="V589" s="586"/>
      <c r="W589" s="586"/>
      <c r="X589" s="586"/>
      <c r="Y589" s="586"/>
      <c r="Z589" s="586"/>
      <c r="AB589" s="586"/>
      <c r="AC589" s="586"/>
      <c r="AD589" s="586"/>
      <c r="AE589" s="586"/>
      <c r="AF589" s="586"/>
      <c r="AG589" s="586"/>
      <c r="AH589" s="586"/>
      <c r="AI589" s="586"/>
      <c r="AJ589" s="586"/>
      <c r="AK589" s="586"/>
      <c r="AL589" s="586"/>
    </row>
    <row r="590" spans="1:74" x14ac:dyDescent="0.25">
      <c r="A590" s="44">
        <f t="shared" si="73"/>
        <v>2015</v>
      </c>
      <c r="B590" s="44" t="str">
        <f t="shared" si="73"/>
        <v>NOVIEMBRE</v>
      </c>
      <c r="C590" s="44">
        <v>13</v>
      </c>
      <c r="D590" s="586" t="str">
        <f t="shared" si="72"/>
        <v>NOVIEMBRE 2015 / 12</v>
      </c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586"/>
      <c r="T590" s="586"/>
      <c r="U590" s="586"/>
      <c r="V590" s="586"/>
      <c r="W590" s="586"/>
      <c r="X590" s="586"/>
      <c r="Y590" s="586"/>
      <c r="Z590" s="586"/>
      <c r="AB590" s="586"/>
      <c r="AC590" s="586"/>
      <c r="AD590" s="586"/>
      <c r="AE590" s="586"/>
      <c r="AF590" s="586"/>
      <c r="AG590" s="586"/>
      <c r="AH590" s="586"/>
      <c r="AI590" s="586"/>
      <c r="AJ590" s="586"/>
      <c r="AK590" s="586"/>
      <c r="AL590" s="586"/>
    </row>
    <row r="591" spans="1:74" x14ac:dyDescent="0.25">
      <c r="A591" s="44">
        <f t="shared" si="73"/>
        <v>2015</v>
      </c>
      <c r="B591" s="44" t="str">
        <f t="shared" si="73"/>
        <v>NOVIEMBRE</v>
      </c>
      <c r="C591" s="44">
        <v>14</v>
      </c>
      <c r="D591" s="586" t="str">
        <f t="shared" si="72"/>
        <v>NOVIEMBRE 2015 / 13</v>
      </c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586"/>
      <c r="T591" s="586"/>
      <c r="U591" s="586"/>
      <c r="V591" s="586"/>
      <c r="W591" s="586"/>
      <c r="X591" s="586"/>
      <c r="Y591" s="586"/>
      <c r="Z591" s="586"/>
      <c r="AB591" s="586"/>
      <c r="AC591" s="586"/>
      <c r="AD591" s="586"/>
      <c r="AE591" s="586"/>
      <c r="AF591" s="586"/>
      <c r="AG591" s="586"/>
      <c r="AH591" s="586"/>
      <c r="AI591" s="586"/>
      <c r="AJ591" s="586"/>
      <c r="AK591" s="586"/>
      <c r="AL591" s="586"/>
    </row>
    <row r="592" spans="1:74" x14ac:dyDescent="0.25">
      <c r="A592" s="44">
        <f t="shared" si="73"/>
        <v>2015</v>
      </c>
      <c r="B592" s="44" t="str">
        <f t="shared" si="73"/>
        <v>NOVIEMBRE</v>
      </c>
      <c r="C592" s="44">
        <v>15</v>
      </c>
      <c r="D592" s="586" t="str">
        <f t="shared" si="72"/>
        <v>NOVIEMBRE 2015 / 14</v>
      </c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586"/>
      <c r="T592" s="586"/>
      <c r="U592" s="586"/>
      <c r="V592" s="586"/>
      <c r="W592" s="586"/>
      <c r="X592" s="586"/>
      <c r="Y592" s="586"/>
      <c r="Z592" s="586"/>
      <c r="AB592" s="586"/>
      <c r="AC592" s="586"/>
      <c r="AD592" s="586"/>
      <c r="AE592" s="586"/>
      <c r="AF592" s="586"/>
      <c r="AG592" s="586"/>
      <c r="AH592" s="586"/>
      <c r="AI592" s="586"/>
      <c r="AJ592" s="586"/>
      <c r="AK592" s="586"/>
      <c r="AL592" s="586"/>
    </row>
    <row r="593" spans="1:38" x14ac:dyDescent="0.25">
      <c r="A593" s="44">
        <f t="shared" si="73"/>
        <v>2015</v>
      </c>
      <c r="B593" s="44" t="str">
        <f t="shared" si="73"/>
        <v>NOVIEMBRE</v>
      </c>
      <c r="C593" s="44">
        <v>16</v>
      </c>
      <c r="D593" s="586" t="str">
        <f t="shared" si="72"/>
        <v>NOVIEMBRE 2015 / 15</v>
      </c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586"/>
      <c r="T593" s="586"/>
      <c r="U593" s="586"/>
      <c r="V593" s="586"/>
      <c r="W593" s="586"/>
      <c r="X593" s="586"/>
      <c r="Y593" s="586"/>
      <c r="Z593" s="586"/>
      <c r="AB593" s="586"/>
      <c r="AC593" s="586"/>
      <c r="AD593" s="586"/>
      <c r="AE593" s="586"/>
      <c r="AF593" s="586"/>
      <c r="AG593" s="586"/>
      <c r="AH593" s="586"/>
      <c r="AI593" s="586"/>
      <c r="AJ593" s="586"/>
      <c r="AK593" s="586"/>
      <c r="AL593" s="586"/>
    </row>
    <row r="594" spans="1:38" x14ac:dyDescent="0.25">
      <c r="A594" s="44">
        <f t="shared" si="73"/>
        <v>2015</v>
      </c>
      <c r="B594" s="44" t="str">
        <f t="shared" si="73"/>
        <v>NOVIEMBRE</v>
      </c>
      <c r="C594" s="44">
        <v>17</v>
      </c>
      <c r="D594" s="586" t="str">
        <f t="shared" si="72"/>
        <v>NOVIEMBRE 2015 / 16</v>
      </c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586"/>
      <c r="T594" s="586"/>
      <c r="U594" s="586"/>
      <c r="V594" s="586"/>
      <c r="W594" s="586"/>
      <c r="X594" s="586"/>
      <c r="Y594" s="586"/>
      <c r="Z594" s="586"/>
      <c r="AB594" s="586"/>
      <c r="AC594" s="586"/>
      <c r="AD594" s="586"/>
      <c r="AE594" s="586"/>
      <c r="AF594" s="586"/>
      <c r="AG594" s="586"/>
      <c r="AH594" s="586"/>
      <c r="AI594" s="586"/>
      <c r="AJ594" s="586"/>
      <c r="AK594" s="586"/>
      <c r="AL594" s="586"/>
    </row>
    <row r="595" spans="1:38" x14ac:dyDescent="0.25">
      <c r="A595" s="44">
        <f t="shared" si="73"/>
        <v>2015</v>
      </c>
      <c r="B595" s="44" t="str">
        <f t="shared" si="73"/>
        <v>NOVIEMBRE</v>
      </c>
      <c r="C595" s="44">
        <v>18</v>
      </c>
      <c r="D595" s="586" t="str">
        <f t="shared" si="72"/>
        <v>NOVIEMBRE 2015 / 17</v>
      </c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586"/>
      <c r="T595" s="586"/>
      <c r="U595" s="586"/>
      <c r="V595" s="586"/>
      <c r="W595" s="586"/>
      <c r="X595" s="586"/>
      <c r="Y595" s="586"/>
      <c r="Z595" s="586"/>
      <c r="AB595" s="586"/>
      <c r="AC595" s="586"/>
      <c r="AD595" s="586"/>
      <c r="AE595" s="586"/>
      <c r="AF595" s="586"/>
      <c r="AG595" s="586"/>
      <c r="AH595" s="586"/>
      <c r="AI595" s="586"/>
      <c r="AJ595" s="586"/>
      <c r="AK595" s="586"/>
      <c r="AL595" s="586"/>
    </row>
    <row r="596" spans="1:38" x14ac:dyDescent="0.25">
      <c r="A596" s="44">
        <f t="shared" si="73"/>
        <v>2015</v>
      </c>
      <c r="B596" s="44" t="str">
        <f t="shared" si="73"/>
        <v>NOVIEMBRE</v>
      </c>
      <c r="C596" s="44">
        <v>19</v>
      </c>
      <c r="D596" s="586" t="str">
        <f t="shared" si="72"/>
        <v>NOVIEMBRE 2015 / 18</v>
      </c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586"/>
      <c r="T596" s="586"/>
      <c r="U596" s="586"/>
      <c r="V596" s="586"/>
      <c r="W596" s="586"/>
      <c r="X596" s="586"/>
      <c r="Y596" s="586"/>
      <c r="Z596" s="586"/>
      <c r="AB596" s="586"/>
      <c r="AC596" s="586"/>
      <c r="AD596" s="586"/>
      <c r="AE596" s="586"/>
      <c r="AF596" s="586"/>
      <c r="AG596" s="586"/>
      <c r="AH596" s="586"/>
      <c r="AI596" s="586"/>
      <c r="AJ596" s="586"/>
      <c r="AK596" s="586"/>
      <c r="AL596" s="586"/>
    </row>
    <row r="597" spans="1:38" x14ac:dyDescent="0.25">
      <c r="A597" s="44">
        <f t="shared" si="73"/>
        <v>2015</v>
      </c>
      <c r="B597" s="44" t="str">
        <f t="shared" si="73"/>
        <v>NOVIEMBRE</v>
      </c>
      <c r="C597" s="44">
        <v>20</v>
      </c>
      <c r="D597" s="586" t="str">
        <f t="shared" si="72"/>
        <v>NOVIEMBRE 2015 / 19</v>
      </c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586"/>
      <c r="T597" s="586"/>
      <c r="U597" s="586"/>
      <c r="V597" s="586"/>
      <c r="W597" s="586"/>
      <c r="X597" s="586"/>
      <c r="Y597" s="586"/>
      <c r="Z597" s="586"/>
      <c r="AB597" s="586"/>
      <c r="AC597" s="586"/>
      <c r="AD597" s="586"/>
      <c r="AE597" s="586"/>
      <c r="AF597" s="586"/>
      <c r="AG597" s="586"/>
      <c r="AH597" s="586"/>
      <c r="AI597" s="586"/>
      <c r="AJ597" s="586"/>
      <c r="AK597" s="586"/>
      <c r="AL597" s="586"/>
    </row>
    <row r="598" spans="1:38" x14ac:dyDescent="0.25">
      <c r="A598" s="44">
        <f t="shared" si="73"/>
        <v>2015</v>
      </c>
      <c r="B598" s="44" t="str">
        <f t="shared" si="73"/>
        <v>NOVIEMBRE</v>
      </c>
      <c r="C598" s="44">
        <v>21</v>
      </c>
      <c r="D598" s="586" t="str">
        <f t="shared" si="72"/>
        <v>NOVIEMBRE 2015 / 20</v>
      </c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586"/>
      <c r="T598" s="586"/>
      <c r="U598" s="586"/>
      <c r="V598" s="586"/>
      <c r="W598" s="586"/>
      <c r="X598" s="586"/>
      <c r="Y598" s="586"/>
      <c r="Z598" s="586"/>
      <c r="AB598" s="586"/>
      <c r="AC598" s="586"/>
      <c r="AD598" s="586"/>
      <c r="AE598" s="586"/>
      <c r="AF598" s="586"/>
      <c r="AG598" s="586"/>
      <c r="AH598" s="586"/>
      <c r="AI598" s="586"/>
      <c r="AJ598" s="586"/>
      <c r="AK598" s="586"/>
      <c r="AL598" s="586"/>
    </row>
    <row r="599" spans="1:38" x14ac:dyDescent="0.25">
      <c r="A599" s="44">
        <f t="shared" si="73"/>
        <v>2015</v>
      </c>
      <c r="B599" s="44" t="str">
        <f t="shared" si="73"/>
        <v>NOVIEMBRE</v>
      </c>
      <c r="C599" s="44">
        <v>22</v>
      </c>
      <c r="D599" s="586" t="str">
        <f t="shared" si="72"/>
        <v>NOVIEMBRE 2015 / 21</v>
      </c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586"/>
      <c r="T599" s="586"/>
      <c r="U599" s="586"/>
      <c r="V599" s="586"/>
      <c r="W599" s="586"/>
      <c r="X599" s="586"/>
      <c r="Y599" s="586"/>
      <c r="Z599" s="586"/>
      <c r="AB599" s="586"/>
      <c r="AC599" s="586"/>
      <c r="AD599" s="586"/>
      <c r="AE599" s="586"/>
      <c r="AF599" s="586"/>
      <c r="AG599" s="586"/>
      <c r="AH599" s="586"/>
      <c r="AI599" s="586"/>
      <c r="AJ599" s="586"/>
      <c r="AK599" s="586"/>
      <c r="AL599" s="586"/>
    </row>
    <row r="600" spans="1:38" x14ac:dyDescent="0.25">
      <c r="A600" s="44">
        <f t="shared" si="73"/>
        <v>2015</v>
      </c>
      <c r="B600" s="44" t="str">
        <f t="shared" si="73"/>
        <v>NOVIEMBRE</v>
      </c>
      <c r="C600" s="44">
        <v>23</v>
      </c>
      <c r="D600" s="586" t="str">
        <f t="shared" si="72"/>
        <v>NOVIEMBRE 2015 / 22</v>
      </c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586"/>
      <c r="T600" s="586"/>
      <c r="U600" s="586"/>
      <c r="V600" s="586"/>
      <c r="W600" s="586"/>
      <c r="X600" s="586"/>
      <c r="Y600" s="586"/>
      <c r="Z600" s="586"/>
      <c r="AB600" s="586"/>
      <c r="AC600" s="586"/>
      <c r="AD600" s="586"/>
      <c r="AE600" s="586"/>
      <c r="AF600" s="586"/>
      <c r="AG600" s="586"/>
      <c r="AH600" s="586"/>
      <c r="AI600" s="586"/>
      <c r="AJ600" s="586"/>
      <c r="AK600" s="586"/>
      <c r="AL600" s="586"/>
    </row>
    <row r="601" spans="1:38" x14ac:dyDescent="0.25">
      <c r="A601" s="44">
        <f t="shared" si="73"/>
        <v>2015</v>
      </c>
      <c r="B601" s="44" t="str">
        <f t="shared" si="73"/>
        <v>NOVIEMBRE</v>
      </c>
      <c r="C601" s="44">
        <v>24</v>
      </c>
      <c r="D601" s="586" t="str">
        <f t="shared" si="72"/>
        <v>NOVIEMBRE 2015 / 23</v>
      </c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586"/>
      <c r="T601" s="586"/>
      <c r="U601" s="586"/>
      <c r="V601" s="586"/>
      <c r="W601" s="586"/>
      <c r="X601" s="586"/>
      <c r="Y601" s="586"/>
      <c r="Z601" s="586"/>
      <c r="AB601" s="586"/>
      <c r="AC601" s="586"/>
      <c r="AD601" s="586"/>
      <c r="AE601" s="586"/>
      <c r="AF601" s="586"/>
      <c r="AG601" s="586"/>
      <c r="AH601" s="586"/>
      <c r="AI601" s="586"/>
      <c r="AJ601" s="586"/>
      <c r="AK601" s="586"/>
      <c r="AL601" s="586"/>
    </row>
    <row r="602" spans="1:38" x14ac:dyDescent="0.25">
      <c r="A602" s="44">
        <f t="shared" si="73"/>
        <v>2015</v>
      </c>
      <c r="B602" s="44" t="str">
        <f t="shared" si="73"/>
        <v>NOVIEMBRE</v>
      </c>
      <c r="C602" s="44">
        <v>25</v>
      </c>
      <c r="D602" s="586" t="str">
        <f t="shared" si="72"/>
        <v>NOVIEMBRE 2015 / 24</v>
      </c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586"/>
      <c r="T602" s="586"/>
      <c r="U602" s="586"/>
      <c r="V602" s="586"/>
      <c r="W602" s="586"/>
      <c r="X602" s="586"/>
      <c r="Y602" s="586"/>
      <c r="Z602" s="586"/>
      <c r="AB602" s="586"/>
      <c r="AC602" s="586"/>
      <c r="AD602" s="586"/>
      <c r="AE602" s="586"/>
      <c r="AF602" s="586"/>
      <c r="AG602" s="586"/>
      <c r="AH602" s="586"/>
      <c r="AI602" s="586"/>
      <c r="AJ602" s="586"/>
      <c r="AK602" s="586"/>
      <c r="AL602" s="586"/>
    </row>
    <row r="603" spans="1:38" x14ac:dyDescent="0.25">
      <c r="A603" s="44">
        <f t="shared" si="73"/>
        <v>2015</v>
      </c>
      <c r="B603" s="44" t="str">
        <f t="shared" si="73"/>
        <v>NOVIEMBRE</v>
      </c>
      <c r="C603" s="44">
        <v>26</v>
      </c>
      <c r="D603" s="586" t="str">
        <f t="shared" si="72"/>
        <v>NOVIEMBRE 2015 / 25</v>
      </c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586"/>
      <c r="T603" s="586"/>
      <c r="U603" s="586"/>
      <c r="V603" s="586"/>
      <c r="W603" s="586"/>
      <c r="X603" s="586"/>
      <c r="Y603" s="586"/>
      <c r="Z603" s="586"/>
      <c r="AB603" s="586"/>
      <c r="AC603" s="586"/>
      <c r="AD603" s="586"/>
      <c r="AE603" s="586"/>
      <c r="AF603" s="586"/>
      <c r="AG603" s="586"/>
      <c r="AH603" s="586"/>
      <c r="AI603" s="586"/>
      <c r="AJ603" s="586"/>
      <c r="AK603" s="586"/>
      <c r="AL603" s="586"/>
    </row>
    <row r="604" spans="1:38" x14ac:dyDescent="0.25">
      <c r="A604" s="44">
        <f t="shared" si="73"/>
        <v>2015</v>
      </c>
      <c r="B604" s="44" t="str">
        <f t="shared" si="73"/>
        <v>NOVIEMBRE</v>
      </c>
      <c r="C604" s="44">
        <v>27</v>
      </c>
      <c r="D604" s="586" t="str">
        <f t="shared" si="72"/>
        <v>NOVIEMBRE 2015 / 26</v>
      </c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586"/>
      <c r="T604" s="586"/>
      <c r="U604" s="586"/>
      <c r="V604" s="586"/>
      <c r="W604" s="586"/>
      <c r="X604" s="586"/>
      <c r="Y604" s="586"/>
      <c r="Z604" s="586"/>
      <c r="AB604" s="586"/>
      <c r="AC604" s="586"/>
      <c r="AD604" s="586"/>
      <c r="AE604" s="586"/>
      <c r="AF604" s="586"/>
      <c r="AG604" s="586"/>
      <c r="AH604" s="586"/>
      <c r="AI604" s="586"/>
      <c r="AJ604" s="586"/>
      <c r="AK604" s="586"/>
      <c r="AL604" s="586"/>
    </row>
    <row r="605" spans="1:38" x14ac:dyDescent="0.25">
      <c r="A605" s="44">
        <f t="shared" si="73"/>
        <v>2015</v>
      </c>
      <c r="B605" s="44" t="str">
        <f t="shared" si="73"/>
        <v>NOVIEMBRE</v>
      </c>
      <c r="C605" s="44">
        <v>28</v>
      </c>
      <c r="D605" s="586" t="str">
        <f t="shared" si="72"/>
        <v>NOVIEMBRE 2015 / 27</v>
      </c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586"/>
      <c r="T605" s="586"/>
      <c r="U605" s="586"/>
      <c r="V605" s="586"/>
      <c r="W605" s="586"/>
      <c r="X605" s="586"/>
      <c r="Y605" s="586"/>
      <c r="Z605" s="586"/>
      <c r="AB605" s="586"/>
      <c r="AC605" s="586"/>
      <c r="AD605" s="586"/>
      <c r="AE605" s="586"/>
      <c r="AF605" s="586"/>
      <c r="AG605" s="586"/>
      <c r="AH605" s="586"/>
      <c r="AI605" s="586"/>
      <c r="AJ605" s="586"/>
      <c r="AK605" s="586"/>
      <c r="AL605" s="586"/>
    </row>
    <row r="606" spans="1:38" x14ac:dyDescent="0.25">
      <c r="A606" s="44">
        <f t="shared" si="73"/>
        <v>2015</v>
      </c>
      <c r="B606" s="44" t="str">
        <f t="shared" si="73"/>
        <v>NOVIEMBRE</v>
      </c>
      <c r="C606" s="44">
        <v>29</v>
      </c>
      <c r="D606" s="586" t="str">
        <f t="shared" si="72"/>
        <v>NOVIEMBRE 2015 / 28</v>
      </c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586"/>
      <c r="T606" s="586"/>
      <c r="U606" s="586"/>
      <c r="V606" s="586"/>
      <c r="W606" s="586"/>
      <c r="X606" s="586"/>
      <c r="Y606" s="586"/>
      <c r="Z606" s="586"/>
      <c r="AB606" s="586"/>
      <c r="AC606" s="586"/>
      <c r="AD606" s="586"/>
      <c r="AE606" s="586"/>
      <c r="AF606" s="586"/>
      <c r="AG606" s="586"/>
      <c r="AH606" s="586"/>
      <c r="AI606" s="586"/>
      <c r="AJ606" s="586"/>
      <c r="AK606" s="586"/>
      <c r="AL606" s="586"/>
    </row>
    <row r="607" spans="1:38" x14ac:dyDescent="0.25">
      <c r="A607" s="44">
        <f t="shared" si="73"/>
        <v>2015</v>
      </c>
      <c r="B607" s="44" t="str">
        <f t="shared" si="73"/>
        <v>NOVIEMBRE</v>
      </c>
      <c r="C607" s="44">
        <v>30</v>
      </c>
      <c r="D607" s="586" t="str">
        <f t="shared" si="72"/>
        <v>NOVIEMBRE 2015 / 29</v>
      </c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586"/>
      <c r="T607" s="586"/>
      <c r="U607" s="586"/>
      <c r="V607" s="586"/>
      <c r="W607" s="586"/>
      <c r="X607" s="586"/>
      <c r="Y607" s="586"/>
      <c r="Z607" s="586"/>
      <c r="AB607" s="586"/>
      <c r="AC607" s="586"/>
      <c r="AD607" s="586"/>
      <c r="AE607" s="586"/>
      <c r="AF607" s="586"/>
      <c r="AG607" s="586"/>
      <c r="AH607" s="586"/>
      <c r="AI607" s="586"/>
      <c r="AJ607" s="586"/>
      <c r="AK607" s="586"/>
      <c r="AL607" s="586"/>
    </row>
    <row r="608" spans="1:38" x14ac:dyDescent="0.25">
      <c r="A608" s="44">
        <f t="shared" si="73"/>
        <v>2015</v>
      </c>
      <c r="B608" s="44" t="str">
        <f t="shared" si="73"/>
        <v>NOVIEMBRE</v>
      </c>
      <c r="C608" s="44">
        <v>31</v>
      </c>
      <c r="D608" s="586" t="str">
        <f t="shared" si="72"/>
        <v>NOVIEMBRE 2015 / 30</v>
      </c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586"/>
      <c r="T608" s="586"/>
      <c r="U608" s="586"/>
      <c r="V608" s="586"/>
      <c r="W608" s="586"/>
      <c r="X608" s="586"/>
      <c r="Y608" s="586"/>
      <c r="Z608" s="586"/>
      <c r="AB608" s="586"/>
      <c r="AC608" s="586"/>
      <c r="AD608" s="586"/>
      <c r="AE608" s="586"/>
      <c r="AF608" s="586"/>
      <c r="AG608" s="586"/>
      <c r="AH608" s="586"/>
      <c r="AI608" s="586"/>
      <c r="AJ608" s="586"/>
      <c r="AK608" s="586"/>
      <c r="AL608" s="586"/>
    </row>
    <row r="609" spans="1:74" s="206" customFormat="1" ht="15.75" x14ac:dyDescent="0.25">
      <c r="D609" s="586" t="str">
        <f t="shared" si="72"/>
        <v>NOVIEMBRE 2015 / 31</v>
      </c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586"/>
      <c r="T609" s="586"/>
      <c r="U609" s="586"/>
      <c r="V609" s="586"/>
      <c r="W609" s="586"/>
      <c r="X609" s="586"/>
      <c r="Y609" s="586"/>
      <c r="Z609" s="586"/>
      <c r="AA609" s="55"/>
      <c r="AB609" s="586"/>
      <c r="AC609" s="586"/>
      <c r="AD609" s="586"/>
      <c r="AE609" s="586"/>
      <c r="AF609" s="586"/>
      <c r="AG609" s="586"/>
      <c r="AH609" s="586"/>
      <c r="AI609" s="586"/>
      <c r="AJ609" s="586"/>
      <c r="AK609" s="586"/>
      <c r="AL609" s="586"/>
      <c r="AM609" s="209" t="str">
        <f t="shared" ref="AM609:BU609" si="74">IFERROR(AVERAGE(AM578:AM608),"")</f>
        <v/>
      </c>
      <c r="AN609" s="209" t="str">
        <f t="shared" si="74"/>
        <v/>
      </c>
      <c r="AO609" s="209" t="str">
        <f t="shared" si="74"/>
        <v/>
      </c>
      <c r="AP609" s="209" t="str">
        <f t="shared" si="74"/>
        <v/>
      </c>
      <c r="AQ609" s="209" t="str">
        <f t="shared" si="74"/>
        <v/>
      </c>
      <c r="AR609" s="209" t="str">
        <f t="shared" si="74"/>
        <v/>
      </c>
      <c r="AS609" s="209" t="str">
        <f t="shared" si="74"/>
        <v/>
      </c>
      <c r="AT609" s="209" t="str">
        <f t="shared" si="74"/>
        <v/>
      </c>
      <c r="AU609" s="209" t="str">
        <f t="shared" si="74"/>
        <v/>
      </c>
      <c r="AV609" s="209" t="str">
        <f t="shared" si="74"/>
        <v/>
      </c>
      <c r="AW609" s="209" t="str">
        <f t="shared" si="74"/>
        <v/>
      </c>
      <c r="AX609" s="210" t="str">
        <f t="shared" si="74"/>
        <v/>
      </c>
      <c r="AY609" s="209" t="str">
        <f t="shared" si="74"/>
        <v/>
      </c>
      <c r="AZ609" s="209" t="str">
        <f t="shared" si="74"/>
        <v/>
      </c>
      <c r="BA609" s="209" t="str">
        <f t="shared" si="74"/>
        <v/>
      </c>
      <c r="BB609" s="209" t="str">
        <f t="shared" si="74"/>
        <v/>
      </c>
      <c r="BC609" s="209" t="str">
        <f t="shared" si="74"/>
        <v/>
      </c>
      <c r="BD609" s="209" t="str">
        <f t="shared" si="74"/>
        <v/>
      </c>
      <c r="BE609" s="209" t="str">
        <f t="shared" si="74"/>
        <v/>
      </c>
      <c r="BF609" s="209" t="str">
        <f t="shared" si="74"/>
        <v/>
      </c>
      <c r="BG609" s="209" t="str">
        <f t="shared" si="74"/>
        <v/>
      </c>
      <c r="BH609" s="209" t="str">
        <f t="shared" si="74"/>
        <v/>
      </c>
      <c r="BI609" s="209" t="str">
        <f t="shared" si="74"/>
        <v/>
      </c>
      <c r="BJ609" s="209" t="str">
        <f t="shared" si="74"/>
        <v/>
      </c>
      <c r="BK609" s="209" t="str">
        <f t="shared" si="74"/>
        <v/>
      </c>
      <c r="BL609" s="209" t="str">
        <f t="shared" si="74"/>
        <v/>
      </c>
      <c r="BM609" s="209" t="str">
        <f t="shared" si="74"/>
        <v/>
      </c>
      <c r="BN609" s="209" t="str">
        <f t="shared" si="74"/>
        <v/>
      </c>
      <c r="BO609" s="209" t="str">
        <f t="shared" si="74"/>
        <v/>
      </c>
      <c r="BP609" s="209" t="str">
        <f t="shared" si="74"/>
        <v/>
      </c>
      <c r="BQ609" s="209" t="str">
        <f t="shared" si="74"/>
        <v/>
      </c>
      <c r="BR609" s="209" t="str">
        <f t="shared" si="74"/>
        <v/>
      </c>
      <c r="BS609" s="209" t="str">
        <f t="shared" si="74"/>
        <v/>
      </c>
      <c r="BT609" s="209" t="str">
        <f t="shared" si="74"/>
        <v/>
      </c>
      <c r="BU609" s="209" t="str">
        <f t="shared" si="74"/>
        <v/>
      </c>
      <c r="BV609" s="210" t="str">
        <f>IFERROR(AVERAGE(BV578:BV608),"")</f>
        <v/>
      </c>
    </row>
    <row r="610" spans="1:74" ht="15.75" x14ac:dyDescent="0.25">
      <c r="A610" s="44">
        <v>2015</v>
      </c>
      <c r="B610" s="44" t="s">
        <v>238</v>
      </c>
      <c r="C610" s="44">
        <v>1</v>
      </c>
      <c r="D610" s="208" t="s">
        <v>228</v>
      </c>
      <c r="E610" s="209">
        <f t="shared" ref="E610:AL610" si="75">IFERROR(AVERAGE(E579:E609),"")</f>
        <v>1</v>
      </c>
      <c r="F610" s="209">
        <f t="shared" si="75"/>
        <v>42333</v>
      </c>
      <c r="G610" s="209">
        <f t="shared" si="75"/>
        <v>58717</v>
      </c>
      <c r="H610" s="209" t="str">
        <f t="shared" si="75"/>
        <v/>
      </c>
      <c r="I610" s="209">
        <f t="shared" si="75"/>
        <v>0.76570000000000005</v>
      </c>
      <c r="J610" s="209">
        <f t="shared" si="75"/>
        <v>146</v>
      </c>
      <c r="K610" s="209">
        <f t="shared" si="75"/>
        <v>8</v>
      </c>
      <c r="L610" s="209">
        <f t="shared" si="75"/>
        <v>0</v>
      </c>
      <c r="M610" s="209" t="str">
        <f t="shared" si="75"/>
        <v/>
      </c>
      <c r="N610" s="209">
        <f t="shared" si="75"/>
        <v>0.5</v>
      </c>
      <c r="O610" s="209">
        <f t="shared" si="75"/>
        <v>0</v>
      </c>
      <c r="P610" s="209">
        <f t="shared" si="75"/>
        <v>95.5</v>
      </c>
      <c r="Q610" s="209">
        <f t="shared" si="75"/>
        <v>85.2</v>
      </c>
      <c r="R610" s="209">
        <f t="shared" si="75"/>
        <v>90.3</v>
      </c>
      <c r="S610" s="209" t="str">
        <f t="shared" si="75"/>
        <v/>
      </c>
      <c r="T610" s="209" t="str">
        <f t="shared" si="75"/>
        <v/>
      </c>
      <c r="U610" s="209">
        <f t="shared" si="75"/>
        <v>20382</v>
      </c>
      <c r="V610" s="209">
        <f t="shared" si="75"/>
        <v>134</v>
      </c>
      <c r="W610" s="209">
        <f t="shared" si="75"/>
        <v>217</v>
      </c>
      <c r="X610" s="209">
        <f t="shared" si="75"/>
        <v>295</v>
      </c>
      <c r="Y610" s="209">
        <f t="shared" si="75"/>
        <v>355</v>
      </c>
      <c r="Z610" s="209">
        <f t="shared" si="75"/>
        <v>1</v>
      </c>
      <c r="AA610" s="209">
        <f t="shared" si="75"/>
        <v>45.5</v>
      </c>
      <c r="AB610" s="209">
        <f t="shared" si="75"/>
        <v>0.2</v>
      </c>
      <c r="AC610" s="209">
        <f t="shared" si="75"/>
        <v>2.4500000000000002</v>
      </c>
      <c r="AD610" s="209">
        <f t="shared" si="75"/>
        <v>14.3</v>
      </c>
      <c r="AE610" s="209">
        <f t="shared" si="75"/>
        <v>0</v>
      </c>
      <c r="AF610" s="209">
        <f t="shared" si="75"/>
        <v>7</v>
      </c>
      <c r="AG610" s="209">
        <f t="shared" si="75"/>
        <v>99.5</v>
      </c>
      <c r="AH610" s="209">
        <f t="shared" si="75"/>
        <v>42.54</v>
      </c>
      <c r="AI610" s="209">
        <f t="shared" si="75"/>
        <v>167</v>
      </c>
      <c r="AJ610" s="209">
        <f t="shared" si="75"/>
        <v>221</v>
      </c>
      <c r="AK610" s="209">
        <f t="shared" si="75"/>
        <v>275</v>
      </c>
      <c r="AL610" s="209">
        <f t="shared" si="75"/>
        <v>338</v>
      </c>
    </row>
    <row r="611" spans="1:74" x14ac:dyDescent="0.25">
      <c r="A611" s="44">
        <f>A610</f>
        <v>2015</v>
      </c>
      <c r="B611" s="44" t="str">
        <f>B610</f>
        <v>DICIEMBRE</v>
      </c>
      <c r="C611" s="44">
        <v>2</v>
      </c>
      <c r="D611" s="586" t="str">
        <f t="shared" ref="D611:D641" si="76">B610&amp;" "&amp;A610&amp;" / "&amp;C610</f>
        <v>DICIEMBRE 2015 / 1</v>
      </c>
      <c r="E611" s="573">
        <v>1</v>
      </c>
      <c r="F611" s="574">
        <v>42367</v>
      </c>
      <c r="G611" s="573">
        <v>59644</v>
      </c>
      <c r="H611" s="573" t="s">
        <v>169</v>
      </c>
      <c r="I611" s="575">
        <v>0.76990000000000003</v>
      </c>
      <c r="J611" s="576">
        <v>152</v>
      </c>
      <c r="K611" s="576">
        <v>7.3</v>
      </c>
      <c r="L611" s="576">
        <v>0</v>
      </c>
      <c r="M611" s="577" t="s">
        <v>20</v>
      </c>
      <c r="N611" s="576">
        <v>0.5</v>
      </c>
      <c r="O611" s="576">
        <v>0</v>
      </c>
      <c r="P611" s="576">
        <v>95.5</v>
      </c>
      <c r="Q611" s="576">
        <v>85.3</v>
      </c>
      <c r="R611" s="576">
        <v>90.4</v>
      </c>
      <c r="S611" s="578" t="s">
        <v>164</v>
      </c>
      <c r="T611" s="578" t="s">
        <v>103</v>
      </c>
      <c r="U611" s="576">
        <v>20342</v>
      </c>
      <c r="V611" s="576">
        <v>139</v>
      </c>
      <c r="W611" s="576">
        <v>223</v>
      </c>
      <c r="X611" s="576">
        <v>301</v>
      </c>
      <c r="Y611" s="576">
        <v>352</v>
      </c>
      <c r="Z611" s="576">
        <v>1</v>
      </c>
      <c r="AA611" s="576">
        <v>46.9</v>
      </c>
      <c r="AB611" s="576">
        <v>0.3</v>
      </c>
      <c r="AC611" s="576">
        <v>2.8</v>
      </c>
      <c r="AD611" s="576">
        <v>10.8</v>
      </c>
      <c r="AE611" s="576">
        <v>0</v>
      </c>
      <c r="AF611" s="587">
        <v>7</v>
      </c>
      <c r="AG611" s="587">
        <v>99.5</v>
      </c>
      <c r="AH611" s="587">
        <v>42.54</v>
      </c>
      <c r="AI611" s="587">
        <v>167</v>
      </c>
      <c r="AJ611" s="587">
        <v>221</v>
      </c>
      <c r="AK611" s="587">
        <v>275</v>
      </c>
      <c r="AL611" s="587">
        <v>338</v>
      </c>
    </row>
    <row r="612" spans="1:74" x14ac:dyDescent="0.25">
      <c r="A612" s="44">
        <f t="shared" ref="A612:B640" si="77">A611</f>
        <v>2015</v>
      </c>
      <c r="B612" s="44" t="str">
        <f t="shared" si="77"/>
        <v>DICIEMBRE</v>
      </c>
      <c r="C612" s="44">
        <v>3</v>
      </c>
      <c r="D612" s="586" t="str">
        <f t="shared" si="76"/>
        <v>DICIEMBRE 2015 / 2</v>
      </c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586"/>
      <c r="T612" s="586"/>
      <c r="U612" s="586"/>
      <c r="V612" s="586"/>
      <c r="W612" s="586"/>
      <c r="X612" s="586"/>
      <c r="Y612" s="586"/>
      <c r="Z612" s="586"/>
      <c r="AB612" s="586"/>
      <c r="AC612" s="586"/>
      <c r="AD612" s="586"/>
      <c r="AE612" s="586"/>
      <c r="AF612" s="586"/>
      <c r="AG612" s="586"/>
      <c r="AH612" s="586"/>
      <c r="AI612" s="586"/>
      <c r="AJ612" s="586"/>
      <c r="AK612" s="586"/>
      <c r="AL612" s="586"/>
    </row>
    <row r="613" spans="1:74" x14ac:dyDescent="0.25">
      <c r="A613" s="44">
        <f t="shared" si="77"/>
        <v>2015</v>
      </c>
      <c r="B613" s="44" t="str">
        <f t="shared" si="77"/>
        <v>DICIEMBRE</v>
      </c>
      <c r="C613" s="44">
        <v>4</v>
      </c>
      <c r="D613" s="586" t="str">
        <f t="shared" si="76"/>
        <v>DICIEMBRE 2015 / 3</v>
      </c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586"/>
      <c r="T613" s="586"/>
      <c r="U613" s="586"/>
      <c r="V613" s="586"/>
      <c r="W613" s="586"/>
      <c r="X613" s="586"/>
      <c r="Y613" s="586"/>
      <c r="Z613" s="586"/>
      <c r="AB613" s="586"/>
      <c r="AC613" s="586"/>
      <c r="AD613" s="586"/>
      <c r="AE613" s="586"/>
      <c r="AF613" s="586"/>
      <c r="AG613" s="586"/>
      <c r="AH613" s="586"/>
      <c r="AI613" s="586"/>
      <c r="AJ613" s="586"/>
      <c r="AK613" s="586"/>
      <c r="AL613" s="586"/>
    </row>
    <row r="614" spans="1:74" x14ac:dyDescent="0.25">
      <c r="A614" s="44">
        <f t="shared" si="77"/>
        <v>2015</v>
      </c>
      <c r="B614" s="44" t="str">
        <f t="shared" si="77"/>
        <v>DICIEMBRE</v>
      </c>
      <c r="C614" s="44">
        <v>5</v>
      </c>
      <c r="D614" s="586" t="str">
        <f t="shared" si="76"/>
        <v>DICIEMBRE 2015 / 4</v>
      </c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586"/>
      <c r="T614" s="586"/>
      <c r="U614" s="586"/>
      <c r="V614" s="586"/>
      <c r="W614" s="586"/>
      <c r="X614" s="586"/>
      <c r="Y614" s="586"/>
      <c r="Z614" s="586"/>
      <c r="AB614" s="586"/>
      <c r="AC614" s="586"/>
      <c r="AD614" s="586"/>
      <c r="AE614" s="586"/>
      <c r="AF614" s="586"/>
      <c r="AG614" s="586"/>
      <c r="AH614" s="586"/>
      <c r="AI614" s="586"/>
      <c r="AJ614" s="586"/>
      <c r="AK614" s="586"/>
      <c r="AL614" s="586"/>
    </row>
    <row r="615" spans="1:74" x14ac:dyDescent="0.25">
      <c r="A615" s="44">
        <f t="shared" si="77"/>
        <v>2015</v>
      </c>
      <c r="B615" s="44" t="str">
        <f t="shared" si="77"/>
        <v>DICIEMBRE</v>
      </c>
      <c r="C615" s="44">
        <v>6</v>
      </c>
      <c r="D615" s="586" t="str">
        <f t="shared" si="76"/>
        <v>DICIEMBRE 2015 / 5</v>
      </c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586"/>
      <c r="T615" s="586"/>
      <c r="U615" s="586"/>
      <c r="V615" s="586"/>
      <c r="W615" s="586"/>
      <c r="X615" s="586"/>
      <c r="Y615" s="586"/>
      <c r="Z615" s="586"/>
      <c r="AB615" s="586"/>
      <c r="AC615" s="586"/>
      <c r="AD615" s="586"/>
      <c r="AE615" s="586"/>
      <c r="AF615" s="586"/>
      <c r="AG615" s="586"/>
      <c r="AH615" s="586"/>
      <c r="AI615" s="586"/>
      <c r="AJ615" s="586"/>
      <c r="AK615" s="586"/>
      <c r="AL615" s="586"/>
    </row>
    <row r="616" spans="1:74" x14ac:dyDescent="0.25">
      <c r="A616" s="44">
        <f t="shared" si="77"/>
        <v>2015</v>
      </c>
      <c r="B616" s="44" t="str">
        <f t="shared" si="77"/>
        <v>DICIEMBRE</v>
      </c>
      <c r="C616" s="44">
        <v>7</v>
      </c>
      <c r="D616" s="586" t="str">
        <f t="shared" si="76"/>
        <v>DICIEMBRE 2015 / 6</v>
      </c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586"/>
      <c r="T616" s="586"/>
      <c r="U616" s="586"/>
      <c r="V616" s="586"/>
      <c r="W616" s="586"/>
      <c r="X616" s="586"/>
      <c r="Y616" s="586"/>
      <c r="Z616" s="586"/>
      <c r="AB616" s="586"/>
      <c r="AC616" s="586"/>
      <c r="AD616" s="586"/>
      <c r="AE616" s="586"/>
      <c r="AF616" s="586"/>
      <c r="AG616" s="586"/>
      <c r="AH616" s="586"/>
      <c r="AI616" s="586"/>
      <c r="AJ616" s="586"/>
      <c r="AK616" s="586"/>
      <c r="AL616" s="586"/>
    </row>
    <row r="617" spans="1:74" x14ac:dyDescent="0.25">
      <c r="A617" s="44">
        <f t="shared" si="77"/>
        <v>2015</v>
      </c>
      <c r="B617" s="44" t="str">
        <f t="shared" si="77"/>
        <v>DICIEMBRE</v>
      </c>
      <c r="C617" s="44">
        <v>8</v>
      </c>
      <c r="D617" s="586" t="str">
        <f t="shared" si="76"/>
        <v>DICIEMBRE 2015 / 7</v>
      </c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586"/>
      <c r="T617" s="586"/>
      <c r="U617" s="586"/>
      <c r="V617" s="586"/>
      <c r="W617" s="586"/>
      <c r="X617" s="586"/>
      <c r="Y617" s="586"/>
      <c r="Z617" s="586"/>
      <c r="AB617" s="586"/>
      <c r="AC617" s="586"/>
      <c r="AD617" s="586"/>
      <c r="AE617" s="586"/>
      <c r="AF617" s="586"/>
      <c r="AG617" s="586"/>
      <c r="AH617" s="586"/>
      <c r="AI617" s="586"/>
      <c r="AJ617" s="586"/>
      <c r="AK617" s="586"/>
      <c r="AL617" s="586"/>
    </row>
    <row r="618" spans="1:74" x14ac:dyDescent="0.25">
      <c r="A618" s="44">
        <f t="shared" si="77"/>
        <v>2015</v>
      </c>
      <c r="B618" s="44" t="str">
        <f t="shared" si="77"/>
        <v>DICIEMBRE</v>
      </c>
      <c r="C618" s="44">
        <v>9</v>
      </c>
      <c r="D618" s="586" t="str">
        <f t="shared" si="76"/>
        <v>DICIEMBRE 2015 / 8</v>
      </c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586"/>
      <c r="T618" s="586"/>
      <c r="U618" s="586"/>
      <c r="V618" s="586"/>
      <c r="W618" s="586"/>
      <c r="X618" s="586"/>
      <c r="Y618" s="586"/>
      <c r="Z618" s="586"/>
      <c r="AB618" s="586"/>
      <c r="AC618" s="586"/>
      <c r="AD618" s="586"/>
      <c r="AE618" s="586"/>
      <c r="AF618" s="586"/>
      <c r="AG618" s="586"/>
      <c r="AH618" s="586"/>
      <c r="AI618" s="586"/>
      <c r="AJ618" s="586"/>
      <c r="AK618" s="586"/>
      <c r="AL618" s="586"/>
    </row>
    <row r="619" spans="1:74" x14ac:dyDescent="0.25">
      <c r="A619" s="44">
        <f t="shared" si="77"/>
        <v>2015</v>
      </c>
      <c r="B619" s="44" t="str">
        <f t="shared" si="77"/>
        <v>DICIEMBRE</v>
      </c>
      <c r="C619" s="44">
        <v>10</v>
      </c>
      <c r="D619" s="586" t="str">
        <f t="shared" si="76"/>
        <v>DICIEMBRE 2015 / 9</v>
      </c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586"/>
      <c r="T619" s="586"/>
      <c r="U619" s="586"/>
      <c r="V619" s="586"/>
      <c r="W619" s="586"/>
      <c r="X619" s="586"/>
      <c r="Y619" s="586"/>
      <c r="Z619" s="586"/>
      <c r="AB619" s="586"/>
      <c r="AC619" s="586"/>
      <c r="AD619" s="586"/>
      <c r="AE619" s="586"/>
      <c r="AF619" s="586"/>
      <c r="AG619" s="586"/>
      <c r="AH619" s="586"/>
      <c r="AI619" s="586"/>
      <c r="AJ619" s="586"/>
      <c r="AK619" s="586"/>
      <c r="AL619" s="586"/>
    </row>
    <row r="620" spans="1:74" x14ac:dyDescent="0.25">
      <c r="A620" s="44">
        <f t="shared" si="77"/>
        <v>2015</v>
      </c>
      <c r="B620" s="44" t="str">
        <f t="shared" si="77"/>
        <v>DICIEMBRE</v>
      </c>
      <c r="C620" s="44">
        <v>11</v>
      </c>
      <c r="D620" s="586" t="str">
        <f t="shared" si="76"/>
        <v>DICIEMBRE 2015 / 10</v>
      </c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586"/>
      <c r="T620" s="586"/>
      <c r="U620" s="586"/>
      <c r="V620" s="586"/>
      <c r="W620" s="586"/>
      <c r="X620" s="586"/>
      <c r="Y620" s="586"/>
      <c r="Z620" s="586"/>
      <c r="AB620" s="586"/>
      <c r="AC620" s="586"/>
      <c r="AD620" s="586"/>
      <c r="AE620" s="586"/>
      <c r="AF620" s="586"/>
      <c r="AG620" s="586"/>
      <c r="AH620" s="586"/>
      <c r="AI620" s="586"/>
      <c r="AJ620" s="586"/>
      <c r="AK620" s="586"/>
      <c r="AL620" s="586"/>
    </row>
    <row r="621" spans="1:74" x14ac:dyDescent="0.25">
      <c r="A621" s="44">
        <f t="shared" si="77"/>
        <v>2015</v>
      </c>
      <c r="B621" s="44" t="str">
        <f t="shared" si="77"/>
        <v>DICIEMBRE</v>
      </c>
      <c r="C621" s="44">
        <v>12</v>
      </c>
      <c r="D621" s="586" t="str">
        <f t="shared" si="76"/>
        <v>DICIEMBRE 2015 / 11</v>
      </c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586"/>
      <c r="T621" s="586"/>
      <c r="U621" s="586"/>
      <c r="V621" s="586"/>
      <c r="W621" s="586"/>
      <c r="X621" s="586"/>
      <c r="Y621" s="586"/>
      <c r="Z621" s="586"/>
      <c r="AB621" s="586"/>
      <c r="AC621" s="586"/>
      <c r="AD621" s="586"/>
      <c r="AE621" s="586"/>
      <c r="AF621" s="586"/>
      <c r="AG621" s="586"/>
      <c r="AH621" s="586"/>
      <c r="AI621" s="586"/>
      <c r="AJ621" s="586"/>
      <c r="AK621" s="586"/>
      <c r="AL621" s="586"/>
    </row>
    <row r="622" spans="1:74" x14ac:dyDescent="0.25">
      <c r="A622" s="44">
        <f t="shared" si="77"/>
        <v>2015</v>
      </c>
      <c r="B622" s="44" t="str">
        <f t="shared" si="77"/>
        <v>DICIEMBRE</v>
      </c>
      <c r="C622" s="44">
        <v>13</v>
      </c>
      <c r="D622" s="586" t="str">
        <f t="shared" si="76"/>
        <v>DICIEMBRE 2015 / 12</v>
      </c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586"/>
      <c r="T622" s="586"/>
      <c r="U622" s="586"/>
      <c r="V622" s="586"/>
      <c r="W622" s="586"/>
      <c r="X622" s="586"/>
      <c r="Y622" s="586"/>
      <c r="Z622" s="586"/>
      <c r="AB622" s="586"/>
      <c r="AC622" s="586"/>
      <c r="AD622" s="586"/>
      <c r="AE622" s="586"/>
      <c r="AF622" s="586"/>
      <c r="AG622" s="586"/>
      <c r="AH622" s="586"/>
      <c r="AI622" s="586"/>
      <c r="AJ622" s="586"/>
      <c r="AK622" s="586"/>
      <c r="AL622" s="586"/>
    </row>
    <row r="623" spans="1:74" x14ac:dyDescent="0.25">
      <c r="A623" s="44">
        <f t="shared" si="77"/>
        <v>2015</v>
      </c>
      <c r="B623" s="44" t="str">
        <f t="shared" si="77"/>
        <v>DICIEMBRE</v>
      </c>
      <c r="C623" s="44">
        <v>14</v>
      </c>
      <c r="D623" s="586" t="str">
        <f t="shared" si="76"/>
        <v>DICIEMBRE 2015 / 13</v>
      </c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586"/>
      <c r="T623" s="586"/>
      <c r="U623" s="586"/>
      <c r="V623" s="586"/>
      <c r="W623" s="586"/>
      <c r="X623" s="586"/>
      <c r="Y623" s="586"/>
      <c r="Z623" s="586"/>
      <c r="AB623" s="586"/>
      <c r="AC623" s="586"/>
      <c r="AD623" s="586"/>
      <c r="AE623" s="586"/>
      <c r="AF623" s="586"/>
      <c r="AG623" s="586"/>
      <c r="AH623" s="586"/>
      <c r="AI623" s="586"/>
      <c r="AJ623" s="586"/>
      <c r="AK623" s="586"/>
      <c r="AL623" s="586"/>
    </row>
    <row r="624" spans="1:74" x14ac:dyDescent="0.25">
      <c r="A624" s="44">
        <f t="shared" si="77"/>
        <v>2015</v>
      </c>
      <c r="B624" s="44" t="str">
        <f t="shared" si="77"/>
        <v>DICIEMBRE</v>
      </c>
      <c r="C624" s="44">
        <v>15</v>
      </c>
      <c r="D624" s="586" t="str">
        <f t="shared" si="76"/>
        <v>DICIEMBRE 2015 / 14</v>
      </c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586"/>
      <c r="T624" s="586"/>
      <c r="U624" s="586"/>
      <c r="V624" s="586"/>
      <c r="W624" s="586"/>
      <c r="X624" s="586"/>
      <c r="Y624" s="586"/>
      <c r="Z624" s="586"/>
      <c r="AB624" s="586"/>
      <c r="AC624" s="586"/>
      <c r="AD624" s="586"/>
      <c r="AE624" s="586"/>
      <c r="AF624" s="586"/>
      <c r="AG624" s="586"/>
      <c r="AH624" s="586"/>
      <c r="AI624" s="586"/>
      <c r="AJ624" s="586"/>
      <c r="AK624" s="586"/>
      <c r="AL624" s="586"/>
    </row>
    <row r="625" spans="1:38" x14ac:dyDescent="0.25">
      <c r="A625" s="44">
        <f t="shared" si="77"/>
        <v>2015</v>
      </c>
      <c r="B625" s="44" t="str">
        <f t="shared" si="77"/>
        <v>DICIEMBRE</v>
      </c>
      <c r="C625" s="44">
        <v>16</v>
      </c>
      <c r="D625" s="586" t="str">
        <f t="shared" si="76"/>
        <v>DICIEMBRE 2015 / 15</v>
      </c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586"/>
      <c r="T625" s="586"/>
      <c r="U625" s="586"/>
      <c r="V625" s="586"/>
      <c r="W625" s="586"/>
      <c r="X625" s="586"/>
      <c r="Y625" s="586"/>
      <c r="Z625" s="586"/>
      <c r="AB625" s="586"/>
      <c r="AC625" s="586"/>
      <c r="AD625" s="586"/>
      <c r="AE625" s="586"/>
      <c r="AF625" s="586"/>
      <c r="AG625" s="586"/>
      <c r="AH625" s="586"/>
      <c r="AI625" s="586"/>
      <c r="AJ625" s="586"/>
      <c r="AK625" s="586"/>
      <c r="AL625" s="586"/>
    </row>
    <row r="626" spans="1:38" x14ac:dyDescent="0.25">
      <c r="A626" s="44">
        <f t="shared" si="77"/>
        <v>2015</v>
      </c>
      <c r="B626" s="44" t="str">
        <f t="shared" si="77"/>
        <v>DICIEMBRE</v>
      </c>
      <c r="C626" s="44">
        <v>17</v>
      </c>
      <c r="D626" s="586" t="str">
        <f t="shared" si="76"/>
        <v>DICIEMBRE 2015 / 16</v>
      </c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586"/>
      <c r="T626" s="586"/>
      <c r="U626" s="586"/>
      <c r="V626" s="586"/>
      <c r="W626" s="586"/>
      <c r="X626" s="586"/>
      <c r="Y626" s="586"/>
      <c r="Z626" s="586"/>
      <c r="AB626" s="586"/>
      <c r="AC626" s="586"/>
      <c r="AD626" s="586"/>
      <c r="AE626" s="586"/>
      <c r="AF626" s="586"/>
      <c r="AG626" s="586"/>
      <c r="AH626" s="586"/>
      <c r="AI626" s="586"/>
      <c r="AJ626" s="586"/>
      <c r="AK626" s="586"/>
      <c r="AL626" s="586"/>
    </row>
    <row r="627" spans="1:38" x14ac:dyDescent="0.25">
      <c r="A627" s="44">
        <f t="shared" si="77"/>
        <v>2015</v>
      </c>
      <c r="B627" s="44" t="str">
        <f t="shared" si="77"/>
        <v>DICIEMBRE</v>
      </c>
      <c r="C627" s="44">
        <v>18</v>
      </c>
      <c r="D627" s="586" t="str">
        <f t="shared" si="76"/>
        <v>DICIEMBRE 2015 / 17</v>
      </c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586"/>
      <c r="T627" s="586"/>
      <c r="U627" s="586"/>
      <c r="V627" s="586"/>
      <c r="W627" s="586"/>
      <c r="X627" s="586"/>
      <c r="Y627" s="586"/>
      <c r="Z627" s="586"/>
      <c r="AB627" s="586"/>
      <c r="AC627" s="586"/>
      <c r="AD627" s="586"/>
      <c r="AE627" s="586"/>
      <c r="AF627" s="586"/>
      <c r="AG627" s="586"/>
      <c r="AH627" s="586"/>
      <c r="AI627" s="586"/>
      <c r="AJ627" s="586"/>
      <c r="AK627" s="586"/>
      <c r="AL627" s="586"/>
    </row>
    <row r="628" spans="1:38" x14ac:dyDescent="0.25">
      <c r="A628" s="44">
        <f t="shared" si="77"/>
        <v>2015</v>
      </c>
      <c r="B628" s="44" t="str">
        <f t="shared" si="77"/>
        <v>DICIEMBRE</v>
      </c>
      <c r="C628" s="44">
        <v>19</v>
      </c>
      <c r="D628" s="586" t="str">
        <f t="shared" si="76"/>
        <v>DICIEMBRE 2015 / 18</v>
      </c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586"/>
      <c r="T628" s="586"/>
      <c r="U628" s="586"/>
      <c r="V628" s="586"/>
      <c r="W628" s="586"/>
      <c r="X628" s="586"/>
      <c r="Y628" s="586"/>
      <c r="Z628" s="586"/>
      <c r="AB628" s="586"/>
      <c r="AC628" s="586"/>
      <c r="AD628" s="586"/>
      <c r="AE628" s="586"/>
      <c r="AF628" s="586"/>
      <c r="AG628" s="586"/>
      <c r="AH628" s="586"/>
      <c r="AI628" s="586"/>
      <c r="AJ628" s="586"/>
      <c r="AK628" s="586"/>
      <c r="AL628" s="586"/>
    </row>
    <row r="629" spans="1:38" x14ac:dyDescent="0.25">
      <c r="A629" s="44">
        <f t="shared" si="77"/>
        <v>2015</v>
      </c>
      <c r="B629" s="44" t="str">
        <f t="shared" si="77"/>
        <v>DICIEMBRE</v>
      </c>
      <c r="C629" s="44">
        <v>20</v>
      </c>
      <c r="D629" s="586" t="str">
        <f t="shared" si="76"/>
        <v>DICIEMBRE 2015 / 19</v>
      </c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586"/>
      <c r="T629" s="586"/>
      <c r="U629" s="586"/>
      <c r="V629" s="586"/>
      <c r="W629" s="586"/>
      <c r="X629" s="586"/>
      <c r="Y629" s="586"/>
      <c r="Z629" s="586"/>
      <c r="AB629" s="586"/>
      <c r="AC629" s="586"/>
      <c r="AD629" s="586"/>
      <c r="AE629" s="586"/>
      <c r="AF629" s="586"/>
      <c r="AG629" s="586"/>
      <c r="AH629" s="586"/>
      <c r="AI629" s="586"/>
      <c r="AJ629" s="586"/>
      <c r="AK629" s="586"/>
      <c r="AL629" s="586"/>
    </row>
    <row r="630" spans="1:38" x14ac:dyDescent="0.25">
      <c r="A630" s="44">
        <f t="shared" si="77"/>
        <v>2015</v>
      </c>
      <c r="B630" s="44" t="str">
        <f t="shared" si="77"/>
        <v>DICIEMBRE</v>
      </c>
      <c r="C630" s="44">
        <v>21</v>
      </c>
      <c r="D630" s="586" t="str">
        <f t="shared" si="76"/>
        <v>DICIEMBRE 2015 / 20</v>
      </c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586"/>
      <c r="T630" s="586"/>
      <c r="U630" s="586"/>
      <c r="V630" s="586"/>
      <c r="W630" s="586"/>
      <c r="X630" s="586"/>
      <c r="Y630" s="586"/>
      <c r="Z630" s="586"/>
      <c r="AB630" s="586"/>
      <c r="AC630" s="586"/>
      <c r="AD630" s="586"/>
      <c r="AE630" s="586"/>
      <c r="AF630" s="586"/>
      <c r="AG630" s="586"/>
      <c r="AH630" s="586"/>
      <c r="AI630" s="586"/>
      <c r="AJ630" s="586"/>
      <c r="AK630" s="586"/>
      <c r="AL630" s="586"/>
    </row>
    <row r="631" spans="1:38" x14ac:dyDescent="0.25">
      <c r="A631" s="44">
        <f t="shared" si="77"/>
        <v>2015</v>
      </c>
      <c r="B631" s="44" t="str">
        <f t="shared" si="77"/>
        <v>DICIEMBRE</v>
      </c>
      <c r="C631" s="44">
        <v>22</v>
      </c>
      <c r="D631" s="586" t="str">
        <f t="shared" si="76"/>
        <v>DICIEMBRE 2015 / 21</v>
      </c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586"/>
      <c r="T631" s="586"/>
      <c r="U631" s="586"/>
      <c r="V631" s="586"/>
      <c r="W631" s="586"/>
      <c r="X631" s="586"/>
      <c r="Y631" s="586"/>
      <c r="Z631" s="586"/>
      <c r="AB631" s="586"/>
      <c r="AC631" s="586"/>
      <c r="AD631" s="586"/>
      <c r="AE631" s="586"/>
      <c r="AF631" s="586"/>
      <c r="AG631" s="586"/>
      <c r="AH631" s="586"/>
      <c r="AI631" s="586"/>
      <c r="AJ631" s="586"/>
      <c r="AK631" s="586"/>
      <c r="AL631" s="586"/>
    </row>
    <row r="632" spans="1:38" x14ac:dyDescent="0.25">
      <c r="A632" s="44">
        <f t="shared" si="77"/>
        <v>2015</v>
      </c>
      <c r="B632" s="44" t="str">
        <f t="shared" si="77"/>
        <v>DICIEMBRE</v>
      </c>
      <c r="C632" s="44">
        <v>23</v>
      </c>
      <c r="D632" s="586" t="str">
        <f t="shared" si="76"/>
        <v>DICIEMBRE 2015 / 22</v>
      </c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586"/>
      <c r="T632" s="586"/>
      <c r="U632" s="586"/>
      <c r="V632" s="586"/>
      <c r="W632" s="586"/>
      <c r="X632" s="586"/>
      <c r="Y632" s="586"/>
      <c r="Z632" s="586"/>
      <c r="AB632" s="586"/>
      <c r="AC632" s="586"/>
      <c r="AD632" s="586"/>
      <c r="AE632" s="586"/>
      <c r="AF632" s="586"/>
      <c r="AG632" s="586"/>
      <c r="AH632" s="586"/>
      <c r="AI632" s="586"/>
      <c r="AJ632" s="586"/>
      <c r="AK632" s="586"/>
      <c r="AL632" s="586"/>
    </row>
    <row r="633" spans="1:38" x14ac:dyDescent="0.25">
      <c r="A633" s="44">
        <f t="shared" si="77"/>
        <v>2015</v>
      </c>
      <c r="B633" s="44" t="str">
        <f t="shared" si="77"/>
        <v>DICIEMBRE</v>
      </c>
      <c r="C633" s="44">
        <v>24</v>
      </c>
      <c r="D633" s="586" t="str">
        <f t="shared" si="76"/>
        <v>DICIEMBRE 2015 / 23</v>
      </c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586"/>
      <c r="T633" s="586"/>
      <c r="U633" s="586"/>
      <c r="V633" s="586"/>
      <c r="W633" s="586"/>
      <c r="X633" s="586"/>
      <c r="Y633" s="586"/>
      <c r="Z633" s="586"/>
      <c r="AB633" s="586"/>
      <c r="AC633" s="586"/>
      <c r="AD633" s="586"/>
      <c r="AE633" s="586"/>
      <c r="AF633" s="586"/>
      <c r="AG633" s="586"/>
      <c r="AH633" s="586"/>
      <c r="AI633" s="586"/>
      <c r="AJ633" s="586"/>
      <c r="AK633" s="586"/>
      <c r="AL633" s="586"/>
    </row>
    <row r="634" spans="1:38" x14ac:dyDescent="0.25">
      <c r="A634" s="44">
        <f t="shared" si="77"/>
        <v>2015</v>
      </c>
      <c r="B634" s="44" t="str">
        <f t="shared" si="77"/>
        <v>DICIEMBRE</v>
      </c>
      <c r="C634" s="44">
        <v>25</v>
      </c>
      <c r="D634" s="586" t="str">
        <f t="shared" si="76"/>
        <v>DICIEMBRE 2015 / 24</v>
      </c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586"/>
      <c r="T634" s="586"/>
      <c r="U634" s="586"/>
      <c r="V634" s="586"/>
      <c r="W634" s="586"/>
      <c r="X634" s="586"/>
      <c r="Y634" s="586"/>
      <c r="Z634" s="586"/>
      <c r="AB634" s="586"/>
      <c r="AC634" s="586"/>
      <c r="AD634" s="586"/>
      <c r="AE634" s="586"/>
      <c r="AF634" s="586"/>
      <c r="AG634" s="586"/>
      <c r="AH634" s="586"/>
      <c r="AI634" s="586"/>
      <c r="AJ634" s="586"/>
      <c r="AK634" s="586"/>
      <c r="AL634" s="586"/>
    </row>
    <row r="635" spans="1:38" x14ac:dyDescent="0.25">
      <c r="A635" s="44">
        <f t="shared" si="77"/>
        <v>2015</v>
      </c>
      <c r="B635" s="44" t="str">
        <f t="shared" si="77"/>
        <v>DICIEMBRE</v>
      </c>
      <c r="C635" s="44">
        <v>26</v>
      </c>
      <c r="D635" s="586" t="str">
        <f t="shared" si="76"/>
        <v>DICIEMBRE 2015 / 25</v>
      </c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586"/>
      <c r="T635" s="586"/>
      <c r="U635" s="586"/>
      <c r="V635" s="586"/>
      <c r="W635" s="586"/>
      <c r="X635" s="586"/>
      <c r="Y635" s="586"/>
      <c r="Z635" s="586"/>
      <c r="AB635" s="586"/>
      <c r="AC635" s="586"/>
      <c r="AD635" s="586"/>
      <c r="AE635" s="586"/>
      <c r="AF635" s="586"/>
      <c r="AG635" s="586"/>
      <c r="AH635" s="586"/>
      <c r="AI635" s="586"/>
      <c r="AJ635" s="586"/>
      <c r="AK635" s="586"/>
      <c r="AL635" s="586"/>
    </row>
    <row r="636" spans="1:38" x14ac:dyDescent="0.25">
      <c r="A636" s="44">
        <f t="shared" si="77"/>
        <v>2015</v>
      </c>
      <c r="B636" s="44" t="str">
        <f t="shared" si="77"/>
        <v>DICIEMBRE</v>
      </c>
      <c r="C636" s="44">
        <v>27</v>
      </c>
      <c r="D636" s="586" t="str">
        <f t="shared" si="76"/>
        <v>DICIEMBRE 2015 / 26</v>
      </c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586"/>
      <c r="T636" s="586"/>
      <c r="U636" s="586"/>
      <c r="V636" s="586"/>
      <c r="W636" s="586"/>
      <c r="X636" s="586"/>
      <c r="Y636" s="586"/>
      <c r="Z636" s="586"/>
      <c r="AB636" s="586"/>
      <c r="AC636" s="586"/>
      <c r="AD636" s="586"/>
      <c r="AE636" s="586"/>
      <c r="AF636" s="586"/>
      <c r="AG636" s="586"/>
      <c r="AH636" s="586"/>
      <c r="AI636" s="586"/>
      <c r="AJ636" s="586"/>
      <c r="AK636" s="586"/>
      <c r="AL636" s="586"/>
    </row>
    <row r="637" spans="1:38" x14ac:dyDescent="0.25">
      <c r="A637" s="44">
        <f t="shared" si="77"/>
        <v>2015</v>
      </c>
      <c r="B637" s="44" t="str">
        <f t="shared" si="77"/>
        <v>DICIEMBRE</v>
      </c>
      <c r="C637" s="44">
        <v>28</v>
      </c>
      <c r="D637" s="586" t="str">
        <f t="shared" si="76"/>
        <v>DICIEMBRE 2015 / 27</v>
      </c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586"/>
      <c r="T637" s="586"/>
      <c r="U637" s="586"/>
      <c r="V637" s="586"/>
      <c r="W637" s="586"/>
      <c r="X637" s="586"/>
      <c r="Y637" s="586"/>
      <c r="Z637" s="586"/>
      <c r="AB637" s="586"/>
      <c r="AC637" s="586"/>
      <c r="AD637" s="586"/>
      <c r="AE637" s="586"/>
      <c r="AF637" s="586"/>
      <c r="AG637" s="586"/>
      <c r="AH637" s="586"/>
      <c r="AI637" s="586"/>
      <c r="AJ637" s="586"/>
      <c r="AK637" s="586"/>
      <c r="AL637" s="586"/>
    </row>
    <row r="638" spans="1:38" x14ac:dyDescent="0.25">
      <c r="A638" s="44">
        <f t="shared" si="77"/>
        <v>2015</v>
      </c>
      <c r="B638" s="44" t="str">
        <f t="shared" si="77"/>
        <v>DICIEMBRE</v>
      </c>
      <c r="C638" s="44">
        <v>29</v>
      </c>
      <c r="D638" s="586" t="str">
        <f t="shared" si="76"/>
        <v>DICIEMBRE 2015 / 28</v>
      </c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586"/>
      <c r="T638" s="586"/>
      <c r="U638" s="586"/>
      <c r="V638" s="586"/>
      <c r="W638" s="586"/>
      <c r="X638" s="586"/>
      <c r="Y638" s="586"/>
      <c r="Z638" s="586"/>
      <c r="AB638" s="586"/>
      <c r="AC638" s="586"/>
      <c r="AD638" s="586"/>
      <c r="AE638" s="586"/>
      <c r="AF638" s="586"/>
      <c r="AG638" s="586"/>
      <c r="AH638" s="586"/>
      <c r="AI638" s="586"/>
      <c r="AJ638" s="586"/>
      <c r="AK638" s="586"/>
      <c r="AL638" s="586"/>
    </row>
    <row r="639" spans="1:38" x14ac:dyDescent="0.25">
      <c r="A639" s="44">
        <f t="shared" si="77"/>
        <v>2015</v>
      </c>
      <c r="B639" s="44" t="str">
        <f t="shared" si="77"/>
        <v>DICIEMBRE</v>
      </c>
      <c r="C639" s="44">
        <v>30</v>
      </c>
      <c r="D639" s="586" t="str">
        <f t="shared" si="76"/>
        <v>DICIEMBRE 2015 / 29</v>
      </c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586"/>
      <c r="T639" s="586"/>
      <c r="U639" s="586"/>
      <c r="V639" s="586"/>
      <c r="W639" s="586"/>
      <c r="X639" s="586"/>
      <c r="Y639" s="586"/>
      <c r="Z639" s="586"/>
      <c r="AB639" s="586"/>
      <c r="AC639" s="586"/>
      <c r="AD639" s="586"/>
      <c r="AE639" s="586"/>
      <c r="AF639" s="586"/>
      <c r="AG639" s="586"/>
      <c r="AH639" s="586"/>
      <c r="AI639" s="586"/>
      <c r="AJ639" s="586"/>
      <c r="AK639" s="586"/>
      <c r="AL639" s="586"/>
    </row>
    <row r="640" spans="1:38" x14ac:dyDescent="0.25">
      <c r="A640" s="44">
        <f t="shared" si="77"/>
        <v>2015</v>
      </c>
      <c r="B640" s="44" t="str">
        <f t="shared" si="77"/>
        <v>DICIEMBRE</v>
      </c>
      <c r="C640" s="44">
        <v>31</v>
      </c>
      <c r="D640" s="586" t="str">
        <f t="shared" si="76"/>
        <v>DICIEMBRE 2015 / 30</v>
      </c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586"/>
      <c r="T640" s="586"/>
      <c r="U640" s="586"/>
      <c r="V640" s="586"/>
      <c r="W640" s="586"/>
      <c r="X640" s="586"/>
      <c r="Y640" s="586"/>
      <c r="Z640" s="586"/>
      <c r="AB640" s="586"/>
      <c r="AC640" s="586"/>
      <c r="AD640" s="586"/>
      <c r="AE640" s="586"/>
      <c r="AF640" s="586"/>
      <c r="AG640" s="586"/>
      <c r="AH640" s="586"/>
      <c r="AI640" s="586"/>
      <c r="AJ640" s="586"/>
      <c r="AK640" s="586"/>
      <c r="AL640" s="586"/>
    </row>
    <row r="641" spans="1:74" s="206" customFormat="1" ht="15.75" x14ac:dyDescent="0.25">
      <c r="D641" s="586" t="str">
        <f t="shared" si="76"/>
        <v>DICIEMBRE 2015 / 31</v>
      </c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586"/>
      <c r="T641" s="586"/>
      <c r="U641" s="586"/>
      <c r="V641" s="586"/>
      <c r="W641" s="586"/>
      <c r="X641" s="586"/>
      <c r="Y641" s="586"/>
      <c r="Z641" s="586"/>
      <c r="AA641" s="55"/>
      <c r="AB641" s="586"/>
      <c r="AC641" s="586"/>
      <c r="AD641" s="586"/>
      <c r="AE641" s="586"/>
      <c r="AF641" s="586"/>
      <c r="AG641" s="586"/>
      <c r="AH641" s="586"/>
      <c r="AI641" s="586"/>
      <c r="AJ641" s="586"/>
      <c r="AK641" s="586"/>
      <c r="AL641" s="586"/>
      <c r="AM641" s="209" t="str">
        <f t="shared" ref="AM641:BU641" si="78">IFERROR(AVERAGE(AM610:AM640),"")</f>
        <v/>
      </c>
      <c r="AN641" s="209" t="str">
        <f t="shared" si="78"/>
        <v/>
      </c>
      <c r="AO641" s="209" t="str">
        <f t="shared" si="78"/>
        <v/>
      </c>
      <c r="AP641" s="209" t="str">
        <f t="shared" si="78"/>
        <v/>
      </c>
      <c r="AQ641" s="209" t="str">
        <f t="shared" si="78"/>
        <v/>
      </c>
      <c r="AR641" s="209" t="str">
        <f t="shared" si="78"/>
        <v/>
      </c>
      <c r="AS641" s="209" t="str">
        <f t="shared" si="78"/>
        <v/>
      </c>
      <c r="AT641" s="209" t="str">
        <f t="shared" si="78"/>
        <v/>
      </c>
      <c r="AU641" s="209" t="str">
        <f t="shared" si="78"/>
        <v/>
      </c>
      <c r="AV641" s="209" t="str">
        <f t="shared" si="78"/>
        <v/>
      </c>
      <c r="AW641" s="209" t="str">
        <f t="shared" si="78"/>
        <v/>
      </c>
      <c r="AX641" s="210" t="str">
        <f t="shared" si="78"/>
        <v/>
      </c>
      <c r="AY641" s="209" t="str">
        <f t="shared" si="78"/>
        <v/>
      </c>
      <c r="AZ641" s="209" t="str">
        <f t="shared" si="78"/>
        <v/>
      </c>
      <c r="BA641" s="209" t="str">
        <f t="shared" si="78"/>
        <v/>
      </c>
      <c r="BB641" s="209" t="str">
        <f t="shared" si="78"/>
        <v/>
      </c>
      <c r="BC641" s="209" t="str">
        <f t="shared" si="78"/>
        <v/>
      </c>
      <c r="BD641" s="209" t="str">
        <f t="shared" si="78"/>
        <v/>
      </c>
      <c r="BE641" s="209" t="str">
        <f t="shared" si="78"/>
        <v/>
      </c>
      <c r="BF641" s="209" t="str">
        <f t="shared" si="78"/>
        <v/>
      </c>
      <c r="BG641" s="209" t="str">
        <f t="shared" si="78"/>
        <v/>
      </c>
      <c r="BH641" s="209" t="str">
        <f t="shared" si="78"/>
        <v/>
      </c>
      <c r="BI641" s="209" t="str">
        <f t="shared" si="78"/>
        <v/>
      </c>
      <c r="BJ641" s="209" t="str">
        <f t="shared" si="78"/>
        <v/>
      </c>
      <c r="BK641" s="209" t="str">
        <f t="shared" si="78"/>
        <v/>
      </c>
      <c r="BL641" s="209" t="str">
        <f t="shared" si="78"/>
        <v/>
      </c>
      <c r="BM641" s="209" t="str">
        <f t="shared" si="78"/>
        <v/>
      </c>
      <c r="BN641" s="209" t="str">
        <f t="shared" si="78"/>
        <v/>
      </c>
      <c r="BO641" s="209" t="str">
        <f t="shared" si="78"/>
        <v/>
      </c>
      <c r="BP641" s="209" t="str">
        <f t="shared" si="78"/>
        <v/>
      </c>
      <c r="BQ641" s="209" t="str">
        <f t="shared" si="78"/>
        <v/>
      </c>
      <c r="BR641" s="209" t="str">
        <f t="shared" si="78"/>
        <v/>
      </c>
      <c r="BS641" s="209" t="str">
        <f t="shared" si="78"/>
        <v/>
      </c>
      <c r="BT641" s="209" t="str">
        <f t="shared" si="78"/>
        <v/>
      </c>
      <c r="BU641" s="209" t="str">
        <f t="shared" si="78"/>
        <v/>
      </c>
      <c r="BV641" s="210" t="str">
        <f>IFERROR(AVERAGE(BV610:BV640),"")</f>
        <v/>
      </c>
    </row>
    <row r="642" spans="1:74" s="43" customFormat="1" ht="15.75" x14ac:dyDescent="0.25">
      <c r="A642" s="43">
        <v>2016</v>
      </c>
      <c r="B642" s="43" t="s">
        <v>239</v>
      </c>
      <c r="C642" s="43">
        <v>1</v>
      </c>
      <c r="D642" s="208" t="s">
        <v>228</v>
      </c>
      <c r="E642" s="209">
        <f t="shared" ref="E642:AL642" si="79">IFERROR(AVERAGE(E611:E641),"")</f>
        <v>1</v>
      </c>
      <c r="F642" s="209">
        <f t="shared" si="79"/>
        <v>42367</v>
      </c>
      <c r="G642" s="209">
        <f t="shared" si="79"/>
        <v>59644</v>
      </c>
      <c r="H642" s="209" t="str">
        <f t="shared" si="79"/>
        <v/>
      </c>
      <c r="I642" s="209">
        <f t="shared" si="79"/>
        <v>0.76990000000000003</v>
      </c>
      <c r="J642" s="209">
        <f t="shared" si="79"/>
        <v>152</v>
      </c>
      <c r="K642" s="209">
        <f t="shared" si="79"/>
        <v>7.3</v>
      </c>
      <c r="L642" s="209">
        <f t="shared" si="79"/>
        <v>0</v>
      </c>
      <c r="M642" s="209" t="str">
        <f t="shared" si="79"/>
        <v/>
      </c>
      <c r="N642" s="209">
        <f t="shared" si="79"/>
        <v>0.5</v>
      </c>
      <c r="O642" s="209">
        <f t="shared" si="79"/>
        <v>0</v>
      </c>
      <c r="P642" s="209">
        <f t="shared" si="79"/>
        <v>95.5</v>
      </c>
      <c r="Q642" s="209">
        <f t="shared" si="79"/>
        <v>85.3</v>
      </c>
      <c r="R642" s="209">
        <f t="shared" si="79"/>
        <v>90.4</v>
      </c>
      <c r="S642" s="209" t="str">
        <f t="shared" si="79"/>
        <v/>
      </c>
      <c r="T642" s="209" t="str">
        <f t="shared" si="79"/>
        <v/>
      </c>
      <c r="U642" s="209">
        <f t="shared" si="79"/>
        <v>20342</v>
      </c>
      <c r="V642" s="209">
        <f t="shared" si="79"/>
        <v>139</v>
      </c>
      <c r="W642" s="209">
        <f t="shared" si="79"/>
        <v>223</v>
      </c>
      <c r="X642" s="209">
        <f t="shared" si="79"/>
        <v>301</v>
      </c>
      <c r="Y642" s="209">
        <f t="shared" si="79"/>
        <v>352</v>
      </c>
      <c r="Z642" s="209">
        <f t="shared" si="79"/>
        <v>1</v>
      </c>
      <c r="AA642" s="209">
        <f t="shared" si="79"/>
        <v>46.9</v>
      </c>
      <c r="AB642" s="209">
        <f t="shared" si="79"/>
        <v>0.3</v>
      </c>
      <c r="AC642" s="209">
        <f t="shared" si="79"/>
        <v>2.8</v>
      </c>
      <c r="AD642" s="209">
        <f t="shared" si="79"/>
        <v>10.8</v>
      </c>
      <c r="AE642" s="209">
        <f t="shared" si="79"/>
        <v>0</v>
      </c>
      <c r="AF642" s="209">
        <f t="shared" si="79"/>
        <v>7</v>
      </c>
      <c r="AG642" s="209">
        <f t="shared" si="79"/>
        <v>99.5</v>
      </c>
      <c r="AH642" s="209">
        <f t="shared" si="79"/>
        <v>42.54</v>
      </c>
      <c r="AI642" s="209">
        <f t="shared" si="79"/>
        <v>167</v>
      </c>
      <c r="AJ642" s="209">
        <f t="shared" si="79"/>
        <v>221</v>
      </c>
      <c r="AK642" s="209">
        <f t="shared" si="79"/>
        <v>275</v>
      </c>
      <c r="AL642" s="209">
        <f t="shared" si="79"/>
        <v>338</v>
      </c>
    </row>
    <row r="643" spans="1:74" x14ac:dyDescent="0.25">
      <c r="A643" s="44">
        <f>A642</f>
        <v>2016</v>
      </c>
      <c r="B643" s="44" t="str">
        <f>B642</f>
        <v>ENERO</v>
      </c>
      <c r="C643" s="44">
        <v>2</v>
      </c>
      <c r="D643" s="43" t="str">
        <f t="shared" ref="D643:D673" si="80">B642&amp;" "&amp;A642&amp;" / "&amp;C642</f>
        <v>ENERO 2016 / 1</v>
      </c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</row>
    <row r="644" spans="1:74" x14ac:dyDescent="0.25">
      <c r="A644" s="44">
        <f t="shared" ref="A644:B672" si="81">A643</f>
        <v>2016</v>
      </c>
      <c r="B644" s="44" t="str">
        <f t="shared" si="81"/>
        <v>ENERO</v>
      </c>
      <c r="C644" s="44">
        <v>3</v>
      </c>
      <c r="D644" s="586" t="str">
        <f t="shared" si="80"/>
        <v>ENERO 2016 / 2</v>
      </c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586"/>
      <c r="T644" s="586"/>
      <c r="U644" s="586"/>
      <c r="V644" s="586"/>
      <c r="W644" s="586"/>
      <c r="X644" s="586"/>
      <c r="Y644" s="586"/>
      <c r="Z644" s="586"/>
      <c r="AB644" s="586"/>
      <c r="AC644" s="586"/>
      <c r="AD644" s="586"/>
      <c r="AE644" s="586"/>
      <c r="AF644" s="586"/>
      <c r="AG644" s="586"/>
      <c r="AH644" s="586"/>
      <c r="AI644" s="586"/>
      <c r="AJ644" s="586"/>
      <c r="AK644" s="586"/>
      <c r="AL644" s="586"/>
    </row>
    <row r="645" spans="1:74" x14ac:dyDescent="0.25">
      <c r="A645" s="44">
        <f t="shared" si="81"/>
        <v>2016</v>
      </c>
      <c r="B645" s="44" t="str">
        <f t="shared" si="81"/>
        <v>ENERO</v>
      </c>
      <c r="C645" s="44">
        <v>4</v>
      </c>
      <c r="D645" s="586" t="str">
        <f t="shared" si="80"/>
        <v>ENERO 2016 / 3</v>
      </c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586"/>
      <c r="T645" s="586"/>
      <c r="U645" s="586"/>
      <c r="V645" s="586"/>
      <c r="W645" s="586"/>
      <c r="X645" s="586"/>
      <c r="Y645" s="586"/>
      <c r="Z645" s="586"/>
      <c r="AB645" s="586"/>
      <c r="AC645" s="586"/>
      <c r="AD645" s="586"/>
      <c r="AE645" s="586"/>
      <c r="AF645" s="586"/>
      <c r="AG645" s="586"/>
      <c r="AH645" s="586"/>
      <c r="AI645" s="586"/>
      <c r="AJ645" s="586"/>
      <c r="AK645" s="586"/>
      <c r="AL645" s="586"/>
    </row>
    <row r="646" spans="1:74" x14ac:dyDescent="0.25">
      <c r="A646" s="44">
        <f t="shared" si="81"/>
        <v>2016</v>
      </c>
      <c r="B646" s="44" t="str">
        <f t="shared" si="81"/>
        <v>ENERO</v>
      </c>
      <c r="C646" s="44">
        <v>5</v>
      </c>
      <c r="D646" s="586" t="str">
        <f t="shared" si="80"/>
        <v>ENERO 2016 / 4</v>
      </c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586"/>
      <c r="T646" s="586"/>
      <c r="U646" s="586"/>
      <c r="V646" s="586"/>
      <c r="W646" s="586"/>
      <c r="X646" s="586"/>
      <c r="Y646" s="586"/>
      <c r="Z646" s="586"/>
      <c r="AB646" s="586"/>
      <c r="AC646" s="586"/>
      <c r="AD646" s="586"/>
      <c r="AE646" s="586"/>
      <c r="AF646" s="586"/>
      <c r="AG646" s="586"/>
      <c r="AH646" s="586"/>
      <c r="AI646" s="586"/>
      <c r="AJ646" s="586"/>
      <c r="AK646" s="586"/>
      <c r="AL646" s="586"/>
    </row>
    <row r="647" spans="1:74" x14ac:dyDescent="0.25">
      <c r="A647" s="44">
        <f t="shared" si="81"/>
        <v>2016</v>
      </c>
      <c r="B647" s="44" t="str">
        <f t="shared" si="81"/>
        <v>ENERO</v>
      </c>
      <c r="C647" s="44">
        <v>6</v>
      </c>
      <c r="D647" s="586" t="str">
        <f t="shared" si="80"/>
        <v>ENERO 2016 / 5</v>
      </c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586"/>
      <c r="T647" s="586"/>
      <c r="U647" s="586"/>
      <c r="V647" s="586"/>
      <c r="W647" s="586"/>
      <c r="X647" s="586"/>
      <c r="Y647" s="586"/>
      <c r="Z647" s="586"/>
      <c r="AB647" s="586"/>
      <c r="AC647" s="586"/>
      <c r="AD647" s="586"/>
      <c r="AE647" s="586"/>
      <c r="AF647" s="586"/>
      <c r="AG647" s="586"/>
      <c r="AH647" s="586"/>
      <c r="AI647" s="586"/>
      <c r="AJ647" s="586"/>
      <c r="AK647" s="586"/>
      <c r="AL647" s="586"/>
    </row>
    <row r="648" spans="1:74" x14ac:dyDescent="0.25">
      <c r="A648" s="44">
        <f t="shared" si="81"/>
        <v>2016</v>
      </c>
      <c r="B648" s="44" t="str">
        <f t="shared" si="81"/>
        <v>ENERO</v>
      </c>
      <c r="C648" s="44">
        <v>7</v>
      </c>
      <c r="D648" s="586" t="str">
        <f t="shared" si="80"/>
        <v>ENERO 2016 / 6</v>
      </c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586"/>
      <c r="T648" s="586"/>
      <c r="U648" s="586"/>
      <c r="V648" s="586"/>
      <c r="W648" s="586"/>
      <c r="X648" s="586"/>
      <c r="Y648" s="586"/>
      <c r="Z648" s="586"/>
      <c r="AB648" s="586"/>
      <c r="AC648" s="586"/>
      <c r="AD648" s="586"/>
      <c r="AE648" s="586"/>
      <c r="AF648" s="586"/>
      <c r="AG648" s="586"/>
      <c r="AH648" s="586"/>
      <c r="AI648" s="586"/>
      <c r="AJ648" s="586"/>
      <c r="AK648" s="586"/>
      <c r="AL648" s="586"/>
    </row>
    <row r="649" spans="1:74" x14ac:dyDescent="0.25">
      <c r="A649" s="44">
        <f t="shared" si="81"/>
        <v>2016</v>
      </c>
      <c r="B649" s="44" t="str">
        <f t="shared" si="81"/>
        <v>ENERO</v>
      </c>
      <c r="C649" s="44">
        <v>8</v>
      </c>
      <c r="D649" s="586" t="str">
        <f t="shared" si="80"/>
        <v>ENERO 2016 / 7</v>
      </c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586"/>
      <c r="T649" s="586"/>
      <c r="U649" s="586"/>
      <c r="V649" s="586"/>
      <c r="W649" s="586"/>
      <c r="X649" s="586"/>
      <c r="Y649" s="586"/>
      <c r="Z649" s="586"/>
      <c r="AB649" s="586"/>
      <c r="AC649" s="586"/>
      <c r="AD649" s="586"/>
      <c r="AE649" s="586"/>
      <c r="AF649" s="586"/>
      <c r="AG649" s="586"/>
      <c r="AH649" s="586"/>
      <c r="AI649" s="586"/>
      <c r="AJ649" s="586"/>
      <c r="AK649" s="586"/>
      <c r="AL649" s="586"/>
    </row>
    <row r="650" spans="1:74" x14ac:dyDescent="0.25">
      <c r="A650" s="44">
        <f t="shared" si="81"/>
        <v>2016</v>
      </c>
      <c r="B650" s="44" t="str">
        <f t="shared" si="81"/>
        <v>ENERO</v>
      </c>
      <c r="C650" s="44">
        <v>9</v>
      </c>
      <c r="D650" s="586" t="str">
        <f t="shared" si="80"/>
        <v>ENERO 2016 / 8</v>
      </c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586"/>
      <c r="T650" s="586"/>
      <c r="U650" s="586"/>
      <c r="V650" s="586"/>
      <c r="W650" s="586"/>
      <c r="X650" s="586"/>
      <c r="Y650" s="586"/>
      <c r="Z650" s="586"/>
      <c r="AB650" s="586"/>
      <c r="AC650" s="586"/>
      <c r="AD650" s="586"/>
      <c r="AE650" s="586"/>
      <c r="AF650" s="586"/>
      <c r="AG650" s="586"/>
      <c r="AH650" s="586"/>
      <c r="AI650" s="586"/>
      <c r="AJ650" s="586"/>
      <c r="AK650" s="586"/>
      <c r="AL650" s="586"/>
    </row>
    <row r="651" spans="1:74" x14ac:dyDescent="0.25">
      <c r="A651" s="44">
        <f t="shared" si="81"/>
        <v>2016</v>
      </c>
      <c r="B651" s="44" t="str">
        <f t="shared" si="81"/>
        <v>ENERO</v>
      </c>
      <c r="C651" s="44">
        <v>10</v>
      </c>
      <c r="D651" s="586" t="str">
        <f t="shared" si="80"/>
        <v>ENERO 2016 / 9</v>
      </c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586"/>
      <c r="T651" s="586"/>
      <c r="U651" s="586"/>
      <c r="V651" s="586"/>
      <c r="W651" s="586"/>
      <c r="X651" s="586"/>
      <c r="Y651" s="586"/>
      <c r="Z651" s="586"/>
      <c r="AB651" s="586"/>
      <c r="AC651" s="586"/>
      <c r="AD651" s="586"/>
      <c r="AE651" s="586"/>
      <c r="AF651" s="586"/>
      <c r="AG651" s="586"/>
      <c r="AH651" s="586"/>
      <c r="AI651" s="586"/>
      <c r="AJ651" s="586"/>
      <c r="AK651" s="586"/>
      <c r="AL651" s="586"/>
    </row>
    <row r="652" spans="1:74" x14ac:dyDescent="0.25">
      <c r="A652" s="44">
        <f t="shared" si="81"/>
        <v>2016</v>
      </c>
      <c r="B652" s="44" t="str">
        <f t="shared" si="81"/>
        <v>ENERO</v>
      </c>
      <c r="C652" s="44">
        <v>11</v>
      </c>
      <c r="D652" s="586" t="str">
        <f t="shared" si="80"/>
        <v>ENERO 2016 / 10</v>
      </c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586"/>
      <c r="U652" s="586"/>
      <c r="V652" s="586"/>
      <c r="W652" s="586"/>
      <c r="X652" s="586"/>
      <c r="Y652" s="586"/>
      <c r="Z652" s="586"/>
      <c r="AB652" s="586"/>
      <c r="AC652" s="586"/>
      <c r="AD652" s="586"/>
      <c r="AE652" s="586"/>
      <c r="AF652" s="586"/>
      <c r="AG652" s="586"/>
      <c r="AH652" s="586"/>
      <c r="AI652" s="586"/>
      <c r="AJ652" s="586"/>
      <c r="AK652" s="586"/>
      <c r="AL652" s="586"/>
    </row>
    <row r="653" spans="1:74" x14ac:dyDescent="0.25">
      <c r="A653" s="44">
        <f t="shared" si="81"/>
        <v>2016</v>
      </c>
      <c r="B653" s="44" t="str">
        <f t="shared" si="81"/>
        <v>ENERO</v>
      </c>
      <c r="C653" s="44">
        <v>12</v>
      </c>
      <c r="D653" s="586" t="str">
        <f t="shared" si="80"/>
        <v>ENERO 2016 / 11</v>
      </c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586"/>
      <c r="T653" s="586"/>
      <c r="U653" s="586"/>
      <c r="V653" s="586"/>
      <c r="W653" s="586"/>
      <c r="X653" s="586"/>
      <c r="Y653" s="586"/>
      <c r="Z653" s="586"/>
      <c r="AB653" s="586"/>
      <c r="AC653" s="586"/>
      <c r="AD653" s="586"/>
      <c r="AE653" s="586"/>
      <c r="AF653" s="586"/>
      <c r="AG653" s="586"/>
      <c r="AH653" s="586"/>
      <c r="AI653" s="586"/>
      <c r="AJ653" s="586"/>
      <c r="AK653" s="586"/>
      <c r="AL653" s="586"/>
    </row>
    <row r="654" spans="1:74" x14ac:dyDescent="0.25">
      <c r="A654" s="44">
        <f t="shared" si="81"/>
        <v>2016</v>
      </c>
      <c r="B654" s="44" t="str">
        <f t="shared" si="81"/>
        <v>ENERO</v>
      </c>
      <c r="C654" s="44">
        <v>13</v>
      </c>
      <c r="D654" s="586" t="str">
        <f t="shared" si="80"/>
        <v>ENERO 2016 / 12</v>
      </c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586"/>
      <c r="T654" s="586"/>
      <c r="U654" s="586"/>
      <c r="V654" s="586"/>
      <c r="W654" s="586"/>
      <c r="X654" s="586"/>
      <c r="Y654" s="586"/>
      <c r="Z654" s="586"/>
      <c r="AB654" s="586"/>
      <c r="AC654" s="586"/>
      <c r="AD654" s="586"/>
      <c r="AE654" s="586"/>
      <c r="AF654" s="586"/>
      <c r="AG654" s="586"/>
      <c r="AH654" s="586"/>
      <c r="AI654" s="586"/>
      <c r="AJ654" s="586"/>
      <c r="AK654" s="586"/>
      <c r="AL654" s="586"/>
    </row>
    <row r="655" spans="1:74" x14ac:dyDescent="0.25">
      <c r="A655" s="44">
        <f t="shared" si="81"/>
        <v>2016</v>
      </c>
      <c r="B655" s="44" t="str">
        <f t="shared" si="81"/>
        <v>ENERO</v>
      </c>
      <c r="C655" s="44">
        <v>14</v>
      </c>
      <c r="D655" s="586" t="str">
        <f t="shared" si="80"/>
        <v>ENERO 2016 / 13</v>
      </c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586"/>
      <c r="T655" s="586"/>
      <c r="U655" s="586"/>
      <c r="V655" s="586"/>
      <c r="W655" s="586"/>
      <c r="X655" s="586"/>
      <c r="Y655" s="586"/>
      <c r="Z655" s="586"/>
      <c r="AB655" s="586"/>
      <c r="AC655" s="586"/>
      <c r="AD655" s="586"/>
      <c r="AE655" s="586"/>
      <c r="AF655" s="586"/>
      <c r="AG655" s="586"/>
      <c r="AH655" s="586"/>
      <c r="AI655" s="586"/>
      <c r="AJ655" s="586"/>
      <c r="AK655" s="586"/>
      <c r="AL655" s="586"/>
    </row>
    <row r="656" spans="1:74" x14ac:dyDescent="0.25">
      <c r="A656" s="44">
        <f t="shared" si="81"/>
        <v>2016</v>
      </c>
      <c r="B656" s="44" t="str">
        <f t="shared" si="81"/>
        <v>ENERO</v>
      </c>
      <c r="C656" s="44">
        <v>15</v>
      </c>
      <c r="D656" s="586" t="str">
        <f t="shared" si="80"/>
        <v>ENERO 2016 / 14</v>
      </c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586"/>
      <c r="T656" s="586"/>
      <c r="U656" s="586"/>
      <c r="V656" s="586"/>
      <c r="W656" s="586"/>
      <c r="X656" s="586"/>
      <c r="Y656" s="586"/>
      <c r="Z656" s="586"/>
      <c r="AB656" s="586"/>
      <c r="AC656" s="586"/>
      <c r="AD656" s="586"/>
      <c r="AE656" s="586"/>
      <c r="AF656" s="586"/>
      <c r="AG656" s="586"/>
      <c r="AH656" s="586"/>
      <c r="AI656" s="586"/>
      <c r="AJ656" s="586"/>
      <c r="AK656" s="586"/>
      <c r="AL656" s="586"/>
    </row>
    <row r="657" spans="1:38" x14ac:dyDescent="0.25">
      <c r="A657" s="44">
        <f t="shared" si="81"/>
        <v>2016</v>
      </c>
      <c r="B657" s="44" t="str">
        <f t="shared" si="81"/>
        <v>ENERO</v>
      </c>
      <c r="C657" s="44">
        <v>16</v>
      </c>
      <c r="D657" s="586" t="str">
        <f t="shared" si="80"/>
        <v>ENERO 2016 / 15</v>
      </c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586"/>
      <c r="T657" s="586"/>
      <c r="U657" s="586"/>
      <c r="V657" s="586"/>
      <c r="W657" s="586"/>
      <c r="X657" s="586"/>
      <c r="Y657" s="586"/>
      <c r="Z657" s="586"/>
      <c r="AB657" s="586"/>
      <c r="AC657" s="586"/>
      <c r="AD657" s="586"/>
      <c r="AE657" s="586"/>
      <c r="AF657" s="586"/>
      <c r="AG657" s="586"/>
      <c r="AH657" s="586"/>
      <c r="AI657" s="586"/>
      <c r="AJ657" s="586"/>
      <c r="AK657" s="586"/>
      <c r="AL657" s="586"/>
    </row>
    <row r="658" spans="1:38" x14ac:dyDescent="0.25">
      <c r="A658" s="44">
        <f t="shared" si="81"/>
        <v>2016</v>
      </c>
      <c r="B658" s="44" t="str">
        <f t="shared" si="81"/>
        <v>ENERO</v>
      </c>
      <c r="C658" s="44">
        <v>17</v>
      </c>
      <c r="D658" s="586" t="str">
        <f t="shared" si="80"/>
        <v>ENERO 2016 / 16</v>
      </c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586"/>
      <c r="T658" s="586"/>
      <c r="U658" s="586"/>
      <c r="V658" s="586"/>
      <c r="W658" s="586"/>
      <c r="X658" s="586"/>
      <c r="Y658" s="586"/>
      <c r="Z658" s="586"/>
      <c r="AB658" s="586"/>
      <c r="AC658" s="586"/>
      <c r="AD658" s="586"/>
      <c r="AE658" s="586"/>
      <c r="AF658" s="586"/>
      <c r="AG658" s="586"/>
      <c r="AH658" s="586"/>
      <c r="AI658" s="586"/>
      <c r="AJ658" s="586"/>
      <c r="AK658" s="586"/>
      <c r="AL658" s="586"/>
    </row>
    <row r="659" spans="1:38" x14ac:dyDescent="0.25">
      <c r="A659" s="44">
        <f t="shared" si="81"/>
        <v>2016</v>
      </c>
      <c r="B659" s="44" t="str">
        <f t="shared" si="81"/>
        <v>ENERO</v>
      </c>
      <c r="C659" s="44">
        <v>18</v>
      </c>
      <c r="D659" s="586" t="str">
        <f t="shared" si="80"/>
        <v>ENERO 2016 / 17</v>
      </c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586"/>
      <c r="T659" s="586"/>
      <c r="U659" s="586"/>
      <c r="V659" s="586"/>
      <c r="W659" s="586"/>
      <c r="X659" s="586"/>
      <c r="Y659" s="586"/>
      <c r="Z659" s="586"/>
      <c r="AB659" s="586"/>
      <c r="AC659" s="586"/>
      <c r="AD659" s="586"/>
      <c r="AE659" s="586"/>
      <c r="AF659" s="586"/>
      <c r="AG659" s="586"/>
      <c r="AH659" s="586"/>
      <c r="AI659" s="586"/>
      <c r="AJ659" s="586"/>
      <c r="AK659" s="586"/>
      <c r="AL659" s="586"/>
    </row>
    <row r="660" spans="1:38" x14ac:dyDescent="0.25">
      <c r="A660" s="44">
        <f t="shared" si="81"/>
        <v>2016</v>
      </c>
      <c r="B660" s="44" t="str">
        <f t="shared" si="81"/>
        <v>ENERO</v>
      </c>
      <c r="C660" s="44">
        <v>19</v>
      </c>
      <c r="D660" s="586" t="str">
        <f t="shared" si="80"/>
        <v>ENERO 2016 / 18</v>
      </c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586"/>
      <c r="T660" s="586"/>
      <c r="U660" s="586"/>
      <c r="V660" s="586"/>
      <c r="W660" s="586"/>
      <c r="X660" s="586"/>
      <c r="Y660" s="586"/>
      <c r="Z660" s="586"/>
      <c r="AB660" s="586"/>
      <c r="AC660" s="586"/>
      <c r="AD660" s="586"/>
      <c r="AE660" s="586"/>
      <c r="AF660" s="586"/>
      <c r="AG660" s="586"/>
      <c r="AH660" s="586"/>
      <c r="AI660" s="586"/>
      <c r="AJ660" s="586"/>
      <c r="AK660" s="586"/>
      <c r="AL660" s="586"/>
    </row>
    <row r="661" spans="1:38" x14ac:dyDescent="0.25">
      <c r="A661" s="44">
        <f t="shared" si="81"/>
        <v>2016</v>
      </c>
      <c r="B661" s="44" t="str">
        <f t="shared" si="81"/>
        <v>ENERO</v>
      </c>
      <c r="C661" s="44">
        <v>20</v>
      </c>
      <c r="D661" s="586" t="str">
        <f t="shared" si="80"/>
        <v>ENERO 2016 / 19</v>
      </c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586"/>
      <c r="T661" s="586"/>
      <c r="U661" s="586"/>
      <c r="V661" s="586"/>
      <c r="W661" s="586"/>
      <c r="X661" s="586"/>
      <c r="Y661" s="586"/>
      <c r="Z661" s="586"/>
      <c r="AB661" s="586"/>
      <c r="AC661" s="586"/>
      <c r="AD661" s="586"/>
      <c r="AE661" s="586"/>
      <c r="AF661" s="586"/>
      <c r="AG661" s="586"/>
      <c r="AH661" s="586"/>
      <c r="AI661" s="586"/>
      <c r="AJ661" s="586"/>
      <c r="AK661" s="586"/>
      <c r="AL661" s="586"/>
    </row>
    <row r="662" spans="1:38" x14ac:dyDescent="0.25">
      <c r="A662" s="44">
        <f t="shared" si="81"/>
        <v>2016</v>
      </c>
      <c r="B662" s="44" t="str">
        <f t="shared" si="81"/>
        <v>ENERO</v>
      </c>
      <c r="C662" s="44">
        <v>21</v>
      </c>
      <c r="D662" s="586" t="str">
        <f t="shared" si="80"/>
        <v>ENERO 2016 / 20</v>
      </c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586"/>
      <c r="T662" s="586"/>
      <c r="U662" s="586"/>
      <c r="V662" s="586"/>
      <c r="W662" s="586"/>
      <c r="X662" s="586"/>
      <c r="Y662" s="586"/>
      <c r="Z662" s="586"/>
      <c r="AB662" s="586"/>
      <c r="AC662" s="586"/>
      <c r="AD662" s="586"/>
      <c r="AE662" s="586"/>
      <c r="AF662" s="586"/>
      <c r="AG662" s="586"/>
      <c r="AH662" s="586"/>
      <c r="AI662" s="586"/>
      <c r="AJ662" s="586"/>
      <c r="AK662" s="586"/>
      <c r="AL662" s="586"/>
    </row>
    <row r="663" spans="1:38" x14ac:dyDescent="0.25">
      <c r="A663" s="44">
        <f t="shared" si="81"/>
        <v>2016</v>
      </c>
      <c r="B663" s="44" t="str">
        <f t="shared" si="81"/>
        <v>ENERO</v>
      </c>
      <c r="C663" s="44">
        <v>22</v>
      </c>
      <c r="D663" s="586" t="str">
        <f t="shared" si="80"/>
        <v>ENERO 2016 / 21</v>
      </c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586"/>
      <c r="T663" s="586"/>
      <c r="U663" s="586"/>
      <c r="V663" s="586"/>
      <c r="W663" s="586"/>
      <c r="X663" s="586"/>
      <c r="Y663" s="586"/>
      <c r="Z663" s="586"/>
      <c r="AB663" s="586"/>
      <c r="AC663" s="586"/>
      <c r="AD663" s="586"/>
      <c r="AE663" s="586"/>
      <c r="AF663" s="586"/>
      <c r="AG663" s="586"/>
      <c r="AH663" s="586"/>
      <c r="AI663" s="586"/>
      <c r="AJ663" s="586"/>
      <c r="AK663" s="586"/>
      <c r="AL663" s="586"/>
    </row>
    <row r="664" spans="1:38" x14ac:dyDescent="0.25">
      <c r="A664" s="44">
        <f t="shared" si="81"/>
        <v>2016</v>
      </c>
      <c r="B664" s="44" t="str">
        <f t="shared" si="81"/>
        <v>ENERO</v>
      </c>
      <c r="C664" s="44">
        <v>23</v>
      </c>
      <c r="D664" s="586" t="str">
        <f t="shared" si="80"/>
        <v>ENERO 2016 / 22</v>
      </c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586"/>
      <c r="T664" s="586"/>
      <c r="U664" s="586"/>
      <c r="V664" s="586"/>
      <c r="W664" s="586"/>
      <c r="X664" s="586"/>
      <c r="Y664" s="586"/>
      <c r="Z664" s="586"/>
      <c r="AB664" s="586"/>
      <c r="AC664" s="586"/>
      <c r="AD664" s="586"/>
      <c r="AE664" s="586"/>
      <c r="AF664" s="586"/>
      <c r="AG664" s="586"/>
      <c r="AH664" s="586"/>
      <c r="AI664" s="586"/>
      <c r="AJ664" s="586"/>
      <c r="AK664" s="586"/>
      <c r="AL664" s="586"/>
    </row>
    <row r="665" spans="1:38" x14ac:dyDescent="0.25">
      <c r="A665" s="44">
        <f t="shared" si="81"/>
        <v>2016</v>
      </c>
      <c r="B665" s="44" t="str">
        <f t="shared" si="81"/>
        <v>ENERO</v>
      </c>
      <c r="C665" s="44">
        <v>24</v>
      </c>
      <c r="D665" s="586" t="str">
        <f t="shared" si="80"/>
        <v>ENERO 2016 / 23</v>
      </c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586"/>
      <c r="T665" s="586"/>
      <c r="U665" s="586"/>
      <c r="V665" s="586"/>
      <c r="W665" s="586"/>
      <c r="X665" s="586"/>
      <c r="Y665" s="586"/>
      <c r="Z665" s="586"/>
      <c r="AB665" s="586"/>
      <c r="AC665" s="586"/>
      <c r="AD665" s="586"/>
      <c r="AE665" s="586"/>
      <c r="AF665" s="586"/>
      <c r="AG665" s="586"/>
      <c r="AH665" s="586"/>
      <c r="AI665" s="586"/>
      <c r="AJ665" s="586"/>
      <c r="AK665" s="586"/>
      <c r="AL665" s="586"/>
    </row>
    <row r="666" spans="1:38" x14ac:dyDescent="0.25">
      <c r="A666" s="44">
        <f t="shared" si="81"/>
        <v>2016</v>
      </c>
      <c r="B666" s="44" t="str">
        <f t="shared" si="81"/>
        <v>ENERO</v>
      </c>
      <c r="C666" s="44">
        <v>25</v>
      </c>
      <c r="D666" s="586" t="str">
        <f t="shared" si="80"/>
        <v>ENERO 2016 / 24</v>
      </c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586"/>
      <c r="T666" s="586"/>
      <c r="U666" s="586"/>
      <c r="V666" s="586"/>
      <c r="W666" s="586"/>
      <c r="X666" s="586"/>
      <c r="Y666" s="586"/>
      <c r="Z666" s="586"/>
      <c r="AB666" s="586"/>
      <c r="AC666" s="586"/>
      <c r="AD666" s="586"/>
      <c r="AE666" s="586"/>
      <c r="AF666" s="586"/>
      <c r="AG666" s="586"/>
      <c r="AH666" s="586"/>
      <c r="AI666" s="586"/>
      <c r="AJ666" s="586"/>
      <c r="AK666" s="586"/>
      <c r="AL666" s="586"/>
    </row>
    <row r="667" spans="1:38" x14ac:dyDescent="0.25">
      <c r="A667" s="44">
        <f t="shared" si="81"/>
        <v>2016</v>
      </c>
      <c r="B667" s="44" t="str">
        <f t="shared" si="81"/>
        <v>ENERO</v>
      </c>
      <c r="C667" s="44">
        <v>26</v>
      </c>
      <c r="D667" s="586" t="str">
        <f t="shared" si="80"/>
        <v>ENERO 2016 / 25</v>
      </c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586"/>
      <c r="T667" s="586"/>
      <c r="U667" s="586"/>
      <c r="V667" s="586"/>
      <c r="W667" s="586"/>
      <c r="X667" s="586"/>
      <c r="Y667" s="586"/>
      <c r="Z667" s="586"/>
      <c r="AB667" s="586"/>
      <c r="AC667" s="586"/>
      <c r="AD667" s="586"/>
      <c r="AE667" s="586"/>
      <c r="AF667" s="586"/>
      <c r="AG667" s="586"/>
      <c r="AH667" s="586"/>
      <c r="AI667" s="586"/>
      <c r="AJ667" s="586"/>
      <c r="AK667" s="586"/>
      <c r="AL667" s="586"/>
    </row>
    <row r="668" spans="1:38" x14ac:dyDescent="0.25">
      <c r="A668" s="44">
        <f t="shared" si="81"/>
        <v>2016</v>
      </c>
      <c r="B668" s="44" t="str">
        <f t="shared" si="81"/>
        <v>ENERO</v>
      </c>
      <c r="C668" s="44">
        <v>27</v>
      </c>
      <c r="D668" s="586" t="str">
        <f t="shared" si="80"/>
        <v>ENERO 2016 / 26</v>
      </c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586"/>
      <c r="T668" s="586"/>
      <c r="U668" s="586"/>
      <c r="V668" s="586"/>
      <c r="W668" s="586"/>
      <c r="X668" s="586"/>
      <c r="Y668" s="586"/>
      <c r="Z668" s="586"/>
      <c r="AB668" s="586"/>
      <c r="AC668" s="586"/>
      <c r="AD668" s="586"/>
      <c r="AE668" s="586"/>
      <c r="AF668" s="586"/>
      <c r="AG668" s="586"/>
      <c r="AH668" s="586"/>
      <c r="AI668" s="586"/>
      <c r="AJ668" s="586"/>
      <c r="AK668" s="586"/>
      <c r="AL668" s="586"/>
    </row>
    <row r="669" spans="1:38" x14ac:dyDescent="0.25">
      <c r="A669" s="44">
        <f t="shared" si="81"/>
        <v>2016</v>
      </c>
      <c r="B669" s="44" t="str">
        <f t="shared" si="81"/>
        <v>ENERO</v>
      </c>
      <c r="C669" s="44">
        <v>28</v>
      </c>
      <c r="D669" s="586" t="str">
        <f t="shared" si="80"/>
        <v>ENERO 2016 / 27</v>
      </c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586"/>
      <c r="T669" s="586"/>
      <c r="U669" s="586"/>
      <c r="V669" s="586"/>
      <c r="W669" s="586"/>
      <c r="X669" s="586"/>
      <c r="Y669" s="586"/>
      <c r="Z669" s="586"/>
      <c r="AB669" s="586"/>
      <c r="AC669" s="586"/>
      <c r="AD669" s="586"/>
      <c r="AE669" s="586"/>
      <c r="AF669" s="586"/>
      <c r="AG669" s="586"/>
      <c r="AH669" s="586"/>
      <c r="AI669" s="586"/>
      <c r="AJ669" s="586"/>
      <c r="AK669" s="586"/>
      <c r="AL669" s="586"/>
    </row>
    <row r="670" spans="1:38" x14ac:dyDescent="0.25">
      <c r="A670" s="44">
        <f t="shared" si="81"/>
        <v>2016</v>
      </c>
      <c r="B670" s="44" t="str">
        <f t="shared" si="81"/>
        <v>ENERO</v>
      </c>
      <c r="C670" s="44">
        <v>29</v>
      </c>
      <c r="D670" s="586" t="str">
        <f t="shared" si="80"/>
        <v>ENERO 2016 / 28</v>
      </c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586"/>
      <c r="T670" s="586"/>
      <c r="U670" s="586"/>
      <c r="V670" s="586"/>
      <c r="W670" s="586"/>
      <c r="X670" s="586"/>
      <c r="Y670" s="586"/>
      <c r="Z670" s="586"/>
      <c r="AB670" s="586"/>
      <c r="AC670" s="586"/>
      <c r="AD670" s="586"/>
      <c r="AE670" s="586"/>
      <c r="AF670" s="586"/>
      <c r="AG670" s="586"/>
      <c r="AH670" s="586"/>
      <c r="AI670" s="586"/>
      <c r="AJ670" s="586"/>
      <c r="AK670" s="586"/>
      <c r="AL670" s="586"/>
    </row>
    <row r="671" spans="1:38" x14ac:dyDescent="0.25">
      <c r="A671" s="44">
        <f t="shared" si="81"/>
        <v>2016</v>
      </c>
      <c r="B671" s="44" t="str">
        <f t="shared" si="81"/>
        <v>ENERO</v>
      </c>
      <c r="C671" s="44">
        <v>30</v>
      </c>
      <c r="D671" s="586" t="str">
        <f t="shared" si="80"/>
        <v>ENERO 2016 / 29</v>
      </c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586"/>
      <c r="T671" s="586"/>
      <c r="U671" s="586"/>
      <c r="V671" s="586"/>
      <c r="W671" s="586"/>
      <c r="X671" s="586"/>
      <c r="Y671" s="586"/>
      <c r="Z671" s="586"/>
      <c r="AB671" s="586"/>
      <c r="AC671" s="586"/>
      <c r="AD671" s="586"/>
      <c r="AE671" s="586"/>
      <c r="AF671" s="586"/>
      <c r="AG671" s="586"/>
      <c r="AH671" s="586"/>
      <c r="AI671" s="586"/>
      <c r="AJ671" s="586"/>
      <c r="AK671" s="586"/>
      <c r="AL671" s="586"/>
    </row>
    <row r="672" spans="1:38" x14ac:dyDescent="0.25">
      <c r="A672" s="44">
        <f t="shared" si="81"/>
        <v>2016</v>
      </c>
      <c r="B672" s="44" t="str">
        <f t="shared" si="81"/>
        <v>ENERO</v>
      </c>
      <c r="C672" s="44">
        <v>31</v>
      </c>
      <c r="D672" s="586" t="str">
        <f t="shared" si="80"/>
        <v>ENERO 2016 / 30</v>
      </c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586"/>
      <c r="T672" s="586"/>
      <c r="U672" s="586"/>
      <c r="V672" s="586"/>
      <c r="W672" s="586"/>
      <c r="X672" s="586"/>
      <c r="Y672" s="586"/>
      <c r="Z672" s="586"/>
      <c r="AB672" s="586"/>
      <c r="AC672" s="586"/>
      <c r="AD672" s="586"/>
      <c r="AE672" s="586"/>
      <c r="AF672" s="586"/>
      <c r="AG672" s="586"/>
      <c r="AH672" s="586"/>
      <c r="AI672" s="586"/>
      <c r="AJ672" s="586"/>
      <c r="AK672" s="586"/>
      <c r="AL672" s="586"/>
    </row>
    <row r="673" spans="1:74" s="206" customFormat="1" ht="15.75" x14ac:dyDescent="0.25">
      <c r="D673" s="586" t="str">
        <f t="shared" si="80"/>
        <v>ENERO 2016 / 31</v>
      </c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586"/>
      <c r="T673" s="586"/>
      <c r="U673" s="586"/>
      <c r="V673" s="586"/>
      <c r="W673" s="586"/>
      <c r="X673" s="586"/>
      <c r="Y673" s="586"/>
      <c r="Z673" s="586"/>
      <c r="AA673" s="55"/>
      <c r="AB673" s="586"/>
      <c r="AC673" s="586"/>
      <c r="AD673" s="586"/>
      <c r="AE673" s="586"/>
      <c r="AF673" s="586"/>
      <c r="AG673" s="586"/>
      <c r="AH673" s="586"/>
      <c r="AI673" s="586"/>
      <c r="AJ673" s="586"/>
      <c r="AK673" s="586"/>
      <c r="AL673" s="586"/>
      <c r="AM673" s="209" t="str">
        <f t="shared" ref="AM673:BU673" si="82">IFERROR(AVERAGE(AM642:AM672),"")</f>
        <v/>
      </c>
      <c r="AN673" s="209" t="str">
        <f t="shared" si="82"/>
        <v/>
      </c>
      <c r="AO673" s="209" t="str">
        <f t="shared" si="82"/>
        <v/>
      </c>
      <c r="AP673" s="209" t="str">
        <f t="shared" si="82"/>
        <v/>
      </c>
      <c r="AQ673" s="209" t="str">
        <f t="shared" si="82"/>
        <v/>
      </c>
      <c r="AR673" s="209" t="str">
        <f t="shared" si="82"/>
        <v/>
      </c>
      <c r="AS673" s="209" t="str">
        <f t="shared" si="82"/>
        <v/>
      </c>
      <c r="AT673" s="209" t="str">
        <f t="shared" si="82"/>
        <v/>
      </c>
      <c r="AU673" s="209" t="str">
        <f t="shared" si="82"/>
        <v/>
      </c>
      <c r="AV673" s="209" t="str">
        <f t="shared" si="82"/>
        <v/>
      </c>
      <c r="AW673" s="209" t="str">
        <f t="shared" si="82"/>
        <v/>
      </c>
      <c r="AX673" s="210" t="str">
        <f t="shared" si="82"/>
        <v/>
      </c>
      <c r="AY673" s="209" t="str">
        <f t="shared" si="82"/>
        <v/>
      </c>
      <c r="AZ673" s="209" t="str">
        <f t="shared" si="82"/>
        <v/>
      </c>
      <c r="BA673" s="209" t="str">
        <f t="shared" si="82"/>
        <v/>
      </c>
      <c r="BB673" s="209" t="str">
        <f t="shared" si="82"/>
        <v/>
      </c>
      <c r="BC673" s="209" t="str">
        <f t="shared" si="82"/>
        <v/>
      </c>
      <c r="BD673" s="209" t="str">
        <f t="shared" si="82"/>
        <v/>
      </c>
      <c r="BE673" s="209" t="str">
        <f t="shared" si="82"/>
        <v/>
      </c>
      <c r="BF673" s="209" t="str">
        <f t="shared" si="82"/>
        <v/>
      </c>
      <c r="BG673" s="209" t="str">
        <f t="shared" si="82"/>
        <v/>
      </c>
      <c r="BH673" s="209" t="str">
        <f t="shared" si="82"/>
        <v/>
      </c>
      <c r="BI673" s="209" t="str">
        <f t="shared" si="82"/>
        <v/>
      </c>
      <c r="BJ673" s="209" t="str">
        <f t="shared" si="82"/>
        <v/>
      </c>
      <c r="BK673" s="209" t="str">
        <f t="shared" si="82"/>
        <v/>
      </c>
      <c r="BL673" s="209" t="str">
        <f t="shared" si="82"/>
        <v/>
      </c>
      <c r="BM673" s="209" t="str">
        <f t="shared" si="82"/>
        <v/>
      </c>
      <c r="BN673" s="209" t="str">
        <f t="shared" si="82"/>
        <v/>
      </c>
      <c r="BO673" s="209" t="str">
        <f t="shared" si="82"/>
        <v/>
      </c>
      <c r="BP673" s="209" t="str">
        <f t="shared" si="82"/>
        <v/>
      </c>
      <c r="BQ673" s="209" t="str">
        <f t="shared" si="82"/>
        <v/>
      </c>
      <c r="BR673" s="209" t="str">
        <f t="shared" si="82"/>
        <v/>
      </c>
      <c r="BS673" s="209" t="str">
        <f t="shared" si="82"/>
        <v/>
      </c>
      <c r="BT673" s="209" t="str">
        <f t="shared" si="82"/>
        <v/>
      </c>
      <c r="BU673" s="209" t="str">
        <f t="shared" si="82"/>
        <v/>
      </c>
      <c r="BV673" s="210" t="str">
        <f>IFERROR(AVERAGE(BV642:BV672),"")</f>
        <v/>
      </c>
    </row>
    <row r="674" spans="1:74" ht="15.75" x14ac:dyDescent="0.25">
      <c r="A674" s="44">
        <v>2016</v>
      </c>
      <c r="B674" s="44" t="s">
        <v>240</v>
      </c>
      <c r="C674" s="44">
        <v>1</v>
      </c>
      <c r="D674" s="208" t="s">
        <v>228</v>
      </c>
      <c r="E674" s="209" t="str">
        <f t="shared" ref="E674:AL674" si="83">IFERROR(AVERAGE(E643:E673),"")</f>
        <v/>
      </c>
      <c r="F674" s="209" t="str">
        <f t="shared" si="83"/>
        <v/>
      </c>
      <c r="G674" s="209" t="str">
        <f t="shared" si="83"/>
        <v/>
      </c>
      <c r="H674" s="209" t="str">
        <f t="shared" si="83"/>
        <v/>
      </c>
      <c r="I674" s="209" t="str">
        <f t="shared" si="83"/>
        <v/>
      </c>
      <c r="J674" s="209" t="str">
        <f t="shared" si="83"/>
        <v/>
      </c>
      <c r="K674" s="209" t="str">
        <f t="shared" si="83"/>
        <v/>
      </c>
      <c r="L674" s="209" t="str">
        <f t="shared" si="83"/>
        <v/>
      </c>
      <c r="M674" s="209" t="str">
        <f t="shared" si="83"/>
        <v/>
      </c>
      <c r="N674" s="209" t="str">
        <f t="shared" si="83"/>
        <v/>
      </c>
      <c r="O674" s="209" t="str">
        <f t="shared" si="83"/>
        <v/>
      </c>
      <c r="P674" s="209" t="str">
        <f t="shared" si="83"/>
        <v/>
      </c>
      <c r="Q674" s="209" t="str">
        <f t="shared" si="83"/>
        <v/>
      </c>
      <c r="R674" s="209" t="str">
        <f t="shared" si="83"/>
        <v/>
      </c>
      <c r="S674" s="209" t="str">
        <f t="shared" si="83"/>
        <v/>
      </c>
      <c r="T674" s="209" t="str">
        <f t="shared" si="83"/>
        <v/>
      </c>
      <c r="U674" s="209" t="str">
        <f t="shared" si="83"/>
        <v/>
      </c>
      <c r="V674" s="209" t="str">
        <f t="shared" si="83"/>
        <v/>
      </c>
      <c r="W674" s="209" t="str">
        <f t="shared" si="83"/>
        <v/>
      </c>
      <c r="X674" s="209" t="str">
        <f t="shared" si="83"/>
        <v/>
      </c>
      <c r="Y674" s="209" t="str">
        <f t="shared" si="83"/>
        <v/>
      </c>
      <c r="Z674" s="209" t="str">
        <f t="shared" si="83"/>
        <v/>
      </c>
      <c r="AA674" s="209" t="str">
        <f t="shared" si="83"/>
        <v/>
      </c>
      <c r="AB674" s="209" t="str">
        <f t="shared" si="83"/>
        <v/>
      </c>
      <c r="AC674" s="209" t="str">
        <f t="shared" si="83"/>
        <v/>
      </c>
      <c r="AD674" s="209" t="str">
        <f t="shared" si="83"/>
        <v/>
      </c>
      <c r="AE674" s="209" t="str">
        <f t="shared" si="83"/>
        <v/>
      </c>
      <c r="AF674" s="209" t="str">
        <f t="shared" si="83"/>
        <v/>
      </c>
      <c r="AG674" s="209" t="str">
        <f t="shared" si="83"/>
        <v/>
      </c>
      <c r="AH674" s="209" t="str">
        <f t="shared" si="83"/>
        <v/>
      </c>
      <c r="AI674" s="209" t="str">
        <f t="shared" si="83"/>
        <v/>
      </c>
      <c r="AJ674" s="209" t="str">
        <f t="shared" si="83"/>
        <v/>
      </c>
      <c r="AK674" s="209" t="str">
        <f t="shared" si="83"/>
        <v/>
      </c>
      <c r="AL674" s="209" t="str">
        <f t="shared" si="83"/>
        <v/>
      </c>
    </row>
    <row r="675" spans="1:74" x14ac:dyDescent="0.25">
      <c r="A675" s="44">
        <f>A674</f>
        <v>2016</v>
      </c>
      <c r="B675" s="44" t="str">
        <f>B674</f>
        <v>FEBRERO</v>
      </c>
      <c r="C675" s="44">
        <v>2</v>
      </c>
      <c r="D675" s="586" t="str">
        <f t="shared" ref="D675:D705" si="84">B674&amp;" "&amp;A674&amp;" / "&amp;C674</f>
        <v>FEBRERO 2016 / 1</v>
      </c>
      <c r="E675" s="573">
        <v>1</v>
      </c>
      <c r="F675" s="574">
        <v>42418</v>
      </c>
      <c r="G675" s="573">
        <v>61061</v>
      </c>
      <c r="H675" s="573" t="s">
        <v>169</v>
      </c>
      <c r="I675" s="575">
        <v>0.76570000000000005</v>
      </c>
      <c r="J675" s="576">
        <v>149</v>
      </c>
      <c r="K675" s="576">
        <v>7.6</v>
      </c>
      <c r="L675" s="576">
        <v>0</v>
      </c>
      <c r="M675" s="577" t="s">
        <v>20</v>
      </c>
      <c r="N675" s="576">
        <v>0.5</v>
      </c>
      <c r="O675" s="576">
        <v>0</v>
      </c>
      <c r="P675" s="576">
        <v>95.4</v>
      </c>
      <c r="Q675" s="576">
        <v>85.2</v>
      </c>
      <c r="R675" s="576">
        <v>90.3</v>
      </c>
      <c r="S675" s="578" t="s">
        <v>164</v>
      </c>
      <c r="T675" s="578" t="s">
        <v>103</v>
      </c>
      <c r="U675" s="576">
        <v>20382</v>
      </c>
      <c r="V675" s="576">
        <v>139</v>
      </c>
      <c r="W675" s="576">
        <v>220</v>
      </c>
      <c r="X675" s="576">
        <v>300</v>
      </c>
      <c r="Y675" s="576">
        <v>350</v>
      </c>
      <c r="Z675" s="576">
        <v>1</v>
      </c>
      <c r="AA675" s="576">
        <v>46.8</v>
      </c>
      <c r="AB675" s="576">
        <v>0.3</v>
      </c>
      <c r="AC675" s="576">
        <v>2.9</v>
      </c>
      <c r="AD675" s="576">
        <v>12.3</v>
      </c>
      <c r="AE675" s="576">
        <v>0</v>
      </c>
      <c r="AF675" s="587">
        <v>7</v>
      </c>
      <c r="AG675" s="587">
        <v>99.5</v>
      </c>
      <c r="AH675" s="587">
        <v>42.54</v>
      </c>
      <c r="AI675" s="587">
        <v>167</v>
      </c>
      <c r="AJ675" s="587">
        <v>221</v>
      </c>
      <c r="AK675" s="587">
        <v>275</v>
      </c>
      <c r="AL675" s="587">
        <v>338</v>
      </c>
    </row>
    <row r="676" spans="1:74" x14ac:dyDescent="0.25">
      <c r="A676" s="44">
        <f t="shared" ref="A676:B704" si="85">A675</f>
        <v>2016</v>
      </c>
      <c r="B676" s="44" t="str">
        <f t="shared" si="85"/>
        <v>FEBRERO</v>
      </c>
      <c r="C676" s="44">
        <v>3</v>
      </c>
      <c r="D676" s="586" t="str">
        <f t="shared" si="84"/>
        <v>FEBRERO 2016 / 2</v>
      </c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586"/>
      <c r="T676" s="586"/>
      <c r="U676" s="586"/>
      <c r="V676" s="586"/>
      <c r="W676" s="586"/>
      <c r="X676" s="586"/>
      <c r="Y676" s="586"/>
      <c r="Z676" s="586"/>
      <c r="AB676" s="586"/>
      <c r="AC676" s="586"/>
      <c r="AD676" s="586"/>
      <c r="AE676" s="586"/>
      <c r="AF676" s="586"/>
      <c r="AG676" s="586"/>
      <c r="AH676" s="586"/>
      <c r="AI676" s="586"/>
      <c r="AJ676" s="586"/>
      <c r="AK676" s="586"/>
      <c r="AL676" s="586"/>
    </row>
    <row r="677" spans="1:74" x14ac:dyDescent="0.25">
      <c r="A677" s="44">
        <f t="shared" si="85"/>
        <v>2016</v>
      </c>
      <c r="B677" s="44" t="str">
        <f t="shared" si="85"/>
        <v>FEBRERO</v>
      </c>
      <c r="C677" s="44">
        <v>4</v>
      </c>
      <c r="D677" s="586" t="str">
        <f t="shared" si="84"/>
        <v>FEBRERO 2016 / 3</v>
      </c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586"/>
      <c r="T677" s="586"/>
      <c r="U677" s="586"/>
      <c r="V677" s="586"/>
      <c r="W677" s="586"/>
      <c r="X677" s="586"/>
      <c r="Y677" s="586"/>
      <c r="Z677" s="586"/>
      <c r="AB677" s="586"/>
      <c r="AC677" s="586"/>
      <c r="AD677" s="586"/>
      <c r="AE677" s="586"/>
      <c r="AF677" s="586"/>
      <c r="AG677" s="586"/>
      <c r="AH677" s="586"/>
      <c r="AI677" s="586"/>
      <c r="AJ677" s="586"/>
      <c r="AK677" s="586"/>
      <c r="AL677" s="586"/>
    </row>
    <row r="678" spans="1:74" x14ac:dyDescent="0.25">
      <c r="A678" s="44">
        <f t="shared" si="85"/>
        <v>2016</v>
      </c>
      <c r="B678" s="44" t="str">
        <f t="shared" si="85"/>
        <v>FEBRERO</v>
      </c>
      <c r="C678" s="44">
        <v>5</v>
      </c>
      <c r="D678" s="586" t="str">
        <f t="shared" si="84"/>
        <v>FEBRERO 2016 / 4</v>
      </c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586"/>
      <c r="T678" s="586"/>
      <c r="U678" s="586"/>
      <c r="V678" s="586"/>
      <c r="W678" s="586"/>
      <c r="X678" s="586"/>
      <c r="Y678" s="586"/>
      <c r="Z678" s="586"/>
      <c r="AB678" s="586"/>
      <c r="AC678" s="586"/>
      <c r="AD678" s="586"/>
      <c r="AE678" s="586"/>
      <c r="AF678" s="586"/>
      <c r="AG678" s="586"/>
      <c r="AH678" s="586"/>
      <c r="AI678" s="586"/>
      <c r="AJ678" s="586"/>
      <c r="AK678" s="586"/>
      <c r="AL678" s="586"/>
    </row>
    <row r="679" spans="1:74" x14ac:dyDescent="0.25">
      <c r="A679" s="44">
        <f t="shared" si="85"/>
        <v>2016</v>
      </c>
      <c r="B679" s="44" t="str">
        <f t="shared" si="85"/>
        <v>FEBRERO</v>
      </c>
      <c r="C679" s="44">
        <v>6</v>
      </c>
      <c r="D679" s="586" t="str">
        <f t="shared" si="84"/>
        <v>FEBRERO 2016 / 5</v>
      </c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586"/>
      <c r="T679" s="586"/>
      <c r="U679" s="586"/>
      <c r="V679" s="586"/>
      <c r="W679" s="586"/>
      <c r="X679" s="586"/>
      <c r="Y679" s="586"/>
      <c r="Z679" s="586"/>
      <c r="AB679" s="586"/>
      <c r="AC679" s="586"/>
      <c r="AD679" s="586"/>
      <c r="AE679" s="586"/>
      <c r="AF679" s="586"/>
      <c r="AG679" s="586"/>
      <c r="AH679" s="586"/>
      <c r="AI679" s="586"/>
      <c r="AJ679" s="586"/>
      <c r="AK679" s="586"/>
      <c r="AL679" s="586"/>
    </row>
    <row r="680" spans="1:74" x14ac:dyDescent="0.25">
      <c r="A680" s="44">
        <f t="shared" si="85"/>
        <v>2016</v>
      </c>
      <c r="B680" s="44" t="str">
        <f t="shared" si="85"/>
        <v>FEBRERO</v>
      </c>
      <c r="C680" s="44">
        <v>7</v>
      </c>
      <c r="D680" s="586" t="str">
        <f t="shared" si="84"/>
        <v>FEBRERO 2016 / 6</v>
      </c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586"/>
      <c r="T680" s="586"/>
      <c r="U680" s="586"/>
      <c r="V680" s="586"/>
      <c r="W680" s="586"/>
      <c r="X680" s="586"/>
      <c r="Y680" s="586"/>
      <c r="Z680" s="586"/>
      <c r="AB680" s="586"/>
      <c r="AC680" s="586"/>
      <c r="AD680" s="586"/>
      <c r="AE680" s="586"/>
      <c r="AF680" s="586"/>
      <c r="AG680" s="586"/>
      <c r="AH680" s="586"/>
      <c r="AI680" s="586"/>
      <c r="AJ680" s="586"/>
      <c r="AK680" s="586"/>
      <c r="AL680" s="586"/>
    </row>
    <row r="681" spans="1:74" x14ac:dyDescent="0.25">
      <c r="A681" s="44">
        <f t="shared" si="85"/>
        <v>2016</v>
      </c>
      <c r="B681" s="44" t="str">
        <f t="shared" si="85"/>
        <v>FEBRERO</v>
      </c>
      <c r="C681" s="44">
        <v>8</v>
      </c>
      <c r="D681" s="586" t="str">
        <f t="shared" si="84"/>
        <v>FEBRERO 2016 / 7</v>
      </c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586"/>
      <c r="T681" s="586"/>
      <c r="U681" s="586"/>
      <c r="V681" s="586"/>
      <c r="W681" s="586"/>
      <c r="X681" s="586"/>
      <c r="Y681" s="586"/>
      <c r="Z681" s="586"/>
      <c r="AB681" s="586"/>
      <c r="AC681" s="586"/>
      <c r="AD681" s="586"/>
      <c r="AE681" s="586"/>
      <c r="AF681" s="586"/>
      <c r="AG681" s="586"/>
      <c r="AH681" s="586"/>
      <c r="AI681" s="586"/>
      <c r="AJ681" s="586"/>
      <c r="AK681" s="586"/>
      <c r="AL681" s="586"/>
    </row>
    <row r="682" spans="1:74" x14ac:dyDescent="0.25">
      <c r="A682" s="44">
        <f t="shared" si="85"/>
        <v>2016</v>
      </c>
      <c r="B682" s="44" t="str">
        <f t="shared" si="85"/>
        <v>FEBRERO</v>
      </c>
      <c r="C682" s="44">
        <v>9</v>
      </c>
      <c r="D682" s="586" t="str">
        <f t="shared" si="84"/>
        <v>FEBRERO 2016 / 8</v>
      </c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586"/>
      <c r="T682" s="586"/>
      <c r="U682" s="586"/>
      <c r="V682" s="586"/>
      <c r="W682" s="586"/>
      <c r="X682" s="586"/>
      <c r="Y682" s="586"/>
      <c r="Z682" s="586"/>
      <c r="AB682" s="586"/>
      <c r="AC682" s="586"/>
      <c r="AD682" s="586"/>
      <c r="AE682" s="586"/>
      <c r="AF682" s="586"/>
      <c r="AG682" s="586"/>
      <c r="AH682" s="586"/>
      <c r="AI682" s="586"/>
      <c r="AJ682" s="586"/>
      <c r="AK682" s="586"/>
      <c r="AL682" s="586"/>
    </row>
    <row r="683" spans="1:74" x14ac:dyDescent="0.25">
      <c r="A683" s="44">
        <f t="shared" si="85"/>
        <v>2016</v>
      </c>
      <c r="B683" s="44" t="str">
        <f t="shared" si="85"/>
        <v>FEBRERO</v>
      </c>
      <c r="C683" s="44">
        <v>10</v>
      </c>
      <c r="D683" s="586" t="str">
        <f t="shared" si="84"/>
        <v>FEBRERO 2016 / 9</v>
      </c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586"/>
      <c r="T683" s="586"/>
      <c r="U683" s="586"/>
      <c r="V683" s="586"/>
      <c r="W683" s="586"/>
      <c r="X683" s="586"/>
      <c r="Y683" s="586"/>
      <c r="Z683" s="586"/>
      <c r="AB683" s="586"/>
      <c r="AC683" s="586"/>
      <c r="AD683" s="586"/>
      <c r="AE683" s="586"/>
      <c r="AF683" s="586"/>
      <c r="AG683" s="586"/>
      <c r="AH683" s="586"/>
      <c r="AI683" s="586"/>
      <c r="AJ683" s="586"/>
      <c r="AK683" s="586"/>
      <c r="AL683" s="586"/>
    </row>
    <row r="684" spans="1:74" x14ac:dyDescent="0.25">
      <c r="A684" s="44">
        <f t="shared" si="85"/>
        <v>2016</v>
      </c>
      <c r="B684" s="44" t="str">
        <f t="shared" si="85"/>
        <v>FEBRERO</v>
      </c>
      <c r="C684" s="44">
        <v>11</v>
      </c>
      <c r="D684" s="586" t="str">
        <f t="shared" si="84"/>
        <v>FEBRERO 2016 / 10</v>
      </c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586"/>
      <c r="T684" s="586"/>
      <c r="U684" s="586"/>
      <c r="V684" s="586"/>
      <c r="W684" s="586"/>
      <c r="X684" s="586"/>
      <c r="Y684" s="586"/>
      <c r="Z684" s="586"/>
      <c r="AB684" s="586"/>
      <c r="AC684" s="586"/>
      <c r="AD684" s="586"/>
      <c r="AE684" s="586"/>
      <c r="AF684" s="586"/>
      <c r="AG684" s="586"/>
      <c r="AH684" s="586"/>
      <c r="AI684" s="586"/>
      <c r="AJ684" s="586"/>
      <c r="AK684" s="586"/>
      <c r="AL684" s="586"/>
    </row>
    <row r="685" spans="1:74" x14ac:dyDescent="0.25">
      <c r="A685" s="44">
        <f t="shared" si="85"/>
        <v>2016</v>
      </c>
      <c r="B685" s="44" t="str">
        <f t="shared" si="85"/>
        <v>FEBRERO</v>
      </c>
      <c r="C685" s="44">
        <v>12</v>
      </c>
      <c r="D685" s="586" t="str">
        <f t="shared" si="84"/>
        <v>FEBRERO 2016 / 11</v>
      </c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586"/>
      <c r="T685" s="586"/>
      <c r="U685" s="586"/>
      <c r="V685" s="586"/>
      <c r="W685" s="586"/>
      <c r="X685" s="586"/>
      <c r="Y685" s="586"/>
      <c r="Z685" s="586"/>
      <c r="AB685" s="586"/>
      <c r="AC685" s="586"/>
      <c r="AD685" s="586"/>
      <c r="AE685" s="586"/>
      <c r="AF685" s="586"/>
      <c r="AG685" s="586"/>
      <c r="AH685" s="586"/>
      <c r="AI685" s="586"/>
      <c r="AJ685" s="586"/>
      <c r="AK685" s="586"/>
      <c r="AL685" s="586"/>
    </row>
    <row r="686" spans="1:74" x14ac:dyDescent="0.25">
      <c r="A686" s="44">
        <f t="shared" si="85"/>
        <v>2016</v>
      </c>
      <c r="B686" s="44" t="str">
        <f t="shared" si="85"/>
        <v>FEBRERO</v>
      </c>
      <c r="C686" s="44">
        <v>13</v>
      </c>
      <c r="D686" s="586" t="str">
        <f t="shared" si="84"/>
        <v>FEBRERO 2016 / 12</v>
      </c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586"/>
      <c r="T686" s="586"/>
      <c r="U686" s="586"/>
      <c r="V686" s="586"/>
      <c r="W686" s="586"/>
      <c r="X686" s="586"/>
      <c r="Y686" s="586"/>
      <c r="Z686" s="586"/>
      <c r="AB686" s="586"/>
      <c r="AC686" s="586"/>
      <c r="AD686" s="586"/>
      <c r="AE686" s="586"/>
      <c r="AF686" s="586"/>
      <c r="AG686" s="586"/>
      <c r="AH686" s="586"/>
      <c r="AI686" s="586"/>
      <c r="AJ686" s="586"/>
      <c r="AK686" s="586"/>
      <c r="AL686" s="586"/>
    </row>
    <row r="687" spans="1:74" x14ac:dyDescent="0.25">
      <c r="A687" s="44">
        <f t="shared" si="85"/>
        <v>2016</v>
      </c>
      <c r="B687" s="44" t="str">
        <f t="shared" si="85"/>
        <v>FEBRERO</v>
      </c>
      <c r="C687" s="44">
        <v>14</v>
      </c>
      <c r="D687" s="586" t="str">
        <f t="shared" si="84"/>
        <v>FEBRERO 2016 / 13</v>
      </c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586"/>
      <c r="T687" s="586"/>
      <c r="U687" s="586"/>
      <c r="V687" s="586"/>
      <c r="W687" s="586"/>
      <c r="X687" s="586"/>
      <c r="Y687" s="586"/>
      <c r="Z687" s="586"/>
      <c r="AB687" s="586"/>
      <c r="AC687" s="586"/>
      <c r="AD687" s="586"/>
      <c r="AE687" s="586"/>
      <c r="AF687" s="586"/>
      <c r="AG687" s="586"/>
      <c r="AH687" s="586"/>
      <c r="AI687" s="586"/>
      <c r="AJ687" s="586"/>
      <c r="AK687" s="586"/>
      <c r="AL687" s="586"/>
    </row>
    <row r="688" spans="1:74" x14ac:dyDescent="0.25">
      <c r="A688" s="44">
        <f t="shared" si="85"/>
        <v>2016</v>
      </c>
      <c r="B688" s="44" t="str">
        <f t="shared" si="85"/>
        <v>FEBRERO</v>
      </c>
      <c r="C688" s="44">
        <v>15</v>
      </c>
      <c r="D688" s="586" t="str">
        <f t="shared" si="84"/>
        <v>FEBRERO 2016 / 14</v>
      </c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586"/>
      <c r="T688" s="586"/>
      <c r="U688" s="586"/>
      <c r="V688" s="586"/>
      <c r="W688" s="586"/>
      <c r="X688" s="586"/>
      <c r="Y688" s="586"/>
      <c r="Z688" s="586"/>
      <c r="AB688" s="586"/>
      <c r="AC688" s="586"/>
      <c r="AD688" s="586"/>
      <c r="AE688" s="586"/>
      <c r="AF688" s="586"/>
      <c r="AG688" s="586"/>
      <c r="AH688" s="586"/>
      <c r="AI688" s="586"/>
      <c r="AJ688" s="586"/>
      <c r="AK688" s="586"/>
      <c r="AL688" s="586"/>
    </row>
    <row r="689" spans="1:38" x14ac:dyDescent="0.25">
      <c r="A689" s="44">
        <f t="shared" si="85"/>
        <v>2016</v>
      </c>
      <c r="B689" s="44" t="str">
        <f t="shared" si="85"/>
        <v>FEBRERO</v>
      </c>
      <c r="C689" s="44">
        <v>16</v>
      </c>
      <c r="D689" s="586" t="str">
        <f t="shared" si="84"/>
        <v>FEBRERO 2016 / 15</v>
      </c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586"/>
      <c r="T689" s="586"/>
      <c r="U689" s="586"/>
      <c r="V689" s="586"/>
      <c r="W689" s="586"/>
      <c r="X689" s="586"/>
      <c r="Y689" s="586"/>
      <c r="Z689" s="586"/>
      <c r="AB689" s="586"/>
      <c r="AC689" s="586"/>
      <c r="AD689" s="586"/>
      <c r="AE689" s="586"/>
      <c r="AF689" s="586"/>
      <c r="AG689" s="586"/>
      <c r="AH689" s="586"/>
      <c r="AI689" s="586"/>
      <c r="AJ689" s="586"/>
      <c r="AK689" s="586"/>
      <c r="AL689" s="586"/>
    </row>
    <row r="690" spans="1:38" x14ac:dyDescent="0.25">
      <c r="A690" s="44">
        <f t="shared" si="85"/>
        <v>2016</v>
      </c>
      <c r="B690" s="44" t="str">
        <f t="shared" si="85"/>
        <v>FEBRERO</v>
      </c>
      <c r="C690" s="44">
        <v>17</v>
      </c>
      <c r="D690" s="586" t="str">
        <f t="shared" si="84"/>
        <v>FEBRERO 2016 / 16</v>
      </c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586"/>
      <c r="T690" s="586"/>
      <c r="U690" s="586"/>
      <c r="V690" s="586"/>
      <c r="W690" s="586"/>
      <c r="X690" s="586"/>
      <c r="Y690" s="586"/>
      <c r="Z690" s="586"/>
      <c r="AB690" s="586"/>
      <c r="AC690" s="586"/>
      <c r="AD690" s="586"/>
      <c r="AE690" s="586"/>
      <c r="AF690" s="586"/>
      <c r="AG690" s="586"/>
      <c r="AH690" s="586"/>
      <c r="AI690" s="586"/>
      <c r="AJ690" s="586"/>
      <c r="AK690" s="586"/>
      <c r="AL690" s="586"/>
    </row>
    <row r="691" spans="1:38" x14ac:dyDescent="0.25">
      <c r="A691" s="44">
        <f t="shared" si="85"/>
        <v>2016</v>
      </c>
      <c r="B691" s="44" t="str">
        <f t="shared" si="85"/>
        <v>FEBRERO</v>
      </c>
      <c r="C691" s="44">
        <v>18</v>
      </c>
      <c r="D691" s="586" t="str">
        <f t="shared" si="84"/>
        <v>FEBRERO 2016 / 17</v>
      </c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586"/>
      <c r="T691" s="586"/>
      <c r="U691" s="586"/>
      <c r="V691" s="586"/>
      <c r="W691" s="586"/>
      <c r="X691" s="586"/>
      <c r="Y691" s="586"/>
      <c r="Z691" s="586"/>
      <c r="AB691" s="586"/>
      <c r="AC691" s="586"/>
      <c r="AD691" s="586"/>
      <c r="AE691" s="586"/>
      <c r="AF691" s="586"/>
      <c r="AG691" s="586"/>
      <c r="AH691" s="586"/>
      <c r="AI691" s="586"/>
      <c r="AJ691" s="586"/>
      <c r="AK691" s="586"/>
      <c r="AL691" s="586"/>
    </row>
    <row r="692" spans="1:38" x14ac:dyDescent="0.25">
      <c r="A692" s="44">
        <f t="shared" si="85"/>
        <v>2016</v>
      </c>
      <c r="B692" s="44" t="str">
        <f t="shared" si="85"/>
        <v>FEBRERO</v>
      </c>
      <c r="C692" s="44">
        <v>19</v>
      </c>
      <c r="D692" s="586" t="str">
        <f t="shared" si="84"/>
        <v>FEBRERO 2016 / 18</v>
      </c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586"/>
      <c r="T692" s="586"/>
      <c r="U692" s="586"/>
      <c r="V692" s="586"/>
      <c r="W692" s="586"/>
      <c r="X692" s="586"/>
      <c r="Y692" s="586"/>
      <c r="Z692" s="586"/>
      <c r="AB692" s="586"/>
      <c r="AC692" s="586"/>
      <c r="AD692" s="586"/>
      <c r="AE692" s="586"/>
      <c r="AF692" s="586"/>
      <c r="AG692" s="586"/>
      <c r="AH692" s="586"/>
      <c r="AI692" s="586"/>
      <c r="AJ692" s="586"/>
      <c r="AK692" s="586"/>
      <c r="AL692" s="586"/>
    </row>
    <row r="693" spans="1:38" x14ac:dyDescent="0.25">
      <c r="A693" s="44">
        <f t="shared" si="85"/>
        <v>2016</v>
      </c>
      <c r="B693" s="44" t="str">
        <f t="shared" si="85"/>
        <v>FEBRERO</v>
      </c>
      <c r="C693" s="44">
        <v>20</v>
      </c>
      <c r="D693" s="586" t="str">
        <f t="shared" si="84"/>
        <v>FEBRERO 2016 / 19</v>
      </c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586"/>
      <c r="T693" s="586"/>
      <c r="U693" s="586"/>
      <c r="V693" s="586"/>
      <c r="W693" s="586"/>
      <c r="X693" s="586"/>
      <c r="Y693" s="586"/>
      <c r="Z693" s="586"/>
      <c r="AB693" s="586"/>
      <c r="AC693" s="586"/>
      <c r="AD693" s="586"/>
      <c r="AE693" s="586"/>
      <c r="AF693" s="586"/>
      <c r="AG693" s="586"/>
      <c r="AH693" s="586"/>
      <c r="AI693" s="586"/>
      <c r="AJ693" s="586"/>
      <c r="AK693" s="586"/>
      <c r="AL693" s="586"/>
    </row>
    <row r="694" spans="1:38" x14ac:dyDescent="0.25">
      <c r="A694" s="44">
        <f t="shared" si="85"/>
        <v>2016</v>
      </c>
      <c r="B694" s="44" t="str">
        <f t="shared" si="85"/>
        <v>FEBRERO</v>
      </c>
      <c r="C694" s="44">
        <v>21</v>
      </c>
      <c r="D694" s="586" t="str">
        <f t="shared" si="84"/>
        <v>FEBRERO 2016 / 20</v>
      </c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586"/>
      <c r="T694" s="586"/>
      <c r="U694" s="586"/>
      <c r="V694" s="586"/>
      <c r="W694" s="586"/>
      <c r="X694" s="586"/>
      <c r="Y694" s="586"/>
      <c r="Z694" s="586"/>
      <c r="AB694" s="586"/>
      <c r="AC694" s="586"/>
      <c r="AD694" s="586"/>
      <c r="AE694" s="586"/>
      <c r="AF694" s="586"/>
      <c r="AG694" s="586"/>
      <c r="AH694" s="586"/>
      <c r="AI694" s="586"/>
      <c r="AJ694" s="586"/>
      <c r="AK694" s="586"/>
      <c r="AL694" s="586"/>
    </row>
    <row r="695" spans="1:38" x14ac:dyDescent="0.25">
      <c r="A695" s="44">
        <f t="shared" si="85"/>
        <v>2016</v>
      </c>
      <c r="B695" s="44" t="str">
        <f t="shared" si="85"/>
        <v>FEBRERO</v>
      </c>
      <c r="C695" s="44">
        <v>22</v>
      </c>
      <c r="D695" s="586" t="str">
        <f t="shared" si="84"/>
        <v>FEBRERO 2016 / 21</v>
      </c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586"/>
      <c r="T695" s="586"/>
      <c r="U695" s="586"/>
      <c r="V695" s="586"/>
      <c r="W695" s="586"/>
      <c r="X695" s="586"/>
      <c r="Y695" s="586"/>
      <c r="Z695" s="586"/>
      <c r="AB695" s="586"/>
      <c r="AC695" s="586"/>
      <c r="AD695" s="586"/>
      <c r="AE695" s="586"/>
      <c r="AF695" s="586"/>
      <c r="AG695" s="586"/>
      <c r="AH695" s="586"/>
      <c r="AI695" s="586"/>
      <c r="AJ695" s="586"/>
      <c r="AK695" s="586"/>
      <c r="AL695" s="586"/>
    </row>
    <row r="696" spans="1:38" x14ac:dyDescent="0.25">
      <c r="A696" s="44">
        <f t="shared" si="85"/>
        <v>2016</v>
      </c>
      <c r="B696" s="44" t="str">
        <f t="shared" si="85"/>
        <v>FEBRERO</v>
      </c>
      <c r="C696" s="44">
        <v>23</v>
      </c>
      <c r="D696" s="586" t="str">
        <f t="shared" si="84"/>
        <v>FEBRERO 2016 / 22</v>
      </c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586"/>
      <c r="T696" s="586"/>
      <c r="U696" s="586"/>
      <c r="V696" s="586"/>
      <c r="W696" s="586"/>
      <c r="X696" s="586"/>
      <c r="Y696" s="586"/>
      <c r="Z696" s="586"/>
      <c r="AB696" s="586"/>
      <c r="AC696" s="586"/>
      <c r="AD696" s="586"/>
      <c r="AE696" s="586"/>
      <c r="AF696" s="586"/>
      <c r="AG696" s="586"/>
      <c r="AH696" s="586"/>
      <c r="AI696" s="586"/>
      <c r="AJ696" s="586"/>
      <c r="AK696" s="586"/>
      <c r="AL696" s="586"/>
    </row>
    <row r="697" spans="1:38" x14ac:dyDescent="0.25">
      <c r="A697" s="44">
        <f t="shared" si="85"/>
        <v>2016</v>
      </c>
      <c r="B697" s="44" t="str">
        <f t="shared" si="85"/>
        <v>FEBRERO</v>
      </c>
      <c r="C697" s="44">
        <v>24</v>
      </c>
      <c r="D697" s="586" t="str">
        <f t="shared" si="84"/>
        <v>FEBRERO 2016 / 23</v>
      </c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586"/>
      <c r="T697" s="586"/>
      <c r="U697" s="586"/>
      <c r="V697" s="586"/>
      <c r="W697" s="586"/>
      <c r="X697" s="586"/>
      <c r="Y697" s="586"/>
      <c r="Z697" s="586"/>
      <c r="AB697" s="586"/>
      <c r="AC697" s="586"/>
      <c r="AD697" s="586"/>
      <c r="AE697" s="586"/>
      <c r="AF697" s="586"/>
      <c r="AG697" s="586"/>
      <c r="AH697" s="586"/>
      <c r="AI697" s="586"/>
      <c r="AJ697" s="586"/>
      <c r="AK697" s="586"/>
      <c r="AL697" s="586"/>
    </row>
    <row r="698" spans="1:38" x14ac:dyDescent="0.25">
      <c r="A698" s="44">
        <f t="shared" si="85"/>
        <v>2016</v>
      </c>
      <c r="B698" s="44" t="str">
        <f t="shared" si="85"/>
        <v>FEBRERO</v>
      </c>
      <c r="C698" s="44">
        <v>25</v>
      </c>
      <c r="D698" s="586" t="str">
        <f t="shared" si="84"/>
        <v>FEBRERO 2016 / 24</v>
      </c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586"/>
      <c r="T698" s="586"/>
      <c r="U698" s="586"/>
      <c r="V698" s="586"/>
      <c r="W698" s="586"/>
      <c r="X698" s="586"/>
      <c r="Y698" s="586"/>
      <c r="Z698" s="586"/>
      <c r="AB698" s="586"/>
      <c r="AC698" s="586"/>
      <c r="AD698" s="586"/>
      <c r="AE698" s="586"/>
      <c r="AF698" s="586"/>
      <c r="AG698" s="586"/>
      <c r="AH698" s="586"/>
      <c r="AI698" s="586"/>
      <c r="AJ698" s="586"/>
      <c r="AK698" s="586"/>
      <c r="AL698" s="586"/>
    </row>
    <row r="699" spans="1:38" x14ac:dyDescent="0.25">
      <c r="A699" s="44">
        <f t="shared" si="85"/>
        <v>2016</v>
      </c>
      <c r="B699" s="44" t="str">
        <f t="shared" si="85"/>
        <v>FEBRERO</v>
      </c>
      <c r="C699" s="44">
        <v>26</v>
      </c>
      <c r="D699" s="586" t="str">
        <f t="shared" si="84"/>
        <v>FEBRERO 2016 / 25</v>
      </c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586"/>
      <c r="T699" s="586"/>
      <c r="U699" s="586"/>
      <c r="V699" s="586"/>
      <c r="W699" s="586"/>
      <c r="X699" s="586"/>
      <c r="Y699" s="586"/>
      <c r="Z699" s="586"/>
      <c r="AB699" s="586"/>
      <c r="AC699" s="586"/>
      <c r="AD699" s="586"/>
      <c r="AE699" s="586"/>
      <c r="AF699" s="586"/>
      <c r="AG699" s="586"/>
      <c r="AH699" s="586"/>
      <c r="AI699" s="586"/>
      <c r="AJ699" s="586"/>
      <c r="AK699" s="586"/>
      <c r="AL699" s="586"/>
    </row>
    <row r="700" spans="1:38" x14ac:dyDescent="0.25">
      <c r="A700" s="44">
        <f t="shared" si="85"/>
        <v>2016</v>
      </c>
      <c r="B700" s="44" t="str">
        <f t="shared" si="85"/>
        <v>FEBRERO</v>
      </c>
      <c r="C700" s="44">
        <v>27</v>
      </c>
      <c r="D700" s="586" t="str">
        <f t="shared" si="84"/>
        <v>FEBRERO 2016 / 26</v>
      </c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586"/>
      <c r="T700" s="586"/>
      <c r="U700" s="586"/>
      <c r="V700" s="586"/>
      <c r="W700" s="586"/>
      <c r="X700" s="586"/>
      <c r="Y700" s="586"/>
      <c r="Z700" s="586"/>
      <c r="AB700" s="586"/>
      <c r="AC700" s="586"/>
      <c r="AD700" s="586"/>
      <c r="AE700" s="586"/>
      <c r="AF700" s="586"/>
      <c r="AG700" s="586"/>
      <c r="AH700" s="586"/>
      <c r="AI700" s="586"/>
      <c r="AJ700" s="586"/>
      <c r="AK700" s="586"/>
      <c r="AL700" s="586"/>
    </row>
    <row r="701" spans="1:38" x14ac:dyDescent="0.25">
      <c r="A701" s="44">
        <f t="shared" si="85"/>
        <v>2016</v>
      </c>
      <c r="B701" s="44" t="str">
        <f t="shared" si="85"/>
        <v>FEBRERO</v>
      </c>
      <c r="C701" s="44">
        <v>28</v>
      </c>
      <c r="D701" s="586" t="str">
        <f t="shared" si="84"/>
        <v>FEBRERO 2016 / 27</v>
      </c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586"/>
      <c r="T701" s="586"/>
      <c r="U701" s="586"/>
      <c r="V701" s="586"/>
      <c r="W701" s="586"/>
      <c r="X701" s="586"/>
      <c r="Y701" s="586"/>
      <c r="Z701" s="586"/>
      <c r="AB701" s="586"/>
      <c r="AC701" s="586"/>
      <c r="AD701" s="586"/>
      <c r="AE701" s="586"/>
      <c r="AF701" s="586"/>
      <c r="AG701" s="586"/>
      <c r="AH701" s="586"/>
      <c r="AI701" s="586"/>
      <c r="AJ701" s="586"/>
      <c r="AK701" s="586"/>
      <c r="AL701" s="586"/>
    </row>
    <row r="702" spans="1:38" x14ac:dyDescent="0.25">
      <c r="A702" s="44">
        <f t="shared" si="85"/>
        <v>2016</v>
      </c>
      <c r="B702" s="44" t="str">
        <f t="shared" si="85"/>
        <v>FEBRERO</v>
      </c>
      <c r="C702" s="44">
        <v>29</v>
      </c>
      <c r="D702" s="586" t="str">
        <f t="shared" si="84"/>
        <v>FEBRERO 2016 / 28</v>
      </c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586"/>
      <c r="T702" s="586"/>
      <c r="U702" s="586"/>
      <c r="V702" s="586"/>
      <c r="W702" s="586"/>
      <c r="X702" s="586"/>
      <c r="Y702" s="586"/>
      <c r="Z702" s="586"/>
      <c r="AB702" s="586"/>
      <c r="AC702" s="586"/>
      <c r="AD702" s="586"/>
      <c r="AE702" s="586"/>
      <c r="AF702" s="586"/>
      <c r="AG702" s="586"/>
      <c r="AH702" s="586"/>
      <c r="AI702" s="586"/>
      <c r="AJ702" s="586"/>
      <c r="AK702" s="586"/>
      <c r="AL702" s="586"/>
    </row>
    <row r="703" spans="1:38" x14ac:dyDescent="0.25">
      <c r="A703" s="44">
        <f t="shared" si="85"/>
        <v>2016</v>
      </c>
      <c r="B703" s="44" t="str">
        <f t="shared" si="85"/>
        <v>FEBRERO</v>
      </c>
      <c r="C703" s="44">
        <v>30</v>
      </c>
      <c r="D703" s="586" t="str">
        <f t="shared" si="84"/>
        <v>FEBRERO 2016 / 29</v>
      </c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586"/>
      <c r="T703" s="586"/>
      <c r="U703" s="586"/>
      <c r="V703" s="586"/>
      <c r="W703" s="586"/>
      <c r="X703" s="586"/>
      <c r="Y703" s="586"/>
      <c r="Z703" s="586"/>
      <c r="AB703" s="586"/>
      <c r="AC703" s="586"/>
      <c r="AD703" s="586"/>
      <c r="AE703" s="586"/>
      <c r="AF703" s="586"/>
      <c r="AG703" s="586"/>
      <c r="AH703" s="586"/>
      <c r="AI703" s="586"/>
      <c r="AJ703" s="586"/>
      <c r="AK703" s="586"/>
      <c r="AL703" s="586"/>
    </row>
    <row r="704" spans="1:38" x14ac:dyDescent="0.25">
      <c r="A704" s="44">
        <f t="shared" si="85"/>
        <v>2016</v>
      </c>
      <c r="B704" s="44" t="str">
        <f t="shared" si="85"/>
        <v>FEBRERO</v>
      </c>
      <c r="C704" s="44">
        <v>31</v>
      </c>
      <c r="D704" s="586" t="str">
        <f t="shared" si="84"/>
        <v>FEBRERO 2016 / 30</v>
      </c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586"/>
      <c r="T704" s="586"/>
      <c r="U704" s="586"/>
      <c r="V704" s="586"/>
      <c r="W704" s="586"/>
      <c r="X704" s="586"/>
      <c r="Y704" s="586"/>
      <c r="Z704" s="586"/>
      <c r="AB704" s="586"/>
      <c r="AC704" s="586"/>
      <c r="AD704" s="586"/>
      <c r="AE704" s="586"/>
      <c r="AF704" s="586"/>
      <c r="AG704" s="586"/>
      <c r="AH704" s="586"/>
      <c r="AI704" s="586"/>
      <c r="AJ704" s="586"/>
      <c r="AK704" s="586"/>
      <c r="AL704" s="586"/>
    </row>
    <row r="705" spans="1:74" s="206" customFormat="1" ht="15.75" x14ac:dyDescent="0.25">
      <c r="D705" s="586" t="str">
        <f t="shared" si="84"/>
        <v>FEBRERO 2016 / 31</v>
      </c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586"/>
      <c r="T705" s="586"/>
      <c r="U705" s="586"/>
      <c r="V705" s="586"/>
      <c r="W705" s="586"/>
      <c r="X705" s="586"/>
      <c r="Y705" s="586"/>
      <c r="Z705" s="586"/>
      <c r="AA705" s="55"/>
      <c r="AB705" s="586"/>
      <c r="AC705" s="586"/>
      <c r="AD705" s="586"/>
      <c r="AE705" s="586"/>
      <c r="AF705" s="586"/>
      <c r="AG705" s="586"/>
      <c r="AH705" s="586"/>
      <c r="AI705" s="586"/>
      <c r="AJ705" s="586"/>
      <c r="AK705" s="586"/>
      <c r="AL705" s="586"/>
      <c r="AM705" s="209" t="str">
        <f t="shared" ref="AM705:BU705" si="86">IFERROR(AVERAGE(AM674:AM704),"")</f>
        <v/>
      </c>
      <c r="AN705" s="209" t="str">
        <f t="shared" si="86"/>
        <v/>
      </c>
      <c r="AO705" s="209" t="str">
        <f t="shared" si="86"/>
        <v/>
      </c>
      <c r="AP705" s="209" t="str">
        <f t="shared" si="86"/>
        <v/>
      </c>
      <c r="AQ705" s="209" t="str">
        <f t="shared" si="86"/>
        <v/>
      </c>
      <c r="AR705" s="209" t="str">
        <f t="shared" si="86"/>
        <v/>
      </c>
      <c r="AS705" s="209" t="str">
        <f t="shared" si="86"/>
        <v/>
      </c>
      <c r="AT705" s="209" t="str">
        <f t="shared" si="86"/>
        <v/>
      </c>
      <c r="AU705" s="209" t="str">
        <f t="shared" si="86"/>
        <v/>
      </c>
      <c r="AV705" s="209" t="str">
        <f t="shared" si="86"/>
        <v/>
      </c>
      <c r="AW705" s="209" t="str">
        <f t="shared" si="86"/>
        <v/>
      </c>
      <c r="AX705" s="210" t="str">
        <f t="shared" si="86"/>
        <v/>
      </c>
      <c r="AY705" s="209" t="str">
        <f t="shared" si="86"/>
        <v/>
      </c>
      <c r="AZ705" s="209" t="str">
        <f t="shared" si="86"/>
        <v/>
      </c>
      <c r="BA705" s="209" t="str">
        <f t="shared" si="86"/>
        <v/>
      </c>
      <c r="BB705" s="209" t="str">
        <f t="shared" si="86"/>
        <v/>
      </c>
      <c r="BC705" s="209" t="str">
        <f t="shared" si="86"/>
        <v/>
      </c>
      <c r="BD705" s="209" t="str">
        <f t="shared" si="86"/>
        <v/>
      </c>
      <c r="BE705" s="209" t="str">
        <f t="shared" si="86"/>
        <v/>
      </c>
      <c r="BF705" s="209" t="str">
        <f t="shared" si="86"/>
        <v/>
      </c>
      <c r="BG705" s="209" t="str">
        <f t="shared" si="86"/>
        <v/>
      </c>
      <c r="BH705" s="209" t="str">
        <f t="shared" si="86"/>
        <v/>
      </c>
      <c r="BI705" s="209" t="str">
        <f t="shared" si="86"/>
        <v/>
      </c>
      <c r="BJ705" s="209" t="str">
        <f t="shared" si="86"/>
        <v/>
      </c>
      <c r="BK705" s="209" t="str">
        <f t="shared" si="86"/>
        <v/>
      </c>
      <c r="BL705" s="209" t="str">
        <f t="shared" si="86"/>
        <v/>
      </c>
      <c r="BM705" s="209" t="str">
        <f t="shared" si="86"/>
        <v/>
      </c>
      <c r="BN705" s="209" t="str">
        <f t="shared" si="86"/>
        <v/>
      </c>
      <c r="BO705" s="209" t="str">
        <f t="shared" si="86"/>
        <v/>
      </c>
      <c r="BP705" s="209" t="str">
        <f t="shared" si="86"/>
        <v/>
      </c>
      <c r="BQ705" s="209" t="str">
        <f t="shared" si="86"/>
        <v/>
      </c>
      <c r="BR705" s="209" t="str">
        <f t="shared" si="86"/>
        <v/>
      </c>
      <c r="BS705" s="209" t="str">
        <f t="shared" si="86"/>
        <v/>
      </c>
      <c r="BT705" s="209" t="str">
        <f t="shared" si="86"/>
        <v/>
      </c>
      <c r="BU705" s="209" t="str">
        <f t="shared" si="86"/>
        <v/>
      </c>
      <c r="BV705" s="210" t="str">
        <f>IFERROR(AVERAGE(BV674:BV704),"")</f>
        <v/>
      </c>
    </row>
    <row r="706" spans="1:74" s="43" customFormat="1" ht="15.75" x14ac:dyDescent="0.25">
      <c r="A706" s="43">
        <v>2016</v>
      </c>
      <c r="B706" s="43" t="s">
        <v>241</v>
      </c>
      <c r="C706" s="43">
        <v>1</v>
      </c>
      <c r="D706" s="208" t="s">
        <v>228</v>
      </c>
      <c r="E706" s="209">
        <f t="shared" ref="E706:AL706" si="87">IFERROR(AVERAGE(E675:E705),"")</f>
        <v>1</v>
      </c>
      <c r="F706" s="209">
        <f t="shared" si="87"/>
        <v>42418</v>
      </c>
      <c r="G706" s="209">
        <f t="shared" si="87"/>
        <v>61061</v>
      </c>
      <c r="H706" s="209" t="str">
        <f t="shared" si="87"/>
        <v/>
      </c>
      <c r="I706" s="209">
        <f t="shared" si="87"/>
        <v>0.76570000000000005</v>
      </c>
      <c r="J706" s="209">
        <f t="shared" si="87"/>
        <v>149</v>
      </c>
      <c r="K706" s="209">
        <f t="shared" si="87"/>
        <v>7.6</v>
      </c>
      <c r="L706" s="209">
        <f t="shared" si="87"/>
        <v>0</v>
      </c>
      <c r="M706" s="209" t="str">
        <f t="shared" si="87"/>
        <v/>
      </c>
      <c r="N706" s="209">
        <f t="shared" si="87"/>
        <v>0.5</v>
      </c>
      <c r="O706" s="209">
        <f t="shared" si="87"/>
        <v>0</v>
      </c>
      <c r="P706" s="209">
        <f t="shared" si="87"/>
        <v>95.4</v>
      </c>
      <c r="Q706" s="209">
        <f t="shared" si="87"/>
        <v>85.2</v>
      </c>
      <c r="R706" s="209">
        <f t="shared" si="87"/>
        <v>90.3</v>
      </c>
      <c r="S706" s="209" t="str">
        <f t="shared" si="87"/>
        <v/>
      </c>
      <c r="T706" s="209" t="str">
        <f t="shared" si="87"/>
        <v/>
      </c>
      <c r="U706" s="209">
        <f t="shared" si="87"/>
        <v>20382</v>
      </c>
      <c r="V706" s="209">
        <f t="shared" si="87"/>
        <v>139</v>
      </c>
      <c r="W706" s="209">
        <f t="shared" si="87"/>
        <v>220</v>
      </c>
      <c r="X706" s="209">
        <f t="shared" si="87"/>
        <v>300</v>
      </c>
      <c r="Y706" s="209">
        <f t="shared" si="87"/>
        <v>350</v>
      </c>
      <c r="Z706" s="209">
        <f t="shared" si="87"/>
        <v>1</v>
      </c>
      <c r="AA706" s="209">
        <f t="shared" si="87"/>
        <v>46.8</v>
      </c>
      <c r="AB706" s="209">
        <f t="shared" si="87"/>
        <v>0.3</v>
      </c>
      <c r="AC706" s="209">
        <f t="shared" si="87"/>
        <v>2.9</v>
      </c>
      <c r="AD706" s="209">
        <f t="shared" si="87"/>
        <v>12.3</v>
      </c>
      <c r="AE706" s="209">
        <f t="shared" si="87"/>
        <v>0</v>
      </c>
      <c r="AF706" s="209">
        <f t="shared" si="87"/>
        <v>7</v>
      </c>
      <c r="AG706" s="209">
        <f t="shared" si="87"/>
        <v>99.5</v>
      </c>
      <c r="AH706" s="209">
        <f t="shared" si="87"/>
        <v>42.54</v>
      </c>
      <c r="AI706" s="209">
        <f t="shared" si="87"/>
        <v>167</v>
      </c>
      <c r="AJ706" s="209">
        <f t="shared" si="87"/>
        <v>221</v>
      </c>
      <c r="AK706" s="209">
        <f t="shared" si="87"/>
        <v>275</v>
      </c>
      <c r="AL706" s="209">
        <f t="shared" si="87"/>
        <v>338</v>
      </c>
    </row>
    <row r="707" spans="1:74" x14ac:dyDescent="0.25">
      <c r="A707" s="44">
        <f>A706</f>
        <v>2016</v>
      </c>
      <c r="B707" s="44" t="str">
        <f>B706</f>
        <v>MARZO</v>
      </c>
      <c r="C707" s="44">
        <v>2</v>
      </c>
      <c r="D707" s="43" t="str">
        <f t="shared" ref="D707:D737" si="88">B706&amp;" "&amp;A706&amp;" / "&amp;C706</f>
        <v>MARZO 2016 / 1</v>
      </c>
      <c r="E707" s="252">
        <v>1</v>
      </c>
      <c r="F707" s="253">
        <v>42418</v>
      </c>
      <c r="G707" s="252">
        <v>61061</v>
      </c>
      <c r="H707" s="252" t="s">
        <v>169</v>
      </c>
      <c r="I707" s="254">
        <v>0.76570000000000005</v>
      </c>
      <c r="J707" s="255">
        <v>149</v>
      </c>
      <c r="K707" s="255">
        <v>7.6</v>
      </c>
      <c r="L707" s="255">
        <v>0</v>
      </c>
      <c r="M707" s="256" t="s">
        <v>20</v>
      </c>
      <c r="N707" s="255">
        <v>0.5</v>
      </c>
      <c r="O707" s="255">
        <v>0</v>
      </c>
      <c r="P707" s="255">
        <v>95.4</v>
      </c>
      <c r="Q707" s="255">
        <v>85.2</v>
      </c>
      <c r="R707" s="255">
        <v>90.3</v>
      </c>
      <c r="S707" s="257" t="s">
        <v>164</v>
      </c>
      <c r="T707" s="257" t="s">
        <v>103</v>
      </c>
      <c r="U707" s="255">
        <v>20382</v>
      </c>
      <c r="V707" s="255">
        <v>139</v>
      </c>
      <c r="W707" s="255">
        <v>220</v>
      </c>
      <c r="X707" s="255">
        <v>300</v>
      </c>
      <c r="Y707" s="255">
        <v>350</v>
      </c>
      <c r="Z707" s="255">
        <v>1</v>
      </c>
      <c r="AA707" s="255">
        <v>46.8</v>
      </c>
      <c r="AB707" s="255">
        <v>0.3</v>
      </c>
      <c r="AC707" s="255">
        <v>2.9</v>
      </c>
      <c r="AD707" s="255">
        <v>12.3</v>
      </c>
      <c r="AE707" s="255">
        <v>0</v>
      </c>
      <c r="AF707" s="42">
        <v>7</v>
      </c>
      <c r="AG707" s="42">
        <v>99.5</v>
      </c>
      <c r="AH707" s="42">
        <v>42.54</v>
      </c>
      <c r="AI707" s="42">
        <v>167</v>
      </c>
      <c r="AJ707" s="42">
        <v>221</v>
      </c>
      <c r="AK707" s="42">
        <v>275</v>
      </c>
      <c r="AL707" s="42">
        <v>338</v>
      </c>
    </row>
    <row r="708" spans="1:74" x14ac:dyDescent="0.25">
      <c r="A708" s="44">
        <f t="shared" ref="A708:B736" si="89">A707</f>
        <v>2016</v>
      </c>
      <c r="B708" s="44" t="str">
        <f t="shared" si="89"/>
        <v>MARZO</v>
      </c>
      <c r="C708" s="44">
        <v>3</v>
      </c>
      <c r="D708" s="586" t="str">
        <f t="shared" si="88"/>
        <v>MARZO 2016 / 2</v>
      </c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586"/>
      <c r="T708" s="586"/>
      <c r="U708" s="586"/>
      <c r="V708" s="586"/>
      <c r="W708" s="586"/>
      <c r="X708" s="586"/>
      <c r="Y708" s="586"/>
      <c r="Z708" s="586"/>
      <c r="AB708" s="586"/>
      <c r="AC708" s="586"/>
      <c r="AD708" s="586"/>
      <c r="AE708" s="586"/>
      <c r="AF708" s="586"/>
      <c r="AG708" s="586"/>
      <c r="AH708" s="586"/>
      <c r="AI708" s="586"/>
      <c r="AJ708" s="586"/>
      <c r="AK708" s="586"/>
      <c r="AL708" s="586"/>
    </row>
    <row r="709" spans="1:74" x14ac:dyDescent="0.25">
      <c r="A709" s="44">
        <f t="shared" si="89"/>
        <v>2016</v>
      </c>
      <c r="B709" s="44" t="str">
        <f t="shared" si="89"/>
        <v>MARZO</v>
      </c>
      <c r="C709" s="44">
        <v>4</v>
      </c>
      <c r="D709" s="586" t="str">
        <f t="shared" si="88"/>
        <v>MARZO 2016 / 3</v>
      </c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586"/>
      <c r="T709" s="586"/>
      <c r="U709" s="586"/>
      <c r="V709" s="586"/>
      <c r="W709" s="586"/>
      <c r="X709" s="586"/>
      <c r="Y709" s="586"/>
      <c r="Z709" s="586"/>
      <c r="AB709" s="586"/>
      <c r="AC709" s="586"/>
      <c r="AD709" s="586"/>
      <c r="AE709" s="586"/>
      <c r="AF709" s="586"/>
      <c r="AG709" s="586"/>
      <c r="AH709" s="586"/>
      <c r="AI709" s="586"/>
      <c r="AJ709" s="586"/>
      <c r="AK709" s="586"/>
      <c r="AL709" s="586"/>
    </row>
    <row r="710" spans="1:74" x14ac:dyDescent="0.25">
      <c r="A710" s="44">
        <f t="shared" si="89"/>
        <v>2016</v>
      </c>
      <c r="B710" s="44" t="str">
        <f t="shared" si="89"/>
        <v>MARZO</v>
      </c>
      <c r="C710" s="44">
        <v>5</v>
      </c>
      <c r="D710" s="586" t="str">
        <f t="shared" si="88"/>
        <v>MARZO 2016 / 4</v>
      </c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586"/>
      <c r="T710" s="586"/>
      <c r="U710" s="586"/>
      <c r="V710" s="586"/>
      <c r="W710" s="586"/>
      <c r="X710" s="586"/>
      <c r="Y710" s="586"/>
      <c r="Z710" s="586"/>
      <c r="AB710" s="586"/>
      <c r="AC710" s="586"/>
      <c r="AD710" s="586"/>
      <c r="AE710" s="586"/>
      <c r="AF710" s="586"/>
      <c r="AG710" s="586"/>
      <c r="AH710" s="586"/>
      <c r="AI710" s="586"/>
      <c r="AJ710" s="586"/>
      <c r="AK710" s="586"/>
      <c r="AL710" s="586"/>
    </row>
    <row r="711" spans="1:74" x14ac:dyDescent="0.25">
      <c r="A711" s="44">
        <f t="shared" si="89"/>
        <v>2016</v>
      </c>
      <c r="B711" s="44" t="str">
        <f t="shared" si="89"/>
        <v>MARZO</v>
      </c>
      <c r="C711" s="44">
        <v>6</v>
      </c>
      <c r="D711" s="586" t="str">
        <f t="shared" si="88"/>
        <v>MARZO 2016 / 5</v>
      </c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586"/>
      <c r="T711" s="586"/>
      <c r="U711" s="586"/>
      <c r="V711" s="586"/>
      <c r="W711" s="586"/>
      <c r="X711" s="586"/>
      <c r="Y711" s="586"/>
      <c r="Z711" s="586"/>
      <c r="AB711" s="586"/>
      <c r="AC711" s="586"/>
      <c r="AD711" s="586"/>
      <c r="AE711" s="586"/>
      <c r="AF711" s="586"/>
      <c r="AG711" s="586"/>
      <c r="AH711" s="586"/>
      <c r="AI711" s="586"/>
      <c r="AJ711" s="586"/>
      <c r="AK711" s="586"/>
      <c r="AL711" s="586"/>
    </row>
    <row r="712" spans="1:74" x14ac:dyDescent="0.25">
      <c r="A712" s="44">
        <f t="shared" si="89"/>
        <v>2016</v>
      </c>
      <c r="B712" s="44" t="str">
        <f t="shared" si="89"/>
        <v>MARZO</v>
      </c>
      <c r="C712" s="44">
        <v>7</v>
      </c>
      <c r="D712" s="586" t="str">
        <f t="shared" si="88"/>
        <v>MARZO 2016 / 6</v>
      </c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586"/>
      <c r="T712" s="586"/>
      <c r="U712" s="586"/>
      <c r="V712" s="586"/>
      <c r="W712" s="586"/>
      <c r="X712" s="586"/>
      <c r="Y712" s="586"/>
      <c r="Z712" s="586"/>
      <c r="AB712" s="586"/>
      <c r="AC712" s="586"/>
      <c r="AD712" s="586"/>
      <c r="AE712" s="586"/>
      <c r="AF712" s="586"/>
      <c r="AG712" s="586"/>
      <c r="AH712" s="586"/>
      <c r="AI712" s="586"/>
      <c r="AJ712" s="586"/>
      <c r="AK712" s="586"/>
      <c r="AL712" s="586"/>
    </row>
    <row r="713" spans="1:74" x14ac:dyDescent="0.25">
      <c r="A713" s="44">
        <f t="shared" si="89"/>
        <v>2016</v>
      </c>
      <c r="B713" s="44" t="str">
        <f t="shared" si="89"/>
        <v>MARZO</v>
      </c>
      <c r="C713" s="44">
        <v>8</v>
      </c>
      <c r="D713" s="586" t="str">
        <f t="shared" si="88"/>
        <v>MARZO 2016 / 7</v>
      </c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586"/>
      <c r="T713" s="586"/>
      <c r="U713" s="586"/>
      <c r="V713" s="586"/>
      <c r="W713" s="586"/>
      <c r="X713" s="586"/>
      <c r="Y713" s="586"/>
      <c r="Z713" s="586"/>
      <c r="AB713" s="586"/>
      <c r="AC713" s="586"/>
      <c r="AD713" s="586"/>
      <c r="AE713" s="586"/>
      <c r="AF713" s="586"/>
      <c r="AG713" s="586"/>
      <c r="AH713" s="586"/>
      <c r="AI713" s="586"/>
      <c r="AJ713" s="586"/>
      <c r="AK713" s="586"/>
      <c r="AL713" s="586"/>
    </row>
    <row r="714" spans="1:74" x14ac:dyDescent="0.25">
      <c r="A714" s="44">
        <f t="shared" si="89"/>
        <v>2016</v>
      </c>
      <c r="B714" s="44" t="str">
        <f t="shared" si="89"/>
        <v>MARZO</v>
      </c>
      <c r="C714" s="44">
        <v>9</v>
      </c>
      <c r="D714" s="586" t="str">
        <f t="shared" si="88"/>
        <v>MARZO 2016 / 8</v>
      </c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586"/>
      <c r="T714" s="586"/>
      <c r="U714" s="586"/>
      <c r="V714" s="586"/>
      <c r="W714" s="586"/>
      <c r="X714" s="586"/>
      <c r="Y714" s="586"/>
      <c r="Z714" s="586"/>
      <c r="AB714" s="586"/>
      <c r="AC714" s="586"/>
      <c r="AD714" s="586"/>
      <c r="AE714" s="586"/>
      <c r="AF714" s="586"/>
      <c r="AG714" s="586"/>
      <c r="AH714" s="586"/>
      <c r="AI714" s="586"/>
      <c r="AJ714" s="586"/>
      <c r="AK714" s="586"/>
      <c r="AL714" s="586"/>
    </row>
    <row r="715" spans="1:74" x14ac:dyDescent="0.25">
      <c r="A715" s="44">
        <f t="shared" si="89"/>
        <v>2016</v>
      </c>
      <c r="B715" s="44" t="str">
        <f t="shared" si="89"/>
        <v>MARZO</v>
      </c>
      <c r="C715" s="44">
        <v>10</v>
      </c>
      <c r="D715" s="586" t="str">
        <f t="shared" si="88"/>
        <v>MARZO 2016 / 9</v>
      </c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586"/>
      <c r="T715" s="586"/>
      <c r="U715" s="586"/>
      <c r="V715" s="586"/>
      <c r="W715" s="586"/>
      <c r="X715" s="586"/>
      <c r="Y715" s="586"/>
      <c r="Z715" s="586"/>
      <c r="AB715" s="586"/>
      <c r="AC715" s="586"/>
      <c r="AD715" s="586"/>
      <c r="AE715" s="586"/>
      <c r="AF715" s="586"/>
      <c r="AG715" s="586"/>
      <c r="AH715" s="586"/>
      <c r="AI715" s="586"/>
      <c r="AJ715" s="586"/>
      <c r="AK715" s="586"/>
      <c r="AL715" s="586"/>
    </row>
    <row r="716" spans="1:74" x14ac:dyDescent="0.25">
      <c r="A716" s="44">
        <f t="shared" si="89"/>
        <v>2016</v>
      </c>
      <c r="B716" s="44" t="str">
        <f t="shared" si="89"/>
        <v>MARZO</v>
      </c>
      <c r="C716" s="44">
        <v>11</v>
      </c>
      <c r="D716" s="586" t="str">
        <f t="shared" si="88"/>
        <v>MARZO 2016 / 10</v>
      </c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586"/>
      <c r="T716" s="586"/>
      <c r="U716" s="586"/>
      <c r="V716" s="586"/>
      <c r="W716" s="586"/>
      <c r="X716" s="586"/>
      <c r="Y716" s="586"/>
      <c r="Z716" s="586"/>
      <c r="AB716" s="586"/>
      <c r="AC716" s="586"/>
      <c r="AD716" s="586"/>
      <c r="AE716" s="586"/>
      <c r="AF716" s="586"/>
      <c r="AG716" s="586"/>
      <c r="AH716" s="586"/>
      <c r="AI716" s="586"/>
      <c r="AJ716" s="586"/>
      <c r="AK716" s="586"/>
      <c r="AL716" s="586"/>
    </row>
    <row r="717" spans="1:74" x14ac:dyDescent="0.25">
      <c r="A717" s="44">
        <f t="shared" si="89"/>
        <v>2016</v>
      </c>
      <c r="B717" s="44" t="str">
        <f t="shared" si="89"/>
        <v>MARZO</v>
      </c>
      <c r="C717" s="44">
        <v>12</v>
      </c>
      <c r="D717" s="586" t="str">
        <f t="shared" si="88"/>
        <v>MARZO 2016 / 11</v>
      </c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586"/>
      <c r="T717" s="586"/>
      <c r="U717" s="586"/>
      <c r="V717" s="586"/>
      <c r="W717" s="586"/>
      <c r="X717" s="586"/>
      <c r="Y717" s="586"/>
      <c r="Z717" s="586"/>
      <c r="AB717" s="586"/>
      <c r="AC717" s="586"/>
      <c r="AD717" s="586"/>
      <c r="AE717" s="586"/>
      <c r="AF717" s="586"/>
      <c r="AG717" s="586"/>
      <c r="AH717" s="586"/>
      <c r="AI717" s="586"/>
      <c r="AJ717" s="586"/>
      <c r="AK717" s="586"/>
      <c r="AL717" s="586"/>
    </row>
    <row r="718" spans="1:74" x14ac:dyDescent="0.25">
      <c r="A718" s="44">
        <f t="shared" si="89"/>
        <v>2016</v>
      </c>
      <c r="B718" s="44" t="str">
        <f t="shared" si="89"/>
        <v>MARZO</v>
      </c>
      <c r="C718" s="44">
        <v>13</v>
      </c>
      <c r="D718" s="586" t="str">
        <f t="shared" si="88"/>
        <v>MARZO 2016 / 12</v>
      </c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586"/>
      <c r="T718" s="586"/>
      <c r="U718" s="586"/>
      <c r="V718" s="586"/>
      <c r="W718" s="586"/>
      <c r="X718" s="586"/>
      <c r="Y718" s="586"/>
      <c r="Z718" s="586"/>
      <c r="AB718" s="586"/>
      <c r="AC718" s="586"/>
      <c r="AD718" s="586"/>
      <c r="AE718" s="586"/>
      <c r="AF718" s="586"/>
      <c r="AG718" s="586"/>
      <c r="AH718" s="586"/>
      <c r="AI718" s="586"/>
      <c r="AJ718" s="586"/>
      <c r="AK718" s="586"/>
      <c r="AL718" s="586"/>
    </row>
    <row r="719" spans="1:74" x14ac:dyDescent="0.25">
      <c r="A719" s="44">
        <f t="shared" si="89"/>
        <v>2016</v>
      </c>
      <c r="B719" s="44" t="str">
        <f t="shared" si="89"/>
        <v>MARZO</v>
      </c>
      <c r="C719" s="44">
        <v>14</v>
      </c>
      <c r="D719" s="586" t="str">
        <f t="shared" si="88"/>
        <v>MARZO 2016 / 13</v>
      </c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B719" s="586"/>
      <c r="AC719" s="586"/>
      <c r="AD719" s="586"/>
      <c r="AE719" s="586"/>
      <c r="AF719" s="586"/>
      <c r="AG719" s="586"/>
      <c r="AH719" s="586"/>
      <c r="AI719" s="586"/>
      <c r="AJ719" s="586"/>
      <c r="AK719" s="586"/>
      <c r="AL719" s="586"/>
    </row>
    <row r="720" spans="1:74" x14ac:dyDescent="0.25">
      <c r="A720" s="44">
        <f t="shared" si="89"/>
        <v>2016</v>
      </c>
      <c r="B720" s="44" t="str">
        <f t="shared" si="89"/>
        <v>MARZO</v>
      </c>
      <c r="C720" s="44">
        <v>15</v>
      </c>
      <c r="D720" s="586" t="str">
        <f t="shared" si="88"/>
        <v>MARZO 2016 / 14</v>
      </c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586"/>
      <c r="T720" s="586"/>
      <c r="U720" s="586"/>
      <c r="V720" s="586"/>
      <c r="W720" s="586"/>
      <c r="X720" s="586"/>
      <c r="Y720" s="586"/>
      <c r="Z720" s="586"/>
      <c r="AB720" s="586"/>
      <c r="AC720" s="586"/>
      <c r="AD720" s="586"/>
      <c r="AE720" s="586"/>
      <c r="AF720" s="586"/>
      <c r="AG720" s="586"/>
      <c r="AH720" s="586"/>
      <c r="AI720" s="586"/>
      <c r="AJ720" s="586"/>
      <c r="AK720" s="586"/>
      <c r="AL720" s="586"/>
    </row>
    <row r="721" spans="1:38" x14ac:dyDescent="0.25">
      <c r="A721" s="44">
        <f t="shared" si="89"/>
        <v>2016</v>
      </c>
      <c r="B721" s="44" t="str">
        <f t="shared" si="89"/>
        <v>MARZO</v>
      </c>
      <c r="C721" s="44">
        <v>16</v>
      </c>
      <c r="D721" s="586" t="str">
        <f t="shared" si="88"/>
        <v>MARZO 2016 / 15</v>
      </c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586"/>
      <c r="T721" s="586"/>
      <c r="U721" s="586"/>
      <c r="V721" s="586"/>
      <c r="W721" s="586"/>
      <c r="X721" s="586"/>
      <c r="Y721" s="586"/>
      <c r="Z721" s="586"/>
      <c r="AB721" s="586"/>
      <c r="AC721" s="586"/>
      <c r="AD721" s="586"/>
      <c r="AE721" s="586"/>
      <c r="AF721" s="586"/>
      <c r="AG721" s="586"/>
      <c r="AH721" s="586"/>
      <c r="AI721" s="586"/>
      <c r="AJ721" s="586"/>
      <c r="AK721" s="586"/>
      <c r="AL721" s="586"/>
    </row>
    <row r="722" spans="1:38" x14ac:dyDescent="0.25">
      <c r="A722" s="44">
        <f t="shared" si="89"/>
        <v>2016</v>
      </c>
      <c r="B722" s="44" t="str">
        <f t="shared" si="89"/>
        <v>MARZO</v>
      </c>
      <c r="C722" s="44">
        <v>17</v>
      </c>
      <c r="D722" s="586" t="str">
        <f t="shared" si="88"/>
        <v>MARZO 2016 / 16</v>
      </c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586"/>
      <c r="T722" s="586"/>
      <c r="U722" s="586"/>
      <c r="V722" s="586"/>
      <c r="W722" s="586"/>
      <c r="X722" s="586"/>
      <c r="Y722" s="586"/>
      <c r="Z722" s="586"/>
      <c r="AB722" s="586"/>
      <c r="AC722" s="586"/>
      <c r="AD722" s="586"/>
      <c r="AE722" s="586"/>
      <c r="AF722" s="586"/>
      <c r="AG722" s="586"/>
      <c r="AH722" s="586"/>
      <c r="AI722" s="586"/>
      <c r="AJ722" s="586"/>
      <c r="AK722" s="586"/>
      <c r="AL722" s="586"/>
    </row>
    <row r="723" spans="1:38" x14ac:dyDescent="0.25">
      <c r="A723" s="44">
        <f t="shared" si="89"/>
        <v>2016</v>
      </c>
      <c r="B723" s="44" t="str">
        <f t="shared" si="89"/>
        <v>MARZO</v>
      </c>
      <c r="C723" s="44">
        <v>18</v>
      </c>
      <c r="D723" s="586" t="str">
        <f t="shared" si="88"/>
        <v>MARZO 2016 / 17</v>
      </c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586"/>
      <c r="T723" s="586"/>
      <c r="U723" s="586"/>
      <c r="V723" s="586"/>
      <c r="W723" s="586"/>
      <c r="X723" s="586"/>
      <c r="Y723" s="586"/>
      <c r="Z723" s="586"/>
      <c r="AB723" s="586"/>
      <c r="AC723" s="586"/>
      <c r="AD723" s="586"/>
      <c r="AE723" s="586"/>
      <c r="AF723" s="586"/>
      <c r="AG723" s="586"/>
      <c r="AH723" s="586"/>
      <c r="AI723" s="586"/>
      <c r="AJ723" s="586"/>
      <c r="AK723" s="586"/>
      <c r="AL723" s="586"/>
    </row>
    <row r="724" spans="1:38" x14ac:dyDescent="0.25">
      <c r="A724" s="44">
        <f t="shared" si="89"/>
        <v>2016</v>
      </c>
      <c r="B724" s="44" t="str">
        <f t="shared" si="89"/>
        <v>MARZO</v>
      </c>
      <c r="C724" s="44">
        <v>19</v>
      </c>
      <c r="D724" s="586" t="str">
        <f t="shared" si="88"/>
        <v>MARZO 2016 / 18</v>
      </c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586"/>
      <c r="T724" s="586"/>
      <c r="U724" s="586"/>
      <c r="V724" s="586"/>
      <c r="W724" s="586"/>
      <c r="X724" s="586"/>
      <c r="Y724" s="586"/>
      <c r="Z724" s="586"/>
      <c r="AB724" s="586"/>
      <c r="AC724" s="586"/>
      <c r="AD724" s="586"/>
      <c r="AE724" s="586"/>
      <c r="AF724" s="586"/>
      <c r="AG724" s="586"/>
      <c r="AH724" s="586"/>
      <c r="AI724" s="586"/>
      <c r="AJ724" s="586"/>
      <c r="AK724" s="586"/>
      <c r="AL724" s="586"/>
    </row>
    <row r="725" spans="1:38" x14ac:dyDescent="0.25">
      <c r="A725" s="44">
        <f t="shared" si="89"/>
        <v>2016</v>
      </c>
      <c r="B725" s="44" t="str">
        <f t="shared" si="89"/>
        <v>MARZO</v>
      </c>
      <c r="C725" s="44">
        <v>20</v>
      </c>
      <c r="D725" s="586" t="str">
        <f t="shared" si="88"/>
        <v>MARZO 2016 / 19</v>
      </c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586"/>
      <c r="T725" s="586"/>
      <c r="U725" s="586"/>
      <c r="V725" s="586"/>
      <c r="W725" s="586"/>
      <c r="X725" s="586"/>
      <c r="Y725" s="586"/>
      <c r="Z725" s="586"/>
      <c r="AB725" s="586"/>
      <c r="AC725" s="586"/>
      <c r="AD725" s="586"/>
      <c r="AE725" s="586"/>
      <c r="AF725" s="586"/>
      <c r="AG725" s="586"/>
      <c r="AH725" s="586"/>
      <c r="AI725" s="586"/>
      <c r="AJ725" s="586"/>
      <c r="AK725" s="586"/>
      <c r="AL725" s="586"/>
    </row>
    <row r="726" spans="1:38" x14ac:dyDescent="0.25">
      <c r="A726" s="44">
        <f t="shared" si="89"/>
        <v>2016</v>
      </c>
      <c r="B726" s="44" t="str">
        <f t="shared" si="89"/>
        <v>MARZO</v>
      </c>
      <c r="C726" s="44">
        <v>21</v>
      </c>
      <c r="D726" s="586" t="str">
        <f t="shared" si="88"/>
        <v>MARZO 2016 / 20</v>
      </c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586"/>
      <c r="T726" s="586"/>
      <c r="U726" s="586"/>
      <c r="V726" s="586"/>
      <c r="W726" s="586"/>
      <c r="X726" s="586"/>
      <c r="Y726" s="586"/>
      <c r="Z726" s="586"/>
      <c r="AB726" s="586"/>
      <c r="AC726" s="586"/>
      <c r="AD726" s="586"/>
      <c r="AE726" s="586"/>
      <c r="AF726" s="586"/>
      <c r="AG726" s="586"/>
      <c r="AH726" s="586"/>
      <c r="AI726" s="586"/>
      <c r="AJ726" s="586"/>
      <c r="AK726" s="586"/>
      <c r="AL726" s="586"/>
    </row>
    <row r="727" spans="1:38" x14ac:dyDescent="0.25">
      <c r="A727" s="44">
        <f t="shared" si="89"/>
        <v>2016</v>
      </c>
      <c r="B727" s="44" t="str">
        <f t="shared" si="89"/>
        <v>MARZO</v>
      </c>
      <c r="C727" s="44">
        <v>22</v>
      </c>
      <c r="D727" s="586" t="str">
        <f t="shared" si="88"/>
        <v>MARZO 2016 / 21</v>
      </c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586"/>
      <c r="T727" s="586"/>
      <c r="U727" s="586"/>
      <c r="V727" s="586"/>
      <c r="W727" s="586"/>
      <c r="X727" s="586"/>
      <c r="Y727" s="586"/>
      <c r="Z727" s="586"/>
      <c r="AB727" s="586"/>
      <c r="AC727" s="586"/>
      <c r="AD727" s="586"/>
      <c r="AE727" s="586"/>
      <c r="AF727" s="586"/>
      <c r="AG727" s="586"/>
      <c r="AH727" s="586"/>
      <c r="AI727" s="586"/>
      <c r="AJ727" s="586"/>
      <c r="AK727" s="586"/>
      <c r="AL727" s="586"/>
    </row>
    <row r="728" spans="1:38" x14ac:dyDescent="0.25">
      <c r="A728" s="44">
        <f t="shared" si="89"/>
        <v>2016</v>
      </c>
      <c r="B728" s="44" t="str">
        <f t="shared" si="89"/>
        <v>MARZO</v>
      </c>
      <c r="C728" s="44">
        <v>23</v>
      </c>
      <c r="D728" s="586" t="str">
        <f t="shared" si="88"/>
        <v>MARZO 2016 / 22</v>
      </c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586"/>
      <c r="T728" s="586"/>
      <c r="U728" s="586"/>
      <c r="V728" s="586"/>
      <c r="W728" s="586"/>
      <c r="X728" s="586"/>
      <c r="Y728" s="586"/>
      <c r="Z728" s="586"/>
      <c r="AB728" s="586"/>
      <c r="AC728" s="586"/>
      <c r="AD728" s="586"/>
      <c r="AE728" s="586"/>
      <c r="AF728" s="586"/>
      <c r="AG728" s="586"/>
      <c r="AH728" s="586"/>
      <c r="AI728" s="586"/>
      <c r="AJ728" s="586"/>
      <c r="AK728" s="586"/>
      <c r="AL728" s="586"/>
    </row>
    <row r="729" spans="1:38" x14ac:dyDescent="0.25">
      <c r="A729" s="44">
        <f t="shared" si="89"/>
        <v>2016</v>
      </c>
      <c r="B729" s="44" t="str">
        <f t="shared" si="89"/>
        <v>MARZO</v>
      </c>
      <c r="C729" s="44">
        <v>24</v>
      </c>
      <c r="D729" s="586" t="str">
        <f t="shared" si="88"/>
        <v>MARZO 2016 / 23</v>
      </c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586"/>
      <c r="T729" s="586"/>
      <c r="U729" s="586"/>
      <c r="V729" s="586"/>
      <c r="W729" s="586"/>
      <c r="X729" s="586"/>
      <c r="Y729" s="586"/>
      <c r="Z729" s="586"/>
      <c r="AB729" s="586"/>
      <c r="AC729" s="586"/>
      <c r="AD729" s="586"/>
      <c r="AE729" s="586"/>
      <c r="AF729" s="586"/>
      <c r="AG729" s="586"/>
      <c r="AH729" s="586"/>
      <c r="AI729" s="586"/>
      <c r="AJ729" s="586"/>
      <c r="AK729" s="586"/>
      <c r="AL729" s="586"/>
    </row>
    <row r="730" spans="1:38" x14ac:dyDescent="0.25">
      <c r="A730" s="44">
        <f t="shared" si="89"/>
        <v>2016</v>
      </c>
      <c r="B730" s="44" t="str">
        <f t="shared" si="89"/>
        <v>MARZO</v>
      </c>
      <c r="C730" s="44">
        <v>25</v>
      </c>
      <c r="D730" s="586" t="str">
        <f t="shared" si="88"/>
        <v>MARZO 2016 / 24</v>
      </c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586"/>
      <c r="T730" s="586"/>
      <c r="U730" s="586"/>
      <c r="V730" s="586"/>
      <c r="W730" s="586"/>
      <c r="X730" s="586"/>
      <c r="Y730" s="586"/>
      <c r="Z730" s="586"/>
      <c r="AB730" s="586"/>
      <c r="AC730" s="586"/>
      <c r="AD730" s="586"/>
      <c r="AE730" s="586"/>
      <c r="AF730" s="586"/>
      <c r="AG730" s="586"/>
      <c r="AH730" s="586"/>
      <c r="AI730" s="586"/>
      <c r="AJ730" s="586"/>
      <c r="AK730" s="586"/>
      <c r="AL730" s="586"/>
    </row>
    <row r="731" spans="1:38" x14ac:dyDescent="0.25">
      <c r="A731" s="44">
        <f t="shared" si="89"/>
        <v>2016</v>
      </c>
      <c r="B731" s="44" t="str">
        <f t="shared" si="89"/>
        <v>MARZO</v>
      </c>
      <c r="C731" s="44">
        <v>26</v>
      </c>
      <c r="D731" s="586" t="str">
        <f t="shared" si="88"/>
        <v>MARZO 2016 / 25</v>
      </c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586"/>
      <c r="T731" s="586"/>
      <c r="U731" s="586"/>
      <c r="V731" s="586"/>
      <c r="W731" s="586"/>
      <c r="X731" s="586"/>
      <c r="Y731" s="586"/>
      <c r="Z731" s="586"/>
      <c r="AB731" s="586"/>
      <c r="AC731" s="586"/>
      <c r="AD731" s="586"/>
      <c r="AE731" s="586"/>
      <c r="AF731" s="586"/>
      <c r="AG731" s="586"/>
      <c r="AH731" s="586"/>
      <c r="AI731" s="586"/>
      <c r="AJ731" s="586"/>
      <c r="AK731" s="586"/>
      <c r="AL731" s="586"/>
    </row>
    <row r="732" spans="1:38" x14ac:dyDescent="0.25">
      <c r="A732" s="44">
        <f t="shared" si="89"/>
        <v>2016</v>
      </c>
      <c r="B732" s="44" t="str">
        <f t="shared" si="89"/>
        <v>MARZO</v>
      </c>
      <c r="C732" s="44">
        <v>27</v>
      </c>
      <c r="D732" s="586" t="str">
        <f t="shared" si="88"/>
        <v>MARZO 2016 / 26</v>
      </c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586"/>
      <c r="T732" s="586"/>
      <c r="U732" s="586"/>
      <c r="V732" s="586"/>
      <c r="W732" s="586"/>
      <c r="X732" s="586"/>
      <c r="Y732" s="586"/>
      <c r="Z732" s="586"/>
      <c r="AB732" s="586"/>
      <c r="AC732" s="586"/>
      <c r="AD732" s="586"/>
      <c r="AE732" s="586"/>
      <c r="AF732" s="586"/>
      <c r="AG732" s="586"/>
      <c r="AH732" s="586"/>
      <c r="AI732" s="586"/>
      <c r="AJ732" s="586"/>
      <c r="AK732" s="586"/>
      <c r="AL732" s="586"/>
    </row>
    <row r="733" spans="1:38" x14ac:dyDescent="0.25">
      <c r="A733" s="44">
        <f t="shared" si="89"/>
        <v>2016</v>
      </c>
      <c r="B733" s="44" t="str">
        <f t="shared" si="89"/>
        <v>MARZO</v>
      </c>
      <c r="C733" s="44">
        <v>28</v>
      </c>
      <c r="D733" s="586" t="str">
        <f t="shared" si="88"/>
        <v>MARZO 2016 / 27</v>
      </c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586"/>
      <c r="T733" s="586"/>
      <c r="U733" s="586"/>
      <c r="V733" s="586"/>
      <c r="W733" s="586"/>
      <c r="X733" s="586"/>
      <c r="Y733" s="586"/>
      <c r="Z733" s="586"/>
      <c r="AB733" s="586"/>
      <c r="AC733" s="586"/>
      <c r="AD733" s="586"/>
      <c r="AE733" s="586"/>
      <c r="AF733" s="586"/>
      <c r="AG733" s="586"/>
      <c r="AH733" s="586"/>
      <c r="AI733" s="586"/>
      <c r="AJ733" s="586"/>
      <c r="AK733" s="586"/>
      <c r="AL733" s="586"/>
    </row>
    <row r="734" spans="1:38" x14ac:dyDescent="0.25">
      <c r="A734" s="44">
        <f t="shared" si="89"/>
        <v>2016</v>
      </c>
      <c r="B734" s="44" t="str">
        <f t="shared" si="89"/>
        <v>MARZO</v>
      </c>
      <c r="C734" s="44">
        <v>29</v>
      </c>
      <c r="D734" s="586" t="str">
        <f t="shared" si="88"/>
        <v>MARZO 2016 / 28</v>
      </c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586"/>
      <c r="T734" s="586"/>
      <c r="U734" s="586"/>
      <c r="V734" s="586"/>
      <c r="W734" s="586"/>
      <c r="X734" s="586"/>
      <c r="Y734" s="586"/>
      <c r="Z734" s="586"/>
      <c r="AB734" s="586"/>
      <c r="AC734" s="586"/>
      <c r="AD734" s="586"/>
      <c r="AE734" s="586"/>
      <c r="AF734" s="586"/>
      <c r="AG734" s="586"/>
      <c r="AH734" s="586"/>
      <c r="AI734" s="586"/>
      <c r="AJ734" s="586"/>
      <c r="AK734" s="586"/>
      <c r="AL734" s="586"/>
    </row>
    <row r="735" spans="1:38" x14ac:dyDescent="0.25">
      <c r="A735" s="44">
        <f t="shared" si="89"/>
        <v>2016</v>
      </c>
      <c r="B735" s="44" t="str">
        <f t="shared" si="89"/>
        <v>MARZO</v>
      </c>
      <c r="C735" s="44">
        <v>30</v>
      </c>
      <c r="D735" s="586" t="str">
        <f t="shared" si="88"/>
        <v>MARZO 2016 / 29</v>
      </c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586"/>
      <c r="T735" s="586"/>
      <c r="U735" s="586"/>
      <c r="V735" s="586"/>
      <c r="W735" s="586"/>
      <c r="X735" s="586"/>
      <c r="Y735" s="586"/>
      <c r="Z735" s="586"/>
      <c r="AB735" s="586"/>
      <c r="AC735" s="586"/>
      <c r="AD735" s="586"/>
      <c r="AE735" s="586"/>
      <c r="AF735" s="586"/>
      <c r="AG735" s="586"/>
      <c r="AH735" s="586"/>
      <c r="AI735" s="586"/>
      <c r="AJ735" s="586"/>
      <c r="AK735" s="586"/>
      <c r="AL735" s="586"/>
    </row>
    <row r="736" spans="1:38" x14ac:dyDescent="0.25">
      <c r="A736" s="44">
        <f t="shared" si="89"/>
        <v>2016</v>
      </c>
      <c r="B736" s="44" t="str">
        <f t="shared" si="89"/>
        <v>MARZO</v>
      </c>
      <c r="C736" s="44">
        <v>31</v>
      </c>
      <c r="D736" s="586" t="str">
        <f t="shared" si="88"/>
        <v>MARZO 2016 / 30</v>
      </c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586"/>
      <c r="T736" s="586"/>
      <c r="U736" s="586"/>
      <c r="V736" s="586"/>
      <c r="W736" s="586"/>
      <c r="X736" s="586"/>
      <c r="Y736" s="586"/>
      <c r="Z736" s="586"/>
      <c r="AB736" s="586"/>
      <c r="AC736" s="586"/>
      <c r="AD736" s="586"/>
      <c r="AE736" s="586"/>
      <c r="AF736" s="586"/>
      <c r="AG736" s="586"/>
      <c r="AH736" s="586"/>
      <c r="AI736" s="586"/>
      <c r="AJ736" s="586"/>
      <c r="AK736" s="586"/>
      <c r="AL736" s="586"/>
    </row>
    <row r="737" spans="1:74" s="206" customFormat="1" ht="15.75" x14ac:dyDescent="0.25">
      <c r="D737" s="586" t="str">
        <f t="shared" si="88"/>
        <v>MARZO 2016 / 31</v>
      </c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586"/>
      <c r="T737" s="586"/>
      <c r="U737" s="586"/>
      <c r="V737" s="586"/>
      <c r="W737" s="586"/>
      <c r="X737" s="586"/>
      <c r="Y737" s="586"/>
      <c r="Z737" s="586"/>
      <c r="AA737" s="55"/>
      <c r="AB737" s="586"/>
      <c r="AC737" s="586"/>
      <c r="AD737" s="586"/>
      <c r="AE737" s="586"/>
      <c r="AF737" s="586"/>
      <c r="AG737" s="586"/>
      <c r="AH737" s="586"/>
      <c r="AI737" s="586"/>
      <c r="AJ737" s="586"/>
      <c r="AK737" s="586"/>
      <c r="AL737" s="586"/>
      <c r="AM737" s="209" t="str">
        <f t="shared" ref="AM737:BU737" si="90">IFERROR(AVERAGE(AM706:AM736),"")</f>
        <v/>
      </c>
      <c r="AN737" s="209" t="str">
        <f t="shared" si="90"/>
        <v/>
      </c>
      <c r="AO737" s="209" t="str">
        <f t="shared" si="90"/>
        <v/>
      </c>
      <c r="AP737" s="209" t="str">
        <f t="shared" si="90"/>
        <v/>
      </c>
      <c r="AQ737" s="209" t="str">
        <f t="shared" si="90"/>
        <v/>
      </c>
      <c r="AR737" s="209" t="str">
        <f t="shared" si="90"/>
        <v/>
      </c>
      <c r="AS737" s="209" t="str">
        <f t="shared" si="90"/>
        <v/>
      </c>
      <c r="AT737" s="209" t="str">
        <f t="shared" si="90"/>
        <v/>
      </c>
      <c r="AU737" s="209" t="str">
        <f t="shared" si="90"/>
        <v/>
      </c>
      <c r="AV737" s="209" t="str">
        <f t="shared" si="90"/>
        <v/>
      </c>
      <c r="AW737" s="209" t="str">
        <f t="shared" si="90"/>
        <v/>
      </c>
      <c r="AX737" s="210" t="str">
        <f t="shared" si="90"/>
        <v/>
      </c>
      <c r="AY737" s="209" t="str">
        <f t="shared" si="90"/>
        <v/>
      </c>
      <c r="AZ737" s="209" t="str">
        <f t="shared" si="90"/>
        <v/>
      </c>
      <c r="BA737" s="209" t="str">
        <f t="shared" si="90"/>
        <v/>
      </c>
      <c r="BB737" s="209" t="str">
        <f t="shared" si="90"/>
        <v/>
      </c>
      <c r="BC737" s="209" t="str">
        <f t="shared" si="90"/>
        <v/>
      </c>
      <c r="BD737" s="209" t="str">
        <f t="shared" si="90"/>
        <v/>
      </c>
      <c r="BE737" s="209" t="str">
        <f t="shared" si="90"/>
        <v/>
      </c>
      <c r="BF737" s="209" t="str">
        <f t="shared" si="90"/>
        <v/>
      </c>
      <c r="BG737" s="209" t="str">
        <f t="shared" si="90"/>
        <v/>
      </c>
      <c r="BH737" s="209" t="str">
        <f t="shared" si="90"/>
        <v/>
      </c>
      <c r="BI737" s="209" t="str">
        <f t="shared" si="90"/>
        <v/>
      </c>
      <c r="BJ737" s="209" t="str">
        <f t="shared" si="90"/>
        <v/>
      </c>
      <c r="BK737" s="209" t="str">
        <f t="shared" si="90"/>
        <v/>
      </c>
      <c r="BL737" s="209" t="str">
        <f t="shared" si="90"/>
        <v/>
      </c>
      <c r="BM737" s="209" t="str">
        <f t="shared" si="90"/>
        <v/>
      </c>
      <c r="BN737" s="209" t="str">
        <f t="shared" si="90"/>
        <v/>
      </c>
      <c r="BO737" s="209" t="str">
        <f t="shared" si="90"/>
        <v/>
      </c>
      <c r="BP737" s="209" t="str">
        <f t="shared" si="90"/>
        <v/>
      </c>
      <c r="BQ737" s="209" t="str">
        <f t="shared" si="90"/>
        <v/>
      </c>
      <c r="BR737" s="209" t="str">
        <f t="shared" si="90"/>
        <v/>
      </c>
      <c r="BS737" s="209" t="str">
        <f t="shared" si="90"/>
        <v/>
      </c>
      <c r="BT737" s="209" t="str">
        <f t="shared" si="90"/>
        <v/>
      </c>
      <c r="BU737" s="209" t="str">
        <f t="shared" si="90"/>
        <v/>
      </c>
      <c r="BV737" s="210" t="str">
        <f>IFERROR(AVERAGE(BV706:BV736),"")</f>
        <v/>
      </c>
    </row>
    <row r="738" spans="1:74" ht="15.75" x14ac:dyDescent="0.25">
      <c r="A738" s="44">
        <v>2016</v>
      </c>
      <c r="B738" s="44" t="s">
        <v>242</v>
      </c>
      <c r="C738" s="44">
        <v>1</v>
      </c>
      <c r="D738" s="208" t="s">
        <v>228</v>
      </c>
      <c r="E738" s="209">
        <f t="shared" ref="E738:AL738" si="91">IFERROR(AVERAGE(E707:E737),"")</f>
        <v>1</v>
      </c>
      <c r="F738" s="209">
        <f t="shared" si="91"/>
        <v>42418</v>
      </c>
      <c r="G738" s="209">
        <f t="shared" si="91"/>
        <v>61061</v>
      </c>
      <c r="H738" s="209" t="str">
        <f t="shared" si="91"/>
        <v/>
      </c>
      <c r="I738" s="209">
        <f t="shared" si="91"/>
        <v>0.76570000000000005</v>
      </c>
      <c r="J738" s="209">
        <f t="shared" si="91"/>
        <v>149</v>
      </c>
      <c r="K738" s="209">
        <f t="shared" si="91"/>
        <v>7.6</v>
      </c>
      <c r="L738" s="209">
        <f t="shared" si="91"/>
        <v>0</v>
      </c>
      <c r="M738" s="209" t="str">
        <f t="shared" si="91"/>
        <v/>
      </c>
      <c r="N738" s="209">
        <f t="shared" si="91"/>
        <v>0.5</v>
      </c>
      <c r="O738" s="209">
        <f t="shared" si="91"/>
        <v>0</v>
      </c>
      <c r="P738" s="209">
        <f t="shared" si="91"/>
        <v>95.4</v>
      </c>
      <c r="Q738" s="209">
        <f t="shared" si="91"/>
        <v>85.2</v>
      </c>
      <c r="R738" s="209">
        <f t="shared" si="91"/>
        <v>90.3</v>
      </c>
      <c r="S738" s="209" t="str">
        <f t="shared" si="91"/>
        <v/>
      </c>
      <c r="T738" s="209" t="str">
        <f t="shared" si="91"/>
        <v/>
      </c>
      <c r="U738" s="209">
        <f t="shared" si="91"/>
        <v>20382</v>
      </c>
      <c r="V738" s="209">
        <f t="shared" si="91"/>
        <v>139</v>
      </c>
      <c r="W738" s="209">
        <f t="shared" si="91"/>
        <v>220</v>
      </c>
      <c r="X738" s="209">
        <f t="shared" si="91"/>
        <v>300</v>
      </c>
      <c r="Y738" s="209">
        <f t="shared" si="91"/>
        <v>350</v>
      </c>
      <c r="Z738" s="209">
        <f t="shared" si="91"/>
        <v>1</v>
      </c>
      <c r="AA738" s="209">
        <f t="shared" si="91"/>
        <v>46.8</v>
      </c>
      <c r="AB738" s="209">
        <f t="shared" si="91"/>
        <v>0.3</v>
      </c>
      <c r="AC738" s="209">
        <f t="shared" si="91"/>
        <v>2.9</v>
      </c>
      <c r="AD738" s="209">
        <f t="shared" si="91"/>
        <v>12.3</v>
      </c>
      <c r="AE738" s="209">
        <f t="shared" si="91"/>
        <v>0</v>
      </c>
      <c r="AF738" s="209">
        <f t="shared" si="91"/>
        <v>7</v>
      </c>
      <c r="AG738" s="209">
        <f t="shared" si="91"/>
        <v>99.5</v>
      </c>
      <c r="AH738" s="209">
        <f t="shared" si="91"/>
        <v>42.54</v>
      </c>
      <c r="AI738" s="209">
        <f t="shared" si="91"/>
        <v>167</v>
      </c>
      <c r="AJ738" s="209">
        <f t="shared" si="91"/>
        <v>221</v>
      </c>
      <c r="AK738" s="209">
        <f t="shared" si="91"/>
        <v>275</v>
      </c>
      <c r="AL738" s="209">
        <f t="shared" si="91"/>
        <v>338</v>
      </c>
    </row>
    <row r="739" spans="1:74" x14ac:dyDescent="0.25">
      <c r="A739" s="44">
        <f>A738</f>
        <v>2016</v>
      </c>
      <c r="B739" s="44" t="str">
        <f>B738</f>
        <v>ABRIL</v>
      </c>
      <c r="C739" s="44">
        <v>2</v>
      </c>
      <c r="D739" s="586" t="str">
        <f t="shared" ref="D739:D769" si="92">B738&amp;" "&amp;A738&amp;" / "&amp;C738</f>
        <v>ABRIL 2016 / 1</v>
      </c>
      <c r="E739" s="252">
        <v>1</v>
      </c>
      <c r="F739" s="253">
        <v>42418</v>
      </c>
      <c r="G739" s="252">
        <v>61061</v>
      </c>
      <c r="H739" s="252" t="s">
        <v>169</v>
      </c>
      <c r="I739" s="254">
        <v>0.76570000000000005</v>
      </c>
      <c r="J739" s="255">
        <v>149</v>
      </c>
      <c r="K739" s="255">
        <v>7.6</v>
      </c>
      <c r="L739" s="255">
        <v>0</v>
      </c>
      <c r="M739" s="256" t="s">
        <v>20</v>
      </c>
      <c r="N739" s="255">
        <v>0.5</v>
      </c>
      <c r="O739" s="255">
        <v>0</v>
      </c>
      <c r="P739" s="255">
        <v>95.4</v>
      </c>
      <c r="Q739" s="255">
        <v>85.2</v>
      </c>
      <c r="R739" s="255">
        <v>90.3</v>
      </c>
      <c r="S739" s="257" t="s">
        <v>164</v>
      </c>
      <c r="T739" s="257" t="s">
        <v>103</v>
      </c>
      <c r="U739" s="255">
        <v>20382</v>
      </c>
      <c r="V739" s="255">
        <v>139</v>
      </c>
      <c r="W739" s="255">
        <v>220</v>
      </c>
      <c r="X739" s="255">
        <v>300</v>
      </c>
      <c r="Y739" s="255">
        <v>350</v>
      </c>
      <c r="Z739" s="255">
        <v>1</v>
      </c>
      <c r="AA739" s="255">
        <v>46.8</v>
      </c>
      <c r="AB739" s="255">
        <v>0.3</v>
      </c>
      <c r="AC739" s="255">
        <v>2.9</v>
      </c>
      <c r="AD739" s="255">
        <v>12.3</v>
      </c>
      <c r="AE739" s="255">
        <v>0</v>
      </c>
      <c r="AF739" s="42">
        <v>7</v>
      </c>
      <c r="AG739" s="42">
        <v>99.5</v>
      </c>
      <c r="AH739" s="42">
        <v>42.54</v>
      </c>
      <c r="AI739" s="42">
        <v>167</v>
      </c>
      <c r="AJ739" s="42">
        <v>221</v>
      </c>
      <c r="AK739" s="42">
        <v>275</v>
      </c>
      <c r="AL739" s="42">
        <v>338</v>
      </c>
    </row>
    <row r="740" spans="1:74" x14ac:dyDescent="0.25">
      <c r="A740" s="44">
        <f t="shared" ref="A740:B768" si="93">A739</f>
        <v>2016</v>
      </c>
      <c r="B740" s="44" t="str">
        <f t="shared" si="93"/>
        <v>ABRIL</v>
      </c>
      <c r="C740" s="44">
        <v>3</v>
      </c>
      <c r="D740" s="586" t="str">
        <f t="shared" si="92"/>
        <v>ABRIL 2016 / 2</v>
      </c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586"/>
      <c r="T740" s="586"/>
      <c r="U740" s="586"/>
      <c r="V740" s="586"/>
      <c r="W740" s="586"/>
      <c r="X740" s="586"/>
      <c r="Y740" s="586"/>
      <c r="Z740" s="586"/>
      <c r="AB740" s="586"/>
      <c r="AC740" s="586"/>
      <c r="AD740" s="586"/>
      <c r="AE740" s="586"/>
      <c r="AF740" s="586"/>
      <c r="AG740" s="586"/>
      <c r="AH740" s="586"/>
      <c r="AI740" s="586"/>
      <c r="AJ740" s="586"/>
      <c r="AK740" s="586"/>
      <c r="AL740" s="586"/>
    </row>
    <row r="741" spans="1:74" x14ac:dyDescent="0.25">
      <c r="A741" s="44">
        <f t="shared" si="93"/>
        <v>2016</v>
      </c>
      <c r="B741" s="44" t="str">
        <f t="shared" si="93"/>
        <v>ABRIL</v>
      </c>
      <c r="C741" s="44">
        <v>4</v>
      </c>
      <c r="D741" s="586" t="str">
        <f t="shared" si="92"/>
        <v>ABRIL 2016 / 3</v>
      </c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586"/>
      <c r="T741" s="586"/>
      <c r="U741" s="586"/>
      <c r="V741" s="586"/>
      <c r="W741" s="586"/>
      <c r="X741" s="586"/>
      <c r="Y741" s="586"/>
      <c r="Z741" s="586"/>
      <c r="AB741" s="586"/>
      <c r="AC741" s="586"/>
      <c r="AD741" s="586"/>
      <c r="AE741" s="586"/>
      <c r="AF741" s="586"/>
      <c r="AG741" s="586"/>
      <c r="AH741" s="586"/>
      <c r="AI741" s="586"/>
      <c r="AJ741" s="586"/>
      <c r="AK741" s="586"/>
      <c r="AL741" s="586"/>
    </row>
    <row r="742" spans="1:74" x14ac:dyDescent="0.25">
      <c r="A742" s="44">
        <f t="shared" si="93"/>
        <v>2016</v>
      </c>
      <c r="B742" s="44" t="str">
        <f t="shared" si="93"/>
        <v>ABRIL</v>
      </c>
      <c r="C742" s="44">
        <v>5</v>
      </c>
      <c r="D742" s="586" t="str">
        <f t="shared" si="92"/>
        <v>ABRIL 2016 / 4</v>
      </c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586"/>
      <c r="T742" s="586"/>
      <c r="U742" s="586"/>
      <c r="V742" s="586"/>
      <c r="W742" s="586"/>
      <c r="X742" s="586"/>
      <c r="Y742" s="586"/>
      <c r="Z742" s="586"/>
      <c r="AB742" s="586"/>
      <c r="AC742" s="586"/>
      <c r="AD742" s="586"/>
      <c r="AE742" s="586"/>
      <c r="AF742" s="586"/>
      <c r="AG742" s="586"/>
      <c r="AH742" s="586"/>
      <c r="AI742" s="586"/>
      <c r="AJ742" s="586"/>
      <c r="AK742" s="586"/>
      <c r="AL742" s="586"/>
    </row>
    <row r="743" spans="1:74" x14ac:dyDescent="0.25">
      <c r="A743" s="44">
        <f t="shared" si="93"/>
        <v>2016</v>
      </c>
      <c r="B743" s="44" t="str">
        <f t="shared" si="93"/>
        <v>ABRIL</v>
      </c>
      <c r="C743" s="44">
        <v>6</v>
      </c>
      <c r="D743" s="586" t="str">
        <f t="shared" si="92"/>
        <v>ABRIL 2016 / 5</v>
      </c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586"/>
      <c r="T743" s="586"/>
      <c r="U743" s="586"/>
      <c r="V743" s="586"/>
      <c r="W743" s="586"/>
      <c r="X743" s="586"/>
      <c r="Y743" s="586"/>
      <c r="Z743" s="586"/>
      <c r="AB743" s="586"/>
      <c r="AC743" s="586"/>
      <c r="AD743" s="586"/>
      <c r="AE743" s="586"/>
      <c r="AF743" s="586"/>
      <c r="AG743" s="586"/>
      <c r="AH743" s="586"/>
      <c r="AI743" s="586"/>
      <c r="AJ743" s="586"/>
      <c r="AK743" s="586"/>
      <c r="AL743" s="586"/>
    </row>
    <row r="744" spans="1:74" x14ac:dyDescent="0.25">
      <c r="A744" s="44">
        <f t="shared" si="93"/>
        <v>2016</v>
      </c>
      <c r="B744" s="44" t="str">
        <f t="shared" si="93"/>
        <v>ABRIL</v>
      </c>
      <c r="C744" s="44">
        <v>7</v>
      </c>
      <c r="D744" s="586" t="str">
        <f t="shared" si="92"/>
        <v>ABRIL 2016 / 6</v>
      </c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B744" s="586"/>
      <c r="AC744" s="586"/>
      <c r="AD744" s="586"/>
      <c r="AE744" s="586"/>
      <c r="AF744" s="586"/>
      <c r="AG744" s="586"/>
      <c r="AH744" s="586"/>
      <c r="AI744" s="586"/>
      <c r="AJ744" s="586"/>
      <c r="AK744" s="586"/>
      <c r="AL744" s="586"/>
    </row>
    <row r="745" spans="1:74" x14ac:dyDescent="0.25">
      <c r="A745" s="44">
        <f t="shared" si="93"/>
        <v>2016</v>
      </c>
      <c r="B745" s="44" t="str">
        <f t="shared" si="93"/>
        <v>ABRIL</v>
      </c>
      <c r="C745" s="44">
        <v>8</v>
      </c>
      <c r="D745" s="586" t="str">
        <f t="shared" si="92"/>
        <v>ABRIL 2016 / 7</v>
      </c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586"/>
      <c r="T745" s="586"/>
      <c r="U745" s="586"/>
      <c r="V745" s="586"/>
      <c r="W745" s="586"/>
      <c r="X745" s="586"/>
      <c r="Y745" s="586"/>
      <c r="Z745" s="586"/>
      <c r="AB745" s="586"/>
      <c r="AC745" s="586"/>
      <c r="AD745" s="586"/>
      <c r="AE745" s="586"/>
      <c r="AF745" s="586"/>
      <c r="AG745" s="586"/>
      <c r="AH745" s="586"/>
      <c r="AI745" s="586"/>
      <c r="AJ745" s="586"/>
      <c r="AK745" s="586"/>
      <c r="AL745" s="586"/>
    </row>
    <row r="746" spans="1:74" x14ac:dyDescent="0.25">
      <c r="A746" s="44">
        <f t="shared" si="93"/>
        <v>2016</v>
      </c>
      <c r="B746" s="44" t="str">
        <f t="shared" si="93"/>
        <v>ABRIL</v>
      </c>
      <c r="C746" s="44">
        <v>9</v>
      </c>
      <c r="D746" s="586" t="str">
        <f t="shared" si="92"/>
        <v>ABRIL 2016 / 8</v>
      </c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586"/>
      <c r="T746" s="586"/>
      <c r="U746" s="586"/>
      <c r="V746" s="586"/>
      <c r="W746" s="586"/>
      <c r="X746" s="586"/>
      <c r="Y746" s="586"/>
      <c r="Z746" s="586"/>
      <c r="AB746" s="586"/>
      <c r="AC746" s="586"/>
      <c r="AD746" s="586"/>
      <c r="AE746" s="586"/>
      <c r="AF746" s="586"/>
      <c r="AG746" s="586"/>
      <c r="AH746" s="586"/>
      <c r="AI746" s="586"/>
      <c r="AJ746" s="586"/>
      <c r="AK746" s="586"/>
      <c r="AL746" s="586"/>
    </row>
    <row r="747" spans="1:74" x14ac:dyDescent="0.25">
      <c r="A747" s="44">
        <f t="shared" si="93"/>
        <v>2016</v>
      </c>
      <c r="B747" s="44" t="str">
        <f t="shared" si="93"/>
        <v>ABRIL</v>
      </c>
      <c r="C747" s="44">
        <v>10</v>
      </c>
      <c r="D747" s="586" t="str">
        <f t="shared" si="92"/>
        <v>ABRIL 2016 / 9</v>
      </c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586"/>
      <c r="T747" s="586"/>
      <c r="U747" s="586"/>
      <c r="V747" s="586"/>
      <c r="W747" s="586"/>
      <c r="X747" s="586"/>
      <c r="Y747" s="586"/>
      <c r="Z747" s="586"/>
      <c r="AB747" s="586"/>
      <c r="AC747" s="586"/>
      <c r="AD747" s="586"/>
      <c r="AE747" s="586"/>
      <c r="AF747" s="586"/>
      <c r="AG747" s="586"/>
      <c r="AH747" s="586"/>
      <c r="AI747" s="586"/>
      <c r="AJ747" s="586"/>
      <c r="AK747" s="586"/>
      <c r="AL747" s="586"/>
    </row>
    <row r="748" spans="1:74" x14ac:dyDescent="0.25">
      <c r="A748" s="44">
        <f t="shared" si="93"/>
        <v>2016</v>
      </c>
      <c r="B748" s="44" t="str">
        <f t="shared" si="93"/>
        <v>ABRIL</v>
      </c>
      <c r="C748" s="44">
        <v>11</v>
      </c>
      <c r="D748" s="586" t="str">
        <f t="shared" si="92"/>
        <v>ABRIL 2016 / 10</v>
      </c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586"/>
      <c r="T748" s="586"/>
      <c r="U748" s="586"/>
      <c r="V748" s="586"/>
      <c r="W748" s="586"/>
      <c r="X748" s="586"/>
      <c r="Y748" s="586"/>
      <c r="Z748" s="586"/>
      <c r="AB748" s="586"/>
      <c r="AC748" s="586"/>
      <c r="AD748" s="586"/>
      <c r="AE748" s="586"/>
      <c r="AF748" s="586"/>
      <c r="AG748" s="586"/>
      <c r="AH748" s="586"/>
      <c r="AI748" s="586"/>
      <c r="AJ748" s="586"/>
      <c r="AK748" s="586"/>
      <c r="AL748" s="586"/>
    </row>
    <row r="749" spans="1:74" x14ac:dyDescent="0.25">
      <c r="A749" s="44">
        <f t="shared" si="93"/>
        <v>2016</v>
      </c>
      <c r="B749" s="44" t="str">
        <f t="shared" si="93"/>
        <v>ABRIL</v>
      </c>
      <c r="C749" s="44">
        <v>12</v>
      </c>
      <c r="D749" s="586" t="str">
        <f t="shared" si="92"/>
        <v>ABRIL 2016 / 11</v>
      </c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586"/>
      <c r="T749" s="586"/>
      <c r="U749" s="586"/>
      <c r="V749" s="586"/>
      <c r="W749" s="586"/>
      <c r="X749" s="586"/>
      <c r="Y749" s="586"/>
      <c r="Z749" s="586"/>
      <c r="AB749" s="586"/>
      <c r="AC749" s="586"/>
      <c r="AD749" s="586"/>
      <c r="AE749" s="586"/>
      <c r="AF749" s="586"/>
      <c r="AG749" s="586"/>
      <c r="AH749" s="586"/>
      <c r="AI749" s="586"/>
      <c r="AJ749" s="586"/>
      <c r="AK749" s="586"/>
      <c r="AL749" s="586"/>
    </row>
    <row r="750" spans="1:74" x14ac:dyDescent="0.25">
      <c r="A750" s="44">
        <f t="shared" si="93"/>
        <v>2016</v>
      </c>
      <c r="B750" s="44" t="str">
        <f t="shared" si="93"/>
        <v>ABRIL</v>
      </c>
      <c r="C750" s="44">
        <v>13</v>
      </c>
      <c r="D750" s="586" t="str">
        <f t="shared" si="92"/>
        <v>ABRIL 2016 / 12</v>
      </c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586"/>
      <c r="T750" s="586"/>
      <c r="U750" s="586"/>
      <c r="V750" s="586"/>
      <c r="W750" s="586"/>
      <c r="X750" s="586"/>
      <c r="Y750" s="586"/>
      <c r="Z750" s="586"/>
      <c r="AB750" s="586"/>
      <c r="AC750" s="586"/>
      <c r="AD750" s="586"/>
      <c r="AE750" s="586"/>
      <c r="AF750" s="586"/>
      <c r="AG750" s="586"/>
      <c r="AH750" s="586"/>
      <c r="AI750" s="586"/>
      <c r="AJ750" s="586"/>
      <c r="AK750" s="586"/>
      <c r="AL750" s="586"/>
    </row>
    <row r="751" spans="1:74" x14ac:dyDescent="0.25">
      <c r="A751" s="44">
        <f t="shared" si="93"/>
        <v>2016</v>
      </c>
      <c r="B751" s="44" t="str">
        <f t="shared" si="93"/>
        <v>ABRIL</v>
      </c>
      <c r="C751" s="44">
        <v>14</v>
      </c>
      <c r="D751" s="586" t="str">
        <f t="shared" si="92"/>
        <v>ABRIL 2016 / 13</v>
      </c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586"/>
      <c r="T751" s="586"/>
      <c r="U751" s="586"/>
      <c r="V751" s="586"/>
      <c r="W751" s="586"/>
      <c r="X751" s="586"/>
      <c r="Y751" s="586"/>
      <c r="Z751" s="586"/>
      <c r="AB751" s="586"/>
      <c r="AC751" s="586"/>
      <c r="AD751" s="586"/>
      <c r="AE751" s="586"/>
      <c r="AF751" s="586"/>
      <c r="AG751" s="586"/>
      <c r="AH751" s="586"/>
      <c r="AI751" s="586"/>
      <c r="AJ751" s="586"/>
      <c r="AK751" s="586"/>
      <c r="AL751" s="586"/>
    </row>
    <row r="752" spans="1:74" x14ac:dyDescent="0.25">
      <c r="A752" s="44">
        <f t="shared" si="93"/>
        <v>2016</v>
      </c>
      <c r="B752" s="44" t="str">
        <f t="shared" si="93"/>
        <v>ABRIL</v>
      </c>
      <c r="C752" s="44">
        <v>15</v>
      </c>
      <c r="D752" s="586" t="str">
        <f t="shared" si="92"/>
        <v>ABRIL 2016 / 14</v>
      </c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586"/>
      <c r="T752" s="586"/>
      <c r="U752" s="586"/>
      <c r="V752" s="586"/>
      <c r="W752" s="586"/>
      <c r="X752" s="586"/>
      <c r="Y752" s="586"/>
      <c r="Z752" s="586"/>
      <c r="AB752" s="586"/>
      <c r="AC752" s="586"/>
      <c r="AD752" s="586"/>
      <c r="AE752" s="586"/>
      <c r="AF752" s="586"/>
      <c r="AG752" s="586"/>
      <c r="AH752" s="586"/>
      <c r="AI752" s="586"/>
      <c r="AJ752" s="586"/>
      <c r="AK752" s="586"/>
      <c r="AL752" s="586"/>
    </row>
    <row r="753" spans="1:38" x14ac:dyDescent="0.25">
      <c r="A753" s="44">
        <f t="shared" si="93"/>
        <v>2016</v>
      </c>
      <c r="B753" s="44" t="str">
        <f t="shared" si="93"/>
        <v>ABRIL</v>
      </c>
      <c r="C753" s="44">
        <v>16</v>
      </c>
      <c r="D753" s="586" t="str">
        <f t="shared" si="92"/>
        <v>ABRIL 2016 / 15</v>
      </c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586"/>
      <c r="T753" s="586"/>
      <c r="U753" s="586"/>
      <c r="V753" s="586"/>
      <c r="W753" s="586"/>
      <c r="X753" s="586"/>
      <c r="Y753" s="586"/>
      <c r="Z753" s="586"/>
      <c r="AB753" s="586"/>
      <c r="AC753" s="586"/>
      <c r="AD753" s="586"/>
      <c r="AE753" s="586"/>
      <c r="AF753" s="586"/>
      <c r="AG753" s="586"/>
      <c r="AH753" s="586"/>
      <c r="AI753" s="586"/>
      <c r="AJ753" s="586"/>
      <c r="AK753" s="586"/>
      <c r="AL753" s="586"/>
    </row>
    <row r="754" spans="1:38" x14ac:dyDescent="0.25">
      <c r="A754" s="44">
        <f t="shared" si="93"/>
        <v>2016</v>
      </c>
      <c r="B754" s="44" t="str">
        <f t="shared" si="93"/>
        <v>ABRIL</v>
      </c>
      <c r="C754" s="44">
        <v>17</v>
      </c>
      <c r="D754" s="586" t="str">
        <f t="shared" si="92"/>
        <v>ABRIL 2016 / 16</v>
      </c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586"/>
      <c r="T754" s="586"/>
      <c r="U754" s="586"/>
      <c r="V754" s="586"/>
      <c r="W754" s="586"/>
      <c r="X754" s="586"/>
      <c r="Y754" s="586"/>
      <c r="Z754" s="586"/>
      <c r="AB754" s="586"/>
      <c r="AC754" s="586"/>
      <c r="AD754" s="586"/>
      <c r="AE754" s="586"/>
      <c r="AF754" s="586"/>
      <c r="AG754" s="586"/>
      <c r="AH754" s="586"/>
      <c r="AI754" s="586"/>
      <c r="AJ754" s="586"/>
      <c r="AK754" s="586"/>
      <c r="AL754" s="586"/>
    </row>
    <row r="755" spans="1:38" x14ac:dyDescent="0.25">
      <c r="A755" s="44">
        <f t="shared" si="93"/>
        <v>2016</v>
      </c>
      <c r="B755" s="44" t="str">
        <f t="shared" si="93"/>
        <v>ABRIL</v>
      </c>
      <c r="C755" s="44">
        <v>18</v>
      </c>
      <c r="D755" s="586" t="str">
        <f t="shared" si="92"/>
        <v>ABRIL 2016 / 17</v>
      </c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586"/>
      <c r="T755" s="586"/>
      <c r="U755" s="586"/>
      <c r="V755" s="586"/>
      <c r="W755" s="586"/>
      <c r="X755" s="586"/>
      <c r="Y755" s="586"/>
      <c r="Z755" s="586"/>
      <c r="AB755" s="586"/>
      <c r="AC755" s="586"/>
      <c r="AD755" s="586"/>
      <c r="AE755" s="586"/>
      <c r="AF755" s="586"/>
      <c r="AG755" s="586"/>
      <c r="AH755" s="586"/>
      <c r="AI755" s="586"/>
      <c r="AJ755" s="586"/>
      <c r="AK755" s="586"/>
      <c r="AL755" s="586"/>
    </row>
    <row r="756" spans="1:38" x14ac:dyDescent="0.25">
      <c r="A756" s="44">
        <f t="shared" si="93"/>
        <v>2016</v>
      </c>
      <c r="B756" s="44" t="str">
        <f t="shared" si="93"/>
        <v>ABRIL</v>
      </c>
      <c r="C756" s="44">
        <v>19</v>
      </c>
      <c r="D756" s="586" t="str">
        <f t="shared" si="92"/>
        <v>ABRIL 2016 / 18</v>
      </c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586"/>
      <c r="T756" s="586"/>
      <c r="U756" s="586"/>
      <c r="V756" s="586"/>
      <c r="W756" s="586"/>
      <c r="X756" s="586"/>
      <c r="Y756" s="586"/>
      <c r="Z756" s="586"/>
      <c r="AB756" s="586"/>
      <c r="AC756" s="586"/>
      <c r="AD756" s="586"/>
      <c r="AE756" s="586"/>
      <c r="AF756" s="586"/>
      <c r="AG756" s="586"/>
      <c r="AH756" s="586"/>
      <c r="AI756" s="586"/>
      <c r="AJ756" s="586"/>
      <c r="AK756" s="586"/>
      <c r="AL756" s="586"/>
    </row>
    <row r="757" spans="1:38" x14ac:dyDescent="0.25">
      <c r="A757" s="44">
        <f t="shared" si="93"/>
        <v>2016</v>
      </c>
      <c r="B757" s="44" t="str">
        <f t="shared" si="93"/>
        <v>ABRIL</v>
      </c>
      <c r="C757" s="44">
        <v>20</v>
      </c>
      <c r="D757" s="586" t="str">
        <f t="shared" si="92"/>
        <v>ABRIL 2016 / 19</v>
      </c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586"/>
      <c r="T757" s="586"/>
      <c r="U757" s="586"/>
      <c r="V757" s="586"/>
      <c r="W757" s="586"/>
      <c r="X757" s="586"/>
      <c r="Y757" s="586"/>
      <c r="Z757" s="586"/>
      <c r="AB757" s="586"/>
      <c r="AC757" s="586"/>
      <c r="AD757" s="586"/>
      <c r="AE757" s="586"/>
      <c r="AF757" s="586"/>
      <c r="AG757" s="586"/>
      <c r="AH757" s="586"/>
      <c r="AI757" s="586"/>
      <c r="AJ757" s="586"/>
      <c r="AK757" s="586"/>
      <c r="AL757" s="586"/>
    </row>
    <row r="758" spans="1:38" x14ac:dyDescent="0.25">
      <c r="A758" s="44">
        <f t="shared" si="93"/>
        <v>2016</v>
      </c>
      <c r="B758" s="44" t="str">
        <f t="shared" si="93"/>
        <v>ABRIL</v>
      </c>
      <c r="C758" s="44">
        <v>21</v>
      </c>
      <c r="D758" s="586" t="str">
        <f t="shared" si="92"/>
        <v>ABRIL 2016 / 20</v>
      </c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586"/>
      <c r="T758" s="586"/>
      <c r="U758" s="586"/>
      <c r="V758" s="586"/>
      <c r="W758" s="586"/>
      <c r="X758" s="586"/>
      <c r="Y758" s="586"/>
      <c r="Z758" s="586"/>
      <c r="AB758" s="586"/>
      <c r="AC758" s="586"/>
      <c r="AD758" s="586"/>
      <c r="AE758" s="586"/>
      <c r="AF758" s="586"/>
      <c r="AG758" s="586"/>
      <c r="AH758" s="586"/>
      <c r="AI758" s="586"/>
      <c r="AJ758" s="586"/>
      <c r="AK758" s="586"/>
      <c r="AL758" s="586"/>
    </row>
    <row r="759" spans="1:38" x14ac:dyDescent="0.25">
      <c r="A759" s="44">
        <f t="shared" si="93"/>
        <v>2016</v>
      </c>
      <c r="B759" s="44" t="str">
        <f t="shared" si="93"/>
        <v>ABRIL</v>
      </c>
      <c r="C759" s="44">
        <v>22</v>
      </c>
      <c r="D759" s="586" t="str">
        <f t="shared" si="92"/>
        <v>ABRIL 2016 / 21</v>
      </c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586"/>
      <c r="T759" s="586"/>
      <c r="U759" s="586"/>
      <c r="V759" s="586"/>
      <c r="W759" s="586"/>
      <c r="X759" s="586"/>
      <c r="Y759" s="586"/>
      <c r="Z759" s="586"/>
      <c r="AB759" s="586"/>
      <c r="AC759" s="586"/>
      <c r="AD759" s="586"/>
      <c r="AE759" s="586"/>
      <c r="AF759" s="586"/>
      <c r="AG759" s="586"/>
      <c r="AH759" s="586"/>
      <c r="AI759" s="586"/>
      <c r="AJ759" s="586"/>
      <c r="AK759" s="586"/>
      <c r="AL759" s="586"/>
    </row>
    <row r="760" spans="1:38" x14ac:dyDescent="0.25">
      <c r="A760" s="44">
        <f t="shared" si="93"/>
        <v>2016</v>
      </c>
      <c r="B760" s="44" t="str">
        <f t="shared" si="93"/>
        <v>ABRIL</v>
      </c>
      <c r="C760" s="44">
        <v>23</v>
      </c>
      <c r="D760" s="586" t="str">
        <f t="shared" si="92"/>
        <v>ABRIL 2016 / 22</v>
      </c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586"/>
      <c r="T760" s="586"/>
      <c r="U760" s="586"/>
      <c r="V760" s="586"/>
      <c r="W760" s="586"/>
      <c r="X760" s="586"/>
      <c r="Y760" s="586"/>
      <c r="Z760" s="586"/>
      <c r="AB760" s="586"/>
      <c r="AC760" s="586"/>
      <c r="AD760" s="586"/>
      <c r="AE760" s="586"/>
      <c r="AF760" s="586"/>
      <c r="AG760" s="586"/>
      <c r="AH760" s="586"/>
      <c r="AI760" s="586"/>
      <c r="AJ760" s="586"/>
      <c r="AK760" s="586"/>
      <c r="AL760" s="586"/>
    </row>
    <row r="761" spans="1:38" x14ac:dyDescent="0.25">
      <c r="A761" s="44">
        <f t="shared" si="93"/>
        <v>2016</v>
      </c>
      <c r="B761" s="44" t="str">
        <f t="shared" si="93"/>
        <v>ABRIL</v>
      </c>
      <c r="C761" s="44">
        <v>24</v>
      </c>
      <c r="D761" s="586" t="str">
        <f t="shared" si="92"/>
        <v>ABRIL 2016 / 23</v>
      </c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586"/>
      <c r="T761" s="586"/>
      <c r="U761" s="586"/>
      <c r="V761" s="586"/>
      <c r="W761" s="586"/>
      <c r="X761" s="586"/>
      <c r="Y761" s="586"/>
      <c r="Z761" s="586"/>
      <c r="AB761" s="586"/>
      <c r="AC761" s="586"/>
      <c r="AD761" s="586"/>
      <c r="AE761" s="586"/>
      <c r="AF761" s="586"/>
      <c r="AG761" s="586"/>
      <c r="AH761" s="586"/>
      <c r="AI761" s="586"/>
      <c r="AJ761" s="586"/>
      <c r="AK761" s="586"/>
      <c r="AL761" s="586"/>
    </row>
    <row r="762" spans="1:38" x14ac:dyDescent="0.25">
      <c r="A762" s="44">
        <f t="shared" si="93"/>
        <v>2016</v>
      </c>
      <c r="B762" s="44" t="str">
        <f t="shared" si="93"/>
        <v>ABRIL</v>
      </c>
      <c r="C762" s="44">
        <v>25</v>
      </c>
      <c r="D762" s="586" t="str">
        <f t="shared" si="92"/>
        <v>ABRIL 2016 / 24</v>
      </c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586"/>
      <c r="T762" s="586"/>
      <c r="U762" s="586"/>
      <c r="V762" s="586"/>
      <c r="W762" s="586"/>
      <c r="X762" s="586"/>
      <c r="Y762" s="586"/>
      <c r="Z762" s="586"/>
      <c r="AB762" s="586"/>
      <c r="AC762" s="586"/>
      <c r="AD762" s="586"/>
      <c r="AE762" s="586"/>
      <c r="AF762" s="586"/>
      <c r="AG762" s="586"/>
      <c r="AH762" s="586"/>
      <c r="AI762" s="586"/>
      <c r="AJ762" s="586"/>
      <c r="AK762" s="586"/>
      <c r="AL762" s="586"/>
    </row>
    <row r="763" spans="1:38" x14ac:dyDescent="0.25">
      <c r="A763" s="44">
        <f t="shared" si="93"/>
        <v>2016</v>
      </c>
      <c r="B763" s="44" t="str">
        <f t="shared" si="93"/>
        <v>ABRIL</v>
      </c>
      <c r="C763" s="44">
        <v>26</v>
      </c>
      <c r="D763" s="586" t="str">
        <f t="shared" si="92"/>
        <v>ABRIL 2016 / 25</v>
      </c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586"/>
      <c r="T763" s="586"/>
      <c r="U763" s="586"/>
      <c r="V763" s="586"/>
      <c r="W763" s="586"/>
      <c r="X763" s="586"/>
      <c r="Y763" s="586"/>
      <c r="Z763" s="586"/>
      <c r="AB763" s="586"/>
      <c r="AC763" s="586"/>
      <c r="AD763" s="586"/>
      <c r="AE763" s="586"/>
      <c r="AF763" s="586"/>
      <c r="AG763" s="586"/>
      <c r="AH763" s="586"/>
      <c r="AI763" s="586"/>
      <c r="AJ763" s="586"/>
      <c r="AK763" s="586"/>
      <c r="AL763" s="586"/>
    </row>
    <row r="764" spans="1:38" x14ac:dyDescent="0.25">
      <c r="A764" s="44">
        <f t="shared" si="93"/>
        <v>2016</v>
      </c>
      <c r="B764" s="44" t="str">
        <f t="shared" si="93"/>
        <v>ABRIL</v>
      </c>
      <c r="C764" s="44">
        <v>27</v>
      </c>
      <c r="D764" s="586" t="str">
        <f t="shared" si="92"/>
        <v>ABRIL 2016 / 26</v>
      </c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586"/>
      <c r="T764" s="586"/>
      <c r="U764" s="586"/>
      <c r="V764" s="586"/>
      <c r="W764" s="586"/>
      <c r="X764" s="586"/>
      <c r="Y764" s="586"/>
      <c r="Z764" s="586"/>
      <c r="AB764" s="586"/>
      <c r="AC764" s="586"/>
      <c r="AD764" s="586"/>
      <c r="AE764" s="586"/>
      <c r="AF764" s="586"/>
      <c r="AG764" s="586"/>
      <c r="AH764" s="586"/>
      <c r="AI764" s="586"/>
      <c r="AJ764" s="586"/>
      <c r="AK764" s="586"/>
      <c r="AL764" s="586"/>
    </row>
    <row r="765" spans="1:38" x14ac:dyDescent="0.25">
      <c r="A765" s="44">
        <f t="shared" si="93"/>
        <v>2016</v>
      </c>
      <c r="B765" s="44" t="str">
        <f t="shared" si="93"/>
        <v>ABRIL</v>
      </c>
      <c r="C765" s="44">
        <v>28</v>
      </c>
      <c r="D765" s="586" t="str">
        <f t="shared" si="92"/>
        <v>ABRIL 2016 / 27</v>
      </c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586"/>
      <c r="T765" s="586"/>
      <c r="U765" s="586"/>
      <c r="V765" s="586"/>
      <c r="W765" s="586"/>
      <c r="X765" s="586"/>
      <c r="Y765" s="586"/>
      <c r="Z765" s="586"/>
      <c r="AB765" s="586"/>
      <c r="AC765" s="586"/>
      <c r="AD765" s="586"/>
      <c r="AE765" s="586"/>
      <c r="AF765" s="586"/>
      <c r="AG765" s="586"/>
      <c r="AH765" s="586"/>
      <c r="AI765" s="586"/>
      <c r="AJ765" s="586"/>
      <c r="AK765" s="586"/>
      <c r="AL765" s="586"/>
    </row>
    <row r="766" spans="1:38" x14ac:dyDescent="0.25">
      <c r="A766" s="44">
        <f t="shared" si="93"/>
        <v>2016</v>
      </c>
      <c r="B766" s="44" t="str">
        <f t="shared" si="93"/>
        <v>ABRIL</v>
      </c>
      <c r="C766" s="44">
        <v>29</v>
      </c>
      <c r="D766" s="586" t="str">
        <f t="shared" si="92"/>
        <v>ABRIL 2016 / 28</v>
      </c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586"/>
      <c r="T766" s="586"/>
      <c r="U766" s="586"/>
      <c r="V766" s="586"/>
      <c r="W766" s="586"/>
      <c r="X766" s="586"/>
      <c r="Y766" s="586"/>
      <c r="Z766" s="586"/>
      <c r="AB766" s="586"/>
      <c r="AC766" s="586"/>
      <c r="AD766" s="586"/>
      <c r="AE766" s="586"/>
      <c r="AF766" s="586"/>
      <c r="AG766" s="586"/>
      <c r="AH766" s="586"/>
      <c r="AI766" s="586"/>
      <c r="AJ766" s="586"/>
      <c r="AK766" s="586"/>
      <c r="AL766" s="586"/>
    </row>
    <row r="767" spans="1:38" x14ac:dyDescent="0.25">
      <c r="A767" s="44">
        <f t="shared" si="93"/>
        <v>2016</v>
      </c>
      <c r="B767" s="44" t="str">
        <f t="shared" si="93"/>
        <v>ABRIL</v>
      </c>
      <c r="C767" s="44">
        <v>30</v>
      </c>
      <c r="D767" s="586" t="str">
        <f t="shared" si="92"/>
        <v>ABRIL 2016 / 29</v>
      </c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586"/>
      <c r="T767" s="586"/>
      <c r="U767" s="586"/>
      <c r="V767" s="586"/>
      <c r="W767" s="586"/>
      <c r="X767" s="586"/>
      <c r="Y767" s="586"/>
      <c r="Z767" s="586"/>
      <c r="AB767" s="586"/>
      <c r="AC767" s="586"/>
      <c r="AD767" s="586"/>
      <c r="AE767" s="586"/>
      <c r="AF767" s="586"/>
      <c r="AG767" s="586"/>
      <c r="AH767" s="586"/>
      <c r="AI767" s="586"/>
      <c r="AJ767" s="586"/>
      <c r="AK767" s="586"/>
      <c r="AL767" s="586"/>
    </row>
    <row r="768" spans="1:38" x14ac:dyDescent="0.25">
      <c r="A768" s="44">
        <f t="shared" si="93"/>
        <v>2016</v>
      </c>
      <c r="B768" s="44" t="str">
        <f t="shared" si="93"/>
        <v>ABRIL</v>
      </c>
      <c r="C768" s="44">
        <v>31</v>
      </c>
      <c r="D768" s="586" t="str">
        <f t="shared" si="92"/>
        <v>ABRIL 2016 / 30</v>
      </c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586"/>
      <c r="T768" s="586"/>
      <c r="U768" s="586"/>
      <c r="V768" s="586"/>
      <c r="W768" s="586"/>
      <c r="X768" s="586"/>
      <c r="Y768" s="586"/>
      <c r="Z768" s="586"/>
      <c r="AB768" s="586"/>
      <c r="AC768" s="586"/>
      <c r="AD768" s="586"/>
      <c r="AE768" s="586"/>
      <c r="AF768" s="586"/>
      <c r="AG768" s="586"/>
      <c r="AH768" s="586"/>
      <c r="AI768" s="586"/>
      <c r="AJ768" s="586"/>
      <c r="AK768" s="586"/>
      <c r="AL768" s="586"/>
    </row>
    <row r="769" spans="1:74" s="206" customFormat="1" ht="15.75" x14ac:dyDescent="0.25">
      <c r="D769" s="586" t="str">
        <f t="shared" si="92"/>
        <v>ABRIL 2016 / 31</v>
      </c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586"/>
      <c r="T769" s="586"/>
      <c r="U769" s="586"/>
      <c r="V769" s="586"/>
      <c r="W769" s="586"/>
      <c r="X769" s="586"/>
      <c r="Y769" s="586"/>
      <c r="Z769" s="586"/>
      <c r="AA769" s="55"/>
      <c r="AB769" s="586"/>
      <c r="AC769" s="586"/>
      <c r="AD769" s="586"/>
      <c r="AE769" s="586"/>
      <c r="AF769" s="586"/>
      <c r="AG769" s="586"/>
      <c r="AH769" s="586"/>
      <c r="AI769" s="586"/>
      <c r="AJ769" s="586"/>
      <c r="AK769" s="586"/>
      <c r="AL769" s="586"/>
      <c r="AM769" s="209" t="str">
        <f t="shared" ref="AM769:BU769" si="94">IFERROR(AVERAGE(AM738:AM768),"")</f>
        <v/>
      </c>
      <c r="AN769" s="209" t="str">
        <f t="shared" si="94"/>
        <v/>
      </c>
      <c r="AO769" s="209" t="str">
        <f t="shared" si="94"/>
        <v/>
      </c>
      <c r="AP769" s="209" t="str">
        <f t="shared" si="94"/>
        <v/>
      </c>
      <c r="AQ769" s="209" t="str">
        <f t="shared" si="94"/>
        <v/>
      </c>
      <c r="AR769" s="209" t="str">
        <f t="shared" si="94"/>
        <v/>
      </c>
      <c r="AS769" s="209" t="str">
        <f t="shared" si="94"/>
        <v/>
      </c>
      <c r="AT769" s="209" t="str">
        <f t="shared" si="94"/>
        <v/>
      </c>
      <c r="AU769" s="209" t="str">
        <f t="shared" si="94"/>
        <v/>
      </c>
      <c r="AV769" s="209" t="str">
        <f t="shared" si="94"/>
        <v/>
      </c>
      <c r="AW769" s="209" t="str">
        <f t="shared" si="94"/>
        <v/>
      </c>
      <c r="AX769" s="210" t="str">
        <f t="shared" si="94"/>
        <v/>
      </c>
      <c r="AY769" s="209" t="str">
        <f t="shared" si="94"/>
        <v/>
      </c>
      <c r="AZ769" s="209" t="str">
        <f t="shared" si="94"/>
        <v/>
      </c>
      <c r="BA769" s="209" t="str">
        <f t="shared" si="94"/>
        <v/>
      </c>
      <c r="BB769" s="209" t="str">
        <f t="shared" si="94"/>
        <v/>
      </c>
      <c r="BC769" s="209" t="str">
        <f t="shared" si="94"/>
        <v/>
      </c>
      <c r="BD769" s="209" t="str">
        <f t="shared" si="94"/>
        <v/>
      </c>
      <c r="BE769" s="209" t="str">
        <f t="shared" si="94"/>
        <v/>
      </c>
      <c r="BF769" s="209" t="str">
        <f t="shared" si="94"/>
        <v/>
      </c>
      <c r="BG769" s="209" t="str">
        <f t="shared" si="94"/>
        <v/>
      </c>
      <c r="BH769" s="209" t="str">
        <f t="shared" si="94"/>
        <v/>
      </c>
      <c r="BI769" s="209" t="str">
        <f t="shared" si="94"/>
        <v/>
      </c>
      <c r="BJ769" s="209" t="str">
        <f t="shared" si="94"/>
        <v/>
      </c>
      <c r="BK769" s="209" t="str">
        <f t="shared" si="94"/>
        <v/>
      </c>
      <c r="BL769" s="209" t="str">
        <f t="shared" si="94"/>
        <v/>
      </c>
      <c r="BM769" s="209" t="str">
        <f t="shared" si="94"/>
        <v/>
      </c>
      <c r="BN769" s="209" t="str">
        <f t="shared" si="94"/>
        <v/>
      </c>
      <c r="BO769" s="209" t="str">
        <f t="shared" si="94"/>
        <v/>
      </c>
      <c r="BP769" s="209" t="str">
        <f t="shared" si="94"/>
        <v/>
      </c>
      <c r="BQ769" s="209" t="str">
        <f t="shared" si="94"/>
        <v/>
      </c>
      <c r="BR769" s="209" t="str">
        <f t="shared" si="94"/>
        <v/>
      </c>
      <c r="BS769" s="209" t="str">
        <f t="shared" si="94"/>
        <v/>
      </c>
      <c r="BT769" s="209" t="str">
        <f t="shared" si="94"/>
        <v/>
      </c>
      <c r="BU769" s="209" t="str">
        <f t="shared" si="94"/>
        <v/>
      </c>
      <c r="BV769" s="210" t="str">
        <f>IFERROR(AVERAGE(BV738:BV768),"")</f>
        <v/>
      </c>
    </row>
    <row r="770" spans="1:74" ht="15.75" x14ac:dyDescent="0.25">
      <c r="A770" s="44">
        <v>2016</v>
      </c>
      <c r="B770" s="44" t="s">
        <v>226</v>
      </c>
      <c r="C770" s="44">
        <v>1</v>
      </c>
      <c r="D770" s="208" t="s">
        <v>228</v>
      </c>
      <c r="E770" s="209">
        <f t="shared" ref="E770:AL770" si="95">IFERROR(AVERAGE(E739:E769),"")</f>
        <v>1</v>
      </c>
      <c r="F770" s="209">
        <f t="shared" si="95"/>
        <v>42418</v>
      </c>
      <c r="G770" s="209">
        <f t="shared" si="95"/>
        <v>61061</v>
      </c>
      <c r="H770" s="209" t="str">
        <f t="shared" si="95"/>
        <v/>
      </c>
      <c r="I770" s="209">
        <f t="shared" si="95"/>
        <v>0.76570000000000005</v>
      </c>
      <c r="J770" s="209">
        <f t="shared" si="95"/>
        <v>149</v>
      </c>
      <c r="K770" s="209">
        <f t="shared" si="95"/>
        <v>7.6</v>
      </c>
      <c r="L770" s="209">
        <f t="shared" si="95"/>
        <v>0</v>
      </c>
      <c r="M770" s="209" t="str">
        <f t="shared" si="95"/>
        <v/>
      </c>
      <c r="N770" s="209">
        <f t="shared" si="95"/>
        <v>0.5</v>
      </c>
      <c r="O770" s="209">
        <f t="shared" si="95"/>
        <v>0</v>
      </c>
      <c r="P770" s="209">
        <f t="shared" si="95"/>
        <v>95.4</v>
      </c>
      <c r="Q770" s="209">
        <f t="shared" si="95"/>
        <v>85.2</v>
      </c>
      <c r="R770" s="209">
        <f t="shared" si="95"/>
        <v>90.3</v>
      </c>
      <c r="S770" s="209" t="str">
        <f t="shared" si="95"/>
        <v/>
      </c>
      <c r="T770" s="209" t="str">
        <f t="shared" si="95"/>
        <v/>
      </c>
      <c r="U770" s="209">
        <f t="shared" si="95"/>
        <v>20382</v>
      </c>
      <c r="V770" s="209">
        <f t="shared" si="95"/>
        <v>139</v>
      </c>
      <c r="W770" s="209">
        <f t="shared" si="95"/>
        <v>220</v>
      </c>
      <c r="X770" s="209">
        <f t="shared" si="95"/>
        <v>300</v>
      </c>
      <c r="Y770" s="209">
        <f t="shared" si="95"/>
        <v>350</v>
      </c>
      <c r="Z770" s="209">
        <f t="shared" si="95"/>
        <v>1</v>
      </c>
      <c r="AA770" s="209">
        <f t="shared" si="95"/>
        <v>46.8</v>
      </c>
      <c r="AB770" s="209">
        <f t="shared" si="95"/>
        <v>0.3</v>
      </c>
      <c r="AC770" s="209">
        <f t="shared" si="95"/>
        <v>2.9</v>
      </c>
      <c r="AD770" s="209">
        <f t="shared" si="95"/>
        <v>12.3</v>
      </c>
      <c r="AE770" s="209">
        <f t="shared" si="95"/>
        <v>0</v>
      </c>
      <c r="AF770" s="209">
        <f t="shared" si="95"/>
        <v>7</v>
      </c>
      <c r="AG770" s="209">
        <f t="shared" si="95"/>
        <v>99.5</v>
      </c>
      <c r="AH770" s="209">
        <f t="shared" si="95"/>
        <v>42.54</v>
      </c>
      <c r="AI770" s="209">
        <f t="shared" si="95"/>
        <v>167</v>
      </c>
      <c r="AJ770" s="209">
        <f t="shared" si="95"/>
        <v>221</v>
      </c>
      <c r="AK770" s="209">
        <f t="shared" si="95"/>
        <v>275</v>
      </c>
      <c r="AL770" s="209">
        <f t="shared" si="95"/>
        <v>338</v>
      </c>
    </row>
    <row r="771" spans="1:74" x14ac:dyDescent="0.25">
      <c r="A771" s="44">
        <f>A770</f>
        <v>2016</v>
      </c>
      <c r="B771" s="44" t="str">
        <f>B770</f>
        <v>MAYO</v>
      </c>
      <c r="C771" s="44">
        <v>2</v>
      </c>
      <c r="D771" s="586" t="str">
        <f t="shared" ref="D771:D801" si="96">B770&amp;" "&amp;A770&amp;" / "&amp;C770</f>
        <v>MAYO 2016 / 1</v>
      </c>
      <c r="E771" s="252">
        <v>1</v>
      </c>
      <c r="F771" s="253">
        <v>42418</v>
      </c>
      <c r="G771" s="252">
        <v>61061</v>
      </c>
      <c r="H771" s="252" t="s">
        <v>169</v>
      </c>
      <c r="I771" s="254">
        <v>0.76570000000000005</v>
      </c>
      <c r="J771" s="255">
        <v>149</v>
      </c>
      <c r="K771" s="255">
        <v>7.6</v>
      </c>
      <c r="L771" s="255">
        <v>0</v>
      </c>
      <c r="M771" s="256" t="s">
        <v>20</v>
      </c>
      <c r="N771" s="255">
        <v>0.5</v>
      </c>
      <c r="O771" s="255">
        <v>0</v>
      </c>
      <c r="P771" s="255">
        <v>95.4</v>
      </c>
      <c r="Q771" s="255">
        <v>85.2</v>
      </c>
      <c r="R771" s="255">
        <v>90.3</v>
      </c>
      <c r="S771" s="257" t="s">
        <v>164</v>
      </c>
      <c r="T771" s="257" t="s">
        <v>103</v>
      </c>
      <c r="U771" s="255">
        <v>20382</v>
      </c>
      <c r="V771" s="255">
        <v>139</v>
      </c>
      <c r="W771" s="255">
        <v>220</v>
      </c>
      <c r="X771" s="255">
        <v>300</v>
      </c>
      <c r="Y771" s="255">
        <v>350</v>
      </c>
      <c r="Z771" s="255">
        <v>1</v>
      </c>
      <c r="AA771" s="255">
        <v>46.8</v>
      </c>
      <c r="AB771" s="255">
        <v>0.3</v>
      </c>
      <c r="AC771" s="255">
        <v>2.9</v>
      </c>
      <c r="AD771" s="255">
        <v>12.3</v>
      </c>
      <c r="AE771" s="255">
        <v>0</v>
      </c>
      <c r="AF771" s="42">
        <v>7</v>
      </c>
      <c r="AG771" s="42">
        <v>99.5</v>
      </c>
      <c r="AH771" s="42">
        <v>42.54</v>
      </c>
      <c r="AI771" s="42">
        <v>167</v>
      </c>
      <c r="AJ771" s="42">
        <v>221</v>
      </c>
      <c r="AK771" s="42">
        <v>275</v>
      </c>
      <c r="AL771" s="42">
        <v>338</v>
      </c>
    </row>
    <row r="772" spans="1:74" x14ac:dyDescent="0.25">
      <c r="A772" s="44">
        <f t="shared" ref="A772:B800" si="97">A771</f>
        <v>2016</v>
      </c>
      <c r="B772" s="44" t="str">
        <f t="shared" si="97"/>
        <v>MAYO</v>
      </c>
      <c r="C772" s="44">
        <v>3</v>
      </c>
      <c r="D772" s="586" t="str">
        <f t="shared" si="96"/>
        <v>MAYO 2016 / 2</v>
      </c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586"/>
      <c r="T772" s="586"/>
      <c r="U772" s="586"/>
      <c r="V772" s="586"/>
      <c r="W772" s="586"/>
      <c r="X772" s="586"/>
      <c r="Y772" s="586"/>
      <c r="Z772" s="586"/>
      <c r="AB772" s="586"/>
      <c r="AC772" s="586"/>
      <c r="AD772" s="586"/>
      <c r="AE772" s="586"/>
      <c r="AF772" s="586"/>
      <c r="AG772" s="586"/>
      <c r="AH772" s="586"/>
      <c r="AI772" s="586"/>
      <c r="AJ772" s="586"/>
      <c r="AK772" s="586"/>
      <c r="AL772" s="586"/>
    </row>
    <row r="773" spans="1:74" x14ac:dyDescent="0.25">
      <c r="A773" s="44">
        <f t="shared" si="97"/>
        <v>2016</v>
      </c>
      <c r="B773" s="44" t="str">
        <f t="shared" si="97"/>
        <v>MAYO</v>
      </c>
      <c r="C773" s="44">
        <v>4</v>
      </c>
      <c r="D773" s="586" t="str">
        <f t="shared" si="96"/>
        <v>MAYO 2016 / 3</v>
      </c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586"/>
      <c r="T773" s="586"/>
      <c r="U773" s="586"/>
      <c r="V773" s="586"/>
      <c r="W773" s="586"/>
      <c r="X773" s="586"/>
      <c r="Y773" s="586"/>
      <c r="Z773" s="586"/>
      <c r="AB773" s="586"/>
      <c r="AC773" s="586"/>
      <c r="AD773" s="586"/>
      <c r="AE773" s="586"/>
      <c r="AF773" s="586"/>
      <c r="AG773" s="586"/>
      <c r="AH773" s="586"/>
      <c r="AI773" s="586"/>
      <c r="AJ773" s="586"/>
      <c r="AK773" s="586"/>
      <c r="AL773" s="586"/>
    </row>
    <row r="774" spans="1:74" x14ac:dyDescent="0.25">
      <c r="A774" s="44">
        <f t="shared" si="97"/>
        <v>2016</v>
      </c>
      <c r="B774" s="44" t="str">
        <f t="shared" si="97"/>
        <v>MAYO</v>
      </c>
      <c r="C774" s="44">
        <v>5</v>
      </c>
      <c r="D774" s="586" t="str">
        <f t="shared" si="96"/>
        <v>MAYO 2016 / 4</v>
      </c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586"/>
      <c r="T774" s="586"/>
      <c r="U774" s="586"/>
      <c r="V774" s="586"/>
      <c r="W774" s="586"/>
      <c r="X774" s="586"/>
      <c r="Y774" s="586"/>
      <c r="Z774" s="586"/>
      <c r="AB774" s="586"/>
      <c r="AC774" s="586"/>
      <c r="AD774" s="586"/>
      <c r="AE774" s="586"/>
      <c r="AF774" s="586"/>
      <c r="AG774" s="586"/>
      <c r="AH774" s="586"/>
      <c r="AI774" s="586"/>
      <c r="AJ774" s="586"/>
      <c r="AK774" s="586"/>
      <c r="AL774" s="586"/>
    </row>
    <row r="775" spans="1:74" x14ac:dyDescent="0.25">
      <c r="A775" s="44">
        <f t="shared" si="97"/>
        <v>2016</v>
      </c>
      <c r="B775" s="44" t="str">
        <f t="shared" si="97"/>
        <v>MAYO</v>
      </c>
      <c r="C775" s="44">
        <v>6</v>
      </c>
      <c r="D775" s="586" t="str">
        <f t="shared" si="96"/>
        <v>MAYO 2016 / 5</v>
      </c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586"/>
      <c r="T775" s="586"/>
      <c r="U775" s="586"/>
      <c r="V775" s="586"/>
      <c r="W775" s="586"/>
      <c r="X775" s="586"/>
      <c r="Y775" s="586"/>
      <c r="Z775" s="586"/>
      <c r="AB775" s="586"/>
      <c r="AC775" s="586"/>
      <c r="AD775" s="586"/>
      <c r="AE775" s="586"/>
      <c r="AF775" s="586"/>
      <c r="AG775" s="586"/>
      <c r="AH775" s="586"/>
      <c r="AI775" s="586"/>
      <c r="AJ775" s="586"/>
      <c r="AK775" s="586"/>
      <c r="AL775" s="586"/>
    </row>
    <row r="776" spans="1:74" x14ac:dyDescent="0.25">
      <c r="A776" s="44">
        <f t="shared" si="97"/>
        <v>2016</v>
      </c>
      <c r="B776" s="44" t="str">
        <f t="shared" si="97"/>
        <v>MAYO</v>
      </c>
      <c r="C776" s="44">
        <v>7</v>
      </c>
      <c r="D776" s="586" t="str">
        <f t="shared" si="96"/>
        <v>MAYO 2016 / 6</v>
      </c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586"/>
      <c r="T776" s="586"/>
      <c r="U776" s="586"/>
      <c r="V776" s="586"/>
      <c r="W776" s="586"/>
      <c r="X776" s="586"/>
      <c r="Y776" s="586"/>
      <c r="Z776" s="586"/>
      <c r="AB776" s="586"/>
      <c r="AC776" s="586"/>
      <c r="AD776" s="586"/>
      <c r="AE776" s="586"/>
      <c r="AF776" s="586"/>
      <c r="AG776" s="586"/>
      <c r="AH776" s="586"/>
      <c r="AI776" s="586"/>
      <c r="AJ776" s="586"/>
      <c r="AK776" s="586"/>
      <c r="AL776" s="586"/>
    </row>
    <row r="777" spans="1:74" x14ac:dyDescent="0.25">
      <c r="A777" s="44">
        <f t="shared" si="97"/>
        <v>2016</v>
      </c>
      <c r="B777" s="44" t="str">
        <f t="shared" si="97"/>
        <v>MAYO</v>
      </c>
      <c r="C777" s="44">
        <v>8</v>
      </c>
      <c r="D777" s="586" t="str">
        <f t="shared" si="96"/>
        <v>MAYO 2016 / 7</v>
      </c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586"/>
      <c r="T777" s="586"/>
      <c r="U777" s="586"/>
      <c r="V777" s="586"/>
      <c r="W777" s="586"/>
      <c r="X777" s="586"/>
      <c r="Y777" s="586"/>
      <c r="Z777" s="586"/>
      <c r="AB777" s="586"/>
      <c r="AC777" s="586"/>
      <c r="AD777" s="586"/>
      <c r="AE777" s="586"/>
      <c r="AF777" s="586"/>
      <c r="AG777" s="586"/>
      <c r="AH777" s="586"/>
      <c r="AI777" s="586"/>
      <c r="AJ777" s="586"/>
      <c r="AK777" s="586"/>
      <c r="AL777" s="586"/>
    </row>
    <row r="778" spans="1:74" x14ac:dyDescent="0.25">
      <c r="A778" s="44">
        <f t="shared" si="97"/>
        <v>2016</v>
      </c>
      <c r="B778" s="44" t="str">
        <f t="shared" si="97"/>
        <v>MAYO</v>
      </c>
      <c r="C778" s="44">
        <v>9</v>
      </c>
      <c r="D778" s="586" t="str">
        <f t="shared" si="96"/>
        <v>MAYO 2016 / 8</v>
      </c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586"/>
      <c r="T778" s="586"/>
      <c r="U778" s="586"/>
      <c r="V778" s="586"/>
      <c r="W778" s="586"/>
      <c r="X778" s="586"/>
      <c r="Y778" s="586"/>
      <c r="Z778" s="586"/>
      <c r="AB778" s="586"/>
      <c r="AC778" s="586"/>
      <c r="AD778" s="586"/>
      <c r="AE778" s="586"/>
      <c r="AF778" s="586"/>
      <c r="AG778" s="586"/>
      <c r="AH778" s="586"/>
      <c r="AI778" s="586"/>
      <c r="AJ778" s="586"/>
      <c r="AK778" s="586"/>
      <c r="AL778" s="586"/>
    </row>
    <row r="779" spans="1:74" x14ac:dyDescent="0.25">
      <c r="A779" s="44">
        <f t="shared" si="97"/>
        <v>2016</v>
      </c>
      <c r="B779" s="44" t="str">
        <f t="shared" si="97"/>
        <v>MAYO</v>
      </c>
      <c r="C779" s="44">
        <v>10</v>
      </c>
      <c r="D779" s="586" t="str">
        <f t="shared" si="96"/>
        <v>MAYO 2016 / 9</v>
      </c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586"/>
      <c r="T779" s="586"/>
      <c r="U779" s="586"/>
      <c r="V779" s="586"/>
      <c r="W779" s="586"/>
      <c r="X779" s="586"/>
      <c r="Y779" s="586"/>
      <c r="Z779" s="586"/>
      <c r="AB779" s="586"/>
      <c r="AC779" s="586"/>
      <c r="AD779" s="586"/>
      <c r="AE779" s="586"/>
      <c r="AF779" s="586"/>
      <c r="AG779" s="586"/>
      <c r="AH779" s="586"/>
      <c r="AI779" s="586"/>
      <c r="AJ779" s="586"/>
      <c r="AK779" s="586"/>
      <c r="AL779" s="586"/>
    </row>
    <row r="780" spans="1:74" x14ac:dyDescent="0.25">
      <c r="A780" s="44">
        <f t="shared" si="97"/>
        <v>2016</v>
      </c>
      <c r="B780" s="44" t="str">
        <f t="shared" si="97"/>
        <v>MAYO</v>
      </c>
      <c r="C780" s="44">
        <v>11</v>
      </c>
      <c r="D780" s="586" t="str">
        <f t="shared" si="96"/>
        <v>MAYO 2016 / 10</v>
      </c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586"/>
      <c r="T780" s="586"/>
      <c r="U780" s="586"/>
      <c r="V780" s="586"/>
      <c r="W780" s="586"/>
      <c r="X780" s="586"/>
      <c r="Y780" s="586"/>
      <c r="Z780" s="586"/>
      <c r="AB780" s="586"/>
      <c r="AC780" s="586"/>
      <c r="AD780" s="586"/>
      <c r="AE780" s="586"/>
      <c r="AF780" s="586"/>
      <c r="AG780" s="586"/>
      <c r="AH780" s="586"/>
      <c r="AI780" s="586"/>
      <c r="AJ780" s="586"/>
      <c r="AK780" s="586"/>
      <c r="AL780" s="586"/>
    </row>
    <row r="781" spans="1:74" x14ac:dyDescent="0.25">
      <c r="A781" s="44">
        <f t="shared" si="97"/>
        <v>2016</v>
      </c>
      <c r="B781" s="44" t="str">
        <f t="shared" si="97"/>
        <v>MAYO</v>
      </c>
      <c r="C781" s="44">
        <v>12</v>
      </c>
      <c r="D781" s="586" t="str">
        <f t="shared" si="96"/>
        <v>MAYO 2016 / 11</v>
      </c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586"/>
      <c r="T781" s="586"/>
      <c r="U781" s="586"/>
      <c r="V781" s="586"/>
      <c r="W781" s="586"/>
      <c r="X781" s="586"/>
      <c r="Y781" s="586"/>
      <c r="Z781" s="586"/>
      <c r="AB781" s="586"/>
      <c r="AC781" s="586"/>
      <c r="AD781" s="586"/>
      <c r="AE781" s="586"/>
      <c r="AF781" s="586"/>
      <c r="AG781" s="586"/>
      <c r="AH781" s="586"/>
      <c r="AI781" s="586"/>
      <c r="AJ781" s="586"/>
      <c r="AK781" s="586"/>
      <c r="AL781" s="586"/>
    </row>
    <row r="782" spans="1:74" x14ac:dyDescent="0.25">
      <c r="A782" s="44">
        <f t="shared" si="97"/>
        <v>2016</v>
      </c>
      <c r="B782" s="44" t="str">
        <f t="shared" si="97"/>
        <v>MAYO</v>
      </c>
      <c r="C782" s="44">
        <v>13</v>
      </c>
      <c r="D782" s="586" t="str">
        <f t="shared" si="96"/>
        <v>MAYO 2016 / 12</v>
      </c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586"/>
      <c r="T782" s="586"/>
      <c r="U782" s="586"/>
      <c r="V782" s="586"/>
      <c r="W782" s="586"/>
      <c r="X782" s="586"/>
      <c r="Y782" s="586"/>
      <c r="Z782" s="586"/>
      <c r="AB782" s="586"/>
      <c r="AC782" s="586"/>
      <c r="AD782" s="586"/>
      <c r="AE782" s="586"/>
      <c r="AF782" s="586"/>
      <c r="AG782" s="586"/>
      <c r="AH782" s="586"/>
      <c r="AI782" s="586"/>
      <c r="AJ782" s="586"/>
      <c r="AK782" s="586"/>
      <c r="AL782" s="586"/>
    </row>
    <row r="783" spans="1:74" x14ac:dyDescent="0.25">
      <c r="A783" s="44">
        <f t="shared" si="97"/>
        <v>2016</v>
      </c>
      <c r="B783" s="44" t="str">
        <f t="shared" si="97"/>
        <v>MAYO</v>
      </c>
      <c r="C783" s="44">
        <v>14</v>
      </c>
      <c r="D783" s="586" t="str">
        <f t="shared" si="96"/>
        <v>MAYO 2016 / 13</v>
      </c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586"/>
      <c r="T783" s="586"/>
      <c r="U783" s="586"/>
      <c r="V783" s="586"/>
      <c r="W783" s="586"/>
      <c r="X783" s="586"/>
      <c r="Y783" s="586"/>
      <c r="Z783" s="586"/>
      <c r="AB783" s="586"/>
      <c r="AC783" s="586"/>
      <c r="AD783" s="586"/>
      <c r="AE783" s="586"/>
      <c r="AF783" s="586"/>
      <c r="AG783" s="586"/>
      <c r="AH783" s="586"/>
      <c r="AI783" s="586"/>
      <c r="AJ783" s="586"/>
      <c r="AK783" s="586"/>
      <c r="AL783" s="586"/>
    </row>
    <row r="784" spans="1:74" x14ac:dyDescent="0.25">
      <c r="A784" s="44">
        <f t="shared" si="97"/>
        <v>2016</v>
      </c>
      <c r="B784" s="44" t="str">
        <f t="shared" si="97"/>
        <v>MAYO</v>
      </c>
      <c r="C784" s="44">
        <v>15</v>
      </c>
      <c r="D784" s="586" t="str">
        <f t="shared" si="96"/>
        <v>MAYO 2016 / 14</v>
      </c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586"/>
      <c r="T784" s="586"/>
      <c r="U784" s="586"/>
      <c r="V784" s="586"/>
      <c r="W784" s="586"/>
      <c r="X784" s="586"/>
      <c r="Y784" s="586"/>
      <c r="Z784" s="586"/>
      <c r="AB784" s="586"/>
      <c r="AC784" s="586"/>
      <c r="AD784" s="586"/>
      <c r="AE784" s="586"/>
      <c r="AF784" s="586"/>
      <c r="AG784" s="586"/>
      <c r="AH784" s="586"/>
      <c r="AI784" s="586"/>
      <c r="AJ784" s="586"/>
      <c r="AK784" s="586"/>
      <c r="AL784" s="586"/>
    </row>
    <row r="785" spans="1:38" x14ac:dyDescent="0.25">
      <c r="A785" s="44">
        <f t="shared" si="97"/>
        <v>2016</v>
      </c>
      <c r="B785" s="44" t="str">
        <f t="shared" si="97"/>
        <v>MAYO</v>
      </c>
      <c r="C785" s="44">
        <v>16</v>
      </c>
      <c r="D785" s="586" t="str">
        <f t="shared" si="96"/>
        <v>MAYO 2016 / 15</v>
      </c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586"/>
      <c r="T785" s="586"/>
      <c r="U785" s="586"/>
      <c r="V785" s="586"/>
      <c r="W785" s="586"/>
      <c r="X785" s="586"/>
      <c r="Y785" s="586"/>
      <c r="Z785" s="586"/>
      <c r="AB785" s="586"/>
      <c r="AC785" s="586"/>
      <c r="AD785" s="586"/>
      <c r="AE785" s="586"/>
      <c r="AF785" s="586"/>
      <c r="AG785" s="586"/>
      <c r="AH785" s="586"/>
      <c r="AI785" s="586"/>
      <c r="AJ785" s="586"/>
      <c r="AK785" s="586"/>
      <c r="AL785" s="586"/>
    </row>
    <row r="786" spans="1:38" x14ac:dyDescent="0.25">
      <c r="A786" s="44">
        <f t="shared" si="97"/>
        <v>2016</v>
      </c>
      <c r="B786" s="44" t="str">
        <f t="shared" si="97"/>
        <v>MAYO</v>
      </c>
      <c r="C786" s="44">
        <v>17</v>
      </c>
      <c r="D786" s="586" t="str">
        <f t="shared" si="96"/>
        <v>MAYO 2016 / 16</v>
      </c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586"/>
      <c r="T786" s="586"/>
      <c r="U786" s="586"/>
      <c r="V786" s="586"/>
      <c r="W786" s="586"/>
      <c r="X786" s="586"/>
      <c r="Y786" s="586"/>
      <c r="Z786" s="586"/>
      <c r="AB786" s="586"/>
      <c r="AC786" s="586"/>
      <c r="AD786" s="586"/>
      <c r="AE786" s="586"/>
      <c r="AF786" s="586"/>
      <c r="AG786" s="586"/>
      <c r="AH786" s="586"/>
      <c r="AI786" s="586"/>
      <c r="AJ786" s="586"/>
      <c r="AK786" s="586"/>
      <c r="AL786" s="586"/>
    </row>
    <row r="787" spans="1:38" x14ac:dyDescent="0.25">
      <c r="A787" s="44">
        <f t="shared" si="97"/>
        <v>2016</v>
      </c>
      <c r="B787" s="44" t="str">
        <f t="shared" si="97"/>
        <v>MAYO</v>
      </c>
      <c r="C787" s="44">
        <v>18</v>
      </c>
      <c r="D787" s="586" t="str">
        <f t="shared" si="96"/>
        <v>MAYO 2016 / 17</v>
      </c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586"/>
      <c r="T787" s="586"/>
      <c r="U787" s="586"/>
      <c r="V787" s="586"/>
      <c r="W787" s="586"/>
      <c r="X787" s="586"/>
      <c r="Y787" s="586"/>
      <c r="Z787" s="586"/>
      <c r="AB787" s="586"/>
      <c r="AC787" s="586"/>
      <c r="AD787" s="586"/>
      <c r="AE787" s="586"/>
      <c r="AF787" s="586"/>
      <c r="AG787" s="586"/>
      <c r="AH787" s="586"/>
      <c r="AI787" s="586"/>
      <c r="AJ787" s="586"/>
      <c r="AK787" s="586"/>
      <c r="AL787" s="586"/>
    </row>
    <row r="788" spans="1:38" x14ac:dyDescent="0.25">
      <c r="A788" s="44">
        <f t="shared" si="97"/>
        <v>2016</v>
      </c>
      <c r="B788" s="44" t="str">
        <f t="shared" si="97"/>
        <v>MAYO</v>
      </c>
      <c r="C788" s="44">
        <v>19</v>
      </c>
      <c r="D788" s="586" t="str">
        <f t="shared" si="96"/>
        <v>MAYO 2016 / 18</v>
      </c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586"/>
      <c r="T788" s="586"/>
      <c r="U788" s="586"/>
      <c r="V788" s="586"/>
      <c r="W788" s="586"/>
      <c r="X788" s="586"/>
      <c r="Y788" s="586"/>
      <c r="Z788" s="586"/>
      <c r="AB788" s="586"/>
      <c r="AC788" s="586"/>
      <c r="AD788" s="586"/>
      <c r="AE788" s="586"/>
      <c r="AF788" s="586"/>
      <c r="AG788" s="586"/>
      <c r="AH788" s="586"/>
      <c r="AI788" s="586"/>
      <c r="AJ788" s="586"/>
      <c r="AK788" s="586"/>
      <c r="AL788" s="586"/>
    </row>
    <row r="789" spans="1:38" x14ac:dyDescent="0.25">
      <c r="A789" s="44">
        <f t="shared" si="97"/>
        <v>2016</v>
      </c>
      <c r="B789" s="44" t="str">
        <f t="shared" si="97"/>
        <v>MAYO</v>
      </c>
      <c r="C789" s="44">
        <v>20</v>
      </c>
      <c r="D789" s="586" t="str">
        <f t="shared" si="96"/>
        <v>MAYO 2016 / 19</v>
      </c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586"/>
      <c r="T789" s="586"/>
      <c r="U789" s="586"/>
      <c r="V789" s="586"/>
      <c r="W789" s="586"/>
      <c r="X789" s="586"/>
      <c r="Y789" s="586"/>
      <c r="Z789" s="586"/>
      <c r="AB789" s="586"/>
      <c r="AC789" s="586"/>
      <c r="AD789" s="586"/>
      <c r="AE789" s="586"/>
      <c r="AF789" s="586"/>
      <c r="AG789" s="586"/>
      <c r="AH789" s="586"/>
      <c r="AI789" s="586"/>
      <c r="AJ789" s="586"/>
      <c r="AK789" s="586"/>
      <c r="AL789" s="586"/>
    </row>
    <row r="790" spans="1:38" x14ac:dyDescent="0.25">
      <c r="A790" s="44">
        <f t="shared" si="97"/>
        <v>2016</v>
      </c>
      <c r="B790" s="44" t="str">
        <f t="shared" si="97"/>
        <v>MAYO</v>
      </c>
      <c r="C790" s="44">
        <v>21</v>
      </c>
      <c r="D790" s="586" t="str">
        <f t="shared" si="96"/>
        <v>MAYO 2016 / 20</v>
      </c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586"/>
      <c r="T790" s="586"/>
      <c r="U790" s="586"/>
      <c r="V790" s="586"/>
      <c r="W790" s="586"/>
      <c r="X790" s="586"/>
      <c r="Y790" s="586"/>
      <c r="Z790" s="586"/>
      <c r="AB790" s="586"/>
      <c r="AC790" s="586"/>
      <c r="AD790" s="586"/>
      <c r="AE790" s="586"/>
      <c r="AF790" s="586"/>
      <c r="AG790" s="586"/>
      <c r="AH790" s="586"/>
      <c r="AI790" s="586"/>
      <c r="AJ790" s="586"/>
      <c r="AK790" s="586"/>
      <c r="AL790" s="586"/>
    </row>
    <row r="791" spans="1:38" x14ac:dyDescent="0.25">
      <c r="A791" s="44">
        <f t="shared" si="97"/>
        <v>2016</v>
      </c>
      <c r="B791" s="44" t="str">
        <f t="shared" si="97"/>
        <v>MAYO</v>
      </c>
      <c r="C791" s="44">
        <v>22</v>
      </c>
      <c r="D791" s="586" t="str">
        <f t="shared" si="96"/>
        <v>MAYO 2016 / 21</v>
      </c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586"/>
      <c r="T791" s="586"/>
      <c r="U791" s="586"/>
      <c r="V791" s="586"/>
      <c r="W791" s="586"/>
      <c r="X791" s="586"/>
      <c r="Y791" s="586"/>
      <c r="Z791" s="586"/>
      <c r="AB791" s="586"/>
      <c r="AC791" s="586"/>
      <c r="AD791" s="586"/>
      <c r="AE791" s="586"/>
      <c r="AF791" s="586"/>
      <c r="AG791" s="586"/>
      <c r="AH791" s="586"/>
      <c r="AI791" s="586"/>
      <c r="AJ791" s="586"/>
      <c r="AK791" s="586"/>
      <c r="AL791" s="586"/>
    </row>
    <row r="792" spans="1:38" x14ac:dyDescent="0.25">
      <c r="A792" s="44">
        <f t="shared" si="97"/>
        <v>2016</v>
      </c>
      <c r="B792" s="44" t="str">
        <f t="shared" si="97"/>
        <v>MAYO</v>
      </c>
      <c r="C792" s="44">
        <v>23</v>
      </c>
      <c r="D792" s="586" t="str">
        <f t="shared" si="96"/>
        <v>MAYO 2016 / 22</v>
      </c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586"/>
      <c r="T792" s="586"/>
      <c r="U792" s="586"/>
      <c r="V792" s="586"/>
      <c r="W792" s="586"/>
      <c r="X792" s="586"/>
      <c r="Y792" s="586"/>
      <c r="Z792" s="586"/>
      <c r="AB792" s="586"/>
      <c r="AC792" s="586"/>
      <c r="AD792" s="586"/>
      <c r="AE792" s="586"/>
      <c r="AF792" s="586"/>
      <c r="AG792" s="586"/>
      <c r="AH792" s="586"/>
      <c r="AI792" s="586"/>
      <c r="AJ792" s="586"/>
      <c r="AK792" s="586"/>
      <c r="AL792" s="586"/>
    </row>
    <row r="793" spans="1:38" x14ac:dyDescent="0.25">
      <c r="A793" s="44">
        <f t="shared" si="97"/>
        <v>2016</v>
      </c>
      <c r="B793" s="44" t="str">
        <f t="shared" si="97"/>
        <v>MAYO</v>
      </c>
      <c r="C793" s="44">
        <v>24</v>
      </c>
      <c r="D793" s="586" t="str">
        <f t="shared" si="96"/>
        <v>MAYO 2016 / 23</v>
      </c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586"/>
      <c r="T793" s="586"/>
      <c r="U793" s="586"/>
      <c r="V793" s="586"/>
      <c r="W793" s="586"/>
      <c r="X793" s="586"/>
      <c r="Y793" s="586"/>
      <c r="Z793" s="586"/>
      <c r="AB793" s="586"/>
      <c r="AC793" s="586"/>
      <c r="AD793" s="586"/>
      <c r="AE793" s="586"/>
      <c r="AF793" s="586"/>
      <c r="AG793" s="586"/>
      <c r="AH793" s="586"/>
      <c r="AI793" s="586"/>
      <c r="AJ793" s="586"/>
      <c r="AK793" s="586"/>
      <c r="AL793" s="586"/>
    </row>
    <row r="794" spans="1:38" x14ac:dyDescent="0.25">
      <c r="A794" s="44">
        <f t="shared" si="97"/>
        <v>2016</v>
      </c>
      <c r="B794" s="44" t="str">
        <f t="shared" si="97"/>
        <v>MAYO</v>
      </c>
      <c r="C794" s="44">
        <v>25</v>
      </c>
      <c r="D794" s="586" t="str">
        <f t="shared" si="96"/>
        <v>MAYO 2016 / 24</v>
      </c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586"/>
      <c r="T794" s="586"/>
      <c r="U794" s="586"/>
      <c r="V794" s="586"/>
      <c r="W794" s="586"/>
      <c r="X794" s="586"/>
      <c r="Y794" s="586"/>
      <c r="Z794" s="586"/>
      <c r="AB794" s="586"/>
      <c r="AC794" s="586"/>
      <c r="AD794" s="586"/>
      <c r="AE794" s="586"/>
      <c r="AF794" s="586"/>
      <c r="AG794" s="586"/>
      <c r="AH794" s="586"/>
      <c r="AI794" s="586"/>
      <c r="AJ794" s="586"/>
      <c r="AK794" s="586"/>
      <c r="AL794" s="586"/>
    </row>
    <row r="795" spans="1:38" x14ac:dyDescent="0.25">
      <c r="A795" s="44">
        <f t="shared" si="97"/>
        <v>2016</v>
      </c>
      <c r="B795" s="44" t="str">
        <f t="shared" si="97"/>
        <v>MAYO</v>
      </c>
      <c r="C795" s="44">
        <v>26</v>
      </c>
      <c r="D795" s="586" t="str">
        <f t="shared" si="96"/>
        <v>MAYO 2016 / 25</v>
      </c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586"/>
      <c r="T795" s="586"/>
      <c r="U795" s="586"/>
      <c r="V795" s="586"/>
      <c r="W795" s="586"/>
      <c r="X795" s="586"/>
      <c r="Y795" s="586"/>
      <c r="Z795" s="586"/>
      <c r="AB795" s="586"/>
      <c r="AC795" s="586"/>
      <c r="AD795" s="586"/>
      <c r="AE795" s="586"/>
      <c r="AF795" s="586"/>
      <c r="AG795" s="586"/>
      <c r="AH795" s="586"/>
      <c r="AI795" s="586"/>
      <c r="AJ795" s="586"/>
      <c r="AK795" s="586"/>
      <c r="AL795" s="586"/>
    </row>
    <row r="796" spans="1:38" x14ac:dyDescent="0.25">
      <c r="A796" s="44">
        <f t="shared" si="97"/>
        <v>2016</v>
      </c>
      <c r="B796" s="44" t="str">
        <f t="shared" si="97"/>
        <v>MAYO</v>
      </c>
      <c r="C796" s="44">
        <v>27</v>
      </c>
      <c r="D796" s="586" t="str">
        <f t="shared" si="96"/>
        <v>MAYO 2016 / 26</v>
      </c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586"/>
      <c r="T796" s="586"/>
      <c r="U796" s="586"/>
      <c r="V796" s="586"/>
      <c r="W796" s="586"/>
      <c r="X796" s="586"/>
      <c r="Y796" s="586"/>
      <c r="Z796" s="586"/>
      <c r="AB796" s="586"/>
      <c r="AC796" s="586"/>
      <c r="AD796" s="586"/>
      <c r="AE796" s="586"/>
      <c r="AF796" s="586"/>
      <c r="AG796" s="586"/>
      <c r="AH796" s="586"/>
      <c r="AI796" s="586"/>
      <c r="AJ796" s="586"/>
      <c r="AK796" s="586"/>
      <c r="AL796" s="586"/>
    </row>
    <row r="797" spans="1:38" x14ac:dyDescent="0.25">
      <c r="A797" s="44">
        <f t="shared" si="97"/>
        <v>2016</v>
      </c>
      <c r="B797" s="44" t="str">
        <f t="shared" si="97"/>
        <v>MAYO</v>
      </c>
      <c r="C797" s="44">
        <v>28</v>
      </c>
      <c r="D797" s="586" t="str">
        <f t="shared" si="96"/>
        <v>MAYO 2016 / 27</v>
      </c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586"/>
      <c r="T797" s="586"/>
      <c r="U797" s="586"/>
      <c r="V797" s="586"/>
      <c r="W797" s="586"/>
      <c r="X797" s="586"/>
      <c r="Y797" s="586"/>
      <c r="Z797" s="586"/>
      <c r="AB797" s="586"/>
      <c r="AC797" s="586"/>
      <c r="AD797" s="586"/>
      <c r="AE797" s="586"/>
      <c r="AF797" s="586"/>
      <c r="AG797" s="586"/>
      <c r="AH797" s="586"/>
      <c r="AI797" s="586"/>
      <c r="AJ797" s="586"/>
      <c r="AK797" s="586"/>
      <c r="AL797" s="586"/>
    </row>
    <row r="798" spans="1:38" x14ac:dyDescent="0.25">
      <c r="A798" s="44">
        <f t="shared" si="97"/>
        <v>2016</v>
      </c>
      <c r="B798" s="44" t="str">
        <f t="shared" si="97"/>
        <v>MAYO</v>
      </c>
      <c r="C798" s="44">
        <v>29</v>
      </c>
      <c r="D798" s="586" t="str">
        <f t="shared" si="96"/>
        <v>MAYO 2016 / 28</v>
      </c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586"/>
      <c r="T798" s="586"/>
      <c r="U798" s="586"/>
      <c r="V798" s="586"/>
      <c r="W798" s="586"/>
      <c r="X798" s="586"/>
      <c r="Y798" s="586"/>
      <c r="Z798" s="586"/>
      <c r="AB798" s="586"/>
      <c r="AC798" s="586"/>
      <c r="AD798" s="586"/>
      <c r="AE798" s="586"/>
      <c r="AF798" s="586"/>
      <c r="AG798" s="586"/>
      <c r="AH798" s="586"/>
      <c r="AI798" s="586"/>
      <c r="AJ798" s="586"/>
      <c r="AK798" s="586"/>
      <c r="AL798" s="586"/>
    </row>
    <row r="799" spans="1:38" x14ac:dyDescent="0.25">
      <c r="A799" s="44">
        <f t="shared" si="97"/>
        <v>2016</v>
      </c>
      <c r="B799" s="44" t="str">
        <f t="shared" si="97"/>
        <v>MAYO</v>
      </c>
      <c r="C799" s="44">
        <v>30</v>
      </c>
      <c r="D799" s="586" t="str">
        <f t="shared" si="96"/>
        <v>MAYO 2016 / 29</v>
      </c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586"/>
      <c r="T799" s="586"/>
      <c r="U799" s="586"/>
      <c r="V799" s="586"/>
      <c r="W799" s="586"/>
      <c r="X799" s="586"/>
      <c r="Y799" s="586"/>
      <c r="Z799" s="586"/>
      <c r="AB799" s="586"/>
      <c r="AC799" s="586"/>
      <c r="AD799" s="586"/>
      <c r="AE799" s="586"/>
      <c r="AF799" s="586"/>
      <c r="AG799" s="586"/>
      <c r="AH799" s="586"/>
      <c r="AI799" s="586"/>
      <c r="AJ799" s="586"/>
      <c r="AK799" s="586"/>
      <c r="AL799" s="586"/>
    </row>
    <row r="800" spans="1:38" x14ac:dyDescent="0.25">
      <c r="A800" s="44">
        <f t="shared" si="97"/>
        <v>2016</v>
      </c>
      <c r="B800" s="44" t="str">
        <f t="shared" si="97"/>
        <v>MAYO</v>
      </c>
      <c r="C800" s="44">
        <v>31</v>
      </c>
      <c r="D800" s="586" t="str">
        <f t="shared" si="96"/>
        <v>MAYO 2016 / 30</v>
      </c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586"/>
      <c r="T800" s="586"/>
      <c r="U800" s="586"/>
      <c r="V800" s="586"/>
      <c r="W800" s="586"/>
      <c r="X800" s="586"/>
      <c r="Y800" s="586"/>
      <c r="Z800" s="586"/>
      <c r="AB800" s="586"/>
      <c r="AC800" s="586"/>
      <c r="AD800" s="586"/>
      <c r="AE800" s="586"/>
      <c r="AF800" s="586"/>
      <c r="AG800" s="586"/>
      <c r="AH800" s="586"/>
      <c r="AI800" s="586"/>
      <c r="AJ800" s="586"/>
      <c r="AK800" s="586"/>
      <c r="AL800" s="586"/>
    </row>
    <row r="801" spans="1:74" s="206" customFormat="1" ht="15.75" x14ac:dyDescent="0.25">
      <c r="D801" s="586" t="str">
        <f t="shared" si="96"/>
        <v>MAYO 2016 / 31</v>
      </c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586"/>
      <c r="T801" s="586"/>
      <c r="U801" s="586"/>
      <c r="V801" s="586"/>
      <c r="W801" s="586"/>
      <c r="X801" s="586"/>
      <c r="Y801" s="586"/>
      <c r="Z801" s="586"/>
      <c r="AA801" s="55"/>
      <c r="AB801" s="586"/>
      <c r="AC801" s="586"/>
      <c r="AD801" s="586"/>
      <c r="AE801" s="586"/>
      <c r="AF801" s="586"/>
      <c r="AG801" s="586"/>
      <c r="AH801" s="586"/>
      <c r="AI801" s="586"/>
      <c r="AJ801" s="586"/>
      <c r="AK801" s="586"/>
      <c r="AL801" s="586"/>
      <c r="AM801" s="209" t="str">
        <f t="shared" ref="AM801:BU801" si="98">IFERROR(AVERAGE(AM770:AM800),"")</f>
        <v/>
      </c>
      <c r="AN801" s="209" t="str">
        <f t="shared" si="98"/>
        <v/>
      </c>
      <c r="AO801" s="209" t="str">
        <f t="shared" si="98"/>
        <v/>
      </c>
      <c r="AP801" s="209" t="str">
        <f t="shared" si="98"/>
        <v/>
      </c>
      <c r="AQ801" s="209" t="str">
        <f t="shared" si="98"/>
        <v/>
      </c>
      <c r="AR801" s="209" t="str">
        <f t="shared" si="98"/>
        <v/>
      </c>
      <c r="AS801" s="209" t="str">
        <f t="shared" si="98"/>
        <v/>
      </c>
      <c r="AT801" s="209" t="str">
        <f t="shared" si="98"/>
        <v/>
      </c>
      <c r="AU801" s="209" t="str">
        <f t="shared" si="98"/>
        <v/>
      </c>
      <c r="AV801" s="209" t="str">
        <f t="shared" si="98"/>
        <v/>
      </c>
      <c r="AW801" s="209" t="str">
        <f t="shared" si="98"/>
        <v/>
      </c>
      <c r="AX801" s="210" t="str">
        <f t="shared" si="98"/>
        <v/>
      </c>
      <c r="AY801" s="209" t="str">
        <f t="shared" si="98"/>
        <v/>
      </c>
      <c r="AZ801" s="209" t="str">
        <f t="shared" si="98"/>
        <v/>
      </c>
      <c r="BA801" s="209" t="str">
        <f t="shared" si="98"/>
        <v/>
      </c>
      <c r="BB801" s="209" t="str">
        <f t="shared" si="98"/>
        <v/>
      </c>
      <c r="BC801" s="209" t="str">
        <f t="shared" si="98"/>
        <v/>
      </c>
      <c r="BD801" s="209" t="str">
        <f t="shared" si="98"/>
        <v/>
      </c>
      <c r="BE801" s="209" t="str">
        <f t="shared" si="98"/>
        <v/>
      </c>
      <c r="BF801" s="209" t="str">
        <f t="shared" si="98"/>
        <v/>
      </c>
      <c r="BG801" s="209" t="str">
        <f t="shared" si="98"/>
        <v/>
      </c>
      <c r="BH801" s="209" t="str">
        <f t="shared" si="98"/>
        <v/>
      </c>
      <c r="BI801" s="209" t="str">
        <f t="shared" si="98"/>
        <v/>
      </c>
      <c r="BJ801" s="209" t="str">
        <f t="shared" si="98"/>
        <v/>
      </c>
      <c r="BK801" s="209" t="str">
        <f t="shared" si="98"/>
        <v/>
      </c>
      <c r="BL801" s="209" t="str">
        <f t="shared" si="98"/>
        <v/>
      </c>
      <c r="BM801" s="209" t="str">
        <f t="shared" si="98"/>
        <v/>
      </c>
      <c r="BN801" s="209" t="str">
        <f t="shared" si="98"/>
        <v/>
      </c>
      <c r="BO801" s="209" t="str">
        <f t="shared" si="98"/>
        <v/>
      </c>
      <c r="BP801" s="209" t="str">
        <f t="shared" si="98"/>
        <v/>
      </c>
      <c r="BQ801" s="209" t="str">
        <f t="shared" si="98"/>
        <v/>
      </c>
      <c r="BR801" s="209" t="str">
        <f t="shared" si="98"/>
        <v/>
      </c>
      <c r="BS801" s="209" t="str">
        <f t="shared" si="98"/>
        <v/>
      </c>
      <c r="BT801" s="209" t="str">
        <f t="shared" si="98"/>
        <v/>
      </c>
      <c r="BU801" s="209" t="str">
        <f t="shared" si="98"/>
        <v/>
      </c>
      <c r="BV801" s="210" t="str">
        <f>IFERROR(AVERAGE(BV770:BV800),"")</f>
        <v/>
      </c>
    </row>
    <row r="802" spans="1:74" ht="15.75" x14ac:dyDescent="0.25">
      <c r="A802" s="44">
        <v>2016</v>
      </c>
      <c r="B802" s="44" t="s">
        <v>233</v>
      </c>
      <c r="C802" s="44">
        <v>1</v>
      </c>
      <c r="D802" s="208" t="s">
        <v>228</v>
      </c>
      <c r="E802" s="209">
        <f t="shared" ref="E802:AL802" si="99">IFERROR(AVERAGE(E771:E801),"")</f>
        <v>1</v>
      </c>
      <c r="F802" s="209">
        <f t="shared" si="99"/>
        <v>42418</v>
      </c>
      <c r="G802" s="209">
        <f t="shared" si="99"/>
        <v>61061</v>
      </c>
      <c r="H802" s="209" t="str">
        <f t="shared" si="99"/>
        <v/>
      </c>
      <c r="I802" s="209">
        <f t="shared" si="99"/>
        <v>0.76570000000000005</v>
      </c>
      <c r="J802" s="209">
        <f t="shared" si="99"/>
        <v>149</v>
      </c>
      <c r="K802" s="209">
        <f t="shared" si="99"/>
        <v>7.6</v>
      </c>
      <c r="L802" s="209">
        <f t="shared" si="99"/>
        <v>0</v>
      </c>
      <c r="M802" s="209" t="str">
        <f t="shared" si="99"/>
        <v/>
      </c>
      <c r="N802" s="209">
        <f t="shared" si="99"/>
        <v>0.5</v>
      </c>
      <c r="O802" s="209">
        <f t="shared" si="99"/>
        <v>0</v>
      </c>
      <c r="P802" s="209">
        <f t="shared" si="99"/>
        <v>95.4</v>
      </c>
      <c r="Q802" s="209">
        <f t="shared" si="99"/>
        <v>85.2</v>
      </c>
      <c r="R802" s="209">
        <f t="shared" si="99"/>
        <v>90.3</v>
      </c>
      <c r="S802" s="209" t="str">
        <f t="shared" si="99"/>
        <v/>
      </c>
      <c r="T802" s="209" t="str">
        <f t="shared" si="99"/>
        <v/>
      </c>
      <c r="U802" s="209">
        <f t="shared" si="99"/>
        <v>20382</v>
      </c>
      <c r="V802" s="209">
        <f t="shared" si="99"/>
        <v>139</v>
      </c>
      <c r="W802" s="209">
        <f t="shared" si="99"/>
        <v>220</v>
      </c>
      <c r="X802" s="209">
        <f t="shared" si="99"/>
        <v>300</v>
      </c>
      <c r="Y802" s="209">
        <f t="shared" si="99"/>
        <v>350</v>
      </c>
      <c r="Z802" s="209">
        <f t="shared" si="99"/>
        <v>1</v>
      </c>
      <c r="AA802" s="209">
        <f t="shared" si="99"/>
        <v>46.8</v>
      </c>
      <c r="AB802" s="209">
        <f t="shared" si="99"/>
        <v>0.3</v>
      </c>
      <c r="AC802" s="209">
        <f t="shared" si="99"/>
        <v>2.9</v>
      </c>
      <c r="AD802" s="209">
        <f t="shared" si="99"/>
        <v>12.3</v>
      </c>
      <c r="AE802" s="209">
        <f t="shared" si="99"/>
        <v>0</v>
      </c>
      <c r="AF802" s="209">
        <f t="shared" si="99"/>
        <v>7</v>
      </c>
      <c r="AG802" s="209">
        <f t="shared" si="99"/>
        <v>99.5</v>
      </c>
      <c r="AH802" s="209">
        <f t="shared" si="99"/>
        <v>42.54</v>
      </c>
      <c r="AI802" s="209">
        <f t="shared" si="99"/>
        <v>167</v>
      </c>
      <c r="AJ802" s="209">
        <f t="shared" si="99"/>
        <v>221</v>
      </c>
      <c r="AK802" s="209">
        <f t="shared" si="99"/>
        <v>275</v>
      </c>
      <c r="AL802" s="209">
        <f t="shared" si="99"/>
        <v>338</v>
      </c>
    </row>
    <row r="803" spans="1:74" x14ac:dyDescent="0.25">
      <c r="A803" s="44">
        <f>A802</f>
        <v>2016</v>
      </c>
      <c r="B803" s="44" t="str">
        <f>B802</f>
        <v>JUNIO</v>
      </c>
      <c r="C803" s="44">
        <v>2</v>
      </c>
      <c r="D803" s="586" t="str">
        <f t="shared" ref="D803:D833" si="100">B802&amp;" "&amp;A802&amp;" / "&amp;C802</f>
        <v>JUNIO 2016 / 1</v>
      </c>
      <c r="E803" s="573">
        <v>1</v>
      </c>
      <c r="F803" s="574">
        <v>42540</v>
      </c>
      <c r="G803" s="573">
        <v>64250</v>
      </c>
      <c r="H803" s="573" t="s">
        <v>169</v>
      </c>
      <c r="I803" s="575">
        <v>0.73580000000000001</v>
      </c>
      <c r="J803" s="576">
        <v>128</v>
      </c>
      <c r="K803" s="576">
        <v>9.5</v>
      </c>
      <c r="L803" s="576">
        <v>0</v>
      </c>
      <c r="M803" s="577" t="s">
        <v>20</v>
      </c>
      <c r="N803" s="576">
        <v>0.5</v>
      </c>
      <c r="O803" s="576">
        <v>0</v>
      </c>
      <c r="P803" s="576">
        <v>95.1</v>
      </c>
      <c r="Q803" s="576">
        <v>85.1</v>
      </c>
      <c r="R803" s="576">
        <v>90.1</v>
      </c>
      <c r="S803" s="578" t="s">
        <v>164</v>
      </c>
      <c r="T803" s="578" t="s">
        <v>103</v>
      </c>
      <c r="U803" s="576">
        <v>20682</v>
      </c>
      <c r="V803" s="576">
        <v>118</v>
      </c>
      <c r="W803" s="576">
        <v>174</v>
      </c>
      <c r="X803" s="576">
        <v>289</v>
      </c>
      <c r="Y803" s="576">
        <v>341</v>
      </c>
      <c r="Z803" s="576">
        <v>1.5</v>
      </c>
      <c r="AA803" s="576">
        <v>46</v>
      </c>
      <c r="AB803" s="576">
        <v>0.3</v>
      </c>
      <c r="AC803" s="576">
        <v>3</v>
      </c>
      <c r="AD803" s="576">
        <v>15.1</v>
      </c>
      <c r="AE803" s="576">
        <v>0</v>
      </c>
      <c r="AF803" s="587">
        <v>7</v>
      </c>
      <c r="AG803" s="587">
        <v>99.5</v>
      </c>
      <c r="AH803" s="587">
        <v>42.54</v>
      </c>
      <c r="AI803" s="587">
        <v>140</v>
      </c>
      <c r="AJ803" s="587">
        <v>240</v>
      </c>
      <c r="AK803" s="587">
        <v>365</v>
      </c>
      <c r="AL803" s="587">
        <v>437</v>
      </c>
    </row>
    <row r="804" spans="1:74" x14ac:dyDescent="0.25">
      <c r="A804" s="44">
        <f t="shared" ref="A804:B832" si="101">A803</f>
        <v>2016</v>
      </c>
      <c r="B804" s="44" t="str">
        <f t="shared" si="101"/>
        <v>JUNIO</v>
      </c>
      <c r="C804" s="44">
        <v>3</v>
      </c>
      <c r="D804" s="586" t="str">
        <f t="shared" si="100"/>
        <v>JUNIO 2016 / 2</v>
      </c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586"/>
      <c r="T804" s="586"/>
      <c r="U804" s="586"/>
      <c r="V804" s="586"/>
      <c r="W804" s="586"/>
      <c r="X804" s="586"/>
      <c r="Y804" s="586"/>
      <c r="Z804" s="586"/>
      <c r="AB804" s="586"/>
      <c r="AC804" s="586"/>
      <c r="AD804" s="586"/>
      <c r="AE804" s="586"/>
      <c r="AF804" s="586"/>
      <c r="AG804" s="586"/>
      <c r="AH804" s="586"/>
      <c r="AI804" s="586"/>
      <c r="AJ804" s="586"/>
      <c r="AK804" s="586"/>
      <c r="AL804" s="586"/>
    </row>
    <row r="805" spans="1:74" x14ac:dyDescent="0.25">
      <c r="A805" s="44">
        <f t="shared" si="101"/>
        <v>2016</v>
      </c>
      <c r="B805" s="44" t="str">
        <f t="shared" si="101"/>
        <v>JUNIO</v>
      </c>
      <c r="C805" s="44">
        <v>4</v>
      </c>
      <c r="D805" s="586" t="str">
        <f t="shared" si="100"/>
        <v>JUNIO 2016 / 3</v>
      </c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586"/>
      <c r="T805" s="586"/>
      <c r="U805" s="586"/>
      <c r="V805" s="586"/>
      <c r="W805" s="586"/>
      <c r="X805" s="586"/>
      <c r="Y805" s="586"/>
      <c r="Z805" s="586"/>
      <c r="AB805" s="586"/>
      <c r="AC805" s="586"/>
      <c r="AD805" s="586"/>
      <c r="AE805" s="586"/>
      <c r="AF805" s="586"/>
      <c r="AG805" s="586"/>
      <c r="AH805" s="586"/>
      <c r="AI805" s="586"/>
      <c r="AJ805" s="586"/>
      <c r="AK805" s="586"/>
      <c r="AL805" s="586"/>
    </row>
    <row r="806" spans="1:74" x14ac:dyDescent="0.25">
      <c r="A806" s="44">
        <f t="shared" si="101"/>
        <v>2016</v>
      </c>
      <c r="B806" s="44" t="str">
        <f t="shared" si="101"/>
        <v>JUNIO</v>
      </c>
      <c r="C806" s="44">
        <v>5</v>
      </c>
      <c r="D806" s="586" t="str">
        <f t="shared" si="100"/>
        <v>JUNIO 2016 / 4</v>
      </c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586"/>
      <c r="T806" s="586"/>
      <c r="U806" s="586"/>
      <c r="V806" s="586"/>
      <c r="W806" s="586"/>
      <c r="X806" s="586"/>
      <c r="Y806" s="586"/>
      <c r="Z806" s="586"/>
      <c r="AB806" s="586"/>
      <c r="AC806" s="586"/>
      <c r="AD806" s="586"/>
      <c r="AE806" s="586"/>
      <c r="AF806" s="586"/>
      <c r="AG806" s="586"/>
      <c r="AH806" s="586"/>
      <c r="AI806" s="586"/>
      <c r="AJ806" s="586"/>
      <c r="AK806" s="586"/>
      <c r="AL806" s="586"/>
    </row>
    <row r="807" spans="1:74" x14ac:dyDescent="0.25">
      <c r="A807" s="44">
        <f t="shared" si="101"/>
        <v>2016</v>
      </c>
      <c r="B807" s="44" t="str">
        <f t="shared" si="101"/>
        <v>JUNIO</v>
      </c>
      <c r="C807" s="44">
        <v>6</v>
      </c>
      <c r="D807" s="586" t="str">
        <f t="shared" si="100"/>
        <v>JUNIO 2016 / 5</v>
      </c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586"/>
      <c r="T807" s="586"/>
      <c r="U807" s="586"/>
      <c r="V807" s="586"/>
      <c r="W807" s="586"/>
      <c r="X807" s="586"/>
      <c r="Y807" s="586"/>
      <c r="Z807" s="586"/>
      <c r="AB807" s="586"/>
      <c r="AC807" s="586"/>
      <c r="AD807" s="586"/>
      <c r="AE807" s="586"/>
      <c r="AF807" s="586"/>
      <c r="AG807" s="586"/>
      <c r="AH807" s="586"/>
      <c r="AI807" s="586"/>
      <c r="AJ807" s="586"/>
      <c r="AK807" s="586"/>
      <c r="AL807" s="586"/>
    </row>
    <row r="808" spans="1:74" x14ac:dyDescent="0.25">
      <c r="A808" s="44">
        <f t="shared" si="101"/>
        <v>2016</v>
      </c>
      <c r="B808" s="44" t="str">
        <f t="shared" si="101"/>
        <v>JUNIO</v>
      </c>
      <c r="C808" s="44">
        <v>7</v>
      </c>
      <c r="D808" s="586" t="str">
        <f t="shared" si="100"/>
        <v>JUNIO 2016 / 6</v>
      </c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586"/>
      <c r="T808" s="586"/>
      <c r="U808" s="586"/>
      <c r="V808" s="586"/>
      <c r="W808" s="586"/>
      <c r="X808" s="586"/>
      <c r="Y808" s="586"/>
      <c r="Z808" s="586"/>
      <c r="AB808" s="586"/>
      <c r="AC808" s="586"/>
      <c r="AD808" s="586"/>
      <c r="AE808" s="586"/>
      <c r="AF808" s="586"/>
      <c r="AG808" s="586"/>
      <c r="AH808" s="586"/>
      <c r="AI808" s="586"/>
      <c r="AJ808" s="586"/>
      <c r="AK808" s="586"/>
      <c r="AL808" s="586"/>
    </row>
    <row r="809" spans="1:74" x14ac:dyDescent="0.25">
      <c r="A809" s="44">
        <f t="shared" si="101"/>
        <v>2016</v>
      </c>
      <c r="B809" s="44" t="str">
        <f t="shared" si="101"/>
        <v>JUNIO</v>
      </c>
      <c r="C809" s="44">
        <v>8</v>
      </c>
      <c r="D809" s="586" t="str">
        <f t="shared" si="100"/>
        <v>JUNIO 2016 / 7</v>
      </c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586"/>
      <c r="T809" s="586"/>
      <c r="U809" s="586"/>
      <c r="V809" s="586"/>
      <c r="W809" s="586"/>
      <c r="X809" s="586"/>
      <c r="Y809" s="586"/>
      <c r="Z809" s="586"/>
      <c r="AB809" s="586"/>
      <c r="AC809" s="586"/>
      <c r="AD809" s="586"/>
      <c r="AE809" s="586"/>
      <c r="AF809" s="586"/>
      <c r="AG809" s="586"/>
      <c r="AH809" s="586"/>
      <c r="AI809" s="586"/>
      <c r="AJ809" s="586"/>
      <c r="AK809" s="586"/>
      <c r="AL809" s="586"/>
    </row>
    <row r="810" spans="1:74" x14ac:dyDescent="0.25">
      <c r="A810" s="44">
        <f t="shared" si="101"/>
        <v>2016</v>
      </c>
      <c r="B810" s="44" t="str">
        <f t="shared" si="101"/>
        <v>JUNIO</v>
      </c>
      <c r="C810" s="44">
        <v>9</v>
      </c>
      <c r="D810" s="586" t="str">
        <f t="shared" si="100"/>
        <v>JUNIO 2016 / 8</v>
      </c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586"/>
      <c r="T810" s="586"/>
      <c r="U810" s="586"/>
      <c r="V810" s="586"/>
      <c r="W810" s="586"/>
      <c r="X810" s="586"/>
      <c r="Y810" s="586"/>
      <c r="Z810" s="586"/>
      <c r="AB810" s="586"/>
      <c r="AC810" s="586"/>
      <c r="AD810" s="586"/>
      <c r="AE810" s="586"/>
      <c r="AF810" s="586"/>
      <c r="AG810" s="586"/>
      <c r="AH810" s="586"/>
      <c r="AI810" s="586"/>
      <c r="AJ810" s="586"/>
      <c r="AK810" s="586"/>
      <c r="AL810" s="586"/>
    </row>
    <row r="811" spans="1:74" x14ac:dyDescent="0.25">
      <c r="A811" s="44">
        <f t="shared" si="101"/>
        <v>2016</v>
      </c>
      <c r="B811" s="44" t="str">
        <f t="shared" si="101"/>
        <v>JUNIO</v>
      </c>
      <c r="C811" s="44">
        <v>10</v>
      </c>
      <c r="D811" s="586" t="str">
        <f t="shared" si="100"/>
        <v>JUNIO 2016 / 9</v>
      </c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586"/>
      <c r="T811" s="586"/>
      <c r="U811" s="586"/>
      <c r="V811" s="586"/>
      <c r="W811" s="586"/>
      <c r="X811" s="586"/>
      <c r="Y811" s="586"/>
      <c r="Z811" s="586"/>
      <c r="AB811" s="586"/>
      <c r="AC811" s="586"/>
      <c r="AD811" s="586"/>
      <c r="AE811" s="586"/>
      <c r="AF811" s="586"/>
      <c r="AG811" s="586"/>
      <c r="AH811" s="586"/>
      <c r="AI811" s="586"/>
      <c r="AJ811" s="586"/>
      <c r="AK811" s="586"/>
      <c r="AL811" s="586"/>
    </row>
    <row r="812" spans="1:74" x14ac:dyDescent="0.25">
      <c r="A812" s="44">
        <f t="shared" si="101"/>
        <v>2016</v>
      </c>
      <c r="B812" s="44" t="str">
        <f t="shared" si="101"/>
        <v>JUNIO</v>
      </c>
      <c r="C812" s="44">
        <v>11</v>
      </c>
      <c r="D812" s="586" t="str">
        <f t="shared" si="100"/>
        <v>JUNIO 2016 / 10</v>
      </c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586"/>
      <c r="T812" s="586"/>
      <c r="U812" s="586"/>
      <c r="V812" s="586"/>
      <c r="W812" s="586"/>
      <c r="X812" s="586"/>
      <c r="Y812" s="586"/>
      <c r="Z812" s="586"/>
      <c r="AB812" s="586"/>
      <c r="AC812" s="586"/>
      <c r="AD812" s="586"/>
      <c r="AE812" s="586"/>
      <c r="AF812" s="586"/>
      <c r="AG812" s="586"/>
      <c r="AH812" s="586"/>
      <c r="AI812" s="586"/>
      <c r="AJ812" s="586"/>
      <c r="AK812" s="586"/>
      <c r="AL812" s="586"/>
    </row>
    <row r="813" spans="1:74" x14ac:dyDescent="0.25">
      <c r="A813" s="44">
        <f t="shared" si="101"/>
        <v>2016</v>
      </c>
      <c r="B813" s="44" t="str">
        <f t="shared" si="101"/>
        <v>JUNIO</v>
      </c>
      <c r="C813" s="44">
        <v>12</v>
      </c>
      <c r="D813" s="586" t="str">
        <f t="shared" si="100"/>
        <v>JUNIO 2016 / 11</v>
      </c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586"/>
      <c r="T813" s="586"/>
      <c r="U813" s="586"/>
      <c r="V813" s="586"/>
      <c r="W813" s="586"/>
      <c r="X813" s="586"/>
      <c r="Y813" s="586"/>
      <c r="Z813" s="586"/>
      <c r="AB813" s="586"/>
      <c r="AC813" s="586"/>
      <c r="AD813" s="586"/>
      <c r="AE813" s="586"/>
      <c r="AF813" s="586"/>
      <c r="AG813" s="586"/>
      <c r="AH813" s="586"/>
      <c r="AI813" s="586"/>
      <c r="AJ813" s="586"/>
      <c r="AK813" s="586"/>
      <c r="AL813" s="586"/>
    </row>
    <row r="814" spans="1:74" x14ac:dyDescent="0.25">
      <c r="A814" s="44">
        <f t="shared" si="101"/>
        <v>2016</v>
      </c>
      <c r="B814" s="44" t="str">
        <f t="shared" si="101"/>
        <v>JUNIO</v>
      </c>
      <c r="C814" s="44">
        <v>13</v>
      </c>
      <c r="D814" s="586" t="str">
        <f t="shared" si="100"/>
        <v>JUNIO 2016 / 12</v>
      </c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586"/>
      <c r="T814" s="586"/>
      <c r="U814" s="586"/>
      <c r="V814" s="586"/>
      <c r="W814" s="586"/>
      <c r="X814" s="586"/>
      <c r="Y814" s="586"/>
      <c r="Z814" s="586"/>
      <c r="AB814" s="586"/>
      <c r="AC814" s="586"/>
      <c r="AD814" s="586"/>
      <c r="AE814" s="586"/>
      <c r="AF814" s="586"/>
      <c r="AG814" s="586"/>
      <c r="AH814" s="586"/>
      <c r="AI814" s="586"/>
      <c r="AJ814" s="586"/>
      <c r="AK814" s="586"/>
      <c r="AL814" s="586"/>
    </row>
    <row r="815" spans="1:74" x14ac:dyDescent="0.25">
      <c r="A815" s="44">
        <f t="shared" si="101"/>
        <v>2016</v>
      </c>
      <c r="B815" s="44" t="str">
        <f t="shared" si="101"/>
        <v>JUNIO</v>
      </c>
      <c r="C815" s="44">
        <v>14</v>
      </c>
      <c r="D815" s="586" t="str">
        <f t="shared" si="100"/>
        <v>JUNIO 2016 / 13</v>
      </c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586"/>
      <c r="T815" s="586"/>
      <c r="U815" s="586"/>
      <c r="V815" s="586"/>
      <c r="W815" s="586"/>
      <c r="X815" s="586"/>
      <c r="Y815" s="586"/>
      <c r="Z815" s="586"/>
      <c r="AB815" s="586"/>
      <c r="AC815" s="586"/>
      <c r="AD815" s="586"/>
      <c r="AE815" s="586"/>
      <c r="AF815" s="586"/>
      <c r="AG815" s="586"/>
      <c r="AH815" s="586"/>
      <c r="AI815" s="586"/>
      <c r="AJ815" s="586"/>
      <c r="AK815" s="586"/>
      <c r="AL815" s="586"/>
    </row>
    <row r="816" spans="1:74" x14ac:dyDescent="0.25">
      <c r="A816" s="44">
        <f t="shared" si="101"/>
        <v>2016</v>
      </c>
      <c r="B816" s="44" t="str">
        <f t="shared" si="101"/>
        <v>JUNIO</v>
      </c>
      <c r="C816" s="44">
        <v>15</v>
      </c>
      <c r="D816" s="586" t="str">
        <f t="shared" si="100"/>
        <v>JUNIO 2016 / 14</v>
      </c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586"/>
      <c r="T816" s="586"/>
      <c r="U816" s="586"/>
      <c r="V816" s="586"/>
      <c r="W816" s="586"/>
      <c r="X816" s="586"/>
      <c r="Y816" s="586"/>
      <c r="Z816" s="586"/>
      <c r="AB816" s="586"/>
      <c r="AC816" s="586"/>
      <c r="AD816" s="586"/>
      <c r="AE816" s="586"/>
      <c r="AF816" s="586"/>
      <c r="AG816" s="586"/>
      <c r="AH816" s="586"/>
      <c r="AI816" s="586"/>
      <c r="AJ816" s="586"/>
      <c r="AK816" s="586"/>
      <c r="AL816" s="586"/>
    </row>
    <row r="817" spans="1:38" x14ac:dyDescent="0.25">
      <c r="A817" s="44">
        <f t="shared" si="101"/>
        <v>2016</v>
      </c>
      <c r="B817" s="44" t="str">
        <f t="shared" si="101"/>
        <v>JUNIO</v>
      </c>
      <c r="C817" s="44">
        <v>16</v>
      </c>
      <c r="D817" s="586" t="str">
        <f t="shared" si="100"/>
        <v>JUNIO 2016 / 15</v>
      </c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586"/>
      <c r="T817" s="586"/>
      <c r="U817" s="586"/>
      <c r="V817" s="586"/>
      <c r="W817" s="586"/>
      <c r="X817" s="586"/>
      <c r="Y817" s="586"/>
      <c r="Z817" s="586"/>
      <c r="AB817" s="586"/>
      <c r="AC817" s="586"/>
      <c r="AD817" s="586"/>
      <c r="AE817" s="586"/>
      <c r="AF817" s="586"/>
      <c r="AG817" s="586"/>
      <c r="AH817" s="586"/>
      <c r="AI817" s="586"/>
      <c r="AJ817" s="586"/>
      <c r="AK817" s="586"/>
      <c r="AL817" s="586"/>
    </row>
    <row r="818" spans="1:38" x14ac:dyDescent="0.25">
      <c r="A818" s="44">
        <f t="shared" si="101"/>
        <v>2016</v>
      </c>
      <c r="B818" s="44" t="str">
        <f t="shared" si="101"/>
        <v>JUNIO</v>
      </c>
      <c r="C818" s="44">
        <v>17</v>
      </c>
      <c r="D818" s="586" t="str">
        <f t="shared" si="100"/>
        <v>JUNIO 2016 / 16</v>
      </c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586"/>
      <c r="T818" s="586"/>
      <c r="U818" s="586"/>
      <c r="V818" s="586"/>
      <c r="W818" s="586"/>
      <c r="X818" s="586"/>
      <c r="Y818" s="586"/>
      <c r="Z818" s="586"/>
      <c r="AB818" s="586"/>
      <c r="AC818" s="586"/>
      <c r="AD818" s="586"/>
      <c r="AE818" s="586"/>
      <c r="AF818" s="586"/>
      <c r="AG818" s="586"/>
      <c r="AH818" s="586"/>
      <c r="AI818" s="586"/>
      <c r="AJ818" s="586"/>
      <c r="AK818" s="586"/>
      <c r="AL818" s="586"/>
    </row>
    <row r="819" spans="1:38" x14ac:dyDescent="0.25">
      <c r="A819" s="44">
        <f t="shared" si="101"/>
        <v>2016</v>
      </c>
      <c r="B819" s="44" t="str">
        <f t="shared" si="101"/>
        <v>JUNIO</v>
      </c>
      <c r="C819" s="44">
        <v>18</v>
      </c>
      <c r="D819" s="586" t="str">
        <f t="shared" si="100"/>
        <v>JUNIO 2016 / 17</v>
      </c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586"/>
      <c r="T819" s="586"/>
      <c r="U819" s="586"/>
      <c r="V819" s="586"/>
      <c r="W819" s="586"/>
      <c r="X819" s="586"/>
      <c r="Y819" s="586"/>
      <c r="Z819" s="586"/>
      <c r="AB819" s="586"/>
      <c r="AC819" s="586"/>
      <c r="AD819" s="586"/>
      <c r="AE819" s="586"/>
      <c r="AF819" s="586"/>
      <c r="AG819" s="586"/>
      <c r="AH819" s="586"/>
      <c r="AI819" s="586"/>
      <c r="AJ819" s="586"/>
      <c r="AK819" s="586"/>
      <c r="AL819" s="586"/>
    </row>
    <row r="820" spans="1:38" x14ac:dyDescent="0.25">
      <c r="A820" s="44">
        <f t="shared" si="101"/>
        <v>2016</v>
      </c>
      <c r="B820" s="44" t="str">
        <f t="shared" si="101"/>
        <v>JUNIO</v>
      </c>
      <c r="C820" s="44">
        <v>19</v>
      </c>
      <c r="D820" s="586" t="str">
        <f t="shared" si="100"/>
        <v>JUNIO 2016 / 18</v>
      </c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586"/>
      <c r="T820" s="586"/>
      <c r="U820" s="586"/>
      <c r="V820" s="586"/>
      <c r="W820" s="586"/>
      <c r="X820" s="586"/>
      <c r="Y820" s="586"/>
      <c r="Z820" s="586"/>
      <c r="AB820" s="586"/>
      <c r="AC820" s="586"/>
      <c r="AD820" s="586"/>
      <c r="AE820" s="586"/>
      <c r="AF820" s="586"/>
      <c r="AG820" s="586"/>
      <c r="AH820" s="586"/>
      <c r="AI820" s="586"/>
      <c r="AJ820" s="586"/>
      <c r="AK820" s="586"/>
      <c r="AL820" s="586"/>
    </row>
    <row r="821" spans="1:38" x14ac:dyDescent="0.25">
      <c r="A821" s="44">
        <f t="shared" si="101"/>
        <v>2016</v>
      </c>
      <c r="B821" s="44" t="str">
        <f t="shared" si="101"/>
        <v>JUNIO</v>
      </c>
      <c r="C821" s="44">
        <v>20</v>
      </c>
      <c r="D821" s="586" t="str">
        <f t="shared" si="100"/>
        <v>JUNIO 2016 / 19</v>
      </c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586"/>
      <c r="T821" s="586"/>
      <c r="U821" s="586"/>
      <c r="V821" s="586"/>
      <c r="W821" s="586"/>
      <c r="X821" s="586"/>
      <c r="Y821" s="586"/>
      <c r="Z821" s="586"/>
      <c r="AB821" s="586"/>
      <c r="AC821" s="586"/>
      <c r="AD821" s="586"/>
      <c r="AE821" s="586"/>
      <c r="AF821" s="586"/>
      <c r="AG821" s="586"/>
      <c r="AH821" s="586"/>
      <c r="AI821" s="586"/>
      <c r="AJ821" s="586"/>
      <c r="AK821" s="586"/>
      <c r="AL821" s="586"/>
    </row>
    <row r="822" spans="1:38" x14ac:dyDescent="0.25">
      <c r="A822" s="44">
        <f t="shared" si="101"/>
        <v>2016</v>
      </c>
      <c r="B822" s="44" t="str">
        <f t="shared" si="101"/>
        <v>JUNIO</v>
      </c>
      <c r="C822" s="44">
        <v>21</v>
      </c>
      <c r="D822" s="586" t="str">
        <f t="shared" si="100"/>
        <v>JUNIO 2016 / 20</v>
      </c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586"/>
      <c r="T822" s="586"/>
      <c r="U822" s="586"/>
      <c r="V822" s="586"/>
      <c r="W822" s="586"/>
      <c r="X822" s="586"/>
      <c r="Y822" s="586"/>
      <c r="Z822" s="586"/>
      <c r="AB822" s="586"/>
      <c r="AC822" s="586"/>
      <c r="AD822" s="586"/>
      <c r="AE822" s="586"/>
      <c r="AF822" s="586"/>
      <c r="AG822" s="586"/>
      <c r="AH822" s="586"/>
      <c r="AI822" s="586"/>
      <c r="AJ822" s="586"/>
      <c r="AK822" s="586"/>
      <c r="AL822" s="586"/>
    </row>
    <row r="823" spans="1:38" x14ac:dyDescent="0.25">
      <c r="A823" s="44">
        <f t="shared" si="101"/>
        <v>2016</v>
      </c>
      <c r="B823" s="44" t="str">
        <f t="shared" si="101"/>
        <v>JUNIO</v>
      </c>
      <c r="C823" s="44">
        <v>22</v>
      </c>
      <c r="D823" s="586" t="str">
        <f t="shared" si="100"/>
        <v>JUNIO 2016 / 21</v>
      </c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586"/>
      <c r="T823" s="586"/>
      <c r="U823" s="586"/>
      <c r="V823" s="586"/>
      <c r="W823" s="586"/>
      <c r="X823" s="586"/>
      <c r="Y823" s="586"/>
      <c r="Z823" s="586"/>
      <c r="AB823" s="586"/>
      <c r="AC823" s="586"/>
      <c r="AD823" s="586"/>
      <c r="AE823" s="586"/>
      <c r="AF823" s="586"/>
      <c r="AG823" s="586"/>
      <c r="AH823" s="586"/>
      <c r="AI823" s="586"/>
      <c r="AJ823" s="586"/>
      <c r="AK823" s="586"/>
      <c r="AL823" s="586"/>
    </row>
    <row r="824" spans="1:38" x14ac:dyDescent="0.25">
      <c r="A824" s="44">
        <f t="shared" si="101"/>
        <v>2016</v>
      </c>
      <c r="B824" s="44" t="str">
        <f t="shared" si="101"/>
        <v>JUNIO</v>
      </c>
      <c r="C824" s="44">
        <v>23</v>
      </c>
      <c r="D824" s="586" t="str">
        <f t="shared" si="100"/>
        <v>JUNIO 2016 / 22</v>
      </c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586"/>
      <c r="T824" s="586"/>
      <c r="U824" s="586"/>
      <c r="V824" s="586"/>
      <c r="W824" s="586"/>
      <c r="X824" s="586"/>
      <c r="Y824" s="586"/>
      <c r="Z824" s="586"/>
      <c r="AB824" s="586"/>
      <c r="AC824" s="586"/>
      <c r="AD824" s="586"/>
      <c r="AE824" s="586"/>
      <c r="AF824" s="586"/>
      <c r="AG824" s="586"/>
      <c r="AH824" s="586"/>
      <c r="AI824" s="586"/>
      <c r="AJ824" s="586"/>
      <c r="AK824" s="586"/>
      <c r="AL824" s="586"/>
    </row>
    <row r="825" spans="1:38" x14ac:dyDescent="0.25">
      <c r="A825" s="44">
        <f t="shared" si="101"/>
        <v>2016</v>
      </c>
      <c r="B825" s="44" t="str">
        <f t="shared" si="101"/>
        <v>JUNIO</v>
      </c>
      <c r="C825" s="44">
        <v>24</v>
      </c>
      <c r="D825" s="586" t="str">
        <f t="shared" si="100"/>
        <v>JUNIO 2016 / 23</v>
      </c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586"/>
      <c r="T825" s="586"/>
      <c r="U825" s="586"/>
      <c r="V825" s="586"/>
      <c r="W825" s="586"/>
      <c r="X825" s="586"/>
      <c r="Y825" s="586"/>
      <c r="Z825" s="586"/>
      <c r="AB825" s="586"/>
      <c r="AC825" s="586"/>
      <c r="AD825" s="586"/>
      <c r="AE825" s="586"/>
      <c r="AF825" s="586"/>
      <c r="AG825" s="586"/>
      <c r="AH825" s="586"/>
      <c r="AI825" s="586"/>
      <c r="AJ825" s="586"/>
      <c r="AK825" s="586"/>
      <c r="AL825" s="586"/>
    </row>
    <row r="826" spans="1:38" x14ac:dyDescent="0.25">
      <c r="A826" s="44">
        <f t="shared" si="101"/>
        <v>2016</v>
      </c>
      <c r="B826" s="44" t="str">
        <f t="shared" si="101"/>
        <v>JUNIO</v>
      </c>
      <c r="C826" s="44">
        <v>25</v>
      </c>
      <c r="D826" s="586" t="str">
        <f t="shared" si="100"/>
        <v>JUNIO 2016 / 24</v>
      </c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586"/>
      <c r="T826" s="586"/>
      <c r="U826" s="586"/>
      <c r="V826" s="586"/>
      <c r="W826" s="586"/>
      <c r="X826" s="586"/>
      <c r="Y826" s="586"/>
      <c r="Z826" s="586"/>
      <c r="AB826" s="586"/>
      <c r="AC826" s="586"/>
      <c r="AD826" s="586"/>
      <c r="AE826" s="586"/>
      <c r="AF826" s="586"/>
      <c r="AG826" s="586"/>
      <c r="AH826" s="586"/>
      <c r="AI826" s="586"/>
      <c r="AJ826" s="586"/>
      <c r="AK826" s="586"/>
      <c r="AL826" s="586"/>
    </row>
    <row r="827" spans="1:38" x14ac:dyDescent="0.25">
      <c r="A827" s="44">
        <f t="shared" si="101"/>
        <v>2016</v>
      </c>
      <c r="B827" s="44" t="str">
        <f t="shared" si="101"/>
        <v>JUNIO</v>
      </c>
      <c r="C827" s="44">
        <v>26</v>
      </c>
      <c r="D827" s="586" t="str">
        <f t="shared" si="100"/>
        <v>JUNIO 2016 / 25</v>
      </c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586"/>
      <c r="T827" s="586"/>
      <c r="U827" s="586"/>
      <c r="V827" s="586"/>
      <c r="W827" s="586"/>
      <c r="X827" s="586"/>
      <c r="Y827" s="586"/>
      <c r="Z827" s="586"/>
      <c r="AB827" s="586"/>
      <c r="AC827" s="586"/>
      <c r="AD827" s="586"/>
      <c r="AE827" s="586"/>
      <c r="AF827" s="586"/>
      <c r="AG827" s="586"/>
      <c r="AH827" s="586"/>
      <c r="AI827" s="586"/>
      <c r="AJ827" s="586"/>
      <c r="AK827" s="586"/>
      <c r="AL827" s="586"/>
    </row>
    <row r="828" spans="1:38" x14ac:dyDescent="0.25">
      <c r="A828" s="44">
        <f t="shared" si="101"/>
        <v>2016</v>
      </c>
      <c r="B828" s="44" t="str">
        <f t="shared" si="101"/>
        <v>JUNIO</v>
      </c>
      <c r="C828" s="44">
        <v>27</v>
      </c>
      <c r="D828" s="586" t="str">
        <f t="shared" si="100"/>
        <v>JUNIO 2016 / 26</v>
      </c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586"/>
      <c r="T828" s="586"/>
      <c r="U828" s="586"/>
      <c r="V828" s="586"/>
      <c r="W828" s="586"/>
      <c r="X828" s="586"/>
      <c r="Y828" s="586"/>
      <c r="Z828" s="586"/>
      <c r="AB828" s="586"/>
      <c r="AC828" s="586"/>
      <c r="AD828" s="586"/>
      <c r="AE828" s="586"/>
      <c r="AF828" s="586"/>
      <c r="AG828" s="586"/>
      <c r="AH828" s="586"/>
      <c r="AI828" s="586"/>
      <c r="AJ828" s="586"/>
      <c r="AK828" s="586"/>
      <c r="AL828" s="586"/>
    </row>
    <row r="829" spans="1:38" x14ac:dyDescent="0.25">
      <c r="A829" s="44">
        <f t="shared" si="101"/>
        <v>2016</v>
      </c>
      <c r="B829" s="44" t="str">
        <f t="shared" si="101"/>
        <v>JUNIO</v>
      </c>
      <c r="C829" s="44">
        <v>28</v>
      </c>
      <c r="D829" s="586" t="str">
        <f t="shared" si="100"/>
        <v>JUNIO 2016 / 27</v>
      </c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586"/>
      <c r="T829" s="586"/>
      <c r="U829" s="586"/>
      <c r="V829" s="586"/>
      <c r="W829" s="586"/>
      <c r="X829" s="586"/>
      <c r="Y829" s="586"/>
      <c r="Z829" s="586"/>
      <c r="AB829" s="586"/>
      <c r="AC829" s="586"/>
      <c r="AD829" s="586"/>
      <c r="AE829" s="586"/>
      <c r="AF829" s="586"/>
      <c r="AG829" s="586"/>
      <c r="AH829" s="586"/>
      <c r="AI829" s="586"/>
      <c r="AJ829" s="586"/>
      <c r="AK829" s="586"/>
      <c r="AL829" s="586"/>
    </row>
    <row r="830" spans="1:38" x14ac:dyDescent="0.25">
      <c r="A830" s="44">
        <f t="shared" si="101"/>
        <v>2016</v>
      </c>
      <c r="B830" s="44" t="str">
        <f t="shared" si="101"/>
        <v>JUNIO</v>
      </c>
      <c r="C830" s="44">
        <v>29</v>
      </c>
      <c r="D830" s="586" t="str">
        <f t="shared" si="100"/>
        <v>JUNIO 2016 / 28</v>
      </c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586"/>
      <c r="T830" s="586"/>
      <c r="U830" s="586"/>
      <c r="V830" s="586"/>
      <c r="W830" s="586"/>
      <c r="X830" s="586"/>
      <c r="Y830" s="586"/>
      <c r="Z830" s="586"/>
      <c r="AB830" s="586"/>
      <c r="AC830" s="586"/>
      <c r="AD830" s="586"/>
      <c r="AE830" s="586"/>
      <c r="AF830" s="586"/>
      <c r="AG830" s="586"/>
      <c r="AH830" s="586"/>
      <c r="AI830" s="586"/>
      <c r="AJ830" s="586"/>
      <c r="AK830" s="586"/>
      <c r="AL830" s="586"/>
    </row>
    <row r="831" spans="1:38" x14ac:dyDescent="0.25">
      <c r="A831" s="44">
        <f t="shared" si="101"/>
        <v>2016</v>
      </c>
      <c r="B831" s="44" t="str">
        <f t="shared" si="101"/>
        <v>JUNIO</v>
      </c>
      <c r="C831" s="44">
        <v>30</v>
      </c>
      <c r="D831" s="586" t="str">
        <f t="shared" si="100"/>
        <v>JUNIO 2016 / 29</v>
      </c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586"/>
      <c r="T831" s="586"/>
      <c r="U831" s="586"/>
      <c r="V831" s="586"/>
      <c r="W831" s="586"/>
      <c r="X831" s="586"/>
      <c r="Y831" s="586"/>
      <c r="Z831" s="586"/>
      <c r="AB831" s="586"/>
      <c r="AC831" s="586"/>
      <c r="AD831" s="586"/>
      <c r="AE831" s="586"/>
      <c r="AF831" s="586"/>
      <c r="AG831" s="586"/>
      <c r="AH831" s="586"/>
      <c r="AI831" s="586"/>
      <c r="AJ831" s="586"/>
      <c r="AK831" s="586"/>
      <c r="AL831" s="586"/>
    </row>
    <row r="832" spans="1:38" x14ac:dyDescent="0.25">
      <c r="A832" s="44">
        <f t="shared" si="101"/>
        <v>2016</v>
      </c>
      <c r="B832" s="44" t="str">
        <f t="shared" si="101"/>
        <v>JUNIO</v>
      </c>
      <c r="C832" s="44">
        <v>31</v>
      </c>
      <c r="D832" s="586" t="str">
        <f t="shared" si="100"/>
        <v>JUNIO 2016 / 30</v>
      </c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586"/>
      <c r="T832" s="586"/>
      <c r="U832" s="586"/>
      <c r="V832" s="586"/>
      <c r="W832" s="586"/>
      <c r="X832" s="586"/>
      <c r="Y832" s="586"/>
      <c r="Z832" s="586"/>
      <c r="AB832" s="586"/>
      <c r="AC832" s="586"/>
      <c r="AD832" s="586"/>
      <c r="AE832" s="586"/>
      <c r="AF832" s="586"/>
      <c r="AG832" s="586"/>
      <c r="AH832" s="586"/>
      <c r="AI832" s="586"/>
      <c r="AJ832" s="586"/>
      <c r="AK832" s="586"/>
      <c r="AL832" s="586"/>
    </row>
    <row r="833" spans="1:74" s="206" customFormat="1" ht="15.75" x14ac:dyDescent="0.25">
      <c r="D833" s="586" t="str">
        <f t="shared" si="100"/>
        <v>JUNIO 2016 / 31</v>
      </c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586"/>
      <c r="T833" s="586"/>
      <c r="U833" s="586"/>
      <c r="V833" s="586"/>
      <c r="W833" s="586"/>
      <c r="X833" s="586"/>
      <c r="Y833" s="586"/>
      <c r="Z833" s="586"/>
      <c r="AA833" s="55"/>
      <c r="AB833" s="586"/>
      <c r="AC833" s="586"/>
      <c r="AD833" s="586"/>
      <c r="AE833" s="586"/>
      <c r="AF833" s="586"/>
      <c r="AG833" s="586"/>
      <c r="AH833" s="586"/>
      <c r="AI833" s="586"/>
      <c r="AJ833" s="586"/>
      <c r="AK833" s="586"/>
      <c r="AL833" s="586"/>
      <c r="AM833" s="209" t="str">
        <f t="shared" ref="AM833:BU833" si="102">IFERROR(AVERAGE(AM802:AM832),"")</f>
        <v/>
      </c>
      <c r="AN833" s="209" t="str">
        <f t="shared" si="102"/>
        <v/>
      </c>
      <c r="AO833" s="209" t="str">
        <f t="shared" si="102"/>
        <v/>
      </c>
      <c r="AP833" s="209" t="str">
        <f t="shared" si="102"/>
        <v/>
      </c>
      <c r="AQ833" s="209" t="str">
        <f t="shared" si="102"/>
        <v/>
      </c>
      <c r="AR833" s="209" t="str">
        <f t="shared" si="102"/>
        <v/>
      </c>
      <c r="AS833" s="209" t="str">
        <f t="shared" si="102"/>
        <v/>
      </c>
      <c r="AT833" s="209" t="str">
        <f t="shared" si="102"/>
        <v/>
      </c>
      <c r="AU833" s="209" t="str">
        <f t="shared" si="102"/>
        <v/>
      </c>
      <c r="AV833" s="209" t="str">
        <f t="shared" si="102"/>
        <v/>
      </c>
      <c r="AW833" s="209" t="str">
        <f t="shared" si="102"/>
        <v/>
      </c>
      <c r="AX833" s="210" t="str">
        <f t="shared" si="102"/>
        <v/>
      </c>
      <c r="AY833" s="209" t="str">
        <f t="shared" si="102"/>
        <v/>
      </c>
      <c r="AZ833" s="209" t="str">
        <f t="shared" si="102"/>
        <v/>
      </c>
      <c r="BA833" s="209" t="str">
        <f t="shared" si="102"/>
        <v/>
      </c>
      <c r="BB833" s="209" t="str">
        <f t="shared" si="102"/>
        <v/>
      </c>
      <c r="BC833" s="209" t="str">
        <f t="shared" si="102"/>
        <v/>
      </c>
      <c r="BD833" s="209" t="str">
        <f t="shared" si="102"/>
        <v/>
      </c>
      <c r="BE833" s="209" t="str">
        <f t="shared" si="102"/>
        <v/>
      </c>
      <c r="BF833" s="209" t="str">
        <f t="shared" si="102"/>
        <v/>
      </c>
      <c r="BG833" s="209" t="str">
        <f t="shared" si="102"/>
        <v/>
      </c>
      <c r="BH833" s="209" t="str">
        <f t="shared" si="102"/>
        <v/>
      </c>
      <c r="BI833" s="209" t="str">
        <f t="shared" si="102"/>
        <v/>
      </c>
      <c r="BJ833" s="209" t="str">
        <f t="shared" si="102"/>
        <v/>
      </c>
      <c r="BK833" s="209" t="str">
        <f t="shared" si="102"/>
        <v/>
      </c>
      <c r="BL833" s="209" t="str">
        <f t="shared" si="102"/>
        <v/>
      </c>
      <c r="BM833" s="209" t="str">
        <f t="shared" si="102"/>
        <v/>
      </c>
      <c r="BN833" s="209" t="str">
        <f t="shared" si="102"/>
        <v/>
      </c>
      <c r="BO833" s="209" t="str">
        <f t="shared" si="102"/>
        <v/>
      </c>
      <c r="BP833" s="209" t="str">
        <f t="shared" si="102"/>
        <v/>
      </c>
      <c r="BQ833" s="209" t="str">
        <f t="shared" si="102"/>
        <v/>
      </c>
      <c r="BR833" s="209" t="str">
        <f t="shared" si="102"/>
        <v/>
      </c>
      <c r="BS833" s="209" t="str">
        <f t="shared" si="102"/>
        <v/>
      </c>
      <c r="BT833" s="209" t="str">
        <f t="shared" si="102"/>
        <v/>
      </c>
      <c r="BU833" s="209" t="str">
        <f t="shared" si="102"/>
        <v/>
      </c>
      <c r="BV833" s="210" t="str">
        <f>IFERROR(AVERAGE(BV802:BV832),"")</f>
        <v/>
      </c>
    </row>
    <row r="834" spans="1:74" s="43" customFormat="1" ht="15.75" x14ac:dyDescent="0.25">
      <c r="A834" s="43">
        <v>2016</v>
      </c>
      <c r="B834" s="43" t="s">
        <v>227</v>
      </c>
      <c r="C834" s="43">
        <v>1</v>
      </c>
      <c r="D834" s="208" t="s">
        <v>228</v>
      </c>
      <c r="E834" s="209">
        <f t="shared" ref="E834:AL834" si="103">IFERROR(AVERAGE(E803:E833),"")</f>
        <v>1</v>
      </c>
      <c r="F834" s="209">
        <f t="shared" si="103"/>
        <v>42540</v>
      </c>
      <c r="G834" s="209">
        <f t="shared" si="103"/>
        <v>64250</v>
      </c>
      <c r="H834" s="209" t="str">
        <f t="shared" si="103"/>
        <v/>
      </c>
      <c r="I834" s="209">
        <f t="shared" si="103"/>
        <v>0.73580000000000001</v>
      </c>
      <c r="J834" s="209">
        <f t="shared" si="103"/>
        <v>128</v>
      </c>
      <c r="K834" s="209">
        <f t="shared" si="103"/>
        <v>9.5</v>
      </c>
      <c r="L834" s="209">
        <f t="shared" si="103"/>
        <v>0</v>
      </c>
      <c r="M834" s="209" t="str">
        <f t="shared" si="103"/>
        <v/>
      </c>
      <c r="N834" s="209">
        <f t="shared" si="103"/>
        <v>0.5</v>
      </c>
      <c r="O834" s="209">
        <f t="shared" si="103"/>
        <v>0</v>
      </c>
      <c r="P834" s="209">
        <f t="shared" si="103"/>
        <v>95.1</v>
      </c>
      <c r="Q834" s="209">
        <f t="shared" si="103"/>
        <v>85.1</v>
      </c>
      <c r="R834" s="209">
        <f t="shared" si="103"/>
        <v>90.1</v>
      </c>
      <c r="S834" s="209" t="str">
        <f t="shared" si="103"/>
        <v/>
      </c>
      <c r="T834" s="209" t="str">
        <f t="shared" si="103"/>
        <v/>
      </c>
      <c r="U834" s="209">
        <f t="shared" si="103"/>
        <v>20682</v>
      </c>
      <c r="V834" s="209">
        <f t="shared" si="103"/>
        <v>118</v>
      </c>
      <c r="W834" s="209">
        <f t="shared" si="103"/>
        <v>174</v>
      </c>
      <c r="X834" s="209">
        <f t="shared" si="103"/>
        <v>289</v>
      </c>
      <c r="Y834" s="209">
        <f t="shared" si="103"/>
        <v>341</v>
      </c>
      <c r="Z834" s="209">
        <f t="shared" si="103"/>
        <v>1.5</v>
      </c>
      <c r="AA834" s="209">
        <f t="shared" si="103"/>
        <v>46</v>
      </c>
      <c r="AB834" s="209">
        <f t="shared" si="103"/>
        <v>0.3</v>
      </c>
      <c r="AC834" s="209">
        <f t="shared" si="103"/>
        <v>3</v>
      </c>
      <c r="AD834" s="209">
        <f t="shared" si="103"/>
        <v>15.1</v>
      </c>
      <c r="AE834" s="209">
        <f t="shared" si="103"/>
        <v>0</v>
      </c>
      <c r="AF834" s="209">
        <f t="shared" si="103"/>
        <v>7</v>
      </c>
      <c r="AG834" s="209">
        <f t="shared" si="103"/>
        <v>99.5</v>
      </c>
      <c r="AH834" s="209">
        <f t="shared" si="103"/>
        <v>42.54</v>
      </c>
      <c r="AI834" s="209">
        <f t="shared" si="103"/>
        <v>140</v>
      </c>
      <c r="AJ834" s="209">
        <f t="shared" si="103"/>
        <v>240</v>
      </c>
      <c r="AK834" s="209">
        <f t="shared" si="103"/>
        <v>365</v>
      </c>
      <c r="AL834" s="209">
        <f t="shared" si="103"/>
        <v>437</v>
      </c>
    </row>
    <row r="835" spans="1:74" x14ac:dyDescent="0.25">
      <c r="A835" s="44">
        <f>A834</f>
        <v>2016</v>
      </c>
      <c r="B835" s="44" t="str">
        <f>B834</f>
        <v>JULIO</v>
      </c>
      <c r="C835" s="44">
        <v>2</v>
      </c>
      <c r="D835" s="43" t="str">
        <f t="shared" ref="D835:D865" si="104">B834&amp;" "&amp;A834&amp;" / "&amp;C834</f>
        <v>JULIO 2016 / 1</v>
      </c>
      <c r="E835" s="252">
        <v>1</v>
      </c>
      <c r="F835" s="253" t="s">
        <v>326</v>
      </c>
      <c r="G835" s="252"/>
      <c r="H835" s="252" t="s">
        <v>222</v>
      </c>
      <c r="I835" s="254"/>
      <c r="J835" s="255"/>
      <c r="K835" s="255"/>
      <c r="L835" s="255">
        <v>0</v>
      </c>
      <c r="M835" s="256" t="s">
        <v>20</v>
      </c>
      <c r="N835" s="255">
        <v>0.5</v>
      </c>
      <c r="O835" s="255">
        <v>0</v>
      </c>
      <c r="P835" s="255"/>
      <c r="Q835" s="255"/>
      <c r="R835" s="255"/>
      <c r="S835" s="257" t="s">
        <v>164</v>
      </c>
      <c r="T835" s="257" t="s">
        <v>103</v>
      </c>
      <c r="U835" s="255"/>
      <c r="V835" s="255"/>
      <c r="W835" s="255"/>
      <c r="X835" s="255"/>
      <c r="Y835" s="255"/>
      <c r="Z835" s="255"/>
      <c r="AA835" s="255"/>
      <c r="AB835" s="255"/>
      <c r="AC835" s="255"/>
      <c r="AD835" s="255"/>
      <c r="AE835" s="255">
        <v>0</v>
      </c>
      <c r="AF835" s="42">
        <v>7</v>
      </c>
      <c r="AG835" s="42">
        <v>99.5</v>
      </c>
      <c r="AH835" s="42">
        <v>42.54</v>
      </c>
      <c r="AI835" s="42">
        <v>140</v>
      </c>
      <c r="AJ835" s="42">
        <v>240</v>
      </c>
      <c r="AK835" s="42">
        <v>365</v>
      </c>
      <c r="AL835" s="42">
        <v>437</v>
      </c>
    </row>
    <row r="836" spans="1:74" x14ac:dyDescent="0.25">
      <c r="A836" s="44">
        <f t="shared" ref="A836:B864" si="105">A835</f>
        <v>2016</v>
      </c>
      <c r="B836" s="44" t="str">
        <f t="shared" si="105"/>
        <v>JULIO</v>
      </c>
      <c r="C836" s="44">
        <v>3</v>
      </c>
      <c r="D836" s="586" t="str">
        <f t="shared" si="104"/>
        <v>JULIO 2016 / 2</v>
      </c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586"/>
      <c r="T836" s="586"/>
      <c r="U836" s="586"/>
      <c r="V836" s="586"/>
      <c r="W836" s="586"/>
      <c r="X836" s="586"/>
      <c r="Y836" s="586"/>
      <c r="Z836" s="586"/>
      <c r="AB836" s="586"/>
      <c r="AC836" s="586"/>
      <c r="AD836" s="586"/>
      <c r="AE836" s="586"/>
      <c r="AF836" s="586"/>
      <c r="AG836" s="586"/>
      <c r="AH836" s="586"/>
      <c r="AI836" s="586"/>
      <c r="AJ836" s="586"/>
      <c r="AK836" s="586"/>
      <c r="AL836" s="586"/>
    </row>
    <row r="837" spans="1:74" x14ac:dyDescent="0.25">
      <c r="A837" s="44">
        <f t="shared" si="105"/>
        <v>2016</v>
      </c>
      <c r="B837" s="44" t="str">
        <f t="shared" si="105"/>
        <v>JULIO</v>
      </c>
      <c r="C837" s="44">
        <v>4</v>
      </c>
      <c r="D837" s="586" t="str">
        <f t="shared" si="104"/>
        <v>JULIO 2016 / 3</v>
      </c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586"/>
      <c r="T837" s="586"/>
      <c r="U837" s="586"/>
      <c r="V837" s="586"/>
      <c r="W837" s="586"/>
      <c r="X837" s="586"/>
      <c r="Y837" s="586"/>
      <c r="Z837" s="586"/>
      <c r="AB837" s="586"/>
      <c r="AC837" s="586"/>
      <c r="AD837" s="586"/>
      <c r="AE837" s="586"/>
      <c r="AF837" s="586"/>
      <c r="AG837" s="586"/>
      <c r="AH837" s="586"/>
      <c r="AI837" s="586"/>
      <c r="AJ837" s="586"/>
      <c r="AK837" s="586"/>
      <c r="AL837" s="586"/>
    </row>
    <row r="838" spans="1:74" x14ac:dyDescent="0.25">
      <c r="A838" s="44">
        <f t="shared" si="105"/>
        <v>2016</v>
      </c>
      <c r="B838" s="44" t="str">
        <f t="shared" si="105"/>
        <v>JULIO</v>
      </c>
      <c r="C838" s="44">
        <v>5</v>
      </c>
      <c r="D838" s="586" t="str">
        <f t="shared" si="104"/>
        <v>JULIO 2016 / 4</v>
      </c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586"/>
      <c r="T838" s="586"/>
      <c r="U838" s="586"/>
      <c r="V838" s="586"/>
      <c r="W838" s="586"/>
      <c r="X838" s="586"/>
      <c r="Y838" s="586"/>
      <c r="Z838" s="586"/>
      <c r="AB838" s="586"/>
      <c r="AC838" s="586"/>
      <c r="AD838" s="586"/>
      <c r="AE838" s="586"/>
      <c r="AF838" s="586"/>
      <c r="AG838" s="586"/>
      <c r="AH838" s="586"/>
      <c r="AI838" s="586"/>
      <c r="AJ838" s="586"/>
      <c r="AK838" s="586"/>
      <c r="AL838" s="586"/>
    </row>
    <row r="839" spans="1:74" x14ac:dyDescent="0.25">
      <c r="A839" s="44">
        <f t="shared" si="105"/>
        <v>2016</v>
      </c>
      <c r="B839" s="44" t="str">
        <f t="shared" si="105"/>
        <v>JULIO</v>
      </c>
      <c r="C839" s="44">
        <v>6</v>
      </c>
      <c r="D839" s="586" t="str">
        <f t="shared" si="104"/>
        <v>JULIO 2016 / 5</v>
      </c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586"/>
      <c r="T839" s="586"/>
      <c r="U839" s="586"/>
      <c r="V839" s="586"/>
      <c r="W839" s="586"/>
      <c r="X839" s="586"/>
      <c r="Y839" s="586"/>
      <c r="Z839" s="586"/>
      <c r="AB839" s="586"/>
      <c r="AC839" s="586"/>
      <c r="AD839" s="586"/>
      <c r="AE839" s="586"/>
      <c r="AF839" s="586"/>
      <c r="AG839" s="586"/>
      <c r="AH839" s="586"/>
      <c r="AI839" s="586"/>
      <c r="AJ839" s="586"/>
      <c r="AK839" s="586"/>
      <c r="AL839" s="586"/>
    </row>
    <row r="840" spans="1:74" x14ac:dyDescent="0.25">
      <c r="A840" s="44">
        <f t="shared" si="105"/>
        <v>2016</v>
      </c>
      <c r="B840" s="44" t="str">
        <f t="shared" si="105"/>
        <v>JULIO</v>
      </c>
      <c r="C840" s="44">
        <v>7</v>
      </c>
      <c r="D840" s="586" t="str">
        <f t="shared" si="104"/>
        <v>JULIO 2016 / 6</v>
      </c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586"/>
      <c r="T840" s="586"/>
      <c r="U840" s="586"/>
      <c r="V840" s="586"/>
      <c r="W840" s="586"/>
      <c r="X840" s="586"/>
      <c r="Y840" s="586"/>
      <c r="Z840" s="586"/>
      <c r="AB840" s="586"/>
      <c r="AC840" s="586"/>
      <c r="AD840" s="586"/>
      <c r="AE840" s="586"/>
      <c r="AF840" s="586"/>
      <c r="AG840" s="586"/>
      <c r="AH840" s="586"/>
      <c r="AI840" s="586"/>
      <c r="AJ840" s="586"/>
      <c r="AK840" s="586"/>
      <c r="AL840" s="586"/>
    </row>
    <row r="841" spans="1:74" x14ac:dyDescent="0.25">
      <c r="A841" s="44">
        <f t="shared" si="105"/>
        <v>2016</v>
      </c>
      <c r="B841" s="44" t="str">
        <f t="shared" si="105"/>
        <v>JULIO</v>
      </c>
      <c r="C841" s="44">
        <v>8</v>
      </c>
      <c r="D841" s="586" t="str">
        <f t="shared" si="104"/>
        <v>JULIO 2016 / 7</v>
      </c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586"/>
      <c r="T841" s="586"/>
      <c r="U841" s="586"/>
      <c r="V841" s="586"/>
      <c r="W841" s="586"/>
      <c r="X841" s="586"/>
      <c r="Y841" s="586"/>
      <c r="Z841" s="586"/>
      <c r="AB841" s="586"/>
      <c r="AC841" s="586"/>
      <c r="AD841" s="586"/>
      <c r="AE841" s="586"/>
      <c r="AF841" s="586"/>
      <c r="AG841" s="586"/>
      <c r="AH841" s="586"/>
      <c r="AI841" s="586"/>
      <c r="AJ841" s="586"/>
      <c r="AK841" s="586"/>
      <c r="AL841" s="586"/>
    </row>
    <row r="842" spans="1:74" x14ac:dyDescent="0.25">
      <c r="A842" s="44">
        <f t="shared" si="105"/>
        <v>2016</v>
      </c>
      <c r="B842" s="44" t="str">
        <f t="shared" si="105"/>
        <v>JULIO</v>
      </c>
      <c r="C842" s="44">
        <v>9</v>
      </c>
      <c r="D842" s="586" t="str">
        <f t="shared" si="104"/>
        <v>JULIO 2016 / 8</v>
      </c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586"/>
      <c r="T842" s="586"/>
      <c r="U842" s="586"/>
      <c r="V842" s="586"/>
      <c r="W842" s="586"/>
      <c r="X842" s="586"/>
      <c r="Y842" s="586"/>
      <c r="Z842" s="586"/>
      <c r="AB842" s="586"/>
      <c r="AC842" s="586"/>
      <c r="AD842" s="586"/>
      <c r="AE842" s="586"/>
      <c r="AF842" s="586"/>
      <c r="AG842" s="586"/>
      <c r="AH842" s="586"/>
      <c r="AI842" s="586"/>
      <c r="AJ842" s="586"/>
      <c r="AK842" s="586"/>
      <c r="AL842" s="586"/>
    </row>
    <row r="843" spans="1:74" x14ac:dyDescent="0.25">
      <c r="A843" s="44">
        <f t="shared" si="105"/>
        <v>2016</v>
      </c>
      <c r="B843" s="44" t="str">
        <f t="shared" si="105"/>
        <v>JULIO</v>
      </c>
      <c r="C843" s="44">
        <v>10</v>
      </c>
      <c r="D843" s="586" t="str">
        <f t="shared" si="104"/>
        <v>JULIO 2016 / 9</v>
      </c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586"/>
      <c r="T843" s="586"/>
      <c r="U843" s="586"/>
      <c r="V843" s="586"/>
      <c r="W843" s="586"/>
      <c r="X843" s="586"/>
      <c r="Y843" s="586"/>
      <c r="Z843" s="586"/>
      <c r="AB843" s="586"/>
      <c r="AC843" s="586"/>
      <c r="AD843" s="586"/>
      <c r="AE843" s="586"/>
      <c r="AF843" s="586"/>
      <c r="AG843" s="586"/>
      <c r="AH843" s="586"/>
      <c r="AI843" s="586"/>
      <c r="AJ843" s="586"/>
      <c r="AK843" s="586"/>
      <c r="AL843" s="586"/>
    </row>
    <row r="844" spans="1:74" x14ac:dyDescent="0.25">
      <c r="A844" s="44">
        <f t="shared" si="105"/>
        <v>2016</v>
      </c>
      <c r="B844" s="44" t="str">
        <f t="shared" si="105"/>
        <v>JULIO</v>
      </c>
      <c r="C844" s="44">
        <v>11</v>
      </c>
      <c r="D844" s="586" t="str">
        <f t="shared" si="104"/>
        <v>JULIO 2016 / 10</v>
      </c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586"/>
      <c r="T844" s="586"/>
      <c r="U844" s="586"/>
      <c r="V844" s="586"/>
      <c r="W844" s="586"/>
      <c r="X844" s="586"/>
      <c r="Y844" s="586"/>
      <c r="Z844" s="586"/>
      <c r="AB844" s="586"/>
      <c r="AC844" s="586"/>
      <c r="AD844" s="586"/>
      <c r="AE844" s="586"/>
      <c r="AF844" s="586"/>
      <c r="AG844" s="586"/>
      <c r="AH844" s="586"/>
      <c r="AI844" s="586"/>
      <c r="AJ844" s="586"/>
      <c r="AK844" s="586"/>
      <c r="AL844" s="586"/>
    </row>
    <row r="845" spans="1:74" x14ac:dyDescent="0.25">
      <c r="A845" s="44">
        <f t="shared" si="105"/>
        <v>2016</v>
      </c>
      <c r="B845" s="44" t="str">
        <f t="shared" si="105"/>
        <v>JULIO</v>
      </c>
      <c r="C845" s="44">
        <v>12</v>
      </c>
      <c r="D845" s="586" t="str">
        <f t="shared" si="104"/>
        <v>JULIO 2016 / 11</v>
      </c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586"/>
      <c r="T845" s="586"/>
      <c r="U845" s="586"/>
      <c r="V845" s="586"/>
      <c r="W845" s="586"/>
      <c r="X845" s="586"/>
      <c r="Y845" s="586"/>
      <c r="Z845" s="586"/>
      <c r="AB845" s="586"/>
      <c r="AC845" s="586"/>
      <c r="AD845" s="586"/>
      <c r="AE845" s="586"/>
      <c r="AF845" s="586"/>
      <c r="AG845" s="586"/>
      <c r="AH845" s="586"/>
      <c r="AI845" s="586"/>
      <c r="AJ845" s="586"/>
      <c r="AK845" s="586"/>
      <c r="AL845" s="586"/>
    </row>
    <row r="846" spans="1:74" x14ac:dyDescent="0.25">
      <c r="A846" s="44">
        <f t="shared" si="105"/>
        <v>2016</v>
      </c>
      <c r="B846" s="44" t="str">
        <f t="shared" si="105"/>
        <v>JULIO</v>
      </c>
      <c r="C846" s="44">
        <v>13</v>
      </c>
      <c r="D846" s="586" t="str">
        <f t="shared" si="104"/>
        <v>JULIO 2016 / 12</v>
      </c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586"/>
      <c r="T846" s="586"/>
      <c r="U846" s="586"/>
      <c r="V846" s="586"/>
      <c r="W846" s="586"/>
      <c r="X846" s="586"/>
      <c r="Y846" s="586"/>
      <c r="Z846" s="586"/>
      <c r="AB846" s="586"/>
      <c r="AC846" s="586"/>
      <c r="AD846" s="586"/>
      <c r="AE846" s="586"/>
      <c r="AF846" s="586"/>
      <c r="AG846" s="586"/>
      <c r="AH846" s="586"/>
      <c r="AI846" s="586"/>
      <c r="AJ846" s="586"/>
      <c r="AK846" s="586"/>
      <c r="AL846" s="586"/>
    </row>
    <row r="847" spans="1:74" x14ac:dyDescent="0.25">
      <c r="A847" s="44">
        <f t="shared" si="105"/>
        <v>2016</v>
      </c>
      <c r="B847" s="44" t="str">
        <f t="shared" si="105"/>
        <v>JULIO</v>
      </c>
      <c r="C847" s="44">
        <v>14</v>
      </c>
      <c r="D847" s="586" t="str">
        <f t="shared" si="104"/>
        <v>JULIO 2016 / 13</v>
      </c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586"/>
      <c r="T847" s="586"/>
      <c r="U847" s="586"/>
      <c r="V847" s="586"/>
      <c r="W847" s="586"/>
      <c r="X847" s="586"/>
      <c r="Y847" s="586"/>
      <c r="Z847" s="586"/>
      <c r="AB847" s="586"/>
      <c r="AC847" s="586"/>
      <c r="AD847" s="586"/>
      <c r="AE847" s="586"/>
      <c r="AF847" s="586"/>
      <c r="AG847" s="586"/>
      <c r="AH847" s="586"/>
      <c r="AI847" s="586"/>
      <c r="AJ847" s="586"/>
      <c r="AK847" s="586"/>
      <c r="AL847" s="586"/>
    </row>
    <row r="848" spans="1:74" x14ac:dyDescent="0.25">
      <c r="A848" s="44">
        <f t="shared" si="105"/>
        <v>2016</v>
      </c>
      <c r="B848" s="44" t="str">
        <f t="shared" si="105"/>
        <v>JULIO</v>
      </c>
      <c r="C848" s="44">
        <v>15</v>
      </c>
      <c r="D848" s="586" t="str">
        <f t="shared" si="104"/>
        <v>JULIO 2016 / 14</v>
      </c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586"/>
      <c r="T848" s="586"/>
      <c r="U848" s="586"/>
      <c r="V848" s="586"/>
      <c r="W848" s="586"/>
      <c r="X848" s="586"/>
      <c r="Y848" s="586"/>
      <c r="Z848" s="586"/>
      <c r="AB848" s="586"/>
      <c r="AC848" s="586"/>
      <c r="AD848" s="586"/>
      <c r="AE848" s="586"/>
      <c r="AF848" s="586"/>
      <c r="AG848" s="586"/>
      <c r="AH848" s="586"/>
      <c r="AI848" s="586"/>
      <c r="AJ848" s="586"/>
      <c r="AK848" s="586"/>
      <c r="AL848" s="586"/>
    </row>
    <row r="849" spans="1:38" x14ac:dyDescent="0.25">
      <c r="A849" s="44">
        <f t="shared" si="105"/>
        <v>2016</v>
      </c>
      <c r="B849" s="44" t="str">
        <f t="shared" si="105"/>
        <v>JULIO</v>
      </c>
      <c r="C849" s="44">
        <v>16</v>
      </c>
      <c r="D849" s="586" t="str">
        <f t="shared" si="104"/>
        <v>JULIO 2016 / 15</v>
      </c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586"/>
      <c r="T849" s="586"/>
      <c r="U849" s="586"/>
      <c r="V849" s="586"/>
      <c r="W849" s="586"/>
      <c r="X849" s="586"/>
      <c r="Y849" s="586"/>
      <c r="Z849" s="586"/>
      <c r="AB849" s="586"/>
      <c r="AC849" s="586"/>
      <c r="AD849" s="586"/>
      <c r="AE849" s="586"/>
      <c r="AF849" s="586"/>
      <c r="AG849" s="586"/>
      <c r="AH849" s="586"/>
      <c r="AI849" s="586"/>
      <c r="AJ849" s="586"/>
      <c r="AK849" s="586"/>
      <c r="AL849" s="586"/>
    </row>
    <row r="850" spans="1:38" x14ac:dyDescent="0.25">
      <c r="A850" s="44">
        <f t="shared" si="105"/>
        <v>2016</v>
      </c>
      <c r="B850" s="44" t="str">
        <f t="shared" si="105"/>
        <v>JULIO</v>
      </c>
      <c r="C850" s="44">
        <v>17</v>
      </c>
      <c r="D850" s="586" t="str">
        <f t="shared" si="104"/>
        <v>JULIO 2016 / 16</v>
      </c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586"/>
      <c r="T850" s="586"/>
      <c r="U850" s="586"/>
      <c r="V850" s="586"/>
      <c r="W850" s="586"/>
      <c r="X850" s="586"/>
      <c r="Y850" s="586"/>
      <c r="Z850" s="586"/>
      <c r="AB850" s="586"/>
      <c r="AC850" s="586"/>
      <c r="AD850" s="586"/>
      <c r="AE850" s="586"/>
      <c r="AF850" s="586"/>
      <c r="AG850" s="586"/>
      <c r="AH850" s="586"/>
      <c r="AI850" s="586"/>
      <c r="AJ850" s="586"/>
      <c r="AK850" s="586"/>
      <c r="AL850" s="586"/>
    </row>
    <row r="851" spans="1:38" x14ac:dyDescent="0.25">
      <c r="A851" s="44">
        <f t="shared" si="105"/>
        <v>2016</v>
      </c>
      <c r="B851" s="44" t="str">
        <f t="shared" si="105"/>
        <v>JULIO</v>
      </c>
      <c r="C851" s="44">
        <v>18</v>
      </c>
      <c r="D851" s="586" t="str">
        <f t="shared" si="104"/>
        <v>JULIO 2016 / 17</v>
      </c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586"/>
      <c r="T851" s="586"/>
      <c r="U851" s="586"/>
      <c r="V851" s="586"/>
      <c r="W851" s="586"/>
      <c r="X851" s="586"/>
      <c r="Y851" s="586"/>
      <c r="Z851" s="586"/>
      <c r="AB851" s="586"/>
      <c r="AC851" s="586"/>
      <c r="AD851" s="586"/>
      <c r="AE851" s="586"/>
      <c r="AF851" s="586"/>
      <c r="AG851" s="586"/>
      <c r="AH851" s="586"/>
      <c r="AI851" s="586"/>
      <c r="AJ851" s="586"/>
      <c r="AK851" s="586"/>
      <c r="AL851" s="586"/>
    </row>
    <row r="852" spans="1:38" x14ac:dyDescent="0.25">
      <c r="A852" s="44">
        <f t="shared" si="105"/>
        <v>2016</v>
      </c>
      <c r="B852" s="44" t="str">
        <f t="shared" si="105"/>
        <v>JULIO</v>
      </c>
      <c r="C852" s="44">
        <v>19</v>
      </c>
      <c r="D852" s="586" t="str">
        <f t="shared" si="104"/>
        <v>JULIO 2016 / 18</v>
      </c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586"/>
      <c r="T852" s="586"/>
      <c r="U852" s="586"/>
      <c r="V852" s="586"/>
      <c r="W852" s="586"/>
      <c r="X852" s="586"/>
      <c r="Y852" s="586"/>
      <c r="Z852" s="586"/>
      <c r="AB852" s="586"/>
      <c r="AC852" s="586"/>
      <c r="AD852" s="586"/>
      <c r="AE852" s="586"/>
      <c r="AF852" s="586"/>
      <c r="AG852" s="586"/>
      <c r="AH852" s="586"/>
      <c r="AI852" s="586"/>
      <c r="AJ852" s="586"/>
      <c r="AK852" s="586"/>
      <c r="AL852" s="586"/>
    </row>
    <row r="853" spans="1:38" x14ac:dyDescent="0.25">
      <c r="A853" s="44">
        <f t="shared" si="105"/>
        <v>2016</v>
      </c>
      <c r="B853" s="44" t="str">
        <f t="shared" si="105"/>
        <v>JULIO</v>
      </c>
      <c r="C853" s="44">
        <v>20</v>
      </c>
      <c r="D853" s="586" t="str">
        <f t="shared" si="104"/>
        <v>JULIO 2016 / 19</v>
      </c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586"/>
      <c r="T853" s="586"/>
      <c r="U853" s="586"/>
      <c r="V853" s="586"/>
      <c r="W853" s="586"/>
      <c r="X853" s="586"/>
      <c r="Y853" s="586"/>
      <c r="Z853" s="586"/>
      <c r="AB853" s="586"/>
      <c r="AC853" s="586"/>
      <c r="AD853" s="586"/>
      <c r="AE853" s="586"/>
      <c r="AF853" s="586"/>
      <c r="AG853" s="586"/>
      <c r="AH853" s="586"/>
      <c r="AI853" s="586"/>
      <c r="AJ853" s="586"/>
      <c r="AK853" s="586"/>
      <c r="AL853" s="586"/>
    </row>
    <row r="854" spans="1:38" x14ac:dyDescent="0.25">
      <c r="A854" s="44">
        <f t="shared" si="105"/>
        <v>2016</v>
      </c>
      <c r="B854" s="44" t="str">
        <f t="shared" si="105"/>
        <v>JULIO</v>
      </c>
      <c r="C854" s="44">
        <v>21</v>
      </c>
      <c r="D854" s="586" t="str">
        <f t="shared" si="104"/>
        <v>JULIO 2016 / 20</v>
      </c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B854" s="586"/>
      <c r="AC854" s="586"/>
      <c r="AD854" s="586"/>
      <c r="AE854" s="586"/>
      <c r="AF854" s="586"/>
      <c r="AG854" s="586"/>
      <c r="AH854" s="586"/>
      <c r="AI854" s="586"/>
      <c r="AJ854" s="586"/>
      <c r="AK854" s="586"/>
      <c r="AL854" s="586"/>
    </row>
    <row r="855" spans="1:38" x14ac:dyDescent="0.25">
      <c r="A855" s="44">
        <f t="shared" si="105"/>
        <v>2016</v>
      </c>
      <c r="B855" s="44" t="str">
        <f t="shared" si="105"/>
        <v>JULIO</v>
      </c>
      <c r="C855" s="44">
        <v>22</v>
      </c>
      <c r="D855" s="586" t="str">
        <f t="shared" si="104"/>
        <v>JULIO 2016 / 21</v>
      </c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586"/>
      <c r="T855" s="586"/>
      <c r="U855" s="586"/>
      <c r="V855" s="586"/>
      <c r="W855" s="586"/>
      <c r="X855" s="586"/>
      <c r="Y855" s="586"/>
      <c r="Z855" s="586"/>
      <c r="AB855" s="586"/>
      <c r="AC855" s="586"/>
      <c r="AD855" s="586"/>
      <c r="AE855" s="586"/>
      <c r="AF855" s="586"/>
      <c r="AG855" s="586"/>
      <c r="AH855" s="586"/>
      <c r="AI855" s="586"/>
      <c r="AJ855" s="586"/>
      <c r="AK855" s="586"/>
      <c r="AL855" s="586"/>
    </row>
    <row r="856" spans="1:38" x14ac:dyDescent="0.25">
      <c r="A856" s="44">
        <f t="shared" si="105"/>
        <v>2016</v>
      </c>
      <c r="B856" s="44" t="str">
        <f t="shared" si="105"/>
        <v>JULIO</v>
      </c>
      <c r="C856" s="44">
        <v>23</v>
      </c>
      <c r="D856" s="586" t="str">
        <f t="shared" si="104"/>
        <v>JULIO 2016 / 22</v>
      </c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586"/>
      <c r="T856" s="586"/>
      <c r="U856" s="586"/>
      <c r="V856" s="586"/>
      <c r="W856" s="586"/>
      <c r="X856" s="586"/>
      <c r="Y856" s="586"/>
      <c r="Z856" s="586"/>
      <c r="AB856" s="586"/>
      <c r="AC856" s="586"/>
      <c r="AD856" s="586"/>
      <c r="AE856" s="586"/>
      <c r="AF856" s="586"/>
      <c r="AG856" s="586"/>
      <c r="AH856" s="586"/>
      <c r="AI856" s="586"/>
      <c r="AJ856" s="586"/>
      <c r="AK856" s="586"/>
      <c r="AL856" s="586"/>
    </row>
    <row r="857" spans="1:38" x14ac:dyDescent="0.25">
      <c r="A857" s="44">
        <f t="shared" si="105"/>
        <v>2016</v>
      </c>
      <c r="B857" s="44" t="str">
        <f t="shared" si="105"/>
        <v>JULIO</v>
      </c>
      <c r="C857" s="44">
        <v>24</v>
      </c>
      <c r="D857" s="586" t="str">
        <f t="shared" si="104"/>
        <v>JULIO 2016 / 23</v>
      </c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586"/>
      <c r="T857" s="586"/>
      <c r="U857" s="586"/>
      <c r="V857" s="586"/>
      <c r="W857" s="586"/>
      <c r="X857" s="586"/>
      <c r="Y857" s="586"/>
      <c r="Z857" s="586"/>
      <c r="AB857" s="586"/>
      <c r="AC857" s="586"/>
      <c r="AD857" s="586"/>
      <c r="AE857" s="586"/>
      <c r="AF857" s="586"/>
      <c r="AG857" s="586"/>
      <c r="AH857" s="586"/>
      <c r="AI857" s="586"/>
      <c r="AJ857" s="586"/>
      <c r="AK857" s="586"/>
      <c r="AL857" s="586"/>
    </row>
    <row r="858" spans="1:38" x14ac:dyDescent="0.25">
      <c r="A858" s="44">
        <f t="shared" si="105"/>
        <v>2016</v>
      </c>
      <c r="B858" s="44" t="str">
        <f t="shared" si="105"/>
        <v>JULIO</v>
      </c>
      <c r="C858" s="44">
        <v>25</v>
      </c>
      <c r="D858" s="586" t="str">
        <f t="shared" si="104"/>
        <v>JULIO 2016 / 24</v>
      </c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586"/>
      <c r="T858" s="586"/>
      <c r="U858" s="586"/>
      <c r="V858" s="586"/>
      <c r="W858" s="586"/>
      <c r="X858" s="586"/>
      <c r="Y858" s="586"/>
      <c r="Z858" s="586"/>
      <c r="AB858" s="586"/>
      <c r="AC858" s="586"/>
      <c r="AD858" s="586"/>
      <c r="AE858" s="586"/>
      <c r="AF858" s="586"/>
      <c r="AG858" s="586"/>
      <c r="AH858" s="586"/>
      <c r="AI858" s="586"/>
      <c r="AJ858" s="586"/>
      <c r="AK858" s="586"/>
      <c r="AL858" s="586"/>
    </row>
    <row r="859" spans="1:38" x14ac:dyDescent="0.25">
      <c r="A859" s="44">
        <f t="shared" si="105"/>
        <v>2016</v>
      </c>
      <c r="B859" s="44" t="str">
        <f t="shared" si="105"/>
        <v>JULIO</v>
      </c>
      <c r="C859" s="44">
        <v>26</v>
      </c>
      <c r="D859" s="586" t="str">
        <f t="shared" si="104"/>
        <v>JULIO 2016 / 25</v>
      </c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586"/>
      <c r="T859" s="586"/>
      <c r="U859" s="586"/>
      <c r="V859" s="586"/>
      <c r="W859" s="586"/>
      <c r="X859" s="586"/>
      <c r="Y859" s="586"/>
      <c r="Z859" s="586"/>
      <c r="AB859" s="586"/>
      <c r="AC859" s="586"/>
      <c r="AD859" s="586"/>
      <c r="AE859" s="586"/>
      <c r="AF859" s="586"/>
      <c r="AG859" s="586"/>
      <c r="AH859" s="586"/>
      <c r="AI859" s="586"/>
      <c r="AJ859" s="586"/>
      <c r="AK859" s="586"/>
      <c r="AL859" s="586"/>
    </row>
    <row r="860" spans="1:38" x14ac:dyDescent="0.25">
      <c r="A860" s="44">
        <f t="shared" si="105"/>
        <v>2016</v>
      </c>
      <c r="B860" s="44" t="str">
        <f t="shared" si="105"/>
        <v>JULIO</v>
      </c>
      <c r="C860" s="44">
        <v>27</v>
      </c>
      <c r="D860" s="586" t="str">
        <f t="shared" si="104"/>
        <v>JULIO 2016 / 26</v>
      </c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586"/>
      <c r="T860" s="586"/>
      <c r="U860" s="586"/>
      <c r="V860" s="586"/>
      <c r="W860" s="586"/>
      <c r="X860" s="586"/>
      <c r="Y860" s="586"/>
      <c r="Z860" s="586"/>
      <c r="AB860" s="586"/>
      <c r="AC860" s="586"/>
      <c r="AD860" s="586"/>
      <c r="AE860" s="586"/>
      <c r="AF860" s="586"/>
      <c r="AG860" s="586"/>
      <c r="AH860" s="586"/>
      <c r="AI860" s="586"/>
      <c r="AJ860" s="586"/>
      <c r="AK860" s="586"/>
      <c r="AL860" s="586"/>
    </row>
    <row r="861" spans="1:38" x14ac:dyDescent="0.25">
      <c r="A861" s="44">
        <f t="shared" si="105"/>
        <v>2016</v>
      </c>
      <c r="B861" s="44" t="str">
        <f t="shared" si="105"/>
        <v>JULIO</v>
      </c>
      <c r="C861" s="44">
        <v>28</v>
      </c>
      <c r="D861" s="586" t="str">
        <f t="shared" si="104"/>
        <v>JULIO 2016 / 27</v>
      </c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B861" s="586"/>
      <c r="AC861" s="586"/>
      <c r="AD861" s="586"/>
      <c r="AE861" s="586"/>
      <c r="AF861" s="586"/>
      <c r="AG861" s="586"/>
      <c r="AH861" s="586"/>
      <c r="AI861" s="586"/>
      <c r="AJ861" s="586"/>
      <c r="AK861" s="586"/>
      <c r="AL861" s="586"/>
    </row>
    <row r="862" spans="1:38" x14ac:dyDescent="0.25">
      <c r="A862" s="44">
        <f t="shared" si="105"/>
        <v>2016</v>
      </c>
      <c r="B862" s="44" t="str">
        <f t="shared" si="105"/>
        <v>JULIO</v>
      </c>
      <c r="C862" s="44">
        <v>29</v>
      </c>
      <c r="D862" s="586" t="str">
        <f t="shared" si="104"/>
        <v>JULIO 2016 / 28</v>
      </c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B862" s="586"/>
      <c r="AC862" s="586"/>
      <c r="AD862" s="586"/>
      <c r="AE862" s="586"/>
      <c r="AF862" s="586"/>
      <c r="AG862" s="586"/>
      <c r="AH862" s="586"/>
      <c r="AI862" s="586"/>
      <c r="AJ862" s="586"/>
      <c r="AK862" s="586"/>
      <c r="AL862" s="586"/>
    </row>
    <row r="863" spans="1:38" x14ac:dyDescent="0.25">
      <c r="A863" s="44">
        <f t="shared" si="105"/>
        <v>2016</v>
      </c>
      <c r="B863" s="44" t="str">
        <f t="shared" si="105"/>
        <v>JULIO</v>
      </c>
      <c r="C863" s="44">
        <v>30</v>
      </c>
      <c r="D863" s="586" t="str">
        <f t="shared" si="104"/>
        <v>JULIO 2016 / 29</v>
      </c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B863" s="586"/>
      <c r="AC863" s="586"/>
      <c r="AD863" s="586"/>
      <c r="AE863" s="586"/>
      <c r="AF863" s="586"/>
      <c r="AG863" s="586"/>
      <c r="AH863" s="586"/>
      <c r="AI863" s="586"/>
      <c r="AJ863" s="586"/>
      <c r="AK863" s="586"/>
      <c r="AL863" s="586"/>
    </row>
    <row r="864" spans="1:38" x14ac:dyDescent="0.25">
      <c r="A864" s="44">
        <f t="shared" si="105"/>
        <v>2016</v>
      </c>
      <c r="B864" s="44" t="str">
        <f t="shared" si="105"/>
        <v>JULIO</v>
      </c>
      <c r="C864" s="44">
        <v>31</v>
      </c>
      <c r="D864" s="586" t="str">
        <f t="shared" si="104"/>
        <v>JULIO 2016 / 30</v>
      </c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B864" s="586"/>
      <c r="AC864" s="586"/>
      <c r="AD864" s="586"/>
      <c r="AE864" s="586"/>
      <c r="AF864" s="586"/>
      <c r="AG864" s="586"/>
      <c r="AH864" s="586"/>
      <c r="AI864" s="586"/>
      <c r="AJ864" s="586"/>
      <c r="AK864" s="586"/>
      <c r="AL864" s="586"/>
    </row>
    <row r="865" spans="1:74" s="206" customFormat="1" ht="15.75" x14ac:dyDescent="0.25">
      <c r="D865" s="586" t="str">
        <f t="shared" si="104"/>
        <v>JULIO 2016 / 31</v>
      </c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586"/>
      <c r="T865" s="586"/>
      <c r="U865" s="586"/>
      <c r="V865" s="586"/>
      <c r="W865" s="586"/>
      <c r="X865" s="586"/>
      <c r="Y865" s="586"/>
      <c r="Z865" s="586"/>
      <c r="AA865" s="55"/>
      <c r="AB865" s="586"/>
      <c r="AC865" s="586"/>
      <c r="AD865" s="586"/>
      <c r="AE865" s="586"/>
      <c r="AF865" s="586"/>
      <c r="AG865" s="586"/>
      <c r="AH865" s="586"/>
      <c r="AI865" s="586"/>
      <c r="AJ865" s="586"/>
      <c r="AK865" s="586"/>
      <c r="AL865" s="586"/>
      <c r="AM865" s="209" t="str">
        <f t="shared" ref="AM865:BU865" si="106">IFERROR(AVERAGE(AM834:AM864),"")</f>
        <v/>
      </c>
      <c r="AN865" s="209" t="str">
        <f t="shared" si="106"/>
        <v/>
      </c>
      <c r="AO865" s="209" t="str">
        <f t="shared" si="106"/>
        <v/>
      </c>
      <c r="AP865" s="209" t="str">
        <f t="shared" si="106"/>
        <v/>
      </c>
      <c r="AQ865" s="209" t="str">
        <f t="shared" si="106"/>
        <v/>
      </c>
      <c r="AR865" s="209" t="str">
        <f t="shared" si="106"/>
        <v/>
      </c>
      <c r="AS865" s="209" t="str">
        <f t="shared" si="106"/>
        <v/>
      </c>
      <c r="AT865" s="209" t="str">
        <f t="shared" si="106"/>
        <v/>
      </c>
      <c r="AU865" s="209" t="str">
        <f t="shared" si="106"/>
        <v/>
      </c>
      <c r="AV865" s="209" t="str">
        <f t="shared" si="106"/>
        <v/>
      </c>
      <c r="AW865" s="209" t="str">
        <f t="shared" si="106"/>
        <v/>
      </c>
      <c r="AX865" s="210" t="str">
        <f t="shared" si="106"/>
        <v/>
      </c>
      <c r="AY865" s="209" t="str">
        <f t="shared" si="106"/>
        <v/>
      </c>
      <c r="AZ865" s="209" t="str">
        <f t="shared" si="106"/>
        <v/>
      </c>
      <c r="BA865" s="209" t="str">
        <f t="shared" si="106"/>
        <v/>
      </c>
      <c r="BB865" s="209" t="str">
        <f t="shared" si="106"/>
        <v/>
      </c>
      <c r="BC865" s="209" t="str">
        <f t="shared" si="106"/>
        <v/>
      </c>
      <c r="BD865" s="209" t="str">
        <f t="shared" si="106"/>
        <v/>
      </c>
      <c r="BE865" s="209" t="str">
        <f t="shared" si="106"/>
        <v/>
      </c>
      <c r="BF865" s="209" t="str">
        <f t="shared" si="106"/>
        <v/>
      </c>
      <c r="BG865" s="209" t="str">
        <f t="shared" si="106"/>
        <v/>
      </c>
      <c r="BH865" s="209" t="str">
        <f t="shared" si="106"/>
        <v/>
      </c>
      <c r="BI865" s="209" t="str">
        <f t="shared" si="106"/>
        <v/>
      </c>
      <c r="BJ865" s="209" t="str">
        <f t="shared" si="106"/>
        <v/>
      </c>
      <c r="BK865" s="209" t="str">
        <f t="shared" si="106"/>
        <v/>
      </c>
      <c r="BL865" s="209" t="str">
        <f t="shared" si="106"/>
        <v/>
      </c>
      <c r="BM865" s="209" t="str">
        <f t="shared" si="106"/>
        <v/>
      </c>
      <c r="BN865" s="209" t="str">
        <f t="shared" si="106"/>
        <v/>
      </c>
      <c r="BO865" s="209" t="str">
        <f t="shared" si="106"/>
        <v/>
      </c>
      <c r="BP865" s="209" t="str">
        <f t="shared" si="106"/>
        <v/>
      </c>
      <c r="BQ865" s="209" t="str">
        <f t="shared" si="106"/>
        <v/>
      </c>
      <c r="BR865" s="209" t="str">
        <f t="shared" si="106"/>
        <v/>
      </c>
      <c r="BS865" s="209" t="str">
        <f t="shared" si="106"/>
        <v/>
      </c>
      <c r="BT865" s="209" t="str">
        <f t="shared" si="106"/>
        <v/>
      </c>
      <c r="BU865" s="209" t="str">
        <f t="shared" si="106"/>
        <v/>
      </c>
      <c r="BV865" s="210" t="str">
        <f>IFERROR(AVERAGE(BV834:BV864),"")</f>
        <v/>
      </c>
    </row>
    <row r="866" spans="1:74" ht="15.75" x14ac:dyDescent="0.25">
      <c r="A866" s="44">
        <v>2016</v>
      </c>
      <c r="B866" s="44" t="s">
        <v>234</v>
      </c>
      <c r="C866" s="44">
        <v>1</v>
      </c>
      <c r="D866" s="208" t="s">
        <v>228</v>
      </c>
      <c r="E866" s="209">
        <f t="shared" ref="E866:AL866" si="107">IFERROR(AVERAGE(E835:E865),"")</f>
        <v>1</v>
      </c>
      <c r="F866" s="209" t="str">
        <f t="shared" si="107"/>
        <v/>
      </c>
      <c r="G866" s="209" t="str">
        <f t="shared" si="107"/>
        <v/>
      </c>
      <c r="H866" s="209" t="str">
        <f t="shared" si="107"/>
        <v/>
      </c>
      <c r="I866" s="209" t="str">
        <f t="shared" si="107"/>
        <v/>
      </c>
      <c r="J866" s="209" t="str">
        <f t="shared" si="107"/>
        <v/>
      </c>
      <c r="K866" s="209" t="str">
        <f t="shared" si="107"/>
        <v/>
      </c>
      <c r="L866" s="209">
        <f t="shared" si="107"/>
        <v>0</v>
      </c>
      <c r="M866" s="209" t="str">
        <f t="shared" si="107"/>
        <v/>
      </c>
      <c r="N866" s="209">
        <f t="shared" si="107"/>
        <v>0.5</v>
      </c>
      <c r="O866" s="209">
        <f t="shared" si="107"/>
        <v>0</v>
      </c>
      <c r="P866" s="209" t="str">
        <f t="shared" si="107"/>
        <v/>
      </c>
      <c r="Q866" s="209" t="str">
        <f t="shared" si="107"/>
        <v/>
      </c>
      <c r="R866" s="209" t="str">
        <f t="shared" si="107"/>
        <v/>
      </c>
      <c r="S866" s="209" t="str">
        <f t="shared" si="107"/>
        <v/>
      </c>
      <c r="T866" s="209" t="str">
        <f t="shared" si="107"/>
        <v/>
      </c>
      <c r="U866" s="209" t="str">
        <f t="shared" si="107"/>
        <v/>
      </c>
      <c r="V866" s="209" t="str">
        <f t="shared" si="107"/>
        <v/>
      </c>
      <c r="W866" s="209" t="str">
        <f t="shared" si="107"/>
        <v/>
      </c>
      <c r="X866" s="209" t="str">
        <f t="shared" si="107"/>
        <v/>
      </c>
      <c r="Y866" s="209" t="str">
        <f t="shared" si="107"/>
        <v/>
      </c>
      <c r="Z866" s="209" t="str">
        <f t="shared" si="107"/>
        <v/>
      </c>
      <c r="AA866" s="209" t="str">
        <f t="shared" si="107"/>
        <v/>
      </c>
      <c r="AB866" s="209" t="str">
        <f t="shared" si="107"/>
        <v/>
      </c>
      <c r="AC866" s="209" t="str">
        <f t="shared" si="107"/>
        <v/>
      </c>
      <c r="AD866" s="209" t="str">
        <f t="shared" si="107"/>
        <v/>
      </c>
      <c r="AE866" s="209">
        <f t="shared" si="107"/>
        <v>0</v>
      </c>
      <c r="AF866" s="209">
        <f t="shared" si="107"/>
        <v>7</v>
      </c>
      <c r="AG866" s="209">
        <f t="shared" si="107"/>
        <v>99.5</v>
      </c>
      <c r="AH866" s="209">
        <f t="shared" si="107"/>
        <v>42.54</v>
      </c>
      <c r="AI866" s="209">
        <f t="shared" si="107"/>
        <v>140</v>
      </c>
      <c r="AJ866" s="209">
        <f t="shared" si="107"/>
        <v>240</v>
      </c>
      <c r="AK866" s="209">
        <f t="shared" si="107"/>
        <v>365</v>
      </c>
      <c r="AL866" s="209">
        <f t="shared" si="107"/>
        <v>437</v>
      </c>
    </row>
    <row r="867" spans="1:74" s="55" customFormat="1" x14ac:dyDescent="0.25">
      <c r="A867" s="55">
        <f>A866</f>
        <v>2016</v>
      </c>
      <c r="B867" s="55" t="str">
        <f>B866</f>
        <v>AGOSTO</v>
      </c>
      <c r="C867" s="55">
        <v>2</v>
      </c>
      <c r="D867" s="55" t="str">
        <f t="shared" ref="D867:D897" si="108">B866&amp;" "&amp;A866&amp;" / "&amp;C866</f>
        <v>AGOSTO 2016 / 1</v>
      </c>
      <c r="E867" s="634">
        <v>1</v>
      </c>
      <c r="F867" s="640">
        <v>42601</v>
      </c>
      <c r="G867" s="634"/>
      <c r="H867" s="634" t="s">
        <v>222</v>
      </c>
      <c r="I867" s="635"/>
      <c r="J867" s="636">
        <v>130</v>
      </c>
      <c r="K867" s="636">
        <v>9.8000000000000007</v>
      </c>
      <c r="L867" s="636">
        <v>0</v>
      </c>
      <c r="M867" s="637" t="s">
        <v>20</v>
      </c>
      <c r="N867" s="636">
        <v>0.5</v>
      </c>
      <c r="O867" s="636">
        <v>0</v>
      </c>
      <c r="P867" s="636">
        <v>95</v>
      </c>
      <c r="Q867" s="636"/>
      <c r="R867" s="636"/>
      <c r="S867" s="638" t="s">
        <v>164</v>
      </c>
      <c r="T867" s="638" t="s">
        <v>103</v>
      </c>
      <c r="U867" s="636"/>
      <c r="V867" s="636">
        <v>118</v>
      </c>
      <c r="W867" s="636">
        <v>178</v>
      </c>
      <c r="X867" s="636">
        <v>289</v>
      </c>
      <c r="Y867" s="636">
        <v>348</v>
      </c>
      <c r="Z867" s="636"/>
      <c r="AA867" s="636">
        <v>40.9</v>
      </c>
      <c r="AB867" s="636"/>
      <c r="AC867" s="636">
        <v>2.87</v>
      </c>
      <c r="AD867" s="636">
        <v>14.1</v>
      </c>
      <c r="AE867" s="636">
        <v>0</v>
      </c>
      <c r="AF867" s="53">
        <v>7</v>
      </c>
      <c r="AG867" s="53">
        <v>99.5</v>
      </c>
      <c r="AH867" s="53">
        <v>42.54</v>
      </c>
      <c r="AI867" s="53">
        <v>140</v>
      </c>
      <c r="AJ867" s="53">
        <v>240</v>
      </c>
      <c r="AK867" s="53">
        <v>365</v>
      </c>
      <c r="AL867" s="53">
        <v>437</v>
      </c>
    </row>
    <row r="868" spans="1:74" x14ac:dyDescent="0.25">
      <c r="A868" s="44">
        <f t="shared" ref="A868:B896" si="109">A867</f>
        <v>2016</v>
      </c>
      <c r="B868" s="44" t="str">
        <f t="shared" si="109"/>
        <v>AGOSTO</v>
      </c>
      <c r="C868" s="44">
        <v>3</v>
      </c>
      <c r="D868" s="586" t="str">
        <f t="shared" si="108"/>
        <v>AGOSTO 2016 / 2</v>
      </c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B868" s="586"/>
      <c r="AC868" s="586"/>
      <c r="AD868" s="586"/>
      <c r="AE868" s="586"/>
      <c r="AF868" s="586"/>
      <c r="AG868" s="586"/>
      <c r="AH868" s="586"/>
      <c r="AI868" s="586"/>
      <c r="AJ868" s="586"/>
      <c r="AK868" s="586"/>
      <c r="AL868" s="586"/>
    </row>
    <row r="869" spans="1:74" x14ac:dyDescent="0.25">
      <c r="A869" s="44">
        <f t="shared" si="109"/>
        <v>2016</v>
      </c>
      <c r="B869" s="44" t="str">
        <f t="shared" si="109"/>
        <v>AGOSTO</v>
      </c>
      <c r="C869" s="44">
        <v>4</v>
      </c>
      <c r="D869" s="586" t="str">
        <f t="shared" si="108"/>
        <v>AGOSTO 2016 / 3</v>
      </c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B869" s="586"/>
      <c r="AC869" s="586"/>
      <c r="AD869" s="586"/>
      <c r="AE869" s="586"/>
      <c r="AF869" s="586"/>
      <c r="AG869" s="586"/>
      <c r="AH869" s="586"/>
      <c r="AI869" s="586"/>
      <c r="AJ869" s="586"/>
      <c r="AK869" s="586"/>
      <c r="AL869" s="586"/>
    </row>
    <row r="870" spans="1:74" x14ac:dyDescent="0.25">
      <c r="A870" s="44">
        <f t="shared" si="109"/>
        <v>2016</v>
      </c>
      <c r="B870" s="44" t="str">
        <f t="shared" si="109"/>
        <v>AGOSTO</v>
      </c>
      <c r="C870" s="44">
        <v>5</v>
      </c>
      <c r="D870" s="586" t="str">
        <f t="shared" si="108"/>
        <v>AGOSTO 2016 / 4</v>
      </c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586"/>
      <c r="T870" s="586"/>
      <c r="U870" s="586"/>
      <c r="V870" s="586"/>
      <c r="W870" s="586"/>
      <c r="X870" s="586"/>
      <c r="Y870" s="586"/>
      <c r="Z870" s="586"/>
      <c r="AB870" s="586"/>
      <c r="AC870" s="586"/>
      <c r="AD870" s="586"/>
      <c r="AE870" s="586"/>
      <c r="AF870" s="586"/>
      <c r="AG870" s="586"/>
      <c r="AH870" s="586"/>
      <c r="AI870" s="586"/>
      <c r="AJ870" s="586"/>
      <c r="AK870" s="586"/>
      <c r="AL870" s="586"/>
    </row>
    <row r="871" spans="1:74" x14ac:dyDescent="0.25">
      <c r="A871" s="44">
        <f t="shared" si="109"/>
        <v>2016</v>
      </c>
      <c r="B871" s="44" t="str">
        <f t="shared" si="109"/>
        <v>AGOSTO</v>
      </c>
      <c r="C871" s="44">
        <v>6</v>
      </c>
      <c r="D871" s="586" t="str">
        <f t="shared" si="108"/>
        <v>AGOSTO 2016 / 5</v>
      </c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B871" s="586"/>
      <c r="AC871" s="586"/>
      <c r="AD871" s="586"/>
      <c r="AE871" s="586"/>
      <c r="AF871" s="586"/>
      <c r="AG871" s="586"/>
      <c r="AH871" s="586"/>
      <c r="AI871" s="586"/>
      <c r="AJ871" s="586"/>
      <c r="AK871" s="586"/>
      <c r="AL871" s="586"/>
    </row>
    <row r="872" spans="1:74" x14ac:dyDescent="0.25">
      <c r="A872" s="44">
        <f t="shared" si="109"/>
        <v>2016</v>
      </c>
      <c r="B872" s="44" t="str">
        <f t="shared" si="109"/>
        <v>AGOSTO</v>
      </c>
      <c r="C872" s="44">
        <v>7</v>
      </c>
      <c r="D872" s="586" t="str">
        <f t="shared" si="108"/>
        <v>AGOSTO 2016 / 6</v>
      </c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B872" s="586"/>
      <c r="AC872" s="586"/>
      <c r="AD872" s="586"/>
      <c r="AE872" s="586"/>
      <c r="AF872" s="586"/>
      <c r="AG872" s="586"/>
      <c r="AH872" s="586"/>
      <c r="AI872" s="586"/>
      <c r="AJ872" s="586"/>
      <c r="AK872" s="586"/>
      <c r="AL872" s="586"/>
    </row>
    <row r="873" spans="1:74" x14ac:dyDescent="0.25">
      <c r="A873" s="44">
        <f t="shared" si="109"/>
        <v>2016</v>
      </c>
      <c r="B873" s="44" t="str">
        <f t="shared" si="109"/>
        <v>AGOSTO</v>
      </c>
      <c r="C873" s="44">
        <v>8</v>
      </c>
      <c r="D873" s="586" t="str">
        <f t="shared" si="108"/>
        <v>AGOSTO 2016 / 7</v>
      </c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B873" s="586"/>
      <c r="AC873" s="586"/>
      <c r="AD873" s="586"/>
      <c r="AE873" s="586"/>
      <c r="AF873" s="586"/>
      <c r="AG873" s="586"/>
      <c r="AH873" s="586"/>
      <c r="AI873" s="586"/>
      <c r="AJ873" s="586"/>
      <c r="AK873" s="586"/>
      <c r="AL873" s="586"/>
    </row>
    <row r="874" spans="1:74" x14ac:dyDescent="0.25">
      <c r="A874" s="44">
        <f t="shared" si="109"/>
        <v>2016</v>
      </c>
      <c r="B874" s="44" t="str">
        <f t="shared" si="109"/>
        <v>AGOSTO</v>
      </c>
      <c r="C874" s="44">
        <v>9</v>
      </c>
      <c r="D874" s="586" t="str">
        <f t="shared" si="108"/>
        <v>AGOSTO 2016 / 8</v>
      </c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B874" s="586"/>
      <c r="AC874" s="586"/>
      <c r="AD874" s="586"/>
      <c r="AE874" s="586"/>
      <c r="AF874" s="586"/>
      <c r="AG874" s="586"/>
      <c r="AH874" s="586"/>
      <c r="AI874" s="586"/>
      <c r="AJ874" s="586"/>
      <c r="AK874" s="586"/>
      <c r="AL874" s="586"/>
    </row>
    <row r="875" spans="1:74" x14ac:dyDescent="0.25">
      <c r="A875" s="44">
        <f t="shared" si="109"/>
        <v>2016</v>
      </c>
      <c r="B875" s="44" t="str">
        <f t="shared" si="109"/>
        <v>AGOSTO</v>
      </c>
      <c r="C875" s="44">
        <v>10</v>
      </c>
      <c r="D875" s="586" t="str">
        <f t="shared" si="108"/>
        <v>AGOSTO 2016 / 9</v>
      </c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586"/>
      <c r="T875" s="586"/>
      <c r="U875" s="586"/>
      <c r="V875" s="586"/>
      <c r="W875" s="586"/>
      <c r="X875" s="586"/>
      <c r="Y875" s="586"/>
      <c r="Z875" s="586"/>
      <c r="AB875" s="586"/>
      <c r="AC875" s="586"/>
      <c r="AD875" s="586"/>
      <c r="AE875" s="586"/>
      <c r="AF875" s="586"/>
      <c r="AG875" s="586"/>
      <c r="AH875" s="586"/>
      <c r="AI875" s="586"/>
      <c r="AJ875" s="586"/>
      <c r="AK875" s="586"/>
      <c r="AL875" s="586"/>
    </row>
    <row r="876" spans="1:74" x14ac:dyDescent="0.25">
      <c r="A876" s="44">
        <f t="shared" si="109"/>
        <v>2016</v>
      </c>
      <c r="B876" s="44" t="str">
        <f t="shared" si="109"/>
        <v>AGOSTO</v>
      </c>
      <c r="C876" s="44">
        <v>11</v>
      </c>
      <c r="D876" s="586" t="str">
        <f t="shared" si="108"/>
        <v>AGOSTO 2016 / 10</v>
      </c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586"/>
      <c r="T876" s="586"/>
      <c r="U876" s="586"/>
      <c r="V876" s="586"/>
      <c r="W876" s="586"/>
      <c r="X876" s="586"/>
      <c r="Y876" s="586"/>
      <c r="Z876" s="586"/>
      <c r="AB876" s="586"/>
      <c r="AC876" s="586"/>
      <c r="AD876" s="586"/>
      <c r="AE876" s="586"/>
      <c r="AF876" s="586"/>
      <c r="AG876" s="586"/>
      <c r="AH876" s="586"/>
      <c r="AI876" s="586"/>
      <c r="AJ876" s="586"/>
      <c r="AK876" s="586"/>
      <c r="AL876" s="586"/>
    </row>
    <row r="877" spans="1:74" x14ac:dyDescent="0.25">
      <c r="A877" s="44">
        <f t="shared" si="109"/>
        <v>2016</v>
      </c>
      <c r="B877" s="44" t="str">
        <f t="shared" si="109"/>
        <v>AGOSTO</v>
      </c>
      <c r="C877" s="44">
        <v>12</v>
      </c>
      <c r="D877" s="586" t="str">
        <f t="shared" si="108"/>
        <v>AGOSTO 2016 / 11</v>
      </c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586"/>
      <c r="T877" s="586"/>
      <c r="U877" s="586"/>
      <c r="V877" s="586"/>
      <c r="W877" s="586"/>
      <c r="X877" s="586"/>
      <c r="Y877" s="586"/>
      <c r="Z877" s="586"/>
      <c r="AB877" s="586"/>
      <c r="AC877" s="586"/>
      <c r="AD877" s="586"/>
      <c r="AE877" s="586"/>
      <c r="AF877" s="586"/>
      <c r="AG877" s="586"/>
      <c r="AH877" s="586"/>
      <c r="AI877" s="586"/>
      <c r="AJ877" s="586"/>
      <c r="AK877" s="586"/>
      <c r="AL877" s="586"/>
    </row>
    <row r="878" spans="1:74" x14ac:dyDescent="0.25">
      <c r="A878" s="44">
        <f t="shared" si="109"/>
        <v>2016</v>
      </c>
      <c r="B878" s="44" t="str">
        <f t="shared" si="109"/>
        <v>AGOSTO</v>
      </c>
      <c r="C878" s="44">
        <v>13</v>
      </c>
      <c r="D878" s="586" t="str">
        <f t="shared" si="108"/>
        <v>AGOSTO 2016 / 12</v>
      </c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586"/>
      <c r="T878" s="586"/>
      <c r="U878" s="586"/>
      <c r="V878" s="586"/>
      <c r="W878" s="586"/>
      <c r="X878" s="586"/>
      <c r="Y878" s="586"/>
      <c r="Z878" s="586"/>
      <c r="AB878" s="586"/>
      <c r="AC878" s="586"/>
      <c r="AD878" s="586"/>
      <c r="AE878" s="586"/>
      <c r="AF878" s="586"/>
      <c r="AG878" s="586"/>
      <c r="AH878" s="586"/>
      <c r="AI878" s="586"/>
      <c r="AJ878" s="586"/>
      <c r="AK878" s="586"/>
      <c r="AL878" s="586"/>
    </row>
    <row r="879" spans="1:74" x14ac:dyDescent="0.25">
      <c r="A879" s="44">
        <f t="shared" si="109"/>
        <v>2016</v>
      </c>
      <c r="B879" s="44" t="str">
        <f t="shared" si="109"/>
        <v>AGOSTO</v>
      </c>
      <c r="C879" s="44">
        <v>14</v>
      </c>
      <c r="D879" s="586" t="str">
        <f t="shared" si="108"/>
        <v>AGOSTO 2016 / 13</v>
      </c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586"/>
      <c r="T879" s="586"/>
      <c r="U879" s="586"/>
      <c r="V879" s="586"/>
      <c r="W879" s="586"/>
      <c r="X879" s="586"/>
      <c r="Y879" s="586"/>
      <c r="Z879" s="586"/>
      <c r="AB879" s="586"/>
      <c r="AC879" s="586"/>
      <c r="AD879" s="586"/>
      <c r="AE879" s="586"/>
      <c r="AF879" s="586"/>
      <c r="AG879" s="586"/>
      <c r="AH879" s="586"/>
      <c r="AI879" s="586"/>
      <c r="AJ879" s="586"/>
      <c r="AK879" s="586"/>
      <c r="AL879" s="586"/>
    </row>
    <row r="880" spans="1:74" x14ac:dyDescent="0.25">
      <c r="A880" s="44">
        <f t="shared" si="109"/>
        <v>2016</v>
      </c>
      <c r="B880" s="44" t="str">
        <f t="shared" si="109"/>
        <v>AGOSTO</v>
      </c>
      <c r="C880" s="44">
        <v>15</v>
      </c>
      <c r="D880" s="586" t="str">
        <f t="shared" si="108"/>
        <v>AGOSTO 2016 / 14</v>
      </c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586"/>
      <c r="T880" s="586"/>
      <c r="U880" s="586"/>
      <c r="V880" s="586"/>
      <c r="W880" s="586"/>
      <c r="X880" s="586"/>
      <c r="Y880" s="586"/>
      <c r="Z880" s="586"/>
      <c r="AB880" s="586"/>
      <c r="AC880" s="586"/>
      <c r="AD880" s="586"/>
      <c r="AE880" s="586"/>
      <c r="AF880" s="586"/>
      <c r="AG880" s="586"/>
      <c r="AH880" s="586"/>
      <c r="AI880" s="586"/>
      <c r="AJ880" s="586"/>
      <c r="AK880" s="586"/>
      <c r="AL880" s="586"/>
    </row>
    <row r="881" spans="1:38" x14ac:dyDescent="0.25">
      <c r="A881" s="44">
        <f t="shared" si="109"/>
        <v>2016</v>
      </c>
      <c r="B881" s="44" t="str">
        <f t="shared" si="109"/>
        <v>AGOSTO</v>
      </c>
      <c r="C881" s="44">
        <v>16</v>
      </c>
      <c r="D881" s="586" t="str">
        <f t="shared" si="108"/>
        <v>AGOSTO 2016 / 15</v>
      </c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586"/>
      <c r="T881" s="586"/>
      <c r="U881" s="586"/>
      <c r="V881" s="586"/>
      <c r="W881" s="586"/>
      <c r="X881" s="586"/>
      <c r="Y881" s="586"/>
      <c r="Z881" s="586"/>
      <c r="AB881" s="586"/>
      <c r="AC881" s="586"/>
      <c r="AD881" s="586"/>
      <c r="AE881" s="586"/>
      <c r="AF881" s="586"/>
      <c r="AG881" s="586"/>
      <c r="AH881" s="586"/>
      <c r="AI881" s="586"/>
      <c r="AJ881" s="586"/>
      <c r="AK881" s="586"/>
      <c r="AL881" s="586"/>
    </row>
    <row r="882" spans="1:38" x14ac:dyDescent="0.25">
      <c r="A882" s="44">
        <f t="shared" si="109"/>
        <v>2016</v>
      </c>
      <c r="B882" s="44" t="str">
        <f t="shared" si="109"/>
        <v>AGOSTO</v>
      </c>
      <c r="C882" s="44">
        <v>17</v>
      </c>
      <c r="D882" s="586" t="str">
        <f t="shared" si="108"/>
        <v>AGOSTO 2016 / 16</v>
      </c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586"/>
      <c r="T882" s="586"/>
      <c r="U882" s="586"/>
      <c r="V882" s="586"/>
      <c r="W882" s="586"/>
      <c r="X882" s="586"/>
      <c r="Y882" s="586"/>
      <c r="Z882" s="586"/>
      <c r="AB882" s="586"/>
      <c r="AC882" s="586"/>
      <c r="AD882" s="586"/>
      <c r="AE882" s="586"/>
      <c r="AF882" s="586"/>
      <c r="AG882" s="586"/>
      <c r="AH882" s="586"/>
      <c r="AI882" s="586"/>
      <c r="AJ882" s="586"/>
      <c r="AK882" s="586"/>
      <c r="AL882" s="586"/>
    </row>
    <row r="883" spans="1:38" x14ac:dyDescent="0.25">
      <c r="A883" s="44">
        <f t="shared" si="109"/>
        <v>2016</v>
      </c>
      <c r="B883" s="44" t="str">
        <f t="shared" si="109"/>
        <v>AGOSTO</v>
      </c>
      <c r="C883" s="44">
        <v>18</v>
      </c>
      <c r="D883" s="586" t="str">
        <f t="shared" si="108"/>
        <v>AGOSTO 2016 / 17</v>
      </c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586"/>
      <c r="T883" s="586"/>
      <c r="U883" s="586"/>
      <c r="V883" s="586"/>
      <c r="W883" s="586"/>
      <c r="X883" s="586"/>
      <c r="Y883" s="586"/>
      <c r="Z883" s="586"/>
      <c r="AB883" s="586"/>
      <c r="AC883" s="586"/>
      <c r="AD883" s="586"/>
      <c r="AE883" s="586"/>
      <c r="AF883" s="586"/>
      <c r="AG883" s="586"/>
      <c r="AH883" s="586"/>
      <c r="AI883" s="586"/>
      <c r="AJ883" s="586"/>
      <c r="AK883" s="586"/>
      <c r="AL883" s="586"/>
    </row>
    <row r="884" spans="1:38" x14ac:dyDescent="0.25">
      <c r="A884" s="44">
        <f t="shared" si="109"/>
        <v>2016</v>
      </c>
      <c r="B884" s="44" t="str">
        <f t="shared" si="109"/>
        <v>AGOSTO</v>
      </c>
      <c r="C884" s="44">
        <v>19</v>
      </c>
      <c r="D884" s="586" t="str">
        <f t="shared" si="108"/>
        <v>AGOSTO 2016 / 18</v>
      </c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586"/>
      <c r="T884" s="586"/>
      <c r="U884" s="586"/>
      <c r="V884" s="586"/>
      <c r="W884" s="586"/>
      <c r="X884" s="586"/>
      <c r="Y884" s="586"/>
      <c r="Z884" s="586"/>
      <c r="AB884" s="586"/>
      <c r="AC884" s="586"/>
      <c r="AD884" s="586"/>
      <c r="AE884" s="586"/>
      <c r="AF884" s="586"/>
      <c r="AG884" s="586"/>
      <c r="AH884" s="586"/>
      <c r="AI884" s="586"/>
      <c r="AJ884" s="586"/>
      <c r="AK884" s="586"/>
      <c r="AL884" s="586"/>
    </row>
    <row r="885" spans="1:38" x14ac:dyDescent="0.25">
      <c r="A885" s="44">
        <f t="shared" si="109"/>
        <v>2016</v>
      </c>
      <c r="B885" s="44" t="str">
        <f t="shared" si="109"/>
        <v>AGOSTO</v>
      </c>
      <c r="C885" s="44">
        <v>20</v>
      </c>
      <c r="D885" s="586" t="str">
        <f t="shared" si="108"/>
        <v>AGOSTO 2016 / 19</v>
      </c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586"/>
      <c r="T885" s="586"/>
      <c r="U885" s="586"/>
      <c r="V885" s="586"/>
      <c r="W885" s="586"/>
      <c r="X885" s="586"/>
      <c r="Y885" s="586"/>
      <c r="Z885" s="586"/>
      <c r="AB885" s="586"/>
      <c r="AC885" s="586"/>
      <c r="AD885" s="586"/>
      <c r="AE885" s="586"/>
      <c r="AF885" s="586"/>
      <c r="AG885" s="586"/>
      <c r="AH885" s="586"/>
      <c r="AI885" s="586"/>
      <c r="AJ885" s="586"/>
      <c r="AK885" s="586"/>
      <c r="AL885" s="586"/>
    </row>
    <row r="886" spans="1:38" x14ac:dyDescent="0.25">
      <c r="A886" s="44">
        <f t="shared" si="109"/>
        <v>2016</v>
      </c>
      <c r="B886" s="44" t="str">
        <f t="shared" si="109"/>
        <v>AGOSTO</v>
      </c>
      <c r="C886" s="44">
        <v>21</v>
      </c>
      <c r="D886" s="586" t="str">
        <f t="shared" si="108"/>
        <v>AGOSTO 2016 / 20</v>
      </c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586"/>
      <c r="T886" s="586"/>
      <c r="U886" s="586"/>
      <c r="V886" s="586"/>
      <c r="W886" s="586"/>
      <c r="X886" s="586"/>
      <c r="Y886" s="586"/>
      <c r="Z886" s="586"/>
      <c r="AB886" s="586"/>
      <c r="AC886" s="586"/>
      <c r="AD886" s="586"/>
      <c r="AE886" s="586"/>
      <c r="AF886" s="586"/>
      <c r="AG886" s="586"/>
      <c r="AH886" s="586"/>
      <c r="AI886" s="586"/>
      <c r="AJ886" s="586"/>
      <c r="AK886" s="586"/>
      <c r="AL886" s="586"/>
    </row>
    <row r="887" spans="1:38" x14ac:dyDescent="0.25">
      <c r="A887" s="44">
        <f t="shared" si="109"/>
        <v>2016</v>
      </c>
      <c r="B887" s="44" t="str">
        <f t="shared" si="109"/>
        <v>AGOSTO</v>
      </c>
      <c r="C887" s="44">
        <v>22</v>
      </c>
      <c r="D887" s="586" t="str">
        <f t="shared" si="108"/>
        <v>AGOSTO 2016 / 21</v>
      </c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586"/>
      <c r="T887" s="586"/>
      <c r="U887" s="586"/>
      <c r="V887" s="586"/>
      <c r="W887" s="586"/>
      <c r="X887" s="586"/>
      <c r="Y887" s="586"/>
      <c r="Z887" s="586"/>
      <c r="AB887" s="586"/>
      <c r="AC887" s="586"/>
      <c r="AD887" s="586"/>
      <c r="AE887" s="586"/>
      <c r="AF887" s="586"/>
      <c r="AG887" s="586"/>
      <c r="AH887" s="586"/>
      <c r="AI887" s="586"/>
      <c r="AJ887" s="586"/>
      <c r="AK887" s="586"/>
      <c r="AL887" s="586"/>
    </row>
    <row r="888" spans="1:38" x14ac:dyDescent="0.25">
      <c r="A888" s="44">
        <f t="shared" si="109"/>
        <v>2016</v>
      </c>
      <c r="B888" s="44" t="str">
        <f t="shared" si="109"/>
        <v>AGOSTO</v>
      </c>
      <c r="C888" s="44">
        <v>23</v>
      </c>
      <c r="D888" s="586" t="str">
        <f t="shared" si="108"/>
        <v>AGOSTO 2016 / 22</v>
      </c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B888" s="586"/>
      <c r="AC888" s="586"/>
      <c r="AD888" s="586"/>
      <c r="AE888" s="586"/>
      <c r="AF888" s="586"/>
      <c r="AG888" s="586"/>
      <c r="AH888" s="586"/>
      <c r="AI888" s="586"/>
      <c r="AJ888" s="586"/>
      <c r="AK888" s="586"/>
      <c r="AL888" s="586"/>
    </row>
    <row r="889" spans="1:38" x14ac:dyDescent="0.25">
      <c r="A889" s="44">
        <f t="shared" si="109"/>
        <v>2016</v>
      </c>
      <c r="B889" s="44" t="str">
        <f t="shared" si="109"/>
        <v>AGOSTO</v>
      </c>
      <c r="C889" s="44">
        <v>24</v>
      </c>
      <c r="D889" s="586" t="str">
        <f t="shared" si="108"/>
        <v>AGOSTO 2016 / 23</v>
      </c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B889" s="586"/>
      <c r="AC889" s="586"/>
      <c r="AD889" s="586"/>
      <c r="AE889" s="586"/>
      <c r="AF889" s="586"/>
      <c r="AG889" s="586"/>
      <c r="AH889" s="586"/>
      <c r="AI889" s="586"/>
      <c r="AJ889" s="586"/>
      <c r="AK889" s="586"/>
      <c r="AL889" s="586"/>
    </row>
    <row r="890" spans="1:38" x14ac:dyDescent="0.25">
      <c r="A890" s="44">
        <f t="shared" si="109"/>
        <v>2016</v>
      </c>
      <c r="B890" s="44" t="str">
        <f t="shared" si="109"/>
        <v>AGOSTO</v>
      </c>
      <c r="C890" s="44">
        <v>25</v>
      </c>
      <c r="D890" s="586" t="str">
        <f t="shared" si="108"/>
        <v>AGOSTO 2016 / 24</v>
      </c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B890" s="586"/>
      <c r="AC890" s="586"/>
      <c r="AD890" s="586"/>
      <c r="AE890" s="586"/>
      <c r="AF890" s="586"/>
      <c r="AG890" s="586"/>
      <c r="AH890" s="586"/>
      <c r="AI890" s="586"/>
      <c r="AJ890" s="586"/>
      <c r="AK890" s="586"/>
      <c r="AL890" s="586"/>
    </row>
    <row r="891" spans="1:38" x14ac:dyDescent="0.25">
      <c r="A891" s="44">
        <f t="shared" si="109"/>
        <v>2016</v>
      </c>
      <c r="B891" s="44" t="str">
        <f t="shared" si="109"/>
        <v>AGOSTO</v>
      </c>
      <c r="C891" s="44">
        <v>26</v>
      </c>
      <c r="D891" s="586" t="str">
        <f t="shared" si="108"/>
        <v>AGOSTO 2016 / 25</v>
      </c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586"/>
      <c r="T891" s="586"/>
      <c r="U891" s="586"/>
      <c r="V891" s="586"/>
      <c r="W891" s="586"/>
      <c r="X891" s="586"/>
      <c r="Y891" s="586"/>
      <c r="Z891" s="586"/>
      <c r="AB891" s="586"/>
      <c r="AC891" s="586"/>
      <c r="AD891" s="586"/>
      <c r="AE891" s="586"/>
      <c r="AF891" s="586"/>
      <c r="AG891" s="586"/>
      <c r="AH891" s="586"/>
      <c r="AI891" s="586"/>
      <c r="AJ891" s="586"/>
      <c r="AK891" s="586"/>
      <c r="AL891" s="586"/>
    </row>
    <row r="892" spans="1:38" x14ac:dyDescent="0.25">
      <c r="A892" s="44">
        <f t="shared" si="109"/>
        <v>2016</v>
      </c>
      <c r="B892" s="44" t="str">
        <f t="shared" si="109"/>
        <v>AGOSTO</v>
      </c>
      <c r="C892" s="44">
        <v>27</v>
      </c>
      <c r="D892" s="586" t="str">
        <f t="shared" si="108"/>
        <v>AGOSTO 2016 / 26</v>
      </c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586"/>
      <c r="T892" s="586"/>
      <c r="U892" s="586"/>
      <c r="V892" s="586"/>
      <c r="W892" s="586"/>
      <c r="X892" s="586"/>
      <c r="Y892" s="586"/>
      <c r="Z892" s="586"/>
      <c r="AB892" s="586"/>
      <c r="AC892" s="586"/>
      <c r="AD892" s="586"/>
      <c r="AE892" s="586"/>
      <c r="AF892" s="586"/>
      <c r="AG892" s="586"/>
      <c r="AH892" s="586"/>
      <c r="AI892" s="586"/>
      <c r="AJ892" s="586"/>
      <c r="AK892" s="586"/>
      <c r="AL892" s="586"/>
    </row>
    <row r="893" spans="1:38" x14ac:dyDescent="0.25">
      <c r="A893" s="44">
        <f t="shared" si="109"/>
        <v>2016</v>
      </c>
      <c r="B893" s="44" t="str">
        <f t="shared" si="109"/>
        <v>AGOSTO</v>
      </c>
      <c r="C893" s="44">
        <v>28</v>
      </c>
      <c r="D893" s="586" t="str">
        <f t="shared" si="108"/>
        <v>AGOSTO 2016 / 27</v>
      </c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586"/>
      <c r="T893" s="586"/>
      <c r="U893" s="586"/>
      <c r="V893" s="586"/>
      <c r="W893" s="586"/>
      <c r="X893" s="586"/>
      <c r="Y893" s="586"/>
      <c r="Z893" s="586"/>
      <c r="AB893" s="586"/>
      <c r="AC893" s="586"/>
      <c r="AD893" s="586"/>
      <c r="AE893" s="586"/>
      <c r="AF893" s="586"/>
      <c r="AG893" s="586"/>
      <c r="AH893" s="586"/>
      <c r="AI893" s="586"/>
      <c r="AJ893" s="586"/>
      <c r="AK893" s="586"/>
      <c r="AL893" s="586"/>
    </row>
    <row r="894" spans="1:38" x14ac:dyDescent="0.25">
      <c r="A894" s="44">
        <f t="shared" si="109"/>
        <v>2016</v>
      </c>
      <c r="B894" s="44" t="str">
        <f t="shared" si="109"/>
        <v>AGOSTO</v>
      </c>
      <c r="C894" s="44">
        <v>29</v>
      </c>
      <c r="D894" s="586" t="str">
        <f t="shared" si="108"/>
        <v>AGOSTO 2016 / 28</v>
      </c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586"/>
      <c r="T894" s="586"/>
      <c r="U894" s="586"/>
      <c r="V894" s="586"/>
      <c r="W894" s="586"/>
      <c r="X894" s="586"/>
      <c r="Y894" s="586"/>
      <c r="Z894" s="586"/>
      <c r="AB894" s="586"/>
      <c r="AC894" s="586"/>
      <c r="AD894" s="586"/>
      <c r="AE894" s="586"/>
      <c r="AF894" s="586"/>
      <c r="AG894" s="586"/>
      <c r="AH894" s="586"/>
      <c r="AI894" s="586"/>
      <c r="AJ894" s="586"/>
      <c r="AK894" s="586"/>
      <c r="AL894" s="586"/>
    </row>
    <row r="895" spans="1:38" x14ac:dyDescent="0.25">
      <c r="A895" s="44">
        <f t="shared" si="109"/>
        <v>2016</v>
      </c>
      <c r="B895" s="44" t="str">
        <f t="shared" si="109"/>
        <v>AGOSTO</v>
      </c>
      <c r="C895" s="44">
        <v>30</v>
      </c>
      <c r="D895" s="586" t="str">
        <f t="shared" si="108"/>
        <v>AGOSTO 2016 / 29</v>
      </c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586"/>
      <c r="T895" s="586"/>
      <c r="U895" s="586"/>
      <c r="V895" s="586"/>
      <c r="W895" s="586"/>
      <c r="X895" s="586"/>
      <c r="Y895" s="586"/>
      <c r="Z895" s="586"/>
      <c r="AB895" s="586"/>
      <c r="AC895" s="586"/>
      <c r="AD895" s="586"/>
      <c r="AE895" s="586"/>
      <c r="AF895" s="586"/>
      <c r="AG895" s="586"/>
      <c r="AH895" s="586"/>
      <c r="AI895" s="586"/>
      <c r="AJ895" s="586"/>
      <c r="AK895" s="586"/>
      <c r="AL895" s="586"/>
    </row>
    <row r="896" spans="1:38" x14ac:dyDescent="0.25">
      <c r="A896" s="44">
        <f t="shared" si="109"/>
        <v>2016</v>
      </c>
      <c r="B896" s="44" t="str">
        <f t="shared" si="109"/>
        <v>AGOSTO</v>
      </c>
      <c r="C896" s="44">
        <v>31</v>
      </c>
      <c r="D896" s="586" t="str">
        <f t="shared" si="108"/>
        <v>AGOSTO 2016 / 30</v>
      </c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586"/>
      <c r="T896" s="586"/>
      <c r="U896" s="586"/>
      <c r="V896" s="586"/>
      <c r="W896" s="586"/>
      <c r="X896" s="586"/>
      <c r="Y896" s="586"/>
      <c r="Z896" s="586"/>
      <c r="AB896" s="586"/>
      <c r="AC896" s="586"/>
      <c r="AD896" s="586"/>
      <c r="AE896" s="586"/>
      <c r="AF896" s="586"/>
      <c r="AG896" s="586"/>
      <c r="AH896" s="586"/>
      <c r="AI896" s="586"/>
      <c r="AJ896" s="586"/>
      <c r="AK896" s="586"/>
      <c r="AL896" s="586"/>
    </row>
    <row r="897" spans="1:74" s="206" customFormat="1" ht="15.75" x14ac:dyDescent="0.25">
      <c r="D897" s="586" t="str">
        <f t="shared" si="108"/>
        <v>AGOSTO 2016 / 31</v>
      </c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586"/>
      <c r="T897" s="586"/>
      <c r="U897" s="586"/>
      <c r="V897" s="586"/>
      <c r="W897" s="586"/>
      <c r="X897" s="586"/>
      <c r="Y897" s="586"/>
      <c r="Z897" s="586"/>
      <c r="AA897" s="55"/>
      <c r="AB897" s="586"/>
      <c r="AC897" s="586"/>
      <c r="AD897" s="586"/>
      <c r="AE897" s="586"/>
      <c r="AF897" s="586"/>
      <c r="AG897" s="586"/>
      <c r="AH897" s="586"/>
      <c r="AI897" s="586"/>
      <c r="AJ897" s="586"/>
      <c r="AK897" s="586"/>
      <c r="AL897" s="586"/>
      <c r="AM897" s="209" t="str">
        <f t="shared" ref="AM897:BU897" si="110">IFERROR(AVERAGE(AM866:AM896),"")</f>
        <v/>
      </c>
      <c r="AN897" s="209" t="str">
        <f t="shared" si="110"/>
        <v/>
      </c>
      <c r="AO897" s="209" t="str">
        <f t="shared" si="110"/>
        <v/>
      </c>
      <c r="AP897" s="209" t="str">
        <f t="shared" si="110"/>
        <v/>
      </c>
      <c r="AQ897" s="209" t="str">
        <f t="shared" si="110"/>
        <v/>
      </c>
      <c r="AR897" s="209" t="str">
        <f t="shared" si="110"/>
        <v/>
      </c>
      <c r="AS897" s="209" t="str">
        <f t="shared" si="110"/>
        <v/>
      </c>
      <c r="AT897" s="209" t="str">
        <f t="shared" si="110"/>
        <v/>
      </c>
      <c r="AU897" s="209" t="str">
        <f t="shared" si="110"/>
        <v/>
      </c>
      <c r="AV897" s="209" t="str">
        <f t="shared" si="110"/>
        <v/>
      </c>
      <c r="AW897" s="209" t="str">
        <f t="shared" si="110"/>
        <v/>
      </c>
      <c r="AX897" s="210" t="str">
        <f t="shared" si="110"/>
        <v/>
      </c>
      <c r="AY897" s="209" t="str">
        <f t="shared" si="110"/>
        <v/>
      </c>
      <c r="AZ897" s="209" t="str">
        <f t="shared" si="110"/>
        <v/>
      </c>
      <c r="BA897" s="209" t="str">
        <f t="shared" si="110"/>
        <v/>
      </c>
      <c r="BB897" s="209" t="str">
        <f t="shared" si="110"/>
        <v/>
      </c>
      <c r="BC897" s="209" t="str">
        <f t="shared" si="110"/>
        <v/>
      </c>
      <c r="BD897" s="209" t="str">
        <f t="shared" si="110"/>
        <v/>
      </c>
      <c r="BE897" s="209" t="str">
        <f t="shared" si="110"/>
        <v/>
      </c>
      <c r="BF897" s="209" t="str">
        <f t="shared" si="110"/>
        <v/>
      </c>
      <c r="BG897" s="209" t="str">
        <f t="shared" si="110"/>
        <v/>
      </c>
      <c r="BH897" s="209" t="str">
        <f t="shared" si="110"/>
        <v/>
      </c>
      <c r="BI897" s="209" t="str">
        <f t="shared" si="110"/>
        <v/>
      </c>
      <c r="BJ897" s="209" t="str">
        <f t="shared" si="110"/>
        <v/>
      </c>
      <c r="BK897" s="209" t="str">
        <f t="shared" si="110"/>
        <v/>
      </c>
      <c r="BL897" s="209" t="str">
        <f t="shared" si="110"/>
        <v/>
      </c>
      <c r="BM897" s="209" t="str">
        <f t="shared" si="110"/>
        <v/>
      </c>
      <c r="BN897" s="209" t="str">
        <f t="shared" si="110"/>
        <v/>
      </c>
      <c r="BO897" s="209" t="str">
        <f t="shared" si="110"/>
        <v/>
      </c>
      <c r="BP897" s="209" t="str">
        <f t="shared" si="110"/>
        <v/>
      </c>
      <c r="BQ897" s="209" t="str">
        <f t="shared" si="110"/>
        <v/>
      </c>
      <c r="BR897" s="209" t="str">
        <f t="shared" si="110"/>
        <v/>
      </c>
      <c r="BS897" s="209" t="str">
        <f t="shared" si="110"/>
        <v/>
      </c>
      <c r="BT897" s="209" t="str">
        <f t="shared" si="110"/>
        <v/>
      </c>
      <c r="BU897" s="209" t="str">
        <f t="shared" si="110"/>
        <v/>
      </c>
      <c r="BV897" s="210" t="str">
        <f>IFERROR(AVERAGE(BV866:BV896),"")</f>
        <v/>
      </c>
    </row>
    <row r="898" spans="1:74" ht="15.75" x14ac:dyDescent="0.25">
      <c r="A898" s="44">
        <v>2016</v>
      </c>
      <c r="B898" s="44" t="s">
        <v>235</v>
      </c>
      <c r="C898" s="44">
        <v>1</v>
      </c>
      <c r="D898" s="208" t="s">
        <v>228</v>
      </c>
      <c r="E898" s="209">
        <f t="shared" ref="E898:AL898" si="111">IFERROR(AVERAGE(E867:E897),"")</f>
        <v>1</v>
      </c>
      <c r="F898" s="209">
        <f t="shared" si="111"/>
        <v>42601</v>
      </c>
      <c r="G898" s="209" t="str">
        <f t="shared" si="111"/>
        <v/>
      </c>
      <c r="H898" s="209" t="str">
        <f t="shared" si="111"/>
        <v/>
      </c>
      <c r="I898" s="209" t="str">
        <f t="shared" si="111"/>
        <v/>
      </c>
      <c r="J898" s="209">
        <f t="shared" si="111"/>
        <v>130</v>
      </c>
      <c r="K898" s="209">
        <f t="shared" si="111"/>
        <v>9.8000000000000007</v>
      </c>
      <c r="L898" s="209">
        <f t="shared" si="111"/>
        <v>0</v>
      </c>
      <c r="M898" s="209" t="str">
        <f t="shared" si="111"/>
        <v/>
      </c>
      <c r="N898" s="209">
        <f t="shared" si="111"/>
        <v>0.5</v>
      </c>
      <c r="O898" s="209">
        <f t="shared" si="111"/>
        <v>0</v>
      </c>
      <c r="P898" s="209">
        <f t="shared" si="111"/>
        <v>95</v>
      </c>
      <c r="Q898" s="209" t="str">
        <f t="shared" si="111"/>
        <v/>
      </c>
      <c r="R898" s="209" t="str">
        <f t="shared" si="111"/>
        <v/>
      </c>
      <c r="S898" s="209" t="str">
        <f t="shared" si="111"/>
        <v/>
      </c>
      <c r="T898" s="209" t="str">
        <f t="shared" si="111"/>
        <v/>
      </c>
      <c r="U898" s="209" t="str">
        <f t="shared" si="111"/>
        <v/>
      </c>
      <c r="V898" s="209">
        <f t="shared" si="111"/>
        <v>118</v>
      </c>
      <c r="W898" s="209">
        <f t="shared" si="111"/>
        <v>178</v>
      </c>
      <c r="X898" s="209">
        <f t="shared" si="111"/>
        <v>289</v>
      </c>
      <c r="Y898" s="209">
        <f t="shared" si="111"/>
        <v>348</v>
      </c>
      <c r="Z898" s="209" t="str">
        <f t="shared" si="111"/>
        <v/>
      </c>
      <c r="AA898" s="209">
        <f t="shared" si="111"/>
        <v>40.9</v>
      </c>
      <c r="AB898" s="209" t="str">
        <f t="shared" si="111"/>
        <v/>
      </c>
      <c r="AC898" s="209">
        <f t="shared" si="111"/>
        <v>2.87</v>
      </c>
      <c r="AD898" s="209">
        <f t="shared" si="111"/>
        <v>14.1</v>
      </c>
      <c r="AE898" s="209">
        <f t="shared" si="111"/>
        <v>0</v>
      </c>
      <c r="AF898" s="209">
        <f t="shared" si="111"/>
        <v>7</v>
      </c>
      <c r="AG898" s="209">
        <f t="shared" si="111"/>
        <v>99.5</v>
      </c>
      <c r="AH898" s="209">
        <f t="shared" si="111"/>
        <v>42.54</v>
      </c>
      <c r="AI898" s="209">
        <f t="shared" si="111"/>
        <v>140</v>
      </c>
      <c r="AJ898" s="209">
        <f t="shared" si="111"/>
        <v>240</v>
      </c>
      <c r="AK898" s="209">
        <f t="shared" si="111"/>
        <v>365</v>
      </c>
      <c r="AL898" s="209">
        <f t="shared" si="111"/>
        <v>437</v>
      </c>
    </row>
    <row r="899" spans="1:74" x14ac:dyDescent="0.25">
      <c r="A899" s="44">
        <f>A898</f>
        <v>2016</v>
      </c>
      <c r="B899" s="44" t="str">
        <f>B898</f>
        <v>SEPTIEMBRE</v>
      </c>
      <c r="C899" s="44">
        <v>2</v>
      </c>
      <c r="D899" s="586" t="str">
        <f t="shared" ref="D899:D929" si="112">B898&amp;" "&amp;A898&amp;" / "&amp;C898</f>
        <v>SEPTIEMBRE 2016 / 1</v>
      </c>
      <c r="E899" s="573">
        <v>1</v>
      </c>
      <c r="F899" s="574">
        <v>42632</v>
      </c>
      <c r="G899" s="573"/>
      <c r="H899" s="573" t="s">
        <v>222</v>
      </c>
      <c r="I899" s="575"/>
      <c r="J899" s="576">
        <v>124</v>
      </c>
      <c r="K899" s="576">
        <v>9.8000000000000007</v>
      </c>
      <c r="L899" s="576">
        <v>0</v>
      </c>
      <c r="M899" s="577" t="s">
        <v>20</v>
      </c>
      <c r="N899" s="576">
        <v>0.5</v>
      </c>
      <c r="O899" s="576">
        <v>0</v>
      </c>
      <c r="P899" s="576">
        <v>95.1</v>
      </c>
      <c r="Q899" s="576"/>
      <c r="R899" s="576"/>
      <c r="S899" s="578" t="s">
        <v>164</v>
      </c>
      <c r="T899" s="578" t="s">
        <v>103</v>
      </c>
      <c r="U899" s="576"/>
      <c r="V899" s="576">
        <v>118</v>
      </c>
      <c r="W899" s="576">
        <v>177</v>
      </c>
      <c r="X899" s="576">
        <v>289</v>
      </c>
      <c r="Y899" s="576">
        <v>344</v>
      </c>
      <c r="Z899" s="576"/>
      <c r="AA899" s="576">
        <v>40.6</v>
      </c>
      <c r="AB899" s="576"/>
      <c r="AC899" s="576">
        <v>2.83</v>
      </c>
      <c r="AD899" s="576">
        <v>10.4</v>
      </c>
      <c r="AE899" s="576">
        <v>0</v>
      </c>
      <c r="AF899" s="587">
        <v>7</v>
      </c>
      <c r="AG899" s="587">
        <v>99.5</v>
      </c>
      <c r="AH899" s="587">
        <v>42.54</v>
      </c>
      <c r="AI899" s="587">
        <v>140</v>
      </c>
      <c r="AJ899" s="587">
        <v>240</v>
      </c>
      <c r="AK899" s="587">
        <v>365</v>
      </c>
      <c r="AL899" s="587">
        <v>437</v>
      </c>
    </row>
    <row r="900" spans="1:74" x14ac:dyDescent="0.25">
      <c r="A900" s="44">
        <f t="shared" ref="A900:B928" si="113">A899</f>
        <v>2016</v>
      </c>
      <c r="B900" s="44" t="str">
        <f t="shared" si="113"/>
        <v>SEPTIEMBRE</v>
      </c>
      <c r="C900" s="44">
        <v>3</v>
      </c>
      <c r="D900" s="586" t="str">
        <f t="shared" si="112"/>
        <v>SEPTIEMBRE 2016 / 2</v>
      </c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586"/>
      <c r="T900" s="586"/>
      <c r="U900" s="586"/>
      <c r="V900" s="586"/>
      <c r="W900" s="586"/>
      <c r="X900" s="586"/>
      <c r="Y900" s="586"/>
      <c r="Z900" s="586"/>
      <c r="AB900" s="586"/>
      <c r="AC900" s="586"/>
      <c r="AD900" s="586"/>
      <c r="AE900" s="586"/>
      <c r="AF900" s="586"/>
      <c r="AG900" s="586"/>
      <c r="AH900" s="586"/>
      <c r="AI900" s="586"/>
      <c r="AJ900" s="586"/>
      <c r="AK900" s="586"/>
      <c r="AL900" s="586"/>
    </row>
    <row r="901" spans="1:74" x14ac:dyDescent="0.25">
      <c r="A901" s="44">
        <f t="shared" si="113"/>
        <v>2016</v>
      </c>
      <c r="B901" s="44" t="str">
        <f t="shared" si="113"/>
        <v>SEPTIEMBRE</v>
      </c>
      <c r="C901" s="44">
        <v>4</v>
      </c>
      <c r="D901" s="586" t="str">
        <f t="shared" si="112"/>
        <v>SEPTIEMBRE 2016 / 3</v>
      </c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586"/>
      <c r="T901" s="586"/>
      <c r="U901" s="586"/>
      <c r="V901" s="586"/>
      <c r="W901" s="586"/>
      <c r="X901" s="586"/>
      <c r="Y901" s="586"/>
      <c r="Z901" s="586"/>
      <c r="AB901" s="586"/>
      <c r="AC901" s="586"/>
      <c r="AD901" s="586"/>
      <c r="AE901" s="586"/>
      <c r="AF901" s="586"/>
      <c r="AG901" s="586"/>
      <c r="AH901" s="586"/>
      <c r="AI901" s="586"/>
      <c r="AJ901" s="586"/>
      <c r="AK901" s="586"/>
      <c r="AL901" s="586"/>
    </row>
    <row r="902" spans="1:74" x14ac:dyDescent="0.25">
      <c r="A902" s="44">
        <f t="shared" si="113"/>
        <v>2016</v>
      </c>
      <c r="B902" s="44" t="str">
        <f t="shared" si="113"/>
        <v>SEPTIEMBRE</v>
      </c>
      <c r="C902" s="44">
        <v>5</v>
      </c>
      <c r="D902" s="586" t="str">
        <f t="shared" si="112"/>
        <v>SEPTIEMBRE 2016 / 4</v>
      </c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586"/>
      <c r="T902" s="586"/>
      <c r="U902" s="586"/>
      <c r="V902" s="586"/>
      <c r="W902" s="586"/>
      <c r="X902" s="586"/>
      <c r="Y902" s="586"/>
      <c r="Z902" s="586"/>
      <c r="AB902" s="586"/>
      <c r="AC902" s="586"/>
      <c r="AD902" s="586"/>
      <c r="AE902" s="586"/>
      <c r="AF902" s="586"/>
      <c r="AG902" s="586"/>
      <c r="AH902" s="586"/>
      <c r="AI902" s="586"/>
      <c r="AJ902" s="586"/>
      <c r="AK902" s="586"/>
      <c r="AL902" s="586"/>
    </row>
    <row r="903" spans="1:74" x14ac:dyDescent="0.25">
      <c r="A903" s="44">
        <f t="shared" si="113"/>
        <v>2016</v>
      </c>
      <c r="B903" s="44" t="str">
        <f t="shared" si="113"/>
        <v>SEPTIEMBRE</v>
      </c>
      <c r="C903" s="44">
        <v>6</v>
      </c>
      <c r="D903" s="586" t="str">
        <f t="shared" si="112"/>
        <v>SEPTIEMBRE 2016 / 5</v>
      </c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586"/>
      <c r="T903" s="586"/>
      <c r="U903" s="586"/>
      <c r="V903" s="586"/>
      <c r="W903" s="586"/>
      <c r="X903" s="586"/>
      <c r="Y903" s="586"/>
      <c r="Z903" s="586"/>
      <c r="AB903" s="586"/>
      <c r="AC903" s="586"/>
      <c r="AD903" s="586"/>
      <c r="AE903" s="586"/>
      <c r="AF903" s="586"/>
      <c r="AG903" s="586"/>
      <c r="AH903" s="586"/>
      <c r="AI903" s="586"/>
      <c r="AJ903" s="586"/>
      <c r="AK903" s="586"/>
      <c r="AL903" s="586"/>
    </row>
    <row r="904" spans="1:74" x14ac:dyDescent="0.25">
      <c r="A904" s="44">
        <f t="shared" si="113"/>
        <v>2016</v>
      </c>
      <c r="B904" s="44" t="str">
        <f t="shared" si="113"/>
        <v>SEPTIEMBRE</v>
      </c>
      <c r="C904" s="44">
        <v>7</v>
      </c>
      <c r="D904" s="586" t="str">
        <f t="shared" si="112"/>
        <v>SEPTIEMBRE 2016 / 6</v>
      </c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586"/>
      <c r="T904" s="586"/>
      <c r="U904" s="586"/>
      <c r="V904" s="586"/>
      <c r="W904" s="586"/>
      <c r="X904" s="586"/>
      <c r="Y904" s="586"/>
      <c r="Z904" s="586"/>
      <c r="AB904" s="586"/>
      <c r="AC904" s="586"/>
      <c r="AD904" s="586"/>
      <c r="AE904" s="586"/>
      <c r="AF904" s="586"/>
      <c r="AG904" s="586"/>
      <c r="AH904" s="586"/>
      <c r="AI904" s="586"/>
      <c r="AJ904" s="586"/>
      <c r="AK904" s="586"/>
      <c r="AL904" s="586"/>
    </row>
    <row r="905" spans="1:74" x14ac:dyDescent="0.25">
      <c r="A905" s="44">
        <f t="shared" si="113"/>
        <v>2016</v>
      </c>
      <c r="B905" s="44" t="str">
        <f t="shared" si="113"/>
        <v>SEPTIEMBRE</v>
      </c>
      <c r="C905" s="44">
        <v>8</v>
      </c>
      <c r="D905" s="586" t="str">
        <f t="shared" si="112"/>
        <v>SEPTIEMBRE 2016 / 7</v>
      </c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586"/>
      <c r="T905" s="586"/>
      <c r="U905" s="586"/>
      <c r="V905" s="586"/>
      <c r="W905" s="586"/>
      <c r="X905" s="586"/>
      <c r="Y905" s="586"/>
      <c r="Z905" s="586"/>
      <c r="AB905" s="586"/>
      <c r="AC905" s="586"/>
      <c r="AD905" s="586"/>
      <c r="AE905" s="586"/>
      <c r="AF905" s="586"/>
      <c r="AG905" s="586"/>
      <c r="AH905" s="586"/>
      <c r="AI905" s="586"/>
      <c r="AJ905" s="586"/>
      <c r="AK905" s="586"/>
      <c r="AL905" s="586"/>
    </row>
    <row r="906" spans="1:74" x14ac:dyDescent="0.25">
      <c r="A906" s="44">
        <f t="shared" si="113"/>
        <v>2016</v>
      </c>
      <c r="B906" s="44" t="str">
        <f t="shared" si="113"/>
        <v>SEPTIEMBRE</v>
      </c>
      <c r="C906" s="44">
        <v>9</v>
      </c>
      <c r="D906" s="586" t="str">
        <f t="shared" si="112"/>
        <v>SEPTIEMBRE 2016 / 8</v>
      </c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586"/>
      <c r="T906" s="586"/>
      <c r="U906" s="586"/>
      <c r="V906" s="586"/>
      <c r="W906" s="586"/>
      <c r="X906" s="586"/>
      <c r="Y906" s="586"/>
      <c r="Z906" s="586"/>
      <c r="AB906" s="586"/>
      <c r="AC906" s="586"/>
      <c r="AD906" s="586"/>
      <c r="AE906" s="586"/>
      <c r="AF906" s="586"/>
      <c r="AG906" s="586"/>
      <c r="AH906" s="586"/>
      <c r="AI906" s="586"/>
      <c r="AJ906" s="586"/>
      <c r="AK906" s="586"/>
      <c r="AL906" s="586"/>
    </row>
    <row r="907" spans="1:74" x14ac:dyDescent="0.25">
      <c r="A907" s="44">
        <f t="shared" si="113"/>
        <v>2016</v>
      </c>
      <c r="B907" s="44" t="str">
        <f t="shared" si="113"/>
        <v>SEPTIEMBRE</v>
      </c>
      <c r="C907" s="44">
        <v>10</v>
      </c>
      <c r="D907" s="586" t="str">
        <f t="shared" si="112"/>
        <v>SEPTIEMBRE 2016 / 9</v>
      </c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586"/>
      <c r="T907" s="586"/>
      <c r="U907" s="586"/>
      <c r="V907" s="586"/>
      <c r="W907" s="586"/>
      <c r="X907" s="586"/>
      <c r="Y907" s="586"/>
      <c r="Z907" s="586"/>
      <c r="AB907" s="586"/>
      <c r="AC907" s="586"/>
      <c r="AD907" s="586"/>
      <c r="AE907" s="586"/>
      <c r="AF907" s="586"/>
      <c r="AG907" s="586"/>
      <c r="AH907" s="586"/>
      <c r="AI907" s="586"/>
      <c r="AJ907" s="586"/>
      <c r="AK907" s="586"/>
      <c r="AL907" s="586"/>
    </row>
    <row r="908" spans="1:74" x14ac:dyDescent="0.25">
      <c r="A908" s="44">
        <f t="shared" si="113"/>
        <v>2016</v>
      </c>
      <c r="B908" s="44" t="str">
        <f t="shared" si="113"/>
        <v>SEPTIEMBRE</v>
      </c>
      <c r="C908" s="44">
        <v>11</v>
      </c>
      <c r="D908" s="586" t="str">
        <f t="shared" si="112"/>
        <v>SEPTIEMBRE 2016 / 10</v>
      </c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586"/>
      <c r="T908" s="586"/>
      <c r="U908" s="586"/>
      <c r="V908" s="586"/>
      <c r="W908" s="586"/>
      <c r="X908" s="586"/>
      <c r="Y908" s="586"/>
      <c r="Z908" s="586"/>
      <c r="AB908" s="586"/>
      <c r="AC908" s="586"/>
      <c r="AD908" s="586"/>
      <c r="AE908" s="586"/>
      <c r="AF908" s="586"/>
      <c r="AG908" s="586"/>
      <c r="AH908" s="586"/>
      <c r="AI908" s="586"/>
      <c r="AJ908" s="586"/>
      <c r="AK908" s="586"/>
      <c r="AL908" s="586"/>
    </row>
    <row r="909" spans="1:74" x14ac:dyDescent="0.25">
      <c r="A909" s="44">
        <f t="shared" si="113"/>
        <v>2016</v>
      </c>
      <c r="B909" s="44" t="str">
        <f t="shared" si="113"/>
        <v>SEPTIEMBRE</v>
      </c>
      <c r="C909" s="44">
        <v>12</v>
      </c>
      <c r="D909" s="586" t="str">
        <f t="shared" si="112"/>
        <v>SEPTIEMBRE 2016 / 11</v>
      </c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586"/>
      <c r="T909" s="586"/>
      <c r="U909" s="586"/>
      <c r="V909" s="586"/>
      <c r="W909" s="586"/>
      <c r="X909" s="586"/>
      <c r="Y909" s="586"/>
      <c r="Z909" s="586"/>
      <c r="AB909" s="586"/>
      <c r="AC909" s="586"/>
      <c r="AD909" s="586"/>
      <c r="AE909" s="586"/>
      <c r="AF909" s="586"/>
      <c r="AG909" s="586"/>
      <c r="AH909" s="586"/>
      <c r="AI909" s="586"/>
      <c r="AJ909" s="586"/>
      <c r="AK909" s="586"/>
      <c r="AL909" s="586"/>
    </row>
    <row r="910" spans="1:74" x14ac:dyDescent="0.25">
      <c r="A910" s="44">
        <f t="shared" si="113"/>
        <v>2016</v>
      </c>
      <c r="B910" s="44" t="str">
        <f t="shared" si="113"/>
        <v>SEPTIEMBRE</v>
      </c>
      <c r="C910" s="44">
        <v>13</v>
      </c>
      <c r="D910" s="586" t="str">
        <f t="shared" si="112"/>
        <v>SEPTIEMBRE 2016 / 12</v>
      </c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586"/>
      <c r="T910" s="586"/>
      <c r="U910" s="586"/>
      <c r="V910" s="586"/>
      <c r="W910" s="586"/>
      <c r="X910" s="586"/>
      <c r="Y910" s="586"/>
      <c r="Z910" s="586"/>
      <c r="AB910" s="586"/>
      <c r="AC910" s="586"/>
      <c r="AD910" s="586"/>
      <c r="AE910" s="586"/>
      <c r="AF910" s="586"/>
      <c r="AG910" s="586"/>
      <c r="AH910" s="586"/>
      <c r="AI910" s="586"/>
      <c r="AJ910" s="586"/>
      <c r="AK910" s="586"/>
      <c r="AL910" s="586"/>
    </row>
    <row r="911" spans="1:74" x14ac:dyDescent="0.25">
      <c r="A911" s="44">
        <f t="shared" si="113"/>
        <v>2016</v>
      </c>
      <c r="B911" s="44" t="str">
        <f t="shared" si="113"/>
        <v>SEPTIEMBRE</v>
      </c>
      <c r="C911" s="44">
        <v>14</v>
      </c>
      <c r="D911" s="586" t="str">
        <f t="shared" si="112"/>
        <v>SEPTIEMBRE 2016 / 13</v>
      </c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586"/>
      <c r="T911" s="586"/>
      <c r="U911" s="586"/>
      <c r="V911" s="586"/>
      <c r="W911" s="586"/>
      <c r="X911" s="586"/>
      <c r="Y911" s="586"/>
      <c r="Z911" s="586"/>
      <c r="AB911" s="586"/>
      <c r="AC911" s="586"/>
      <c r="AD911" s="586"/>
      <c r="AE911" s="586"/>
      <c r="AF911" s="586"/>
      <c r="AG911" s="586"/>
      <c r="AH911" s="586"/>
      <c r="AI911" s="586"/>
      <c r="AJ911" s="586"/>
      <c r="AK911" s="586"/>
      <c r="AL911" s="586"/>
    </row>
    <row r="912" spans="1:74" x14ac:dyDescent="0.25">
      <c r="A912" s="44">
        <f t="shared" si="113"/>
        <v>2016</v>
      </c>
      <c r="B912" s="44" t="str">
        <f t="shared" si="113"/>
        <v>SEPTIEMBRE</v>
      </c>
      <c r="C912" s="44">
        <v>15</v>
      </c>
      <c r="D912" s="586" t="str">
        <f t="shared" si="112"/>
        <v>SEPTIEMBRE 2016 / 14</v>
      </c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586"/>
      <c r="T912" s="586"/>
      <c r="U912" s="586"/>
      <c r="V912" s="586"/>
      <c r="W912" s="586"/>
      <c r="X912" s="586"/>
      <c r="Y912" s="586"/>
      <c r="Z912" s="586"/>
      <c r="AB912" s="586"/>
      <c r="AC912" s="586"/>
      <c r="AD912" s="586"/>
      <c r="AE912" s="586"/>
      <c r="AF912" s="586"/>
      <c r="AG912" s="586"/>
      <c r="AH912" s="586"/>
      <c r="AI912" s="586"/>
      <c r="AJ912" s="586"/>
      <c r="AK912" s="586"/>
      <c r="AL912" s="586"/>
    </row>
    <row r="913" spans="1:38" x14ac:dyDescent="0.25">
      <c r="A913" s="44">
        <f t="shared" si="113"/>
        <v>2016</v>
      </c>
      <c r="B913" s="44" t="str">
        <f t="shared" si="113"/>
        <v>SEPTIEMBRE</v>
      </c>
      <c r="C913" s="44">
        <v>16</v>
      </c>
      <c r="D913" s="586" t="str">
        <f t="shared" si="112"/>
        <v>SEPTIEMBRE 2016 / 15</v>
      </c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586"/>
      <c r="T913" s="586"/>
      <c r="U913" s="586"/>
      <c r="V913" s="586"/>
      <c r="W913" s="586"/>
      <c r="X913" s="586"/>
      <c r="Y913" s="586"/>
      <c r="Z913" s="586"/>
      <c r="AB913" s="586"/>
      <c r="AC913" s="586"/>
      <c r="AD913" s="586"/>
      <c r="AE913" s="586"/>
      <c r="AF913" s="586"/>
      <c r="AG913" s="586"/>
      <c r="AH913" s="586"/>
      <c r="AI913" s="586"/>
      <c r="AJ913" s="586"/>
      <c r="AK913" s="586"/>
      <c r="AL913" s="586"/>
    </row>
    <row r="914" spans="1:38" x14ac:dyDescent="0.25">
      <c r="A914" s="44">
        <f t="shared" si="113"/>
        <v>2016</v>
      </c>
      <c r="B914" s="44" t="str">
        <f t="shared" si="113"/>
        <v>SEPTIEMBRE</v>
      </c>
      <c r="C914" s="44">
        <v>17</v>
      </c>
      <c r="D914" s="586" t="str">
        <f t="shared" si="112"/>
        <v>SEPTIEMBRE 2016 / 16</v>
      </c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586"/>
      <c r="T914" s="586"/>
      <c r="U914" s="586"/>
      <c r="V914" s="586"/>
      <c r="W914" s="586"/>
      <c r="X914" s="586"/>
      <c r="Y914" s="586"/>
      <c r="Z914" s="586"/>
      <c r="AB914" s="586"/>
      <c r="AC914" s="586"/>
      <c r="AD914" s="586"/>
      <c r="AE914" s="586"/>
      <c r="AF914" s="586"/>
      <c r="AG914" s="586"/>
      <c r="AH914" s="586"/>
      <c r="AI914" s="586"/>
      <c r="AJ914" s="586"/>
      <c r="AK914" s="586"/>
      <c r="AL914" s="586"/>
    </row>
    <row r="915" spans="1:38" x14ac:dyDescent="0.25">
      <c r="A915" s="44">
        <f t="shared" si="113"/>
        <v>2016</v>
      </c>
      <c r="B915" s="44" t="str">
        <f t="shared" si="113"/>
        <v>SEPTIEMBRE</v>
      </c>
      <c r="C915" s="44">
        <v>18</v>
      </c>
      <c r="D915" s="586" t="str">
        <f t="shared" si="112"/>
        <v>SEPTIEMBRE 2016 / 17</v>
      </c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586"/>
      <c r="T915" s="586"/>
      <c r="U915" s="586"/>
      <c r="V915" s="586"/>
      <c r="W915" s="586"/>
      <c r="X915" s="586"/>
      <c r="Y915" s="586"/>
      <c r="Z915" s="586"/>
      <c r="AB915" s="586"/>
      <c r="AC915" s="586"/>
      <c r="AD915" s="586"/>
      <c r="AE915" s="586"/>
      <c r="AF915" s="586"/>
      <c r="AG915" s="586"/>
      <c r="AH915" s="586"/>
      <c r="AI915" s="586"/>
      <c r="AJ915" s="586"/>
      <c r="AK915" s="586"/>
      <c r="AL915" s="586"/>
    </row>
    <row r="916" spans="1:38" x14ac:dyDescent="0.25">
      <c r="A916" s="44">
        <f t="shared" si="113"/>
        <v>2016</v>
      </c>
      <c r="B916" s="44" t="str">
        <f t="shared" si="113"/>
        <v>SEPTIEMBRE</v>
      </c>
      <c r="C916" s="44">
        <v>19</v>
      </c>
      <c r="D916" s="586" t="str">
        <f t="shared" si="112"/>
        <v>SEPTIEMBRE 2016 / 18</v>
      </c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586"/>
      <c r="T916" s="586"/>
      <c r="U916" s="586"/>
      <c r="V916" s="586"/>
      <c r="W916" s="586"/>
      <c r="X916" s="586"/>
      <c r="Y916" s="586"/>
      <c r="Z916" s="586"/>
      <c r="AB916" s="586"/>
      <c r="AC916" s="586"/>
      <c r="AD916" s="586"/>
      <c r="AE916" s="586"/>
      <c r="AF916" s="586"/>
      <c r="AG916" s="586"/>
      <c r="AH916" s="586"/>
      <c r="AI916" s="586"/>
      <c r="AJ916" s="586"/>
      <c r="AK916" s="586"/>
      <c r="AL916" s="586"/>
    </row>
    <row r="917" spans="1:38" x14ac:dyDescent="0.25">
      <c r="A917" s="44">
        <f t="shared" si="113"/>
        <v>2016</v>
      </c>
      <c r="B917" s="44" t="str">
        <f t="shared" si="113"/>
        <v>SEPTIEMBRE</v>
      </c>
      <c r="C917" s="44">
        <v>20</v>
      </c>
      <c r="D917" s="586" t="str">
        <f t="shared" si="112"/>
        <v>SEPTIEMBRE 2016 / 19</v>
      </c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586"/>
      <c r="T917" s="586"/>
      <c r="U917" s="586"/>
      <c r="V917" s="586"/>
      <c r="W917" s="586"/>
      <c r="X917" s="586"/>
      <c r="Y917" s="586"/>
      <c r="Z917" s="586"/>
      <c r="AB917" s="586"/>
      <c r="AC917" s="586"/>
      <c r="AD917" s="586"/>
      <c r="AE917" s="586"/>
      <c r="AF917" s="586"/>
      <c r="AG917" s="586"/>
      <c r="AH917" s="586"/>
      <c r="AI917" s="586"/>
      <c r="AJ917" s="586"/>
      <c r="AK917" s="586"/>
      <c r="AL917" s="586"/>
    </row>
    <row r="918" spans="1:38" x14ac:dyDescent="0.25">
      <c r="A918" s="44">
        <f t="shared" si="113"/>
        <v>2016</v>
      </c>
      <c r="B918" s="44" t="str">
        <f t="shared" si="113"/>
        <v>SEPTIEMBRE</v>
      </c>
      <c r="C918" s="44">
        <v>21</v>
      </c>
      <c r="D918" s="586" t="str">
        <f t="shared" si="112"/>
        <v>SEPTIEMBRE 2016 / 20</v>
      </c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586"/>
      <c r="T918" s="586"/>
      <c r="U918" s="586"/>
      <c r="V918" s="586"/>
      <c r="W918" s="586"/>
      <c r="X918" s="586"/>
      <c r="Y918" s="586"/>
      <c r="Z918" s="586"/>
      <c r="AB918" s="586"/>
      <c r="AC918" s="586"/>
      <c r="AD918" s="586"/>
      <c r="AE918" s="586"/>
      <c r="AF918" s="586"/>
      <c r="AG918" s="586"/>
      <c r="AH918" s="586"/>
      <c r="AI918" s="586"/>
      <c r="AJ918" s="586"/>
      <c r="AK918" s="586"/>
      <c r="AL918" s="586"/>
    </row>
    <row r="919" spans="1:38" x14ac:dyDescent="0.25">
      <c r="A919" s="44">
        <f t="shared" si="113"/>
        <v>2016</v>
      </c>
      <c r="B919" s="44" t="str">
        <f t="shared" si="113"/>
        <v>SEPTIEMBRE</v>
      </c>
      <c r="C919" s="44">
        <v>22</v>
      </c>
      <c r="D919" s="586" t="str">
        <f t="shared" si="112"/>
        <v>SEPTIEMBRE 2016 / 21</v>
      </c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586"/>
      <c r="T919" s="586"/>
      <c r="U919" s="586"/>
      <c r="V919" s="586"/>
      <c r="W919" s="586"/>
      <c r="X919" s="586"/>
      <c r="Y919" s="586"/>
      <c r="Z919" s="586"/>
      <c r="AB919" s="586"/>
      <c r="AC919" s="586"/>
      <c r="AD919" s="586"/>
      <c r="AE919" s="586"/>
      <c r="AF919" s="586"/>
      <c r="AG919" s="586"/>
      <c r="AH919" s="586"/>
      <c r="AI919" s="586"/>
      <c r="AJ919" s="586"/>
      <c r="AK919" s="586"/>
      <c r="AL919" s="586"/>
    </row>
    <row r="920" spans="1:38" x14ac:dyDescent="0.25">
      <c r="A920" s="44">
        <f t="shared" si="113"/>
        <v>2016</v>
      </c>
      <c r="B920" s="44" t="str">
        <f t="shared" si="113"/>
        <v>SEPTIEMBRE</v>
      </c>
      <c r="C920" s="44">
        <v>23</v>
      </c>
      <c r="D920" s="586" t="str">
        <f t="shared" si="112"/>
        <v>SEPTIEMBRE 2016 / 22</v>
      </c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586"/>
      <c r="T920" s="586"/>
      <c r="U920" s="586"/>
      <c r="V920" s="586"/>
      <c r="W920" s="586"/>
      <c r="X920" s="586"/>
      <c r="Y920" s="586"/>
      <c r="Z920" s="586"/>
      <c r="AB920" s="586"/>
      <c r="AC920" s="586"/>
      <c r="AD920" s="586"/>
      <c r="AE920" s="586"/>
      <c r="AF920" s="586"/>
      <c r="AG920" s="586"/>
      <c r="AH920" s="586"/>
      <c r="AI920" s="586"/>
      <c r="AJ920" s="586"/>
      <c r="AK920" s="586"/>
      <c r="AL920" s="586"/>
    </row>
    <row r="921" spans="1:38" x14ac:dyDescent="0.25">
      <c r="A921" s="44">
        <f t="shared" si="113"/>
        <v>2016</v>
      </c>
      <c r="B921" s="44" t="str">
        <f t="shared" si="113"/>
        <v>SEPTIEMBRE</v>
      </c>
      <c r="C921" s="44">
        <v>24</v>
      </c>
      <c r="D921" s="586" t="str">
        <f t="shared" si="112"/>
        <v>SEPTIEMBRE 2016 / 23</v>
      </c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586"/>
      <c r="T921" s="586"/>
      <c r="U921" s="586"/>
      <c r="V921" s="586"/>
      <c r="W921" s="586"/>
      <c r="X921" s="586"/>
      <c r="Y921" s="586"/>
      <c r="Z921" s="586"/>
      <c r="AB921" s="586"/>
      <c r="AC921" s="586"/>
      <c r="AD921" s="586"/>
      <c r="AE921" s="586"/>
      <c r="AF921" s="586"/>
      <c r="AG921" s="586"/>
      <c r="AH921" s="586"/>
      <c r="AI921" s="586"/>
      <c r="AJ921" s="586"/>
      <c r="AK921" s="586"/>
      <c r="AL921" s="586"/>
    </row>
    <row r="922" spans="1:38" x14ac:dyDescent="0.25">
      <c r="A922" s="44">
        <f t="shared" si="113"/>
        <v>2016</v>
      </c>
      <c r="B922" s="44" t="str">
        <f t="shared" si="113"/>
        <v>SEPTIEMBRE</v>
      </c>
      <c r="C922" s="44">
        <v>25</v>
      </c>
      <c r="D922" s="586" t="str">
        <f t="shared" si="112"/>
        <v>SEPTIEMBRE 2016 / 24</v>
      </c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586"/>
      <c r="T922" s="586"/>
      <c r="U922" s="586"/>
      <c r="V922" s="586"/>
      <c r="W922" s="586"/>
      <c r="X922" s="586"/>
      <c r="Y922" s="586"/>
      <c r="Z922" s="586"/>
      <c r="AB922" s="586"/>
      <c r="AC922" s="586"/>
      <c r="AD922" s="586"/>
      <c r="AE922" s="586"/>
      <c r="AF922" s="586"/>
      <c r="AG922" s="586"/>
      <c r="AH922" s="586"/>
      <c r="AI922" s="586"/>
      <c r="AJ922" s="586"/>
      <c r="AK922" s="586"/>
      <c r="AL922" s="586"/>
    </row>
    <row r="923" spans="1:38" x14ac:dyDescent="0.25">
      <c r="A923" s="44">
        <f t="shared" si="113"/>
        <v>2016</v>
      </c>
      <c r="B923" s="44" t="str">
        <f t="shared" si="113"/>
        <v>SEPTIEMBRE</v>
      </c>
      <c r="C923" s="44">
        <v>26</v>
      </c>
      <c r="D923" s="586" t="str">
        <f t="shared" si="112"/>
        <v>SEPTIEMBRE 2016 / 25</v>
      </c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586"/>
      <c r="T923" s="586"/>
      <c r="U923" s="586"/>
      <c r="V923" s="586"/>
      <c r="W923" s="586"/>
      <c r="X923" s="586"/>
      <c r="Y923" s="586"/>
      <c r="Z923" s="586"/>
      <c r="AB923" s="586"/>
      <c r="AC923" s="586"/>
      <c r="AD923" s="586"/>
      <c r="AE923" s="586"/>
      <c r="AF923" s="586"/>
      <c r="AG923" s="586"/>
      <c r="AH923" s="586"/>
      <c r="AI923" s="586"/>
      <c r="AJ923" s="586"/>
      <c r="AK923" s="586"/>
      <c r="AL923" s="586"/>
    </row>
    <row r="924" spans="1:38" x14ac:dyDescent="0.25">
      <c r="A924" s="44">
        <f t="shared" si="113"/>
        <v>2016</v>
      </c>
      <c r="B924" s="44" t="str">
        <f t="shared" si="113"/>
        <v>SEPTIEMBRE</v>
      </c>
      <c r="C924" s="44">
        <v>27</v>
      </c>
      <c r="D924" s="586" t="str">
        <f t="shared" si="112"/>
        <v>SEPTIEMBRE 2016 / 26</v>
      </c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586"/>
      <c r="T924" s="586"/>
      <c r="U924" s="586"/>
      <c r="V924" s="586"/>
      <c r="W924" s="586"/>
      <c r="X924" s="586"/>
      <c r="Y924" s="586"/>
      <c r="Z924" s="586"/>
      <c r="AB924" s="586"/>
      <c r="AC924" s="586"/>
      <c r="AD924" s="586"/>
      <c r="AE924" s="586"/>
      <c r="AF924" s="586"/>
      <c r="AG924" s="586"/>
      <c r="AH924" s="586"/>
      <c r="AI924" s="586"/>
      <c r="AJ924" s="586"/>
      <c r="AK924" s="586"/>
      <c r="AL924" s="586"/>
    </row>
    <row r="925" spans="1:38" x14ac:dyDescent="0.25">
      <c r="A925" s="44">
        <f t="shared" si="113"/>
        <v>2016</v>
      </c>
      <c r="B925" s="44" t="str">
        <f t="shared" si="113"/>
        <v>SEPTIEMBRE</v>
      </c>
      <c r="C925" s="44">
        <v>28</v>
      </c>
      <c r="D925" s="586" t="str">
        <f t="shared" si="112"/>
        <v>SEPTIEMBRE 2016 / 27</v>
      </c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586"/>
      <c r="T925" s="586"/>
      <c r="U925" s="586"/>
      <c r="V925" s="586"/>
      <c r="W925" s="586"/>
      <c r="X925" s="586"/>
      <c r="Y925" s="586"/>
      <c r="Z925" s="586"/>
      <c r="AB925" s="586"/>
      <c r="AC925" s="586"/>
      <c r="AD925" s="586"/>
      <c r="AE925" s="586"/>
      <c r="AF925" s="586"/>
      <c r="AG925" s="586"/>
      <c r="AH925" s="586"/>
      <c r="AI925" s="586"/>
      <c r="AJ925" s="586"/>
      <c r="AK925" s="586"/>
      <c r="AL925" s="586"/>
    </row>
    <row r="926" spans="1:38" x14ac:dyDescent="0.25">
      <c r="A926" s="44">
        <f t="shared" si="113"/>
        <v>2016</v>
      </c>
      <c r="B926" s="44" t="str">
        <f t="shared" si="113"/>
        <v>SEPTIEMBRE</v>
      </c>
      <c r="C926" s="44">
        <v>29</v>
      </c>
      <c r="D926" s="586" t="str">
        <f t="shared" si="112"/>
        <v>SEPTIEMBRE 2016 / 28</v>
      </c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586"/>
      <c r="T926" s="586"/>
      <c r="U926" s="586"/>
      <c r="V926" s="586"/>
      <c r="W926" s="586"/>
      <c r="X926" s="586"/>
      <c r="Y926" s="586"/>
      <c r="Z926" s="586"/>
      <c r="AB926" s="586"/>
      <c r="AC926" s="586"/>
      <c r="AD926" s="586"/>
      <c r="AE926" s="586"/>
      <c r="AF926" s="586"/>
      <c r="AG926" s="586"/>
      <c r="AH926" s="586"/>
      <c r="AI926" s="586"/>
      <c r="AJ926" s="586"/>
      <c r="AK926" s="586"/>
      <c r="AL926" s="586"/>
    </row>
    <row r="927" spans="1:38" x14ac:dyDescent="0.25">
      <c r="A927" s="44">
        <f t="shared" si="113"/>
        <v>2016</v>
      </c>
      <c r="B927" s="44" t="str">
        <f t="shared" si="113"/>
        <v>SEPTIEMBRE</v>
      </c>
      <c r="C927" s="44">
        <v>30</v>
      </c>
      <c r="D927" s="586" t="str">
        <f t="shared" si="112"/>
        <v>SEPTIEMBRE 2016 / 29</v>
      </c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586"/>
      <c r="T927" s="586"/>
      <c r="U927" s="586"/>
      <c r="V927" s="586"/>
      <c r="W927" s="586"/>
      <c r="X927" s="586"/>
      <c r="Y927" s="586"/>
      <c r="Z927" s="586"/>
      <c r="AB927" s="586"/>
      <c r="AC927" s="586"/>
      <c r="AD927" s="586"/>
      <c r="AE927" s="586"/>
      <c r="AF927" s="586"/>
      <c r="AG927" s="586"/>
      <c r="AH927" s="586"/>
      <c r="AI927" s="586"/>
      <c r="AJ927" s="586"/>
      <c r="AK927" s="586"/>
      <c r="AL927" s="586"/>
    </row>
    <row r="928" spans="1:38" x14ac:dyDescent="0.25">
      <c r="A928" s="44">
        <f t="shared" si="113"/>
        <v>2016</v>
      </c>
      <c r="B928" s="44" t="str">
        <f t="shared" si="113"/>
        <v>SEPTIEMBRE</v>
      </c>
      <c r="C928" s="44">
        <v>31</v>
      </c>
      <c r="D928" s="586" t="str">
        <f t="shared" si="112"/>
        <v>SEPTIEMBRE 2016 / 30</v>
      </c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586"/>
      <c r="T928" s="586"/>
      <c r="U928" s="586"/>
      <c r="V928" s="586"/>
      <c r="W928" s="586"/>
      <c r="X928" s="586"/>
      <c r="Y928" s="586"/>
      <c r="Z928" s="586"/>
      <c r="AB928" s="586"/>
      <c r="AC928" s="586"/>
      <c r="AD928" s="586"/>
      <c r="AE928" s="586"/>
      <c r="AF928" s="586"/>
      <c r="AG928" s="586"/>
      <c r="AH928" s="586"/>
      <c r="AI928" s="586"/>
      <c r="AJ928" s="586"/>
      <c r="AK928" s="586"/>
      <c r="AL928" s="586"/>
    </row>
    <row r="929" spans="1:74" s="206" customFormat="1" ht="15.75" x14ac:dyDescent="0.25">
      <c r="D929" s="586" t="str">
        <f t="shared" si="112"/>
        <v>SEPTIEMBRE 2016 / 31</v>
      </c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586"/>
      <c r="T929" s="586"/>
      <c r="U929" s="586"/>
      <c r="V929" s="586"/>
      <c r="W929" s="586"/>
      <c r="X929" s="586"/>
      <c r="Y929" s="586"/>
      <c r="Z929" s="586"/>
      <c r="AA929" s="55"/>
      <c r="AB929" s="586"/>
      <c r="AC929" s="586"/>
      <c r="AD929" s="586"/>
      <c r="AE929" s="586"/>
      <c r="AF929" s="586"/>
      <c r="AG929" s="586"/>
      <c r="AH929" s="586"/>
      <c r="AI929" s="586"/>
      <c r="AJ929" s="586"/>
      <c r="AK929" s="586"/>
      <c r="AL929" s="586"/>
      <c r="AM929" s="209" t="str">
        <f t="shared" ref="AM929:BU929" si="114">IFERROR(AVERAGE(AM898:AM928),"")</f>
        <v/>
      </c>
      <c r="AN929" s="209" t="str">
        <f t="shared" si="114"/>
        <v/>
      </c>
      <c r="AO929" s="209" t="str">
        <f t="shared" si="114"/>
        <v/>
      </c>
      <c r="AP929" s="209" t="str">
        <f t="shared" si="114"/>
        <v/>
      </c>
      <c r="AQ929" s="209" t="str">
        <f t="shared" si="114"/>
        <v/>
      </c>
      <c r="AR929" s="209" t="str">
        <f t="shared" si="114"/>
        <v/>
      </c>
      <c r="AS929" s="209" t="str">
        <f t="shared" si="114"/>
        <v/>
      </c>
      <c r="AT929" s="209" t="str">
        <f t="shared" si="114"/>
        <v/>
      </c>
      <c r="AU929" s="209" t="str">
        <f t="shared" si="114"/>
        <v/>
      </c>
      <c r="AV929" s="209" t="str">
        <f t="shared" si="114"/>
        <v/>
      </c>
      <c r="AW929" s="209" t="str">
        <f t="shared" si="114"/>
        <v/>
      </c>
      <c r="AX929" s="210" t="str">
        <f t="shared" si="114"/>
        <v/>
      </c>
      <c r="AY929" s="209" t="str">
        <f t="shared" si="114"/>
        <v/>
      </c>
      <c r="AZ929" s="209" t="str">
        <f t="shared" si="114"/>
        <v/>
      </c>
      <c r="BA929" s="209" t="str">
        <f t="shared" si="114"/>
        <v/>
      </c>
      <c r="BB929" s="209" t="str">
        <f t="shared" si="114"/>
        <v/>
      </c>
      <c r="BC929" s="209" t="str">
        <f t="shared" si="114"/>
        <v/>
      </c>
      <c r="BD929" s="209" t="str">
        <f t="shared" si="114"/>
        <v/>
      </c>
      <c r="BE929" s="209" t="str">
        <f t="shared" si="114"/>
        <v/>
      </c>
      <c r="BF929" s="209" t="str">
        <f t="shared" si="114"/>
        <v/>
      </c>
      <c r="BG929" s="209" t="str">
        <f t="shared" si="114"/>
        <v/>
      </c>
      <c r="BH929" s="209" t="str">
        <f t="shared" si="114"/>
        <v/>
      </c>
      <c r="BI929" s="209" t="str">
        <f t="shared" si="114"/>
        <v/>
      </c>
      <c r="BJ929" s="209" t="str">
        <f t="shared" si="114"/>
        <v/>
      </c>
      <c r="BK929" s="209" t="str">
        <f t="shared" si="114"/>
        <v/>
      </c>
      <c r="BL929" s="209" t="str">
        <f t="shared" si="114"/>
        <v/>
      </c>
      <c r="BM929" s="209" t="str">
        <f t="shared" si="114"/>
        <v/>
      </c>
      <c r="BN929" s="209" t="str">
        <f t="shared" si="114"/>
        <v/>
      </c>
      <c r="BO929" s="209" t="str">
        <f t="shared" si="114"/>
        <v/>
      </c>
      <c r="BP929" s="209" t="str">
        <f t="shared" si="114"/>
        <v/>
      </c>
      <c r="BQ929" s="209" t="str">
        <f t="shared" si="114"/>
        <v/>
      </c>
      <c r="BR929" s="209" t="str">
        <f t="shared" si="114"/>
        <v/>
      </c>
      <c r="BS929" s="209" t="str">
        <f t="shared" si="114"/>
        <v/>
      </c>
      <c r="BT929" s="209" t="str">
        <f t="shared" si="114"/>
        <v/>
      </c>
      <c r="BU929" s="209" t="str">
        <f t="shared" si="114"/>
        <v/>
      </c>
      <c r="BV929" s="210" t="str">
        <f>IFERROR(AVERAGE(BV898:BV928),"")</f>
        <v/>
      </c>
    </row>
    <row r="930" spans="1:74" ht="15.75" x14ac:dyDescent="0.25">
      <c r="A930" s="44">
        <v>2016</v>
      </c>
      <c r="B930" s="44" t="s">
        <v>236</v>
      </c>
      <c r="C930" s="44">
        <v>1</v>
      </c>
      <c r="D930" s="208" t="s">
        <v>228</v>
      </c>
      <c r="E930" s="209">
        <f t="shared" ref="E930:AL930" si="115">IFERROR(AVERAGE(E899:E929),"")</f>
        <v>1</v>
      </c>
      <c r="F930" s="209">
        <f t="shared" si="115"/>
        <v>42632</v>
      </c>
      <c r="G930" s="209" t="str">
        <f t="shared" si="115"/>
        <v/>
      </c>
      <c r="H930" s="209" t="str">
        <f t="shared" si="115"/>
        <v/>
      </c>
      <c r="I930" s="209" t="str">
        <f t="shared" si="115"/>
        <v/>
      </c>
      <c r="J930" s="209">
        <f t="shared" si="115"/>
        <v>124</v>
      </c>
      <c r="K930" s="209">
        <f t="shared" si="115"/>
        <v>9.8000000000000007</v>
      </c>
      <c r="L930" s="209">
        <f t="shared" si="115"/>
        <v>0</v>
      </c>
      <c r="M930" s="209" t="str">
        <f t="shared" si="115"/>
        <v/>
      </c>
      <c r="N930" s="209">
        <f t="shared" si="115"/>
        <v>0.5</v>
      </c>
      <c r="O930" s="209">
        <f t="shared" si="115"/>
        <v>0</v>
      </c>
      <c r="P930" s="209">
        <f t="shared" si="115"/>
        <v>95.1</v>
      </c>
      <c r="Q930" s="209" t="str">
        <f t="shared" si="115"/>
        <v/>
      </c>
      <c r="R930" s="209" t="str">
        <f t="shared" si="115"/>
        <v/>
      </c>
      <c r="S930" s="209" t="str">
        <f t="shared" si="115"/>
        <v/>
      </c>
      <c r="T930" s="209" t="str">
        <f t="shared" si="115"/>
        <v/>
      </c>
      <c r="U930" s="209" t="str">
        <f t="shared" si="115"/>
        <v/>
      </c>
      <c r="V930" s="209">
        <f t="shared" si="115"/>
        <v>118</v>
      </c>
      <c r="W930" s="209">
        <f t="shared" si="115"/>
        <v>177</v>
      </c>
      <c r="X930" s="209">
        <f t="shared" si="115"/>
        <v>289</v>
      </c>
      <c r="Y930" s="209">
        <f t="shared" si="115"/>
        <v>344</v>
      </c>
      <c r="Z930" s="209" t="str">
        <f t="shared" si="115"/>
        <v/>
      </c>
      <c r="AA930" s="209">
        <f t="shared" si="115"/>
        <v>40.6</v>
      </c>
      <c r="AB930" s="209" t="str">
        <f t="shared" si="115"/>
        <v/>
      </c>
      <c r="AC930" s="209">
        <f t="shared" si="115"/>
        <v>2.83</v>
      </c>
      <c r="AD930" s="209">
        <f t="shared" si="115"/>
        <v>10.4</v>
      </c>
      <c r="AE930" s="209">
        <f t="shared" si="115"/>
        <v>0</v>
      </c>
      <c r="AF930" s="209">
        <f t="shared" si="115"/>
        <v>7</v>
      </c>
      <c r="AG930" s="209">
        <f t="shared" si="115"/>
        <v>99.5</v>
      </c>
      <c r="AH930" s="209">
        <f t="shared" si="115"/>
        <v>42.54</v>
      </c>
      <c r="AI930" s="209">
        <f t="shared" si="115"/>
        <v>140</v>
      </c>
      <c r="AJ930" s="209">
        <f t="shared" si="115"/>
        <v>240</v>
      </c>
      <c r="AK930" s="209">
        <f t="shared" si="115"/>
        <v>365</v>
      </c>
      <c r="AL930" s="209">
        <f t="shared" si="115"/>
        <v>437</v>
      </c>
    </row>
    <row r="931" spans="1:74" x14ac:dyDescent="0.25">
      <c r="A931" s="44">
        <f>A930</f>
        <v>2016</v>
      </c>
      <c r="B931" s="44" t="str">
        <f>B930</f>
        <v>OCTUBRE</v>
      </c>
      <c r="C931" s="44">
        <v>2</v>
      </c>
      <c r="D931" s="586" t="str">
        <f t="shared" ref="D931:D961" si="116">B930&amp;" "&amp;A930&amp;" / "&amp;C930</f>
        <v>OCTUBRE 2016 / 1</v>
      </c>
      <c r="E931" s="573">
        <v>1</v>
      </c>
      <c r="F931" s="574">
        <v>42667</v>
      </c>
      <c r="G931" s="573">
        <v>67870</v>
      </c>
      <c r="H931" s="573" t="s">
        <v>169</v>
      </c>
      <c r="I931" s="575">
        <v>0.73509999999999998</v>
      </c>
      <c r="J931" s="576">
        <v>127</v>
      </c>
      <c r="K931" s="576">
        <v>9.8000000000000007</v>
      </c>
      <c r="L931" s="576">
        <v>0</v>
      </c>
      <c r="M931" s="577" t="s">
        <v>20</v>
      </c>
      <c r="N931" s="576">
        <v>0.5</v>
      </c>
      <c r="O931" s="576">
        <v>0</v>
      </c>
      <c r="P931" s="576">
        <v>95.4</v>
      </c>
      <c r="Q931" s="576">
        <v>85</v>
      </c>
      <c r="R931" s="576">
        <v>90.2</v>
      </c>
      <c r="S931" s="578" t="s">
        <v>164</v>
      </c>
      <c r="T931" s="578" t="s">
        <v>103</v>
      </c>
      <c r="U931" s="576">
        <v>20690</v>
      </c>
      <c r="V931" s="576">
        <v>120</v>
      </c>
      <c r="W931" s="576">
        <v>177</v>
      </c>
      <c r="X931" s="576">
        <v>288</v>
      </c>
      <c r="Y931" s="576">
        <v>345</v>
      </c>
      <c r="Z931" s="576">
        <v>1.5</v>
      </c>
      <c r="AA931" s="576">
        <v>40.4</v>
      </c>
      <c r="AB931" s="576">
        <v>0.6</v>
      </c>
      <c r="AC931" s="576">
        <v>2.94</v>
      </c>
      <c r="AD931" s="576">
        <v>10.199999999999999</v>
      </c>
      <c r="AE931" s="576">
        <v>0</v>
      </c>
      <c r="AF931" s="587">
        <v>7</v>
      </c>
      <c r="AG931" s="587">
        <v>99.5</v>
      </c>
      <c r="AH931" s="587">
        <v>42.54</v>
      </c>
      <c r="AI931" s="587">
        <v>140</v>
      </c>
      <c r="AJ931" s="587">
        <v>240</v>
      </c>
      <c r="AK931" s="587">
        <v>365</v>
      </c>
      <c r="AL931" s="587">
        <v>437</v>
      </c>
    </row>
    <row r="932" spans="1:74" x14ac:dyDescent="0.25">
      <c r="A932" s="44">
        <f t="shared" ref="A932:B960" si="117">A931</f>
        <v>2016</v>
      </c>
      <c r="B932" s="44" t="str">
        <f t="shared" si="117"/>
        <v>OCTUBRE</v>
      </c>
      <c r="C932" s="44">
        <v>3</v>
      </c>
      <c r="D932" s="586" t="str">
        <f t="shared" si="116"/>
        <v>OCTUBRE 2016 / 2</v>
      </c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586"/>
      <c r="T932" s="586"/>
      <c r="U932" s="586"/>
      <c r="V932" s="586"/>
      <c r="W932" s="586"/>
      <c r="X932" s="586"/>
      <c r="Y932" s="586"/>
      <c r="Z932" s="586"/>
      <c r="AB932" s="586"/>
      <c r="AC932" s="586"/>
      <c r="AD932" s="586"/>
      <c r="AE932" s="586"/>
      <c r="AF932" s="586"/>
      <c r="AG932" s="586"/>
      <c r="AH932" s="586"/>
      <c r="AI932" s="586"/>
      <c r="AJ932" s="586"/>
      <c r="AK932" s="586"/>
      <c r="AL932" s="586"/>
    </row>
    <row r="933" spans="1:74" x14ac:dyDescent="0.25">
      <c r="A933" s="44">
        <f t="shared" si="117"/>
        <v>2016</v>
      </c>
      <c r="B933" s="44" t="str">
        <f t="shared" si="117"/>
        <v>OCTUBRE</v>
      </c>
      <c r="C933" s="44">
        <v>4</v>
      </c>
      <c r="D933" s="586" t="str">
        <f t="shared" si="116"/>
        <v>OCTUBRE 2016 / 3</v>
      </c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586"/>
      <c r="T933" s="586"/>
      <c r="U933" s="586"/>
      <c r="V933" s="586"/>
      <c r="W933" s="586"/>
      <c r="X933" s="586"/>
      <c r="Y933" s="586"/>
      <c r="Z933" s="586"/>
      <c r="AB933" s="586"/>
      <c r="AC933" s="586"/>
      <c r="AD933" s="586"/>
      <c r="AE933" s="586"/>
      <c r="AF933" s="586"/>
      <c r="AG933" s="586"/>
      <c r="AH933" s="586"/>
      <c r="AI933" s="586"/>
      <c r="AJ933" s="586"/>
      <c r="AK933" s="586"/>
      <c r="AL933" s="586"/>
    </row>
    <row r="934" spans="1:74" x14ac:dyDescent="0.25">
      <c r="A934" s="44">
        <f t="shared" si="117"/>
        <v>2016</v>
      </c>
      <c r="B934" s="44" t="str">
        <f t="shared" si="117"/>
        <v>OCTUBRE</v>
      </c>
      <c r="C934" s="44">
        <v>5</v>
      </c>
      <c r="D934" s="586" t="str">
        <f t="shared" si="116"/>
        <v>OCTUBRE 2016 / 4</v>
      </c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586"/>
      <c r="T934" s="586"/>
      <c r="U934" s="586"/>
      <c r="V934" s="586"/>
      <c r="W934" s="586"/>
      <c r="X934" s="586"/>
      <c r="Y934" s="586"/>
      <c r="Z934" s="586"/>
      <c r="AB934" s="586"/>
      <c r="AC934" s="586"/>
      <c r="AD934" s="586"/>
      <c r="AE934" s="586"/>
      <c r="AF934" s="586"/>
      <c r="AG934" s="586"/>
      <c r="AH934" s="586"/>
      <c r="AI934" s="586"/>
      <c r="AJ934" s="586"/>
      <c r="AK934" s="586"/>
      <c r="AL934" s="586"/>
    </row>
    <row r="935" spans="1:74" x14ac:dyDescent="0.25">
      <c r="A935" s="44">
        <f t="shared" si="117"/>
        <v>2016</v>
      </c>
      <c r="B935" s="44" t="str">
        <f t="shared" si="117"/>
        <v>OCTUBRE</v>
      </c>
      <c r="C935" s="44">
        <v>6</v>
      </c>
      <c r="D935" s="586" t="str">
        <f t="shared" si="116"/>
        <v>OCTUBRE 2016 / 5</v>
      </c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586"/>
      <c r="T935" s="586"/>
      <c r="U935" s="586"/>
      <c r="V935" s="586"/>
      <c r="W935" s="586"/>
      <c r="X935" s="586"/>
      <c r="Y935" s="586"/>
      <c r="Z935" s="586"/>
      <c r="AB935" s="586"/>
      <c r="AC935" s="586"/>
      <c r="AD935" s="586"/>
      <c r="AE935" s="586"/>
      <c r="AF935" s="586"/>
      <c r="AG935" s="586"/>
      <c r="AH935" s="586"/>
      <c r="AI935" s="586"/>
      <c r="AJ935" s="586"/>
      <c r="AK935" s="586"/>
      <c r="AL935" s="586"/>
    </row>
    <row r="936" spans="1:74" x14ac:dyDescent="0.25">
      <c r="A936" s="44">
        <f t="shared" si="117"/>
        <v>2016</v>
      </c>
      <c r="B936" s="44" t="str">
        <f t="shared" si="117"/>
        <v>OCTUBRE</v>
      </c>
      <c r="C936" s="44">
        <v>7</v>
      </c>
      <c r="D936" s="586" t="str">
        <f t="shared" si="116"/>
        <v>OCTUBRE 2016 / 6</v>
      </c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586"/>
      <c r="T936" s="586"/>
      <c r="U936" s="586"/>
      <c r="V936" s="586"/>
      <c r="W936" s="586"/>
      <c r="X936" s="586"/>
      <c r="Y936" s="586"/>
      <c r="Z936" s="586"/>
      <c r="AB936" s="586"/>
      <c r="AC936" s="586"/>
      <c r="AD936" s="586"/>
      <c r="AE936" s="586"/>
      <c r="AF936" s="586"/>
      <c r="AG936" s="586"/>
      <c r="AH936" s="586"/>
      <c r="AI936" s="586"/>
      <c r="AJ936" s="586"/>
      <c r="AK936" s="586"/>
      <c r="AL936" s="586"/>
    </row>
    <row r="937" spans="1:74" x14ac:dyDescent="0.25">
      <c r="A937" s="44">
        <f t="shared" si="117"/>
        <v>2016</v>
      </c>
      <c r="B937" s="44" t="str">
        <f t="shared" si="117"/>
        <v>OCTUBRE</v>
      </c>
      <c r="C937" s="44">
        <v>8</v>
      </c>
      <c r="D937" s="586" t="str">
        <f t="shared" si="116"/>
        <v>OCTUBRE 2016 / 7</v>
      </c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586"/>
      <c r="T937" s="586"/>
      <c r="U937" s="586"/>
      <c r="V937" s="586"/>
      <c r="W937" s="586"/>
      <c r="X937" s="586"/>
      <c r="Y937" s="586"/>
      <c r="Z937" s="586"/>
      <c r="AB937" s="586"/>
      <c r="AC937" s="586"/>
      <c r="AD937" s="586"/>
      <c r="AE937" s="586"/>
      <c r="AF937" s="586"/>
      <c r="AG937" s="586"/>
      <c r="AH937" s="586"/>
      <c r="AI937" s="586"/>
      <c r="AJ937" s="586"/>
      <c r="AK937" s="586"/>
      <c r="AL937" s="586"/>
    </row>
    <row r="938" spans="1:74" x14ac:dyDescent="0.25">
      <c r="A938" s="44">
        <f t="shared" si="117"/>
        <v>2016</v>
      </c>
      <c r="B938" s="44" t="str">
        <f t="shared" si="117"/>
        <v>OCTUBRE</v>
      </c>
      <c r="C938" s="44">
        <v>9</v>
      </c>
      <c r="D938" s="586" t="str">
        <f t="shared" si="116"/>
        <v>OCTUBRE 2016 / 8</v>
      </c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586"/>
      <c r="T938" s="586"/>
      <c r="U938" s="586"/>
      <c r="V938" s="586"/>
      <c r="W938" s="586"/>
      <c r="X938" s="586"/>
      <c r="Y938" s="586"/>
      <c r="Z938" s="586"/>
      <c r="AB938" s="586"/>
      <c r="AC938" s="586"/>
      <c r="AD938" s="586"/>
      <c r="AE938" s="586"/>
      <c r="AF938" s="586"/>
      <c r="AG938" s="586"/>
      <c r="AH938" s="586"/>
      <c r="AI938" s="586"/>
      <c r="AJ938" s="586"/>
      <c r="AK938" s="586"/>
      <c r="AL938" s="586"/>
    </row>
    <row r="939" spans="1:74" x14ac:dyDescent="0.25">
      <c r="A939" s="44">
        <f t="shared" si="117"/>
        <v>2016</v>
      </c>
      <c r="B939" s="44" t="str">
        <f t="shared" si="117"/>
        <v>OCTUBRE</v>
      </c>
      <c r="C939" s="44">
        <v>10</v>
      </c>
      <c r="D939" s="586" t="str">
        <f t="shared" si="116"/>
        <v>OCTUBRE 2016 / 9</v>
      </c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586"/>
      <c r="T939" s="586"/>
      <c r="U939" s="586"/>
      <c r="V939" s="586"/>
      <c r="W939" s="586"/>
      <c r="X939" s="586"/>
      <c r="Y939" s="586"/>
      <c r="Z939" s="586"/>
      <c r="AB939" s="586"/>
      <c r="AC939" s="586"/>
      <c r="AD939" s="586"/>
      <c r="AE939" s="586"/>
      <c r="AF939" s="586"/>
      <c r="AG939" s="586"/>
      <c r="AH939" s="586"/>
      <c r="AI939" s="586"/>
      <c r="AJ939" s="586"/>
      <c r="AK939" s="586"/>
      <c r="AL939" s="586"/>
    </row>
    <row r="940" spans="1:74" x14ac:dyDescent="0.25">
      <c r="A940" s="44">
        <f t="shared" si="117"/>
        <v>2016</v>
      </c>
      <c r="B940" s="44" t="str">
        <f t="shared" si="117"/>
        <v>OCTUBRE</v>
      </c>
      <c r="C940" s="44">
        <v>11</v>
      </c>
      <c r="D940" s="586" t="str">
        <f t="shared" si="116"/>
        <v>OCTUBRE 2016 / 10</v>
      </c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586"/>
      <c r="T940" s="586"/>
      <c r="U940" s="586"/>
      <c r="V940" s="586"/>
      <c r="W940" s="586"/>
      <c r="X940" s="586"/>
      <c r="Y940" s="586"/>
      <c r="Z940" s="586"/>
      <c r="AB940" s="586"/>
      <c r="AC940" s="586"/>
      <c r="AD940" s="586"/>
      <c r="AE940" s="586"/>
      <c r="AF940" s="586"/>
      <c r="AG940" s="586"/>
      <c r="AH940" s="586"/>
      <c r="AI940" s="586"/>
      <c r="AJ940" s="586"/>
      <c r="AK940" s="586"/>
      <c r="AL940" s="586"/>
    </row>
    <row r="941" spans="1:74" x14ac:dyDescent="0.25">
      <c r="A941" s="44">
        <f t="shared" si="117"/>
        <v>2016</v>
      </c>
      <c r="B941" s="44" t="str">
        <f t="shared" si="117"/>
        <v>OCTUBRE</v>
      </c>
      <c r="C941" s="44">
        <v>12</v>
      </c>
      <c r="D941" s="586" t="str">
        <f t="shared" si="116"/>
        <v>OCTUBRE 2016 / 11</v>
      </c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586"/>
      <c r="T941" s="586"/>
      <c r="U941" s="586"/>
      <c r="V941" s="586"/>
      <c r="W941" s="586"/>
      <c r="X941" s="586"/>
      <c r="Y941" s="586"/>
      <c r="Z941" s="586"/>
      <c r="AB941" s="586"/>
      <c r="AC941" s="586"/>
      <c r="AD941" s="586"/>
      <c r="AE941" s="586"/>
      <c r="AF941" s="586"/>
      <c r="AG941" s="586"/>
      <c r="AH941" s="586"/>
      <c r="AI941" s="586"/>
      <c r="AJ941" s="586"/>
      <c r="AK941" s="586"/>
      <c r="AL941" s="586"/>
    </row>
    <row r="942" spans="1:74" x14ac:dyDescent="0.25">
      <c r="A942" s="44">
        <f t="shared" si="117"/>
        <v>2016</v>
      </c>
      <c r="B942" s="44" t="str">
        <f t="shared" si="117"/>
        <v>OCTUBRE</v>
      </c>
      <c r="C942" s="44">
        <v>13</v>
      </c>
      <c r="D942" s="586" t="str">
        <f t="shared" si="116"/>
        <v>OCTUBRE 2016 / 12</v>
      </c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586"/>
      <c r="T942" s="586"/>
      <c r="U942" s="586"/>
      <c r="V942" s="586"/>
      <c r="W942" s="586"/>
      <c r="X942" s="586"/>
      <c r="Y942" s="586"/>
      <c r="Z942" s="586"/>
      <c r="AB942" s="586"/>
      <c r="AC942" s="586"/>
      <c r="AD942" s="586"/>
      <c r="AE942" s="586"/>
      <c r="AF942" s="586"/>
      <c r="AG942" s="586"/>
      <c r="AH942" s="586"/>
      <c r="AI942" s="586"/>
      <c r="AJ942" s="586"/>
      <c r="AK942" s="586"/>
      <c r="AL942" s="586"/>
    </row>
    <row r="943" spans="1:74" x14ac:dyDescent="0.25">
      <c r="A943" s="44">
        <f t="shared" si="117"/>
        <v>2016</v>
      </c>
      <c r="B943" s="44" t="str">
        <f t="shared" si="117"/>
        <v>OCTUBRE</v>
      </c>
      <c r="C943" s="44">
        <v>14</v>
      </c>
      <c r="D943" s="586" t="str">
        <f t="shared" si="116"/>
        <v>OCTUBRE 2016 / 13</v>
      </c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586"/>
      <c r="T943" s="586"/>
      <c r="U943" s="586"/>
      <c r="V943" s="586"/>
      <c r="W943" s="586"/>
      <c r="X943" s="586"/>
      <c r="Y943" s="586"/>
      <c r="Z943" s="586"/>
      <c r="AB943" s="586"/>
      <c r="AC943" s="586"/>
      <c r="AD943" s="586"/>
      <c r="AE943" s="586"/>
      <c r="AF943" s="586"/>
      <c r="AG943" s="586"/>
      <c r="AH943" s="586"/>
      <c r="AI943" s="586"/>
      <c r="AJ943" s="586"/>
      <c r="AK943" s="586"/>
      <c r="AL943" s="586"/>
    </row>
    <row r="944" spans="1:74" x14ac:dyDescent="0.25">
      <c r="A944" s="44">
        <f t="shared" si="117"/>
        <v>2016</v>
      </c>
      <c r="B944" s="44" t="str">
        <f t="shared" si="117"/>
        <v>OCTUBRE</v>
      </c>
      <c r="C944" s="44">
        <v>15</v>
      </c>
      <c r="D944" s="586" t="str">
        <f t="shared" si="116"/>
        <v>OCTUBRE 2016 / 14</v>
      </c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586"/>
      <c r="T944" s="586"/>
      <c r="U944" s="586"/>
      <c r="V944" s="586"/>
      <c r="W944" s="586"/>
      <c r="X944" s="586"/>
      <c r="Y944" s="586"/>
      <c r="Z944" s="586"/>
      <c r="AB944" s="586"/>
      <c r="AC944" s="586"/>
      <c r="AD944" s="586"/>
      <c r="AE944" s="586"/>
      <c r="AF944" s="586"/>
      <c r="AG944" s="586"/>
      <c r="AH944" s="586"/>
      <c r="AI944" s="586"/>
      <c r="AJ944" s="586"/>
      <c r="AK944" s="586"/>
      <c r="AL944" s="586"/>
    </row>
    <row r="945" spans="1:38" x14ac:dyDescent="0.25">
      <c r="A945" s="44">
        <f t="shared" si="117"/>
        <v>2016</v>
      </c>
      <c r="B945" s="44" t="str">
        <f t="shared" si="117"/>
        <v>OCTUBRE</v>
      </c>
      <c r="C945" s="44">
        <v>16</v>
      </c>
      <c r="D945" s="586" t="str">
        <f t="shared" si="116"/>
        <v>OCTUBRE 2016 / 15</v>
      </c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586"/>
      <c r="T945" s="586"/>
      <c r="U945" s="586"/>
      <c r="V945" s="586"/>
      <c r="W945" s="586"/>
      <c r="X945" s="586"/>
      <c r="Y945" s="586"/>
      <c r="Z945" s="586"/>
      <c r="AB945" s="586"/>
      <c r="AC945" s="586"/>
      <c r="AD945" s="586"/>
      <c r="AE945" s="586"/>
      <c r="AF945" s="586"/>
      <c r="AG945" s="586"/>
      <c r="AH945" s="586"/>
      <c r="AI945" s="586"/>
      <c r="AJ945" s="586"/>
      <c r="AK945" s="586"/>
      <c r="AL945" s="586"/>
    </row>
    <row r="946" spans="1:38" x14ac:dyDescent="0.25">
      <c r="A946" s="44">
        <f t="shared" si="117"/>
        <v>2016</v>
      </c>
      <c r="B946" s="44" t="str">
        <f t="shared" si="117"/>
        <v>OCTUBRE</v>
      </c>
      <c r="C946" s="44">
        <v>17</v>
      </c>
      <c r="D946" s="586" t="str">
        <f t="shared" si="116"/>
        <v>OCTUBRE 2016 / 16</v>
      </c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586"/>
      <c r="T946" s="586"/>
      <c r="U946" s="586"/>
      <c r="V946" s="586"/>
      <c r="W946" s="586"/>
      <c r="X946" s="586"/>
      <c r="Y946" s="586"/>
      <c r="Z946" s="586"/>
      <c r="AB946" s="586"/>
      <c r="AC946" s="586"/>
      <c r="AD946" s="586"/>
      <c r="AE946" s="586"/>
      <c r="AF946" s="586"/>
      <c r="AG946" s="586"/>
      <c r="AH946" s="586"/>
      <c r="AI946" s="586"/>
      <c r="AJ946" s="586"/>
      <c r="AK946" s="586"/>
      <c r="AL946" s="586"/>
    </row>
    <row r="947" spans="1:38" x14ac:dyDescent="0.25">
      <c r="A947" s="44">
        <f t="shared" si="117"/>
        <v>2016</v>
      </c>
      <c r="B947" s="44" t="str">
        <f t="shared" si="117"/>
        <v>OCTUBRE</v>
      </c>
      <c r="C947" s="44">
        <v>18</v>
      </c>
      <c r="D947" s="586" t="str">
        <f t="shared" si="116"/>
        <v>OCTUBRE 2016 / 17</v>
      </c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586"/>
      <c r="T947" s="586"/>
      <c r="U947" s="586"/>
      <c r="V947" s="586"/>
      <c r="W947" s="586"/>
      <c r="X947" s="586"/>
      <c r="Y947" s="586"/>
      <c r="Z947" s="586"/>
      <c r="AB947" s="586"/>
      <c r="AC947" s="586"/>
      <c r="AD947" s="586"/>
      <c r="AE947" s="586"/>
      <c r="AF947" s="586"/>
      <c r="AG947" s="586"/>
      <c r="AH947" s="586"/>
      <c r="AI947" s="586"/>
      <c r="AJ947" s="586"/>
      <c r="AK947" s="586"/>
      <c r="AL947" s="586"/>
    </row>
    <row r="948" spans="1:38" x14ac:dyDescent="0.25">
      <c r="A948" s="44">
        <f t="shared" si="117"/>
        <v>2016</v>
      </c>
      <c r="B948" s="44" t="str">
        <f t="shared" si="117"/>
        <v>OCTUBRE</v>
      </c>
      <c r="C948" s="44">
        <v>19</v>
      </c>
      <c r="D948" s="586" t="str">
        <f t="shared" si="116"/>
        <v>OCTUBRE 2016 / 18</v>
      </c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586"/>
      <c r="T948" s="586"/>
      <c r="U948" s="586"/>
      <c r="V948" s="586"/>
      <c r="W948" s="586"/>
      <c r="X948" s="586"/>
      <c r="Y948" s="586"/>
      <c r="Z948" s="586"/>
      <c r="AB948" s="586"/>
      <c r="AC948" s="586"/>
      <c r="AD948" s="586"/>
      <c r="AE948" s="586"/>
      <c r="AF948" s="586"/>
      <c r="AG948" s="586"/>
      <c r="AH948" s="586"/>
      <c r="AI948" s="586"/>
      <c r="AJ948" s="586"/>
      <c r="AK948" s="586"/>
      <c r="AL948" s="586"/>
    </row>
    <row r="949" spans="1:38" x14ac:dyDescent="0.25">
      <c r="A949" s="44">
        <f t="shared" si="117"/>
        <v>2016</v>
      </c>
      <c r="B949" s="44" t="str">
        <f t="shared" si="117"/>
        <v>OCTUBRE</v>
      </c>
      <c r="C949" s="44">
        <v>20</v>
      </c>
      <c r="D949" s="586" t="str">
        <f t="shared" si="116"/>
        <v>OCTUBRE 2016 / 19</v>
      </c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586"/>
      <c r="T949" s="586"/>
      <c r="U949" s="586"/>
      <c r="V949" s="586"/>
      <c r="W949" s="586"/>
      <c r="X949" s="586"/>
      <c r="Y949" s="586"/>
      <c r="Z949" s="586"/>
      <c r="AB949" s="586"/>
      <c r="AC949" s="586"/>
      <c r="AD949" s="586"/>
      <c r="AE949" s="586"/>
      <c r="AF949" s="586"/>
      <c r="AG949" s="586"/>
      <c r="AH949" s="586"/>
      <c r="AI949" s="586"/>
      <c r="AJ949" s="586"/>
      <c r="AK949" s="586"/>
      <c r="AL949" s="586"/>
    </row>
    <row r="950" spans="1:38" x14ac:dyDescent="0.25">
      <c r="A950" s="44">
        <f t="shared" si="117"/>
        <v>2016</v>
      </c>
      <c r="B950" s="44" t="str">
        <f t="shared" si="117"/>
        <v>OCTUBRE</v>
      </c>
      <c r="C950" s="44">
        <v>21</v>
      </c>
      <c r="D950" s="586" t="str">
        <f t="shared" si="116"/>
        <v>OCTUBRE 2016 / 20</v>
      </c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B950" s="586"/>
      <c r="AC950" s="586"/>
      <c r="AD950" s="586"/>
      <c r="AE950" s="586"/>
      <c r="AF950" s="586"/>
      <c r="AG950" s="586"/>
      <c r="AH950" s="586"/>
      <c r="AI950" s="586"/>
      <c r="AJ950" s="586"/>
      <c r="AK950" s="586"/>
      <c r="AL950" s="586"/>
    </row>
    <row r="951" spans="1:38" x14ac:dyDescent="0.25">
      <c r="A951" s="44">
        <f t="shared" si="117"/>
        <v>2016</v>
      </c>
      <c r="B951" s="44" t="str">
        <f t="shared" si="117"/>
        <v>OCTUBRE</v>
      </c>
      <c r="C951" s="44">
        <v>22</v>
      </c>
      <c r="D951" s="586" t="str">
        <f t="shared" si="116"/>
        <v>OCTUBRE 2016 / 21</v>
      </c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586"/>
      <c r="T951" s="586"/>
      <c r="U951" s="586"/>
      <c r="V951" s="586"/>
      <c r="W951" s="586"/>
      <c r="X951" s="586"/>
      <c r="Y951" s="586"/>
      <c r="Z951" s="586"/>
      <c r="AB951" s="586"/>
      <c r="AC951" s="586"/>
      <c r="AD951" s="586"/>
      <c r="AE951" s="586"/>
      <c r="AF951" s="586"/>
      <c r="AG951" s="586"/>
      <c r="AH951" s="586"/>
      <c r="AI951" s="586"/>
      <c r="AJ951" s="586"/>
      <c r="AK951" s="586"/>
      <c r="AL951" s="586"/>
    </row>
    <row r="952" spans="1:38" x14ac:dyDescent="0.25">
      <c r="A952" s="44">
        <f t="shared" si="117"/>
        <v>2016</v>
      </c>
      <c r="B952" s="44" t="str">
        <f t="shared" si="117"/>
        <v>OCTUBRE</v>
      </c>
      <c r="C952" s="44">
        <v>23</v>
      </c>
      <c r="D952" s="586" t="str">
        <f t="shared" si="116"/>
        <v>OCTUBRE 2016 / 22</v>
      </c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586"/>
      <c r="T952" s="586"/>
      <c r="U952" s="586"/>
      <c r="V952" s="586"/>
      <c r="W952" s="586"/>
      <c r="X952" s="586"/>
      <c r="Y952" s="586"/>
      <c r="Z952" s="586"/>
      <c r="AB952" s="586"/>
      <c r="AC952" s="586"/>
      <c r="AD952" s="586"/>
      <c r="AE952" s="586"/>
      <c r="AF952" s="586"/>
      <c r="AG952" s="586"/>
      <c r="AH952" s="586"/>
      <c r="AI952" s="586"/>
      <c r="AJ952" s="586"/>
      <c r="AK952" s="586"/>
      <c r="AL952" s="586"/>
    </row>
    <row r="953" spans="1:38" x14ac:dyDescent="0.25">
      <c r="A953" s="44">
        <f t="shared" si="117"/>
        <v>2016</v>
      </c>
      <c r="B953" s="44" t="str">
        <f t="shared" si="117"/>
        <v>OCTUBRE</v>
      </c>
      <c r="C953" s="44">
        <v>24</v>
      </c>
      <c r="D953" s="586" t="str">
        <f t="shared" si="116"/>
        <v>OCTUBRE 2016 / 23</v>
      </c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586"/>
      <c r="T953" s="586"/>
      <c r="U953" s="586"/>
      <c r="V953" s="586"/>
      <c r="W953" s="586"/>
      <c r="X953" s="586"/>
      <c r="Y953" s="586"/>
      <c r="Z953" s="586"/>
      <c r="AB953" s="586"/>
      <c r="AC953" s="586"/>
      <c r="AD953" s="586"/>
      <c r="AE953" s="586"/>
      <c r="AF953" s="586"/>
      <c r="AG953" s="586"/>
      <c r="AH953" s="586"/>
      <c r="AI953" s="586"/>
      <c r="AJ953" s="586"/>
      <c r="AK953" s="586"/>
      <c r="AL953" s="586"/>
    </row>
    <row r="954" spans="1:38" x14ac:dyDescent="0.25">
      <c r="A954" s="44">
        <f t="shared" si="117"/>
        <v>2016</v>
      </c>
      <c r="B954" s="44" t="str">
        <f t="shared" si="117"/>
        <v>OCTUBRE</v>
      </c>
      <c r="C954" s="44">
        <v>25</v>
      </c>
      <c r="D954" s="586" t="str">
        <f t="shared" si="116"/>
        <v>OCTUBRE 2016 / 24</v>
      </c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B954" s="586"/>
      <c r="AC954" s="586"/>
      <c r="AD954" s="586"/>
      <c r="AE954" s="586"/>
      <c r="AF954" s="586"/>
      <c r="AG954" s="586"/>
      <c r="AH954" s="586"/>
      <c r="AI954" s="586"/>
      <c r="AJ954" s="586"/>
      <c r="AK954" s="586"/>
      <c r="AL954" s="586"/>
    </row>
    <row r="955" spans="1:38" x14ac:dyDescent="0.25">
      <c r="A955" s="44">
        <f t="shared" si="117"/>
        <v>2016</v>
      </c>
      <c r="B955" s="44" t="str">
        <f t="shared" si="117"/>
        <v>OCTUBRE</v>
      </c>
      <c r="C955" s="44">
        <v>26</v>
      </c>
      <c r="D955" s="586" t="str">
        <f t="shared" si="116"/>
        <v>OCTUBRE 2016 / 25</v>
      </c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586"/>
      <c r="T955" s="586"/>
      <c r="U955" s="586"/>
      <c r="V955" s="586"/>
      <c r="W955" s="586"/>
      <c r="X955" s="586"/>
      <c r="Y955" s="586"/>
      <c r="Z955" s="586"/>
      <c r="AB955" s="586"/>
      <c r="AC955" s="586"/>
      <c r="AD955" s="586"/>
      <c r="AE955" s="586"/>
      <c r="AF955" s="586"/>
      <c r="AG955" s="586"/>
      <c r="AH955" s="586"/>
      <c r="AI955" s="586"/>
      <c r="AJ955" s="586"/>
      <c r="AK955" s="586"/>
      <c r="AL955" s="586"/>
    </row>
    <row r="956" spans="1:38" x14ac:dyDescent="0.25">
      <c r="A956" s="44">
        <f t="shared" si="117"/>
        <v>2016</v>
      </c>
      <c r="B956" s="44" t="str">
        <f t="shared" si="117"/>
        <v>OCTUBRE</v>
      </c>
      <c r="C956" s="44">
        <v>27</v>
      </c>
      <c r="D956" s="586" t="str">
        <f t="shared" si="116"/>
        <v>OCTUBRE 2016 / 26</v>
      </c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B956" s="586"/>
      <c r="AC956" s="586"/>
      <c r="AD956" s="586"/>
      <c r="AE956" s="586"/>
      <c r="AF956" s="586"/>
      <c r="AG956" s="586"/>
      <c r="AH956" s="586"/>
      <c r="AI956" s="586"/>
      <c r="AJ956" s="586"/>
      <c r="AK956" s="586"/>
      <c r="AL956" s="586"/>
    </row>
    <row r="957" spans="1:38" x14ac:dyDescent="0.25">
      <c r="A957" s="44">
        <f t="shared" si="117"/>
        <v>2016</v>
      </c>
      <c r="B957" s="44" t="str">
        <f t="shared" si="117"/>
        <v>OCTUBRE</v>
      </c>
      <c r="C957" s="44">
        <v>28</v>
      </c>
      <c r="D957" s="586" t="str">
        <f t="shared" si="116"/>
        <v>OCTUBRE 2016 / 27</v>
      </c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586"/>
      <c r="T957" s="586"/>
      <c r="U957" s="586"/>
      <c r="V957" s="586"/>
      <c r="W957" s="586"/>
      <c r="X957" s="586"/>
      <c r="Y957" s="586"/>
      <c r="Z957" s="586"/>
      <c r="AB957" s="586"/>
      <c r="AC957" s="586"/>
      <c r="AD957" s="586"/>
      <c r="AE957" s="586"/>
      <c r="AF957" s="586"/>
      <c r="AG957" s="586"/>
      <c r="AH957" s="586"/>
      <c r="AI957" s="586"/>
      <c r="AJ957" s="586"/>
      <c r="AK957" s="586"/>
      <c r="AL957" s="586"/>
    </row>
    <row r="958" spans="1:38" x14ac:dyDescent="0.25">
      <c r="A958" s="44">
        <f t="shared" si="117"/>
        <v>2016</v>
      </c>
      <c r="B958" s="44" t="str">
        <f t="shared" si="117"/>
        <v>OCTUBRE</v>
      </c>
      <c r="C958" s="44">
        <v>29</v>
      </c>
      <c r="D958" s="586" t="str">
        <f t="shared" si="116"/>
        <v>OCTUBRE 2016 / 28</v>
      </c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586"/>
      <c r="T958" s="586"/>
      <c r="U958" s="586"/>
      <c r="V958" s="586"/>
      <c r="W958" s="586"/>
      <c r="X958" s="586"/>
      <c r="Y958" s="586"/>
      <c r="Z958" s="586"/>
      <c r="AB958" s="586"/>
      <c r="AC958" s="586"/>
      <c r="AD958" s="586"/>
      <c r="AE958" s="586"/>
      <c r="AF958" s="586"/>
      <c r="AG958" s="586"/>
      <c r="AH958" s="586"/>
      <c r="AI958" s="586"/>
      <c r="AJ958" s="586"/>
      <c r="AK958" s="586"/>
      <c r="AL958" s="586"/>
    </row>
    <row r="959" spans="1:38" x14ac:dyDescent="0.25">
      <c r="A959" s="44">
        <f t="shared" si="117"/>
        <v>2016</v>
      </c>
      <c r="B959" s="44" t="str">
        <f t="shared" si="117"/>
        <v>OCTUBRE</v>
      </c>
      <c r="C959" s="44">
        <v>30</v>
      </c>
      <c r="D959" s="586" t="str">
        <f t="shared" si="116"/>
        <v>OCTUBRE 2016 / 29</v>
      </c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586"/>
      <c r="T959" s="586"/>
      <c r="U959" s="586"/>
      <c r="V959" s="586"/>
      <c r="W959" s="586"/>
      <c r="X959" s="586"/>
      <c r="Y959" s="586"/>
      <c r="Z959" s="586"/>
      <c r="AB959" s="586"/>
      <c r="AC959" s="586"/>
      <c r="AD959" s="586"/>
      <c r="AE959" s="586"/>
      <c r="AF959" s="586"/>
      <c r="AG959" s="586"/>
      <c r="AH959" s="586"/>
      <c r="AI959" s="586"/>
      <c r="AJ959" s="586"/>
      <c r="AK959" s="586"/>
      <c r="AL959" s="586"/>
    </row>
    <row r="960" spans="1:38" x14ac:dyDescent="0.25">
      <c r="A960" s="44">
        <f t="shared" si="117"/>
        <v>2016</v>
      </c>
      <c r="B960" s="44" t="str">
        <f t="shared" si="117"/>
        <v>OCTUBRE</v>
      </c>
      <c r="C960" s="44">
        <v>31</v>
      </c>
      <c r="D960" s="586" t="str">
        <f t="shared" si="116"/>
        <v>OCTUBRE 2016 / 30</v>
      </c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586"/>
      <c r="T960" s="586"/>
      <c r="U960" s="586"/>
      <c r="V960" s="586"/>
      <c r="W960" s="586"/>
      <c r="X960" s="586"/>
      <c r="Y960" s="586"/>
      <c r="Z960" s="586"/>
      <c r="AB960" s="586"/>
      <c r="AC960" s="586"/>
      <c r="AD960" s="586"/>
      <c r="AE960" s="586"/>
      <c r="AF960" s="586"/>
      <c r="AG960" s="586"/>
      <c r="AH960" s="586"/>
      <c r="AI960" s="586"/>
      <c r="AJ960" s="586"/>
      <c r="AK960" s="586"/>
      <c r="AL960" s="586"/>
    </row>
    <row r="961" spans="1:74" s="206" customFormat="1" ht="15.75" x14ac:dyDescent="0.25">
      <c r="D961" s="586" t="str">
        <f t="shared" si="116"/>
        <v>OCTUBRE 2016 / 31</v>
      </c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586"/>
      <c r="T961" s="586"/>
      <c r="U961" s="586"/>
      <c r="V961" s="586"/>
      <c r="W961" s="586"/>
      <c r="X961" s="586"/>
      <c r="Y961" s="586"/>
      <c r="Z961" s="586"/>
      <c r="AA961" s="55"/>
      <c r="AB961" s="586"/>
      <c r="AC961" s="586"/>
      <c r="AD961" s="586"/>
      <c r="AE961" s="586"/>
      <c r="AF961" s="586"/>
      <c r="AG961" s="586"/>
      <c r="AH961" s="586"/>
      <c r="AI961" s="586"/>
      <c r="AJ961" s="586"/>
      <c r="AK961" s="586"/>
      <c r="AL961" s="586"/>
      <c r="AM961" s="209" t="str">
        <f t="shared" ref="AM961:BU961" si="118">IFERROR(AVERAGE(AM930:AM960),"")</f>
        <v/>
      </c>
      <c r="AN961" s="209" t="str">
        <f t="shared" si="118"/>
        <v/>
      </c>
      <c r="AO961" s="209" t="str">
        <f t="shared" si="118"/>
        <v/>
      </c>
      <c r="AP961" s="209" t="str">
        <f t="shared" si="118"/>
        <v/>
      </c>
      <c r="AQ961" s="209" t="str">
        <f t="shared" si="118"/>
        <v/>
      </c>
      <c r="AR961" s="209" t="str">
        <f t="shared" si="118"/>
        <v/>
      </c>
      <c r="AS961" s="209" t="str">
        <f t="shared" si="118"/>
        <v/>
      </c>
      <c r="AT961" s="209" t="str">
        <f t="shared" si="118"/>
        <v/>
      </c>
      <c r="AU961" s="209" t="str">
        <f t="shared" si="118"/>
        <v/>
      </c>
      <c r="AV961" s="209" t="str">
        <f t="shared" si="118"/>
        <v/>
      </c>
      <c r="AW961" s="209" t="str">
        <f t="shared" si="118"/>
        <v/>
      </c>
      <c r="AX961" s="210" t="str">
        <f t="shared" si="118"/>
        <v/>
      </c>
      <c r="AY961" s="209" t="str">
        <f t="shared" si="118"/>
        <v/>
      </c>
      <c r="AZ961" s="209" t="str">
        <f t="shared" si="118"/>
        <v/>
      </c>
      <c r="BA961" s="209" t="str">
        <f t="shared" si="118"/>
        <v/>
      </c>
      <c r="BB961" s="209" t="str">
        <f t="shared" si="118"/>
        <v/>
      </c>
      <c r="BC961" s="209" t="str">
        <f t="shared" si="118"/>
        <v/>
      </c>
      <c r="BD961" s="209" t="str">
        <f t="shared" si="118"/>
        <v/>
      </c>
      <c r="BE961" s="209" t="str">
        <f t="shared" si="118"/>
        <v/>
      </c>
      <c r="BF961" s="209" t="str">
        <f t="shared" si="118"/>
        <v/>
      </c>
      <c r="BG961" s="209" t="str">
        <f t="shared" si="118"/>
        <v/>
      </c>
      <c r="BH961" s="209" t="str">
        <f t="shared" si="118"/>
        <v/>
      </c>
      <c r="BI961" s="209" t="str">
        <f t="shared" si="118"/>
        <v/>
      </c>
      <c r="BJ961" s="209" t="str">
        <f t="shared" si="118"/>
        <v/>
      </c>
      <c r="BK961" s="209" t="str">
        <f t="shared" si="118"/>
        <v/>
      </c>
      <c r="BL961" s="209" t="str">
        <f t="shared" si="118"/>
        <v/>
      </c>
      <c r="BM961" s="209" t="str">
        <f t="shared" si="118"/>
        <v/>
      </c>
      <c r="BN961" s="209" t="str">
        <f t="shared" si="118"/>
        <v/>
      </c>
      <c r="BO961" s="209" t="str">
        <f t="shared" si="118"/>
        <v/>
      </c>
      <c r="BP961" s="209" t="str">
        <f t="shared" si="118"/>
        <v/>
      </c>
      <c r="BQ961" s="209" t="str">
        <f t="shared" si="118"/>
        <v/>
      </c>
      <c r="BR961" s="209" t="str">
        <f t="shared" si="118"/>
        <v/>
      </c>
      <c r="BS961" s="209" t="str">
        <f t="shared" si="118"/>
        <v/>
      </c>
      <c r="BT961" s="209" t="str">
        <f t="shared" si="118"/>
        <v/>
      </c>
      <c r="BU961" s="209" t="str">
        <f t="shared" si="118"/>
        <v/>
      </c>
      <c r="BV961" s="210" t="str">
        <f>IFERROR(AVERAGE(BV930:BV960),"")</f>
        <v/>
      </c>
    </row>
    <row r="962" spans="1:74" ht="15.75" x14ac:dyDescent="0.25">
      <c r="A962" s="44">
        <v>2016</v>
      </c>
      <c r="B962" s="44" t="s">
        <v>237</v>
      </c>
      <c r="C962" s="44">
        <v>1</v>
      </c>
      <c r="D962" s="208" t="s">
        <v>228</v>
      </c>
      <c r="E962" s="209">
        <f t="shared" ref="E962:AL962" si="119">IFERROR(AVERAGE(E931:E961),"")</f>
        <v>1</v>
      </c>
      <c r="F962" s="209">
        <f t="shared" si="119"/>
        <v>42667</v>
      </c>
      <c r="G962" s="209">
        <f t="shared" si="119"/>
        <v>67870</v>
      </c>
      <c r="H962" s="209" t="str">
        <f t="shared" si="119"/>
        <v/>
      </c>
      <c r="I962" s="209">
        <f t="shared" si="119"/>
        <v>0.73509999999999998</v>
      </c>
      <c r="J962" s="209">
        <f t="shared" si="119"/>
        <v>127</v>
      </c>
      <c r="K962" s="209">
        <f t="shared" si="119"/>
        <v>9.8000000000000007</v>
      </c>
      <c r="L962" s="209">
        <f t="shared" si="119"/>
        <v>0</v>
      </c>
      <c r="M962" s="209" t="str">
        <f t="shared" si="119"/>
        <v/>
      </c>
      <c r="N962" s="209">
        <f t="shared" si="119"/>
        <v>0.5</v>
      </c>
      <c r="O962" s="209">
        <f t="shared" si="119"/>
        <v>0</v>
      </c>
      <c r="P962" s="209">
        <f t="shared" si="119"/>
        <v>95.4</v>
      </c>
      <c r="Q962" s="209">
        <f t="shared" si="119"/>
        <v>85</v>
      </c>
      <c r="R962" s="209">
        <f t="shared" si="119"/>
        <v>90.2</v>
      </c>
      <c r="S962" s="209" t="str">
        <f t="shared" si="119"/>
        <v/>
      </c>
      <c r="T962" s="209" t="str">
        <f t="shared" si="119"/>
        <v/>
      </c>
      <c r="U962" s="209">
        <f t="shared" si="119"/>
        <v>20690</v>
      </c>
      <c r="V962" s="209">
        <f t="shared" si="119"/>
        <v>120</v>
      </c>
      <c r="W962" s="209">
        <f t="shared" si="119"/>
        <v>177</v>
      </c>
      <c r="X962" s="209">
        <f t="shared" si="119"/>
        <v>288</v>
      </c>
      <c r="Y962" s="209">
        <f t="shared" si="119"/>
        <v>345</v>
      </c>
      <c r="Z962" s="209">
        <f t="shared" si="119"/>
        <v>1.5</v>
      </c>
      <c r="AA962" s="209">
        <f t="shared" si="119"/>
        <v>40.4</v>
      </c>
      <c r="AB962" s="209">
        <f t="shared" si="119"/>
        <v>0.6</v>
      </c>
      <c r="AC962" s="209">
        <f t="shared" si="119"/>
        <v>2.94</v>
      </c>
      <c r="AD962" s="209">
        <f t="shared" si="119"/>
        <v>10.199999999999999</v>
      </c>
      <c r="AE962" s="209">
        <f t="shared" si="119"/>
        <v>0</v>
      </c>
      <c r="AF962" s="209">
        <f t="shared" si="119"/>
        <v>7</v>
      </c>
      <c r="AG962" s="209">
        <f t="shared" si="119"/>
        <v>99.5</v>
      </c>
      <c r="AH962" s="209">
        <f t="shared" si="119"/>
        <v>42.54</v>
      </c>
      <c r="AI962" s="209">
        <f t="shared" si="119"/>
        <v>140</v>
      </c>
      <c r="AJ962" s="209">
        <f t="shared" si="119"/>
        <v>240</v>
      </c>
      <c r="AK962" s="209">
        <f t="shared" si="119"/>
        <v>365</v>
      </c>
      <c r="AL962" s="209">
        <f t="shared" si="119"/>
        <v>437</v>
      </c>
    </row>
    <row r="963" spans="1:74" x14ac:dyDescent="0.25">
      <c r="A963" s="44">
        <f>A962</f>
        <v>2016</v>
      </c>
      <c r="B963" s="44" t="str">
        <f>B962</f>
        <v>NOVIEMBRE</v>
      </c>
      <c r="C963" s="44">
        <v>2</v>
      </c>
      <c r="D963" s="586" t="str">
        <f t="shared" ref="D963:D993" si="120">B962&amp;" "&amp;A962&amp;" / "&amp;C962</f>
        <v>NOVIEMBRE 2016 / 1</v>
      </c>
      <c r="E963" s="586"/>
      <c r="F963" s="586" t="s">
        <v>552</v>
      </c>
      <c r="G963" s="586"/>
      <c r="H963" s="586"/>
      <c r="I963" s="586"/>
      <c r="J963" s="586"/>
      <c r="K963" s="586"/>
      <c r="L963" s="586"/>
      <c r="M963" s="586"/>
      <c r="N963" s="586"/>
      <c r="O963" s="586"/>
      <c r="P963" s="586"/>
      <c r="Q963" s="586"/>
      <c r="R963" s="586"/>
      <c r="S963" s="586"/>
      <c r="T963" s="586"/>
      <c r="U963" s="586"/>
      <c r="V963" s="586"/>
      <c r="W963" s="586"/>
      <c r="X963" s="586"/>
      <c r="Y963" s="586"/>
      <c r="Z963" s="586"/>
      <c r="AB963" s="586"/>
      <c r="AC963" s="586"/>
      <c r="AD963" s="586"/>
      <c r="AE963" s="586"/>
      <c r="AF963" s="586"/>
      <c r="AG963" s="586"/>
      <c r="AH963" s="586"/>
      <c r="AI963" s="586"/>
      <c r="AJ963" s="586"/>
      <c r="AK963" s="586"/>
      <c r="AL963" s="586"/>
    </row>
    <row r="964" spans="1:74" x14ac:dyDescent="0.25">
      <c r="A964" s="44">
        <f t="shared" ref="A964:B992" si="121">A963</f>
        <v>2016</v>
      </c>
      <c r="B964" s="44" t="str">
        <f t="shared" si="121"/>
        <v>NOVIEMBRE</v>
      </c>
      <c r="C964" s="44">
        <v>3</v>
      </c>
      <c r="D964" s="586" t="str">
        <f t="shared" si="120"/>
        <v>NOVIEMBRE 2016 / 2</v>
      </c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B964" s="586"/>
      <c r="AC964" s="586"/>
      <c r="AD964" s="586"/>
      <c r="AE964" s="586"/>
      <c r="AF964" s="586"/>
      <c r="AG964" s="586"/>
      <c r="AH964" s="586"/>
      <c r="AI964" s="586"/>
      <c r="AJ964" s="586"/>
      <c r="AK964" s="586"/>
      <c r="AL964" s="586"/>
    </row>
    <row r="965" spans="1:74" x14ac:dyDescent="0.25">
      <c r="A965" s="44">
        <f t="shared" si="121"/>
        <v>2016</v>
      </c>
      <c r="B965" s="44" t="str">
        <f t="shared" si="121"/>
        <v>NOVIEMBRE</v>
      </c>
      <c r="C965" s="44">
        <v>4</v>
      </c>
      <c r="D965" s="586" t="str">
        <f t="shared" si="120"/>
        <v>NOVIEMBRE 2016 / 3</v>
      </c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586"/>
      <c r="T965" s="586"/>
      <c r="U965" s="586"/>
      <c r="V965" s="586"/>
      <c r="W965" s="586"/>
      <c r="X965" s="586"/>
      <c r="Y965" s="586"/>
      <c r="Z965" s="586"/>
      <c r="AB965" s="586"/>
      <c r="AC965" s="586"/>
      <c r="AD965" s="586"/>
      <c r="AE965" s="586"/>
      <c r="AF965" s="586"/>
      <c r="AG965" s="586"/>
      <c r="AH965" s="586"/>
      <c r="AI965" s="586"/>
      <c r="AJ965" s="586"/>
      <c r="AK965" s="586"/>
      <c r="AL965" s="586"/>
    </row>
    <row r="966" spans="1:74" x14ac:dyDescent="0.25">
      <c r="A966" s="44">
        <f t="shared" si="121"/>
        <v>2016</v>
      </c>
      <c r="B966" s="44" t="str">
        <f t="shared" si="121"/>
        <v>NOVIEMBRE</v>
      </c>
      <c r="C966" s="44">
        <v>5</v>
      </c>
      <c r="D966" s="586" t="str">
        <f t="shared" si="120"/>
        <v>NOVIEMBRE 2016 / 4</v>
      </c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B966" s="586"/>
      <c r="AC966" s="586"/>
      <c r="AD966" s="586"/>
      <c r="AE966" s="586"/>
      <c r="AF966" s="586"/>
      <c r="AG966" s="586"/>
      <c r="AH966" s="586"/>
      <c r="AI966" s="586"/>
      <c r="AJ966" s="586"/>
      <c r="AK966" s="586"/>
      <c r="AL966" s="586"/>
    </row>
    <row r="967" spans="1:74" x14ac:dyDescent="0.25">
      <c r="A967" s="44">
        <f t="shared" si="121"/>
        <v>2016</v>
      </c>
      <c r="B967" s="44" t="str">
        <f t="shared" si="121"/>
        <v>NOVIEMBRE</v>
      </c>
      <c r="C967" s="44">
        <v>6</v>
      </c>
      <c r="D967" s="586" t="str">
        <f t="shared" si="120"/>
        <v>NOVIEMBRE 2016 / 5</v>
      </c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586"/>
      <c r="T967" s="586"/>
      <c r="U967" s="586"/>
      <c r="V967" s="586"/>
      <c r="W967" s="586"/>
      <c r="X967" s="586"/>
      <c r="Y967" s="586"/>
      <c r="Z967" s="586"/>
      <c r="AB967" s="586"/>
      <c r="AC967" s="586"/>
      <c r="AD967" s="586"/>
      <c r="AE967" s="586"/>
      <c r="AF967" s="586"/>
      <c r="AG967" s="586"/>
      <c r="AH967" s="586"/>
      <c r="AI967" s="586"/>
      <c r="AJ967" s="586"/>
      <c r="AK967" s="586"/>
      <c r="AL967" s="586"/>
    </row>
    <row r="968" spans="1:74" x14ac:dyDescent="0.25">
      <c r="A968" s="44">
        <f t="shared" si="121"/>
        <v>2016</v>
      </c>
      <c r="B968" s="44" t="str">
        <f t="shared" si="121"/>
        <v>NOVIEMBRE</v>
      </c>
      <c r="C968" s="44">
        <v>7</v>
      </c>
      <c r="D968" s="586" t="str">
        <f t="shared" si="120"/>
        <v>NOVIEMBRE 2016 / 6</v>
      </c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B968" s="586"/>
      <c r="AC968" s="586"/>
      <c r="AD968" s="586"/>
      <c r="AE968" s="586"/>
      <c r="AF968" s="586"/>
      <c r="AG968" s="586"/>
      <c r="AH968" s="586"/>
      <c r="AI968" s="586"/>
      <c r="AJ968" s="586"/>
      <c r="AK968" s="586"/>
      <c r="AL968" s="586"/>
    </row>
    <row r="969" spans="1:74" x14ac:dyDescent="0.25">
      <c r="A969" s="44">
        <f t="shared" si="121"/>
        <v>2016</v>
      </c>
      <c r="B969" s="44" t="str">
        <f t="shared" si="121"/>
        <v>NOVIEMBRE</v>
      </c>
      <c r="C969" s="44">
        <v>8</v>
      </c>
      <c r="D969" s="586" t="str">
        <f t="shared" si="120"/>
        <v>NOVIEMBRE 2016 / 7</v>
      </c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586"/>
      <c r="T969" s="586"/>
      <c r="U969" s="586"/>
      <c r="V969" s="586"/>
      <c r="W969" s="586"/>
      <c r="X969" s="586"/>
      <c r="Y969" s="586"/>
      <c r="Z969" s="586"/>
      <c r="AB969" s="586"/>
      <c r="AC969" s="586"/>
      <c r="AD969" s="586"/>
      <c r="AE969" s="586"/>
      <c r="AF969" s="586"/>
      <c r="AG969" s="586"/>
      <c r="AH969" s="586"/>
      <c r="AI969" s="586"/>
      <c r="AJ969" s="586"/>
      <c r="AK969" s="586"/>
      <c r="AL969" s="586"/>
    </row>
    <row r="970" spans="1:74" x14ac:dyDescent="0.25">
      <c r="A970" s="44">
        <f t="shared" si="121"/>
        <v>2016</v>
      </c>
      <c r="B970" s="44" t="str">
        <f t="shared" si="121"/>
        <v>NOVIEMBRE</v>
      </c>
      <c r="C970" s="44">
        <v>9</v>
      </c>
      <c r="D970" s="586" t="str">
        <f t="shared" si="120"/>
        <v>NOVIEMBRE 2016 / 8</v>
      </c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B970" s="586"/>
      <c r="AC970" s="586"/>
      <c r="AD970" s="586"/>
      <c r="AE970" s="586"/>
      <c r="AF970" s="586"/>
      <c r="AG970" s="586"/>
      <c r="AH970" s="586"/>
      <c r="AI970" s="586"/>
      <c r="AJ970" s="586"/>
      <c r="AK970" s="586"/>
      <c r="AL970" s="586"/>
    </row>
    <row r="971" spans="1:74" x14ac:dyDescent="0.25">
      <c r="A971" s="44">
        <f t="shared" si="121"/>
        <v>2016</v>
      </c>
      <c r="B971" s="44" t="str">
        <f t="shared" si="121"/>
        <v>NOVIEMBRE</v>
      </c>
      <c r="C971" s="44">
        <v>10</v>
      </c>
      <c r="D971" s="586" t="str">
        <f t="shared" si="120"/>
        <v>NOVIEMBRE 2016 / 9</v>
      </c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586"/>
      <c r="T971" s="586"/>
      <c r="U971" s="586"/>
      <c r="V971" s="586"/>
      <c r="W971" s="586"/>
      <c r="X971" s="586"/>
      <c r="Y971" s="586"/>
      <c r="Z971" s="586"/>
      <c r="AB971" s="586"/>
      <c r="AC971" s="586"/>
      <c r="AD971" s="586"/>
      <c r="AE971" s="586"/>
      <c r="AF971" s="586"/>
      <c r="AG971" s="586"/>
      <c r="AH971" s="586"/>
      <c r="AI971" s="586"/>
      <c r="AJ971" s="586"/>
      <c r="AK971" s="586"/>
      <c r="AL971" s="586"/>
    </row>
    <row r="972" spans="1:74" x14ac:dyDescent="0.25">
      <c r="A972" s="44">
        <f t="shared" si="121"/>
        <v>2016</v>
      </c>
      <c r="B972" s="44" t="str">
        <f t="shared" si="121"/>
        <v>NOVIEMBRE</v>
      </c>
      <c r="C972" s="44">
        <v>11</v>
      </c>
      <c r="D972" s="586" t="str">
        <f t="shared" si="120"/>
        <v>NOVIEMBRE 2016 / 10</v>
      </c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586"/>
      <c r="T972" s="586"/>
      <c r="U972" s="586"/>
      <c r="V972" s="586"/>
      <c r="W972" s="586"/>
      <c r="X972" s="586"/>
      <c r="Y972" s="586"/>
      <c r="Z972" s="586"/>
      <c r="AB972" s="586"/>
      <c r="AC972" s="586"/>
      <c r="AD972" s="586"/>
      <c r="AE972" s="586"/>
      <c r="AF972" s="586"/>
      <c r="AG972" s="586"/>
      <c r="AH972" s="586"/>
      <c r="AI972" s="586"/>
      <c r="AJ972" s="586"/>
      <c r="AK972" s="586"/>
      <c r="AL972" s="586"/>
    </row>
    <row r="973" spans="1:74" x14ac:dyDescent="0.25">
      <c r="A973" s="44">
        <f t="shared" si="121"/>
        <v>2016</v>
      </c>
      <c r="B973" s="44" t="str">
        <f t="shared" si="121"/>
        <v>NOVIEMBRE</v>
      </c>
      <c r="C973" s="44">
        <v>12</v>
      </c>
      <c r="D973" s="586" t="str">
        <f t="shared" si="120"/>
        <v>NOVIEMBRE 2016 / 11</v>
      </c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586"/>
      <c r="U973" s="586"/>
      <c r="V973" s="586"/>
      <c r="W973" s="586"/>
      <c r="X973" s="586"/>
      <c r="Y973" s="586"/>
      <c r="Z973" s="586"/>
      <c r="AB973" s="586"/>
      <c r="AC973" s="586"/>
      <c r="AD973" s="586"/>
      <c r="AE973" s="586"/>
      <c r="AF973" s="586"/>
      <c r="AG973" s="586"/>
      <c r="AH973" s="586"/>
      <c r="AI973" s="586"/>
      <c r="AJ973" s="586"/>
      <c r="AK973" s="586"/>
      <c r="AL973" s="586"/>
    </row>
    <row r="974" spans="1:74" x14ac:dyDescent="0.25">
      <c r="A974" s="44">
        <f t="shared" si="121"/>
        <v>2016</v>
      </c>
      <c r="B974" s="44" t="str">
        <f t="shared" si="121"/>
        <v>NOVIEMBRE</v>
      </c>
      <c r="C974" s="44">
        <v>13</v>
      </c>
      <c r="D974" s="586" t="str">
        <f t="shared" si="120"/>
        <v>NOVIEMBRE 2016 / 12</v>
      </c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586"/>
      <c r="T974" s="586"/>
      <c r="U974" s="586"/>
      <c r="V974" s="586"/>
      <c r="W974" s="586"/>
      <c r="X974" s="586"/>
      <c r="Y974" s="586"/>
      <c r="Z974" s="586"/>
      <c r="AB974" s="586"/>
      <c r="AC974" s="586"/>
      <c r="AD974" s="586"/>
      <c r="AE974" s="586"/>
      <c r="AF974" s="586"/>
      <c r="AG974" s="586"/>
      <c r="AH974" s="586"/>
      <c r="AI974" s="586"/>
      <c r="AJ974" s="586"/>
      <c r="AK974" s="586"/>
      <c r="AL974" s="586"/>
    </row>
    <row r="975" spans="1:74" x14ac:dyDescent="0.25">
      <c r="A975" s="44">
        <f t="shared" si="121"/>
        <v>2016</v>
      </c>
      <c r="B975" s="44" t="str">
        <f t="shared" si="121"/>
        <v>NOVIEMBRE</v>
      </c>
      <c r="C975" s="44">
        <v>14</v>
      </c>
      <c r="D975" s="586" t="str">
        <f t="shared" si="120"/>
        <v>NOVIEMBRE 2016 / 13</v>
      </c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586"/>
      <c r="T975" s="586"/>
      <c r="U975" s="586"/>
      <c r="V975" s="586"/>
      <c r="W975" s="586"/>
      <c r="X975" s="586"/>
      <c r="Y975" s="586"/>
      <c r="Z975" s="586"/>
      <c r="AB975" s="586"/>
      <c r="AC975" s="586"/>
      <c r="AD975" s="586"/>
      <c r="AE975" s="586"/>
      <c r="AF975" s="586"/>
      <c r="AG975" s="586"/>
      <c r="AH975" s="586"/>
      <c r="AI975" s="586"/>
      <c r="AJ975" s="586"/>
      <c r="AK975" s="586"/>
      <c r="AL975" s="586"/>
    </row>
    <row r="976" spans="1:74" x14ac:dyDescent="0.25">
      <c r="A976" s="44">
        <f t="shared" si="121"/>
        <v>2016</v>
      </c>
      <c r="B976" s="44" t="str">
        <f t="shared" si="121"/>
        <v>NOVIEMBRE</v>
      </c>
      <c r="C976" s="44">
        <v>15</v>
      </c>
      <c r="D976" s="586" t="str">
        <f t="shared" si="120"/>
        <v>NOVIEMBRE 2016 / 14</v>
      </c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586"/>
      <c r="T976" s="586"/>
      <c r="U976" s="586"/>
      <c r="V976" s="586"/>
      <c r="W976" s="586"/>
      <c r="X976" s="586"/>
      <c r="Y976" s="586"/>
      <c r="Z976" s="586"/>
      <c r="AB976" s="586"/>
      <c r="AC976" s="586"/>
      <c r="AD976" s="586"/>
      <c r="AE976" s="586"/>
      <c r="AF976" s="586"/>
      <c r="AG976" s="586"/>
      <c r="AH976" s="586"/>
      <c r="AI976" s="586"/>
      <c r="AJ976" s="586"/>
      <c r="AK976" s="586"/>
      <c r="AL976" s="586"/>
    </row>
    <row r="977" spans="1:38" x14ac:dyDescent="0.25">
      <c r="A977" s="44">
        <f t="shared" si="121"/>
        <v>2016</v>
      </c>
      <c r="B977" s="44" t="str">
        <f t="shared" si="121"/>
        <v>NOVIEMBRE</v>
      </c>
      <c r="C977" s="44">
        <v>16</v>
      </c>
      <c r="D977" s="586" t="str">
        <f t="shared" si="120"/>
        <v>NOVIEMBRE 2016 / 15</v>
      </c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586"/>
      <c r="T977" s="586"/>
      <c r="U977" s="586"/>
      <c r="V977" s="586"/>
      <c r="W977" s="586"/>
      <c r="X977" s="586"/>
      <c r="Y977" s="586"/>
      <c r="Z977" s="586"/>
      <c r="AB977" s="586"/>
      <c r="AC977" s="586"/>
      <c r="AD977" s="586"/>
      <c r="AE977" s="586"/>
      <c r="AF977" s="586"/>
      <c r="AG977" s="586"/>
      <c r="AH977" s="586"/>
      <c r="AI977" s="586"/>
      <c r="AJ977" s="586"/>
      <c r="AK977" s="586"/>
      <c r="AL977" s="586"/>
    </row>
    <row r="978" spans="1:38" x14ac:dyDescent="0.25">
      <c r="A978" s="44">
        <f t="shared" si="121"/>
        <v>2016</v>
      </c>
      <c r="B978" s="44" t="str">
        <f t="shared" si="121"/>
        <v>NOVIEMBRE</v>
      </c>
      <c r="C978" s="44">
        <v>17</v>
      </c>
      <c r="D978" s="586" t="str">
        <f t="shared" si="120"/>
        <v>NOVIEMBRE 2016 / 16</v>
      </c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586"/>
      <c r="T978" s="586"/>
      <c r="U978" s="586"/>
      <c r="V978" s="586"/>
      <c r="W978" s="586"/>
      <c r="X978" s="586"/>
      <c r="Y978" s="586"/>
      <c r="Z978" s="586"/>
      <c r="AB978" s="586"/>
      <c r="AC978" s="586"/>
      <c r="AD978" s="586"/>
      <c r="AE978" s="586"/>
      <c r="AF978" s="586"/>
      <c r="AG978" s="586"/>
      <c r="AH978" s="586"/>
      <c r="AI978" s="586"/>
      <c r="AJ978" s="586"/>
      <c r="AK978" s="586"/>
      <c r="AL978" s="586"/>
    </row>
    <row r="979" spans="1:38" x14ac:dyDescent="0.25">
      <c r="A979" s="44">
        <f t="shared" si="121"/>
        <v>2016</v>
      </c>
      <c r="B979" s="44" t="str">
        <f t="shared" si="121"/>
        <v>NOVIEMBRE</v>
      </c>
      <c r="C979" s="44">
        <v>18</v>
      </c>
      <c r="D979" s="586" t="str">
        <f t="shared" si="120"/>
        <v>NOVIEMBRE 2016 / 17</v>
      </c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586"/>
      <c r="T979" s="586"/>
      <c r="U979" s="586"/>
      <c r="V979" s="586"/>
      <c r="W979" s="586"/>
      <c r="X979" s="586"/>
      <c r="Y979" s="586"/>
      <c r="Z979" s="586"/>
      <c r="AB979" s="586"/>
      <c r="AC979" s="586"/>
      <c r="AD979" s="586"/>
      <c r="AE979" s="586"/>
      <c r="AF979" s="586"/>
      <c r="AG979" s="586"/>
      <c r="AH979" s="586"/>
      <c r="AI979" s="586"/>
      <c r="AJ979" s="586"/>
      <c r="AK979" s="586"/>
      <c r="AL979" s="586"/>
    </row>
    <row r="980" spans="1:38" x14ac:dyDescent="0.25">
      <c r="A980" s="44">
        <f t="shared" si="121"/>
        <v>2016</v>
      </c>
      <c r="B980" s="44" t="str">
        <f t="shared" si="121"/>
        <v>NOVIEMBRE</v>
      </c>
      <c r="C980" s="44">
        <v>19</v>
      </c>
      <c r="D980" s="586" t="str">
        <f t="shared" si="120"/>
        <v>NOVIEMBRE 2016 / 18</v>
      </c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586"/>
      <c r="T980" s="586"/>
      <c r="U980" s="586"/>
      <c r="V980" s="586"/>
      <c r="W980" s="586"/>
      <c r="X980" s="586"/>
      <c r="Y980" s="586"/>
      <c r="Z980" s="586"/>
      <c r="AB980" s="586"/>
      <c r="AC980" s="586"/>
      <c r="AD980" s="586"/>
      <c r="AE980" s="586"/>
      <c r="AF980" s="586"/>
      <c r="AG980" s="586"/>
      <c r="AH980" s="586"/>
      <c r="AI980" s="586"/>
      <c r="AJ980" s="586"/>
      <c r="AK980" s="586"/>
      <c r="AL980" s="586"/>
    </row>
    <row r="981" spans="1:38" x14ac:dyDescent="0.25">
      <c r="A981" s="44">
        <f t="shared" si="121"/>
        <v>2016</v>
      </c>
      <c r="B981" s="44" t="str">
        <f t="shared" si="121"/>
        <v>NOVIEMBRE</v>
      </c>
      <c r="C981" s="44">
        <v>20</v>
      </c>
      <c r="D981" s="586" t="str">
        <f t="shared" si="120"/>
        <v>NOVIEMBRE 2016 / 19</v>
      </c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586"/>
      <c r="T981" s="586"/>
      <c r="U981" s="586"/>
      <c r="V981" s="586"/>
      <c r="W981" s="586"/>
      <c r="X981" s="586"/>
      <c r="Y981" s="586"/>
      <c r="Z981" s="586"/>
      <c r="AB981" s="586"/>
      <c r="AC981" s="586"/>
      <c r="AD981" s="586"/>
      <c r="AE981" s="586"/>
      <c r="AF981" s="586"/>
      <c r="AG981" s="586"/>
      <c r="AH981" s="586"/>
      <c r="AI981" s="586"/>
      <c r="AJ981" s="586"/>
      <c r="AK981" s="586"/>
      <c r="AL981" s="586"/>
    </row>
    <row r="982" spans="1:38" x14ac:dyDescent="0.25">
      <c r="A982" s="44">
        <f t="shared" si="121"/>
        <v>2016</v>
      </c>
      <c r="B982" s="44" t="str">
        <f t="shared" si="121"/>
        <v>NOVIEMBRE</v>
      </c>
      <c r="C982" s="44">
        <v>21</v>
      </c>
      <c r="D982" s="586" t="str">
        <f t="shared" si="120"/>
        <v>NOVIEMBRE 2016 / 20</v>
      </c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586"/>
      <c r="T982" s="586"/>
      <c r="U982" s="586"/>
      <c r="V982" s="586"/>
      <c r="W982" s="586"/>
      <c r="X982" s="586"/>
      <c r="Y982" s="586"/>
      <c r="Z982" s="586"/>
      <c r="AB982" s="586"/>
      <c r="AC982" s="586"/>
      <c r="AD982" s="586"/>
      <c r="AE982" s="586"/>
      <c r="AF982" s="586"/>
      <c r="AG982" s="586"/>
      <c r="AH982" s="586"/>
      <c r="AI982" s="586"/>
      <c r="AJ982" s="586"/>
      <c r="AK982" s="586"/>
      <c r="AL982" s="586"/>
    </row>
    <row r="983" spans="1:38" x14ac:dyDescent="0.25">
      <c r="A983" s="44">
        <f t="shared" si="121"/>
        <v>2016</v>
      </c>
      <c r="B983" s="44" t="str">
        <f t="shared" si="121"/>
        <v>NOVIEMBRE</v>
      </c>
      <c r="C983" s="44">
        <v>22</v>
      </c>
      <c r="D983" s="586" t="str">
        <f t="shared" si="120"/>
        <v>NOVIEMBRE 2016 / 21</v>
      </c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586"/>
      <c r="T983" s="586"/>
      <c r="U983" s="586"/>
      <c r="V983" s="586"/>
      <c r="W983" s="586"/>
      <c r="X983" s="586"/>
      <c r="Y983" s="586"/>
      <c r="Z983" s="586"/>
      <c r="AB983" s="586"/>
      <c r="AC983" s="586"/>
      <c r="AD983" s="586"/>
      <c r="AE983" s="586"/>
      <c r="AF983" s="586"/>
      <c r="AG983" s="586"/>
      <c r="AH983" s="586"/>
      <c r="AI983" s="586"/>
      <c r="AJ983" s="586"/>
      <c r="AK983" s="586"/>
      <c r="AL983" s="586"/>
    </row>
    <row r="984" spans="1:38" x14ac:dyDescent="0.25">
      <c r="A984" s="44">
        <f t="shared" si="121"/>
        <v>2016</v>
      </c>
      <c r="B984" s="44" t="str">
        <f t="shared" si="121"/>
        <v>NOVIEMBRE</v>
      </c>
      <c r="C984" s="44">
        <v>23</v>
      </c>
      <c r="D984" s="586" t="str">
        <f t="shared" si="120"/>
        <v>NOVIEMBRE 2016 / 22</v>
      </c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586"/>
      <c r="T984" s="586"/>
      <c r="U984" s="586"/>
      <c r="V984" s="586"/>
      <c r="W984" s="586"/>
      <c r="X984" s="586"/>
      <c r="Y984" s="586"/>
      <c r="Z984" s="586"/>
      <c r="AB984" s="586"/>
      <c r="AC984" s="586"/>
      <c r="AD984" s="586"/>
      <c r="AE984" s="586"/>
      <c r="AF984" s="586"/>
      <c r="AG984" s="586"/>
      <c r="AH984" s="586"/>
      <c r="AI984" s="586"/>
      <c r="AJ984" s="586"/>
      <c r="AK984" s="586"/>
      <c r="AL984" s="586"/>
    </row>
    <row r="985" spans="1:38" x14ac:dyDescent="0.25">
      <c r="A985" s="44">
        <f t="shared" si="121"/>
        <v>2016</v>
      </c>
      <c r="B985" s="44" t="str">
        <f t="shared" si="121"/>
        <v>NOVIEMBRE</v>
      </c>
      <c r="C985" s="44">
        <v>24</v>
      </c>
      <c r="D985" s="586" t="str">
        <f t="shared" si="120"/>
        <v>NOVIEMBRE 2016 / 23</v>
      </c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586"/>
      <c r="T985" s="586"/>
      <c r="U985" s="586"/>
      <c r="V985" s="586"/>
      <c r="W985" s="586"/>
      <c r="X985" s="586"/>
      <c r="Y985" s="586"/>
      <c r="Z985" s="586"/>
      <c r="AB985" s="586"/>
      <c r="AC985" s="586"/>
      <c r="AD985" s="586"/>
      <c r="AE985" s="586"/>
      <c r="AF985" s="586"/>
      <c r="AG985" s="586"/>
      <c r="AH985" s="586"/>
      <c r="AI985" s="586"/>
      <c r="AJ985" s="586"/>
      <c r="AK985" s="586"/>
      <c r="AL985" s="586"/>
    </row>
    <row r="986" spans="1:38" x14ac:dyDescent="0.25">
      <c r="A986" s="44">
        <f t="shared" si="121"/>
        <v>2016</v>
      </c>
      <c r="B986" s="44" t="str">
        <f t="shared" si="121"/>
        <v>NOVIEMBRE</v>
      </c>
      <c r="C986" s="44">
        <v>25</v>
      </c>
      <c r="D986" s="586" t="str">
        <f t="shared" si="120"/>
        <v>NOVIEMBRE 2016 / 24</v>
      </c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586"/>
      <c r="T986" s="586"/>
      <c r="U986" s="586"/>
      <c r="V986" s="586"/>
      <c r="W986" s="586"/>
      <c r="X986" s="586"/>
      <c r="Y986" s="586"/>
      <c r="Z986" s="586"/>
      <c r="AB986" s="586"/>
      <c r="AC986" s="586"/>
      <c r="AD986" s="586"/>
      <c r="AE986" s="586"/>
      <c r="AF986" s="586"/>
      <c r="AG986" s="586"/>
      <c r="AH986" s="586"/>
      <c r="AI986" s="586"/>
      <c r="AJ986" s="586"/>
      <c r="AK986" s="586"/>
      <c r="AL986" s="586"/>
    </row>
    <row r="987" spans="1:38" x14ac:dyDescent="0.25">
      <c r="A987" s="44">
        <f t="shared" si="121"/>
        <v>2016</v>
      </c>
      <c r="B987" s="44" t="str">
        <f t="shared" si="121"/>
        <v>NOVIEMBRE</v>
      </c>
      <c r="C987" s="44">
        <v>26</v>
      </c>
      <c r="D987" s="586" t="str">
        <f t="shared" si="120"/>
        <v>NOVIEMBRE 2016 / 25</v>
      </c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586"/>
      <c r="T987" s="586"/>
      <c r="U987" s="586"/>
      <c r="V987" s="586"/>
      <c r="W987" s="586"/>
      <c r="X987" s="586"/>
      <c r="Y987" s="586"/>
      <c r="Z987" s="586"/>
      <c r="AB987" s="586"/>
      <c r="AC987" s="586"/>
      <c r="AD987" s="586"/>
      <c r="AE987" s="586"/>
      <c r="AF987" s="586"/>
      <c r="AG987" s="586"/>
      <c r="AH987" s="586"/>
      <c r="AI987" s="586"/>
      <c r="AJ987" s="586"/>
      <c r="AK987" s="586"/>
      <c r="AL987" s="586"/>
    </row>
    <row r="988" spans="1:38" x14ac:dyDescent="0.25">
      <c r="A988" s="44">
        <f t="shared" si="121"/>
        <v>2016</v>
      </c>
      <c r="B988" s="44" t="str">
        <f t="shared" si="121"/>
        <v>NOVIEMBRE</v>
      </c>
      <c r="C988" s="44">
        <v>27</v>
      </c>
      <c r="D988" s="586" t="str">
        <f t="shared" si="120"/>
        <v>NOVIEMBRE 2016 / 26</v>
      </c>
      <c r="E988" s="586"/>
      <c r="F988" s="586"/>
      <c r="G988" s="586"/>
      <c r="H988" s="586"/>
      <c r="I988" s="586"/>
      <c r="J988" s="586"/>
      <c r="K988" s="586"/>
      <c r="L988" s="586"/>
      <c r="M988" s="586"/>
      <c r="N988" s="586"/>
      <c r="O988" s="586"/>
      <c r="P988" s="586"/>
      <c r="Q988" s="586"/>
      <c r="R988" s="586"/>
      <c r="S988" s="586"/>
      <c r="T988" s="586"/>
      <c r="U988" s="586"/>
      <c r="V988" s="586"/>
      <c r="W988" s="586"/>
      <c r="X988" s="586"/>
      <c r="Y988" s="586"/>
      <c r="Z988" s="586"/>
      <c r="AB988" s="586"/>
      <c r="AC988" s="586"/>
      <c r="AD988" s="586"/>
      <c r="AE988" s="586"/>
      <c r="AF988" s="586"/>
      <c r="AG988" s="586"/>
      <c r="AH988" s="586"/>
      <c r="AI988" s="586"/>
      <c r="AJ988" s="586"/>
      <c r="AK988" s="586"/>
      <c r="AL988" s="586"/>
    </row>
    <row r="989" spans="1:38" x14ac:dyDescent="0.25">
      <c r="A989" s="44">
        <f t="shared" si="121"/>
        <v>2016</v>
      </c>
      <c r="B989" s="44" t="str">
        <f t="shared" si="121"/>
        <v>NOVIEMBRE</v>
      </c>
      <c r="C989" s="44">
        <v>28</v>
      </c>
      <c r="D989" s="586" t="str">
        <f t="shared" si="120"/>
        <v>NOVIEMBRE 2016 / 27</v>
      </c>
      <c r="E989" s="586"/>
      <c r="F989" s="586"/>
      <c r="G989" s="586"/>
      <c r="H989" s="586"/>
      <c r="I989" s="586"/>
      <c r="J989" s="586"/>
      <c r="K989" s="586"/>
      <c r="L989" s="586"/>
      <c r="M989" s="586"/>
      <c r="N989" s="586"/>
      <c r="O989" s="586"/>
      <c r="P989" s="586"/>
      <c r="Q989" s="586"/>
      <c r="R989" s="586"/>
      <c r="S989" s="586"/>
      <c r="T989" s="586"/>
      <c r="U989" s="586"/>
      <c r="V989" s="586"/>
      <c r="W989" s="586"/>
      <c r="X989" s="586"/>
      <c r="Y989" s="586"/>
      <c r="Z989" s="586"/>
      <c r="AB989" s="586"/>
      <c r="AC989" s="586"/>
      <c r="AD989" s="586"/>
      <c r="AE989" s="586"/>
      <c r="AF989" s="586"/>
      <c r="AG989" s="586"/>
      <c r="AH989" s="586"/>
      <c r="AI989" s="586"/>
      <c r="AJ989" s="586"/>
      <c r="AK989" s="586"/>
      <c r="AL989" s="586"/>
    </row>
    <row r="990" spans="1:38" x14ac:dyDescent="0.25">
      <c r="A990" s="44">
        <f t="shared" si="121"/>
        <v>2016</v>
      </c>
      <c r="B990" s="44" t="str">
        <f t="shared" si="121"/>
        <v>NOVIEMBRE</v>
      </c>
      <c r="C990" s="44">
        <v>29</v>
      </c>
      <c r="D990" s="586" t="str">
        <f t="shared" si="120"/>
        <v>NOVIEMBRE 2016 / 28</v>
      </c>
      <c r="E990" s="586"/>
      <c r="F990" s="586"/>
      <c r="G990" s="586"/>
      <c r="H990" s="586"/>
      <c r="I990" s="586"/>
      <c r="J990" s="586"/>
      <c r="K990" s="586"/>
      <c r="L990" s="586"/>
      <c r="M990" s="586"/>
      <c r="N990" s="586"/>
      <c r="O990" s="586"/>
      <c r="P990" s="586"/>
      <c r="Q990" s="586"/>
      <c r="R990" s="586"/>
      <c r="S990" s="586"/>
      <c r="T990" s="586"/>
      <c r="U990" s="586"/>
      <c r="V990" s="586"/>
      <c r="W990" s="586"/>
      <c r="X990" s="586"/>
      <c r="Y990" s="586"/>
      <c r="Z990" s="586"/>
      <c r="AB990" s="586"/>
      <c r="AC990" s="586"/>
      <c r="AD990" s="586"/>
      <c r="AE990" s="586"/>
      <c r="AF990" s="586"/>
      <c r="AG990" s="586"/>
      <c r="AH990" s="586"/>
      <c r="AI990" s="586"/>
      <c r="AJ990" s="586"/>
      <c r="AK990" s="586"/>
      <c r="AL990" s="586"/>
    </row>
    <row r="991" spans="1:38" x14ac:dyDescent="0.25">
      <c r="A991" s="44">
        <f t="shared" si="121"/>
        <v>2016</v>
      </c>
      <c r="B991" s="44" t="str">
        <f t="shared" si="121"/>
        <v>NOVIEMBRE</v>
      </c>
      <c r="C991" s="44">
        <v>30</v>
      </c>
      <c r="D991" s="586" t="str">
        <f t="shared" si="120"/>
        <v>NOVIEMBRE 2016 / 29</v>
      </c>
      <c r="E991" s="586"/>
      <c r="F991" s="586"/>
      <c r="G991" s="586"/>
      <c r="H991" s="586"/>
      <c r="I991" s="586"/>
      <c r="J991" s="586"/>
      <c r="K991" s="586"/>
      <c r="L991" s="586"/>
      <c r="M991" s="586"/>
      <c r="N991" s="586"/>
      <c r="O991" s="586"/>
      <c r="P991" s="586"/>
      <c r="Q991" s="586"/>
      <c r="R991" s="586"/>
      <c r="S991" s="586"/>
      <c r="T991" s="586"/>
      <c r="U991" s="586"/>
      <c r="V991" s="586"/>
      <c r="W991" s="586"/>
      <c r="X991" s="586"/>
      <c r="Y991" s="586"/>
      <c r="Z991" s="586"/>
      <c r="AB991" s="586"/>
      <c r="AC991" s="586"/>
      <c r="AD991" s="586"/>
      <c r="AE991" s="586"/>
      <c r="AF991" s="586"/>
      <c r="AG991" s="586"/>
      <c r="AH991" s="586"/>
      <c r="AI991" s="586"/>
      <c r="AJ991" s="586"/>
      <c r="AK991" s="586"/>
      <c r="AL991" s="586"/>
    </row>
    <row r="992" spans="1:38" x14ac:dyDescent="0.25">
      <c r="A992" s="44">
        <f t="shared" si="121"/>
        <v>2016</v>
      </c>
      <c r="B992" s="44" t="str">
        <f t="shared" si="121"/>
        <v>NOVIEMBRE</v>
      </c>
      <c r="C992" s="44">
        <v>31</v>
      </c>
      <c r="D992" s="586" t="str">
        <f t="shared" si="120"/>
        <v>NOVIEMBRE 2016 / 30</v>
      </c>
      <c r="E992" s="586"/>
      <c r="F992" s="586"/>
      <c r="G992" s="586"/>
      <c r="H992" s="586"/>
      <c r="I992" s="586"/>
      <c r="J992" s="586"/>
      <c r="K992" s="586"/>
      <c r="L992" s="586"/>
      <c r="M992" s="586"/>
      <c r="N992" s="586"/>
      <c r="O992" s="586"/>
      <c r="P992" s="586"/>
      <c r="Q992" s="586"/>
      <c r="R992" s="586"/>
      <c r="S992" s="586"/>
      <c r="T992" s="586"/>
      <c r="U992" s="586"/>
      <c r="V992" s="586"/>
      <c r="W992" s="586"/>
      <c r="X992" s="586"/>
      <c r="Y992" s="586"/>
      <c r="Z992" s="586"/>
      <c r="AB992" s="586"/>
      <c r="AC992" s="586"/>
      <c r="AD992" s="586"/>
      <c r="AE992" s="586"/>
      <c r="AF992" s="586"/>
      <c r="AG992" s="586"/>
      <c r="AH992" s="586"/>
      <c r="AI992" s="586"/>
      <c r="AJ992" s="586"/>
      <c r="AK992" s="586"/>
      <c r="AL992" s="586"/>
    </row>
    <row r="993" spans="1:74" s="206" customFormat="1" ht="15.75" x14ac:dyDescent="0.25">
      <c r="D993" s="586" t="str">
        <f t="shared" si="120"/>
        <v>NOVIEMBRE 2016 / 31</v>
      </c>
      <c r="E993" s="586"/>
      <c r="F993" s="586"/>
      <c r="G993" s="586"/>
      <c r="H993" s="586"/>
      <c r="I993" s="586"/>
      <c r="J993" s="586"/>
      <c r="K993" s="586"/>
      <c r="L993" s="586"/>
      <c r="M993" s="586"/>
      <c r="N993" s="586"/>
      <c r="O993" s="586"/>
      <c r="P993" s="586"/>
      <c r="Q993" s="586"/>
      <c r="R993" s="586"/>
      <c r="S993" s="586"/>
      <c r="T993" s="586"/>
      <c r="U993" s="586"/>
      <c r="V993" s="586"/>
      <c r="W993" s="586"/>
      <c r="X993" s="586"/>
      <c r="Y993" s="586"/>
      <c r="Z993" s="586"/>
      <c r="AA993" s="55"/>
      <c r="AB993" s="586"/>
      <c r="AC993" s="586"/>
      <c r="AD993" s="586"/>
      <c r="AE993" s="586"/>
      <c r="AF993" s="586"/>
      <c r="AG993" s="586"/>
      <c r="AH993" s="586"/>
      <c r="AI993" s="586"/>
      <c r="AJ993" s="586"/>
      <c r="AK993" s="586"/>
      <c r="AL993" s="586"/>
      <c r="AM993" s="209" t="str">
        <f t="shared" ref="AM993:BU993" si="122">IFERROR(AVERAGE(AM962:AM992),"")</f>
        <v/>
      </c>
      <c r="AN993" s="209" t="str">
        <f t="shared" si="122"/>
        <v/>
      </c>
      <c r="AO993" s="209" t="str">
        <f t="shared" si="122"/>
        <v/>
      </c>
      <c r="AP993" s="209" t="str">
        <f t="shared" si="122"/>
        <v/>
      </c>
      <c r="AQ993" s="209" t="str">
        <f t="shared" si="122"/>
        <v/>
      </c>
      <c r="AR993" s="209" t="str">
        <f t="shared" si="122"/>
        <v/>
      </c>
      <c r="AS993" s="209" t="str">
        <f t="shared" si="122"/>
        <v/>
      </c>
      <c r="AT993" s="209" t="str">
        <f t="shared" si="122"/>
        <v/>
      </c>
      <c r="AU993" s="209" t="str">
        <f t="shared" si="122"/>
        <v/>
      </c>
      <c r="AV993" s="209" t="str">
        <f t="shared" si="122"/>
        <v/>
      </c>
      <c r="AW993" s="209" t="str">
        <f t="shared" si="122"/>
        <v/>
      </c>
      <c r="AX993" s="210" t="str">
        <f t="shared" si="122"/>
        <v/>
      </c>
      <c r="AY993" s="209" t="str">
        <f t="shared" si="122"/>
        <v/>
      </c>
      <c r="AZ993" s="209" t="str">
        <f t="shared" si="122"/>
        <v/>
      </c>
      <c r="BA993" s="209" t="str">
        <f t="shared" si="122"/>
        <v/>
      </c>
      <c r="BB993" s="209" t="str">
        <f t="shared" si="122"/>
        <v/>
      </c>
      <c r="BC993" s="209" t="str">
        <f t="shared" si="122"/>
        <v/>
      </c>
      <c r="BD993" s="209" t="str">
        <f t="shared" si="122"/>
        <v/>
      </c>
      <c r="BE993" s="209" t="str">
        <f t="shared" si="122"/>
        <v/>
      </c>
      <c r="BF993" s="209" t="str">
        <f t="shared" si="122"/>
        <v/>
      </c>
      <c r="BG993" s="209" t="str">
        <f t="shared" si="122"/>
        <v/>
      </c>
      <c r="BH993" s="209" t="str">
        <f t="shared" si="122"/>
        <v/>
      </c>
      <c r="BI993" s="209" t="str">
        <f t="shared" si="122"/>
        <v/>
      </c>
      <c r="BJ993" s="209" t="str">
        <f t="shared" si="122"/>
        <v/>
      </c>
      <c r="BK993" s="209" t="str">
        <f t="shared" si="122"/>
        <v/>
      </c>
      <c r="BL993" s="209" t="str">
        <f t="shared" si="122"/>
        <v/>
      </c>
      <c r="BM993" s="209" t="str">
        <f t="shared" si="122"/>
        <v/>
      </c>
      <c r="BN993" s="209" t="str">
        <f t="shared" si="122"/>
        <v/>
      </c>
      <c r="BO993" s="209" t="str">
        <f t="shared" si="122"/>
        <v/>
      </c>
      <c r="BP993" s="209" t="str">
        <f t="shared" si="122"/>
        <v/>
      </c>
      <c r="BQ993" s="209" t="str">
        <f t="shared" si="122"/>
        <v/>
      </c>
      <c r="BR993" s="209" t="str">
        <f t="shared" si="122"/>
        <v/>
      </c>
      <c r="BS993" s="209" t="str">
        <f t="shared" si="122"/>
        <v/>
      </c>
      <c r="BT993" s="209" t="str">
        <f t="shared" si="122"/>
        <v/>
      </c>
      <c r="BU993" s="209" t="str">
        <f t="shared" si="122"/>
        <v/>
      </c>
      <c r="BV993" s="210" t="str">
        <f>IFERROR(AVERAGE(BV962:BV992),"")</f>
        <v/>
      </c>
    </row>
    <row r="994" spans="1:74" ht="15.75" x14ac:dyDescent="0.25">
      <c r="A994" s="44">
        <v>2016</v>
      </c>
      <c r="B994" s="44" t="s">
        <v>238</v>
      </c>
      <c r="C994" s="44">
        <v>1</v>
      </c>
      <c r="D994" s="208" t="s">
        <v>228</v>
      </c>
      <c r="E994" s="209" t="str">
        <f t="shared" ref="E994:AL994" si="123">IFERROR(AVERAGE(E963:E993),"")</f>
        <v/>
      </c>
      <c r="F994" s="209" t="str">
        <f t="shared" si="123"/>
        <v/>
      </c>
      <c r="G994" s="209" t="str">
        <f t="shared" si="123"/>
        <v/>
      </c>
      <c r="H994" s="209" t="str">
        <f t="shared" si="123"/>
        <v/>
      </c>
      <c r="I994" s="209" t="str">
        <f t="shared" si="123"/>
        <v/>
      </c>
      <c r="J994" s="209" t="str">
        <f t="shared" si="123"/>
        <v/>
      </c>
      <c r="K994" s="209" t="str">
        <f t="shared" si="123"/>
        <v/>
      </c>
      <c r="L994" s="209" t="str">
        <f t="shared" si="123"/>
        <v/>
      </c>
      <c r="M994" s="209" t="str">
        <f t="shared" si="123"/>
        <v/>
      </c>
      <c r="N994" s="209" t="str">
        <f t="shared" si="123"/>
        <v/>
      </c>
      <c r="O994" s="209" t="str">
        <f t="shared" si="123"/>
        <v/>
      </c>
      <c r="P994" s="209" t="str">
        <f t="shared" si="123"/>
        <v/>
      </c>
      <c r="Q994" s="209" t="str">
        <f t="shared" si="123"/>
        <v/>
      </c>
      <c r="R994" s="209" t="str">
        <f t="shared" si="123"/>
        <v/>
      </c>
      <c r="S994" s="209" t="str">
        <f t="shared" si="123"/>
        <v/>
      </c>
      <c r="T994" s="209" t="str">
        <f t="shared" si="123"/>
        <v/>
      </c>
      <c r="U994" s="209" t="str">
        <f t="shared" si="123"/>
        <v/>
      </c>
      <c r="V994" s="209" t="str">
        <f t="shared" si="123"/>
        <v/>
      </c>
      <c r="W994" s="209" t="str">
        <f t="shared" si="123"/>
        <v/>
      </c>
      <c r="X994" s="209" t="str">
        <f t="shared" si="123"/>
        <v/>
      </c>
      <c r="Y994" s="209" t="str">
        <f t="shared" si="123"/>
        <v/>
      </c>
      <c r="Z994" s="209" t="str">
        <f t="shared" si="123"/>
        <v/>
      </c>
      <c r="AA994" s="209" t="str">
        <f t="shared" si="123"/>
        <v/>
      </c>
      <c r="AB994" s="209" t="str">
        <f t="shared" si="123"/>
        <v/>
      </c>
      <c r="AC994" s="209" t="str">
        <f t="shared" si="123"/>
        <v/>
      </c>
      <c r="AD994" s="209" t="str">
        <f t="shared" si="123"/>
        <v/>
      </c>
      <c r="AE994" s="209" t="str">
        <f t="shared" si="123"/>
        <v/>
      </c>
      <c r="AF994" s="209" t="str">
        <f t="shared" si="123"/>
        <v/>
      </c>
      <c r="AG994" s="209" t="str">
        <f t="shared" si="123"/>
        <v/>
      </c>
      <c r="AH994" s="209" t="str">
        <f t="shared" si="123"/>
        <v/>
      </c>
      <c r="AI994" s="209" t="str">
        <f t="shared" si="123"/>
        <v/>
      </c>
      <c r="AJ994" s="209" t="str">
        <f t="shared" si="123"/>
        <v/>
      </c>
      <c r="AK994" s="209" t="str">
        <f t="shared" si="123"/>
        <v/>
      </c>
      <c r="AL994" s="209" t="str">
        <f t="shared" si="123"/>
        <v/>
      </c>
    </row>
    <row r="995" spans="1:74" x14ac:dyDescent="0.25">
      <c r="A995" s="44">
        <f>A994</f>
        <v>2016</v>
      </c>
      <c r="B995" s="44" t="str">
        <f>B994</f>
        <v>DICIEMBRE</v>
      </c>
      <c r="C995" s="44">
        <v>2</v>
      </c>
      <c r="D995" s="586" t="str">
        <f t="shared" ref="D995:D1057" si="124">B994&amp;" "&amp;A994&amp;" / "&amp;C994</f>
        <v>DICIEMBRE 2016 / 1</v>
      </c>
      <c r="E995" s="643">
        <v>1</v>
      </c>
      <c r="F995" s="644">
        <v>42729</v>
      </c>
      <c r="G995" s="643"/>
      <c r="H995" s="643" t="s">
        <v>222</v>
      </c>
      <c r="I995" s="645"/>
      <c r="J995" s="646">
        <v>130</v>
      </c>
      <c r="K995" s="646">
        <v>9.6</v>
      </c>
      <c r="L995" s="646">
        <v>0</v>
      </c>
      <c r="M995" s="647" t="s">
        <v>20</v>
      </c>
      <c r="N995" s="646">
        <v>0.5</v>
      </c>
      <c r="O995" s="646">
        <v>0</v>
      </c>
      <c r="P995" s="646">
        <v>95.8</v>
      </c>
      <c r="Q995" s="646"/>
      <c r="R995" s="646"/>
      <c r="S995" s="648" t="s">
        <v>164</v>
      </c>
      <c r="T995" s="648" t="s">
        <v>103</v>
      </c>
      <c r="U995" s="646"/>
      <c r="V995" s="646">
        <v>121</v>
      </c>
      <c r="W995" s="646">
        <v>184</v>
      </c>
      <c r="X995" s="646">
        <v>291</v>
      </c>
      <c r="Y995" s="646">
        <v>350</v>
      </c>
      <c r="Z995" s="646"/>
      <c r="AA995" s="646">
        <v>42.8</v>
      </c>
      <c r="AB995" s="646"/>
      <c r="AC995" s="646">
        <v>2.92</v>
      </c>
      <c r="AD995" s="646">
        <v>9.1</v>
      </c>
      <c r="AE995" s="646">
        <v>0</v>
      </c>
      <c r="AF995" s="657">
        <v>7</v>
      </c>
      <c r="AG995" s="731">
        <v>95</v>
      </c>
      <c r="AH995" s="657">
        <v>42.54</v>
      </c>
      <c r="AI995" s="731">
        <v>149</v>
      </c>
      <c r="AJ995" s="731">
        <v>245</v>
      </c>
      <c r="AK995" s="731">
        <v>374</v>
      </c>
      <c r="AL995" s="731">
        <v>437</v>
      </c>
    </row>
    <row r="996" spans="1:74" x14ac:dyDescent="0.25">
      <c r="A996" s="44">
        <f t="shared" ref="A996:B1024" si="125">A995</f>
        <v>2016</v>
      </c>
      <c r="B996" s="44" t="str">
        <f t="shared" si="125"/>
        <v>DICIEMBRE</v>
      </c>
      <c r="C996" s="44">
        <v>3</v>
      </c>
      <c r="D996" s="586" t="str">
        <f t="shared" si="124"/>
        <v>DICIEMBRE 2016 / 2</v>
      </c>
      <c r="E996" s="586"/>
      <c r="F996" s="586"/>
      <c r="G996" s="586"/>
      <c r="H996" s="586"/>
      <c r="I996" s="586"/>
      <c r="J996" s="586"/>
      <c r="K996" s="586"/>
      <c r="L996" s="586"/>
      <c r="M996" s="586"/>
      <c r="N996" s="586"/>
      <c r="O996" s="586"/>
      <c r="P996" s="586"/>
      <c r="Q996" s="586"/>
      <c r="R996" s="586"/>
      <c r="S996" s="586"/>
      <c r="T996" s="586"/>
      <c r="U996" s="586"/>
      <c r="V996" s="586"/>
      <c r="W996" s="586"/>
      <c r="X996" s="586"/>
      <c r="Y996" s="586"/>
      <c r="Z996" s="586"/>
      <c r="AB996" s="586"/>
      <c r="AC996" s="586"/>
      <c r="AD996" s="586"/>
      <c r="AE996" s="586"/>
      <c r="AF996" s="586"/>
      <c r="AG996" s="586"/>
      <c r="AH996" s="586"/>
      <c r="AI996" s="586"/>
      <c r="AJ996" s="586"/>
      <c r="AK996" s="586"/>
      <c r="AL996" s="586"/>
    </row>
    <row r="997" spans="1:74" x14ac:dyDescent="0.25">
      <c r="A997" s="44">
        <f t="shared" si="125"/>
        <v>2016</v>
      </c>
      <c r="B997" s="44" t="str">
        <f t="shared" si="125"/>
        <v>DICIEMBRE</v>
      </c>
      <c r="C997" s="44">
        <v>4</v>
      </c>
      <c r="D997" s="586" t="str">
        <f t="shared" si="124"/>
        <v>DICIEMBRE 2016 / 3</v>
      </c>
      <c r="E997" s="586"/>
      <c r="F997" s="586"/>
      <c r="G997" s="586"/>
      <c r="H997" s="586"/>
      <c r="I997" s="586"/>
      <c r="J997" s="586"/>
      <c r="K997" s="586"/>
      <c r="L997" s="586"/>
      <c r="M997" s="586"/>
      <c r="N997" s="586"/>
      <c r="O997" s="586"/>
      <c r="P997" s="586"/>
      <c r="Q997" s="586"/>
      <c r="R997" s="586"/>
      <c r="S997" s="586"/>
      <c r="T997" s="586"/>
      <c r="U997" s="586"/>
      <c r="V997" s="586"/>
      <c r="W997" s="586"/>
      <c r="X997" s="586"/>
      <c r="Y997" s="586"/>
      <c r="Z997" s="586"/>
      <c r="AB997" s="586"/>
      <c r="AC997" s="586"/>
      <c r="AD997" s="586"/>
      <c r="AE997" s="586"/>
      <c r="AF997" s="586"/>
      <c r="AG997" s="586"/>
      <c r="AH997" s="586"/>
      <c r="AI997" s="586"/>
      <c r="AJ997" s="586"/>
      <c r="AK997" s="586"/>
      <c r="AL997" s="586"/>
    </row>
    <row r="998" spans="1:74" x14ac:dyDescent="0.25">
      <c r="A998" s="44">
        <f t="shared" si="125"/>
        <v>2016</v>
      </c>
      <c r="B998" s="44" t="str">
        <f t="shared" si="125"/>
        <v>DICIEMBRE</v>
      </c>
      <c r="C998" s="44">
        <v>5</v>
      </c>
      <c r="D998" s="586" t="str">
        <f t="shared" si="124"/>
        <v>DICIEMBRE 2016 / 4</v>
      </c>
      <c r="E998" s="586"/>
      <c r="F998" s="586"/>
      <c r="G998" s="586"/>
      <c r="H998" s="586"/>
      <c r="I998" s="586"/>
      <c r="J998" s="586"/>
      <c r="K998" s="586"/>
      <c r="L998" s="586"/>
      <c r="M998" s="586"/>
      <c r="N998" s="586"/>
      <c r="O998" s="586"/>
      <c r="P998" s="586"/>
      <c r="Q998" s="586"/>
      <c r="R998" s="586"/>
      <c r="S998" s="586"/>
      <c r="T998" s="586"/>
      <c r="U998" s="586"/>
      <c r="V998" s="586"/>
      <c r="W998" s="586"/>
      <c r="X998" s="586"/>
      <c r="Y998" s="586"/>
      <c r="Z998" s="586"/>
      <c r="AB998" s="586"/>
      <c r="AC998" s="586"/>
      <c r="AD998" s="586"/>
      <c r="AE998" s="586"/>
      <c r="AF998" s="586"/>
      <c r="AG998" s="586"/>
      <c r="AH998" s="586"/>
      <c r="AI998" s="586"/>
      <c r="AJ998" s="586"/>
      <c r="AK998" s="586"/>
      <c r="AL998" s="586"/>
    </row>
    <row r="999" spans="1:74" x14ac:dyDescent="0.25">
      <c r="A999" s="44">
        <f t="shared" si="125"/>
        <v>2016</v>
      </c>
      <c r="B999" s="44" t="str">
        <f t="shared" si="125"/>
        <v>DICIEMBRE</v>
      </c>
      <c r="C999" s="44">
        <v>6</v>
      </c>
      <c r="D999" s="586" t="str">
        <f t="shared" si="124"/>
        <v>DICIEMBRE 2016 / 5</v>
      </c>
      <c r="E999" s="586"/>
      <c r="F999" s="586"/>
      <c r="G999" s="586"/>
      <c r="H999" s="586"/>
      <c r="I999" s="586"/>
      <c r="J999" s="586"/>
      <c r="K999" s="586"/>
      <c r="L999" s="586"/>
      <c r="M999" s="586"/>
      <c r="N999" s="586"/>
      <c r="O999" s="586"/>
      <c r="P999" s="586"/>
      <c r="Q999" s="586"/>
      <c r="R999" s="586"/>
      <c r="S999" s="586"/>
      <c r="T999" s="586"/>
      <c r="U999" s="586"/>
      <c r="V999" s="586"/>
      <c r="W999" s="586"/>
      <c r="X999" s="586"/>
      <c r="Y999" s="586"/>
      <c r="Z999" s="586"/>
      <c r="AB999" s="586"/>
      <c r="AC999" s="586"/>
      <c r="AD999" s="586"/>
      <c r="AE999" s="586"/>
      <c r="AF999" s="586"/>
      <c r="AG999" s="586"/>
      <c r="AH999" s="586"/>
      <c r="AI999" s="586"/>
      <c r="AJ999" s="586"/>
      <c r="AK999" s="586"/>
      <c r="AL999" s="586"/>
    </row>
    <row r="1000" spans="1:74" x14ac:dyDescent="0.25">
      <c r="A1000" s="44">
        <f t="shared" si="125"/>
        <v>2016</v>
      </c>
      <c r="B1000" s="44" t="str">
        <f t="shared" si="125"/>
        <v>DICIEMBRE</v>
      </c>
      <c r="C1000" s="44">
        <v>7</v>
      </c>
      <c r="D1000" s="586" t="str">
        <f t="shared" si="124"/>
        <v>DICIEMBRE 2016 / 6</v>
      </c>
      <c r="E1000" s="586"/>
      <c r="F1000" s="586"/>
      <c r="G1000" s="586"/>
      <c r="H1000" s="586"/>
      <c r="I1000" s="586"/>
      <c r="J1000" s="586"/>
      <c r="K1000" s="586"/>
      <c r="L1000" s="586"/>
      <c r="M1000" s="586"/>
      <c r="N1000" s="586"/>
      <c r="O1000" s="586"/>
      <c r="P1000" s="586"/>
      <c r="Q1000" s="586"/>
      <c r="R1000" s="586"/>
      <c r="S1000" s="586"/>
      <c r="T1000" s="586"/>
      <c r="U1000" s="586"/>
      <c r="V1000" s="586"/>
      <c r="W1000" s="586"/>
      <c r="X1000" s="586"/>
      <c r="Y1000" s="586"/>
      <c r="Z1000" s="586"/>
      <c r="AB1000" s="586"/>
      <c r="AC1000" s="586"/>
      <c r="AD1000" s="586"/>
      <c r="AE1000" s="586"/>
      <c r="AF1000" s="586"/>
      <c r="AG1000" s="586"/>
      <c r="AH1000" s="586"/>
      <c r="AI1000" s="586"/>
      <c r="AJ1000" s="586"/>
      <c r="AK1000" s="586"/>
      <c r="AL1000" s="586"/>
    </row>
    <row r="1001" spans="1:74" x14ac:dyDescent="0.25">
      <c r="A1001" s="44">
        <f t="shared" si="125"/>
        <v>2016</v>
      </c>
      <c r="B1001" s="44" t="str">
        <f t="shared" si="125"/>
        <v>DICIEMBRE</v>
      </c>
      <c r="C1001" s="44">
        <v>8</v>
      </c>
      <c r="D1001" s="586" t="str">
        <f t="shared" si="124"/>
        <v>DICIEMBRE 2016 / 7</v>
      </c>
      <c r="E1001" s="586"/>
      <c r="F1001" s="586"/>
      <c r="G1001" s="586"/>
      <c r="H1001" s="586"/>
      <c r="I1001" s="586"/>
      <c r="J1001" s="586"/>
      <c r="K1001" s="586"/>
      <c r="L1001" s="586"/>
      <c r="M1001" s="586"/>
      <c r="N1001" s="586"/>
      <c r="O1001" s="586"/>
      <c r="P1001" s="586"/>
      <c r="Q1001" s="586"/>
      <c r="R1001" s="586"/>
      <c r="S1001" s="586"/>
      <c r="T1001" s="586"/>
      <c r="U1001" s="586"/>
      <c r="V1001" s="586"/>
      <c r="W1001" s="586"/>
      <c r="X1001" s="586"/>
      <c r="Y1001" s="586"/>
      <c r="Z1001" s="586"/>
      <c r="AB1001" s="586"/>
      <c r="AC1001" s="586"/>
      <c r="AD1001" s="586"/>
      <c r="AE1001" s="586"/>
      <c r="AF1001" s="586"/>
      <c r="AG1001" s="586"/>
      <c r="AH1001" s="586"/>
      <c r="AI1001" s="586"/>
      <c r="AJ1001" s="586"/>
      <c r="AK1001" s="586"/>
      <c r="AL1001" s="586"/>
    </row>
    <row r="1002" spans="1:74" x14ac:dyDescent="0.25">
      <c r="A1002" s="44">
        <f t="shared" si="125"/>
        <v>2016</v>
      </c>
      <c r="B1002" s="44" t="str">
        <f t="shared" si="125"/>
        <v>DICIEMBRE</v>
      </c>
      <c r="C1002" s="44">
        <v>9</v>
      </c>
      <c r="D1002" s="586" t="str">
        <f t="shared" si="124"/>
        <v>DICIEMBRE 2016 / 8</v>
      </c>
      <c r="E1002" s="586"/>
      <c r="F1002" s="586"/>
      <c r="G1002" s="586"/>
      <c r="H1002" s="586"/>
      <c r="I1002" s="586"/>
      <c r="J1002" s="586"/>
      <c r="K1002" s="586"/>
      <c r="L1002" s="586"/>
      <c r="M1002" s="586"/>
      <c r="N1002" s="586"/>
      <c r="O1002" s="586"/>
      <c r="P1002" s="586"/>
      <c r="Q1002" s="586"/>
      <c r="R1002" s="586"/>
      <c r="S1002" s="586"/>
      <c r="T1002" s="586"/>
      <c r="U1002" s="586"/>
      <c r="V1002" s="586"/>
      <c r="W1002" s="586"/>
      <c r="X1002" s="586"/>
      <c r="Y1002" s="586"/>
      <c r="Z1002" s="586"/>
      <c r="AB1002" s="586"/>
      <c r="AC1002" s="586"/>
      <c r="AD1002" s="586"/>
      <c r="AE1002" s="586"/>
      <c r="AF1002" s="586"/>
      <c r="AG1002" s="586"/>
      <c r="AH1002" s="586"/>
      <c r="AI1002" s="586"/>
      <c r="AJ1002" s="586"/>
      <c r="AK1002" s="586"/>
      <c r="AL1002" s="586"/>
    </row>
    <row r="1003" spans="1:74" x14ac:dyDescent="0.25">
      <c r="A1003" s="44">
        <f t="shared" si="125"/>
        <v>2016</v>
      </c>
      <c r="B1003" s="44" t="str">
        <f t="shared" si="125"/>
        <v>DICIEMBRE</v>
      </c>
      <c r="C1003" s="44">
        <v>10</v>
      </c>
      <c r="D1003" s="586" t="str">
        <f t="shared" si="124"/>
        <v>DICIEMBRE 2016 / 9</v>
      </c>
      <c r="E1003" s="586"/>
      <c r="F1003" s="586"/>
      <c r="G1003" s="586"/>
      <c r="H1003" s="586"/>
      <c r="I1003" s="586"/>
      <c r="J1003" s="586"/>
      <c r="K1003" s="586"/>
      <c r="L1003" s="586"/>
      <c r="M1003" s="586"/>
      <c r="N1003" s="586"/>
      <c r="O1003" s="586"/>
      <c r="P1003" s="586"/>
      <c r="Q1003" s="586"/>
      <c r="R1003" s="586"/>
      <c r="S1003" s="586"/>
      <c r="T1003" s="586"/>
      <c r="U1003" s="586"/>
      <c r="V1003" s="586"/>
      <c r="W1003" s="586"/>
      <c r="X1003" s="586"/>
      <c r="Y1003" s="586"/>
      <c r="Z1003" s="586"/>
      <c r="AB1003" s="586"/>
      <c r="AC1003" s="586"/>
      <c r="AD1003" s="586"/>
      <c r="AE1003" s="586"/>
      <c r="AF1003" s="586"/>
      <c r="AG1003" s="586"/>
      <c r="AH1003" s="586"/>
      <c r="AI1003" s="586"/>
      <c r="AJ1003" s="586"/>
      <c r="AK1003" s="586"/>
      <c r="AL1003" s="586"/>
    </row>
    <row r="1004" spans="1:74" x14ac:dyDescent="0.25">
      <c r="A1004" s="44">
        <f t="shared" si="125"/>
        <v>2016</v>
      </c>
      <c r="B1004" s="44" t="str">
        <f t="shared" si="125"/>
        <v>DICIEMBRE</v>
      </c>
      <c r="C1004" s="44">
        <v>11</v>
      </c>
      <c r="D1004" s="586" t="str">
        <f t="shared" si="124"/>
        <v>DICIEMBRE 2016 / 10</v>
      </c>
      <c r="E1004" s="586"/>
      <c r="F1004" s="586"/>
      <c r="G1004" s="586"/>
      <c r="H1004" s="586"/>
      <c r="I1004" s="586"/>
      <c r="J1004" s="586"/>
      <c r="K1004" s="586"/>
      <c r="L1004" s="586"/>
      <c r="M1004" s="586"/>
      <c r="N1004" s="586"/>
      <c r="O1004" s="586"/>
      <c r="P1004" s="586"/>
      <c r="Q1004" s="586"/>
      <c r="R1004" s="586"/>
      <c r="S1004" s="586"/>
      <c r="T1004" s="586"/>
      <c r="U1004" s="586"/>
      <c r="V1004" s="586"/>
      <c r="W1004" s="586"/>
      <c r="X1004" s="586"/>
      <c r="Y1004" s="586"/>
      <c r="Z1004" s="586"/>
      <c r="AB1004" s="586"/>
      <c r="AC1004" s="586"/>
      <c r="AD1004" s="586"/>
      <c r="AE1004" s="586"/>
      <c r="AF1004" s="586"/>
      <c r="AG1004" s="586"/>
      <c r="AH1004" s="586"/>
      <c r="AI1004" s="586"/>
      <c r="AJ1004" s="586"/>
      <c r="AK1004" s="586"/>
      <c r="AL1004" s="586"/>
    </row>
    <row r="1005" spans="1:74" x14ac:dyDescent="0.25">
      <c r="A1005" s="44">
        <f t="shared" si="125"/>
        <v>2016</v>
      </c>
      <c r="B1005" s="44" t="str">
        <f t="shared" si="125"/>
        <v>DICIEMBRE</v>
      </c>
      <c r="C1005" s="44">
        <v>12</v>
      </c>
      <c r="D1005" s="586" t="str">
        <f t="shared" si="124"/>
        <v>DICIEMBRE 2016 / 11</v>
      </c>
      <c r="E1005" s="586"/>
      <c r="F1005" s="586"/>
      <c r="G1005" s="586"/>
      <c r="H1005" s="586"/>
      <c r="I1005" s="586"/>
      <c r="J1005" s="586"/>
      <c r="K1005" s="586"/>
      <c r="L1005" s="586"/>
      <c r="M1005" s="586"/>
      <c r="N1005" s="586"/>
      <c r="O1005" s="586"/>
      <c r="P1005" s="586"/>
      <c r="Q1005" s="586"/>
      <c r="R1005" s="586"/>
      <c r="S1005" s="586"/>
      <c r="T1005" s="586"/>
      <c r="U1005" s="586"/>
      <c r="V1005" s="586"/>
      <c r="W1005" s="586"/>
      <c r="X1005" s="586"/>
      <c r="Y1005" s="586"/>
      <c r="Z1005" s="586"/>
      <c r="AB1005" s="586"/>
      <c r="AC1005" s="586"/>
      <c r="AD1005" s="586"/>
      <c r="AE1005" s="586"/>
      <c r="AF1005" s="586"/>
      <c r="AG1005" s="586"/>
      <c r="AH1005" s="586"/>
      <c r="AI1005" s="586"/>
      <c r="AJ1005" s="586"/>
      <c r="AK1005" s="586"/>
      <c r="AL1005" s="586"/>
    </row>
    <row r="1006" spans="1:74" x14ac:dyDescent="0.25">
      <c r="A1006" s="44">
        <f t="shared" si="125"/>
        <v>2016</v>
      </c>
      <c r="B1006" s="44" t="str">
        <f t="shared" si="125"/>
        <v>DICIEMBRE</v>
      </c>
      <c r="C1006" s="44">
        <v>13</v>
      </c>
      <c r="D1006" s="586" t="str">
        <f t="shared" si="124"/>
        <v>DICIEMBRE 2016 / 12</v>
      </c>
      <c r="E1006" s="586"/>
      <c r="F1006" s="586"/>
      <c r="G1006" s="586"/>
      <c r="H1006" s="586"/>
      <c r="I1006" s="586"/>
      <c r="J1006" s="586"/>
      <c r="K1006" s="586"/>
      <c r="L1006" s="586"/>
      <c r="M1006" s="586"/>
      <c r="N1006" s="586"/>
      <c r="O1006" s="586"/>
      <c r="P1006" s="586"/>
      <c r="Q1006" s="586"/>
      <c r="R1006" s="586"/>
      <c r="S1006" s="586"/>
      <c r="T1006" s="586"/>
      <c r="U1006" s="586"/>
      <c r="V1006" s="586"/>
      <c r="W1006" s="586"/>
      <c r="X1006" s="586"/>
      <c r="Y1006" s="586"/>
      <c r="Z1006" s="586"/>
      <c r="AB1006" s="586"/>
      <c r="AC1006" s="586"/>
      <c r="AD1006" s="586"/>
      <c r="AE1006" s="586"/>
      <c r="AF1006" s="586"/>
      <c r="AG1006" s="586"/>
      <c r="AH1006" s="586"/>
      <c r="AI1006" s="586"/>
      <c r="AJ1006" s="586"/>
      <c r="AK1006" s="586"/>
      <c r="AL1006" s="586"/>
    </row>
    <row r="1007" spans="1:74" x14ac:dyDescent="0.25">
      <c r="A1007" s="44">
        <f t="shared" si="125"/>
        <v>2016</v>
      </c>
      <c r="B1007" s="44" t="str">
        <f t="shared" si="125"/>
        <v>DICIEMBRE</v>
      </c>
      <c r="C1007" s="44">
        <v>14</v>
      </c>
      <c r="D1007" s="586" t="str">
        <f t="shared" si="124"/>
        <v>DICIEMBRE 2016 / 13</v>
      </c>
      <c r="E1007" s="586"/>
      <c r="F1007" s="586"/>
      <c r="G1007" s="586"/>
      <c r="H1007" s="586"/>
      <c r="I1007" s="586"/>
      <c r="J1007" s="586"/>
      <c r="K1007" s="586"/>
      <c r="L1007" s="586"/>
      <c r="M1007" s="586"/>
      <c r="N1007" s="586"/>
      <c r="O1007" s="586"/>
      <c r="P1007" s="586"/>
      <c r="Q1007" s="586"/>
      <c r="R1007" s="586"/>
      <c r="S1007" s="586"/>
      <c r="T1007" s="586"/>
      <c r="U1007" s="586"/>
      <c r="V1007" s="586"/>
      <c r="W1007" s="586"/>
      <c r="X1007" s="586"/>
      <c r="Y1007" s="586"/>
      <c r="Z1007" s="586"/>
      <c r="AB1007" s="586"/>
      <c r="AC1007" s="586"/>
      <c r="AD1007" s="586"/>
      <c r="AE1007" s="586"/>
      <c r="AF1007" s="586"/>
      <c r="AG1007" s="586"/>
      <c r="AH1007" s="586"/>
      <c r="AI1007" s="586"/>
      <c r="AJ1007" s="586"/>
      <c r="AK1007" s="586"/>
      <c r="AL1007" s="586"/>
    </row>
    <row r="1008" spans="1:74" x14ac:dyDescent="0.25">
      <c r="A1008" s="44">
        <f t="shared" si="125"/>
        <v>2016</v>
      </c>
      <c r="B1008" s="44" t="str">
        <f t="shared" si="125"/>
        <v>DICIEMBRE</v>
      </c>
      <c r="C1008" s="44">
        <v>15</v>
      </c>
      <c r="D1008" s="586" t="str">
        <f t="shared" si="124"/>
        <v>DICIEMBRE 2016 / 14</v>
      </c>
      <c r="E1008" s="586"/>
      <c r="F1008" s="586"/>
      <c r="G1008" s="586"/>
      <c r="H1008" s="586"/>
      <c r="I1008" s="586"/>
      <c r="J1008" s="586"/>
      <c r="K1008" s="586"/>
      <c r="L1008" s="586"/>
      <c r="M1008" s="586"/>
      <c r="N1008" s="586"/>
      <c r="O1008" s="586"/>
      <c r="P1008" s="586"/>
      <c r="Q1008" s="586"/>
      <c r="R1008" s="586"/>
      <c r="S1008" s="586"/>
      <c r="T1008" s="586"/>
      <c r="U1008" s="586"/>
      <c r="V1008" s="586"/>
      <c r="W1008" s="586"/>
      <c r="X1008" s="586"/>
      <c r="Y1008" s="586"/>
      <c r="Z1008" s="586"/>
      <c r="AB1008" s="586"/>
      <c r="AC1008" s="586"/>
      <c r="AD1008" s="586"/>
      <c r="AE1008" s="586"/>
      <c r="AF1008" s="586"/>
      <c r="AG1008" s="586"/>
      <c r="AH1008" s="586"/>
      <c r="AI1008" s="586"/>
      <c r="AJ1008" s="586"/>
      <c r="AK1008" s="586"/>
      <c r="AL1008" s="586"/>
    </row>
    <row r="1009" spans="1:38" x14ac:dyDescent="0.25">
      <c r="A1009" s="44">
        <f t="shared" si="125"/>
        <v>2016</v>
      </c>
      <c r="B1009" s="44" t="str">
        <f t="shared" si="125"/>
        <v>DICIEMBRE</v>
      </c>
      <c r="C1009" s="44">
        <v>16</v>
      </c>
      <c r="D1009" s="586" t="str">
        <f t="shared" si="124"/>
        <v>DICIEMBRE 2016 / 15</v>
      </c>
      <c r="E1009" s="586"/>
      <c r="F1009" s="586"/>
      <c r="G1009" s="586"/>
      <c r="H1009" s="586"/>
      <c r="I1009" s="586"/>
      <c r="J1009" s="586"/>
      <c r="K1009" s="586"/>
      <c r="L1009" s="586"/>
      <c r="M1009" s="586"/>
      <c r="N1009" s="586"/>
      <c r="O1009" s="586"/>
      <c r="P1009" s="586"/>
      <c r="Q1009" s="586"/>
      <c r="R1009" s="586"/>
      <c r="S1009" s="586"/>
      <c r="T1009" s="586"/>
      <c r="U1009" s="586"/>
      <c r="V1009" s="586"/>
      <c r="W1009" s="586"/>
      <c r="X1009" s="586"/>
      <c r="Y1009" s="586"/>
      <c r="Z1009" s="586"/>
      <c r="AB1009" s="586"/>
      <c r="AC1009" s="586"/>
      <c r="AD1009" s="586"/>
      <c r="AE1009" s="586"/>
      <c r="AF1009" s="586"/>
      <c r="AG1009" s="586"/>
      <c r="AH1009" s="586"/>
      <c r="AI1009" s="586"/>
      <c r="AJ1009" s="586"/>
      <c r="AK1009" s="586"/>
      <c r="AL1009" s="586"/>
    </row>
    <row r="1010" spans="1:38" x14ac:dyDescent="0.25">
      <c r="A1010" s="44">
        <f t="shared" si="125"/>
        <v>2016</v>
      </c>
      <c r="B1010" s="44" t="str">
        <f t="shared" si="125"/>
        <v>DICIEMBRE</v>
      </c>
      <c r="C1010" s="44">
        <v>17</v>
      </c>
      <c r="D1010" s="586" t="str">
        <f t="shared" si="124"/>
        <v>DICIEMBRE 2016 / 16</v>
      </c>
      <c r="E1010" s="586"/>
      <c r="F1010" s="586"/>
      <c r="G1010" s="586"/>
      <c r="H1010" s="586"/>
      <c r="I1010" s="586"/>
      <c r="J1010" s="586"/>
      <c r="K1010" s="586"/>
      <c r="L1010" s="586"/>
      <c r="M1010" s="586"/>
      <c r="N1010" s="586"/>
      <c r="O1010" s="586"/>
      <c r="P1010" s="586"/>
      <c r="Q1010" s="586"/>
      <c r="R1010" s="586"/>
      <c r="S1010" s="586"/>
      <c r="T1010" s="586"/>
      <c r="U1010" s="586"/>
      <c r="V1010" s="586"/>
      <c r="W1010" s="586"/>
      <c r="X1010" s="586"/>
      <c r="Y1010" s="586"/>
      <c r="Z1010" s="586"/>
      <c r="AB1010" s="586"/>
      <c r="AC1010" s="586"/>
      <c r="AD1010" s="586"/>
      <c r="AE1010" s="586"/>
      <c r="AF1010" s="586"/>
      <c r="AG1010" s="586"/>
      <c r="AH1010" s="586"/>
      <c r="AI1010" s="586"/>
      <c r="AJ1010" s="586"/>
      <c r="AK1010" s="586"/>
      <c r="AL1010" s="586"/>
    </row>
    <row r="1011" spans="1:38" x14ac:dyDescent="0.25">
      <c r="A1011" s="44">
        <f t="shared" si="125"/>
        <v>2016</v>
      </c>
      <c r="B1011" s="44" t="str">
        <f t="shared" si="125"/>
        <v>DICIEMBRE</v>
      </c>
      <c r="C1011" s="44">
        <v>18</v>
      </c>
      <c r="D1011" s="586" t="str">
        <f t="shared" si="124"/>
        <v>DICIEMBRE 2016 / 17</v>
      </c>
      <c r="E1011" s="586"/>
      <c r="F1011" s="586"/>
      <c r="G1011" s="586"/>
      <c r="H1011" s="586"/>
      <c r="I1011" s="586"/>
      <c r="J1011" s="586"/>
      <c r="K1011" s="586"/>
      <c r="L1011" s="586"/>
      <c r="M1011" s="586"/>
      <c r="N1011" s="586"/>
      <c r="O1011" s="586"/>
      <c r="P1011" s="586"/>
      <c r="Q1011" s="586"/>
      <c r="R1011" s="586"/>
      <c r="S1011" s="586"/>
      <c r="T1011" s="586"/>
      <c r="U1011" s="586"/>
      <c r="V1011" s="586"/>
      <c r="W1011" s="586"/>
      <c r="X1011" s="586"/>
      <c r="Y1011" s="586"/>
      <c r="Z1011" s="586"/>
      <c r="AB1011" s="586"/>
      <c r="AC1011" s="586"/>
      <c r="AD1011" s="586"/>
      <c r="AE1011" s="586"/>
      <c r="AF1011" s="586"/>
      <c r="AG1011" s="586"/>
      <c r="AH1011" s="586"/>
      <c r="AI1011" s="586"/>
      <c r="AJ1011" s="586"/>
      <c r="AK1011" s="586"/>
      <c r="AL1011" s="586"/>
    </row>
    <row r="1012" spans="1:38" x14ac:dyDescent="0.25">
      <c r="A1012" s="44">
        <f t="shared" si="125"/>
        <v>2016</v>
      </c>
      <c r="B1012" s="44" t="str">
        <f t="shared" si="125"/>
        <v>DICIEMBRE</v>
      </c>
      <c r="C1012" s="44">
        <v>19</v>
      </c>
      <c r="D1012" s="586" t="str">
        <f t="shared" si="124"/>
        <v>DICIEMBRE 2016 / 18</v>
      </c>
      <c r="E1012" s="586"/>
      <c r="F1012" s="586"/>
      <c r="G1012" s="586"/>
      <c r="H1012" s="586"/>
      <c r="I1012" s="586"/>
      <c r="J1012" s="586"/>
      <c r="K1012" s="586"/>
      <c r="L1012" s="586"/>
      <c r="M1012" s="586"/>
      <c r="N1012" s="586"/>
      <c r="O1012" s="586"/>
      <c r="P1012" s="586"/>
      <c r="Q1012" s="586"/>
      <c r="R1012" s="586"/>
      <c r="S1012" s="586"/>
      <c r="T1012" s="586"/>
      <c r="U1012" s="586"/>
      <c r="V1012" s="586"/>
      <c r="W1012" s="586"/>
      <c r="X1012" s="586"/>
      <c r="Y1012" s="586"/>
      <c r="Z1012" s="586"/>
      <c r="AB1012" s="586"/>
      <c r="AC1012" s="586"/>
      <c r="AD1012" s="586"/>
      <c r="AE1012" s="586"/>
      <c r="AF1012" s="586"/>
      <c r="AG1012" s="586"/>
      <c r="AH1012" s="586"/>
      <c r="AI1012" s="586"/>
      <c r="AJ1012" s="586"/>
      <c r="AK1012" s="586"/>
      <c r="AL1012" s="586"/>
    </row>
    <row r="1013" spans="1:38" x14ac:dyDescent="0.25">
      <c r="A1013" s="44">
        <f t="shared" si="125"/>
        <v>2016</v>
      </c>
      <c r="B1013" s="44" t="str">
        <f t="shared" si="125"/>
        <v>DICIEMBRE</v>
      </c>
      <c r="C1013" s="44">
        <v>20</v>
      </c>
      <c r="D1013" s="586" t="str">
        <f t="shared" si="124"/>
        <v>DICIEMBRE 2016 / 19</v>
      </c>
      <c r="E1013" s="586"/>
      <c r="F1013" s="586"/>
      <c r="G1013" s="586"/>
      <c r="H1013" s="586"/>
      <c r="I1013" s="586"/>
      <c r="J1013" s="586"/>
      <c r="K1013" s="586"/>
      <c r="L1013" s="586"/>
      <c r="M1013" s="586"/>
      <c r="N1013" s="586"/>
      <c r="O1013" s="586"/>
      <c r="P1013" s="586"/>
      <c r="Q1013" s="586"/>
      <c r="R1013" s="586"/>
      <c r="S1013" s="586"/>
      <c r="T1013" s="586"/>
      <c r="U1013" s="586"/>
      <c r="V1013" s="586"/>
      <c r="W1013" s="586"/>
      <c r="X1013" s="586"/>
      <c r="Y1013" s="586"/>
      <c r="Z1013" s="586"/>
      <c r="AB1013" s="586"/>
      <c r="AC1013" s="586"/>
      <c r="AD1013" s="586"/>
      <c r="AE1013" s="586"/>
      <c r="AF1013" s="586"/>
      <c r="AG1013" s="586"/>
      <c r="AH1013" s="586"/>
      <c r="AI1013" s="586"/>
      <c r="AJ1013" s="586"/>
      <c r="AK1013" s="586"/>
      <c r="AL1013" s="586"/>
    </row>
    <row r="1014" spans="1:38" x14ac:dyDescent="0.25">
      <c r="A1014" s="44">
        <f t="shared" si="125"/>
        <v>2016</v>
      </c>
      <c r="B1014" s="44" t="str">
        <f t="shared" si="125"/>
        <v>DICIEMBRE</v>
      </c>
      <c r="C1014" s="44">
        <v>21</v>
      </c>
      <c r="D1014" s="586" t="str">
        <f t="shared" si="124"/>
        <v>DICIEMBRE 2016 / 20</v>
      </c>
      <c r="E1014" s="586"/>
      <c r="F1014" s="586"/>
      <c r="G1014" s="586"/>
      <c r="H1014" s="586"/>
      <c r="I1014" s="586"/>
      <c r="J1014" s="586"/>
      <c r="K1014" s="586"/>
      <c r="L1014" s="586"/>
      <c r="M1014" s="586"/>
      <c r="N1014" s="586"/>
      <c r="O1014" s="586"/>
      <c r="P1014" s="586"/>
      <c r="Q1014" s="586"/>
      <c r="R1014" s="586"/>
      <c r="S1014" s="586"/>
      <c r="T1014" s="586"/>
      <c r="U1014" s="586"/>
      <c r="V1014" s="586"/>
      <c r="W1014" s="586"/>
      <c r="X1014" s="586"/>
      <c r="Y1014" s="586"/>
      <c r="Z1014" s="586"/>
      <c r="AB1014" s="586"/>
      <c r="AC1014" s="586"/>
      <c r="AD1014" s="586"/>
      <c r="AE1014" s="586"/>
      <c r="AF1014" s="586"/>
      <c r="AG1014" s="586"/>
      <c r="AH1014" s="586"/>
      <c r="AI1014" s="586"/>
      <c r="AJ1014" s="586"/>
      <c r="AK1014" s="586"/>
      <c r="AL1014" s="586"/>
    </row>
    <row r="1015" spans="1:38" x14ac:dyDescent="0.25">
      <c r="A1015" s="44">
        <f t="shared" si="125"/>
        <v>2016</v>
      </c>
      <c r="B1015" s="44" t="str">
        <f t="shared" si="125"/>
        <v>DICIEMBRE</v>
      </c>
      <c r="C1015" s="44">
        <v>22</v>
      </c>
      <c r="D1015" s="586" t="str">
        <f t="shared" si="124"/>
        <v>DICIEMBRE 2016 / 21</v>
      </c>
      <c r="E1015" s="586"/>
      <c r="F1015" s="586"/>
      <c r="G1015" s="586"/>
      <c r="H1015" s="586"/>
      <c r="I1015" s="586"/>
      <c r="J1015" s="586"/>
      <c r="K1015" s="586"/>
      <c r="L1015" s="586"/>
      <c r="M1015" s="586"/>
      <c r="N1015" s="586"/>
      <c r="O1015" s="586"/>
      <c r="P1015" s="586"/>
      <c r="Q1015" s="586"/>
      <c r="R1015" s="586"/>
      <c r="S1015" s="586"/>
      <c r="T1015" s="586"/>
      <c r="U1015" s="586"/>
      <c r="V1015" s="586"/>
      <c r="W1015" s="586"/>
      <c r="X1015" s="586"/>
      <c r="Y1015" s="586"/>
      <c r="Z1015" s="586"/>
      <c r="AB1015" s="586"/>
      <c r="AC1015" s="586"/>
      <c r="AD1015" s="586"/>
      <c r="AE1015" s="586"/>
      <c r="AF1015" s="586"/>
      <c r="AG1015" s="586"/>
      <c r="AH1015" s="586"/>
      <c r="AI1015" s="586"/>
      <c r="AJ1015" s="586"/>
      <c r="AK1015" s="586"/>
      <c r="AL1015" s="586"/>
    </row>
    <row r="1016" spans="1:38" x14ac:dyDescent="0.25">
      <c r="A1016" s="44">
        <f t="shared" si="125"/>
        <v>2016</v>
      </c>
      <c r="B1016" s="44" t="str">
        <f t="shared" si="125"/>
        <v>DICIEMBRE</v>
      </c>
      <c r="C1016" s="44">
        <v>23</v>
      </c>
      <c r="D1016" s="586" t="str">
        <f t="shared" si="124"/>
        <v>DICIEMBRE 2016 / 22</v>
      </c>
      <c r="E1016" s="586"/>
      <c r="F1016" s="586"/>
      <c r="G1016" s="586"/>
      <c r="H1016" s="586"/>
      <c r="I1016" s="586"/>
      <c r="J1016" s="586"/>
      <c r="K1016" s="586"/>
      <c r="L1016" s="586"/>
      <c r="M1016" s="586"/>
      <c r="N1016" s="586"/>
      <c r="O1016" s="586"/>
      <c r="P1016" s="586"/>
      <c r="Q1016" s="586"/>
      <c r="R1016" s="586"/>
      <c r="S1016" s="586"/>
      <c r="T1016" s="586"/>
      <c r="U1016" s="586"/>
      <c r="V1016" s="586"/>
      <c r="W1016" s="586"/>
      <c r="X1016" s="586"/>
      <c r="Y1016" s="586"/>
      <c r="Z1016" s="586"/>
      <c r="AB1016" s="586"/>
      <c r="AC1016" s="586"/>
      <c r="AD1016" s="586"/>
      <c r="AE1016" s="586"/>
      <c r="AF1016" s="586"/>
      <c r="AG1016" s="586"/>
      <c r="AH1016" s="586"/>
      <c r="AI1016" s="586"/>
      <c r="AJ1016" s="586"/>
      <c r="AK1016" s="586"/>
      <c r="AL1016" s="586"/>
    </row>
    <row r="1017" spans="1:38" x14ac:dyDescent="0.25">
      <c r="A1017" s="44">
        <f t="shared" si="125"/>
        <v>2016</v>
      </c>
      <c r="B1017" s="44" t="str">
        <f t="shared" si="125"/>
        <v>DICIEMBRE</v>
      </c>
      <c r="C1017" s="44">
        <v>24</v>
      </c>
      <c r="D1017" s="586" t="str">
        <f t="shared" si="124"/>
        <v>DICIEMBRE 2016 / 23</v>
      </c>
      <c r="E1017" s="586"/>
      <c r="F1017" s="586"/>
      <c r="G1017" s="586"/>
      <c r="H1017" s="586"/>
      <c r="I1017" s="586"/>
      <c r="J1017" s="586"/>
      <c r="K1017" s="586"/>
      <c r="L1017" s="586"/>
      <c r="M1017" s="586"/>
      <c r="N1017" s="586"/>
      <c r="O1017" s="586"/>
      <c r="P1017" s="586"/>
      <c r="Q1017" s="586"/>
      <c r="R1017" s="586"/>
      <c r="S1017" s="586"/>
      <c r="T1017" s="586"/>
      <c r="U1017" s="586"/>
      <c r="V1017" s="586"/>
      <c r="W1017" s="586"/>
      <c r="X1017" s="586"/>
      <c r="Y1017" s="586"/>
      <c r="Z1017" s="586"/>
      <c r="AB1017" s="586"/>
      <c r="AC1017" s="586"/>
      <c r="AD1017" s="586"/>
      <c r="AE1017" s="586"/>
      <c r="AF1017" s="586"/>
      <c r="AG1017" s="586"/>
      <c r="AH1017" s="586"/>
      <c r="AI1017" s="586"/>
      <c r="AJ1017" s="586"/>
      <c r="AK1017" s="586"/>
      <c r="AL1017" s="586"/>
    </row>
    <row r="1018" spans="1:38" x14ac:dyDescent="0.25">
      <c r="A1018" s="44">
        <f t="shared" si="125"/>
        <v>2016</v>
      </c>
      <c r="B1018" s="44" t="str">
        <f t="shared" si="125"/>
        <v>DICIEMBRE</v>
      </c>
      <c r="C1018" s="44">
        <v>25</v>
      </c>
      <c r="D1018" s="586" t="str">
        <f t="shared" si="124"/>
        <v>DICIEMBRE 2016 / 24</v>
      </c>
      <c r="E1018" s="586"/>
      <c r="F1018" s="586"/>
      <c r="G1018" s="586"/>
      <c r="H1018" s="586"/>
      <c r="I1018" s="586"/>
      <c r="J1018" s="586"/>
      <c r="K1018" s="586"/>
      <c r="L1018" s="586"/>
      <c r="M1018" s="586"/>
      <c r="N1018" s="586"/>
      <c r="O1018" s="586"/>
      <c r="P1018" s="586"/>
      <c r="Q1018" s="586"/>
      <c r="R1018" s="586"/>
      <c r="S1018" s="586"/>
      <c r="T1018" s="586"/>
      <c r="U1018" s="586"/>
      <c r="V1018" s="586"/>
      <c r="W1018" s="586"/>
      <c r="X1018" s="586"/>
      <c r="Y1018" s="586"/>
      <c r="Z1018" s="586"/>
      <c r="AB1018" s="586"/>
      <c r="AC1018" s="586"/>
      <c r="AD1018" s="586"/>
      <c r="AE1018" s="586"/>
      <c r="AF1018" s="586"/>
      <c r="AG1018" s="586"/>
      <c r="AH1018" s="586"/>
      <c r="AI1018" s="586"/>
      <c r="AJ1018" s="586"/>
      <c r="AK1018" s="586"/>
      <c r="AL1018" s="586"/>
    </row>
    <row r="1019" spans="1:38" x14ac:dyDescent="0.25">
      <c r="A1019" s="44">
        <f t="shared" si="125"/>
        <v>2016</v>
      </c>
      <c r="B1019" s="44" t="str">
        <f t="shared" si="125"/>
        <v>DICIEMBRE</v>
      </c>
      <c r="C1019" s="44">
        <v>26</v>
      </c>
      <c r="D1019" s="586" t="str">
        <f t="shared" si="124"/>
        <v>DICIEMBRE 2016 / 25</v>
      </c>
      <c r="E1019" s="586"/>
      <c r="F1019" s="586"/>
      <c r="G1019" s="586"/>
      <c r="H1019" s="586"/>
      <c r="I1019" s="586"/>
      <c r="J1019" s="586"/>
      <c r="K1019" s="586"/>
      <c r="L1019" s="586"/>
      <c r="M1019" s="586"/>
      <c r="N1019" s="586"/>
      <c r="O1019" s="586"/>
      <c r="P1019" s="586"/>
      <c r="Q1019" s="586"/>
      <c r="R1019" s="586"/>
      <c r="S1019" s="586"/>
      <c r="T1019" s="586"/>
      <c r="U1019" s="586"/>
      <c r="V1019" s="586"/>
      <c r="W1019" s="586"/>
      <c r="X1019" s="586"/>
      <c r="Y1019" s="586"/>
      <c r="Z1019" s="586"/>
      <c r="AB1019" s="586"/>
      <c r="AC1019" s="586"/>
      <c r="AD1019" s="586"/>
      <c r="AE1019" s="586"/>
      <c r="AF1019" s="586"/>
      <c r="AG1019" s="586"/>
      <c r="AH1019" s="586"/>
      <c r="AI1019" s="586"/>
      <c r="AJ1019" s="586"/>
      <c r="AK1019" s="586"/>
      <c r="AL1019" s="586"/>
    </row>
    <row r="1020" spans="1:38" x14ac:dyDescent="0.25">
      <c r="A1020" s="44">
        <f t="shared" si="125"/>
        <v>2016</v>
      </c>
      <c r="B1020" s="44" t="str">
        <f t="shared" si="125"/>
        <v>DICIEMBRE</v>
      </c>
      <c r="C1020" s="44">
        <v>27</v>
      </c>
      <c r="D1020" s="586" t="str">
        <f t="shared" si="124"/>
        <v>DICIEMBRE 2016 / 26</v>
      </c>
      <c r="E1020" s="586"/>
      <c r="F1020" s="586"/>
      <c r="G1020" s="586"/>
      <c r="H1020" s="586"/>
      <c r="I1020" s="586"/>
      <c r="J1020" s="586"/>
      <c r="K1020" s="586"/>
      <c r="L1020" s="586"/>
      <c r="M1020" s="586"/>
      <c r="N1020" s="586"/>
      <c r="O1020" s="586"/>
      <c r="P1020" s="586"/>
      <c r="Q1020" s="586"/>
      <c r="R1020" s="586"/>
      <c r="S1020" s="586"/>
      <c r="T1020" s="586"/>
      <c r="U1020" s="586"/>
      <c r="V1020" s="586"/>
      <c r="W1020" s="586"/>
      <c r="X1020" s="586"/>
      <c r="Y1020" s="586"/>
      <c r="Z1020" s="586"/>
      <c r="AB1020" s="586"/>
      <c r="AC1020" s="586"/>
      <c r="AD1020" s="586"/>
      <c r="AE1020" s="586"/>
      <c r="AF1020" s="586"/>
      <c r="AG1020" s="586"/>
      <c r="AH1020" s="586"/>
      <c r="AI1020" s="586"/>
      <c r="AJ1020" s="586"/>
      <c r="AK1020" s="586"/>
      <c r="AL1020" s="586"/>
    </row>
    <row r="1021" spans="1:38" x14ac:dyDescent="0.25">
      <c r="A1021" s="44">
        <f t="shared" si="125"/>
        <v>2016</v>
      </c>
      <c r="B1021" s="44" t="str">
        <f t="shared" si="125"/>
        <v>DICIEMBRE</v>
      </c>
      <c r="C1021" s="44">
        <v>28</v>
      </c>
      <c r="D1021" s="586" t="str">
        <f t="shared" si="124"/>
        <v>DICIEMBRE 2016 / 27</v>
      </c>
      <c r="E1021" s="586"/>
      <c r="F1021" s="586"/>
      <c r="G1021" s="586"/>
      <c r="H1021" s="586"/>
      <c r="I1021" s="586"/>
      <c r="J1021" s="586"/>
      <c r="K1021" s="586"/>
      <c r="L1021" s="586"/>
      <c r="M1021" s="586"/>
      <c r="N1021" s="586"/>
      <c r="O1021" s="586"/>
      <c r="P1021" s="586"/>
      <c r="Q1021" s="586"/>
      <c r="R1021" s="586"/>
      <c r="S1021" s="586"/>
      <c r="T1021" s="586"/>
      <c r="U1021" s="586"/>
      <c r="V1021" s="586"/>
      <c r="W1021" s="586"/>
      <c r="X1021" s="586"/>
      <c r="Y1021" s="586"/>
      <c r="Z1021" s="586"/>
      <c r="AB1021" s="586"/>
      <c r="AC1021" s="586"/>
      <c r="AD1021" s="586"/>
      <c r="AE1021" s="586"/>
      <c r="AF1021" s="586"/>
      <c r="AG1021" s="586"/>
      <c r="AH1021" s="586"/>
      <c r="AI1021" s="586"/>
      <c r="AJ1021" s="586"/>
      <c r="AK1021" s="586"/>
      <c r="AL1021" s="586"/>
    </row>
    <row r="1022" spans="1:38" x14ac:dyDescent="0.25">
      <c r="A1022" s="44">
        <f t="shared" si="125"/>
        <v>2016</v>
      </c>
      <c r="B1022" s="44" t="str">
        <f t="shared" si="125"/>
        <v>DICIEMBRE</v>
      </c>
      <c r="C1022" s="44">
        <v>29</v>
      </c>
      <c r="D1022" s="586" t="str">
        <f t="shared" si="124"/>
        <v>DICIEMBRE 2016 / 28</v>
      </c>
      <c r="E1022" s="586"/>
      <c r="F1022" s="586"/>
      <c r="G1022" s="586"/>
      <c r="H1022" s="586"/>
      <c r="I1022" s="586"/>
      <c r="J1022" s="586"/>
      <c r="K1022" s="586"/>
      <c r="L1022" s="586"/>
      <c r="M1022" s="586"/>
      <c r="N1022" s="586"/>
      <c r="O1022" s="586"/>
      <c r="P1022" s="586"/>
      <c r="Q1022" s="586"/>
      <c r="R1022" s="586"/>
      <c r="S1022" s="586"/>
      <c r="T1022" s="586"/>
      <c r="U1022" s="586"/>
      <c r="V1022" s="586"/>
      <c r="W1022" s="586"/>
      <c r="X1022" s="586"/>
      <c r="Y1022" s="586"/>
      <c r="Z1022" s="586"/>
      <c r="AB1022" s="586"/>
      <c r="AC1022" s="586"/>
      <c r="AD1022" s="586"/>
      <c r="AE1022" s="586"/>
      <c r="AF1022" s="586"/>
      <c r="AG1022" s="586"/>
      <c r="AH1022" s="586"/>
      <c r="AI1022" s="586"/>
      <c r="AJ1022" s="586"/>
      <c r="AK1022" s="586"/>
      <c r="AL1022" s="586"/>
    </row>
    <row r="1023" spans="1:38" x14ac:dyDescent="0.25">
      <c r="A1023" s="44">
        <f t="shared" si="125"/>
        <v>2016</v>
      </c>
      <c r="B1023" s="44" t="str">
        <f t="shared" si="125"/>
        <v>DICIEMBRE</v>
      </c>
      <c r="C1023" s="44">
        <v>30</v>
      </c>
      <c r="D1023" s="586" t="str">
        <f t="shared" si="124"/>
        <v>DICIEMBRE 2016 / 29</v>
      </c>
      <c r="E1023" s="586"/>
      <c r="F1023" s="586"/>
      <c r="G1023" s="586"/>
      <c r="H1023" s="586"/>
      <c r="I1023" s="586"/>
      <c r="J1023" s="586"/>
      <c r="K1023" s="586"/>
      <c r="L1023" s="586"/>
      <c r="M1023" s="586"/>
      <c r="N1023" s="586"/>
      <c r="O1023" s="586"/>
      <c r="P1023" s="586"/>
      <c r="Q1023" s="586"/>
      <c r="R1023" s="586"/>
      <c r="S1023" s="586"/>
      <c r="T1023" s="586"/>
      <c r="U1023" s="586"/>
      <c r="V1023" s="586"/>
      <c r="W1023" s="586"/>
      <c r="X1023" s="586"/>
      <c r="Y1023" s="586"/>
      <c r="Z1023" s="586"/>
      <c r="AB1023" s="586"/>
      <c r="AC1023" s="586"/>
      <c r="AD1023" s="586"/>
      <c r="AE1023" s="586"/>
      <c r="AF1023" s="586"/>
      <c r="AG1023" s="586"/>
      <c r="AH1023" s="586"/>
      <c r="AI1023" s="586"/>
      <c r="AJ1023" s="586"/>
      <c r="AK1023" s="586"/>
      <c r="AL1023" s="586"/>
    </row>
    <row r="1024" spans="1:38" x14ac:dyDescent="0.25">
      <c r="A1024" s="44">
        <f t="shared" si="125"/>
        <v>2016</v>
      </c>
      <c r="B1024" s="44" t="str">
        <f t="shared" si="125"/>
        <v>DICIEMBRE</v>
      </c>
      <c r="C1024" s="44">
        <v>31</v>
      </c>
      <c r="D1024" s="586" t="str">
        <f t="shared" si="124"/>
        <v>DICIEMBRE 2016 / 30</v>
      </c>
      <c r="E1024" s="586"/>
      <c r="F1024" s="586"/>
      <c r="G1024" s="586"/>
      <c r="H1024" s="586"/>
      <c r="I1024" s="586"/>
      <c r="J1024" s="586"/>
      <c r="K1024" s="586"/>
      <c r="L1024" s="586"/>
      <c r="M1024" s="586"/>
      <c r="N1024" s="586"/>
      <c r="O1024" s="586"/>
      <c r="P1024" s="586"/>
      <c r="Q1024" s="586"/>
      <c r="R1024" s="586"/>
      <c r="S1024" s="586"/>
      <c r="T1024" s="586"/>
      <c r="U1024" s="586"/>
      <c r="V1024" s="586"/>
      <c r="W1024" s="586"/>
      <c r="X1024" s="586"/>
      <c r="Y1024" s="586"/>
      <c r="Z1024" s="586"/>
      <c r="AB1024" s="586"/>
      <c r="AC1024" s="586"/>
      <c r="AD1024" s="586"/>
      <c r="AE1024" s="586"/>
      <c r="AF1024" s="586"/>
      <c r="AG1024" s="586"/>
      <c r="AH1024" s="586"/>
      <c r="AI1024" s="586"/>
      <c r="AJ1024" s="586"/>
      <c r="AK1024" s="586"/>
      <c r="AL1024" s="586"/>
    </row>
    <row r="1025" spans="1:74" s="206" customFormat="1" ht="15.75" x14ac:dyDescent="0.25">
      <c r="D1025" s="586" t="str">
        <f t="shared" si="124"/>
        <v>DICIEMBRE 2016 / 31</v>
      </c>
      <c r="E1025" s="586"/>
      <c r="F1025" s="586"/>
      <c r="G1025" s="586"/>
      <c r="H1025" s="586"/>
      <c r="I1025" s="586"/>
      <c r="J1025" s="586"/>
      <c r="K1025" s="586"/>
      <c r="L1025" s="586"/>
      <c r="M1025" s="586"/>
      <c r="N1025" s="586"/>
      <c r="O1025" s="586"/>
      <c r="P1025" s="586"/>
      <c r="Q1025" s="586"/>
      <c r="R1025" s="586"/>
      <c r="S1025" s="586"/>
      <c r="T1025" s="586"/>
      <c r="U1025" s="586"/>
      <c r="V1025" s="586"/>
      <c r="W1025" s="586"/>
      <c r="X1025" s="586"/>
      <c r="Y1025" s="586"/>
      <c r="Z1025" s="586"/>
      <c r="AA1025" s="55"/>
      <c r="AB1025" s="586"/>
      <c r="AC1025" s="586"/>
      <c r="AD1025" s="586"/>
      <c r="AE1025" s="586"/>
      <c r="AF1025" s="586"/>
      <c r="AG1025" s="586"/>
      <c r="AH1025" s="586"/>
      <c r="AI1025" s="586"/>
      <c r="AJ1025" s="586"/>
      <c r="AK1025" s="586"/>
      <c r="AL1025" s="586"/>
      <c r="AM1025" s="209" t="str">
        <f t="shared" ref="AM1025:BU1025" si="126">IFERROR(AVERAGE(AM994:AM1024),"")</f>
        <v/>
      </c>
      <c r="AN1025" s="209" t="str">
        <f t="shared" si="126"/>
        <v/>
      </c>
      <c r="AO1025" s="209" t="str">
        <f t="shared" si="126"/>
        <v/>
      </c>
      <c r="AP1025" s="209" t="str">
        <f t="shared" si="126"/>
        <v/>
      </c>
      <c r="AQ1025" s="209" t="str">
        <f t="shared" si="126"/>
        <v/>
      </c>
      <c r="AR1025" s="209" t="str">
        <f t="shared" si="126"/>
        <v/>
      </c>
      <c r="AS1025" s="209" t="str">
        <f t="shared" si="126"/>
        <v/>
      </c>
      <c r="AT1025" s="209" t="str">
        <f t="shared" si="126"/>
        <v/>
      </c>
      <c r="AU1025" s="209" t="str">
        <f t="shared" si="126"/>
        <v/>
      </c>
      <c r="AV1025" s="209" t="str">
        <f t="shared" si="126"/>
        <v/>
      </c>
      <c r="AW1025" s="209" t="str">
        <f t="shared" si="126"/>
        <v/>
      </c>
      <c r="AX1025" s="210" t="str">
        <f t="shared" si="126"/>
        <v/>
      </c>
      <c r="AY1025" s="209" t="str">
        <f t="shared" si="126"/>
        <v/>
      </c>
      <c r="AZ1025" s="209" t="str">
        <f t="shared" si="126"/>
        <v/>
      </c>
      <c r="BA1025" s="209" t="str">
        <f t="shared" si="126"/>
        <v/>
      </c>
      <c r="BB1025" s="209" t="str">
        <f t="shared" si="126"/>
        <v/>
      </c>
      <c r="BC1025" s="209" t="str">
        <f t="shared" si="126"/>
        <v/>
      </c>
      <c r="BD1025" s="209" t="str">
        <f t="shared" si="126"/>
        <v/>
      </c>
      <c r="BE1025" s="209" t="str">
        <f t="shared" si="126"/>
        <v/>
      </c>
      <c r="BF1025" s="209" t="str">
        <f t="shared" si="126"/>
        <v/>
      </c>
      <c r="BG1025" s="209" t="str">
        <f t="shared" si="126"/>
        <v/>
      </c>
      <c r="BH1025" s="209" t="str">
        <f t="shared" si="126"/>
        <v/>
      </c>
      <c r="BI1025" s="209" t="str">
        <f t="shared" si="126"/>
        <v/>
      </c>
      <c r="BJ1025" s="209" t="str">
        <f t="shared" si="126"/>
        <v/>
      </c>
      <c r="BK1025" s="209" t="str">
        <f t="shared" si="126"/>
        <v/>
      </c>
      <c r="BL1025" s="209" t="str">
        <f t="shared" si="126"/>
        <v/>
      </c>
      <c r="BM1025" s="209" t="str">
        <f t="shared" si="126"/>
        <v/>
      </c>
      <c r="BN1025" s="209" t="str">
        <f t="shared" si="126"/>
        <v/>
      </c>
      <c r="BO1025" s="209" t="str">
        <f t="shared" si="126"/>
        <v/>
      </c>
      <c r="BP1025" s="209" t="str">
        <f t="shared" si="126"/>
        <v/>
      </c>
      <c r="BQ1025" s="209" t="str">
        <f t="shared" si="126"/>
        <v/>
      </c>
      <c r="BR1025" s="209" t="str">
        <f t="shared" si="126"/>
        <v/>
      </c>
      <c r="BS1025" s="209" t="str">
        <f t="shared" si="126"/>
        <v/>
      </c>
      <c r="BT1025" s="209" t="str">
        <f t="shared" si="126"/>
        <v/>
      </c>
      <c r="BU1025" s="209" t="str">
        <f t="shared" si="126"/>
        <v/>
      </c>
      <c r="BV1025" s="210" t="str">
        <f>IFERROR(AVERAGE(BV994:BV1024),"")</f>
        <v/>
      </c>
    </row>
    <row r="1026" spans="1:74" ht="15.75" x14ac:dyDescent="0.25">
      <c r="A1026" s="586">
        <v>2017</v>
      </c>
      <c r="B1026" s="586" t="s">
        <v>239</v>
      </c>
      <c r="C1026" s="586">
        <v>1</v>
      </c>
      <c r="D1026" s="208" t="s">
        <v>228</v>
      </c>
      <c r="E1026" s="209">
        <f t="shared" ref="E1026:AL1026" si="127">IFERROR(AVERAGE(E995:E1025),"")</f>
        <v>1</v>
      </c>
      <c r="F1026" s="209">
        <f t="shared" si="127"/>
        <v>42729</v>
      </c>
      <c r="G1026" s="209" t="str">
        <f t="shared" si="127"/>
        <v/>
      </c>
      <c r="H1026" s="209" t="str">
        <f t="shared" si="127"/>
        <v/>
      </c>
      <c r="I1026" s="209" t="str">
        <f t="shared" si="127"/>
        <v/>
      </c>
      <c r="J1026" s="209">
        <f t="shared" si="127"/>
        <v>130</v>
      </c>
      <c r="K1026" s="209">
        <f t="shared" si="127"/>
        <v>9.6</v>
      </c>
      <c r="L1026" s="209">
        <f t="shared" si="127"/>
        <v>0</v>
      </c>
      <c r="M1026" s="209" t="str">
        <f t="shared" si="127"/>
        <v/>
      </c>
      <c r="N1026" s="209">
        <f t="shared" si="127"/>
        <v>0.5</v>
      </c>
      <c r="O1026" s="209">
        <f t="shared" si="127"/>
        <v>0</v>
      </c>
      <c r="P1026" s="209">
        <f t="shared" si="127"/>
        <v>95.8</v>
      </c>
      <c r="Q1026" s="209" t="str">
        <f t="shared" si="127"/>
        <v/>
      </c>
      <c r="R1026" s="209" t="str">
        <f t="shared" si="127"/>
        <v/>
      </c>
      <c r="S1026" s="209" t="str">
        <f t="shared" si="127"/>
        <v/>
      </c>
      <c r="T1026" s="209" t="str">
        <f t="shared" si="127"/>
        <v/>
      </c>
      <c r="U1026" s="209" t="str">
        <f t="shared" si="127"/>
        <v/>
      </c>
      <c r="V1026" s="209">
        <f t="shared" si="127"/>
        <v>121</v>
      </c>
      <c r="W1026" s="209">
        <f t="shared" si="127"/>
        <v>184</v>
      </c>
      <c r="X1026" s="209">
        <f t="shared" si="127"/>
        <v>291</v>
      </c>
      <c r="Y1026" s="209">
        <f t="shared" si="127"/>
        <v>350</v>
      </c>
      <c r="Z1026" s="209" t="str">
        <f t="shared" si="127"/>
        <v/>
      </c>
      <c r="AA1026" s="209">
        <f t="shared" si="127"/>
        <v>42.8</v>
      </c>
      <c r="AB1026" s="209" t="str">
        <f t="shared" si="127"/>
        <v/>
      </c>
      <c r="AC1026" s="209">
        <f t="shared" si="127"/>
        <v>2.92</v>
      </c>
      <c r="AD1026" s="209">
        <f t="shared" si="127"/>
        <v>9.1</v>
      </c>
      <c r="AE1026" s="209">
        <f t="shared" si="127"/>
        <v>0</v>
      </c>
      <c r="AF1026" s="209">
        <f t="shared" si="127"/>
        <v>7</v>
      </c>
      <c r="AG1026" s="209">
        <f t="shared" si="127"/>
        <v>95</v>
      </c>
      <c r="AH1026" s="209">
        <f t="shared" si="127"/>
        <v>42.54</v>
      </c>
      <c r="AI1026" s="209">
        <f t="shared" si="127"/>
        <v>149</v>
      </c>
      <c r="AJ1026" s="209">
        <f t="shared" si="127"/>
        <v>245</v>
      </c>
      <c r="AK1026" s="209">
        <f t="shared" si="127"/>
        <v>374</v>
      </c>
      <c r="AL1026" s="209">
        <f t="shared" si="127"/>
        <v>437</v>
      </c>
    </row>
    <row r="1027" spans="1:74" x14ac:dyDescent="0.25">
      <c r="A1027" s="586">
        <f>A1026</f>
        <v>2017</v>
      </c>
      <c r="B1027" s="586" t="str">
        <f>B1026</f>
        <v>ENERO</v>
      </c>
      <c r="C1027" s="586">
        <v>2</v>
      </c>
      <c r="D1027" s="586" t="str">
        <f t="shared" si="124"/>
        <v>ENERO 2017 / 1</v>
      </c>
      <c r="E1027" s="643">
        <v>1</v>
      </c>
      <c r="F1027" s="644">
        <f>O1030</f>
        <v>0</v>
      </c>
      <c r="G1027" s="643"/>
      <c r="H1027" s="643" t="s">
        <v>222</v>
      </c>
      <c r="I1027" s="645"/>
      <c r="J1027" s="646">
        <f>O1031</f>
        <v>0</v>
      </c>
      <c r="K1027" s="646">
        <f>O1032</f>
        <v>0</v>
      </c>
      <c r="L1027" s="646">
        <v>0</v>
      </c>
      <c r="M1027" s="647" t="s">
        <v>20</v>
      </c>
      <c r="N1027" s="646">
        <v>0.5</v>
      </c>
      <c r="O1027" s="646">
        <f>O1033</f>
        <v>0</v>
      </c>
      <c r="P1027" s="646">
        <f>O1034</f>
        <v>0</v>
      </c>
      <c r="Q1027" s="646"/>
      <c r="R1027" s="646"/>
      <c r="S1027" s="648" t="s">
        <v>164</v>
      </c>
      <c r="T1027" s="648" t="s">
        <v>103</v>
      </c>
      <c r="U1027" s="646"/>
      <c r="V1027" s="646">
        <f>O1036</f>
        <v>0</v>
      </c>
      <c r="W1027" s="646">
        <f>O1037</f>
        <v>0</v>
      </c>
      <c r="X1027" s="646">
        <f>O1038</f>
        <v>0</v>
      </c>
      <c r="Y1027" s="646">
        <f>O1039</f>
        <v>0</v>
      </c>
      <c r="Z1027" s="646"/>
      <c r="AA1027" s="646">
        <f>O1040</f>
        <v>0</v>
      </c>
      <c r="AB1027" s="646"/>
      <c r="AC1027" s="646">
        <f>O1041</f>
        <v>0</v>
      </c>
      <c r="AD1027" s="646">
        <f>O1042</f>
        <v>0</v>
      </c>
      <c r="AE1027" s="646">
        <v>0</v>
      </c>
      <c r="AF1027" s="657">
        <v>7</v>
      </c>
      <c r="AG1027" s="731">
        <f>Q1034</f>
        <v>0</v>
      </c>
      <c r="AH1027" s="657">
        <v>42.54</v>
      </c>
      <c r="AI1027" s="731">
        <f>R1036</f>
        <v>0</v>
      </c>
      <c r="AJ1027" s="731">
        <f>R1037</f>
        <v>0</v>
      </c>
      <c r="AK1027" s="731">
        <f>R1038</f>
        <v>0</v>
      </c>
      <c r="AL1027" s="731">
        <f>R1039</f>
        <v>0</v>
      </c>
    </row>
    <row r="1028" spans="1:74" x14ac:dyDescent="0.25">
      <c r="A1028" s="586">
        <f t="shared" ref="A1028:B1043" si="128">A1027</f>
        <v>2017</v>
      </c>
      <c r="B1028" s="586" t="str">
        <f t="shared" si="128"/>
        <v>ENERO</v>
      </c>
      <c r="C1028" s="586">
        <v>3</v>
      </c>
      <c r="D1028" s="586" t="str">
        <f t="shared" si="124"/>
        <v>ENERO 2017 / 2</v>
      </c>
    </row>
    <row r="1029" spans="1:74" x14ac:dyDescent="0.25">
      <c r="A1029" s="586">
        <f t="shared" si="128"/>
        <v>2017</v>
      </c>
      <c r="B1029" s="586" t="str">
        <f t="shared" si="128"/>
        <v>ENERO</v>
      </c>
      <c r="C1029" s="586">
        <v>4</v>
      </c>
      <c r="D1029" s="586" t="str">
        <f t="shared" si="124"/>
        <v>ENERO 2017 / 3</v>
      </c>
    </row>
    <row r="1030" spans="1:74" x14ac:dyDescent="0.25">
      <c r="A1030" s="586">
        <f t="shared" si="128"/>
        <v>2017</v>
      </c>
      <c r="B1030" s="586" t="str">
        <f t="shared" si="128"/>
        <v>ENERO</v>
      </c>
      <c r="C1030" s="586">
        <v>5</v>
      </c>
      <c r="D1030" s="586" t="str">
        <f t="shared" si="124"/>
        <v>ENERO 2017 / 4</v>
      </c>
    </row>
    <row r="1031" spans="1:74" x14ac:dyDescent="0.25">
      <c r="A1031" s="586">
        <f t="shared" si="128"/>
        <v>2017</v>
      </c>
      <c r="B1031" s="586" t="str">
        <f t="shared" si="128"/>
        <v>ENERO</v>
      </c>
      <c r="C1031" s="586">
        <v>6</v>
      </c>
      <c r="D1031" s="586" t="str">
        <f t="shared" si="124"/>
        <v>ENERO 2017 / 5</v>
      </c>
    </row>
    <row r="1032" spans="1:74" x14ac:dyDescent="0.25">
      <c r="A1032" s="586">
        <f t="shared" si="128"/>
        <v>2017</v>
      </c>
      <c r="B1032" s="586" t="str">
        <f t="shared" si="128"/>
        <v>ENERO</v>
      </c>
      <c r="C1032" s="586">
        <v>7</v>
      </c>
      <c r="D1032" s="586" t="str">
        <f t="shared" si="124"/>
        <v>ENERO 2017 / 6</v>
      </c>
    </row>
    <row r="1033" spans="1:74" x14ac:dyDescent="0.25">
      <c r="A1033" s="586">
        <f t="shared" si="128"/>
        <v>2017</v>
      </c>
      <c r="B1033" s="586" t="str">
        <f t="shared" si="128"/>
        <v>ENERO</v>
      </c>
      <c r="C1033" s="586">
        <v>8</v>
      </c>
      <c r="D1033" s="586" t="str">
        <f t="shared" si="124"/>
        <v>ENERO 2017 / 7</v>
      </c>
    </row>
    <row r="1034" spans="1:74" x14ac:dyDescent="0.25">
      <c r="A1034" s="586">
        <f t="shared" si="128"/>
        <v>2017</v>
      </c>
      <c r="B1034" s="586" t="str">
        <f t="shared" si="128"/>
        <v>ENERO</v>
      </c>
      <c r="C1034" s="586">
        <v>9</v>
      </c>
      <c r="D1034" s="586" t="str">
        <f t="shared" si="124"/>
        <v>ENERO 2017 / 8</v>
      </c>
    </row>
    <row r="1035" spans="1:74" x14ac:dyDescent="0.25">
      <c r="A1035" s="586">
        <f t="shared" si="128"/>
        <v>2017</v>
      </c>
      <c r="B1035" s="586" t="str">
        <f t="shared" si="128"/>
        <v>ENERO</v>
      </c>
      <c r="C1035" s="586">
        <v>10</v>
      </c>
      <c r="D1035" s="586" t="str">
        <f t="shared" si="124"/>
        <v>ENERO 2017 / 9</v>
      </c>
    </row>
    <row r="1036" spans="1:74" x14ac:dyDescent="0.25">
      <c r="A1036" s="586">
        <f t="shared" si="128"/>
        <v>2017</v>
      </c>
      <c r="B1036" s="586" t="str">
        <f t="shared" si="128"/>
        <v>ENERO</v>
      </c>
      <c r="C1036" s="586">
        <v>11</v>
      </c>
      <c r="D1036" s="586" t="str">
        <f t="shared" si="124"/>
        <v>ENERO 2017 / 10</v>
      </c>
    </row>
    <row r="1037" spans="1:74" x14ac:dyDescent="0.25">
      <c r="A1037" s="586">
        <f t="shared" si="128"/>
        <v>2017</v>
      </c>
      <c r="B1037" s="586" t="str">
        <f t="shared" si="128"/>
        <v>ENERO</v>
      </c>
      <c r="C1037" s="586">
        <v>12</v>
      </c>
      <c r="D1037" s="586" t="str">
        <f t="shared" si="124"/>
        <v>ENERO 2017 / 11</v>
      </c>
    </row>
    <row r="1038" spans="1:74" x14ac:dyDescent="0.25">
      <c r="A1038" s="586">
        <f t="shared" si="128"/>
        <v>2017</v>
      </c>
      <c r="B1038" s="586" t="str">
        <f t="shared" si="128"/>
        <v>ENERO</v>
      </c>
      <c r="C1038" s="586">
        <v>13</v>
      </c>
      <c r="D1038" s="586" t="str">
        <f t="shared" si="124"/>
        <v>ENERO 2017 / 12</v>
      </c>
    </row>
    <row r="1039" spans="1:74" x14ac:dyDescent="0.25">
      <c r="A1039" s="586">
        <f t="shared" si="128"/>
        <v>2017</v>
      </c>
      <c r="B1039" s="586" t="str">
        <f t="shared" si="128"/>
        <v>ENERO</v>
      </c>
      <c r="C1039" s="586">
        <v>14</v>
      </c>
      <c r="D1039" s="586" t="str">
        <f t="shared" si="124"/>
        <v>ENERO 2017 / 13</v>
      </c>
    </row>
    <row r="1040" spans="1:74" x14ac:dyDescent="0.25">
      <c r="A1040" s="586">
        <f t="shared" si="128"/>
        <v>2017</v>
      </c>
      <c r="B1040" s="586" t="str">
        <f t="shared" si="128"/>
        <v>ENERO</v>
      </c>
      <c r="C1040" s="586">
        <v>15</v>
      </c>
      <c r="D1040" s="586" t="str">
        <f t="shared" si="124"/>
        <v>ENERO 2017 / 14</v>
      </c>
    </row>
    <row r="1041" spans="1:4" x14ac:dyDescent="0.25">
      <c r="A1041" s="586">
        <f t="shared" si="128"/>
        <v>2017</v>
      </c>
      <c r="B1041" s="586" t="str">
        <f t="shared" si="128"/>
        <v>ENERO</v>
      </c>
      <c r="C1041" s="586">
        <v>16</v>
      </c>
      <c r="D1041" s="586" t="str">
        <f t="shared" si="124"/>
        <v>ENERO 2017 / 15</v>
      </c>
    </row>
    <row r="1042" spans="1:4" x14ac:dyDescent="0.25">
      <c r="A1042" s="586">
        <f t="shared" si="128"/>
        <v>2017</v>
      </c>
      <c r="B1042" s="586" t="str">
        <f t="shared" si="128"/>
        <v>ENERO</v>
      </c>
      <c r="C1042" s="586">
        <v>17</v>
      </c>
      <c r="D1042" s="586" t="str">
        <f t="shared" si="124"/>
        <v>ENERO 2017 / 16</v>
      </c>
    </row>
    <row r="1043" spans="1:4" x14ac:dyDescent="0.25">
      <c r="A1043" s="586">
        <f t="shared" si="128"/>
        <v>2017</v>
      </c>
      <c r="B1043" s="586" t="str">
        <f t="shared" si="128"/>
        <v>ENERO</v>
      </c>
      <c r="C1043" s="586">
        <v>18</v>
      </c>
      <c r="D1043" s="586" t="str">
        <f t="shared" si="124"/>
        <v>ENERO 2017 / 17</v>
      </c>
    </row>
    <row r="1044" spans="1:4" x14ac:dyDescent="0.25">
      <c r="A1044" s="586">
        <f t="shared" ref="A1044:B1056" si="129">A1043</f>
        <v>2017</v>
      </c>
      <c r="B1044" s="586" t="str">
        <f t="shared" si="129"/>
        <v>ENERO</v>
      </c>
      <c r="C1044" s="586">
        <v>19</v>
      </c>
      <c r="D1044" s="586" t="str">
        <f t="shared" si="124"/>
        <v>ENERO 2017 / 18</v>
      </c>
    </row>
    <row r="1045" spans="1:4" x14ac:dyDescent="0.25">
      <c r="A1045" s="586">
        <f t="shared" si="129"/>
        <v>2017</v>
      </c>
      <c r="B1045" s="586" t="str">
        <f t="shared" si="129"/>
        <v>ENERO</v>
      </c>
      <c r="C1045" s="586">
        <v>20</v>
      </c>
      <c r="D1045" s="586" t="str">
        <f t="shared" si="124"/>
        <v>ENERO 2017 / 19</v>
      </c>
    </row>
    <row r="1046" spans="1:4" x14ac:dyDescent="0.25">
      <c r="A1046" s="586">
        <f t="shared" si="129"/>
        <v>2017</v>
      </c>
      <c r="B1046" s="586" t="str">
        <f t="shared" si="129"/>
        <v>ENERO</v>
      </c>
      <c r="C1046" s="586">
        <v>21</v>
      </c>
      <c r="D1046" s="586" t="str">
        <f t="shared" si="124"/>
        <v>ENERO 2017 / 20</v>
      </c>
    </row>
    <row r="1047" spans="1:4" x14ac:dyDescent="0.25">
      <c r="A1047" s="586">
        <f t="shared" si="129"/>
        <v>2017</v>
      </c>
      <c r="B1047" s="586" t="str">
        <f t="shared" si="129"/>
        <v>ENERO</v>
      </c>
      <c r="C1047" s="586">
        <v>22</v>
      </c>
      <c r="D1047" s="586" t="str">
        <f t="shared" si="124"/>
        <v>ENERO 2017 / 21</v>
      </c>
    </row>
    <row r="1048" spans="1:4" x14ac:dyDescent="0.25">
      <c r="A1048" s="586">
        <f t="shared" si="129"/>
        <v>2017</v>
      </c>
      <c r="B1048" s="586" t="str">
        <f t="shared" si="129"/>
        <v>ENERO</v>
      </c>
      <c r="C1048" s="586">
        <v>23</v>
      </c>
      <c r="D1048" s="586" t="str">
        <f t="shared" si="124"/>
        <v>ENERO 2017 / 22</v>
      </c>
    </row>
    <row r="1049" spans="1:4" x14ac:dyDescent="0.25">
      <c r="A1049" s="586">
        <f t="shared" si="129"/>
        <v>2017</v>
      </c>
      <c r="B1049" s="586" t="str">
        <f t="shared" si="129"/>
        <v>ENERO</v>
      </c>
      <c r="C1049" s="586">
        <v>24</v>
      </c>
      <c r="D1049" s="586" t="str">
        <f t="shared" si="124"/>
        <v>ENERO 2017 / 23</v>
      </c>
    </row>
    <row r="1050" spans="1:4" x14ac:dyDescent="0.25">
      <c r="A1050" s="586">
        <f t="shared" si="129"/>
        <v>2017</v>
      </c>
      <c r="B1050" s="586" t="str">
        <f t="shared" si="129"/>
        <v>ENERO</v>
      </c>
      <c r="C1050" s="586">
        <v>25</v>
      </c>
      <c r="D1050" s="586" t="str">
        <f t="shared" si="124"/>
        <v>ENERO 2017 / 24</v>
      </c>
    </row>
    <row r="1051" spans="1:4" x14ac:dyDescent="0.25">
      <c r="A1051" s="586">
        <f t="shared" si="129"/>
        <v>2017</v>
      </c>
      <c r="B1051" s="586" t="str">
        <f t="shared" si="129"/>
        <v>ENERO</v>
      </c>
      <c r="C1051" s="586">
        <v>26</v>
      </c>
      <c r="D1051" s="586" t="str">
        <f t="shared" si="124"/>
        <v>ENERO 2017 / 25</v>
      </c>
    </row>
    <row r="1052" spans="1:4" x14ac:dyDescent="0.25">
      <c r="A1052" s="586">
        <f t="shared" si="129"/>
        <v>2017</v>
      </c>
      <c r="B1052" s="586" t="str">
        <f t="shared" si="129"/>
        <v>ENERO</v>
      </c>
      <c r="C1052" s="586">
        <v>27</v>
      </c>
      <c r="D1052" s="586" t="str">
        <f t="shared" si="124"/>
        <v>ENERO 2017 / 26</v>
      </c>
    </row>
    <row r="1053" spans="1:4" x14ac:dyDescent="0.25">
      <c r="A1053" s="586">
        <f t="shared" si="129"/>
        <v>2017</v>
      </c>
      <c r="B1053" s="586" t="str">
        <f t="shared" si="129"/>
        <v>ENERO</v>
      </c>
      <c r="C1053" s="586">
        <v>28</v>
      </c>
      <c r="D1053" s="586" t="str">
        <f t="shared" si="124"/>
        <v>ENERO 2017 / 27</v>
      </c>
    </row>
    <row r="1054" spans="1:4" x14ac:dyDescent="0.25">
      <c r="A1054" s="586">
        <f t="shared" si="129"/>
        <v>2017</v>
      </c>
      <c r="B1054" s="586" t="str">
        <f t="shared" si="129"/>
        <v>ENERO</v>
      </c>
      <c r="C1054" s="586">
        <v>29</v>
      </c>
      <c r="D1054" s="586" t="str">
        <f t="shared" si="124"/>
        <v>ENERO 2017 / 28</v>
      </c>
    </row>
    <row r="1055" spans="1:4" x14ac:dyDescent="0.25">
      <c r="A1055" s="586">
        <f t="shared" si="129"/>
        <v>2017</v>
      </c>
      <c r="B1055" s="586" t="str">
        <f t="shared" si="129"/>
        <v>ENERO</v>
      </c>
      <c r="C1055" s="586">
        <v>30</v>
      </c>
      <c r="D1055" s="586" t="str">
        <f t="shared" si="124"/>
        <v>ENERO 2017 / 29</v>
      </c>
    </row>
    <row r="1056" spans="1:4" x14ac:dyDescent="0.25">
      <c r="A1056" s="586">
        <f t="shared" si="129"/>
        <v>2017</v>
      </c>
      <c r="B1056" s="586" t="str">
        <f t="shared" si="129"/>
        <v>ENERO</v>
      </c>
      <c r="C1056" s="586">
        <v>31</v>
      </c>
      <c r="D1056" s="586" t="str">
        <f t="shared" si="124"/>
        <v>ENERO 2017 / 30</v>
      </c>
    </row>
    <row r="1057" spans="1:38" x14ac:dyDescent="0.25">
      <c r="A1057" s="206"/>
      <c r="B1057" s="206"/>
      <c r="C1057" s="206"/>
      <c r="D1057" s="586" t="str">
        <f t="shared" si="124"/>
        <v>ENERO 2017 / 31</v>
      </c>
    </row>
    <row r="1058" spans="1:38" ht="15.75" x14ac:dyDescent="0.25">
      <c r="A1058" s="586">
        <v>2017</v>
      </c>
      <c r="B1058" s="586" t="s">
        <v>240</v>
      </c>
      <c r="C1058" s="586">
        <v>1</v>
      </c>
      <c r="D1058" s="208" t="s">
        <v>228</v>
      </c>
      <c r="E1058" s="209">
        <f t="shared" ref="E1058:AL1058" si="130">IFERROR(AVERAGE(E1027:E1057),"")</f>
        <v>1</v>
      </c>
      <c r="F1058" s="209">
        <f t="shared" si="130"/>
        <v>0</v>
      </c>
      <c r="G1058" s="209" t="str">
        <f t="shared" si="130"/>
        <v/>
      </c>
      <c r="H1058" s="209" t="str">
        <f t="shared" si="130"/>
        <v/>
      </c>
      <c r="I1058" s="209" t="str">
        <f t="shared" si="130"/>
        <v/>
      </c>
      <c r="J1058" s="209">
        <f t="shared" si="130"/>
        <v>0</v>
      </c>
      <c r="K1058" s="209">
        <f t="shared" si="130"/>
        <v>0</v>
      </c>
      <c r="L1058" s="209">
        <f t="shared" si="130"/>
        <v>0</v>
      </c>
      <c r="M1058" s="209" t="str">
        <f t="shared" si="130"/>
        <v/>
      </c>
      <c r="N1058" s="209">
        <f t="shared" si="130"/>
        <v>0.5</v>
      </c>
      <c r="O1058" s="209">
        <f t="shared" si="130"/>
        <v>0</v>
      </c>
      <c r="P1058" s="209">
        <f t="shared" si="130"/>
        <v>0</v>
      </c>
      <c r="Q1058" s="209" t="str">
        <f t="shared" si="130"/>
        <v/>
      </c>
      <c r="R1058" s="209" t="str">
        <f t="shared" si="130"/>
        <v/>
      </c>
      <c r="S1058" s="209" t="str">
        <f t="shared" si="130"/>
        <v/>
      </c>
      <c r="T1058" s="209" t="str">
        <f t="shared" si="130"/>
        <v/>
      </c>
      <c r="U1058" s="209" t="str">
        <f t="shared" si="130"/>
        <v/>
      </c>
      <c r="V1058" s="209">
        <f t="shared" si="130"/>
        <v>0</v>
      </c>
      <c r="W1058" s="209">
        <f t="shared" si="130"/>
        <v>0</v>
      </c>
      <c r="X1058" s="209">
        <f t="shared" si="130"/>
        <v>0</v>
      </c>
      <c r="Y1058" s="209">
        <f t="shared" si="130"/>
        <v>0</v>
      </c>
      <c r="Z1058" s="209" t="str">
        <f t="shared" si="130"/>
        <v/>
      </c>
      <c r="AA1058" s="209">
        <f t="shared" si="130"/>
        <v>0</v>
      </c>
      <c r="AB1058" s="209" t="str">
        <f t="shared" si="130"/>
        <v/>
      </c>
      <c r="AC1058" s="209">
        <f t="shared" si="130"/>
        <v>0</v>
      </c>
      <c r="AD1058" s="209">
        <f t="shared" si="130"/>
        <v>0</v>
      </c>
      <c r="AE1058" s="209">
        <f t="shared" si="130"/>
        <v>0</v>
      </c>
      <c r="AF1058" s="209">
        <f t="shared" si="130"/>
        <v>7</v>
      </c>
      <c r="AG1058" s="209">
        <f t="shared" si="130"/>
        <v>0</v>
      </c>
      <c r="AH1058" s="209">
        <f t="shared" si="130"/>
        <v>42.54</v>
      </c>
      <c r="AI1058" s="209">
        <f t="shared" si="130"/>
        <v>0</v>
      </c>
      <c r="AJ1058" s="209">
        <f t="shared" si="130"/>
        <v>0</v>
      </c>
      <c r="AK1058" s="209">
        <f t="shared" si="130"/>
        <v>0</v>
      </c>
      <c r="AL1058" s="209">
        <f t="shared" si="130"/>
        <v>0</v>
      </c>
    </row>
    <row r="1059" spans="1:38" x14ac:dyDescent="0.25">
      <c r="A1059" s="586">
        <f>A1058</f>
        <v>2017</v>
      </c>
      <c r="B1059" s="586" t="str">
        <f>B1058</f>
        <v>FEBRERO</v>
      </c>
      <c r="C1059" s="586">
        <v>2</v>
      </c>
      <c r="D1059" s="586" t="str">
        <f t="shared" ref="D1059:D1121" si="131">B1058&amp;" "&amp;A1058&amp;" / "&amp;C1058</f>
        <v>FEBRERO 2017 / 1</v>
      </c>
      <c r="E1059" s="44">
        <v>1</v>
      </c>
      <c r="F1059" s="44">
        <v>42788</v>
      </c>
      <c r="H1059" s="44" t="s">
        <v>222</v>
      </c>
      <c r="J1059" s="44">
        <v>124</v>
      </c>
      <c r="K1059" s="44">
        <v>9.9</v>
      </c>
      <c r="L1059" s="44">
        <v>0</v>
      </c>
      <c r="M1059" s="44" t="s">
        <v>20</v>
      </c>
      <c r="N1059" s="44">
        <v>0.5</v>
      </c>
      <c r="O1059" s="44">
        <v>0</v>
      </c>
      <c r="P1059" s="44">
        <v>95.5</v>
      </c>
      <c r="S1059" s="44" t="s">
        <v>164</v>
      </c>
      <c r="T1059" s="44" t="s">
        <v>103</v>
      </c>
      <c r="V1059" s="44">
        <v>0</v>
      </c>
      <c r="W1059" s="44">
        <v>170</v>
      </c>
      <c r="X1059" s="44">
        <v>292</v>
      </c>
      <c r="Y1059" s="44">
        <v>348</v>
      </c>
      <c r="AA1059" s="55">
        <v>40.4</v>
      </c>
      <c r="AC1059" s="44">
        <v>2.39</v>
      </c>
      <c r="AD1059" s="44">
        <v>9.8000000000000007</v>
      </c>
      <c r="AE1059" s="44">
        <v>0</v>
      </c>
      <c r="AF1059" s="44">
        <v>7</v>
      </c>
      <c r="AG1059" s="44">
        <v>95</v>
      </c>
      <c r="AH1059" s="44">
        <v>42.54</v>
      </c>
      <c r="AI1059" s="44">
        <v>149</v>
      </c>
      <c r="AJ1059" s="44">
        <v>245</v>
      </c>
      <c r="AK1059" s="44">
        <v>374</v>
      </c>
      <c r="AL1059" s="44">
        <v>437</v>
      </c>
    </row>
    <row r="1060" spans="1:38" x14ac:dyDescent="0.25">
      <c r="A1060" s="586">
        <f t="shared" ref="A1060:B1075" si="132">A1059</f>
        <v>2017</v>
      </c>
      <c r="B1060" s="586" t="str">
        <f t="shared" si="132"/>
        <v>FEBRERO</v>
      </c>
      <c r="C1060" s="586">
        <v>3</v>
      </c>
      <c r="D1060" s="586" t="str">
        <f t="shared" si="131"/>
        <v>FEBRERO 2017 / 2</v>
      </c>
    </row>
    <row r="1061" spans="1:38" x14ac:dyDescent="0.25">
      <c r="A1061" s="586">
        <f t="shared" si="132"/>
        <v>2017</v>
      </c>
      <c r="B1061" s="586" t="str">
        <f t="shared" si="132"/>
        <v>FEBRERO</v>
      </c>
      <c r="C1061" s="586">
        <v>4</v>
      </c>
      <c r="D1061" s="586" t="str">
        <f t="shared" si="131"/>
        <v>FEBRERO 2017 / 3</v>
      </c>
    </row>
    <row r="1062" spans="1:38" x14ac:dyDescent="0.25">
      <c r="A1062" s="586">
        <f t="shared" si="132"/>
        <v>2017</v>
      </c>
      <c r="B1062" s="586" t="str">
        <f t="shared" si="132"/>
        <v>FEBRERO</v>
      </c>
      <c r="C1062" s="586">
        <v>5</v>
      </c>
      <c r="D1062" s="586" t="str">
        <f t="shared" si="131"/>
        <v>FEBRERO 2017 / 4</v>
      </c>
    </row>
    <row r="1063" spans="1:38" x14ac:dyDescent="0.25">
      <c r="A1063" s="586">
        <f t="shared" si="132"/>
        <v>2017</v>
      </c>
      <c r="B1063" s="586" t="str">
        <f t="shared" si="132"/>
        <v>FEBRERO</v>
      </c>
      <c r="C1063" s="586">
        <v>6</v>
      </c>
      <c r="D1063" s="586" t="str">
        <f t="shared" si="131"/>
        <v>FEBRERO 2017 / 5</v>
      </c>
    </row>
    <row r="1064" spans="1:38" x14ac:dyDescent="0.25">
      <c r="A1064" s="586">
        <f t="shared" si="132"/>
        <v>2017</v>
      </c>
      <c r="B1064" s="586" t="str">
        <f t="shared" si="132"/>
        <v>FEBRERO</v>
      </c>
      <c r="C1064" s="586">
        <v>7</v>
      </c>
      <c r="D1064" s="586" t="str">
        <f t="shared" si="131"/>
        <v>FEBRERO 2017 / 6</v>
      </c>
    </row>
    <row r="1065" spans="1:38" x14ac:dyDescent="0.25">
      <c r="A1065" s="586">
        <f t="shared" si="132"/>
        <v>2017</v>
      </c>
      <c r="B1065" s="586" t="str">
        <f t="shared" si="132"/>
        <v>FEBRERO</v>
      </c>
      <c r="C1065" s="586">
        <v>8</v>
      </c>
      <c r="D1065" s="586" t="str">
        <f t="shared" si="131"/>
        <v>FEBRERO 2017 / 7</v>
      </c>
    </row>
    <row r="1066" spans="1:38" x14ac:dyDescent="0.25">
      <c r="A1066" s="586">
        <f t="shared" si="132"/>
        <v>2017</v>
      </c>
      <c r="B1066" s="586" t="str">
        <f t="shared" si="132"/>
        <v>FEBRERO</v>
      </c>
      <c r="C1066" s="586">
        <v>9</v>
      </c>
      <c r="D1066" s="586" t="str">
        <f t="shared" si="131"/>
        <v>FEBRERO 2017 / 8</v>
      </c>
    </row>
    <row r="1067" spans="1:38" x14ac:dyDescent="0.25">
      <c r="A1067" s="586">
        <f t="shared" si="132"/>
        <v>2017</v>
      </c>
      <c r="B1067" s="586" t="str">
        <f t="shared" si="132"/>
        <v>FEBRERO</v>
      </c>
      <c r="C1067" s="586">
        <v>10</v>
      </c>
      <c r="D1067" s="586" t="str">
        <f t="shared" si="131"/>
        <v>FEBRERO 2017 / 9</v>
      </c>
    </row>
    <row r="1068" spans="1:38" x14ac:dyDescent="0.25">
      <c r="A1068" s="586">
        <f t="shared" si="132"/>
        <v>2017</v>
      </c>
      <c r="B1068" s="586" t="str">
        <f t="shared" si="132"/>
        <v>FEBRERO</v>
      </c>
      <c r="C1068" s="586">
        <v>11</v>
      </c>
      <c r="D1068" s="586" t="str">
        <f t="shared" si="131"/>
        <v>FEBRERO 2017 / 10</v>
      </c>
    </row>
    <row r="1069" spans="1:38" x14ac:dyDescent="0.25">
      <c r="A1069" s="586">
        <f t="shared" si="132"/>
        <v>2017</v>
      </c>
      <c r="B1069" s="586" t="str">
        <f t="shared" si="132"/>
        <v>FEBRERO</v>
      </c>
      <c r="C1069" s="586">
        <v>12</v>
      </c>
      <c r="D1069" s="586" t="str">
        <f t="shared" si="131"/>
        <v>FEBRERO 2017 / 11</v>
      </c>
    </row>
    <row r="1070" spans="1:38" x14ac:dyDescent="0.25">
      <c r="A1070" s="586">
        <f t="shared" si="132"/>
        <v>2017</v>
      </c>
      <c r="B1070" s="586" t="str">
        <f t="shared" si="132"/>
        <v>FEBRERO</v>
      </c>
      <c r="C1070" s="586">
        <v>13</v>
      </c>
      <c r="D1070" s="586" t="str">
        <f t="shared" si="131"/>
        <v>FEBRERO 2017 / 12</v>
      </c>
    </row>
    <row r="1071" spans="1:38" x14ac:dyDescent="0.25">
      <c r="A1071" s="586">
        <f t="shared" si="132"/>
        <v>2017</v>
      </c>
      <c r="B1071" s="586" t="str">
        <f t="shared" si="132"/>
        <v>FEBRERO</v>
      </c>
      <c r="C1071" s="586">
        <v>14</v>
      </c>
      <c r="D1071" s="586" t="str">
        <f t="shared" si="131"/>
        <v>FEBRERO 2017 / 13</v>
      </c>
    </row>
    <row r="1072" spans="1:38" x14ac:dyDescent="0.25">
      <c r="A1072" s="586">
        <f t="shared" si="132"/>
        <v>2017</v>
      </c>
      <c r="B1072" s="586" t="str">
        <f t="shared" si="132"/>
        <v>FEBRERO</v>
      </c>
      <c r="C1072" s="586">
        <v>15</v>
      </c>
      <c r="D1072" s="586" t="str">
        <f t="shared" si="131"/>
        <v>FEBRERO 2017 / 14</v>
      </c>
    </row>
    <row r="1073" spans="1:4" x14ac:dyDescent="0.25">
      <c r="A1073" s="586">
        <f t="shared" si="132"/>
        <v>2017</v>
      </c>
      <c r="B1073" s="586" t="str">
        <f t="shared" si="132"/>
        <v>FEBRERO</v>
      </c>
      <c r="C1073" s="586">
        <v>16</v>
      </c>
      <c r="D1073" s="586" t="str">
        <f t="shared" si="131"/>
        <v>FEBRERO 2017 / 15</v>
      </c>
    </row>
    <row r="1074" spans="1:4" x14ac:dyDescent="0.25">
      <c r="A1074" s="586">
        <f t="shared" si="132"/>
        <v>2017</v>
      </c>
      <c r="B1074" s="586" t="str">
        <f t="shared" si="132"/>
        <v>FEBRERO</v>
      </c>
      <c r="C1074" s="586">
        <v>17</v>
      </c>
      <c r="D1074" s="586" t="str">
        <f t="shared" si="131"/>
        <v>FEBRERO 2017 / 16</v>
      </c>
    </row>
    <row r="1075" spans="1:4" x14ac:dyDescent="0.25">
      <c r="A1075" s="586">
        <f t="shared" si="132"/>
        <v>2017</v>
      </c>
      <c r="B1075" s="586" t="str">
        <f t="shared" si="132"/>
        <v>FEBRERO</v>
      </c>
      <c r="C1075" s="586">
        <v>18</v>
      </c>
      <c r="D1075" s="586" t="str">
        <f t="shared" si="131"/>
        <v>FEBRERO 2017 / 17</v>
      </c>
    </row>
    <row r="1076" spans="1:4" x14ac:dyDescent="0.25">
      <c r="A1076" s="586">
        <f t="shared" ref="A1076:B1088" si="133">A1075</f>
        <v>2017</v>
      </c>
      <c r="B1076" s="586" t="str">
        <f t="shared" si="133"/>
        <v>FEBRERO</v>
      </c>
      <c r="C1076" s="586">
        <v>19</v>
      </c>
      <c r="D1076" s="586" t="str">
        <f t="shared" si="131"/>
        <v>FEBRERO 2017 / 18</v>
      </c>
    </row>
    <row r="1077" spans="1:4" x14ac:dyDescent="0.25">
      <c r="A1077" s="586">
        <f t="shared" si="133"/>
        <v>2017</v>
      </c>
      <c r="B1077" s="586" t="str">
        <f t="shared" si="133"/>
        <v>FEBRERO</v>
      </c>
      <c r="C1077" s="586">
        <v>20</v>
      </c>
      <c r="D1077" s="586" t="str">
        <f t="shared" si="131"/>
        <v>FEBRERO 2017 / 19</v>
      </c>
    </row>
    <row r="1078" spans="1:4" x14ac:dyDescent="0.25">
      <c r="A1078" s="586">
        <f t="shared" si="133"/>
        <v>2017</v>
      </c>
      <c r="B1078" s="586" t="str">
        <f t="shared" si="133"/>
        <v>FEBRERO</v>
      </c>
      <c r="C1078" s="586">
        <v>21</v>
      </c>
      <c r="D1078" s="586" t="str">
        <f t="shared" si="131"/>
        <v>FEBRERO 2017 / 20</v>
      </c>
    </row>
    <row r="1079" spans="1:4" x14ac:dyDescent="0.25">
      <c r="A1079" s="586">
        <f t="shared" si="133"/>
        <v>2017</v>
      </c>
      <c r="B1079" s="586" t="str">
        <f t="shared" si="133"/>
        <v>FEBRERO</v>
      </c>
      <c r="C1079" s="586">
        <v>22</v>
      </c>
      <c r="D1079" s="586" t="str">
        <f t="shared" si="131"/>
        <v>FEBRERO 2017 / 21</v>
      </c>
    </row>
    <row r="1080" spans="1:4" x14ac:dyDescent="0.25">
      <c r="A1080" s="586">
        <f t="shared" si="133"/>
        <v>2017</v>
      </c>
      <c r="B1080" s="586" t="str">
        <f t="shared" si="133"/>
        <v>FEBRERO</v>
      </c>
      <c r="C1080" s="586">
        <v>23</v>
      </c>
      <c r="D1080" s="586" t="str">
        <f t="shared" si="131"/>
        <v>FEBRERO 2017 / 22</v>
      </c>
    </row>
    <row r="1081" spans="1:4" x14ac:dyDescent="0.25">
      <c r="A1081" s="586">
        <f t="shared" si="133"/>
        <v>2017</v>
      </c>
      <c r="B1081" s="586" t="str">
        <f t="shared" si="133"/>
        <v>FEBRERO</v>
      </c>
      <c r="C1081" s="586">
        <v>24</v>
      </c>
      <c r="D1081" s="586" t="str">
        <f t="shared" si="131"/>
        <v>FEBRERO 2017 / 23</v>
      </c>
    </row>
    <row r="1082" spans="1:4" x14ac:dyDescent="0.25">
      <c r="A1082" s="586">
        <f t="shared" si="133"/>
        <v>2017</v>
      </c>
      <c r="B1082" s="586" t="str">
        <f t="shared" si="133"/>
        <v>FEBRERO</v>
      </c>
      <c r="C1082" s="586">
        <v>25</v>
      </c>
      <c r="D1082" s="586" t="str">
        <f t="shared" si="131"/>
        <v>FEBRERO 2017 / 24</v>
      </c>
    </row>
    <row r="1083" spans="1:4" x14ac:dyDescent="0.25">
      <c r="A1083" s="586">
        <f t="shared" si="133"/>
        <v>2017</v>
      </c>
      <c r="B1083" s="586" t="str">
        <f t="shared" si="133"/>
        <v>FEBRERO</v>
      </c>
      <c r="C1083" s="586">
        <v>26</v>
      </c>
      <c r="D1083" s="586" t="str">
        <f t="shared" si="131"/>
        <v>FEBRERO 2017 / 25</v>
      </c>
    </row>
    <row r="1084" spans="1:4" x14ac:dyDescent="0.25">
      <c r="A1084" s="586">
        <f t="shared" si="133"/>
        <v>2017</v>
      </c>
      <c r="B1084" s="586" t="str">
        <f t="shared" si="133"/>
        <v>FEBRERO</v>
      </c>
      <c r="C1084" s="586">
        <v>27</v>
      </c>
      <c r="D1084" s="586" t="str">
        <f t="shared" si="131"/>
        <v>FEBRERO 2017 / 26</v>
      </c>
    </row>
    <row r="1085" spans="1:4" x14ac:dyDescent="0.25">
      <c r="A1085" s="586">
        <f t="shared" si="133"/>
        <v>2017</v>
      </c>
      <c r="B1085" s="586" t="str">
        <f t="shared" si="133"/>
        <v>FEBRERO</v>
      </c>
      <c r="C1085" s="586">
        <v>28</v>
      </c>
      <c r="D1085" s="586" t="str">
        <f t="shared" si="131"/>
        <v>FEBRERO 2017 / 27</v>
      </c>
    </row>
    <row r="1086" spans="1:4" x14ac:dyDescent="0.25">
      <c r="A1086" s="586">
        <f t="shared" si="133"/>
        <v>2017</v>
      </c>
      <c r="B1086" s="586" t="str">
        <f t="shared" si="133"/>
        <v>FEBRERO</v>
      </c>
      <c r="C1086" s="586">
        <v>29</v>
      </c>
      <c r="D1086" s="586" t="str">
        <f t="shared" si="131"/>
        <v>FEBRERO 2017 / 28</v>
      </c>
    </row>
    <row r="1087" spans="1:4" x14ac:dyDescent="0.25">
      <c r="A1087" s="586">
        <f t="shared" si="133"/>
        <v>2017</v>
      </c>
      <c r="B1087" s="586" t="str">
        <f t="shared" si="133"/>
        <v>FEBRERO</v>
      </c>
      <c r="C1087" s="586">
        <v>30</v>
      </c>
      <c r="D1087" s="586" t="str">
        <f t="shared" si="131"/>
        <v>FEBRERO 2017 / 29</v>
      </c>
    </row>
    <row r="1088" spans="1:4" x14ac:dyDescent="0.25">
      <c r="A1088" s="586">
        <f t="shared" si="133"/>
        <v>2017</v>
      </c>
      <c r="B1088" s="586" t="str">
        <f t="shared" si="133"/>
        <v>FEBRERO</v>
      </c>
      <c r="C1088" s="586">
        <v>31</v>
      </c>
      <c r="D1088" s="586" t="str">
        <f t="shared" si="131"/>
        <v>FEBRERO 2017 / 30</v>
      </c>
    </row>
    <row r="1089" spans="1:38" x14ac:dyDescent="0.25">
      <c r="A1089" s="206"/>
      <c r="B1089" s="206"/>
      <c r="C1089" s="206"/>
      <c r="D1089" s="586" t="str">
        <f t="shared" si="131"/>
        <v>FEBRERO 2017 / 31</v>
      </c>
    </row>
    <row r="1090" spans="1:38" ht="15.75" x14ac:dyDescent="0.25">
      <c r="A1090" s="586">
        <v>2017</v>
      </c>
      <c r="B1090" s="586" t="s">
        <v>241</v>
      </c>
      <c r="C1090" s="586">
        <v>1</v>
      </c>
      <c r="D1090" s="208" t="s">
        <v>228</v>
      </c>
      <c r="E1090" s="209">
        <f t="shared" ref="E1090:AL1090" si="134">IFERROR(AVERAGE(E1059:E1089),"")</f>
        <v>1</v>
      </c>
      <c r="F1090" s="209">
        <f t="shared" si="134"/>
        <v>42788</v>
      </c>
      <c r="G1090" s="209" t="str">
        <f t="shared" si="134"/>
        <v/>
      </c>
      <c r="H1090" s="209" t="str">
        <f t="shared" si="134"/>
        <v/>
      </c>
      <c r="I1090" s="209" t="str">
        <f t="shared" si="134"/>
        <v/>
      </c>
      <c r="J1090" s="209">
        <f t="shared" si="134"/>
        <v>124</v>
      </c>
      <c r="K1090" s="209">
        <f t="shared" si="134"/>
        <v>9.9</v>
      </c>
      <c r="L1090" s="209">
        <f t="shared" si="134"/>
        <v>0</v>
      </c>
      <c r="M1090" s="209" t="str">
        <f t="shared" si="134"/>
        <v/>
      </c>
      <c r="N1090" s="209">
        <f t="shared" si="134"/>
        <v>0.5</v>
      </c>
      <c r="O1090" s="209">
        <f t="shared" si="134"/>
        <v>0</v>
      </c>
      <c r="P1090" s="209">
        <f t="shared" si="134"/>
        <v>95.5</v>
      </c>
      <c r="Q1090" s="209" t="str">
        <f t="shared" si="134"/>
        <v/>
      </c>
      <c r="R1090" s="209" t="str">
        <f t="shared" si="134"/>
        <v/>
      </c>
      <c r="S1090" s="209" t="str">
        <f t="shared" si="134"/>
        <v/>
      </c>
      <c r="T1090" s="209" t="str">
        <f t="shared" si="134"/>
        <v/>
      </c>
      <c r="U1090" s="209" t="str">
        <f t="shared" si="134"/>
        <v/>
      </c>
      <c r="V1090" s="209">
        <f t="shared" si="134"/>
        <v>0</v>
      </c>
      <c r="W1090" s="209">
        <f t="shared" si="134"/>
        <v>170</v>
      </c>
      <c r="X1090" s="209">
        <f t="shared" si="134"/>
        <v>292</v>
      </c>
      <c r="Y1090" s="209">
        <f t="shared" si="134"/>
        <v>348</v>
      </c>
      <c r="Z1090" s="209" t="str">
        <f t="shared" si="134"/>
        <v/>
      </c>
      <c r="AA1090" s="209">
        <f t="shared" si="134"/>
        <v>40.4</v>
      </c>
      <c r="AB1090" s="209" t="str">
        <f t="shared" si="134"/>
        <v/>
      </c>
      <c r="AC1090" s="209">
        <f t="shared" si="134"/>
        <v>2.39</v>
      </c>
      <c r="AD1090" s="209">
        <f t="shared" si="134"/>
        <v>9.8000000000000007</v>
      </c>
      <c r="AE1090" s="209">
        <f t="shared" si="134"/>
        <v>0</v>
      </c>
      <c r="AF1090" s="209">
        <f t="shared" si="134"/>
        <v>7</v>
      </c>
      <c r="AG1090" s="209">
        <f t="shared" si="134"/>
        <v>95</v>
      </c>
      <c r="AH1090" s="209">
        <f t="shared" si="134"/>
        <v>42.54</v>
      </c>
      <c r="AI1090" s="209">
        <f t="shared" si="134"/>
        <v>149</v>
      </c>
      <c r="AJ1090" s="209">
        <f t="shared" si="134"/>
        <v>245</v>
      </c>
      <c r="AK1090" s="209">
        <f t="shared" si="134"/>
        <v>374</v>
      </c>
      <c r="AL1090" s="209">
        <f t="shared" si="134"/>
        <v>437</v>
      </c>
    </row>
    <row r="1091" spans="1:38" x14ac:dyDescent="0.25">
      <c r="A1091" s="586">
        <f>A1090</f>
        <v>2017</v>
      </c>
      <c r="B1091" s="586" t="str">
        <f>B1090</f>
        <v>MARZO</v>
      </c>
      <c r="C1091" s="586">
        <v>2</v>
      </c>
      <c r="D1091" s="586" t="str">
        <f t="shared" si="131"/>
        <v>MARZO 2017 / 1</v>
      </c>
      <c r="F1091" s="733" t="s">
        <v>603</v>
      </c>
    </row>
    <row r="1092" spans="1:38" x14ac:dyDescent="0.25">
      <c r="A1092" s="586">
        <f t="shared" ref="A1092:B1107" si="135">A1091</f>
        <v>2017</v>
      </c>
      <c r="B1092" s="586" t="str">
        <f t="shared" si="135"/>
        <v>MARZO</v>
      </c>
      <c r="C1092" s="586">
        <v>3</v>
      </c>
      <c r="D1092" s="586" t="str">
        <f t="shared" si="131"/>
        <v>MARZO 2017 / 2</v>
      </c>
    </row>
    <row r="1093" spans="1:38" x14ac:dyDescent="0.25">
      <c r="A1093" s="586">
        <f t="shared" si="135"/>
        <v>2017</v>
      </c>
      <c r="B1093" s="586" t="str">
        <f t="shared" si="135"/>
        <v>MARZO</v>
      </c>
      <c r="C1093" s="586">
        <v>4</v>
      </c>
      <c r="D1093" s="586" t="str">
        <f t="shared" si="131"/>
        <v>MARZO 2017 / 3</v>
      </c>
    </row>
    <row r="1094" spans="1:38" x14ac:dyDescent="0.25">
      <c r="A1094" s="586">
        <f t="shared" si="135"/>
        <v>2017</v>
      </c>
      <c r="B1094" s="586" t="str">
        <f t="shared" si="135"/>
        <v>MARZO</v>
      </c>
      <c r="C1094" s="586">
        <v>5</v>
      </c>
      <c r="D1094" s="586" t="str">
        <f t="shared" si="131"/>
        <v>MARZO 2017 / 4</v>
      </c>
    </row>
    <row r="1095" spans="1:38" x14ac:dyDescent="0.25">
      <c r="A1095" s="586">
        <f t="shared" si="135"/>
        <v>2017</v>
      </c>
      <c r="B1095" s="586" t="str">
        <f t="shared" si="135"/>
        <v>MARZO</v>
      </c>
      <c r="C1095" s="586">
        <v>6</v>
      </c>
      <c r="D1095" s="586" t="str">
        <f t="shared" si="131"/>
        <v>MARZO 2017 / 5</v>
      </c>
    </row>
    <row r="1096" spans="1:38" x14ac:dyDescent="0.25">
      <c r="A1096" s="586">
        <f t="shared" si="135"/>
        <v>2017</v>
      </c>
      <c r="B1096" s="586" t="str">
        <f t="shared" si="135"/>
        <v>MARZO</v>
      </c>
      <c r="C1096" s="586">
        <v>7</v>
      </c>
      <c r="D1096" s="586" t="str">
        <f t="shared" si="131"/>
        <v>MARZO 2017 / 6</v>
      </c>
    </row>
    <row r="1097" spans="1:38" x14ac:dyDescent="0.25">
      <c r="A1097" s="586">
        <f t="shared" si="135"/>
        <v>2017</v>
      </c>
      <c r="B1097" s="586" t="str">
        <f t="shared" si="135"/>
        <v>MARZO</v>
      </c>
      <c r="C1097" s="586">
        <v>8</v>
      </c>
      <c r="D1097" s="586" t="str">
        <f t="shared" si="131"/>
        <v>MARZO 2017 / 7</v>
      </c>
    </row>
    <row r="1098" spans="1:38" x14ac:dyDescent="0.25">
      <c r="A1098" s="586">
        <f t="shared" si="135"/>
        <v>2017</v>
      </c>
      <c r="B1098" s="586" t="str">
        <f t="shared" si="135"/>
        <v>MARZO</v>
      </c>
      <c r="C1098" s="586">
        <v>9</v>
      </c>
      <c r="D1098" s="586" t="str">
        <f t="shared" si="131"/>
        <v>MARZO 2017 / 8</v>
      </c>
    </row>
    <row r="1099" spans="1:38" x14ac:dyDescent="0.25">
      <c r="A1099" s="586">
        <f t="shared" si="135"/>
        <v>2017</v>
      </c>
      <c r="B1099" s="586" t="str">
        <f t="shared" si="135"/>
        <v>MARZO</v>
      </c>
      <c r="C1099" s="586">
        <v>10</v>
      </c>
      <c r="D1099" s="586" t="str">
        <f t="shared" si="131"/>
        <v>MARZO 2017 / 9</v>
      </c>
    </row>
    <row r="1100" spans="1:38" x14ac:dyDescent="0.25">
      <c r="A1100" s="586">
        <f t="shared" si="135"/>
        <v>2017</v>
      </c>
      <c r="B1100" s="586" t="str">
        <f t="shared" si="135"/>
        <v>MARZO</v>
      </c>
      <c r="C1100" s="586">
        <v>11</v>
      </c>
      <c r="D1100" s="586" t="str">
        <f t="shared" si="131"/>
        <v>MARZO 2017 / 10</v>
      </c>
    </row>
    <row r="1101" spans="1:38" x14ac:dyDescent="0.25">
      <c r="A1101" s="586">
        <f t="shared" si="135"/>
        <v>2017</v>
      </c>
      <c r="B1101" s="586" t="str">
        <f t="shared" si="135"/>
        <v>MARZO</v>
      </c>
      <c r="C1101" s="586">
        <v>12</v>
      </c>
      <c r="D1101" s="586" t="str">
        <f t="shared" si="131"/>
        <v>MARZO 2017 / 11</v>
      </c>
    </row>
    <row r="1102" spans="1:38" x14ac:dyDescent="0.25">
      <c r="A1102" s="586">
        <f t="shared" si="135"/>
        <v>2017</v>
      </c>
      <c r="B1102" s="586" t="str">
        <f t="shared" si="135"/>
        <v>MARZO</v>
      </c>
      <c r="C1102" s="586">
        <v>13</v>
      </c>
      <c r="D1102" s="586" t="str">
        <f t="shared" si="131"/>
        <v>MARZO 2017 / 12</v>
      </c>
    </row>
    <row r="1103" spans="1:38" x14ac:dyDescent="0.25">
      <c r="A1103" s="586">
        <f t="shared" si="135"/>
        <v>2017</v>
      </c>
      <c r="B1103" s="586" t="str">
        <f t="shared" si="135"/>
        <v>MARZO</v>
      </c>
      <c r="C1103" s="586">
        <v>14</v>
      </c>
      <c r="D1103" s="586" t="str">
        <f t="shared" si="131"/>
        <v>MARZO 2017 / 13</v>
      </c>
    </row>
    <row r="1104" spans="1:38" x14ac:dyDescent="0.25">
      <c r="A1104" s="586">
        <f t="shared" si="135"/>
        <v>2017</v>
      </c>
      <c r="B1104" s="586" t="str">
        <f t="shared" si="135"/>
        <v>MARZO</v>
      </c>
      <c r="C1104" s="586">
        <v>15</v>
      </c>
      <c r="D1104" s="586" t="str">
        <f t="shared" si="131"/>
        <v>MARZO 2017 / 14</v>
      </c>
    </row>
    <row r="1105" spans="1:4" x14ac:dyDescent="0.25">
      <c r="A1105" s="586">
        <f t="shared" si="135"/>
        <v>2017</v>
      </c>
      <c r="B1105" s="586" t="str">
        <f t="shared" si="135"/>
        <v>MARZO</v>
      </c>
      <c r="C1105" s="586">
        <v>16</v>
      </c>
      <c r="D1105" s="586" t="str">
        <f t="shared" si="131"/>
        <v>MARZO 2017 / 15</v>
      </c>
    </row>
    <row r="1106" spans="1:4" x14ac:dyDescent="0.25">
      <c r="A1106" s="586">
        <f t="shared" si="135"/>
        <v>2017</v>
      </c>
      <c r="B1106" s="586" t="str">
        <f t="shared" si="135"/>
        <v>MARZO</v>
      </c>
      <c r="C1106" s="586">
        <v>17</v>
      </c>
      <c r="D1106" s="586" t="str">
        <f t="shared" si="131"/>
        <v>MARZO 2017 / 16</v>
      </c>
    </row>
    <row r="1107" spans="1:4" x14ac:dyDescent="0.25">
      <c r="A1107" s="586">
        <f t="shared" si="135"/>
        <v>2017</v>
      </c>
      <c r="B1107" s="586" t="str">
        <f t="shared" si="135"/>
        <v>MARZO</v>
      </c>
      <c r="C1107" s="586">
        <v>18</v>
      </c>
      <c r="D1107" s="586" t="str">
        <f t="shared" si="131"/>
        <v>MARZO 2017 / 17</v>
      </c>
    </row>
    <row r="1108" spans="1:4" x14ac:dyDescent="0.25">
      <c r="A1108" s="586">
        <f t="shared" ref="A1108:B1120" si="136">A1107</f>
        <v>2017</v>
      </c>
      <c r="B1108" s="586" t="str">
        <f t="shared" si="136"/>
        <v>MARZO</v>
      </c>
      <c r="C1108" s="586">
        <v>19</v>
      </c>
      <c r="D1108" s="586" t="str">
        <f t="shared" si="131"/>
        <v>MARZO 2017 / 18</v>
      </c>
    </row>
    <row r="1109" spans="1:4" x14ac:dyDescent="0.25">
      <c r="A1109" s="586">
        <f t="shared" si="136"/>
        <v>2017</v>
      </c>
      <c r="B1109" s="586" t="str">
        <f t="shared" si="136"/>
        <v>MARZO</v>
      </c>
      <c r="C1109" s="586">
        <v>20</v>
      </c>
      <c r="D1109" s="586" t="str">
        <f t="shared" si="131"/>
        <v>MARZO 2017 / 19</v>
      </c>
    </row>
    <row r="1110" spans="1:4" x14ac:dyDescent="0.25">
      <c r="A1110" s="586">
        <f t="shared" si="136"/>
        <v>2017</v>
      </c>
      <c r="B1110" s="586" t="str">
        <f t="shared" si="136"/>
        <v>MARZO</v>
      </c>
      <c r="C1110" s="586">
        <v>21</v>
      </c>
      <c r="D1110" s="586" t="str">
        <f t="shared" si="131"/>
        <v>MARZO 2017 / 20</v>
      </c>
    </row>
    <row r="1111" spans="1:4" x14ac:dyDescent="0.25">
      <c r="A1111" s="586">
        <f t="shared" si="136"/>
        <v>2017</v>
      </c>
      <c r="B1111" s="586" t="str">
        <f t="shared" si="136"/>
        <v>MARZO</v>
      </c>
      <c r="C1111" s="586">
        <v>22</v>
      </c>
      <c r="D1111" s="586" t="str">
        <f t="shared" si="131"/>
        <v>MARZO 2017 / 21</v>
      </c>
    </row>
    <row r="1112" spans="1:4" x14ac:dyDescent="0.25">
      <c r="A1112" s="586">
        <f t="shared" si="136"/>
        <v>2017</v>
      </c>
      <c r="B1112" s="586" t="str">
        <f t="shared" si="136"/>
        <v>MARZO</v>
      </c>
      <c r="C1112" s="586">
        <v>23</v>
      </c>
      <c r="D1112" s="586" t="str">
        <f t="shared" si="131"/>
        <v>MARZO 2017 / 22</v>
      </c>
    </row>
    <row r="1113" spans="1:4" x14ac:dyDescent="0.25">
      <c r="A1113" s="586">
        <f t="shared" si="136"/>
        <v>2017</v>
      </c>
      <c r="B1113" s="586" t="str">
        <f t="shared" si="136"/>
        <v>MARZO</v>
      </c>
      <c r="C1113" s="586">
        <v>24</v>
      </c>
      <c r="D1113" s="586" t="str">
        <f t="shared" si="131"/>
        <v>MARZO 2017 / 23</v>
      </c>
    </row>
    <row r="1114" spans="1:4" x14ac:dyDescent="0.25">
      <c r="A1114" s="586">
        <f t="shared" si="136"/>
        <v>2017</v>
      </c>
      <c r="B1114" s="586" t="str">
        <f t="shared" si="136"/>
        <v>MARZO</v>
      </c>
      <c r="C1114" s="586">
        <v>25</v>
      </c>
      <c r="D1114" s="586" t="str">
        <f t="shared" si="131"/>
        <v>MARZO 2017 / 24</v>
      </c>
    </row>
    <row r="1115" spans="1:4" x14ac:dyDescent="0.25">
      <c r="A1115" s="586">
        <f t="shared" si="136"/>
        <v>2017</v>
      </c>
      <c r="B1115" s="586" t="str">
        <f t="shared" si="136"/>
        <v>MARZO</v>
      </c>
      <c r="C1115" s="586">
        <v>26</v>
      </c>
      <c r="D1115" s="586" t="str">
        <f t="shared" si="131"/>
        <v>MARZO 2017 / 25</v>
      </c>
    </row>
    <row r="1116" spans="1:4" x14ac:dyDescent="0.25">
      <c r="A1116" s="586">
        <f t="shared" si="136"/>
        <v>2017</v>
      </c>
      <c r="B1116" s="586" t="str">
        <f t="shared" si="136"/>
        <v>MARZO</v>
      </c>
      <c r="C1116" s="586">
        <v>27</v>
      </c>
      <c r="D1116" s="586" t="str">
        <f t="shared" si="131"/>
        <v>MARZO 2017 / 26</v>
      </c>
    </row>
    <row r="1117" spans="1:4" x14ac:dyDescent="0.25">
      <c r="A1117" s="586">
        <f t="shared" si="136"/>
        <v>2017</v>
      </c>
      <c r="B1117" s="586" t="str">
        <f t="shared" si="136"/>
        <v>MARZO</v>
      </c>
      <c r="C1117" s="586">
        <v>28</v>
      </c>
      <c r="D1117" s="586" t="str">
        <f t="shared" si="131"/>
        <v>MARZO 2017 / 27</v>
      </c>
    </row>
    <row r="1118" spans="1:4" x14ac:dyDescent="0.25">
      <c r="A1118" s="586">
        <f t="shared" si="136"/>
        <v>2017</v>
      </c>
      <c r="B1118" s="586" t="str">
        <f t="shared" si="136"/>
        <v>MARZO</v>
      </c>
      <c r="C1118" s="586">
        <v>29</v>
      </c>
      <c r="D1118" s="586" t="str">
        <f t="shared" si="131"/>
        <v>MARZO 2017 / 28</v>
      </c>
    </row>
    <row r="1119" spans="1:4" x14ac:dyDescent="0.25">
      <c r="A1119" s="586">
        <f t="shared" si="136"/>
        <v>2017</v>
      </c>
      <c r="B1119" s="586" t="str">
        <f t="shared" si="136"/>
        <v>MARZO</v>
      </c>
      <c r="C1119" s="586">
        <v>30</v>
      </c>
      <c r="D1119" s="586" t="str">
        <f t="shared" si="131"/>
        <v>MARZO 2017 / 29</v>
      </c>
    </row>
    <row r="1120" spans="1:4" x14ac:dyDescent="0.25">
      <c r="A1120" s="586">
        <f t="shared" si="136"/>
        <v>2017</v>
      </c>
      <c r="B1120" s="586" t="str">
        <f t="shared" si="136"/>
        <v>MARZO</v>
      </c>
      <c r="C1120" s="586">
        <v>31</v>
      </c>
      <c r="D1120" s="586" t="str">
        <f t="shared" si="131"/>
        <v>MARZO 2017 / 30</v>
      </c>
    </row>
    <row r="1121" spans="1:38" x14ac:dyDescent="0.25">
      <c r="A1121" s="206"/>
      <c r="B1121" s="206"/>
      <c r="C1121" s="206"/>
      <c r="D1121" s="586" t="str">
        <f t="shared" si="131"/>
        <v>MARZO 2017 / 31</v>
      </c>
    </row>
    <row r="1122" spans="1:38" ht="16.5" thickBot="1" x14ac:dyDescent="0.3">
      <c r="A1122" s="586">
        <v>2017</v>
      </c>
      <c r="B1122" s="586" t="s">
        <v>242</v>
      </c>
      <c r="C1122" s="586">
        <v>1</v>
      </c>
      <c r="D1122" s="208" t="s">
        <v>228</v>
      </c>
      <c r="E1122" s="209" t="str">
        <f t="shared" ref="E1122:AL1122" si="137">IFERROR(AVERAGE(E1091:E1121),"")</f>
        <v/>
      </c>
      <c r="F1122" s="209" t="str">
        <f t="shared" si="137"/>
        <v/>
      </c>
      <c r="G1122" s="209" t="str">
        <f t="shared" si="137"/>
        <v/>
      </c>
      <c r="H1122" s="209" t="str">
        <f t="shared" si="137"/>
        <v/>
      </c>
      <c r="I1122" s="209" t="str">
        <f t="shared" si="137"/>
        <v/>
      </c>
      <c r="J1122" s="209" t="str">
        <f t="shared" si="137"/>
        <v/>
      </c>
      <c r="K1122" s="209" t="str">
        <f t="shared" si="137"/>
        <v/>
      </c>
      <c r="L1122" s="209" t="str">
        <f t="shared" si="137"/>
        <v/>
      </c>
      <c r="M1122" s="209" t="str">
        <f t="shared" si="137"/>
        <v/>
      </c>
      <c r="N1122" s="209" t="str">
        <f t="shared" si="137"/>
        <v/>
      </c>
      <c r="O1122" s="209" t="str">
        <f t="shared" si="137"/>
        <v/>
      </c>
      <c r="P1122" s="209" t="str">
        <f t="shared" si="137"/>
        <v/>
      </c>
      <c r="Q1122" s="209" t="str">
        <f t="shared" si="137"/>
        <v/>
      </c>
      <c r="R1122" s="209" t="str">
        <f t="shared" si="137"/>
        <v/>
      </c>
      <c r="S1122" s="209" t="str">
        <f t="shared" si="137"/>
        <v/>
      </c>
      <c r="T1122" s="209" t="str">
        <f t="shared" si="137"/>
        <v/>
      </c>
      <c r="U1122" s="209" t="str">
        <f t="shared" si="137"/>
        <v/>
      </c>
      <c r="V1122" s="209" t="str">
        <f t="shared" si="137"/>
        <v/>
      </c>
      <c r="W1122" s="209" t="str">
        <f t="shared" si="137"/>
        <v/>
      </c>
      <c r="X1122" s="209" t="str">
        <f t="shared" si="137"/>
        <v/>
      </c>
      <c r="Y1122" s="209" t="str">
        <f t="shared" si="137"/>
        <v/>
      </c>
      <c r="Z1122" s="209" t="str">
        <f t="shared" si="137"/>
        <v/>
      </c>
      <c r="AA1122" s="209" t="str">
        <f t="shared" si="137"/>
        <v/>
      </c>
      <c r="AB1122" s="209" t="str">
        <f t="shared" si="137"/>
        <v/>
      </c>
      <c r="AC1122" s="209" t="str">
        <f t="shared" si="137"/>
        <v/>
      </c>
      <c r="AD1122" s="209" t="str">
        <f t="shared" si="137"/>
        <v/>
      </c>
      <c r="AE1122" s="209" t="str">
        <f t="shared" si="137"/>
        <v/>
      </c>
      <c r="AF1122" s="209" t="str">
        <f t="shared" si="137"/>
        <v/>
      </c>
      <c r="AG1122" s="209" t="str">
        <f t="shared" si="137"/>
        <v/>
      </c>
      <c r="AH1122" s="209" t="str">
        <f t="shared" si="137"/>
        <v/>
      </c>
      <c r="AI1122" s="209" t="str">
        <f t="shared" si="137"/>
        <v/>
      </c>
      <c r="AJ1122" s="209" t="str">
        <f t="shared" si="137"/>
        <v/>
      </c>
      <c r="AK1122" s="209" t="str">
        <f t="shared" si="137"/>
        <v/>
      </c>
      <c r="AL1122" s="209" t="str">
        <f t="shared" si="137"/>
        <v/>
      </c>
    </row>
    <row r="1123" spans="1:38" ht="15.75" thickBot="1" x14ac:dyDescent="0.3">
      <c r="A1123" s="586">
        <f>A1122</f>
        <v>2017</v>
      </c>
      <c r="B1123" s="586" t="str">
        <f>B1122</f>
        <v>ABRIL</v>
      </c>
      <c r="C1123" s="586">
        <v>2</v>
      </c>
      <c r="D1123" s="586" t="str">
        <f t="shared" ref="D1123:D1185" si="138">B1122&amp;" "&amp;A1122&amp;" / "&amp;C1122</f>
        <v>ABRIL 2017 / 1</v>
      </c>
      <c r="E1123" s="634">
        <v>1</v>
      </c>
      <c r="F1123" s="765">
        <v>42839</v>
      </c>
      <c r="G1123" s="766">
        <v>890000072629</v>
      </c>
      <c r="H1123" s="767" t="s">
        <v>166</v>
      </c>
      <c r="I1123" s="768">
        <v>0.73470000000000002</v>
      </c>
      <c r="J1123" s="768">
        <v>125</v>
      </c>
      <c r="K1123" s="768">
        <v>10</v>
      </c>
      <c r="L1123" s="768">
        <v>0</v>
      </c>
      <c r="M1123" s="769" t="s">
        <v>20</v>
      </c>
      <c r="N1123" s="768">
        <v>0.5</v>
      </c>
      <c r="O1123" s="768">
        <v>0</v>
      </c>
      <c r="P1123" s="768">
        <v>95.5</v>
      </c>
      <c r="Q1123" s="768">
        <v>85.1</v>
      </c>
      <c r="R1123" s="768">
        <v>90.3</v>
      </c>
      <c r="S1123" s="769" t="s">
        <v>164</v>
      </c>
      <c r="T1123" s="769" t="s">
        <v>103</v>
      </c>
      <c r="U1123" s="768">
        <v>20694</v>
      </c>
      <c r="V1123" s="768">
        <v>117</v>
      </c>
      <c r="W1123" s="768">
        <v>175</v>
      </c>
      <c r="X1123" s="768">
        <v>293</v>
      </c>
      <c r="Y1123" s="768">
        <v>352</v>
      </c>
      <c r="Z1123" s="768">
        <v>1.5</v>
      </c>
      <c r="AA1123" s="768">
        <v>41.9</v>
      </c>
      <c r="AB1123" s="768">
        <v>0.6</v>
      </c>
      <c r="AC1123" s="768">
        <v>2.46</v>
      </c>
      <c r="AD1123" s="768">
        <v>10.1</v>
      </c>
      <c r="AE1123" s="770">
        <v>0</v>
      </c>
      <c r="AF1123" s="587">
        <v>7</v>
      </c>
      <c r="AG1123" s="587">
        <v>99.5</v>
      </c>
      <c r="AH1123" s="587">
        <v>42.54</v>
      </c>
      <c r="AI1123" s="587">
        <v>140</v>
      </c>
      <c r="AJ1123" s="587">
        <v>240</v>
      </c>
      <c r="AK1123" s="587">
        <v>365</v>
      </c>
      <c r="AL1123" s="587">
        <v>437</v>
      </c>
    </row>
    <row r="1124" spans="1:38" x14ac:dyDescent="0.25">
      <c r="A1124" s="586">
        <f t="shared" ref="A1124:B1139" si="139">A1123</f>
        <v>2017</v>
      </c>
      <c r="B1124" s="586" t="str">
        <f t="shared" si="139"/>
        <v>ABRIL</v>
      </c>
      <c r="C1124" s="586">
        <v>3</v>
      </c>
      <c r="D1124" s="586" t="str">
        <f t="shared" si="138"/>
        <v>ABRIL 2017 / 2</v>
      </c>
    </row>
    <row r="1125" spans="1:38" x14ac:dyDescent="0.25">
      <c r="A1125" s="586">
        <f t="shared" si="139"/>
        <v>2017</v>
      </c>
      <c r="B1125" s="586" t="str">
        <f t="shared" si="139"/>
        <v>ABRIL</v>
      </c>
      <c r="C1125" s="586">
        <v>4</v>
      </c>
      <c r="D1125" s="586" t="str">
        <f t="shared" si="138"/>
        <v>ABRIL 2017 / 3</v>
      </c>
    </row>
    <row r="1126" spans="1:38" x14ac:dyDescent="0.25">
      <c r="A1126" s="586">
        <f t="shared" si="139"/>
        <v>2017</v>
      </c>
      <c r="B1126" s="586" t="str">
        <f t="shared" si="139"/>
        <v>ABRIL</v>
      </c>
      <c r="C1126" s="586">
        <v>5</v>
      </c>
      <c r="D1126" s="586" t="str">
        <f t="shared" si="138"/>
        <v>ABRIL 2017 / 4</v>
      </c>
    </row>
    <row r="1127" spans="1:38" x14ac:dyDescent="0.25">
      <c r="A1127" s="586">
        <f t="shared" si="139"/>
        <v>2017</v>
      </c>
      <c r="B1127" s="586" t="str">
        <f t="shared" si="139"/>
        <v>ABRIL</v>
      </c>
      <c r="C1127" s="586">
        <v>6</v>
      </c>
      <c r="D1127" s="586" t="str">
        <f t="shared" si="138"/>
        <v>ABRIL 2017 / 5</v>
      </c>
    </row>
    <row r="1128" spans="1:38" x14ac:dyDescent="0.25">
      <c r="A1128" s="586">
        <f t="shared" si="139"/>
        <v>2017</v>
      </c>
      <c r="B1128" s="586" t="str">
        <f t="shared" si="139"/>
        <v>ABRIL</v>
      </c>
      <c r="C1128" s="586">
        <v>7</v>
      </c>
      <c r="D1128" s="586" t="str">
        <f t="shared" si="138"/>
        <v>ABRIL 2017 / 6</v>
      </c>
    </row>
    <row r="1129" spans="1:38" x14ac:dyDescent="0.25">
      <c r="A1129" s="586">
        <f t="shared" si="139"/>
        <v>2017</v>
      </c>
      <c r="B1129" s="586" t="str">
        <f t="shared" si="139"/>
        <v>ABRIL</v>
      </c>
      <c r="C1129" s="586">
        <v>8</v>
      </c>
      <c r="D1129" s="586" t="str">
        <f t="shared" si="138"/>
        <v>ABRIL 2017 / 7</v>
      </c>
    </row>
    <row r="1130" spans="1:38" x14ac:dyDescent="0.25">
      <c r="A1130" s="586">
        <f t="shared" si="139"/>
        <v>2017</v>
      </c>
      <c r="B1130" s="586" t="str">
        <f t="shared" si="139"/>
        <v>ABRIL</v>
      </c>
      <c r="C1130" s="586">
        <v>9</v>
      </c>
      <c r="D1130" s="586" t="str">
        <f t="shared" si="138"/>
        <v>ABRIL 2017 / 8</v>
      </c>
    </row>
    <row r="1131" spans="1:38" x14ac:dyDescent="0.25">
      <c r="A1131" s="586">
        <f t="shared" si="139"/>
        <v>2017</v>
      </c>
      <c r="B1131" s="586" t="str">
        <f t="shared" si="139"/>
        <v>ABRIL</v>
      </c>
      <c r="C1131" s="586">
        <v>10</v>
      </c>
      <c r="D1131" s="586" t="str">
        <f t="shared" si="138"/>
        <v>ABRIL 2017 / 9</v>
      </c>
    </row>
    <row r="1132" spans="1:38" x14ac:dyDescent="0.25">
      <c r="A1132" s="586">
        <f t="shared" si="139"/>
        <v>2017</v>
      </c>
      <c r="B1132" s="586" t="str">
        <f t="shared" si="139"/>
        <v>ABRIL</v>
      </c>
      <c r="C1132" s="586">
        <v>11</v>
      </c>
      <c r="D1132" s="586" t="str">
        <f t="shared" si="138"/>
        <v>ABRIL 2017 / 10</v>
      </c>
    </row>
    <row r="1133" spans="1:38" x14ac:dyDescent="0.25">
      <c r="A1133" s="586">
        <f t="shared" si="139"/>
        <v>2017</v>
      </c>
      <c r="B1133" s="586" t="str">
        <f t="shared" si="139"/>
        <v>ABRIL</v>
      </c>
      <c r="C1133" s="586">
        <v>12</v>
      </c>
      <c r="D1133" s="586" t="str">
        <f t="shared" si="138"/>
        <v>ABRIL 2017 / 11</v>
      </c>
    </row>
    <row r="1134" spans="1:38" x14ac:dyDescent="0.25">
      <c r="A1134" s="586">
        <f t="shared" si="139"/>
        <v>2017</v>
      </c>
      <c r="B1134" s="586" t="str">
        <f t="shared" si="139"/>
        <v>ABRIL</v>
      </c>
      <c r="C1134" s="586">
        <v>13</v>
      </c>
      <c r="D1134" s="586" t="str">
        <f t="shared" si="138"/>
        <v>ABRIL 2017 / 12</v>
      </c>
    </row>
    <row r="1135" spans="1:38" x14ac:dyDescent="0.25">
      <c r="A1135" s="586">
        <f t="shared" si="139"/>
        <v>2017</v>
      </c>
      <c r="B1135" s="586" t="str">
        <f t="shared" si="139"/>
        <v>ABRIL</v>
      </c>
      <c r="C1135" s="586">
        <v>14</v>
      </c>
      <c r="D1135" s="586" t="str">
        <f t="shared" si="138"/>
        <v>ABRIL 2017 / 13</v>
      </c>
    </row>
    <row r="1136" spans="1:38" x14ac:dyDescent="0.25">
      <c r="A1136" s="586">
        <f t="shared" si="139"/>
        <v>2017</v>
      </c>
      <c r="B1136" s="586" t="str">
        <f t="shared" si="139"/>
        <v>ABRIL</v>
      </c>
      <c r="C1136" s="586">
        <v>15</v>
      </c>
      <c r="D1136" s="586" t="str">
        <f t="shared" si="138"/>
        <v>ABRIL 2017 / 14</v>
      </c>
    </row>
    <row r="1137" spans="1:4" x14ac:dyDescent="0.25">
      <c r="A1137" s="586">
        <f t="shared" si="139"/>
        <v>2017</v>
      </c>
      <c r="B1137" s="586" t="str">
        <f t="shared" si="139"/>
        <v>ABRIL</v>
      </c>
      <c r="C1137" s="586">
        <v>16</v>
      </c>
      <c r="D1137" s="586" t="str">
        <f t="shared" si="138"/>
        <v>ABRIL 2017 / 15</v>
      </c>
    </row>
    <row r="1138" spans="1:4" x14ac:dyDescent="0.25">
      <c r="A1138" s="586">
        <f t="shared" si="139"/>
        <v>2017</v>
      </c>
      <c r="B1138" s="586" t="str">
        <f t="shared" si="139"/>
        <v>ABRIL</v>
      </c>
      <c r="C1138" s="586">
        <v>17</v>
      </c>
      <c r="D1138" s="586" t="str">
        <f t="shared" si="138"/>
        <v>ABRIL 2017 / 16</v>
      </c>
    </row>
    <row r="1139" spans="1:4" x14ac:dyDescent="0.25">
      <c r="A1139" s="586">
        <f t="shared" si="139"/>
        <v>2017</v>
      </c>
      <c r="B1139" s="586" t="str">
        <f t="shared" si="139"/>
        <v>ABRIL</v>
      </c>
      <c r="C1139" s="586">
        <v>18</v>
      </c>
      <c r="D1139" s="586" t="str">
        <f t="shared" si="138"/>
        <v>ABRIL 2017 / 17</v>
      </c>
    </row>
    <row r="1140" spans="1:4" x14ac:dyDescent="0.25">
      <c r="A1140" s="586">
        <f t="shared" ref="A1140:B1152" si="140">A1139</f>
        <v>2017</v>
      </c>
      <c r="B1140" s="586" t="str">
        <f t="shared" si="140"/>
        <v>ABRIL</v>
      </c>
      <c r="C1140" s="586">
        <v>19</v>
      </c>
      <c r="D1140" s="586" t="str">
        <f t="shared" si="138"/>
        <v>ABRIL 2017 / 18</v>
      </c>
    </row>
    <row r="1141" spans="1:4" x14ac:dyDescent="0.25">
      <c r="A1141" s="586">
        <f t="shared" si="140"/>
        <v>2017</v>
      </c>
      <c r="B1141" s="586" t="str">
        <f t="shared" si="140"/>
        <v>ABRIL</v>
      </c>
      <c r="C1141" s="586">
        <v>20</v>
      </c>
      <c r="D1141" s="586" t="str">
        <f t="shared" si="138"/>
        <v>ABRIL 2017 / 19</v>
      </c>
    </row>
    <row r="1142" spans="1:4" x14ac:dyDescent="0.25">
      <c r="A1142" s="586">
        <f t="shared" si="140"/>
        <v>2017</v>
      </c>
      <c r="B1142" s="586" t="str">
        <f t="shared" si="140"/>
        <v>ABRIL</v>
      </c>
      <c r="C1142" s="586">
        <v>21</v>
      </c>
      <c r="D1142" s="586" t="str">
        <f t="shared" si="138"/>
        <v>ABRIL 2017 / 20</v>
      </c>
    </row>
    <row r="1143" spans="1:4" x14ac:dyDescent="0.25">
      <c r="A1143" s="586">
        <f t="shared" si="140"/>
        <v>2017</v>
      </c>
      <c r="B1143" s="586" t="str">
        <f t="shared" si="140"/>
        <v>ABRIL</v>
      </c>
      <c r="C1143" s="586">
        <v>22</v>
      </c>
      <c r="D1143" s="586" t="str">
        <f t="shared" si="138"/>
        <v>ABRIL 2017 / 21</v>
      </c>
    </row>
    <row r="1144" spans="1:4" x14ac:dyDescent="0.25">
      <c r="A1144" s="586">
        <f t="shared" si="140"/>
        <v>2017</v>
      </c>
      <c r="B1144" s="586" t="str">
        <f t="shared" si="140"/>
        <v>ABRIL</v>
      </c>
      <c r="C1144" s="586">
        <v>23</v>
      </c>
      <c r="D1144" s="586" t="str">
        <f t="shared" si="138"/>
        <v>ABRIL 2017 / 22</v>
      </c>
    </row>
    <row r="1145" spans="1:4" x14ac:dyDescent="0.25">
      <c r="A1145" s="586">
        <f t="shared" si="140"/>
        <v>2017</v>
      </c>
      <c r="B1145" s="586" t="str">
        <f t="shared" si="140"/>
        <v>ABRIL</v>
      </c>
      <c r="C1145" s="586">
        <v>24</v>
      </c>
      <c r="D1145" s="586" t="str">
        <f t="shared" si="138"/>
        <v>ABRIL 2017 / 23</v>
      </c>
    </row>
    <row r="1146" spans="1:4" x14ac:dyDescent="0.25">
      <c r="A1146" s="586">
        <f t="shared" si="140"/>
        <v>2017</v>
      </c>
      <c r="B1146" s="586" t="str">
        <f t="shared" si="140"/>
        <v>ABRIL</v>
      </c>
      <c r="C1146" s="586">
        <v>25</v>
      </c>
      <c r="D1146" s="586" t="str">
        <f t="shared" si="138"/>
        <v>ABRIL 2017 / 24</v>
      </c>
    </row>
    <row r="1147" spans="1:4" x14ac:dyDescent="0.25">
      <c r="A1147" s="586">
        <f t="shared" si="140"/>
        <v>2017</v>
      </c>
      <c r="B1147" s="586" t="str">
        <f t="shared" si="140"/>
        <v>ABRIL</v>
      </c>
      <c r="C1147" s="586">
        <v>26</v>
      </c>
      <c r="D1147" s="586" t="str">
        <f t="shared" si="138"/>
        <v>ABRIL 2017 / 25</v>
      </c>
    </row>
    <row r="1148" spans="1:4" x14ac:dyDescent="0.25">
      <c r="A1148" s="586">
        <f t="shared" si="140"/>
        <v>2017</v>
      </c>
      <c r="B1148" s="586" t="str">
        <f t="shared" si="140"/>
        <v>ABRIL</v>
      </c>
      <c r="C1148" s="586">
        <v>27</v>
      </c>
      <c r="D1148" s="586" t="str">
        <f t="shared" si="138"/>
        <v>ABRIL 2017 / 26</v>
      </c>
    </row>
    <row r="1149" spans="1:4" x14ac:dyDescent="0.25">
      <c r="A1149" s="586">
        <f t="shared" si="140"/>
        <v>2017</v>
      </c>
      <c r="B1149" s="586" t="str">
        <f t="shared" si="140"/>
        <v>ABRIL</v>
      </c>
      <c r="C1149" s="586">
        <v>28</v>
      </c>
      <c r="D1149" s="586" t="str">
        <f t="shared" si="138"/>
        <v>ABRIL 2017 / 27</v>
      </c>
    </row>
    <row r="1150" spans="1:4" x14ac:dyDescent="0.25">
      <c r="A1150" s="586">
        <f t="shared" si="140"/>
        <v>2017</v>
      </c>
      <c r="B1150" s="586" t="str">
        <f t="shared" si="140"/>
        <v>ABRIL</v>
      </c>
      <c r="C1150" s="586">
        <v>29</v>
      </c>
      <c r="D1150" s="586" t="str">
        <f t="shared" si="138"/>
        <v>ABRIL 2017 / 28</v>
      </c>
    </row>
    <row r="1151" spans="1:4" x14ac:dyDescent="0.25">
      <c r="A1151" s="586">
        <f t="shared" si="140"/>
        <v>2017</v>
      </c>
      <c r="B1151" s="586" t="str">
        <f t="shared" si="140"/>
        <v>ABRIL</v>
      </c>
      <c r="C1151" s="586">
        <v>30</v>
      </c>
      <c r="D1151" s="586" t="str">
        <f t="shared" si="138"/>
        <v>ABRIL 2017 / 29</v>
      </c>
    </row>
    <row r="1152" spans="1:4" x14ac:dyDescent="0.25">
      <c r="A1152" s="586">
        <f t="shared" si="140"/>
        <v>2017</v>
      </c>
      <c r="B1152" s="586" t="str">
        <f t="shared" si="140"/>
        <v>ABRIL</v>
      </c>
      <c r="C1152" s="586">
        <v>31</v>
      </c>
      <c r="D1152" s="586" t="str">
        <f t="shared" si="138"/>
        <v>ABRIL 2017 / 30</v>
      </c>
    </row>
    <row r="1153" spans="1:38" x14ac:dyDescent="0.25">
      <c r="A1153" s="206"/>
      <c r="B1153" s="206"/>
      <c r="C1153" s="206"/>
      <c r="D1153" s="586" t="str">
        <f t="shared" si="138"/>
        <v>ABRIL 2017 / 31</v>
      </c>
    </row>
    <row r="1154" spans="1:38" ht="15.75" x14ac:dyDescent="0.25">
      <c r="A1154" s="586">
        <v>2017</v>
      </c>
      <c r="B1154" s="586" t="s">
        <v>226</v>
      </c>
      <c r="C1154" s="586">
        <v>1</v>
      </c>
      <c r="D1154" s="208" t="s">
        <v>228</v>
      </c>
      <c r="E1154" s="209">
        <f t="shared" ref="E1154:AL1154" si="141">IFERROR(AVERAGE(E1123:E1153),"")</f>
        <v>1</v>
      </c>
      <c r="F1154" s="209">
        <f t="shared" si="141"/>
        <v>42839</v>
      </c>
      <c r="G1154" s="209">
        <f t="shared" si="141"/>
        <v>890000072629</v>
      </c>
      <c r="H1154" s="209" t="str">
        <f t="shared" si="141"/>
        <v/>
      </c>
      <c r="I1154" s="209">
        <f t="shared" si="141"/>
        <v>0.73470000000000002</v>
      </c>
      <c r="J1154" s="209">
        <f t="shared" si="141"/>
        <v>125</v>
      </c>
      <c r="K1154" s="209">
        <f t="shared" si="141"/>
        <v>10</v>
      </c>
      <c r="L1154" s="209">
        <f t="shared" si="141"/>
        <v>0</v>
      </c>
      <c r="M1154" s="209" t="str">
        <f t="shared" si="141"/>
        <v/>
      </c>
      <c r="N1154" s="209">
        <f t="shared" si="141"/>
        <v>0.5</v>
      </c>
      <c r="O1154" s="209">
        <f t="shared" si="141"/>
        <v>0</v>
      </c>
      <c r="P1154" s="209">
        <f t="shared" si="141"/>
        <v>95.5</v>
      </c>
      <c r="Q1154" s="209">
        <f t="shared" si="141"/>
        <v>85.1</v>
      </c>
      <c r="R1154" s="209">
        <f t="shared" si="141"/>
        <v>90.3</v>
      </c>
      <c r="S1154" s="209" t="str">
        <f t="shared" si="141"/>
        <v/>
      </c>
      <c r="T1154" s="209" t="str">
        <f t="shared" si="141"/>
        <v/>
      </c>
      <c r="U1154" s="209">
        <f t="shared" si="141"/>
        <v>20694</v>
      </c>
      <c r="V1154" s="209">
        <f t="shared" si="141"/>
        <v>117</v>
      </c>
      <c r="W1154" s="209">
        <f t="shared" si="141"/>
        <v>175</v>
      </c>
      <c r="X1154" s="209">
        <f t="shared" si="141"/>
        <v>293</v>
      </c>
      <c r="Y1154" s="209">
        <f t="shared" si="141"/>
        <v>352</v>
      </c>
      <c r="Z1154" s="209">
        <f t="shared" si="141"/>
        <v>1.5</v>
      </c>
      <c r="AA1154" s="209">
        <f t="shared" si="141"/>
        <v>41.9</v>
      </c>
      <c r="AB1154" s="209">
        <f t="shared" si="141"/>
        <v>0.6</v>
      </c>
      <c r="AC1154" s="209">
        <f t="shared" si="141"/>
        <v>2.46</v>
      </c>
      <c r="AD1154" s="209">
        <f t="shared" si="141"/>
        <v>10.1</v>
      </c>
      <c r="AE1154" s="209">
        <f t="shared" si="141"/>
        <v>0</v>
      </c>
      <c r="AF1154" s="209">
        <f t="shared" si="141"/>
        <v>7</v>
      </c>
      <c r="AG1154" s="209">
        <f t="shared" si="141"/>
        <v>99.5</v>
      </c>
      <c r="AH1154" s="209">
        <f t="shared" si="141"/>
        <v>42.54</v>
      </c>
      <c r="AI1154" s="209">
        <f t="shared" si="141"/>
        <v>140</v>
      </c>
      <c r="AJ1154" s="209">
        <f t="shared" si="141"/>
        <v>240</v>
      </c>
      <c r="AK1154" s="209">
        <f t="shared" si="141"/>
        <v>365</v>
      </c>
      <c r="AL1154" s="209">
        <f t="shared" si="141"/>
        <v>437</v>
      </c>
    </row>
    <row r="1155" spans="1:38" x14ac:dyDescent="0.25">
      <c r="A1155" s="586">
        <f>A1154</f>
        <v>2017</v>
      </c>
      <c r="B1155" s="586" t="str">
        <f>B1154</f>
        <v>MAYO</v>
      </c>
      <c r="C1155" s="586">
        <v>2</v>
      </c>
      <c r="D1155" s="586" t="str">
        <f t="shared" si="138"/>
        <v>MAYO 2017 / 1</v>
      </c>
    </row>
    <row r="1156" spans="1:38" x14ac:dyDescent="0.25">
      <c r="A1156" s="586">
        <f t="shared" ref="A1156:B1171" si="142">A1155</f>
        <v>2017</v>
      </c>
      <c r="B1156" s="586" t="str">
        <f t="shared" si="142"/>
        <v>MAYO</v>
      </c>
      <c r="C1156" s="586">
        <v>3</v>
      </c>
      <c r="D1156" s="586" t="str">
        <f t="shared" si="138"/>
        <v>MAYO 2017 / 2</v>
      </c>
    </row>
    <row r="1157" spans="1:38" x14ac:dyDescent="0.25">
      <c r="A1157" s="586">
        <f t="shared" si="142"/>
        <v>2017</v>
      </c>
      <c r="B1157" s="586" t="str">
        <f t="shared" si="142"/>
        <v>MAYO</v>
      </c>
      <c r="C1157" s="586">
        <v>4</v>
      </c>
      <c r="D1157" s="586" t="str">
        <f t="shared" si="138"/>
        <v>MAYO 2017 / 3</v>
      </c>
    </row>
    <row r="1158" spans="1:38" x14ac:dyDescent="0.25">
      <c r="A1158" s="586">
        <f t="shared" si="142"/>
        <v>2017</v>
      </c>
      <c r="B1158" s="586" t="str">
        <f t="shared" si="142"/>
        <v>MAYO</v>
      </c>
      <c r="C1158" s="586">
        <v>5</v>
      </c>
      <c r="D1158" s="586" t="str">
        <f t="shared" si="138"/>
        <v>MAYO 2017 / 4</v>
      </c>
    </row>
    <row r="1159" spans="1:38" x14ac:dyDescent="0.25">
      <c r="A1159" s="586">
        <f t="shared" si="142"/>
        <v>2017</v>
      </c>
      <c r="B1159" s="586" t="str">
        <f t="shared" si="142"/>
        <v>MAYO</v>
      </c>
      <c r="C1159" s="586">
        <v>6</v>
      </c>
      <c r="D1159" s="586" t="str">
        <f t="shared" si="138"/>
        <v>MAYO 2017 / 5</v>
      </c>
    </row>
    <row r="1160" spans="1:38" x14ac:dyDescent="0.25">
      <c r="A1160" s="586">
        <f t="shared" si="142"/>
        <v>2017</v>
      </c>
      <c r="B1160" s="586" t="str">
        <f t="shared" si="142"/>
        <v>MAYO</v>
      </c>
      <c r="C1160" s="586">
        <v>7</v>
      </c>
      <c r="D1160" s="586" t="str">
        <f t="shared" si="138"/>
        <v>MAYO 2017 / 6</v>
      </c>
    </row>
    <row r="1161" spans="1:38" x14ac:dyDescent="0.25">
      <c r="A1161" s="586">
        <f t="shared" si="142"/>
        <v>2017</v>
      </c>
      <c r="B1161" s="586" t="str">
        <f t="shared" si="142"/>
        <v>MAYO</v>
      </c>
      <c r="C1161" s="586">
        <v>8</v>
      </c>
      <c r="D1161" s="586" t="str">
        <f t="shared" si="138"/>
        <v>MAYO 2017 / 7</v>
      </c>
    </row>
    <row r="1162" spans="1:38" x14ac:dyDescent="0.25">
      <c r="A1162" s="586">
        <f t="shared" si="142"/>
        <v>2017</v>
      </c>
      <c r="B1162" s="586" t="str">
        <f t="shared" si="142"/>
        <v>MAYO</v>
      </c>
      <c r="C1162" s="586">
        <v>9</v>
      </c>
      <c r="D1162" s="586" t="str">
        <f t="shared" si="138"/>
        <v>MAYO 2017 / 8</v>
      </c>
    </row>
    <row r="1163" spans="1:38" x14ac:dyDescent="0.25">
      <c r="A1163" s="586">
        <f t="shared" si="142"/>
        <v>2017</v>
      </c>
      <c r="B1163" s="586" t="str">
        <f t="shared" si="142"/>
        <v>MAYO</v>
      </c>
      <c r="C1163" s="586">
        <v>10</v>
      </c>
      <c r="D1163" s="586" t="str">
        <f t="shared" si="138"/>
        <v>MAYO 2017 / 9</v>
      </c>
    </row>
    <row r="1164" spans="1:38" x14ac:dyDescent="0.25">
      <c r="A1164" s="586">
        <f t="shared" si="142"/>
        <v>2017</v>
      </c>
      <c r="B1164" s="586" t="str">
        <f t="shared" si="142"/>
        <v>MAYO</v>
      </c>
      <c r="C1164" s="586">
        <v>11</v>
      </c>
      <c r="D1164" s="586" t="str">
        <f t="shared" si="138"/>
        <v>MAYO 2017 / 10</v>
      </c>
    </row>
    <row r="1165" spans="1:38" x14ac:dyDescent="0.25">
      <c r="A1165" s="586">
        <f t="shared" si="142"/>
        <v>2017</v>
      </c>
      <c r="B1165" s="586" t="str">
        <f t="shared" si="142"/>
        <v>MAYO</v>
      </c>
      <c r="C1165" s="586">
        <v>12</v>
      </c>
      <c r="D1165" s="586" t="str">
        <f t="shared" si="138"/>
        <v>MAYO 2017 / 11</v>
      </c>
    </row>
    <row r="1166" spans="1:38" x14ac:dyDescent="0.25">
      <c r="A1166" s="586">
        <f t="shared" si="142"/>
        <v>2017</v>
      </c>
      <c r="B1166" s="586" t="str">
        <f t="shared" si="142"/>
        <v>MAYO</v>
      </c>
      <c r="C1166" s="586">
        <v>13</v>
      </c>
      <c r="D1166" s="586" t="str">
        <f t="shared" si="138"/>
        <v>MAYO 2017 / 12</v>
      </c>
    </row>
    <row r="1167" spans="1:38" x14ac:dyDescent="0.25">
      <c r="A1167" s="586">
        <f t="shared" si="142"/>
        <v>2017</v>
      </c>
      <c r="B1167" s="586" t="str">
        <f t="shared" si="142"/>
        <v>MAYO</v>
      </c>
      <c r="C1167" s="586">
        <v>14</v>
      </c>
      <c r="D1167" s="586" t="str">
        <f t="shared" si="138"/>
        <v>MAYO 2017 / 13</v>
      </c>
    </row>
    <row r="1168" spans="1:38" x14ac:dyDescent="0.25">
      <c r="A1168" s="586">
        <f t="shared" si="142"/>
        <v>2017</v>
      </c>
      <c r="B1168" s="586" t="str">
        <f t="shared" si="142"/>
        <v>MAYO</v>
      </c>
      <c r="C1168" s="586">
        <v>15</v>
      </c>
      <c r="D1168" s="586" t="str">
        <f t="shared" si="138"/>
        <v>MAYO 2017 / 14</v>
      </c>
    </row>
    <row r="1169" spans="1:4" x14ac:dyDescent="0.25">
      <c r="A1169" s="586">
        <f t="shared" si="142"/>
        <v>2017</v>
      </c>
      <c r="B1169" s="586" t="str">
        <f t="shared" si="142"/>
        <v>MAYO</v>
      </c>
      <c r="C1169" s="586">
        <v>16</v>
      </c>
      <c r="D1169" s="586" t="str">
        <f t="shared" si="138"/>
        <v>MAYO 2017 / 15</v>
      </c>
    </row>
    <row r="1170" spans="1:4" x14ac:dyDescent="0.25">
      <c r="A1170" s="586">
        <f t="shared" si="142"/>
        <v>2017</v>
      </c>
      <c r="B1170" s="586" t="str">
        <f t="shared" si="142"/>
        <v>MAYO</v>
      </c>
      <c r="C1170" s="586">
        <v>17</v>
      </c>
      <c r="D1170" s="586" t="str">
        <f t="shared" si="138"/>
        <v>MAYO 2017 / 16</v>
      </c>
    </row>
    <row r="1171" spans="1:4" x14ac:dyDescent="0.25">
      <c r="A1171" s="586">
        <f t="shared" si="142"/>
        <v>2017</v>
      </c>
      <c r="B1171" s="586" t="str">
        <f t="shared" si="142"/>
        <v>MAYO</v>
      </c>
      <c r="C1171" s="586">
        <v>18</v>
      </c>
      <c r="D1171" s="586" t="str">
        <f t="shared" si="138"/>
        <v>MAYO 2017 / 17</v>
      </c>
    </row>
    <row r="1172" spans="1:4" x14ac:dyDescent="0.25">
      <c r="A1172" s="586">
        <f t="shared" ref="A1172:B1184" si="143">A1171</f>
        <v>2017</v>
      </c>
      <c r="B1172" s="586" t="str">
        <f t="shared" si="143"/>
        <v>MAYO</v>
      </c>
      <c r="C1172" s="586">
        <v>19</v>
      </c>
      <c r="D1172" s="586" t="str">
        <f t="shared" si="138"/>
        <v>MAYO 2017 / 18</v>
      </c>
    </row>
    <row r="1173" spans="1:4" x14ac:dyDescent="0.25">
      <c r="A1173" s="586">
        <f t="shared" si="143"/>
        <v>2017</v>
      </c>
      <c r="B1173" s="586" t="str">
        <f t="shared" si="143"/>
        <v>MAYO</v>
      </c>
      <c r="C1173" s="586">
        <v>20</v>
      </c>
      <c r="D1173" s="586" t="str">
        <f t="shared" si="138"/>
        <v>MAYO 2017 / 19</v>
      </c>
    </row>
    <row r="1174" spans="1:4" x14ac:dyDescent="0.25">
      <c r="A1174" s="586">
        <f t="shared" si="143"/>
        <v>2017</v>
      </c>
      <c r="B1174" s="586" t="str">
        <f t="shared" si="143"/>
        <v>MAYO</v>
      </c>
      <c r="C1174" s="586">
        <v>21</v>
      </c>
      <c r="D1174" s="586" t="str">
        <f t="shared" si="138"/>
        <v>MAYO 2017 / 20</v>
      </c>
    </row>
    <row r="1175" spans="1:4" x14ac:dyDescent="0.25">
      <c r="A1175" s="586">
        <f t="shared" si="143"/>
        <v>2017</v>
      </c>
      <c r="B1175" s="586" t="str">
        <f t="shared" si="143"/>
        <v>MAYO</v>
      </c>
      <c r="C1175" s="586">
        <v>22</v>
      </c>
      <c r="D1175" s="586" t="str">
        <f t="shared" si="138"/>
        <v>MAYO 2017 / 21</v>
      </c>
    </row>
    <row r="1176" spans="1:4" x14ac:dyDescent="0.25">
      <c r="A1176" s="586">
        <f t="shared" si="143"/>
        <v>2017</v>
      </c>
      <c r="B1176" s="586" t="str">
        <f t="shared" si="143"/>
        <v>MAYO</v>
      </c>
      <c r="C1176" s="586">
        <v>23</v>
      </c>
      <c r="D1176" s="586" t="str">
        <f t="shared" si="138"/>
        <v>MAYO 2017 / 22</v>
      </c>
    </row>
    <row r="1177" spans="1:4" x14ac:dyDescent="0.25">
      <c r="A1177" s="586">
        <f t="shared" si="143"/>
        <v>2017</v>
      </c>
      <c r="B1177" s="586" t="str">
        <f t="shared" si="143"/>
        <v>MAYO</v>
      </c>
      <c r="C1177" s="586">
        <v>24</v>
      </c>
      <c r="D1177" s="586" t="str">
        <f t="shared" si="138"/>
        <v>MAYO 2017 / 23</v>
      </c>
    </row>
    <row r="1178" spans="1:4" x14ac:dyDescent="0.25">
      <c r="A1178" s="586">
        <f t="shared" si="143"/>
        <v>2017</v>
      </c>
      <c r="B1178" s="586" t="str">
        <f t="shared" si="143"/>
        <v>MAYO</v>
      </c>
      <c r="C1178" s="586">
        <v>25</v>
      </c>
      <c r="D1178" s="586" t="str">
        <f t="shared" si="138"/>
        <v>MAYO 2017 / 24</v>
      </c>
    </row>
    <row r="1179" spans="1:4" x14ac:dyDescent="0.25">
      <c r="A1179" s="586">
        <f t="shared" si="143"/>
        <v>2017</v>
      </c>
      <c r="B1179" s="586" t="str">
        <f t="shared" si="143"/>
        <v>MAYO</v>
      </c>
      <c r="C1179" s="586">
        <v>26</v>
      </c>
      <c r="D1179" s="586" t="str">
        <f t="shared" si="138"/>
        <v>MAYO 2017 / 25</v>
      </c>
    </row>
    <row r="1180" spans="1:4" x14ac:dyDescent="0.25">
      <c r="A1180" s="586">
        <f t="shared" si="143"/>
        <v>2017</v>
      </c>
      <c r="B1180" s="586" t="str">
        <f t="shared" si="143"/>
        <v>MAYO</v>
      </c>
      <c r="C1180" s="586">
        <v>27</v>
      </c>
      <c r="D1180" s="586" t="str">
        <f t="shared" si="138"/>
        <v>MAYO 2017 / 26</v>
      </c>
    </row>
    <row r="1181" spans="1:4" x14ac:dyDescent="0.25">
      <c r="A1181" s="586">
        <f t="shared" si="143"/>
        <v>2017</v>
      </c>
      <c r="B1181" s="586" t="str">
        <f t="shared" si="143"/>
        <v>MAYO</v>
      </c>
      <c r="C1181" s="586">
        <v>28</v>
      </c>
      <c r="D1181" s="586" t="str">
        <f t="shared" si="138"/>
        <v>MAYO 2017 / 27</v>
      </c>
    </row>
    <row r="1182" spans="1:4" x14ac:dyDescent="0.25">
      <c r="A1182" s="586">
        <f t="shared" si="143"/>
        <v>2017</v>
      </c>
      <c r="B1182" s="586" t="str">
        <f t="shared" si="143"/>
        <v>MAYO</v>
      </c>
      <c r="C1182" s="586">
        <v>29</v>
      </c>
      <c r="D1182" s="586" t="str">
        <f t="shared" si="138"/>
        <v>MAYO 2017 / 28</v>
      </c>
    </row>
    <row r="1183" spans="1:4" x14ac:dyDescent="0.25">
      <c r="A1183" s="586">
        <f t="shared" si="143"/>
        <v>2017</v>
      </c>
      <c r="B1183" s="586" t="str">
        <f t="shared" si="143"/>
        <v>MAYO</v>
      </c>
      <c r="C1183" s="586">
        <v>30</v>
      </c>
      <c r="D1183" s="586" t="str">
        <f t="shared" si="138"/>
        <v>MAYO 2017 / 29</v>
      </c>
    </row>
    <row r="1184" spans="1:4" x14ac:dyDescent="0.25">
      <c r="A1184" s="586">
        <f t="shared" si="143"/>
        <v>2017</v>
      </c>
      <c r="B1184" s="586" t="str">
        <f t="shared" si="143"/>
        <v>MAYO</v>
      </c>
      <c r="C1184" s="586">
        <v>31</v>
      </c>
      <c r="D1184" s="586" t="str">
        <f t="shared" si="138"/>
        <v>MAYO 2017 / 30</v>
      </c>
    </row>
    <row r="1185" spans="1:38" x14ac:dyDescent="0.25">
      <c r="A1185" s="206"/>
      <c r="B1185" s="206"/>
      <c r="C1185" s="206"/>
      <c r="D1185" s="586" t="str">
        <f t="shared" si="138"/>
        <v>MAYO 2017 / 31</v>
      </c>
    </row>
    <row r="1186" spans="1:38" ht="15.75" x14ac:dyDescent="0.25">
      <c r="A1186" s="586">
        <v>2017</v>
      </c>
      <c r="B1186" s="586" t="s">
        <v>233</v>
      </c>
      <c r="C1186" s="586">
        <v>1</v>
      </c>
      <c r="D1186" s="208" t="s">
        <v>228</v>
      </c>
      <c r="E1186" s="209" t="str">
        <f t="shared" ref="E1186:AL1186" si="144">IFERROR(AVERAGE(E1155:E1185),"")</f>
        <v/>
      </c>
      <c r="F1186" s="209" t="str">
        <f t="shared" si="144"/>
        <v/>
      </c>
      <c r="G1186" s="209" t="str">
        <f t="shared" si="144"/>
        <v/>
      </c>
      <c r="H1186" s="209" t="str">
        <f t="shared" si="144"/>
        <v/>
      </c>
      <c r="I1186" s="209" t="str">
        <f t="shared" si="144"/>
        <v/>
      </c>
      <c r="J1186" s="209" t="str">
        <f t="shared" si="144"/>
        <v/>
      </c>
      <c r="K1186" s="209" t="str">
        <f t="shared" si="144"/>
        <v/>
      </c>
      <c r="L1186" s="209" t="str">
        <f t="shared" si="144"/>
        <v/>
      </c>
      <c r="M1186" s="209" t="str">
        <f t="shared" si="144"/>
        <v/>
      </c>
      <c r="N1186" s="209" t="str">
        <f t="shared" si="144"/>
        <v/>
      </c>
      <c r="O1186" s="209" t="str">
        <f t="shared" si="144"/>
        <v/>
      </c>
      <c r="P1186" s="209" t="str">
        <f t="shared" si="144"/>
        <v/>
      </c>
      <c r="Q1186" s="209" t="str">
        <f t="shared" si="144"/>
        <v/>
      </c>
      <c r="R1186" s="209" t="str">
        <f t="shared" si="144"/>
        <v/>
      </c>
      <c r="S1186" s="209" t="str">
        <f t="shared" si="144"/>
        <v/>
      </c>
      <c r="T1186" s="209" t="str">
        <f t="shared" si="144"/>
        <v/>
      </c>
      <c r="U1186" s="209" t="str">
        <f t="shared" si="144"/>
        <v/>
      </c>
      <c r="V1186" s="209" t="str">
        <f t="shared" si="144"/>
        <v/>
      </c>
      <c r="W1186" s="209" t="str">
        <f t="shared" si="144"/>
        <v/>
      </c>
      <c r="X1186" s="209" t="str">
        <f t="shared" si="144"/>
        <v/>
      </c>
      <c r="Y1186" s="209" t="str">
        <f t="shared" si="144"/>
        <v/>
      </c>
      <c r="Z1186" s="209" t="str">
        <f t="shared" si="144"/>
        <v/>
      </c>
      <c r="AA1186" s="209" t="str">
        <f t="shared" si="144"/>
        <v/>
      </c>
      <c r="AB1186" s="209" t="str">
        <f t="shared" si="144"/>
        <v/>
      </c>
      <c r="AC1186" s="209" t="str">
        <f t="shared" si="144"/>
        <v/>
      </c>
      <c r="AD1186" s="209" t="str">
        <f t="shared" si="144"/>
        <v/>
      </c>
      <c r="AE1186" s="209" t="str">
        <f t="shared" si="144"/>
        <v/>
      </c>
      <c r="AF1186" s="209" t="str">
        <f t="shared" si="144"/>
        <v/>
      </c>
      <c r="AG1186" s="209" t="str">
        <f t="shared" si="144"/>
        <v/>
      </c>
      <c r="AH1186" s="209" t="str">
        <f t="shared" si="144"/>
        <v/>
      </c>
      <c r="AI1186" s="209" t="str">
        <f t="shared" si="144"/>
        <v/>
      </c>
      <c r="AJ1186" s="209" t="str">
        <f t="shared" si="144"/>
        <v/>
      </c>
      <c r="AK1186" s="209" t="str">
        <f t="shared" si="144"/>
        <v/>
      </c>
      <c r="AL1186" s="209" t="str">
        <f t="shared" si="144"/>
        <v/>
      </c>
    </row>
    <row r="1187" spans="1:38" x14ac:dyDescent="0.25">
      <c r="A1187" s="586">
        <f>A1186</f>
        <v>2017</v>
      </c>
      <c r="B1187" s="586" t="str">
        <f>B1186</f>
        <v>JUNIO</v>
      </c>
      <c r="C1187" s="586">
        <v>2</v>
      </c>
      <c r="D1187" s="586" t="str">
        <f t="shared" ref="D1187:D1249" si="145">B1186&amp;" "&amp;A1186&amp;" / "&amp;C1186</f>
        <v>JUNIO 2017 / 1</v>
      </c>
    </row>
    <row r="1188" spans="1:38" x14ac:dyDescent="0.25">
      <c r="A1188" s="586">
        <f t="shared" ref="A1188:B1203" si="146">A1187</f>
        <v>2017</v>
      </c>
      <c r="B1188" s="586" t="str">
        <f t="shared" si="146"/>
        <v>JUNIO</v>
      </c>
      <c r="C1188" s="586">
        <v>3</v>
      </c>
      <c r="D1188" s="586" t="str">
        <f t="shared" si="145"/>
        <v>JUNIO 2017 / 2</v>
      </c>
    </row>
    <row r="1189" spans="1:38" x14ac:dyDescent="0.25">
      <c r="A1189" s="586">
        <f t="shared" si="146"/>
        <v>2017</v>
      </c>
      <c r="B1189" s="586" t="str">
        <f t="shared" si="146"/>
        <v>JUNIO</v>
      </c>
      <c r="C1189" s="586">
        <v>4</v>
      </c>
      <c r="D1189" s="586" t="str">
        <f t="shared" si="145"/>
        <v>JUNIO 2017 / 3</v>
      </c>
    </row>
    <row r="1190" spans="1:38" x14ac:dyDescent="0.25">
      <c r="A1190" s="586">
        <f t="shared" si="146"/>
        <v>2017</v>
      </c>
      <c r="B1190" s="586" t="str">
        <f t="shared" si="146"/>
        <v>JUNIO</v>
      </c>
      <c r="C1190" s="586">
        <v>5</v>
      </c>
      <c r="D1190" s="586" t="str">
        <f t="shared" si="145"/>
        <v>JUNIO 2017 / 4</v>
      </c>
    </row>
    <row r="1191" spans="1:38" x14ac:dyDescent="0.25">
      <c r="A1191" s="586">
        <f t="shared" si="146"/>
        <v>2017</v>
      </c>
      <c r="B1191" s="586" t="str">
        <f t="shared" si="146"/>
        <v>JUNIO</v>
      </c>
      <c r="C1191" s="586">
        <v>6</v>
      </c>
      <c r="D1191" s="586" t="str">
        <f t="shared" si="145"/>
        <v>JUNIO 2017 / 5</v>
      </c>
    </row>
    <row r="1192" spans="1:38" x14ac:dyDescent="0.25">
      <c r="A1192" s="586">
        <f t="shared" si="146"/>
        <v>2017</v>
      </c>
      <c r="B1192" s="586" t="str">
        <f t="shared" si="146"/>
        <v>JUNIO</v>
      </c>
      <c r="C1192" s="586">
        <v>7</v>
      </c>
      <c r="D1192" s="586" t="str">
        <f t="shared" si="145"/>
        <v>JUNIO 2017 / 6</v>
      </c>
    </row>
    <row r="1193" spans="1:38" x14ac:dyDescent="0.25">
      <c r="A1193" s="586">
        <f t="shared" si="146"/>
        <v>2017</v>
      </c>
      <c r="B1193" s="586" t="str">
        <f t="shared" si="146"/>
        <v>JUNIO</v>
      </c>
      <c r="C1193" s="586">
        <v>8</v>
      </c>
      <c r="D1193" s="586" t="str">
        <f t="shared" si="145"/>
        <v>JUNIO 2017 / 7</v>
      </c>
    </row>
    <row r="1194" spans="1:38" x14ac:dyDescent="0.25">
      <c r="A1194" s="586">
        <f t="shared" si="146"/>
        <v>2017</v>
      </c>
      <c r="B1194" s="586" t="str">
        <f t="shared" si="146"/>
        <v>JUNIO</v>
      </c>
      <c r="C1194" s="586">
        <v>9</v>
      </c>
      <c r="D1194" s="586" t="str">
        <f t="shared" si="145"/>
        <v>JUNIO 2017 / 8</v>
      </c>
    </row>
    <row r="1195" spans="1:38" x14ac:dyDescent="0.25">
      <c r="A1195" s="586">
        <f t="shared" si="146"/>
        <v>2017</v>
      </c>
      <c r="B1195" s="586" t="str">
        <f t="shared" si="146"/>
        <v>JUNIO</v>
      </c>
      <c r="C1195" s="586">
        <v>10</v>
      </c>
      <c r="D1195" s="586" t="str">
        <f t="shared" si="145"/>
        <v>JUNIO 2017 / 9</v>
      </c>
    </row>
    <row r="1196" spans="1:38" x14ac:dyDescent="0.25">
      <c r="A1196" s="586">
        <f t="shared" si="146"/>
        <v>2017</v>
      </c>
      <c r="B1196" s="586" t="str">
        <f t="shared" si="146"/>
        <v>JUNIO</v>
      </c>
      <c r="C1196" s="586">
        <v>11</v>
      </c>
      <c r="D1196" s="586" t="str">
        <f t="shared" si="145"/>
        <v>JUNIO 2017 / 10</v>
      </c>
    </row>
    <row r="1197" spans="1:38" x14ac:dyDescent="0.25">
      <c r="A1197" s="586">
        <f t="shared" si="146"/>
        <v>2017</v>
      </c>
      <c r="B1197" s="586" t="str">
        <f t="shared" si="146"/>
        <v>JUNIO</v>
      </c>
      <c r="C1197" s="586">
        <v>12</v>
      </c>
      <c r="D1197" s="586" t="str">
        <f t="shared" si="145"/>
        <v>JUNIO 2017 / 11</v>
      </c>
    </row>
    <row r="1198" spans="1:38" x14ac:dyDescent="0.25">
      <c r="A1198" s="586">
        <f t="shared" si="146"/>
        <v>2017</v>
      </c>
      <c r="B1198" s="586" t="str">
        <f t="shared" si="146"/>
        <v>JUNIO</v>
      </c>
      <c r="C1198" s="586">
        <v>13</v>
      </c>
      <c r="D1198" s="586" t="str">
        <f t="shared" si="145"/>
        <v>JUNIO 2017 / 12</v>
      </c>
    </row>
    <row r="1199" spans="1:38" x14ac:dyDescent="0.25">
      <c r="A1199" s="586">
        <f t="shared" si="146"/>
        <v>2017</v>
      </c>
      <c r="B1199" s="586" t="str">
        <f t="shared" si="146"/>
        <v>JUNIO</v>
      </c>
      <c r="C1199" s="586">
        <v>14</v>
      </c>
      <c r="D1199" s="586" t="str">
        <f t="shared" si="145"/>
        <v>JUNIO 2017 / 13</v>
      </c>
    </row>
    <row r="1200" spans="1:38" x14ac:dyDescent="0.25">
      <c r="A1200" s="586">
        <f t="shared" si="146"/>
        <v>2017</v>
      </c>
      <c r="B1200" s="586" t="str">
        <f t="shared" si="146"/>
        <v>JUNIO</v>
      </c>
      <c r="C1200" s="586">
        <v>15</v>
      </c>
      <c r="D1200" s="586" t="str">
        <f t="shared" si="145"/>
        <v>JUNIO 2017 / 14</v>
      </c>
    </row>
    <row r="1201" spans="1:4" x14ac:dyDescent="0.25">
      <c r="A1201" s="586">
        <f t="shared" si="146"/>
        <v>2017</v>
      </c>
      <c r="B1201" s="586" t="str">
        <f t="shared" si="146"/>
        <v>JUNIO</v>
      </c>
      <c r="C1201" s="586">
        <v>16</v>
      </c>
      <c r="D1201" s="586" t="str">
        <f t="shared" si="145"/>
        <v>JUNIO 2017 / 15</v>
      </c>
    </row>
    <row r="1202" spans="1:4" x14ac:dyDescent="0.25">
      <c r="A1202" s="586">
        <f t="shared" si="146"/>
        <v>2017</v>
      </c>
      <c r="B1202" s="586" t="str">
        <f t="shared" si="146"/>
        <v>JUNIO</v>
      </c>
      <c r="C1202" s="586">
        <v>17</v>
      </c>
      <c r="D1202" s="586" t="str">
        <f t="shared" si="145"/>
        <v>JUNIO 2017 / 16</v>
      </c>
    </row>
    <row r="1203" spans="1:4" x14ac:dyDescent="0.25">
      <c r="A1203" s="586">
        <f t="shared" si="146"/>
        <v>2017</v>
      </c>
      <c r="B1203" s="586" t="str">
        <f t="shared" si="146"/>
        <v>JUNIO</v>
      </c>
      <c r="C1203" s="586">
        <v>18</v>
      </c>
      <c r="D1203" s="586" t="str">
        <f t="shared" si="145"/>
        <v>JUNIO 2017 / 17</v>
      </c>
    </row>
    <row r="1204" spans="1:4" x14ac:dyDescent="0.25">
      <c r="A1204" s="586">
        <f t="shared" ref="A1204:B1216" si="147">A1203</f>
        <v>2017</v>
      </c>
      <c r="B1204" s="586" t="str">
        <f t="shared" si="147"/>
        <v>JUNIO</v>
      </c>
      <c r="C1204" s="586">
        <v>19</v>
      </c>
      <c r="D1204" s="586" t="str">
        <f t="shared" si="145"/>
        <v>JUNIO 2017 / 18</v>
      </c>
    </row>
    <row r="1205" spans="1:4" x14ac:dyDescent="0.25">
      <c r="A1205" s="586">
        <f t="shared" si="147"/>
        <v>2017</v>
      </c>
      <c r="B1205" s="586" t="str">
        <f t="shared" si="147"/>
        <v>JUNIO</v>
      </c>
      <c r="C1205" s="586">
        <v>20</v>
      </c>
      <c r="D1205" s="586" t="str">
        <f t="shared" si="145"/>
        <v>JUNIO 2017 / 19</v>
      </c>
    </row>
    <row r="1206" spans="1:4" x14ac:dyDescent="0.25">
      <c r="A1206" s="586">
        <f t="shared" si="147"/>
        <v>2017</v>
      </c>
      <c r="B1206" s="586" t="str">
        <f t="shared" si="147"/>
        <v>JUNIO</v>
      </c>
      <c r="C1206" s="586">
        <v>21</v>
      </c>
      <c r="D1206" s="586" t="str">
        <f t="shared" si="145"/>
        <v>JUNIO 2017 / 20</v>
      </c>
    </row>
    <row r="1207" spans="1:4" x14ac:dyDescent="0.25">
      <c r="A1207" s="586">
        <f t="shared" si="147"/>
        <v>2017</v>
      </c>
      <c r="B1207" s="586" t="str">
        <f t="shared" si="147"/>
        <v>JUNIO</v>
      </c>
      <c r="C1207" s="586">
        <v>22</v>
      </c>
      <c r="D1207" s="586" t="str">
        <f t="shared" si="145"/>
        <v>JUNIO 2017 / 21</v>
      </c>
    </row>
    <row r="1208" spans="1:4" x14ac:dyDescent="0.25">
      <c r="A1208" s="586">
        <f t="shared" si="147"/>
        <v>2017</v>
      </c>
      <c r="B1208" s="586" t="str">
        <f t="shared" si="147"/>
        <v>JUNIO</v>
      </c>
      <c r="C1208" s="586">
        <v>23</v>
      </c>
      <c r="D1208" s="586" t="str">
        <f t="shared" si="145"/>
        <v>JUNIO 2017 / 22</v>
      </c>
    </row>
    <row r="1209" spans="1:4" x14ac:dyDescent="0.25">
      <c r="A1209" s="586">
        <f t="shared" si="147"/>
        <v>2017</v>
      </c>
      <c r="B1209" s="586" t="str">
        <f t="shared" si="147"/>
        <v>JUNIO</v>
      </c>
      <c r="C1209" s="586">
        <v>24</v>
      </c>
      <c r="D1209" s="586" t="str">
        <f t="shared" si="145"/>
        <v>JUNIO 2017 / 23</v>
      </c>
    </row>
    <row r="1210" spans="1:4" x14ac:dyDescent="0.25">
      <c r="A1210" s="586">
        <f t="shared" si="147"/>
        <v>2017</v>
      </c>
      <c r="B1210" s="586" t="str">
        <f t="shared" si="147"/>
        <v>JUNIO</v>
      </c>
      <c r="C1210" s="586">
        <v>25</v>
      </c>
      <c r="D1210" s="586" t="str">
        <f t="shared" si="145"/>
        <v>JUNIO 2017 / 24</v>
      </c>
    </row>
    <row r="1211" spans="1:4" x14ac:dyDescent="0.25">
      <c r="A1211" s="586">
        <f t="shared" si="147"/>
        <v>2017</v>
      </c>
      <c r="B1211" s="586" t="str">
        <f t="shared" si="147"/>
        <v>JUNIO</v>
      </c>
      <c r="C1211" s="586">
        <v>26</v>
      </c>
      <c r="D1211" s="586" t="str">
        <f t="shared" si="145"/>
        <v>JUNIO 2017 / 25</v>
      </c>
    </row>
    <row r="1212" spans="1:4" x14ac:dyDescent="0.25">
      <c r="A1212" s="586">
        <f t="shared" si="147"/>
        <v>2017</v>
      </c>
      <c r="B1212" s="586" t="str">
        <f t="shared" si="147"/>
        <v>JUNIO</v>
      </c>
      <c r="C1212" s="586">
        <v>27</v>
      </c>
      <c r="D1212" s="586" t="str">
        <f t="shared" si="145"/>
        <v>JUNIO 2017 / 26</v>
      </c>
    </row>
    <row r="1213" spans="1:4" x14ac:dyDescent="0.25">
      <c r="A1213" s="586">
        <f t="shared" si="147"/>
        <v>2017</v>
      </c>
      <c r="B1213" s="586" t="str">
        <f t="shared" si="147"/>
        <v>JUNIO</v>
      </c>
      <c r="C1213" s="586">
        <v>28</v>
      </c>
      <c r="D1213" s="586" t="str">
        <f t="shared" si="145"/>
        <v>JUNIO 2017 / 27</v>
      </c>
    </row>
    <row r="1214" spans="1:4" x14ac:dyDescent="0.25">
      <c r="A1214" s="586">
        <f t="shared" si="147"/>
        <v>2017</v>
      </c>
      <c r="B1214" s="586" t="str">
        <f t="shared" si="147"/>
        <v>JUNIO</v>
      </c>
      <c r="C1214" s="586">
        <v>29</v>
      </c>
      <c r="D1214" s="586" t="str">
        <f t="shared" si="145"/>
        <v>JUNIO 2017 / 28</v>
      </c>
    </row>
    <row r="1215" spans="1:4" x14ac:dyDescent="0.25">
      <c r="A1215" s="586">
        <f t="shared" si="147"/>
        <v>2017</v>
      </c>
      <c r="B1215" s="586" t="str">
        <f t="shared" si="147"/>
        <v>JUNIO</v>
      </c>
      <c r="C1215" s="586">
        <v>30</v>
      </c>
      <c r="D1215" s="586" t="str">
        <f t="shared" si="145"/>
        <v>JUNIO 2017 / 29</v>
      </c>
    </row>
    <row r="1216" spans="1:4" x14ac:dyDescent="0.25">
      <c r="A1216" s="586">
        <f t="shared" si="147"/>
        <v>2017</v>
      </c>
      <c r="B1216" s="586" t="str">
        <f t="shared" si="147"/>
        <v>JUNIO</v>
      </c>
      <c r="C1216" s="586">
        <v>31</v>
      </c>
      <c r="D1216" s="586" t="str">
        <f t="shared" si="145"/>
        <v>JUNIO 2017 / 30</v>
      </c>
    </row>
    <row r="1217" spans="1:38" x14ac:dyDescent="0.25">
      <c r="A1217" s="206"/>
      <c r="B1217" s="206"/>
      <c r="C1217" s="206"/>
      <c r="D1217" s="586" t="str">
        <f t="shared" si="145"/>
        <v>JUNIO 2017 / 31</v>
      </c>
    </row>
    <row r="1218" spans="1:38" ht="15.75" x14ac:dyDescent="0.25">
      <c r="A1218" s="586">
        <v>2017</v>
      </c>
      <c r="B1218" s="586" t="s">
        <v>227</v>
      </c>
      <c r="C1218" s="586">
        <v>1</v>
      </c>
      <c r="D1218" s="208" t="s">
        <v>228</v>
      </c>
      <c r="E1218" s="209" t="str">
        <f t="shared" ref="E1218:AL1218" si="148">IFERROR(AVERAGE(E1187:E1217),"")</f>
        <v/>
      </c>
      <c r="F1218" s="209" t="str">
        <f t="shared" si="148"/>
        <v/>
      </c>
      <c r="G1218" s="209" t="str">
        <f t="shared" si="148"/>
        <v/>
      </c>
      <c r="H1218" s="209" t="str">
        <f t="shared" si="148"/>
        <v/>
      </c>
      <c r="I1218" s="209" t="str">
        <f t="shared" si="148"/>
        <v/>
      </c>
      <c r="J1218" s="209" t="str">
        <f t="shared" si="148"/>
        <v/>
      </c>
      <c r="K1218" s="209" t="str">
        <f t="shared" si="148"/>
        <v/>
      </c>
      <c r="L1218" s="209" t="str">
        <f t="shared" si="148"/>
        <v/>
      </c>
      <c r="M1218" s="209" t="str">
        <f t="shared" si="148"/>
        <v/>
      </c>
      <c r="N1218" s="209" t="str">
        <f t="shared" si="148"/>
        <v/>
      </c>
      <c r="O1218" s="209" t="str">
        <f t="shared" si="148"/>
        <v/>
      </c>
      <c r="P1218" s="209" t="str">
        <f t="shared" si="148"/>
        <v/>
      </c>
      <c r="Q1218" s="209" t="str">
        <f t="shared" si="148"/>
        <v/>
      </c>
      <c r="R1218" s="209" t="str">
        <f t="shared" si="148"/>
        <v/>
      </c>
      <c r="S1218" s="209" t="str">
        <f t="shared" si="148"/>
        <v/>
      </c>
      <c r="T1218" s="209" t="str">
        <f t="shared" si="148"/>
        <v/>
      </c>
      <c r="U1218" s="209" t="str">
        <f t="shared" si="148"/>
        <v/>
      </c>
      <c r="V1218" s="209" t="str">
        <f t="shared" si="148"/>
        <v/>
      </c>
      <c r="W1218" s="209" t="str">
        <f t="shared" si="148"/>
        <v/>
      </c>
      <c r="X1218" s="209" t="str">
        <f t="shared" si="148"/>
        <v/>
      </c>
      <c r="Y1218" s="209" t="str">
        <f t="shared" si="148"/>
        <v/>
      </c>
      <c r="Z1218" s="209" t="str">
        <f t="shared" si="148"/>
        <v/>
      </c>
      <c r="AA1218" s="209" t="str">
        <f t="shared" si="148"/>
        <v/>
      </c>
      <c r="AB1218" s="209" t="str">
        <f t="shared" si="148"/>
        <v/>
      </c>
      <c r="AC1218" s="209" t="str">
        <f t="shared" si="148"/>
        <v/>
      </c>
      <c r="AD1218" s="209" t="str">
        <f t="shared" si="148"/>
        <v/>
      </c>
      <c r="AE1218" s="209" t="str">
        <f t="shared" si="148"/>
        <v/>
      </c>
      <c r="AF1218" s="209" t="str">
        <f t="shared" si="148"/>
        <v/>
      </c>
      <c r="AG1218" s="209" t="str">
        <f t="shared" si="148"/>
        <v/>
      </c>
      <c r="AH1218" s="209" t="str">
        <f t="shared" si="148"/>
        <v/>
      </c>
      <c r="AI1218" s="209" t="str">
        <f t="shared" si="148"/>
        <v/>
      </c>
      <c r="AJ1218" s="209" t="str">
        <f t="shared" si="148"/>
        <v/>
      </c>
      <c r="AK1218" s="209" t="str">
        <f t="shared" si="148"/>
        <v/>
      </c>
      <c r="AL1218" s="209" t="str">
        <f t="shared" si="148"/>
        <v/>
      </c>
    </row>
    <row r="1219" spans="1:38" x14ac:dyDescent="0.25">
      <c r="A1219" s="586">
        <f>A1218</f>
        <v>2017</v>
      </c>
      <c r="B1219" s="586" t="str">
        <f>B1218</f>
        <v>JULIO</v>
      </c>
      <c r="C1219" s="586">
        <v>2</v>
      </c>
      <c r="D1219" s="586" t="str">
        <f t="shared" si="145"/>
        <v>JULIO 2017 / 1</v>
      </c>
    </row>
    <row r="1220" spans="1:38" x14ac:dyDescent="0.25">
      <c r="A1220" s="586">
        <f t="shared" ref="A1220:B1235" si="149">A1219</f>
        <v>2017</v>
      </c>
      <c r="B1220" s="586" t="str">
        <f t="shared" si="149"/>
        <v>JULIO</v>
      </c>
      <c r="C1220" s="586">
        <v>3</v>
      </c>
      <c r="D1220" s="586" t="str">
        <f t="shared" si="145"/>
        <v>JULIO 2017 / 2</v>
      </c>
    </row>
    <row r="1221" spans="1:38" x14ac:dyDescent="0.25">
      <c r="A1221" s="586">
        <f t="shared" si="149"/>
        <v>2017</v>
      </c>
      <c r="B1221" s="586" t="str">
        <f t="shared" si="149"/>
        <v>JULIO</v>
      </c>
      <c r="C1221" s="586">
        <v>4</v>
      </c>
      <c r="D1221" s="586" t="str">
        <f t="shared" si="145"/>
        <v>JULIO 2017 / 3</v>
      </c>
    </row>
    <row r="1222" spans="1:38" x14ac:dyDescent="0.25">
      <c r="A1222" s="586">
        <f t="shared" si="149"/>
        <v>2017</v>
      </c>
      <c r="B1222" s="586" t="str">
        <f t="shared" si="149"/>
        <v>JULIO</v>
      </c>
      <c r="C1222" s="586">
        <v>5</v>
      </c>
      <c r="D1222" s="586" t="str">
        <f t="shared" si="145"/>
        <v>JULIO 2017 / 4</v>
      </c>
    </row>
    <row r="1223" spans="1:38" x14ac:dyDescent="0.25">
      <c r="A1223" s="586">
        <f t="shared" si="149"/>
        <v>2017</v>
      </c>
      <c r="B1223" s="586" t="str">
        <f t="shared" si="149"/>
        <v>JULIO</v>
      </c>
      <c r="C1223" s="586">
        <v>6</v>
      </c>
      <c r="D1223" s="586" t="str">
        <f t="shared" si="145"/>
        <v>JULIO 2017 / 5</v>
      </c>
    </row>
    <row r="1224" spans="1:38" x14ac:dyDescent="0.25">
      <c r="A1224" s="586">
        <f t="shared" si="149"/>
        <v>2017</v>
      </c>
      <c r="B1224" s="586" t="str">
        <f t="shared" si="149"/>
        <v>JULIO</v>
      </c>
      <c r="C1224" s="586">
        <v>7</v>
      </c>
      <c r="D1224" s="586" t="str">
        <f t="shared" si="145"/>
        <v>JULIO 2017 / 6</v>
      </c>
    </row>
    <row r="1225" spans="1:38" x14ac:dyDescent="0.25">
      <c r="A1225" s="586">
        <f t="shared" si="149"/>
        <v>2017</v>
      </c>
      <c r="B1225" s="586" t="str">
        <f t="shared" si="149"/>
        <v>JULIO</v>
      </c>
      <c r="C1225" s="586">
        <v>8</v>
      </c>
      <c r="D1225" s="586" t="str">
        <f t="shared" si="145"/>
        <v>JULIO 2017 / 7</v>
      </c>
    </row>
    <row r="1226" spans="1:38" x14ac:dyDescent="0.25">
      <c r="A1226" s="586">
        <f t="shared" si="149"/>
        <v>2017</v>
      </c>
      <c r="B1226" s="586" t="str">
        <f t="shared" si="149"/>
        <v>JULIO</v>
      </c>
      <c r="C1226" s="586">
        <v>9</v>
      </c>
      <c r="D1226" s="586" t="str">
        <f t="shared" si="145"/>
        <v>JULIO 2017 / 8</v>
      </c>
    </row>
    <row r="1227" spans="1:38" x14ac:dyDescent="0.25">
      <c r="A1227" s="586">
        <f t="shared" si="149"/>
        <v>2017</v>
      </c>
      <c r="B1227" s="586" t="str">
        <f t="shared" si="149"/>
        <v>JULIO</v>
      </c>
      <c r="C1227" s="586">
        <v>10</v>
      </c>
      <c r="D1227" s="586" t="str">
        <f t="shared" si="145"/>
        <v>JULIO 2017 / 9</v>
      </c>
    </row>
    <row r="1228" spans="1:38" x14ac:dyDescent="0.25">
      <c r="A1228" s="586">
        <f t="shared" si="149"/>
        <v>2017</v>
      </c>
      <c r="B1228" s="586" t="str">
        <f t="shared" si="149"/>
        <v>JULIO</v>
      </c>
      <c r="C1228" s="586">
        <v>11</v>
      </c>
      <c r="D1228" s="586" t="str">
        <f t="shared" si="145"/>
        <v>JULIO 2017 / 10</v>
      </c>
    </row>
    <row r="1229" spans="1:38" x14ac:dyDescent="0.25">
      <c r="A1229" s="586">
        <f t="shared" si="149"/>
        <v>2017</v>
      </c>
      <c r="B1229" s="586" t="str">
        <f t="shared" si="149"/>
        <v>JULIO</v>
      </c>
      <c r="C1229" s="586">
        <v>12</v>
      </c>
      <c r="D1229" s="586" t="str">
        <f t="shared" si="145"/>
        <v>JULIO 2017 / 11</v>
      </c>
    </row>
    <row r="1230" spans="1:38" x14ac:dyDescent="0.25">
      <c r="A1230" s="586">
        <f t="shared" si="149"/>
        <v>2017</v>
      </c>
      <c r="B1230" s="586" t="str">
        <f t="shared" si="149"/>
        <v>JULIO</v>
      </c>
      <c r="C1230" s="586">
        <v>13</v>
      </c>
      <c r="D1230" s="586" t="str">
        <f t="shared" si="145"/>
        <v>JULIO 2017 / 12</v>
      </c>
    </row>
    <row r="1231" spans="1:38" x14ac:dyDescent="0.25">
      <c r="A1231" s="586">
        <f t="shared" si="149"/>
        <v>2017</v>
      </c>
      <c r="B1231" s="586" t="str">
        <f t="shared" si="149"/>
        <v>JULIO</v>
      </c>
      <c r="C1231" s="586">
        <v>14</v>
      </c>
      <c r="D1231" s="586" t="str">
        <f t="shared" si="145"/>
        <v>JULIO 2017 / 13</v>
      </c>
    </row>
    <row r="1232" spans="1:38" x14ac:dyDescent="0.25">
      <c r="A1232" s="586">
        <f t="shared" si="149"/>
        <v>2017</v>
      </c>
      <c r="B1232" s="586" t="str">
        <f t="shared" si="149"/>
        <v>JULIO</v>
      </c>
      <c r="C1232" s="586">
        <v>15</v>
      </c>
      <c r="D1232" s="586" t="str">
        <f t="shared" si="145"/>
        <v>JULIO 2017 / 14</v>
      </c>
    </row>
    <row r="1233" spans="1:4" x14ac:dyDescent="0.25">
      <c r="A1233" s="586">
        <f t="shared" si="149"/>
        <v>2017</v>
      </c>
      <c r="B1233" s="586" t="str">
        <f t="shared" si="149"/>
        <v>JULIO</v>
      </c>
      <c r="C1233" s="586">
        <v>16</v>
      </c>
      <c r="D1233" s="586" t="str">
        <f t="shared" si="145"/>
        <v>JULIO 2017 / 15</v>
      </c>
    </row>
    <row r="1234" spans="1:4" x14ac:dyDescent="0.25">
      <c r="A1234" s="586">
        <f t="shared" si="149"/>
        <v>2017</v>
      </c>
      <c r="B1234" s="586" t="str">
        <f t="shared" si="149"/>
        <v>JULIO</v>
      </c>
      <c r="C1234" s="586">
        <v>17</v>
      </c>
      <c r="D1234" s="586" t="str">
        <f t="shared" si="145"/>
        <v>JULIO 2017 / 16</v>
      </c>
    </row>
    <row r="1235" spans="1:4" x14ac:dyDescent="0.25">
      <c r="A1235" s="586">
        <f t="shared" si="149"/>
        <v>2017</v>
      </c>
      <c r="B1235" s="586" t="str">
        <f t="shared" si="149"/>
        <v>JULIO</v>
      </c>
      <c r="C1235" s="586">
        <v>18</v>
      </c>
      <c r="D1235" s="586" t="str">
        <f t="shared" si="145"/>
        <v>JULIO 2017 / 17</v>
      </c>
    </row>
    <row r="1236" spans="1:4" x14ac:dyDescent="0.25">
      <c r="A1236" s="586">
        <f t="shared" ref="A1236:B1248" si="150">A1235</f>
        <v>2017</v>
      </c>
      <c r="B1236" s="586" t="str">
        <f t="shared" si="150"/>
        <v>JULIO</v>
      </c>
      <c r="C1236" s="586">
        <v>19</v>
      </c>
      <c r="D1236" s="586" t="str">
        <f t="shared" si="145"/>
        <v>JULIO 2017 / 18</v>
      </c>
    </row>
    <row r="1237" spans="1:4" x14ac:dyDescent="0.25">
      <c r="A1237" s="586">
        <f t="shared" si="150"/>
        <v>2017</v>
      </c>
      <c r="B1237" s="586" t="str">
        <f t="shared" si="150"/>
        <v>JULIO</v>
      </c>
      <c r="C1237" s="586">
        <v>20</v>
      </c>
      <c r="D1237" s="586" t="str">
        <f t="shared" si="145"/>
        <v>JULIO 2017 / 19</v>
      </c>
    </row>
    <row r="1238" spans="1:4" x14ac:dyDescent="0.25">
      <c r="A1238" s="586">
        <f t="shared" si="150"/>
        <v>2017</v>
      </c>
      <c r="B1238" s="586" t="str">
        <f t="shared" si="150"/>
        <v>JULIO</v>
      </c>
      <c r="C1238" s="586">
        <v>21</v>
      </c>
      <c r="D1238" s="586" t="str">
        <f t="shared" si="145"/>
        <v>JULIO 2017 / 20</v>
      </c>
    </row>
    <row r="1239" spans="1:4" x14ac:dyDescent="0.25">
      <c r="A1239" s="586">
        <f t="shared" si="150"/>
        <v>2017</v>
      </c>
      <c r="B1239" s="586" t="str">
        <f t="shared" si="150"/>
        <v>JULIO</v>
      </c>
      <c r="C1239" s="586">
        <v>22</v>
      </c>
      <c r="D1239" s="586" t="str">
        <f t="shared" si="145"/>
        <v>JULIO 2017 / 21</v>
      </c>
    </row>
    <row r="1240" spans="1:4" x14ac:dyDescent="0.25">
      <c r="A1240" s="586">
        <f t="shared" si="150"/>
        <v>2017</v>
      </c>
      <c r="B1240" s="586" t="str">
        <f t="shared" si="150"/>
        <v>JULIO</v>
      </c>
      <c r="C1240" s="586">
        <v>23</v>
      </c>
      <c r="D1240" s="586" t="str">
        <f t="shared" si="145"/>
        <v>JULIO 2017 / 22</v>
      </c>
    </row>
    <row r="1241" spans="1:4" x14ac:dyDescent="0.25">
      <c r="A1241" s="586">
        <f t="shared" si="150"/>
        <v>2017</v>
      </c>
      <c r="B1241" s="586" t="str">
        <f t="shared" si="150"/>
        <v>JULIO</v>
      </c>
      <c r="C1241" s="586">
        <v>24</v>
      </c>
      <c r="D1241" s="586" t="str">
        <f t="shared" si="145"/>
        <v>JULIO 2017 / 23</v>
      </c>
    </row>
    <row r="1242" spans="1:4" x14ac:dyDescent="0.25">
      <c r="A1242" s="586">
        <f t="shared" si="150"/>
        <v>2017</v>
      </c>
      <c r="B1242" s="586" t="str">
        <f t="shared" si="150"/>
        <v>JULIO</v>
      </c>
      <c r="C1242" s="586">
        <v>25</v>
      </c>
      <c r="D1242" s="586" t="str">
        <f t="shared" si="145"/>
        <v>JULIO 2017 / 24</v>
      </c>
    </row>
    <row r="1243" spans="1:4" x14ac:dyDescent="0.25">
      <c r="A1243" s="586">
        <f t="shared" si="150"/>
        <v>2017</v>
      </c>
      <c r="B1243" s="586" t="str">
        <f t="shared" si="150"/>
        <v>JULIO</v>
      </c>
      <c r="C1243" s="586">
        <v>26</v>
      </c>
      <c r="D1243" s="586" t="str">
        <f t="shared" si="145"/>
        <v>JULIO 2017 / 25</v>
      </c>
    </row>
    <row r="1244" spans="1:4" x14ac:dyDescent="0.25">
      <c r="A1244" s="586">
        <f t="shared" si="150"/>
        <v>2017</v>
      </c>
      <c r="B1244" s="586" t="str">
        <f t="shared" si="150"/>
        <v>JULIO</v>
      </c>
      <c r="C1244" s="586">
        <v>27</v>
      </c>
      <c r="D1244" s="586" t="str">
        <f t="shared" si="145"/>
        <v>JULIO 2017 / 26</v>
      </c>
    </row>
    <row r="1245" spans="1:4" x14ac:dyDescent="0.25">
      <c r="A1245" s="586">
        <f t="shared" si="150"/>
        <v>2017</v>
      </c>
      <c r="B1245" s="586" t="str">
        <f t="shared" si="150"/>
        <v>JULIO</v>
      </c>
      <c r="C1245" s="586">
        <v>28</v>
      </c>
      <c r="D1245" s="586" t="str">
        <f t="shared" si="145"/>
        <v>JULIO 2017 / 27</v>
      </c>
    </row>
    <row r="1246" spans="1:4" x14ac:dyDescent="0.25">
      <c r="A1246" s="586">
        <f t="shared" si="150"/>
        <v>2017</v>
      </c>
      <c r="B1246" s="586" t="str">
        <f t="shared" si="150"/>
        <v>JULIO</v>
      </c>
      <c r="C1246" s="586">
        <v>29</v>
      </c>
      <c r="D1246" s="586" t="str">
        <f t="shared" si="145"/>
        <v>JULIO 2017 / 28</v>
      </c>
    </row>
    <row r="1247" spans="1:4" x14ac:dyDescent="0.25">
      <c r="A1247" s="586">
        <f t="shared" si="150"/>
        <v>2017</v>
      </c>
      <c r="B1247" s="586" t="str">
        <f t="shared" si="150"/>
        <v>JULIO</v>
      </c>
      <c r="C1247" s="586">
        <v>30</v>
      </c>
      <c r="D1247" s="586" t="str">
        <f t="shared" si="145"/>
        <v>JULIO 2017 / 29</v>
      </c>
    </row>
    <row r="1248" spans="1:4" x14ac:dyDescent="0.25">
      <c r="A1248" s="586">
        <f t="shared" si="150"/>
        <v>2017</v>
      </c>
      <c r="B1248" s="586" t="str">
        <f t="shared" si="150"/>
        <v>JULIO</v>
      </c>
      <c r="C1248" s="586">
        <v>31</v>
      </c>
      <c r="D1248" s="586" t="str">
        <f t="shared" si="145"/>
        <v>JULIO 2017 / 30</v>
      </c>
    </row>
    <row r="1249" spans="1:38" x14ac:dyDescent="0.25">
      <c r="A1249" s="206"/>
      <c r="B1249" s="206"/>
      <c r="C1249" s="206"/>
      <c r="D1249" s="586" t="str">
        <f t="shared" si="145"/>
        <v>JULIO 2017 / 31</v>
      </c>
    </row>
    <row r="1250" spans="1:38" ht="15.75" x14ac:dyDescent="0.25">
      <c r="A1250" s="586">
        <v>2017</v>
      </c>
      <c r="B1250" s="586" t="s">
        <v>234</v>
      </c>
      <c r="C1250" s="586">
        <v>1</v>
      </c>
      <c r="D1250" s="208" t="s">
        <v>228</v>
      </c>
      <c r="E1250" s="209" t="str">
        <f t="shared" ref="E1250:AL1250" si="151">IFERROR(AVERAGE(E1219:E1249),"")</f>
        <v/>
      </c>
      <c r="F1250" s="209" t="str">
        <f t="shared" si="151"/>
        <v/>
      </c>
      <c r="G1250" s="209" t="str">
        <f t="shared" si="151"/>
        <v/>
      </c>
      <c r="H1250" s="209" t="str">
        <f t="shared" si="151"/>
        <v/>
      </c>
      <c r="I1250" s="209" t="str">
        <f t="shared" si="151"/>
        <v/>
      </c>
      <c r="J1250" s="209" t="str">
        <f t="shared" si="151"/>
        <v/>
      </c>
      <c r="K1250" s="209" t="str">
        <f t="shared" si="151"/>
        <v/>
      </c>
      <c r="L1250" s="209" t="str">
        <f t="shared" si="151"/>
        <v/>
      </c>
      <c r="M1250" s="209" t="str">
        <f t="shared" si="151"/>
        <v/>
      </c>
      <c r="N1250" s="209" t="str">
        <f t="shared" si="151"/>
        <v/>
      </c>
      <c r="O1250" s="209" t="str">
        <f t="shared" si="151"/>
        <v/>
      </c>
      <c r="P1250" s="209" t="str">
        <f t="shared" si="151"/>
        <v/>
      </c>
      <c r="Q1250" s="209" t="str">
        <f t="shared" si="151"/>
        <v/>
      </c>
      <c r="R1250" s="209" t="str">
        <f t="shared" si="151"/>
        <v/>
      </c>
      <c r="S1250" s="209" t="str">
        <f t="shared" si="151"/>
        <v/>
      </c>
      <c r="T1250" s="209" t="str">
        <f t="shared" si="151"/>
        <v/>
      </c>
      <c r="U1250" s="209" t="str">
        <f t="shared" si="151"/>
        <v/>
      </c>
      <c r="V1250" s="209" t="str">
        <f t="shared" si="151"/>
        <v/>
      </c>
      <c r="W1250" s="209" t="str">
        <f t="shared" si="151"/>
        <v/>
      </c>
      <c r="X1250" s="209" t="str">
        <f t="shared" si="151"/>
        <v/>
      </c>
      <c r="Y1250" s="209" t="str">
        <f t="shared" si="151"/>
        <v/>
      </c>
      <c r="Z1250" s="209" t="str">
        <f t="shared" si="151"/>
        <v/>
      </c>
      <c r="AA1250" s="209" t="str">
        <f t="shared" si="151"/>
        <v/>
      </c>
      <c r="AB1250" s="209" t="str">
        <f t="shared" si="151"/>
        <v/>
      </c>
      <c r="AC1250" s="209" t="str">
        <f t="shared" si="151"/>
        <v/>
      </c>
      <c r="AD1250" s="209" t="str">
        <f t="shared" si="151"/>
        <v/>
      </c>
      <c r="AE1250" s="209" t="str">
        <f t="shared" si="151"/>
        <v/>
      </c>
      <c r="AF1250" s="209" t="str">
        <f t="shared" si="151"/>
        <v/>
      </c>
      <c r="AG1250" s="209" t="str">
        <f t="shared" si="151"/>
        <v/>
      </c>
      <c r="AH1250" s="209" t="str">
        <f t="shared" si="151"/>
        <v/>
      </c>
      <c r="AI1250" s="209" t="str">
        <f t="shared" si="151"/>
        <v/>
      </c>
      <c r="AJ1250" s="209" t="str">
        <f t="shared" si="151"/>
        <v/>
      </c>
      <c r="AK1250" s="209" t="str">
        <f t="shared" si="151"/>
        <v/>
      </c>
      <c r="AL1250" s="209" t="str">
        <f t="shared" si="151"/>
        <v/>
      </c>
    </row>
    <row r="1251" spans="1:38" x14ac:dyDescent="0.25">
      <c r="A1251" s="586">
        <f>A1250</f>
        <v>2017</v>
      </c>
      <c r="B1251" s="586" t="str">
        <f>B1250</f>
        <v>AGOSTO</v>
      </c>
      <c r="C1251" s="586">
        <v>2</v>
      </c>
      <c r="D1251" s="586" t="str">
        <f t="shared" ref="D1251:D1313" si="152">B1250&amp;" "&amp;A1250&amp;" / "&amp;C1250</f>
        <v>AGOSTO 2017 / 1</v>
      </c>
    </row>
    <row r="1252" spans="1:38" x14ac:dyDescent="0.25">
      <c r="A1252" s="586">
        <f t="shared" ref="A1252:B1267" si="153">A1251</f>
        <v>2017</v>
      </c>
      <c r="B1252" s="586" t="str">
        <f t="shared" si="153"/>
        <v>AGOSTO</v>
      </c>
      <c r="C1252" s="586">
        <v>3</v>
      </c>
      <c r="D1252" s="586" t="str">
        <f t="shared" si="152"/>
        <v>AGOSTO 2017 / 2</v>
      </c>
    </row>
    <row r="1253" spans="1:38" x14ac:dyDescent="0.25">
      <c r="A1253" s="586">
        <f t="shared" si="153"/>
        <v>2017</v>
      </c>
      <c r="B1253" s="586" t="str">
        <f t="shared" si="153"/>
        <v>AGOSTO</v>
      </c>
      <c r="C1253" s="586">
        <v>4</v>
      </c>
      <c r="D1253" s="586" t="str">
        <f t="shared" si="152"/>
        <v>AGOSTO 2017 / 3</v>
      </c>
    </row>
    <row r="1254" spans="1:38" x14ac:dyDescent="0.25">
      <c r="A1254" s="586">
        <f t="shared" si="153"/>
        <v>2017</v>
      </c>
      <c r="B1254" s="586" t="str">
        <f t="shared" si="153"/>
        <v>AGOSTO</v>
      </c>
      <c r="C1254" s="586">
        <v>5</v>
      </c>
      <c r="D1254" s="586" t="str">
        <f t="shared" si="152"/>
        <v>AGOSTO 2017 / 4</v>
      </c>
    </row>
    <row r="1255" spans="1:38" x14ac:dyDescent="0.25">
      <c r="A1255" s="586">
        <f t="shared" si="153"/>
        <v>2017</v>
      </c>
      <c r="B1255" s="586" t="str">
        <f t="shared" si="153"/>
        <v>AGOSTO</v>
      </c>
      <c r="C1255" s="586">
        <v>6</v>
      </c>
      <c r="D1255" s="586" t="str">
        <f t="shared" si="152"/>
        <v>AGOSTO 2017 / 5</v>
      </c>
    </row>
    <row r="1256" spans="1:38" x14ac:dyDescent="0.25">
      <c r="A1256" s="586">
        <f t="shared" si="153"/>
        <v>2017</v>
      </c>
      <c r="B1256" s="586" t="str">
        <f t="shared" si="153"/>
        <v>AGOSTO</v>
      </c>
      <c r="C1256" s="586">
        <v>7</v>
      </c>
      <c r="D1256" s="586" t="str">
        <f t="shared" si="152"/>
        <v>AGOSTO 2017 / 6</v>
      </c>
    </row>
    <row r="1257" spans="1:38" x14ac:dyDescent="0.25">
      <c r="A1257" s="586">
        <f t="shared" si="153"/>
        <v>2017</v>
      </c>
      <c r="B1257" s="586" t="str">
        <f t="shared" si="153"/>
        <v>AGOSTO</v>
      </c>
      <c r="C1257" s="586">
        <v>8</v>
      </c>
      <c r="D1257" s="586" t="str">
        <f t="shared" si="152"/>
        <v>AGOSTO 2017 / 7</v>
      </c>
    </row>
    <row r="1258" spans="1:38" x14ac:dyDescent="0.25">
      <c r="A1258" s="586">
        <f t="shared" si="153"/>
        <v>2017</v>
      </c>
      <c r="B1258" s="586" t="str">
        <f t="shared" si="153"/>
        <v>AGOSTO</v>
      </c>
      <c r="C1258" s="586">
        <v>9</v>
      </c>
      <c r="D1258" s="586" t="str">
        <f t="shared" si="152"/>
        <v>AGOSTO 2017 / 8</v>
      </c>
    </row>
    <row r="1259" spans="1:38" x14ac:dyDescent="0.25">
      <c r="A1259" s="586">
        <f t="shared" si="153"/>
        <v>2017</v>
      </c>
      <c r="B1259" s="586" t="str">
        <f t="shared" si="153"/>
        <v>AGOSTO</v>
      </c>
      <c r="C1259" s="586">
        <v>10</v>
      </c>
      <c r="D1259" s="586" t="str">
        <f t="shared" si="152"/>
        <v>AGOSTO 2017 / 9</v>
      </c>
    </row>
    <row r="1260" spans="1:38" x14ac:dyDescent="0.25">
      <c r="A1260" s="586">
        <f t="shared" si="153"/>
        <v>2017</v>
      </c>
      <c r="B1260" s="586" t="str">
        <f t="shared" si="153"/>
        <v>AGOSTO</v>
      </c>
      <c r="C1260" s="586">
        <v>11</v>
      </c>
      <c r="D1260" s="586" t="str">
        <f t="shared" si="152"/>
        <v>AGOSTO 2017 / 10</v>
      </c>
    </row>
    <row r="1261" spans="1:38" x14ac:dyDescent="0.25">
      <c r="A1261" s="586">
        <f t="shared" si="153"/>
        <v>2017</v>
      </c>
      <c r="B1261" s="586" t="str">
        <f t="shared" si="153"/>
        <v>AGOSTO</v>
      </c>
      <c r="C1261" s="586">
        <v>12</v>
      </c>
      <c r="D1261" s="586" t="str">
        <f t="shared" si="152"/>
        <v>AGOSTO 2017 / 11</v>
      </c>
    </row>
    <row r="1262" spans="1:38" x14ac:dyDescent="0.25">
      <c r="A1262" s="586">
        <f t="shared" si="153"/>
        <v>2017</v>
      </c>
      <c r="B1262" s="586" t="str">
        <f t="shared" si="153"/>
        <v>AGOSTO</v>
      </c>
      <c r="C1262" s="586">
        <v>13</v>
      </c>
      <c r="D1262" s="586" t="str">
        <f t="shared" si="152"/>
        <v>AGOSTO 2017 / 12</v>
      </c>
    </row>
    <row r="1263" spans="1:38" x14ac:dyDescent="0.25">
      <c r="A1263" s="586">
        <f t="shared" si="153"/>
        <v>2017</v>
      </c>
      <c r="B1263" s="586" t="str">
        <f t="shared" si="153"/>
        <v>AGOSTO</v>
      </c>
      <c r="C1263" s="586">
        <v>14</v>
      </c>
      <c r="D1263" s="586" t="str">
        <f t="shared" si="152"/>
        <v>AGOSTO 2017 / 13</v>
      </c>
    </row>
    <row r="1264" spans="1:38" x14ac:dyDescent="0.25">
      <c r="A1264" s="586">
        <f t="shared" si="153"/>
        <v>2017</v>
      </c>
      <c r="B1264" s="586" t="str">
        <f t="shared" si="153"/>
        <v>AGOSTO</v>
      </c>
      <c r="C1264" s="586">
        <v>15</v>
      </c>
      <c r="D1264" s="586" t="str">
        <f t="shared" si="152"/>
        <v>AGOSTO 2017 / 14</v>
      </c>
    </row>
    <row r="1265" spans="1:4" x14ac:dyDescent="0.25">
      <c r="A1265" s="586">
        <f t="shared" si="153"/>
        <v>2017</v>
      </c>
      <c r="B1265" s="586" t="str">
        <f t="shared" si="153"/>
        <v>AGOSTO</v>
      </c>
      <c r="C1265" s="586">
        <v>16</v>
      </c>
      <c r="D1265" s="586" t="str">
        <f t="shared" si="152"/>
        <v>AGOSTO 2017 / 15</v>
      </c>
    </row>
    <row r="1266" spans="1:4" x14ac:dyDescent="0.25">
      <c r="A1266" s="586">
        <f t="shared" si="153"/>
        <v>2017</v>
      </c>
      <c r="B1266" s="586" t="str">
        <f t="shared" si="153"/>
        <v>AGOSTO</v>
      </c>
      <c r="C1266" s="586">
        <v>17</v>
      </c>
      <c r="D1266" s="586" t="str">
        <f t="shared" si="152"/>
        <v>AGOSTO 2017 / 16</v>
      </c>
    </row>
    <row r="1267" spans="1:4" x14ac:dyDescent="0.25">
      <c r="A1267" s="586">
        <f t="shared" si="153"/>
        <v>2017</v>
      </c>
      <c r="B1267" s="586" t="str">
        <f t="shared" si="153"/>
        <v>AGOSTO</v>
      </c>
      <c r="C1267" s="586">
        <v>18</v>
      </c>
      <c r="D1267" s="586" t="str">
        <f t="shared" si="152"/>
        <v>AGOSTO 2017 / 17</v>
      </c>
    </row>
    <row r="1268" spans="1:4" x14ac:dyDescent="0.25">
      <c r="A1268" s="586">
        <f t="shared" ref="A1268:B1280" si="154">A1267</f>
        <v>2017</v>
      </c>
      <c r="B1268" s="586" t="str">
        <f t="shared" si="154"/>
        <v>AGOSTO</v>
      </c>
      <c r="C1268" s="586">
        <v>19</v>
      </c>
      <c r="D1268" s="586" t="str">
        <f t="shared" si="152"/>
        <v>AGOSTO 2017 / 18</v>
      </c>
    </row>
    <row r="1269" spans="1:4" x14ac:dyDescent="0.25">
      <c r="A1269" s="586">
        <f t="shared" si="154"/>
        <v>2017</v>
      </c>
      <c r="B1269" s="586" t="str">
        <f t="shared" si="154"/>
        <v>AGOSTO</v>
      </c>
      <c r="C1269" s="586">
        <v>20</v>
      </c>
      <c r="D1269" s="586" t="str">
        <f t="shared" si="152"/>
        <v>AGOSTO 2017 / 19</v>
      </c>
    </row>
    <row r="1270" spans="1:4" x14ac:dyDescent="0.25">
      <c r="A1270" s="586">
        <f t="shared" si="154"/>
        <v>2017</v>
      </c>
      <c r="B1270" s="586" t="str">
        <f t="shared" si="154"/>
        <v>AGOSTO</v>
      </c>
      <c r="C1270" s="586">
        <v>21</v>
      </c>
      <c r="D1270" s="586" t="str">
        <f t="shared" si="152"/>
        <v>AGOSTO 2017 / 20</v>
      </c>
    </row>
    <row r="1271" spans="1:4" x14ac:dyDescent="0.25">
      <c r="A1271" s="586">
        <f t="shared" si="154"/>
        <v>2017</v>
      </c>
      <c r="B1271" s="586" t="str">
        <f t="shared" si="154"/>
        <v>AGOSTO</v>
      </c>
      <c r="C1271" s="586">
        <v>22</v>
      </c>
      <c r="D1271" s="586" t="str">
        <f t="shared" si="152"/>
        <v>AGOSTO 2017 / 21</v>
      </c>
    </row>
    <row r="1272" spans="1:4" x14ac:dyDescent="0.25">
      <c r="A1272" s="586">
        <f t="shared" si="154"/>
        <v>2017</v>
      </c>
      <c r="B1272" s="586" t="str">
        <f t="shared" si="154"/>
        <v>AGOSTO</v>
      </c>
      <c r="C1272" s="586">
        <v>23</v>
      </c>
      <c r="D1272" s="586" t="str">
        <f t="shared" si="152"/>
        <v>AGOSTO 2017 / 22</v>
      </c>
    </row>
    <row r="1273" spans="1:4" x14ac:dyDescent="0.25">
      <c r="A1273" s="586">
        <f t="shared" si="154"/>
        <v>2017</v>
      </c>
      <c r="B1273" s="586" t="str">
        <f t="shared" si="154"/>
        <v>AGOSTO</v>
      </c>
      <c r="C1273" s="586">
        <v>24</v>
      </c>
      <c r="D1273" s="586" t="str">
        <f t="shared" si="152"/>
        <v>AGOSTO 2017 / 23</v>
      </c>
    </row>
    <row r="1274" spans="1:4" x14ac:dyDescent="0.25">
      <c r="A1274" s="586">
        <f t="shared" si="154"/>
        <v>2017</v>
      </c>
      <c r="B1274" s="586" t="str">
        <f t="shared" si="154"/>
        <v>AGOSTO</v>
      </c>
      <c r="C1274" s="586">
        <v>25</v>
      </c>
      <c r="D1274" s="586" t="str">
        <f t="shared" si="152"/>
        <v>AGOSTO 2017 / 24</v>
      </c>
    </row>
    <row r="1275" spans="1:4" x14ac:dyDescent="0.25">
      <c r="A1275" s="586">
        <f t="shared" si="154"/>
        <v>2017</v>
      </c>
      <c r="B1275" s="586" t="str">
        <f t="shared" si="154"/>
        <v>AGOSTO</v>
      </c>
      <c r="C1275" s="586">
        <v>26</v>
      </c>
      <c r="D1275" s="586" t="str">
        <f t="shared" si="152"/>
        <v>AGOSTO 2017 / 25</v>
      </c>
    </row>
    <row r="1276" spans="1:4" x14ac:dyDescent="0.25">
      <c r="A1276" s="586">
        <f t="shared" si="154"/>
        <v>2017</v>
      </c>
      <c r="B1276" s="586" t="str">
        <f t="shared" si="154"/>
        <v>AGOSTO</v>
      </c>
      <c r="C1276" s="586">
        <v>27</v>
      </c>
      <c r="D1276" s="586" t="str">
        <f t="shared" si="152"/>
        <v>AGOSTO 2017 / 26</v>
      </c>
    </row>
    <row r="1277" spans="1:4" x14ac:dyDescent="0.25">
      <c r="A1277" s="586">
        <f t="shared" si="154"/>
        <v>2017</v>
      </c>
      <c r="B1277" s="586" t="str">
        <f t="shared" si="154"/>
        <v>AGOSTO</v>
      </c>
      <c r="C1277" s="586">
        <v>28</v>
      </c>
      <c r="D1277" s="586" t="str">
        <f t="shared" si="152"/>
        <v>AGOSTO 2017 / 27</v>
      </c>
    </row>
    <row r="1278" spans="1:4" x14ac:dyDescent="0.25">
      <c r="A1278" s="586">
        <f t="shared" si="154"/>
        <v>2017</v>
      </c>
      <c r="B1278" s="586" t="str">
        <f t="shared" si="154"/>
        <v>AGOSTO</v>
      </c>
      <c r="C1278" s="586">
        <v>29</v>
      </c>
      <c r="D1278" s="586" t="str">
        <f t="shared" si="152"/>
        <v>AGOSTO 2017 / 28</v>
      </c>
    </row>
    <row r="1279" spans="1:4" x14ac:dyDescent="0.25">
      <c r="A1279" s="586">
        <f t="shared" si="154"/>
        <v>2017</v>
      </c>
      <c r="B1279" s="586" t="str">
        <f t="shared" si="154"/>
        <v>AGOSTO</v>
      </c>
      <c r="C1279" s="586">
        <v>30</v>
      </c>
      <c r="D1279" s="586" t="str">
        <f t="shared" si="152"/>
        <v>AGOSTO 2017 / 29</v>
      </c>
    </row>
    <row r="1280" spans="1:4" x14ac:dyDescent="0.25">
      <c r="A1280" s="586">
        <f t="shared" si="154"/>
        <v>2017</v>
      </c>
      <c r="B1280" s="586" t="str">
        <f t="shared" si="154"/>
        <v>AGOSTO</v>
      </c>
      <c r="C1280" s="586">
        <v>31</v>
      </c>
      <c r="D1280" s="586" t="str">
        <f t="shared" si="152"/>
        <v>AGOSTO 2017 / 30</v>
      </c>
    </row>
    <row r="1281" spans="1:38" x14ac:dyDescent="0.25">
      <c r="A1281" s="206"/>
      <c r="B1281" s="206"/>
      <c r="C1281" s="206"/>
      <c r="D1281" s="586" t="str">
        <f t="shared" si="152"/>
        <v>AGOSTO 2017 / 31</v>
      </c>
    </row>
    <row r="1282" spans="1:38" ht="15.75" x14ac:dyDescent="0.25">
      <c r="A1282" s="586">
        <v>2017</v>
      </c>
      <c r="B1282" s="586" t="s">
        <v>235</v>
      </c>
      <c r="C1282" s="586">
        <v>1</v>
      </c>
      <c r="D1282" s="208" t="s">
        <v>228</v>
      </c>
      <c r="E1282" s="209" t="str">
        <f t="shared" ref="E1282:AL1282" si="155">IFERROR(AVERAGE(E1251:E1281),"")</f>
        <v/>
      </c>
      <c r="F1282" s="209" t="str">
        <f t="shared" si="155"/>
        <v/>
      </c>
      <c r="G1282" s="209" t="str">
        <f t="shared" si="155"/>
        <v/>
      </c>
      <c r="H1282" s="209" t="str">
        <f t="shared" si="155"/>
        <v/>
      </c>
      <c r="I1282" s="209" t="str">
        <f t="shared" si="155"/>
        <v/>
      </c>
      <c r="J1282" s="209" t="str">
        <f t="shared" si="155"/>
        <v/>
      </c>
      <c r="K1282" s="209" t="str">
        <f t="shared" si="155"/>
        <v/>
      </c>
      <c r="L1282" s="209" t="str">
        <f t="shared" si="155"/>
        <v/>
      </c>
      <c r="M1282" s="209" t="str">
        <f t="shared" si="155"/>
        <v/>
      </c>
      <c r="N1282" s="209" t="str">
        <f t="shared" si="155"/>
        <v/>
      </c>
      <c r="O1282" s="209" t="str">
        <f t="shared" si="155"/>
        <v/>
      </c>
      <c r="P1282" s="209" t="str">
        <f t="shared" si="155"/>
        <v/>
      </c>
      <c r="Q1282" s="209" t="str">
        <f t="shared" si="155"/>
        <v/>
      </c>
      <c r="R1282" s="209" t="str">
        <f t="shared" si="155"/>
        <v/>
      </c>
      <c r="S1282" s="209" t="str">
        <f t="shared" si="155"/>
        <v/>
      </c>
      <c r="T1282" s="209" t="str">
        <f t="shared" si="155"/>
        <v/>
      </c>
      <c r="U1282" s="209" t="str">
        <f t="shared" si="155"/>
        <v/>
      </c>
      <c r="V1282" s="209" t="str">
        <f t="shared" si="155"/>
        <v/>
      </c>
      <c r="W1282" s="209" t="str">
        <f t="shared" si="155"/>
        <v/>
      </c>
      <c r="X1282" s="209" t="str">
        <f t="shared" si="155"/>
        <v/>
      </c>
      <c r="Y1282" s="209" t="str">
        <f t="shared" si="155"/>
        <v/>
      </c>
      <c r="Z1282" s="209" t="str">
        <f t="shared" si="155"/>
        <v/>
      </c>
      <c r="AA1282" s="209" t="str">
        <f t="shared" si="155"/>
        <v/>
      </c>
      <c r="AB1282" s="209" t="str">
        <f t="shared" si="155"/>
        <v/>
      </c>
      <c r="AC1282" s="209" t="str">
        <f t="shared" si="155"/>
        <v/>
      </c>
      <c r="AD1282" s="209" t="str">
        <f t="shared" si="155"/>
        <v/>
      </c>
      <c r="AE1282" s="209" t="str">
        <f t="shared" si="155"/>
        <v/>
      </c>
      <c r="AF1282" s="209" t="str">
        <f t="shared" si="155"/>
        <v/>
      </c>
      <c r="AG1282" s="209" t="str">
        <f t="shared" si="155"/>
        <v/>
      </c>
      <c r="AH1282" s="209" t="str">
        <f t="shared" si="155"/>
        <v/>
      </c>
      <c r="AI1282" s="209" t="str">
        <f t="shared" si="155"/>
        <v/>
      </c>
      <c r="AJ1282" s="209" t="str">
        <f t="shared" si="155"/>
        <v/>
      </c>
      <c r="AK1282" s="209" t="str">
        <f t="shared" si="155"/>
        <v/>
      </c>
      <c r="AL1282" s="209" t="str">
        <f t="shared" si="155"/>
        <v/>
      </c>
    </row>
    <row r="1283" spans="1:38" x14ac:dyDescent="0.25">
      <c r="A1283" s="586">
        <f>A1282</f>
        <v>2017</v>
      </c>
      <c r="B1283" s="586" t="str">
        <f>B1282</f>
        <v>SEPTIEMBRE</v>
      </c>
      <c r="C1283" s="586">
        <v>2</v>
      </c>
      <c r="D1283" s="586" t="str">
        <f t="shared" si="152"/>
        <v>SEPTIEMBRE 2017 / 1</v>
      </c>
    </row>
    <row r="1284" spans="1:38" x14ac:dyDescent="0.25">
      <c r="A1284" s="586">
        <f t="shared" ref="A1284:B1299" si="156">A1283</f>
        <v>2017</v>
      </c>
      <c r="B1284" s="586" t="str">
        <f t="shared" si="156"/>
        <v>SEPTIEMBRE</v>
      </c>
      <c r="C1284" s="586">
        <v>3</v>
      </c>
      <c r="D1284" s="586" t="str">
        <f t="shared" si="152"/>
        <v>SEPTIEMBRE 2017 / 2</v>
      </c>
    </row>
    <row r="1285" spans="1:38" x14ac:dyDescent="0.25">
      <c r="A1285" s="586">
        <f t="shared" si="156"/>
        <v>2017</v>
      </c>
      <c r="B1285" s="586" t="str">
        <f t="shared" si="156"/>
        <v>SEPTIEMBRE</v>
      </c>
      <c r="C1285" s="586">
        <v>4</v>
      </c>
      <c r="D1285" s="586" t="str">
        <f t="shared" si="152"/>
        <v>SEPTIEMBRE 2017 / 3</v>
      </c>
    </row>
    <row r="1286" spans="1:38" x14ac:dyDescent="0.25">
      <c r="A1286" s="586">
        <f t="shared" si="156"/>
        <v>2017</v>
      </c>
      <c r="B1286" s="586" t="str">
        <f t="shared" si="156"/>
        <v>SEPTIEMBRE</v>
      </c>
      <c r="C1286" s="586">
        <v>5</v>
      </c>
      <c r="D1286" s="586" t="str">
        <f t="shared" si="152"/>
        <v>SEPTIEMBRE 2017 / 4</v>
      </c>
    </row>
    <row r="1287" spans="1:38" x14ac:dyDescent="0.25">
      <c r="A1287" s="586">
        <f t="shared" si="156"/>
        <v>2017</v>
      </c>
      <c r="B1287" s="586" t="str">
        <f t="shared" si="156"/>
        <v>SEPTIEMBRE</v>
      </c>
      <c r="C1287" s="586">
        <v>6</v>
      </c>
      <c r="D1287" s="586" t="str">
        <f t="shared" si="152"/>
        <v>SEPTIEMBRE 2017 / 5</v>
      </c>
    </row>
    <row r="1288" spans="1:38" x14ac:dyDescent="0.25">
      <c r="A1288" s="586">
        <f t="shared" si="156"/>
        <v>2017</v>
      </c>
      <c r="B1288" s="586" t="str">
        <f t="shared" si="156"/>
        <v>SEPTIEMBRE</v>
      </c>
      <c r="C1288" s="586">
        <v>7</v>
      </c>
      <c r="D1288" s="586" t="str">
        <f t="shared" si="152"/>
        <v>SEPTIEMBRE 2017 / 6</v>
      </c>
    </row>
    <row r="1289" spans="1:38" x14ac:dyDescent="0.25">
      <c r="A1289" s="586">
        <f t="shared" si="156"/>
        <v>2017</v>
      </c>
      <c r="B1289" s="586" t="str">
        <f t="shared" si="156"/>
        <v>SEPTIEMBRE</v>
      </c>
      <c r="C1289" s="586">
        <v>8</v>
      </c>
      <c r="D1289" s="586" t="str">
        <f t="shared" si="152"/>
        <v>SEPTIEMBRE 2017 / 7</v>
      </c>
    </row>
    <row r="1290" spans="1:38" x14ac:dyDescent="0.25">
      <c r="A1290" s="586">
        <f t="shared" si="156"/>
        <v>2017</v>
      </c>
      <c r="B1290" s="586" t="str">
        <f t="shared" si="156"/>
        <v>SEPTIEMBRE</v>
      </c>
      <c r="C1290" s="586">
        <v>9</v>
      </c>
      <c r="D1290" s="586" t="str">
        <f t="shared" si="152"/>
        <v>SEPTIEMBRE 2017 / 8</v>
      </c>
    </row>
    <row r="1291" spans="1:38" x14ac:dyDescent="0.25">
      <c r="A1291" s="586">
        <f t="shared" si="156"/>
        <v>2017</v>
      </c>
      <c r="B1291" s="586" t="str">
        <f t="shared" si="156"/>
        <v>SEPTIEMBRE</v>
      </c>
      <c r="C1291" s="586">
        <v>10</v>
      </c>
      <c r="D1291" s="586" t="str">
        <f t="shared" si="152"/>
        <v>SEPTIEMBRE 2017 / 9</v>
      </c>
    </row>
    <row r="1292" spans="1:38" x14ac:dyDescent="0.25">
      <c r="A1292" s="586">
        <f t="shared" si="156"/>
        <v>2017</v>
      </c>
      <c r="B1292" s="586" t="str">
        <f t="shared" si="156"/>
        <v>SEPTIEMBRE</v>
      </c>
      <c r="C1292" s="586">
        <v>11</v>
      </c>
      <c r="D1292" s="586" t="str">
        <f t="shared" si="152"/>
        <v>SEPTIEMBRE 2017 / 10</v>
      </c>
    </row>
    <row r="1293" spans="1:38" x14ac:dyDescent="0.25">
      <c r="A1293" s="586">
        <f t="shared" si="156"/>
        <v>2017</v>
      </c>
      <c r="B1293" s="586" t="str">
        <f t="shared" si="156"/>
        <v>SEPTIEMBRE</v>
      </c>
      <c r="C1293" s="586">
        <v>12</v>
      </c>
      <c r="D1293" s="586" t="str">
        <f t="shared" si="152"/>
        <v>SEPTIEMBRE 2017 / 11</v>
      </c>
    </row>
    <row r="1294" spans="1:38" x14ac:dyDescent="0.25">
      <c r="A1294" s="586">
        <f t="shared" si="156"/>
        <v>2017</v>
      </c>
      <c r="B1294" s="586" t="str">
        <f t="shared" si="156"/>
        <v>SEPTIEMBRE</v>
      </c>
      <c r="C1294" s="586">
        <v>13</v>
      </c>
      <c r="D1294" s="586" t="str">
        <f t="shared" si="152"/>
        <v>SEPTIEMBRE 2017 / 12</v>
      </c>
    </row>
    <row r="1295" spans="1:38" x14ac:dyDescent="0.25">
      <c r="A1295" s="586">
        <f t="shared" si="156"/>
        <v>2017</v>
      </c>
      <c r="B1295" s="586" t="str">
        <f t="shared" si="156"/>
        <v>SEPTIEMBRE</v>
      </c>
      <c r="C1295" s="586">
        <v>14</v>
      </c>
      <c r="D1295" s="586" t="str">
        <f t="shared" si="152"/>
        <v>SEPTIEMBRE 2017 / 13</v>
      </c>
    </row>
    <row r="1296" spans="1:38" x14ac:dyDescent="0.25">
      <c r="A1296" s="586">
        <f t="shared" si="156"/>
        <v>2017</v>
      </c>
      <c r="B1296" s="586" t="str">
        <f t="shared" si="156"/>
        <v>SEPTIEMBRE</v>
      </c>
      <c r="C1296" s="586">
        <v>15</v>
      </c>
      <c r="D1296" s="586" t="str">
        <f t="shared" si="152"/>
        <v>SEPTIEMBRE 2017 / 14</v>
      </c>
    </row>
    <row r="1297" spans="1:4" x14ac:dyDescent="0.25">
      <c r="A1297" s="586">
        <f t="shared" si="156"/>
        <v>2017</v>
      </c>
      <c r="B1297" s="586" t="str">
        <f t="shared" si="156"/>
        <v>SEPTIEMBRE</v>
      </c>
      <c r="C1297" s="586">
        <v>16</v>
      </c>
      <c r="D1297" s="586" t="str">
        <f t="shared" si="152"/>
        <v>SEPTIEMBRE 2017 / 15</v>
      </c>
    </row>
    <row r="1298" spans="1:4" x14ac:dyDescent="0.25">
      <c r="A1298" s="586">
        <f t="shared" si="156"/>
        <v>2017</v>
      </c>
      <c r="B1298" s="586" t="str">
        <f t="shared" si="156"/>
        <v>SEPTIEMBRE</v>
      </c>
      <c r="C1298" s="586">
        <v>17</v>
      </c>
      <c r="D1298" s="586" t="str">
        <f t="shared" si="152"/>
        <v>SEPTIEMBRE 2017 / 16</v>
      </c>
    </row>
    <row r="1299" spans="1:4" x14ac:dyDescent="0.25">
      <c r="A1299" s="586">
        <f t="shared" si="156"/>
        <v>2017</v>
      </c>
      <c r="B1299" s="586" t="str">
        <f t="shared" si="156"/>
        <v>SEPTIEMBRE</v>
      </c>
      <c r="C1299" s="586">
        <v>18</v>
      </c>
      <c r="D1299" s="586" t="str">
        <f t="shared" si="152"/>
        <v>SEPTIEMBRE 2017 / 17</v>
      </c>
    </row>
    <row r="1300" spans="1:4" x14ac:dyDescent="0.25">
      <c r="A1300" s="586">
        <f t="shared" ref="A1300:B1312" si="157">A1299</f>
        <v>2017</v>
      </c>
      <c r="B1300" s="586" t="str">
        <f t="shared" si="157"/>
        <v>SEPTIEMBRE</v>
      </c>
      <c r="C1300" s="586">
        <v>19</v>
      </c>
      <c r="D1300" s="586" t="str">
        <f t="shared" si="152"/>
        <v>SEPTIEMBRE 2017 / 18</v>
      </c>
    </row>
    <row r="1301" spans="1:4" x14ac:dyDescent="0.25">
      <c r="A1301" s="586">
        <f t="shared" si="157"/>
        <v>2017</v>
      </c>
      <c r="B1301" s="586" t="str">
        <f t="shared" si="157"/>
        <v>SEPTIEMBRE</v>
      </c>
      <c r="C1301" s="586">
        <v>20</v>
      </c>
      <c r="D1301" s="586" t="str">
        <f t="shared" si="152"/>
        <v>SEPTIEMBRE 2017 / 19</v>
      </c>
    </row>
    <row r="1302" spans="1:4" x14ac:dyDescent="0.25">
      <c r="A1302" s="586">
        <f t="shared" si="157"/>
        <v>2017</v>
      </c>
      <c r="B1302" s="586" t="str">
        <f t="shared" si="157"/>
        <v>SEPTIEMBRE</v>
      </c>
      <c r="C1302" s="586">
        <v>21</v>
      </c>
      <c r="D1302" s="586" t="str">
        <f t="shared" si="152"/>
        <v>SEPTIEMBRE 2017 / 20</v>
      </c>
    </row>
    <row r="1303" spans="1:4" x14ac:dyDescent="0.25">
      <c r="A1303" s="586">
        <f t="shared" si="157"/>
        <v>2017</v>
      </c>
      <c r="B1303" s="586" t="str">
        <f t="shared" si="157"/>
        <v>SEPTIEMBRE</v>
      </c>
      <c r="C1303" s="586">
        <v>22</v>
      </c>
      <c r="D1303" s="586" t="str">
        <f t="shared" si="152"/>
        <v>SEPTIEMBRE 2017 / 21</v>
      </c>
    </row>
    <row r="1304" spans="1:4" x14ac:dyDescent="0.25">
      <c r="A1304" s="586">
        <f t="shared" si="157"/>
        <v>2017</v>
      </c>
      <c r="B1304" s="586" t="str">
        <f t="shared" si="157"/>
        <v>SEPTIEMBRE</v>
      </c>
      <c r="C1304" s="586">
        <v>23</v>
      </c>
      <c r="D1304" s="586" t="str">
        <f t="shared" si="152"/>
        <v>SEPTIEMBRE 2017 / 22</v>
      </c>
    </row>
    <row r="1305" spans="1:4" x14ac:dyDescent="0.25">
      <c r="A1305" s="586">
        <f t="shared" si="157"/>
        <v>2017</v>
      </c>
      <c r="B1305" s="586" t="str">
        <f t="shared" si="157"/>
        <v>SEPTIEMBRE</v>
      </c>
      <c r="C1305" s="586">
        <v>24</v>
      </c>
      <c r="D1305" s="586" t="str">
        <f t="shared" si="152"/>
        <v>SEPTIEMBRE 2017 / 23</v>
      </c>
    </row>
    <row r="1306" spans="1:4" x14ac:dyDescent="0.25">
      <c r="A1306" s="586">
        <f t="shared" si="157"/>
        <v>2017</v>
      </c>
      <c r="B1306" s="586" t="str">
        <f t="shared" si="157"/>
        <v>SEPTIEMBRE</v>
      </c>
      <c r="C1306" s="586">
        <v>25</v>
      </c>
      <c r="D1306" s="586" t="str">
        <f t="shared" si="152"/>
        <v>SEPTIEMBRE 2017 / 24</v>
      </c>
    </row>
    <row r="1307" spans="1:4" x14ac:dyDescent="0.25">
      <c r="A1307" s="586">
        <f t="shared" si="157"/>
        <v>2017</v>
      </c>
      <c r="B1307" s="586" t="str">
        <f t="shared" si="157"/>
        <v>SEPTIEMBRE</v>
      </c>
      <c r="C1307" s="586">
        <v>26</v>
      </c>
      <c r="D1307" s="586" t="str">
        <f t="shared" si="152"/>
        <v>SEPTIEMBRE 2017 / 25</v>
      </c>
    </row>
    <row r="1308" spans="1:4" x14ac:dyDescent="0.25">
      <c r="A1308" s="586">
        <f t="shared" si="157"/>
        <v>2017</v>
      </c>
      <c r="B1308" s="586" t="str">
        <f t="shared" si="157"/>
        <v>SEPTIEMBRE</v>
      </c>
      <c r="C1308" s="586">
        <v>27</v>
      </c>
      <c r="D1308" s="586" t="str">
        <f t="shared" si="152"/>
        <v>SEPTIEMBRE 2017 / 26</v>
      </c>
    </row>
    <row r="1309" spans="1:4" x14ac:dyDescent="0.25">
      <c r="A1309" s="586">
        <f t="shared" si="157"/>
        <v>2017</v>
      </c>
      <c r="B1309" s="586" t="str">
        <f t="shared" si="157"/>
        <v>SEPTIEMBRE</v>
      </c>
      <c r="C1309" s="586">
        <v>28</v>
      </c>
      <c r="D1309" s="586" t="str">
        <f t="shared" si="152"/>
        <v>SEPTIEMBRE 2017 / 27</v>
      </c>
    </row>
    <row r="1310" spans="1:4" x14ac:dyDescent="0.25">
      <c r="A1310" s="586">
        <f t="shared" si="157"/>
        <v>2017</v>
      </c>
      <c r="B1310" s="586" t="str">
        <f t="shared" si="157"/>
        <v>SEPTIEMBRE</v>
      </c>
      <c r="C1310" s="586">
        <v>29</v>
      </c>
      <c r="D1310" s="586" t="str">
        <f t="shared" si="152"/>
        <v>SEPTIEMBRE 2017 / 28</v>
      </c>
    </row>
    <row r="1311" spans="1:4" x14ac:dyDescent="0.25">
      <c r="A1311" s="586">
        <f t="shared" si="157"/>
        <v>2017</v>
      </c>
      <c r="B1311" s="586" t="str">
        <f t="shared" si="157"/>
        <v>SEPTIEMBRE</v>
      </c>
      <c r="C1311" s="586">
        <v>30</v>
      </c>
      <c r="D1311" s="586" t="str">
        <f t="shared" si="152"/>
        <v>SEPTIEMBRE 2017 / 29</v>
      </c>
    </row>
    <row r="1312" spans="1:4" x14ac:dyDescent="0.25">
      <c r="A1312" s="586">
        <f t="shared" si="157"/>
        <v>2017</v>
      </c>
      <c r="B1312" s="586" t="str">
        <f t="shared" si="157"/>
        <v>SEPTIEMBRE</v>
      </c>
      <c r="C1312" s="586">
        <v>31</v>
      </c>
      <c r="D1312" s="586" t="str">
        <f t="shared" si="152"/>
        <v>SEPTIEMBRE 2017 / 30</v>
      </c>
    </row>
    <row r="1313" spans="1:38" x14ac:dyDescent="0.25">
      <c r="A1313" s="206"/>
      <c r="B1313" s="206"/>
      <c r="C1313" s="206"/>
      <c r="D1313" s="586" t="str">
        <f t="shared" si="152"/>
        <v>SEPTIEMBRE 2017 / 31</v>
      </c>
    </row>
    <row r="1314" spans="1:38" ht="15.75" x14ac:dyDescent="0.25">
      <c r="A1314" s="586">
        <v>2017</v>
      </c>
      <c r="B1314" s="586" t="s">
        <v>236</v>
      </c>
      <c r="C1314" s="586">
        <v>1</v>
      </c>
      <c r="D1314" s="208" t="s">
        <v>228</v>
      </c>
      <c r="E1314" s="209" t="str">
        <f t="shared" ref="E1314:AL1314" si="158">IFERROR(AVERAGE(E1283:E1313),"")</f>
        <v/>
      </c>
      <c r="F1314" s="209" t="str">
        <f t="shared" si="158"/>
        <v/>
      </c>
      <c r="G1314" s="209" t="str">
        <f t="shared" si="158"/>
        <v/>
      </c>
      <c r="H1314" s="209" t="str">
        <f t="shared" si="158"/>
        <v/>
      </c>
      <c r="I1314" s="209" t="str">
        <f t="shared" si="158"/>
        <v/>
      </c>
      <c r="J1314" s="209" t="str">
        <f t="shared" si="158"/>
        <v/>
      </c>
      <c r="K1314" s="209" t="str">
        <f t="shared" si="158"/>
        <v/>
      </c>
      <c r="L1314" s="209" t="str">
        <f t="shared" si="158"/>
        <v/>
      </c>
      <c r="M1314" s="209" t="str">
        <f t="shared" si="158"/>
        <v/>
      </c>
      <c r="N1314" s="209" t="str">
        <f t="shared" si="158"/>
        <v/>
      </c>
      <c r="O1314" s="209" t="str">
        <f t="shared" si="158"/>
        <v/>
      </c>
      <c r="P1314" s="209" t="str">
        <f t="shared" si="158"/>
        <v/>
      </c>
      <c r="Q1314" s="209" t="str">
        <f t="shared" si="158"/>
        <v/>
      </c>
      <c r="R1314" s="209" t="str">
        <f t="shared" si="158"/>
        <v/>
      </c>
      <c r="S1314" s="209" t="str">
        <f t="shared" si="158"/>
        <v/>
      </c>
      <c r="T1314" s="209" t="str">
        <f t="shared" si="158"/>
        <v/>
      </c>
      <c r="U1314" s="209" t="str">
        <f t="shared" si="158"/>
        <v/>
      </c>
      <c r="V1314" s="209" t="str">
        <f t="shared" si="158"/>
        <v/>
      </c>
      <c r="W1314" s="209" t="str">
        <f t="shared" si="158"/>
        <v/>
      </c>
      <c r="X1314" s="209" t="str">
        <f t="shared" si="158"/>
        <v/>
      </c>
      <c r="Y1314" s="209" t="str">
        <f t="shared" si="158"/>
        <v/>
      </c>
      <c r="Z1314" s="209" t="str">
        <f t="shared" si="158"/>
        <v/>
      </c>
      <c r="AA1314" s="209" t="str">
        <f t="shared" si="158"/>
        <v/>
      </c>
      <c r="AB1314" s="209" t="str">
        <f t="shared" si="158"/>
        <v/>
      </c>
      <c r="AC1314" s="209" t="str">
        <f t="shared" si="158"/>
        <v/>
      </c>
      <c r="AD1314" s="209" t="str">
        <f t="shared" si="158"/>
        <v/>
      </c>
      <c r="AE1314" s="209" t="str">
        <f t="shared" si="158"/>
        <v/>
      </c>
      <c r="AF1314" s="209" t="str">
        <f t="shared" si="158"/>
        <v/>
      </c>
      <c r="AG1314" s="209" t="str">
        <f t="shared" si="158"/>
        <v/>
      </c>
      <c r="AH1314" s="209" t="str">
        <f t="shared" si="158"/>
        <v/>
      </c>
      <c r="AI1314" s="209" t="str">
        <f t="shared" si="158"/>
        <v/>
      </c>
      <c r="AJ1314" s="209" t="str">
        <f t="shared" si="158"/>
        <v/>
      </c>
      <c r="AK1314" s="209" t="str">
        <f t="shared" si="158"/>
        <v/>
      </c>
      <c r="AL1314" s="209" t="str">
        <f t="shared" si="158"/>
        <v/>
      </c>
    </row>
    <row r="1315" spans="1:38" x14ac:dyDescent="0.25">
      <c r="A1315" s="586">
        <f>A1314</f>
        <v>2017</v>
      </c>
      <c r="B1315" s="586" t="str">
        <f>B1314</f>
        <v>OCTUBRE</v>
      </c>
      <c r="C1315" s="586">
        <v>2</v>
      </c>
      <c r="D1315" s="586" t="str">
        <f t="shared" ref="D1315:D1377" si="159">B1314&amp;" "&amp;A1314&amp;" / "&amp;C1314</f>
        <v>OCTUBRE 2017 / 1</v>
      </c>
    </row>
    <row r="1316" spans="1:38" x14ac:dyDescent="0.25">
      <c r="A1316" s="586">
        <f t="shared" ref="A1316:B1331" si="160">A1315</f>
        <v>2017</v>
      </c>
      <c r="B1316" s="586" t="str">
        <f t="shared" si="160"/>
        <v>OCTUBRE</v>
      </c>
      <c r="C1316" s="586">
        <v>3</v>
      </c>
      <c r="D1316" s="586" t="str">
        <f t="shared" si="159"/>
        <v>OCTUBRE 2017 / 2</v>
      </c>
    </row>
    <row r="1317" spans="1:38" x14ac:dyDescent="0.25">
      <c r="A1317" s="586">
        <f t="shared" si="160"/>
        <v>2017</v>
      </c>
      <c r="B1317" s="586" t="str">
        <f t="shared" si="160"/>
        <v>OCTUBRE</v>
      </c>
      <c r="C1317" s="586">
        <v>4</v>
      </c>
      <c r="D1317" s="586" t="str">
        <f t="shared" si="159"/>
        <v>OCTUBRE 2017 / 3</v>
      </c>
    </row>
    <row r="1318" spans="1:38" x14ac:dyDescent="0.25">
      <c r="A1318" s="586">
        <f t="shared" si="160"/>
        <v>2017</v>
      </c>
      <c r="B1318" s="586" t="str">
        <f t="shared" si="160"/>
        <v>OCTUBRE</v>
      </c>
      <c r="C1318" s="586">
        <v>5</v>
      </c>
      <c r="D1318" s="586" t="str">
        <f t="shared" si="159"/>
        <v>OCTUBRE 2017 / 4</v>
      </c>
    </row>
    <row r="1319" spans="1:38" x14ac:dyDescent="0.25">
      <c r="A1319" s="586">
        <f t="shared" si="160"/>
        <v>2017</v>
      </c>
      <c r="B1319" s="586" t="str">
        <f t="shared" si="160"/>
        <v>OCTUBRE</v>
      </c>
      <c r="C1319" s="586">
        <v>6</v>
      </c>
      <c r="D1319" s="586" t="str">
        <f t="shared" si="159"/>
        <v>OCTUBRE 2017 / 5</v>
      </c>
    </row>
    <row r="1320" spans="1:38" x14ac:dyDescent="0.25">
      <c r="A1320" s="586">
        <f t="shared" si="160"/>
        <v>2017</v>
      </c>
      <c r="B1320" s="586" t="str">
        <f t="shared" si="160"/>
        <v>OCTUBRE</v>
      </c>
      <c r="C1320" s="586">
        <v>7</v>
      </c>
      <c r="D1320" s="586" t="str">
        <f t="shared" si="159"/>
        <v>OCTUBRE 2017 / 6</v>
      </c>
    </row>
    <row r="1321" spans="1:38" x14ac:dyDescent="0.25">
      <c r="A1321" s="586">
        <f t="shared" si="160"/>
        <v>2017</v>
      </c>
      <c r="B1321" s="586" t="str">
        <f t="shared" si="160"/>
        <v>OCTUBRE</v>
      </c>
      <c r="C1321" s="586">
        <v>8</v>
      </c>
      <c r="D1321" s="586" t="str">
        <f t="shared" si="159"/>
        <v>OCTUBRE 2017 / 7</v>
      </c>
    </row>
    <row r="1322" spans="1:38" x14ac:dyDescent="0.25">
      <c r="A1322" s="586">
        <f t="shared" si="160"/>
        <v>2017</v>
      </c>
      <c r="B1322" s="586" t="str">
        <f t="shared" si="160"/>
        <v>OCTUBRE</v>
      </c>
      <c r="C1322" s="586">
        <v>9</v>
      </c>
      <c r="D1322" s="586" t="str">
        <f t="shared" si="159"/>
        <v>OCTUBRE 2017 / 8</v>
      </c>
    </row>
    <row r="1323" spans="1:38" x14ac:dyDescent="0.25">
      <c r="A1323" s="586">
        <f t="shared" si="160"/>
        <v>2017</v>
      </c>
      <c r="B1323" s="586" t="str">
        <f t="shared" si="160"/>
        <v>OCTUBRE</v>
      </c>
      <c r="C1323" s="586">
        <v>10</v>
      </c>
      <c r="D1323" s="586" t="str">
        <f t="shared" si="159"/>
        <v>OCTUBRE 2017 / 9</v>
      </c>
    </row>
    <row r="1324" spans="1:38" x14ac:dyDescent="0.25">
      <c r="A1324" s="586">
        <f t="shared" si="160"/>
        <v>2017</v>
      </c>
      <c r="B1324" s="586" t="str">
        <f t="shared" si="160"/>
        <v>OCTUBRE</v>
      </c>
      <c r="C1324" s="586">
        <v>11</v>
      </c>
      <c r="D1324" s="586" t="str">
        <f t="shared" si="159"/>
        <v>OCTUBRE 2017 / 10</v>
      </c>
    </row>
    <row r="1325" spans="1:38" x14ac:dyDescent="0.25">
      <c r="A1325" s="586">
        <f t="shared" si="160"/>
        <v>2017</v>
      </c>
      <c r="B1325" s="586" t="str">
        <f t="shared" si="160"/>
        <v>OCTUBRE</v>
      </c>
      <c r="C1325" s="586">
        <v>12</v>
      </c>
      <c r="D1325" s="586" t="str">
        <f t="shared" si="159"/>
        <v>OCTUBRE 2017 / 11</v>
      </c>
    </row>
    <row r="1326" spans="1:38" x14ac:dyDescent="0.25">
      <c r="A1326" s="586">
        <f t="shared" si="160"/>
        <v>2017</v>
      </c>
      <c r="B1326" s="586" t="str">
        <f t="shared" si="160"/>
        <v>OCTUBRE</v>
      </c>
      <c r="C1326" s="586">
        <v>13</v>
      </c>
      <c r="D1326" s="586" t="str">
        <f t="shared" si="159"/>
        <v>OCTUBRE 2017 / 12</v>
      </c>
    </row>
    <row r="1327" spans="1:38" x14ac:dyDescent="0.25">
      <c r="A1327" s="586">
        <f t="shared" si="160"/>
        <v>2017</v>
      </c>
      <c r="B1327" s="586" t="str">
        <f t="shared" si="160"/>
        <v>OCTUBRE</v>
      </c>
      <c r="C1327" s="586">
        <v>14</v>
      </c>
      <c r="D1327" s="586" t="str">
        <f t="shared" si="159"/>
        <v>OCTUBRE 2017 / 13</v>
      </c>
    </row>
    <row r="1328" spans="1:38" x14ac:dyDescent="0.25">
      <c r="A1328" s="586">
        <f t="shared" si="160"/>
        <v>2017</v>
      </c>
      <c r="B1328" s="586" t="str">
        <f t="shared" si="160"/>
        <v>OCTUBRE</v>
      </c>
      <c r="C1328" s="586">
        <v>15</v>
      </c>
      <c r="D1328" s="586" t="str">
        <f t="shared" si="159"/>
        <v>OCTUBRE 2017 / 14</v>
      </c>
    </row>
    <row r="1329" spans="1:4" x14ac:dyDescent="0.25">
      <c r="A1329" s="586">
        <f t="shared" si="160"/>
        <v>2017</v>
      </c>
      <c r="B1329" s="586" t="str">
        <f t="shared" si="160"/>
        <v>OCTUBRE</v>
      </c>
      <c r="C1329" s="586">
        <v>16</v>
      </c>
      <c r="D1329" s="586" t="str">
        <f t="shared" si="159"/>
        <v>OCTUBRE 2017 / 15</v>
      </c>
    </row>
    <row r="1330" spans="1:4" x14ac:dyDescent="0.25">
      <c r="A1330" s="586">
        <f t="shared" si="160"/>
        <v>2017</v>
      </c>
      <c r="B1330" s="586" t="str">
        <f t="shared" si="160"/>
        <v>OCTUBRE</v>
      </c>
      <c r="C1330" s="586">
        <v>17</v>
      </c>
      <c r="D1330" s="586" t="str">
        <f t="shared" si="159"/>
        <v>OCTUBRE 2017 / 16</v>
      </c>
    </row>
    <row r="1331" spans="1:4" x14ac:dyDescent="0.25">
      <c r="A1331" s="586">
        <f t="shared" si="160"/>
        <v>2017</v>
      </c>
      <c r="B1331" s="586" t="str">
        <f t="shared" si="160"/>
        <v>OCTUBRE</v>
      </c>
      <c r="C1331" s="586">
        <v>18</v>
      </c>
      <c r="D1331" s="586" t="str">
        <f t="shared" si="159"/>
        <v>OCTUBRE 2017 / 17</v>
      </c>
    </row>
    <row r="1332" spans="1:4" x14ac:dyDescent="0.25">
      <c r="A1332" s="586">
        <f t="shared" ref="A1332:B1344" si="161">A1331</f>
        <v>2017</v>
      </c>
      <c r="B1332" s="586" t="str">
        <f t="shared" si="161"/>
        <v>OCTUBRE</v>
      </c>
      <c r="C1332" s="586">
        <v>19</v>
      </c>
      <c r="D1332" s="586" t="str">
        <f t="shared" si="159"/>
        <v>OCTUBRE 2017 / 18</v>
      </c>
    </row>
    <row r="1333" spans="1:4" x14ac:dyDescent="0.25">
      <c r="A1333" s="586">
        <f t="shared" si="161"/>
        <v>2017</v>
      </c>
      <c r="B1333" s="586" t="str">
        <f t="shared" si="161"/>
        <v>OCTUBRE</v>
      </c>
      <c r="C1333" s="586">
        <v>20</v>
      </c>
      <c r="D1333" s="586" t="str">
        <f t="shared" si="159"/>
        <v>OCTUBRE 2017 / 19</v>
      </c>
    </row>
    <row r="1334" spans="1:4" x14ac:dyDescent="0.25">
      <c r="A1334" s="586">
        <f t="shared" si="161"/>
        <v>2017</v>
      </c>
      <c r="B1334" s="586" t="str">
        <f t="shared" si="161"/>
        <v>OCTUBRE</v>
      </c>
      <c r="C1334" s="586">
        <v>21</v>
      </c>
      <c r="D1334" s="586" t="str">
        <f t="shared" si="159"/>
        <v>OCTUBRE 2017 / 20</v>
      </c>
    </row>
    <row r="1335" spans="1:4" x14ac:dyDescent="0.25">
      <c r="A1335" s="586">
        <f t="shared" si="161"/>
        <v>2017</v>
      </c>
      <c r="B1335" s="586" t="str">
        <f t="shared" si="161"/>
        <v>OCTUBRE</v>
      </c>
      <c r="C1335" s="586">
        <v>22</v>
      </c>
      <c r="D1335" s="586" t="str">
        <f t="shared" si="159"/>
        <v>OCTUBRE 2017 / 21</v>
      </c>
    </row>
    <row r="1336" spans="1:4" x14ac:dyDescent="0.25">
      <c r="A1336" s="586">
        <f t="shared" si="161"/>
        <v>2017</v>
      </c>
      <c r="B1336" s="586" t="str">
        <f t="shared" si="161"/>
        <v>OCTUBRE</v>
      </c>
      <c r="C1336" s="586">
        <v>23</v>
      </c>
      <c r="D1336" s="586" t="str">
        <f t="shared" si="159"/>
        <v>OCTUBRE 2017 / 22</v>
      </c>
    </row>
    <row r="1337" spans="1:4" x14ac:dyDescent="0.25">
      <c r="A1337" s="586">
        <f t="shared" si="161"/>
        <v>2017</v>
      </c>
      <c r="B1337" s="586" t="str">
        <f t="shared" si="161"/>
        <v>OCTUBRE</v>
      </c>
      <c r="C1337" s="586">
        <v>24</v>
      </c>
      <c r="D1337" s="586" t="str">
        <f t="shared" si="159"/>
        <v>OCTUBRE 2017 / 23</v>
      </c>
    </row>
    <row r="1338" spans="1:4" x14ac:dyDescent="0.25">
      <c r="A1338" s="586">
        <f t="shared" si="161"/>
        <v>2017</v>
      </c>
      <c r="B1338" s="586" t="str">
        <f t="shared" si="161"/>
        <v>OCTUBRE</v>
      </c>
      <c r="C1338" s="586">
        <v>25</v>
      </c>
      <c r="D1338" s="586" t="str">
        <f t="shared" si="159"/>
        <v>OCTUBRE 2017 / 24</v>
      </c>
    </row>
    <row r="1339" spans="1:4" x14ac:dyDescent="0.25">
      <c r="A1339" s="586">
        <f t="shared" si="161"/>
        <v>2017</v>
      </c>
      <c r="B1339" s="586" t="str">
        <f t="shared" si="161"/>
        <v>OCTUBRE</v>
      </c>
      <c r="C1339" s="586">
        <v>26</v>
      </c>
      <c r="D1339" s="586" t="str">
        <f t="shared" si="159"/>
        <v>OCTUBRE 2017 / 25</v>
      </c>
    </row>
    <row r="1340" spans="1:4" x14ac:dyDescent="0.25">
      <c r="A1340" s="586">
        <f t="shared" si="161"/>
        <v>2017</v>
      </c>
      <c r="B1340" s="586" t="str">
        <f t="shared" si="161"/>
        <v>OCTUBRE</v>
      </c>
      <c r="C1340" s="586">
        <v>27</v>
      </c>
      <c r="D1340" s="586" t="str">
        <f t="shared" si="159"/>
        <v>OCTUBRE 2017 / 26</v>
      </c>
    </row>
    <row r="1341" spans="1:4" x14ac:dyDescent="0.25">
      <c r="A1341" s="586">
        <f t="shared" si="161"/>
        <v>2017</v>
      </c>
      <c r="B1341" s="586" t="str">
        <f t="shared" si="161"/>
        <v>OCTUBRE</v>
      </c>
      <c r="C1341" s="586">
        <v>28</v>
      </c>
      <c r="D1341" s="586" t="str">
        <f t="shared" si="159"/>
        <v>OCTUBRE 2017 / 27</v>
      </c>
    </row>
    <row r="1342" spans="1:4" x14ac:dyDescent="0.25">
      <c r="A1342" s="586">
        <f t="shared" si="161"/>
        <v>2017</v>
      </c>
      <c r="B1342" s="586" t="str">
        <f t="shared" si="161"/>
        <v>OCTUBRE</v>
      </c>
      <c r="C1342" s="586">
        <v>29</v>
      </c>
      <c r="D1342" s="586" t="str">
        <f t="shared" si="159"/>
        <v>OCTUBRE 2017 / 28</v>
      </c>
    </row>
    <row r="1343" spans="1:4" x14ac:dyDescent="0.25">
      <c r="A1343" s="586">
        <f t="shared" si="161"/>
        <v>2017</v>
      </c>
      <c r="B1343" s="586" t="str">
        <f t="shared" si="161"/>
        <v>OCTUBRE</v>
      </c>
      <c r="C1343" s="586">
        <v>30</v>
      </c>
      <c r="D1343" s="586" t="str">
        <f t="shared" si="159"/>
        <v>OCTUBRE 2017 / 29</v>
      </c>
    </row>
    <row r="1344" spans="1:4" x14ac:dyDescent="0.25">
      <c r="A1344" s="586">
        <f t="shared" si="161"/>
        <v>2017</v>
      </c>
      <c r="B1344" s="586" t="str">
        <f t="shared" si="161"/>
        <v>OCTUBRE</v>
      </c>
      <c r="C1344" s="586">
        <v>31</v>
      </c>
      <c r="D1344" s="586" t="str">
        <f t="shared" si="159"/>
        <v>OCTUBRE 2017 / 30</v>
      </c>
    </row>
    <row r="1345" spans="1:38" x14ac:dyDescent="0.25">
      <c r="A1345" s="206"/>
      <c r="B1345" s="206"/>
      <c r="C1345" s="206"/>
      <c r="D1345" s="586" t="str">
        <f t="shared" si="159"/>
        <v>OCTUBRE 2017 / 31</v>
      </c>
    </row>
    <row r="1346" spans="1:38" ht="15.75" x14ac:dyDescent="0.25">
      <c r="A1346" s="586">
        <v>2017</v>
      </c>
      <c r="B1346" s="586" t="s">
        <v>237</v>
      </c>
      <c r="C1346" s="586">
        <v>1</v>
      </c>
      <c r="D1346" s="208" t="s">
        <v>228</v>
      </c>
      <c r="E1346" s="209" t="str">
        <f t="shared" ref="E1346:AL1346" si="162">IFERROR(AVERAGE(E1315:E1345),"")</f>
        <v/>
      </c>
      <c r="F1346" s="209" t="str">
        <f t="shared" si="162"/>
        <v/>
      </c>
      <c r="G1346" s="209" t="str">
        <f t="shared" si="162"/>
        <v/>
      </c>
      <c r="H1346" s="209" t="str">
        <f t="shared" si="162"/>
        <v/>
      </c>
      <c r="I1346" s="209" t="str">
        <f t="shared" si="162"/>
        <v/>
      </c>
      <c r="J1346" s="209" t="str">
        <f t="shared" si="162"/>
        <v/>
      </c>
      <c r="K1346" s="209" t="str">
        <f t="shared" si="162"/>
        <v/>
      </c>
      <c r="L1346" s="209" t="str">
        <f t="shared" si="162"/>
        <v/>
      </c>
      <c r="M1346" s="209" t="str">
        <f t="shared" si="162"/>
        <v/>
      </c>
      <c r="N1346" s="209" t="str">
        <f t="shared" si="162"/>
        <v/>
      </c>
      <c r="O1346" s="209" t="str">
        <f t="shared" si="162"/>
        <v/>
      </c>
      <c r="P1346" s="209" t="str">
        <f t="shared" si="162"/>
        <v/>
      </c>
      <c r="Q1346" s="209" t="str">
        <f t="shared" si="162"/>
        <v/>
      </c>
      <c r="R1346" s="209" t="str">
        <f t="shared" si="162"/>
        <v/>
      </c>
      <c r="S1346" s="209" t="str">
        <f t="shared" si="162"/>
        <v/>
      </c>
      <c r="T1346" s="209" t="str">
        <f t="shared" si="162"/>
        <v/>
      </c>
      <c r="U1346" s="209" t="str">
        <f t="shared" si="162"/>
        <v/>
      </c>
      <c r="V1346" s="209" t="str">
        <f t="shared" si="162"/>
        <v/>
      </c>
      <c r="W1346" s="209" t="str">
        <f t="shared" si="162"/>
        <v/>
      </c>
      <c r="X1346" s="209" t="str">
        <f t="shared" si="162"/>
        <v/>
      </c>
      <c r="Y1346" s="209" t="str">
        <f t="shared" si="162"/>
        <v/>
      </c>
      <c r="Z1346" s="209" t="str">
        <f t="shared" si="162"/>
        <v/>
      </c>
      <c r="AA1346" s="209" t="str">
        <f t="shared" si="162"/>
        <v/>
      </c>
      <c r="AB1346" s="209" t="str">
        <f t="shared" si="162"/>
        <v/>
      </c>
      <c r="AC1346" s="209" t="str">
        <f t="shared" si="162"/>
        <v/>
      </c>
      <c r="AD1346" s="209" t="str">
        <f t="shared" si="162"/>
        <v/>
      </c>
      <c r="AE1346" s="209" t="str">
        <f t="shared" si="162"/>
        <v/>
      </c>
      <c r="AF1346" s="209" t="str">
        <f t="shared" si="162"/>
        <v/>
      </c>
      <c r="AG1346" s="209" t="str">
        <f t="shared" si="162"/>
        <v/>
      </c>
      <c r="AH1346" s="209" t="str">
        <f t="shared" si="162"/>
        <v/>
      </c>
      <c r="AI1346" s="209" t="str">
        <f t="shared" si="162"/>
        <v/>
      </c>
      <c r="AJ1346" s="209" t="str">
        <f t="shared" si="162"/>
        <v/>
      </c>
      <c r="AK1346" s="209" t="str">
        <f t="shared" si="162"/>
        <v/>
      </c>
      <c r="AL1346" s="209" t="str">
        <f t="shared" si="162"/>
        <v/>
      </c>
    </row>
    <row r="1347" spans="1:38" x14ac:dyDescent="0.25">
      <c r="A1347" s="586">
        <f>A1346</f>
        <v>2017</v>
      </c>
      <c r="B1347" s="586" t="str">
        <f>B1346</f>
        <v>NOVIEMBRE</v>
      </c>
      <c r="C1347" s="586">
        <v>2</v>
      </c>
      <c r="D1347" s="586" t="str">
        <f t="shared" si="159"/>
        <v>NOVIEMBRE 2017 / 1</v>
      </c>
    </row>
    <row r="1348" spans="1:38" x14ac:dyDescent="0.25">
      <c r="A1348" s="586">
        <f t="shared" ref="A1348:B1363" si="163">A1347</f>
        <v>2017</v>
      </c>
      <c r="B1348" s="586" t="str">
        <f t="shared" si="163"/>
        <v>NOVIEMBRE</v>
      </c>
      <c r="C1348" s="586">
        <v>3</v>
      </c>
      <c r="D1348" s="586" t="str">
        <f t="shared" si="159"/>
        <v>NOVIEMBRE 2017 / 2</v>
      </c>
    </row>
    <row r="1349" spans="1:38" x14ac:dyDescent="0.25">
      <c r="A1349" s="586">
        <f t="shared" si="163"/>
        <v>2017</v>
      </c>
      <c r="B1349" s="586" t="str">
        <f t="shared" si="163"/>
        <v>NOVIEMBRE</v>
      </c>
      <c r="C1349" s="586">
        <v>4</v>
      </c>
      <c r="D1349" s="586" t="str">
        <f t="shared" si="159"/>
        <v>NOVIEMBRE 2017 / 3</v>
      </c>
    </row>
    <row r="1350" spans="1:38" x14ac:dyDescent="0.25">
      <c r="A1350" s="586">
        <f t="shared" si="163"/>
        <v>2017</v>
      </c>
      <c r="B1350" s="586" t="str">
        <f t="shared" si="163"/>
        <v>NOVIEMBRE</v>
      </c>
      <c r="C1350" s="586">
        <v>5</v>
      </c>
      <c r="D1350" s="586" t="str">
        <f t="shared" si="159"/>
        <v>NOVIEMBRE 2017 / 4</v>
      </c>
    </row>
    <row r="1351" spans="1:38" x14ac:dyDescent="0.25">
      <c r="A1351" s="586">
        <f t="shared" si="163"/>
        <v>2017</v>
      </c>
      <c r="B1351" s="586" t="str">
        <f t="shared" si="163"/>
        <v>NOVIEMBRE</v>
      </c>
      <c r="C1351" s="586">
        <v>6</v>
      </c>
      <c r="D1351" s="586" t="str">
        <f t="shared" si="159"/>
        <v>NOVIEMBRE 2017 / 5</v>
      </c>
    </row>
    <row r="1352" spans="1:38" x14ac:dyDescent="0.25">
      <c r="A1352" s="586">
        <f t="shared" si="163"/>
        <v>2017</v>
      </c>
      <c r="B1352" s="586" t="str">
        <f t="shared" si="163"/>
        <v>NOVIEMBRE</v>
      </c>
      <c r="C1352" s="586">
        <v>7</v>
      </c>
      <c r="D1352" s="586" t="str">
        <f t="shared" si="159"/>
        <v>NOVIEMBRE 2017 / 6</v>
      </c>
    </row>
    <row r="1353" spans="1:38" x14ac:dyDescent="0.25">
      <c r="A1353" s="586">
        <f t="shared" si="163"/>
        <v>2017</v>
      </c>
      <c r="B1353" s="586" t="str">
        <f t="shared" si="163"/>
        <v>NOVIEMBRE</v>
      </c>
      <c r="C1353" s="586">
        <v>8</v>
      </c>
      <c r="D1353" s="586" t="str">
        <f t="shared" si="159"/>
        <v>NOVIEMBRE 2017 / 7</v>
      </c>
    </row>
    <row r="1354" spans="1:38" x14ac:dyDescent="0.25">
      <c r="A1354" s="586">
        <f t="shared" si="163"/>
        <v>2017</v>
      </c>
      <c r="B1354" s="586" t="str">
        <f t="shared" si="163"/>
        <v>NOVIEMBRE</v>
      </c>
      <c r="C1354" s="586">
        <v>9</v>
      </c>
      <c r="D1354" s="586" t="str">
        <f t="shared" si="159"/>
        <v>NOVIEMBRE 2017 / 8</v>
      </c>
    </row>
    <row r="1355" spans="1:38" x14ac:dyDescent="0.25">
      <c r="A1355" s="586">
        <f t="shared" si="163"/>
        <v>2017</v>
      </c>
      <c r="B1355" s="586" t="str">
        <f t="shared" si="163"/>
        <v>NOVIEMBRE</v>
      </c>
      <c r="C1355" s="586">
        <v>10</v>
      </c>
      <c r="D1355" s="586" t="str">
        <f t="shared" si="159"/>
        <v>NOVIEMBRE 2017 / 9</v>
      </c>
    </row>
    <row r="1356" spans="1:38" x14ac:dyDescent="0.25">
      <c r="A1356" s="586">
        <f t="shared" si="163"/>
        <v>2017</v>
      </c>
      <c r="B1356" s="586" t="str">
        <f t="shared" si="163"/>
        <v>NOVIEMBRE</v>
      </c>
      <c r="C1356" s="586">
        <v>11</v>
      </c>
      <c r="D1356" s="586" t="str">
        <f t="shared" si="159"/>
        <v>NOVIEMBRE 2017 / 10</v>
      </c>
    </row>
    <row r="1357" spans="1:38" x14ac:dyDescent="0.25">
      <c r="A1357" s="586">
        <f t="shared" si="163"/>
        <v>2017</v>
      </c>
      <c r="B1357" s="586" t="str">
        <f t="shared" si="163"/>
        <v>NOVIEMBRE</v>
      </c>
      <c r="C1357" s="586">
        <v>12</v>
      </c>
      <c r="D1357" s="586" t="str">
        <f t="shared" si="159"/>
        <v>NOVIEMBRE 2017 / 11</v>
      </c>
    </row>
    <row r="1358" spans="1:38" x14ac:dyDescent="0.25">
      <c r="A1358" s="586">
        <f t="shared" si="163"/>
        <v>2017</v>
      </c>
      <c r="B1358" s="586" t="str">
        <f t="shared" si="163"/>
        <v>NOVIEMBRE</v>
      </c>
      <c r="C1358" s="586">
        <v>13</v>
      </c>
      <c r="D1358" s="586" t="str">
        <f t="shared" si="159"/>
        <v>NOVIEMBRE 2017 / 12</v>
      </c>
    </row>
    <row r="1359" spans="1:38" x14ac:dyDescent="0.25">
      <c r="A1359" s="586">
        <f t="shared" si="163"/>
        <v>2017</v>
      </c>
      <c r="B1359" s="586" t="str">
        <f t="shared" si="163"/>
        <v>NOVIEMBRE</v>
      </c>
      <c r="C1359" s="586">
        <v>14</v>
      </c>
      <c r="D1359" s="586" t="str">
        <f t="shared" si="159"/>
        <v>NOVIEMBRE 2017 / 13</v>
      </c>
    </row>
    <row r="1360" spans="1:38" x14ac:dyDescent="0.25">
      <c r="A1360" s="586">
        <f t="shared" si="163"/>
        <v>2017</v>
      </c>
      <c r="B1360" s="586" t="str">
        <f t="shared" si="163"/>
        <v>NOVIEMBRE</v>
      </c>
      <c r="C1360" s="586">
        <v>15</v>
      </c>
      <c r="D1360" s="586" t="str">
        <f t="shared" si="159"/>
        <v>NOVIEMBRE 2017 / 14</v>
      </c>
    </row>
    <row r="1361" spans="1:4" x14ac:dyDescent="0.25">
      <c r="A1361" s="586">
        <f t="shared" si="163"/>
        <v>2017</v>
      </c>
      <c r="B1361" s="586" t="str">
        <f t="shared" si="163"/>
        <v>NOVIEMBRE</v>
      </c>
      <c r="C1361" s="586">
        <v>16</v>
      </c>
      <c r="D1361" s="586" t="str">
        <f t="shared" si="159"/>
        <v>NOVIEMBRE 2017 / 15</v>
      </c>
    </row>
    <row r="1362" spans="1:4" x14ac:dyDescent="0.25">
      <c r="A1362" s="586">
        <f t="shared" si="163"/>
        <v>2017</v>
      </c>
      <c r="B1362" s="586" t="str">
        <f t="shared" si="163"/>
        <v>NOVIEMBRE</v>
      </c>
      <c r="C1362" s="586">
        <v>17</v>
      </c>
      <c r="D1362" s="586" t="str">
        <f t="shared" si="159"/>
        <v>NOVIEMBRE 2017 / 16</v>
      </c>
    </row>
    <row r="1363" spans="1:4" x14ac:dyDescent="0.25">
      <c r="A1363" s="586">
        <f t="shared" si="163"/>
        <v>2017</v>
      </c>
      <c r="B1363" s="586" t="str">
        <f t="shared" si="163"/>
        <v>NOVIEMBRE</v>
      </c>
      <c r="C1363" s="586">
        <v>18</v>
      </c>
      <c r="D1363" s="586" t="str">
        <f t="shared" si="159"/>
        <v>NOVIEMBRE 2017 / 17</v>
      </c>
    </row>
    <row r="1364" spans="1:4" x14ac:dyDescent="0.25">
      <c r="A1364" s="586">
        <f t="shared" ref="A1364:B1376" si="164">A1363</f>
        <v>2017</v>
      </c>
      <c r="B1364" s="586" t="str">
        <f t="shared" si="164"/>
        <v>NOVIEMBRE</v>
      </c>
      <c r="C1364" s="586">
        <v>19</v>
      </c>
      <c r="D1364" s="586" t="str">
        <f t="shared" si="159"/>
        <v>NOVIEMBRE 2017 / 18</v>
      </c>
    </row>
    <row r="1365" spans="1:4" x14ac:dyDescent="0.25">
      <c r="A1365" s="586">
        <f t="shared" si="164"/>
        <v>2017</v>
      </c>
      <c r="B1365" s="586" t="str">
        <f t="shared" si="164"/>
        <v>NOVIEMBRE</v>
      </c>
      <c r="C1365" s="586">
        <v>20</v>
      </c>
      <c r="D1365" s="586" t="str">
        <f t="shared" si="159"/>
        <v>NOVIEMBRE 2017 / 19</v>
      </c>
    </row>
    <row r="1366" spans="1:4" x14ac:dyDescent="0.25">
      <c r="A1366" s="586">
        <f t="shared" si="164"/>
        <v>2017</v>
      </c>
      <c r="B1366" s="586" t="str">
        <f t="shared" si="164"/>
        <v>NOVIEMBRE</v>
      </c>
      <c r="C1366" s="586">
        <v>21</v>
      </c>
      <c r="D1366" s="586" t="str">
        <f t="shared" si="159"/>
        <v>NOVIEMBRE 2017 / 20</v>
      </c>
    </row>
    <row r="1367" spans="1:4" x14ac:dyDescent="0.25">
      <c r="A1367" s="586">
        <f t="shared" si="164"/>
        <v>2017</v>
      </c>
      <c r="B1367" s="586" t="str">
        <f t="shared" si="164"/>
        <v>NOVIEMBRE</v>
      </c>
      <c r="C1367" s="586">
        <v>22</v>
      </c>
      <c r="D1367" s="586" t="str">
        <f t="shared" si="159"/>
        <v>NOVIEMBRE 2017 / 21</v>
      </c>
    </row>
    <row r="1368" spans="1:4" x14ac:dyDescent="0.25">
      <c r="A1368" s="586">
        <f t="shared" si="164"/>
        <v>2017</v>
      </c>
      <c r="B1368" s="586" t="str">
        <f t="shared" si="164"/>
        <v>NOVIEMBRE</v>
      </c>
      <c r="C1368" s="586">
        <v>23</v>
      </c>
      <c r="D1368" s="586" t="str">
        <f t="shared" si="159"/>
        <v>NOVIEMBRE 2017 / 22</v>
      </c>
    </row>
    <row r="1369" spans="1:4" x14ac:dyDescent="0.25">
      <c r="A1369" s="586">
        <f t="shared" si="164"/>
        <v>2017</v>
      </c>
      <c r="B1369" s="586" t="str">
        <f t="shared" si="164"/>
        <v>NOVIEMBRE</v>
      </c>
      <c r="C1369" s="586">
        <v>24</v>
      </c>
      <c r="D1369" s="586" t="str">
        <f t="shared" si="159"/>
        <v>NOVIEMBRE 2017 / 23</v>
      </c>
    </row>
    <row r="1370" spans="1:4" x14ac:dyDescent="0.25">
      <c r="A1370" s="586">
        <f t="shared" si="164"/>
        <v>2017</v>
      </c>
      <c r="B1370" s="586" t="str">
        <f t="shared" si="164"/>
        <v>NOVIEMBRE</v>
      </c>
      <c r="C1370" s="586">
        <v>25</v>
      </c>
      <c r="D1370" s="586" t="str">
        <f t="shared" si="159"/>
        <v>NOVIEMBRE 2017 / 24</v>
      </c>
    </row>
    <row r="1371" spans="1:4" x14ac:dyDescent="0.25">
      <c r="A1371" s="586">
        <f t="shared" si="164"/>
        <v>2017</v>
      </c>
      <c r="B1371" s="586" t="str">
        <f t="shared" si="164"/>
        <v>NOVIEMBRE</v>
      </c>
      <c r="C1371" s="586">
        <v>26</v>
      </c>
      <c r="D1371" s="586" t="str">
        <f t="shared" si="159"/>
        <v>NOVIEMBRE 2017 / 25</v>
      </c>
    </row>
    <row r="1372" spans="1:4" x14ac:dyDescent="0.25">
      <c r="A1372" s="586">
        <f t="shared" si="164"/>
        <v>2017</v>
      </c>
      <c r="B1372" s="586" t="str">
        <f t="shared" si="164"/>
        <v>NOVIEMBRE</v>
      </c>
      <c r="C1372" s="586">
        <v>27</v>
      </c>
      <c r="D1372" s="586" t="str">
        <f t="shared" si="159"/>
        <v>NOVIEMBRE 2017 / 26</v>
      </c>
    </row>
    <row r="1373" spans="1:4" x14ac:dyDescent="0.25">
      <c r="A1373" s="586">
        <f t="shared" si="164"/>
        <v>2017</v>
      </c>
      <c r="B1373" s="586" t="str">
        <f t="shared" si="164"/>
        <v>NOVIEMBRE</v>
      </c>
      <c r="C1373" s="586">
        <v>28</v>
      </c>
      <c r="D1373" s="586" t="str">
        <f t="shared" si="159"/>
        <v>NOVIEMBRE 2017 / 27</v>
      </c>
    </row>
    <row r="1374" spans="1:4" x14ac:dyDescent="0.25">
      <c r="A1374" s="586">
        <f t="shared" si="164"/>
        <v>2017</v>
      </c>
      <c r="B1374" s="586" t="str">
        <f t="shared" si="164"/>
        <v>NOVIEMBRE</v>
      </c>
      <c r="C1374" s="586">
        <v>29</v>
      </c>
      <c r="D1374" s="586" t="str">
        <f t="shared" si="159"/>
        <v>NOVIEMBRE 2017 / 28</v>
      </c>
    </row>
    <row r="1375" spans="1:4" x14ac:dyDescent="0.25">
      <c r="A1375" s="586">
        <f t="shared" si="164"/>
        <v>2017</v>
      </c>
      <c r="B1375" s="586" t="str">
        <f t="shared" si="164"/>
        <v>NOVIEMBRE</v>
      </c>
      <c r="C1375" s="586">
        <v>30</v>
      </c>
      <c r="D1375" s="586" t="str">
        <f t="shared" si="159"/>
        <v>NOVIEMBRE 2017 / 29</v>
      </c>
    </row>
    <row r="1376" spans="1:4" x14ac:dyDescent="0.25">
      <c r="A1376" s="586">
        <f t="shared" si="164"/>
        <v>2017</v>
      </c>
      <c r="B1376" s="586" t="str">
        <f t="shared" si="164"/>
        <v>NOVIEMBRE</v>
      </c>
      <c r="C1376" s="586">
        <v>31</v>
      </c>
      <c r="D1376" s="586" t="str">
        <f t="shared" si="159"/>
        <v>NOVIEMBRE 2017 / 30</v>
      </c>
    </row>
    <row r="1377" spans="1:38" x14ac:dyDescent="0.25">
      <c r="A1377" s="206"/>
      <c r="B1377" s="206"/>
      <c r="C1377" s="206"/>
      <c r="D1377" s="586" t="str">
        <f t="shared" si="159"/>
        <v>NOVIEMBRE 2017 / 31</v>
      </c>
    </row>
    <row r="1378" spans="1:38" ht="15.75" x14ac:dyDescent="0.25">
      <c r="A1378" s="586">
        <v>2017</v>
      </c>
      <c r="B1378" s="586" t="s">
        <v>238</v>
      </c>
      <c r="C1378" s="586">
        <v>1</v>
      </c>
      <c r="D1378" s="208" t="s">
        <v>228</v>
      </c>
      <c r="E1378" s="209" t="str">
        <f t="shared" ref="E1378:AL1378" si="165">IFERROR(AVERAGE(E1347:E1377),"")</f>
        <v/>
      </c>
      <c r="F1378" s="209" t="str">
        <f t="shared" si="165"/>
        <v/>
      </c>
      <c r="G1378" s="209" t="str">
        <f t="shared" si="165"/>
        <v/>
      </c>
      <c r="H1378" s="209" t="str">
        <f t="shared" si="165"/>
        <v/>
      </c>
      <c r="I1378" s="209" t="str">
        <f t="shared" si="165"/>
        <v/>
      </c>
      <c r="J1378" s="209" t="str">
        <f t="shared" si="165"/>
        <v/>
      </c>
      <c r="K1378" s="209" t="str">
        <f t="shared" si="165"/>
        <v/>
      </c>
      <c r="L1378" s="209" t="str">
        <f t="shared" si="165"/>
        <v/>
      </c>
      <c r="M1378" s="209" t="str">
        <f t="shared" si="165"/>
        <v/>
      </c>
      <c r="N1378" s="209" t="str">
        <f t="shared" si="165"/>
        <v/>
      </c>
      <c r="O1378" s="209" t="str">
        <f t="shared" si="165"/>
        <v/>
      </c>
      <c r="P1378" s="209" t="str">
        <f t="shared" si="165"/>
        <v/>
      </c>
      <c r="Q1378" s="209" t="str">
        <f t="shared" si="165"/>
        <v/>
      </c>
      <c r="R1378" s="209" t="str">
        <f t="shared" si="165"/>
        <v/>
      </c>
      <c r="S1378" s="209" t="str">
        <f t="shared" si="165"/>
        <v/>
      </c>
      <c r="T1378" s="209" t="str">
        <f t="shared" si="165"/>
        <v/>
      </c>
      <c r="U1378" s="209" t="str">
        <f t="shared" si="165"/>
        <v/>
      </c>
      <c r="V1378" s="209" t="str">
        <f t="shared" si="165"/>
        <v/>
      </c>
      <c r="W1378" s="209" t="str">
        <f t="shared" si="165"/>
        <v/>
      </c>
      <c r="X1378" s="209" t="str">
        <f t="shared" si="165"/>
        <v/>
      </c>
      <c r="Y1378" s="209" t="str">
        <f t="shared" si="165"/>
        <v/>
      </c>
      <c r="Z1378" s="209" t="str">
        <f t="shared" si="165"/>
        <v/>
      </c>
      <c r="AA1378" s="209" t="str">
        <f t="shared" si="165"/>
        <v/>
      </c>
      <c r="AB1378" s="209" t="str">
        <f t="shared" si="165"/>
        <v/>
      </c>
      <c r="AC1378" s="209" t="str">
        <f t="shared" si="165"/>
        <v/>
      </c>
      <c r="AD1378" s="209" t="str">
        <f t="shared" si="165"/>
        <v/>
      </c>
      <c r="AE1378" s="209" t="str">
        <f t="shared" si="165"/>
        <v/>
      </c>
      <c r="AF1378" s="209" t="str">
        <f t="shared" si="165"/>
        <v/>
      </c>
      <c r="AG1378" s="209" t="str">
        <f t="shared" si="165"/>
        <v/>
      </c>
      <c r="AH1378" s="209" t="str">
        <f t="shared" si="165"/>
        <v/>
      </c>
      <c r="AI1378" s="209" t="str">
        <f t="shared" si="165"/>
        <v/>
      </c>
      <c r="AJ1378" s="209" t="str">
        <f t="shared" si="165"/>
        <v/>
      </c>
      <c r="AK1378" s="209" t="str">
        <f t="shared" si="165"/>
        <v/>
      </c>
      <c r="AL1378" s="209" t="str">
        <f t="shared" si="165"/>
        <v/>
      </c>
    </row>
    <row r="1379" spans="1:38" x14ac:dyDescent="0.25">
      <c r="A1379" s="586">
        <f>A1378</f>
        <v>2017</v>
      </c>
      <c r="B1379" s="586" t="str">
        <f>B1378</f>
        <v>DICIEMBRE</v>
      </c>
      <c r="C1379" s="586">
        <v>2</v>
      </c>
      <c r="D1379" s="586" t="str">
        <f t="shared" ref="D1379:D1409" si="166">B1378&amp;" "&amp;A1378&amp;" / "&amp;C1378</f>
        <v>DICIEMBRE 2017 / 1</v>
      </c>
    </row>
    <row r="1380" spans="1:38" x14ac:dyDescent="0.25">
      <c r="A1380" s="586">
        <f t="shared" ref="A1380:B1395" si="167">A1379</f>
        <v>2017</v>
      </c>
      <c r="B1380" s="586" t="str">
        <f t="shared" si="167"/>
        <v>DICIEMBRE</v>
      </c>
      <c r="C1380" s="586">
        <v>3</v>
      </c>
      <c r="D1380" s="586" t="str">
        <f t="shared" si="166"/>
        <v>DICIEMBRE 2017 / 2</v>
      </c>
    </row>
    <row r="1381" spans="1:38" x14ac:dyDescent="0.25">
      <c r="A1381" s="586">
        <f t="shared" si="167"/>
        <v>2017</v>
      </c>
      <c r="B1381" s="586" t="str">
        <f t="shared" si="167"/>
        <v>DICIEMBRE</v>
      </c>
      <c r="C1381" s="586">
        <v>4</v>
      </c>
      <c r="D1381" s="586" t="str">
        <f t="shared" si="166"/>
        <v>DICIEMBRE 2017 / 3</v>
      </c>
    </row>
    <row r="1382" spans="1:38" x14ac:dyDescent="0.25">
      <c r="A1382" s="586">
        <f t="shared" si="167"/>
        <v>2017</v>
      </c>
      <c r="B1382" s="586" t="str">
        <f t="shared" si="167"/>
        <v>DICIEMBRE</v>
      </c>
      <c r="C1382" s="586">
        <v>5</v>
      </c>
      <c r="D1382" s="586" t="str">
        <f t="shared" si="166"/>
        <v>DICIEMBRE 2017 / 4</v>
      </c>
    </row>
    <row r="1383" spans="1:38" x14ac:dyDescent="0.25">
      <c r="A1383" s="586">
        <f t="shared" si="167"/>
        <v>2017</v>
      </c>
      <c r="B1383" s="586" t="str">
        <f t="shared" si="167"/>
        <v>DICIEMBRE</v>
      </c>
      <c r="C1383" s="586">
        <v>6</v>
      </c>
      <c r="D1383" s="586" t="str">
        <f t="shared" si="166"/>
        <v>DICIEMBRE 2017 / 5</v>
      </c>
    </row>
    <row r="1384" spans="1:38" x14ac:dyDescent="0.25">
      <c r="A1384" s="586">
        <f t="shared" si="167"/>
        <v>2017</v>
      </c>
      <c r="B1384" s="586" t="str">
        <f t="shared" si="167"/>
        <v>DICIEMBRE</v>
      </c>
      <c r="C1384" s="586">
        <v>7</v>
      </c>
      <c r="D1384" s="586" t="str">
        <f t="shared" si="166"/>
        <v>DICIEMBRE 2017 / 6</v>
      </c>
    </row>
    <row r="1385" spans="1:38" x14ac:dyDescent="0.25">
      <c r="A1385" s="586">
        <f t="shared" si="167"/>
        <v>2017</v>
      </c>
      <c r="B1385" s="586" t="str">
        <f t="shared" si="167"/>
        <v>DICIEMBRE</v>
      </c>
      <c r="C1385" s="586">
        <v>8</v>
      </c>
      <c r="D1385" s="586" t="str">
        <f t="shared" si="166"/>
        <v>DICIEMBRE 2017 / 7</v>
      </c>
    </row>
    <row r="1386" spans="1:38" x14ac:dyDescent="0.25">
      <c r="A1386" s="586">
        <f t="shared" si="167"/>
        <v>2017</v>
      </c>
      <c r="B1386" s="586" t="str">
        <f t="shared" si="167"/>
        <v>DICIEMBRE</v>
      </c>
      <c r="C1386" s="586">
        <v>9</v>
      </c>
      <c r="D1386" s="586" t="str">
        <f t="shared" si="166"/>
        <v>DICIEMBRE 2017 / 8</v>
      </c>
    </row>
    <row r="1387" spans="1:38" x14ac:dyDescent="0.25">
      <c r="A1387" s="586">
        <f t="shared" si="167"/>
        <v>2017</v>
      </c>
      <c r="B1387" s="586" t="str">
        <f t="shared" si="167"/>
        <v>DICIEMBRE</v>
      </c>
      <c r="C1387" s="586">
        <v>10</v>
      </c>
      <c r="D1387" s="586" t="str">
        <f t="shared" si="166"/>
        <v>DICIEMBRE 2017 / 9</v>
      </c>
    </row>
    <row r="1388" spans="1:38" x14ac:dyDescent="0.25">
      <c r="A1388" s="586">
        <f t="shared" si="167"/>
        <v>2017</v>
      </c>
      <c r="B1388" s="586" t="str">
        <f t="shared" si="167"/>
        <v>DICIEMBRE</v>
      </c>
      <c r="C1388" s="586">
        <v>11</v>
      </c>
      <c r="D1388" s="586" t="str">
        <f t="shared" si="166"/>
        <v>DICIEMBRE 2017 / 10</v>
      </c>
    </row>
    <row r="1389" spans="1:38" x14ac:dyDescent="0.25">
      <c r="A1389" s="586">
        <f t="shared" si="167"/>
        <v>2017</v>
      </c>
      <c r="B1389" s="586" t="str">
        <f t="shared" si="167"/>
        <v>DICIEMBRE</v>
      </c>
      <c r="C1389" s="586">
        <v>12</v>
      </c>
      <c r="D1389" s="586" t="str">
        <f t="shared" si="166"/>
        <v>DICIEMBRE 2017 / 11</v>
      </c>
    </row>
    <row r="1390" spans="1:38" x14ac:dyDescent="0.25">
      <c r="A1390" s="586">
        <f t="shared" si="167"/>
        <v>2017</v>
      </c>
      <c r="B1390" s="586" t="str">
        <f t="shared" si="167"/>
        <v>DICIEMBRE</v>
      </c>
      <c r="C1390" s="586">
        <v>13</v>
      </c>
      <c r="D1390" s="586" t="str">
        <f t="shared" si="166"/>
        <v>DICIEMBRE 2017 / 12</v>
      </c>
    </row>
    <row r="1391" spans="1:38" x14ac:dyDescent="0.25">
      <c r="A1391" s="586">
        <f t="shared" si="167"/>
        <v>2017</v>
      </c>
      <c r="B1391" s="586" t="str">
        <f t="shared" si="167"/>
        <v>DICIEMBRE</v>
      </c>
      <c r="C1391" s="586">
        <v>14</v>
      </c>
      <c r="D1391" s="586" t="str">
        <f t="shared" si="166"/>
        <v>DICIEMBRE 2017 / 13</v>
      </c>
    </row>
    <row r="1392" spans="1:38" x14ac:dyDescent="0.25">
      <c r="A1392" s="586">
        <f t="shared" si="167"/>
        <v>2017</v>
      </c>
      <c r="B1392" s="586" t="str">
        <f t="shared" si="167"/>
        <v>DICIEMBRE</v>
      </c>
      <c r="C1392" s="586">
        <v>15</v>
      </c>
      <c r="D1392" s="586" t="str">
        <f t="shared" si="166"/>
        <v>DICIEMBRE 2017 / 14</v>
      </c>
    </row>
    <row r="1393" spans="1:4" x14ac:dyDescent="0.25">
      <c r="A1393" s="586">
        <f t="shared" si="167"/>
        <v>2017</v>
      </c>
      <c r="B1393" s="586" t="str">
        <f t="shared" si="167"/>
        <v>DICIEMBRE</v>
      </c>
      <c r="C1393" s="586">
        <v>16</v>
      </c>
      <c r="D1393" s="586" t="str">
        <f t="shared" si="166"/>
        <v>DICIEMBRE 2017 / 15</v>
      </c>
    </row>
    <row r="1394" spans="1:4" x14ac:dyDescent="0.25">
      <c r="A1394" s="586">
        <f t="shared" si="167"/>
        <v>2017</v>
      </c>
      <c r="B1394" s="586" t="str">
        <f t="shared" si="167"/>
        <v>DICIEMBRE</v>
      </c>
      <c r="C1394" s="586">
        <v>17</v>
      </c>
      <c r="D1394" s="586" t="str">
        <f t="shared" si="166"/>
        <v>DICIEMBRE 2017 / 16</v>
      </c>
    </row>
    <row r="1395" spans="1:4" x14ac:dyDescent="0.25">
      <c r="A1395" s="586">
        <f t="shared" si="167"/>
        <v>2017</v>
      </c>
      <c r="B1395" s="586" t="str">
        <f t="shared" si="167"/>
        <v>DICIEMBRE</v>
      </c>
      <c r="C1395" s="586">
        <v>18</v>
      </c>
      <c r="D1395" s="586" t="str">
        <f t="shared" si="166"/>
        <v>DICIEMBRE 2017 / 17</v>
      </c>
    </row>
    <row r="1396" spans="1:4" x14ac:dyDescent="0.25">
      <c r="A1396" s="586">
        <f t="shared" ref="A1396:B1408" si="168">A1395</f>
        <v>2017</v>
      </c>
      <c r="B1396" s="586" t="str">
        <f t="shared" si="168"/>
        <v>DICIEMBRE</v>
      </c>
      <c r="C1396" s="586">
        <v>19</v>
      </c>
      <c r="D1396" s="586" t="str">
        <f t="shared" si="166"/>
        <v>DICIEMBRE 2017 / 18</v>
      </c>
    </row>
    <row r="1397" spans="1:4" x14ac:dyDescent="0.25">
      <c r="A1397" s="586">
        <f t="shared" si="168"/>
        <v>2017</v>
      </c>
      <c r="B1397" s="586" t="str">
        <f t="shared" si="168"/>
        <v>DICIEMBRE</v>
      </c>
      <c r="C1397" s="586">
        <v>20</v>
      </c>
      <c r="D1397" s="586" t="str">
        <f t="shared" si="166"/>
        <v>DICIEMBRE 2017 / 19</v>
      </c>
    </row>
    <row r="1398" spans="1:4" x14ac:dyDescent="0.25">
      <c r="A1398" s="586">
        <f t="shared" si="168"/>
        <v>2017</v>
      </c>
      <c r="B1398" s="586" t="str">
        <f t="shared" si="168"/>
        <v>DICIEMBRE</v>
      </c>
      <c r="C1398" s="586">
        <v>21</v>
      </c>
      <c r="D1398" s="586" t="str">
        <f t="shared" si="166"/>
        <v>DICIEMBRE 2017 / 20</v>
      </c>
    </row>
    <row r="1399" spans="1:4" x14ac:dyDescent="0.25">
      <c r="A1399" s="586">
        <f t="shared" si="168"/>
        <v>2017</v>
      </c>
      <c r="B1399" s="586" t="str">
        <f t="shared" si="168"/>
        <v>DICIEMBRE</v>
      </c>
      <c r="C1399" s="586">
        <v>22</v>
      </c>
      <c r="D1399" s="586" t="str">
        <f t="shared" si="166"/>
        <v>DICIEMBRE 2017 / 21</v>
      </c>
    </row>
    <row r="1400" spans="1:4" x14ac:dyDescent="0.25">
      <c r="A1400" s="586">
        <f t="shared" si="168"/>
        <v>2017</v>
      </c>
      <c r="B1400" s="586" t="str">
        <f t="shared" si="168"/>
        <v>DICIEMBRE</v>
      </c>
      <c r="C1400" s="586">
        <v>23</v>
      </c>
      <c r="D1400" s="586" t="str">
        <f t="shared" si="166"/>
        <v>DICIEMBRE 2017 / 22</v>
      </c>
    </row>
    <row r="1401" spans="1:4" x14ac:dyDescent="0.25">
      <c r="A1401" s="586">
        <f t="shared" si="168"/>
        <v>2017</v>
      </c>
      <c r="B1401" s="586" t="str">
        <f t="shared" si="168"/>
        <v>DICIEMBRE</v>
      </c>
      <c r="C1401" s="586">
        <v>24</v>
      </c>
      <c r="D1401" s="586" t="str">
        <f t="shared" si="166"/>
        <v>DICIEMBRE 2017 / 23</v>
      </c>
    </row>
    <row r="1402" spans="1:4" x14ac:dyDescent="0.25">
      <c r="A1402" s="586">
        <f t="shared" si="168"/>
        <v>2017</v>
      </c>
      <c r="B1402" s="586" t="str">
        <f t="shared" si="168"/>
        <v>DICIEMBRE</v>
      </c>
      <c r="C1402" s="586">
        <v>25</v>
      </c>
      <c r="D1402" s="586" t="str">
        <f t="shared" si="166"/>
        <v>DICIEMBRE 2017 / 24</v>
      </c>
    </row>
    <row r="1403" spans="1:4" x14ac:dyDescent="0.25">
      <c r="A1403" s="586">
        <f t="shared" si="168"/>
        <v>2017</v>
      </c>
      <c r="B1403" s="586" t="str">
        <f t="shared" si="168"/>
        <v>DICIEMBRE</v>
      </c>
      <c r="C1403" s="586">
        <v>26</v>
      </c>
      <c r="D1403" s="586" t="str">
        <f t="shared" si="166"/>
        <v>DICIEMBRE 2017 / 25</v>
      </c>
    </row>
    <row r="1404" spans="1:4" x14ac:dyDescent="0.25">
      <c r="A1404" s="586">
        <f t="shared" si="168"/>
        <v>2017</v>
      </c>
      <c r="B1404" s="586" t="str">
        <f t="shared" si="168"/>
        <v>DICIEMBRE</v>
      </c>
      <c r="C1404" s="586">
        <v>27</v>
      </c>
      <c r="D1404" s="586" t="str">
        <f t="shared" si="166"/>
        <v>DICIEMBRE 2017 / 26</v>
      </c>
    </row>
    <row r="1405" spans="1:4" x14ac:dyDescent="0.25">
      <c r="A1405" s="586">
        <f t="shared" si="168"/>
        <v>2017</v>
      </c>
      <c r="B1405" s="586" t="str">
        <f t="shared" si="168"/>
        <v>DICIEMBRE</v>
      </c>
      <c r="C1405" s="586">
        <v>28</v>
      </c>
      <c r="D1405" s="586" t="str">
        <f t="shared" si="166"/>
        <v>DICIEMBRE 2017 / 27</v>
      </c>
    </row>
    <row r="1406" spans="1:4" x14ac:dyDescent="0.25">
      <c r="A1406" s="586">
        <f t="shared" si="168"/>
        <v>2017</v>
      </c>
      <c r="B1406" s="586" t="str">
        <f t="shared" si="168"/>
        <v>DICIEMBRE</v>
      </c>
      <c r="C1406" s="586">
        <v>29</v>
      </c>
      <c r="D1406" s="586" t="str">
        <f t="shared" si="166"/>
        <v>DICIEMBRE 2017 / 28</v>
      </c>
    </row>
    <row r="1407" spans="1:4" x14ac:dyDescent="0.25">
      <c r="A1407" s="586">
        <f t="shared" si="168"/>
        <v>2017</v>
      </c>
      <c r="B1407" s="586" t="str">
        <f t="shared" si="168"/>
        <v>DICIEMBRE</v>
      </c>
      <c r="C1407" s="586">
        <v>30</v>
      </c>
      <c r="D1407" s="586" t="str">
        <f t="shared" si="166"/>
        <v>DICIEMBRE 2017 / 29</v>
      </c>
    </row>
    <row r="1408" spans="1:4" x14ac:dyDescent="0.25">
      <c r="A1408" s="586">
        <f t="shared" si="168"/>
        <v>2017</v>
      </c>
      <c r="B1408" s="586" t="str">
        <f t="shared" si="168"/>
        <v>DICIEMBRE</v>
      </c>
      <c r="C1408" s="586">
        <v>31</v>
      </c>
      <c r="D1408" s="586" t="str">
        <f t="shared" si="166"/>
        <v>DICIEMBRE 2017 / 30</v>
      </c>
    </row>
    <row r="1409" spans="4:38" x14ac:dyDescent="0.25">
      <c r="D1409" s="586" t="str">
        <f t="shared" si="166"/>
        <v>DICIEMBRE 2017 / 31</v>
      </c>
    </row>
    <row r="1410" spans="4:38" ht="15.75" x14ac:dyDescent="0.25">
      <c r="D1410" s="208" t="s">
        <v>228</v>
      </c>
      <c r="E1410" s="209" t="str">
        <f t="shared" ref="E1410:AL1410" si="169">IFERROR(AVERAGE(E1379:E1409),"")</f>
        <v/>
      </c>
      <c r="F1410" s="209" t="str">
        <f t="shared" si="169"/>
        <v/>
      </c>
      <c r="G1410" s="209" t="str">
        <f t="shared" si="169"/>
        <v/>
      </c>
      <c r="H1410" s="209" t="str">
        <f t="shared" si="169"/>
        <v/>
      </c>
      <c r="I1410" s="209" t="str">
        <f t="shared" si="169"/>
        <v/>
      </c>
      <c r="J1410" s="209" t="str">
        <f t="shared" si="169"/>
        <v/>
      </c>
      <c r="K1410" s="209" t="str">
        <f t="shared" si="169"/>
        <v/>
      </c>
      <c r="L1410" s="209" t="str">
        <f t="shared" si="169"/>
        <v/>
      </c>
      <c r="M1410" s="209" t="str">
        <f t="shared" si="169"/>
        <v/>
      </c>
      <c r="N1410" s="209" t="str">
        <f t="shared" si="169"/>
        <v/>
      </c>
      <c r="O1410" s="209" t="str">
        <f t="shared" si="169"/>
        <v/>
      </c>
      <c r="P1410" s="209" t="str">
        <f t="shared" si="169"/>
        <v/>
      </c>
      <c r="Q1410" s="209" t="str">
        <f t="shared" si="169"/>
        <v/>
      </c>
      <c r="R1410" s="209" t="str">
        <f t="shared" si="169"/>
        <v/>
      </c>
      <c r="S1410" s="209" t="str">
        <f t="shared" si="169"/>
        <v/>
      </c>
      <c r="T1410" s="209" t="str">
        <f t="shared" si="169"/>
        <v/>
      </c>
      <c r="U1410" s="209" t="str">
        <f t="shared" si="169"/>
        <v/>
      </c>
      <c r="V1410" s="209" t="str">
        <f t="shared" si="169"/>
        <v/>
      </c>
      <c r="W1410" s="209" t="str">
        <f t="shared" si="169"/>
        <v/>
      </c>
      <c r="X1410" s="209" t="str">
        <f t="shared" si="169"/>
        <v/>
      </c>
      <c r="Y1410" s="209" t="str">
        <f t="shared" si="169"/>
        <v/>
      </c>
      <c r="Z1410" s="209" t="str">
        <f t="shared" si="169"/>
        <v/>
      </c>
      <c r="AA1410" s="209" t="str">
        <f t="shared" si="169"/>
        <v/>
      </c>
      <c r="AB1410" s="209" t="str">
        <f t="shared" si="169"/>
        <v/>
      </c>
      <c r="AC1410" s="209" t="str">
        <f t="shared" si="169"/>
        <v/>
      </c>
      <c r="AD1410" s="209" t="str">
        <f t="shared" si="169"/>
        <v/>
      </c>
      <c r="AE1410" s="209" t="str">
        <f t="shared" si="169"/>
        <v/>
      </c>
      <c r="AF1410" s="209" t="str">
        <f t="shared" si="169"/>
        <v/>
      </c>
      <c r="AG1410" s="209" t="str">
        <f t="shared" si="169"/>
        <v/>
      </c>
      <c r="AH1410" s="209" t="str">
        <f t="shared" si="169"/>
        <v/>
      </c>
      <c r="AI1410" s="209" t="str">
        <f t="shared" si="169"/>
        <v/>
      </c>
      <c r="AJ1410" s="209" t="str">
        <f t="shared" si="169"/>
        <v/>
      </c>
      <c r="AK1410" s="209" t="str">
        <f t="shared" si="169"/>
        <v/>
      </c>
      <c r="AL1410" s="209" t="str">
        <f t="shared" si="169"/>
        <v/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'GP (GEB)'!K35:K35</xm:f>
              <xm:sqref>L35</xm:sqref>
            </x14:sparkline>
            <x14:sparkline>
              <xm:f>'GP (GEB)'!K4:K4</xm:f>
              <xm:sqref>L4</xm:sqref>
            </x14:sparkline>
            <x14:sparkline>
              <xm:f>'GP (GEB)'!K5:K5</xm:f>
              <xm:sqref>L5</xm:sqref>
            </x14:sparkline>
            <x14:sparkline>
              <xm:f>'GP (GEB)'!K6:K6</xm:f>
              <xm:sqref>L6</xm:sqref>
            </x14:sparkline>
            <x14:sparkline>
              <xm:f>'GP (GEB)'!K7:K7</xm:f>
              <xm:sqref>L7</xm:sqref>
            </x14:sparkline>
            <x14:sparkline>
              <xm:f>'GP (GEB)'!K8:K8</xm:f>
              <xm:sqref>L8</xm:sqref>
            </x14:sparkline>
            <x14:sparkline>
              <xm:f>'GP (GEB)'!K9:K9</xm:f>
              <xm:sqref>L9</xm:sqref>
            </x14:sparkline>
            <x14:sparkline>
              <xm:f>'GP (GEB)'!K10:K10</xm:f>
              <xm:sqref>L10</xm:sqref>
            </x14:sparkline>
            <x14:sparkline>
              <xm:f>'GP (GEB)'!K11:K11</xm:f>
              <xm:sqref>L11</xm:sqref>
            </x14:sparkline>
            <x14:sparkline>
              <xm:f>'GP (GEB)'!K12:K12</xm:f>
              <xm:sqref>L12</xm:sqref>
            </x14:sparkline>
            <x14:sparkline>
              <xm:f>'GP (GEB)'!K13:K13</xm:f>
              <xm:sqref>L13</xm:sqref>
            </x14:sparkline>
            <x14:sparkline>
              <xm:f>'GP (GEB)'!K14:K14</xm:f>
              <xm:sqref>L14</xm:sqref>
            </x14:sparkline>
            <x14:sparkline>
              <xm:f>'GP (GEB)'!K15:K15</xm:f>
              <xm:sqref>L15</xm:sqref>
            </x14:sparkline>
            <x14:sparkline>
              <xm:f>'GP (GEB)'!K16:K16</xm:f>
              <xm:sqref>L16</xm:sqref>
            </x14:sparkline>
            <x14:sparkline>
              <xm:f>'GP (GEB)'!K17:K17</xm:f>
              <xm:sqref>L17</xm:sqref>
            </x14:sparkline>
            <x14:sparkline>
              <xm:f>'GP (GEB)'!K18:K18</xm:f>
              <xm:sqref>L18</xm:sqref>
            </x14:sparkline>
            <x14:sparkline>
              <xm:f>'GP (GEB)'!K19:K19</xm:f>
              <xm:sqref>L19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V1410"/>
  <sheetViews>
    <sheetView topLeftCell="D1" zoomScale="70" zoomScaleNormal="70" workbookViewId="0">
      <pane ySplit="2" topLeftCell="A1112" activePane="bottomLeft" state="frozen"/>
      <selection activeCell="A8" sqref="A8:E14"/>
      <selection pane="bottomLeft" activeCell="E1124" sqref="E1124"/>
    </sheetView>
  </sheetViews>
  <sheetFormatPr baseColWidth="10" defaultRowHeight="15" x14ac:dyDescent="0.25"/>
  <cols>
    <col min="1" max="1" width="6.42578125" style="44" hidden="1" customWidth="1"/>
    <col min="2" max="2" width="14" style="44" hidden="1" customWidth="1"/>
    <col min="3" max="3" width="3.85546875" style="44" hidden="1" customWidth="1"/>
    <col min="4" max="4" width="27.28515625" style="44" bestFit="1" customWidth="1"/>
    <col min="5" max="5" width="14.7109375" style="44" customWidth="1"/>
    <col min="6" max="6" width="14.7109375" style="44" bestFit="1" customWidth="1"/>
    <col min="7" max="8" width="14.7109375" style="44" customWidth="1"/>
    <col min="9" max="9" width="16.28515625" style="44" bestFit="1" customWidth="1"/>
    <col min="10" max="10" width="17.85546875" style="44" bestFit="1" customWidth="1"/>
    <col min="11" max="12" width="14.7109375" style="44" customWidth="1"/>
    <col min="13" max="13" width="16.28515625" style="44" bestFit="1" customWidth="1"/>
    <col min="14" max="14" width="15.28515625" style="44" customWidth="1"/>
    <col min="15" max="16" width="15.7109375" style="44" customWidth="1"/>
    <col min="17" max="17" width="20.42578125" style="44" customWidth="1"/>
    <col min="18" max="18" width="17" style="44" customWidth="1"/>
    <col min="19" max="22" width="15.7109375" style="44" customWidth="1"/>
    <col min="23" max="23" width="16.140625" style="44" customWidth="1"/>
    <col min="24" max="24" width="15.7109375" style="44" customWidth="1"/>
    <col min="25" max="26" width="16.140625" style="44" customWidth="1"/>
    <col min="27" max="27" width="16.140625" style="55" customWidth="1"/>
    <col min="28" max="31" width="16.140625" style="44" customWidth="1"/>
    <col min="32" max="32" width="16.140625" style="44" bestFit="1" customWidth="1"/>
    <col min="33" max="33" width="17.7109375" style="44" bestFit="1" customWidth="1"/>
    <col min="34" max="34" width="15.7109375" style="44" customWidth="1"/>
    <col min="35" max="35" width="16.140625" style="44" customWidth="1"/>
    <col min="36" max="36" width="16.140625" style="44" bestFit="1" customWidth="1"/>
    <col min="37" max="39" width="16.140625" style="44" customWidth="1"/>
    <col min="40" max="40" width="20.42578125" style="44" customWidth="1"/>
    <col min="41" max="43" width="16.140625" style="44" customWidth="1"/>
    <col min="44" max="44" width="15.7109375" style="44" customWidth="1"/>
    <col min="45" max="49" width="16.140625" style="44" customWidth="1"/>
    <col min="50" max="50" width="7.5703125" style="55" customWidth="1"/>
    <col min="51" max="53" width="16.140625" style="44" customWidth="1"/>
    <col min="54" max="54" width="15.7109375" style="44" customWidth="1"/>
    <col min="55" max="55" width="16.140625" style="44" bestFit="1" customWidth="1"/>
    <col min="56" max="56" width="17.7109375" style="44" bestFit="1" customWidth="1"/>
    <col min="57" max="59" width="16.140625" style="44" customWidth="1"/>
    <col min="60" max="60" width="16.140625" style="44" bestFit="1" customWidth="1"/>
    <col min="61" max="63" width="16.140625" style="44" customWidth="1"/>
    <col min="64" max="64" width="20.42578125" style="44" customWidth="1"/>
    <col min="65" max="73" width="16.140625" style="44" customWidth="1"/>
    <col min="74" max="74" width="11.42578125" style="55"/>
    <col min="75" max="16384" width="11.42578125" style="44"/>
  </cols>
  <sheetData>
    <row r="1" spans="1:73" ht="15.75" x14ac:dyDescent="0.3">
      <c r="D1" s="586" t="s">
        <v>243</v>
      </c>
      <c r="E1" s="24" t="s">
        <v>244</v>
      </c>
      <c r="F1" s="24" t="s">
        <v>245</v>
      </c>
      <c r="G1" s="24" t="s">
        <v>246</v>
      </c>
      <c r="H1" s="24" t="s">
        <v>247</v>
      </c>
      <c r="I1" s="24" t="s">
        <v>248</v>
      </c>
      <c r="J1" s="24" t="s">
        <v>249</v>
      </c>
      <c r="K1" s="24" t="s">
        <v>250</v>
      </c>
      <c r="L1" s="24" t="s">
        <v>251</v>
      </c>
      <c r="M1" s="24" t="s">
        <v>252</v>
      </c>
      <c r="N1" s="24" t="s">
        <v>253</v>
      </c>
      <c r="O1" s="24" t="s">
        <v>254</v>
      </c>
      <c r="P1" s="24" t="s">
        <v>255</v>
      </c>
      <c r="Q1" s="24" t="s">
        <v>256</v>
      </c>
      <c r="R1" s="24" t="s">
        <v>257</v>
      </c>
      <c r="S1" s="24" t="s">
        <v>258</v>
      </c>
      <c r="T1" s="24" t="s">
        <v>259</v>
      </c>
      <c r="U1" s="24" t="s">
        <v>260</v>
      </c>
      <c r="V1" s="258" t="s">
        <v>261</v>
      </c>
      <c r="W1" s="258" t="s">
        <v>262</v>
      </c>
      <c r="X1" s="258" t="s">
        <v>263</v>
      </c>
      <c r="Y1" s="258" t="s">
        <v>264</v>
      </c>
      <c r="Z1" s="258" t="s">
        <v>265</v>
      </c>
      <c r="AA1" s="258" t="s">
        <v>266</v>
      </c>
      <c r="AB1" s="258" t="s">
        <v>267</v>
      </c>
      <c r="AC1" s="258" t="s">
        <v>268</v>
      </c>
      <c r="AD1" s="259" t="s">
        <v>269</v>
      </c>
      <c r="AE1" s="260" t="s">
        <v>270</v>
      </c>
      <c r="AF1" s="260" t="s">
        <v>271</v>
      </c>
      <c r="AG1" s="260" t="s">
        <v>272</v>
      </c>
      <c r="AH1" s="260" t="s">
        <v>273</v>
      </c>
      <c r="AI1" s="594" t="s">
        <v>274</v>
      </c>
      <c r="AJ1" s="594" t="s">
        <v>275</v>
      </c>
      <c r="AK1" s="594" t="s">
        <v>276</v>
      </c>
      <c r="AL1" s="594" t="s">
        <v>277</v>
      </c>
    </row>
    <row r="2" spans="1:73" ht="63" x14ac:dyDescent="0.3">
      <c r="A2" s="44">
        <v>2014</v>
      </c>
      <c r="B2" s="44" t="s">
        <v>226</v>
      </c>
      <c r="C2" s="44">
        <v>1</v>
      </c>
      <c r="D2" s="586"/>
      <c r="E2" s="24" t="s">
        <v>23</v>
      </c>
      <c r="F2" s="24" t="s">
        <v>1</v>
      </c>
      <c r="G2" s="24" t="s">
        <v>2</v>
      </c>
      <c r="H2" s="24" t="s">
        <v>3</v>
      </c>
      <c r="I2" s="24" t="s">
        <v>85</v>
      </c>
      <c r="J2" s="24" t="s">
        <v>327</v>
      </c>
      <c r="K2" s="24" t="s">
        <v>328</v>
      </c>
      <c r="L2" s="24" t="s">
        <v>9</v>
      </c>
      <c r="M2" s="24" t="s">
        <v>329</v>
      </c>
      <c r="N2" s="24" t="s">
        <v>44</v>
      </c>
      <c r="O2" s="24" t="s">
        <v>46</v>
      </c>
      <c r="P2" s="24" t="s">
        <v>330</v>
      </c>
      <c r="Q2" s="24" t="s">
        <v>48</v>
      </c>
      <c r="R2" s="24" t="s">
        <v>331</v>
      </c>
      <c r="S2" s="24" t="s">
        <v>114</v>
      </c>
      <c r="T2" s="24" t="s">
        <v>49</v>
      </c>
      <c r="U2" s="24" t="s">
        <v>332</v>
      </c>
      <c r="V2" s="258" t="s">
        <v>333</v>
      </c>
      <c r="W2" s="258" t="s">
        <v>334</v>
      </c>
      <c r="X2" s="258" t="s">
        <v>79</v>
      </c>
      <c r="Y2" s="258" t="s">
        <v>80</v>
      </c>
      <c r="Z2" s="258" t="s">
        <v>81</v>
      </c>
      <c r="AA2" s="258" t="s">
        <v>127</v>
      </c>
      <c r="AB2" s="258" t="s">
        <v>335</v>
      </c>
      <c r="AC2" s="258" t="s">
        <v>126</v>
      </c>
      <c r="AD2" s="259"/>
      <c r="AE2" s="260" t="s">
        <v>336</v>
      </c>
      <c r="AF2" s="260"/>
      <c r="AG2" s="260" t="s">
        <v>161</v>
      </c>
      <c r="AH2" s="260" t="s">
        <v>162</v>
      </c>
      <c r="AI2" s="594" t="s">
        <v>163</v>
      </c>
      <c r="AJ2" s="594"/>
      <c r="AK2" s="594"/>
      <c r="AL2" s="594"/>
      <c r="AM2" s="62"/>
      <c r="AN2" s="61"/>
      <c r="AO2" s="61"/>
      <c r="AP2" s="217"/>
      <c r="AQ2" s="211"/>
      <c r="AR2" s="211"/>
      <c r="AS2" s="211"/>
      <c r="AT2" s="211"/>
      <c r="AU2" s="211"/>
      <c r="AV2" s="211"/>
      <c r="AW2" s="211"/>
      <c r="AX2" s="117"/>
      <c r="AY2" s="218"/>
      <c r="AZ2" s="57"/>
      <c r="BA2" s="218"/>
      <c r="BB2" s="218"/>
      <c r="BC2" s="218"/>
      <c r="BD2" s="102"/>
      <c r="BE2" s="102"/>
      <c r="BF2" s="102"/>
      <c r="BG2" s="102"/>
      <c r="BH2" s="102"/>
      <c r="BI2" s="102"/>
      <c r="BJ2" s="103"/>
      <c r="BK2" s="218"/>
      <c r="BL2" s="102"/>
      <c r="BM2" s="102"/>
      <c r="BN2" s="117"/>
      <c r="BO2" s="211"/>
      <c r="BP2" s="211"/>
      <c r="BQ2" s="211"/>
      <c r="BR2" s="211"/>
      <c r="BS2" s="211"/>
      <c r="BT2" s="211"/>
      <c r="BU2" s="211"/>
    </row>
    <row r="3" spans="1:73" x14ac:dyDescent="0.25">
      <c r="A3" s="44">
        <f>A2</f>
        <v>2014</v>
      </c>
      <c r="B3" s="44" t="str">
        <f>B2</f>
        <v>MAYO</v>
      </c>
      <c r="C3" s="44">
        <v>2</v>
      </c>
      <c r="D3" s="586" t="str">
        <f t="shared" ref="D3:D33" si="0">B2&amp;" "&amp;A2&amp;" / "&amp;C2</f>
        <v>MAYO 2014 / 1</v>
      </c>
      <c r="E3" s="580">
        <v>1</v>
      </c>
      <c r="F3" s="262">
        <v>41785</v>
      </c>
      <c r="G3" s="263">
        <v>42587</v>
      </c>
      <c r="H3" s="264" t="s">
        <v>337</v>
      </c>
      <c r="I3" s="7">
        <v>0.74909999999999999</v>
      </c>
      <c r="J3" s="9">
        <v>6</v>
      </c>
      <c r="K3" s="7">
        <v>1.06</v>
      </c>
      <c r="L3" s="9" t="s">
        <v>147</v>
      </c>
      <c r="M3" s="9">
        <v>1.6</v>
      </c>
      <c r="N3" s="9">
        <v>0.02</v>
      </c>
      <c r="O3" s="9">
        <v>100</v>
      </c>
      <c r="P3" s="9">
        <v>133.9</v>
      </c>
      <c r="Q3" s="9" t="s">
        <v>338</v>
      </c>
      <c r="R3" s="9">
        <v>42.75</v>
      </c>
      <c r="S3" s="9">
        <v>-80</v>
      </c>
      <c r="T3" s="9" t="s">
        <v>103</v>
      </c>
      <c r="U3" s="9">
        <v>0</v>
      </c>
      <c r="V3" s="9">
        <v>63</v>
      </c>
      <c r="W3" s="9">
        <v>85</v>
      </c>
      <c r="X3" s="9">
        <v>96</v>
      </c>
      <c r="Y3" s="9">
        <v>135</v>
      </c>
      <c r="Z3" s="9">
        <v>152</v>
      </c>
      <c r="AA3" s="9">
        <v>0.5</v>
      </c>
      <c r="AB3" s="9">
        <v>99</v>
      </c>
      <c r="AC3" s="9">
        <v>0.5</v>
      </c>
      <c r="AD3" s="586"/>
      <c r="AE3" s="586"/>
      <c r="AF3" s="586"/>
      <c r="AG3" s="586"/>
      <c r="AH3" s="586"/>
      <c r="AI3" s="586"/>
      <c r="AJ3" s="586"/>
      <c r="AK3" s="586"/>
      <c r="AL3" s="586"/>
      <c r="AM3" s="62"/>
      <c r="AN3" s="61"/>
      <c r="AO3" s="61"/>
      <c r="AP3" s="217"/>
      <c r="AQ3" s="211"/>
      <c r="AR3" s="211"/>
      <c r="AS3" s="211"/>
      <c r="AT3" s="211"/>
      <c r="AU3" s="211"/>
      <c r="AV3" s="211"/>
      <c r="AW3" s="211"/>
      <c r="AX3" s="117"/>
      <c r="AY3" s="218"/>
      <c r="AZ3" s="57"/>
      <c r="BA3" s="218"/>
      <c r="BB3" s="218"/>
      <c r="BC3" s="218"/>
      <c r="BD3" s="102"/>
      <c r="BE3" s="102"/>
      <c r="BF3" s="102"/>
      <c r="BG3" s="102"/>
      <c r="BH3" s="102"/>
      <c r="BI3" s="102"/>
      <c r="BJ3" s="103"/>
      <c r="BK3" s="218"/>
      <c r="BL3" s="102"/>
      <c r="BM3" s="102"/>
      <c r="BN3" s="117"/>
      <c r="BO3" s="211"/>
      <c r="BP3" s="211"/>
      <c r="BQ3" s="211"/>
      <c r="BR3" s="211"/>
      <c r="BS3" s="211"/>
      <c r="BT3" s="211"/>
      <c r="BU3" s="211"/>
    </row>
    <row r="4" spans="1:73" x14ac:dyDescent="0.25">
      <c r="A4" s="44">
        <f t="shared" ref="A4:B32" si="1">A3</f>
        <v>2014</v>
      </c>
      <c r="B4" s="44" t="str">
        <f t="shared" si="1"/>
        <v>MAYO</v>
      </c>
      <c r="C4" s="44">
        <v>3</v>
      </c>
      <c r="D4" s="586" t="str">
        <f t="shared" si="0"/>
        <v>MAYO 2014 / 2</v>
      </c>
      <c r="E4" s="211"/>
      <c r="F4" s="212"/>
      <c r="G4" s="213"/>
      <c r="H4" s="213"/>
      <c r="I4" s="92"/>
      <c r="J4" s="93"/>
      <c r="K4" s="93"/>
      <c r="L4" s="93"/>
      <c r="M4" s="93"/>
      <c r="N4" s="94"/>
      <c r="O4" s="93"/>
      <c r="P4" s="94"/>
      <c r="Q4" s="95"/>
      <c r="R4" s="95"/>
      <c r="S4" s="211"/>
      <c r="T4" s="214"/>
      <c r="U4" s="214"/>
      <c r="V4" s="211"/>
      <c r="W4" s="211"/>
      <c r="X4" s="211"/>
      <c r="Y4" s="211"/>
      <c r="Z4" s="211"/>
      <c r="AA4" s="215"/>
      <c r="AB4" s="216"/>
      <c r="AC4" s="57"/>
      <c r="AD4" s="58"/>
      <c r="AE4" s="59"/>
      <c r="AF4" s="60"/>
      <c r="AG4" s="60"/>
      <c r="AH4" s="60"/>
      <c r="AI4" s="61"/>
      <c r="AJ4" s="61"/>
      <c r="AK4" s="62"/>
      <c r="AL4" s="60"/>
      <c r="AM4" s="62"/>
      <c r="AN4" s="61"/>
      <c r="AO4" s="61"/>
      <c r="AP4" s="217"/>
      <c r="AQ4" s="211"/>
      <c r="AR4" s="211"/>
      <c r="AS4" s="211"/>
      <c r="AT4" s="211"/>
      <c r="AU4" s="211"/>
      <c r="AV4" s="211"/>
      <c r="AW4" s="211"/>
      <c r="AX4" s="117"/>
      <c r="AY4" s="218"/>
      <c r="AZ4" s="57"/>
      <c r="BA4" s="218"/>
      <c r="BB4" s="218"/>
      <c r="BC4" s="218"/>
      <c r="BD4" s="102"/>
      <c r="BE4" s="102"/>
      <c r="BF4" s="102"/>
      <c r="BG4" s="102"/>
      <c r="BH4" s="102"/>
      <c r="BI4" s="102"/>
      <c r="BJ4" s="103"/>
      <c r="BK4" s="218"/>
      <c r="BL4" s="102"/>
      <c r="BM4" s="102"/>
      <c r="BN4" s="117"/>
      <c r="BO4" s="211"/>
      <c r="BP4" s="211"/>
      <c r="BQ4" s="211"/>
      <c r="BR4" s="211"/>
      <c r="BS4" s="211"/>
      <c r="BT4" s="211"/>
      <c r="BU4" s="211"/>
    </row>
    <row r="5" spans="1:73" x14ac:dyDescent="0.25">
      <c r="A5" s="44">
        <f t="shared" si="1"/>
        <v>2014</v>
      </c>
      <c r="B5" s="44" t="str">
        <f t="shared" si="1"/>
        <v>MAYO</v>
      </c>
      <c r="C5" s="44">
        <v>4</v>
      </c>
      <c r="D5" s="586" t="str">
        <f t="shared" si="0"/>
        <v>MAYO 2014 / 3</v>
      </c>
      <c r="E5" s="211"/>
      <c r="F5" s="212"/>
      <c r="G5" s="213"/>
      <c r="H5" s="213"/>
      <c r="I5" s="92"/>
      <c r="J5" s="93"/>
      <c r="K5" s="93"/>
      <c r="L5" s="93"/>
      <c r="M5" s="93"/>
      <c r="N5" s="94"/>
      <c r="O5" s="93"/>
      <c r="P5" s="94"/>
      <c r="Q5" s="95"/>
      <c r="R5" s="95"/>
      <c r="S5" s="211"/>
      <c r="T5" s="214"/>
      <c r="U5" s="214"/>
      <c r="V5" s="211"/>
      <c r="W5" s="211"/>
      <c r="X5" s="211"/>
      <c r="Y5" s="211"/>
      <c r="Z5" s="211"/>
      <c r="AA5" s="215"/>
      <c r="AB5" s="216"/>
      <c r="AC5" s="57"/>
      <c r="AD5" s="58"/>
      <c r="AE5" s="59"/>
      <c r="AF5" s="60"/>
      <c r="AG5" s="60"/>
      <c r="AH5" s="60"/>
      <c r="AI5" s="61"/>
      <c r="AJ5" s="61"/>
      <c r="AK5" s="62"/>
      <c r="AL5" s="60"/>
      <c r="AM5" s="62"/>
      <c r="AN5" s="61"/>
      <c r="AO5" s="61"/>
      <c r="AP5" s="217"/>
      <c r="AQ5" s="211"/>
      <c r="AR5" s="211"/>
      <c r="AS5" s="211"/>
      <c r="AT5" s="211"/>
      <c r="AU5" s="211"/>
      <c r="AV5" s="211"/>
      <c r="AW5" s="211"/>
      <c r="AX5" s="117"/>
      <c r="AY5" s="218"/>
      <c r="AZ5" s="57"/>
      <c r="BA5" s="218"/>
      <c r="BB5" s="218"/>
      <c r="BC5" s="218"/>
      <c r="BD5" s="102"/>
      <c r="BE5" s="102"/>
      <c r="BF5" s="102"/>
      <c r="BG5" s="102"/>
      <c r="BH5" s="102"/>
      <c r="BI5" s="102"/>
      <c r="BJ5" s="103"/>
      <c r="BK5" s="218"/>
      <c r="BL5" s="102"/>
      <c r="BM5" s="102"/>
      <c r="BN5" s="117"/>
      <c r="BO5" s="211"/>
      <c r="BP5" s="211"/>
      <c r="BQ5" s="211"/>
      <c r="BR5" s="211"/>
      <c r="BS5" s="211"/>
      <c r="BT5" s="211"/>
      <c r="BU5" s="211"/>
    </row>
    <row r="6" spans="1:73" x14ac:dyDescent="0.25">
      <c r="A6" s="44">
        <f t="shared" si="1"/>
        <v>2014</v>
      </c>
      <c r="B6" s="44" t="str">
        <f t="shared" si="1"/>
        <v>MAYO</v>
      </c>
      <c r="C6" s="44">
        <v>5</v>
      </c>
      <c r="D6" s="586" t="str">
        <f t="shared" si="0"/>
        <v>MAYO 2014 / 4</v>
      </c>
      <c r="E6" s="211"/>
      <c r="F6" s="212"/>
      <c r="G6" s="213"/>
      <c r="H6" s="213"/>
      <c r="I6" s="92"/>
      <c r="J6" s="93"/>
      <c r="K6" s="93"/>
      <c r="L6" s="93"/>
      <c r="M6" s="93"/>
      <c r="N6" s="94"/>
      <c r="O6" s="93"/>
      <c r="P6" s="94"/>
      <c r="Q6" s="95"/>
      <c r="R6" s="95"/>
      <c r="S6" s="211"/>
      <c r="T6" s="214"/>
      <c r="U6" s="214"/>
      <c r="V6" s="211"/>
      <c r="W6" s="211"/>
      <c r="X6" s="211"/>
      <c r="Y6" s="211"/>
      <c r="Z6" s="211"/>
      <c r="AA6" s="215"/>
      <c r="AB6" s="216"/>
      <c r="AC6" s="57"/>
      <c r="AD6" s="58"/>
      <c r="AE6" s="59"/>
      <c r="AF6" s="60"/>
      <c r="AG6" s="60"/>
      <c r="AH6" s="60"/>
      <c r="AI6" s="61"/>
      <c r="AJ6" s="61"/>
      <c r="AK6" s="62"/>
      <c r="AL6" s="60"/>
      <c r="AM6" s="62"/>
      <c r="AN6" s="61"/>
      <c r="AO6" s="61"/>
      <c r="AP6" s="217"/>
      <c r="AQ6" s="211"/>
      <c r="AR6" s="211"/>
      <c r="AS6" s="211"/>
      <c r="AT6" s="211"/>
      <c r="AU6" s="211"/>
      <c r="AV6" s="211"/>
      <c r="AW6" s="211"/>
      <c r="AX6" s="117"/>
      <c r="AY6" s="117"/>
      <c r="AZ6" s="117"/>
      <c r="BA6" s="117"/>
      <c r="BB6" s="117"/>
      <c r="BC6" s="117"/>
      <c r="BD6" s="117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</row>
    <row r="7" spans="1:73" x14ac:dyDescent="0.25">
      <c r="A7" s="44">
        <f t="shared" si="1"/>
        <v>2014</v>
      </c>
      <c r="B7" s="44" t="str">
        <f t="shared" si="1"/>
        <v>MAYO</v>
      </c>
      <c r="C7" s="44">
        <v>6</v>
      </c>
      <c r="D7" s="586" t="str">
        <f t="shared" si="0"/>
        <v>MAYO 2014 / 5</v>
      </c>
      <c r="E7" s="211"/>
      <c r="F7" s="212"/>
      <c r="G7" s="213"/>
      <c r="H7" s="213"/>
      <c r="I7" s="92"/>
      <c r="J7" s="93"/>
      <c r="K7" s="93"/>
      <c r="L7" s="93"/>
      <c r="M7" s="93"/>
      <c r="N7" s="94"/>
      <c r="O7" s="93"/>
      <c r="P7" s="94"/>
      <c r="Q7" s="95"/>
      <c r="R7" s="95"/>
      <c r="S7" s="211"/>
      <c r="T7" s="214"/>
      <c r="U7" s="214"/>
      <c r="V7" s="211"/>
      <c r="W7" s="211"/>
      <c r="X7" s="211"/>
      <c r="Y7" s="211"/>
      <c r="Z7" s="211"/>
      <c r="AA7" s="215"/>
      <c r="AB7" s="216"/>
      <c r="AC7" s="57"/>
      <c r="AD7" s="58"/>
      <c r="AE7" s="59"/>
      <c r="AF7" s="60"/>
      <c r="AG7" s="60"/>
      <c r="AH7" s="60"/>
      <c r="AI7" s="61"/>
      <c r="AJ7" s="61"/>
      <c r="AK7" s="62"/>
      <c r="AL7" s="60"/>
      <c r="AM7" s="62"/>
      <c r="AN7" s="61"/>
      <c r="AO7" s="61"/>
      <c r="AP7" s="217"/>
      <c r="AQ7" s="211"/>
      <c r="AR7" s="211"/>
      <c r="AS7" s="211"/>
      <c r="AT7" s="211"/>
      <c r="AU7" s="211"/>
      <c r="AV7" s="211"/>
      <c r="AW7" s="211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</row>
    <row r="8" spans="1:73" x14ac:dyDescent="0.25">
      <c r="A8" s="44">
        <f t="shared" si="1"/>
        <v>2014</v>
      </c>
      <c r="B8" s="44" t="str">
        <f t="shared" si="1"/>
        <v>MAYO</v>
      </c>
      <c r="C8" s="44">
        <v>7</v>
      </c>
      <c r="D8" s="586" t="str">
        <f t="shared" si="0"/>
        <v>MAYO 2014 / 6</v>
      </c>
      <c r="E8" s="211"/>
      <c r="F8" s="212"/>
      <c r="G8" s="219"/>
      <c r="H8" s="219"/>
      <c r="I8" s="220"/>
      <c r="J8" s="109"/>
      <c r="K8" s="109"/>
      <c r="L8" s="109"/>
      <c r="M8" s="109"/>
      <c r="N8" s="220"/>
      <c r="O8" s="109"/>
      <c r="P8" s="110"/>
      <c r="Q8" s="95"/>
      <c r="R8" s="111"/>
      <c r="S8" s="211"/>
      <c r="T8" s="214"/>
      <c r="U8" s="214"/>
      <c r="V8" s="211"/>
      <c r="W8" s="211"/>
      <c r="X8" s="211"/>
      <c r="Y8" s="211"/>
      <c r="Z8" s="211"/>
      <c r="AA8" s="215"/>
      <c r="AB8" s="216"/>
      <c r="AC8" s="57"/>
      <c r="AD8" s="58"/>
      <c r="AE8" s="59"/>
      <c r="AF8" s="60"/>
      <c r="AG8" s="60"/>
      <c r="AH8" s="60"/>
      <c r="AI8" s="61"/>
      <c r="AJ8" s="61"/>
      <c r="AK8" s="62"/>
      <c r="AL8" s="60"/>
      <c r="AM8" s="62"/>
      <c r="AN8" s="61"/>
      <c r="AO8" s="61"/>
      <c r="AP8" s="217"/>
      <c r="AQ8" s="211"/>
      <c r="AR8" s="211"/>
      <c r="AS8" s="211"/>
      <c r="AT8" s="211"/>
      <c r="AU8" s="211"/>
      <c r="AV8" s="211"/>
      <c r="AW8" s="211"/>
      <c r="AX8" s="117"/>
      <c r="AY8" s="117"/>
      <c r="AZ8" s="117"/>
      <c r="BA8" s="117"/>
      <c r="BB8" s="117"/>
      <c r="BC8" s="117"/>
      <c r="BD8" s="117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</row>
    <row r="9" spans="1:73" x14ac:dyDescent="0.25">
      <c r="A9" s="44">
        <f t="shared" si="1"/>
        <v>2014</v>
      </c>
      <c r="B9" s="44" t="str">
        <f t="shared" si="1"/>
        <v>MAYO</v>
      </c>
      <c r="C9" s="44">
        <v>8</v>
      </c>
      <c r="D9" s="586" t="str">
        <f t="shared" si="0"/>
        <v>MAYO 2014 / 7</v>
      </c>
      <c r="E9" s="211"/>
      <c r="F9" s="212"/>
      <c r="G9" s="219"/>
      <c r="H9" s="219"/>
      <c r="I9" s="220"/>
      <c r="J9" s="93"/>
      <c r="K9" s="109"/>
      <c r="L9" s="109"/>
      <c r="M9" s="109"/>
      <c r="N9" s="220"/>
      <c r="O9" s="112"/>
      <c r="P9" s="110"/>
      <c r="Q9" s="95"/>
      <c r="R9" s="111"/>
      <c r="S9" s="211"/>
      <c r="T9" s="214"/>
      <c r="U9" s="214"/>
      <c r="V9" s="211"/>
      <c r="W9" s="211"/>
      <c r="X9" s="211"/>
      <c r="Y9" s="211"/>
      <c r="Z9" s="211"/>
      <c r="AA9" s="215"/>
      <c r="AB9" s="216"/>
      <c r="AC9" s="57"/>
      <c r="AD9" s="58"/>
      <c r="AE9" s="59"/>
      <c r="AF9" s="60"/>
      <c r="AG9" s="60"/>
      <c r="AH9" s="60"/>
      <c r="AI9" s="61"/>
      <c r="AJ9" s="61"/>
      <c r="AK9" s="62"/>
      <c r="AL9" s="60"/>
      <c r="AM9" s="62"/>
      <c r="AN9" s="61"/>
      <c r="AO9" s="61"/>
      <c r="AP9" s="217"/>
      <c r="AQ9" s="211"/>
      <c r="AR9" s="211"/>
      <c r="AS9" s="211"/>
      <c r="AT9" s="211"/>
      <c r="AU9" s="211"/>
      <c r="AV9" s="211"/>
      <c r="AW9" s="211"/>
      <c r="AX9" s="117"/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</row>
    <row r="10" spans="1:73" x14ac:dyDescent="0.25">
      <c r="A10" s="44">
        <f t="shared" si="1"/>
        <v>2014</v>
      </c>
      <c r="B10" s="44" t="str">
        <f t="shared" si="1"/>
        <v>MAYO</v>
      </c>
      <c r="C10" s="44">
        <v>9</v>
      </c>
      <c r="D10" s="586" t="str">
        <f t="shared" si="0"/>
        <v>MAYO 2014 / 8</v>
      </c>
      <c r="E10" s="211"/>
      <c r="F10" s="212"/>
      <c r="G10" s="219"/>
      <c r="H10" s="219"/>
      <c r="I10" s="220"/>
      <c r="J10" s="93"/>
      <c r="K10" s="109"/>
      <c r="L10" s="109"/>
      <c r="M10" s="109"/>
      <c r="N10" s="220"/>
      <c r="O10" s="112"/>
      <c r="P10" s="110"/>
      <c r="Q10" s="95"/>
      <c r="R10" s="111"/>
      <c r="S10" s="211"/>
      <c r="T10" s="214"/>
      <c r="U10" s="214"/>
      <c r="V10" s="211"/>
      <c r="W10" s="211"/>
      <c r="X10" s="211"/>
      <c r="Y10" s="211"/>
      <c r="Z10" s="211"/>
      <c r="AA10" s="215"/>
      <c r="AB10" s="216"/>
      <c r="AC10" s="57"/>
      <c r="AD10" s="58"/>
      <c r="AE10" s="59"/>
      <c r="AF10" s="60"/>
      <c r="AG10" s="60"/>
      <c r="AH10" s="60"/>
      <c r="AI10" s="61"/>
      <c r="AJ10" s="61"/>
      <c r="AK10" s="62"/>
      <c r="AL10" s="60"/>
      <c r="AM10" s="62"/>
      <c r="AN10" s="61"/>
      <c r="AO10" s="217"/>
      <c r="AP10" s="217"/>
      <c r="AQ10" s="211"/>
      <c r="AR10" s="211"/>
      <c r="AS10" s="211"/>
      <c r="AT10" s="211"/>
      <c r="AU10" s="211"/>
      <c r="AV10" s="211"/>
      <c r="AW10" s="211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</row>
    <row r="11" spans="1:73" x14ac:dyDescent="0.25">
      <c r="A11" s="44">
        <f t="shared" si="1"/>
        <v>2014</v>
      </c>
      <c r="B11" s="44" t="str">
        <f t="shared" si="1"/>
        <v>MAYO</v>
      </c>
      <c r="C11" s="44">
        <v>10</v>
      </c>
      <c r="D11" s="586" t="str">
        <f t="shared" si="0"/>
        <v>MAYO 2014 / 9</v>
      </c>
      <c r="E11" s="211"/>
      <c r="F11" s="212"/>
      <c r="G11" s="219"/>
      <c r="H11" s="219"/>
      <c r="I11" s="220"/>
      <c r="J11" s="93"/>
      <c r="K11" s="109"/>
      <c r="L11" s="109"/>
      <c r="M11" s="109"/>
      <c r="N11" s="220"/>
      <c r="O11" s="112"/>
      <c r="P11" s="110"/>
      <c r="Q11" s="95"/>
      <c r="R11" s="111"/>
      <c r="S11" s="211"/>
      <c r="T11" s="214"/>
      <c r="U11" s="214"/>
      <c r="V11" s="211"/>
      <c r="W11" s="211"/>
      <c r="X11" s="211"/>
      <c r="Y11" s="211"/>
      <c r="Z11" s="211"/>
      <c r="AA11" s="215"/>
      <c r="AB11" s="216"/>
      <c r="AC11" s="57"/>
      <c r="AD11" s="58"/>
      <c r="AE11" s="59"/>
      <c r="AF11" s="60"/>
      <c r="AG11" s="60"/>
      <c r="AH11" s="60"/>
      <c r="AI11" s="61"/>
      <c r="AJ11" s="61"/>
      <c r="AK11" s="62"/>
      <c r="AL11" s="60"/>
      <c r="AM11" s="62"/>
      <c r="AN11" s="61"/>
      <c r="AO11" s="61"/>
      <c r="AP11" s="217"/>
      <c r="AQ11" s="211"/>
      <c r="AR11" s="211"/>
      <c r="AS11" s="211"/>
      <c r="AT11" s="211"/>
      <c r="AU11" s="211"/>
      <c r="AV11" s="211"/>
      <c r="AW11" s="211"/>
      <c r="AX11" s="117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</row>
    <row r="12" spans="1:73" x14ac:dyDescent="0.25">
      <c r="A12" s="44">
        <f t="shared" si="1"/>
        <v>2014</v>
      </c>
      <c r="B12" s="44" t="str">
        <f t="shared" si="1"/>
        <v>MAYO</v>
      </c>
      <c r="C12" s="44">
        <v>11</v>
      </c>
      <c r="D12" s="586" t="str">
        <f t="shared" si="0"/>
        <v>MAYO 2014 / 10</v>
      </c>
      <c r="E12" s="211"/>
      <c r="F12" s="212"/>
      <c r="G12" s="219"/>
      <c r="H12" s="219"/>
      <c r="I12" s="220"/>
      <c r="J12" s="93"/>
      <c r="K12" s="109"/>
      <c r="L12" s="109"/>
      <c r="M12" s="109"/>
      <c r="N12" s="220"/>
      <c r="O12" s="112"/>
      <c r="P12" s="110"/>
      <c r="Q12" s="95"/>
      <c r="R12" s="111"/>
      <c r="S12" s="211"/>
      <c r="T12" s="214"/>
      <c r="U12" s="214"/>
      <c r="V12" s="211"/>
      <c r="W12" s="211"/>
      <c r="X12" s="211"/>
      <c r="Y12" s="211"/>
      <c r="Z12" s="211"/>
      <c r="AA12" s="215"/>
      <c r="AB12" s="216"/>
      <c r="AC12" s="57"/>
      <c r="AD12" s="58"/>
      <c r="AE12" s="59"/>
      <c r="AF12" s="60"/>
      <c r="AG12" s="60"/>
      <c r="AH12" s="60"/>
      <c r="AI12" s="61"/>
      <c r="AJ12" s="61"/>
      <c r="AK12" s="62"/>
      <c r="AL12" s="60"/>
      <c r="AM12" s="62"/>
      <c r="AN12" s="61"/>
      <c r="AO12" s="61"/>
      <c r="AP12" s="217"/>
      <c r="AQ12" s="211"/>
      <c r="AR12" s="211"/>
      <c r="AS12" s="211"/>
      <c r="AT12" s="211"/>
      <c r="AU12" s="211"/>
      <c r="AV12" s="211"/>
      <c r="AW12" s="211"/>
      <c r="AX12" s="117"/>
      <c r="AY12" s="117"/>
      <c r="AZ12" s="117"/>
      <c r="BA12" s="117"/>
      <c r="BB12" s="117"/>
      <c r="BC12" s="117"/>
      <c r="BD12" s="117"/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</row>
    <row r="13" spans="1:73" x14ac:dyDescent="0.25">
      <c r="A13" s="44">
        <f t="shared" si="1"/>
        <v>2014</v>
      </c>
      <c r="B13" s="44" t="str">
        <f t="shared" si="1"/>
        <v>MAYO</v>
      </c>
      <c r="C13" s="44">
        <v>12</v>
      </c>
      <c r="D13" s="586" t="str">
        <f t="shared" si="0"/>
        <v>MAYO 2014 / 11</v>
      </c>
      <c r="E13" s="211"/>
      <c r="F13" s="212"/>
      <c r="G13" s="219"/>
      <c r="H13" s="219"/>
      <c r="I13" s="220"/>
      <c r="J13" s="93"/>
      <c r="K13" s="109"/>
      <c r="L13" s="109"/>
      <c r="M13" s="109"/>
      <c r="N13" s="220"/>
      <c r="O13" s="112"/>
      <c r="P13" s="110"/>
      <c r="Q13" s="95"/>
      <c r="R13" s="111"/>
      <c r="S13" s="211"/>
      <c r="T13" s="214"/>
      <c r="U13" s="214"/>
      <c r="V13" s="211"/>
      <c r="W13" s="211"/>
      <c r="X13" s="211"/>
      <c r="Y13" s="211"/>
      <c r="Z13" s="211"/>
      <c r="AA13" s="215"/>
      <c r="AB13" s="216"/>
      <c r="AC13" s="57"/>
      <c r="AD13" s="58"/>
      <c r="AE13" s="59"/>
      <c r="AF13" s="60"/>
      <c r="AG13" s="60"/>
      <c r="AH13" s="60"/>
      <c r="AI13" s="61"/>
      <c r="AJ13" s="61"/>
      <c r="AK13" s="62"/>
      <c r="AL13" s="60"/>
      <c r="AM13" s="62"/>
      <c r="AN13" s="61"/>
      <c r="AO13" s="61"/>
      <c r="AP13" s="217"/>
      <c r="AQ13" s="211"/>
      <c r="AR13" s="211"/>
      <c r="AS13" s="211"/>
      <c r="AT13" s="211"/>
      <c r="AU13" s="211"/>
      <c r="AV13" s="211"/>
      <c r="AW13" s="211"/>
      <c r="AX13" s="117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</row>
    <row r="14" spans="1:73" x14ac:dyDescent="0.25">
      <c r="A14" s="44">
        <f t="shared" si="1"/>
        <v>2014</v>
      </c>
      <c r="B14" s="44" t="str">
        <f t="shared" si="1"/>
        <v>MAYO</v>
      </c>
      <c r="C14" s="44">
        <v>13</v>
      </c>
      <c r="D14" s="586" t="str">
        <f t="shared" si="0"/>
        <v>MAYO 2014 / 12</v>
      </c>
      <c r="E14" s="211"/>
      <c r="F14" s="212"/>
      <c r="G14" s="219"/>
      <c r="H14" s="219"/>
      <c r="I14" s="220"/>
      <c r="J14" s="93"/>
      <c r="K14" s="109"/>
      <c r="L14" s="109"/>
      <c r="M14" s="109"/>
      <c r="N14" s="220"/>
      <c r="O14" s="112"/>
      <c r="P14" s="110"/>
      <c r="Q14" s="95"/>
      <c r="R14" s="111"/>
      <c r="S14" s="211"/>
      <c r="T14" s="214"/>
      <c r="U14" s="214"/>
      <c r="V14" s="211"/>
      <c r="W14" s="211"/>
      <c r="X14" s="211"/>
      <c r="Y14" s="211"/>
      <c r="Z14" s="211"/>
      <c r="AA14" s="215"/>
      <c r="AB14" s="216"/>
      <c r="AC14" s="57"/>
      <c r="AD14" s="58"/>
      <c r="AE14" s="59"/>
      <c r="AF14" s="60"/>
      <c r="AG14" s="60"/>
      <c r="AH14" s="60"/>
      <c r="AI14" s="61"/>
      <c r="AJ14" s="61"/>
      <c r="AK14" s="62"/>
      <c r="AL14" s="60"/>
      <c r="AM14" s="62"/>
      <c r="AN14" s="61"/>
      <c r="AO14" s="61"/>
      <c r="AP14" s="217"/>
      <c r="AQ14" s="211"/>
      <c r="AR14" s="211"/>
      <c r="AS14" s="211"/>
      <c r="AT14" s="211"/>
      <c r="AU14" s="211"/>
      <c r="AV14" s="211"/>
      <c r="AW14" s="211"/>
      <c r="AX14" s="117"/>
      <c r="AY14" s="117"/>
      <c r="AZ14" s="117"/>
      <c r="BA14" s="117"/>
      <c r="BB14" s="117"/>
      <c r="BC14" s="117"/>
      <c r="BD14" s="117"/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</row>
    <row r="15" spans="1:73" x14ac:dyDescent="0.25">
      <c r="A15" s="44">
        <f t="shared" si="1"/>
        <v>2014</v>
      </c>
      <c r="B15" s="44" t="str">
        <f t="shared" si="1"/>
        <v>MAYO</v>
      </c>
      <c r="C15" s="44">
        <v>14</v>
      </c>
      <c r="D15" s="586" t="str">
        <f t="shared" si="0"/>
        <v>MAYO 2014 / 13</v>
      </c>
      <c r="E15" s="211"/>
      <c r="F15" s="212"/>
      <c r="G15" s="219"/>
      <c r="H15" s="219"/>
      <c r="I15" s="220"/>
      <c r="J15" s="93"/>
      <c r="K15" s="109"/>
      <c r="L15" s="109"/>
      <c r="M15" s="109"/>
      <c r="N15" s="220"/>
      <c r="O15" s="112"/>
      <c r="P15" s="110"/>
      <c r="Q15" s="95"/>
      <c r="R15" s="111"/>
      <c r="S15" s="211"/>
      <c r="T15" s="214"/>
      <c r="U15" s="214"/>
      <c r="V15" s="211"/>
      <c r="W15" s="211"/>
      <c r="X15" s="211"/>
      <c r="Y15" s="211"/>
      <c r="Z15" s="211"/>
      <c r="AA15" s="215"/>
      <c r="AB15" s="216"/>
      <c r="AC15" s="57"/>
      <c r="AD15" s="58"/>
      <c r="AE15" s="59"/>
      <c r="AF15" s="63"/>
      <c r="AG15" s="60"/>
      <c r="AH15" s="60"/>
      <c r="AI15" s="61"/>
      <c r="AJ15" s="61"/>
      <c r="AK15" s="62"/>
      <c r="AL15" s="60"/>
      <c r="AM15" s="62"/>
      <c r="AN15" s="61"/>
      <c r="AO15" s="61"/>
      <c r="AP15" s="217"/>
      <c r="AQ15" s="211"/>
      <c r="AR15" s="211"/>
      <c r="AS15" s="211"/>
      <c r="AT15" s="211"/>
      <c r="AU15" s="211"/>
      <c r="AV15" s="211"/>
      <c r="AW15" s="211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</row>
    <row r="16" spans="1:73" x14ac:dyDescent="0.25">
      <c r="A16" s="44">
        <f t="shared" si="1"/>
        <v>2014</v>
      </c>
      <c r="B16" s="44" t="str">
        <f t="shared" si="1"/>
        <v>MAYO</v>
      </c>
      <c r="C16" s="44">
        <v>15</v>
      </c>
      <c r="D16" s="586" t="str">
        <f t="shared" si="0"/>
        <v>MAYO 2014 / 14</v>
      </c>
      <c r="E16" s="211"/>
      <c r="F16" s="212"/>
      <c r="G16" s="219"/>
      <c r="H16" s="219"/>
      <c r="I16" s="220"/>
      <c r="J16" s="93"/>
      <c r="K16" s="109"/>
      <c r="L16" s="109"/>
      <c r="M16" s="109"/>
      <c r="N16" s="220"/>
      <c r="O16" s="112"/>
      <c r="P16" s="110"/>
      <c r="Q16" s="95"/>
      <c r="R16" s="111"/>
      <c r="S16" s="211"/>
      <c r="T16" s="214"/>
      <c r="U16" s="214"/>
      <c r="V16" s="211"/>
      <c r="W16" s="211"/>
      <c r="X16" s="211"/>
      <c r="Y16" s="211"/>
      <c r="Z16" s="211"/>
      <c r="AA16" s="215"/>
      <c r="AB16" s="216"/>
      <c r="AC16" s="57"/>
      <c r="AD16" s="58"/>
      <c r="AE16" s="59"/>
      <c r="AF16" s="60"/>
      <c r="AG16" s="60"/>
      <c r="AH16" s="60"/>
      <c r="AI16" s="61"/>
      <c r="AJ16" s="61"/>
      <c r="AK16" s="62"/>
      <c r="AL16" s="60"/>
      <c r="AM16" s="62"/>
      <c r="AN16" s="61"/>
      <c r="AO16" s="61"/>
      <c r="AP16" s="217"/>
      <c r="AQ16" s="211"/>
      <c r="AR16" s="211"/>
      <c r="AS16" s="211"/>
      <c r="AT16" s="211"/>
      <c r="AU16" s="211"/>
      <c r="AV16" s="211"/>
      <c r="AW16" s="211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</row>
    <row r="17" spans="1:73" x14ac:dyDescent="0.25">
      <c r="A17" s="44">
        <f t="shared" si="1"/>
        <v>2014</v>
      </c>
      <c r="B17" s="44" t="str">
        <f t="shared" si="1"/>
        <v>MAYO</v>
      </c>
      <c r="C17" s="44">
        <v>16</v>
      </c>
      <c r="D17" s="586" t="str">
        <f t="shared" si="0"/>
        <v>MAYO 2014 / 15</v>
      </c>
      <c r="E17" s="211"/>
      <c r="F17" s="212"/>
      <c r="G17" s="219"/>
      <c r="H17" s="219"/>
      <c r="I17" s="220"/>
      <c r="J17" s="93"/>
      <c r="K17" s="109"/>
      <c r="L17" s="109"/>
      <c r="M17" s="109"/>
      <c r="N17" s="220"/>
      <c r="O17" s="112"/>
      <c r="P17" s="110"/>
      <c r="Q17" s="95"/>
      <c r="R17" s="111"/>
      <c r="S17" s="211"/>
      <c r="T17" s="214"/>
      <c r="U17" s="214"/>
      <c r="V17" s="211"/>
      <c r="W17" s="211"/>
      <c r="X17" s="211"/>
      <c r="Y17" s="211"/>
      <c r="Z17" s="211"/>
      <c r="AA17" s="215"/>
      <c r="AB17" s="216"/>
      <c r="AC17" s="57"/>
      <c r="AD17" s="58"/>
      <c r="AE17" s="59"/>
      <c r="AF17" s="60"/>
      <c r="AG17" s="60"/>
      <c r="AH17" s="60"/>
      <c r="AI17" s="61"/>
      <c r="AJ17" s="61"/>
      <c r="AK17" s="62"/>
      <c r="AL17" s="60"/>
      <c r="AM17" s="62"/>
      <c r="AN17" s="61"/>
      <c r="AO17" s="61"/>
      <c r="AP17" s="217"/>
      <c r="AQ17" s="211"/>
      <c r="AR17" s="211"/>
      <c r="AS17" s="211"/>
      <c r="AT17" s="211"/>
      <c r="AU17" s="211"/>
      <c r="AV17" s="211"/>
      <c r="AW17" s="211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</row>
    <row r="18" spans="1:73" x14ac:dyDescent="0.25">
      <c r="A18" s="44">
        <f t="shared" si="1"/>
        <v>2014</v>
      </c>
      <c r="B18" s="44" t="str">
        <f t="shared" si="1"/>
        <v>MAYO</v>
      </c>
      <c r="C18" s="44">
        <v>17</v>
      </c>
      <c r="D18" s="586" t="str">
        <f t="shared" si="0"/>
        <v>MAYO 2014 / 16</v>
      </c>
      <c r="E18" s="211"/>
      <c r="F18" s="212"/>
      <c r="G18" s="219"/>
      <c r="H18" s="219"/>
      <c r="I18" s="220"/>
      <c r="J18" s="93"/>
      <c r="K18" s="109"/>
      <c r="L18" s="109"/>
      <c r="M18" s="109"/>
      <c r="N18" s="220"/>
      <c r="O18" s="112"/>
      <c r="P18" s="110"/>
      <c r="Q18" s="95"/>
      <c r="R18" s="111"/>
      <c r="S18" s="211"/>
      <c r="T18" s="214"/>
      <c r="U18" s="214"/>
      <c r="V18" s="211"/>
      <c r="W18" s="211"/>
      <c r="X18" s="211"/>
      <c r="Y18" s="211"/>
      <c r="Z18" s="211"/>
      <c r="AA18" s="215"/>
      <c r="AB18" s="216"/>
      <c r="AC18" s="57"/>
      <c r="AD18" s="58"/>
      <c r="AE18" s="59"/>
      <c r="AF18" s="60"/>
      <c r="AG18" s="60"/>
      <c r="AH18" s="60"/>
      <c r="AI18" s="61"/>
      <c r="AJ18" s="61"/>
      <c r="AK18" s="62"/>
      <c r="AL18" s="60"/>
      <c r="AM18" s="62"/>
      <c r="AN18" s="61"/>
      <c r="AO18" s="61"/>
      <c r="AP18" s="217"/>
      <c r="AQ18" s="211"/>
      <c r="AR18" s="211"/>
      <c r="AS18" s="211"/>
      <c r="AT18" s="211"/>
      <c r="AU18" s="211"/>
      <c r="AV18" s="211"/>
      <c r="AW18" s="211"/>
      <c r="AX18" s="117"/>
      <c r="AY18" s="117"/>
      <c r="AZ18" s="117"/>
      <c r="BA18" s="117"/>
      <c r="BB18" s="117"/>
      <c r="BC18" s="117"/>
      <c r="BD18" s="117"/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</row>
    <row r="19" spans="1:73" x14ac:dyDescent="0.25">
      <c r="A19" s="44">
        <f t="shared" si="1"/>
        <v>2014</v>
      </c>
      <c r="B19" s="44" t="str">
        <f t="shared" si="1"/>
        <v>MAYO</v>
      </c>
      <c r="C19" s="44">
        <v>18</v>
      </c>
      <c r="D19" s="586" t="str">
        <f t="shared" si="0"/>
        <v>MAYO 2014 / 17</v>
      </c>
      <c r="E19" s="211"/>
      <c r="F19" s="212"/>
      <c r="G19" s="219"/>
      <c r="H19" s="219"/>
      <c r="I19" s="220"/>
      <c r="J19" s="93"/>
      <c r="K19" s="109"/>
      <c r="L19" s="109"/>
      <c r="M19" s="109"/>
      <c r="N19" s="220"/>
      <c r="O19" s="112"/>
      <c r="P19" s="110"/>
      <c r="Q19" s="95"/>
      <c r="R19" s="111"/>
      <c r="S19" s="211"/>
      <c r="T19" s="214"/>
      <c r="U19" s="214"/>
      <c r="V19" s="211"/>
      <c r="W19" s="211"/>
      <c r="X19" s="211"/>
      <c r="Y19" s="211"/>
      <c r="Z19" s="211"/>
      <c r="AA19" s="215"/>
      <c r="AB19" s="216"/>
      <c r="AC19" s="57"/>
      <c r="AD19" s="58"/>
      <c r="AE19" s="59"/>
      <c r="AF19" s="60"/>
      <c r="AG19" s="60"/>
      <c r="AH19" s="60"/>
      <c r="AI19" s="61"/>
      <c r="AJ19" s="61"/>
      <c r="AK19" s="62"/>
      <c r="AL19" s="60"/>
      <c r="AM19" s="62"/>
      <c r="AN19" s="61"/>
      <c r="AO19" s="61"/>
      <c r="AP19" s="217"/>
      <c r="AQ19" s="211"/>
      <c r="AR19" s="211"/>
      <c r="AS19" s="211"/>
      <c r="AT19" s="211"/>
      <c r="AU19" s="211"/>
      <c r="AV19" s="211"/>
      <c r="AW19" s="211"/>
      <c r="AX19" s="117"/>
      <c r="AY19" s="117"/>
      <c r="AZ19" s="117"/>
      <c r="BA19" s="117"/>
      <c r="BB19" s="117"/>
      <c r="BC19" s="117"/>
      <c r="BD19" s="117"/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</row>
    <row r="20" spans="1:73" x14ac:dyDescent="0.25">
      <c r="A20" s="44">
        <f t="shared" si="1"/>
        <v>2014</v>
      </c>
      <c r="B20" s="44" t="str">
        <f t="shared" si="1"/>
        <v>MAYO</v>
      </c>
      <c r="C20" s="44">
        <v>19</v>
      </c>
      <c r="D20" s="586" t="str">
        <f t="shared" si="0"/>
        <v>MAYO 2014 / 18</v>
      </c>
      <c r="E20" s="117"/>
      <c r="F20" s="221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22"/>
      <c r="R20" s="222"/>
      <c r="S20" s="117"/>
      <c r="T20" s="222"/>
      <c r="U20" s="222"/>
      <c r="V20" s="117"/>
      <c r="W20" s="117"/>
      <c r="X20" s="117"/>
      <c r="Y20" s="117"/>
      <c r="Z20" s="117"/>
      <c r="AA20" s="215"/>
      <c r="AB20" s="216"/>
      <c r="AC20" s="57"/>
      <c r="AD20" s="58"/>
      <c r="AE20" s="59"/>
      <c r="AF20" s="60"/>
      <c r="AG20" s="60"/>
      <c r="AH20" s="60"/>
      <c r="AI20" s="61"/>
      <c r="AJ20" s="61"/>
      <c r="AK20" s="62"/>
      <c r="AL20" s="60"/>
      <c r="AM20" s="62"/>
      <c r="AN20" s="61"/>
      <c r="AO20" s="61"/>
      <c r="AP20" s="217"/>
      <c r="AQ20" s="211"/>
      <c r="AR20" s="211"/>
      <c r="AS20" s="211"/>
      <c r="AT20" s="211"/>
      <c r="AU20" s="211"/>
      <c r="AV20" s="211"/>
      <c r="AW20" s="211"/>
      <c r="AX20" s="117"/>
      <c r="AY20" s="117"/>
      <c r="AZ20" s="117"/>
      <c r="BA20" s="117"/>
      <c r="BB20" s="117"/>
      <c r="BC20" s="117"/>
      <c r="BD20" s="117"/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</row>
    <row r="21" spans="1:73" ht="15.75" x14ac:dyDescent="0.25">
      <c r="A21" s="44">
        <f t="shared" si="1"/>
        <v>2014</v>
      </c>
      <c r="B21" s="44" t="str">
        <f t="shared" si="1"/>
        <v>MAYO</v>
      </c>
      <c r="C21" s="44">
        <v>20</v>
      </c>
      <c r="D21" s="586" t="str">
        <f t="shared" si="0"/>
        <v>MAYO 2014 / 19</v>
      </c>
      <c r="E21" s="223"/>
      <c r="F21" s="204"/>
      <c r="G21" s="223"/>
      <c r="H21" s="223"/>
      <c r="I21" s="1"/>
      <c r="J21" s="1"/>
      <c r="K21" s="1"/>
      <c r="L21" s="1"/>
      <c r="M21" s="1"/>
      <c r="N21" s="1"/>
      <c r="O21" s="1"/>
      <c r="P21" s="1"/>
      <c r="Q21" s="30"/>
      <c r="R21" s="30"/>
      <c r="S21" s="217"/>
      <c r="T21" s="224"/>
      <c r="U21" s="224"/>
      <c r="V21" s="224"/>
      <c r="W21" s="224"/>
      <c r="X21" s="211"/>
      <c r="Y21" s="211"/>
      <c r="Z21" s="211"/>
      <c r="AA21" s="215"/>
      <c r="AB21" s="216"/>
      <c r="AC21" s="57"/>
      <c r="AD21" s="58"/>
      <c r="AE21" s="59"/>
      <c r="AF21" s="60"/>
      <c r="AG21" s="60"/>
      <c r="AH21" s="60"/>
      <c r="AI21" s="61"/>
      <c r="AJ21" s="61"/>
      <c r="AK21" s="62"/>
      <c r="AL21" s="60"/>
      <c r="AM21" s="62"/>
      <c r="AN21" s="61"/>
      <c r="AO21" s="61"/>
      <c r="AP21" s="217"/>
      <c r="AQ21" s="211"/>
      <c r="AR21" s="211"/>
      <c r="AS21" s="211"/>
      <c r="AT21" s="211"/>
      <c r="AU21" s="211"/>
      <c r="AV21" s="211"/>
      <c r="AW21" s="211"/>
      <c r="AX21" s="117"/>
      <c r="AY21" s="117"/>
      <c r="AZ21" s="117"/>
      <c r="BA21" s="117"/>
      <c r="BB21" s="117"/>
      <c r="BC21" s="117"/>
      <c r="BD21" s="117"/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</row>
    <row r="22" spans="1:73" x14ac:dyDescent="0.25">
      <c r="A22" s="44">
        <f t="shared" si="1"/>
        <v>2014</v>
      </c>
      <c r="B22" s="44" t="str">
        <f t="shared" si="1"/>
        <v>MAYO</v>
      </c>
      <c r="C22" s="44">
        <v>21</v>
      </c>
      <c r="D22" s="586" t="str">
        <f t="shared" si="0"/>
        <v>MAYO 2014 / 20</v>
      </c>
      <c r="E22" s="216"/>
      <c r="F22" s="205"/>
      <c r="G22" s="58"/>
      <c r="H22" s="59"/>
      <c r="I22" s="60"/>
      <c r="J22" s="60"/>
      <c r="K22" s="60"/>
      <c r="L22" s="61"/>
      <c r="M22" s="61"/>
      <c r="N22" s="62"/>
      <c r="O22" s="60"/>
      <c r="P22" s="62"/>
      <c r="Q22" s="65"/>
      <c r="R22" s="65"/>
      <c r="S22" s="217"/>
      <c r="T22" s="214"/>
      <c r="U22" s="214"/>
      <c r="V22" s="211"/>
      <c r="W22" s="211"/>
      <c r="X22" s="211"/>
      <c r="Y22" s="211"/>
      <c r="Z22" s="211"/>
      <c r="AA22" s="215"/>
      <c r="AB22" s="216"/>
      <c r="AC22" s="57"/>
      <c r="AD22" s="58"/>
      <c r="AE22" s="59"/>
      <c r="AF22" s="60"/>
      <c r="AG22" s="60"/>
      <c r="AH22" s="60"/>
      <c r="AI22" s="61"/>
      <c r="AJ22" s="61"/>
      <c r="AK22" s="62"/>
      <c r="AL22" s="60"/>
      <c r="AM22" s="62"/>
      <c r="AN22" s="61"/>
      <c r="AO22" s="61"/>
      <c r="AP22" s="217"/>
      <c r="AQ22" s="211"/>
      <c r="AR22" s="211"/>
      <c r="AS22" s="211"/>
      <c r="AT22" s="211"/>
      <c r="AU22" s="211"/>
      <c r="AV22" s="211"/>
      <c r="AW22" s="211"/>
      <c r="AX22" s="117"/>
      <c r="AY22" s="117"/>
      <c r="AZ22" s="117"/>
      <c r="BA22" s="117"/>
      <c r="BB22" s="117"/>
      <c r="BC22" s="117"/>
      <c r="BD22" s="117"/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</row>
    <row r="23" spans="1:73" x14ac:dyDescent="0.25">
      <c r="A23" s="44">
        <f t="shared" si="1"/>
        <v>2014</v>
      </c>
      <c r="B23" s="44" t="str">
        <f t="shared" si="1"/>
        <v>MAYO</v>
      </c>
      <c r="C23" s="44">
        <v>22</v>
      </c>
      <c r="D23" s="586" t="str">
        <f t="shared" si="0"/>
        <v>MAYO 2014 / 21</v>
      </c>
      <c r="E23" s="216"/>
      <c r="F23" s="205"/>
      <c r="G23" s="58"/>
      <c r="H23" s="59"/>
      <c r="I23" s="60"/>
      <c r="J23" s="60"/>
      <c r="K23" s="60"/>
      <c r="L23" s="61"/>
      <c r="M23" s="61"/>
      <c r="N23" s="62"/>
      <c r="O23" s="60"/>
      <c r="P23" s="62"/>
      <c r="Q23" s="65"/>
      <c r="R23" s="65"/>
      <c r="S23" s="217"/>
      <c r="T23" s="214"/>
      <c r="U23" s="214"/>
      <c r="V23" s="211"/>
      <c r="W23" s="211"/>
      <c r="X23" s="211"/>
      <c r="Y23" s="211"/>
      <c r="Z23" s="211"/>
      <c r="AA23" s="215"/>
      <c r="AB23" s="216"/>
      <c r="AC23" s="57"/>
      <c r="AD23" s="58"/>
      <c r="AE23" s="59"/>
      <c r="AF23" s="60"/>
      <c r="AG23" s="60"/>
      <c r="AH23" s="60"/>
      <c r="AI23" s="61"/>
      <c r="AJ23" s="61"/>
      <c r="AK23" s="62"/>
      <c r="AL23" s="60"/>
    </row>
    <row r="24" spans="1:73" x14ac:dyDescent="0.25">
      <c r="A24" s="44">
        <f t="shared" si="1"/>
        <v>2014</v>
      </c>
      <c r="B24" s="44" t="str">
        <f t="shared" si="1"/>
        <v>MAYO</v>
      </c>
      <c r="C24" s="44">
        <v>23</v>
      </c>
      <c r="D24" s="586" t="str">
        <f t="shared" si="0"/>
        <v>MAYO 2014 / 22</v>
      </c>
      <c r="E24" s="586"/>
      <c r="F24" s="586"/>
      <c r="G24" s="586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  <c r="AB24" s="586"/>
      <c r="AC24" s="586"/>
      <c r="AD24" s="586"/>
      <c r="AE24" s="586"/>
      <c r="AF24" s="586"/>
      <c r="AG24" s="586"/>
      <c r="AH24" s="586"/>
      <c r="AI24" s="586"/>
      <c r="AJ24" s="586"/>
      <c r="AK24" s="586"/>
      <c r="AL24" s="586"/>
    </row>
    <row r="25" spans="1:73" x14ac:dyDescent="0.25">
      <c r="A25" s="44">
        <f t="shared" si="1"/>
        <v>2014</v>
      </c>
      <c r="B25" s="44" t="str">
        <f t="shared" si="1"/>
        <v>MAYO</v>
      </c>
      <c r="C25" s="44">
        <v>24</v>
      </c>
      <c r="D25" s="586" t="str">
        <f t="shared" si="0"/>
        <v>MAYO 2014 / 23</v>
      </c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  <c r="AB25" s="586"/>
      <c r="AC25" s="586"/>
      <c r="AD25" s="586"/>
      <c r="AE25" s="586"/>
      <c r="AF25" s="586"/>
      <c r="AG25" s="586"/>
      <c r="AH25" s="586"/>
      <c r="AI25" s="586"/>
      <c r="AJ25" s="586"/>
      <c r="AK25" s="586"/>
      <c r="AL25" s="586"/>
    </row>
    <row r="26" spans="1:73" x14ac:dyDescent="0.25">
      <c r="A26" s="44">
        <f t="shared" si="1"/>
        <v>2014</v>
      </c>
      <c r="B26" s="44" t="str">
        <f t="shared" si="1"/>
        <v>MAYO</v>
      </c>
      <c r="C26" s="44">
        <v>25</v>
      </c>
      <c r="D26" s="586" t="str">
        <f t="shared" si="0"/>
        <v>MAYO 2014 / 24</v>
      </c>
      <c r="E26" s="586"/>
      <c r="F26" s="586"/>
      <c r="G26" s="586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  <c r="AB26" s="586"/>
      <c r="AC26" s="586"/>
      <c r="AD26" s="586"/>
      <c r="AE26" s="586"/>
      <c r="AF26" s="586"/>
      <c r="AG26" s="586"/>
      <c r="AH26" s="586"/>
      <c r="AI26" s="586"/>
      <c r="AJ26" s="586"/>
      <c r="AK26" s="586"/>
      <c r="AL26" s="586"/>
    </row>
    <row r="27" spans="1:73" x14ac:dyDescent="0.25">
      <c r="A27" s="44">
        <f t="shared" si="1"/>
        <v>2014</v>
      </c>
      <c r="B27" s="44" t="str">
        <f t="shared" si="1"/>
        <v>MAYO</v>
      </c>
      <c r="C27" s="44">
        <v>26</v>
      </c>
      <c r="D27" s="586" t="str">
        <f t="shared" si="0"/>
        <v>MAYO 2014 / 25</v>
      </c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  <c r="AB27" s="586"/>
      <c r="AC27" s="586"/>
      <c r="AD27" s="586"/>
      <c r="AE27" s="586"/>
      <c r="AF27" s="586"/>
      <c r="AG27" s="586"/>
      <c r="AH27" s="586"/>
      <c r="AI27" s="586"/>
      <c r="AJ27" s="586"/>
      <c r="AK27" s="586"/>
      <c r="AL27" s="586"/>
    </row>
    <row r="28" spans="1:73" x14ac:dyDescent="0.25">
      <c r="A28" s="44">
        <f t="shared" si="1"/>
        <v>2014</v>
      </c>
      <c r="B28" s="44" t="str">
        <f t="shared" si="1"/>
        <v>MAYO</v>
      </c>
      <c r="C28" s="44">
        <v>27</v>
      </c>
      <c r="D28" s="586" t="str">
        <f t="shared" si="0"/>
        <v>MAYO 2014 / 26</v>
      </c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  <c r="AB28" s="586"/>
      <c r="AC28" s="586"/>
      <c r="AD28" s="586"/>
      <c r="AE28" s="586"/>
      <c r="AF28" s="586"/>
      <c r="AG28" s="586"/>
      <c r="AH28" s="586"/>
      <c r="AI28" s="586"/>
      <c r="AJ28" s="586"/>
      <c r="AK28" s="586"/>
      <c r="AL28" s="586"/>
    </row>
    <row r="29" spans="1:73" x14ac:dyDescent="0.25">
      <c r="A29" s="44">
        <f t="shared" si="1"/>
        <v>2014</v>
      </c>
      <c r="B29" s="44" t="str">
        <f t="shared" si="1"/>
        <v>MAYO</v>
      </c>
      <c r="C29" s="44">
        <v>28</v>
      </c>
      <c r="D29" s="586" t="str">
        <f t="shared" si="0"/>
        <v>MAYO 2014 / 27</v>
      </c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  <c r="AB29" s="586"/>
      <c r="AC29" s="586"/>
      <c r="AD29" s="586"/>
      <c r="AE29" s="586"/>
      <c r="AF29" s="586"/>
      <c r="AG29" s="586"/>
      <c r="AH29" s="586"/>
      <c r="AI29" s="586"/>
      <c r="AJ29" s="586"/>
      <c r="AK29" s="586"/>
      <c r="AL29" s="586"/>
    </row>
    <row r="30" spans="1:73" x14ac:dyDescent="0.25">
      <c r="A30" s="44">
        <f t="shared" si="1"/>
        <v>2014</v>
      </c>
      <c r="B30" s="44" t="str">
        <f t="shared" si="1"/>
        <v>MAYO</v>
      </c>
      <c r="C30" s="44">
        <v>29</v>
      </c>
      <c r="D30" s="586" t="str">
        <f t="shared" si="0"/>
        <v>MAYO 2014 / 28</v>
      </c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  <c r="AB30" s="586"/>
      <c r="AC30" s="586"/>
      <c r="AD30" s="586"/>
      <c r="AE30" s="586"/>
      <c r="AF30" s="586"/>
      <c r="AG30" s="586"/>
      <c r="AH30" s="586"/>
      <c r="AI30" s="586"/>
      <c r="AJ30" s="586"/>
      <c r="AK30" s="586"/>
      <c r="AL30" s="586"/>
    </row>
    <row r="31" spans="1:73" x14ac:dyDescent="0.25">
      <c r="A31" s="44">
        <f t="shared" si="1"/>
        <v>2014</v>
      </c>
      <c r="B31" s="44" t="str">
        <f t="shared" si="1"/>
        <v>MAYO</v>
      </c>
      <c r="C31" s="44">
        <v>30</v>
      </c>
      <c r="D31" s="586" t="str">
        <f t="shared" si="0"/>
        <v>MAYO 2014 / 29</v>
      </c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  <c r="AB31" s="586"/>
      <c r="AC31" s="586"/>
      <c r="AD31" s="586"/>
      <c r="AE31" s="586"/>
      <c r="AF31" s="586"/>
      <c r="AG31" s="586"/>
      <c r="AH31" s="586"/>
      <c r="AI31" s="586"/>
      <c r="AJ31" s="586"/>
      <c r="AK31" s="586"/>
      <c r="AL31" s="586"/>
    </row>
    <row r="32" spans="1:73" x14ac:dyDescent="0.25">
      <c r="A32" s="44">
        <f t="shared" si="1"/>
        <v>2014</v>
      </c>
      <c r="B32" s="44" t="str">
        <f t="shared" si="1"/>
        <v>MAYO</v>
      </c>
      <c r="C32" s="44">
        <v>31</v>
      </c>
      <c r="D32" s="586" t="str">
        <f t="shared" si="0"/>
        <v>MAYO 2014 / 30</v>
      </c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  <c r="AB32" s="586"/>
      <c r="AC32" s="586"/>
      <c r="AD32" s="586"/>
      <c r="AE32" s="586"/>
      <c r="AF32" s="586"/>
      <c r="AG32" s="586"/>
      <c r="AH32" s="586"/>
      <c r="AI32" s="586"/>
      <c r="AJ32" s="586"/>
      <c r="AK32" s="586"/>
      <c r="AL32" s="586"/>
    </row>
    <row r="33" spans="1:74" s="206" customFormat="1" ht="15.75" x14ac:dyDescent="0.25">
      <c r="D33" s="586" t="str">
        <f t="shared" si="0"/>
        <v>MAYO 2014 / 31</v>
      </c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  <c r="AA33" s="55"/>
      <c r="AB33" s="586"/>
      <c r="AC33" s="586"/>
      <c r="AD33" s="586"/>
      <c r="AE33" s="586"/>
      <c r="AF33" s="586"/>
      <c r="AG33" s="586"/>
      <c r="AH33" s="586"/>
      <c r="AI33" s="586"/>
      <c r="AJ33" s="586"/>
      <c r="AK33" s="586"/>
      <c r="AL33" s="586"/>
      <c r="AM33" s="209" t="str">
        <f t="shared" ref="AM33:BU33" si="2">IFERROR(AVERAGE(AM2:AM32),"")</f>
        <v/>
      </c>
      <c r="AN33" s="209" t="str">
        <f t="shared" si="2"/>
        <v/>
      </c>
      <c r="AO33" s="209" t="str">
        <f t="shared" si="2"/>
        <v/>
      </c>
      <c r="AP33" s="209" t="str">
        <f t="shared" si="2"/>
        <v/>
      </c>
      <c r="AQ33" s="209" t="str">
        <f t="shared" si="2"/>
        <v/>
      </c>
      <c r="AR33" s="209" t="str">
        <f t="shared" si="2"/>
        <v/>
      </c>
      <c r="AS33" s="209" t="str">
        <f t="shared" si="2"/>
        <v/>
      </c>
      <c r="AT33" s="209" t="str">
        <f t="shared" si="2"/>
        <v/>
      </c>
      <c r="AU33" s="209" t="str">
        <f t="shared" si="2"/>
        <v/>
      </c>
      <c r="AV33" s="209" t="str">
        <f t="shared" si="2"/>
        <v/>
      </c>
      <c r="AW33" s="209" t="str">
        <f t="shared" si="2"/>
        <v/>
      </c>
      <c r="AX33" s="210" t="str">
        <f t="shared" si="2"/>
        <v/>
      </c>
      <c r="AY33" s="209" t="str">
        <f t="shared" si="2"/>
        <v/>
      </c>
      <c r="AZ33" s="209" t="str">
        <f t="shared" si="2"/>
        <v/>
      </c>
      <c r="BA33" s="209" t="str">
        <f t="shared" si="2"/>
        <v/>
      </c>
      <c r="BB33" s="209" t="str">
        <f t="shared" si="2"/>
        <v/>
      </c>
      <c r="BC33" s="209" t="str">
        <f t="shared" si="2"/>
        <v/>
      </c>
      <c r="BD33" s="209" t="str">
        <f t="shared" si="2"/>
        <v/>
      </c>
      <c r="BE33" s="209" t="str">
        <f t="shared" si="2"/>
        <v/>
      </c>
      <c r="BF33" s="209" t="str">
        <f t="shared" si="2"/>
        <v/>
      </c>
      <c r="BG33" s="209" t="str">
        <f t="shared" si="2"/>
        <v/>
      </c>
      <c r="BH33" s="209" t="str">
        <f t="shared" si="2"/>
        <v/>
      </c>
      <c r="BI33" s="209" t="str">
        <f t="shared" si="2"/>
        <v/>
      </c>
      <c r="BJ33" s="209" t="str">
        <f t="shared" si="2"/>
        <v/>
      </c>
      <c r="BK33" s="209" t="str">
        <f t="shared" si="2"/>
        <v/>
      </c>
      <c r="BL33" s="209" t="str">
        <f t="shared" si="2"/>
        <v/>
      </c>
      <c r="BM33" s="209" t="str">
        <f t="shared" si="2"/>
        <v/>
      </c>
      <c r="BN33" s="209" t="str">
        <f t="shared" si="2"/>
        <v/>
      </c>
      <c r="BO33" s="209" t="str">
        <f t="shared" si="2"/>
        <v/>
      </c>
      <c r="BP33" s="209" t="str">
        <f t="shared" si="2"/>
        <v/>
      </c>
      <c r="BQ33" s="209" t="str">
        <f t="shared" si="2"/>
        <v/>
      </c>
      <c r="BR33" s="209" t="str">
        <f t="shared" si="2"/>
        <v/>
      </c>
      <c r="BS33" s="209" t="str">
        <f t="shared" si="2"/>
        <v/>
      </c>
      <c r="BT33" s="209" t="str">
        <f t="shared" si="2"/>
        <v/>
      </c>
      <c r="BU33" s="209" t="str">
        <f t="shared" si="2"/>
        <v/>
      </c>
      <c r="BV33" s="210" t="str">
        <f>IFERROR(AVERAGE(BV2:BV32),"")</f>
        <v/>
      </c>
    </row>
    <row r="34" spans="1:74" ht="15.75" x14ac:dyDescent="0.25">
      <c r="A34" s="44">
        <v>2014</v>
      </c>
      <c r="B34" s="44" t="s">
        <v>233</v>
      </c>
      <c r="C34" s="44">
        <v>1</v>
      </c>
      <c r="D34" s="208" t="s">
        <v>228</v>
      </c>
      <c r="E34" s="209">
        <f>IFERROR(AVERAGE(E3:E33),"")</f>
        <v>1</v>
      </c>
      <c r="F34" s="209">
        <f>IFERROR(AVERAGE(F3:F33),"")</f>
        <v>41785</v>
      </c>
      <c r="G34" s="209">
        <f>IFERROR(AVERAGE(G3:G33),"")</f>
        <v>42587</v>
      </c>
      <c r="H34" s="209" t="str">
        <f>IFERROR(AVERAGE(H3:H33),"")</f>
        <v/>
      </c>
      <c r="I34" s="209">
        <f t="shared" ref="I34:AL34" si="3">IFERROR(AVERAGE(I3:I33),"")</f>
        <v>0.74909999999999999</v>
      </c>
      <c r="J34" s="209">
        <f t="shared" si="3"/>
        <v>6</v>
      </c>
      <c r="K34" s="209">
        <f t="shared" si="3"/>
        <v>1.06</v>
      </c>
      <c r="L34" s="209" t="str">
        <f t="shared" si="3"/>
        <v/>
      </c>
      <c r="M34" s="209">
        <f t="shared" si="3"/>
        <v>1.6</v>
      </c>
      <c r="N34" s="209">
        <f t="shared" si="3"/>
        <v>0.02</v>
      </c>
      <c r="O34" s="209">
        <f t="shared" si="3"/>
        <v>100</v>
      </c>
      <c r="P34" s="209">
        <f t="shared" si="3"/>
        <v>133.9</v>
      </c>
      <c r="Q34" s="209" t="str">
        <f t="shared" si="3"/>
        <v/>
      </c>
      <c r="R34" s="209">
        <f t="shared" si="3"/>
        <v>42.75</v>
      </c>
      <c r="S34" s="209">
        <f t="shared" si="3"/>
        <v>-80</v>
      </c>
      <c r="T34" s="209" t="str">
        <f t="shared" si="3"/>
        <v/>
      </c>
      <c r="U34" s="209">
        <f t="shared" si="3"/>
        <v>0</v>
      </c>
      <c r="V34" s="209">
        <f t="shared" si="3"/>
        <v>63</v>
      </c>
      <c r="W34" s="209">
        <f t="shared" si="3"/>
        <v>85</v>
      </c>
      <c r="X34" s="209">
        <f t="shared" si="3"/>
        <v>96</v>
      </c>
      <c r="Y34" s="209">
        <f t="shared" si="3"/>
        <v>135</v>
      </c>
      <c r="Z34" s="209">
        <f t="shared" si="3"/>
        <v>152</v>
      </c>
      <c r="AA34" s="209">
        <f t="shared" si="3"/>
        <v>0.5</v>
      </c>
      <c r="AB34" s="209">
        <f t="shared" si="3"/>
        <v>99</v>
      </c>
      <c r="AC34" s="209">
        <f t="shared" si="3"/>
        <v>0.5</v>
      </c>
      <c r="AD34" s="209" t="str">
        <f t="shared" si="3"/>
        <v/>
      </c>
      <c r="AE34" s="209" t="str">
        <f t="shared" si="3"/>
        <v/>
      </c>
      <c r="AF34" s="209" t="str">
        <f t="shared" si="3"/>
        <v/>
      </c>
      <c r="AG34" s="209" t="str">
        <f t="shared" si="3"/>
        <v/>
      </c>
      <c r="AH34" s="209" t="str">
        <f t="shared" si="3"/>
        <v/>
      </c>
      <c r="AI34" s="209" t="str">
        <f t="shared" si="3"/>
        <v/>
      </c>
      <c r="AJ34" s="209" t="str">
        <f t="shared" si="3"/>
        <v/>
      </c>
      <c r="AK34" s="209" t="str">
        <f t="shared" si="3"/>
        <v/>
      </c>
      <c r="AL34" s="209" t="str">
        <f t="shared" si="3"/>
        <v/>
      </c>
    </row>
    <row r="35" spans="1:74" x14ac:dyDescent="0.25">
      <c r="A35" s="44">
        <f>A34</f>
        <v>2014</v>
      </c>
      <c r="B35" s="44" t="str">
        <f>B34</f>
        <v>JUNIO</v>
      </c>
      <c r="C35" s="44">
        <v>2</v>
      </c>
      <c r="D35" s="586" t="str">
        <f t="shared" ref="D35:D65" si="4">B34&amp;" "&amp;A34&amp;" / "&amp;C34</f>
        <v>JUNIO 2014 / 1</v>
      </c>
      <c r="E35" s="589">
        <v>1</v>
      </c>
      <c r="F35" s="266">
        <v>41816</v>
      </c>
      <c r="G35" s="590">
        <v>43569</v>
      </c>
      <c r="H35" s="591" t="s">
        <v>339</v>
      </c>
      <c r="I35" s="566">
        <v>0.74429999999999996</v>
      </c>
      <c r="J35" s="564">
        <v>6.5</v>
      </c>
      <c r="K35" s="566">
        <v>1.06</v>
      </c>
      <c r="L35" s="564" t="s">
        <v>20</v>
      </c>
      <c r="M35" s="564">
        <v>1.2</v>
      </c>
      <c r="N35" s="564">
        <v>0.05</v>
      </c>
      <c r="O35" s="564">
        <v>100</v>
      </c>
      <c r="P35" s="564">
        <v>133.1</v>
      </c>
      <c r="Q35" s="564" t="s">
        <v>338</v>
      </c>
      <c r="R35" s="564">
        <v>42.8</v>
      </c>
      <c r="S35" s="564">
        <v>-80</v>
      </c>
      <c r="T35" s="564" t="s">
        <v>103</v>
      </c>
      <c r="U35" s="564">
        <v>0</v>
      </c>
      <c r="V35" s="564">
        <v>61</v>
      </c>
      <c r="W35" s="564">
        <v>81</v>
      </c>
      <c r="X35" s="564">
        <v>91</v>
      </c>
      <c r="Y35" s="564">
        <v>135</v>
      </c>
      <c r="Z35" s="564">
        <v>154</v>
      </c>
      <c r="AA35" s="564">
        <v>0.5</v>
      </c>
      <c r="AB35" s="564">
        <v>99</v>
      </c>
      <c r="AC35" s="564">
        <v>0.5</v>
      </c>
      <c r="AD35" s="587"/>
      <c r="AE35" s="587">
        <v>5.5</v>
      </c>
      <c r="AF35" s="587">
        <v>7</v>
      </c>
      <c r="AG35" s="587">
        <v>99.5</v>
      </c>
      <c r="AH35" s="587">
        <v>42.54</v>
      </c>
      <c r="AI35" s="587">
        <v>167</v>
      </c>
      <c r="AJ35" s="587">
        <v>221</v>
      </c>
      <c r="AK35" s="587">
        <v>275</v>
      </c>
      <c r="AL35" s="587">
        <v>338</v>
      </c>
    </row>
    <row r="36" spans="1:74" x14ac:dyDescent="0.25">
      <c r="A36" s="44">
        <f t="shared" ref="A36:B64" si="5">A35</f>
        <v>2014</v>
      </c>
      <c r="B36" s="44" t="str">
        <f t="shared" si="5"/>
        <v>JUNIO</v>
      </c>
      <c r="C36" s="44">
        <v>3</v>
      </c>
      <c r="D36" s="586" t="str">
        <f t="shared" si="4"/>
        <v>JUNIO 2014 / 2</v>
      </c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  <c r="AB36" s="586"/>
      <c r="AC36" s="586"/>
      <c r="AD36" s="586"/>
      <c r="AE36" s="586"/>
      <c r="AF36" s="586"/>
      <c r="AG36" s="586"/>
      <c r="AH36" s="586"/>
      <c r="AI36" s="586"/>
      <c r="AJ36" s="586"/>
      <c r="AK36" s="586"/>
      <c r="AL36" s="586"/>
    </row>
    <row r="37" spans="1:74" x14ac:dyDescent="0.25">
      <c r="A37" s="44">
        <f t="shared" si="5"/>
        <v>2014</v>
      </c>
      <c r="B37" s="44" t="str">
        <f t="shared" si="5"/>
        <v>JUNIO</v>
      </c>
      <c r="C37" s="44">
        <v>4</v>
      </c>
      <c r="D37" s="586" t="str">
        <f t="shared" si="4"/>
        <v>JUNIO 2014 / 3</v>
      </c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  <c r="AB37" s="586"/>
      <c r="AC37" s="586"/>
      <c r="AD37" s="586"/>
      <c r="AE37" s="586"/>
      <c r="AF37" s="586"/>
      <c r="AG37" s="586"/>
      <c r="AH37" s="586"/>
      <c r="AI37" s="586"/>
      <c r="AJ37" s="586"/>
      <c r="AK37" s="586"/>
      <c r="AL37" s="586"/>
    </row>
    <row r="38" spans="1:74" x14ac:dyDescent="0.25">
      <c r="A38" s="44">
        <f t="shared" si="5"/>
        <v>2014</v>
      </c>
      <c r="B38" s="44" t="str">
        <f t="shared" si="5"/>
        <v>JUNIO</v>
      </c>
      <c r="C38" s="44">
        <v>5</v>
      </c>
      <c r="D38" s="586" t="str">
        <f t="shared" si="4"/>
        <v>JUNIO 2014 / 4</v>
      </c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  <c r="AB38" s="586"/>
      <c r="AC38" s="586"/>
      <c r="AD38" s="586"/>
      <c r="AE38" s="586"/>
      <c r="AF38" s="586"/>
      <c r="AG38" s="586"/>
      <c r="AH38" s="586"/>
      <c r="AI38" s="586"/>
      <c r="AJ38" s="586"/>
      <c r="AK38" s="586"/>
      <c r="AL38" s="586"/>
    </row>
    <row r="39" spans="1:74" x14ac:dyDescent="0.25">
      <c r="A39" s="44">
        <f t="shared" si="5"/>
        <v>2014</v>
      </c>
      <c r="B39" s="44" t="str">
        <f t="shared" si="5"/>
        <v>JUNIO</v>
      </c>
      <c r="C39" s="44">
        <v>6</v>
      </c>
      <c r="D39" s="586" t="str">
        <f t="shared" si="4"/>
        <v>JUNIO 2014 / 5</v>
      </c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  <c r="AB39" s="586"/>
      <c r="AC39" s="586"/>
      <c r="AD39" s="586"/>
      <c r="AE39" s="586"/>
      <c r="AF39" s="586"/>
      <c r="AG39" s="586"/>
      <c r="AH39" s="586"/>
      <c r="AI39" s="586"/>
      <c r="AJ39" s="586"/>
      <c r="AK39" s="586"/>
      <c r="AL39" s="586"/>
    </row>
    <row r="40" spans="1:74" x14ac:dyDescent="0.25">
      <c r="A40" s="44">
        <f t="shared" si="5"/>
        <v>2014</v>
      </c>
      <c r="B40" s="44" t="str">
        <f t="shared" si="5"/>
        <v>JUNIO</v>
      </c>
      <c r="C40" s="44">
        <v>7</v>
      </c>
      <c r="D40" s="586" t="str">
        <f t="shared" si="4"/>
        <v>JUNIO 2014 / 6</v>
      </c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  <c r="AB40" s="586"/>
      <c r="AC40" s="586"/>
      <c r="AD40" s="586"/>
      <c r="AE40" s="586"/>
      <c r="AF40" s="586"/>
      <c r="AG40" s="586"/>
      <c r="AH40" s="586"/>
      <c r="AI40" s="586"/>
      <c r="AJ40" s="586"/>
      <c r="AK40" s="586"/>
      <c r="AL40" s="586"/>
    </row>
    <row r="41" spans="1:74" x14ac:dyDescent="0.25">
      <c r="A41" s="44">
        <f t="shared" si="5"/>
        <v>2014</v>
      </c>
      <c r="B41" s="44" t="str">
        <f t="shared" si="5"/>
        <v>JUNIO</v>
      </c>
      <c r="C41" s="44">
        <v>8</v>
      </c>
      <c r="D41" s="586" t="str">
        <f t="shared" si="4"/>
        <v>JUNIO 2014 / 7</v>
      </c>
      <c r="E41" s="586"/>
      <c r="F41" s="586"/>
      <c r="G41" s="586"/>
      <c r="H41" s="586"/>
      <c r="I41" s="586"/>
      <c r="J41" s="586"/>
      <c r="K41" s="586"/>
      <c r="L41" s="586"/>
      <c r="M41" s="586"/>
      <c r="N41" s="586"/>
      <c r="O41" s="586"/>
      <c r="P41" s="586"/>
      <c r="Q41" s="586"/>
      <c r="R41" s="586"/>
      <c r="S41" s="586"/>
      <c r="T41" s="586"/>
      <c r="U41" s="586"/>
      <c r="V41" s="586"/>
      <c r="W41" s="586"/>
      <c r="X41" s="586"/>
      <c r="Y41" s="586"/>
      <c r="Z41" s="586"/>
      <c r="AB41" s="586"/>
      <c r="AC41" s="586"/>
      <c r="AD41" s="586"/>
      <c r="AE41" s="586"/>
      <c r="AF41" s="586"/>
      <c r="AG41" s="586"/>
      <c r="AH41" s="586"/>
      <c r="AI41" s="586"/>
      <c r="AJ41" s="586"/>
      <c r="AK41" s="586"/>
      <c r="AL41" s="586"/>
    </row>
    <row r="42" spans="1:74" x14ac:dyDescent="0.25">
      <c r="A42" s="44">
        <f t="shared" si="5"/>
        <v>2014</v>
      </c>
      <c r="B42" s="44" t="str">
        <f t="shared" si="5"/>
        <v>JUNIO</v>
      </c>
      <c r="C42" s="44">
        <v>9</v>
      </c>
      <c r="D42" s="586" t="str">
        <f t="shared" si="4"/>
        <v>JUNIO 2014 / 8</v>
      </c>
      <c r="E42" s="586"/>
      <c r="F42" s="586"/>
      <c r="G42" s="586"/>
      <c r="H42" s="586"/>
      <c r="I42" s="586"/>
      <c r="J42" s="586"/>
      <c r="K42" s="586"/>
      <c r="L42" s="586"/>
      <c r="M42" s="586"/>
      <c r="N42" s="586"/>
      <c r="O42" s="586"/>
      <c r="P42" s="586"/>
      <c r="Q42" s="586"/>
      <c r="R42" s="586"/>
      <c r="S42" s="586"/>
      <c r="T42" s="586"/>
      <c r="U42" s="586"/>
      <c r="V42" s="586"/>
      <c r="W42" s="586"/>
      <c r="X42" s="586"/>
      <c r="Y42" s="586"/>
      <c r="Z42" s="586"/>
      <c r="AB42" s="586"/>
      <c r="AC42" s="586"/>
      <c r="AD42" s="586"/>
      <c r="AE42" s="586"/>
      <c r="AF42" s="586"/>
      <c r="AG42" s="586"/>
      <c r="AH42" s="586"/>
      <c r="AI42" s="586"/>
      <c r="AJ42" s="586"/>
      <c r="AK42" s="586"/>
      <c r="AL42" s="586"/>
    </row>
    <row r="43" spans="1:74" x14ac:dyDescent="0.25">
      <c r="A43" s="44">
        <f t="shared" si="5"/>
        <v>2014</v>
      </c>
      <c r="B43" s="44" t="str">
        <f t="shared" si="5"/>
        <v>JUNIO</v>
      </c>
      <c r="C43" s="44">
        <v>10</v>
      </c>
      <c r="D43" s="586" t="str">
        <f t="shared" si="4"/>
        <v>JUNIO 2014 / 9</v>
      </c>
      <c r="E43" s="586"/>
      <c r="F43" s="586"/>
      <c r="G43" s="586"/>
      <c r="H43" s="586"/>
      <c r="I43" s="586"/>
      <c r="J43" s="586"/>
      <c r="K43" s="586"/>
      <c r="L43" s="586"/>
      <c r="M43" s="586"/>
      <c r="N43" s="586"/>
      <c r="O43" s="586"/>
      <c r="P43" s="586"/>
      <c r="Q43" s="586"/>
      <c r="R43" s="586"/>
      <c r="S43" s="586"/>
      <c r="T43" s="586"/>
      <c r="U43" s="586"/>
      <c r="V43" s="586"/>
      <c r="W43" s="586"/>
      <c r="X43" s="586"/>
      <c r="Y43" s="586"/>
      <c r="Z43" s="586"/>
      <c r="AB43" s="586"/>
      <c r="AC43" s="586"/>
      <c r="AD43" s="586"/>
      <c r="AE43" s="586"/>
      <c r="AF43" s="586"/>
      <c r="AG43" s="586"/>
      <c r="AH43" s="586"/>
      <c r="AI43" s="586"/>
      <c r="AJ43" s="586"/>
      <c r="AK43" s="586"/>
      <c r="AL43" s="586"/>
    </row>
    <row r="44" spans="1:74" x14ac:dyDescent="0.25">
      <c r="A44" s="44">
        <f t="shared" si="5"/>
        <v>2014</v>
      </c>
      <c r="B44" s="44" t="str">
        <f t="shared" si="5"/>
        <v>JUNIO</v>
      </c>
      <c r="C44" s="44">
        <v>11</v>
      </c>
      <c r="D44" s="586" t="str">
        <f t="shared" si="4"/>
        <v>JUNIO 2014 / 10</v>
      </c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  <c r="AB44" s="586"/>
      <c r="AC44" s="586"/>
      <c r="AD44" s="586"/>
      <c r="AE44" s="586"/>
      <c r="AF44" s="586"/>
      <c r="AG44" s="586"/>
      <c r="AH44" s="586"/>
      <c r="AI44" s="586"/>
      <c r="AJ44" s="586"/>
      <c r="AK44" s="586"/>
      <c r="AL44" s="586"/>
    </row>
    <row r="45" spans="1:74" x14ac:dyDescent="0.25">
      <c r="A45" s="44">
        <f t="shared" si="5"/>
        <v>2014</v>
      </c>
      <c r="B45" s="44" t="str">
        <f t="shared" si="5"/>
        <v>JUNIO</v>
      </c>
      <c r="C45" s="44">
        <v>12</v>
      </c>
      <c r="D45" s="586" t="str">
        <f t="shared" si="4"/>
        <v>JUNIO 2014 / 11</v>
      </c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/>
      <c r="P45" s="586"/>
      <c r="Q45" s="586"/>
      <c r="R45" s="586"/>
      <c r="S45" s="586"/>
      <c r="T45" s="586"/>
      <c r="U45" s="586"/>
      <c r="V45" s="586"/>
      <c r="W45" s="586"/>
      <c r="X45" s="586"/>
      <c r="Y45" s="586"/>
      <c r="Z45" s="586"/>
      <c r="AB45" s="586"/>
      <c r="AC45" s="586"/>
      <c r="AD45" s="586"/>
      <c r="AE45" s="586"/>
      <c r="AF45" s="586"/>
      <c r="AG45" s="586"/>
      <c r="AH45" s="586"/>
      <c r="AI45" s="586"/>
      <c r="AJ45" s="586"/>
      <c r="AK45" s="586"/>
      <c r="AL45" s="586"/>
    </row>
    <row r="46" spans="1:74" x14ac:dyDescent="0.25">
      <c r="A46" s="44">
        <f t="shared" si="5"/>
        <v>2014</v>
      </c>
      <c r="B46" s="44" t="str">
        <f t="shared" si="5"/>
        <v>JUNIO</v>
      </c>
      <c r="C46" s="44">
        <v>13</v>
      </c>
      <c r="D46" s="586" t="str">
        <f t="shared" si="4"/>
        <v>JUNIO 2014 / 12</v>
      </c>
      <c r="E46" s="586"/>
      <c r="F46" s="586"/>
      <c r="G46" s="586"/>
      <c r="H46" s="586"/>
      <c r="I46" s="586"/>
      <c r="J46" s="586"/>
      <c r="K46" s="586"/>
      <c r="L46" s="586"/>
      <c r="M46" s="586"/>
      <c r="N46" s="586"/>
      <c r="O46" s="586"/>
      <c r="P46" s="586"/>
      <c r="Q46" s="586"/>
      <c r="R46" s="586"/>
      <c r="S46" s="586"/>
      <c r="T46" s="586"/>
      <c r="U46" s="586"/>
      <c r="V46" s="586"/>
      <c r="W46" s="586"/>
      <c r="X46" s="586"/>
      <c r="Y46" s="586"/>
      <c r="Z46" s="586"/>
      <c r="AB46" s="586"/>
      <c r="AC46" s="586"/>
      <c r="AD46" s="586"/>
      <c r="AE46" s="586"/>
      <c r="AF46" s="586"/>
      <c r="AG46" s="586"/>
      <c r="AH46" s="586"/>
      <c r="AI46" s="586"/>
      <c r="AJ46" s="586"/>
      <c r="AK46" s="586"/>
      <c r="AL46" s="586"/>
    </row>
    <row r="47" spans="1:74" x14ac:dyDescent="0.25">
      <c r="A47" s="44">
        <f t="shared" si="5"/>
        <v>2014</v>
      </c>
      <c r="B47" s="44" t="str">
        <f t="shared" si="5"/>
        <v>JUNIO</v>
      </c>
      <c r="C47" s="44">
        <v>14</v>
      </c>
      <c r="D47" s="586" t="str">
        <f t="shared" si="4"/>
        <v>JUNIO 2014 / 13</v>
      </c>
      <c r="E47" s="586"/>
      <c r="F47" s="586"/>
      <c r="G47" s="586"/>
      <c r="H47" s="586"/>
      <c r="I47" s="586"/>
      <c r="J47" s="586"/>
      <c r="K47" s="586"/>
      <c r="L47" s="586"/>
      <c r="M47" s="586"/>
      <c r="N47" s="586"/>
      <c r="O47" s="586"/>
      <c r="P47" s="586"/>
      <c r="Q47" s="586"/>
      <c r="R47" s="586"/>
      <c r="S47" s="586"/>
      <c r="T47" s="586"/>
      <c r="U47" s="586"/>
      <c r="V47" s="586"/>
      <c r="W47" s="586"/>
      <c r="X47" s="586"/>
      <c r="Y47" s="586"/>
      <c r="Z47" s="586"/>
      <c r="AB47" s="586"/>
      <c r="AC47" s="586"/>
      <c r="AD47" s="586"/>
      <c r="AE47" s="586"/>
      <c r="AF47" s="586"/>
      <c r="AG47" s="586"/>
      <c r="AH47" s="586"/>
      <c r="AI47" s="586"/>
      <c r="AJ47" s="586"/>
      <c r="AK47" s="586"/>
      <c r="AL47" s="586"/>
    </row>
    <row r="48" spans="1:74" x14ac:dyDescent="0.25">
      <c r="A48" s="44">
        <f t="shared" si="5"/>
        <v>2014</v>
      </c>
      <c r="B48" s="44" t="str">
        <f t="shared" si="5"/>
        <v>JUNIO</v>
      </c>
      <c r="C48" s="44">
        <v>15</v>
      </c>
      <c r="D48" s="586" t="str">
        <f t="shared" si="4"/>
        <v>JUNIO 2014 / 14</v>
      </c>
      <c r="E48" s="586"/>
      <c r="F48" s="586"/>
      <c r="G48" s="586"/>
      <c r="H48" s="586"/>
      <c r="I48" s="586"/>
      <c r="J48" s="586"/>
      <c r="K48" s="586"/>
      <c r="L48" s="586"/>
      <c r="M48" s="586"/>
      <c r="N48" s="586"/>
      <c r="O48" s="586"/>
      <c r="P48" s="586"/>
      <c r="Q48" s="586"/>
      <c r="R48" s="586"/>
      <c r="S48" s="586"/>
      <c r="T48" s="586"/>
      <c r="U48" s="586"/>
      <c r="V48" s="586"/>
      <c r="W48" s="586"/>
      <c r="X48" s="586"/>
      <c r="Y48" s="586"/>
      <c r="Z48" s="586"/>
      <c r="AB48" s="586"/>
      <c r="AC48" s="586"/>
      <c r="AD48" s="586"/>
      <c r="AE48" s="586"/>
      <c r="AF48" s="586"/>
      <c r="AG48" s="586"/>
      <c r="AH48" s="586"/>
      <c r="AI48" s="586"/>
      <c r="AJ48" s="586"/>
      <c r="AK48" s="586"/>
      <c r="AL48" s="586"/>
    </row>
    <row r="49" spans="1:38" x14ac:dyDescent="0.25">
      <c r="A49" s="44">
        <f t="shared" si="5"/>
        <v>2014</v>
      </c>
      <c r="B49" s="44" t="str">
        <f t="shared" si="5"/>
        <v>JUNIO</v>
      </c>
      <c r="C49" s="44">
        <v>16</v>
      </c>
      <c r="D49" s="586" t="str">
        <f t="shared" si="4"/>
        <v>JUNIO 2014 / 15</v>
      </c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86"/>
      <c r="P49" s="586"/>
      <c r="Q49" s="586"/>
      <c r="R49" s="586"/>
      <c r="S49" s="586"/>
      <c r="T49" s="586"/>
      <c r="U49" s="586"/>
      <c r="V49" s="586"/>
      <c r="W49" s="586"/>
      <c r="X49" s="586"/>
      <c r="Y49" s="586"/>
      <c r="Z49" s="586"/>
      <c r="AB49" s="586"/>
      <c r="AC49" s="586"/>
      <c r="AD49" s="586"/>
      <c r="AE49" s="586"/>
      <c r="AF49" s="586"/>
      <c r="AG49" s="586"/>
      <c r="AH49" s="586"/>
      <c r="AI49" s="586"/>
      <c r="AJ49" s="586"/>
      <c r="AK49" s="586"/>
      <c r="AL49" s="586"/>
    </row>
    <row r="50" spans="1:38" x14ac:dyDescent="0.25">
      <c r="A50" s="44">
        <f t="shared" si="5"/>
        <v>2014</v>
      </c>
      <c r="B50" s="44" t="str">
        <f t="shared" si="5"/>
        <v>JUNIO</v>
      </c>
      <c r="C50" s="44">
        <v>17</v>
      </c>
      <c r="D50" s="586" t="str">
        <f t="shared" si="4"/>
        <v>JUNIO 2014 / 16</v>
      </c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/>
      <c r="S50" s="586"/>
      <c r="T50" s="586"/>
      <c r="U50" s="586"/>
      <c r="V50" s="586"/>
      <c r="W50" s="586"/>
      <c r="X50" s="586"/>
      <c r="Y50" s="586"/>
      <c r="Z50" s="586"/>
      <c r="AB50" s="586"/>
      <c r="AC50" s="586"/>
      <c r="AD50" s="586"/>
      <c r="AE50" s="586"/>
      <c r="AF50" s="586"/>
      <c r="AG50" s="586"/>
      <c r="AH50" s="586"/>
      <c r="AI50" s="586"/>
      <c r="AJ50" s="586"/>
      <c r="AK50" s="586"/>
      <c r="AL50" s="586"/>
    </row>
    <row r="51" spans="1:38" x14ac:dyDescent="0.25">
      <c r="A51" s="44">
        <f t="shared" si="5"/>
        <v>2014</v>
      </c>
      <c r="B51" s="44" t="str">
        <f t="shared" si="5"/>
        <v>JUNIO</v>
      </c>
      <c r="C51" s="44">
        <v>18</v>
      </c>
      <c r="D51" s="586" t="str">
        <f t="shared" si="4"/>
        <v>JUNIO 2014 / 17</v>
      </c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86"/>
      <c r="P51" s="586"/>
      <c r="Q51" s="586"/>
      <c r="R51" s="586"/>
      <c r="S51" s="586"/>
      <c r="T51" s="586"/>
      <c r="U51" s="586"/>
      <c r="V51" s="586"/>
      <c r="W51" s="586"/>
      <c r="X51" s="586"/>
      <c r="Y51" s="586"/>
      <c r="Z51" s="586"/>
      <c r="AB51" s="586"/>
      <c r="AC51" s="586"/>
      <c r="AD51" s="586"/>
      <c r="AE51" s="586"/>
      <c r="AF51" s="586"/>
      <c r="AG51" s="586"/>
      <c r="AH51" s="586"/>
      <c r="AI51" s="586"/>
      <c r="AJ51" s="586"/>
      <c r="AK51" s="586"/>
      <c r="AL51" s="586"/>
    </row>
    <row r="52" spans="1:38" x14ac:dyDescent="0.25">
      <c r="A52" s="44">
        <f t="shared" si="5"/>
        <v>2014</v>
      </c>
      <c r="B52" s="44" t="str">
        <f t="shared" si="5"/>
        <v>JUNIO</v>
      </c>
      <c r="C52" s="44">
        <v>19</v>
      </c>
      <c r="D52" s="586" t="str">
        <f t="shared" si="4"/>
        <v>JUNIO 2014 / 18</v>
      </c>
      <c r="E52" s="586"/>
      <c r="F52" s="586"/>
      <c r="G52" s="586"/>
      <c r="H52" s="586"/>
      <c r="I52" s="586"/>
      <c r="J52" s="586"/>
      <c r="K52" s="586"/>
      <c r="L52" s="586"/>
      <c r="M52" s="586"/>
      <c r="N52" s="586"/>
      <c r="O52" s="586"/>
      <c r="P52" s="586"/>
      <c r="Q52" s="586"/>
      <c r="R52" s="586"/>
      <c r="S52" s="586"/>
      <c r="T52" s="586"/>
      <c r="U52" s="586"/>
      <c r="V52" s="586"/>
      <c r="W52" s="586"/>
      <c r="X52" s="586"/>
      <c r="Y52" s="586"/>
      <c r="Z52" s="586"/>
      <c r="AB52" s="586"/>
      <c r="AC52" s="586"/>
      <c r="AD52" s="586"/>
      <c r="AE52" s="586"/>
      <c r="AF52" s="586"/>
      <c r="AG52" s="586"/>
      <c r="AH52" s="586"/>
      <c r="AI52" s="586"/>
      <c r="AJ52" s="586"/>
      <c r="AK52" s="586"/>
      <c r="AL52" s="586"/>
    </row>
    <row r="53" spans="1:38" x14ac:dyDescent="0.25">
      <c r="A53" s="44">
        <f t="shared" si="5"/>
        <v>2014</v>
      </c>
      <c r="B53" s="44" t="str">
        <f t="shared" si="5"/>
        <v>JUNIO</v>
      </c>
      <c r="C53" s="44">
        <v>20</v>
      </c>
      <c r="D53" s="586" t="str">
        <f t="shared" si="4"/>
        <v>JUNIO 2014 / 19</v>
      </c>
      <c r="E53" s="586"/>
      <c r="F53" s="586"/>
      <c r="G53" s="586"/>
      <c r="H53" s="586"/>
      <c r="I53" s="586"/>
      <c r="J53" s="586"/>
      <c r="K53" s="586"/>
      <c r="L53" s="586"/>
      <c r="M53" s="586"/>
      <c r="N53" s="586"/>
      <c r="O53" s="586"/>
      <c r="P53" s="586"/>
      <c r="Q53" s="586"/>
      <c r="R53" s="586"/>
      <c r="S53" s="586"/>
      <c r="T53" s="586"/>
      <c r="U53" s="586"/>
      <c r="V53" s="586"/>
      <c r="W53" s="586"/>
      <c r="X53" s="586"/>
      <c r="Y53" s="586"/>
      <c r="Z53" s="586"/>
      <c r="AB53" s="586"/>
      <c r="AC53" s="586"/>
      <c r="AD53" s="586"/>
      <c r="AE53" s="586"/>
      <c r="AF53" s="586"/>
      <c r="AG53" s="586"/>
      <c r="AH53" s="586"/>
      <c r="AI53" s="586"/>
      <c r="AJ53" s="586"/>
      <c r="AK53" s="586"/>
      <c r="AL53" s="586"/>
    </row>
    <row r="54" spans="1:38" x14ac:dyDescent="0.25">
      <c r="A54" s="44">
        <f t="shared" si="5"/>
        <v>2014</v>
      </c>
      <c r="B54" s="44" t="str">
        <f t="shared" si="5"/>
        <v>JUNIO</v>
      </c>
      <c r="C54" s="44">
        <v>21</v>
      </c>
      <c r="D54" s="586" t="str">
        <f t="shared" si="4"/>
        <v>JUNIO 2014 / 20</v>
      </c>
      <c r="E54" s="586"/>
      <c r="F54" s="586"/>
      <c r="G54" s="586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86"/>
      <c r="S54" s="586"/>
      <c r="T54" s="586"/>
      <c r="U54" s="586"/>
      <c r="V54" s="586"/>
      <c r="W54" s="586"/>
      <c r="X54" s="586"/>
      <c r="Y54" s="586"/>
      <c r="Z54" s="586"/>
      <c r="AB54" s="586"/>
      <c r="AC54" s="586"/>
      <c r="AD54" s="586"/>
      <c r="AE54" s="586"/>
      <c r="AF54" s="586"/>
      <c r="AG54" s="586"/>
      <c r="AH54" s="586"/>
      <c r="AI54" s="586"/>
      <c r="AJ54" s="586"/>
      <c r="AK54" s="586"/>
      <c r="AL54" s="586"/>
    </row>
    <row r="55" spans="1:38" x14ac:dyDescent="0.25">
      <c r="A55" s="44">
        <f t="shared" si="5"/>
        <v>2014</v>
      </c>
      <c r="B55" s="44" t="str">
        <f t="shared" si="5"/>
        <v>JUNIO</v>
      </c>
      <c r="C55" s="44">
        <v>22</v>
      </c>
      <c r="D55" s="586" t="str">
        <f t="shared" si="4"/>
        <v>JUNIO 2014 / 21</v>
      </c>
      <c r="E55" s="586"/>
      <c r="F55" s="586"/>
      <c r="G55" s="586"/>
      <c r="H55" s="586"/>
      <c r="I55" s="586"/>
      <c r="J55" s="586"/>
      <c r="K55" s="586"/>
      <c r="L55" s="586"/>
      <c r="M55" s="586"/>
      <c r="N55" s="586"/>
      <c r="O55" s="586"/>
      <c r="P55" s="586"/>
      <c r="Q55" s="586"/>
      <c r="R55" s="586"/>
      <c r="S55" s="586"/>
      <c r="T55" s="586"/>
      <c r="U55" s="586"/>
      <c r="V55" s="586"/>
      <c r="W55" s="586"/>
      <c r="X55" s="586"/>
      <c r="Y55" s="586"/>
      <c r="Z55" s="586"/>
      <c r="AB55" s="586"/>
      <c r="AC55" s="586"/>
      <c r="AD55" s="586"/>
      <c r="AE55" s="586"/>
      <c r="AF55" s="586"/>
      <c r="AG55" s="586"/>
      <c r="AH55" s="586"/>
      <c r="AI55" s="586"/>
      <c r="AJ55" s="586"/>
      <c r="AK55" s="586"/>
      <c r="AL55" s="586"/>
    </row>
    <row r="56" spans="1:38" x14ac:dyDescent="0.25">
      <c r="A56" s="44">
        <f t="shared" si="5"/>
        <v>2014</v>
      </c>
      <c r="B56" s="44" t="str">
        <f t="shared" si="5"/>
        <v>JUNIO</v>
      </c>
      <c r="C56" s="44">
        <v>23</v>
      </c>
      <c r="D56" s="586" t="str">
        <f t="shared" si="4"/>
        <v>JUNIO 2014 / 22</v>
      </c>
      <c r="E56" s="586"/>
      <c r="F56" s="586"/>
      <c r="G56" s="586"/>
      <c r="H56" s="586"/>
      <c r="I56" s="586"/>
      <c r="J56" s="586"/>
      <c r="K56" s="586"/>
      <c r="L56" s="586"/>
      <c r="M56" s="586"/>
      <c r="N56" s="586"/>
      <c r="O56" s="586"/>
      <c r="P56" s="586"/>
      <c r="Q56" s="586"/>
      <c r="R56" s="586"/>
      <c r="S56" s="586"/>
      <c r="T56" s="586"/>
      <c r="U56" s="586"/>
      <c r="V56" s="586"/>
      <c r="W56" s="586"/>
      <c r="X56" s="586"/>
      <c r="Y56" s="586"/>
      <c r="Z56" s="586"/>
      <c r="AB56" s="586"/>
      <c r="AC56" s="586"/>
      <c r="AD56" s="586"/>
      <c r="AE56" s="586"/>
      <c r="AF56" s="586"/>
      <c r="AG56" s="586"/>
      <c r="AH56" s="586"/>
      <c r="AI56" s="586"/>
      <c r="AJ56" s="586"/>
      <c r="AK56" s="586"/>
      <c r="AL56" s="586"/>
    </row>
    <row r="57" spans="1:38" x14ac:dyDescent="0.25">
      <c r="A57" s="44">
        <f t="shared" si="5"/>
        <v>2014</v>
      </c>
      <c r="B57" s="44" t="str">
        <f t="shared" si="5"/>
        <v>JUNIO</v>
      </c>
      <c r="C57" s="44">
        <v>24</v>
      </c>
      <c r="D57" s="586" t="str">
        <f t="shared" si="4"/>
        <v>JUNIO 2014 / 23</v>
      </c>
      <c r="E57" s="586"/>
      <c r="F57" s="586"/>
      <c r="G57" s="586"/>
      <c r="H57" s="586"/>
      <c r="I57" s="586"/>
      <c r="J57" s="586"/>
      <c r="K57" s="586"/>
      <c r="L57" s="586"/>
      <c r="M57" s="586"/>
      <c r="N57" s="586"/>
      <c r="O57" s="586"/>
      <c r="P57" s="586"/>
      <c r="Q57" s="586"/>
      <c r="R57" s="586"/>
      <c r="S57" s="586"/>
      <c r="T57" s="586"/>
      <c r="U57" s="586"/>
      <c r="V57" s="586"/>
      <c r="W57" s="586"/>
      <c r="X57" s="586"/>
      <c r="Y57" s="586"/>
      <c r="Z57" s="586"/>
      <c r="AB57" s="586"/>
      <c r="AC57" s="586"/>
      <c r="AD57" s="586"/>
      <c r="AE57" s="586"/>
      <c r="AF57" s="586"/>
      <c r="AG57" s="586"/>
      <c r="AH57" s="586"/>
      <c r="AI57" s="586"/>
      <c r="AJ57" s="586"/>
      <c r="AK57" s="586"/>
      <c r="AL57" s="586"/>
    </row>
    <row r="58" spans="1:38" x14ac:dyDescent="0.25">
      <c r="A58" s="44">
        <f t="shared" si="5"/>
        <v>2014</v>
      </c>
      <c r="B58" s="44" t="str">
        <f t="shared" si="5"/>
        <v>JUNIO</v>
      </c>
      <c r="C58" s="44">
        <v>25</v>
      </c>
      <c r="D58" s="586" t="str">
        <f t="shared" si="4"/>
        <v>JUNIO 2014 / 24</v>
      </c>
      <c r="E58" s="586"/>
      <c r="F58" s="586"/>
      <c r="G58" s="586"/>
      <c r="H58" s="586"/>
      <c r="I58" s="586"/>
      <c r="J58" s="586"/>
      <c r="K58" s="586"/>
      <c r="L58" s="586"/>
      <c r="M58" s="586"/>
      <c r="N58" s="586"/>
      <c r="O58" s="586"/>
      <c r="P58" s="586"/>
      <c r="Q58" s="586"/>
      <c r="R58" s="586"/>
      <c r="S58" s="586"/>
      <c r="T58" s="586"/>
      <c r="U58" s="586"/>
      <c r="V58" s="586"/>
      <c r="W58" s="586"/>
      <c r="X58" s="586"/>
      <c r="Y58" s="586"/>
      <c r="Z58" s="586"/>
      <c r="AB58" s="586"/>
      <c r="AC58" s="586"/>
      <c r="AD58" s="586"/>
      <c r="AE58" s="586"/>
      <c r="AF58" s="586"/>
      <c r="AG58" s="586"/>
      <c r="AH58" s="586"/>
      <c r="AI58" s="586"/>
      <c r="AJ58" s="586"/>
      <c r="AK58" s="586"/>
      <c r="AL58" s="586"/>
    </row>
    <row r="59" spans="1:38" x14ac:dyDescent="0.25">
      <c r="A59" s="44">
        <f t="shared" si="5"/>
        <v>2014</v>
      </c>
      <c r="B59" s="44" t="str">
        <f t="shared" si="5"/>
        <v>JUNIO</v>
      </c>
      <c r="C59" s="44">
        <v>26</v>
      </c>
      <c r="D59" s="586" t="str">
        <f t="shared" si="4"/>
        <v>JUNIO 2014 / 25</v>
      </c>
      <c r="E59" s="586"/>
      <c r="F59" s="586"/>
      <c r="G59" s="586"/>
      <c r="H59" s="586"/>
      <c r="I59" s="586"/>
      <c r="J59" s="586"/>
      <c r="K59" s="586"/>
      <c r="L59" s="586"/>
      <c r="M59" s="586"/>
      <c r="N59" s="586"/>
      <c r="O59" s="586"/>
      <c r="P59" s="586"/>
      <c r="Q59" s="586"/>
      <c r="R59" s="586"/>
      <c r="S59" s="586"/>
      <c r="T59" s="586"/>
      <c r="U59" s="586"/>
      <c r="V59" s="586"/>
      <c r="W59" s="586"/>
      <c r="X59" s="586"/>
      <c r="Y59" s="586"/>
      <c r="Z59" s="586"/>
      <c r="AB59" s="586"/>
      <c r="AC59" s="586"/>
      <c r="AD59" s="586"/>
      <c r="AE59" s="586"/>
      <c r="AF59" s="586"/>
      <c r="AG59" s="586"/>
      <c r="AH59" s="586"/>
      <c r="AI59" s="586"/>
      <c r="AJ59" s="586"/>
      <c r="AK59" s="586"/>
      <c r="AL59" s="586"/>
    </row>
    <row r="60" spans="1:38" x14ac:dyDescent="0.25">
      <c r="A60" s="44">
        <f t="shared" si="5"/>
        <v>2014</v>
      </c>
      <c r="B60" s="44" t="str">
        <f t="shared" si="5"/>
        <v>JUNIO</v>
      </c>
      <c r="C60" s="44">
        <v>27</v>
      </c>
      <c r="D60" s="586" t="str">
        <f t="shared" si="4"/>
        <v>JUNIO 2014 / 26</v>
      </c>
      <c r="E60" s="586"/>
      <c r="F60" s="586"/>
      <c r="G60" s="586"/>
      <c r="H60" s="586"/>
      <c r="I60" s="586"/>
      <c r="J60" s="586"/>
      <c r="K60" s="586"/>
      <c r="L60" s="586"/>
      <c r="M60" s="586"/>
      <c r="N60" s="586"/>
      <c r="O60" s="586"/>
      <c r="P60" s="586"/>
      <c r="Q60" s="586"/>
      <c r="R60" s="586"/>
      <c r="S60" s="586"/>
      <c r="T60" s="586"/>
      <c r="U60" s="586"/>
      <c r="V60" s="586"/>
      <c r="W60" s="586"/>
      <c r="X60" s="586"/>
      <c r="Y60" s="586"/>
      <c r="Z60" s="586"/>
      <c r="AB60" s="586"/>
      <c r="AC60" s="586"/>
      <c r="AD60" s="586"/>
      <c r="AE60" s="586"/>
      <c r="AF60" s="586"/>
      <c r="AG60" s="586"/>
      <c r="AH60" s="586"/>
      <c r="AI60" s="586"/>
      <c r="AJ60" s="586"/>
      <c r="AK60" s="586"/>
      <c r="AL60" s="586"/>
    </row>
    <row r="61" spans="1:38" x14ac:dyDescent="0.25">
      <c r="A61" s="44">
        <f t="shared" si="5"/>
        <v>2014</v>
      </c>
      <c r="B61" s="44" t="str">
        <f t="shared" si="5"/>
        <v>JUNIO</v>
      </c>
      <c r="C61" s="44">
        <v>28</v>
      </c>
      <c r="D61" s="586" t="str">
        <f t="shared" si="4"/>
        <v>JUNIO 2014 / 27</v>
      </c>
      <c r="E61" s="586"/>
      <c r="F61" s="586"/>
      <c r="G61" s="586"/>
      <c r="H61" s="586"/>
      <c r="I61" s="586"/>
      <c r="J61" s="586"/>
      <c r="K61" s="586"/>
      <c r="L61" s="586"/>
      <c r="M61" s="586"/>
      <c r="N61" s="586"/>
      <c r="O61" s="586"/>
      <c r="P61" s="586"/>
      <c r="Q61" s="586"/>
      <c r="R61" s="586"/>
      <c r="S61" s="586"/>
      <c r="T61" s="586"/>
      <c r="U61" s="586"/>
      <c r="V61" s="586"/>
      <c r="W61" s="586"/>
      <c r="X61" s="586"/>
      <c r="Y61" s="586"/>
      <c r="Z61" s="586"/>
      <c r="AB61" s="586"/>
      <c r="AC61" s="586"/>
      <c r="AD61" s="586"/>
      <c r="AE61" s="586"/>
      <c r="AF61" s="586"/>
      <c r="AG61" s="586"/>
      <c r="AH61" s="586"/>
      <c r="AI61" s="586"/>
      <c r="AJ61" s="586"/>
      <c r="AK61" s="586"/>
      <c r="AL61" s="586"/>
    </row>
    <row r="62" spans="1:38" x14ac:dyDescent="0.25">
      <c r="A62" s="44">
        <f t="shared" si="5"/>
        <v>2014</v>
      </c>
      <c r="B62" s="44" t="str">
        <f t="shared" si="5"/>
        <v>JUNIO</v>
      </c>
      <c r="C62" s="44">
        <v>29</v>
      </c>
      <c r="D62" s="586" t="str">
        <f t="shared" si="4"/>
        <v>JUNIO 2014 / 28</v>
      </c>
      <c r="E62" s="586"/>
      <c r="F62" s="586"/>
      <c r="G62" s="586"/>
      <c r="H62" s="586"/>
      <c r="I62" s="586"/>
      <c r="J62" s="586"/>
      <c r="K62" s="586"/>
      <c r="L62" s="586"/>
      <c r="M62" s="586"/>
      <c r="N62" s="586"/>
      <c r="O62" s="586"/>
      <c r="P62" s="586"/>
      <c r="Q62" s="586"/>
      <c r="R62" s="586"/>
      <c r="S62" s="586"/>
      <c r="T62" s="586"/>
      <c r="U62" s="586"/>
      <c r="V62" s="586"/>
      <c r="W62" s="586"/>
      <c r="X62" s="586"/>
      <c r="Y62" s="586"/>
      <c r="Z62" s="586"/>
      <c r="AB62" s="586"/>
      <c r="AC62" s="586"/>
      <c r="AD62" s="586"/>
      <c r="AE62" s="586"/>
      <c r="AF62" s="586"/>
      <c r="AG62" s="586"/>
      <c r="AH62" s="586"/>
      <c r="AI62" s="586"/>
      <c r="AJ62" s="586"/>
      <c r="AK62" s="586"/>
      <c r="AL62" s="586"/>
    </row>
    <row r="63" spans="1:38" x14ac:dyDescent="0.25">
      <c r="A63" s="44">
        <f t="shared" si="5"/>
        <v>2014</v>
      </c>
      <c r="B63" s="44" t="str">
        <f t="shared" si="5"/>
        <v>JUNIO</v>
      </c>
      <c r="C63" s="44">
        <v>30</v>
      </c>
      <c r="D63" s="586" t="str">
        <f t="shared" si="4"/>
        <v>JUNIO 2014 / 29</v>
      </c>
      <c r="E63" s="586"/>
      <c r="F63" s="586"/>
      <c r="G63" s="586"/>
      <c r="H63" s="586"/>
      <c r="I63" s="586"/>
      <c r="J63" s="586"/>
      <c r="K63" s="586"/>
      <c r="L63" s="586"/>
      <c r="M63" s="586"/>
      <c r="N63" s="586"/>
      <c r="O63" s="586"/>
      <c r="P63" s="586"/>
      <c r="Q63" s="586"/>
      <c r="R63" s="586"/>
      <c r="S63" s="586"/>
      <c r="T63" s="586"/>
      <c r="U63" s="586"/>
      <c r="V63" s="586"/>
      <c r="W63" s="586"/>
      <c r="X63" s="586"/>
      <c r="Y63" s="586"/>
      <c r="Z63" s="586"/>
      <c r="AB63" s="586"/>
      <c r="AC63" s="586"/>
      <c r="AD63" s="586"/>
      <c r="AE63" s="586"/>
      <c r="AF63" s="586"/>
      <c r="AG63" s="586"/>
      <c r="AH63" s="586"/>
      <c r="AI63" s="586"/>
      <c r="AJ63" s="586"/>
      <c r="AK63" s="586"/>
      <c r="AL63" s="586"/>
    </row>
    <row r="64" spans="1:38" x14ac:dyDescent="0.25">
      <c r="A64" s="44">
        <f t="shared" si="5"/>
        <v>2014</v>
      </c>
      <c r="B64" s="44" t="str">
        <f t="shared" si="5"/>
        <v>JUNIO</v>
      </c>
      <c r="C64" s="44">
        <v>31</v>
      </c>
      <c r="D64" s="586" t="str">
        <f t="shared" si="4"/>
        <v>JUNIO 2014 / 30</v>
      </c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86"/>
      <c r="V64" s="586"/>
      <c r="W64" s="586"/>
      <c r="X64" s="586"/>
      <c r="Y64" s="586"/>
      <c r="Z64" s="586"/>
      <c r="AB64" s="586"/>
      <c r="AC64" s="586"/>
      <c r="AD64" s="586"/>
      <c r="AE64" s="586"/>
      <c r="AF64" s="586"/>
      <c r="AG64" s="586"/>
      <c r="AH64" s="586"/>
      <c r="AI64" s="586"/>
      <c r="AJ64" s="586"/>
      <c r="AK64" s="586"/>
      <c r="AL64" s="586"/>
    </row>
    <row r="65" spans="1:74" s="206" customFormat="1" ht="15.75" x14ac:dyDescent="0.25">
      <c r="D65" s="586" t="str">
        <f t="shared" si="4"/>
        <v>JUNIO 2014 / 31</v>
      </c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86"/>
      <c r="V65" s="586"/>
      <c r="W65" s="586"/>
      <c r="X65" s="586"/>
      <c r="Y65" s="586"/>
      <c r="Z65" s="586"/>
      <c r="AA65" s="55"/>
      <c r="AB65" s="586"/>
      <c r="AC65" s="586"/>
      <c r="AD65" s="586"/>
      <c r="AE65" s="586"/>
      <c r="AF65" s="586"/>
      <c r="AG65" s="586"/>
      <c r="AH65" s="586"/>
      <c r="AI65" s="586"/>
      <c r="AJ65" s="586"/>
      <c r="AK65" s="586"/>
      <c r="AL65" s="586"/>
      <c r="AM65" s="209" t="str">
        <f t="shared" ref="AM65:BU65" si="6">IFERROR(AVERAGE(AM34:AM64),"")</f>
        <v/>
      </c>
      <c r="AN65" s="209" t="str">
        <f t="shared" si="6"/>
        <v/>
      </c>
      <c r="AO65" s="209" t="str">
        <f t="shared" si="6"/>
        <v/>
      </c>
      <c r="AP65" s="209" t="str">
        <f t="shared" si="6"/>
        <v/>
      </c>
      <c r="AQ65" s="209" t="str">
        <f t="shared" si="6"/>
        <v/>
      </c>
      <c r="AR65" s="209" t="str">
        <f t="shared" si="6"/>
        <v/>
      </c>
      <c r="AS65" s="209" t="str">
        <f t="shared" si="6"/>
        <v/>
      </c>
      <c r="AT65" s="209" t="str">
        <f t="shared" si="6"/>
        <v/>
      </c>
      <c r="AU65" s="209" t="str">
        <f t="shared" si="6"/>
        <v/>
      </c>
      <c r="AV65" s="209" t="str">
        <f t="shared" si="6"/>
        <v/>
      </c>
      <c r="AW65" s="209" t="str">
        <f t="shared" si="6"/>
        <v/>
      </c>
      <c r="AX65" s="210" t="str">
        <f t="shared" si="6"/>
        <v/>
      </c>
      <c r="AY65" s="209" t="str">
        <f t="shared" si="6"/>
        <v/>
      </c>
      <c r="AZ65" s="209" t="str">
        <f t="shared" si="6"/>
        <v/>
      </c>
      <c r="BA65" s="209" t="str">
        <f t="shared" si="6"/>
        <v/>
      </c>
      <c r="BB65" s="209" t="str">
        <f t="shared" si="6"/>
        <v/>
      </c>
      <c r="BC65" s="209" t="str">
        <f t="shared" si="6"/>
        <v/>
      </c>
      <c r="BD65" s="209" t="str">
        <f t="shared" si="6"/>
        <v/>
      </c>
      <c r="BE65" s="209" t="str">
        <f t="shared" si="6"/>
        <v/>
      </c>
      <c r="BF65" s="209" t="str">
        <f t="shared" si="6"/>
        <v/>
      </c>
      <c r="BG65" s="209" t="str">
        <f t="shared" si="6"/>
        <v/>
      </c>
      <c r="BH65" s="209" t="str">
        <f t="shared" si="6"/>
        <v/>
      </c>
      <c r="BI65" s="209" t="str">
        <f t="shared" si="6"/>
        <v/>
      </c>
      <c r="BJ65" s="209" t="str">
        <f t="shared" si="6"/>
        <v/>
      </c>
      <c r="BK65" s="209" t="str">
        <f t="shared" si="6"/>
        <v/>
      </c>
      <c r="BL65" s="209" t="str">
        <f t="shared" si="6"/>
        <v/>
      </c>
      <c r="BM65" s="209" t="str">
        <f t="shared" si="6"/>
        <v/>
      </c>
      <c r="BN65" s="209" t="str">
        <f t="shared" si="6"/>
        <v/>
      </c>
      <c r="BO65" s="209" t="str">
        <f t="shared" si="6"/>
        <v/>
      </c>
      <c r="BP65" s="209" t="str">
        <f t="shared" si="6"/>
        <v/>
      </c>
      <c r="BQ65" s="209" t="str">
        <f t="shared" si="6"/>
        <v/>
      </c>
      <c r="BR65" s="209" t="str">
        <f t="shared" si="6"/>
        <v/>
      </c>
      <c r="BS65" s="209" t="str">
        <f t="shared" si="6"/>
        <v/>
      </c>
      <c r="BT65" s="209" t="str">
        <f t="shared" si="6"/>
        <v/>
      </c>
      <c r="BU65" s="209" t="str">
        <f t="shared" si="6"/>
        <v/>
      </c>
      <c r="BV65" s="210" t="str">
        <f>IFERROR(AVERAGE(BV34:BV64),"")</f>
        <v/>
      </c>
    </row>
    <row r="66" spans="1:74" ht="15.75" x14ac:dyDescent="0.25">
      <c r="A66" s="44">
        <v>2014</v>
      </c>
      <c r="B66" s="44" t="s">
        <v>227</v>
      </c>
      <c r="C66" s="44">
        <v>1</v>
      </c>
      <c r="D66" s="208" t="s">
        <v>228</v>
      </c>
      <c r="E66" s="209">
        <f>IFERROR(AVERAGE(E35:E65),"")</f>
        <v>1</v>
      </c>
      <c r="F66" s="209">
        <f>IFERROR(AVERAGE(F35:F65),"")</f>
        <v>41816</v>
      </c>
      <c r="G66" s="209">
        <f>IFERROR(AVERAGE(G35:G65),"")</f>
        <v>43569</v>
      </c>
      <c r="H66" s="209" t="str">
        <f>IFERROR(AVERAGE(H35:H65),"")</f>
        <v/>
      </c>
      <c r="I66" s="209">
        <f t="shared" ref="I66:AL66" si="7">IFERROR(AVERAGE(I35:I65),"")</f>
        <v>0.74429999999999996</v>
      </c>
      <c r="J66" s="209">
        <f t="shared" si="7"/>
        <v>6.5</v>
      </c>
      <c r="K66" s="209">
        <f t="shared" si="7"/>
        <v>1.06</v>
      </c>
      <c r="L66" s="209" t="str">
        <f t="shared" si="7"/>
        <v/>
      </c>
      <c r="M66" s="209">
        <f t="shared" si="7"/>
        <v>1.2</v>
      </c>
      <c r="N66" s="209">
        <f t="shared" si="7"/>
        <v>0.05</v>
      </c>
      <c r="O66" s="209">
        <f t="shared" si="7"/>
        <v>100</v>
      </c>
      <c r="P66" s="209">
        <f t="shared" si="7"/>
        <v>133.1</v>
      </c>
      <c r="Q66" s="209" t="str">
        <f t="shared" si="7"/>
        <v/>
      </c>
      <c r="R66" s="209">
        <f t="shared" si="7"/>
        <v>42.8</v>
      </c>
      <c r="S66" s="209">
        <f t="shared" si="7"/>
        <v>-80</v>
      </c>
      <c r="T66" s="209" t="str">
        <f t="shared" si="7"/>
        <v/>
      </c>
      <c r="U66" s="209">
        <f t="shared" si="7"/>
        <v>0</v>
      </c>
      <c r="V66" s="209">
        <f t="shared" si="7"/>
        <v>61</v>
      </c>
      <c r="W66" s="209">
        <f t="shared" si="7"/>
        <v>81</v>
      </c>
      <c r="X66" s="209">
        <f t="shared" si="7"/>
        <v>91</v>
      </c>
      <c r="Y66" s="209">
        <f t="shared" si="7"/>
        <v>135</v>
      </c>
      <c r="Z66" s="209">
        <f t="shared" si="7"/>
        <v>154</v>
      </c>
      <c r="AA66" s="209">
        <f t="shared" si="7"/>
        <v>0.5</v>
      </c>
      <c r="AB66" s="209">
        <f t="shared" si="7"/>
        <v>99</v>
      </c>
      <c r="AC66" s="209">
        <f t="shared" si="7"/>
        <v>0.5</v>
      </c>
      <c r="AD66" s="209" t="str">
        <f t="shared" si="7"/>
        <v/>
      </c>
      <c r="AE66" s="209">
        <f t="shared" si="7"/>
        <v>5.5</v>
      </c>
      <c r="AF66" s="209">
        <f t="shared" si="7"/>
        <v>7</v>
      </c>
      <c r="AG66" s="209">
        <f t="shared" si="7"/>
        <v>99.5</v>
      </c>
      <c r="AH66" s="209">
        <f t="shared" si="7"/>
        <v>42.54</v>
      </c>
      <c r="AI66" s="209">
        <f t="shared" si="7"/>
        <v>167</v>
      </c>
      <c r="AJ66" s="209">
        <f t="shared" si="7"/>
        <v>221</v>
      </c>
      <c r="AK66" s="209">
        <f t="shared" si="7"/>
        <v>275</v>
      </c>
      <c r="AL66" s="209">
        <f t="shared" si="7"/>
        <v>338</v>
      </c>
    </row>
    <row r="67" spans="1:74" x14ac:dyDescent="0.25">
      <c r="A67" s="44">
        <f>A66</f>
        <v>2014</v>
      </c>
      <c r="B67" s="44" t="str">
        <f>B66</f>
        <v>JULIO</v>
      </c>
      <c r="C67" s="44">
        <v>2</v>
      </c>
      <c r="D67" s="586" t="str">
        <f t="shared" ref="D67:D97" si="8">B66&amp;" "&amp;A66&amp;" / "&amp;C66</f>
        <v>JULIO 2014 / 1</v>
      </c>
      <c r="E67" s="589">
        <v>1</v>
      </c>
      <c r="F67" s="266">
        <v>41830</v>
      </c>
      <c r="G67" s="590">
        <v>44169</v>
      </c>
      <c r="H67" s="591" t="s">
        <v>337</v>
      </c>
      <c r="I67" s="566">
        <v>0.74429999999999996</v>
      </c>
      <c r="J67" s="564">
        <v>6.3</v>
      </c>
      <c r="K67" s="566">
        <v>1.06</v>
      </c>
      <c r="L67" s="564" t="s">
        <v>20</v>
      </c>
      <c r="M67" s="564">
        <v>0.6</v>
      </c>
      <c r="N67" s="564">
        <v>0.05</v>
      </c>
      <c r="O67" s="564">
        <v>100</v>
      </c>
      <c r="P67" s="564">
        <v>134.30000000000001</v>
      </c>
      <c r="Q67" s="564" t="s">
        <v>338</v>
      </c>
      <c r="R67" s="564">
        <v>42.8</v>
      </c>
      <c r="S67" s="564">
        <v>-80</v>
      </c>
      <c r="T67" s="564" t="s">
        <v>103</v>
      </c>
      <c r="U67" s="564">
        <v>0</v>
      </c>
      <c r="V67" s="564">
        <v>62</v>
      </c>
      <c r="W67" s="564">
        <v>82</v>
      </c>
      <c r="X67" s="564">
        <v>92</v>
      </c>
      <c r="Y67" s="564">
        <v>135</v>
      </c>
      <c r="Z67" s="564">
        <v>152</v>
      </c>
      <c r="AA67" s="564">
        <v>0.5</v>
      </c>
      <c r="AB67" s="564">
        <v>99</v>
      </c>
      <c r="AC67" s="564">
        <v>0.5</v>
      </c>
      <c r="AD67" s="587"/>
      <c r="AE67" s="587">
        <v>5.5</v>
      </c>
      <c r="AF67" s="587">
        <v>7</v>
      </c>
      <c r="AG67" s="587">
        <v>99.5</v>
      </c>
      <c r="AH67" s="587">
        <v>42.54</v>
      </c>
      <c r="AI67" s="587">
        <v>167</v>
      </c>
      <c r="AJ67" s="587">
        <v>221</v>
      </c>
      <c r="AK67" s="587">
        <v>275</v>
      </c>
      <c r="AL67" s="587">
        <v>338</v>
      </c>
    </row>
    <row r="68" spans="1:74" x14ac:dyDescent="0.25">
      <c r="A68" s="44">
        <f t="shared" ref="A68:B96" si="9">A67</f>
        <v>2014</v>
      </c>
      <c r="B68" s="44" t="str">
        <f t="shared" si="9"/>
        <v>JULIO</v>
      </c>
      <c r="C68" s="44">
        <v>3</v>
      </c>
      <c r="D68" s="586" t="str">
        <f t="shared" si="8"/>
        <v>JULIO 2014 / 2</v>
      </c>
      <c r="E68" s="586"/>
      <c r="F68" s="586"/>
      <c r="G68" s="586"/>
      <c r="H68" s="586"/>
      <c r="I68" s="586"/>
      <c r="J68" s="586"/>
      <c r="K68" s="586"/>
      <c r="L68" s="586"/>
      <c r="M68" s="586"/>
      <c r="N68" s="586"/>
      <c r="O68" s="586"/>
      <c r="P68" s="586"/>
      <c r="Q68" s="586"/>
      <c r="R68" s="586"/>
      <c r="S68" s="586"/>
      <c r="T68" s="586"/>
      <c r="U68" s="586"/>
      <c r="V68" s="586"/>
      <c r="W68" s="586"/>
      <c r="X68" s="586"/>
      <c r="Y68" s="586"/>
      <c r="Z68" s="586"/>
      <c r="AB68" s="586"/>
      <c r="AC68" s="586"/>
      <c r="AD68" s="586"/>
      <c r="AE68" s="586"/>
      <c r="AF68" s="586"/>
      <c r="AG68" s="586"/>
      <c r="AH68" s="586"/>
      <c r="AI68" s="586"/>
      <c r="AJ68" s="586"/>
      <c r="AK68" s="586"/>
      <c r="AL68" s="586"/>
    </row>
    <row r="69" spans="1:74" x14ac:dyDescent="0.25">
      <c r="A69" s="44">
        <f t="shared" si="9"/>
        <v>2014</v>
      </c>
      <c r="B69" s="44" t="str">
        <f t="shared" si="9"/>
        <v>JULIO</v>
      </c>
      <c r="C69" s="44">
        <v>4</v>
      </c>
      <c r="D69" s="586" t="str">
        <f t="shared" si="8"/>
        <v>JULIO 2014 / 3</v>
      </c>
      <c r="E69" s="586"/>
      <c r="F69" s="586"/>
      <c r="G69" s="586"/>
      <c r="H69" s="586"/>
      <c r="I69" s="586"/>
      <c r="J69" s="586"/>
      <c r="K69" s="586"/>
      <c r="L69" s="586"/>
      <c r="M69" s="586"/>
      <c r="N69" s="586"/>
      <c r="O69" s="586"/>
      <c r="P69" s="586"/>
      <c r="Q69" s="586"/>
      <c r="R69" s="586"/>
      <c r="S69" s="586"/>
      <c r="T69" s="586"/>
      <c r="U69" s="586"/>
      <c r="V69" s="586"/>
      <c r="W69" s="586"/>
      <c r="X69" s="586"/>
      <c r="Y69" s="586"/>
      <c r="Z69" s="586"/>
      <c r="AB69" s="586"/>
      <c r="AC69" s="586"/>
      <c r="AD69" s="586"/>
      <c r="AE69" s="586"/>
      <c r="AF69" s="586"/>
      <c r="AG69" s="586"/>
      <c r="AH69" s="586"/>
      <c r="AI69" s="586"/>
      <c r="AJ69" s="586"/>
      <c r="AK69" s="586"/>
      <c r="AL69" s="586"/>
    </row>
    <row r="70" spans="1:74" x14ac:dyDescent="0.25">
      <c r="A70" s="44">
        <f t="shared" si="9"/>
        <v>2014</v>
      </c>
      <c r="B70" s="44" t="str">
        <f t="shared" si="9"/>
        <v>JULIO</v>
      </c>
      <c r="C70" s="44">
        <v>5</v>
      </c>
      <c r="D70" s="586" t="str">
        <f t="shared" si="8"/>
        <v>JULIO 2014 / 4</v>
      </c>
      <c r="E70" s="586"/>
      <c r="F70" s="586"/>
      <c r="G70" s="586"/>
      <c r="H70" s="586"/>
      <c r="I70" s="586"/>
      <c r="J70" s="586"/>
      <c r="K70" s="586"/>
      <c r="L70" s="586"/>
      <c r="M70" s="586"/>
      <c r="N70" s="586"/>
      <c r="O70" s="586"/>
      <c r="P70" s="586"/>
      <c r="Q70" s="586"/>
      <c r="R70" s="586"/>
      <c r="S70" s="586"/>
      <c r="T70" s="586"/>
      <c r="U70" s="586"/>
      <c r="V70" s="586"/>
      <c r="W70" s="586"/>
      <c r="X70" s="586"/>
      <c r="Y70" s="586"/>
      <c r="Z70" s="586"/>
      <c r="AB70" s="586"/>
      <c r="AC70" s="586"/>
      <c r="AD70" s="586"/>
      <c r="AE70" s="586"/>
      <c r="AF70" s="586"/>
      <c r="AG70" s="586"/>
      <c r="AH70" s="586"/>
      <c r="AI70" s="586"/>
      <c r="AJ70" s="586"/>
      <c r="AK70" s="586"/>
      <c r="AL70" s="586"/>
    </row>
    <row r="71" spans="1:74" x14ac:dyDescent="0.25">
      <c r="A71" s="44">
        <f t="shared" si="9"/>
        <v>2014</v>
      </c>
      <c r="B71" s="44" t="str">
        <f t="shared" si="9"/>
        <v>JULIO</v>
      </c>
      <c r="C71" s="44">
        <v>6</v>
      </c>
      <c r="D71" s="586" t="str">
        <f t="shared" si="8"/>
        <v>JULIO 2014 / 5</v>
      </c>
      <c r="E71" s="586"/>
      <c r="F71" s="586"/>
      <c r="G71" s="586"/>
      <c r="H71" s="586"/>
      <c r="I71" s="586"/>
      <c r="J71" s="586"/>
      <c r="K71" s="586"/>
      <c r="L71" s="586"/>
      <c r="M71" s="586"/>
      <c r="N71" s="586"/>
      <c r="O71" s="586"/>
      <c r="P71" s="586"/>
      <c r="Q71" s="586"/>
      <c r="R71" s="586"/>
      <c r="S71" s="586"/>
      <c r="T71" s="586"/>
      <c r="U71" s="586"/>
      <c r="V71" s="586"/>
      <c r="W71" s="586"/>
      <c r="X71" s="586"/>
      <c r="Y71" s="586"/>
      <c r="Z71" s="586"/>
      <c r="AB71" s="586"/>
      <c r="AC71" s="586"/>
      <c r="AD71" s="586"/>
      <c r="AE71" s="586"/>
      <c r="AF71" s="586"/>
      <c r="AG71" s="586"/>
      <c r="AH71" s="586"/>
      <c r="AI71" s="586"/>
      <c r="AJ71" s="586"/>
      <c r="AK71" s="586"/>
      <c r="AL71" s="586"/>
    </row>
    <row r="72" spans="1:74" x14ac:dyDescent="0.25">
      <c r="A72" s="44">
        <f t="shared" si="9"/>
        <v>2014</v>
      </c>
      <c r="B72" s="44" t="str">
        <f t="shared" si="9"/>
        <v>JULIO</v>
      </c>
      <c r="C72" s="44">
        <v>7</v>
      </c>
      <c r="D72" s="586" t="str">
        <f t="shared" si="8"/>
        <v>JULIO 2014 / 6</v>
      </c>
      <c r="E72" s="586"/>
      <c r="F72" s="586"/>
      <c r="G72" s="586"/>
      <c r="H72" s="586"/>
      <c r="I72" s="586"/>
      <c r="J72" s="586"/>
      <c r="K72" s="586"/>
      <c r="L72" s="586"/>
      <c r="M72" s="586"/>
      <c r="N72" s="586"/>
      <c r="O72" s="586"/>
      <c r="P72" s="586"/>
      <c r="Q72" s="586"/>
      <c r="R72" s="586"/>
      <c r="S72" s="586"/>
      <c r="T72" s="586"/>
      <c r="U72" s="586"/>
      <c r="V72" s="586"/>
      <c r="W72" s="586"/>
      <c r="X72" s="586"/>
      <c r="Y72" s="586"/>
      <c r="Z72" s="586"/>
      <c r="AB72" s="586"/>
      <c r="AC72" s="586"/>
      <c r="AD72" s="586"/>
      <c r="AE72" s="586"/>
      <c r="AF72" s="586"/>
      <c r="AG72" s="586"/>
      <c r="AH72" s="586"/>
      <c r="AI72" s="586"/>
      <c r="AJ72" s="586"/>
      <c r="AK72" s="586"/>
      <c r="AL72" s="586"/>
    </row>
    <row r="73" spans="1:74" x14ac:dyDescent="0.25">
      <c r="A73" s="44">
        <f t="shared" si="9"/>
        <v>2014</v>
      </c>
      <c r="B73" s="44" t="str">
        <f t="shared" si="9"/>
        <v>JULIO</v>
      </c>
      <c r="C73" s="44">
        <v>8</v>
      </c>
      <c r="D73" s="586" t="str">
        <f t="shared" si="8"/>
        <v>JULIO 2014 / 7</v>
      </c>
      <c r="E73" s="586"/>
      <c r="F73" s="586"/>
      <c r="G73" s="586"/>
      <c r="H73" s="586"/>
      <c r="I73" s="586"/>
      <c r="J73" s="586"/>
      <c r="K73" s="586"/>
      <c r="L73" s="586"/>
      <c r="M73" s="586"/>
      <c r="N73" s="586"/>
      <c r="O73" s="586"/>
      <c r="P73" s="586"/>
      <c r="Q73" s="586"/>
      <c r="R73" s="586"/>
      <c r="S73" s="586"/>
      <c r="T73" s="586"/>
      <c r="U73" s="586"/>
      <c r="V73" s="586"/>
      <c r="W73" s="586"/>
      <c r="X73" s="586"/>
      <c r="Y73" s="586"/>
      <c r="Z73" s="586"/>
      <c r="AB73" s="586"/>
      <c r="AC73" s="586"/>
      <c r="AD73" s="586"/>
      <c r="AE73" s="586"/>
      <c r="AF73" s="586"/>
      <c r="AG73" s="586"/>
      <c r="AH73" s="586"/>
      <c r="AI73" s="586"/>
      <c r="AJ73" s="586"/>
      <c r="AK73" s="586"/>
      <c r="AL73" s="586"/>
    </row>
    <row r="74" spans="1:74" x14ac:dyDescent="0.25">
      <c r="A74" s="44">
        <f t="shared" si="9"/>
        <v>2014</v>
      </c>
      <c r="B74" s="44" t="str">
        <f t="shared" si="9"/>
        <v>JULIO</v>
      </c>
      <c r="C74" s="44">
        <v>9</v>
      </c>
      <c r="D74" s="586" t="str">
        <f t="shared" si="8"/>
        <v>JULIO 2014 / 8</v>
      </c>
      <c r="E74" s="586"/>
      <c r="F74" s="586"/>
      <c r="G74" s="586"/>
      <c r="H74" s="586"/>
      <c r="I74" s="586"/>
      <c r="J74" s="586"/>
      <c r="K74" s="586"/>
      <c r="L74" s="586"/>
      <c r="M74" s="586"/>
      <c r="N74" s="586"/>
      <c r="O74" s="586"/>
      <c r="P74" s="586"/>
      <c r="Q74" s="586"/>
      <c r="R74" s="586"/>
      <c r="S74" s="586"/>
      <c r="T74" s="586"/>
      <c r="U74" s="586"/>
      <c r="V74" s="586"/>
      <c r="W74" s="586"/>
      <c r="X74" s="586"/>
      <c r="Y74" s="586"/>
      <c r="Z74" s="586"/>
      <c r="AB74" s="586"/>
      <c r="AC74" s="586"/>
      <c r="AD74" s="586"/>
      <c r="AE74" s="586"/>
      <c r="AF74" s="586"/>
      <c r="AG74" s="586"/>
      <c r="AH74" s="586"/>
      <c r="AI74" s="586"/>
      <c r="AJ74" s="586"/>
      <c r="AK74" s="586"/>
      <c r="AL74" s="586"/>
    </row>
    <row r="75" spans="1:74" x14ac:dyDescent="0.25">
      <c r="A75" s="44">
        <f t="shared" si="9"/>
        <v>2014</v>
      </c>
      <c r="B75" s="44" t="str">
        <f t="shared" si="9"/>
        <v>JULIO</v>
      </c>
      <c r="C75" s="44">
        <v>10</v>
      </c>
      <c r="D75" s="586" t="str">
        <f t="shared" si="8"/>
        <v>JULIO 2014 / 9</v>
      </c>
      <c r="E75" s="586"/>
      <c r="F75" s="586"/>
      <c r="G75" s="586"/>
      <c r="H75" s="586"/>
      <c r="I75" s="586"/>
      <c r="J75" s="586"/>
      <c r="K75" s="586"/>
      <c r="L75" s="586"/>
      <c r="M75" s="586"/>
      <c r="N75" s="586"/>
      <c r="O75" s="586"/>
      <c r="P75" s="586"/>
      <c r="Q75" s="586"/>
      <c r="R75" s="586"/>
      <c r="S75" s="586"/>
      <c r="T75" s="586"/>
      <c r="U75" s="586"/>
      <c r="V75" s="586"/>
      <c r="W75" s="586"/>
      <c r="X75" s="586"/>
      <c r="Y75" s="586"/>
      <c r="Z75" s="586"/>
      <c r="AB75" s="586"/>
      <c r="AC75" s="586"/>
      <c r="AD75" s="586"/>
      <c r="AE75" s="586"/>
      <c r="AF75" s="586"/>
      <c r="AG75" s="586"/>
      <c r="AH75" s="586"/>
      <c r="AI75" s="586"/>
      <c r="AJ75" s="586"/>
      <c r="AK75" s="586"/>
      <c r="AL75" s="586"/>
    </row>
    <row r="76" spans="1:74" x14ac:dyDescent="0.25">
      <c r="A76" s="44">
        <f t="shared" si="9"/>
        <v>2014</v>
      </c>
      <c r="B76" s="44" t="str">
        <f t="shared" si="9"/>
        <v>JULIO</v>
      </c>
      <c r="C76" s="44">
        <v>11</v>
      </c>
      <c r="D76" s="586" t="str">
        <f t="shared" si="8"/>
        <v>JULIO 2014 / 10</v>
      </c>
      <c r="E76" s="586"/>
      <c r="F76" s="586"/>
      <c r="G76" s="586"/>
      <c r="H76" s="586"/>
      <c r="I76" s="586"/>
      <c r="J76" s="586"/>
      <c r="K76" s="586"/>
      <c r="L76" s="586"/>
      <c r="M76" s="586"/>
      <c r="N76" s="586"/>
      <c r="O76" s="586"/>
      <c r="P76" s="586"/>
      <c r="Q76" s="586"/>
      <c r="R76" s="586"/>
      <c r="S76" s="586"/>
      <c r="T76" s="586"/>
      <c r="U76" s="586"/>
      <c r="V76" s="586"/>
      <c r="W76" s="586"/>
      <c r="X76" s="586"/>
      <c r="Y76" s="586"/>
      <c r="Z76" s="586"/>
      <c r="AB76" s="586"/>
      <c r="AC76" s="586"/>
      <c r="AD76" s="586"/>
      <c r="AE76" s="586"/>
      <c r="AF76" s="586"/>
      <c r="AG76" s="586"/>
      <c r="AH76" s="586"/>
      <c r="AI76" s="586"/>
      <c r="AJ76" s="586"/>
      <c r="AK76" s="586"/>
      <c r="AL76" s="586"/>
    </row>
    <row r="77" spans="1:74" x14ac:dyDescent="0.25">
      <c r="A77" s="44">
        <f t="shared" si="9"/>
        <v>2014</v>
      </c>
      <c r="B77" s="44" t="str">
        <f t="shared" si="9"/>
        <v>JULIO</v>
      </c>
      <c r="C77" s="44">
        <v>12</v>
      </c>
      <c r="D77" s="586" t="str">
        <f t="shared" si="8"/>
        <v>JULIO 2014 / 11</v>
      </c>
      <c r="E77" s="586"/>
      <c r="F77" s="586"/>
      <c r="G77" s="586"/>
      <c r="H77" s="586"/>
      <c r="I77" s="586"/>
      <c r="J77" s="586"/>
      <c r="K77" s="586"/>
      <c r="L77" s="586"/>
      <c r="M77" s="586"/>
      <c r="N77" s="586"/>
      <c r="O77" s="586"/>
      <c r="P77" s="586"/>
      <c r="Q77" s="586"/>
      <c r="R77" s="586"/>
      <c r="S77" s="586"/>
      <c r="T77" s="586"/>
      <c r="U77" s="586"/>
      <c r="V77" s="586"/>
      <c r="W77" s="586"/>
      <c r="X77" s="586"/>
      <c r="Y77" s="586"/>
      <c r="Z77" s="586"/>
      <c r="AB77" s="586"/>
      <c r="AC77" s="586"/>
      <c r="AD77" s="586"/>
      <c r="AE77" s="586"/>
      <c r="AF77" s="586"/>
      <c r="AG77" s="586"/>
      <c r="AH77" s="586"/>
      <c r="AI77" s="586"/>
      <c r="AJ77" s="586"/>
      <c r="AK77" s="586"/>
      <c r="AL77" s="586"/>
    </row>
    <row r="78" spans="1:74" x14ac:dyDescent="0.25">
      <c r="A78" s="44">
        <f t="shared" si="9"/>
        <v>2014</v>
      </c>
      <c r="B78" s="44" t="str">
        <f t="shared" si="9"/>
        <v>JULIO</v>
      </c>
      <c r="C78" s="44">
        <v>13</v>
      </c>
      <c r="D78" s="586" t="str">
        <f t="shared" si="8"/>
        <v>JULIO 2014 / 12</v>
      </c>
      <c r="E78" s="586"/>
      <c r="F78" s="586"/>
      <c r="G78" s="586"/>
      <c r="H78" s="586"/>
      <c r="I78" s="586"/>
      <c r="J78" s="586"/>
      <c r="K78" s="586"/>
      <c r="L78" s="586"/>
      <c r="M78" s="586"/>
      <c r="N78" s="586"/>
      <c r="O78" s="586"/>
      <c r="P78" s="586"/>
      <c r="Q78" s="586"/>
      <c r="R78" s="586"/>
      <c r="S78" s="586"/>
      <c r="T78" s="586"/>
      <c r="U78" s="586"/>
      <c r="V78" s="586"/>
      <c r="W78" s="586"/>
      <c r="X78" s="586"/>
      <c r="Y78" s="586"/>
      <c r="Z78" s="586"/>
      <c r="AB78" s="586"/>
      <c r="AC78" s="586"/>
      <c r="AD78" s="586"/>
      <c r="AE78" s="586"/>
      <c r="AF78" s="586"/>
      <c r="AG78" s="586"/>
      <c r="AH78" s="586"/>
      <c r="AI78" s="586"/>
      <c r="AJ78" s="586"/>
      <c r="AK78" s="586"/>
      <c r="AL78" s="586"/>
    </row>
    <row r="79" spans="1:74" x14ac:dyDescent="0.25">
      <c r="A79" s="44">
        <f t="shared" si="9"/>
        <v>2014</v>
      </c>
      <c r="B79" s="44" t="str">
        <f t="shared" si="9"/>
        <v>JULIO</v>
      </c>
      <c r="C79" s="44">
        <v>14</v>
      </c>
      <c r="D79" s="586" t="str">
        <f t="shared" si="8"/>
        <v>JULIO 2014 / 13</v>
      </c>
      <c r="E79" s="586"/>
      <c r="F79" s="586"/>
      <c r="G79" s="586"/>
      <c r="H79" s="586"/>
      <c r="I79" s="586"/>
      <c r="J79" s="586"/>
      <c r="K79" s="586"/>
      <c r="L79" s="586"/>
      <c r="M79" s="586"/>
      <c r="N79" s="586"/>
      <c r="O79" s="586"/>
      <c r="P79" s="586"/>
      <c r="Q79" s="586"/>
      <c r="R79" s="586"/>
      <c r="S79" s="586"/>
      <c r="T79" s="586"/>
      <c r="U79" s="586"/>
      <c r="V79" s="586"/>
      <c r="W79" s="586"/>
      <c r="X79" s="586"/>
      <c r="Y79" s="586"/>
      <c r="Z79" s="586"/>
      <c r="AB79" s="586"/>
      <c r="AC79" s="586"/>
      <c r="AD79" s="586"/>
      <c r="AE79" s="586"/>
      <c r="AF79" s="586"/>
      <c r="AG79" s="586"/>
      <c r="AH79" s="586"/>
      <c r="AI79" s="586"/>
      <c r="AJ79" s="586"/>
      <c r="AK79" s="586"/>
      <c r="AL79" s="586"/>
    </row>
    <row r="80" spans="1:74" x14ac:dyDescent="0.25">
      <c r="A80" s="44">
        <f t="shared" si="9"/>
        <v>2014</v>
      </c>
      <c r="B80" s="44" t="str">
        <f t="shared" si="9"/>
        <v>JULIO</v>
      </c>
      <c r="C80" s="44">
        <v>15</v>
      </c>
      <c r="D80" s="586" t="str">
        <f t="shared" si="8"/>
        <v>JULIO 2014 / 14</v>
      </c>
      <c r="E80" s="586"/>
      <c r="F80" s="586"/>
      <c r="G80" s="586"/>
      <c r="H80" s="586"/>
      <c r="I80" s="586"/>
      <c r="J80" s="586"/>
      <c r="K80" s="586"/>
      <c r="L80" s="586"/>
      <c r="M80" s="586"/>
      <c r="N80" s="586"/>
      <c r="O80" s="586"/>
      <c r="P80" s="586"/>
      <c r="Q80" s="586"/>
      <c r="R80" s="586"/>
      <c r="S80" s="586"/>
      <c r="T80" s="586"/>
      <c r="U80" s="586"/>
      <c r="V80" s="586"/>
      <c r="W80" s="586"/>
      <c r="X80" s="586"/>
      <c r="Y80" s="586"/>
      <c r="Z80" s="586"/>
      <c r="AB80" s="586"/>
      <c r="AC80" s="586"/>
      <c r="AD80" s="586"/>
      <c r="AE80" s="586"/>
      <c r="AF80" s="586"/>
      <c r="AG80" s="586"/>
      <c r="AH80" s="586"/>
      <c r="AI80" s="586"/>
      <c r="AJ80" s="586"/>
      <c r="AK80" s="586"/>
      <c r="AL80" s="586"/>
    </row>
    <row r="81" spans="1:38" x14ac:dyDescent="0.25">
      <c r="A81" s="44">
        <f t="shared" si="9"/>
        <v>2014</v>
      </c>
      <c r="B81" s="44" t="str">
        <f t="shared" si="9"/>
        <v>JULIO</v>
      </c>
      <c r="C81" s="44">
        <v>16</v>
      </c>
      <c r="D81" s="586" t="str">
        <f t="shared" si="8"/>
        <v>JULIO 2014 / 15</v>
      </c>
      <c r="E81" s="586"/>
      <c r="F81" s="586"/>
      <c r="G81" s="586"/>
      <c r="H81" s="586"/>
      <c r="I81" s="586"/>
      <c r="J81" s="586"/>
      <c r="K81" s="586"/>
      <c r="L81" s="586"/>
      <c r="M81" s="586"/>
      <c r="N81" s="586"/>
      <c r="O81" s="586"/>
      <c r="P81" s="586"/>
      <c r="Q81" s="586"/>
      <c r="R81" s="586"/>
      <c r="S81" s="586"/>
      <c r="T81" s="586"/>
      <c r="U81" s="586"/>
      <c r="V81" s="586"/>
      <c r="W81" s="586"/>
      <c r="X81" s="586"/>
      <c r="Y81" s="586"/>
      <c r="Z81" s="586"/>
      <c r="AB81" s="586"/>
      <c r="AC81" s="586"/>
      <c r="AD81" s="586"/>
      <c r="AE81" s="586"/>
      <c r="AF81" s="586"/>
      <c r="AG81" s="586"/>
      <c r="AH81" s="586"/>
      <c r="AI81" s="586"/>
      <c r="AJ81" s="586"/>
      <c r="AK81" s="586"/>
      <c r="AL81" s="586"/>
    </row>
    <row r="82" spans="1:38" x14ac:dyDescent="0.25">
      <c r="A82" s="44">
        <f t="shared" si="9"/>
        <v>2014</v>
      </c>
      <c r="B82" s="44" t="str">
        <f t="shared" si="9"/>
        <v>JULIO</v>
      </c>
      <c r="C82" s="44">
        <v>17</v>
      </c>
      <c r="D82" s="586" t="str">
        <f t="shared" si="8"/>
        <v>JULIO 2014 / 16</v>
      </c>
      <c r="E82" s="586"/>
      <c r="F82" s="586"/>
      <c r="G82" s="586"/>
      <c r="H82" s="586"/>
      <c r="I82" s="586"/>
      <c r="J82" s="586"/>
      <c r="K82" s="586"/>
      <c r="L82" s="586"/>
      <c r="M82" s="586"/>
      <c r="N82" s="586"/>
      <c r="O82" s="586"/>
      <c r="P82" s="586"/>
      <c r="Q82" s="586"/>
      <c r="R82" s="586"/>
      <c r="S82" s="586"/>
      <c r="T82" s="586"/>
      <c r="U82" s="586"/>
      <c r="V82" s="586"/>
      <c r="W82" s="586"/>
      <c r="X82" s="586"/>
      <c r="Y82" s="586"/>
      <c r="Z82" s="586"/>
      <c r="AB82" s="586"/>
      <c r="AC82" s="586"/>
      <c r="AD82" s="586"/>
      <c r="AE82" s="586"/>
      <c r="AF82" s="586"/>
      <c r="AG82" s="586"/>
      <c r="AH82" s="586"/>
      <c r="AI82" s="586"/>
      <c r="AJ82" s="586"/>
      <c r="AK82" s="586"/>
      <c r="AL82" s="586"/>
    </row>
    <row r="83" spans="1:38" x14ac:dyDescent="0.25">
      <c r="A83" s="44">
        <f t="shared" si="9"/>
        <v>2014</v>
      </c>
      <c r="B83" s="44" t="str">
        <f t="shared" si="9"/>
        <v>JULIO</v>
      </c>
      <c r="C83" s="44">
        <v>18</v>
      </c>
      <c r="D83" s="586" t="str">
        <f t="shared" si="8"/>
        <v>JULIO 2014 / 17</v>
      </c>
      <c r="E83" s="586"/>
      <c r="F83" s="586"/>
      <c r="G83" s="586"/>
      <c r="H83" s="586"/>
      <c r="I83" s="586"/>
      <c r="J83" s="586"/>
      <c r="K83" s="586"/>
      <c r="L83" s="586"/>
      <c r="M83" s="586"/>
      <c r="N83" s="586"/>
      <c r="O83" s="586"/>
      <c r="P83" s="586"/>
      <c r="Q83" s="586"/>
      <c r="R83" s="586"/>
      <c r="S83" s="586"/>
      <c r="T83" s="586"/>
      <c r="U83" s="586"/>
      <c r="V83" s="586"/>
      <c r="W83" s="586"/>
      <c r="X83" s="586"/>
      <c r="Y83" s="586"/>
      <c r="Z83" s="586"/>
      <c r="AB83" s="586"/>
      <c r="AC83" s="586"/>
      <c r="AD83" s="586"/>
      <c r="AE83" s="586"/>
      <c r="AF83" s="586"/>
      <c r="AG83" s="586"/>
      <c r="AH83" s="586"/>
      <c r="AI83" s="586"/>
      <c r="AJ83" s="586"/>
      <c r="AK83" s="586"/>
      <c r="AL83" s="586"/>
    </row>
    <row r="84" spans="1:38" x14ac:dyDescent="0.25">
      <c r="A84" s="44">
        <f t="shared" si="9"/>
        <v>2014</v>
      </c>
      <c r="B84" s="44" t="str">
        <f t="shared" si="9"/>
        <v>JULIO</v>
      </c>
      <c r="C84" s="44">
        <v>19</v>
      </c>
      <c r="D84" s="586" t="str">
        <f t="shared" si="8"/>
        <v>JULIO 2014 / 18</v>
      </c>
      <c r="E84" s="586"/>
      <c r="F84" s="586"/>
      <c r="G84" s="586"/>
      <c r="H84" s="586"/>
      <c r="I84" s="586"/>
      <c r="J84" s="586"/>
      <c r="K84" s="586"/>
      <c r="L84" s="586"/>
      <c r="M84" s="586"/>
      <c r="N84" s="586"/>
      <c r="O84" s="586"/>
      <c r="P84" s="586"/>
      <c r="Q84" s="586"/>
      <c r="R84" s="586"/>
      <c r="S84" s="586"/>
      <c r="T84" s="586"/>
      <c r="U84" s="586"/>
      <c r="V84" s="586"/>
      <c r="W84" s="586"/>
      <c r="X84" s="586"/>
      <c r="Y84" s="586"/>
      <c r="Z84" s="586"/>
      <c r="AB84" s="586"/>
      <c r="AC84" s="586"/>
      <c r="AD84" s="586"/>
      <c r="AE84" s="586"/>
      <c r="AF84" s="586"/>
      <c r="AG84" s="586"/>
      <c r="AH84" s="586"/>
      <c r="AI84" s="586"/>
      <c r="AJ84" s="586"/>
      <c r="AK84" s="586"/>
      <c r="AL84" s="586"/>
    </row>
    <row r="85" spans="1:38" x14ac:dyDescent="0.25">
      <c r="A85" s="44">
        <f t="shared" si="9"/>
        <v>2014</v>
      </c>
      <c r="B85" s="44" t="str">
        <f t="shared" si="9"/>
        <v>JULIO</v>
      </c>
      <c r="C85" s="44">
        <v>20</v>
      </c>
      <c r="D85" s="586" t="str">
        <f t="shared" si="8"/>
        <v>JULIO 2014 / 19</v>
      </c>
      <c r="E85" s="586"/>
      <c r="F85" s="586"/>
      <c r="G85" s="586"/>
      <c r="H85" s="586"/>
      <c r="I85" s="586"/>
      <c r="J85" s="586"/>
      <c r="K85" s="586"/>
      <c r="L85" s="586"/>
      <c r="M85" s="586"/>
      <c r="N85" s="586"/>
      <c r="O85" s="586"/>
      <c r="P85" s="586"/>
      <c r="Q85" s="586"/>
      <c r="R85" s="586"/>
      <c r="S85" s="586"/>
      <c r="T85" s="586"/>
      <c r="U85" s="586"/>
      <c r="V85" s="586"/>
      <c r="W85" s="586"/>
      <c r="X85" s="586"/>
      <c r="Y85" s="586"/>
      <c r="Z85" s="586"/>
      <c r="AB85" s="586"/>
      <c r="AC85" s="586"/>
      <c r="AD85" s="586"/>
      <c r="AE85" s="586"/>
      <c r="AF85" s="586"/>
      <c r="AG85" s="586"/>
      <c r="AH85" s="586"/>
      <c r="AI85" s="586"/>
      <c r="AJ85" s="586"/>
      <c r="AK85" s="586"/>
      <c r="AL85" s="586"/>
    </row>
    <row r="86" spans="1:38" x14ac:dyDescent="0.25">
      <c r="A86" s="44">
        <f t="shared" si="9"/>
        <v>2014</v>
      </c>
      <c r="B86" s="44" t="str">
        <f t="shared" si="9"/>
        <v>JULIO</v>
      </c>
      <c r="C86" s="44">
        <v>21</v>
      </c>
      <c r="D86" s="586" t="str">
        <f t="shared" si="8"/>
        <v>JULIO 2014 / 20</v>
      </c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6"/>
      <c r="AB86" s="586"/>
      <c r="AC86" s="586"/>
      <c r="AD86" s="586"/>
      <c r="AE86" s="586"/>
      <c r="AF86" s="586"/>
      <c r="AG86" s="586"/>
      <c r="AH86" s="586"/>
      <c r="AI86" s="586"/>
      <c r="AJ86" s="586"/>
      <c r="AK86" s="586"/>
      <c r="AL86" s="586"/>
    </row>
    <row r="87" spans="1:38" x14ac:dyDescent="0.25">
      <c r="A87" s="44">
        <f t="shared" si="9"/>
        <v>2014</v>
      </c>
      <c r="B87" s="44" t="str">
        <f t="shared" si="9"/>
        <v>JULIO</v>
      </c>
      <c r="C87" s="44">
        <v>22</v>
      </c>
      <c r="D87" s="586" t="str">
        <f t="shared" si="8"/>
        <v>JULIO 2014 / 21</v>
      </c>
      <c r="E87" s="586"/>
      <c r="F87" s="586"/>
      <c r="G87" s="586"/>
      <c r="H87" s="586"/>
      <c r="I87" s="586"/>
      <c r="J87" s="586"/>
      <c r="K87" s="586"/>
      <c r="L87" s="586"/>
      <c r="M87" s="586"/>
      <c r="N87" s="586"/>
      <c r="O87" s="586"/>
      <c r="P87" s="586"/>
      <c r="Q87" s="586"/>
      <c r="R87" s="586"/>
      <c r="S87" s="586"/>
      <c r="T87" s="586"/>
      <c r="U87" s="586"/>
      <c r="V87" s="586"/>
      <c r="W87" s="586"/>
      <c r="X87" s="586"/>
      <c r="Y87" s="586"/>
      <c r="Z87" s="586"/>
      <c r="AB87" s="586"/>
      <c r="AC87" s="586"/>
      <c r="AD87" s="586"/>
      <c r="AE87" s="586"/>
      <c r="AF87" s="586"/>
      <c r="AG87" s="586"/>
      <c r="AH87" s="586"/>
      <c r="AI87" s="586"/>
      <c r="AJ87" s="586"/>
      <c r="AK87" s="586"/>
      <c r="AL87" s="586"/>
    </row>
    <row r="88" spans="1:38" x14ac:dyDescent="0.25">
      <c r="A88" s="44">
        <f t="shared" si="9"/>
        <v>2014</v>
      </c>
      <c r="B88" s="44" t="str">
        <f t="shared" si="9"/>
        <v>JULIO</v>
      </c>
      <c r="C88" s="44">
        <v>23</v>
      </c>
      <c r="D88" s="586" t="str">
        <f t="shared" si="8"/>
        <v>JULIO 2014 / 22</v>
      </c>
      <c r="E88" s="586"/>
      <c r="F88" s="586"/>
      <c r="G88" s="586"/>
      <c r="H88" s="586"/>
      <c r="I88" s="586"/>
      <c r="J88" s="586"/>
      <c r="K88" s="586"/>
      <c r="L88" s="586"/>
      <c r="M88" s="586"/>
      <c r="N88" s="586"/>
      <c r="O88" s="586"/>
      <c r="P88" s="586"/>
      <c r="Q88" s="586"/>
      <c r="R88" s="586"/>
      <c r="S88" s="586"/>
      <c r="T88" s="586"/>
      <c r="U88" s="586"/>
      <c r="V88" s="586"/>
      <c r="W88" s="586"/>
      <c r="X88" s="586"/>
      <c r="Y88" s="586"/>
      <c r="Z88" s="586"/>
      <c r="AB88" s="586"/>
      <c r="AC88" s="586"/>
      <c r="AD88" s="586"/>
      <c r="AE88" s="586"/>
      <c r="AF88" s="586"/>
      <c r="AG88" s="586"/>
      <c r="AH88" s="586"/>
      <c r="AI88" s="586"/>
      <c r="AJ88" s="586"/>
      <c r="AK88" s="586"/>
      <c r="AL88" s="586"/>
    </row>
    <row r="89" spans="1:38" x14ac:dyDescent="0.25">
      <c r="A89" s="44">
        <f t="shared" si="9"/>
        <v>2014</v>
      </c>
      <c r="B89" s="44" t="str">
        <f t="shared" si="9"/>
        <v>JULIO</v>
      </c>
      <c r="C89" s="44">
        <v>24</v>
      </c>
      <c r="D89" s="586" t="str">
        <f t="shared" si="8"/>
        <v>JULIO 2014 / 23</v>
      </c>
      <c r="E89" s="586"/>
      <c r="F89" s="586"/>
      <c r="G89" s="586"/>
      <c r="H89" s="586"/>
      <c r="I89" s="586"/>
      <c r="J89" s="586"/>
      <c r="K89" s="586"/>
      <c r="L89" s="586"/>
      <c r="M89" s="586"/>
      <c r="N89" s="586"/>
      <c r="O89" s="586"/>
      <c r="P89" s="586"/>
      <c r="Q89" s="586"/>
      <c r="R89" s="586"/>
      <c r="S89" s="586"/>
      <c r="T89" s="586"/>
      <c r="U89" s="586"/>
      <c r="V89" s="586"/>
      <c r="W89" s="586"/>
      <c r="X89" s="586"/>
      <c r="Y89" s="586"/>
      <c r="Z89" s="586"/>
      <c r="AB89" s="586"/>
      <c r="AC89" s="586"/>
      <c r="AD89" s="586"/>
      <c r="AE89" s="586"/>
      <c r="AF89" s="586"/>
      <c r="AG89" s="586"/>
      <c r="AH89" s="586"/>
      <c r="AI89" s="586"/>
      <c r="AJ89" s="586"/>
      <c r="AK89" s="586"/>
      <c r="AL89" s="586"/>
    </row>
    <row r="90" spans="1:38" x14ac:dyDescent="0.25">
      <c r="A90" s="44">
        <f t="shared" si="9"/>
        <v>2014</v>
      </c>
      <c r="B90" s="44" t="str">
        <f t="shared" si="9"/>
        <v>JULIO</v>
      </c>
      <c r="C90" s="44">
        <v>25</v>
      </c>
      <c r="D90" s="586" t="str">
        <f t="shared" si="8"/>
        <v>JULIO 2014 / 24</v>
      </c>
      <c r="E90" s="586"/>
      <c r="F90" s="586"/>
      <c r="G90" s="586"/>
      <c r="H90" s="586"/>
      <c r="I90" s="586"/>
      <c r="J90" s="586"/>
      <c r="K90" s="586"/>
      <c r="L90" s="586"/>
      <c r="M90" s="586"/>
      <c r="N90" s="586"/>
      <c r="O90" s="586"/>
      <c r="P90" s="586"/>
      <c r="Q90" s="586"/>
      <c r="R90" s="586"/>
      <c r="S90" s="586"/>
      <c r="T90" s="586"/>
      <c r="U90" s="586"/>
      <c r="V90" s="586"/>
      <c r="W90" s="586"/>
      <c r="X90" s="586"/>
      <c r="Y90" s="586"/>
      <c r="Z90" s="586"/>
      <c r="AB90" s="586"/>
      <c r="AC90" s="586"/>
      <c r="AD90" s="586"/>
      <c r="AE90" s="586"/>
      <c r="AF90" s="586"/>
      <c r="AG90" s="586"/>
      <c r="AH90" s="586"/>
      <c r="AI90" s="586"/>
      <c r="AJ90" s="586"/>
      <c r="AK90" s="586"/>
      <c r="AL90" s="586"/>
    </row>
    <row r="91" spans="1:38" x14ac:dyDescent="0.25">
      <c r="A91" s="44">
        <f t="shared" si="9"/>
        <v>2014</v>
      </c>
      <c r="B91" s="44" t="str">
        <f t="shared" si="9"/>
        <v>JULIO</v>
      </c>
      <c r="C91" s="44">
        <v>26</v>
      </c>
      <c r="D91" s="586" t="str">
        <f t="shared" si="8"/>
        <v>JULIO 2014 / 25</v>
      </c>
      <c r="E91" s="586"/>
      <c r="F91" s="586"/>
      <c r="G91" s="586"/>
      <c r="H91" s="586"/>
      <c r="I91" s="586"/>
      <c r="J91" s="586"/>
      <c r="K91" s="586"/>
      <c r="L91" s="586"/>
      <c r="M91" s="586"/>
      <c r="N91" s="586"/>
      <c r="O91" s="586"/>
      <c r="P91" s="586"/>
      <c r="Q91" s="586"/>
      <c r="R91" s="586"/>
      <c r="S91" s="586"/>
      <c r="T91" s="586"/>
      <c r="U91" s="586"/>
      <c r="V91" s="586"/>
      <c r="W91" s="586"/>
      <c r="X91" s="586"/>
      <c r="Y91" s="586"/>
      <c r="Z91" s="586"/>
      <c r="AB91" s="586"/>
      <c r="AC91" s="586"/>
      <c r="AD91" s="586"/>
      <c r="AE91" s="586"/>
      <c r="AF91" s="586"/>
      <c r="AG91" s="586"/>
      <c r="AH91" s="586"/>
      <c r="AI91" s="586"/>
      <c r="AJ91" s="586"/>
      <c r="AK91" s="586"/>
      <c r="AL91" s="586"/>
    </row>
    <row r="92" spans="1:38" x14ac:dyDescent="0.25">
      <c r="A92" s="44">
        <f t="shared" si="9"/>
        <v>2014</v>
      </c>
      <c r="B92" s="44" t="str">
        <f t="shared" si="9"/>
        <v>JULIO</v>
      </c>
      <c r="C92" s="44">
        <v>27</v>
      </c>
      <c r="D92" s="586" t="str">
        <f t="shared" si="8"/>
        <v>JULIO 2014 / 26</v>
      </c>
      <c r="E92" s="586"/>
      <c r="F92" s="586"/>
      <c r="G92" s="586"/>
      <c r="H92" s="586"/>
      <c r="I92" s="586"/>
      <c r="J92" s="586"/>
      <c r="K92" s="586"/>
      <c r="L92" s="586"/>
      <c r="M92" s="586"/>
      <c r="N92" s="586"/>
      <c r="O92" s="586"/>
      <c r="P92" s="586"/>
      <c r="Q92" s="586"/>
      <c r="R92" s="586"/>
      <c r="S92" s="586"/>
      <c r="T92" s="586"/>
      <c r="U92" s="586"/>
      <c r="V92" s="586"/>
      <c r="W92" s="586"/>
      <c r="X92" s="586"/>
      <c r="Y92" s="586"/>
      <c r="Z92" s="586"/>
      <c r="AB92" s="586"/>
      <c r="AC92" s="586"/>
      <c r="AD92" s="586"/>
      <c r="AE92" s="586"/>
      <c r="AF92" s="586"/>
      <c r="AG92" s="586"/>
      <c r="AH92" s="586"/>
      <c r="AI92" s="586"/>
      <c r="AJ92" s="586"/>
      <c r="AK92" s="586"/>
      <c r="AL92" s="586"/>
    </row>
    <row r="93" spans="1:38" x14ac:dyDescent="0.25">
      <c r="A93" s="44">
        <f t="shared" si="9"/>
        <v>2014</v>
      </c>
      <c r="B93" s="44" t="str">
        <f t="shared" si="9"/>
        <v>JULIO</v>
      </c>
      <c r="C93" s="44">
        <v>28</v>
      </c>
      <c r="D93" s="586" t="str">
        <f t="shared" si="8"/>
        <v>JULIO 2014 / 27</v>
      </c>
      <c r="E93" s="586"/>
      <c r="F93" s="586"/>
      <c r="G93" s="586"/>
      <c r="H93" s="586"/>
      <c r="I93" s="586"/>
      <c r="J93" s="586"/>
      <c r="K93" s="586"/>
      <c r="L93" s="586"/>
      <c r="M93" s="586"/>
      <c r="N93" s="586"/>
      <c r="O93" s="586"/>
      <c r="P93" s="586"/>
      <c r="Q93" s="586"/>
      <c r="R93" s="586"/>
      <c r="S93" s="586"/>
      <c r="T93" s="586"/>
      <c r="U93" s="586"/>
      <c r="V93" s="586"/>
      <c r="W93" s="586"/>
      <c r="X93" s="586"/>
      <c r="Y93" s="586"/>
      <c r="Z93" s="586"/>
      <c r="AB93" s="586"/>
      <c r="AC93" s="586"/>
      <c r="AD93" s="586"/>
      <c r="AE93" s="586"/>
      <c r="AF93" s="586"/>
      <c r="AG93" s="586"/>
      <c r="AH93" s="586"/>
      <c r="AI93" s="586"/>
      <c r="AJ93" s="586"/>
      <c r="AK93" s="586"/>
      <c r="AL93" s="586"/>
    </row>
    <row r="94" spans="1:38" x14ac:dyDescent="0.25">
      <c r="A94" s="44">
        <f t="shared" si="9"/>
        <v>2014</v>
      </c>
      <c r="B94" s="44" t="str">
        <f t="shared" si="9"/>
        <v>JULIO</v>
      </c>
      <c r="C94" s="44">
        <v>29</v>
      </c>
      <c r="D94" s="586" t="str">
        <f t="shared" si="8"/>
        <v>JULIO 2014 / 28</v>
      </c>
      <c r="E94" s="586"/>
      <c r="F94" s="586"/>
      <c r="G94" s="586"/>
      <c r="H94" s="586"/>
      <c r="I94" s="586"/>
      <c r="J94" s="586"/>
      <c r="K94" s="586"/>
      <c r="L94" s="586"/>
      <c r="M94" s="586"/>
      <c r="N94" s="586"/>
      <c r="O94" s="586"/>
      <c r="P94" s="586"/>
      <c r="Q94" s="586"/>
      <c r="R94" s="586"/>
      <c r="S94" s="586"/>
      <c r="T94" s="586"/>
      <c r="U94" s="586"/>
      <c r="V94" s="586"/>
      <c r="W94" s="586"/>
      <c r="X94" s="586"/>
      <c r="Y94" s="586"/>
      <c r="Z94" s="586"/>
      <c r="AB94" s="586"/>
      <c r="AC94" s="586"/>
      <c r="AD94" s="586"/>
      <c r="AE94" s="586"/>
      <c r="AF94" s="586"/>
      <c r="AG94" s="586"/>
      <c r="AH94" s="586"/>
      <c r="AI94" s="586"/>
      <c r="AJ94" s="586"/>
      <c r="AK94" s="586"/>
      <c r="AL94" s="586"/>
    </row>
    <row r="95" spans="1:38" x14ac:dyDescent="0.25">
      <c r="A95" s="44">
        <f t="shared" si="9"/>
        <v>2014</v>
      </c>
      <c r="B95" s="44" t="str">
        <f t="shared" si="9"/>
        <v>JULIO</v>
      </c>
      <c r="C95" s="44">
        <v>30</v>
      </c>
      <c r="D95" s="586" t="str">
        <f t="shared" si="8"/>
        <v>JULIO 2014 / 29</v>
      </c>
      <c r="E95" s="586"/>
      <c r="F95" s="586"/>
      <c r="G95" s="586"/>
      <c r="H95" s="586"/>
      <c r="I95" s="586"/>
      <c r="J95" s="586"/>
      <c r="K95" s="586"/>
      <c r="L95" s="586"/>
      <c r="M95" s="586"/>
      <c r="N95" s="586"/>
      <c r="O95" s="586"/>
      <c r="P95" s="586"/>
      <c r="Q95" s="586"/>
      <c r="R95" s="586"/>
      <c r="S95" s="586"/>
      <c r="T95" s="586"/>
      <c r="U95" s="586"/>
      <c r="V95" s="586"/>
      <c r="W95" s="586"/>
      <c r="X95" s="586"/>
      <c r="Y95" s="586"/>
      <c r="Z95" s="586"/>
      <c r="AB95" s="586"/>
      <c r="AC95" s="586"/>
      <c r="AD95" s="586"/>
      <c r="AE95" s="586"/>
      <c r="AF95" s="586"/>
      <c r="AG95" s="586"/>
      <c r="AH95" s="586"/>
      <c r="AI95" s="586"/>
      <c r="AJ95" s="586"/>
      <c r="AK95" s="586"/>
      <c r="AL95" s="586"/>
    </row>
    <row r="96" spans="1:38" x14ac:dyDescent="0.25">
      <c r="A96" s="44">
        <f t="shared" si="9"/>
        <v>2014</v>
      </c>
      <c r="B96" s="44" t="str">
        <f t="shared" si="9"/>
        <v>JULIO</v>
      </c>
      <c r="C96" s="44">
        <v>31</v>
      </c>
      <c r="D96" s="586" t="str">
        <f t="shared" si="8"/>
        <v>JULIO 2014 / 30</v>
      </c>
      <c r="E96" s="586"/>
      <c r="F96" s="586"/>
      <c r="G96" s="586"/>
      <c r="H96" s="586"/>
      <c r="I96" s="586"/>
      <c r="J96" s="586"/>
      <c r="K96" s="586"/>
      <c r="L96" s="586"/>
      <c r="M96" s="586"/>
      <c r="N96" s="586"/>
      <c r="O96" s="586"/>
      <c r="P96" s="586"/>
      <c r="Q96" s="586"/>
      <c r="R96" s="586"/>
      <c r="S96" s="586"/>
      <c r="T96" s="586"/>
      <c r="U96" s="586"/>
      <c r="V96" s="586"/>
      <c r="W96" s="586"/>
      <c r="X96" s="586"/>
      <c r="Y96" s="586"/>
      <c r="Z96" s="586"/>
      <c r="AB96" s="586"/>
      <c r="AC96" s="586"/>
      <c r="AD96" s="586"/>
      <c r="AE96" s="586"/>
      <c r="AF96" s="586"/>
      <c r="AG96" s="586"/>
      <c r="AH96" s="586"/>
      <c r="AI96" s="586"/>
      <c r="AJ96" s="586"/>
      <c r="AK96" s="586"/>
      <c r="AL96" s="586"/>
    </row>
    <row r="97" spans="1:74" s="206" customFormat="1" ht="15.75" x14ac:dyDescent="0.25">
      <c r="D97" s="586" t="str">
        <f t="shared" si="8"/>
        <v>JULIO 2014 / 31</v>
      </c>
      <c r="E97" s="586"/>
      <c r="F97" s="586"/>
      <c r="G97" s="586"/>
      <c r="H97" s="586"/>
      <c r="I97" s="586"/>
      <c r="J97" s="586"/>
      <c r="K97" s="586"/>
      <c r="L97" s="586"/>
      <c r="M97" s="586"/>
      <c r="N97" s="586"/>
      <c r="O97" s="586"/>
      <c r="P97" s="586"/>
      <c r="Q97" s="586"/>
      <c r="R97" s="586"/>
      <c r="S97" s="586"/>
      <c r="T97" s="586"/>
      <c r="U97" s="586"/>
      <c r="V97" s="586"/>
      <c r="W97" s="586"/>
      <c r="X97" s="586"/>
      <c r="Y97" s="586"/>
      <c r="Z97" s="586"/>
      <c r="AA97" s="55"/>
      <c r="AB97" s="586"/>
      <c r="AC97" s="586"/>
      <c r="AD97" s="586"/>
      <c r="AE97" s="586"/>
      <c r="AF97" s="586"/>
      <c r="AG97" s="586"/>
      <c r="AH97" s="586"/>
      <c r="AI97" s="586"/>
      <c r="AJ97" s="586"/>
      <c r="AK97" s="586"/>
      <c r="AL97" s="586"/>
      <c r="AM97" s="209" t="str">
        <f t="shared" ref="AM97:BU97" si="10">IFERROR(AVERAGE(AM66:AM96),"")</f>
        <v/>
      </c>
      <c r="AN97" s="209" t="str">
        <f t="shared" si="10"/>
        <v/>
      </c>
      <c r="AO97" s="209" t="str">
        <f t="shared" si="10"/>
        <v/>
      </c>
      <c r="AP97" s="209" t="str">
        <f t="shared" si="10"/>
        <v/>
      </c>
      <c r="AQ97" s="209" t="str">
        <f t="shared" si="10"/>
        <v/>
      </c>
      <c r="AR97" s="209" t="str">
        <f t="shared" si="10"/>
        <v/>
      </c>
      <c r="AS97" s="209" t="str">
        <f t="shared" si="10"/>
        <v/>
      </c>
      <c r="AT97" s="209" t="str">
        <f t="shared" si="10"/>
        <v/>
      </c>
      <c r="AU97" s="209" t="str">
        <f t="shared" si="10"/>
        <v/>
      </c>
      <c r="AV97" s="209" t="str">
        <f t="shared" si="10"/>
        <v/>
      </c>
      <c r="AW97" s="209" t="str">
        <f t="shared" si="10"/>
        <v/>
      </c>
      <c r="AX97" s="210" t="str">
        <f t="shared" si="10"/>
        <v/>
      </c>
      <c r="AY97" s="209" t="str">
        <f t="shared" si="10"/>
        <v/>
      </c>
      <c r="AZ97" s="209" t="str">
        <f t="shared" si="10"/>
        <v/>
      </c>
      <c r="BA97" s="209" t="str">
        <f t="shared" si="10"/>
        <v/>
      </c>
      <c r="BB97" s="209" t="str">
        <f t="shared" si="10"/>
        <v/>
      </c>
      <c r="BC97" s="209" t="str">
        <f t="shared" si="10"/>
        <v/>
      </c>
      <c r="BD97" s="209" t="str">
        <f t="shared" si="10"/>
        <v/>
      </c>
      <c r="BE97" s="209" t="str">
        <f t="shared" si="10"/>
        <v/>
      </c>
      <c r="BF97" s="209" t="str">
        <f t="shared" si="10"/>
        <v/>
      </c>
      <c r="BG97" s="209" t="str">
        <f t="shared" si="10"/>
        <v/>
      </c>
      <c r="BH97" s="209" t="str">
        <f t="shared" si="10"/>
        <v/>
      </c>
      <c r="BI97" s="209" t="str">
        <f t="shared" si="10"/>
        <v/>
      </c>
      <c r="BJ97" s="209" t="str">
        <f t="shared" si="10"/>
        <v/>
      </c>
      <c r="BK97" s="209" t="str">
        <f t="shared" si="10"/>
        <v/>
      </c>
      <c r="BL97" s="209" t="str">
        <f t="shared" si="10"/>
        <v/>
      </c>
      <c r="BM97" s="209" t="str">
        <f t="shared" si="10"/>
        <v/>
      </c>
      <c r="BN97" s="209" t="str">
        <f t="shared" si="10"/>
        <v/>
      </c>
      <c r="BO97" s="209" t="str">
        <f t="shared" si="10"/>
        <v/>
      </c>
      <c r="BP97" s="209" t="str">
        <f t="shared" si="10"/>
        <v/>
      </c>
      <c r="BQ97" s="209" t="str">
        <f t="shared" si="10"/>
        <v/>
      </c>
      <c r="BR97" s="209" t="str">
        <f t="shared" si="10"/>
        <v/>
      </c>
      <c r="BS97" s="209" t="str">
        <f t="shared" si="10"/>
        <v/>
      </c>
      <c r="BT97" s="209" t="str">
        <f t="shared" si="10"/>
        <v/>
      </c>
      <c r="BU97" s="209" t="str">
        <f t="shared" si="10"/>
        <v/>
      </c>
      <c r="BV97" s="210" t="str">
        <f>IFERROR(AVERAGE(BV66:BV96),"")</f>
        <v/>
      </c>
    </row>
    <row r="98" spans="1:74" ht="15.75" x14ac:dyDescent="0.25">
      <c r="A98" s="44">
        <v>2014</v>
      </c>
      <c r="B98" s="44" t="s">
        <v>234</v>
      </c>
      <c r="C98" s="44">
        <v>1</v>
      </c>
      <c r="D98" s="208" t="s">
        <v>228</v>
      </c>
      <c r="E98" s="209">
        <f>IFERROR(AVERAGE(E67:E97),"")</f>
        <v>1</v>
      </c>
      <c r="F98" s="209">
        <f>IFERROR(AVERAGE(F67:F97),"")</f>
        <v>41830</v>
      </c>
      <c r="G98" s="209">
        <f>IFERROR(AVERAGE(G67:G97),"")</f>
        <v>44169</v>
      </c>
      <c r="H98" s="209" t="str">
        <f>IFERROR(AVERAGE(H67:H97),"")</f>
        <v/>
      </c>
      <c r="I98" s="209">
        <f t="shared" ref="I98:AL98" si="11">IFERROR(AVERAGE(I67:I97),"")</f>
        <v>0.74429999999999996</v>
      </c>
      <c r="J98" s="209">
        <f t="shared" si="11"/>
        <v>6.3</v>
      </c>
      <c r="K98" s="209">
        <f t="shared" si="11"/>
        <v>1.06</v>
      </c>
      <c r="L98" s="209" t="str">
        <f t="shared" si="11"/>
        <v/>
      </c>
      <c r="M98" s="209">
        <f t="shared" si="11"/>
        <v>0.6</v>
      </c>
      <c r="N98" s="209">
        <f t="shared" si="11"/>
        <v>0.05</v>
      </c>
      <c r="O98" s="209">
        <f t="shared" si="11"/>
        <v>100</v>
      </c>
      <c r="P98" s="209">
        <f t="shared" si="11"/>
        <v>134.30000000000001</v>
      </c>
      <c r="Q98" s="209" t="str">
        <f t="shared" si="11"/>
        <v/>
      </c>
      <c r="R98" s="209">
        <f t="shared" si="11"/>
        <v>42.8</v>
      </c>
      <c r="S98" s="209">
        <f t="shared" si="11"/>
        <v>-80</v>
      </c>
      <c r="T98" s="209" t="str">
        <f t="shared" si="11"/>
        <v/>
      </c>
      <c r="U98" s="209">
        <f t="shared" si="11"/>
        <v>0</v>
      </c>
      <c r="V98" s="209">
        <f t="shared" si="11"/>
        <v>62</v>
      </c>
      <c r="W98" s="209">
        <f t="shared" si="11"/>
        <v>82</v>
      </c>
      <c r="X98" s="209">
        <f t="shared" si="11"/>
        <v>92</v>
      </c>
      <c r="Y98" s="209">
        <f t="shared" si="11"/>
        <v>135</v>
      </c>
      <c r="Z98" s="209">
        <f t="shared" si="11"/>
        <v>152</v>
      </c>
      <c r="AA98" s="209">
        <f t="shared" si="11"/>
        <v>0.5</v>
      </c>
      <c r="AB98" s="209">
        <f t="shared" si="11"/>
        <v>99</v>
      </c>
      <c r="AC98" s="209">
        <f t="shared" si="11"/>
        <v>0.5</v>
      </c>
      <c r="AD98" s="209" t="str">
        <f t="shared" si="11"/>
        <v/>
      </c>
      <c r="AE98" s="209">
        <f t="shared" si="11"/>
        <v>5.5</v>
      </c>
      <c r="AF98" s="209">
        <f t="shared" si="11"/>
        <v>7</v>
      </c>
      <c r="AG98" s="209">
        <f t="shared" si="11"/>
        <v>99.5</v>
      </c>
      <c r="AH98" s="209">
        <f t="shared" si="11"/>
        <v>42.54</v>
      </c>
      <c r="AI98" s="209">
        <f t="shared" si="11"/>
        <v>167</v>
      </c>
      <c r="AJ98" s="209">
        <f t="shared" si="11"/>
        <v>221</v>
      </c>
      <c r="AK98" s="209">
        <f t="shared" si="11"/>
        <v>275</v>
      </c>
      <c r="AL98" s="209">
        <f t="shared" si="11"/>
        <v>338</v>
      </c>
    </row>
    <row r="99" spans="1:74" x14ac:dyDescent="0.25">
      <c r="A99" s="44">
        <f>A98</f>
        <v>2014</v>
      </c>
      <c r="B99" s="44" t="str">
        <f>B98</f>
        <v>AGOSTO</v>
      </c>
      <c r="C99" s="44">
        <v>2</v>
      </c>
      <c r="D99" s="586" t="str">
        <f t="shared" ref="D99:D129" si="12">B98&amp;" "&amp;A98&amp;" / "&amp;C98</f>
        <v>AGOSTO 2014 / 1</v>
      </c>
      <c r="E99" s="589">
        <v>1</v>
      </c>
      <c r="F99" s="266">
        <v>41870</v>
      </c>
      <c r="G99" s="590">
        <v>44588</v>
      </c>
      <c r="H99" s="591" t="s">
        <v>340</v>
      </c>
      <c r="I99" s="566">
        <v>0.74429999999999996</v>
      </c>
      <c r="J99" s="564">
        <v>6.4</v>
      </c>
      <c r="K99" s="566">
        <v>1.06</v>
      </c>
      <c r="L99" s="564" t="s">
        <v>147</v>
      </c>
      <c r="M99" s="564">
        <v>1.2</v>
      </c>
      <c r="N99" s="564">
        <v>0.05</v>
      </c>
      <c r="O99" s="564">
        <v>100</v>
      </c>
      <c r="P99" s="564">
        <v>133.9</v>
      </c>
      <c r="Q99" s="564" t="s">
        <v>338</v>
      </c>
      <c r="R99" s="564">
        <v>42.8</v>
      </c>
      <c r="S99" s="564">
        <v>-80</v>
      </c>
      <c r="T99" s="564" t="s">
        <v>103</v>
      </c>
      <c r="U99" s="564">
        <v>0</v>
      </c>
      <c r="V99" s="564">
        <v>61</v>
      </c>
      <c r="W99" s="564">
        <v>81</v>
      </c>
      <c r="X99" s="564">
        <v>91</v>
      </c>
      <c r="Y99" s="564">
        <v>135</v>
      </c>
      <c r="Z99" s="564">
        <v>155</v>
      </c>
      <c r="AA99" s="564">
        <v>0.5</v>
      </c>
      <c r="AB99" s="564">
        <v>99</v>
      </c>
      <c r="AC99" s="564">
        <v>0.5</v>
      </c>
      <c r="AD99" s="587"/>
      <c r="AE99" s="587">
        <v>5.5</v>
      </c>
      <c r="AF99" s="587">
        <v>7</v>
      </c>
      <c r="AG99" s="587">
        <v>99.5</v>
      </c>
      <c r="AH99" s="587">
        <v>42.54</v>
      </c>
      <c r="AI99" s="587">
        <v>167</v>
      </c>
      <c r="AJ99" s="587">
        <v>221</v>
      </c>
      <c r="AK99" s="587">
        <v>275</v>
      </c>
      <c r="AL99" s="587">
        <v>338</v>
      </c>
    </row>
    <row r="100" spans="1:74" x14ac:dyDescent="0.25">
      <c r="A100" s="44">
        <f t="shared" ref="A100:B128" si="13">A99</f>
        <v>2014</v>
      </c>
      <c r="B100" s="44" t="str">
        <f t="shared" si="13"/>
        <v>AGOSTO</v>
      </c>
      <c r="C100" s="44">
        <v>3</v>
      </c>
      <c r="D100" s="586" t="str">
        <f t="shared" si="12"/>
        <v>AGOSTO 2014 / 2</v>
      </c>
      <c r="E100" s="586"/>
      <c r="F100" s="586"/>
      <c r="G100" s="586"/>
      <c r="H100" s="586"/>
      <c r="I100" s="586"/>
      <c r="J100" s="586"/>
      <c r="K100" s="586"/>
      <c r="L100" s="586"/>
      <c r="M100" s="586"/>
      <c r="N100" s="586"/>
      <c r="O100" s="586"/>
      <c r="P100" s="586"/>
      <c r="Q100" s="586"/>
      <c r="R100" s="586"/>
      <c r="S100" s="586"/>
      <c r="T100" s="586"/>
      <c r="U100" s="586"/>
      <c r="V100" s="586"/>
      <c r="W100" s="586"/>
      <c r="X100" s="586"/>
      <c r="Y100" s="586"/>
      <c r="Z100" s="586"/>
      <c r="AB100" s="586"/>
      <c r="AC100" s="586"/>
      <c r="AD100" s="586"/>
      <c r="AE100" s="586"/>
      <c r="AF100" s="586"/>
      <c r="AG100" s="586"/>
      <c r="AH100" s="586"/>
      <c r="AI100" s="586"/>
      <c r="AJ100" s="586"/>
      <c r="AK100" s="586"/>
      <c r="AL100" s="586"/>
    </row>
    <row r="101" spans="1:74" x14ac:dyDescent="0.25">
      <c r="A101" s="44">
        <f t="shared" si="13"/>
        <v>2014</v>
      </c>
      <c r="B101" s="44" t="str">
        <f t="shared" si="13"/>
        <v>AGOSTO</v>
      </c>
      <c r="C101" s="44">
        <v>4</v>
      </c>
      <c r="D101" s="586" t="str">
        <f t="shared" si="12"/>
        <v>AGOSTO 2014 / 3</v>
      </c>
      <c r="E101" s="586"/>
      <c r="F101" s="586"/>
      <c r="G101" s="586"/>
      <c r="H101" s="586"/>
      <c r="I101" s="586"/>
      <c r="J101" s="586"/>
      <c r="K101" s="586"/>
      <c r="L101" s="586"/>
      <c r="M101" s="586"/>
      <c r="N101" s="586"/>
      <c r="O101" s="586"/>
      <c r="P101" s="586"/>
      <c r="Q101" s="586"/>
      <c r="R101" s="586"/>
      <c r="S101" s="586"/>
      <c r="T101" s="586"/>
      <c r="U101" s="586"/>
      <c r="V101" s="586"/>
      <c r="W101" s="586"/>
      <c r="X101" s="586"/>
      <c r="Y101" s="586"/>
      <c r="Z101" s="586"/>
      <c r="AB101" s="586"/>
      <c r="AC101" s="586"/>
      <c r="AD101" s="586"/>
      <c r="AE101" s="586"/>
      <c r="AF101" s="586"/>
      <c r="AG101" s="586"/>
      <c r="AH101" s="586"/>
      <c r="AI101" s="586"/>
      <c r="AJ101" s="586"/>
      <c r="AK101" s="586"/>
      <c r="AL101" s="586"/>
    </row>
    <row r="102" spans="1:74" x14ac:dyDescent="0.25">
      <c r="A102" s="44">
        <f t="shared" si="13"/>
        <v>2014</v>
      </c>
      <c r="B102" s="44" t="str">
        <f t="shared" si="13"/>
        <v>AGOSTO</v>
      </c>
      <c r="C102" s="44">
        <v>5</v>
      </c>
      <c r="D102" s="586" t="str">
        <f t="shared" si="12"/>
        <v>AGOSTO 2014 / 4</v>
      </c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6"/>
      <c r="AB102" s="586"/>
      <c r="AC102" s="586"/>
      <c r="AD102" s="586"/>
      <c r="AE102" s="586"/>
      <c r="AF102" s="586"/>
      <c r="AG102" s="586"/>
      <c r="AH102" s="586"/>
      <c r="AI102" s="586"/>
      <c r="AJ102" s="586"/>
      <c r="AK102" s="586"/>
      <c r="AL102" s="586"/>
    </row>
    <row r="103" spans="1:74" x14ac:dyDescent="0.25">
      <c r="A103" s="44">
        <f t="shared" si="13"/>
        <v>2014</v>
      </c>
      <c r="B103" s="44" t="str">
        <f t="shared" si="13"/>
        <v>AGOSTO</v>
      </c>
      <c r="C103" s="44">
        <v>6</v>
      </c>
      <c r="D103" s="586" t="str">
        <f t="shared" si="12"/>
        <v>AGOSTO 2014 / 5</v>
      </c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6"/>
      <c r="AB103" s="586"/>
      <c r="AC103" s="586"/>
      <c r="AD103" s="586"/>
      <c r="AE103" s="586"/>
      <c r="AF103" s="586"/>
      <c r="AG103" s="586"/>
      <c r="AH103" s="586"/>
      <c r="AI103" s="586"/>
      <c r="AJ103" s="586"/>
      <c r="AK103" s="586"/>
      <c r="AL103" s="586"/>
    </row>
    <row r="104" spans="1:74" x14ac:dyDescent="0.25">
      <c r="A104" s="44">
        <f t="shared" si="13"/>
        <v>2014</v>
      </c>
      <c r="B104" s="44" t="str">
        <f t="shared" si="13"/>
        <v>AGOSTO</v>
      </c>
      <c r="C104" s="44">
        <v>7</v>
      </c>
      <c r="D104" s="586" t="str">
        <f t="shared" si="12"/>
        <v>AGOSTO 2014 / 6</v>
      </c>
      <c r="E104" s="586"/>
      <c r="F104" s="586"/>
      <c r="G104" s="586"/>
      <c r="H104" s="586"/>
      <c r="I104" s="586"/>
      <c r="J104" s="586"/>
      <c r="K104" s="586"/>
      <c r="L104" s="586"/>
      <c r="M104" s="586"/>
      <c r="N104" s="586"/>
      <c r="O104" s="586"/>
      <c r="P104" s="586"/>
      <c r="Q104" s="586"/>
      <c r="R104" s="586"/>
      <c r="S104" s="586"/>
      <c r="T104" s="586"/>
      <c r="U104" s="586"/>
      <c r="V104" s="586"/>
      <c r="W104" s="586"/>
      <c r="X104" s="586"/>
      <c r="Y104" s="586"/>
      <c r="Z104" s="586"/>
      <c r="AB104" s="586"/>
      <c r="AC104" s="586"/>
      <c r="AD104" s="586"/>
      <c r="AE104" s="586"/>
      <c r="AF104" s="586"/>
      <c r="AG104" s="586"/>
      <c r="AH104" s="586"/>
      <c r="AI104" s="586"/>
      <c r="AJ104" s="586"/>
      <c r="AK104" s="586"/>
      <c r="AL104" s="586"/>
    </row>
    <row r="105" spans="1:74" x14ac:dyDescent="0.25">
      <c r="A105" s="44">
        <f t="shared" si="13"/>
        <v>2014</v>
      </c>
      <c r="B105" s="44" t="str">
        <f t="shared" si="13"/>
        <v>AGOSTO</v>
      </c>
      <c r="C105" s="44">
        <v>8</v>
      </c>
      <c r="D105" s="586" t="str">
        <f t="shared" si="12"/>
        <v>AGOSTO 2014 / 7</v>
      </c>
      <c r="E105" s="586"/>
      <c r="F105" s="586"/>
      <c r="G105" s="586"/>
      <c r="H105" s="586"/>
      <c r="I105" s="586"/>
      <c r="J105" s="586"/>
      <c r="K105" s="586"/>
      <c r="L105" s="586"/>
      <c r="M105" s="586"/>
      <c r="N105" s="586"/>
      <c r="O105" s="586"/>
      <c r="P105" s="586"/>
      <c r="Q105" s="586"/>
      <c r="R105" s="586"/>
      <c r="S105" s="586"/>
      <c r="T105" s="586"/>
      <c r="U105" s="586"/>
      <c r="V105" s="586"/>
      <c r="W105" s="586"/>
      <c r="X105" s="586"/>
      <c r="Y105" s="586"/>
      <c r="Z105" s="586"/>
      <c r="AB105" s="586"/>
      <c r="AC105" s="586"/>
      <c r="AD105" s="586"/>
      <c r="AE105" s="586"/>
      <c r="AF105" s="586"/>
      <c r="AG105" s="586"/>
      <c r="AH105" s="586"/>
      <c r="AI105" s="586"/>
      <c r="AJ105" s="586"/>
      <c r="AK105" s="586"/>
      <c r="AL105" s="586"/>
    </row>
    <row r="106" spans="1:74" x14ac:dyDescent="0.25">
      <c r="A106" s="44">
        <f t="shared" si="13"/>
        <v>2014</v>
      </c>
      <c r="B106" s="44" t="str">
        <f t="shared" si="13"/>
        <v>AGOSTO</v>
      </c>
      <c r="C106" s="44">
        <v>9</v>
      </c>
      <c r="D106" s="586" t="str">
        <f t="shared" si="12"/>
        <v>AGOSTO 2014 / 8</v>
      </c>
      <c r="E106" s="586"/>
      <c r="F106" s="586"/>
      <c r="G106" s="586"/>
      <c r="H106" s="586"/>
      <c r="I106" s="586"/>
      <c r="J106" s="586"/>
      <c r="K106" s="586"/>
      <c r="L106" s="586"/>
      <c r="M106" s="586"/>
      <c r="N106" s="586"/>
      <c r="O106" s="586"/>
      <c r="P106" s="586"/>
      <c r="Q106" s="586"/>
      <c r="R106" s="586"/>
      <c r="S106" s="586"/>
      <c r="T106" s="586"/>
      <c r="U106" s="586"/>
      <c r="V106" s="586"/>
      <c r="W106" s="586"/>
      <c r="X106" s="586"/>
      <c r="Y106" s="586"/>
      <c r="Z106" s="586"/>
      <c r="AB106" s="586"/>
      <c r="AC106" s="586"/>
      <c r="AD106" s="586"/>
      <c r="AE106" s="586"/>
      <c r="AF106" s="586"/>
      <c r="AG106" s="586"/>
      <c r="AH106" s="586"/>
      <c r="AI106" s="586"/>
      <c r="AJ106" s="586"/>
      <c r="AK106" s="586"/>
      <c r="AL106" s="586"/>
    </row>
    <row r="107" spans="1:74" x14ac:dyDescent="0.25">
      <c r="A107" s="44">
        <f t="shared" si="13"/>
        <v>2014</v>
      </c>
      <c r="B107" s="44" t="str">
        <f t="shared" si="13"/>
        <v>AGOSTO</v>
      </c>
      <c r="C107" s="44">
        <v>10</v>
      </c>
      <c r="D107" s="586" t="str">
        <f t="shared" si="12"/>
        <v>AGOSTO 2014 / 9</v>
      </c>
      <c r="E107" s="586"/>
      <c r="F107" s="586"/>
      <c r="G107" s="586"/>
      <c r="H107" s="586"/>
      <c r="I107" s="586"/>
      <c r="J107" s="586"/>
      <c r="K107" s="586"/>
      <c r="L107" s="586"/>
      <c r="M107" s="586"/>
      <c r="N107" s="586"/>
      <c r="O107" s="586"/>
      <c r="P107" s="586"/>
      <c r="Q107" s="586"/>
      <c r="R107" s="586"/>
      <c r="S107" s="586"/>
      <c r="T107" s="586"/>
      <c r="U107" s="586"/>
      <c r="V107" s="586"/>
      <c r="W107" s="586"/>
      <c r="X107" s="586"/>
      <c r="Y107" s="586"/>
      <c r="Z107" s="586"/>
      <c r="AB107" s="586"/>
      <c r="AC107" s="586"/>
      <c r="AD107" s="586"/>
      <c r="AE107" s="586"/>
      <c r="AF107" s="586"/>
      <c r="AG107" s="586"/>
      <c r="AH107" s="586"/>
      <c r="AI107" s="586"/>
      <c r="AJ107" s="586"/>
      <c r="AK107" s="586"/>
      <c r="AL107" s="586"/>
    </row>
    <row r="108" spans="1:74" x14ac:dyDescent="0.25">
      <c r="A108" s="44">
        <f t="shared" si="13"/>
        <v>2014</v>
      </c>
      <c r="B108" s="44" t="str">
        <f t="shared" si="13"/>
        <v>AGOSTO</v>
      </c>
      <c r="C108" s="44">
        <v>11</v>
      </c>
      <c r="D108" s="586" t="str">
        <f t="shared" si="12"/>
        <v>AGOSTO 2014 / 10</v>
      </c>
      <c r="E108" s="586"/>
      <c r="F108" s="586"/>
      <c r="G108" s="586"/>
      <c r="H108" s="586"/>
      <c r="I108" s="586"/>
      <c r="J108" s="586"/>
      <c r="K108" s="586"/>
      <c r="L108" s="586"/>
      <c r="M108" s="586"/>
      <c r="N108" s="586"/>
      <c r="O108" s="586"/>
      <c r="P108" s="586"/>
      <c r="Q108" s="586"/>
      <c r="R108" s="586"/>
      <c r="S108" s="586"/>
      <c r="T108" s="586"/>
      <c r="U108" s="586"/>
      <c r="V108" s="586"/>
      <c r="W108" s="586"/>
      <c r="X108" s="586"/>
      <c r="Y108" s="586"/>
      <c r="Z108" s="586"/>
      <c r="AB108" s="586"/>
      <c r="AC108" s="586"/>
      <c r="AD108" s="586"/>
      <c r="AE108" s="586"/>
      <c r="AF108" s="586"/>
      <c r="AG108" s="586"/>
      <c r="AH108" s="586"/>
      <c r="AI108" s="586"/>
      <c r="AJ108" s="586"/>
      <c r="AK108" s="586"/>
      <c r="AL108" s="586"/>
    </row>
    <row r="109" spans="1:74" x14ac:dyDescent="0.25">
      <c r="A109" s="44">
        <f t="shared" si="13"/>
        <v>2014</v>
      </c>
      <c r="B109" s="44" t="str">
        <f t="shared" si="13"/>
        <v>AGOSTO</v>
      </c>
      <c r="C109" s="44">
        <v>12</v>
      </c>
      <c r="D109" s="586" t="str">
        <f t="shared" si="12"/>
        <v>AGOSTO 2014 / 11</v>
      </c>
      <c r="E109" s="586"/>
      <c r="F109" s="586"/>
      <c r="G109" s="586"/>
      <c r="H109" s="586"/>
      <c r="I109" s="586"/>
      <c r="J109" s="586"/>
      <c r="K109" s="586"/>
      <c r="L109" s="586"/>
      <c r="M109" s="586"/>
      <c r="N109" s="586"/>
      <c r="O109" s="586"/>
      <c r="P109" s="586"/>
      <c r="Q109" s="586"/>
      <c r="R109" s="586"/>
      <c r="S109" s="586"/>
      <c r="T109" s="586"/>
      <c r="U109" s="586"/>
      <c r="V109" s="586"/>
      <c r="W109" s="586"/>
      <c r="X109" s="586"/>
      <c r="Y109" s="586"/>
      <c r="Z109" s="586"/>
      <c r="AB109" s="586"/>
      <c r="AC109" s="586"/>
      <c r="AD109" s="586"/>
      <c r="AE109" s="586"/>
      <c r="AF109" s="586"/>
      <c r="AG109" s="586"/>
      <c r="AH109" s="586"/>
      <c r="AI109" s="586"/>
      <c r="AJ109" s="586"/>
      <c r="AK109" s="586"/>
      <c r="AL109" s="586"/>
    </row>
    <row r="110" spans="1:74" x14ac:dyDescent="0.25">
      <c r="A110" s="44">
        <f t="shared" si="13"/>
        <v>2014</v>
      </c>
      <c r="B110" s="44" t="str">
        <f t="shared" si="13"/>
        <v>AGOSTO</v>
      </c>
      <c r="C110" s="44">
        <v>13</v>
      </c>
      <c r="D110" s="586" t="str">
        <f t="shared" si="12"/>
        <v>AGOSTO 2014 / 12</v>
      </c>
      <c r="E110" s="586"/>
      <c r="F110" s="586"/>
      <c r="G110" s="586"/>
      <c r="H110" s="586"/>
      <c r="I110" s="586"/>
      <c r="J110" s="586"/>
      <c r="K110" s="586"/>
      <c r="L110" s="586"/>
      <c r="M110" s="586"/>
      <c r="N110" s="586"/>
      <c r="O110" s="586"/>
      <c r="P110" s="586"/>
      <c r="Q110" s="586"/>
      <c r="R110" s="586"/>
      <c r="S110" s="586"/>
      <c r="T110" s="586"/>
      <c r="U110" s="586"/>
      <c r="V110" s="586"/>
      <c r="W110" s="586"/>
      <c r="X110" s="586"/>
      <c r="Y110" s="586"/>
      <c r="Z110" s="586"/>
      <c r="AB110" s="586"/>
      <c r="AC110" s="586"/>
      <c r="AD110" s="586"/>
      <c r="AE110" s="586"/>
      <c r="AF110" s="586"/>
      <c r="AG110" s="586"/>
      <c r="AH110" s="586"/>
      <c r="AI110" s="586"/>
      <c r="AJ110" s="586"/>
      <c r="AK110" s="586"/>
      <c r="AL110" s="586"/>
    </row>
    <row r="111" spans="1:74" x14ac:dyDescent="0.25">
      <c r="A111" s="44">
        <f t="shared" si="13"/>
        <v>2014</v>
      </c>
      <c r="B111" s="44" t="str">
        <f t="shared" si="13"/>
        <v>AGOSTO</v>
      </c>
      <c r="C111" s="44">
        <v>14</v>
      </c>
      <c r="D111" s="586" t="str">
        <f t="shared" si="12"/>
        <v>AGOSTO 2014 / 13</v>
      </c>
      <c r="E111" s="586"/>
      <c r="F111" s="586"/>
      <c r="G111" s="586"/>
      <c r="H111" s="586"/>
      <c r="I111" s="586"/>
      <c r="J111" s="586"/>
      <c r="K111" s="586"/>
      <c r="L111" s="586"/>
      <c r="M111" s="586"/>
      <c r="N111" s="586"/>
      <c r="O111" s="586"/>
      <c r="P111" s="586"/>
      <c r="Q111" s="586"/>
      <c r="R111" s="586"/>
      <c r="S111" s="586"/>
      <c r="T111" s="586"/>
      <c r="U111" s="586"/>
      <c r="V111" s="586"/>
      <c r="W111" s="586"/>
      <c r="X111" s="586"/>
      <c r="Y111" s="586"/>
      <c r="Z111" s="586"/>
      <c r="AB111" s="586"/>
      <c r="AC111" s="586"/>
      <c r="AD111" s="586"/>
      <c r="AE111" s="586"/>
      <c r="AF111" s="586"/>
      <c r="AG111" s="586"/>
      <c r="AH111" s="586"/>
      <c r="AI111" s="586"/>
      <c r="AJ111" s="586"/>
      <c r="AK111" s="586"/>
      <c r="AL111" s="586"/>
    </row>
    <row r="112" spans="1:74" x14ac:dyDescent="0.25">
      <c r="A112" s="44">
        <f t="shared" si="13"/>
        <v>2014</v>
      </c>
      <c r="B112" s="44" t="str">
        <f t="shared" si="13"/>
        <v>AGOSTO</v>
      </c>
      <c r="C112" s="44">
        <v>15</v>
      </c>
      <c r="D112" s="586" t="str">
        <f t="shared" si="12"/>
        <v>AGOSTO 2014 / 14</v>
      </c>
      <c r="E112" s="586"/>
      <c r="F112" s="586"/>
      <c r="G112" s="586"/>
      <c r="H112" s="586"/>
      <c r="I112" s="586"/>
      <c r="J112" s="586"/>
      <c r="K112" s="586"/>
      <c r="L112" s="586"/>
      <c r="M112" s="586"/>
      <c r="N112" s="586"/>
      <c r="O112" s="586"/>
      <c r="P112" s="586"/>
      <c r="Q112" s="586"/>
      <c r="R112" s="586"/>
      <c r="S112" s="586"/>
      <c r="T112" s="586"/>
      <c r="U112" s="586"/>
      <c r="V112" s="586"/>
      <c r="W112" s="586"/>
      <c r="X112" s="586"/>
      <c r="Y112" s="586"/>
      <c r="Z112" s="586"/>
      <c r="AB112" s="586"/>
      <c r="AC112" s="586"/>
      <c r="AD112" s="586"/>
      <c r="AE112" s="586"/>
      <c r="AF112" s="586"/>
      <c r="AG112" s="586"/>
      <c r="AH112" s="586"/>
      <c r="AI112" s="586"/>
      <c r="AJ112" s="586"/>
      <c r="AK112" s="586"/>
      <c r="AL112" s="586"/>
    </row>
    <row r="113" spans="1:38" x14ac:dyDescent="0.25">
      <c r="A113" s="44">
        <f t="shared" si="13"/>
        <v>2014</v>
      </c>
      <c r="B113" s="44" t="str">
        <f t="shared" si="13"/>
        <v>AGOSTO</v>
      </c>
      <c r="C113" s="44">
        <v>16</v>
      </c>
      <c r="D113" s="586" t="str">
        <f t="shared" si="12"/>
        <v>AGOSTO 2014 / 15</v>
      </c>
      <c r="E113" s="586"/>
      <c r="F113" s="586"/>
      <c r="G113" s="586"/>
      <c r="H113" s="586"/>
      <c r="I113" s="586"/>
      <c r="J113" s="586"/>
      <c r="K113" s="586"/>
      <c r="L113" s="586"/>
      <c r="M113" s="586"/>
      <c r="N113" s="586"/>
      <c r="O113" s="586"/>
      <c r="P113" s="586"/>
      <c r="Q113" s="586"/>
      <c r="R113" s="586"/>
      <c r="S113" s="586"/>
      <c r="T113" s="586"/>
      <c r="U113" s="586"/>
      <c r="V113" s="586"/>
      <c r="W113" s="586"/>
      <c r="X113" s="586"/>
      <c r="Y113" s="586"/>
      <c r="Z113" s="586"/>
      <c r="AB113" s="586"/>
      <c r="AC113" s="586"/>
      <c r="AD113" s="586"/>
      <c r="AE113" s="586"/>
      <c r="AF113" s="586"/>
      <c r="AG113" s="586"/>
      <c r="AH113" s="586"/>
      <c r="AI113" s="586"/>
      <c r="AJ113" s="586"/>
      <c r="AK113" s="586"/>
      <c r="AL113" s="586"/>
    </row>
    <row r="114" spans="1:38" x14ac:dyDescent="0.25">
      <c r="A114" s="44">
        <f t="shared" si="13"/>
        <v>2014</v>
      </c>
      <c r="B114" s="44" t="str">
        <f t="shared" si="13"/>
        <v>AGOSTO</v>
      </c>
      <c r="C114" s="44">
        <v>17</v>
      </c>
      <c r="D114" s="586" t="str">
        <f t="shared" si="12"/>
        <v>AGOSTO 2014 / 16</v>
      </c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6"/>
      <c r="AB114" s="586"/>
      <c r="AC114" s="586"/>
      <c r="AD114" s="586"/>
      <c r="AE114" s="586"/>
      <c r="AF114" s="586"/>
      <c r="AG114" s="586"/>
      <c r="AH114" s="586"/>
      <c r="AI114" s="586"/>
      <c r="AJ114" s="586"/>
      <c r="AK114" s="586"/>
      <c r="AL114" s="586"/>
    </row>
    <row r="115" spans="1:38" x14ac:dyDescent="0.25">
      <c r="A115" s="44">
        <f t="shared" si="13"/>
        <v>2014</v>
      </c>
      <c r="B115" s="44" t="str">
        <f t="shared" si="13"/>
        <v>AGOSTO</v>
      </c>
      <c r="C115" s="44">
        <v>18</v>
      </c>
      <c r="D115" s="586" t="str">
        <f t="shared" si="12"/>
        <v>AGOSTO 2014 / 17</v>
      </c>
      <c r="E115" s="586"/>
      <c r="F115" s="586"/>
      <c r="G115" s="586"/>
      <c r="H115" s="586"/>
      <c r="I115" s="586"/>
      <c r="J115" s="586"/>
      <c r="K115" s="586"/>
      <c r="L115" s="586"/>
      <c r="M115" s="586"/>
      <c r="N115" s="586"/>
      <c r="O115" s="586"/>
      <c r="P115" s="586"/>
      <c r="Q115" s="586"/>
      <c r="R115" s="586"/>
      <c r="S115" s="586"/>
      <c r="T115" s="586"/>
      <c r="U115" s="586"/>
      <c r="V115" s="586"/>
      <c r="W115" s="586"/>
      <c r="X115" s="586"/>
      <c r="Y115" s="586"/>
      <c r="Z115" s="586"/>
      <c r="AB115" s="586"/>
      <c r="AC115" s="586"/>
      <c r="AD115" s="586"/>
      <c r="AE115" s="586"/>
      <c r="AF115" s="586"/>
      <c r="AG115" s="586"/>
      <c r="AH115" s="586"/>
      <c r="AI115" s="586"/>
      <c r="AJ115" s="586"/>
      <c r="AK115" s="586"/>
      <c r="AL115" s="586"/>
    </row>
    <row r="116" spans="1:38" x14ac:dyDescent="0.25">
      <c r="A116" s="44">
        <f t="shared" si="13"/>
        <v>2014</v>
      </c>
      <c r="B116" s="44" t="str">
        <f t="shared" si="13"/>
        <v>AGOSTO</v>
      </c>
      <c r="C116" s="44">
        <v>19</v>
      </c>
      <c r="D116" s="586" t="str">
        <f t="shared" si="12"/>
        <v>AGOSTO 2014 / 18</v>
      </c>
      <c r="E116" s="586"/>
      <c r="F116" s="586"/>
      <c r="G116" s="586"/>
      <c r="H116" s="586"/>
      <c r="I116" s="586"/>
      <c r="J116" s="586"/>
      <c r="K116" s="586"/>
      <c r="L116" s="586"/>
      <c r="M116" s="586"/>
      <c r="N116" s="586"/>
      <c r="O116" s="586"/>
      <c r="P116" s="586"/>
      <c r="Q116" s="586"/>
      <c r="R116" s="586"/>
      <c r="S116" s="586"/>
      <c r="T116" s="586"/>
      <c r="U116" s="586"/>
      <c r="V116" s="586"/>
      <c r="W116" s="586"/>
      <c r="X116" s="586"/>
      <c r="Y116" s="586"/>
      <c r="Z116" s="586"/>
      <c r="AB116" s="586"/>
      <c r="AC116" s="586"/>
      <c r="AD116" s="586"/>
      <c r="AE116" s="586"/>
      <c r="AF116" s="586"/>
      <c r="AG116" s="586"/>
      <c r="AH116" s="586"/>
      <c r="AI116" s="586"/>
      <c r="AJ116" s="586"/>
      <c r="AK116" s="586"/>
      <c r="AL116" s="586"/>
    </row>
    <row r="117" spans="1:38" x14ac:dyDescent="0.25">
      <c r="A117" s="44">
        <f t="shared" si="13"/>
        <v>2014</v>
      </c>
      <c r="B117" s="44" t="str">
        <f t="shared" si="13"/>
        <v>AGOSTO</v>
      </c>
      <c r="C117" s="44">
        <v>20</v>
      </c>
      <c r="D117" s="586" t="str">
        <f t="shared" si="12"/>
        <v>AGOSTO 2014 / 19</v>
      </c>
      <c r="E117" s="586"/>
      <c r="F117" s="586"/>
      <c r="G117" s="586"/>
      <c r="H117" s="586"/>
      <c r="I117" s="586"/>
      <c r="J117" s="586"/>
      <c r="K117" s="586"/>
      <c r="L117" s="586"/>
      <c r="M117" s="586"/>
      <c r="N117" s="586"/>
      <c r="O117" s="586"/>
      <c r="P117" s="586"/>
      <c r="Q117" s="586"/>
      <c r="R117" s="586"/>
      <c r="S117" s="586"/>
      <c r="T117" s="586"/>
      <c r="U117" s="586"/>
      <c r="V117" s="586"/>
      <c r="W117" s="586"/>
      <c r="X117" s="586"/>
      <c r="Y117" s="586"/>
      <c r="Z117" s="586"/>
      <c r="AB117" s="586"/>
      <c r="AC117" s="586"/>
      <c r="AD117" s="586"/>
      <c r="AE117" s="586"/>
      <c r="AF117" s="586"/>
      <c r="AG117" s="586"/>
      <c r="AH117" s="586"/>
      <c r="AI117" s="586"/>
      <c r="AJ117" s="586"/>
      <c r="AK117" s="586"/>
      <c r="AL117" s="586"/>
    </row>
    <row r="118" spans="1:38" x14ac:dyDescent="0.25">
      <c r="A118" s="44">
        <f t="shared" si="13"/>
        <v>2014</v>
      </c>
      <c r="B118" s="44" t="str">
        <f t="shared" si="13"/>
        <v>AGOSTO</v>
      </c>
      <c r="C118" s="44">
        <v>21</v>
      </c>
      <c r="D118" s="586" t="str">
        <f t="shared" si="12"/>
        <v>AGOSTO 2014 / 20</v>
      </c>
      <c r="E118" s="586"/>
      <c r="F118" s="586"/>
      <c r="G118" s="586"/>
      <c r="H118" s="586"/>
      <c r="I118" s="586"/>
      <c r="J118" s="586"/>
      <c r="K118" s="586"/>
      <c r="L118" s="586"/>
      <c r="M118" s="586"/>
      <c r="N118" s="586"/>
      <c r="O118" s="586"/>
      <c r="P118" s="586"/>
      <c r="Q118" s="586"/>
      <c r="R118" s="586"/>
      <c r="S118" s="586"/>
      <c r="T118" s="586"/>
      <c r="U118" s="586"/>
      <c r="V118" s="586"/>
      <c r="W118" s="586"/>
      <c r="X118" s="586"/>
      <c r="Y118" s="586"/>
      <c r="Z118" s="586"/>
      <c r="AB118" s="586"/>
      <c r="AC118" s="586"/>
      <c r="AD118" s="586"/>
      <c r="AE118" s="586"/>
      <c r="AF118" s="586"/>
      <c r="AG118" s="586"/>
      <c r="AH118" s="586"/>
      <c r="AI118" s="586"/>
      <c r="AJ118" s="586"/>
      <c r="AK118" s="586"/>
      <c r="AL118" s="586"/>
    </row>
    <row r="119" spans="1:38" x14ac:dyDescent="0.25">
      <c r="A119" s="44">
        <f t="shared" si="13"/>
        <v>2014</v>
      </c>
      <c r="B119" s="44" t="str">
        <f t="shared" si="13"/>
        <v>AGOSTO</v>
      </c>
      <c r="C119" s="44">
        <v>22</v>
      </c>
      <c r="D119" s="586" t="str">
        <f t="shared" si="12"/>
        <v>AGOSTO 2014 / 21</v>
      </c>
      <c r="E119" s="586"/>
      <c r="F119" s="586"/>
      <c r="G119" s="586"/>
      <c r="H119" s="586"/>
      <c r="I119" s="586"/>
      <c r="J119" s="586"/>
      <c r="K119" s="586"/>
      <c r="L119" s="586"/>
      <c r="M119" s="586"/>
      <c r="N119" s="586"/>
      <c r="O119" s="586"/>
      <c r="P119" s="586"/>
      <c r="Q119" s="586"/>
      <c r="R119" s="586"/>
      <c r="S119" s="586"/>
      <c r="T119" s="586"/>
      <c r="U119" s="586"/>
      <c r="V119" s="586"/>
      <c r="W119" s="586"/>
      <c r="X119" s="586"/>
      <c r="Y119" s="586"/>
      <c r="Z119" s="586"/>
      <c r="AB119" s="586"/>
      <c r="AC119" s="586"/>
      <c r="AD119" s="586"/>
      <c r="AE119" s="586"/>
      <c r="AF119" s="586"/>
      <c r="AG119" s="586"/>
      <c r="AH119" s="586"/>
      <c r="AI119" s="586"/>
      <c r="AJ119" s="586"/>
      <c r="AK119" s="586"/>
      <c r="AL119" s="586"/>
    </row>
    <row r="120" spans="1:38" x14ac:dyDescent="0.25">
      <c r="A120" s="44">
        <f t="shared" si="13"/>
        <v>2014</v>
      </c>
      <c r="B120" s="44" t="str">
        <f t="shared" si="13"/>
        <v>AGOSTO</v>
      </c>
      <c r="C120" s="44">
        <v>23</v>
      </c>
      <c r="D120" s="586" t="str">
        <f t="shared" si="12"/>
        <v>AGOSTO 2014 / 22</v>
      </c>
      <c r="E120" s="586"/>
      <c r="F120" s="586"/>
      <c r="G120" s="586"/>
      <c r="H120" s="586"/>
      <c r="I120" s="586"/>
      <c r="J120" s="586"/>
      <c r="K120" s="586"/>
      <c r="L120" s="586"/>
      <c r="M120" s="586"/>
      <c r="N120" s="586"/>
      <c r="O120" s="586"/>
      <c r="P120" s="586"/>
      <c r="Q120" s="586"/>
      <c r="R120" s="586"/>
      <c r="S120" s="586"/>
      <c r="T120" s="586"/>
      <c r="U120" s="586"/>
      <c r="V120" s="586"/>
      <c r="W120" s="586"/>
      <c r="X120" s="586"/>
      <c r="Y120" s="586"/>
      <c r="Z120" s="586"/>
      <c r="AB120" s="586"/>
      <c r="AC120" s="586"/>
      <c r="AD120" s="586"/>
      <c r="AE120" s="586"/>
      <c r="AF120" s="586"/>
      <c r="AG120" s="586"/>
      <c r="AH120" s="586"/>
      <c r="AI120" s="586"/>
      <c r="AJ120" s="586"/>
      <c r="AK120" s="586"/>
      <c r="AL120" s="586"/>
    </row>
    <row r="121" spans="1:38" x14ac:dyDescent="0.25">
      <c r="A121" s="44">
        <f t="shared" si="13"/>
        <v>2014</v>
      </c>
      <c r="B121" s="44" t="str">
        <f t="shared" si="13"/>
        <v>AGOSTO</v>
      </c>
      <c r="C121" s="44">
        <v>24</v>
      </c>
      <c r="D121" s="586" t="str">
        <f t="shared" si="12"/>
        <v>AGOSTO 2014 / 23</v>
      </c>
      <c r="E121" s="586"/>
      <c r="F121" s="586"/>
      <c r="G121" s="586"/>
      <c r="H121" s="586"/>
      <c r="I121" s="586"/>
      <c r="J121" s="586"/>
      <c r="K121" s="586"/>
      <c r="L121" s="586"/>
      <c r="M121" s="586"/>
      <c r="N121" s="586"/>
      <c r="O121" s="586"/>
      <c r="P121" s="586"/>
      <c r="Q121" s="586"/>
      <c r="R121" s="586"/>
      <c r="S121" s="586"/>
      <c r="T121" s="586"/>
      <c r="U121" s="586"/>
      <c r="V121" s="586"/>
      <c r="W121" s="586"/>
      <c r="X121" s="586"/>
      <c r="Y121" s="586"/>
      <c r="Z121" s="586"/>
      <c r="AB121" s="586"/>
      <c r="AC121" s="586"/>
      <c r="AD121" s="586"/>
      <c r="AE121" s="586"/>
      <c r="AF121" s="586"/>
      <c r="AG121" s="586"/>
      <c r="AH121" s="586"/>
      <c r="AI121" s="586"/>
      <c r="AJ121" s="586"/>
      <c r="AK121" s="586"/>
      <c r="AL121" s="586"/>
    </row>
    <row r="122" spans="1:38" x14ac:dyDescent="0.25">
      <c r="A122" s="44">
        <f t="shared" si="13"/>
        <v>2014</v>
      </c>
      <c r="B122" s="44" t="str">
        <f t="shared" si="13"/>
        <v>AGOSTO</v>
      </c>
      <c r="C122" s="44">
        <v>25</v>
      </c>
      <c r="D122" s="586" t="str">
        <f t="shared" si="12"/>
        <v>AGOSTO 2014 / 24</v>
      </c>
      <c r="E122" s="586"/>
      <c r="F122" s="586"/>
      <c r="G122" s="586"/>
      <c r="H122" s="586"/>
      <c r="I122" s="586"/>
      <c r="J122" s="586"/>
      <c r="K122" s="586"/>
      <c r="L122" s="586"/>
      <c r="M122" s="586"/>
      <c r="N122" s="586"/>
      <c r="O122" s="586"/>
      <c r="P122" s="586"/>
      <c r="Q122" s="586"/>
      <c r="R122" s="586"/>
      <c r="S122" s="586"/>
      <c r="T122" s="586"/>
      <c r="U122" s="586"/>
      <c r="V122" s="586"/>
      <c r="W122" s="586"/>
      <c r="X122" s="586"/>
      <c r="Y122" s="586"/>
      <c r="Z122" s="586"/>
      <c r="AB122" s="586"/>
      <c r="AC122" s="586"/>
      <c r="AD122" s="586"/>
      <c r="AE122" s="586"/>
      <c r="AF122" s="586"/>
      <c r="AG122" s="586"/>
      <c r="AH122" s="586"/>
      <c r="AI122" s="586"/>
      <c r="AJ122" s="586"/>
      <c r="AK122" s="586"/>
      <c r="AL122" s="586"/>
    </row>
    <row r="123" spans="1:38" x14ac:dyDescent="0.25">
      <c r="A123" s="44">
        <f t="shared" si="13"/>
        <v>2014</v>
      </c>
      <c r="B123" s="44" t="str">
        <f t="shared" si="13"/>
        <v>AGOSTO</v>
      </c>
      <c r="C123" s="44">
        <v>26</v>
      </c>
      <c r="D123" s="586" t="str">
        <f t="shared" si="12"/>
        <v>AGOSTO 2014 / 25</v>
      </c>
      <c r="E123" s="586"/>
      <c r="F123" s="586"/>
      <c r="G123" s="586"/>
      <c r="H123" s="586"/>
      <c r="I123" s="586"/>
      <c r="J123" s="586"/>
      <c r="K123" s="586"/>
      <c r="L123" s="586"/>
      <c r="M123" s="586"/>
      <c r="N123" s="586"/>
      <c r="O123" s="586"/>
      <c r="P123" s="586"/>
      <c r="Q123" s="586"/>
      <c r="R123" s="586"/>
      <c r="S123" s="586"/>
      <c r="T123" s="586"/>
      <c r="U123" s="586"/>
      <c r="V123" s="586"/>
      <c r="W123" s="586"/>
      <c r="X123" s="586"/>
      <c r="Y123" s="586"/>
      <c r="Z123" s="586"/>
      <c r="AB123" s="586"/>
      <c r="AC123" s="586"/>
      <c r="AD123" s="586"/>
      <c r="AE123" s="586"/>
      <c r="AF123" s="586"/>
      <c r="AG123" s="586"/>
      <c r="AH123" s="586"/>
      <c r="AI123" s="586"/>
      <c r="AJ123" s="586"/>
      <c r="AK123" s="586"/>
      <c r="AL123" s="586"/>
    </row>
    <row r="124" spans="1:38" x14ac:dyDescent="0.25">
      <c r="A124" s="44">
        <f t="shared" si="13"/>
        <v>2014</v>
      </c>
      <c r="B124" s="44" t="str">
        <f t="shared" si="13"/>
        <v>AGOSTO</v>
      </c>
      <c r="C124" s="44">
        <v>27</v>
      </c>
      <c r="D124" s="586" t="str">
        <f t="shared" si="12"/>
        <v>AGOSTO 2014 / 26</v>
      </c>
      <c r="E124" s="586"/>
      <c r="F124" s="586"/>
      <c r="G124" s="586"/>
      <c r="H124" s="586"/>
      <c r="I124" s="586"/>
      <c r="J124" s="586"/>
      <c r="K124" s="586"/>
      <c r="L124" s="586"/>
      <c r="M124" s="586"/>
      <c r="N124" s="586"/>
      <c r="O124" s="586"/>
      <c r="P124" s="586"/>
      <c r="Q124" s="586"/>
      <c r="R124" s="586"/>
      <c r="S124" s="586"/>
      <c r="T124" s="586"/>
      <c r="U124" s="586"/>
      <c r="V124" s="586"/>
      <c r="W124" s="586"/>
      <c r="X124" s="586"/>
      <c r="Y124" s="586"/>
      <c r="Z124" s="586"/>
      <c r="AB124" s="586"/>
      <c r="AC124" s="586"/>
      <c r="AD124" s="586"/>
      <c r="AE124" s="586"/>
      <c r="AF124" s="586"/>
      <c r="AG124" s="586"/>
      <c r="AH124" s="586"/>
      <c r="AI124" s="586"/>
      <c r="AJ124" s="586"/>
      <c r="AK124" s="586"/>
      <c r="AL124" s="586"/>
    </row>
    <row r="125" spans="1:38" x14ac:dyDescent="0.25">
      <c r="A125" s="44">
        <f t="shared" si="13"/>
        <v>2014</v>
      </c>
      <c r="B125" s="44" t="str">
        <f t="shared" si="13"/>
        <v>AGOSTO</v>
      </c>
      <c r="C125" s="44">
        <v>28</v>
      </c>
      <c r="D125" s="586" t="str">
        <f t="shared" si="12"/>
        <v>AGOSTO 2014 / 27</v>
      </c>
      <c r="E125" s="586"/>
      <c r="F125" s="586"/>
      <c r="G125" s="586"/>
      <c r="H125" s="586"/>
      <c r="I125" s="586"/>
      <c r="J125" s="586"/>
      <c r="K125" s="586"/>
      <c r="L125" s="586"/>
      <c r="M125" s="586"/>
      <c r="N125" s="586"/>
      <c r="O125" s="586"/>
      <c r="P125" s="586"/>
      <c r="Q125" s="586"/>
      <c r="R125" s="586"/>
      <c r="S125" s="586"/>
      <c r="T125" s="586"/>
      <c r="U125" s="586"/>
      <c r="V125" s="586"/>
      <c r="W125" s="586"/>
      <c r="X125" s="586"/>
      <c r="Y125" s="586"/>
      <c r="Z125" s="586"/>
      <c r="AB125" s="586"/>
      <c r="AC125" s="586"/>
      <c r="AD125" s="586"/>
      <c r="AE125" s="586"/>
      <c r="AF125" s="586"/>
      <c r="AG125" s="586"/>
      <c r="AH125" s="586"/>
      <c r="AI125" s="586"/>
      <c r="AJ125" s="586"/>
      <c r="AK125" s="586"/>
      <c r="AL125" s="586"/>
    </row>
    <row r="126" spans="1:38" x14ac:dyDescent="0.25">
      <c r="A126" s="44">
        <f t="shared" si="13"/>
        <v>2014</v>
      </c>
      <c r="B126" s="44" t="str">
        <f t="shared" si="13"/>
        <v>AGOSTO</v>
      </c>
      <c r="C126" s="44">
        <v>29</v>
      </c>
      <c r="D126" s="586" t="str">
        <f t="shared" si="12"/>
        <v>AGOSTO 2014 / 28</v>
      </c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6"/>
      <c r="AB126" s="586"/>
      <c r="AC126" s="586"/>
      <c r="AD126" s="586"/>
      <c r="AE126" s="586"/>
      <c r="AF126" s="586"/>
      <c r="AG126" s="586"/>
      <c r="AH126" s="586"/>
      <c r="AI126" s="586"/>
      <c r="AJ126" s="586"/>
      <c r="AK126" s="586"/>
      <c r="AL126" s="586"/>
    </row>
    <row r="127" spans="1:38" x14ac:dyDescent="0.25">
      <c r="A127" s="44">
        <f t="shared" si="13"/>
        <v>2014</v>
      </c>
      <c r="B127" s="44" t="str">
        <f t="shared" si="13"/>
        <v>AGOSTO</v>
      </c>
      <c r="C127" s="44">
        <v>30</v>
      </c>
      <c r="D127" s="586" t="str">
        <f t="shared" si="12"/>
        <v>AGOSTO 2014 / 29</v>
      </c>
      <c r="E127" s="586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6"/>
      <c r="AB127" s="586"/>
      <c r="AC127" s="586"/>
      <c r="AD127" s="586"/>
      <c r="AE127" s="586"/>
      <c r="AF127" s="586"/>
      <c r="AG127" s="586"/>
      <c r="AH127" s="586"/>
      <c r="AI127" s="586"/>
      <c r="AJ127" s="586"/>
      <c r="AK127" s="586"/>
      <c r="AL127" s="586"/>
    </row>
    <row r="128" spans="1:38" x14ac:dyDescent="0.25">
      <c r="A128" s="44">
        <f t="shared" si="13"/>
        <v>2014</v>
      </c>
      <c r="B128" s="44" t="str">
        <f t="shared" si="13"/>
        <v>AGOSTO</v>
      </c>
      <c r="C128" s="44">
        <v>31</v>
      </c>
      <c r="D128" s="586" t="str">
        <f t="shared" si="12"/>
        <v>AGOSTO 2014 / 30</v>
      </c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6"/>
      <c r="AB128" s="586"/>
      <c r="AC128" s="586"/>
      <c r="AD128" s="586"/>
      <c r="AE128" s="586"/>
      <c r="AF128" s="586"/>
      <c r="AG128" s="586"/>
      <c r="AH128" s="586"/>
      <c r="AI128" s="586"/>
      <c r="AJ128" s="586"/>
      <c r="AK128" s="586"/>
      <c r="AL128" s="586"/>
    </row>
    <row r="129" spans="1:74" s="206" customFormat="1" ht="15.75" x14ac:dyDescent="0.25">
      <c r="D129" s="586" t="str">
        <f t="shared" si="12"/>
        <v>AGOSTO 2014 / 31</v>
      </c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6"/>
      <c r="AA129" s="55"/>
      <c r="AB129" s="586"/>
      <c r="AC129" s="586"/>
      <c r="AD129" s="586"/>
      <c r="AE129" s="586"/>
      <c r="AF129" s="586"/>
      <c r="AG129" s="586"/>
      <c r="AH129" s="586"/>
      <c r="AI129" s="586"/>
      <c r="AJ129" s="586"/>
      <c r="AK129" s="586"/>
      <c r="AL129" s="586"/>
      <c r="AM129" s="209" t="str">
        <f t="shared" ref="AM129:BU129" si="14">IFERROR(AVERAGE(AM98:AM128),"")</f>
        <v/>
      </c>
      <c r="AN129" s="209" t="str">
        <f t="shared" si="14"/>
        <v/>
      </c>
      <c r="AO129" s="209" t="str">
        <f t="shared" si="14"/>
        <v/>
      </c>
      <c r="AP129" s="209" t="str">
        <f t="shared" si="14"/>
        <v/>
      </c>
      <c r="AQ129" s="209" t="str">
        <f t="shared" si="14"/>
        <v/>
      </c>
      <c r="AR129" s="209" t="str">
        <f t="shared" si="14"/>
        <v/>
      </c>
      <c r="AS129" s="209" t="str">
        <f t="shared" si="14"/>
        <v/>
      </c>
      <c r="AT129" s="209" t="str">
        <f t="shared" si="14"/>
        <v/>
      </c>
      <c r="AU129" s="209" t="str">
        <f t="shared" si="14"/>
        <v/>
      </c>
      <c r="AV129" s="209" t="str">
        <f t="shared" si="14"/>
        <v/>
      </c>
      <c r="AW129" s="209" t="str">
        <f t="shared" si="14"/>
        <v/>
      </c>
      <c r="AX129" s="210" t="str">
        <f t="shared" si="14"/>
        <v/>
      </c>
      <c r="AY129" s="209" t="str">
        <f t="shared" si="14"/>
        <v/>
      </c>
      <c r="AZ129" s="209" t="str">
        <f t="shared" si="14"/>
        <v/>
      </c>
      <c r="BA129" s="209" t="str">
        <f t="shared" si="14"/>
        <v/>
      </c>
      <c r="BB129" s="209" t="str">
        <f t="shared" si="14"/>
        <v/>
      </c>
      <c r="BC129" s="209" t="str">
        <f t="shared" si="14"/>
        <v/>
      </c>
      <c r="BD129" s="209" t="str">
        <f t="shared" si="14"/>
        <v/>
      </c>
      <c r="BE129" s="209" t="str">
        <f t="shared" si="14"/>
        <v/>
      </c>
      <c r="BF129" s="209" t="str">
        <f t="shared" si="14"/>
        <v/>
      </c>
      <c r="BG129" s="209" t="str">
        <f t="shared" si="14"/>
        <v/>
      </c>
      <c r="BH129" s="209" t="str">
        <f t="shared" si="14"/>
        <v/>
      </c>
      <c r="BI129" s="209" t="str">
        <f t="shared" si="14"/>
        <v/>
      </c>
      <c r="BJ129" s="209" t="str">
        <f t="shared" si="14"/>
        <v/>
      </c>
      <c r="BK129" s="209" t="str">
        <f t="shared" si="14"/>
        <v/>
      </c>
      <c r="BL129" s="209" t="str">
        <f t="shared" si="14"/>
        <v/>
      </c>
      <c r="BM129" s="209" t="str">
        <f t="shared" si="14"/>
        <v/>
      </c>
      <c r="BN129" s="209" t="str">
        <f t="shared" si="14"/>
        <v/>
      </c>
      <c r="BO129" s="209" t="str">
        <f t="shared" si="14"/>
        <v/>
      </c>
      <c r="BP129" s="209" t="str">
        <f t="shared" si="14"/>
        <v/>
      </c>
      <c r="BQ129" s="209" t="str">
        <f t="shared" si="14"/>
        <v/>
      </c>
      <c r="BR129" s="209" t="str">
        <f t="shared" si="14"/>
        <v/>
      </c>
      <c r="BS129" s="209" t="str">
        <f t="shared" si="14"/>
        <v/>
      </c>
      <c r="BT129" s="209" t="str">
        <f t="shared" si="14"/>
        <v/>
      </c>
      <c r="BU129" s="209" t="str">
        <f t="shared" si="14"/>
        <v/>
      </c>
      <c r="BV129" s="210" t="str">
        <f>IFERROR(AVERAGE(BV98:BV128),"")</f>
        <v/>
      </c>
    </row>
    <row r="130" spans="1:74" ht="15.75" x14ac:dyDescent="0.25">
      <c r="A130" s="44">
        <v>2014</v>
      </c>
      <c r="B130" s="44" t="s">
        <v>235</v>
      </c>
      <c r="C130" s="44">
        <v>1</v>
      </c>
      <c r="D130" s="208" t="s">
        <v>228</v>
      </c>
      <c r="E130" s="209">
        <f>IFERROR(AVERAGE(E99:E129),"")</f>
        <v>1</v>
      </c>
      <c r="F130" s="209">
        <f>IFERROR(AVERAGE(F99:F129),"")</f>
        <v>41870</v>
      </c>
      <c r="G130" s="209">
        <f>IFERROR(AVERAGE(G99:G129),"")</f>
        <v>44588</v>
      </c>
      <c r="H130" s="209" t="str">
        <f>IFERROR(AVERAGE(H99:H129),"")</f>
        <v/>
      </c>
      <c r="I130" s="209">
        <f t="shared" ref="I130:AL130" si="15">IFERROR(AVERAGE(I99:I129),"")</f>
        <v>0.74429999999999996</v>
      </c>
      <c r="J130" s="209">
        <f t="shared" si="15"/>
        <v>6.4</v>
      </c>
      <c r="K130" s="209">
        <f t="shared" si="15"/>
        <v>1.06</v>
      </c>
      <c r="L130" s="209" t="str">
        <f t="shared" si="15"/>
        <v/>
      </c>
      <c r="M130" s="209">
        <f t="shared" si="15"/>
        <v>1.2</v>
      </c>
      <c r="N130" s="209">
        <f t="shared" si="15"/>
        <v>0.05</v>
      </c>
      <c r="O130" s="209">
        <f t="shared" si="15"/>
        <v>100</v>
      </c>
      <c r="P130" s="209">
        <f t="shared" si="15"/>
        <v>133.9</v>
      </c>
      <c r="Q130" s="209" t="str">
        <f t="shared" si="15"/>
        <v/>
      </c>
      <c r="R130" s="209">
        <f t="shared" si="15"/>
        <v>42.8</v>
      </c>
      <c r="S130" s="209">
        <f t="shared" si="15"/>
        <v>-80</v>
      </c>
      <c r="T130" s="209" t="str">
        <f t="shared" si="15"/>
        <v/>
      </c>
      <c r="U130" s="209">
        <f t="shared" si="15"/>
        <v>0</v>
      </c>
      <c r="V130" s="209">
        <f t="shared" si="15"/>
        <v>61</v>
      </c>
      <c r="W130" s="209">
        <f t="shared" si="15"/>
        <v>81</v>
      </c>
      <c r="X130" s="209">
        <f t="shared" si="15"/>
        <v>91</v>
      </c>
      <c r="Y130" s="209">
        <f t="shared" si="15"/>
        <v>135</v>
      </c>
      <c r="Z130" s="209">
        <f t="shared" si="15"/>
        <v>155</v>
      </c>
      <c r="AA130" s="209">
        <f t="shared" si="15"/>
        <v>0.5</v>
      </c>
      <c r="AB130" s="209">
        <f t="shared" si="15"/>
        <v>99</v>
      </c>
      <c r="AC130" s="209">
        <f t="shared" si="15"/>
        <v>0.5</v>
      </c>
      <c r="AD130" s="209" t="str">
        <f t="shared" si="15"/>
        <v/>
      </c>
      <c r="AE130" s="209">
        <f t="shared" si="15"/>
        <v>5.5</v>
      </c>
      <c r="AF130" s="209">
        <f t="shared" si="15"/>
        <v>7</v>
      </c>
      <c r="AG130" s="209">
        <f t="shared" si="15"/>
        <v>99.5</v>
      </c>
      <c r="AH130" s="209">
        <f t="shared" si="15"/>
        <v>42.54</v>
      </c>
      <c r="AI130" s="209">
        <f t="shared" si="15"/>
        <v>167</v>
      </c>
      <c r="AJ130" s="209">
        <f t="shared" si="15"/>
        <v>221</v>
      </c>
      <c r="AK130" s="209">
        <f t="shared" si="15"/>
        <v>275</v>
      </c>
      <c r="AL130" s="209">
        <f t="shared" si="15"/>
        <v>338</v>
      </c>
    </row>
    <row r="131" spans="1:74" x14ac:dyDescent="0.25">
      <c r="A131" s="44">
        <f>A130</f>
        <v>2014</v>
      </c>
      <c r="B131" s="44" t="str">
        <f>B130</f>
        <v>SEPTIEMBRE</v>
      </c>
      <c r="C131" s="44">
        <v>2</v>
      </c>
      <c r="D131" s="586" t="str">
        <f t="shared" ref="D131:D161" si="16">B130&amp;" "&amp;A130&amp;" / "&amp;C130</f>
        <v>SEPTIEMBRE 2014 / 1</v>
      </c>
      <c r="E131" s="589">
        <v>1</v>
      </c>
      <c r="F131" s="266">
        <v>41906</v>
      </c>
      <c r="G131" s="590">
        <v>45436</v>
      </c>
      <c r="H131" s="591" t="s">
        <v>337</v>
      </c>
      <c r="I131" s="566">
        <v>0.74319999999999997</v>
      </c>
      <c r="J131" s="564">
        <v>6.5</v>
      </c>
      <c r="K131" s="566">
        <v>1.04</v>
      </c>
      <c r="L131" s="564" t="s">
        <v>147</v>
      </c>
      <c r="M131" s="564">
        <v>1.2</v>
      </c>
      <c r="N131" s="564">
        <v>0.05</v>
      </c>
      <c r="O131" s="564">
        <v>100</v>
      </c>
      <c r="P131" s="564">
        <v>130.80000000000001</v>
      </c>
      <c r="Q131" s="564" t="s">
        <v>338</v>
      </c>
      <c r="R131" s="564">
        <v>42.9</v>
      </c>
      <c r="S131" s="564">
        <v>-80</v>
      </c>
      <c r="T131" s="564" t="s">
        <v>103</v>
      </c>
      <c r="U131" s="564">
        <v>0</v>
      </c>
      <c r="V131" s="564">
        <v>62</v>
      </c>
      <c r="W131" s="564">
        <v>81</v>
      </c>
      <c r="X131" s="564">
        <v>90</v>
      </c>
      <c r="Y131" s="564">
        <v>135</v>
      </c>
      <c r="Z131" s="564">
        <v>156</v>
      </c>
      <c r="AA131" s="564">
        <v>0.5</v>
      </c>
      <c r="AB131" s="564">
        <v>99</v>
      </c>
      <c r="AC131" s="564">
        <v>0.5</v>
      </c>
      <c r="AD131" s="587"/>
      <c r="AE131" s="587">
        <v>5.5</v>
      </c>
      <c r="AF131" s="587">
        <v>7</v>
      </c>
      <c r="AG131" s="587">
        <v>99.5</v>
      </c>
      <c r="AH131" s="587">
        <v>42.54</v>
      </c>
      <c r="AI131" s="587">
        <v>167</v>
      </c>
      <c r="AJ131" s="587">
        <v>221</v>
      </c>
      <c r="AK131" s="587">
        <v>275</v>
      </c>
      <c r="AL131" s="587">
        <v>338</v>
      </c>
    </row>
    <row r="132" spans="1:74" x14ac:dyDescent="0.25">
      <c r="A132" s="44">
        <f t="shared" ref="A132:B160" si="17">A131</f>
        <v>2014</v>
      </c>
      <c r="B132" s="44" t="str">
        <f t="shared" si="17"/>
        <v>SEPTIEMBRE</v>
      </c>
      <c r="C132" s="44">
        <v>3</v>
      </c>
      <c r="D132" s="586" t="str">
        <f t="shared" si="16"/>
        <v>SEPTIEMBRE 2014 / 2</v>
      </c>
      <c r="E132" s="586"/>
      <c r="F132" s="586"/>
      <c r="G132" s="586"/>
      <c r="H132" s="586"/>
      <c r="I132" s="586"/>
      <c r="J132" s="586"/>
      <c r="K132" s="586"/>
      <c r="L132" s="586"/>
      <c r="M132" s="586"/>
      <c r="N132" s="586"/>
      <c r="O132" s="586"/>
      <c r="P132" s="586"/>
      <c r="Q132" s="586"/>
      <c r="R132" s="586"/>
      <c r="S132" s="586"/>
      <c r="T132" s="586"/>
      <c r="U132" s="586"/>
      <c r="V132" s="586"/>
      <c r="W132" s="586"/>
      <c r="X132" s="586"/>
      <c r="Y132" s="586"/>
      <c r="Z132" s="586"/>
      <c r="AB132" s="586"/>
      <c r="AC132" s="586"/>
      <c r="AD132" s="586"/>
      <c r="AE132" s="586"/>
      <c r="AF132" s="586"/>
      <c r="AG132" s="586"/>
      <c r="AH132" s="586"/>
      <c r="AI132" s="586"/>
      <c r="AJ132" s="586"/>
      <c r="AK132" s="586"/>
      <c r="AL132" s="586"/>
    </row>
    <row r="133" spans="1:74" x14ac:dyDescent="0.25">
      <c r="A133" s="44">
        <f t="shared" si="17"/>
        <v>2014</v>
      </c>
      <c r="B133" s="44" t="str">
        <f t="shared" si="17"/>
        <v>SEPTIEMBRE</v>
      </c>
      <c r="C133" s="44">
        <v>4</v>
      </c>
      <c r="D133" s="586" t="str">
        <f t="shared" si="16"/>
        <v>SEPTIEMBRE 2014 / 3</v>
      </c>
      <c r="E133" s="586"/>
      <c r="F133" s="586"/>
      <c r="G133" s="586"/>
      <c r="H133" s="586"/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6"/>
      <c r="AB133" s="586"/>
      <c r="AC133" s="586"/>
      <c r="AD133" s="586"/>
      <c r="AE133" s="586"/>
      <c r="AF133" s="586"/>
      <c r="AG133" s="586"/>
      <c r="AH133" s="586"/>
      <c r="AI133" s="586"/>
      <c r="AJ133" s="586"/>
      <c r="AK133" s="586"/>
      <c r="AL133" s="586"/>
    </row>
    <row r="134" spans="1:74" x14ac:dyDescent="0.25">
      <c r="A134" s="44">
        <f t="shared" si="17"/>
        <v>2014</v>
      </c>
      <c r="B134" s="44" t="str">
        <f t="shared" si="17"/>
        <v>SEPTIEMBRE</v>
      </c>
      <c r="C134" s="44">
        <v>5</v>
      </c>
      <c r="D134" s="586" t="str">
        <f t="shared" si="16"/>
        <v>SEPTIEMBRE 2014 / 4</v>
      </c>
      <c r="E134" s="586"/>
      <c r="F134" s="586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</row>
    <row r="135" spans="1:74" x14ac:dyDescent="0.25">
      <c r="A135" s="44">
        <f t="shared" si="17"/>
        <v>2014</v>
      </c>
      <c r="B135" s="44" t="str">
        <f t="shared" si="17"/>
        <v>SEPTIEMBRE</v>
      </c>
      <c r="C135" s="44">
        <v>6</v>
      </c>
      <c r="D135" s="586" t="str">
        <f t="shared" si="16"/>
        <v>SEPTIEMBRE 2014 / 5</v>
      </c>
      <c r="E135" s="586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</row>
    <row r="136" spans="1:74" x14ac:dyDescent="0.25">
      <c r="A136" s="44">
        <f t="shared" si="17"/>
        <v>2014</v>
      </c>
      <c r="B136" s="44" t="str">
        <f t="shared" si="17"/>
        <v>SEPTIEMBRE</v>
      </c>
      <c r="C136" s="44">
        <v>7</v>
      </c>
      <c r="D136" s="586" t="str">
        <f t="shared" si="16"/>
        <v>SEPTIEMBRE 2014 / 6</v>
      </c>
      <c r="E136" s="586"/>
      <c r="F136" s="586"/>
      <c r="G136" s="586"/>
      <c r="H136" s="586"/>
      <c r="I136" s="586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</row>
    <row r="137" spans="1:74" x14ac:dyDescent="0.25">
      <c r="A137" s="44">
        <f t="shared" si="17"/>
        <v>2014</v>
      </c>
      <c r="B137" s="44" t="str">
        <f t="shared" si="17"/>
        <v>SEPTIEMBRE</v>
      </c>
      <c r="C137" s="44">
        <v>8</v>
      </c>
      <c r="D137" s="586" t="str">
        <f t="shared" si="16"/>
        <v>SEPTIEMBRE 2014 / 7</v>
      </c>
      <c r="E137" s="586"/>
      <c r="F137" s="586"/>
      <c r="G137" s="586"/>
      <c r="H137" s="586"/>
      <c r="I137" s="586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</row>
    <row r="138" spans="1:74" x14ac:dyDescent="0.25">
      <c r="A138" s="44">
        <f t="shared" si="17"/>
        <v>2014</v>
      </c>
      <c r="B138" s="44" t="str">
        <f t="shared" si="17"/>
        <v>SEPTIEMBRE</v>
      </c>
      <c r="C138" s="44">
        <v>9</v>
      </c>
      <c r="D138" s="586" t="str">
        <f t="shared" si="16"/>
        <v>SEPTIEMBRE 2014 / 8</v>
      </c>
      <c r="E138" s="586"/>
      <c r="F138" s="586"/>
      <c r="G138" s="586"/>
      <c r="H138" s="586"/>
      <c r="I138" s="586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</row>
    <row r="139" spans="1:74" x14ac:dyDescent="0.25">
      <c r="A139" s="44">
        <f t="shared" si="17"/>
        <v>2014</v>
      </c>
      <c r="B139" s="44" t="str">
        <f t="shared" si="17"/>
        <v>SEPTIEMBRE</v>
      </c>
      <c r="C139" s="44">
        <v>10</v>
      </c>
      <c r="D139" s="586" t="str">
        <f t="shared" si="16"/>
        <v>SEPTIEMBRE 2014 / 9</v>
      </c>
      <c r="E139" s="586"/>
      <c r="F139" s="586"/>
      <c r="G139" s="586"/>
      <c r="H139" s="586"/>
      <c r="I139" s="586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</row>
    <row r="140" spans="1:74" x14ac:dyDescent="0.25">
      <c r="A140" s="44">
        <f t="shared" si="17"/>
        <v>2014</v>
      </c>
      <c r="B140" s="44" t="str">
        <f t="shared" si="17"/>
        <v>SEPTIEMBRE</v>
      </c>
      <c r="C140" s="44">
        <v>11</v>
      </c>
      <c r="D140" s="586" t="str">
        <f t="shared" si="16"/>
        <v>SEPTIEMBRE 2014 / 10</v>
      </c>
      <c r="E140" s="586"/>
      <c r="F140" s="586"/>
      <c r="G140" s="586"/>
      <c r="H140" s="586"/>
      <c r="I140" s="586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</row>
    <row r="141" spans="1:74" x14ac:dyDescent="0.25">
      <c r="A141" s="44">
        <f t="shared" si="17"/>
        <v>2014</v>
      </c>
      <c r="B141" s="44" t="str">
        <f t="shared" si="17"/>
        <v>SEPTIEMBRE</v>
      </c>
      <c r="C141" s="44">
        <v>12</v>
      </c>
      <c r="D141" s="586" t="str">
        <f t="shared" si="16"/>
        <v>SEPTIEMBRE 2014 / 11</v>
      </c>
      <c r="E141" s="586"/>
      <c r="F141" s="586"/>
      <c r="G141" s="586"/>
      <c r="H141" s="586"/>
      <c r="I141" s="586"/>
      <c r="J141" s="586"/>
      <c r="K141" s="586"/>
      <c r="L141" s="586"/>
      <c r="M141" s="586"/>
      <c r="N141" s="586"/>
      <c r="O141" s="586"/>
      <c r="P141" s="586"/>
      <c r="Q141" s="586"/>
      <c r="R141" s="586"/>
      <c r="S141" s="586"/>
      <c r="T141" s="586"/>
      <c r="U141" s="586"/>
      <c r="V141" s="586"/>
      <c r="W141" s="586"/>
      <c r="X141" s="586"/>
      <c r="Y141" s="586"/>
      <c r="Z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</row>
    <row r="142" spans="1:74" x14ac:dyDescent="0.25">
      <c r="A142" s="44">
        <f t="shared" si="17"/>
        <v>2014</v>
      </c>
      <c r="B142" s="44" t="str">
        <f t="shared" si="17"/>
        <v>SEPTIEMBRE</v>
      </c>
      <c r="C142" s="44">
        <v>13</v>
      </c>
      <c r="D142" s="586" t="str">
        <f t="shared" si="16"/>
        <v>SEPTIEMBRE 2014 / 12</v>
      </c>
      <c r="E142" s="586"/>
      <c r="F142" s="586"/>
      <c r="G142" s="586"/>
      <c r="H142" s="586"/>
      <c r="I142" s="586"/>
      <c r="J142" s="586"/>
      <c r="K142" s="586"/>
      <c r="L142" s="586"/>
      <c r="M142" s="586"/>
      <c r="N142" s="586"/>
      <c r="O142" s="586"/>
      <c r="P142" s="586"/>
      <c r="Q142" s="586"/>
      <c r="R142" s="586"/>
      <c r="S142" s="586"/>
      <c r="T142" s="586"/>
      <c r="U142" s="586"/>
      <c r="V142" s="586"/>
      <c r="W142" s="586"/>
      <c r="X142" s="586"/>
      <c r="Y142" s="586"/>
      <c r="Z142" s="586"/>
      <c r="AB142" s="586"/>
      <c r="AC142" s="586"/>
      <c r="AD142" s="586"/>
      <c r="AE142" s="586"/>
      <c r="AF142" s="586"/>
      <c r="AG142" s="586"/>
      <c r="AH142" s="586"/>
      <c r="AI142" s="586"/>
      <c r="AJ142" s="586"/>
      <c r="AK142" s="586"/>
      <c r="AL142" s="586"/>
    </row>
    <row r="143" spans="1:74" x14ac:dyDescent="0.25">
      <c r="A143" s="44">
        <f t="shared" si="17"/>
        <v>2014</v>
      </c>
      <c r="B143" s="44" t="str">
        <f t="shared" si="17"/>
        <v>SEPTIEMBRE</v>
      </c>
      <c r="C143" s="44">
        <v>14</v>
      </c>
      <c r="D143" s="586" t="str">
        <f t="shared" si="16"/>
        <v>SEPTIEMBRE 2014 / 13</v>
      </c>
      <c r="E143" s="586"/>
      <c r="F143" s="586"/>
      <c r="G143" s="586"/>
      <c r="H143" s="586"/>
      <c r="I143" s="586"/>
      <c r="J143" s="586"/>
      <c r="K143" s="586"/>
      <c r="L143" s="586"/>
      <c r="M143" s="586"/>
      <c r="N143" s="586"/>
      <c r="O143" s="586"/>
      <c r="P143" s="586"/>
      <c r="Q143" s="586"/>
      <c r="R143" s="586"/>
      <c r="S143" s="586"/>
      <c r="T143" s="586"/>
      <c r="U143" s="586"/>
      <c r="V143" s="586"/>
      <c r="W143" s="586"/>
      <c r="X143" s="586"/>
      <c r="Y143" s="586"/>
      <c r="Z143" s="586"/>
      <c r="AB143" s="586"/>
      <c r="AC143" s="586"/>
      <c r="AD143" s="586"/>
      <c r="AE143" s="586"/>
      <c r="AF143" s="586"/>
      <c r="AG143" s="586"/>
      <c r="AH143" s="586"/>
      <c r="AI143" s="586"/>
      <c r="AJ143" s="586"/>
      <c r="AK143" s="586"/>
      <c r="AL143" s="586"/>
    </row>
    <row r="144" spans="1:74" x14ac:dyDescent="0.25">
      <c r="A144" s="44">
        <f t="shared" si="17"/>
        <v>2014</v>
      </c>
      <c r="B144" s="44" t="str">
        <f t="shared" si="17"/>
        <v>SEPTIEMBRE</v>
      </c>
      <c r="C144" s="44">
        <v>15</v>
      </c>
      <c r="D144" s="586" t="str">
        <f t="shared" si="16"/>
        <v>SEPTIEMBRE 2014 / 14</v>
      </c>
      <c r="E144" s="586"/>
      <c r="F144" s="586"/>
      <c r="G144" s="586"/>
      <c r="H144" s="586"/>
      <c r="I144" s="586"/>
      <c r="J144" s="586"/>
      <c r="K144" s="586"/>
      <c r="L144" s="586"/>
      <c r="M144" s="586"/>
      <c r="N144" s="586"/>
      <c r="O144" s="586"/>
      <c r="P144" s="586"/>
      <c r="Q144" s="586"/>
      <c r="R144" s="586"/>
      <c r="S144" s="586"/>
      <c r="T144" s="586"/>
      <c r="U144" s="586"/>
      <c r="V144" s="586"/>
      <c r="W144" s="586"/>
      <c r="X144" s="586"/>
      <c r="Y144" s="586"/>
      <c r="Z144" s="586"/>
      <c r="AB144" s="586"/>
      <c r="AC144" s="586"/>
      <c r="AD144" s="586"/>
      <c r="AE144" s="586"/>
      <c r="AF144" s="586"/>
      <c r="AG144" s="586"/>
      <c r="AH144" s="586"/>
      <c r="AI144" s="586"/>
      <c r="AJ144" s="586"/>
      <c r="AK144" s="586"/>
      <c r="AL144" s="586"/>
    </row>
    <row r="145" spans="1:38" x14ac:dyDescent="0.25">
      <c r="A145" s="44">
        <f t="shared" si="17"/>
        <v>2014</v>
      </c>
      <c r="B145" s="44" t="str">
        <f t="shared" si="17"/>
        <v>SEPTIEMBRE</v>
      </c>
      <c r="C145" s="44">
        <v>16</v>
      </c>
      <c r="D145" s="586" t="str">
        <f t="shared" si="16"/>
        <v>SEPTIEMBRE 2014 / 15</v>
      </c>
      <c r="E145" s="586"/>
      <c r="F145" s="586"/>
      <c r="G145" s="586"/>
      <c r="H145" s="586"/>
      <c r="I145" s="586"/>
      <c r="J145" s="586"/>
      <c r="K145" s="586"/>
      <c r="L145" s="586"/>
      <c r="M145" s="586"/>
      <c r="N145" s="586"/>
      <c r="O145" s="586"/>
      <c r="P145" s="586"/>
      <c r="Q145" s="586"/>
      <c r="R145" s="586"/>
      <c r="S145" s="586"/>
      <c r="T145" s="586"/>
      <c r="U145" s="586"/>
      <c r="V145" s="586"/>
      <c r="W145" s="586"/>
      <c r="X145" s="586"/>
      <c r="Y145" s="586"/>
      <c r="Z145" s="586"/>
      <c r="AB145" s="586"/>
      <c r="AC145" s="586"/>
      <c r="AD145" s="586"/>
      <c r="AE145" s="586"/>
      <c r="AF145" s="586"/>
      <c r="AG145" s="586"/>
      <c r="AH145" s="586"/>
      <c r="AI145" s="586"/>
      <c r="AJ145" s="586"/>
      <c r="AK145" s="586"/>
      <c r="AL145" s="586"/>
    </row>
    <row r="146" spans="1:38" x14ac:dyDescent="0.25">
      <c r="A146" s="44">
        <f t="shared" si="17"/>
        <v>2014</v>
      </c>
      <c r="B146" s="44" t="str">
        <f t="shared" si="17"/>
        <v>SEPTIEMBRE</v>
      </c>
      <c r="C146" s="44">
        <v>17</v>
      </c>
      <c r="D146" s="586" t="str">
        <f t="shared" si="16"/>
        <v>SEPTIEMBRE 2014 / 16</v>
      </c>
      <c r="E146" s="586"/>
      <c r="F146" s="586"/>
      <c r="G146" s="586"/>
      <c r="H146" s="586"/>
      <c r="I146" s="586"/>
      <c r="J146" s="586"/>
      <c r="K146" s="586"/>
      <c r="L146" s="586"/>
      <c r="M146" s="586"/>
      <c r="N146" s="586"/>
      <c r="O146" s="586"/>
      <c r="P146" s="586"/>
      <c r="Q146" s="586"/>
      <c r="R146" s="586"/>
      <c r="S146" s="586"/>
      <c r="T146" s="586"/>
      <c r="U146" s="586"/>
      <c r="V146" s="586"/>
      <c r="W146" s="586"/>
      <c r="X146" s="586"/>
      <c r="Y146" s="586"/>
      <c r="Z146" s="586"/>
      <c r="AB146" s="586"/>
      <c r="AC146" s="586"/>
      <c r="AD146" s="586"/>
      <c r="AE146" s="586"/>
      <c r="AF146" s="586"/>
      <c r="AG146" s="586"/>
      <c r="AH146" s="586"/>
      <c r="AI146" s="586"/>
      <c r="AJ146" s="586"/>
      <c r="AK146" s="586"/>
      <c r="AL146" s="586"/>
    </row>
    <row r="147" spans="1:38" x14ac:dyDescent="0.25">
      <c r="A147" s="44">
        <f t="shared" si="17"/>
        <v>2014</v>
      </c>
      <c r="B147" s="44" t="str">
        <f t="shared" si="17"/>
        <v>SEPTIEMBRE</v>
      </c>
      <c r="C147" s="44">
        <v>18</v>
      </c>
      <c r="D147" s="586" t="str">
        <f t="shared" si="16"/>
        <v>SEPTIEMBRE 2014 / 17</v>
      </c>
      <c r="E147" s="586"/>
      <c r="F147" s="586"/>
      <c r="G147" s="586"/>
      <c r="H147" s="586"/>
      <c r="I147" s="586"/>
      <c r="J147" s="586"/>
      <c r="K147" s="586"/>
      <c r="L147" s="586"/>
      <c r="M147" s="586"/>
      <c r="N147" s="586"/>
      <c r="O147" s="586"/>
      <c r="P147" s="586"/>
      <c r="Q147" s="586"/>
      <c r="R147" s="586"/>
      <c r="S147" s="586"/>
      <c r="T147" s="586"/>
      <c r="U147" s="586"/>
      <c r="V147" s="586"/>
      <c r="W147" s="586"/>
      <c r="X147" s="586"/>
      <c r="Y147" s="586"/>
      <c r="Z147" s="586"/>
      <c r="AB147" s="586"/>
      <c r="AC147" s="586"/>
      <c r="AD147" s="586"/>
      <c r="AE147" s="586"/>
      <c r="AF147" s="586"/>
      <c r="AG147" s="586"/>
      <c r="AH147" s="586"/>
      <c r="AI147" s="586"/>
      <c r="AJ147" s="586"/>
      <c r="AK147" s="586"/>
      <c r="AL147" s="586"/>
    </row>
    <row r="148" spans="1:38" x14ac:dyDescent="0.25">
      <c r="A148" s="44">
        <f t="shared" si="17"/>
        <v>2014</v>
      </c>
      <c r="B148" s="44" t="str">
        <f t="shared" si="17"/>
        <v>SEPTIEMBRE</v>
      </c>
      <c r="C148" s="44">
        <v>19</v>
      </c>
      <c r="D148" s="586" t="str">
        <f t="shared" si="16"/>
        <v>SEPTIEMBRE 2014 / 18</v>
      </c>
      <c r="E148" s="586"/>
      <c r="F148" s="586"/>
      <c r="G148" s="586"/>
      <c r="H148" s="586"/>
      <c r="I148" s="586"/>
      <c r="J148" s="586"/>
      <c r="K148" s="586"/>
      <c r="L148" s="586"/>
      <c r="M148" s="586"/>
      <c r="N148" s="586"/>
      <c r="O148" s="586"/>
      <c r="P148" s="586"/>
      <c r="Q148" s="586"/>
      <c r="R148" s="586"/>
      <c r="S148" s="586"/>
      <c r="T148" s="586"/>
      <c r="U148" s="586"/>
      <c r="V148" s="586"/>
      <c r="W148" s="586"/>
      <c r="X148" s="586"/>
      <c r="Y148" s="586"/>
      <c r="Z148" s="586"/>
      <c r="AB148" s="586"/>
      <c r="AC148" s="586"/>
      <c r="AD148" s="586"/>
      <c r="AE148" s="586"/>
      <c r="AF148" s="586"/>
      <c r="AG148" s="586"/>
      <c r="AH148" s="586"/>
      <c r="AI148" s="586"/>
      <c r="AJ148" s="586"/>
      <c r="AK148" s="586"/>
      <c r="AL148" s="586"/>
    </row>
    <row r="149" spans="1:38" x14ac:dyDescent="0.25">
      <c r="A149" s="44">
        <f t="shared" si="17"/>
        <v>2014</v>
      </c>
      <c r="B149" s="44" t="str">
        <f t="shared" si="17"/>
        <v>SEPTIEMBRE</v>
      </c>
      <c r="C149" s="44">
        <v>20</v>
      </c>
      <c r="D149" s="586" t="str">
        <f t="shared" si="16"/>
        <v>SEPTIEMBRE 2014 / 19</v>
      </c>
      <c r="E149" s="586"/>
      <c r="F149" s="586"/>
      <c r="G149" s="586"/>
      <c r="H149" s="586"/>
      <c r="I149" s="586"/>
      <c r="J149" s="586"/>
      <c r="K149" s="586"/>
      <c r="L149" s="586"/>
      <c r="M149" s="586"/>
      <c r="N149" s="586"/>
      <c r="O149" s="586"/>
      <c r="P149" s="586"/>
      <c r="Q149" s="586"/>
      <c r="R149" s="586"/>
      <c r="S149" s="586"/>
      <c r="T149" s="586"/>
      <c r="U149" s="586"/>
      <c r="V149" s="586"/>
      <c r="W149" s="586"/>
      <c r="X149" s="586"/>
      <c r="Y149" s="586"/>
      <c r="Z149" s="586"/>
      <c r="AB149" s="586"/>
      <c r="AC149" s="586"/>
      <c r="AD149" s="586"/>
      <c r="AE149" s="586"/>
      <c r="AF149" s="586"/>
      <c r="AG149" s="586"/>
      <c r="AH149" s="586"/>
      <c r="AI149" s="586"/>
      <c r="AJ149" s="586"/>
      <c r="AK149" s="586"/>
      <c r="AL149" s="586"/>
    </row>
    <row r="150" spans="1:38" x14ac:dyDescent="0.25">
      <c r="A150" s="44">
        <f t="shared" si="17"/>
        <v>2014</v>
      </c>
      <c r="B150" s="44" t="str">
        <f t="shared" si="17"/>
        <v>SEPTIEMBRE</v>
      </c>
      <c r="C150" s="44">
        <v>21</v>
      </c>
      <c r="D150" s="586" t="str">
        <f t="shared" si="16"/>
        <v>SEPTIEMBRE 2014 / 20</v>
      </c>
      <c r="E150" s="586"/>
      <c r="F150" s="586"/>
      <c r="G150" s="586"/>
      <c r="H150" s="586"/>
      <c r="I150" s="586"/>
      <c r="J150" s="586"/>
      <c r="K150" s="586"/>
      <c r="L150" s="586"/>
      <c r="M150" s="586"/>
      <c r="N150" s="586"/>
      <c r="O150" s="586"/>
      <c r="P150" s="586"/>
      <c r="Q150" s="586"/>
      <c r="R150" s="586"/>
      <c r="S150" s="586"/>
      <c r="T150" s="586"/>
      <c r="U150" s="586"/>
      <c r="V150" s="586"/>
      <c r="W150" s="586"/>
      <c r="X150" s="586"/>
      <c r="Y150" s="586"/>
      <c r="Z150" s="586"/>
      <c r="AB150" s="586"/>
      <c r="AC150" s="586"/>
      <c r="AD150" s="586"/>
      <c r="AE150" s="586"/>
      <c r="AF150" s="586"/>
      <c r="AG150" s="586"/>
      <c r="AH150" s="586"/>
      <c r="AI150" s="586"/>
      <c r="AJ150" s="586"/>
      <c r="AK150" s="586"/>
      <c r="AL150" s="586"/>
    </row>
    <row r="151" spans="1:38" x14ac:dyDescent="0.25">
      <c r="A151" s="44">
        <f t="shared" si="17"/>
        <v>2014</v>
      </c>
      <c r="B151" s="44" t="str">
        <f t="shared" si="17"/>
        <v>SEPTIEMBRE</v>
      </c>
      <c r="C151" s="44">
        <v>22</v>
      </c>
      <c r="D151" s="586" t="str">
        <f t="shared" si="16"/>
        <v>SEPTIEMBRE 2014 / 21</v>
      </c>
      <c r="E151" s="586"/>
      <c r="F151" s="586"/>
      <c r="G151" s="586"/>
      <c r="H151" s="586"/>
      <c r="I151" s="586"/>
      <c r="J151" s="586"/>
      <c r="K151" s="586"/>
      <c r="L151" s="586"/>
      <c r="M151" s="586"/>
      <c r="N151" s="586"/>
      <c r="O151" s="586"/>
      <c r="P151" s="586"/>
      <c r="Q151" s="586"/>
      <c r="R151" s="586"/>
      <c r="S151" s="586"/>
      <c r="T151" s="586"/>
      <c r="U151" s="586"/>
      <c r="V151" s="586"/>
      <c r="W151" s="586"/>
      <c r="X151" s="586"/>
      <c r="Y151" s="586"/>
      <c r="Z151" s="586"/>
      <c r="AB151" s="586"/>
      <c r="AC151" s="586"/>
      <c r="AD151" s="586"/>
      <c r="AE151" s="586"/>
      <c r="AF151" s="586"/>
      <c r="AG151" s="586"/>
      <c r="AH151" s="586"/>
      <c r="AI151" s="586"/>
      <c r="AJ151" s="586"/>
      <c r="AK151" s="586"/>
      <c r="AL151" s="586"/>
    </row>
    <row r="152" spans="1:38" x14ac:dyDescent="0.25">
      <c r="A152" s="44">
        <f t="shared" si="17"/>
        <v>2014</v>
      </c>
      <c r="B152" s="44" t="str">
        <f t="shared" si="17"/>
        <v>SEPTIEMBRE</v>
      </c>
      <c r="C152" s="44">
        <v>23</v>
      </c>
      <c r="D152" s="586" t="str">
        <f t="shared" si="16"/>
        <v>SEPTIEMBRE 2014 / 22</v>
      </c>
      <c r="E152" s="586"/>
      <c r="F152" s="586"/>
      <c r="G152" s="586"/>
      <c r="H152" s="586"/>
      <c r="I152" s="586"/>
      <c r="J152" s="586"/>
      <c r="K152" s="586"/>
      <c r="L152" s="586"/>
      <c r="M152" s="586"/>
      <c r="N152" s="586"/>
      <c r="O152" s="586"/>
      <c r="P152" s="586"/>
      <c r="Q152" s="586"/>
      <c r="R152" s="586"/>
      <c r="S152" s="586"/>
      <c r="T152" s="586"/>
      <c r="U152" s="586"/>
      <c r="V152" s="586"/>
      <c r="W152" s="586"/>
      <c r="X152" s="586"/>
      <c r="Y152" s="586"/>
      <c r="Z152" s="586"/>
      <c r="AB152" s="586"/>
      <c r="AC152" s="586"/>
      <c r="AD152" s="586"/>
      <c r="AE152" s="586"/>
      <c r="AF152" s="586"/>
      <c r="AG152" s="586"/>
      <c r="AH152" s="586"/>
      <c r="AI152" s="586"/>
      <c r="AJ152" s="586"/>
      <c r="AK152" s="586"/>
      <c r="AL152" s="586"/>
    </row>
    <row r="153" spans="1:38" x14ac:dyDescent="0.25">
      <c r="A153" s="44">
        <f t="shared" si="17"/>
        <v>2014</v>
      </c>
      <c r="B153" s="44" t="str">
        <f t="shared" si="17"/>
        <v>SEPTIEMBRE</v>
      </c>
      <c r="C153" s="44">
        <v>24</v>
      </c>
      <c r="D153" s="586" t="str">
        <f t="shared" si="16"/>
        <v>SEPTIEMBRE 2014 / 23</v>
      </c>
      <c r="E153" s="586"/>
      <c r="F153" s="586"/>
      <c r="G153" s="586"/>
      <c r="H153" s="586"/>
      <c r="I153" s="586"/>
      <c r="J153" s="586"/>
      <c r="K153" s="586"/>
      <c r="L153" s="586"/>
      <c r="M153" s="586"/>
      <c r="N153" s="586"/>
      <c r="O153" s="586"/>
      <c r="P153" s="586"/>
      <c r="Q153" s="586"/>
      <c r="R153" s="586"/>
      <c r="S153" s="586"/>
      <c r="T153" s="586"/>
      <c r="U153" s="586"/>
      <c r="V153" s="586"/>
      <c r="W153" s="586"/>
      <c r="X153" s="586"/>
      <c r="Y153" s="586"/>
      <c r="Z153" s="586"/>
      <c r="AB153" s="586"/>
      <c r="AC153" s="586"/>
      <c r="AD153" s="586"/>
      <c r="AE153" s="586"/>
      <c r="AF153" s="586"/>
      <c r="AG153" s="586"/>
      <c r="AH153" s="586"/>
      <c r="AI153" s="586"/>
      <c r="AJ153" s="586"/>
      <c r="AK153" s="586"/>
      <c r="AL153" s="586"/>
    </row>
    <row r="154" spans="1:38" x14ac:dyDescent="0.25">
      <c r="A154" s="44">
        <f t="shared" si="17"/>
        <v>2014</v>
      </c>
      <c r="B154" s="44" t="str">
        <f t="shared" si="17"/>
        <v>SEPTIEMBRE</v>
      </c>
      <c r="C154" s="44">
        <v>25</v>
      </c>
      <c r="D154" s="586" t="str">
        <f t="shared" si="16"/>
        <v>SEPTIEMBRE 2014 / 24</v>
      </c>
      <c r="E154" s="586"/>
      <c r="F154" s="586"/>
      <c r="G154" s="586"/>
      <c r="H154" s="586"/>
      <c r="I154" s="586"/>
      <c r="J154" s="586"/>
      <c r="K154" s="586"/>
      <c r="L154" s="586"/>
      <c r="M154" s="586"/>
      <c r="N154" s="586"/>
      <c r="O154" s="586"/>
      <c r="P154" s="586"/>
      <c r="Q154" s="586"/>
      <c r="R154" s="586"/>
      <c r="S154" s="586"/>
      <c r="T154" s="586"/>
      <c r="U154" s="586"/>
      <c r="V154" s="586"/>
      <c r="W154" s="586"/>
      <c r="X154" s="586"/>
      <c r="Y154" s="586"/>
      <c r="Z154" s="586"/>
      <c r="AB154" s="586"/>
      <c r="AC154" s="586"/>
      <c r="AD154" s="586"/>
      <c r="AE154" s="586"/>
      <c r="AF154" s="586"/>
      <c r="AG154" s="586"/>
      <c r="AH154" s="586"/>
      <c r="AI154" s="586"/>
      <c r="AJ154" s="586"/>
      <c r="AK154" s="586"/>
      <c r="AL154" s="586"/>
    </row>
    <row r="155" spans="1:38" x14ac:dyDescent="0.25">
      <c r="A155" s="44">
        <f t="shared" si="17"/>
        <v>2014</v>
      </c>
      <c r="B155" s="44" t="str">
        <f t="shared" si="17"/>
        <v>SEPTIEMBRE</v>
      </c>
      <c r="C155" s="44">
        <v>26</v>
      </c>
      <c r="D155" s="586" t="str">
        <f t="shared" si="16"/>
        <v>SEPTIEMBRE 2014 / 25</v>
      </c>
      <c r="E155" s="586"/>
      <c r="F155" s="586"/>
      <c r="G155" s="586"/>
      <c r="H155" s="586"/>
      <c r="I155" s="586"/>
      <c r="J155" s="586"/>
      <c r="K155" s="586"/>
      <c r="L155" s="586"/>
      <c r="M155" s="586"/>
      <c r="N155" s="586"/>
      <c r="O155" s="586"/>
      <c r="P155" s="586"/>
      <c r="Q155" s="586"/>
      <c r="R155" s="586"/>
      <c r="S155" s="586"/>
      <c r="T155" s="586"/>
      <c r="U155" s="586"/>
      <c r="V155" s="586"/>
      <c r="W155" s="586"/>
      <c r="X155" s="586"/>
      <c r="Y155" s="586"/>
      <c r="Z155" s="586"/>
      <c r="AB155" s="586"/>
      <c r="AC155" s="586"/>
      <c r="AD155" s="586"/>
      <c r="AE155" s="586"/>
      <c r="AF155" s="586"/>
      <c r="AG155" s="586"/>
      <c r="AH155" s="586"/>
      <c r="AI155" s="586"/>
      <c r="AJ155" s="586"/>
      <c r="AK155" s="586"/>
      <c r="AL155" s="586"/>
    </row>
    <row r="156" spans="1:38" x14ac:dyDescent="0.25">
      <c r="A156" s="44">
        <f t="shared" si="17"/>
        <v>2014</v>
      </c>
      <c r="B156" s="44" t="str">
        <f t="shared" si="17"/>
        <v>SEPTIEMBRE</v>
      </c>
      <c r="C156" s="44">
        <v>27</v>
      </c>
      <c r="D156" s="586" t="str">
        <f t="shared" si="16"/>
        <v>SEPTIEMBRE 2014 / 26</v>
      </c>
      <c r="E156" s="586"/>
      <c r="F156" s="586"/>
      <c r="G156" s="586"/>
      <c r="H156" s="586"/>
      <c r="I156" s="586"/>
      <c r="J156" s="586"/>
      <c r="K156" s="586"/>
      <c r="L156" s="586"/>
      <c r="M156" s="586"/>
      <c r="N156" s="586"/>
      <c r="O156" s="586"/>
      <c r="P156" s="586"/>
      <c r="Q156" s="586"/>
      <c r="R156" s="586"/>
      <c r="S156" s="586"/>
      <c r="T156" s="586"/>
      <c r="U156" s="586"/>
      <c r="V156" s="586"/>
      <c r="W156" s="586"/>
      <c r="X156" s="586"/>
      <c r="Y156" s="586"/>
      <c r="Z156" s="586"/>
      <c r="AB156" s="586"/>
      <c r="AC156" s="586"/>
      <c r="AD156" s="586"/>
      <c r="AE156" s="586"/>
      <c r="AF156" s="586"/>
      <c r="AG156" s="586"/>
      <c r="AH156" s="586"/>
      <c r="AI156" s="586"/>
      <c r="AJ156" s="586"/>
      <c r="AK156" s="586"/>
      <c r="AL156" s="586"/>
    </row>
    <row r="157" spans="1:38" x14ac:dyDescent="0.25">
      <c r="A157" s="44">
        <f t="shared" si="17"/>
        <v>2014</v>
      </c>
      <c r="B157" s="44" t="str">
        <f t="shared" si="17"/>
        <v>SEPTIEMBRE</v>
      </c>
      <c r="C157" s="44">
        <v>28</v>
      </c>
      <c r="D157" s="586" t="str">
        <f t="shared" si="16"/>
        <v>SEPTIEMBRE 2014 / 27</v>
      </c>
      <c r="E157" s="586"/>
      <c r="F157" s="586"/>
      <c r="G157" s="586"/>
      <c r="H157" s="586"/>
      <c r="I157" s="586"/>
      <c r="J157" s="586"/>
      <c r="K157" s="586"/>
      <c r="L157" s="586"/>
      <c r="M157" s="586"/>
      <c r="N157" s="586"/>
      <c r="O157" s="586"/>
      <c r="P157" s="586"/>
      <c r="Q157" s="586"/>
      <c r="R157" s="586"/>
      <c r="S157" s="586"/>
      <c r="T157" s="586"/>
      <c r="U157" s="586"/>
      <c r="V157" s="586"/>
      <c r="W157" s="586"/>
      <c r="X157" s="586"/>
      <c r="Y157" s="586"/>
      <c r="Z157" s="586"/>
      <c r="AB157" s="586"/>
      <c r="AC157" s="586"/>
      <c r="AD157" s="586"/>
      <c r="AE157" s="586"/>
      <c r="AF157" s="586"/>
      <c r="AG157" s="586"/>
      <c r="AH157" s="586"/>
      <c r="AI157" s="586"/>
      <c r="AJ157" s="586"/>
      <c r="AK157" s="586"/>
      <c r="AL157" s="586"/>
    </row>
    <row r="158" spans="1:38" x14ac:dyDescent="0.25">
      <c r="A158" s="44">
        <f t="shared" si="17"/>
        <v>2014</v>
      </c>
      <c r="B158" s="44" t="str">
        <f t="shared" si="17"/>
        <v>SEPTIEMBRE</v>
      </c>
      <c r="C158" s="44">
        <v>29</v>
      </c>
      <c r="D158" s="586" t="str">
        <f t="shared" si="16"/>
        <v>SEPTIEMBRE 2014 / 28</v>
      </c>
      <c r="E158" s="586"/>
      <c r="F158" s="586"/>
      <c r="G158" s="586"/>
      <c r="H158" s="586"/>
      <c r="I158" s="586"/>
      <c r="J158" s="586"/>
      <c r="K158" s="586"/>
      <c r="L158" s="586"/>
      <c r="M158" s="586"/>
      <c r="N158" s="586"/>
      <c r="O158" s="586"/>
      <c r="P158" s="586"/>
      <c r="Q158" s="586"/>
      <c r="R158" s="586"/>
      <c r="S158" s="586"/>
      <c r="T158" s="586"/>
      <c r="U158" s="586"/>
      <c r="V158" s="586"/>
      <c r="W158" s="586"/>
      <c r="X158" s="586"/>
      <c r="Y158" s="586"/>
      <c r="Z158" s="586"/>
      <c r="AB158" s="586"/>
      <c r="AC158" s="586"/>
      <c r="AD158" s="586"/>
      <c r="AE158" s="586"/>
      <c r="AF158" s="586"/>
      <c r="AG158" s="586"/>
      <c r="AH158" s="586"/>
      <c r="AI158" s="586"/>
      <c r="AJ158" s="586"/>
      <c r="AK158" s="586"/>
      <c r="AL158" s="586"/>
    </row>
    <row r="159" spans="1:38" x14ac:dyDescent="0.25">
      <c r="A159" s="44">
        <f t="shared" si="17"/>
        <v>2014</v>
      </c>
      <c r="B159" s="44" t="str">
        <f t="shared" si="17"/>
        <v>SEPTIEMBRE</v>
      </c>
      <c r="C159" s="44">
        <v>30</v>
      </c>
      <c r="D159" s="586" t="str">
        <f t="shared" si="16"/>
        <v>SEPTIEMBRE 2014 / 29</v>
      </c>
      <c r="E159" s="586"/>
      <c r="F159" s="586"/>
      <c r="G159" s="586"/>
      <c r="H159" s="586"/>
      <c r="I159" s="586"/>
      <c r="J159" s="586"/>
      <c r="K159" s="586"/>
      <c r="L159" s="586"/>
      <c r="M159" s="586"/>
      <c r="N159" s="586"/>
      <c r="O159" s="586"/>
      <c r="P159" s="586"/>
      <c r="Q159" s="586"/>
      <c r="R159" s="586"/>
      <c r="S159" s="586"/>
      <c r="T159" s="586"/>
      <c r="U159" s="586"/>
      <c r="V159" s="586"/>
      <c r="W159" s="586"/>
      <c r="X159" s="586"/>
      <c r="Y159" s="586"/>
      <c r="Z159" s="586"/>
      <c r="AB159" s="586"/>
      <c r="AC159" s="586"/>
      <c r="AD159" s="586"/>
      <c r="AE159" s="586"/>
      <c r="AF159" s="586"/>
      <c r="AG159" s="586"/>
      <c r="AH159" s="586"/>
      <c r="AI159" s="586"/>
      <c r="AJ159" s="586"/>
      <c r="AK159" s="586"/>
      <c r="AL159" s="586"/>
    </row>
    <row r="160" spans="1:38" x14ac:dyDescent="0.25">
      <c r="A160" s="44">
        <f t="shared" si="17"/>
        <v>2014</v>
      </c>
      <c r="B160" s="44" t="str">
        <f t="shared" si="17"/>
        <v>SEPTIEMBRE</v>
      </c>
      <c r="C160" s="44">
        <v>31</v>
      </c>
      <c r="D160" s="586" t="str">
        <f t="shared" si="16"/>
        <v>SEPTIEMBRE 2014 / 30</v>
      </c>
      <c r="E160" s="586"/>
      <c r="F160" s="586"/>
      <c r="G160" s="586"/>
      <c r="H160" s="586"/>
      <c r="I160" s="586"/>
      <c r="J160" s="586"/>
      <c r="K160" s="586"/>
      <c r="L160" s="586"/>
      <c r="M160" s="586"/>
      <c r="N160" s="586"/>
      <c r="O160" s="586"/>
      <c r="P160" s="586"/>
      <c r="Q160" s="586"/>
      <c r="R160" s="586"/>
      <c r="S160" s="586"/>
      <c r="T160" s="586"/>
      <c r="U160" s="586"/>
      <c r="V160" s="586"/>
      <c r="W160" s="586"/>
      <c r="X160" s="586"/>
      <c r="Y160" s="586"/>
      <c r="Z160" s="586"/>
      <c r="AB160" s="586"/>
      <c r="AC160" s="586"/>
      <c r="AD160" s="586"/>
      <c r="AE160" s="586"/>
      <c r="AF160" s="586"/>
      <c r="AG160" s="586"/>
      <c r="AH160" s="586"/>
      <c r="AI160" s="586"/>
      <c r="AJ160" s="586"/>
      <c r="AK160" s="586"/>
      <c r="AL160" s="586"/>
    </row>
    <row r="161" spans="1:74" s="206" customFormat="1" ht="15.75" x14ac:dyDescent="0.25">
      <c r="D161" s="586" t="str">
        <f t="shared" si="16"/>
        <v>SEPTIEMBRE 2014 / 31</v>
      </c>
      <c r="E161" s="586"/>
      <c r="F161" s="586"/>
      <c r="G161" s="586"/>
      <c r="H161" s="586"/>
      <c r="I161" s="586"/>
      <c r="J161" s="586"/>
      <c r="K161" s="586"/>
      <c r="L161" s="586"/>
      <c r="M161" s="586"/>
      <c r="N161" s="586"/>
      <c r="O161" s="586"/>
      <c r="P161" s="586"/>
      <c r="Q161" s="586"/>
      <c r="R161" s="586"/>
      <c r="S161" s="586"/>
      <c r="T161" s="586"/>
      <c r="U161" s="586"/>
      <c r="V161" s="586"/>
      <c r="W161" s="586"/>
      <c r="X161" s="586"/>
      <c r="Y161" s="586"/>
      <c r="Z161" s="586"/>
      <c r="AA161" s="55"/>
      <c r="AB161" s="586"/>
      <c r="AC161" s="586"/>
      <c r="AD161" s="586"/>
      <c r="AE161" s="586"/>
      <c r="AF161" s="586"/>
      <c r="AG161" s="586"/>
      <c r="AH161" s="586"/>
      <c r="AI161" s="586"/>
      <c r="AJ161" s="586"/>
      <c r="AK161" s="586"/>
      <c r="AL161" s="586"/>
      <c r="AM161" s="209" t="str">
        <f t="shared" ref="AM161:BU161" si="18">IFERROR(AVERAGE(AM130:AM160),"")</f>
        <v/>
      </c>
      <c r="AN161" s="209" t="str">
        <f t="shared" si="18"/>
        <v/>
      </c>
      <c r="AO161" s="209" t="str">
        <f t="shared" si="18"/>
        <v/>
      </c>
      <c r="AP161" s="209" t="str">
        <f t="shared" si="18"/>
        <v/>
      </c>
      <c r="AQ161" s="209" t="str">
        <f t="shared" si="18"/>
        <v/>
      </c>
      <c r="AR161" s="209" t="str">
        <f t="shared" si="18"/>
        <v/>
      </c>
      <c r="AS161" s="209" t="str">
        <f t="shared" si="18"/>
        <v/>
      </c>
      <c r="AT161" s="209" t="str">
        <f t="shared" si="18"/>
        <v/>
      </c>
      <c r="AU161" s="209" t="str">
        <f t="shared" si="18"/>
        <v/>
      </c>
      <c r="AV161" s="209" t="str">
        <f t="shared" si="18"/>
        <v/>
      </c>
      <c r="AW161" s="209" t="str">
        <f t="shared" si="18"/>
        <v/>
      </c>
      <c r="AX161" s="210" t="str">
        <f t="shared" si="18"/>
        <v/>
      </c>
      <c r="AY161" s="209" t="str">
        <f t="shared" si="18"/>
        <v/>
      </c>
      <c r="AZ161" s="209" t="str">
        <f t="shared" si="18"/>
        <v/>
      </c>
      <c r="BA161" s="209" t="str">
        <f t="shared" si="18"/>
        <v/>
      </c>
      <c r="BB161" s="209" t="str">
        <f t="shared" si="18"/>
        <v/>
      </c>
      <c r="BC161" s="209" t="str">
        <f t="shared" si="18"/>
        <v/>
      </c>
      <c r="BD161" s="209" t="str">
        <f t="shared" si="18"/>
        <v/>
      </c>
      <c r="BE161" s="209" t="str">
        <f t="shared" si="18"/>
        <v/>
      </c>
      <c r="BF161" s="209" t="str">
        <f t="shared" si="18"/>
        <v/>
      </c>
      <c r="BG161" s="209" t="str">
        <f t="shared" si="18"/>
        <v/>
      </c>
      <c r="BH161" s="209" t="str">
        <f t="shared" si="18"/>
        <v/>
      </c>
      <c r="BI161" s="209" t="str">
        <f t="shared" si="18"/>
        <v/>
      </c>
      <c r="BJ161" s="209" t="str">
        <f t="shared" si="18"/>
        <v/>
      </c>
      <c r="BK161" s="209" t="str">
        <f t="shared" si="18"/>
        <v/>
      </c>
      <c r="BL161" s="209" t="str">
        <f t="shared" si="18"/>
        <v/>
      </c>
      <c r="BM161" s="209" t="str">
        <f t="shared" si="18"/>
        <v/>
      </c>
      <c r="BN161" s="209" t="str">
        <f t="shared" si="18"/>
        <v/>
      </c>
      <c r="BO161" s="209" t="str">
        <f t="shared" si="18"/>
        <v/>
      </c>
      <c r="BP161" s="209" t="str">
        <f t="shared" si="18"/>
        <v/>
      </c>
      <c r="BQ161" s="209" t="str">
        <f t="shared" si="18"/>
        <v/>
      </c>
      <c r="BR161" s="209" t="str">
        <f t="shared" si="18"/>
        <v/>
      </c>
      <c r="BS161" s="209" t="str">
        <f t="shared" si="18"/>
        <v/>
      </c>
      <c r="BT161" s="209" t="str">
        <f t="shared" si="18"/>
        <v/>
      </c>
      <c r="BU161" s="209" t="str">
        <f t="shared" si="18"/>
        <v/>
      </c>
      <c r="BV161" s="210" t="str">
        <f>IFERROR(AVERAGE(BV130:BV160),"")</f>
        <v/>
      </c>
    </row>
    <row r="162" spans="1:74" ht="15.75" x14ac:dyDescent="0.25">
      <c r="A162" s="44">
        <v>2014</v>
      </c>
      <c r="B162" s="44" t="s">
        <v>236</v>
      </c>
      <c r="C162" s="44">
        <v>1</v>
      </c>
      <c r="D162" s="208" t="s">
        <v>228</v>
      </c>
      <c r="E162" s="209">
        <f>IFERROR(AVERAGE(E131:E161),"")</f>
        <v>1</v>
      </c>
      <c r="F162" s="209">
        <f>IFERROR(AVERAGE(F131:F161),"")</f>
        <v>41906</v>
      </c>
      <c r="G162" s="209">
        <f>IFERROR(AVERAGE(G131:G161),"")</f>
        <v>45436</v>
      </c>
      <c r="H162" s="209" t="str">
        <f>IFERROR(AVERAGE(H131:H161),"")</f>
        <v/>
      </c>
      <c r="I162" s="209">
        <f t="shared" ref="I162:AL162" si="19">IFERROR(AVERAGE(I131:I161),"")</f>
        <v>0.74319999999999997</v>
      </c>
      <c r="J162" s="209">
        <f t="shared" si="19"/>
        <v>6.5</v>
      </c>
      <c r="K162" s="209">
        <f t="shared" si="19"/>
        <v>1.04</v>
      </c>
      <c r="L162" s="209" t="str">
        <f t="shared" si="19"/>
        <v/>
      </c>
      <c r="M162" s="209">
        <f t="shared" si="19"/>
        <v>1.2</v>
      </c>
      <c r="N162" s="209">
        <f t="shared" si="19"/>
        <v>0.05</v>
      </c>
      <c r="O162" s="209">
        <f t="shared" si="19"/>
        <v>100</v>
      </c>
      <c r="P162" s="209">
        <f t="shared" si="19"/>
        <v>130.80000000000001</v>
      </c>
      <c r="Q162" s="209" t="str">
        <f t="shared" si="19"/>
        <v/>
      </c>
      <c r="R162" s="209">
        <f t="shared" si="19"/>
        <v>42.9</v>
      </c>
      <c r="S162" s="209">
        <f t="shared" si="19"/>
        <v>-80</v>
      </c>
      <c r="T162" s="209" t="str">
        <f t="shared" si="19"/>
        <v/>
      </c>
      <c r="U162" s="209">
        <f t="shared" si="19"/>
        <v>0</v>
      </c>
      <c r="V162" s="209">
        <f t="shared" si="19"/>
        <v>62</v>
      </c>
      <c r="W162" s="209">
        <f t="shared" si="19"/>
        <v>81</v>
      </c>
      <c r="X162" s="209">
        <f t="shared" si="19"/>
        <v>90</v>
      </c>
      <c r="Y162" s="209">
        <f t="shared" si="19"/>
        <v>135</v>
      </c>
      <c r="Z162" s="209">
        <f t="shared" si="19"/>
        <v>156</v>
      </c>
      <c r="AA162" s="209">
        <f t="shared" si="19"/>
        <v>0.5</v>
      </c>
      <c r="AB162" s="209">
        <f t="shared" si="19"/>
        <v>99</v>
      </c>
      <c r="AC162" s="209">
        <f t="shared" si="19"/>
        <v>0.5</v>
      </c>
      <c r="AD162" s="209" t="str">
        <f t="shared" si="19"/>
        <v/>
      </c>
      <c r="AE162" s="209">
        <f t="shared" si="19"/>
        <v>5.5</v>
      </c>
      <c r="AF162" s="209">
        <f t="shared" si="19"/>
        <v>7</v>
      </c>
      <c r="AG162" s="209">
        <f t="shared" si="19"/>
        <v>99.5</v>
      </c>
      <c r="AH162" s="209">
        <f t="shared" si="19"/>
        <v>42.54</v>
      </c>
      <c r="AI162" s="209">
        <f t="shared" si="19"/>
        <v>167</v>
      </c>
      <c r="AJ162" s="209">
        <f t="shared" si="19"/>
        <v>221</v>
      </c>
      <c r="AK162" s="209">
        <f t="shared" si="19"/>
        <v>275</v>
      </c>
      <c r="AL162" s="209">
        <f t="shared" si="19"/>
        <v>338</v>
      </c>
    </row>
    <row r="163" spans="1:74" x14ac:dyDescent="0.25">
      <c r="A163" s="44">
        <f>A162</f>
        <v>2014</v>
      </c>
      <c r="B163" s="44" t="str">
        <f>B162</f>
        <v>OCTUBRE</v>
      </c>
      <c r="C163" s="44">
        <v>2</v>
      </c>
      <c r="D163" s="586" t="str">
        <f t="shared" ref="D163:D193" si="20">B162&amp;" "&amp;A162&amp;" / "&amp;C162</f>
        <v>OCTUBRE 2014 / 1</v>
      </c>
      <c r="E163" s="589">
        <v>1</v>
      </c>
      <c r="F163" s="266">
        <v>41943</v>
      </c>
      <c r="G163" s="590">
        <v>47398</v>
      </c>
      <c r="H163" s="591" t="s">
        <v>339</v>
      </c>
      <c r="I163" s="566">
        <v>0.74319999999999997</v>
      </c>
      <c r="J163" s="564">
        <v>6.4</v>
      </c>
      <c r="K163" s="566">
        <v>1.06</v>
      </c>
      <c r="L163" s="564" t="s">
        <v>20</v>
      </c>
      <c r="M163" s="564">
        <v>3.2</v>
      </c>
      <c r="N163" s="564">
        <v>0.04</v>
      </c>
      <c r="O163" s="564">
        <v>100</v>
      </c>
      <c r="P163" s="564">
        <v>130.80000000000001</v>
      </c>
      <c r="Q163" s="564" t="s">
        <v>338</v>
      </c>
      <c r="R163" s="564">
        <v>42.9</v>
      </c>
      <c r="S163" s="564">
        <v>-80</v>
      </c>
      <c r="T163" s="564" t="s">
        <v>103</v>
      </c>
      <c r="U163" s="564">
        <v>0</v>
      </c>
      <c r="V163" s="564">
        <v>62</v>
      </c>
      <c r="W163" s="564">
        <v>81</v>
      </c>
      <c r="X163" s="564">
        <v>91</v>
      </c>
      <c r="Y163" s="564">
        <v>135</v>
      </c>
      <c r="Z163" s="564">
        <v>155</v>
      </c>
      <c r="AA163" s="564">
        <v>0.5</v>
      </c>
      <c r="AB163" s="564">
        <v>99</v>
      </c>
      <c r="AC163" s="564">
        <v>0.5</v>
      </c>
      <c r="AD163" s="587"/>
      <c r="AE163" s="587">
        <v>5.5</v>
      </c>
      <c r="AF163" s="587">
        <v>7</v>
      </c>
      <c r="AG163" s="587">
        <v>99.5</v>
      </c>
      <c r="AH163" s="587">
        <v>42.54</v>
      </c>
      <c r="AI163" s="587">
        <v>167</v>
      </c>
      <c r="AJ163" s="587">
        <v>221</v>
      </c>
      <c r="AK163" s="587">
        <v>275</v>
      </c>
      <c r="AL163" s="587">
        <v>338</v>
      </c>
    </row>
    <row r="164" spans="1:74" x14ac:dyDescent="0.25">
      <c r="A164" s="44">
        <f t="shared" ref="A164:B192" si="21">A163</f>
        <v>2014</v>
      </c>
      <c r="B164" s="44" t="str">
        <f t="shared" si="21"/>
        <v>OCTUBRE</v>
      </c>
      <c r="C164" s="44">
        <v>3</v>
      </c>
      <c r="D164" s="586" t="str">
        <f t="shared" si="20"/>
        <v>OCTUBRE 2014 / 2</v>
      </c>
      <c r="E164" s="586"/>
      <c r="F164" s="586"/>
      <c r="G164" s="586"/>
      <c r="H164" s="586"/>
      <c r="I164" s="586"/>
      <c r="J164" s="586"/>
      <c r="K164" s="586"/>
      <c r="L164" s="586"/>
      <c r="M164" s="586"/>
      <c r="N164" s="586"/>
      <c r="O164" s="586"/>
      <c r="P164" s="586"/>
      <c r="Q164" s="586"/>
      <c r="R164" s="586"/>
      <c r="S164" s="586"/>
      <c r="T164" s="586"/>
      <c r="U164" s="586"/>
      <c r="V164" s="586"/>
      <c r="W164" s="586"/>
      <c r="X164" s="586"/>
      <c r="Y164" s="586"/>
      <c r="Z164" s="586"/>
      <c r="AB164" s="586"/>
      <c r="AC164" s="586"/>
      <c r="AD164" s="586"/>
      <c r="AE164" s="586"/>
      <c r="AF164" s="586"/>
      <c r="AG164" s="586"/>
      <c r="AH164" s="586"/>
      <c r="AI164" s="586"/>
      <c r="AJ164" s="586"/>
      <c r="AK164" s="586"/>
      <c r="AL164" s="586"/>
    </row>
    <row r="165" spans="1:74" x14ac:dyDescent="0.25">
      <c r="A165" s="44">
        <f t="shared" si="21"/>
        <v>2014</v>
      </c>
      <c r="B165" s="44" t="str">
        <f t="shared" si="21"/>
        <v>OCTUBRE</v>
      </c>
      <c r="C165" s="44">
        <v>4</v>
      </c>
      <c r="D165" s="586" t="str">
        <f t="shared" si="20"/>
        <v>OCTUBRE 2014 / 3</v>
      </c>
      <c r="E165" s="586"/>
      <c r="F165" s="586"/>
      <c r="G165" s="586"/>
      <c r="H165" s="586"/>
      <c r="I165" s="586"/>
      <c r="J165" s="586"/>
      <c r="K165" s="586"/>
      <c r="L165" s="586"/>
      <c r="M165" s="586"/>
      <c r="N165" s="586"/>
      <c r="O165" s="586"/>
      <c r="P165" s="586"/>
      <c r="Q165" s="586"/>
      <c r="R165" s="586"/>
      <c r="S165" s="586"/>
      <c r="T165" s="586"/>
      <c r="U165" s="586"/>
      <c r="V165" s="586"/>
      <c r="W165" s="586"/>
      <c r="X165" s="586"/>
      <c r="Y165" s="586"/>
      <c r="Z165" s="586"/>
      <c r="AB165" s="586"/>
      <c r="AC165" s="586"/>
      <c r="AD165" s="586"/>
      <c r="AE165" s="586"/>
      <c r="AF165" s="586"/>
      <c r="AG165" s="586"/>
      <c r="AH165" s="586"/>
      <c r="AI165" s="586"/>
      <c r="AJ165" s="586"/>
      <c r="AK165" s="586"/>
      <c r="AL165" s="586"/>
    </row>
    <row r="166" spans="1:74" x14ac:dyDescent="0.25">
      <c r="A166" s="44">
        <f t="shared" si="21"/>
        <v>2014</v>
      </c>
      <c r="B166" s="44" t="str">
        <f t="shared" si="21"/>
        <v>OCTUBRE</v>
      </c>
      <c r="C166" s="44">
        <v>5</v>
      </c>
      <c r="D166" s="586" t="str">
        <f t="shared" si="20"/>
        <v>OCTUBRE 2014 / 4</v>
      </c>
      <c r="E166" s="586"/>
      <c r="F166" s="586"/>
      <c r="G166" s="586"/>
      <c r="H166" s="586"/>
      <c r="I166" s="586"/>
      <c r="J166" s="586"/>
      <c r="K166" s="586"/>
      <c r="L166" s="586"/>
      <c r="M166" s="586"/>
      <c r="N166" s="586"/>
      <c r="O166" s="586"/>
      <c r="P166" s="586"/>
      <c r="Q166" s="586"/>
      <c r="R166" s="586"/>
      <c r="S166" s="586"/>
      <c r="T166" s="586"/>
      <c r="U166" s="586"/>
      <c r="V166" s="586"/>
      <c r="W166" s="586"/>
      <c r="X166" s="586"/>
      <c r="Y166" s="586"/>
      <c r="Z166" s="586"/>
      <c r="AB166" s="586"/>
      <c r="AC166" s="586"/>
      <c r="AD166" s="586"/>
      <c r="AE166" s="586"/>
      <c r="AF166" s="586"/>
      <c r="AG166" s="586"/>
      <c r="AH166" s="586"/>
      <c r="AI166" s="586"/>
      <c r="AJ166" s="586"/>
      <c r="AK166" s="586"/>
      <c r="AL166" s="586"/>
    </row>
    <row r="167" spans="1:74" x14ac:dyDescent="0.25">
      <c r="A167" s="44">
        <f t="shared" si="21"/>
        <v>2014</v>
      </c>
      <c r="B167" s="44" t="str">
        <f t="shared" si="21"/>
        <v>OCTUBRE</v>
      </c>
      <c r="C167" s="44">
        <v>6</v>
      </c>
      <c r="D167" s="586" t="str">
        <f t="shared" si="20"/>
        <v>OCTUBRE 2014 / 5</v>
      </c>
      <c r="E167" s="586"/>
      <c r="F167" s="586"/>
      <c r="G167" s="586"/>
      <c r="H167" s="586"/>
      <c r="I167" s="586"/>
      <c r="J167" s="586"/>
      <c r="K167" s="586"/>
      <c r="L167" s="586"/>
      <c r="M167" s="586"/>
      <c r="N167" s="586"/>
      <c r="O167" s="586"/>
      <c r="P167" s="586"/>
      <c r="Q167" s="586"/>
      <c r="R167" s="586"/>
      <c r="S167" s="586"/>
      <c r="T167" s="586"/>
      <c r="U167" s="586"/>
      <c r="V167" s="586"/>
      <c r="W167" s="586"/>
      <c r="X167" s="586"/>
      <c r="Y167" s="586"/>
      <c r="Z167" s="586"/>
      <c r="AB167" s="586"/>
      <c r="AC167" s="586"/>
      <c r="AD167" s="586"/>
      <c r="AE167" s="586"/>
      <c r="AF167" s="586"/>
      <c r="AG167" s="586"/>
      <c r="AH167" s="586"/>
      <c r="AI167" s="586"/>
      <c r="AJ167" s="586"/>
      <c r="AK167" s="586"/>
      <c r="AL167" s="586"/>
    </row>
    <row r="168" spans="1:74" x14ac:dyDescent="0.25">
      <c r="A168" s="44">
        <f t="shared" si="21"/>
        <v>2014</v>
      </c>
      <c r="B168" s="44" t="str">
        <f t="shared" si="21"/>
        <v>OCTUBRE</v>
      </c>
      <c r="C168" s="44">
        <v>7</v>
      </c>
      <c r="D168" s="586" t="str">
        <f t="shared" si="20"/>
        <v>OCTUBRE 2014 / 6</v>
      </c>
      <c r="E168" s="586"/>
      <c r="F168" s="586"/>
      <c r="G168" s="586"/>
      <c r="H168" s="586"/>
      <c r="I168" s="586"/>
      <c r="J168" s="586"/>
      <c r="K168" s="586"/>
      <c r="L168" s="586"/>
      <c r="M168" s="586"/>
      <c r="N168" s="586"/>
      <c r="O168" s="586"/>
      <c r="P168" s="586"/>
      <c r="Q168" s="586"/>
      <c r="R168" s="586"/>
      <c r="S168" s="586"/>
      <c r="T168" s="586"/>
      <c r="U168" s="586"/>
      <c r="V168" s="586"/>
      <c r="W168" s="586"/>
      <c r="X168" s="586"/>
      <c r="Y168" s="586"/>
      <c r="Z168" s="586"/>
      <c r="AB168" s="586"/>
      <c r="AC168" s="586"/>
      <c r="AD168" s="586"/>
      <c r="AE168" s="586"/>
      <c r="AF168" s="586"/>
      <c r="AG168" s="586"/>
      <c r="AH168" s="586"/>
      <c r="AI168" s="586"/>
      <c r="AJ168" s="586"/>
      <c r="AK168" s="586"/>
      <c r="AL168" s="586"/>
    </row>
    <row r="169" spans="1:74" x14ac:dyDescent="0.25">
      <c r="A169" s="44">
        <f t="shared" si="21"/>
        <v>2014</v>
      </c>
      <c r="B169" s="44" t="str">
        <f t="shared" si="21"/>
        <v>OCTUBRE</v>
      </c>
      <c r="C169" s="44">
        <v>8</v>
      </c>
      <c r="D169" s="586" t="str">
        <f t="shared" si="20"/>
        <v>OCTUBRE 2014 / 7</v>
      </c>
      <c r="E169" s="586"/>
      <c r="F169" s="586"/>
      <c r="G169" s="586"/>
      <c r="H169" s="586"/>
      <c r="I169" s="586"/>
      <c r="J169" s="586"/>
      <c r="K169" s="586"/>
      <c r="L169" s="586"/>
      <c r="M169" s="586"/>
      <c r="N169" s="586"/>
      <c r="O169" s="586"/>
      <c r="P169" s="586"/>
      <c r="Q169" s="586"/>
      <c r="R169" s="586"/>
      <c r="S169" s="586"/>
      <c r="T169" s="586"/>
      <c r="U169" s="586"/>
      <c r="V169" s="586"/>
      <c r="W169" s="586"/>
      <c r="X169" s="586"/>
      <c r="Y169" s="586"/>
      <c r="Z169" s="586"/>
      <c r="AB169" s="586"/>
      <c r="AC169" s="586"/>
      <c r="AD169" s="586"/>
      <c r="AE169" s="586"/>
      <c r="AF169" s="586"/>
      <c r="AG169" s="586"/>
      <c r="AH169" s="586"/>
      <c r="AI169" s="586"/>
      <c r="AJ169" s="586"/>
      <c r="AK169" s="586"/>
      <c r="AL169" s="586"/>
    </row>
    <row r="170" spans="1:74" x14ac:dyDescent="0.25">
      <c r="A170" s="44">
        <f t="shared" si="21"/>
        <v>2014</v>
      </c>
      <c r="B170" s="44" t="str">
        <f t="shared" si="21"/>
        <v>OCTUBRE</v>
      </c>
      <c r="C170" s="44">
        <v>9</v>
      </c>
      <c r="D170" s="586" t="str">
        <f t="shared" si="20"/>
        <v>OCTUBRE 2014 / 8</v>
      </c>
      <c r="E170" s="586"/>
      <c r="F170" s="586"/>
      <c r="G170" s="586"/>
      <c r="H170" s="586"/>
      <c r="I170" s="586"/>
      <c r="J170" s="586"/>
      <c r="K170" s="586"/>
      <c r="L170" s="586"/>
      <c r="M170" s="586"/>
      <c r="N170" s="586"/>
      <c r="O170" s="586"/>
      <c r="P170" s="586"/>
      <c r="Q170" s="586"/>
      <c r="R170" s="586"/>
      <c r="S170" s="586"/>
      <c r="T170" s="586"/>
      <c r="U170" s="586"/>
      <c r="V170" s="586"/>
      <c r="W170" s="586"/>
      <c r="X170" s="586"/>
      <c r="Y170" s="586"/>
      <c r="Z170" s="586"/>
      <c r="AB170" s="586"/>
      <c r="AC170" s="586"/>
      <c r="AD170" s="586"/>
      <c r="AE170" s="586"/>
      <c r="AF170" s="586"/>
      <c r="AG170" s="586"/>
      <c r="AH170" s="586"/>
      <c r="AI170" s="586"/>
      <c r="AJ170" s="586"/>
      <c r="AK170" s="586"/>
      <c r="AL170" s="586"/>
    </row>
    <row r="171" spans="1:74" x14ac:dyDescent="0.25">
      <c r="A171" s="44">
        <f t="shared" si="21"/>
        <v>2014</v>
      </c>
      <c r="B171" s="44" t="str">
        <f t="shared" si="21"/>
        <v>OCTUBRE</v>
      </c>
      <c r="C171" s="44">
        <v>10</v>
      </c>
      <c r="D171" s="586" t="str">
        <f t="shared" si="20"/>
        <v>OCTUBRE 2014 / 9</v>
      </c>
      <c r="E171" s="586"/>
      <c r="F171" s="586"/>
      <c r="G171" s="586"/>
      <c r="H171" s="586"/>
      <c r="I171" s="586"/>
      <c r="J171" s="586"/>
      <c r="K171" s="586"/>
      <c r="L171" s="586"/>
      <c r="M171" s="586"/>
      <c r="N171" s="586"/>
      <c r="O171" s="586"/>
      <c r="P171" s="586"/>
      <c r="Q171" s="586"/>
      <c r="R171" s="586"/>
      <c r="S171" s="586"/>
      <c r="T171" s="586"/>
      <c r="U171" s="586"/>
      <c r="V171" s="586"/>
      <c r="W171" s="586"/>
      <c r="X171" s="586"/>
      <c r="Y171" s="586"/>
      <c r="Z171" s="586"/>
      <c r="AB171" s="586"/>
      <c r="AC171" s="586"/>
      <c r="AD171" s="586"/>
      <c r="AE171" s="586"/>
      <c r="AF171" s="586"/>
      <c r="AG171" s="586"/>
      <c r="AH171" s="586"/>
      <c r="AI171" s="586"/>
      <c r="AJ171" s="586"/>
      <c r="AK171" s="586"/>
      <c r="AL171" s="586"/>
    </row>
    <row r="172" spans="1:74" x14ac:dyDescent="0.25">
      <c r="A172" s="44">
        <f t="shared" si="21"/>
        <v>2014</v>
      </c>
      <c r="B172" s="44" t="str">
        <f t="shared" si="21"/>
        <v>OCTUBRE</v>
      </c>
      <c r="C172" s="44">
        <v>11</v>
      </c>
      <c r="D172" s="586" t="str">
        <f t="shared" si="20"/>
        <v>OCTUBRE 2014 / 10</v>
      </c>
      <c r="E172" s="586"/>
      <c r="F172" s="586"/>
      <c r="G172" s="586"/>
      <c r="H172" s="586"/>
      <c r="I172" s="586"/>
      <c r="J172" s="586"/>
      <c r="K172" s="586"/>
      <c r="L172" s="586"/>
      <c r="M172" s="586"/>
      <c r="N172" s="586"/>
      <c r="O172" s="586"/>
      <c r="P172" s="586"/>
      <c r="Q172" s="586"/>
      <c r="R172" s="586"/>
      <c r="S172" s="586"/>
      <c r="T172" s="586"/>
      <c r="U172" s="586"/>
      <c r="V172" s="586"/>
      <c r="W172" s="586"/>
      <c r="X172" s="586"/>
      <c r="Y172" s="586"/>
      <c r="Z172" s="586"/>
      <c r="AB172" s="586"/>
      <c r="AC172" s="586"/>
      <c r="AD172" s="586"/>
      <c r="AE172" s="586"/>
      <c r="AF172" s="586"/>
      <c r="AG172" s="586"/>
      <c r="AH172" s="586"/>
      <c r="AI172" s="586"/>
      <c r="AJ172" s="586"/>
      <c r="AK172" s="586"/>
      <c r="AL172" s="586"/>
    </row>
    <row r="173" spans="1:74" x14ac:dyDescent="0.25">
      <c r="A173" s="44">
        <f t="shared" si="21"/>
        <v>2014</v>
      </c>
      <c r="B173" s="44" t="str">
        <f t="shared" si="21"/>
        <v>OCTUBRE</v>
      </c>
      <c r="C173" s="44">
        <v>12</v>
      </c>
      <c r="D173" s="586" t="str">
        <f t="shared" si="20"/>
        <v>OCTUBRE 2014 / 11</v>
      </c>
      <c r="E173" s="586"/>
      <c r="F173" s="586"/>
      <c r="G173" s="586"/>
      <c r="H173" s="586"/>
      <c r="I173" s="586"/>
      <c r="J173" s="586"/>
      <c r="K173" s="586"/>
      <c r="L173" s="586"/>
      <c r="M173" s="586"/>
      <c r="N173" s="586"/>
      <c r="O173" s="586"/>
      <c r="P173" s="586"/>
      <c r="Q173" s="586"/>
      <c r="R173" s="586"/>
      <c r="S173" s="586"/>
      <c r="T173" s="586"/>
      <c r="U173" s="586"/>
      <c r="V173" s="586"/>
      <c r="W173" s="586"/>
      <c r="X173" s="586"/>
      <c r="Y173" s="586"/>
      <c r="Z173" s="586"/>
      <c r="AB173" s="586"/>
      <c r="AC173" s="586"/>
      <c r="AD173" s="586"/>
      <c r="AE173" s="586"/>
      <c r="AF173" s="586"/>
      <c r="AG173" s="586"/>
      <c r="AH173" s="586"/>
      <c r="AI173" s="586"/>
      <c r="AJ173" s="586"/>
      <c r="AK173" s="586"/>
      <c r="AL173" s="586"/>
    </row>
    <row r="174" spans="1:74" x14ac:dyDescent="0.25">
      <c r="A174" s="44">
        <f t="shared" si="21"/>
        <v>2014</v>
      </c>
      <c r="B174" s="44" t="str">
        <f t="shared" si="21"/>
        <v>OCTUBRE</v>
      </c>
      <c r="C174" s="44">
        <v>13</v>
      </c>
      <c r="D174" s="586" t="str">
        <f t="shared" si="20"/>
        <v>OCTUBRE 2014 / 12</v>
      </c>
      <c r="E174" s="586"/>
      <c r="F174" s="586"/>
      <c r="G174" s="586"/>
      <c r="H174" s="586"/>
      <c r="I174" s="586"/>
      <c r="J174" s="586"/>
      <c r="K174" s="586"/>
      <c r="L174" s="586"/>
      <c r="M174" s="586"/>
      <c r="N174" s="586"/>
      <c r="O174" s="586"/>
      <c r="P174" s="586"/>
      <c r="Q174" s="586"/>
      <c r="R174" s="586"/>
      <c r="S174" s="586"/>
      <c r="T174" s="586"/>
      <c r="U174" s="586"/>
      <c r="V174" s="586"/>
      <c r="W174" s="586"/>
      <c r="X174" s="586"/>
      <c r="Y174" s="586"/>
      <c r="Z174" s="586"/>
      <c r="AB174" s="586"/>
      <c r="AC174" s="586"/>
      <c r="AD174" s="586"/>
      <c r="AE174" s="586"/>
      <c r="AF174" s="586"/>
      <c r="AG174" s="586"/>
      <c r="AH174" s="586"/>
      <c r="AI174" s="586"/>
      <c r="AJ174" s="586"/>
      <c r="AK174" s="586"/>
      <c r="AL174" s="586"/>
    </row>
    <row r="175" spans="1:74" x14ac:dyDescent="0.25">
      <c r="A175" s="44">
        <f t="shared" si="21"/>
        <v>2014</v>
      </c>
      <c r="B175" s="44" t="str">
        <f t="shared" si="21"/>
        <v>OCTUBRE</v>
      </c>
      <c r="C175" s="44">
        <v>14</v>
      </c>
      <c r="D175" s="586" t="str">
        <f t="shared" si="20"/>
        <v>OCTUBRE 2014 / 13</v>
      </c>
      <c r="E175" s="586"/>
      <c r="F175" s="586"/>
      <c r="G175" s="586"/>
      <c r="H175" s="586"/>
      <c r="I175" s="586"/>
      <c r="J175" s="586"/>
      <c r="K175" s="586"/>
      <c r="L175" s="586"/>
      <c r="M175" s="586"/>
      <c r="N175" s="586"/>
      <c r="O175" s="586"/>
      <c r="P175" s="586"/>
      <c r="Q175" s="586"/>
      <c r="R175" s="586"/>
      <c r="S175" s="586"/>
      <c r="T175" s="586"/>
      <c r="U175" s="586"/>
      <c r="V175" s="586"/>
      <c r="W175" s="586"/>
      <c r="X175" s="586"/>
      <c r="Y175" s="586"/>
      <c r="Z175" s="586"/>
      <c r="AB175" s="586"/>
      <c r="AC175" s="586"/>
      <c r="AD175" s="586"/>
      <c r="AE175" s="586"/>
      <c r="AF175" s="586"/>
      <c r="AG175" s="586"/>
      <c r="AH175" s="586"/>
      <c r="AI175" s="586"/>
      <c r="AJ175" s="586"/>
      <c r="AK175" s="586"/>
      <c r="AL175" s="586"/>
    </row>
    <row r="176" spans="1:74" x14ac:dyDescent="0.25">
      <c r="A176" s="44">
        <f t="shared" si="21"/>
        <v>2014</v>
      </c>
      <c r="B176" s="44" t="str">
        <f t="shared" si="21"/>
        <v>OCTUBRE</v>
      </c>
      <c r="C176" s="44">
        <v>15</v>
      </c>
      <c r="D176" s="586" t="str">
        <f t="shared" si="20"/>
        <v>OCTUBRE 2014 / 14</v>
      </c>
      <c r="E176" s="586"/>
      <c r="F176" s="586"/>
      <c r="G176" s="586"/>
      <c r="H176" s="586"/>
      <c r="I176" s="586"/>
      <c r="J176" s="586"/>
      <c r="K176" s="586"/>
      <c r="L176" s="586"/>
      <c r="M176" s="586"/>
      <c r="N176" s="586"/>
      <c r="O176" s="586"/>
      <c r="P176" s="586"/>
      <c r="Q176" s="586"/>
      <c r="R176" s="586"/>
      <c r="S176" s="586"/>
      <c r="T176" s="586"/>
      <c r="U176" s="586"/>
      <c r="V176" s="586"/>
      <c r="W176" s="586"/>
      <c r="X176" s="586"/>
      <c r="Y176" s="586"/>
      <c r="Z176" s="586"/>
      <c r="AB176" s="586"/>
      <c r="AC176" s="586"/>
      <c r="AD176" s="586"/>
      <c r="AE176" s="586"/>
      <c r="AF176" s="586"/>
      <c r="AG176" s="586"/>
      <c r="AH176" s="586"/>
      <c r="AI176" s="586"/>
      <c r="AJ176" s="586"/>
      <c r="AK176" s="586"/>
      <c r="AL176" s="586"/>
    </row>
    <row r="177" spans="1:38" x14ac:dyDescent="0.25">
      <c r="A177" s="44">
        <f t="shared" si="21"/>
        <v>2014</v>
      </c>
      <c r="B177" s="44" t="str">
        <f t="shared" si="21"/>
        <v>OCTUBRE</v>
      </c>
      <c r="C177" s="44">
        <v>16</v>
      </c>
      <c r="D177" s="586" t="str">
        <f t="shared" si="20"/>
        <v>OCTUBRE 2014 / 15</v>
      </c>
      <c r="E177" s="586"/>
      <c r="F177" s="586"/>
      <c r="G177" s="586"/>
      <c r="H177" s="586"/>
      <c r="I177" s="586"/>
      <c r="J177" s="586"/>
      <c r="K177" s="586"/>
      <c r="L177" s="586"/>
      <c r="M177" s="586"/>
      <c r="N177" s="586"/>
      <c r="O177" s="586"/>
      <c r="P177" s="586"/>
      <c r="Q177" s="586"/>
      <c r="R177" s="586"/>
      <c r="S177" s="586"/>
      <c r="T177" s="586"/>
      <c r="U177" s="586"/>
      <c r="V177" s="586"/>
      <c r="W177" s="586"/>
      <c r="X177" s="586"/>
      <c r="Y177" s="586"/>
      <c r="Z177" s="586"/>
      <c r="AB177" s="586"/>
      <c r="AC177" s="586"/>
      <c r="AD177" s="586"/>
      <c r="AE177" s="586"/>
      <c r="AF177" s="586"/>
      <c r="AG177" s="586"/>
      <c r="AH177" s="586"/>
      <c r="AI177" s="586"/>
      <c r="AJ177" s="586"/>
      <c r="AK177" s="586"/>
      <c r="AL177" s="586"/>
    </row>
    <row r="178" spans="1:38" x14ac:dyDescent="0.25">
      <c r="A178" s="44">
        <f t="shared" si="21"/>
        <v>2014</v>
      </c>
      <c r="B178" s="44" t="str">
        <f t="shared" si="21"/>
        <v>OCTUBRE</v>
      </c>
      <c r="C178" s="44">
        <v>17</v>
      </c>
      <c r="D178" s="586" t="str">
        <f t="shared" si="20"/>
        <v>OCTUBRE 2014 / 16</v>
      </c>
      <c r="E178" s="586"/>
      <c r="F178" s="586"/>
      <c r="G178" s="586"/>
      <c r="H178" s="586"/>
      <c r="I178" s="586"/>
      <c r="J178" s="586"/>
      <c r="K178" s="586"/>
      <c r="L178" s="586"/>
      <c r="M178" s="586"/>
      <c r="N178" s="586"/>
      <c r="O178" s="586"/>
      <c r="P178" s="586"/>
      <c r="Q178" s="586"/>
      <c r="R178" s="586"/>
      <c r="S178" s="586"/>
      <c r="T178" s="586"/>
      <c r="U178" s="586"/>
      <c r="V178" s="586"/>
      <c r="W178" s="586"/>
      <c r="X178" s="586"/>
      <c r="Y178" s="586"/>
      <c r="Z178" s="586"/>
      <c r="AB178" s="586"/>
      <c r="AC178" s="586"/>
      <c r="AD178" s="586"/>
      <c r="AE178" s="586"/>
      <c r="AF178" s="586"/>
      <c r="AG178" s="586"/>
      <c r="AH178" s="586"/>
      <c r="AI178" s="586"/>
      <c r="AJ178" s="586"/>
      <c r="AK178" s="586"/>
      <c r="AL178" s="586"/>
    </row>
    <row r="179" spans="1:38" x14ac:dyDescent="0.25">
      <c r="A179" s="44">
        <f t="shared" si="21"/>
        <v>2014</v>
      </c>
      <c r="B179" s="44" t="str">
        <f t="shared" si="21"/>
        <v>OCTUBRE</v>
      </c>
      <c r="C179" s="44">
        <v>18</v>
      </c>
      <c r="D179" s="586" t="str">
        <f t="shared" si="20"/>
        <v>OCTUBRE 2014 / 17</v>
      </c>
      <c r="E179" s="586"/>
      <c r="F179" s="586"/>
      <c r="G179" s="586"/>
      <c r="H179" s="586"/>
      <c r="I179" s="586"/>
      <c r="J179" s="586"/>
      <c r="K179" s="586"/>
      <c r="L179" s="586"/>
      <c r="M179" s="586"/>
      <c r="N179" s="586"/>
      <c r="O179" s="586"/>
      <c r="P179" s="586"/>
      <c r="Q179" s="586"/>
      <c r="R179" s="586"/>
      <c r="S179" s="586"/>
      <c r="T179" s="586"/>
      <c r="U179" s="586"/>
      <c r="V179" s="586"/>
      <c r="W179" s="586"/>
      <c r="X179" s="586"/>
      <c r="Y179" s="586"/>
      <c r="Z179" s="586"/>
      <c r="AB179" s="586"/>
      <c r="AC179" s="586"/>
      <c r="AD179" s="586"/>
      <c r="AE179" s="586"/>
      <c r="AF179" s="586"/>
      <c r="AG179" s="586"/>
      <c r="AH179" s="586"/>
      <c r="AI179" s="586"/>
      <c r="AJ179" s="586"/>
      <c r="AK179" s="586"/>
      <c r="AL179" s="586"/>
    </row>
    <row r="180" spans="1:38" x14ac:dyDescent="0.25">
      <c r="A180" s="44">
        <f t="shared" si="21"/>
        <v>2014</v>
      </c>
      <c r="B180" s="44" t="str">
        <f t="shared" si="21"/>
        <v>OCTUBRE</v>
      </c>
      <c r="C180" s="44">
        <v>19</v>
      </c>
      <c r="D180" s="586" t="str">
        <f t="shared" si="20"/>
        <v>OCTUBRE 2014 / 18</v>
      </c>
      <c r="E180" s="586"/>
      <c r="F180" s="586"/>
      <c r="G180" s="586"/>
      <c r="H180" s="586"/>
      <c r="I180" s="586"/>
      <c r="J180" s="586"/>
      <c r="K180" s="586"/>
      <c r="L180" s="586"/>
      <c r="M180" s="586"/>
      <c r="N180" s="586"/>
      <c r="O180" s="586"/>
      <c r="P180" s="586"/>
      <c r="Q180" s="586"/>
      <c r="R180" s="586"/>
      <c r="S180" s="586"/>
      <c r="T180" s="586"/>
      <c r="U180" s="586"/>
      <c r="V180" s="586"/>
      <c r="W180" s="586"/>
      <c r="X180" s="586"/>
      <c r="Y180" s="586"/>
      <c r="Z180" s="586"/>
      <c r="AB180" s="586"/>
      <c r="AC180" s="586"/>
      <c r="AD180" s="586"/>
      <c r="AE180" s="586"/>
      <c r="AF180" s="586"/>
      <c r="AG180" s="586"/>
      <c r="AH180" s="586"/>
      <c r="AI180" s="586"/>
      <c r="AJ180" s="586"/>
      <c r="AK180" s="586"/>
      <c r="AL180" s="586"/>
    </row>
    <row r="181" spans="1:38" x14ac:dyDescent="0.25">
      <c r="A181" s="44">
        <f t="shared" si="21"/>
        <v>2014</v>
      </c>
      <c r="B181" s="44" t="str">
        <f t="shared" si="21"/>
        <v>OCTUBRE</v>
      </c>
      <c r="C181" s="44">
        <v>20</v>
      </c>
      <c r="D181" s="586" t="str">
        <f t="shared" si="20"/>
        <v>OCTUBRE 2014 / 19</v>
      </c>
      <c r="E181" s="586"/>
      <c r="F181" s="586"/>
      <c r="G181" s="586"/>
      <c r="H181" s="586"/>
      <c r="I181" s="586"/>
      <c r="J181" s="586"/>
      <c r="K181" s="586"/>
      <c r="L181" s="586"/>
      <c r="M181" s="586"/>
      <c r="N181" s="586"/>
      <c r="O181" s="586"/>
      <c r="P181" s="586"/>
      <c r="Q181" s="586"/>
      <c r="R181" s="586"/>
      <c r="S181" s="586"/>
      <c r="T181" s="586"/>
      <c r="U181" s="586"/>
      <c r="V181" s="586"/>
      <c r="W181" s="586"/>
      <c r="X181" s="586"/>
      <c r="Y181" s="586"/>
      <c r="Z181" s="586"/>
      <c r="AB181" s="586"/>
      <c r="AC181" s="586"/>
      <c r="AD181" s="586"/>
      <c r="AE181" s="586"/>
      <c r="AF181" s="586"/>
      <c r="AG181" s="586"/>
      <c r="AH181" s="586"/>
      <c r="AI181" s="586"/>
      <c r="AJ181" s="586"/>
      <c r="AK181" s="586"/>
      <c r="AL181" s="586"/>
    </row>
    <row r="182" spans="1:38" x14ac:dyDescent="0.25">
      <c r="A182" s="44">
        <f t="shared" si="21"/>
        <v>2014</v>
      </c>
      <c r="B182" s="44" t="str">
        <f t="shared" si="21"/>
        <v>OCTUBRE</v>
      </c>
      <c r="C182" s="44">
        <v>21</v>
      </c>
      <c r="D182" s="586" t="str">
        <f t="shared" si="20"/>
        <v>OCTUBRE 2014 / 20</v>
      </c>
      <c r="E182" s="586"/>
      <c r="F182" s="586"/>
      <c r="G182" s="586"/>
      <c r="H182" s="586"/>
      <c r="I182" s="586"/>
      <c r="J182" s="586"/>
      <c r="K182" s="586"/>
      <c r="L182" s="586"/>
      <c r="M182" s="586"/>
      <c r="N182" s="586"/>
      <c r="O182" s="586"/>
      <c r="P182" s="586"/>
      <c r="Q182" s="586"/>
      <c r="R182" s="586"/>
      <c r="S182" s="586"/>
      <c r="T182" s="586"/>
      <c r="U182" s="586"/>
      <c r="V182" s="586"/>
      <c r="W182" s="586"/>
      <c r="X182" s="586"/>
      <c r="Y182" s="586"/>
      <c r="Z182" s="586"/>
      <c r="AB182" s="586"/>
      <c r="AC182" s="586"/>
      <c r="AD182" s="586"/>
      <c r="AE182" s="586"/>
      <c r="AF182" s="586"/>
      <c r="AG182" s="586"/>
      <c r="AH182" s="586"/>
      <c r="AI182" s="586"/>
      <c r="AJ182" s="586"/>
      <c r="AK182" s="586"/>
      <c r="AL182" s="586"/>
    </row>
    <row r="183" spans="1:38" x14ac:dyDescent="0.25">
      <c r="A183" s="44">
        <f t="shared" si="21"/>
        <v>2014</v>
      </c>
      <c r="B183" s="44" t="str">
        <f t="shared" si="21"/>
        <v>OCTUBRE</v>
      </c>
      <c r="C183" s="44">
        <v>22</v>
      </c>
      <c r="D183" s="586" t="str">
        <f t="shared" si="20"/>
        <v>OCTUBRE 2014 / 21</v>
      </c>
      <c r="E183" s="586"/>
      <c r="F183" s="586"/>
      <c r="G183" s="586"/>
      <c r="H183" s="586"/>
      <c r="I183" s="586"/>
      <c r="J183" s="586"/>
      <c r="K183" s="586"/>
      <c r="L183" s="586"/>
      <c r="M183" s="586"/>
      <c r="N183" s="586"/>
      <c r="O183" s="586"/>
      <c r="P183" s="586"/>
      <c r="Q183" s="586"/>
      <c r="R183" s="586"/>
      <c r="S183" s="586"/>
      <c r="T183" s="586"/>
      <c r="U183" s="586"/>
      <c r="V183" s="586"/>
      <c r="W183" s="586"/>
      <c r="X183" s="586"/>
      <c r="Y183" s="586"/>
      <c r="Z183" s="586"/>
      <c r="AB183" s="586"/>
      <c r="AC183" s="586"/>
      <c r="AD183" s="586"/>
      <c r="AE183" s="586"/>
      <c r="AF183" s="586"/>
      <c r="AG183" s="586"/>
      <c r="AH183" s="586"/>
      <c r="AI183" s="586"/>
      <c r="AJ183" s="586"/>
      <c r="AK183" s="586"/>
      <c r="AL183" s="586"/>
    </row>
    <row r="184" spans="1:38" x14ac:dyDescent="0.25">
      <c r="A184" s="44">
        <f t="shared" si="21"/>
        <v>2014</v>
      </c>
      <c r="B184" s="44" t="str">
        <f t="shared" si="21"/>
        <v>OCTUBRE</v>
      </c>
      <c r="C184" s="44">
        <v>23</v>
      </c>
      <c r="D184" s="586" t="str">
        <f t="shared" si="20"/>
        <v>OCTUBRE 2014 / 22</v>
      </c>
      <c r="E184" s="586"/>
      <c r="F184" s="586"/>
      <c r="G184" s="586"/>
      <c r="H184" s="586"/>
      <c r="I184" s="586"/>
      <c r="J184" s="586"/>
      <c r="K184" s="586"/>
      <c r="L184" s="586"/>
      <c r="M184" s="586"/>
      <c r="N184" s="586"/>
      <c r="O184" s="586"/>
      <c r="P184" s="586"/>
      <c r="Q184" s="586"/>
      <c r="R184" s="586"/>
      <c r="S184" s="586"/>
      <c r="T184" s="586"/>
      <c r="U184" s="586"/>
      <c r="V184" s="586"/>
      <c r="W184" s="586"/>
      <c r="X184" s="586"/>
      <c r="Y184" s="586"/>
      <c r="Z184" s="586"/>
      <c r="AB184" s="586"/>
      <c r="AC184" s="586"/>
      <c r="AD184" s="586"/>
      <c r="AE184" s="586"/>
      <c r="AF184" s="586"/>
      <c r="AG184" s="586"/>
      <c r="AH184" s="586"/>
      <c r="AI184" s="586"/>
      <c r="AJ184" s="586"/>
      <c r="AK184" s="586"/>
      <c r="AL184" s="586"/>
    </row>
    <row r="185" spans="1:38" x14ac:dyDescent="0.25">
      <c r="A185" s="44">
        <f t="shared" si="21"/>
        <v>2014</v>
      </c>
      <c r="B185" s="44" t="str">
        <f t="shared" si="21"/>
        <v>OCTUBRE</v>
      </c>
      <c r="C185" s="44">
        <v>24</v>
      </c>
      <c r="D185" s="586" t="str">
        <f t="shared" si="20"/>
        <v>OCTUBRE 2014 / 23</v>
      </c>
      <c r="E185" s="586"/>
      <c r="F185" s="586"/>
      <c r="G185" s="586"/>
      <c r="H185" s="586"/>
      <c r="I185" s="586"/>
      <c r="J185" s="586"/>
      <c r="K185" s="586"/>
      <c r="L185" s="586"/>
      <c r="M185" s="586"/>
      <c r="N185" s="586"/>
      <c r="O185" s="586"/>
      <c r="P185" s="586"/>
      <c r="Q185" s="586"/>
      <c r="R185" s="586"/>
      <c r="S185" s="586"/>
      <c r="T185" s="586"/>
      <c r="U185" s="586"/>
      <c r="V185" s="586"/>
      <c r="W185" s="586"/>
      <c r="X185" s="586"/>
      <c r="Y185" s="586"/>
      <c r="Z185" s="586"/>
      <c r="AB185" s="586"/>
      <c r="AC185" s="586"/>
      <c r="AD185" s="586"/>
      <c r="AE185" s="586"/>
      <c r="AF185" s="586"/>
      <c r="AG185" s="586"/>
      <c r="AH185" s="586"/>
      <c r="AI185" s="586"/>
      <c r="AJ185" s="586"/>
      <c r="AK185" s="586"/>
      <c r="AL185" s="586"/>
    </row>
    <row r="186" spans="1:38" x14ac:dyDescent="0.25">
      <c r="A186" s="44">
        <f t="shared" si="21"/>
        <v>2014</v>
      </c>
      <c r="B186" s="44" t="str">
        <f t="shared" si="21"/>
        <v>OCTUBRE</v>
      </c>
      <c r="C186" s="44">
        <v>25</v>
      </c>
      <c r="D186" s="586" t="str">
        <f t="shared" si="20"/>
        <v>OCTUBRE 2014 / 24</v>
      </c>
      <c r="E186" s="586"/>
      <c r="F186" s="586"/>
      <c r="G186" s="586"/>
      <c r="H186" s="586"/>
      <c r="I186" s="586"/>
      <c r="J186" s="586"/>
      <c r="K186" s="586"/>
      <c r="L186" s="586"/>
      <c r="M186" s="586"/>
      <c r="N186" s="586"/>
      <c r="O186" s="586"/>
      <c r="P186" s="586"/>
      <c r="Q186" s="586"/>
      <c r="R186" s="586"/>
      <c r="S186" s="586"/>
      <c r="T186" s="586"/>
      <c r="U186" s="586"/>
      <c r="V186" s="586"/>
      <c r="W186" s="586"/>
      <c r="X186" s="586"/>
      <c r="Y186" s="586"/>
      <c r="Z186" s="586"/>
      <c r="AB186" s="586"/>
      <c r="AC186" s="586"/>
      <c r="AD186" s="586"/>
      <c r="AE186" s="586"/>
      <c r="AF186" s="586"/>
      <c r="AG186" s="586"/>
      <c r="AH186" s="586"/>
      <c r="AI186" s="586"/>
      <c r="AJ186" s="586"/>
      <c r="AK186" s="586"/>
      <c r="AL186" s="586"/>
    </row>
    <row r="187" spans="1:38" x14ac:dyDescent="0.25">
      <c r="A187" s="44">
        <f t="shared" si="21"/>
        <v>2014</v>
      </c>
      <c r="B187" s="44" t="str">
        <f t="shared" si="21"/>
        <v>OCTUBRE</v>
      </c>
      <c r="C187" s="44">
        <v>26</v>
      </c>
      <c r="D187" s="586" t="str">
        <f t="shared" si="20"/>
        <v>OCTUBRE 2014 / 25</v>
      </c>
      <c r="E187" s="586"/>
      <c r="F187" s="586"/>
      <c r="G187" s="586"/>
      <c r="H187" s="586"/>
      <c r="I187" s="586"/>
      <c r="J187" s="586"/>
      <c r="K187" s="586"/>
      <c r="L187" s="586"/>
      <c r="M187" s="586"/>
      <c r="N187" s="586"/>
      <c r="O187" s="586"/>
      <c r="P187" s="586"/>
      <c r="Q187" s="586"/>
      <c r="R187" s="586"/>
      <c r="S187" s="586"/>
      <c r="T187" s="586"/>
      <c r="U187" s="586"/>
      <c r="V187" s="586"/>
      <c r="W187" s="586"/>
      <c r="X187" s="586"/>
      <c r="Y187" s="586"/>
      <c r="Z187" s="586"/>
      <c r="AB187" s="586"/>
      <c r="AC187" s="586"/>
      <c r="AD187" s="586"/>
      <c r="AE187" s="586"/>
      <c r="AF187" s="586"/>
      <c r="AG187" s="586"/>
      <c r="AH187" s="586"/>
      <c r="AI187" s="586"/>
      <c r="AJ187" s="586"/>
      <c r="AK187" s="586"/>
      <c r="AL187" s="586"/>
    </row>
    <row r="188" spans="1:38" x14ac:dyDescent="0.25">
      <c r="A188" s="44">
        <f t="shared" si="21"/>
        <v>2014</v>
      </c>
      <c r="B188" s="44" t="str">
        <f t="shared" si="21"/>
        <v>OCTUBRE</v>
      </c>
      <c r="C188" s="44">
        <v>27</v>
      </c>
      <c r="D188" s="586" t="str">
        <f t="shared" si="20"/>
        <v>OCTUBRE 2014 / 26</v>
      </c>
      <c r="E188" s="586"/>
      <c r="F188" s="586"/>
      <c r="G188" s="586"/>
      <c r="H188" s="586"/>
      <c r="I188" s="586"/>
      <c r="J188" s="586"/>
      <c r="K188" s="586"/>
      <c r="L188" s="586"/>
      <c r="M188" s="586"/>
      <c r="N188" s="586"/>
      <c r="O188" s="586"/>
      <c r="P188" s="586"/>
      <c r="Q188" s="586"/>
      <c r="R188" s="586"/>
      <c r="S188" s="586"/>
      <c r="T188" s="586"/>
      <c r="U188" s="586"/>
      <c r="V188" s="586"/>
      <c r="W188" s="586"/>
      <c r="X188" s="586"/>
      <c r="Y188" s="586"/>
      <c r="Z188" s="586"/>
      <c r="AB188" s="586"/>
      <c r="AC188" s="586"/>
      <c r="AD188" s="586"/>
      <c r="AE188" s="586"/>
      <c r="AF188" s="586"/>
      <c r="AG188" s="586"/>
      <c r="AH188" s="586"/>
      <c r="AI188" s="586"/>
      <c r="AJ188" s="586"/>
      <c r="AK188" s="586"/>
      <c r="AL188" s="586"/>
    </row>
    <row r="189" spans="1:38" x14ac:dyDescent="0.25">
      <c r="A189" s="44">
        <f t="shared" si="21"/>
        <v>2014</v>
      </c>
      <c r="B189" s="44" t="str">
        <f t="shared" si="21"/>
        <v>OCTUBRE</v>
      </c>
      <c r="C189" s="44">
        <v>28</v>
      </c>
      <c r="D189" s="586" t="str">
        <f t="shared" si="20"/>
        <v>OCTUBRE 2014 / 27</v>
      </c>
      <c r="E189" s="586"/>
      <c r="F189" s="586"/>
      <c r="G189" s="586"/>
      <c r="H189" s="586"/>
      <c r="I189" s="586"/>
      <c r="J189" s="586"/>
      <c r="K189" s="586"/>
      <c r="L189" s="586"/>
      <c r="M189" s="586"/>
      <c r="N189" s="586"/>
      <c r="O189" s="586"/>
      <c r="P189" s="586"/>
      <c r="Q189" s="586"/>
      <c r="R189" s="586"/>
      <c r="S189" s="586"/>
      <c r="T189" s="586"/>
      <c r="U189" s="586"/>
      <c r="V189" s="586"/>
      <c r="W189" s="586"/>
      <c r="X189" s="586"/>
      <c r="Y189" s="586"/>
      <c r="Z189" s="586"/>
      <c r="AB189" s="586"/>
      <c r="AC189" s="586"/>
      <c r="AD189" s="586"/>
      <c r="AE189" s="586"/>
      <c r="AF189" s="586"/>
      <c r="AG189" s="586"/>
      <c r="AH189" s="586"/>
      <c r="AI189" s="586"/>
      <c r="AJ189" s="586"/>
      <c r="AK189" s="586"/>
      <c r="AL189" s="586"/>
    </row>
    <row r="190" spans="1:38" x14ac:dyDescent="0.25">
      <c r="A190" s="44">
        <f t="shared" si="21"/>
        <v>2014</v>
      </c>
      <c r="B190" s="44" t="str">
        <f t="shared" si="21"/>
        <v>OCTUBRE</v>
      </c>
      <c r="C190" s="44">
        <v>29</v>
      </c>
      <c r="D190" s="586" t="str">
        <f t="shared" si="20"/>
        <v>OCTUBRE 2014 / 28</v>
      </c>
      <c r="E190" s="586"/>
      <c r="F190" s="586"/>
      <c r="G190" s="586"/>
      <c r="H190" s="586"/>
      <c r="I190" s="586"/>
      <c r="J190" s="586"/>
      <c r="K190" s="586"/>
      <c r="L190" s="586"/>
      <c r="M190" s="586"/>
      <c r="N190" s="586"/>
      <c r="O190" s="586"/>
      <c r="P190" s="586"/>
      <c r="Q190" s="586"/>
      <c r="R190" s="586"/>
      <c r="S190" s="586"/>
      <c r="T190" s="586"/>
      <c r="U190" s="586"/>
      <c r="V190" s="586"/>
      <c r="W190" s="586"/>
      <c r="X190" s="586"/>
      <c r="Y190" s="586"/>
      <c r="Z190" s="586"/>
      <c r="AB190" s="586"/>
      <c r="AC190" s="586"/>
      <c r="AD190" s="586"/>
      <c r="AE190" s="586"/>
      <c r="AF190" s="586"/>
      <c r="AG190" s="586"/>
      <c r="AH190" s="586"/>
      <c r="AI190" s="586"/>
      <c r="AJ190" s="586"/>
      <c r="AK190" s="586"/>
      <c r="AL190" s="586"/>
    </row>
    <row r="191" spans="1:38" x14ac:dyDescent="0.25">
      <c r="A191" s="44">
        <f t="shared" si="21"/>
        <v>2014</v>
      </c>
      <c r="B191" s="44" t="str">
        <f t="shared" si="21"/>
        <v>OCTUBRE</v>
      </c>
      <c r="C191" s="44">
        <v>30</v>
      </c>
      <c r="D191" s="586" t="str">
        <f t="shared" si="20"/>
        <v>OCTUBRE 2014 / 29</v>
      </c>
      <c r="E191" s="586"/>
      <c r="F191" s="586"/>
      <c r="G191" s="586"/>
      <c r="H191" s="586"/>
      <c r="I191" s="586"/>
      <c r="J191" s="586"/>
      <c r="K191" s="586"/>
      <c r="L191" s="586"/>
      <c r="M191" s="586"/>
      <c r="N191" s="586"/>
      <c r="O191" s="586"/>
      <c r="P191" s="586"/>
      <c r="Q191" s="586"/>
      <c r="R191" s="586"/>
      <c r="S191" s="586"/>
      <c r="T191" s="586"/>
      <c r="U191" s="586"/>
      <c r="V191" s="586"/>
      <c r="W191" s="586"/>
      <c r="X191" s="586"/>
      <c r="Y191" s="586"/>
      <c r="Z191" s="586"/>
      <c r="AB191" s="586"/>
      <c r="AC191" s="586"/>
      <c r="AD191" s="586"/>
      <c r="AE191" s="586"/>
      <c r="AF191" s="586"/>
      <c r="AG191" s="586"/>
      <c r="AH191" s="586"/>
      <c r="AI191" s="586"/>
      <c r="AJ191" s="586"/>
      <c r="AK191" s="586"/>
      <c r="AL191" s="586"/>
    </row>
    <row r="192" spans="1:38" x14ac:dyDescent="0.25">
      <c r="A192" s="44">
        <f t="shared" si="21"/>
        <v>2014</v>
      </c>
      <c r="B192" s="44" t="str">
        <f t="shared" si="21"/>
        <v>OCTUBRE</v>
      </c>
      <c r="C192" s="44">
        <v>31</v>
      </c>
      <c r="D192" s="586" t="str">
        <f t="shared" si="20"/>
        <v>OCTUBRE 2014 / 30</v>
      </c>
      <c r="E192" s="586"/>
      <c r="F192" s="586"/>
      <c r="G192" s="586"/>
      <c r="H192" s="586"/>
      <c r="I192" s="586"/>
      <c r="J192" s="586"/>
      <c r="K192" s="586"/>
      <c r="L192" s="586"/>
      <c r="M192" s="586"/>
      <c r="N192" s="586"/>
      <c r="O192" s="586"/>
      <c r="P192" s="586"/>
      <c r="Q192" s="586"/>
      <c r="R192" s="586"/>
      <c r="S192" s="586"/>
      <c r="T192" s="586"/>
      <c r="U192" s="586"/>
      <c r="V192" s="586"/>
      <c r="W192" s="586"/>
      <c r="X192" s="586"/>
      <c r="Y192" s="586"/>
      <c r="Z192" s="586"/>
      <c r="AB192" s="586"/>
      <c r="AC192" s="586"/>
      <c r="AD192" s="586"/>
      <c r="AE192" s="586"/>
      <c r="AF192" s="586"/>
      <c r="AG192" s="586"/>
      <c r="AH192" s="586"/>
      <c r="AI192" s="586"/>
      <c r="AJ192" s="586"/>
      <c r="AK192" s="586"/>
      <c r="AL192" s="586"/>
    </row>
    <row r="193" spans="1:74" s="206" customFormat="1" ht="15.75" x14ac:dyDescent="0.25">
      <c r="D193" s="586" t="str">
        <f t="shared" si="20"/>
        <v>OCTUBRE 2014 / 31</v>
      </c>
      <c r="E193" s="586"/>
      <c r="F193" s="586"/>
      <c r="G193" s="586"/>
      <c r="H193" s="586"/>
      <c r="I193" s="586"/>
      <c r="J193" s="586"/>
      <c r="K193" s="586"/>
      <c r="L193" s="586"/>
      <c r="M193" s="586"/>
      <c r="N193" s="586"/>
      <c r="O193" s="586"/>
      <c r="P193" s="586"/>
      <c r="Q193" s="586"/>
      <c r="R193" s="586"/>
      <c r="S193" s="586"/>
      <c r="T193" s="586"/>
      <c r="U193" s="586"/>
      <c r="V193" s="586"/>
      <c r="W193" s="586"/>
      <c r="X193" s="586"/>
      <c r="Y193" s="586"/>
      <c r="Z193" s="586"/>
      <c r="AA193" s="55"/>
      <c r="AB193" s="586"/>
      <c r="AC193" s="586"/>
      <c r="AD193" s="586"/>
      <c r="AE193" s="586"/>
      <c r="AF193" s="586"/>
      <c r="AG193" s="586"/>
      <c r="AH193" s="586"/>
      <c r="AI193" s="586"/>
      <c r="AJ193" s="586"/>
      <c r="AK193" s="586"/>
      <c r="AL193" s="586"/>
      <c r="AM193" s="209" t="str">
        <f t="shared" ref="AM193:BU193" si="22">IFERROR(AVERAGE(AM162:AM192),"")</f>
        <v/>
      </c>
      <c r="AN193" s="209" t="str">
        <f t="shared" si="22"/>
        <v/>
      </c>
      <c r="AO193" s="209" t="str">
        <f t="shared" si="22"/>
        <v/>
      </c>
      <c r="AP193" s="209" t="str">
        <f t="shared" si="22"/>
        <v/>
      </c>
      <c r="AQ193" s="209" t="str">
        <f t="shared" si="22"/>
        <v/>
      </c>
      <c r="AR193" s="209" t="str">
        <f t="shared" si="22"/>
        <v/>
      </c>
      <c r="AS193" s="209" t="str">
        <f t="shared" si="22"/>
        <v/>
      </c>
      <c r="AT193" s="209" t="str">
        <f t="shared" si="22"/>
        <v/>
      </c>
      <c r="AU193" s="209" t="str">
        <f t="shared" si="22"/>
        <v/>
      </c>
      <c r="AV193" s="209" t="str">
        <f t="shared" si="22"/>
        <v/>
      </c>
      <c r="AW193" s="209" t="str">
        <f t="shared" si="22"/>
        <v/>
      </c>
      <c r="AX193" s="210" t="str">
        <f t="shared" si="22"/>
        <v/>
      </c>
      <c r="AY193" s="209" t="str">
        <f t="shared" si="22"/>
        <v/>
      </c>
      <c r="AZ193" s="209" t="str">
        <f t="shared" si="22"/>
        <v/>
      </c>
      <c r="BA193" s="209" t="str">
        <f t="shared" si="22"/>
        <v/>
      </c>
      <c r="BB193" s="209" t="str">
        <f t="shared" si="22"/>
        <v/>
      </c>
      <c r="BC193" s="209" t="str">
        <f t="shared" si="22"/>
        <v/>
      </c>
      <c r="BD193" s="209" t="str">
        <f t="shared" si="22"/>
        <v/>
      </c>
      <c r="BE193" s="209" t="str">
        <f t="shared" si="22"/>
        <v/>
      </c>
      <c r="BF193" s="209" t="str">
        <f t="shared" si="22"/>
        <v/>
      </c>
      <c r="BG193" s="209" t="str">
        <f t="shared" si="22"/>
        <v/>
      </c>
      <c r="BH193" s="209" t="str">
        <f t="shared" si="22"/>
        <v/>
      </c>
      <c r="BI193" s="209" t="str">
        <f t="shared" si="22"/>
        <v/>
      </c>
      <c r="BJ193" s="209" t="str">
        <f t="shared" si="22"/>
        <v/>
      </c>
      <c r="BK193" s="209" t="str">
        <f t="shared" si="22"/>
        <v/>
      </c>
      <c r="BL193" s="209" t="str">
        <f t="shared" si="22"/>
        <v/>
      </c>
      <c r="BM193" s="209" t="str">
        <f t="shared" si="22"/>
        <v/>
      </c>
      <c r="BN193" s="209" t="str">
        <f t="shared" si="22"/>
        <v/>
      </c>
      <c r="BO193" s="209" t="str">
        <f t="shared" si="22"/>
        <v/>
      </c>
      <c r="BP193" s="209" t="str">
        <f t="shared" si="22"/>
        <v/>
      </c>
      <c r="BQ193" s="209" t="str">
        <f t="shared" si="22"/>
        <v/>
      </c>
      <c r="BR193" s="209" t="str">
        <f t="shared" si="22"/>
        <v/>
      </c>
      <c r="BS193" s="209" t="str">
        <f t="shared" si="22"/>
        <v/>
      </c>
      <c r="BT193" s="209" t="str">
        <f t="shared" si="22"/>
        <v/>
      </c>
      <c r="BU193" s="209" t="str">
        <f t="shared" si="22"/>
        <v/>
      </c>
      <c r="BV193" s="210" t="str">
        <f>IFERROR(AVERAGE(BV162:BV192),"")</f>
        <v/>
      </c>
    </row>
    <row r="194" spans="1:74" ht="15.75" x14ac:dyDescent="0.25">
      <c r="A194" s="44">
        <v>2014</v>
      </c>
      <c r="B194" s="44" t="s">
        <v>237</v>
      </c>
      <c r="C194" s="44">
        <v>1</v>
      </c>
      <c r="D194" s="208" t="s">
        <v>228</v>
      </c>
      <c r="E194" s="209">
        <f>IFERROR(AVERAGE(E163:E193),"")</f>
        <v>1</v>
      </c>
      <c r="F194" s="209">
        <f>IFERROR(AVERAGE(F163:F193),"")</f>
        <v>41943</v>
      </c>
      <c r="G194" s="209">
        <f>IFERROR(AVERAGE(G163:G193),"")</f>
        <v>47398</v>
      </c>
      <c r="H194" s="209" t="str">
        <f>IFERROR(AVERAGE(H163:H193),"")</f>
        <v/>
      </c>
      <c r="I194" s="209">
        <f t="shared" ref="I194:AL194" si="23">IFERROR(AVERAGE(I163:I193),"")</f>
        <v>0.74319999999999997</v>
      </c>
      <c r="J194" s="209">
        <f t="shared" si="23"/>
        <v>6.4</v>
      </c>
      <c r="K194" s="209">
        <f t="shared" si="23"/>
        <v>1.06</v>
      </c>
      <c r="L194" s="209" t="str">
        <f t="shared" si="23"/>
        <v/>
      </c>
      <c r="M194" s="209">
        <f t="shared" si="23"/>
        <v>3.2</v>
      </c>
      <c r="N194" s="209">
        <f t="shared" si="23"/>
        <v>0.04</v>
      </c>
      <c r="O194" s="209">
        <f t="shared" si="23"/>
        <v>100</v>
      </c>
      <c r="P194" s="209">
        <f t="shared" si="23"/>
        <v>130.80000000000001</v>
      </c>
      <c r="Q194" s="209" t="str">
        <f t="shared" si="23"/>
        <v/>
      </c>
      <c r="R194" s="209">
        <f t="shared" si="23"/>
        <v>42.9</v>
      </c>
      <c r="S194" s="209">
        <f t="shared" si="23"/>
        <v>-80</v>
      </c>
      <c r="T194" s="209" t="str">
        <f t="shared" si="23"/>
        <v/>
      </c>
      <c r="U194" s="209">
        <f t="shared" si="23"/>
        <v>0</v>
      </c>
      <c r="V194" s="209">
        <f t="shared" si="23"/>
        <v>62</v>
      </c>
      <c r="W194" s="209">
        <f t="shared" si="23"/>
        <v>81</v>
      </c>
      <c r="X194" s="209">
        <f t="shared" si="23"/>
        <v>91</v>
      </c>
      <c r="Y194" s="209">
        <f t="shared" si="23"/>
        <v>135</v>
      </c>
      <c r="Z194" s="209">
        <f t="shared" si="23"/>
        <v>155</v>
      </c>
      <c r="AA194" s="209">
        <f t="shared" si="23"/>
        <v>0.5</v>
      </c>
      <c r="AB194" s="209">
        <f t="shared" si="23"/>
        <v>99</v>
      </c>
      <c r="AC194" s="209">
        <f t="shared" si="23"/>
        <v>0.5</v>
      </c>
      <c r="AD194" s="209" t="str">
        <f t="shared" si="23"/>
        <v/>
      </c>
      <c r="AE194" s="209">
        <f t="shared" si="23"/>
        <v>5.5</v>
      </c>
      <c r="AF194" s="209">
        <f t="shared" si="23"/>
        <v>7</v>
      </c>
      <c r="AG194" s="209">
        <f t="shared" si="23"/>
        <v>99.5</v>
      </c>
      <c r="AH194" s="209">
        <f t="shared" si="23"/>
        <v>42.54</v>
      </c>
      <c r="AI194" s="209">
        <f t="shared" si="23"/>
        <v>167</v>
      </c>
      <c r="AJ194" s="209">
        <f t="shared" si="23"/>
        <v>221</v>
      </c>
      <c r="AK194" s="209">
        <f t="shared" si="23"/>
        <v>275</v>
      </c>
      <c r="AL194" s="209">
        <f t="shared" si="23"/>
        <v>338</v>
      </c>
    </row>
    <row r="195" spans="1:74" x14ac:dyDescent="0.25">
      <c r="A195" s="44">
        <f>A194</f>
        <v>2014</v>
      </c>
      <c r="B195" s="44" t="str">
        <f>B194</f>
        <v>NOVIEMBRE</v>
      </c>
      <c r="C195" s="44">
        <v>2</v>
      </c>
      <c r="D195" s="586" t="str">
        <f t="shared" ref="D195:D225" si="24">B194&amp;" "&amp;A194&amp;" / "&amp;C194</f>
        <v>NOVIEMBRE 2014 / 1</v>
      </c>
      <c r="E195" s="589">
        <v>1</v>
      </c>
      <c r="F195" s="266">
        <v>41943</v>
      </c>
      <c r="G195" s="590">
        <v>47398</v>
      </c>
      <c r="H195" s="591" t="s">
        <v>339</v>
      </c>
      <c r="I195" s="566">
        <v>0.74319999999999997</v>
      </c>
      <c r="J195" s="564">
        <v>6.4</v>
      </c>
      <c r="K195" s="566">
        <v>1.06</v>
      </c>
      <c r="L195" s="564" t="s">
        <v>20</v>
      </c>
      <c r="M195" s="564">
        <v>3.2</v>
      </c>
      <c r="N195" s="564">
        <v>0.04</v>
      </c>
      <c r="O195" s="564">
        <v>100</v>
      </c>
      <c r="P195" s="564">
        <v>130.80000000000001</v>
      </c>
      <c r="Q195" s="564" t="s">
        <v>338</v>
      </c>
      <c r="R195" s="564">
        <v>42.9</v>
      </c>
      <c r="S195" s="564">
        <v>-80</v>
      </c>
      <c r="T195" s="564" t="s">
        <v>103</v>
      </c>
      <c r="U195" s="564">
        <v>0</v>
      </c>
      <c r="V195" s="564">
        <v>62</v>
      </c>
      <c r="W195" s="564">
        <v>81</v>
      </c>
      <c r="X195" s="564">
        <v>91</v>
      </c>
      <c r="Y195" s="564">
        <v>135</v>
      </c>
      <c r="Z195" s="564">
        <v>155</v>
      </c>
      <c r="AA195" s="564">
        <v>0.5</v>
      </c>
      <c r="AB195" s="564">
        <v>99</v>
      </c>
      <c r="AC195" s="564">
        <v>0.5</v>
      </c>
      <c r="AD195" s="587"/>
      <c r="AE195" s="587">
        <v>5.5</v>
      </c>
      <c r="AF195" s="587">
        <v>7</v>
      </c>
      <c r="AG195" s="587">
        <v>99.5</v>
      </c>
      <c r="AH195" s="587">
        <v>42.54</v>
      </c>
      <c r="AI195" s="587">
        <v>167</v>
      </c>
      <c r="AJ195" s="587">
        <v>221</v>
      </c>
      <c r="AK195" s="587">
        <v>275</v>
      </c>
      <c r="AL195" s="587">
        <v>338</v>
      </c>
    </row>
    <row r="196" spans="1:74" x14ac:dyDescent="0.25">
      <c r="A196" s="44">
        <f t="shared" ref="A196:B224" si="25">A195</f>
        <v>2014</v>
      </c>
      <c r="B196" s="44" t="str">
        <f t="shared" si="25"/>
        <v>NOVIEMBRE</v>
      </c>
      <c r="C196" s="44">
        <v>3</v>
      </c>
      <c r="D196" s="586" t="str">
        <f t="shared" si="24"/>
        <v>NOVIEMBRE 2014 / 2</v>
      </c>
      <c r="E196" s="586"/>
      <c r="F196" s="586"/>
      <c r="G196" s="586"/>
      <c r="H196" s="586"/>
      <c r="I196" s="586"/>
      <c r="J196" s="586"/>
      <c r="K196" s="586"/>
      <c r="L196" s="586"/>
      <c r="M196" s="586"/>
      <c r="N196" s="586"/>
      <c r="O196" s="586"/>
      <c r="P196" s="586"/>
      <c r="Q196" s="586"/>
      <c r="R196" s="586"/>
      <c r="S196" s="586"/>
      <c r="T196" s="586"/>
      <c r="U196" s="586"/>
      <c r="V196" s="586"/>
      <c r="W196" s="586"/>
      <c r="X196" s="586"/>
      <c r="Y196" s="586"/>
      <c r="Z196" s="586"/>
      <c r="AB196" s="586"/>
      <c r="AC196" s="586"/>
      <c r="AD196" s="586"/>
      <c r="AE196" s="586"/>
      <c r="AF196" s="586"/>
      <c r="AG196" s="586"/>
      <c r="AH196" s="586"/>
      <c r="AI196" s="586"/>
      <c r="AJ196" s="586"/>
      <c r="AK196" s="586"/>
      <c r="AL196" s="586"/>
    </row>
    <row r="197" spans="1:74" x14ac:dyDescent="0.25">
      <c r="A197" s="44">
        <f t="shared" si="25"/>
        <v>2014</v>
      </c>
      <c r="B197" s="44" t="str">
        <f t="shared" si="25"/>
        <v>NOVIEMBRE</v>
      </c>
      <c r="C197" s="44">
        <v>4</v>
      </c>
      <c r="D197" s="586" t="str">
        <f t="shared" si="24"/>
        <v>NOVIEMBRE 2014 / 3</v>
      </c>
      <c r="E197" s="586"/>
      <c r="F197" s="586"/>
      <c r="G197" s="586"/>
      <c r="H197" s="586"/>
      <c r="I197" s="586"/>
      <c r="J197" s="586"/>
      <c r="K197" s="586"/>
      <c r="L197" s="586"/>
      <c r="M197" s="586"/>
      <c r="N197" s="586"/>
      <c r="O197" s="586"/>
      <c r="P197" s="586"/>
      <c r="Q197" s="586"/>
      <c r="R197" s="586"/>
      <c r="S197" s="586"/>
      <c r="T197" s="586"/>
      <c r="U197" s="586"/>
      <c r="V197" s="586"/>
      <c r="W197" s="586"/>
      <c r="X197" s="586"/>
      <c r="Y197" s="586"/>
      <c r="Z197" s="586"/>
      <c r="AB197" s="586"/>
      <c r="AC197" s="586"/>
      <c r="AD197" s="586"/>
      <c r="AE197" s="586"/>
      <c r="AF197" s="586"/>
      <c r="AG197" s="586"/>
      <c r="AH197" s="586"/>
      <c r="AI197" s="586"/>
      <c r="AJ197" s="586"/>
      <c r="AK197" s="586"/>
      <c r="AL197" s="586"/>
    </row>
    <row r="198" spans="1:74" x14ac:dyDescent="0.25">
      <c r="A198" s="44">
        <f t="shared" si="25"/>
        <v>2014</v>
      </c>
      <c r="B198" s="44" t="str">
        <f t="shared" si="25"/>
        <v>NOVIEMBRE</v>
      </c>
      <c r="C198" s="44">
        <v>5</v>
      </c>
      <c r="D198" s="586" t="str">
        <f t="shared" si="24"/>
        <v>NOVIEMBRE 2014 / 4</v>
      </c>
      <c r="E198" s="586"/>
      <c r="F198" s="586"/>
      <c r="G198" s="586"/>
      <c r="H198" s="586"/>
      <c r="I198" s="586"/>
      <c r="J198" s="586"/>
      <c r="K198" s="586"/>
      <c r="L198" s="586"/>
      <c r="M198" s="586"/>
      <c r="N198" s="586"/>
      <c r="O198" s="586"/>
      <c r="P198" s="586"/>
      <c r="Q198" s="586"/>
      <c r="R198" s="586"/>
      <c r="S198" s="586"/>
      <c r="T198" s="586"/>
      <c r="U198" s="586"/>
      <c r="V198" s="586"/>
      <c r="W198" s="586"/>
      <c r="X198" s="586"/>
      <c r="Y198" s="586"/>
      <c r="Z198" s="586"/>
      <c r="AB198" s="586"/>
      <c r="AC198" s="586"/>
      <c r="AD198" s="586"/>
      <c r="AE198" s="586"/>
      <c r="AF198" s="586"/>
      <c r="AG198" s="586"/>
      <c r="AH198" s="586"/>
      <c r="AI198" s="586"/>
      <c r="AJ198" s="586"/>
      <c r="AK198" s="586"/>
      <c r="AL198" s="586"/>
    </row>
    <row r="199" spans="1:74" x14ac:dyDescent="0.25">
      <c r="A199" s="44">
        <f t="shared" si="25"/>
        <v>2014</v>
      </c>
      <c r="B199" s="44" t="str">
        <f t="shared" si="25"/>
        <v>NOVIEMBRE</v>
      </c>
      <c r="C199" s="44">
        <v>6</v>
      </c>
      <c r="D199" s="586" t="str">
        <f t="shared" si="24"/>
        <v>NOVIEMBRE 2014 / 5</v>
      </c>
      <c r="E199" s="586"/>
      <c r="F199" s="586"/>
      <c r="G199" s="586"/>
      <c r="H199" s="586"/>
      <c r="I199" s="586"/>
      <c r="J199" s="586"/>
      <c r="K199" s="586"/>
      <c r="L199" s="586"/>
      <c r="M199" s="586"/>
      <c r="N199" s="586"/>
      <c r="O199" s="586"/>
      <c r="P199" s="586"/>
      <c r="Q199" s="586"/>
      <c r="R199" s="586"/>
      <c r="S199" s="586"/>
      <c r="T199" s="586"/>
      <c r="U199" s="586"/>
      <c r="V199" s="586"/>
      <c r="W199" s="586"/>
      <c r="X199" s="586"/>
      <c r="Y199" s="586"/>
      <c r="Z199" s="586"/>
      <c r="AB199" s="586"/>
      <c r="AC199" s="586"/>
      <c r="AD199" s="586"/>
      <c r="AE199" s="586"/>
      <c r="AF199" s="586"/>
      <c r="AG199" s="586"/>
      <c r="AH199" s="586"/>
      <c r="AI199" s="586"/>
      <c r="AJ199" s="586"/>
      <c r="AK199" s="586"/>
      <c r="AL199" s="586"/>
    </row>
    <row r="200" spans="1:74" x14ac:dyDescent="0.25">
      <c r="A200" s="44">
        <f t="shared" si="25"/>
        <v>2014</v>
      </c>
      <c r="B200" s="44" t="str">
        <f t="shared" si="25"/>
        <v>NOVIEMBRE</v>
      </c>
      <c r="C200" s="44">
        <v>7</v>
      </c>
      <c r="D200" s="586" t="str">
        <f t="shared" si="24"/>
        <v>NOVIEMBRE 2014 / 6</v>
      </c>
      <c r="E200" s="586"/>
      <c r="F200" s="586"/>
      <c r="G200" s="586"/>
      <c r="H200" s="586"/>
      <c r="I200" s="586"/>
      <c r="J200" s="586"/>
      <c r="K200" s="586"/>
      <c r="L200" s="586"/>
      <c r="M200" s="586"/>
      <c r="N200" s="586"/>
      <c r="O200" s="586"/>
      <c r="P200" s="586"/>
      <c r="Q200" s="586"/>
      <c r="R200" s="586"/>
      <c r="S200" s="586"/>
      <c r="T200" s="586"/>
      <c r="U200" s="586"/>
      <c r="V200" s="586"/>
      <c r="W200" s="586"/>
      <c r="X200" s="586"/>
      <c r="Y200" s="586"/>
      <c r="Z200" s="586"/>
      <c r="AB200" s="586"/>
      <c r="AC200" s="586"/>
      <c r="AD200" s="586"/>
      <c r="AE200" s="586"/>
      <c r="AF200" s="586"/>
      <c r="AG200" s="586"/>
      <c r="AH200" s="586"/>
      <c r="AI200" s="586"/>
      <c r="AJ200" s="586"/>
      <c r="AK200" s="586"/>
      <c r="AL200" s="586"/>
    </row>
    <row r="201" spans="1:74" x14ac:dyDescent="0.25">
      <c r="A201" s="44">
        <f t="shared" si="25"/>
        <v>2014</v>
      </c>
      <c r="B201" s="44" t="str">
        <f t="shared" si="25"/>
        <v>NOVIEMBRE</v>
      </c>
      <c r="C201" s="44">
        <v>8</v>
      </c>
      <c r="D201" s="586" t="str">
        <f t="shared" si="24"/>
        <v>NOVIEMBRE 2014 / 7</v>
      </c>
      <c r="E201" s="586"/>
      <c r="F201" s="586"/>
      <c r="G201" s="586"/>
      <c r="H201" s="586"/>
      <c r="I201" s="586"/>
      <c r="J201" s="586"/>
      <c r="K201" s="586"/>
      <c r="L201" s="586"/>
      <c r="M201" s="586"/>
      <c r="N201" s="586"/>
      <c r="O201" s="586"/>
      <c r="P201" s="586"/>
      <c r="Q201" s="586"/>
      <c r="R201" s="586"/>
      <c r="S201" s="586"/>
      <c r="T201" s="586"/>
      <c r="U201" s="586"/>
      <c r="V201" s="586"/>
      <c r="W201" s="586"/>
      <c r="X201" s="586"/>
      <c r="Y201" s="586"/>
      <c r="Z201" s="586"/>
      <c r="AB201" s="586"/>
      <c r="AC201" s="586"/>
      <c r="AD201" s="586"/>
      <c r="AE201" s="586"/>
      <c r="AF201" s="586"/>
      <c r="AG201" s="586"/>
      <c r="AH201" s="586"/>
      <c r="AI201" s="586"/>
      <c r="AJ201" s="586"/>
      <c r="AK201" s="586"/>
      <c r="AL201" s="586"/>
    </row>
    <row r="202" spans="1:74" x14ac:dyDescent="0.25">
      <c r="A202" s="44">
        <f t="shared" si="25"/>
        <v>2014</v>
      </c>
      <c r="B202" s="44" t="str">
        <f t="shared" si="25"/>
        <v>NOVIEMBRE</v>
      </c>
      <c r="C202" s="44">
        <v>9</v>
      </c>
      <c r="D202" s="586" t="str">
        <f t="shared" si="24"/>
        <v>NOVIEMBRE 2014 / 8</v>
      </c>
      <c r="E202" s="586"/>
      <c r="F202" s="586"/>
      <c r="G202" s="586"/>
      <c r="H202" s="586"/>
      <c r="I202" s="586"/>
      <c r="J202" s="586"/>
      <c r="K202" s="586"/>
      <c r="L202" s="586"/>
      <c r="M202" s="586"/>
      <c r="N202" s="586"/>
      <c r="O202" s="586"/>
      <c r="P202" s="586"/>
      <c r="Q202" s="586"/>
      <c r="R202" s="586"/>
      <c r="S202" s="586"/>
      <c r="T202" s="586"/>
      <c r="U202" s="586"/>
      <c r="V202" s="586"/>
      <c r="W202" s="586"/>
      <c r="X202" s="586"/>
      <c r="Y202" s="586"/>
      <c r="Z202" s="586"/>
      <c r="AB202" s="586"/>
      <c r="AC202" s="586"/>
      <c r="AD202" s="586"/>
      <c r="AE202" s="586"/>
      <c r="AF202" s="586"/>
      <c r="AG202" s="586"/>
      <c r="AH202" s="586"/>
      <c r="AI202" s="586"/>
      <c r="AJ202" s="586"/>
      <c r="AK202" s="586"/>
      <c r="AL202" s="586"/>
    </row>
    <row r="203" spans="1:74" x14ac:dyDescent="0.25">
      <c r="A203" s="44">
        <f t="shared" si="25"/>
        <v>2014</v>
      </c>
      <c r="B203" s="44" t="str">
        <f t="shared" si="25"/>
        <v>NOVIEMBRE</v>
      </c>
      <c r="C203" s="44">
        <v>10</v>
      </c>
      <c r="D203" s="586" t="str">
        <f t="shared" si="24"/>
        <v>NOVIEMBRE 2014 / 9</v>
      </c>
      <c r="E203" s="586"/>
      <c r="F203" s="586"/>
      <c r="G203" s="586"/>
      <c r="H203" s="586"/>
      <c r="I203" s="586"/>
      <c r="J203" s="586"/>
      <c r="K203" s="586"/>
      <c r="L203" s="586"/>
      <c r="M203" s="586"/>
      <c r="N203" s="586"/>
      <c r="O203" s="586"/>
      <c r="P203" s="586"/>
      <c r="Q203" s="586"/>
      <c r="R203" s="586"/>
      <c r="S203" s="586"/>
      <c r="T203" s="586"/>
      <c r="U203" s="586"/>
      <c r="V203" s="586"/>
      <c r="W203" s="586"/>
      <c r="X203" s="586"/>
      <c r="Y203" s="586"/>
      <c r="Z203" s="586"/>
      <c r="AB203" s="586"/>
      <c r="AC203" s="586"/>
      <c r="AD203" s="586"/>
      <c r="AE203" s="586"/>
      <c r="AF203" s="586"/>
      <c r="AG203" s="586"/>
      <c r="AH203" s="586"/>
      <c r="AI203" s="586"/>
      <c r="AJ203" s="586"/>
      <c r="AK203" s="586"/>
      <c r="AL203" s="586"/>
    </row>
    <row r="204" spans="1:74" x14ac:dyDescent="0.25">
      <c r="A204" s="44">
        <f t="shared" si="25"/>
        <v>2014</v>
      </c>
      <c r="B204" s="44" t="str">
        <f t="shared" si="25"/>
        <v>NOVIEMBRE</v>
      </c>
      <c r="C204" s="44">
        <v>11</v>
      </c>
      <c r="D204" s="586" t="str">
        <f t="shared" si="24"/>
        <v>NOVIEMBRE 2014 / 10</v>
      </c>
      <c r="E204" s="586"/>
      <c r="F204" s="586"/>
      <c r="G204" s="586"/>
      <c r="H204" s="586"/>
      <c r="I204" s="586"/>
      <c r="J204" s="586"/>
      <c r="K204" s="586"/>
      <c r="L204" s="586"/>
      <c r="M204" s="586"/>
      <c r="N204" s="586"/>
      <c r="O204" s="586"/>
      <c r="P204" s="586"/>
      <c r="Q204" s="586"/>
      <c r="R204" s="586"/>
      <c r="S204" s="586"/>
      <c r="T204" s="586"/>
      <c r="U204" s="586"/>
      <c r="V204" s="586"/>
      <c r="W204" s="586"/>
      <c r="X204" s="586"/>
      <c r="Y204" s="586"/>
      <c r="Z204" s="586"/>
      <c r="AB204" s="586"/>
      <c r="AC204" s="586"/>
      <c r="AD204" s="586"/>
      <c r="AE204" s="586"/>
      <c r="AF204" s="586"/>
      <c r="AG204" s="586"/>
      <c r="AH204" s="586"/>
      <c r="AI204" s="586"/>
      <c r="AJ204" s="586"/>
      <c r="AK204" s="586"/>
      <c r="AL204" s="586"/>
    </row>
    <row r="205" spans="1:74" x14ac:dyDescent="0.25">
      <c r="A205" s="44">
        <f t="shared" si="25"/>
        <v>2014</v>
      </c>
      <c r="B205" s="44" t="str">
        <f t="shared" si="25"/>
        <v>NOVIEMBRE</v>
      </c>
      <c r="C205" s="44">
        <v>12</v>
      </c>
      <c r="D205" s="586" t="str">
        <f t="shared" si="24"/>
        <v>NOVIEMBRE 2014 / 11</v>
      </c>
      <c r="E205" s="586"/>
      <c r="F205" s="586"/>
      <c r="G205" s="586"/>
      <c r="H205" s="586"/>
      <c r="I205" s="586"/>
      <c r="J205" s="586"/>
      <c r="K205" s="586"/>
      <c r="L205" s="586"/>
      <c r="M205" s="586"/>
      <c r="N205" s="586"/>
      <c r="O205" s="586"/>
      <c r="P205" s="586"/>
      <c r="Q205" s="586"/>
      <c r="R205" s="586"/>
      <c r="S205" s="586"/>
      <c r="T205" s="586"/>
      <c r="U205" s="586"/>
      <c r="V205" s="586"/>
      <c r="W205" s="586"/>
      <c r="X205" s="586"/>
      <c r="Y205" s="586"/>
      <c r="Z205" s="586"/>
      <c r="AB205" s="586"/>
      <c r="AC205" s="586"/>
      <c r="AD205" s="586"/>
      <c r="AE205" s="586"/>
      <c r="AF205" s="586"/>
      <c r="AG205" s="586"/>
      <c r="AH205" s="586"/>
      <c r="AI205" s="586"/>
      <c r="AJ205" s="586"/>
      <c r="AK205" s="586"/>
      <c r="AL205" s="586"/>
    </row>
    <row r="206" spans="1:74" x14ac:dyDescent="0.25">
      <c r="A206" s="44">
        <f t="shared" si="25"/>
        <v>2014</v>
      </c>
      <c r="B206" s="44" t="str">
        <f t="shared" si="25"/>
        <v>NOVIEMBRE</v>
      </c>
      <c r="C206" s="44">
        <v>13</v>
      </c>
      <c r="D206" s="586" t="str">
        <f t="shared" si="24"/>
        <v>NOVIEMBRE 2014 / 12</v>
      </c>
      <c r="E206" s="586"/>
      <c r="F206" s="586"/>
      <c r="G206" s="586"/>
      <c r="H206" s="586"/>
      <c r="I206" s="586"/>
      <c r="J206" s="586"/>
      <c r="K206" s="586"/>
      <c r="L206" s="586"/>
      <c r="M206" s="586"/>
      <c r="N206" s="586"/>
      <c r="O206" s="586"/>
      <c r="P206" s="586"/>
      <c r="Q206" s="586"/>
      <c r="R206" s="586"/>
      <c r="S206" s="586"/>
      <c r="T206" s="586"/>
      <c r="U206" s="586"/>
      <c r="V206" s="586"/>
      <c r="W206" s="586"/>
      <c r="X206" s="586"/>
      <c r="Y206" s="586"/>
      <c r="Z206" s="586"/>
      <c r="AB206" s="586"/>
      <c r="AC206" s="586"/>
      <c r="AD206" s="586"/>
      <c r="AE206" s="586"/>
      <c r="AF206" s="586"/>
      <c r="AG206" s="586"/>
      <c r="AH206" s="586"/>
      <c r="AI206" s="586"/>
      <c r="AJ206" s="586"/>
      <c r="AK206" s="586"/>
      <c r="AL206" s="586"/>
    </row>
    <row r="207" spans="1:74" x14ac:dyDescent="0.25">
      <c r="A207" s="44">
        <f t="shared" si="25"/>
        <v>2014</v>
      </c>
      <c r="B207" s="44" t="str">
        <f t="shared" si="25"/>
        <v>NOVIEMBRE</v>
      </c>
      <c r="C207" s="44">
        <v>14</v>
      </c>
      <c r="D207" s="586" t="str">
        <f t="shared" si="24"/>
        <v>NOVIEMBRE 2014 / 13</v>
      </c>
      <c r="E207" s="586"/>
      <c r="F207" s="586"/>
      <c r="G207" s="586"/>
      <c r="H207" s="586"/>
      <c r="I207" s="586"/>
      <c r="J207" s="586"/>
      <c r="K207" s="586"/>
      <c r="L207" s="586"/>
      <c r="M207" s="586"/>
      <c r="N207" s="586"/>
      <c r="O207" s="586"/>
      <c r="P207" s="586"/>
      <c r="Q207" s="586"/>
      <c r="R207" s="586"/>
      <c r="S207" s="586"/>
      <c r="T207" s="586"/>
      <c r="U207" s="586"/>
      <c r="V207" s="586"/>
      <c r="W207" s="586"/>
      <c r="X207" s="586"/>
      <c r="Y207" s="586"/>
      <c r="Z207" s="586"/>
      <c r="AB207" s="586"/>
      <c r="AC207" s="586"/>
      <c r="AD207" s="586"/>
      <c r="AE207" s="586"/>
      <c r="AF207" s="586"/>
      <c r="AG207" s="586"/>
      <c r="AH207" s="586"/>
      <c r="AI207" s="586"/>
      <c r="AJ207" s="586"/>
      <c r="AK207" s="586"/>
      <c r="AL207" s="586"/>
    </row>
    <row r="208" spans="1:74" x14ac:dyDescent="0.25">
      <c r="A208" s="44">
        <f t="shared" si="25"/>
        <v>2014</v>
      </c>
      <c r="B208" s="44" t="str">
        <f t="shared" si="25"/>
        <v>NOVIEMBRE</v>
      </c>
      <c r="C208" s="44">
        <v>15</v>
      </c>
      <c r="D208" s="586" t="str">
        <f t="shared" si="24"/>
        <v>NOVIEMBRE 2014 / 14</v>
      </c>
      <c r="E208" s="586"/>
      <c r="F208" s="586"/>
      <c r="G208" s="586"/>
      <c r="H208" s="586"/>
      <c r="I208" s="586"/>
      <c r="J208" s="586"/>
      <c r="K208" s="586"/>
      <c r="L208" s="586"/>
      <c r="M208" s="586"/>
      <c r="N208" s="586"/>
      <c r="O208" s="586"/>
      <c r="P208" s="586"/>
      <c r="Q208" s="586"/>
      <c r="R208" s="586"/>
      <c r="S208" s="586"/>
      <c r="T208" s="586"/>
      <c r="U208" s="586"/>
      <c r="V208" s="586"/>
      <c r="W208" s="586"/>
      <c r="X208" s="586"/>
      <c r="Y208" s="586"/>
      <c r="Z208" s="586"/>
      <c r="AB208" s="586"/>
      <c r="AC208" s="586"/>
      <c r="AD208" s="586"/>
      <c r="AE208" s="586"/>
      <c r="AF208" s="586"/>
      <c r="AG208" s="586"/>
      <c r="AH208" s="586"/>
      <c r="AI208" s="586"/>
      <c r="AJ208" s="586"/>
      <c r="AK208" s="586"/>
      <c r="AL208" s="586"/>
    </row>
    <row r="209" spans="1:38" x14ac:dyDescent="0.25">
      <c r="A209" s="44">
        <f t="shared" si="25"/>
        <v>2014</v>
      </c>
      <c r="B209" s="44" t="str">
        <f t="shared" si="25"/>
        <v>NOVIEMBRE</v>
      </c>
      <c r="C209" s="44">
        <v>16</v>
      </c>
      <c r="D209" s="586" t="str">
        <f t="shared" si="24"/>
        <v>NOVIEMBRE 2014 / 15</v>
      </c>
      <c r="E209" s="586"/>
      <c r="F209" s="586"/>
      <c r="G209" s="586"/>
      <c r="H209" s="586"/>
      <c r="I209" s="586"/>
      <c r="J209" s="586"/>
      <c r="K209" s="586"/>
      <c r="L209" s="586"/>
      <c r="M209" s="586"/>
      <c r="N209" s="586"/>
      <c r="O209" s="586"/>
      <c r="P209" s="586"/>
      <c r="Q209" s="586"/>
      <c r="R209" s="586"/>
      <c r="S209" s="586"/>
      <c r="T209" s="586"/>
      <c r="U209" s="586"/>
      <c r="V209" s="586"/>
      <c r="W209" s="586"/>
      <c r="X209" s="586"/>
      <c r="Y209" s="586"/>
      <c r="Z209" s="586"/>
      <c r="AB209" s="586"/>
      <c r="AC209" s="586"/>
      <c r="AD209" s="586"/>
      <c r="AE209" s="586"/>
      <c r="AF209" s="586"/>
      <c r="AG209" s="586"/>
      <c r="AH209" s="586"/>
      <c r="AI209" s="586"/>
      <c r="AJ209" s="586"/>
      <c r="AK209" s="586"/>
      <c r="AL209" s="586"/>
    </row>
    <row r="210" spans="1:38" x14ac:dyDescent="0.25">
      <c r="A210" s="44">
        <f t="shared" si="25"/>
        <v>2014</v>
      </c>
      <c r="B210" s="44" t="str">
        <f t="shared" si="25"/>
        <v>NOVIEMBRE</v>
      </c>
      <c r="C210" s="44">
        <v>17</v>
      </c>
      <c r="D210" s="586" t="str">
        <f t="shared" si="24"/>
        <v>NOVIEMBRE 2014 / 16</v>
      </c>
      <c r="E210" s="586"/>
      <c r="F210" s="586"/>
      <c r="G210" s="586"/>
      <c r="H210" s="586"/>
      <c r="I210" s="586"/>
      <c r="J210" s="586"/>
      <c r="K210" s="586"/>
      <c r="L210" s="586"/>
      <c r="M210" s="586"/>
      <c r="N210" s="586"/>
      <c r="O210" s="586"/>
      <c r="P210" s="586"/>
      <c r="Q210" s="586"/>
      <c r="R210" s="586"/>
      <c r="S210" s="586"/>
      <c r="T210" s="586"/>
      <c r="U210" s="586"/>
      <c r="V210" s="586"/>
      <c r="W210" s="586"/>
      <c r="X210" s="586"/>
      <c r="Y210" s="586"/>
      <c r="Z210" s="586"/>
      <c r="AB210" s="586"/>
      <c r="AC210" s="586"/>
      <c r="AD210" s="586"/>
      <c r="AE210" s="586"/>
      <c r="AF210" s="586"/>
      <c r="AG210" s="586"/>
      <c r="AH210" s="586"/>
      <c r="AI210" s="586"/>
      <c r="AJ210" s="586"/>
      <c r="AK210" s="586"/>
      <c r="AL210" s="586"/>
    </row>
    <row r="211" spans="1:38" x14ac:dyDescent="0.25">
      <c r="A211" s="44">
        <f t="shared" si="25"/>
        <v>2014</v>
      </c>
      <c r="B211" s="44" t="str">
        <f t="shared" si="25"/>
        <v>NOVIEMBRE</v>
      </c>
      <c r="C211" s="44">
        <v>18</v>
      </c>
      <c r="D211" s="586" t="str">
        <f t="shared" si="24"/>
        <v>NOVIEMBRE 2014 / 17</v>
      </c>
      <c r="E211" s="586"/>
      <c r="F211" s="586"/>
      <c r="G211" s="586"/>
      <c r="H211" s="586"/>
      <c r="I211" s="586"/>
      <c r="J211" s="586"/>
      <c r="K211" s="586"/>
      <c r="L211" s="586"/>
      <c r="M211" s="586"/>
      <c r="N211" s="586"/>
      <c r="O211" s="586"/>
      <c r="P211" s="586"/>
      <c r="Q211" s="586"/>
      <c r="R211" s="586"/>
      <c r="S211" s="586"/>
      <c r="T211" s="586"/>
      <c r="U211" s="586"/>
      <c r="V211" s="586"/>
      <c r="W211" s="586"/>
      <c r="X211" s="586"/>
      <c r="Y211" s="586"/>
      <c r="Z211" s="586"/>
      <c r="AB211" s="586"/>
      <c r="AC211" s="586"/>
      <c r="AD211" s="586"/>
      <c r="AE211" s="586"/>
      <c r="AF211" s="586"/>
      <c r="AG211" s="586"/>
      <c r="AH211" s="586"/>
      <c r="AI211" s="586"/>
      <c r="AJ211" s="586"/>
      <c r="AK211" s="586"/>
      <c r="AL211" s="586"/>
    </row>
    <row r="212" spans="1:38" x14ac:dyDescent="0.25">
      <c r="A212" s="44">
        <f t="shared" si="25"/>
        <v>2014</v>
      </c>
      <c r="B212" s="44" t="str">
        <f t="shared" si="25"/>
        <v>NOVIEMBRE</v>
      </c>
      <c r="C212" s="44">
        <v>19</v>
      </c>
      <c r="D212" s="586" t="str">
        <f t="shared" si="24"/>
        <v>NOVIEMBRE 2014 / 18</v>
      </c>
      <c r="E212" s="586"/>
      <c r="F212" s="586"/>
      <c r="G212" s="586"/>
      <c r="H212" s="586"/>
      <c r="I212" s="586"/>
      <c r="J212" s="586"/>
      <c r="K212" s="586"/>
      <c r="L212" s="586"/>
      <c r="M212" s="586"/>
      <c r="N212" s="586"/>
      <c r="O212" s="586"/>
      <c r="P212" s="586"/>
      <c r="Q212" s="586"/>
      <c r="R212" s="586"/>
      <c r="S212" s="586"/>
      <c r="T212" s="586"/>
      <c r="U212" s="586"/>
      <c r="V212" s="586"/>
      <c r="W212" s="586"/>
      <c r="X212" s="586"/>
      <c r="Y212" s="586"/>
      <c r="Z212" s="586"/>
      <c r="AB212" s="586"/>
      <c r="AC212" s="586"/>
      <c r="AD212" s="586"/>
      <c r="AE212" s="586"/>
      <c r="AF212" s="586"/>
      <c r="AG212" s="586"/>
      <c r="AH212" s="586"/>
      <c r="AI212" s="586"/>
      <c r="AJ212" s="586"/>
      <c r="AK212" s="586"/>
      <c r="AL212" s="586"/>
    </row>
    <row r="213" spans="1:38" x14ac:dyDescent="0.25">
      <c r="A213" s="44">
        <f t="shared" si="25"/>
        <v>2014</v>
      </c>
      <c r="B213" s="44" t="str">
        <f t="shared" si="25"/>
        <v>NOVIEMBRE</v>
      </c>
      <c r="C213" s="44">
        <v>20</v>
      </c>
      <c r="D213" s="586" t="str">
        <f t="shared" si="24"/>
        <v>NOVIEMBRE 2014 / 19</v>
      </c>
      <c r="E213" s="586"/>
      <c r="F213" s="586"/>
      <c r="G213" s="586"/>
      <c r="H213" s="586"/>
      <c r="I213" s="586"/>
      <c r="J213" s="586"/>
      <c r="K213" s="586"/>
      <c r="L213" s="586"/>
      <c r="M213" s="586"/>
      <c r="N213" s="586"/>
      <c r="O213" s="586"/>
      <c r="P213" s="586"/>
      <c r="Q213" s="586"/>
      <c r="R213" s="586"/>
      <c r="S213" s="586"/>
      <c r="T213" s="586"/>
      <c r="U213" s="586"/>
      <c r="V213" s="586"/>
      <c r="W213" s="586"/>
      <c r="X213" s="586"/>
      <c r="Y213" s="586"/>
      <c r="Z213" s="586"/>
      <c r="AB213" s="586"/>
      <c r="AC213" s="586"/>
      <c r="AD213" s="586"/>
      <c r="AE213" s="586"/>
      <c r="AF213" s="586"/>
      <c r="AG213" s="586"/>
      <c r="AH213" s="586"/>
      <c r="AI213" s="586"/>
      <c r="AJ213" s="586"/>
      <c r="AK213" s="586"/>
      <c r="AL213" s="586"/>
    </row>
    <row r="214" spans="1:38" x14ac:dyDescent="0.25">
      <c r="A214" s="44">
        <f t="shared" si="25"/>
        <v>2014</v>
      </c>
      <c r="B214" s="44" t="str">
        <f t="shared" si="25"/>
        <v>NOVIEMBRE</v>
      </c>
      <c r="C214" s="44">
        <v>21</v>
      </c>
      <c r="D214" s="586" t="str">
        <f t="shared" si="24"/>
        <v>NOVIEMBRE 2014 / 20</v>
      </c>
      <c r="E214" s="586"/>
      <c r="F214" s="586"/>
      <c r="G214" s="586"/>
      <c r="H214" s="586"/>
      <c r="I214" s="586"/>
      <c r="J214" s="586"/>
      <c r="K214" s="586"/>
      <c r="L214" s="586"/>
      <c r="M214" s="586"/>
      <c r="N214" s="586"/>
      <c r="O214" s="586"/>
      <c r="P214" s="586"/>
      <c r="Q214" s="586"/>
      <c r="R214" s="586"/>
      <c r="S214" s="586"/>
      <c r="T214" s="586"/>
      <c r="U214" s="586"/>
      <c r="V214" s="586"/>
      <c r="W214" s="586"/>
      <c r="X214" s="586"/>
      <c r="Y214" s="586"/>
      <c r="Z214" s="586"/>
      <c r="AB214" s="586"/>
      <c r="AC214" s="586"/>
      <c r="AD214" s="586"/>
      <c r="AE214" s="586"/>
      <c r="AF214" s="586"/>
      <c r="AG214" s="586"/>
      <c r="AH214" s="586"/>
      <c r="AI214" s="586"/>
      <c r="AJ214" s="586"/>
      <c r="AK214" s="586"/>
      <c r="AL214" s="586"/>
    </row>
    <row r="215" spans="1:38" x14ac:dyDescent="0.25">
      <c r="A215" s="44">
        <f t="shared" si="25"/>
        <v>2014</v>
      </c>
      <c r="B215" s="44" t="str">
        <f t="shared" si="25"/>
        <v>NOVIEMBRE</v>
      </c>
      <c r="C215" s="44">
        <v>22</v>
      </c>
      <c r="D215" s="586" t="str">
        <f t="shared" si="24"/>
        <v>NOVIEMBRE 2014 / 21</v>
      </c>
      <c r="E215" s="586"/>
      <c r="F215" s="586"/>
      <c r="G215" s="586"/>
      <c r="H215" s="586"/>
      <c r="I215" s="586"/>
      <c r="J215" s="586"/>
      <c r="K215" s="586"/>
      <c r="L215" s="586"/>
      <c r="M215" s="586"/>
      <c r="N215" s="586"/>
      <c r="O215" s="586"/>
      <c r="P215" s="586"/>
      <c r="Q215" s="586"/>
      <c r="R215" s="586"/>
      <c r="S215" s="586"/>
      <c r="T215" s="586"/>
      <c r="U215" s="586"/>
      <c r="V215" s="586"/>
      <c r="W215" s="586"/>
      <c r="X215" s="586"/>
      <c r="Y215" s="586"/>
      <c r="Z215" s="586"/>
      <c r="AB215" s="586"/>
      <c r="AC215" s="586"/>
      <c r="AD215" s="586"/>
      <c r="AE215" s="586"/>
      <c r="AF215" s="586"/>
      <c r="AG215" s="586"/>
      <c r="AH215" s="586"/>
      <c r="AI215" s="586"/>
      <c r="AJ215" s="586"/>
      <c r="AK215" s="586"/>
      <c r="AL215" s="586"/>
    </row>
    <row r="216" spans="1:38" x14ac:dyDescent="0.25">
      <c r="A216" s="44">
        <f t="shared" si="25"/>
        <v>2014</v>
      </c>
      <c r="B216" s="44" t="str">
        <f t="shared" si="25"/>
        <v>NOVIEMBRE</v>
      </c>
      <c r="C216" s="44">
        <v>23</v>
      </c>
      <c r="D216" s="586" t="str">
        <f t="shared" si="24"/>
        <v>NOVIEMBRE 2014 / 22</v>
      </c>
      <c r="E216" s="586"/>
      <c r="F216" s="586"/>
      <c r="G216" s="586"/>
      <c r="H216" s="586"/>
      <c r="I216" s="586"/>
      <c r="J216" s="586"/>
      <c r="K216" s="586"/>
      <c r="L216" s="586"/>
      <c r="M216" s="586"/>
      <c r="N216" s="586"/>
      <c r="O216" s="586"/>
      <c r="P216" s="586"/>
      <c r="Q216" s="586"/>
      <c r="R216" s="586"/>
      <c r="S216" s="586"/>
      <c r="T216" s="586"/>
      <c r="U216" s="586"/>
      <c r="V216" s="586"/>
      <c r="W216" s="586"/>
      <c r="X216" s="586"/>
      <c r="Y216" s="586"/>
      <c r="Z216" s="586"/>
      <c r="AB216" s="586"/>
      <c r="AC216" s="586"/>
      <c r="AD216" s="586"/>
      <c r="AE216" s="586"/>
      <c r="AF216" s="586"/>
      <c r="AG216" s="586"/>
      <c r="AH216" s="586"/>
      <c r="AI216" s="586"/>
      <c r="AJ216" s="586"/>
      <c r="AK216" s="586"/>
      <c r="AL216" s="586"/>
    </row>
    <row r="217" spans="1:38" x14ac:dyDescent="0.25">
      <c r="A217" s="44">
        <f t="shared" si="25"/>
        <v>2014</v>
      </c>
      <c r="B217" s="44" t="str">
        <f t="shared" si="25"/>
        <v>NOVIEMBRE</v>
      </c>
      <c r="C217" s="44">
        <v>24</v>
      </c>
      <c r="D217" s="586" t="str">
        <f t="shared" si="24"/>
        <v>NOVIEMBRE 2014 / 23</v>
      </c>
      <c r="E217" s="586"/>
      <c r="F217" s="586"/>
      <c r="G217" s="586"/>
      <c r="H217" s="586"/>
      <c r="I217" s="586"/>
      <c r="J217" s="586"/>
      <c r="K217" s="586"/>
      <c r="L217" s="586"/>
      <c r="M217" s="586"/>
      <c r="N217" s="586"/>
      <c r="O217" s="586"/>
      <c r="P217" s="586"/>
      <c r="Q217" s="586"/>
      <c r="R217" s="586"/>
      <c r="S217" s="586"/>
      <c r="T217" s="586"/>
      <c r="U217" s="586"/>
      <c r="V217" s="586"/>
      <c r="W217" s="586"/>
      <c r="X217" s="586"/>
      <c r="Y217" s="586"/>
      <c r="Z217" s="586"/>
      <c r="AB217" s="586"/>
      <c r="AC217" s="586"/>
      <c r="AD217" s="586"/>
      <c r="AE217" s="586"/>
      <c r="AF217" s="586"/>
      <c r="AG217" s="586"/>
      <c r="AH217" s="586"/>
      <c r="AI217" s="586"/>
      <c r="AJ217" s="586"/>
      <c r="AK217" s="586"/>
      <c r="AL217" s="586"/>
    </row>
    <row r="218" spans="1:38" x14ac:dyDescent="0.25">
      <c r="A218" s="44">
        <f t="shared" si="25"/>
        <v>2014</v>
      </c>
      <c r="B218" s="44" t="str">
        <f t="shared" si="25"/>
        <v>NOVIEMBRE</v>
      </c>
      <c r="C218" s="44">
        <v>25</v>
      </c>
      <c r="D218" s="586" t="str">
        <f t="shared" si="24"/>
        <v>NOVIEMBRE 2014 / 24</v>
      </c>
      <c r="E218" s="586"/>
      <c r="F218" s="586"/>
      <c r="G218" s="586"/>
      <c r="H218" s="586"/>
      <c r="I218" s="586"/>
      <c r="J218" s="586"/>
      <c r="K218" s="586"/>
      <c r="L218" s="586"/>
      <c r="M218" s="586"/>
      <c r="N218" s="586"/>
      <c r="O218" s="586"/>
      <c r="P218" s="586"/>
      <c r="Q218" s="586"/>
      <c r="R218" s="586"/>
      <c r="S218" s="586"/>
      <c r="T218" s="586"/>
      <c r="U218" s="586"/>
      <c r="V218" s="586"/>
      <c r="W218" s="586"/>
      <c r="X218" s="586"/>
      <c r="Y218" s="586"/>
      <c r="Z218" s="586"/>
      <c r="AB218" s="586"/>
      <c r="AC218" s="586"/>
      <c r="AD218" s="586"/>
      <c r="AE218" s="586"/>
      <c r="AF218" s="586"/>
      <c r="AG218" s="586"/>
      <c r="AH218" s="586"/>
      <c r="AI218" s="586"/>
      <c r="AJ218" s="586"/>
      <c r="AK218" s="586"/>
      <c r="AL218" s="586"/>
    </row>
    <row r="219" spans="1:38" x14ac:dyDescent="0.25">
      <c r="A219" s="44">
        <f t="shared" si="25"/>
        <v>2014</v>
      </c>
      <c r="B219" s="44" t="str">
        <f t="shared" si="25"/>
        <v>NOVIEMBRE</v>
      </c>
      <c r="C219" s="44">
        <v>26</v>
      </c>
      <c r="D219" s="586" t="str">
        <f t="shared" si="24"/>
        <v>NOVIEMBRE 2014 / 25</v>
      </c>
      <c r="E219" s="586"/>
      <c r="F219" s="586"/>
      <c r="G219" s="586"/>
      <c r="H219" s="586"/>
      <c r="I219" s="586"/>
      <c r="J219" s="586"/>
      <c r="K219" s="586"/>
      <c r="L219" s="586"/>
      <c r="M219" s="586"/>
      <c r="N219" s="586"/>
      <c r="O219" s="586"/>
      <c r="P219" s="586"/>
      <c r="Q219" s="586"/>
      <c r="R219" s="586"/>
      <c r="S219" s="586"/>
      <c r="T219" s="586"/>
      <c r="U219" s="586"/>
      <c r="V219" s="586"/>
      <c r="W219" s="586"/>
      <c r="X219" s="586"/>
      <c r="Y219" s="586"/>
      <c r="Z219" s="586"/>
      <c r="AB219" s="586"/>
      <c r="AC219" s="586"/>
      <c r="AD219" s="586"/>
      <c r="AE219" s="586"/>
      <c r="AF219" s="586"/>
      <c r="AG219" s="586"/>
      <c r="AH219" s="586"/>
      <c r="AI219" s="586"/>
      <c r="AJ219" s="586"/>
      <c r="AK219" s="586"/>
      <c r="AL219" s="586"/>
    </row>
    <row r="220" spans="1:38" x14ac:dyDescent="0.25">
      <c r="A220" s="44">
        <f t="shared" si="25"/>
        <v>2014</v>
      </c>
      <c r="B220" s="44" t="str">
        <f t="shared" si="25"/>
        <v>NOVIEMBRE</v>
      </c>
      <c r="C220" s="44">
        <v>27</v>
      </c>
      <c r="D220" s="586" t="str">
        <f t="shared" si="24"/>
        <v>NOVIEMBRE 2014 / 26</v>
      </c>
      <c r="E220" s="586"/>
      <c r="F220" s="586"/>
      <c r="G220" s="586"/>
      <c r="H220" s="586"/>
      <c r="I220" s="586"/>
      <c r="J220" s="586"/>
      <c r="K220" s="586"/>
      <c r="L220" s="586"/>
      <c r="M220" s="586"/>
      <c r="N220" s="586"/>
      <c r="O220" s="586"/>
      <c r="P220" s="586"/>
      <c r="Q220" s="586"/>
      <c r="R220" s="586"/>
      <c r="S220" s="586"/>
      <c r="T220" s="586"/>
      <c r="U220" s="586"/>
      <c r="V220" s="586"/>
      <c r="W220" s="586"/>
      <c r="X220" s="586"/>
      <c r="Y220" s="586"/>
      <c r="Z220" s="586"/>
      <c r="AB220" s="586"/>
      <c r="AC220" s="586"/>
      <c r="AD220" s="586"/>
      <c r="AE220" s="586"/>
      <c r="AF220" s="586"/>
      <c r="AG220" s="586"/>
      <c r="AH220" s="586"/>
      <c r="AI220" s="586"/>
      <c r="AJ220" s="586"/>
      <c r="AK220" s="586"/>
      <c r="AL220" s="586"/>
    </row>
    <row r="221" spans="1:38" x14ac:dyDescent="0.25">
      <c r="A221" s="44">
        <f t="shared" si="25"/>
        <v>2014</v>
      </c>
      <c r="B221" s="44" t="str">
        <f t="shared" si="25"/>
        <v>NOVIEMBRE</v>
      </c>
      <c r="C221" s="44">
        <v>28</v>
      </c>
      <c r="D221" s="586" t="str">
        <f t="shared" si="24"/>
        <v>NOVIEMBRE 2014 / 27</v>
      </c>
      <c r="E221" s="586"/>
      <c r="F221" s="586"/>
      <c r="G221" s="586"/>
      <c r="H221" s="586"/>
      <c r="I221" s="586"/>
      <c r="J221" s="586"/>
      <c r="K221" s="586"/>
      <c r="L221" s="586"/>
      <c r="M221" s="586"/>
      <c r="N221" s="586"/>
      <c r="O221" s="586"/>
      <c r="P221" s="586"/>
      <c r="Q221" s="586"/>
      <c r="R221" s="586"/>
      <c r="S221" s="586"/>
      <c r="T221" s="586"/>
      <c r="U221" s="586"/>
      <c r="V221" s="586"/>
      <c r="W221" s="586"/>
      <c r="X221" s="586"/>
      <c r="Y221" s="586"/>
      <c r="Z221" s="586"/>
      <c r="AB221" s="586"/>
      <c r="AC221" s="586"/>
      <c r="AD221" s="586"/>
      <c r="AE221" s="586"/>
      <c r="AF221" s="586"/>
      <c r="AG221" s="586"/>
      <c r="AH221" s="586"/>
      <c r="AI221" s="586"/>
      <c r="AJ221" s="586"/>
      <c r="AK221" s="586"/>
      <c r="AL221" s="586"/>
    </row>
    <row r="222" spans="1:38" x14ac:dyDescent="0.25">
      <c r="A222" s="44">
        <f t="shared" si="25"/>
        <v>2014</v>
      </c>
      <c r="B222" s="44" t="str">
        <f t="shared" si="25"/>
        <v>NOVIEMBRE</v>
      </c>
      <c r="C222" s="44">
        <v>29</v>
      </c>
      <c r="D222" s="586" t="str">
        <f t="shared" si="24"/>
        <v>NOVIEMBRE 2014 / 28</v>
      </c>
      <c r="E222" s="586"/>
      <c r="F222" s="586"/>
      <c r="G222" s="586"/>
      <c r="H222" s="586"/>
      <c r="I222" s="586"/>
      <c r="J222" s="586"/>
      <c r="K222" s="586"/>
      <c r="L222" s="586"/>
      <c r="M222" s="586"/>
      <c r="N222" s="586"/>
      <c r="O222" s="586"/>
      <c r="P222" s="586"/>
      <c r="Q222" s="586"/>
      <c r="R222" s="586"/>
      <c r="S222" s="586"/>
      <c r="T222" s="586"/>
      <c r="U222" s="586"/>
      <c r="V222" s="586"/>
      <c r="W222" s="586"/>
      <c r="X222" s="586"/>
      <c r="Y222" s="586"/>
      <c r="Z222" s="586"/>
      <c r="AB222" s="586"/>
      <c r="AC222" s="586"/>
      <c r="AD222" s="586"/>
      <c r="AE222" s="586"/>
      <c r="AF222" s="586"/>
      <c r="AG222" s="586"/>
      <c r="AH222" s="586"/>
      <c r="AI222" s="586"/>
      <c r="AJ222" s="586"/>
      <c r="AK222" s="586"/>
      <c r="AL222" s="586"/>
    </row>
    <row r="223" spans="1:38" x14ac:dyDescent="0.25">
      <c r="A223" s="44">
        <f t="shared" si="25"/>
        <v>2014</v>
      </c>
      <c r="B223" s="44" t="str">
        <f t="shared" si="25"/>
        <v>NOVIEMBRE</v>
      </c>
      <c r="C223" s="44">
        <v>30</v>
      </c>
      <c r="D223" s="586" t="str">
        <f t="shared" si="24"/>
        <v>NOVIEMBRE 2014 / 29</v>
      </c>
      <c r="E223" s="586"/>
      <c r="F223" s="586"/>
      <c r="G223" s="586"/>
      <c r="H223" s="586"/>
      <c r="I223" s="586"/>
      <c r="J223" s="586"/>
      <c r="K223" s="586"/>
      <c r="L223" s="586"/>
      <c r="M223" s="586"/>
      <c r="N223" s="586"/>
      <c r="O223" s="586"/>
      <c r="P223" s="586"/>
      <c r="Q223" s="586"/>
      <c r="R223" s="586"/>
      <c r="S223" s="586"/>
      <c r="T223" s="586"/>
      <c r="U223" s="586"/>
      <c r="V223" s="586"/>
      <c r="W223" s="586"/>
      <c r="X223" s="586"/>
      <c r="Y223" s="586"/>
      <c r="Z223" s="586"/>
      <c r="AB223" s="586"/>
      <c r="AC223" s="586"/>
      <c r="AD223" s="586"/>
      <c r="AE223" s="586"/>
      <c r="AF223" s="586"/>
      <c r="AG223" s="586"/>
      <c r="AH223" s="586"/>
      <c r="AI223" s="586"/>
      <c r="AJ223" s="586"/>
      <c r="AK223" s="586"/>
      <c r="AL223" s="586"/>
    </row>
    <row r="224" spans="1:38" x14ac:dyDescent="0.25">
      <c r="A224" s="44">
        <f t="shared" si="25"/>
        <v>2014</v>
      </c>
      <c r="B224" s="44" t="str">
        <f t="shared" si="25"/>
        <v>NOVIEMBRE</v>
      </c>
      <c r="C224" s="44">
        <v>31</v>
      </c>
      <c r="D224" s="586" t="str">
        <f t="shared" si="24"/>
        <v>NOVIEMBRE 2014 / 30</v>
      </c>
      <c r="E224" s="586"/>
      <c r="F224" s="586"/>
      <c r="G224" s="586"/>
      <c r="H224" s="586"/>
      <c r="I224" s="586"/>
      <c r="J224" s="586"/>
      <c r="K224" s="586"/>
      <c r="L224" s="586"/>
      <c r="M224" s="586"/>
      <c r="N224" s="586"/>
      <c r="O224" s="586"/>
      <c r="P224" s="586"/>
      <c r="Q224" s="586"/>
      <c r="R224" s="586"/>
      <c r="S224" s="586"/>
      <c r="T224" s="586"/>
      <c r="U224" s="586"/>
      <c r="V224" s="586"/>
      <c r="W224" s="586"/>
      <c r="X224" s="586"/>
      <c r="Y224" s="586"/>
      <c r="Z224" s="586"/>
      <c r="AB224" s="586"/>
      <c r="AC224" s="586"/>
      <c r="AD224" s="586"/>
      <c r="AE224" s="586"/>
      <c r="AF224" s="586"/>
      <c r="AG224" s="586"/>
      <c r="AH224" s="586"/>
      <c r="AI224" s="586"/>
      <c r="AJ224" s="586"/>
      <c r="AK224" s="586"/>
      <c r="AL224" s="586"/>
    </row>
    <row r="225" spans="1:74" s="206" customFormat="1" ht="15.75" x14ac:dyDescent="0.25">
      <c r="D225" s="586" t="str">
        <f t="shared" si="24"/>
        <v>NOVIEMBRE 2014 / 31</v>
      </c>
      <c r="E225" s="586"/>
      <c r="F225" s="586"/>
      <c r="G225" s="586"/>
      <c r="H225" s="586"/>
      <c r="I225" s="586"/>
      <c r="J225" s="586"/>
      <c r="K225" s="586"/>
      <c r="L225" s="586"/>
      <c r="M225" s="586"/>
      <c r="N225" s="586"/>
      <c r="O225" s="586"/>
      <c r="P225" s="586"/>
      <c r="Q225" s="586"/>
      <c r="R225" s="586"/>
      <c r="S225" s="586"/>
      <c r="T225" s="586"/>
      <c r="U225" s="586"/>
      <c r="V225" s="586"/>
      <c r="W225" s="586"/>
      <c r="X225" s="586"/>
      <c r="Y225" s="586"/>
      <c r="Z225" s="586"/>
      <c r="AA225" s="55"/>
      <c r="AB225" s="586"/>
      <c r="AC225" s="586"/>
      <c r="AD225" s="586"/>
      <c r="AE225" s="586"/>
      <c r="AF225" s="586"/>
      <c r="AG225" s="586"/>
      <c r="AH225" s="586"/>
      <c r="AI225" s="586"/>
      <c r="AJ225" s="586"/>
      <c r="AK225" s="586"/>
      <c r="AL225" s="586"/>
      <c r="AM225" s="209" t="str">
        <f t="shared" ref="AM225:BU225" si="26">IFERROR(AVERAGE(AM194:AM224),"")</f>
        <v/>
      </c>
      <c r="AN225" s="209" t="str">
        <f t="shared" si="26"/>
        <v/>
      </c>
      <c r="AO225" s="209" t="str">
        <f t="shared" si="26"/>
        <v/>
      </c>
      <c r="AP225" s="209" t="str">
        <f t="shared" si="26"/>
        <v/>
      </c>
      <c r="AQ225" s="209" t="str">
        <f t="shared" si="26"/>
        <v/>
      </c>
      <c r="AR225" s="209" t="str">
        <f t="shared" si="26"/>
        <v/>
      </c>
      <c r="AS225" s="209" t="str">
        <f t="shared" si="26"/>
        <v/>
      </c>
      <c r="AT225" s="209" t="str">
        <f t="shared" si="26"/>
        <v/>
      </c>
      <c r="AU225" s="209" t="str">
        <f t="shared" si="26"/>
        <v/>
      </c>
      <c r="AV225" s="209" t="str">
        <f t="shared" si="26"/>
        <v/>
      </c>
      <c r="AW225" s="209" t="str">
        <f t="shared" si="26"/>
        <v/>
      </c>
      <c r="AX225" s="210" t="str">
        <f t="shared" si="26"/>
        <v/>
      </c>
      <c r="AY225" s="209" t="str">
        <f t="shared" si="26"/>
        <v/>
      </c>
      <c r="AZ225" s="209" t="str">
        <f t="shared" si="26"/>
        <v/>
      </c>
      <c r="BA225" s="209" t="str">
        <f t="shared" si="26"/>
        <v/>
      </c>
      <c r="BB225" s="209" t="str">
        <f t="shared" si="26"/>
        <v/>
      </c>
      <c r="BC225" s="209" t="str">
        <f t="shared" si="26"/>
        <v/>
      </c>
      <c r="BD225" s="209" t="str">
        <f t="shared" si="26"/>
        <v/>
      </c>
      <c r="BE225" s="209" t="str">
        <f t="shared" si="26"/>
        <v/>
      </c>
      <c r="BF225" s="209" t="str">
        <f t="shared" si="26"/>
        <v/>
      </c>
      <c r="BG225" s="209" t="str">
        <f t="shared" si="26"/>
        <v/>
      </c>
      <c r="BH225" s="209" t="str">
        <f t="shared" si="26"/>
        <v/>
      </c>
      <c r="BI225" s="209" t="str">
        <f t="shared" si="26"/>
        <v/>
      </c>
      <c r="BJ225" s="209" t="str">
        <f t="shared" si="26"/>
        <v/>
      </c>
      <c r="BK225" s="209" t="str">
        <f t="shared" si="26"/>
        <v/>
      </c>
      <c r="BL225" s="209" t="str">
        <f t="shared" si="26"/>
        <v/>
      </c>
      <c r="BM225" s="209" t="str">
        <f t="shared" si="26"/>
        <v/>
      </c>
      <c r="BN225" s="209" t="str">
        <f t="shared" si="26"/>
        <v/>
      </c>
      <c r="BO225" s="209" t="str">
        <f t="shared" si="26"/>
        <v/>
      </c>
      <c r="BP225" s="209" t="str">
        <f t="shared" si="26"/>
        <v/>
      </c>
      <c r="BQ225" s="209" t="str">
        <f t="shared" si="26"/>
        <v/>
      </c>
      <c r="BR225" s="209" t="str">
        <f t="shared" si="26"/>
        <v/>
      </c>
      <c r="BS225" s="209" t="str">
        <f t="shared" si="26"/>
        <v/>
      </c>
      <c r="BT225" s="209" t="str">
        <f t="shared" si="26"/>
        <v/>
      </c>
      <c r="BU225" s="209" t="str">
        <f t="shared" si="26"/>
        <v/>
      </c>
      <c r="BV225" s="210" t="str">
        <f>IFERROR(AVERAGE(BV194:BV224),"")</f>
        <v/>
      </c>
    </row>
    <row r="226" spans="1:74" ht="15.75" x14ac:dyDescent="0.25">
      <c r="A226" s="44">
        <v>2014</v>
      </c>
      <c r="B226" s="44" t="s">
        <v>238</v>
      </c>
      <c r="C226" s="44">
        <v>1</v>
      </c>
      <c r="D226" s="208" t="s">
        <v>228</v>
      </c>
      <c r="E226" s="209">
        <f>IFERROR(AVERAGE(E195:E225),"")</f>
        <v>1</v>
      </c>
      <c r="F226" s="209">
        <f>IFERROR(AVERAGE(F195:F225),"")</f>
        <v>41943</v>
      </c>
      <c r="G226" s="209">
        <f>IFERROR(AVERAGE(G195:G225),"")</f>
        <v>47398</v>
      </c>
      <c r="H226" s="209" t="str">
        <f>IFERROR(AVERAGE(H195:H225),"")</f>
        <v/>
      </c>
      <c r="I226" s="209">
        <f t="shared" ref="I226:AL226" si="27">IFERROR(AVERAGE(I195:I225),"")</f>
        <v>0.74319999999999997</v>
      </c>
      <c r="J226" s="209">
        <f t="shared" si="27"/>
        <v>6.4</v>
      </c>
      <c r="K226" s="209">
        <f t="shared" si="27"/>
        <v>1.06</v>
      </c>
      <c r="L226" s="209" t="str">
        <f t="shared" si="27"/>
        <v/>
      </c>
      <c r="M226" s="209">
        <f t="shared" si="27"/>
        <v>3.2</v>
      </c>
      <c r="N226" s="209">
        <f t="shared" si="27"/>
        <v>0.04</v>
      </c>
      <c r="O226" s="209">
        <f t="shared" si="27"/>
        <v>100</v>
      </c>
      <c r="P226" s="209">
        <f t="shared" si="27"/>
        <v>130.80000000000001</v>
      </c>
      <c r="Q226" s="209" t="str">
        <f t="shared" si="27"/>
        <v/>
      </c>
      <c r="R226" s="209">
        <f t="shared" si="27"/>
        <v>42.9</v>
      </c>
      <c r="S226" s="209">
        <f t="shared" si="27"/>
        <v>-80</v>
      </c>
      <c r="T226" s="209" t="str">
        <f t="shared" si="27"/>
        <v/>
      </c>
      <c r="U226" s="209">
        <f t="shared" si="27"/>
        <v>0</v>
      </c>
      <c r="V226" s="209">
        <f t="shared" si="27"/>
        <v>62</v>
      </c>
      <c r="W226" s="209">
        <f t="shared" si="27"/>
        <v>81</v>
      </c>
      <c r="X226" s="209">
        <f t="shared" si="27"/>
        <v>91</v>
      </c>
      <c r="Y226" s="209">
        <f t="shared" si="27"/>
        <v>135</v>
      </c>
      <c r="Z226" s="209">
        <f t="shared" si="27"/>
        <v>155</v>
      </c>
      <c r="AA226" s="209">
        <f t="shared" si="27"/>
        <v>0.5</v>
      </c>
      <c r="AB226" s="209">
        <f t="shared" si="27"/>
        <v>99</v>
      </c>
      <c r="AC226" s="209">
        <f t="shared" si="27"/>
        <v>0.5</v>
      </c>
      <c r="AD226" s="209" t="str">
        <f t="shared" si="27"/>
        <v/>
      </c>
      <c r="AE226" s="209">
        <f t="shared" si="27"/>
        <v>5.5</v>
      </c>
      <c r="AF226" s="209">
        <f t="shared" si="27"/>
        <v>7</v>
      </c>
      <c r="AG226" s="209">
        <f t="shared" si="27"/>
        <v>99.5</v>
      </c>
      <c r="AH226" s="209">
        <f t="shared" si="27"/>
        <v>42.54</v>
      </c>
      <c r="AI226" s="209">
        <f t="shared" si="27"/>
        <v>167</v>
      </c>
      <c r="AJ226" s="209">
        <f t="shared" si="27"/>
        <v>221</v>
      </c>
      <c r="AK226" s="209">
        <f t="shared" si="27"/>
        <v>275</v>
      </c>
      <c r="AL226" s="209">
        <f t="shared" si="27"/>
        <v>338</v>
      </c>
    </row>
    <row r="227" spans="1:74" x14ac:dyDescent="0.25">
      <c r="A227" s="44">
        <f>A226</f>
        <v>2014</v>
      </c>
      <c r="B227" s="44" t="str">
        <f>B226</f>
        <v>DICIEMBRE</v>
      </c>
      <c r="C227" s="44">
        <v>2</v>
      </c>
      <c r="D227" s="586" t="str">
        <f t="shared" ref="D227:D257" si="28">B226&amp;" "&amp;A226&amp;" / "&amp;C226</f>
        <v>DICIEMBRE 2014 / 1</v>
      </c>
      <c r="E227" s="589">
        <v>1</v>
      </c>
      <c r="F227" s="266">
        <v>42000</v>
      </c>
      <c r="G227" s="590">
        <v>48841</v>
      </c>
      <c r="H227" s="591" t="s">
        <v>131</v>
      </c>
      <c r="I227" s="586">
        <v>0.77880000000000005</v>
      </c>
      <c r="J227" s="586" t="s">
        <v>20</v>
      </c>
      <c r="K227" s="592">
        <v>0</v>
      </c>
      <c r="L227" s="586">
        <v>30</v>
      </c>
      <c r="M227" s="586" t="s">
        <v>103</v>
      </c>
      <c r="N227" s="586">
        <v>101</v>
      </c>
      <c r="O227" s="592">
        <v>0</v>
      </c>
      <c r="P227" s="586">
        <v>1.05</v>
      </c>
      <c r="Q227" s="586">
        <v>328</v>
      </c>
      <c r="R227" s="586">
        <v>496</v>
      </c>
      <c r="S227" s="586">
        <v>99</v>
      </c>
      <c r="T227" s="564" t="s">
        <v>103</v>
      </c>
      <c r="U227" s="564">
        <v>0</v>
      </c>
      <c r="V227" s="564">
        <v>62</v>
      </c>
      <c r="W227" s="564">
        <v>81</v>
      </c>
      <c r="X227" s="564">
        <v>91</v>
      </c>
      <c r="Y227" s="564">
        <v>135</v>
      </c>
      <c r="Z227" s="564">
        <v>155</v>
      </c>
      <c r="AA227" s="564">
        <v>0.5</v>
      </c>
      <c r="AB227" s="564">
        <v>99</v>
      </c>
      <c r="AC227" s="564">
        <v>0.5</v>
      </c>
      <c r="AD227" s="587"/>
      <c r="AE227" s="587">
        <v>5.5</v>
      </c>
      <c r="AF227" s="587">
        <v>7</v>
      </c>
      <c r="AG227" s="587">
        <v>99.5</v>
      </c>
      <c r="AH227" s="587">
        <v>42.54</v>
      </c>
      <c r="AI227" s="587">
        <v>167</v>
      </c>
      <c r="AJ227" s="587">
        <v>221</v>
      </c>
      <c r="AK227" s="587">
        <v>275</v>
      </c>
      <c r="AL227" s="587">
        <v>338</v>
      </c>
    </row>
    <row r="228" spans="1:74" x14ac:dyDescent="0.25">
      <c r="A228" s="44">
        <f t="shared" ref="A228:B256" si="29">A227</f>
        <v>2014</v>
      </c>
      <c r="B228" s="44" t="str">
        <f t="shared" si="29"/>
        <v>DICIEMBRE</v>
      </c>
      <c r="C228" s="44">
        <v>3</v>
      </c>
      <c r="D228" s="586" t="str">
        <f t="shared" si="28"/>
        <v>DICIEMBRE 2014 / 2</v>
      </c>
      <c r="E228" s="586"/>
      <c r="F228" s="586"/>
      <c r="G228" s="586"/>
      <c r="H228" s="586"/>
      <c r="I228" s="586"/>
      <c r="J228" s="586"/>
      <c r="K228" s="586"/>
      <c r="L228" s="586"/>
      <c r="M228" s="586"/>
      <c r="N228" s="586"/>
      <c r="O228" s="586"/>
      <c r="P228" s="586"/>
      <c r="Q228" s="586"/>
      <c r="R228" s="586"/>
      <c r="S228" s="586"/>
      <c r="T228" s="586"/>
      <c r="U228" s="586"/>
      <c r="V228" s="586"/>
      <c r="W228" s="586"/>
      <c r="X228" s="586"/>
      <c r="Y228" s="586"/>
      <c r="Z228" s="586"/>
      <c r="AB228" s="586"/>
      <c r="AC228" s="586"/>
      <c r="AD228" s="586"/>
      <c r="AE228" s="586"/>
      <c r="AF228" s="586"/>
      <c r="AG228" s="586"/>
      <c r="AH228" s="586"/>
      <c r="AI228" s="586"/>
      <c r="AJ228" s="586"/>
      <c r="AK228" s="586"/>
      <c r="AL228" s="586"/>
    </row>
    <row r="229" spans="1:74" x14ac:dyDescent="0.25">
      <c r="A229" s="44">
        <f t="shared" si="29"/>
        <v>2014</v>
      </c>
      <c r="B229" s="44" t="str">
        <f t="shared" si="29"/>
        <v>DICIEMBRE</v>
      </c>
      <c r="C229" s="44">
        <v>4</v>
      </c>
      <c r="D229" s="586" t="str">
        <f t="shared" si="28"/>
        <v>DICIEMBRE 2014 / 3</v>
      </c>
      <c r="E229" s="586"/>
      <c r="F229" s="586"/>
      <c r="G229" s="586"/>
      <c r="H229" s="586"/>
      <c r="I229" s="586"/>
      <c r="J229" s="586"/>
      <c r="K229" s="586"/>
      <c r="L229" s="586"/>
      <c r="M229" s="586"/>
      <c r="N229" s="586"/>
      <c r="O229" s="586"/>
      <c r="P229" s="586"/>
      <c r="Q229" s="586"/>
      <c r="R229" s="586"/>
      <c r="S229" s="586"/>
      <c r="T229" s="586"/>
      <c r="U229" s="586"/>
      <c r="V229" s="586"/>
      <c r="W229" s="586"/>
      <c r="X229" s="586"/>
      <c r="Y229" s="586"/>
      <c r="Z229" s="586"/>
      <c r="AB229" s="586"/>
      <c r="AC229" s="586"/>
      <c r="AD229" s="586"/>
      <c r="AE229" s="586"/>
      <c r="AF229" s="586"/>
      <c r="AG229" s="586"/>
      <c r="AH229" s="586"/>
      <c r="AI229" s="586"/>
      <c r="AJ229" s="586"/>
      <c r="AK229" s="586"/>
      <c r="AL229" s="586"/>
    </row>
    <row r="230" spans="1:74" x14ac:dyDescent="0.25">
      <c r="A230" s="44">
        <f t="shared" si="29"/>
        <v>2014</v>
      </c>
      <c r="B230" s="44" t="str">
        <f t="shared" si="29"/>
        <v>DICIEMBRE</v>
      </c>
      <c r="C230" s="44">
        <v>5</v>
      </c>
      <c r="D230" s="586" t="str">
        <f t="shared" si="28"/>
        <v>DICIEMBRE 2014 / 4</v>
      </c>
      <c r="E230" s="586"/>
      <c r="F230" s="586"/>
      <c r="G230" s="586"/>
      <c r="H230" s="586"/>
      <c r="I230" s="586"/>
      <c r="J230" s="586"/>
      <c r="K230" s="586"/>
      <c r="L230" s="586"/>
      <c r="M230" s="586"/>
      <c r="N230" s="586"/>
      <c r="O230" s="586"/>
      <c r="P230" s="586"/>
      <c r="Q230" s="586"/>
      <c r="R230" s="586"/>
      <c r="S230" s="586"/>
      <c r="T230" s="586"/>
      <c r="U230" s="586"/>
      <c r="V230" s="586"/>
      <c r="W230" s="586"/>
      <c r="X230" s="586"/>
      <c r="Y230" s="586"/>
      <c r="Z230" s="586"/>
      <c r="AB230" s="586"/>
      <c r="AC230" s="586"/>
      <c r="AD230" s="586"/>
      <c r="AE230" s="586"/>
      <c r="AF230" s="586"/>
      <c r="AG230" s="586"/>
      <c r="AH230" s="586"/>
      <c r="AI230" s="586"/>
      <c r="AJ230" s="586"/>
      <c r="AK230" s="586"/>
      <c r="AL230" s="586"/>
    </row>
    <row r="231" spans="1:74" x14ac:dyDescent="0.25">
      <c r="A231" s="44">
        <f t="shared" si="29"/>
        <v>2014</v>
      </c>
      <c r="B231" s="44" t="str">
        <f t="shared" si="29"/>
        <v>DICIEMBRE</v>
      </c>
      <c r="C231" s="44">
        <v>6</v>
      </c>
      <c r="D231" s="586" t="str">
        <f t="shared" si="28"/>
        <v>DICIEMBRE 2014 / 5</v>
      </c>
      <c r="E231" s="586"/>
      <c r="F231" s="586"/>
      <c r="G231" s="586"/>
      <c r="H231" s="586"/>
      <c r="I231" s="586"/>
      <c r="J231" s="586"/>
      <c r="K231" s="586"/>
      <c r="L231" s="586"/>
      <c r="M231" s="586"/>
      <c r="N231" s="586"/>
      <c r="O231" s="586"/>
      <c r="P231" s="586"/>
      <c r="Q231" s="586"/>
      <c r="R231" s="586"/>
      <c r="S231" s="586"/>
      <c r="T231" s="586"/>
      <c r="U231" s="586"/>
      <c r="V231" s="586"/>
      <c r="W231" s="586"/>
      <c r="X231" s="586"/>
      <c r="Y231" s="586"/>
      <c r="Z231" s="586"/>
      <c r="AB231" s="586"/>
      <c r="AC231" s="586"/>
      <c r="AD231" s="586"/>
      <c r="AE231" s="586"/>
      <c r="AF231" s="586"/>
      <c r="AG231" s="586"/>
      <c r="AH231" s="586"/>
      <c r="AI231" s="586"/>
      <c r="AJ231" s="586"/>
      <c r="AK231" s="586"/>
      <c r="AL231" s="586"/>
    </row>
    <row r="232" spans="1:74" x14ac:dyDescent="0.25">
      <c r="A232" s="44">
        <f t="shared" si="29"/>
        <v>2014</v>
      </c>
      <c r="B232" s="44" t="str">
        <f t="shared" si="29"/>
        <v>DICIEMBRE</v>
      </c>
      <c r="C232" s="44">
        <v>7</v>
      </c>
      <c r="D232" s="586" t="str">
        <f t="shared" si="28"/>
        <v>DICIEMBRE 2014 / 6</v>
      </c>
      <c r="E232" s="586"/>
      <c r="F232" s="586"/>
      <c r="G232" s="586"/>
      <c r="H232" s="586"/>
      <c r="I232" s="586"/>
      <c r="J232" s="586"/>
      <c r="K232" s="586"/>
      <c r="L232" s="586"/>
      <c r="M232" s="586"/>
      <c r="N232" s="586"/>
      <c r="O232" s="586"/>
      <c r="P232" s="586"/>
      <c r="Q232" s="586"/>
      <c r="R232" s="586"/>
      <c r="S232" s="586"/>
      <c r="T232" s="586"/>
      <c r="U232" s="586"/>
      <c r="V232" s="586"/>
      <c r="W232" s="586"/>
      <c r="X232" s="586"/>
      <c r="Y232" s="586"/>
      <c r="Z232" s="586"/>
      <c r="AB232" s="586"/>
      <c r="AC232" s="586"/>
      <c r="AD232" s="586"/>
      <c r="AE232" s="586"/>
      <c r="AF232" s="586"/>
      <c r="AG232" s="586"/>
      <c r="AH232" s="586"/>
      <c r="AI232" s="586"/>
      <c r="AJ232" s="586"/>
      <c r="AK232" s="586"/>
      <c r="AL232" s="586"/>
    </row>
    <row r="233" spans="1:74" x14ac:dyDescent="0.25">
      <c r="A233" s="44">
        <f t="shared" si="29"/>
        <v>2014</v>
      </c>
      <c r="B233" s="44" t="str">
        <f t="shared" si="29"/>
        <v>DICIEMBRE</v>
      </c>
      <c r="C233" s="44">
        <v>8</v>
      </c>
      <c r="D233" s="586" t="str">
        <f t="shared" si="28"/>
        <v>DICIEMBRE 2014 / 7</v>
      </c>
      <c r="E233" s="586"/>
      <c r="F233" s="586"/>
      <c r="G233" s="586"/>
      <c r="H233" s="586"/>
      <c r="I233" s="586"/>
      <c r="J233" s="586"/>
      <c r="K233" s="586"/>
      <c r="L233" s="586"/>
      <c r="M233" s="586"/>
      <c r="N233" s="586"/>
      <c r="O233" s="586"/>
      <c r="P233" s="586"/>
      <c r="Q233" s="586"/>
      <c r="R233" s="586"/>
      <c r="S233" s="586"/>
      <c r="T233" s="586"/>
      <c r="U233" s="586"/>
      <c r="V233" s="586"/>
      <c r="W233" s="586"/>
      <c r="X233" s="586"/>
      <c r="Y233" s="586"/>
      <c r="Z233" s="586"/>
      <c r="AB233" s="586"/>
      <c r="AC233" s="586"/>
      <c r="AD233" s="586"/>
      <c r="AE233" s="586"/>
      <c r="AF233" s="586"/>
      <c r="AG233" s="586"/>
      <c r="AH233" s="586"/>
      <c r="AI233" s="586"/>
      <c r="AJ233" s="586"/>
      <c r="AK233" s="586"/>
      <c r="AL233" s="586"/>
    </row>
    <row r="234" spans="1:74" x14ac:dyDescent="0.25">
      <c r="A234" s="44">
        <f t="shared" si="29"/>
        <v>2014</v>
      </c>
      <c r="B234" s="44" t="str">
        <f t="shared" si="29"/>
        <v>DICIEMBRE</v>
      </c>
      <c r="C234" s="44">
        <v>9</v>
      </c>
      <c r="D234" s="586" t="str">
        <f t="shared" si="28"/>
        <v>DICIEMBRE 2014 / 8</v>
      </c>
      <c r="E234" s="586"/>
      <c r="F234" s="586"/>
      <c r="G234" s="586"/>
      <c r="H234" s="586"/>
      <c r="I234" s="586"/>
      <c r="J234" s="586"/>
      <c r="K234" s="586"/>
      <c r="L234" s="586"/>
      <c r="M234" s="586"/>
      <c r="N234" s="586"/>
      <c r="O234" s="586"/>
      <c r="P234" s="586"/>
      <c r="Q234" s="586"/>
      <c r="R234" s="586"/>
      <c r="S234" s="586"/>
      <c r="T234" s="586"/>
      <c r="U234" s="586"/>
      <c r="V234" s="586"/>
      <c r="W234" s="586"/>
      <c r="X234" s="586"/>
      <c r="Y234" s="586"/>
      <c r="Z234" s="586"/>
      <c r="AB234" s="586"/>
      <c r="AC234" s="586"/>
      <c r="AD234" s="586"/>
      <c r="AE234" s="586"/>
      <c r="AF234" s="586"/>
      <c r="AG234" s="586"/>
      <c r="AH234" s="586"/>
      <c r="AI234" s="586"/>
      <c r="AJ234" s="586"/>
      <c r="AK234" s="586"/>
      <c r="AL234" s="586"/>
    </row>
    <row r="235" spans="1:74" x14ac:dyDescent="0.25">
      <c r="A235" s="44">
        <f t="shared" si="29"/>
        <v>2014</v>
      </c>
      <c r="B235" s="44" t="str">
        <f t="shared" si="29"/>
        <v>DICIEMBRE</v>
      </c>
      <c r="C235" s="44">
        <v>10</v>
      </c>
      <c r="D235" s="586" t="str">
        <f t="shared" si="28"/>
        <v>DICIEMBRE 2014 / 9</v>
      </c>
      <c r="E235" s="586"/>
      <c r="F235" s="586"/>
      <c r="G235" s="586"/>
      <c r="H235" s="586"/>
      <c r="I235" s="586"/>
      <c r="J235" s="586"/>
      <c r="K235" s="586"/>
      <c r="L235" s="586"/>
      <c r="M235" s="586"/>
      <c r="N235" s="586"/>
      <c r="O235" s="586"/>
      <c r="P235" s="586"/>
      <c r="Q235" s="586"/>
      <c r="R235" s="586"/>
      <c r="S235" s="586"/>
      <c r="T235" s="586"/>
      <c r="U235" s="586"/>
      <c r="V235" s="586"/>
      <c r="W235" s="586"/>
      <c r="X235" s="586"/>
      <c r="Y235" s="586"/>
      <c r="Z235" s="586"/>
      <c r="AB235" s="586"/>
      <c r="AC235" s="586"/>
      <c r="AD235" s="586"/>
      <c r="AE235" s="586"/>
      <c r="AF235" s="586"/>
      <c r="AG235" s="586"/>
      <c r="AH235" s="586"/>
      <c r="AI235" s="586"/>
      <c r="AJ235" s="586"/>
      <c r="AK235" s="586"/>
      <c r="AL235" s="586"/>
    </row>
    <row r="236" spans="1:74" x14ac:dyDescent="0.25">
      <c r="A236" s="44">
        <f t="shared" si="29"/>
        <v>2014</v>
      </c>
      <c r="B236" s="44" t="str">
        <f t="shared" si="29"/>
        <v>DICIEMBRE</v>
      </c>
      <c r="C236" s="44">
        <v>11</v>
      </c>
      <c r="D236" s="586" t="str">
        <f t="shared" si="28"/>
        <v>DICIEMBRE 2014 / 10</v>
      </c>
      <c r="E236" s="586"/>
      <c r="F236" s="586"/>
      <c r="G236" s="586"/>
      <c r="H236" s="586"/>
      <c r="I236" s="586"/>
      <c r="J236" s="586"/>
      <c r="K236" s="586"/>
      <c r="L236" s="586"/>
      <c r="M236" s="586"/>
      <c r="N236" s="586"/>
      <c r="O236" s="586"/>
      <c r="P236" s="586"/>
      <c r="Q236" s="586"/>
      <c r="R236" s="586"/>
      <c r="S236" s="586"/>
      <c r="T236" s="586"/>
      <c r="U236" s="586"/>
      <c r="V236" s="586"/>
      <c r="W236" s="586"/>
      <c r="X236" s="586"/>
      <c r="Y236" s="586"/>
      <c r="Z236" s="586"/>
      <c r="AB236" s="586"/>
      <c r="AC236" s="586"/>
      <c r="AD236" s="586"/>
      <c r="AE236" s="586"/>
      <c r="AF236" s="586"/>
      <c r="AG236" s="586"/>
      <c r="AH236" s="586"/>
      <c r="AI236" s="586"/>
      <c r="AJ236" s="586"/>
      <c r="AK236" s="586"/>
      <c r="AL236" s="586"/>
    </row>
    <row r="237" spans="1:74" x14ac:dyDescent="0.25">
      <c r="A237" s="44">
        <f t="shared" si="29"/>
        <v>2014</v>
      </c>
      <c r="B237" s="44" t="str">
        <f t="shared" si="29"/>
        <v>DICIEMBRE</v>
      </c>
      <c r="C237" s="44">
        <v>12</v>
      </c>
      <c r="D237" s="586" t="str">
        <f t="shared" si="28"/>
        <v>DICIEMBRE 2014 / 11</v>
      </c>
      <c r="E237" s="586"/>
      <c r="F237" s="586"/>
      <c r="G237" s="586"/>
      <c r="H237" s="586"/>
      <c r="I237" s="586"/>
      <c r="J237" s="586"/>
      <c r="K237" s="586"/>
      <c r="L237" s="586"/>
      <c r="M237" s="586"/>
      <c r="N237" s="586"/>
      <c r="O237" s="586"/>
      <c r="P237" s="586"/>
      <c r="Q237" s="586"/>
      <c r="R237" s="586"/>
      <c r="S237" s="586"/>
      <c r="T237" s="586"/>
      <c r="U237" s="586"/>
      <c r="V237" s="586"/>
      <c r="W237" s="586"/>
      <c r="X237" s="586"/>
      <c r="Y237" s="586"/>
      <c r="Z237" s="586"/>
      <c r="AB237" s="586"/>
      <c r="AC237" s="586"/>
      <c r="AD237" s="586"/>
      <c r="AE237" s="586"/>
      <c r="AF237" s="586"/>
      <c r="AG237" s="586"/>
      <c r="AH237" s="586"/>
      <c r="AI237" s="586"/>
      <c r="AJ237" s="586"/>
      <c r="AK237" s="586"/>
      <c r="AL237" s="586"/>
    </row>
    <row r="238" spans="1:74" x14ac:dyDescent="0.25">
      <c r="A238" s="44">
        <f t="shared" si="29"/>
        <v>2014</v>
      </c>
      <c r="B238" s="44" t="str">
        <f t="shared" si="29"/>
        <v>DICIEMBRE</v>
      </c>
      <c r="C238" s="44">
        <v>13</v>
      </c>
      <c r="D238" s="586" t="str">
        <f t="shared" si="28"/>
        <v>DICIEMBRE 2014 / 12</v>
      </c>
      <c r="E238" s="586"/>
      <c r="F238" s="586"/>
      <c r="G238" s="586"/>
      <c r="H238" s="586"/>
      <c r="I238" s="586"/>
      <c r="J238" s="586"/>
      <c r="K238" s="586"/>
      <c r="L238" s="586"/>
      <c r="M238" s="586"/>
      <c r="N238" s="586"/>
      <c r="O238" s="586"/>
      <c r="P238" s="586"/>
      <c r="Q238" s="586"/>
      <c r="R238" s="586"/>
      <c r="S238" s="586"/>
      <c r="T238" s="586"/>
      <c r="U238" s="586"/>
      <c r="V238" s="586"/>
      <c r="W238" s="586"/>
      <c r="X238" s="586"/>
      <c r="Y238" s="586"/>
      <c r="Z238" s="586"/>
      <c r="AB238" s="586"/>
      <c r="AC238" s="586"/>
      <c r="AD238" s="586"/>
      <c r="AE238" s="586"/>
      <c r="AF238" s="586"/>
      <c r="AG238" s="586"/>
      <c r="AH238" s="586"/>
      <c r="AI238" s="586"/>
      <c r="AJ238" s="586"/>
      <c r="AK238" s="586"/>
      <c r="AL238" s="586"/>
    </row>
    <row r="239" spans="1:74" x14ac:dyDescent="0.25">
      <c r="A239" s="44">
        <f t="shared" si="29"/>
        <v>2014</v>
      </c>
      <c r="B239" s="44" t="str">
        <f t="shared" si="29"/>
        <v>DICIEMBRE</v>
      </c>
      <c r="C239" s="44">
        <v>14</v>
      </c>
      <c r="D239" s="586" t="str">
        <f t="shared" si="28"/>
        <v>DICIEMBRE 2014 / 13</v>
      </c>
      <c r="E239" s="586"/>
      <c r="F239" s="586"/>
      <c r="G239" s="586"/>
      <c r="H239" s="586"/>
      <c r="I239" s="586"/>
      <c r="J239" s="586"/>
      <c r="K239" s="586"/>
      <c r="L239" s="586"/>
      <c r="M239" s="586"/>
      <c r="N239" s="586"/>
      <c r="O239" s="586"/>
      <c r="P239" s="586"/>
      <c r="Q239" s="586"/>
      <c r="R239" s="586"/>
      <c r="S239" s="586"/>
      <c r="T239" s="586"/>
      <c r="U239" s="586"/>
      <c r="V239" s="586"/>
      <c r="W239" s="586"/>
      <c r="X239" s="586"/>
      <c r="Y239" s="586"/>
      <c r="Z239" s="586"/>
      <c r="AB239" s="586"/>
      <c r="AC239" s="586"/>
      <c r="AD239" s="586"/>
      <c r="AE239" s="586"/>
      <c r="AF239" s="586"/>
      <c r="AG239" s="586"/>
      <c r="AH239" s="586"/>
      <c r="AI239" s="586"/>
      <c r="AJ239" s="586"/>
      <c r="AK239" s="586"/>
      <c r="AL239" s="586"/>
    </row>
    <row r="240" spans="1:74" x14ac:dyDescent="0.25">
      <c r="A240" s="44">
        <f t="shared" si="29"/>
        <v>2014</v>
      </c>
      <c r="B240" s="44" t="str">
        <f t="shared" si="29"/>
        <v>DICIEMBRE</v>
      </c>
      <c r="C240" s="44">
        <v>15</v>
      </c>
      <c r="D240" s="586" t="str">
        <f t="shared" si="28"/>
        <v>DICIEMBRE 2014 / 14</v>
      </c>
      <c r="E240" s="586"/>
      <c r="F240" s="586"/>
      <c r="G240" s="586"/>
      <c r="H240" s="586"/>
      <c r="I240" s="586"/>
      <c r="J240" s="586"/>
      <c r="K240" s="586"/>
      <c r="L240" s="586"/>
      <c r="M240" s="586"/>
      <c r="N240" s="586"/>
      <c r="O240" s="586"/>
      <c r="P240" s="586"/>
      <c r="Q240" s="586"/>
      <c r="R240" s="586"/>
      <c r="S240" s="586"/>
      <c r="T240" s="586"/>
      <c r="U240" s="586"/>
      <c r="V240" s="586"/>
      <c r="W240" s="586"/>
      <c r="X240" s="586"/>
      <c r="Y240" s="586"/>
      <c r="Z240" s="586"/>
      <c r="AB240" s="586"/>
      <c r="AC240" s="586"/>
      <c r="AD240" s="586"/>
      <c r="AE240" s="586"/>
      <c r="AF240" s="586"/>
      <c r="AG240" s="586"/>
      <c r="AH240" s="586"/>
      <c r="AI240" s="586"/>
      <c r="AJ240" s="586"/>
      <c r="AK240" s="586"/>
      <c r="AL240" s="586"/>
    </row>
    <row r="241" spans="1:38" x14ac:dyDescent="0.25">
      <c r="A241" s="44">
        <f t="shared" si="29"/>
        <v>2014</v>
      </c>
      <c r="B241" s="44" t="str">
        <f t="shared" si="29"/>
        <v>DICIEMBRE</v>
      </c>
      <c r="C241" s="44">
        <v>16</v>
      </c>
      <c r="D241" s="586" t="str">
        <f t="shared" si="28"/>
        <v>DICIEMBRE 2014 / 15</v>
      </c>
      <c r="E241" s="586"/>
      <c r="F241" s="586"/>
      <c r="G241" s="586"/>
      <c r="H241" s="586"/>
      <c r="I241" s="586"/>
      <c r="J241" s="586"/>
      <c r="K241" s="586"/>
      <c r="L241" s="586"/>
      <c r="M241" s="586"/>
      <c r="N241" s="586"/>
      <c r="O241" s="586"/>
      <c r="P241" s="586"/>
      <c r="Q241" s="586"/>
      <c r="R241" s="586"/>
      <c r="S241" s="586"/>
      <c r="T241" s="586"/>
      <c r="U241" s="586"/>
      <c r="V241" s="586"/>
      <c r="W241" s="586"/>
      <c r="X241" s="586"/>
      <c r="Y241" s="586"/>
      <c r="Z241" s="586"/>
      <c r="AB241" s="586"/>
      <c r="AC241" s="586"/>
      <c r="AD241" s="586"/>
      <c r="AE241" s="586"/>
      <c r="AF241" s="586"/>
      <c r="AG241" s="586"/>
      <c r="AH241" s="586"/>
      <c r="AI241" s="586"/>
      <c r="AJ241" s="586"/>
      <c r="AK241" s="586"/>
      <c r="AL241" s="586"/>
    </row>
    <row r="242" spans="1:38" x14ac:dyDescent="0.25">
      <c r="A242" s="44">
        <f t="shared" si="29"/>
        <v>2014</v>
      </c>
      <c r="B242" s="44" t="str">
        <f t="shared" si="29"/>
        <v>DICIEMBRE</v>
      </c>
      <c r="C242" s="44">
        <v>17</v>
      </c>
      <c r="D242" s="586" t="str">
        <f t="shared" si="28"/>
        <v>DICIEMBRE 2014 / 16</v>
      </c>
      <c r="E242" s="586"/>
      <c r="F242" s="586"/>
      <c r="G242" s="586"/>
      <c r="H242" s="586"/>
      <c r="I242" s="586"/>
      <c r="J242" s="586"/>
      <c r="K242" s="586"/>
      <c r="L242" s="586"/>
      <c r="M242" s="586"/>
      <c r="N242" s="586"/>
      <c r="O242" s="586"/>
      <c r="P242" s="586"/>
      <c r="Q242" s="586"/>
      <c r="R242" s="586"/>
      <c r="S242" s="586"/>
      <c r="T242" s="586"/>
      <c r="U242" s="586"/>
      <c r="V242" s="586"/>
      <c r="W242" s="586"/>
      <c r="X242" s="586"/>
      <c r="Y242" s="586"/>
      <c r="Z242" s="586"/>
      <c r="AB242" s="586"/>
      <c r="AC242" s="586"/>
      <c r="AD242" s="586"/>
      <c r="AE242" s="586"/>
      <c r="AF242" s="586"/>
      <c r="AG242" s="586"/>
      <c r="AH242" s="586"/>
      <c r="AI242" s="586"/>
      <c r="AJ242" s="586"/>
      <c r="AK242" s="586"/>
      <c r="AL242" s="586"/>
    </row>
    <row r="243" spans="1:38" x14ac:dyDescent="0.25">
      <c r="A243" s="44">
        <f t="shared" si="29"/>
        <v>2014</v>
      </c>
      <c r="B243" s="44" t="str">
        <f t="shared" si="29"/>
        <v>DICIEMBRE</v>
      </c>
      <c r="C243" s="44">
        <v>18</v>
      </c>
      <c r="D243" s="586" t="str">
        <f t="shared" si="28"/>
        <v>DICIEMBRE 2014 / 17</v>
      </c>
      <c r="E243" s="586"/>
      <c r="F243" s="586"/>
      <c r="G243" s="586"/>
      <c r="H243" s="586"/>
      <c r="I243" s="586"/>
      <c r="J243" s="586"/>
      <c r="K243" s="586"/>
      <c r="L243" s="586"/>
      <c r="M243" s="586"/>
      <c r="N243" s="586"/>
      <c r="O243" s="586"/>
      <c r="P243" s="586"/>
      <c r="Q243" s="586"/>
      <c r="R243" s="586"/>
      <c r="S243" s="586"/>
      <c r="T243" s="586"/>
      <c r="U243" s="586"/>
      <c r="V243" s="586"/>
      <c r="W243" s="586"/>
      <c r="X243" s="586"/>
      <c r="Y243" s="586"/>
      <c r="Z243" s="586"/>
      <c r="AB243" s="586"/>
      <c r="AC243" s="586"/>
      <c r="AD243" s="586"/>
      <c r="AE243" s="586"/>
      <c r="AF243" s="586"/>
      <c r="AG243" s="586"/>
      <c r="AH243" s="586"/>
      <c r="AI243" s="586"/>
      <c r="AJ243" s="586"/>
      <c r="AK243" s="586"/>
      <c r="AL243" s="586"/>
    </row>
    <row r="244" spans="1:38" x14ac:dyDescent="0.25">
      <c r="A244" s="44">
        <f t="shared" si="29"/>
        <v>2014</v>
      </c>
      <c r="B244" s="44" t="str">
        <f t="shared" si="29"/>
        <v>DICIEMBRE</v>
      </c>
      <c r="C244" s="44">
        <v>19</v>
      </c>
      <c r="D244" s="586" t="str">
        <f t="shared" si="28"/>
        <v>DICIEMBRE 2014 / 18</v>
      </c>
      <c r="E244" s="586"/>
      <c r="F244" s="586"/>
      <c r="G244" s="586"/>
      <c r="H244" s="586"/>
      <c r="I244" s="586"/>
      <c r="J244" s="586"/>
      <c r="K244" s="586"/>
      <c r="L244" s="586"/>
      <c r="M244" s="586"/>
      <c r="N244" s="586"/>
      <c r="O244" s="586"/>
      <c r="P244" s="586"/>
      <c r="Q244" s="586"/>
      <c r="R244" s="586"/>
      <c r="S244" s="586"/>
      <c r="T244" s="586"/>
      <c r="U244" s="586"/>
      <c r="V244" s="586"/>
      <c r="W244" s="586"/>
      <c r="X244" s="586"/>
      <c r="Y244" s="586"/>
      <c r="Z244" s="586"/>
      <c r="AB244" s="586"/>
      <c r="AC244" s="586"/>
      <c r="AD244" s="586"/>
      <c r="AE244" s="586"/>
      <c r="AF244" s="586"/>
      <c r="AG244" s="586"/>
      <c r="AH244" s="586"/>
      <c r="AI244" s="586"/>
      <c r="AJ244" s="586"/>
      <c r="AK244" s="586"/>
      <c r="AL244" s="586"/>
    </row>
    <row r="245" spans="1:38" x14ac:dyDescent="0.25">
      <c r="A245" s="44">
        <f t="shared" si="29"/>
        <v>2014</v>
      </c>
      <c r="B245" s="44" t="str">
        <f t="shared" si="29"/>
        <v>DICIEMBRE</v>
      </c>
      <c r="C245" s="44">
        <v>20</v>
      </c>
      <c r="D245" s="586" t="str">
        <f t="shared" si="28"/>
        <v>DICIEMBRE 2014 / 19</v>
      </c>
      <c r="E245" s="586"/>
      <c r="F245" s="586"/>
      <c r="G245" s="586"/>
      <c r="H245" s="586"/>
      <c r="I245" s="586"/>
      <c r="J245" s="586"/>
      <c r="K245" s="586"/>
      <c r="L245" s="586"/>
      <c r="M245" s="586"/>
      <c r="N245" s="586"/>
      <c r="O245" s="586"/>
      <c r="P245" s="586"/>
      <c r="Q245" s="586"/>
      <c r="R245" s="586"/>
      <c r="S245" s="586"/>
      <c r="T245" s="586"/>
      <c r="U245" s="586"/>
      <c r="V245" s="586"/>
      <c r="W245" s="586"/>
      <c r="X245" s="586"/>
      <c r="Y245" s="586"/>
      <c r="Z245" s="586"/>
      <c r="AB245" s="586"/>
      <c r="AC245" s="586"/>
      <c r="AD245" s="586"/>
      <c r="AE245" s="586"/>
      <c r="AF245" s="586"/>
      <c r="AG245" s="586"/>
      <c r="AH245" s="586"/>
      <c r="AI245" s="586"/>
      <c r="AJ245" s="586"/>
      <c r="AK245" s="586"/>
      <c r="AL245" s="586"/>
    </row>
    <row r="246" spans="1:38" x14ac:dyDescent="0.25">
      <c r="A246" s="44">
        <f t="shared" si="29"/>
        <v>2014</v>
      </c>
      <c r="B246" s="44" t="str">
        <f t="shared" si="29"/>
        <v>DICIEMBRE</v>
      </c>
      <c r="C246" s="44">
        <v>21</v>
      </c>
      <c r="D246" s="586" t="str">
        <f t="shared" si="28"/>
        <v>DICIEMBRE 2014 / 20</v>
      </c>
      <c r="E246" s="586"/>
      <c r="F246" s="586"/>
      <c r="G246" s="586"/>
      <c r="H246" s="586"/>
      <c r="I246" s="586"/>
      <c r="J246" s="586"/>
      <c r="K246" s="586"/>
      <c r="L246" s="586"/>
      <c r="M246" s="586"/>
      <c r="N246" s="586"/>
      <c r="O246" s="586"/>
      <c r="P246" s="586"/>
      <c r="Q246" s="586"/>
      <c r="R246" s="586"/>
      <c r="S246" s="586"/>
      <c r="T246" s="586"/>
      <c r="U246" s="586"/>
      <c r="V246" s="586"/>
      <c r="W246" s="586"/>
      <c r="X246" s="586"/>
      <c r="Y246" s="586"/>
      <c r="Z246" s="586"/>
      <c r="AB246" s="586"/>
      <c r="AC246" s="586"/>
      <c r="AD246" s="586"/>
      <c r="AE246" s="586"/>
      <c r="AF246" s="586"/>
      <c r="AG246" s="586"/>
      <c r="AH246" s="586"/>
      <c r="AI246" s="586"/>
      <c r="AJ246" s="586"/>
      <c r="AK246" s="586"/>
      <c r="AL246" s="586"/>
    </row>
    <row r="247" spans="1:38" x14ac:dyDescent="0.25">
      <c r="A247" s="44">
        <f t="shared" si="29"/>
        <v>2014</v>
      </c>
      <c r="B247" s="44" t="str">
        <f t="shared" si="29"/>
        <v>DICIEMBRE</v>
      </c>
      <c r="C247" s="44">
        <v>22</v>
      </c>
      <c r="D247" s="586" t="str">
        <f t="shared" si="28"/>
        <v>DICIEMBRE 2014 / 21</v>
      </c>
      <c r="E247" s="586"/>
      <c r="F247" s="586"/>
      <c r="G247" s="586"/>
      <c r="H247" s="586"/>
      <c r="I247" s="586"/>
      <c r="J247" s="586"/>
      <c r="K247" s="586"/>
      <c r="L247" s="586"/>
      <c r="M247" s="586"/>
      <c r="N247" s="586"/>
      <c r="O247" s="586"/>
      <c r="P247" s="586"/>
      <c r="Q247" s="586"/>
      <c r="R247" s="586"/>
      <c r="S247" s="586"/>
      <c r="T247" s="586"/>
      <c r="U247" s="586"/>
      <c r="V247" s="586"/>
      <c r="W247" s="586"/>
      <c r="X247" s="586"/>
      <c r="Y247" s="586"/>
      <c r="Z247" s="586"/>
      <c r="AB247" s="586"/>
      <c r="AC247" s="586"/>
      <c r="AD247" s="586"/>
      <c r="AE247" s="586"/>
      <c r="AF247" s="586"/>
      <c r="AG247" s="586"/>
      <c r="AH247" s="586"/>
      <c r="AI247" s="586"/>
      <c r="AJ247" s="586"/>
      <c r="AK247" s="586"/>
      <c r="AL247" s="586"/>
    </row>
    <row r="248" spans="1:38" x14ac:dyDescent="0.25">
      <c r="A248" s="44">
        <f t="shared" si="29"/>
        <v>2014</v>
      </c>
      <c r="B248" s="44" t="str">
        <f t="shared" si="29"/>
        <v>DICIEMBRE</v>
      </c>
      <c r="C248" s="44">
        <v>23</v>
      </c>
      <c r="D248" s="586" t="str">
        <f t="shared" si="28"/>
        <v>DICIEMBRE 2014 / 22</v>
      </c>
      <c r="E248" s="586"/>
      <c r="F248" s="586"/>
      <c r="G248" s="586"/>
      <c r="H248" s="586"/>
      <c r="I248" s="586"/>
      <c r="J248" s="586"/>
      <c r="K248" s="586"/>
      <c r="L248" s="586"/>
      <c r="M248" s="586"/>
      <c r="N248" s="586"/>
      <c r="O248" s="586"/>
      <c r="P248" s="586"/>
      <c r="Q248" s="586"/>
      <c r="R248" s="586"/>
      <c r="S248" s="586"/>
      <c r="T248" s="586"/>
      <c r="U248" s="586"/>
      <c r="V248" s="586"/>
      <c r="W248" s="586"/>
      <c r="X248" s="586"/>
      <c r="Y248" s="586"/>
      <c r="Z248" s="586"/>
      <c r="AB248" s="586"/>
      <c r="AC248" s="586"/>
      <c r="AD248" s="586"/>
      <c r="AE248" s="586"/>
      <c r="AF248" s="586"/>
      <c r="AG248" s="586"/>
      <c r="AH248" s="586"/>
      <c r="AI248" s="586"/>
      <c r="AJ248" s="586"/>
      <c r="AK248" s="586"/>
      <c r="AL248" s="586"/>
    </row>
    <row r="249" spans="1:38" x14ac:dyDescent="0.25">
      <c r="A249" s="44">
        <f t="shared" si="29"/>
        <v>2014</v>
      </c>
      <c r="B249" s="44" t="str">
        <f t="shared" si="29"/>
        <v>DICIEMBRE</v>
      </c>
      <c r="C249" s="44">
        <v>24</v>
      </c>
      <c r="D249" s="586" t="str">
        <f t="shared" si="28"/>
        <v>DICIEMBRE 2014 / 23</v>
      </c>
      <c r="E249" s="586"/>
      <c r="F249" s="586"/>
      <c r="G249" s="586"/>
      <c r="H249" s="586"/>
      <c r="I249" s="586"/>
      <c r="J249" s="586"/>
      <c r="K249" s="586"/>
      <c r="L249" s="586"/>
      <c r="M249" s="586"/>
      <c r="N249" s="586"/>
      <c r="O249" s="586"/>
      <c r="P249" s="586"/>
      <c r="Q249" s="586"/>
      <c r="R249" s="586"/>
      <c r="S249" s="586"/>
      <c r="T249" s="586"/>
      <c r="U249" s="586"/>
      <c r="V249" s="586"/>
      <c r="W249" s="586"/>
      <c r="X249" s="586"/>
      <c r="Y249" s="586"/>
      <c r="Z249" s="586"/>
      <c r="AB249" s="586"/>
      <c r="AC249" s="586"/>
      <c r="AD249" s="586"/>
      <c r="AE249" s="586"/>
      <c r="AF249" s="586"/>
      <c r="AG249" s="586"/>
      <c r="AH249" s="586"/>
      <c r="AI249" s="586"/>
      <c r="AJ249" s="586"/>
      <c r="AK249" s="586"/>
      <c r="AL249" s="586"/>
    </row>
    <row r="250" spans="1:38" x14ac:dyDescent="0.25">
      <c r="A250" s="44">
        <f t="shared" si="29"/>
        <v>2014</v>
      </c>
      <c r="B250" s="44" t="str">
        <f t="shared" si="29"/>
        <v>DICIEMBRE</v>
      </c>
      <c r="C250" s="44">
        <v>25</v>
      </c>
      <c r="D250" s="586" t="str">
        <f t="shared" si="28"/>
        <v>DICIEMBRE 2014 / 24</v>
      </c>
      <c r="E250" s="586"/>
      <c r="F250" s="586"/>
      <c r="G250" s="586"/>
      <c r="H250" s="586"/>
      <c r="I250" s="586"/>
      <c r="J250" s="586"/>
      <c r="K250" s="586"/>
      <c r="L250" s="586"/>
      <c r="M250" s="586"/>
      <c r="N250" s="586"/>
      <c r="O250" s="586"/>
      <c r="P250" s="586"/>
      <c r="Q250" s="586"/>
      <c r="R250" s="586"/>
      <c r="S250" s="586"/>
      <c r="T250" s="586"/>
      <c r="U250" s="586"/>
      <c r="V250" s="586"/>
      <c r="W250" s="586"/>
      <c r="X250" s="586"/>
      <c r="Y250" s="586"/>
      <c r="Z250" s="586"/>
      <c r="AB250" s="586"/>
      <c r="AC250" s="586"/>
      <c r="AD250" s="586"/>
      <c r="AE250" s="586"/>
      <c r="AF250" s="586"/>
      <c r="AG250" s="586"/>
      <c r="AH250" s="586"/>
      <c r="AI250" s="586"/>
      <c r="AJ250" s="586"/>
      <c r="AK250" s="586"/>
      <c r="AL250" s="586"/>
    </row>
    <row r="251" spans="1:38" x14ac:dyDescent="0.25">
      <c r="A251" s="44">
        <f t="shared" si="29"/>
        <v>2014</v>
      </c>
      <c r="B251" s="44" t="str">
        <f t="shared" si="29"/>
        <v>DICIEMBRE</v>
      </c>
      <c r="C251" s="44">
        <v>26</v>
      </c>
      <c r="D251" s="586" t="str">
        <f t="shared" si="28"/>
        <v>DICIEMBRE 2014 / 25</v>
      </c>
      <c r="E251" s="586"/>
      <c r="F251" s="586"/>
      <c r="G251" s="586"/>
      <c r="H251" s="586"/>
      <c r="I251" s="586"/>
      <c r="J251" s="586"/>
      <c r="K251" s="586"/>
      <c r="L251" s="586"/>
      <c r="M251" s="586"/>
      <c r="N251" s="586"/>
      <c r="O251" s="586"/>
      <c r="P251" s="586"/>
      <c r="Q251" s="586"/>
      <c r="R251" s="586"/>
      <c r="S251" s="586"/>
      <c r="T251" s="586"/>
      <c r="U251" s="586"/>
      <c r="V251" s="586"/>
      <c r="W251" s="586"/>
      <c r="X251" s="586"/>
      <c r="Y251" s="586"/>
      <c r="Z251" s="586"/>
      <c r="AB251" s="586"/>
      <c r="AC251" s="586"/>
      <c r="AD251" s="586"/>
      <c r="AE251" s="586"/>
      <c r="AF251" s="586"/>
      <c r="AG251" s="586"/>
      <c r="AH251" s="586"/>
      <c r="AI251" s="586"/>
      <c r="AJ251" s="586"/>
      <c r="AK251" s="586"/>
      <c r="AL251" s="586"/>
    </row>
    <row r="252" spans="1:38" x14ac:dyDescent="0.25">
      <c r="A252" s="44">
        <f t="shared" si="29"/>
        <v>2014</v>
      </c>
      <c r="B252" s="44" t="str">
        <f t="shared" si="29"/>
        <v>DICIEMBRE</v>
      </c>
      <c r="C252" s="44">
        <v>27</v>
      </c>
      <c r="D252" s="586" t="str">
        <f t="shared" si="28"/>
        <v>DICIEMBRE 2014 / 26</v>
      </c>
      <c r="E252" s="586"/>
      <c r="F252" s="586"/>
      <c r="G252" s="586"/>
      <c r="H252" s="586"/>
      <c r="I252" s="586"/>
      <c r="J252" s="586"/>
      <c r="K252" s="586"/>
      <c r="L252" s="586"/>
      <c r="M252" s="586"/>
      <c r="N252" s="586"/>
      <c r="O252" s="586"/>
      <c r="P252" s="586"/>
      <c r="Q252" s="586"/>
      <c r="R252" s="586"/>
      <c r="S252" s="586"/>
      <c r="T252" s="586"/>
      <c r="U252" s="586"/>
      <c r="V252" s="586"/>
      <c r="W252" s="586"/>
      <c r="X252" s="586"/>
      <c r="Y252" s="586"/>
      <c r="Z252" s="586"/>
      <c r="AB252" s="586"/>
      <c r="AC252" s="586"/>
      <c r="AD252" s="586"/>
      <c r="AE252" s="586"/>
      <c r="AF252" s="586"/>
      <c r="AG252" s="586"/>
      <c r="AH252" s="586"/>
      <c r="AI252" s="586"/>
      <c r="AJ252" s="586"/>
      <c r="AK252" s="586"/>
      <c r="AL252" s="586"/>
    </row>
    <row r="253" spans="1:38" x14ac:dyDescent="0.25">
      <c r="A253" s="44">
        <f t="shared" si="29"/>
        <v>2014</v>
      </c>
      <c r="B253" s="44" t="str">
        <f t="shared" si="29"/>
        <v>DICIEMBRE</v>
      </c>
      <c r="C253" s="44">
        <v>28</v>
      </c>
      <c r="D253" s="586" t="str">
        <f t="shared" si="28"/>
        <v>DICIEMBRE 2014 / 27</v>
      </c>
      <c r="E253" s="586"/>
      <c r="F253" s="586"/>
      <c r="G253" s="586"/>
      <c r="H253" s="586"/>
      <c r="I253" s="586"/>
      <c r="J253" s="586"/>
      <c r="K253" s="586"/>
      <c r="L253" s="586"/>
      <c r="M253" s="586"/>
      <c r="N253" s="586"/>
      <c r="O253" s="586"/>
      <c r="P253" s="586"/>
      <c r="Q253" s="586"/>
      <c r="R253" s="586"/>
      <c r="S253" s="586"/>
      <c r="T253" s="586"/>
      <c r="U253" s="586"/>
      <c r="V253" s="586"/>
      <c r="W253" s="586"/>
      <c r="X253" s="586"/>
      <c r="Y253" s="586"/>
      <c r="Z253" s="586"/>
      <c r="AB253" s="586"/>
      <c r="AC253" s="586"/>
      <c r="AD253" s="586"/>
      <c r="AE253" s="586"/>
      <c r="AF253" s="586"/>
      <c r="AG253" s="586"/>
      <c r="AH253" s="586"/>
      <c r="AI253" s="586"/>
      <c r="AJ253" s="586"/>
      <c r="AK253" s="586"/>
      <c r="AL253" s="586"/>
    </row>
    <row r="254" spans="1:38" x14ac:dyDescent="0.25">
      <c r="A254" s="44">
        <f t="shared" si="29"/>
        <v>2014</v>
      </c>
      <c r="B254" s="44" t="str">
        <f t="shared" si="29"/>
        <v>DICIEMBRE</v>
      </c>
      <c r="C254" s="44">
        <v>29</v>
      </c>
      <c r="D254" s="586" t="str">
        <f t="shared" si="28"/>
        <v>DICIEMBRE 2014 / 28</v>
      </c>
      <c r="E254" s="586"/>
      <c r="F254" s="586"/>
      <c r="G254" s="586"/>
      <c r="H254" s="586"/>
      <c r="I254" s="586"/>
      <c r="J254" s="586"/>
      <c r="K254" s="586"/>
      <c r="L254" s="586"/>
      <c r="M254" s="586"/>
      <c r="N254" s="586"/>
      <c r="O254" s="586"/>
      <c r="P254" s="586"/>
      <c r="Q254" s="586"/>
      <c r="R254" s="586"/>
      <c r="S254" s="586"/>
      <c r="T254" s="586"/>
      <c r="U254" s="586"/>
      <c r="V254" s="586"/>
      <c r="W254" s="586"/>
      <c r="X254" s="586"/>
      <c r="Y254" s="586"/>
      <c r="Z254" s="586"/>
      <c r="AB254" s="586"/>
      <c r="AC254" s="586"/>
      <c r="AD254" s="586"/>
      <c r="AE254" s="586"/>
      <c r="AF254" s="586"/>
      <c r="AG254" s="586"/>
      <c r="AH254" s="586"/>
      <c r="AI254" s="586"/>
      <c r="AJ254" s="586"/>
      <c r="AK254" s="586"/>
      <c r="AL254" s="586"/>
    </row>
    <row r="255" spans="1:38" x14ac:dyDescent="0.25">
      <c r="A255" s="44">
        <f t="shared" si="29"/>
        <v>2014</v>
      </c>
      <c r="B255" s="44" t="str">
        <f t="shared" si="29"/>
        <v>DICIEMBRE</v>
      </c>
      <c r="C255" s="44">
        <v>30</v>
      </c>
      <c r="D255" s="586" t="str">
        <f t="shared" si="28"/>
        <v>DICIEMBRE 2014 / 29</v>
      </c>
      <c r="E255" s="586"/>
      <c r="F255" s="586"/>
      <c r="G255" s="586"/>
      <c r="H255" s="586"/>
      <c r="I255" s="586"/>
      <c r="J255" s="586"/>
      <c r="K255" s="586"/>
      <c r="L255" s="586"/>
      <c r="M255" s="586"/>
      <c r="N255" s="586"/>
      <c r="O255" s="586"/>
      <c r="P255" s="586"/>
      <c r="Q255" s="586"/>
      <c r="R255" s="586"/>
      <c r="S255" s="586"/>
      <c r="T255" s="586"/>
      <c r="U255" s="586"/>
      <c r="V255" s="586"/>
      <c r="W255" s="586"/>
      <c r="X255" s="586"/>
      <c r="Y255" s="586"/>
      <c r="Z255" s="586"/>
      <c r="AB255" s="586"/>
      <c r="AC255" s="586"/>
      <c r="AD255" s="586"/>
      <c r="AE255" s="586"/>
      <c r="AF255" s="586"/>
      <c r="AG255" s="586"/>
      <c r="AH255" s="586"/>
      <c r="AI255" s="586"/>
      <c r="AJ255" s="586"/>
      <c r="AK255" s="586"/>
      <c r="AL255" s="586"/>
    </row>
    <row r="256" spans="1:38" x14ac:dyDescent="0.25">
      <c r="A256" s="44">
        <f t="shared" si="29"/>
        <v>2014</v>
      </c>
      <c r="B256" s="44" t="str">
        <f t="shared" si="29"/>
        <v>DICIEMBRE</v>
      </c>
      <c r="C256" s="44">
        <v>31</v>
      </c>
      <c r="D256" s="586" t="str">
        <f t="shared" si="28"/>
        <v>DICIEMBRE 2014 / 30</v>
      </c>
      <c r="E256" s="586"/>
      <c r="F256" s="586"/>
      <c r="G256" s="586"/>
      <c r="H256" s="586"/>
      <c r="I256" s="586"/>
      <c r="J256" s="586"/>
      <c r="K256" s="586"/>
      <c r="L256" s="586"/>
      <c r="M256" s="586"/>
      <c r="N256" s="586"/>
      <c r="O256" s="586"/>
      <c r="P256" s="586"/>
      <c r="Q256" s="586"/>
      <c r="R256" s="586"/>
      <c r="S256" s="586"/>
      <c r="T256" s="586"/>
      <c r="U256" s="586"/>
      <c r="V256" s="586"/>
      <c r="W256" s="586"/>
      <c r="X256" s="586"/>
      <c r="Y256" s="586"/>
      <c r="Z256" s="586"/>
      <c r="AB256" s="586"/>
      <c r="AC256" s="586"/>
      <c r="AD256" s="586"/>
      <c r="AE256" s="586"/>
      <c r="AF256" s="586"/>
      <c r="AG256" s="586"/>
      <c r="AH256" s="586"/>
      <c r="AI256" s="586"/>
      <c r="AJ256" s="586"/>
      <c r="AK256" s="586"/>
      <c r="AL256" s="586"/>
    </row>
    <row r="257" spans="1:74" s="206" customFormat="1" ht="15.75" x14ac:dyDescent="0.25">
      <c r="D257" s="586" t="str">
        <f t="shared" si="28"/>
        <v>DICIEMBRE 2014 / 31</v>
      </c>
      <c r="E257" s="586"/>
      <c r="F257" s="586"/>
      <c r="G257" s="586"/>
      <c r="H257" s="586"/>
      <c r="I257" s="586"/>
      <c r="J257" s="586"/>
      <c r="K257" s="586"/>
      <c r="L257" s="586"/>
      <c r="M257" s="586"/>
      <c r="N257" s="586"/>
      <c r="O257" s="586"/>
      <c r="P257" s="586"/>
      <c r="Q257" s="586"/>
      <c r="R257" s="586"/>
      <c r="S257" s="586"/>
      <c r="T257" s="586"/>
      <c r="U257" s="586"/>
      <c r="V257" s="586"/>
      <c r="W257" s="586"/>
      <c r="X257" s="586"/>
      <c r="Y257" s="586"/>
      <c r="Z257" s="586"/>
      <c r="AA257" s="55"/>
      <c r="AB257" s="586"/>
      <c r="AC257" s="586"/>
      <c r="AD257" s="586"/>
      <c r="AE257" s="586"/>
      <c r="AF257" s="586"/>
      <c r="AG257" s="586"/>
      <c r="AH257" s="586"/>
      <c r="AI257" s="586"/>
      <c r="AJ257" s="586"/>
      <c r="AK257" s="586"/>
      <c r="AL257" s="586"/>
      <c r="AM257" s="209" t="str">
        <f t="shared" ref="AM257:BU257" si="30">IFERROR(AVERAGE(AM226:AM256),"")</f>
        <v/>
      </c>
      <c r="AN257" s="209" t="str">
        <f t="shared" si="30"/>
        <v/>
      </c>
      <c r="AO257" s="209" t="str">
        <f t="shared" si="30"/>
        <v/>
      </c>
      <c r="AP257" s="209" t="str">
        <f t="shared" si="30"/>
        <v/>
      </c>
      <c r="AQ257" s="209" t="str">
        <f t="shared" si="30"/>
        <v/>
      </c>
      <c r="AR257" s="209" t="str">
        <f t="shared" si="30"/>
        <v/>
      </c>
      <c r="AS257" s="209" t="str">
        <f t="shared" si="30"/>
        <v/>
      </c>
      <c r="AT257" s="209" t="str">
        <f t="shared" si="30"/>
        <v/>
      </c>
      <c r="AU257" s="209" t="str">
        <f t="shared" si="30"/>
        <v/>
      </c>
      <c r="AV257" s="209" t="str">
        <f t="shared" si="30"/>
        <v/>
      </c>
      <c r="AW257" s="209" t="str">
        <f t="shared" si="30"/>
        <v/>
      </c>
      <c r="AX257" s="210" t="str">
        <f t="shared" si="30"/>
        <v/>
      </c>
      <c r="AY257" s="209" t="str">
        <f t="shared" si="30"/>
        <v/>
      </c>
      <c r="AZ257" s="209" t="str">
        <f t="shared" si="30"/>
        <v/>
      </c>
      <c r="BA257" s="209" t="str">
        <f t="shared" si="30"/>
        <v/>
      </c>
      <c r="BB257" s="209" t="str">
        <f t="shared" si="30"/>
        <v/>
      </c>
      <c r="BC257" s="209" t="str">
        <f t="shared" si="30"/>
        <v/>
      </c>
      <c r="BD257" s="209" t="str">
        <f t="shared" si="30"/>
        <v/>
      </c>
      <c r="BE257" s="209" t="str">
        <f t="shared" si="30"/>
        <v/>
      </c>
      <c r="BF257" s="209" t="str">
        <f t="shared" si="30"/>
        <v/>
      </c>
      <c r="BG257" s="209" t="str">
        <f t="shared" si="30"/>
        <v/>
      </c>
      <c r="BH257" s="209" t="str">
        <f t="shared" si="30"/>
        <v/>
      </c>
      <c r="BI257" s="209" t="str">
        <f t="shared" si="30"/>
        <v/>
      </c>
      <c r="BJ257" s="209" t="str">
        <f t="shared" si="30"/>
        <v/>
      </c>
      <c r="BK257" s="209" t="str">
        <f t="shared" si="30"/>
        <v/>
      </c>
      <c r="BL257" s="209" t="str">
        <f t="shared" si="30"/>
        <v/>
      </c>
      <c r="BM257" s="209" t="str">
        <f t="shared" si="30"/>
        <v/>
      </c>
      <c r="BN257" s="209" t="str">
        <f t="shared" si="30"/>
        <v/>
      </c>
      <c r="BO257" s="209" t="str">
        <f t="shared" si="30"/>
        <v/>
      </c>
      <c r="BP257" s="209" t="str">
        <f t="shared" si="30"/>
        <v/>
      </c>
      <c r="BQ257" s="209" t="str">
        <f t="shared" si="30"/>
        <v/>
      </c>
      <c r="BR257" s="209" t="str">
        <f t="shared" si="30"/>
        <v/>
      </c>
      <c r="BS257" s="209" t="str">
        <f t="shared" si="30"/>
        <v/>
      </c>
      <c r="BT257" s="209" t="str">
        <f t="shared" si="30"/>
        <v/>
      </c>
      <c r="BU257" s="209" t="str">
        <f t="shared" si="30"/>
        <v/>
      </c>
      <c r="BV257" s="210" t="str">
        <f>IFERROR(AVERAGE(BV226:BV256),"")</f>
        <v/>
      </c>
    </row>
    <row r="258" spans="1:74" ht="15.75" x14ac:dyDescent="0.25">
      <c r="A258" s="44">
        <v>2015</v>
      </c>
      <c r="B258" s="44" t="s">
        <v>239</v>
      </c>
      <c r="C258" s="44">
        <v>1</v>
      </c>
      <c r="D258" s="208" t="s">
        <v>228</v>
      </c>
      <c r="E258" s="209">
        <f>IFERROR(AVERAGE(E227:E257),"")</f>
        <v>1</v>
      </c>
      <c r="F258" s="209">
        <f>IFERROR(AVERAGE(F227:F257),"")</f>
        <v>42000</v>
      </c>
      <c r="G258" s="209">
        <f>IFERROR(AVERAGE(G227:G257),"")</f>
        <v>48841</v>
      </c>
      <c r="H258" s="209" t="str">
        <f>IFERROR(AVERAGE(H227:H257),"")</f>
        <v/>
      </c>
      <c r="I258" s="209">
        <f t="shared" ref="I258:AL258" si="31">IFERROR(AVERAGE(I227:I257),"")</f>
        <v>0.77880000000000005</v>
      </c>
      <c r="J258" s="209" t="str">
        <f t="shared" si="31"/>
        <v/>
      </c>
      <c r="K258" s="209">
        <f t="shared" si="31"/>
        <v>0</v>
      </c>
      <c r="L258" s="209">
        <f t="shared" si="31"/>
        <v>30</v>
      </c>
      <c r="M258" s="209" t="str">
        <f t="shared" si="31"/>
        <v/>
      </c>
      <c r="N258" s="209">
        <f t="shared" si="31"/>
        <v>101</v>
      </c>
      <c r="O258" s="209">
        <f t="shared" si="31"/>
        <v>0</v>
      </c>
      <c r="P258" s="209">
        <f t="shared" si="31"/>
        <v>1.05</v>
      </c>
      <c r="Q258" s="209">
        <f t="shared" si="31"/>
        <v>328</v>
      </c>
      <c r="R258" s="209">
        <f t="shared" si="31"/>
        <v>496</v>
      </c>
      <c r="S258" s="209">
        <f t="shared" si="31"/>
        <v>99</v>
      </c>
      <c r="T258" s="209" t="str">
        <f t="shared" si="31"/>
        <v/>
      </c>
      <c r="U258" s="209">
        <f t="shared" si="31"/>
        <v>0</v>
      </c>
      <c r="V258" s="209">
        <f t="shared" si="31"/>
        <v>62</v>
      </c>
      <c r="W258" s="209">
        <f t="shared" si="31"/>
        <v>81</v>
      </c>
      <c r="X258" s="209">
        <f t="shared" si="31"/>
        <v>91</v>
      </c>
      <c r="Y258" s="209">
        <f t="shared" si="31"/>
        <v>135</v>
      </c>
      <c r="Z258" s="209">
        <f t="shared" si="31"/>
        <v>155</v>
      </c>
      <c r="AA258" s="209">
        <f t="shared" si="31"/>
        <v>0.5</v>
      </c>
      <c r="AB258" s="209">
        <f t="shared" si="31"/>
        <v>99</v>
      </c>
      <c r="AC258" s="209">
        <f t="shared" si="31"/>
        <v>0.5</v>
      </c>
      <c r="AD258" s="209" t="str">
        <f t="shared" si="31"/>
        <v/>
      </c>
      <c r="AE258" s="209">
        <f t="shared" si="31"/>
        <v>5.5</v>
      </c>
      <c r="AF258" s="209">
        <f t="shared" si="31"/>
        <v>7</v>
      </c>
      <c r="AG258" s="209">
        <f t="shared" si="31"/>
        <v>99.5</v>
      </c>
      <c r="AH258" s="209">
        <f t="shared" si="31"/>
        <v>42.54</v>
      </c>
      <c r="AI258" s="209">
        <f t="shared" si="31"/>
        <v>167</v>
      </c>
      <c r="AJ258" s="209">
        <f t="shared" si="31"/>
        <v>221</v>
      </c>
      <c r="AK258" s="209">
        <f t="shared" si="31"/>
        <v>275</v>
      </c>
      <c r="AL258" s="209">
        <f t="shared" si="31"/>
        <v>338</v>
      </c>
    </row>
    <row r="259" spans="1:74" x14ac:dyDescent="0.25">
      <c r="A259" s="44">
        <f>A258</f>
        <v>2015</v>
      </c>
      <c r="B259" s="44" t="str">
        <f>B258</f>
        <v>ENERO</v>
      </c>
      <c r="C259" s="44">
        <v>2</v>
      </c>
      <c r="D259" s="586" t="str">
        <f t="shared" ref="D259:D289" si="32">B258&amp;" "&amp;A258&amp;" / "&amp;C258</f>
        <v>ENERO 2015 / 1</v>
      </c>
      <c r="E259" s="589">
        <v>1</v>
      </c>
      <c r="F259" s="266">
        <v>42018</v>
      </c>
      <c r="G259" s="590">
        <v>48627</v>
      </c>
      <c r="H259" s="591" t="s">
        <v>339</v>
      </c>
      <c r="I259" s="586">
        <v>0.74280000000000002</v>
      </c>
      <c r="J259" s="586">
        <v>6.3</v>
      </c>
      <c r="K259" s="592">
        <v>1.06</v>
      </c>
      <c r="L259" s="586">
        <v>1</v>
      </c>
      <c r="M259" s="586">
        <v>2.8</v>
      </c>
      <c r="N259" s="586">
        <v>4.7E-2</v>
      </c>
      <c r="O259" s="592">
        <v>100</v>
      </c>
      <c r="P259" s="586">
        <v>133</v>
      </c>
      <c r="Q259" s="586" t="s">
        <v>338</v>
      </c>
      <c r="R259" s="586">
        <v>42.9</v>
      </c>
      <c r="S259" s="586">
        <v>80</v>
      </c>
      <c r="T259" s="564" t="s">
        <v>103</v>
      </c>
      <c r="U259" s="564">
        <v>0</v>
      </c>
      <c r="V259" s="564">
        <v>61</v>
      </c>
      <c r="W259" s="564">
        <v>81</v>
      </c>
      <c r="X259" s="564">
        <v>91</v>
      </c>
      <c r="Y259" s="564">
        <v>135</v>
      </c>
      <c r="Z259" s="564">
        <v>153</v>
      </c>
      <c r="AA259" s="564">
        <v>0.5</v>
      </c>
      <c r="AB259" s="564">
        <v>99</v>
      </c>
      <c r="AC259" s="564">
        <v>0.5</v>
      </c>
      <c r="AD259" s="587"/>
      <c r="AE259" s="587">
        <v>5.5</v>
      </c>
      <c r="AF259" s="587">
        <v>7</v>
      </c>
      <c r="AG259" s="587">
        <v>99.5</v>
      </c>
      <c r="AH259" s="587">
        <v>42.54</v>
      </c>
      <c r="AI259" s="587">
        <v>167</v>
      </c>
      <c r="AJ259" s="587">
        <v>221</v>
      </c>
      <c r="AK259" s="587">
        <v>275</v>
      </c>
      <c r="AL259" s="587">
        <v>338</v>
      </c>
    </row>
    <row r="260" spans="1:74" x14ac:dyDescent="0.25">
      <c r="A260" s="44">
        <f t="shared" ref="A260:B288" si="33">A259</f>
        <v>2015</v>
      </c>
      <c r="B260" s="44" t="str">
        <f t="shared" si="33"/>
        <v>ENERO</v>
      </c>
      <c r="C260" s="44">
        <v>3</v>
      </c>
      <c r="D260" s="586" t="str">
        <f t="shared" si="32"/>
        <v>ENERO 2015 / 2</v>
      </c>
      <c r="E260" s="586"/>
      <c r="F260" s="586"/>
      <c r="G260" s="586"/>
      <c r="H260" s="586"/>
      <c r="I260" s="586"/>
      <c r="J260" s="586"/>
      <c r="K260" s="586"/>
      <c r="L260" s="586"/>
      <c r="M260" s="586"/>
      <c r="N260" s="586"/>
      <c r="O260" s="586"/>
      <c r="P260" s="586"/>
      <c r="Q260" s="586"/>
      <c r="R260" s="586"/>
      <c r="S260" s="586"/>
      <c r="T260" s="586"/>
      <c r="U260" s="586"/>
      <c r="V260" s="586"/>
      <c r="W260" s="586"/>
      <c r="X260" s="586"/>
      <c r="Y260" s="586"/>
      <c r="Z260" s="586"/>
      <c r="AB260" s="586"/>
      <c r="AC260" s="586"/>
      <c r="AD260" s="586"/>
      <c r="AE260" s="586"/>
      <c r="AF260" s="586"/>
      <c r="AG260" s="586"/>
      <c r="AH260" s="586"/>
      <c r="AI260" s="586"/>
      <c r="AJ260" s="586"/>
      <c r="AK260" s="586"/>
      <c r="AL260" s="586"/>
    </row>
    <row r="261" spans="1:74" x14ac:dyDescent="0.25">
      <c r="A261" s="44">
        <f t="shared" si="33"/>
        <v>2015</v>
      </c>
      <c r="B261" s="44" t="str">
        <f t="shared" si="33"/>
        <v>ENERO</v>
      </c>
      <c r="C261" s="44">
        <v>4</v>
      </c>
      <c r="D261" s="586" t="str">
        <f t="shared" si="32"/>
        <v>ENERO 2015 / 3</v>
      </c>
      <c r="E261" s="586"/>
      <c r="F261" s="586"/>
      <c r="G261" s="586"/>
      <c r="H261" s="586"/>
      <c r="I261" s="586"/>
      <c r="J261" s="586"/>
      <c r="K261" s="586"/>
      <c r="L261" s="586"/>
      <c r="M261" s="586"/>
      <c r="N261" s="586"/>
      <c r="O261" s="586"/>
      <c r="P261" s="586"/>
      <c r="Q261" s="586"/>
      <c r="R261" s="586"/>
      <c r="S261" s="586"/>
      <c r="T261" s="586"/>
      <c r="U261" s="586"/>
      <c r="V261" s="586"/>
      <c r="W261" s="586"/>
      <c r="X261" s="586"/>
      <c r="Y261" s="586"/>
      <c r="Z261" s="586"/>
      <c r="AB261" s="586"/>
      <c r="AC261" s="586"/>
      <c r="AD261" s="586"/>
      <c r="AE261" s="586"/>
      <c r="AF261" s="586"/>
      <c r="AG261" s="586"/>
      <c r="AH261" s="586"/>
      <c r="AI261" s="586"/>
      <c r="AJ261" s="586"/>
      <c r="AK261" s="586"/>
      <c r="AL261" s="586"/>
    </row>
    <row r="262" spans="1:74" x14ac:dyDescent="0.25">
      <c r="A262" s="44">
        <f t="shared" si="33"/>
        <v>2015</v>
      </c>
      <c r="B262" s="44" t="str">
        <f t="shared" si="33"/>
        <v>ENERO</v>
      </c>
      <c r="C262" s="44">
        <v>5</v>
      </c>
      <c r="D262" s="586" t="str">
        <f t="shared" si="32"/>
        <v>ENERO 2015 / 4</v>
      </c>
      <c r="E262" s="586"/>
      <c r="F262" s="586"/>
      <c r="G262" s="586"/>
      <c r="H262" s="586"/>
      <c r="I262" s="586"/>
      <c r="J262" s="586"/>
      <c r="K262" s="586"/>
      <c r="L262" s="586"/>
      <c r="M262" s="586"/>
      <c r="N262" s="586"/>
      <c r="O262" s="586"/>
      <c r="P262" s="586"/>
      <c r="Q262" s="586"/>
      <c r="R262" s="586"/>
      <c r="S262" s="586"/>
      <c r="T262" s="586"/>
      <c r="U262" s="586"/>
      <c r="V262" s="586"/>
      <c r="W262" s="586"/>
      <c r="X262" s="586"/>
      <c r="Y262" s="586"/>
      <c r="Z262" s="586"/>
      <c r="AB262" s="586"/>
      <c r="AC262" s="586"/>
      <c r="AD262" s="586"/>
      <c r="AE262" s="586"/>
      <c r="AF262" s="586"/>
      <c r="AG262" s="586"/>
      <c r="AH262" s="586"/>
      <c r="AI262" s="586"/>
      <c r="AJ262" s="586"/>
      <c r="AK262" s="586"/>
      <c r="AL262" s="586"/>
    </row>
    <row r="263" spans="1:74" x14ac:dyDescent="0.25">
      <c r="A263" s="44">
        <f t="shared" si="33"/>
        <v>2015</v>
      </c>
      <c r="B263" s="44" t="str">
        <f t="shared" si="33"/>
        <v>ENERO</v>
      </c>
      <c r="C263" s="44">
        <v>6</v>
      </c>
      <c r="D263" s="586" t="str">
        <f t="shared" si="32"/>
        <v>ENERO 2015 / 5</v>
      </c>
      <c r="E263" s="586"/>
      <c r="F263" s="586"/>
      <c r="G263" s="586"/>
      <c r="H263" s="586"/>
      <c r="I263" s="586"/>
      <c r="J263" s="586"/>
      <c r="K263" s="586"/>
      <c r="L263" s="586"/>
      <c r="M263" s="586"/>
      <c r="N263" s="586"/>
      <c r="O263" s="586"/>
      <c r="P263" s="586"/>
      <c r="Q263" s="586"/>
      <c r="R263" s="586"/>
      <c r="S263" s="586"/>
      <c r="T263" s="586"/>
      <c r="U263" s="586"/>
      <c r="V263" s="586"/>
      <c r="W263" s="586"/>
      <c r="X263" s="586"/>
      <c r="Y263" s="586"/>
      <c r="Z263" s="586"/>
      <c r="AB263" s="586"/>
      <c r="AC263" s="586"/>
      <c r="AD263" s="586"/>
      <c r="AE263" s="586"/>
      <c r="AF263" s="586"/>
      <c r="AG263" s="586"/>
      <c r="AH263" s="586"/>
      <c r="AI263" s="586"/>
      <c r="AJ263" s="586"/>
      <c r="AK263" s="586"/>
      <c r="AL263" s="586"/>
    </row>
    <row r="264" spans="1:74" x14ac:dyDescent="0.25">
      <c r="A264" s="44">
        <f t="shared" si="33"/>
        <v>2015</v>
      </c>
      <c r="B264" s="44" t="str">
        <f t="shared" si="33"/>
        <v>ENERO</v>
      </c>
      <c r="C264" s="44">
        <v>7</v>
      </c>
      <c r="D264" s="586" t="str">
        <f t="shared" si="32"/>
        <v>ENERO 2015 / 6</v>
      </c>
      <c r="E264" s="586"/>
      <c r="F264" s="586"/>
      <c r="G264" s="586"/>
      <c r="H264" s="586"/>
      <c r="I264" s="586"/>
      <c r="J264" s="586"/>
      <c r="K264" s="586"/>
      <c r="L264" s="586"/>
      <c r="M264" s="586"/>
      <c r="N264" s="586"/>
      <c r="O264" s="586"/>
      <c r="P264" s="586"/>
      <c r="Q264" s="586"/>
      <c r="R264" s="586"/>
      <c r="S264" s="586"/>
      <c r="T264" s="586"/>
      <c r="U264" s="586"/>
      <c r="V264" s="586"/>
      <c r="W264" s="586"/>
      <c r="X264" s="586"/>
      <c r="Y264" s="586"/>
      <c r="Z264" s="586"/>
      <c r="AB264" s="586"/>
      <c r="AC264" s="586"/>
      <c r="AD264" s="586"/>
      <c r="AE264" s="586"/>
      <c r="AF264" s="586"/>
      <c r="AG264" s="586"/>
      <c r="AH264" s="586"/>
      <c r="AI264" s="586"/>
      <c r="AJ264" s="586"/>
      <c r="AK264" s="586"/>
      <c r="AL264" s="586"/>
    </row>
    <row r="265" spans="1:74" x14ac:dyDescent="0.25">
      <c r="A265" s="44">
        <f t="shared" si="33"/>
        <v>2015</v>
      </c>
      <c r="B265" s="44" t="str">
        <f t="shared" si="33"/>
        <v>ENERO</v>
      </c>
      <c r="C265" s="44">
        <v>8</v>
      </c>
      <c r="D265" s="586" t="str">
        <f t="shared" si="32"/>
        <v>ENERO 2015 / 7</v>
      </c>
      <c r="E265" s="586"/>
      <c r="F265" s="586"/>
      <c r="G265" s="586"/>
      <c r="H265" s="586"/>
      <c r="I265" s="586"/>
      <c r="J265" s="586"/>
      <c r="K265" s="586"/>
      <c r="L265" s="586"/>
      <c r="M265" s="586"/>
      <c r="N265" s="586"/>
      <c r="O265" s="586"/>
      <c r="P265" s="586"/>
      <c r="Q265" s="586"/>
      <c r="R265" s="586"/>
      <c r="S265" s="586"/>
      <c r="T265" s="586"/>
      <c r="U265" s="586"/>
      <c r="V265" s="586"/>
      <c r="W265" s="586"/>
      <c r="X265" s="586"/>
      <c r="Y265" s="586"/>
      <c r="Z265" s="586"/>
      <c r="AB265" s="586"/>
      <c r="AC265" s="586"/>
      <c r="AD265" s="586"/>
      <c r="AE265" s="586"/>
      <c r="AF265" s="586"/>
      <c r="AG265" s="586"/>
      <c r="AH265" s="586"/>
      <c r="AI265" s="586"/>
      <c r="AJ265" s="586"/>
      <c r="AK265" s="586"/>
      <c r="AL265" s="586"/>
    </row>
    <row r="266" spans="1:74" x14ac:dyDescent="0.25">
      <c r="A266" s="44">
        <f t="shared" si="33"/>
        <v>2015</v>
      </c>
      <c r="B266" s="44" t="str">
        <f t="shared" si="33"/>
        <v>ENERO</v>
      </c>
      <c r="C266" s="44">
        <v>9</v>
      </c>
      <c r="D266" s="586" t="str">
        <f t="shared" si="32"/>
        <v>ENERO 2015 / 8</v>
      </c>
      <c r="E266" s="586"/>
      <c r="F266" s="586"/>
      <c r="G266" s="586"/>
      <c r="H266" s="586"/>
      <c r="I266" s="586"/>
      <c r="J266" s="586"/>
      <c r="K266" s="586"/>
      <c r="L266" s="586"/>
      <c r="M266" s="586"/>
      <c r="N266" s="586"/>
      <c r="O266" s="586"/>
      <c r="P266" s="586"/>
      <c r="Q266" s="586"/>
      <c r="R266" s="586"/>
      <c r="S266" s="586"/>
      <c r="T266" s="586"/>
      <c r="U266" s="586"/>
      <c r="V266" s="586"/>
      <c r="W266" s="586"/>
      <c r="X266" s="586"/>
      <c r="Y266" s="586"/>
      <c r="Z266" s="586"/>
      <c r="AB266" s="586"/>
      <c r="AC266" s="586"/>
      <c r="AD266" s="586"/>
      <c r="AE266" s="586"/>
      <c r="AF266" s="586"/>
      <c r="AG266" s="586"/>
      <c r="AH266" s="586"/>
      <c r="AI266" s="586"/>
      <c r="AJ266" s="586"/>
      <c r="AK266" s="586"/>
      <c r="AL266" s="586"/>
    </row>
    <row r="267" spans="1:74" x14ac:dyDescent="0.25">
      <c r="A267" s="44">
        <f t="shared" si="33"/>
        <v>2015</v>
      </c>
      <c r="B267" s="44" t="str">
        <f t="shared" si="33"/>
        <v>ENERO</v>
      </c>
      <c r="C267" s="44">
        <v>10</v>
      </c>
      <c r="D267" s="586" t="str">
        <f t="shared" si="32"/>
        <v>ENERO 2015 / 9</v>
      </c>
      <c r="E267" s="586"/>
      <c r="F267" s="586"/>
      <c r="G267" s="586"/>
      <c r="H267" s="586"/>
      <c r="I267" s="586"/>
      <c r="J267" s="586"/>
      <c r="K267" s="586"/>
      <c r="L267" s="586"/>
      <c r="M267" s="586"/>
      <c r="N267" s="586"/>
      <c r="O267" s="586"/>
      <c r="P267" s="586"/>
      <c r="Q267" s="586"/>
      <c r="R267" s="586"/>
      <c r="S267" s="586"/>
      <c r="T267" s="586"/>
      <c r="U267" s="586"/>
      <c r="V267" s="586"/>
      <c r="W267" s="586"/>
      <c r="X267" s="586"/>
      <c r="Y267" s="586"/>
      <c r="Z267" s="586"/>
      <c r="AB267" s="586"/>
      <c r="AC267" s="586"/>
      <c r="AD267" s="586"/>
      <c r="AE267" s="586"/>
      <c r="AF267" s="586"/>
      <c r="AG267" s="586"/>
      <c r="AH267" s="586"/>
      <c r="AI267" s="586"/>
      <c r="AJ267" s="586"/>
      <c r="AK267" s="586"/>
      <c r="AL267" s="586"/>
    </row>
    <row r="268" spans="1:74" x14ac:dyDescent="0.25">
      <c r="A268" s="44">
        <f t="shared" si="33"/>
        <v>2015</v>
      </c>
      <c r="B268" s="44" t="str">
        <f t="shared" si="33"/>
        <v>ENERO</v>
      </c>
      <c r="C268" s="44">
        <v>11</v>
      </c>
      <c r="D268" s="586" t="str">
        <f t="shared" si="32"/>
        <v>ENERO 2015 / 10</v>
      </c>
      <c r="E268" s="586"/>
      <c r="F268" s="586"/>
      <c r="G268" s="586"/>
      <c r="H268" s="586"/>
      <c r="I268" s="586"/>
      <c r="J268" s="586"/>
      <c r="K268" s="586"/>
      <c r="L268" s="586"/>
      <c r="M268" s="586"/>
      <c r="N268" s="586"/>
      <c r="O268" s="586"/>
      <c r="P268" s="586"/>
      <c r="Q268" s="586"/>
      <c r="R268" s="586"/>
      <c r="S268" s="586"/>
      <c r="T268" s="586"/>
      <c r="U268" s="586"/>
      <c r="V268" s="586"/>
      <c r="W268" s="586"/>
      <c r="X268" s="586"/>
      <c r="Y268" s="586"/>
      <c r="Z268" s="586"/>
      <c r="AB268" s="586"/>
      <c r="AC268" s="586"/>
      <c r="AD268" s="586"/>
      <c r="AE268" s="586"/>
      <c r="AF268" s="586"/>
      <c r="AG268" s="586"/>
      <c r="AH268" s="586"/>
      <c r="AI268" s="586"/>
      <c r="AJ268" s="586"/>
      <c r="AK268" s="586"/>
      <c r="AL268" s="586"/>
    </row>
    <row r="269" spans="1:74" x14ac:dyDescent="0.25">
      <c r="A269" s="44">
        <f t="shared" si="33"/>
        <v>2015</v>
      </c>
      <c r="B269" s="44" t="str">
        <f t="shared" si="33"/>
        <v>ENERO</v>
      </c>
      <c r="C269" s="44">
        <v>12</v>
      </c>
      <c r="D269" s="586" t="str">
        <f t="shared" si="32"/>
        <v>ENERO 2015 / 11</v>
      </c>
      <c r="E269" s="586"/>
      <c r="F269" s="586"/>
      <c r="G269" s="586"/>
      <c r="H269" s="586"/>
      <c r="I269" s="586"/>
      <c r="J269" s="586"/>
      <c r="K269" s="586"/>
      <c r="L269" s="586"/>
      <c r="M269" s="586"/>
      <c r="N269" s="586"/>
      <c r="O269" s="586"/>
      <c r="P269" s="586"/>
      <c r="Q269" s="586"/>
      <c r="R269" s="586"/>
      <c r="S269" s="586"/>
      <c r="T269" s="586"/>
      <c r="U269" s="586"/>
      <c r="V269" s="586"/>
      <c r="W269" s="586"/>
      <c r="X269" s="586"/>
      <c r="Y269" s="586"/>
      <c r="Z269" s="586"/>
      <c r="AB269" s="586"/>
      <c r="AC269" s="586"/>
      <c r="AD269" s="586"/>
      <c r="AE269" s="586"/>
      <c r="AF269" s="586"/>
      <c r="AG269" s="586"/>
      <c r="AH269" s="586"/>
      <c r="AI269" s="586"/>
      <c r="AJ269" s="586"/>
      <c r="AK269" s="586"/>
      <c r="AL269" s="586"/>
    </row>
    <row r="270" spans="1:74" x14ac:dyDescent="0.25">
      <c r="A270" s="44">
        <f t="shared" si="33"/>
        <v>2015</v>
      </c>
      <c r="B270" s="44" t="str">
        <f t="shared" si="33"/>
        <v>ENERO</v>
      </c>
      <c r="C270" s="44">
        <v>13</v>
      </c>
      <c r="D270" s="586" t="str">
        <f t="shared" si="32"/>
        <v>ENERO 2015 / 12</v>
      </c>
      <c r="E270" s="586"/>
      <c r="F270" s="586"/>
      <c r="G270" s="586"/>
      <c r="H270" s="586"/>
      <c r="I270" s="586"/>
      <c r="J270" s="586"/>
      <c r="K270" s="586"/>
      <c r="L270" s="586"/>
      <c r="M270" s="586"/>
      <c r="N270" s="586"/>
      <c r="O270" s="586"/>
      <c r="P270" s="586"/>
      <c r="Q270" s="586"/>
      <c r="R270" s="586"/>
      <c r="S270" s="586"/>
      <c r="T270" s="586"/>
      <c r="U270" s="586"/>
      <c r="V270" s="586"/>
      <c r="W270" s="586"/>
      <c r="X270" s="586"/>
      <c r="Y270" s="586"/>
      <c r="Z270" s="586"/>
      <c r="AB270" s="586"/>
      <c r="AC270" s="586"/>
      <c r="AD270" s="586"/>
      <c r="AE270" s="586"/>
      <c r="AF270" s="586"/>
      <c r="AG270" s="586"/>
      <c r="AH270" s="586"/>
      <c r="AI270" s="586"/>
      <c r="AJ270" s="586"/>
      <c r="AK270" s="586"/>
      <c r="AL270" s="586"/>
    </row>
    <row r="271" spans="1:74" x14ac:dyDescent="0.25">
      <c r="A271" s="44">
        <f t="shared" si="33"/>
        <v>2015</v>
      </c>
      <c r="B271" s="44" t="str">
        <f t="shared" si="33"/>
        <v>ENERO</v>
      </c>
      <c r="C271" s="44">
        <v>14</v>
      </c>
      <c r="D271" s="586" t="str">
        <f t="shared" si="32"/>
        <v>ENERO 2015 / 13</v>
      </c>
      <c r="E271" s="586"/>
      <c r="F271" s="586"/>
      <c r="G271" s="586"/>
      <c r="H271" s="586"/>
      <c r="I271" s="586"/>
      <c r="J271" s="586"/>
      <c r="K271" s="586"/>
      <c r="L271" s="586"/>
      <c r="M271" s="586"/>
      <c r="N271" s="586"/>
      <c r="O271" s="586"/>
      <c r="P271" s="586"/>
      <c r="Q271" s="586"/>
      <c r="R271" s="586"/>
      <c r="S271" s="586"/>
      <c r="T271" s="586"/>
      <c r="U271" s="586"/>
      <c r="V271" s="586"/>
      <c r="W271" s="586"/>
      <c r="X271" s="586"/>
      <c r="Y271" s="586"/>
      <c r="Z271" s="586"/>
      <c r="AB271" s="586"/>
      <c r="AC271" s="586"/>
      <c r="AD271" s="586"/>
      <c r="AE271" s="586"/>
      <c r="AF271" s="586"/>
      <c r="AG271" s="586"/>
      <c r="AH271" s="586"/>
      <c r="AI271" s="586"/>
      <c r="AJ271" s="586"/>
      <c r="AK271" s="586"/>
      <c r="AL271" s="586"/>
    </row>
    <row r="272" spans="1:74" x14ac:dyDescent="0.25">
      <c r="A272" s="44">
        <f t="shared" si="33"/>
        <v>2015</v>
      </c>
      <c r="B272" s="44" t="str">
        <f t="shared" si="33"/>
        <v>ENERO</v>
      </c>
      <c r="C272" s="44">
        <v>15</v>
      </c>
      <c r="D272" s="586" t="str">
        <f t="shared" si="32"/>
        <v>ENERO 2015 / 14</v>
      </c>
      <c r="E272" s="586"/>
      <c r="F272" s="586"/>
      <c r="G272" s="586"/>
      <c r="H272" s="586"/>
      <c r="I272" s="586"/>
      <c r="J272" s="586"/>
      <c r="K272" s="586"/>
      <c r="L272" s="586"/>
      <c r="M272" s="586"/>
      <c r="N272" s="586"/>
      <c r="O272" s="586"/>
      <c r="P272" s="586"/>
      <c r="Q272" s="586"/>
      <c r="R272" s="586"/>
      <c r="S272" s="586"/>
      <c r="T272" s="586"/>
      <c r="U272" s="586"/>
      <c r="V272" s="586"/>
      <c r="W272" s="586"/>
      <c r="X272" s="586"/>
      <c r="Y272" s="586"/>
      <c r="Z272" s="586"/>
      <c r="AB272" s="586"/>
      <c r="AC272" s="586"/>
      <c r="AD272" s="586"/>
      <c r="AE272" s="586"/>
      <c r="AF272" s="586"/>
      <c r="AG272" s="586"/>
      <c r="AH272" s="586"/>
      <c r="AI272" s="586"/>
      <c r="AJ272" s="586"/>
      <c r="AK272" s="586"/>
      <c r="AL272" s="586"/>
    </row>
    <row r="273" spans="1:38" x14ac:dyDescent="0.25">
      <c r="A273" s="44">
        <f t="shared" si="33"/>
        <v>2015</v>
      </c>
      <c r="B273" s="44" t="str">
        <f t="shared" si="33"/>
        <v>ENERO</v>
      </c>
      <c r="C273" s="44">
        <v>16</v>
      </c>
      <c r="D273" s="586" t="str">
        <f t="shared" si="32"/>
        <v>ENERO 2015 / 15</v>
      </c>
      <c r="E273" s="586"/>
      <c r="F273" s="586"/>
      <c r="G273" s="586"/>
      <c r="H273" s="586"/>
      <c r="I273" s="586"/>
      <c r="J273" s="586"/>
      <c r="K273" s="586"/>
      <c r="L273" s="586"/>
      <c r="M273" s="586"/>
      <c r="N273" s="586"/>
      <c r="O273" s="586"/>
      <c r="P273" s="586"/>
      <c r="Q273" s="586"/>
      <c r="R273" s="586"/>
      <c r="S273" s="586"/>
      <c r="T273" s="586"/>
      <c r="U273" s="586"/>
      <c r="V273" s="586"/>
      <c r="W273" s="586"/>
      <c r="X273" s="586"/>
      <c r="Y273" s="586"/>
      <c r="Z273" s="586"/>
      <c r="AB273" s="586"/>
      <c r="AC273" s="586"/>
      <c r="AD273" s="586"/>
      <c r="AE273" s="586"/>
      <c r="AF273" s="586"/>
      <c r="AG273" s="586"/>
      <c r="AH273" s="586"/>
      <c r="AI273" s="586"/>
      <c r="AJ273" s="586"/>
      <c r="AK273" s="586"/>
      <c r="AL273" s="586"/>
    </row>
    <row r="274" spans="1:38" x14ac:dyDescent="0.25">
      <c r="A274" s="44">
        <f t="shared" si="33"/>
        <v>2015</v>
      </c>
      <c r="B274" s="44" t="str">
        <f t="shared" si="33"/>
        <v>ENERO</v>
      </c>
      <c r="C274" s="44">
        <v>17</v>
      </c>
      <c r="D274" s="586" t="str">
        <f t="shared" si="32"/>
        <v>ENERO 2015 / 16</v>
      </c>
      <c r="E274" s="586"/>
      <c r="F274" s="586"/>
      <c r="G274" s="586"/>
      <c r="H274" s="586"/>
      <c r="I274" s="586"/>
      <c r="J274" s="586"/>
      <c r="K274" s="586"/>
      <c r="L274" s="586"/>
      <c r="M274" s="586"/>
      <c r="N274" s="586"/>
      <c r="O274" s="586"/>
      <c r="P274" s="586"/>
      <c r="Q274" s="586"/>
      <c r="R274" s="586"/>
      <c r="S274" s="586"/>
      <c r="T274" s="586"/>
      <c r="U274" s="586"/>
      <c r="V274" s="586"/>
      <c r="W274" s="586"/>
      <c r="X274" s="586"/>
      <c r="Y274" s="586"/>
      <c r="Z274" s="586"/>
      <c r="AB274" s="586"/>
      <c r="AC274" s="586"/>
      <c r="AD274" s="586"/>
      <c r="AE274" s="586"/>
      <c r="AF274" s="586"/>
      <c r="AG274" s="586"/>
      <c r="AH274" s="586"/>
      <c r="AI274" s="586"/>
      <c r="AJ274" s="586"/>
      <c r="AK274" s="586"/>
      <c r="AL274" s="586"/>
    </row>
    <row r="275" spans="1:38" x14ac:dyDescent="0.25">
      <c r="A275" s="44">
        <f t="shared" si="33"/>
        <v>2015</v>
      </c>
      <c r="B275" s="44" t="str">
        <f t="shared" si="33"/>
        <v>ENERO</v>
      </c>
      <c r="C275" s="44">
        <v>18</v>
      </c>
      <c r="D275" s="586" t="str">
        <f t="shared" si="32"/>
        <v>ENERO 2015 / 17</v>
      </c>
      <c r="E275" s="586"/>
      <c r="F275" s="586"/>
      <c r="G275" s="586"/>
      <c r="H275" s="586"/>
      <c r="I275" s="586"/>
      <c r="J275" s="586"/>
      <c r="K275" s="586"/>
      <c r="L275" s="586"/>
      <c r="M275" s="586"/>
      <c r="N275" s="586"/>
      <c r="O275" s="586"/>
      <c r="P275" s="586"/>
      <c r="Q275" s="586"/>
      <c r="R275" s="586"/>
      <c r="S275" s="586"/>
      <c r="T275" s="586"/>
      <c r="U275" s="586"/>
      <c r="V275" s="586"/>
      <c r="W275" s="586"/>
      <c r="X275" s="586"/>
      <c r="Y275" s="586"/>
      <c r="Z275" s="586"/>
      <c r="AB275" s="586"/>
      <c r="AC275" s="586"/>
      <c r="AD275" s="586"/>
      <c r="AE275" s="586"/>
      <c r="AF275" s="586"/>
      <c r="AG275" s="586"/>
      <c r="AH275" s="586"/>
      <c r="AI275" s="586"/>
      <c r="AJ275" s="586"/>
      <c r="AK275" s="586"/>
      <c r="AL275" s="586"/>
    </row>
    <row r="276" spans="1:38" x14ac:dyDescent="0.25">
      <c r="A276" s="44">
        <f t="shared" si="33"/>
        <v>2015</v>
      </c>
      <c r="B276" s="44" t="str">
        <f t="shared" si="33"/>
        <v>ENERO</v>
      </c>
      <c r="C276" s="44">
        <v>19</v>
      </c>
      <c r="D276" s="586" t="str">
        <f t="shared" si="32"/>
        <v>ENERO 2015 / 18</v>
      </c>
      <c r="E276" s="586"/>
      <c r="F276" s="586"/>
      <c r="G276" s="586"/>
      <c r="H276" s="586"/>
      <c r="I276" s="586"/>
      <c r="J276" s="586"/>
      <c r="K276" s="586"/>
      <c r="L276" s="586"/>
      <c r="M276" s="586"/>
      <c r="N276" s="586"/>
      <c r="O276" s="586"/>
      <c r="P276" s="586"/>
      <c r="Q276" s="586"/>
      <c r="R276" s="586"/>
      <c r="S276" s="586"/>
      <c r="T276" s="586"/>
      <c r="U276" s="586"/>
      <c r="V276" s="586"/>
      <c r="W276" s="586"/>
      <c r="X276" s="586"/>
      <c r="Y276" s="586"/>
      <c r="Z276" s="586"/>
      <c r="AB276" s="586"/>
      <c r="AC276" s="586"/>
      <c r="AD276" s="586"/>
      <c r="AE276" s="586"/>
      <c r="AF276" s="586"/>
      <c r="AG276" s="586"/>
      <c r="AH276" s="586"/>
      <c r="AI276" s="586"/>
      <c r="AJ276" s="586"/>
      <c r="AK276" s="586"/>
      <c r="AL276" s="586"/>
    </row>
    <row r="277" spans="1:38" x14ac:dyDescent="0.25">
      <c r="A277" s="44">
        <f t="shared" si="33"/>
        <v>2015</v>
      </c>
      <c r="B277" s="44" t="str">
        <f t="shared" si="33"/>
        <v>ENERO</v>
      </c>
      <c r="C277" s="44">
        <v>20</v>
      </c>
      <c r="D277" s="586" t="str">
        <f t="shared" si="32"/>
        <v>ENERO 2015 / 19</v>
      </c>
      <c r="E277" s="586"/>
      <c r="F277" s="586"/>
      <c r="G277" s="586"/>
      <c r="H277" s="586"/>
      <c r="I277" s="586"/>
      <c r="J277" s="586"/>
      <c r="K277" s="586"/>
      <c r="L277" s="586"/>
      <c r="M277" s="586"/>
      <c r="N277" s="586"/>
      <c r="O277" s="586"/>
      <c r="P277" s="586"/>
      <c r="Q277" s="586"/>
      <c r="R277" s="586"/>
      <c r="S277" s="586"/>
      <c r="T277" s="586"/>
      <c r="U277" s="586"/>
      <c r="V277" s="586"/>
      <c r="W277" s="586"/>
      <c r="X277" s="586"/>
      <c r="Y277" s="586"/>
      <c r="Z277" s="586"/>
      <c r="AB277" s="586"/>
      <c r="AC277" s="586"/>
      <c r="AD277" s="586"/>
      <c r="AE277" s="586"/>
      <c r="AF277" s="586"/>
      <c r="AG277" s="586"/>
      <c r="AH277" s="586"/>
      <c r="AI277" s="586"/>
      <c r="AJ277" s="586"/>
      <c r="AK277" s="586"/>
      <c r="AL277" s="586"/>
    </row>
    <row r="278" spans="1:38" x14ac:dyDescent="0.25">
      <c r="A278" s="44">
        <f t="shared" si="33"/>
        <v>2015</v>
      </c>
      <c r="B278" s="44" t="str">
        <f t="shared" si="33"/>
        <v>ENERO</v>
      </c>
      <c r="C278" s="44">
        <v>21</v>
      </c>
      <c r="D278" s="586" t="str">
        <f t="shared" si="32"/>
        <v>ENERO 2015 / 20</v>
      </c>
      <c r="E278" s="586"/>
      <c r="F278" s="586"/>
      <c r="G278" s="586"/>
      <c r="H278" s="586"/>
      <c r="I278" s="586"/>
      <c r="J278" s="586"/>
      <c r="K278" s="586"/>
      <c r="L278" s="586"/>
      <c r="M278" s="586"/>
      <c r="N278" s="586"/>
      <c r="O278" s="586"/>
      <c r="P278" s="586"/>
      <c r="Q278" s="586"/>
      <c r="R278" s="586"/>
      <c r="S278" s="586"/>
      <c r="T278" s="586"/>
      <c r="U278" s="586"/>
      <c r="V278" s="586"/>
      <c r="W278" s="586"/>
      <c r="X278" s="586"/>
      <c r="Y278" s="586"/>
      <c r="Z278" s="586"/>
      <c r="AB278" s="586"/>
      <c r="AC278" s="586"/>
      <c r="AD278" s="586"/>
      <c r="AE278" s="586"/>
      <c r="AF278" s="586"/>
      <c r="AG278" s="586"/>
      <c r="AH278" s="586"/>
      <c r="AI278" s="586"/>
      <c r="AJ278" s="586"/>
      <c r="AK278" s="586"/>
      <c r="AL278" s="586"/>
    </row>
    <row r="279" spans="1:38" x14ac:dyDescent="0.25">
      <c r="A279" s="44">
        <f t="shared" si="33"/>
        <v>2015</v>
      </c>
      <c r="B279" s="44" t="str">
        <f t="shared" si="33"/>
        <v>ENERO</v>
      </c>
      <c r="C279" s="44">
        <v>22</v>
      </c>
      <c r="D279" s="586" t="str">
        <f t="shared" si="32"/>
        <v>ENERO 2015 / 21</v>
      </c>
      <c r="E279" s="586"/>
      <c r="F279" s="586"/>
      <c r="G279" s="586"/>
      <c r="H279" s="586"/>
      <c r="I279" s="586"/>
      <c r="J279" s="586"/>
      <c r="K279" s="586"/>
      <c r="L279" s="586"/>
      <c r="M279" s="586"/>
      <c r="N279" s="586"/>
      <c r="O279" s="586"/>
      <c r="P279" s="586"/>
      <c r="Q279" s="586"/>
      <c r="R279" s="586"/>
      <c r="S279" s="586"/>
      <c r="T279" s="586"/>
      <c r="U279" s="586"/>
      <c r="V279" s="586"/>
      <c r="W279" s="586"/>
      <c r="X279" s="586"/>
      <c r="Y279" s="586"/>
      <c r="Z279" s="586"/>
      <c r="AB279" s="586"/>
      <c r="AC279" s="586"/>
      <c r="AD279" s="586"/>
      <c r="AE279" s="586"/>
      <c r="AF279" s="586"/>
      <c r="AG279" s="586"/>
      <c r="AH279" s="586"/>
      <c r="AI279" s="586"/>
      <c r="AJ279" s="586"/>
      <c r="AK279" s="586"/>
      <c r="AL279" s="586"/>
    </row>
    <row r="280" spans="1:38" x14ac:dyDescent="0.25">
      <c r="A280" s="44">
        <f t="shared" si="33"/>
        <v>2015</v>
      </c>
      <c r="B280" s="44" t="str">
        <f t="shared" si="33"/>
        <v>ENERO</v>
      </c>
      <c r="C280" s="44">
        <v>23</v>
      </c>
      <c r="D280" s="586" t="str">
        <f t="shared" si="32"/>
        <v>ENERO 2015 / 22</v>
      </c>
      <c r="E280" s="586"/>
      <c r="F280" s="586"/>
      <c r="G280" s="586"/>
      <c r="H280" s="586"/>
      <c r="I280" s="586"/>
      <c r="J280" s="586"/>
      <c r="K280" s="586"/>
      <c r="L280" s="586"/>
      <c r="M280" s="586"/>
      <c r="N280" s="586"/>
      <c r="O280" s="586"/>
      <c r="P280" s="586"/>
      <c r="Q280" s="586"/>
      <c r="R280" s="586"/>
      <c r="S280" s="586"/>
      <c r="T280" s="586"/>
      <c r="U280" s="586"/>
      <c r="V280" s="586"/>
      <c r="W280" s="586"/>
      <c r="X280" s="586"/>
      <c r="Y280" s="586"/>
      <c r="Z280" s="586"/>
      <c r="AB280" s="586"/>
      <c r="AC280" s="586"/>
      <c r="AD280" s="586"/>
      <c r="AE280" s="586"/>
      <c r="AF280" s="586"/>
      <c r="AG280" s="586"/>
      <c r="AH280" s="586"/>
      <c r="AI280" s="586"/>
      <c r="AJ280" s="586"/>
      <c r="AK280" s="586"/>
      <c r="AL280" s="586"/>
    </row>
    <row r="281" spans="1:38" x14ac:dyDescent="0.25">
      <c r="A281" s="44">
        <f t="shared" si="33"/>
        <v>2015</v>
      </c>
      <c r="B281" s="44" t="str">
        <f t="shared" si="33"/>
        <v>ENERO</v>
      </c>
      <c r="C281" s="44">
        <v>24</v>
      </c>
      <c r="D281" s="586" t="str">
        <f t="shared" si="32"/>
        <v>ENERO 2015 / 23</v>
      </c>
      <c r="E281" s="586"/>
      <c r="F281" s="586"/>
      <c r="G281" s="586"/>
      <c r="H281" s="586"/>
      <c r="I281" s="586"/>
      <c r="J281" s="586"/>
      <c r="K281" s="586"/>
      <c r="L281" s="586"/>
      <c r="M281" s="586"/>
      <c r="N281" s="586"/>
      <c r="O281" s="586"/>
      <c r="P281" s="586"/>
      <c r="Q281" s="586"/>
      <c r="R281" s="586"/>
      <c r="S281" s="586"/>
      <c r="T281" s="586"/>
      <c r="U281" s="586"/>
      <c r="V281" s="586"/>
      <c r="W281" s="586"/>
      <c r="X281" s="586"/>
      <c r="Y281" s="586"/>
      <c r="Z281" s="586"/>
      <c r="AB281" s="586"/>
      <c r="AC281" s="586"/>
      <c r="AD281" s="586"/>
      <c r="AE281" s="586"/>
      <c r="AF281" s="586"/>
      <c r="AG281" s="586"/>
      <c r="AH281" s="586"/>
      <c r="AI281" s="586"/>
      <c r="AJ281" s="586"/>
      <c r="AK281" s="586"/>
      <c r="AL281" s="586"/>
    </row>
    <row r="282" spans="1:38" x14ac:dyDescent="0.25">
      <c r="A282" s="44">
        <f t="shared" si="33"/>
        <v>2015</v>
      </c>
      <c r="B282" s="44" t="str">
        <f t="shared" si="33"/>
        <v>ENERO</v>
      </c>
      <c r="C282" s="44">
        <v>25</v>
      </c>
      <c r="D282" s="586" t="str">
        <f t="shared" si="32"/>
        <v>ENERO 2015 / 24</v>
      </c>
      <c r="E282" s="586"/>
      <c r="F282" s="586"/>
      <c r="G282" s="586"/>
      <c r="H282" s="586"/>
      <c r="I282" s="586"/>
      <c r="J282" s="586"/>
      <c r="K282" s="586"/>
      <c r="L282" s="586"/>
      <c r="M282" s="586"/>
      <c r="N282" s="586"/>
      <c r="O282" s="586"/>
      <c r="P282" s="586"/>
      <c r="Q282" s="586"/>
      <c r="R282" s="586"/>
      <c r="S282" s="586"/>
      <c r="T282" s="586"/>
      <c r="U282" s="586"/>
      <c r="V282" s="586"/>
      <c r="W282" s="586"/>
      <c r="X282" s="586"/>
      <c r="Y282" s="586"/>
      <c r="Z282" s="586"/>
      <c r="AB282" s="586"/>
      <c r="AC282" s="586"/>
      <c r="AD282" s="586"/>
      <c r="AE282" s="586"/>
      <c r="AF282" s="586"/>
      <c r="AG282" s="586"/>
      <c r="AH282" s="586"/>
      <c r="AI282" s="586"/>
      <c r="AJ282" s="586"/>
      <c r="AK282" s="586"/>
      <c r="AL282" s="586"/>
    </row>
    <row r="283" spans="1:38" x14ac:dyDescent="0.25">
      <c r="A283" s="44">
        <f t="shared" si="33"/>
        <v>2015</v>
      </c>
      <c r="B283" s="44" t="str">
        <f t="shared" si="33"/>
        <v>ENERO</v>
      </c>
      <c r="C283" s="44">
        <v>26</v>
      </c>
      <c r="D283" s="586" t="str">
        <f t="shared" si="32"/>
        <v>ENERO 2015 / 25</v>
      </c>
      <c r="E283" s="586"/>
      <c r="F283" s="586"/>
      <c r="G283" s="586"/>
      <c r="H283" s="586"/>
      <c r="I283" s="586"/>
      <c r="J283" s="586"/>
      <c r="K283" s="586"/>
      <c r="L283" s="586"/>
      <c r="M283" s="586"/>
      <c r="N283" s="586"/>
      <c r="O283" s="586"/>
      <c r="P283" s="586"/>
      <c r="Q283" s="586"/>
      <c r="R283" s="586"/>
      <c r="S283" s="586"/>
      <c r="T283" s="586"/>
      <c r="U283" s="586"/>
      <c r="V283" s="586"/>
      <c r="W283" s="586"/>
      <c r="X283" s="586"/>
      <c r="Y283" s="586"/>
      <c r="Z283" s="586"/>
      <c r="AB283" s="586"/>
      <c r="AC283" s="586"/>
      <c r="AD283" s="586"/>
      <c r="AE283" s="586"/>
      <c r="AF283" s="586"/>
      <c r="AG283" s="586"/>
      <c r="AH283" s="586"/>
      <c r="AI283" s="586"/>
      <c r="AJ283" s="586"/>
      <c r="AK283" s="586"/>
      <c r="AL283" s="586"/>
    </row>
    <row r="284" spans="1:38" x14ac:dyDescent="0.25">
      <c r="A284" s="44">
        <f t="shared" si="33"/>
        <v>2015</v>
      </c>
      <c r="B284" s="44" t="str">
        <f t="shared" si="33"/>
        <v>ENERO</v>
      </c>
      <c r="C284" s="44">
        <v>27</v>
      </c>
      <c r="D284" s="586" t="str">
        <f t="shared" si="32"/>
        <v>ENERO 2015 / 26</v>
      </c>
      <c r="E284" s="586"/>
      <c r="F284" s="586"/>
      <c r="G284" s="586"/>
      <c r="H284" s="586"/>
      <c r="I284" s="586"/>
      <c r="J284" s="586"/>
      <c r="K284" s="586"/>
      <c r="L284" s="586"/>
      <c r="M284" s="586"/>
      <c r="N284" s="586"/>
      <c r="O284" s="586"/>
      <c r="P284" s="586"/>
      <c r="Q284" s="586"/>
      <c r="R284" s="586"/>
      <c r="S284" s="586"/>
      <c r="T284" s="586"/>
      <c r="U284" s="586"/>
      <c r="V284" s="586"/>
      <c r="W284" s="586"/>
      <c r="X284" s="586"/>
      <c r="Y284" s="586"/>
      <c r="Z284" s="586"/>
      <c r="AB284" s="586"/>
      <c r="AC284" s="586"/>
      <c r="AD284" s="586"/>
      <c r="AE284" s="586"/>
      <c r="AF284" s="586"/>
      <c r="AG284" s="586"/>
      <c r="AH284" s="586"/>
      <c r="AI284" s="586"/>
      <c r="AJ284" s="586"/>
      <c r="AK284" s="586"/>
      <c r="AL284" s="586"/>
    </row>
    <row r="285" spans="1:38" x14ac:dyDescent="0.25">
      <c r="A285" s="44">
        <f t="shared" si="33"/>
        <v>2015</v>
      </c>
      <c r="B285" s="44" t="str">
        <f t="shared" si="33"/>
        <v>ENERO</v>
      </c>
      <c r="C285" s="44">
        <v>28</v>
      </c>
      <c r="D285" s="586" t="str">
        <f t="shared" si="32"/>
        <v>ENERO 2015 / 27</v>
      </c>
      <c r="E285" s="586"/>
      <c r="F285" s="586"/>
      <c r="G285" s="586"/>
      <c r="H285" s="586"/>
      <c r="I285" s="586"/>
      <c r="J285" s="586"/>
      <c r="K285" s="586"/>
      <c r="L285" s="586"/>
      <c r="M285" s="586"/>
      <c r="N285" s="586"/>
      <c r="O285" s="586"/>
      <c r="P285" s="586"/>
      <c r="Q285" s="586"/>
      <c r="R285" s="586"/>
      <c r="S285" s="586"/>
      <c r="T285" s="586"/>
      <c r="U285" s="586"/>
      <c r="V285" s="586"/>
      <c r="W285" s="586"/>
      <c r="X285" s="586"/>
      <c r="Y285" s="586"/>
      <c r="Z285" s="586"/>
      <c r="AB285" s="586"/>
      <c r="AC285" s="586"/>
      <c r="AD285" s="586"/>
      <c r="AE285" s="586"/>
      <c r="AF285" s="586"/>
      <c r="AG285" s="586"/>
      <c r="AH285" s="586"/>
      <c r="AI285" s="586"/>
      <c r="AJ285" s="586"/>
      <c r="AK285" s="586"/>
      <c r="AL285" s="586"/>
    </row>
    <row r="286" spans="1:38" x14ac:dyDescent="0.25">
      <c r="A286" s="44">
        <f t="shared" si="33"/>
        <v>2015</v>
      </c>
      <c r="B286" s="44" t="str">
        <f t="shared" si="33"/>
        <v>ENERO</v>
      </c>
      <c r="C286" s="44">
        <v>29</v>
      </c>
      <c r="D286" s="586" t="str">
        <f t="shared" si="32"/>
        <v>ENERO 2015 / 28</v>
      </c>
      <c r="E286" s="586"/>
      <c r="F286" s="586"/>
      <c r="G286" s="586"/>
      <c r="H286" s="586"/>
      <c r="I286" s="586"/>
      <c r="J286" s="586"/>
      <c r="K286" s="586"/>
      <c r="L286" s="586"/>
      <c r="M286" s="586"/>
      <c r="N286" s="586"/>
      <c r="O286" s="586"/>
      <c r="P286" s="586"/>
      <c r="Q286" s="586"/>
      <c r="R286" s="586"/>
      <c r="S286" s="586"/>
      <c r="T286" s="586"/>
      <c r="U286" s="586"/>
      <c r="V286" s="586"/>
      <c r="W286" s="586"/>
      <c r="X286" s="586"/>
      <c r="Y286" s="586"/>
      <c r="Z286" s="586"/>
      <c r="AB286" s="586"/>
      <c r="AC286" s="586"/>
      <c r="AD286" s="586"/>
      <c r="AE286" s="586"/>
      <c r="AF286" s="586"/>
      <c r="AG286" s="586"/>
      <c r="AH286" s="586"/>
      <c r="AI286" s="586"/>
      <c r="AJ286" s="586"/>
      <c r="AK286" s="586"/>
      <c r="AL286" s="586"/>
    </row>
    <row r="287" spans="1:38" x14ac:dyDescent="0.25">
      <c r="A287" s="44">
        <f t="shared" si="33"/>
        <v>2015</v>
      </c>
      <c r="B287" s="44" t="str">
        <f t="shared" si="33"/>
        <v>ENERO</v>
      </c>
      <c r="C287" s="44">
        <v>30</v>
      </c>
      <c r="D287" s="586" t="str">
        <f t="shared" si="32"/>
        <v>ENERO 2015 / 29</v>
      </c>
      <c r="E287" s="586"/>
      <c r="F287" s="586"/>
      <c r="G287" s="586"/>
      <c r="H287" s="586"/>
      <c r="I287" s="586"/>
      <c r="J287" s="586"/>
      <c r="K287" s="586"/>
      <c r="L287" s="586"/>
      <c r="M287" s="586"/>
      <c r="N287" s="586"/>
      <c r="O287" s="586"/>
      <c r="P287" s="586"/>
      <c r="Q287" s="586"/>
      <c r="R287" s="586"/>
      <c r="S287" s="586"/>
      <c r="T287" s="586"/>
      <c r="U287" s="586"/>
      <c r="V287" s="586"/>
      <c r="W287" s="586"/>
      <c r="X287" s="586"/>
      <c r="Y287" s="586"/>
      <c r="Z287" s="586"/>
      <c r="AB287" s="586"/>
      <c r="AC287" s="586"/>
      <c r="AD287" s="586"/>
      <c r="AE287" s="586"/>
      <c r="AF287" s="586"/>
      <c r="AG287" s="586"/>
      <c r="AH287" s="586"/>
      <c r="AI287" s="586"/>
      <c r="AJ287" s="586"/>
      <c r="AK287" s="586"/>
      <c r="AL287" s="586"/>
    </row>
    <row r="288" spans="1:38" x14ac:dyDescent="0.25">
      <c r="A288" s="44">
        <f t="shared" si="33"/>
        <v>2015</v>
      </c>
      <c r="B288" s="44" t="str">
        <f t="shared" si="33"/>
        <v>ENERO</v>
      </c>
      <c r="C288" s="44">
        <v>31</v>
      </c>
      <c r="D288" s="586" t="str">
        <f t="shared" si="32"/>
        <v>ENERO 2015 / 30</v>
      </c>
      <c r="E288" s="586"/>
      <c r="F288" s="586"/>
      <c r="G288" s="586"/>
      <c r="H288" s="586"/>
      <c r="I288" s="586"/>
      <c r="J288" s="586"/>
      <c r="K288" s="586"/>
      <c r="L288" s="586"/>
      <c r="M288" s="586"/>
      <c r="N288" s="586"/>
      <c r="O288" s="586"/>
      <c r="P288" s="586"/>
      <c r="Q288" s="586"/>
      <c r="R288" s="586"/>
      <c r="S288" s="586"/>
      <c r="T288" s="586"/>
      <c r="U288" s="586"/>
      <c r="V288" s="586"/>
      <c r="W288" s="586"/>
      <c r="X288" s="586"/>
      <c r="Y288" s="586"/>
      <c r="Z288" s="586"/>
      <c r="AB288" s="586"/>
      <c r="AC288" s="586"/>
      <c r="AD288" s="586"/>
      <c r="AE288" s="586"/>
      <c r="AF288" s="586"/>
      <c r="AG288" s="586"/>
      <c r="AH288" s="586"/>
      <c r="AI288" s="586"/>
      <c r="AJ288" s="586"/>
      <c r="AK288" s="586"/>
      <c r="AL288" s="586"/>
    </row>
    <row r="289" spans="1:74" s="206" customFormat="1" ht="15.75" x14ac:dyDescent="0.25">
      <c r="D289" s="586" t="str">
        <f t="shared" si="32"/>
        <v>ENERO 2015 / 31</v>
      </c>
      <c r="E289" s="586"/>
      <c r="F289" s="586"/>
      <c r="G289" s="586"/>
      <c r="H289" s="586"/>
      <c r="I289" s="586"/>
      <c r="J289" s="586"/>
      <c r="K289" s="586"/>
      <c r="L289" s="586"/>
      <c r="M289" s="586"/>
      <c r="N289" s="586"/>
      <c r="O289" s="586"/>
      <c r="P289" s="586"/>
      <c r="Q289" s="586"/>
      <c r="R289" s="586"/>
      <c r="S289" s="586"/>
      <c r="T289" s="586"/>
      <c r="U289" s="586"/>
      <c r="V289" s="586"/>
      <c r="W289" s="586"/>
      <c r="X289" s="586"/>
      <c r="Y289" s="586"/>
      <c r="Z289" s="586"/>
      <c r="AA289" s="55"/>
      <c r="AB289" s="586"/>
      <c r="AC289" s="586"/>
      <c r="AD289" s="586"/>
      <c r="AE289" s="586"/>
      <c r="AF289" s="586"/>
      <c r="AG289" s="586"/>
      <c r="AH289" s="586"/>
      <c r="AI289" s="586"/>
      <c r="AJ289" s="586"/>
      <c r="AK289" s="586"/>
      <c r="AL289" s="586"/>
      <c r="AM289" s="209" t="str">
        <f t="shared" ref="AM289:BU289" si="34">IFERROR(AVERAGE(AM258:AM288),"")</f>
        <v/>
      </c>
      <c r="AN289" s="209" t="str">
        <f t="shared" si="34"/>
        <v/>
      </c>
      <c r="AO289" s="209" t="str">
        <f t="shared" si="34"/>
        <v/>
      </c>
      <c r="AP289" s="209" t="str">
        <f t="shared" si="34"/>
        <v/>
      </c>
      <c r="AQ289" s="209" t="str">
        <f t="shared" si="34"/>
        <v/>
      </c>
      <c r="AR289" s="209" t="str">
        <f t="shared" si="34"/>
        <v/>
      </c>
      <c r="AS289" s="209" t="str">
        <f t="shared" si="34"/>
        <v/>
      </c>
      <c r="AT289" s="209" t="str">
        <f t="shared" si="34"/>
        <v/>
      </c>
      <c r="AU289" s="209" t="str">
        <f t="shared" si="34"/>
        <v/>
      </c>
      <c r="AV289" s="209" t="str">
        <f t="shared" si="34"/>
        <v/>
      </c>
      <c r="AW289" s="209" t="str">
        <f t="shared" si="34"/>
        <v/>
      </c>
      <c r="AX289" s="210" t="str">
        <f t="shared" si="34"/>
        <v/>
      </c>
      <c r="AY289" s="209" t="str">
        <f t="shared" si="34"/>
        <v/>
      </c>
      <c r="AZ289" s="209" t="str">
        <f t="shared" si="34"/>
        <v/>
      </c>
      <c r="BA289" s="209" t="str">
        <f t="shared" si="34"/>
        <v/>
      </c>
      <c r="BB289" s="209" t="str">
        <f t="shared" si="34"/>
        <v/>
      </c>
      <c r="BC289" s="209" t="str">
        <f t="shared" si="34"/>
        <v/>
      </c>
      <c r="BD289" s="209" t="str">
        <f t="shared" si="34"/>
        <v/>
      </c>
      <c r="BE289" s="209" t="str">
        <f t="shared" si="34"/>
        <v/>
      </c>
      <c r="BF289" s="209" t="str">
        <f t="shared" si="34"/>
        <v/>
      </c>
      <c r="BG289" s="209" t="str">
        <f t="shared" si="34"/>
        <v/>
      </c>
      <c r="BH289" s="209" t="str">
        <f t="shared" si="34"/>
        <v/>
      </c>
      <c r="BI289" s="209" t="str">
        <f t="shared" si="34"/>
        <v/>
      </c>
      <c r="BJ289" s="209" t="str">
        <f t="shared" si="34"/>
        <v/>
      </c>
      <c r="BK289" s="209" t="str">
        <f t="shared" si="34"/>
        <v/>
      </c>
      <c r="BL289" s="209" t="str">
        <f t="shared" si="34"/>
        <v/>
      </c>
      <c r="BM289" s="209" t="str">
        <f t="shared" si="34"/>
        <v/>
      </c>
      <c r="BN289" s="209" t="str">
        <f t="shared" si="34"/>
        <v/>
      </c>
      <c r="BO289" s="209" t="str">
        <f t="shared" si="34"/>
        <v/>
      </c>
      <c r="BP289" s="209" t="str">
        <f t="shared" si="34"/>
        <v/>
      </c>
      <c r="BQ289" s="209" t="str">
        <f t="shared" si="34"/>
        <v/>
      </c>
      <c r="BR289" s="209" t="str">
        <f t="shared" si="34"/>
        <v/>
      </c>
      <c r="BS289" s="209" t="str">
        <f t="shared" si="34"/>
        <v/>
      </c>
      <c r="BT289" s="209" t="str">
        <f t="shared" si="34"/>
        <v/>
      </c>
      <c r="BU289" s="209" t="str">
        <f t="shared" si="34"/>
        <v/>
      </c>
      <c r="BV289" s="210" t="str">
        <f>IFERROR(AVERAGE(BV258:BV288),"")</f>
        <v/>
      </c>
    </row>
    <row r="290" spans="1:74" ht="15.75" x14ac:dyDescent="0.25">
      <c r="A290" s="44">
        <v>2015</v>
      </c>
      <c r="B290" s="44" t="s">
        <v>240</v>
      </c>
      <c r="C290" s="44">
        <v>1</v>
      </c>
      <c r="D290" s="208" t="s">
        <v>228</v>
      </c>
      <c r="E290" s="209">
        <f>IFERROR(AVERAGE(E259:E289),"")</f>
        <v>1</v>
      </c>
      <c r="F290" s="209">
        <f>IFERROR(AVERAGE(F259:F289),"")</f>
        <v>42018</v>
      </c>
      <c r="G290" s="209">
        <f>IFERROR(AVERAGE(G259:G289),"")</f>
        <v>48627</v>
      </c>
      <c r="H290" s="209" t="str">
        <f>IFERROR(AVERAGE(H259:H289),"")</f>
        <v/>
      </c>
      <c r="I290" s="209">
        <f t="shared" ref="I290:AL290" si="35">IFERROR(AVERAGE(I259:I289),"")</f>
        <v>0.74280000000000002</v>
      </c>
      <c r="J290" s="209">
        <f t="shared" si="35"/>
        <v>6.3</v>
      </c>
      <c r="K290" s="209">
        <f t="shared" si="35"/>
        <v>1.06</v>
      </c>
      <c r="L290" s="209">
        <f t="shared" si="35"/>
        <v>1</v>
      </c>
      <c r="M290" s="209">
        <f t="shared" si="35"/>
        <v>2.8</v>
      </c>
      <c r="N290" s="209">
        <f t="shared" si="35"/>
        <v>4.7E-2</v>
      </c>
      <c r="O290" s="209">
        <f t="shared" si="35"/>
        <v>100</v>
      </c>
      <c r="P290" s="209">
        <f t="shared" si="35"/>
        <v>133</v>
      </c>
      <c r="Q290" s="209" t="str">
        <f t="shared" si="35"/>
        <v/>
      </c>
      <c r="R290" s="209">
        <f t="shared" si="35"/>
        <v>42.9</v>
      </c>
      <c r="S290" s="209">
        <f t="shared" si="35"/>
        <v>80</v>
      </c>
      <c r="T290" s="209" t="str">
        <f t="shared" si="35"/>
        <v/>
      </c>
      <c r="U290" s="209">
        <f t="shared" si="35"/>
        <v>0</v>
      </c>
      <c r="V290" s="209">
        <f t="shared" si="35"/>
        <v>61</v>
      </c>
      <c r="W290" s="209">
        <f t="shared" si="35"/>
        <v>81</v>
      </c>
      <c r="X290" s="209">
        <f t="shared" si="35"/>
        <v>91</v>
      </c>
      <c r="Y290" s="209">
        <f t="shared" si="35"/>
        <v>135</v>
      </c>
      <c r="Z290" s="209">
        <f t="shared" si="35"/>
        <v>153</v>
      </c>
      <c r="AA290" s="209">
        <f t="shared" si="35"/>
        <v>0.5</v>
      </c>
      <c r="AB290" s="209">
        <f t="shared" si="35"/>
        <v>99</v>
      </c>
      <c r="AC290" s="209">
        <f t="shared" si="35"/>
        <v>0.5</v>
      </c>
      <c r="AD290" s="209" t="str">
        <f t="shared" si="35"/>
        <v/>
      </c>
      <c r="AE290" s="209">
        <f t="shared" si="35"/>
        <v>5.5</v>
      </c>
      <c r="AF290" s="209">
        <f t="shared" si="35"/>
        <v>7</v>
      </c>
      <c r="AG290" s="209">
        <f t="shared" si="35"/>
        <v>99.5</v>
      </c>
      <c r="AH290" s="209">
        <f t="shared" si="35"/>
        <v>42.54</v>
      </c>
      <c r="AI290" s="209">
        <f t="shared" si="35"/>
        <v>167</v>
      </c>
      <c r="AJ290" s="209">
        <f t="shared" si="35"/>
        <v>221</v>
      </c>
      <c r="AK290" s="209">
        <f t="shared" si="35"/>
        <v>275</v>
      </c>
      <c r="AL290" s="209">
        <f t="shared" si="35"/>
        <v>338</v>
      </c>
    </row>
    <row r="291" spans="1:74" x14ac:dyDescent="0.25">
      <c r="A291" s="44">
        <f>A290</f>
        <v>2015</v>
      </c>
      <c r="B291" s="44" t="str">
        <f>B290</f>
        <v>FEBRERO</v>
      </c>
      <c r="C291" s="44">
        <v>2</v>
      </c>
      <c r="D291" s="586" t="str">
        <f t="shared" ref="D291:D321" si="36">B290&amp;" "&amp;A290&amp;" / "&amp;C290</f>
        <v>FEBRERO 2015 / 1</v>
      </c>
      <c r="E291" s="589">
        <v>1</v>
      </c>
      <c r="F291" s="266">
        <v>42059</v>
      </c>
      <c r="G291" s="590">
        <v>49659</v>
      </c>
      <c r="H291" s="591" t="s">
        <v>341</v>
      </c>
      <c r="I291" s="586">
        <v>0.74319999999999997</v>
      </c>
      <c r="J291" s="586">
        <v>6.4</v>
      </c>
      <c r="K291" s="592">
        <v>1.06</v>
      </c>
      <c r="L291" s="586">
        <v>1</v>
      </c>
      <c r="M291" s="586">
        <v>1.2</v>
      </c>
      <c r="N291" s="586">
        <v>4.7E-2</v>
      </c>
      <c r="O291" s="592">
        <v>100</v>
      </c>
      <c r="P291" s="586">
        <v>130.69999999999999</v>
      </c>
      <c r="Q291" s="586" t="s">
        <v>338</v>
      </c>
      <c r="R291" s="586">
        <v>42.9</v>
      </c>
      <c r="S291" s="586">
        <v>80</v>
      </c>
      <c r="T291" s="564" t="s">
        <v>103</v>
      </c>
      <c r="U291" s="564">
        <v>0</v>
      </c>
      <c r="V291" s="564">
        <v>60</v>
      </c>
      <c r="W291" s="564">
        <v>81</v>
      </c>
      <c r="X291" s="564">
        <v>92</v>
      </c>
      <c r="Y291" s="564">
        <v>135</v>
      </c>
      <c r="Z291" s="564">
        <v>153</v>
      </c>
      <c r="AA291" s="564">
        <v>0.5</v>
      </c>
      <c r="AB291" s="564">
        <v>99</v>
      </c>
      <c r="AC291" s="564">
        <v>0.5</v>
      </c>
      <c r="AD291" s="587"/>
      <c r="AE291" s="587">
        <v>5.5</v>
      </c>
      <c r="AF291" s="587">
        <v>7</v>
      </c>
      <c r="AG291" s="587">
        <v>99.5</v>
      </c>
      <c r="AH291" s="587">
        <v>42.54</v>
      </c>
      <c r="AI291" s="587">
        <v>167</v>
      </c>
      <c r="AJ291" s="587">
        <v>221</v>
      </c>
      <c r="AK291" s="587">
        <v>275</v>
      </c>
      <c r="AL291" s="587">
        <v>338</v>
      </c>
    </row>
    <row r="292" spans="1:74" x14ac:dyDescent="0.25">
      <c r="A292" s="44">
        <f t="shared" ref="A292:B320" si="37">A291</f>
        <v>2015</v>
      </c>
      <c r="B292" s="44" t="str">
        <f t="shared" si="37"/>
        <v>FEBRERO</v>
      </c>
      <c r="C292" s="44">
        <v>3</v>
      </c>
      <c r="D292" s="586" t="str">
        <f t="shared" si="36"/>
        <v>FEBRERO 2015 / 2</v>
      </c>
      <c r="E292" s="586"/>
      <c r="F292" s="586"/>
      <c r="G292" s="586"/>
      <c r="H292" s="586"/>
      <c r="I292" s="586"/>
      <c r="J292" s="586"/>
      <c r="K292" s="586"/>
      <c r="L292" s="586"/>
      <c r="M292" s="586"/>
      <c r="N292" s="586"/>
      <c r="O292" s="586"/>
      <c r="P292" s="586"/>
      <c r="Q292" s="586"/>
      <c r="R292" s="586"/>
      <c r="S292" s="586"/>
      <c r="T292" s="586"/>
      <c r="U292" s="586"/>
      <c r="V292" s="586"/>
      <c r="W292" s="586"/>
      <c r="X292" s="586"/>
      <c r="Y292" s="586"/>
      <c r="Z292" s="586"/>
      <c r="AB292" s="586"/>
      <c r="AC292" s="586"/>
      <c r="AD292" s="586"/>
      <c r="AE292" s="586"/>
      <c r="AF292" s="586"/>
      <c r="AG292" s="586"/>
      <c r="AH292" s="586"/>
      <c r="AI292" s="586"/>
      <c r="AJ292" s="586"/>
      <c r="AK292" s="586"/>
      <c r="AL292" s="586"/>
    </row>
    <row r="293" spans="1:74" x14ac:dyDescent="0.25">
      <c r="A293" s="44">
        <f t="shared" si="37"/>
        <v>2015</v>
      </c>
      <c r="B293" s="44" t="str">
        <f t="shared" si="37"/>
        <v>FEBRERO</v>
      </c>
      <c r="C293" s="44">
        <v>4</v>
      </c>
      <c r="D293" s="586" t="str">
        <f t="shared" si="36"/>
        <v>FEBRERO 2015 / 3</v>
      </c>
      <c r="E293" s="586"/>
      <c r="F293" s="586"/>
      <c r="G293" s="586"/>
      <c r="H293" s="586"/>
      <c r="I293" s="586"/>
      <c r="J293" s="586"/>
      <c r="K293" s="586"/>
      <c r="L293" s="586"/>
      <c r="M293" s="586"/>
      <c r="N293" s="586"/>
      <c r="O293" s="586"/>
      <c r="P293" s="586"/>
      <c r="Q293" s="586"/>
      <c r="R293" s="586"/>
      <c r="S293" s="586"/>
      <c r="T293" s="586"/>
      <c r="U293" s="586"/>
      <c r="V293" s="586"/>
      <c r="W293" s="586"/>
      <c r="X293" s="586"/>
      <c r="Y293" s="586"/>
      <c r="Z293" s="586"/>
      <c r="AB293" s="586"/>
      <c r="AC293" s="586"/>
      <c r="AD293" s="586"/>
      <c r="AE293" s="586"/>
      <c r="AF293" s="586"/>
      <c r="AG293" s="586"/>
      <c r="AH293" s="586"/>
      <c r="AI293" s="586"/>
      <c r="AJ293" s="586"/>
      <c r="AK293" s="586"/>
      <c r="AL293" s="586"/>
    </row>
    <row r="294" spans="1:74" x14ac:dyDescent="0.25">
      <c r="A294" s="44">
        <f t="shared" si="37"/>
        <v>2015</v>
      </c>
      <c r="B294" s="44" t="str">
        <f t="shared" si="37"/>
        <v>FEBRERO</v>
      </c>
      <c r="C294" s="44">
        <v>5</v>
      </c>
      <c r="D294" s="586" t="str">
        <f t="shared" si="36"/>
        <v>FEBRERO 2015 / 4</v>
      </c>
      <c r="E294" s="586"/>
      <c r="F294" s="586"/>
      <c r="G294" s="586"/>
      <c r="H294" s="586"/>
      <c r="I294" s="586"/>
      <c r="J294" s="586"/>
      <c r="K294" s="586"/>
      <c r="L294" s="586"/>
      <c r="M294" s="586"/>
      <c r="N294" s="586"/>
      <c r="O294" s="586"/>
      <c r="P294" s="586"/>
      <c r="Q294" s="586"/>
      <c r="R294" s="586"/>
      <c r="S294" s="586"/>
      <c r="T294" s="586"/>
      <c r="U294" s="586"/>
      <c r="V294" s="586"/>
      <c r="W294" s="586"/>
      <c r="X294" s="586"/>
      <c r="Y294" s="586"/>
      <c r="Z294" s="586"/>
      <c r="AB294" s="586"/>
      <c r="AC294" s="586"/>
      <c r="AD294" s="586"/>
      <c r="AE294" s="586"/>
      <c r="AF294" s="586"/>
      <c r="AG294" s="586"/>
      <c r="AH294" s="586"/>
      <c r="AI294" s="586"/>
      <c r="AJ294" s="586"/>
      <c r="AK294" s="586"/>
      <c r="AL294" s="586"/>
    </row>
    <row r="295" spans="1:74" x14ac:dyDescent="0.25">
      <c r="A295" s="44">
        <f t="shared" si="37"/>
        <v>2015</v>
      </c>
      <c r="B295" s="44" t="str">
        <f t="shared" si="37"/>
        <v>FEBRERO</v>
      </c>
      <c r="C295" s="44">
        <v>6</v>
      </c>
      <c r="D295" s="586" t="str">
        <f t="shared" si="36"/>
        <v>FEBRERO 2015 / 5</v>
      </c>
      <c r="E295" s="586"/>
      <c r="F295" s="586"/>
      <c r="G295" s="586"/>
      <c r="H295" s="586"/>
      <c r="I295" s="586"/>
      <c r="J295" s="586"/>
      <c r="K295" s="586"/>
      <c r="L295" s="586"/>
      <c r="M295" s="586"/>
      <c r="N295" s="586"/>
      <c r="O295" s="586"/>
      <c r="P295" s="586"/>
      <c r="Q295" s="586"/>
      <c r="R295" s="586"/>
      <c r="S295" s="586"/>
      <c r="T295" s="586"/>
      <c r="U295" s="586"/>
      <c r="V295" s="586"/>
      <c r="W295" s="586"/>
      <c r="X295" s="586"/>
      <c r="Y295" s="586"/>
      <c r="Z295" s="586"/>
      <c r="AB295" s="586"/>
      <c r="AC295" s="586"/>
      <c r="AD295" s="586"/>
      <c r="AE295" s="586"/>
      <c r="AF295" s="586"/>
      <c r="AG295" s="586"/>
      <c r="AH295" s="586"/>
      <c r="AI295" s="586"/>
      <c r="AJ295" s="586"/>
      <c r="AK295" s="586"/>
      <c r="AL295" s="586"/>
    </row>
    <row r="296" spans="1:74" x14ac:dyDescent="0.25">
      <c r="A296" s="44">
        <f t="shared" si="37"/>
        <v>2015</v>
      </c>
      <c r="B296" s="44" t="str">
        <f t="shared" si="37"/>
        <v>FEBRERO</v>
      </c>
      <c r="C296" s="44">
        <v>7</v>
      </c>
      <c r="D296" s="586" t="str">
        <f t="shared" si="36"/>
        <v>FEBRERO 2015 / 6</v>
      </c>
      <c r="E296" s="586"/>
      <c r="F296" s="586"/>
      <c r="G296" s="586"/>
      <c r="H296" s="586"/>
      <c r="I296" s="586"/>
      <c r="J296" s="586"/>
      <c r="K296" s="586"/>
      <c r="L296" s="586"/>
      <c r="M296" s="586"/>
      <c r="N296" s="586"/>
      <c r="O296" s="586"/>
      <c r="P296" s="586"/>
      <c r="Q296" s="586"/>
      <c r="R296" s="586"/>
      <c r="S296" s="586"/>
      <c r="T296" s="586"/>
      <c r="U296" s="586"/>
      <c r="V296" s="586"/>
      <c r="W296" s="586"/>
      <c r="X296" s="586"/>
      <c r="Y296" s="586"/>
      <c r="Z296" s="586"/>
      <c r="AB296" s="586"/>
      <c r="AC296" s="586"/>
      <c r="AD296" s="586"/>
      <c r="AE296" s="586"/>
      <c r="AF296" s="586"/>
      <c r="AG296" s="586"/>
      <c r="AH296" s="586"/>
      <c r="AI296" s="586"/>
      <c r="AJ296" s="586"/>
      <c r="AK296" s="586"/>
      <c r="AL296" s="586"/>
    </row>
    <row r="297" spans="1:74" x14ac:dyDescent="0.25">
      <c r="A297" s="44">
        <f t="shared" si="37"/>
        <v>2015</v>
      </c>
      <c r="B297" s="44" t="str">
        <f t="shared" si="37"/>
        <v>FEBRERO</v>
      </c>
      <c r="C297" s="44">
        <v>8</v>
      </c>
      <c r="D297" s="586" t="str">
        <f t="shared" si="36"/>
        <v>FEBRERO 2015 / 7</v>
      </c>
      <c r="E297" s="586"/>
      <c r="F297" s="586"/>
      <c r="G297" s="586"/>
      <c r="H297" s="586"/>
      <c r="I297" s="586"/>
      <c r="J297" s="586"/>
      <c r="K297" s="586"/>
      <c r="L297" s="586"/>
      <c r="M297" s="586"/>
      <c r="N297" s="586"/>
      <c r="O297" s="586"/>
      <c r="P297" s="586"/>
      <c r="Q297" s="586"/>
      <c r="R297" s="586"/>
      <c r="S297" s="586"/>
      <c r="T297" s="586"/>
      <c r="U297" s="586"/>
      <c r="V297" s="586"/>
      <c r="W297" s="586"/>
      <c r="X297" s="586"/>
      <c r="Y297" s="586"/>
      <c r="Z297" s="586"/>
      <c r="AB297" s="586"/>
      <c r="AC297" s="586"/>
      <c r="AD297" s="586"/>
      <c r="AE297" s="586"/>
      <c r="AF297" s="586"/>
      <c r="AG297" s="586"/>
      <c r="AH297" s="586"/>
      <c r="AI297" s="586"/>
      <c r="AJ297" s="586"/>
      <c r="AK297" s="586"/>
      <c r="AL297" s="586"/>
    </row>
    <row r="298" spans="1:74" x14ac:dyDescent="0.25">
      <c r="A298" s="44">
        <f t="shared" si="37"/>
        <v>2015</v>
      </c>
      <c r="B298" s="44" t="str">
        <f t="shared" si="37"/>
        <v>FEBRERO</v>
      </c>
      <c r="C298" s="44">
        <v>9</v>
      </c>
      <c r="D298" s="586" t="str">
        <f t="shared" si="36"/>
        <v>FEBRERO 2015 / 8</v>
      </c>
      <c r="E298" s="586"/>
      <c r="F298" s="586"/>
      <c r="G298" s="586"/>
      <c r="H298" s="586"/>
      <c r="I298" s="586"/>
      <c r="J298" s="586"/>
      <c r="K298" s="586"/>
      <c r="L298" s="586"/>
      <c r="M298" s="586"/>
      <c r="N298" s="586"/>
      <c r="O298" s="586"/>
      <c r="P298" s="586"/>
      <c r="Q298" s="586"/>
      <c r="R298" s="586"/>
      <c r="S298" s="586"/>
      <c r="T298" s="586"/>
      <c r="U298" s="586"/>
      <c r="V298" s="586"/>
      <c r="W298" s="586"/>
      <c r="X298" s="586"/>
      <c r="Y298" s="586"/>
      <c r="Z298" s="586"/>
      <c r="AB298" s="586"/>
      <c r="AC298" s="586"/>
      <c r="AD298" s="586"/>
      <c r="AE298" s="586"/>
      <c r="AF298" s="586"/>
      <c r="AG298" s="586"/>
      <c r="AH298" s="586"/>
      <c r="AI298" s="586"/>
      <c r="AJ298" s="586"/>
      <c r="AK298" s="586"/>
      <c r="AL298" s="586"/>
    </row>
    <row r="299" spans="1:74" x14ac:dyDescent="0.25">
      <c r="A299" s="44">
        <f t="shared" si="37"/>
        <v>2015</v>
      </c>
      <c r="B299" s="44" t="str">
        <f t="shared" si="37"/>
        <v>FEBRERO</v>
      </c>
      <c r="C299" s="44">
        <v>10</v>
      </c>
      <c r="D299" s="586" t="str">
        <f t="shared" si="36"/>
        <v>FEBRERO 2015 / 9</v>
      </c>
      <c r="E299" s="586"/>
      <c r="F299" s="586"/>
      <c r="G299" s="586"/>
      <c r="H299" s="586"/>
      <c r="I299" s="586"/>
      <c r="J299" s="586"/>
      <c r="K299" s="586"/>
      <c r="L299" s="586"/>
      <c r="M299" s="586"/>
      <c r="N299" s="586"/>
      <c r="O299" s="586"/>
      <c r="P299" s="586"/>
      <c r="Q299" s="586"/>
      <c r="R299" s="586"/>
      <c r="S299" s="586"/>
      <c r="T299" s="586"/>
      <c r="U299" s="586"/>
      <c r="V299" s="586"/>
      <c r="W299" s="586"/>
      <c r="X299" s="586"/>
      <c r="Y299" s="586"/>
      <c r="Z299" s="586"/>
      <c r="AB299" s="586"/>
      <c r="AC299" s="586"/>
      <c r="AD299" s="586"/>
      <c r="AE299" s="586"/>
      <c r="AF299" s="586"/>
      <c r="AG299" s="586"/>
      <c r="AH299" s="586"/>
      <c r="AI299" s="586"/>
      <c r="AJ299" s="586"/>
      <c r="AK299" s="586"/>
      <c r="AL299" s="586"/>
    </row>
    <row r="300" spans="1:74" x14ac:dyDescent="0.25">
      <c r="A300" s="44">
        <f t="shared" si="37"/>
        <v>2015</v>
      </c>
      <c r="B300" s="44" t="str">
        <f t="shared" si="37"/>
        <v>FEBRERO</v>
      </c>
      <c r="C300" s="44">
        <v>11</v>
      </c>
      <c r="D300" s="586" t="str">
        <f t="shared" si="36"/>
        <v>FEBRERO 2015 / 10</v>
      </c>
      <c r="E300" s="586"/>
      <c r="F300" s="586"/>
      <c r="G300" s="586"/>
      <c r="H300" s="586"/>
      <c r="I300" s="586"/>
      <c r="J300" s="586"/>
      <c r="K300" s="586"/>
      <c r="L300" s="586"/>
      <c r="M300" s="586"/>
      <c r="N300" s="586"/>
      <c r="O300" s="586"/>
      <c r="P300" s="586"/>
      <c r="Q300" s="586"/>
      <c r="R300" s="586"/>
      <c r="S300" s="586"/>
      <c r="T300" s="586"/>
      <c r="U300" s="586"/>
      <c r="V300" s="586"/>
      <c r="W300" s="586"/>
      <c r="X300" s="586"/>
      <c r="Y300" s="586"/>
      <c r="Z300" s="586"/>
      <c r="AB300" s="586"/>
      <c r="AC300" s="586"/>
      <c r="AD300" s="586"/>
      <c r="AE300" s="586"/>
      <c r="AF300" s="586"/>
      <c r="AG300" s="586"/>
      <c r="AH300" s="586"/>
      <c r="AI300" s="586"/>
      <c r="AJ300" s="586"/>
      <c r="AK300" s="586"/>
      <c r="AL300" s="586"/>
    </row>
    <row r="301" spans="1:74" x14ac:dyDescent="0.25">
      <c r="A301" s="44">
        <f t="shared" si="37"/>
        <v>2015</v>
      </c>
      <c r="B301" s="44" t="str">
        <f t="shared" si="37"/>
        <v>FEBRERO</v>
      </c>
      <c r="C301" s="44">
        <v>12</v>
      </c>
      <c r="D301" s="586" t="str">
        <f t="shared" si="36"/>
        <v>FEBRERO 2015 / 11</v>
      </c>
      <c r="E301" s="586"/>
      <c r="F301" s="586"/>
      <c r="G301" s="586"/>
      <c r="H301" s="586"/>
      <c r="I301" s="586"/>
      <c r="J301" s="586"/>
      <c r="K301" s="586"/>
      <c r="L301" s="586"/>
      <c r="M301" s="586"/>
      <c r="N301" s="586"/>
      <c r="O301" s="586"/>
      <c r="P301" s="586"/>
      <c r="Q301" s="586"/>
      <c r="R301" s="586"/>
      <c r="S301" s="586"/>
      <c r="T301" s="586"/>
      <c r="U301" s="586"/>
      <c r="V301" s="586"/>
      <c r="W301" s="586"/>
      <c r="X301" s="586"/>
      <c r="Y301" s="586"/>
      <c r="Z301" s="586"/>
      <c r="AB301" s="586"/>
      <c r="AC301" s="586"/>
      <c r="AD301" s="586"/>
      <c r="AE301" s="586"/>
      <c r="AF301" s="586"/>
      <c r="AG301" s="586"/>
      <c r="AH301" s="586"/>
      <c r="AI301" s="586"/>
      <c r="AJ301" s="586"/>
      <c r="AK301" s="586"/>
      <c r="AL301" s="586"/>
    </row>
    <row r="302" spans="1:74" x14ac:dyDescent="0.25">
      <c r="A302" s="44">
        <f t="shared" si="37"/>
        <v>2015</v>
      </c>
      <c r="B302" s="44" t="str">
        <f t="shared" si="37"/>
        <v>FEBRERO</v>
      </c>
      <c r="C302" s="44">
        <v>13</v>
      </c>
      <c r="D302" s="586" t="str">
        <f t="shared" si="36"/>
        <v>FEBRERO 2015 / 12</v>
      </c>
      <c r="E302" s="586"/>
      <c r="F302" s="586"/>
      <c r="G302" s="586"/>
      <c r="H302" s="586"/>
      <c r="I302" s="586"/>
      <c r="J302" s="586"/>
      <c r="K302" s="586"/>
      <c r="L302" s="586"/>
      <c r="M302" s="586"/>
      <c r="N302" s="586"/>
      <c r="O302" s="586"/>
      <c r="P302" s="586"/>
      <c r="Q302" s="586"/>
      <c r="R302" s="586"/>
      <c r="S302" s="586"/>
      <c r="T302" s="586"/>
      <c r="U302" s="586"/>
      <c r="V302" s="586"/>
      <c r="W302" s="586"/>
      <c r="X302" s="586"/>
      <c r="Y302" s="586"/>
      <c r="Z302" s="586"/>
      <c r="AB302" s="586"/>
      <c r="AC302" s="586"/>
      <c r="AD302" s="586"/>
      <c r="AE302" s="586"/>
      <c r="AF302" s="586"/>
      <c r="AG302" s="586"/>
      <c r="AH302" s="586"/>
      <c r="AI302" s="586"/>
      <c r="AJ302" s="586"/>
      <c r="AK302" s="586"/>
      <c r="AL302" s="586"/>
    </row>
    <row r="303" spans="1:74" x14ac:dyDescent="0.25">
      <c r="A303" s="44">
        <f t="shared" si="37"/>
        <v>2015</v>
      </c>
      <c r="B303" s="44" t="str">
        <f t="shared" si="37"/>
        <v>FEBRERO</v>
      </c>
      <c r="C303" s="44">
        <v>14</v>
      </c>
      <c r="D303" s="586" t="str">
        <f t="shared" si="36"/>
        <v>FEBRERO 2015 / 13</v>
      </c>
      <c r="E303" s="586"/>
      <c r="F303" s="586"/>
      <c r="G303" s="586"/>
      <c r="H303" s="586"/>
      <c r="I303" s="586"/>
      <c r="J303" s="586"/>
      <c r="K303" s="586"/>
      <c r="L303" s="586"/>
      <c r="M303" s="586"/>
      <c r="N303" s="586"/>
      <c r="O303" s="586"/>
      <c r="P303" s="586"/>
      <c r="Q303" s="586"/>
      <c r="R303" s="586"/>
      <c r="S303" s="586"/>
      <c r="T303" s="586"/>
      <c r="U303" s="586"/>
      <c r="V303" s="586"/>
      <c r="W303" s="586"/>
      <c r="X303" s="586"/>
      <c r="Y303" s="586"/>
      <c r="Z303" s="586"/>
      <c r="AB303" s="586"/>
      <c r="AC303" s="586"/>
      <c r="AD303" s="586"/>
      <c r="AE303" s="586"/>
      <c r="AF303" s="586"/>
      <c r="AG303" s="586"/>
      <c r="AH303" s="586"/>
      <c r="AI303" s="586"/>
      <c r="AJ303" s="586"/>
      <c r="AK303" s="586"/>
      <c r="AL303" s="586"/>
    </row>
    <row r="304" spans="1:74" x14ac:dyDescent="0.25">
      <c r="A304" s="44">
        <f t="shared" si="37"/>
        <v>2015</v>
      </c>
      <c r="B304" s="44" t="str">
        <f t="shared" si="37"/>
        <v>FEBRERO</v>
      </c>
      <c r="C304" s="44">
        <v>15</v>
      </c>
      <c r="D304" s="586" t="str">
        <f t="shared" si="36"/>
        <v>FEBRERO 2015 / 14</v>
      </c>
      <c r="E304" s="586"/>
      <c r="F304" s="586"/>
      <c r="G304" s="586"/>
      <c r="H304" s="586"/>
      <c r="I304" s="586"/>
      <c r="J304" s="586"/>
      <c r="K304" s="586"/>
      <c r="L304" s="586"/>
      <c r="M304" s="586"/>
      <c r="N304" s="586"/>
      <c r="O304" s="586"/>
      <c r="P304" s="586"/>
      <c r="Q304" s="586"/>
      <c r="R304" s="586"/>
      <c r="S304" s="586"/>
      <c r="T304" s="586"/>
      <c r="U304" s="586"/>
      <c r="V304" s="586"/>
      <c r="W304" s="586"/>
      <c r="X304" s="586"/>
      <c r="Y304" s="586"/>
      <c r="Z304" s="586"/>
      <c r="AB304" s="586"/>
      <c r="AC304" s="586"/>
      <c r="AD304" s="586"/>
      <c r="AE304" s="586"/>
      <c r="AF304" s="586"/>
      <c r="AG304" s="586"/>
      <c r="AH304" s="586"/>
      <c r="AI304" s="586"/>
      <c r="AJ304" s="586"/>
      <c r="AK304" s="586"/>
      <c r="AL304" s="586"/>
    </row>
    <row r="305" spans="1:38" x14ac:dyDescent="0.25">
      <c r="A305" s="44">
        <f t="shared" si="37"/>
        <v>2015</v>
      </c>
      <c r="B305" s="44" t="str">
        <f t="shared" si="37"/>
        <v>FEBRERO</v>
      </c>
      <c r="C305" s="44">
        <v>16</v>
      </c>
      <c r="D305" s="586" t="str">
        <f t="shared" si="36"/>
        <v>FEBRERO 2015 / 15</v>
      </c>
      <c r="E305" s="586"/>
      <c r="F305" s="586"/>
      <c r="G305" s="586"/>
      <c r="H305" s="586"/>
      <c r="I305" s="586"/>
      <c r="J305" s="586"/>
      <c r="K305" s="586"/>
      <c r="L305" s="586"/>
      <c r="M305" s="586"/>
      <c r="N305" s="586"/>
      <c r="O305" s="586"/>
      <c r="P305" s="586"/>
      <c r="Q305" s="586"/>
      <c r="R305" s="586"/>
      <c r="S305" s="586"/>
      <c r="T305" s="586"/>
      <c r="U305" s="586"/>
      <c r="V305" s="586"/>
      <c r="W305" s="586"/>
      <c r="X305" s="586"/>
      <c r="Y305" s="586"/>
      <c r="Z305" s="586"/>
      <c r="AB305" s="586"/>
      <c r="AC305" s="586"/>
      <c r="AD305" s="586"/>
      <c r="AE305" s="586"/>
      <c r="AF305" s="586"/>
      <c r="AG305" s="586"/>
      <c r="AH305" s="586"/>
      <c r="AI305" s="586"/>
      <c r="AJ305" s="586"/>
      <c r="AK305" s="586"/>
      <c r="AL305" s="586"/>
    </row>
    <row r="306" spans="1:38" x14ac:dyDescent="0.25">
      <c r="A306" s="44">
        <f t="shared" si="37"/>
        <v>2015</v>
      </c>
      <c r="B306" s="44" t="str">
        <f t="shared" si="37"/>
        <v>FEBRERO</v>
      </c>
      <c r="C306" s="44">
        <v>17</v>
      </c>
      <c r="D306" s="586" t="str">
        <f t="shared" si="36"/>
        <v>FEBRERO 2015 / 16</v>
      </c>
      <c r="E306" s="586"/>
      <c r="F306" s="586"/>
      <c r="G306" s="586"/>
      <c r="H306" s="586"/>
      <c r="I306" s="586"/>
      <c r="J306" s="586"/>
      <c r="K306" s="586"/>
      <c r="L306" s="586"/>
      <c r="M306" s="586"/>
      <c r="N306" s="586"/>
      <c r="O306" s="586"/>
      <c r="P306" s="586"/>
      <c r="Q306" s="586"/>
      <c r="R306" s="586"/>
      <c r="S306" s="586"/>
      <c r="T306" s="586"/>
      <c r="U306" s="586"/>
      <c r="V306" s="586"/>
      <c r="W306" s="586"/>
      <c r="X306" s="586"/>
      <c r="Y306" s="586"/>
      <c r="Z306" s="586"/>
      <c r="AB306" s="586"/>
      <c r="AC306" s="586"/>
      <c r="AD306" s="586"/>
      <c r="AE306" s="586"/>
      <c r="AF306" s="586"/>
      <c r="AG306" s="586"/>
      <c r="AH306" s="586"/>
      <c r="AI306" s="586"/>
      <c r="AJ306" s="586"/>
      <c r="AK306" s="586"/>
      <c r="AL306" s="586"/>
    </row>
    <row r="307" spans="1:38" x14ac:dyDescent="0.25">
      <c r="A307" s="44">
        <f t="shared" si="37"/>
        <v>2015</v>
      </c>
      <c r="B307" s="44" t="str">
        <f t="shared" si="37"/>
        <v>FEBRERO</v>
      </c>
      <c r="C307" s="44">
        <v>18</v>
      </c>
      <c r="D307" s="586" t="str">
        <f t="shared" si="36"/>
        <v>FEBRERO 2015 / 17</v>
      </c>
      <c r="E307" s="586"/>
      <c r="F307" s="586"/>
      <c r="G307" s="586"/>
      <c r="H307" s="586"/>
      <c r="I307" s="586"/>
      <c r="J307" s="586"/>
      <c r="K307" s="586"/>
      <c r="L307" s="586"/>
      <c r="M307" s="586"/>
      <c r="N307" s="586"/>
      <c r="O307" s="586"/>
      <c r="P307" s="586"/>
      <c r="Q307" s="586"/>
      <c r="R307" s="586"/>
      <c r="S307" s="586"/>
      <c r="T307" s="586"/>
      <c r="U307" s="586"/>
      <c r="V307" s="586"/>
      <c r="W307" s="586"/>
      <c r="X307" s="586"/>
      <c r="Y307" s="586"/>
      <c r="Z307" s="586"/>
      <c r="AB307" s="586"/>
      <c r="AC307" s="586"/>
      <c r="AD307" s="586"/>
      <c r="AE307" s="586"/>
      <c r="AF307" s="586"/>
      <c r="AG307" s="586"/>
      <c r="AH307" s="586"/>
      <c r="AI307" s="586"/>
      <c r="AJ307" s="586"/>
      <c r="AK307" s="586"/>
      <c r="AL307" s="586"/>
    </row>
    <row r="308" spans="1:38" x14ac:dyDescent="0.25">
      <c r="A308" s="44">
        <f t="shared" si="37"/>
        <v>2015</v>
      </c>
      <c r="B308" s="44" t="str">
        <f t="shared" si="37"/>
        <v>FEBRERO</v>
      </c>
      <c r="C308" s="44">
        <v>19</v>
      </c>
      <c r="D308" s="586" t="str">
        <f t="shared" si="36"/>
        <v>FEBRERO 2015 / 18</v>
      </c>
      <c r="E308" s="586"/>
      <c r="F308" s="586"/>
      <c r="G308" s="586"/>
      <c r="H308" s="586"/>
      <c r="I308" s="586"/>
      <c r="J308" s="586"/>
      <c r="K308" s="586"/>
      <c r="L308" s="586"/>
      <c r="M308" s="586"/>
      <c r="N308" s="586"/>
      <c r="O308" s="586"/>
      <c r="P308" s="586"/>
      <c r="Q308" s="586"/>
      <c r="R308" s="586"/>
      <c r="S308" s="586"/>
      <c r="T308" s="586"/>
      <c r="U308" s="586"/>
      <c r="V308" s="586"/>
      <c r="W308" s="586"/>
      <c r="X308" s="586"/>
      <c r="Y308" s="586"/>
      <c r="Z308" s="586"/>
      <c r="AB308" s="586"/>
      <c r="AC308" s="586"/>
      <c r="AD308" s="586"/>
      <c r="AE308" s="586"/>
      <c r="AF308" s="586"/>
      <c r="AG308" s="586"/>
      <c r="AH308" s="586"/>
      <c r="AI308" s="586"/>
      <c r="AJ308" s="586"/>
      <c r="AK308" s="586"/>
      <c r="AL308" s="586"/>
    </row>
    <row r="309" spans="1:38" x14ac:dyDescent="0.25">
      <c r="A309" s="44">
        <f t="shared" si="37"/>
        <v>2015</v>
      </c>
      <c r="B309" s="44" t="str">
        <f t="shared" si="37"/>
        <v>FEBRERO</v>
      </c>
      <c r="C309" s="44">
        <v>20</v>
      </c>
      <c r="D309" s="586" t="str">
        <f t="shared" si="36"/>
        <v>FEBRERO 2015 / 19</v>
      </c>
      <c r="E309" s="586"/>
      <c r="F309" s="586"/>
      <c r="G309" s="586"/>
      <c r="H309" s="586"/>
      <c r="I309" s="586"/>
      <c r="J309" s="586"/>
      <c r="K309" s="586"/>
      <c r="L309" s="586"/>
      <c r="M309" s="586"/>
      <c r="N309" s="586"/>
      <c r="O309" s="586"/>
      <c r="P309" s="586"/>
      <c r="Q309" s="586"/>
      <c r="R309" s="586"/>
      <c r="S309" s="586"/>
      <c r="T309" s="586"/>
      <c r="U309" s="586"/>
      <c r="V309" s="586"/>
      <c r="W309" s="586"/>
      <c r="X309" s="586"/>
      <c r="Y309" s="586"/>
      <c r="Z309" s="586"/>
      <c r="AB309" s="586"/>
      <c r="AC309" s="586"/>
      <c r="AD309" s="586"/>
      <c r="AE309" s="586"/>
      <c r="AF309" s="586"/>
      <c r="AG309" s="586"/>
      <c r="AH309" s="586"/>
      <c r="AI309" s="586"/>
      <c r="AJ309" s="586"/>
      <c r="AK309" s="586"/>
      <c r="AL309" s="586"/>
    </row>
    <row r="310" spans="1:38" x14ac:dyDescent="0.25">
      <c r="A310" s="44">
        <f t="shared" si="37"/>
        <v>2015</v>
      </c>
      <c r="B310" s="44" t="str">
        <f t="shared" si="37"/>
        <v>FEBRERO</v>
      </c>
      <c r="C310" s="44">
        <v>21</v>
      </c>
      <c r="D310" s="586" t="str">
        <f t="shared" si="36"/>
        <v>FEBRERO 2015 / 20</v>
      </c>
      <c r="E310" s="586"/>
      <c r="F310" s="586"/>
      <c r="G310" s="586"/>
      <c r="H310" s="586"/>
      <c r="I310" s="586"/>
      <c r="J310" s="586"/>
      <c r="K310" s="586"/>
      <c r="L310" s="586"/>
      <c r="M310" s="586"/>
      <c r="N310" s="586"/>
      <c r="O310" s="586"/>
      <c r="P310" s="586"/>
      <c r="Q310" s="586"/>
      <c r="R310" s="586"/>
      <c r="S310" s="586"/>
      <c r="T310" s="586"/>
      <c r="U310" s="586"/>
      <c r="V310" s="586"/>
      <c r="W310" s="586"/>
      <c r="X310" s="586"/>
      <c r="Y310" s="586"/>
      <c r="Z310" s="586"/>
      <c r="AB310" s="586"/>
      <c r="AC310" s="586"/>
      <c r="AD310" s="586"/>
      <c r="AE310" s="586"/>
      <c r="AF310" s="586"/>
      <c r="AG310" s="586"/>
      <c r="AH310" s="586"/>
      <c r="AI310" s="586"/>
      <c r="AJ310" s="586"/>
      <c r="AK310" s="586"/>
      <c r="AL310" s="586"/>
    </row>
    <row r="311" spans="1:38" x14ac:dyDescent="0.25">
      <c r="A311" s="44">
        <f t="shared" si="37"/>
        <v>2015</v>
      </c>
      <c r="B311" s="44" t="str">
        <f t="shared" si="37"/>
        <v>FEBRERO</v>
      </c>
      <c r="C311" s="44">
        <v>22</v>
      </c>
      <c r="D311" s="586" t="str">
        <f t="shared" si="36"/>
        <v>FEBRERO 2015 / 21</v>
      </c>
      <c r="E311" s="586"/>
      <c r="F311" s="586"/>
      <c r="G311" s="586"/>
      <c r="H311" s="586"/>
      <c r="I311" s="586"/>
      <c r="J311" s="586"/>
      <c r="K311" s="586"/>
      <c r="L311" s="586"/>
      <c r="M311" s="586"/>
      <c r="N311" s="586"/>
      <c r="O311" s="586"/>
      <c r="P311" s="586"/>
      <c r="Q311" s="586"/>
      <c r="R311" s="586"/>
      <c r="S311" s="586"/>
      <c r="T311" s="586"/>
      <c r="U311" s="586"/>
      <c r="V311" s="586"/>
      <c r="W311" s="586"/>
      <c r="X311" s="586"/>
      <c r="Y311" s="586"/>
      <c r="Z311" s="586"/>
      <c r="AB311" s="586"/>
      <c r="AC311" s="586"/>
      <c r="AD311" s="586"/>
      <c r="AE311" s="586"/>
      <c r="AF311" s="586"/>
      <c r="AG311" s="586"/>
      <c r="AH311" s="586"/>
      <c r="AI311" s="586"/>
      <c r="AJ311" s="586"/>
      <c r="AK311" s="586"/>
      <c r="AL311" s="586"/>
    </row>
    <row r="312" spans="1:38" x14ac:dyDescent="0.25">
      <c r="A312" s="44">
        <f t="shared" si="37"/>
        <v>2015</v>
      </c>
      <c r="B312" s="44" t="str">
        <f t="shared" si="37"/>
        <v>FEBRERO</v>
      </c>
      <c r="C312" s="44">
        <v>23</v>
      </c>
      <c r="D312" s="586" t="str">
        <f t="shared" si="36"/>
        <v>FEBRERO 2015 / 22</v>
      </c>
      <c r="E312" s="586"/>
      <c r="F312" s="586"/>
      <c r="G312" s="586"/>
      <c r="H312" s="586"/>
      <c r="I312" s="586"/>
      <c r="J312" s="586"/>
      <c r="K312" s="586"/>
      <c r="L312" s="586"/>
      <c r="M312" s="586"/>
      <c r="N312" s="586"/>
      <c r="O312" s="586"/>
      <c r="P312" s="586"/>
      <c r="Q312" s="586"/>
      <c r="R312" s="586"/>
      <c r="S312" s="586"/>
      <c r="T312" s="586"/>
      <c r="U312" s="586"/>
      <c r="V312" s="586"/>
      <c r="W312" s="586"/>
      <c r="X312" s="586"/>
      <c r="Y312" s="586"/>
      <c r="Z312" s="586"/>
      <c r="AB312" s="586"/>
      <c r="AC312" s="586"/>
      <c r="AD312" s="586"/>
      <c r="AE312" s="586"/>
      <c r="AF312" s="586"/>
      <c r="AG312" s="586"/>
      <c r="AH312" s="586"/>
      <c r="AI312" s="586"/>
      <c r="AJ312" s="586"/>
      <c r="AK312" s="586"/>
      <c r="AL312" s="586"/>
    </row>
    <row r="313" spans="1:38" x14ac:dyDescent="0.25">
      <c r="A313" s="44">
        <f t="shared" si="37"/>
        <v>2015</v>
      </c>
      <c r="B313" s="44" t="str">
        <f t="shared" si="37"/>
        <v>FEBRERO</v>
      </c>
      <c r="C313" s="44">
        <v>24</v>
      </c>
      <c r="D313" s="586" t="str">
        <f t="shared" si="36"/>
        <v>FEBRERO 2015 / 23</v>
      </c>
      <c r="E313" s="586"/>
      <c r="F313" s="586"/>
      <c r="G313" s="586"/>
      <c r="H313" s="586"/>
      <c r="I313" s="586"/>
      <c r="J313" s="586"/>
      <c r="K313" s="586"/>
      <c r="L313" s="586"/>
      <c r="M313" s="586"/>
      <c r="N313" s="586"/>
      <c r="O313" s="586"/>
      <c r="P313" s="586"/>
      <c r="Q313" s="586"/>
      <c r="R313" s="586"/>
      <c r="S313" s="586"/>
      <c r="T313" s="586"/>
      <c r="U313" s="586"/>
      <c r="V313" s="586"/>
      <c r="W313" s="586"/>
      <c r="X313" s="586"/>
      <c r="Y313" s="586"/>
      <c r="Z313" s="586"/>
      <c r="AB313" s="586"/>
      <c r="AC313" s="586"/>
      <c r="AD313" s="586"/>
      <c r="AE313" s="586"/>
      <c r="AF313" s="586"/>
      <c r="AG313" s="586"/>
      <c r="AH313" s="586"/>
      <c r="AI313" s="586"/>
      <c r="AJ313" s="586"/>
      <c r="AK313" s="586"/>
      <c r="AL313" s="586"/>
    </row>
    <row r="314" spans="1:38" x14ac:dyDescent="0.25">
      <c r="A314" s="44">
        <f t="shared" si="37"/>
        <v>2015</v>
      </c>
      <c r="B314" s="44" t="str">
        <f t="shared" si="37"/>
        <v>FEBRERO</v>
      </c>
      <c r="C314" s="44">
        <v>25</v>
      </c>
      <c r="D314" s="586" t="str">
        <f t="shared" si="36"/>
        <v>FEBRERO 2015 / 24</v>
      </c>
      <c r="E314" s="586"/>
      <c r="F314" s="586"/>
      <c r="G314" s="586"/>
      <c r="H314" s="586"/>
      <c r="I314" s="586"/>
      <c r="J314" s="586"/>
      <c r="K314" s="586"/>
      <c r="L314" s="586"/>
      <c r="M314" s="586"/>
      <c r="N314" s="586"/>
      <c r="O314" s="586"/>
      <c r="P314" s="586"/>
      <c r="Q314" s="586"/>
      <c r="R314" s="586"/>
      <c r="S314" s="586"/>
      <c r="T314" s="586"/>
      <c r="U314" s="586"/>
      <c r="V314" s="586"/>
      <c r="W314" s="586"/>
      <c r="X314" s="586"/>
      <c r="Y314" s="586"/>
      <c r="Z314" s="586"/>
      <c r="AB314" s="586"/>
      <c r="AC314" s="586"/>
      <c r="AD314" s="586"/>
      <c r="AE314" s="586"/>
      <c r="AF314" s="586"/>
      <c r="AG314" s="586"/>
      <c r="AH314" s="586"/>
      <c r="AI314" s="586"/>
      <c r="AJ314" s="586"/>
      <c r="AK314" s="586"/>
      <c r="AL314" s="586"/>
    </row>
    <row r="315" spans="1:38" x14ac:dyDescent="0.25">
      <c r="A315" s="44">
        <f t="shared" si="37"/>
        <v>2015</v>
      </c>
      <c r="B315" s="44" t="str">
        <f t="shared" si="37"/>
        <v>FEBRERO</v>
      </c>
      <c r="C315" s="44">
        <v>26</v>
      </c>
      <c r="D315" s="586" t="str">
        <f t="shared" si="36"/>
        <v>FEBRERO 2015 / 25</v>
      </c>
      <c r="E315" s="586"/>
      <c r="F315" s="586"/>
      <c r="G315" s="586"/>
      <c r="H315" s="586"/>
      <c r="I315" s="586"/>
      <c r="J315" s="586"/>
      <c r="K315" s="586"/>
      <c r="L315" s="586"/>
      <c r="M315" s="586"/>
      <c r="N315" s="586"/>
      <c r="O315" s="586"/>
      <c r="P315" s="586"/>
      <c r="Q315" s="586"/>
      <c r="R315" s="586"/>
      <c r="S315" s="586"/>
      <c r="T315" s="586"/>
      <c r="U315" s="586"/>
      <c r="V315" s="586"/>
      <c r="W315" s="586"/>
      <c r="X315" s="586"/>
      <c r="Y315" s="586"/>
      <c r="Z315" s="586"/>
      <c r="AB315" s="586"/>
      <c r="AC315" s="586"/>
      <c r="AD315" s="586"/>
      <c r="AE315" s="586"/>
      <c r="AF315" s="586"/>
      <c r="AG315" s="586"/>
      <c r="AH315" s="586"/>
      <c r="AI315" s="586"/>
      <c r="AJ315" s="586"/>
      <c r="AK315" s="586"/>
      <c r="AL315" s="586"/>
    </row>
    <row r="316" spans="1:38" x14ac:dyDescent="0.25">
      <c r="A316" s="44">
        <f t="shared" si="37"/>
        <v>2015</v>
      </c>
      <c r="B316" s="44" t="str">
        <f t="shared" si="37"/>
        <v>FEBRERO</v>
      </c>
      <c r="C316" s="44">
        <v>27</v>
      </c>
      <c r="D316" s="586" t="str">
        <f t="shared" si="36"/>
        <v>FEBRERO 2015 / 26</v>
      </c>
      <c r="E316" s="586"/>
      <c r="F316" s="586"/>
      <c r="G316" s="586"/>
      <c r="H316" s="586"/>
      <c r="I316" s="586"/>
      <c r="J316" s="586"/>
      <c r="K316" s="586"/>
      <c r="L316" s="586"/>
      <c r="M316" s="586"/>
      <c r="N316" s="586"/>
      <c r="O316" s="586"/>
      <c r="P316" s="586"/>
      <c r="Q316" s="586"/>
      <c r="R316" s="586"/>
      <c r="S316" s="586"/>
      <c r="T316" s="586"/>
      <c r="U316" s="586"/>
      <c r="V316" s="586"/>
      <c r="W316" s="586"/>
      <c r="X316" s="586"/>
      <c r="Y316" s="586"/>
      <c r="Z316" s="586"/>
      <c r="AB316" s="586"/>
      <c r="AC316" s="586"/>
      <c r="AD316" s="586"/>
      <c r="AE316" s="586"/>
      <c r="AF316" s="586"/>
      <c r="AG316" s="586"/>
      <c r="AH316" s="586"/>
      <c r="AI316" s="586"/>
      <c r="AJ316" s="586"/>
      <c r="AK316" s="586"/>
      <c r="AL316" s="586"/>
    </row>
    <row r="317" spans="1:38" x14ac:dyDescent="0.25">
      <c r="A317" s="44">
        <f t="shared" si="37"/>
        <v>2015</v>
      </c>
      <c r="B317" s="44" t="str">
        <f t="shared" si="37"/>
        <v>FEBRERO</v>
      </c>
      <c r="C317" s="44">
        <v>28</v>
      </c>
      <c r="D317" s="586" t="str">
        <f t="shared" si="36"/>
        <v>FEBRERO 2015 / 27</v>
      </c>
      <c r="E317" s="586"/>
      <c r="F317" s="586"/>
      <c r="G317" s="586"/>
      <c r="H317" s="586"/>
      <c r="I317" s="586"/>
      <c r="J317" s="586"/>
      <c r="K317" s="586"/>
      <c r="L317" s="586"/>
      <c r="M317" s="586"/>
      <c r="N317" s="586"/>
      <c r="O317" s="586"/>
      <c r="P317" s="586"/>
      <c r="Q317" s="586"/>
      <c r="R317" s="586"/>
      <c r="S317" s="586"/>
      <c r="T317" s="586"/>
      <c r="U317" s="586"/>
      <c r="V317" s="586"/>
      <c r="W317" s="586"/>
      <c r="X317" s="586"/>
      <c r="Y317" s="586"/>
      <c r="Z317" s="586"/>
      <c r="AB317" s="586"/>
      <c r="AC317" s="586"/>
      <c r="AD317" s="586"/>
      <c r="AE317" s="586"/>
      <c r="AF317" s="586"/>
      <c r="AG317" s="586"/>
      <c r="AH317" s="586"/>
      <c r="AI317" s="586"/>
      <c r="AJ317" s="586"/>
      <c r="AK317" s="586"/>
      <c r="AL317" s="586"/>
    </row>
    <row r="318" spans="1:38" x14ac:dyDescent="0.25">
      <c r="A318" s="44">
        <f t="shared" si="37"/>
        <v>2015</v>
      </c>
      <c r="B318" s="44" t="str">
        <f t="shared" si="37"/>
        <v>FEBRERO</v>
      </c>
      <c r="C318" s="44">
        <v>29</v>
      </c>
      <c r="D318" s="586" t="str">
        <f t="shared" si="36"/>
        <v>FEBRERO 2015 / 28</v>
      </c>
      <c r="E318" s="586"/>
      <c r="F318" s="586"/>
      <c r="G318" s="586"/>
      <c r="H318" s="586"/>
      <c r="I318" s="586"/>
      <c r="J318" s="586"/>
      <c r="K318" s="586"/>
      <c r="L318" s="586"/>
      <c r="M318" s="586"/>
      <c r="N318" s="586"/>
      <c r="O318" s="586"/>
      <c r="P318" s="586"/>
      <c r="Q318" s="586"/>
      <c r="R318" s="586"/>
      <c r="S318" s="586"/>
      <c r="T318" s="586"/>
      <c r="U318" s="586"/>
      <c r="V318" s="586"/>
      <c r="W318" s="586"/>
      <c r="X318" s="586"/>
      <c r="Y318" s="586"/>
      <c r="Z318" s="586"/>
      <c r="AB318" s="586"/>
      <c r="AC318" s="586"/>
      <c r="AD318" s="586"/>
      <c r="AE318" s="586"/>
      <c r="AF318" s="586"/>
      <c r="AG318" s="586"/>
      <c r="AH318" s="586"/>
      <c r="AI318" s="586"/>
      <c r="AJ318" s="586"/>
      <c r="AK318" s="586"/>
      <c r="AL318" s="586"/>
    </row>
    <row r="319" spans="1:38" x14ac:dyDescent="0.25">
      <c r="A319" s="44">
        <f t="shared" si="37"/>
        <v>2015</v>
      </c>
      <c r="B319" s="44" t="str">
        <f t="shared" si="37"/>
        <v>FEBRERO</v>
      </c>
      <c r="C319" s="44">
        <v>30</v>
      </c>
      <c r="D319" s="586" t="str">
        <f t="shared" si="36"/>
        <v>FEBRERO 2015 / 29</v>
      </c>
      <c r="E319" s="586"/>
      <c r="F319" s="586"/>
      <c r="G319" s="586"/>
      <c r="H319" s="586"/>
      <c r="I319" s="586"/>
      <c r="J319" s="586"/>
      <c r="K319" s="586"/>
      <c r="L319" s="586"/>
      <c r="M319" s="586"/>
      <c r="N319" s="586"/>
      <c r="O319" s="586"/>
      <c r="P319" s="586"/>
      <c r="Q319" s="586"/>
      <c r="R319" s="586"/>
      <c r="S319" s="586"/>
      <c r="T319" s="586"/>
      <c r="U319" s="586"/>
      <c r="V319" s="586"/>
      <c r="W319" s="586"/>
      <c r="X319" s="586"/>
      <c r="Y319" s="586"/>
      <c r="Z319" s="586"/>
      <c r="AB319" s="586"/>
      <c r="AC319" s="586"/>
      <c r="AD319" s="586"/>
      <c r="AE319" s="586"/>
      <c r="AF319" s="586"/>
      <c r="AG319" s="586"/>
      <c r="AH319" s="586"/>
      <c r="AI319" s="586"/>
      <c r="AJ319" s="586"/>
      <c r="AK319" s="586"/>
      <c r="AL319" s="586"/>
    </row>
    <row r="320" spans="1:38" x14ac:dyDescent="0.25">
      <c r="A320" s="44">
        <f t="shared" si="37"/>
        <v>2015</v>
      </c>
      <c r="B320" s="44" t="str">
        <f t="shared" si="37"/>
        <v>FEBRERO</v>
      </c>
      <c r="C320" s="44">
        <v>31</v>
      </c>
      <c r="D320" s="586" t="str">
        <f t="shared" si="36"/>
        <v>FEBRERO 2015 / 30</v>
      </c>
      <c r="E320" s="586"/>
      <c r="F320" s="586"/>
      <c r="G320" s="586"/>
      <c r="H320" s="586"/>
      <c r="I320" s="586"/>
      <c r="J320" s="586"/>
      <c r="K320" s="586"/>
      <c r="L320" s="586"/>
      <c r="M320" s="586"/>
      <c r="N320" s="586"/>
      <c r="O320" s="586"/>
      <c r="P320" s="586"/>
      <c r="Q320" s="586"/>
      <c r="R320" s="586"/>
      <c r="S320" s="586"/>
      <c r="T320" s="586"/>
      <c r="U320" s="586"/>
      <c r="V320" s="586"/>
      <c r="W320" s="586"/>
      <c r="X320" s="586"/>
      <c r="Y320" s="586"/>
      <c r="Z320" s="586"/>
      <c r="AB320" s="586"/>
      <c r="AC320" s="586"/>
      <c r="AD320" s="586"/>
      <c r="AE320" s="586"/>
      <c r="AF320" s="586"/>
      <c r="AG320" s="586"/>
      <c r="AH320" s="586"/>
      <c r="AI320" s="586"/>
      <c r="AJ320" s="586"/>
      <c r="AK320" s="586"/>
      <c r="AL320" s="586"/>
    </row>
    <row r="321" spans="1:74" s="206" customFormat="1" ht="15.75" x14ac:dyDescent="0.25">
      <c r="D321" s="586" t="str">
        <f t="shared" si="36"/>
        <v>FEBRERO 2015 / 31</v>
      </c>
      <c r="E321" s="586"/>
      <c r="F321" s="586"/>
      <c r="G321" s="586"/>
      <c r="H321" s="586"/>
      <c r="I321" s="586"/>
      <c r="J321" s="586"/>
      <c r="K321" s="586"/>
      <c r="L321" s="586"/>
      <c r="M321" s="586"/>
      <c r="N321" s="586"/>
      <c r="O321" s="586"/>
      <c r="P321" s="586"/>
      <c r="Q321" s="586"/>
      <c r="R321" s="586"/>
      <c r="S321" s="586"/>
      <c r="T321" s="586"/>
      <c r="U321" s="586"/>
      <c r="V321" s="586"/>
      <c r="W321" s="586"/>
      <c r="X321" s="586"/>
      <c r="Y321" s="586"/>
      <c r="Z321" s="586"/>
      <c r="AA321" s="55"/>
      <c r="AB321" s="586"/>
      <c r="AC321" s="586"/>
      <c r="AD321" s="586"/>
      <c r="AE321" s="586"/>
      <c r="AF321" s="586"/>
      <c r="AG321" s="586"/>
      <c r="AH321" s="586"/>
      <c r="AI321" s="586"/>
      <c r="AJ321" s="586"/>
      <c r="AK321" s="586"/>
      <c r="AL321" s="586"/>
      <c r="AM321" s="209" t="str">
        <f t="shared" ref="AM321:BU321" si="38">IFERROR(AVERAGE(AM290:AM320),"")</f>
        <v/>
      </c>
      <c r="AN321" s="209" t="str">
        <f t="shared" si="38"/>
        <v/>
      </c>
      <c r="AO321" s="209" t="str">
        <f t="shared" si="38"/>
        <v/>
      </c>
      <c r="AP321" s="209" t="str">
        <f t="shared" si="38"/>
        <v/>
      </c>
      <c r="AQ321" s="209" t="str">
        <f t="shared" si="38"/>
        <v/>
      </c>
      <c r="AR321" s="209" t="str">
        <f t="shared" si="38"/>
        <v/>
      </c>
      <c r="AS321" s="209" t="str">
        <f t="shared" si="38"/>
        <v/>
      </c>
      <c r="AT321" s="209" t="str">
        <f t="shared" si="38"/>
        <v/>
      </c>
      <c r="AU321" s="209" t="str">
        <f t="shared" si="38"/>
        <v/>
      </c>
      <c r="AV321" s="209" t="str">
        <f t="shared" si="38"/>
        <v/>
      </c>
      <c r="AW321" s="209" t="str">
        <f t="shared" si="38"/>
        <v/>
      </c>
      <c r="AX321" s="210" t="str">
        <f t="shared" si="38"/>
        <v/>
      </c>
      <c r="AY321" s="209" t="str">
        <f t="shared" si="38"/>
        <v/>
      </c>
      <c r="AZ321" s="209" t="str">
        <f t="shared" si="38"/>
        <v/>
      </c>
      <c r="BA321" s="209" t="str">
        <f t="shared" si="38"/>
        <v/>
      </c>
      <c r="BB321" s="209" t="str">
        <f t="shared" si="38"/>
        <v/>
      </c>
      <c r="BC321" s="209" t="str">
        <f t="shared" si="38"/>
        <v/>
      </c>
      <c r="BD321" s="209" t="str">
        <f t="shared" si="38"/>
        <v/>
      </c>
      <c r="BE321" s="209" t="str">
        <f t="shared" si="38"/>
        <v/>
      </c>
      <c r="BF321" s="209" t="str">
        <f t="shared" si="38"/>
        <v/>
      </c>
      <c r="BG321" s="209" t="str">
        <f t="shared" si="38"/>
        <v/>
      </c>
      <c r="BH321" s="209" t="str">
        <f t="shared" si="38"/>
        <v/>
      </c>
      <c r="BI321" s="209" t="str">
        <f t="shared" si="38"/>
        <v/>
      </c>
      <c r="BJ321" s="209" t="str">
        <f t="shared" si="38"/>
        <v/>
      </c>
      <c r="BK321" s="209" t="str">
        <f t="shared" si="38"/>
        <v/>
      </c>
      <c r="BL321" s="209" t="str">
        <f t="shared" si="38"/>
        <v/>
      </c>
      <c r="BM321" s="209" t="str">
        <f t="shared" si="38"/>
        <v/>
      </c>
      <c r="BN321" s="209" t="str">
        <f t="shared" si="38"/>
        <v/>
      </c>
      <c r="BO321" s="209" t="str">
        <f t="shared" si="38"/>
        <v/>
      </c>
      <c r="BP321" s="209" t="str">
        <f t="shared" si="38"/>
        <v/>
      </c>
      <c r="BQ321" s="209" t="str">
        <f t="shared" si="38"/>
        <v/>
      </c>
      <c r="BR321" s="209" t="str">
        <f t="shared" si="38"/>
        <v/>
      </c>
      <c r="BS321" s="209" t="str">
        <f t="shared" si="38"/>
        <v/>
      </c>
      <c r="BT321" s="209" t="str">
        <f t="shared" si="38"/>
        <v/>
      </c>
      <c r="BU321" s="209" t="str">
        <f t="shared" si="38"/>
        <v/>
      </c>
      <c r="BV321" s="210" t="str">
        <f>IFERROR(AVERAGE(BV290:BV320),"")</f>
        <v/>
      </c>
    </row>
    <row r="322" spans="1:74" ht="15.75" x14ac:dyDescent="0.25">
      <c r="A322" s="44">
        <v>2015</v>
      </c>
      <c r="B322" s="44" t="s">
        <v>241</v>
      </c>
      <c r="C322" s="44">
        <v>1</v>
      </c>
      <c r="D322" s="208" t="s">
        <v>228</v>
      </c>
      <c r="E322" s="209">
        <f>IFERROR(AVERAGE(E291:E321),"")</f>
        <v>1</v>
      </c>
      <c r="F322" s="209">
        <f>IFERROR(AVERAGE(F291:F321),"")</f>
        <v>42059</v>
      </c>
      <c r="G322" s="209">
        <f>IFERROR(AVERAGE(G291:G321),"")</f>
        <v>49659</v>
      </c>
      <c r="H322" s="209" t="str">
        <f>IFERROR(AVERAGE(H291:H321),"")</f>
        <v/>
      </c>
      <c r="I322" s="209">
        <f t="shared" ref="I322:AL322" si="39">IFERROR(AVERAGE(I291:I321),"")</f>
        <v>0.74319999999999997</v>
      </c>
      <c r="J322" s="209">
        <f t="shared" si="39"/>
        <v>6.4</v>
      </c>
      <c r="K322" s="209">
        <f t="shared" si="39"/>
        <v>1.06</v>
      </c>
      <c r="L322" s="209">
        <f t="shared" si="39"/>
        <v>1</v>
      </c>
      <c r="M322" s="209">
        <f t="shared" si="39"/>
        <v>1.2</v>
      </c>
      <c r="N322" s="209">
        <f t="shared" si="39"/>
        <v>4.7E-2</v>
      </c>
      <c r="O322" s="209">
        <f t="shared" si="39"/>
        <v>100</v>
      </c>
      <c r="P322" s="209">
        <f t="shared" si="39"/>
        <v>130.69999999999999</v>
      </c>
      <c r="Q322" s="209" t="str">
        <f t="shared" si="39"/>
        <v/>
      </c>
      <c r="R322" s="209">
        <f t="shared" si="39"/>
        <v>42.9</v>
      </c>
      <c r="S322" s="209">
        <f t="shared" si="39"/>
        <v>80</v>
      </c>
      <c r="T322" s="209" t="str">
        <f t="shared" si="39"/>
        <v/>
      </c>
      <c r="U322" s="209">
        <f t="shared" si="39"/>
        <v>0</v>
      </c>
      <c r="V322" s="209">
        <f t="shared" si="39"/>
        <v>60</v>
      </c>
      <c r="W322" s="209">
        <f t="shared" si="39"/>
        <v>81</v>
      </c>
      <c r="X322" s="209">
        <f t="shared" si="39"/>
        <v>92</v>
      </c>
      <c r="Y322" s="209">
        <f t="shared" si="39"/>
        <v>135</v>
      </c>
      <c r="Z322" s="209">
        <f t="shared" si="39"/>
        <v>153</v>
      </c>
      <c r="AA322" s="209">
        <f t="shared" si="39"/>
        <v>0.5</v>
      </c>
      <c r="AB322" s="209">
        <f t="shared" si="39"/>
        <v>99</v>
      </c>
      <c r="AC322" s="209">
        <f t="shared" si="39"/>
        <v>0.5</v>
      </c>
      <c r="AD322" s="209" t="str">
        <f t="shared" si="39"/>
        <v/>
      </c>
      <c r="AE322" s="209">
        <f t="shared" si="39"/>
        <v>5.5</v>
      </c>
      <c r="AF322" s="209">
        <f t="shared" si="39"/>
        <v>7</v>
      </c>
      <c r="AG322" s="209">
        <f t="shared" si="39"/>
        <v>99.5</v>
      </c>
      <c r="AH322" s="209">
        <f t="shared" si="39"/>
        <v>42.54</v>
      </c>
      <c r="AI322" s="209">
        <f t="shared" si="39"/>
        <v>167</v>
      </c>
      <c r="AJ322" s="209">
        <f t="shared" si="39"/>
        <v>221</v>
      </c>
      <c r="AK322" s="209">
        <f t="shared" si="39"/>
        <v>275</v>
      </c>
      <c r="AL322" s="209">
        <f t="shared" si="39"/>
        <v>338</v>
      </c>
    </row>
    <row r="323" spans="1:74" x14ac:dyDescent="0.25">
      <c r="A323" s="44">
        <f>A322</f>
        <v>2015</v>
      </c>
      <c r="B323" s="44" t="str">
        <f>B322</f>
        <v>MARZO</v>
      </c>
      <c r="C323" s="44">
        <v>2</v>
      </c>
      <c r="D323" s="586" t="str">
        <f t="shared" ref="D323:D353" si="40">B322&amp;" "&amp;A322&amp;" / "&amp;C322</f>
        <v>MARZO 2015 / 1</v>
      </c>
      <c r="E323" s="589">
        <v>1</v>
      </c>
      <c r="F323" s="266">
        <v>42089</v>
      </c>
      <c r="G323" s="590">
        <v>51284</v>
      </c>
      <c r="H323" s="591" t="s">
        <v>339</v>
      </c>
      <c r="I323" s="586">
        <v>0.74160000000000004</v>
      </c>
      <c r="J323" s="586">
        <v>6.2</v>
      </c>
      <c r="K323" s="592">
        <v>1.06</v>
      </c>
      <c r="L323" s="586">
        <v>1</v>
      </c>
      <c r="M323" s="586">
        <v>1.6</v>
      </c>
      <c r="N323" s="586">
        <v>0.05</v>
      </c>
      <c r="O323" s="592">
        <v>100</v>
      </c>
      <c r="P323" s="586">
        <v>132.6</v>
      </c>
      <c r="Q323" s="586" t="s">
        <v>338</v>
      </c>
      <c r="R323" s="586">
        <v>42.9</v>
      </c>
      <c r="S323" s="586">
        <v>80</v>
      </c>
      <c r="T323" s="564" t="s">
        <v>103</v>
      </c>
      <c r="U323" s="564">
        <v>0</v>
      </c>
      <c r="V323" s="564">
        <v>62</v>
      </c>
      <c r="W323" s="564">
        <v>82</v>
      </c>
      <c r="X323" s="564">
        <v>92</v>
      </c>
      <c r="Y323" s="564">
        <v>135</v>
      </c>
      <c r="Z323" s="564">
        <v>153</v>
      </c>
      <c r="AA323" s="564">
        <v>0.5</v>
      </c>
      <c r="AB323" s="564">
        <v>99</v>
      </c>
      <c r="AC323" s="564">
        <v>0.5</v>
      </c>
      <c r="AD323" s="587"/>
      <c r="AE323" s="587">
        <v>5.5</v>
      </c>
      <c r="AF323" s="587">
        <v>7</v>
      </c>
      <c r="AG323" s="587">
        <v>99.5</v>
      </c>
      <c r="AH323" s="587">
        <v>42.54</v>
      </c>
      <c r="AI323" s="587">
        <v>167</v>
      </c>
      <c r="AJ323" s="587">
        <v>221</v>
      </c>
      <c r="AK323" s="587">
        <v>275</v>
      </c>
      <c r="AL323" s="587">
        <v>338</v>
      </c>
    </row>
    <row r="324" spans="1:74" x14ac:dyDescent="0.25">
      <c r="A324" s="44">
        <f t="shared" ref="A324:B352" si="41">A323</f>
        <v>2015</v>
      </c>
      <c r="B324" s="44" t="str">
        <f t="shared" si="41"/>
        <v>MARZO</v>
      </c>
      <c r="C324" s="44">
        <v>3</v>
      </c>
      <c r="D324" s="586" t="str">
        <f t="shared" si="40"/>
        <v>MARZO 2015 / 2</v>
      </c>
      <c r="E324" s="586"/>
      <c r="F324" s="586"/>
      <c r="G324" s="586"/>
      <c r="H324" s="586"/>
      <c r="I324" s="586"/>
      <c r="J324" s="586"/>
      <c r="K324" s="586"/>
      <c r="L324" s="586"/>
      <c r="M324" s="586"/>
      <c r="N324" s="586"/>
      <c r="O324" s="586"/>
      <c r="P324" s="586"/>
      <c r="Q324" s="586"/>
      <c r="R324" s="586"/>
      <c r="S324" s="586"/>
      <c r="T324" s="586"/>
      <c r="U324" s="586"/>
      <c r="V324" s="586"/>
      <c r="W324" s="586"/>
      <c r="X324" s="586"/>
      <c r="Y324" s="586"/>
      <c r="Z324" s="586"/>
      <c r="AB324" s="586"/>
      <c r="AC324" s="586"/>
      <c r="AD324" s="586"/>
      <c r="AE324" s="586"/>
      <c r="AF324" s="586"/>
      <c r="AG324" s="586"/>
      <c r="AH324" s="586"/>
      <c r="AI324" s="586"/>
      <c r="AJ324" s="586"/>
      <c r="AK324" s="586"/>
      <c r="AL324" s="586"/>
    </row>
    <row r="325" spans="1:74" x14ac:dyDescent="0.25">
      <c r="A325" s="44">
        <f t="shared" si="41"/>
        <v>2015</v>
      </c>
      <c r="B325" s="44" t="str">
        <f t="shared" si="41"/>
        <v>MARZO</v>
      </c>
      <c r="C325" s="44">
        <v>4</v>
      </c>
      <c r="D325" s="586" t="str">
        <f t="shared" si="40"/>
        <v>MARZO 2015 / 3</v>
      </c>
      <c r="E325" s="586"/>
      <c r="F325" s="586"/>
      <c r="G325" s="586"/>
      <c r="H325" s="586"/>
      <c r="I325" s="586"/>
      <c r="J325" s="586"/>
      <c r="K325" s="586"/>
      <c r="L325" s="586"/>
      <c r="M325" s="586"/>
      <c r="N325" s="586"/>
      <c r="O325" s="586"/>
      <c r="P325" s="586"/>
      <c r="Q325" s="586"/>
      <c r="R325" s="586"/>
      <c r="S325" s="586"/>
      <c r="T325" s="586"/>
      <c r="U325" s="586"/>
      <c r="V325" s="586"/>
      <c r="W325" s="586"/>
      <c r="X325" s="586"/>
      <c r="Y325" s="586"/>
      <c r="Z325" s="586"/>
      <c r="AB325" s="586"/>
      <c r="AC325" s="586"/>
      <c r="AD325" s="586"/>
      <c r="AE325" s="586"/>
      <c r="AF325" s="586"/>
      <c r="AG325" s="586"/>
      <c r="AH325" s="586"/>
      <c r="AI325" s="586"/>
      <c r="AJ325" s="586"/>
      <c r="AK325" s="586"/>
      <c r="AL325" s="586"/>
    </row>
    <row r="326" spans="1:74" x14ac:dyDescent="0.25">
      <c r="A326" s="44">
        <f t="shared" si="41"/>
        <v>2015</v>
      </c>
      <c r="B326" s="44" t="str">
        <f t="shared" si="41"/>
        <v>MARZO</v>
      </c>
      <c r="C326" s="44">
        <v>5</v>
      </c>
      <c r="D326" s="586" t="str">
        <f t="shared" si="40"/>
        <v>MARZO 2015 / 4</v>
      </c>
      <c r="E326" s="586"/>
      <c r="F326" s="586"/>
      <c r="G326" s="586"/>
      <c r="H326" s="586"/>
      <c r="I326" s="586"/>
      <c r="J326" s="586"/>
      <c r="K326" s="586"/>
      <c r="L326" s="586"/>
      <c r="M326" s="586"/>
      <c r="N326" s="586"/>
      <c r="O326" s="586"/>
      <c r="P326" s="586"/>
      <c r="Q326" s="586"/>
      <c r="R326" s="586"/>
      <c r="S326" s="586"/>
      <c r="T326" s="586"/>
      <c r="U326" s="586"/>
      <c r="V326" s="586"/>
      <c r="W326" s="586"/>
      <c r="X326" s="586"/>
      <c r="Y326" s="586"/>
      <c r="Z326" s="586"/>
      <c r="AB326" s="586"/>
      <c r="AC326" s="586"/>
      <c r="AD326" s="586"/>
      <c r="AE326" s="586"/>
      <c r="AF326" s="586"/>
      <c r="AG326" s="586"/>
      <c r="AH326" s="586"/>
      <c r="AI326" s="586"/>
      <c r="AJ326" s="586"/>
      <c r="AK326" s="586"/>
      <c r="AL326" s="586"/>
    </row>
    <row r="327" spans="1:74" x14ac:dyDescent="0.25">
      <c r="A327" s="44">
        <f t="shared" si="41"/>
        <v>2015</v>
      </c>
      <c r="B327" s="44" t="str">
        <f t="shared" si="41"/>
        <v>MARZO</v>
      </c>
      <c r="C327" s="44">
        <v>6</v>
      </c>
      <c r="D327" s="586" t="str">
        <f t="shared" si="40"/>
        <v>MARZO 2015 / 5</v>
      </c>
      <c r="E327" s="586"/>
      <c r="F327" s="586"/>
      <c r="G327" s="586"/>
      <c r="H327" s="586"/>
      <c r="I327" s="586"/>
      <c r="J327" s="586"/>
      <c r="K327" s="586"/>
      <c r="L327" s="586"/>
      <c r="M327" s="586"/>
      <c r="N327" s="586"/>
      <c r="O327" s="586"/>
      <c r="P327" s="586"/>
      <c r="Q327" s="586"/>
      <c r="R327" s="586"/>
      <c r="S327" s="586"/>
      <c r="T327" s="586"/>
      <c r="U327" s="586"/>
      <c r="V327" s="586"/>
      <c r="W327" s="586"/>
      <c r="X327" s="586"/>
      <c r="Y327" s="586"/>
      <c r="Z327" s="586"/>
      <c r="AB327" s="586"/>
      <c r="AC327" s="586"/>
      <c r="AD327" s="586"/>
      <c r="AE327" s="586"/>
      <c r="AF327" s="586"/>
      <c r="AG327" s="586"/>
      <c r="AH327" s="586"/>
      <c r="AI327" s="586"/>
      <c r="AJ327" s="586"/>
      <c r="AK327" s="586"/>
      <c r="AL327" s="586"/>
    </row>
    <row r="328" spans="1:74" x14ac:dyDescent="0.25">
      <c r="A328" s="44">
        <f t="shared" si="41"/>
        <v>2015</v>
      </c>
      <c r="B328" s="44" t="str">
        <f t="shared" si="41"/>
        <v>MARZO</v>
      </c>
      <c r="C328" s="44">
        <v>7</v>
      </c>
      <c r="D328" s="586" t="str">
        <f t="shared" si="40"/>
        <v>MARZO 2015 / 6</v>
      </c>
      <c r="E328" s="586"/>
      <c r="F328" s="586"/>
      <c r="G328" s="586"/>
      <c r="H328" s="586"/>
      <c r="I328" s="586"/>
      <c r="J328" s="586"/>
      <c r="K328" s="586"/>
      <c r="L328" s="586"/>
      <c r="M328" s="586"/>
      <c r="N328" s="586"/>
      <c r="O328" s="586"/>
      <c r="P328" s="586"/>
      <c r="Q328" s="586"/>
      <c r="R328" s="586"/>
      <c r="S328" s="586"/>
      <c r="T328" s="586"/>
      <c r="U328" s="586"/>
      <c r="V328" s="586"/>
      <c r="W328" s="586"/>
      <c r="X328" s="586"/>
      <c r="Y328" s="586"/>
      <c r="Z328" s="586"/>
      <c r="AB328" s="586"/>
      <c r="AC328" s="586"/>
      <c r="AD328" s="586"/>
      <c r="AE328" s="586"/>
      <c r="AF328" s="586"/>
      <c r="AG328" s="586"/>
      <c r="AH328" s="586"/>
      <c r="AI328" s="586"/>
      <c r="AJ328" s="586"/>
      <c r="AK328" s="586"/>
      <c r="AL328" s="586"/>
    </row>
    <row r="329" spans="1:74" x14ac:dyDescent="0.25">
      <c r="A329" s="44">
        <f t="shared" si="41"/>
        <v>2015</v>
      </c>
      <c r="B329" s="44" t="str">
        <f t="shared" si="41"/>
        <v>MARZO</v>
      </c>
      <c r="C329" s="44">
        <v>8</v>
      </c>
      <c r="D329" s="586" t="str">
        <f t="shared" si="40"/>
        <v>MARZO 2015 / 7</v>
      </c>
      <c r="E329" s="586"/>
      <c r="F329" s="586"/>
      <c r="G329" s="586"/>
      <c r="H329" s="586"/>
      <c r="I329" s="586"/>
      <c r="J329" s="586"/>
      <c r="K329" s="586"/>
      <c r="L329" s="586"/>
      <c r="M329" s="586"/>
      <c r="N329" s="586"/>
      <c r="O329" s="586"/>
      <c r="P329" s="586"/>
      <c r="Q329" s="586"/>
      <c r="R329" s="586"/>
      <c r="S329" s="586"/>
      <c r="T329" s="586"/>
      <c r="U329" s="586"/>
      <c r="V329" s="586"/>
      <c r="W329" s="586"/>
      <c r="X329" s="586"/>
      <c r="Y329" s="586"/>
      <c r="Z329" s="586"/>
      <c r="AB329" s="586"/>
      <c r="AC329" s="586"/>
      <c r="AD329" s="586"/>
      <c r="AE329" s="586"/>
      <c r="AF329" s="586"/>
      <c r="AG329" s="586"/>
      <c r="AH329" s="586"/>
      <c r="AI329" s="586"/>
      <c r="AJ329" s="586"/>
      <c r="AK329" s="586"/>
      <c r="AL329" s="586"/>
    </row>
    <row r="330" spans="1:74" x14ac:dyDescent="0.25">
      <c r="A330" s="44">
        <f t="shared" si="41"/>
        <v>2015</v>
      </c>
      <c r="B330" s="44" t="str">
        <f t="shared" si="41"/>
        <v>MARZO</v>
      </c>
      <c r="C330" s="44">
        <v>9</v>
      </c>
      <c r="D330" s="586" t="str">
        <f t="shared" si="40"/>
        <v>MARZO 2015 / 8</v>
      </c>
      <c r="E330" s="586"/>
      <c r="F330" s="586"/>
      <c r="G330" s="586"/>
      <c r="H330" s="586"/>
      <c r="I330" s="586"/>
      <c r="J330" s="586"/>
      <c r="K330" s="586"/>
      <c r="L330" s="586"/>
      <c r="M330" s="586"/>
      <c r="N330" s="586"/>
      <c r="O330" s="586"/>
      <c r="P330" s="586"/>
      <c r="Q330" s="586"/>
      <c r="R330" s="586"/>
      <c r="S330" s="586"/>
      <c r="T330" s="586"/>
      <c r="U330" s="586"/>
      <c r="V330" s="586"/>
      <c r="W330" s="586"/>
      <c r="X330" s="586"/>
      <c r="Y330" s="586"/>
      <c r="Z330" s="586"/>
      <c r="AB330" s="586"/>
      <c r="AC330" s="586"/>
      <c r="AD330" s="586"/>
      <c r="AE330" s="586"/>
      <c r="AF330" s="586"/>
      <c r="AG330" s="586"/>
      <c r="AH330" s="586"/>
      <c r="AI330" s="586"/>
      <c r="AJ330" s="586"/>
      <c r="AK330" s="586"/>
      <c r="AL330" s="586"/>
    </row>
    <row r="331" spans="1:74" x14ac:dyDescent="0.25">
      <c r="A331" s="44">
        <f t="shared" si="41"/>
        <v>2015</v>
      </c>
      <c r="B331" s="44" t="str">
        <f t="shared" si="41"/>
        <v>MARZO</v>
      </c>
      <c r="C331" s="44">
        <v>10</v>
      </c>
      <c r="D331" s="586" t="str">
        <f t="shared" si="40"/>
        <v>MARZO 2015 / 9</v>
      </c>
      <c r="E331" s="586"/>
      <c r="F331" s="586"/>
      <c r="G331" s="586"/>
      <c r="H331" s="586"/>
      <c r="I331" s="586"/>
      <c r="J331" s="586"/>
      <c r="K331" s="586"/>
      <c r="L331" s="586"/>
      <c r="M331" s="586"/>
      <c r="N331" s="586"/>
      <c r="O331" s="586"/>
      <c r="P331" s="586"/>
      <c r="Q331" s="586"/>
      <c r="R331" s="586"/>
      <c r="S331" s="586"/>
      <c r="T331" s="586"/>
      <c r="U331" s="586"/>
      <c r="V331" s="586"/>
      <c r="W331" s="586"/>
      <c r="X331" s="586"/>
      <c r="Y331" s="586"/>
      <c r="Z331" s="586"/>
      <c r="AB331" s="586"/>
      <c r="AC331" s="586"/>
      <c r="AD331" s="586"/>
      <c r="AE331" s="586"/>
      <c r="AF331" s="586"/>
      <c r="AG331" s="586"/>
      <c r="AH331" s="586"/>
      <c r="AI331" s="586"/>
      <c r="AJ331" s="586"/>
      <c r="AK331" s="586"/>
      <c r="AL331" s="586"/>
    </row>
    <row r="332" spans="1:74" x14ac:dyDescent="0.25">
      <c r="A332" s="44">
        <f t="shared" si="41"/>
        <v>2015</v>
      </c>
      <c r="B332" s="44" t="str">
        <f t="shared" si="41"/>
        <v>MARZO</v>
      </c>
      <c r="C332" s="44">
        <v>11</v>
      </c>
      <c r="D332" s="586" t="str">
        <f t="shared" si="40"/>
        <v>MARZO 2015 / 10</v>
      </c>
      <c r="E332" s="586"/>
      <c r="F332" s="586"/>
      <c r="G332" s="586"/>
      <c r="H332" s="586"/>
      <c r="I332" s="586"/>
      <c r="J332" s="586"/>
      <c r="K332" s="586"/>
      <c r="L332" s="586"/>
      <c r="M332" s="586"/>
      <c r="N332" s="586"/>
      <c r="O332" s="586"/>
      <c r="P332" s="586"/>
      <c r="Q332" s="586"/>
      <c r="R332" s="586"/>
      <c r="S332" s="586"/>
      <c r="T332" s="586"/>
      <c r="U332" s="586"/>
      <c r="V332" s="586"/>
      <c r="W332" s="586"/>
      <c r="X332" s="586"/>
      <c r="Y332" s="586"/>
      <c r="Z332" s="586"/>
      <c r="AB332" s="586"/>
      <c r="AC332" s="586"/>
      <c r="AD332" s="586"/>
      <c r="AE332" s="586"/>
      <c r="AF332" s="586"/>
      <c r="AG332" s="586"/>
      <c r="AH332" s="586"/>
      <c r="AI332" s="586"/>
      <c r="AJ332" s="586"/>
      <c r="AK332" s="586"/>
      <c r="AL332" s="586"/>
    </row>
    <row r="333" spans="1:74" x14ac:dyDescent="0.25">
      <c r="A333" s="44">
        <f t="shared" si="41"/>
        <v>2015</v>
      </c>
      <c r="B333" s="44" t="str">
        <f t="shared" si="41"/>
        <v>MARZO</v>
      </c>
      <c r="C333" s="44">
        <v>12</v>
      </c>
      <c r="D333" s="586" t="str">
        <f t="shared" si="40"/>
        <v>MARZO 2015 / 11</v>
      </c>
      <c r="E333" s="586"/>
      <c r="F333" s="586"/>
      <c r="G333" s="586"/>
      <c r="H333" s="586"/>
      <c r="I333" s="586"/>
      <c r="J333" s="586"/>
      <c r="K333" s="586"/>
      <c r="L333" s="586"/>
      <c r="M333" s="586"/>
      <c r="N333" s="586"/>
      <c r="O333" s="586"/>
      <c r="P333" s="586"/>
      <c r="Q333" s="586"/>
      <c r="R333" s="586"/>
      <c r="S333" s="586"/>
      <c r="T333" s="586"/>
      <c r="U333" s="586"/>
      <c r="V333" s="586"/>
      <c r="W333" s="586"/>
      <c r="X333" s="586"/>
      <c r="Y333" s="586"/>
      <c r="Z333" s="586"/>
      <c r="AB333" s="586"/>
      <c r="AC333" s="586"/>
      <c r="AD333" s="586"/>
      <c r="AE333" s="586"/>
      <c r="AF333" s="586"/>
      <c r="AG333" s="586"/>
      <c r="AH333" s="586"/>
      <c r="AI333" s="586"/>
      <c r="AJ333" s="586"/>
      <c r="AK333" s="586"/>
      <c r="AL333" s="586"/>
    </row>
    <row r="334" spans="1:74" x14ac:dyDescent="0.25">
      <c r="A334" s="44">
        <f t="shared" si="41"/>
        <v>2015</v>
      </c>
      <c r="B334" s="44" t="str">
        <f t="shared" si="41"/>
        <v>MARZO</v>
      </c>
      <c r="C334" s="44">
        <v>13</v>
      </c>
      <c r="D334" s="586" t="str">
        <f t="shared" si="40"/>
        <v>MARZO 2015 / 12</v>
      </c>
      <c r="E334" s="586"/>
      <c r="F334" s="586"/>
      <c r="G334" s="586"/>
      <c r="H334" s="586"/>
      <c r="I334" s="586"/>
      <c r="J334" s="586"/>
      <c r="K334" s="586"/>
      <c r="L334" s="586"/>
      <c r="M334" s="586"/>
      <c r="N334" s="586"/>
      <c r="O334" s="586"/>
      <c r="P334" s="586"/>
      <c r="Q334" s="586"/>
      <c r="R334" s="586"/>
      <c r="S334" s="586"/>
      <c r="T334" s="586"/>
      <c r="U334" s="586"/>
      <c r="V334" s="586"/>
      <c r="W334" s="586"/>
      <c r="X334" s="586"/>
      <c r="Y334" s="586"/>
      <c r="Z334" s="586"/>
      <c r="AB334" s="586"/>
      <c r="AC334" s="586"/>
      <c r="AD334" s="586"/>
      <c r="AE334" s="586"/>
      <c r="AF334" s="586"/>
      <c r="AG334" s="586"/>
      <c r="AH334" s="586"/>
      <c r="AI334" s="586"/>
      <c r="AJ334" s="586"/>
      <c r="AK334" s="586"/>
      <c r="AL334" s="586"/>
    </row>
    <row r="335" spans="1:74" x14ac:dyDescent="0.25">
      <c r="A335" s="44">
        <f t="shared" si="41"/>
        <v>2015</v>
      </c>
      <c r="B335" s="44" t="str">
        <f t="shared" si="41"/>
        <v>MARZO</v>
      </c>
      <c r="C335" s="44">
        <v>14</v>
      </c>
      <c r="D335" s="586" t="str">
        <f t="shared" si="40"/>
        <v>MARZO 2015 / 13</v>
      </c>
      <c r="E335" s="586"/>
      <c r="F335" s="586"/>
      <c r="G335" s="586"/>
      <c r="H335" s="586"/>
      <c r="I335" s="586"/>
      <c r="J335" s="586"/>
      <c r="K335" s="586"/>
      <c r="L335" s="586"/>
      <c r="M335" s="586"/>
      <c r="N335" s="586"/>
      <c r="O335" s="586"/>
      <c r="P335" s="586"/>
      <c r="Q335" s="586"/>
      <c r="R335" s="586"/>
      <c r="S335" s="586"/>
      <c r="T335" s="586"/>
      <c r="U335" s="586"/>
      <c r="V335" s="586"/>
      <c r="W335" s="586"/>
      <c r="X335" s="586"/>
      <c r="Y335" s="586"/>
      <c r="Z335" s="586"/>
      <c r="AB335" s="586"/>
      <c r="AC335" s="586"/>
      <c r="AD335" s="586"/>
      <c r="AE335" s="586"/>
      <c r="AF335" s="586"/>
      <c r="AG335" s="586"/>
      <c r="AH335" s="586"/>
      <c r="AI335" s="586"/>
      <c r="AJ335" s="586"/>
      <c r="AK335" s="586"/>
      <c r="AL335" s="586"/>
    </row>
    <row r="336" spans="1:74" x14ac:dyDescent="0.25">
      <c r="A336" s="44">
        <f t="shared" si="41"/>
        <v>2015</v>
      </c>
      <c r="B336" s="44" t="str">
        <f t="shared" si="41"/>
        <v>MARZO</v>
      </c>
      <c r="C336" s="44">
        <v>15</v>
      </c>
      <c r="D336" s="586" t="str">
        <f t="shared" si="40"/>
        <v>MARZO 2015 / 14</v>
      </c>
      <c r="E336" s="586"/>
      <c r="F336" s="586"/>
      <c r="G336" s="586"/>
      <c r="H336" s="586"/>
      <c r="I336" s="586"/>
      <c r="J336" s="586"/>
      <c r="K336" s="586"/>
      <c r="L336" s="586"/>
      <c r="M336" s="586"/>
      <c r="N336" s="586"/>
      <c r="O336" s="586"/>
      <c r="P336" s="586"/>
      <c r="Q336" s="586"/>
      <c r="R336" s="586"/>
      <c r="S336" s="586"/>
      <c r="T336" s="586"/>
      <c r="U336" s="586"/>
      <c r="V336" s="586"/>
      <c r="W336" s="586"/>
      <c r="X336" s="586"/>
      <c r="Y336" s="586"/>
      <c r="Z336" s="586"/>
      <c r="AB336" s="586"/>
      <c r="AC336" s="586"/>
      <c r="AD336" s="586"/>
      <c r="AE336" s="586"/>
      <c r="AF336" s="586"/>
      <c r="AG336" s="586"/>
      <c r="AH336" s="586"/>
      <c r="AI336" s="586"/>
      <c r="AJ336" s="586"/>
      <c r="AK336" s="586"/>
      <c r="AL336" s="586"/>
    </row>
    <row r="337" spans="1:38" x14ac:dyDescent="0.25">
      <c r="A337" s="44">
        <f t="shared" si="41"/>
        <v>2015</v>
      </c>
      <c r="B337" s="44" t="str">
        <f t="shared" si="41"/>
        <v>MARZO</v>
      </c>
      <c r="C337" s="44">
        <v>16</v>
      </c>
      <c r="D337" s="586" t="str">
        <f t="shared" si="40"/>
        <v>MARZO 2015 / 15</v>
      </c>
      <c r="E337" s="586"/>
      <c r="F337" s="586"/>
      <c r="G337" s="586"/>
      <c r="H337" s="586"/>
      <c r="I337" s="586"/>
      <c r="J337" s="586"/>
      <c r="K337" s="586"/>
      <c r="L337" s="586"/>
      <c r="M337" s="586"/>
      <c r="N337" s="586"/>
      <c r="O337" s="586"/>
      <c r="P337" s="586"/>
      <c r="Q337" s="586"/>
      <c r="R337" s="586"/>
      <c r="S337" s="586"/>
      <c r="T337" s="586"/>
      <c r="U337" s="586"/>
      <c r="V337" s="586"/>
      <c r="W337" s="586"/>
      <c r="X337" s="586"/>
      <c r="Y337" s="586"/>
      <c r="Z337" s="586"/>
      <c r="AB337" s="586"/>
      <c r="AC337" s="586"/>
      <c r="AD337" s="586"/>
      <c r="AE337" s="586"/>
      <c r="AF337" s="586"/>
      <c r="AG337" s="586"/>
      <c r="AH337" s="586"/>
      <c r="AI337" s="586"/>
      <c r="AJ337" s="586"/>
      <c r="AK337" s="586"/>
      <c r="AL337" s="586"/>
    </row>
    <row r="338" spans="1:38" x14ac:dyDescent="0.25">
      <c r="A338" s="44">
        <f t="shared" si="41"/>
        <v>2015</v>
      </c>
      <c r="B338" s="44" t="str">
        <f t="shared" si="41"/>
        <v>MARZO</v>
      </c>
      <c r="C338" s="44">
        <v>17</v>
      </c>
      <c r="D338" s="586" t="str">
        <f t="shared" si="40"/>
        <v>MARZO 2015 / 16</v>
      </c>
      <c r="E338" s="586"/>
      <c r="F338" s="586"/>
      <c r="G338" s="586"/>
      <c r="H338" s="586"/>
      <c r="I338" s="586"/>
      <c r="J338" s="586"/>
      <c r="K338" s="586"/>
      <c r="L338" s="586"/>
      <c r="M338" s="586"/>
      <c r="N338" s="586"/>
      <c r="O338" s="586"/>
      <c r="P338" s="586"/>
      <c r="Q338" s="586"/>
      <c r="R338" s="586"/>
      <c r="S338" s="586"/>
      <c r="T338" s="586"/>
      <c r="U338" s="586"/>
      <c r="V338" s="586"/>
      <c r="W338" s="586"/>
      <c r="X338" s="586"/>
      <c r="Y338" s="586"/>
      <c r="Z338" s="586"/>
      <c r="AB338" s="586"/>
      <c r="AC338" s="586"/>
      <c r="AD338" s="586"/>
      <c r="AE338" s="586"/>
      <c r="AF338" s="586"/>
      <c r="AG338" s="586"/>
      <c r="AH338" s="586"/>
      <c r="AI338" s="586"/>
      <c r="AJ338" s="586"/>
      <c r="AK338" s="586"/>
      <c r="AL338" s="586"/>
    </row>
    <row r="339" spans="1:38" x14ac:dyDescent="0.25">
      <c r="A339" s="44">
        <f t="shared" si="41"/>
        <v>2015</v>
      </c>
      <c r="B339" s="44" t="str">
        <f t="shared" si="41"/>
        <v>MARZO</v>
      </c>
      <c r="C339" s="44">
        <v>18</v>
      </c>
      <c r="D339" s="586" t="str">
        <f t="shared" si="40"/>
        <v>MARZO 2015 / 17</v>
      </c>
      <c r="E339" s="586"/>
      <c r="F339" s="586"/>
      <c r="G339" s="586"/>
      <c r="H339" s="586"/>
      <c r="I339" s="586"/>
      <c r="J339" s="586"/>
      <c r="K339" s="586"/>
      <c r="L339" s="586"/>
      <c r="M339" s="586"/>
      <c r="N339" s="586"/>
      <c r="O339" s="586"/>
      <c r="P339" s="586"/>
      <c r="Q339" s="586"/>
      <c r="R339" s="586"/>
      <c r="S339" s="586"/>
      <c r="T339" s="586"/>
      <c r="U339" s="586"/>
      <c r="V339" s="586"/>
      <c r="W339" s="586"/>
      <c r="X339" s="586"/>
      <c r="Y339" s="586"/>
      <c r="Z339" s="586"/>
      <c r="AB339" s="586"/>
      <c r="AC339" s="586"/>
      <c r="AD339" s="586"/>
      <c r="AE339" s="586"/>
      <c r="AF339" s="586"/>
      <c r="AG339" s="586"/>
      <c r="AH339" s="586"/>
      <c r="AI339" s="586"/>
      <c r="AJ339" s="586"/>
      <c r="AK339" s="586"/>
      <c r="AL339" s="586"/>
    </row>
    <row r="340" spans="1:38" x14ac:dyDescent="0.25">
      <c r="A340" s="44">
        <f t="shared" si="41"/>
        <v>2015</v>
      </c>
      <c r="B340" s="44" t="str">
        <f t="shared" si="41"/>
        <v>MARZO</v>
      </c>
      <c r="C340" s="44">
        <v>19</v>
      </c>
      <c r="D340" s="586" t="str">
        <f t="shared" si="40"/>
        <v>MARZO 2015 / 18</v>
      </c>
      <c r="E340" s="586"/>
      <c r="F340" s="586"/>
      <c r="G340" s="586"/>
      <c r="H340" s="586"/>
      <c r="I340" s="586"/>
      <c r="J340" s="586"/>
      <c r="K340" s="586"/>
      <c r="L340" s="586"/>
      <c r="M340" s="586"/>
      <c r="N340" s="586"/>
      <c r="O340" s="586"/>
      <c r="P340" s="586"/>
      <c r="Q340" s="586"/>
      <c r="R340" s="586"/>
      <c r="S340" s="586"/>
      <c r="T340" s="586"/>
      <c r="U340" s="586"/>
      <c r="V340" s="586"/>
      <c r="W340" s="586"/>
      <c r="X340" s="586"/>
      <c r="Y340" s="586"/>
      <c r="Z340" s="586"/>
      <c r="AB340" s="586"/>
      <c r="AC340" s="586"/>
      <c r="AD340" s="586"/>
      <c r="AE340" s="586"/>
      <c r="AF340" s="586"/>
      <c r="AG340" s="586"/>
      <c r="AH340" s="586"/>
      <c r="AI340" s="586"/>
      <c r="AJ340" s="586"/>
      <c r="AK340" s="586"/>
      <c r="AL340" s="586"/>
    </row>
    <row r="341" spans="1:38" x14ac:dyDescent="0.25">
      <c r="A341" s="44">
        <f t="shared" si="41"/>
        <v>2015</v>
      </c>
      <c r="B341" s="44" t="str">
        <f t="shared" si="41"/>
        <v>MARZO</v>
      </c>
      <c r="C341" s="44">
        <v>20</v>
      </c>
      <c r="D341" s="586" t="str">
        <f t="shared" si="40"/>
        <v>MARZO 2015 / 19</v>
      </c>
      <c r="E341" s="586"/>
      <c r="F341" s="586"/>
      <c r="G341" s="586"/>
      <c r="H341" s="586"/>
      <c r="I341" s="586"/>
      <c r="J341" s="586"/>
      <c r="K341" s="586"/>
      <c r="L341" s="586"/>
      <c r="M341" s="586"/>
      <c r="N341" s="586"/>
      <c r="O341" s="586"/>
      <c r="P341" s="586"/>
      <c r="Q341" s="586"/>
      <c r="R341" s="586"/>
      <c r="S341" s="586"/>
      <c r="T341" s="586"/>
      <c r="U341" s="586"/>
      <c r="V341" s="586"/>
      <c r="W341" s="586"/>
      <c r="X341" s="586"/>
      <c r="Y341" s="586"/>
      <c r="Z341" s="586"/>
      <c r="AB341" s="586"/>
      <c r="AC341" s="586"/>
      <c r="AD341" s="586"/>
      <c r="AE341" s="586"/>
      <c r="AF341" s="586"/>
      <c r="AG341" s="586"/>
      <c r="AH341" s="586"/>
      <c r="AI341" s="586"/>
      <c r="AJ341" s="586"/>
      <c r="AK341" s="586"/>
      <c r="AL341" s="586"/>
    </row>
    <row r="342" spans="1:38" x14ac:dyDescent="0.25">
      <c r="A342" s="44">
        <f t="shared" si="41"/>
        <v>2015</v>
      </c>
      <c r="B342" s="44" t="str">
        <f t="shared" si="41"/>
        <v>MARZO</v>
      </c>
      <c r="C342" s="44">
        <v>21</v>
      </c>
      <c r="D342" s="586" t="str">
        <f t="shared" si="40"/>
        <v>MARZO 2015 / 20</v>
      </c>
      <c r="E342" s="586"/>
      <c r="F342" s="586"/>
      <c r="G342" s="586"/>
      <c r="H342" s="586"/>
      <c r="I342" s="586"/>
      <c r="J342" s="586"/>
      <c r="K342" s="586"/>
      <c r="L342" s="586"/>
      <c r="M342" s="586"/>
      <c r="N342" s="586"/>
      <c r="O342" s="586"/>
      <c r="P342" s="586"/>
      <c r="Q342" s="586"/>
      <c r="R342" s="586"/>
      <c r="S342" s="586"/>
      <c r="T342" s="586"/>
      <c r="U342" s="586"/>
      <c r="V342" s="586"/>
      <c r="W342" s="586"/>
      <c r="X342" s="586"/>
      <c r="Y342" s="586"/>
      <c r="Z342" s="586"/>
      <c r="AB342" s="586"/>
      <c r="AC342" s="586"/>
      <c r="AD342" s="586"/>
      <c r="AE342" s="586"/>
      <c r="AF342" s="586"/>
      <c r="AG342" s="586"/>
      <c r="AH342" s="586"/>
      <c r="AI342" s="586"/>
      <c r="AJ342" s="586"/>
      <c r="AK342" s="586"/>
      <c r="AL342" s="586"/>
    </row>
    <row r="343" spans="1:38" x14ac:dyDescent="0.25">
      <c r="A343" s="44">
        <f t="shared" si="41"/>
        <v>2015</v>
      </c>
      <c r="B343" s="44" t="str">
        <f t="shared" si="41"/>
        <v>MARZO</v>
      </c>
      <c r="C343" s="44">
        <v>22</v>
      </c>
      <c r="D343" s="586" t="str">
        <f t="shared" si="40"/>
        <v>MARZO 2015 / 21</v>
      </c>
      <c r="E343" s="586"/>
      <c r="F343" s="586"/>
      <c r="G343" s="586"/>
      <c r="H343" s="586"/>
      <c r="I343" s="586"/>
      <c r="J343" s="586"/>
      <c r="K343" s="586"/>
      <c r="L343" s="586"/>
      <c r="M343" s="586"/>
      <c r="N343" s="586"/>
      <c r="O343" s="586"/>
      <c r="P343" s="586"/>
      <c r="Q343" s="586"/>
      <c r="R343" s="586"/>
      <c r="S343" s="586"/>
      <c r="T343" s="586"/>
      <c r="U343" s="586"/>
      <c r="V343" s="586"/>
      <c r="W343" s="586"/>
      <c r="X343" s="586"/>
      <c r="Y343" s="586"/>
      <c r="Z343" s="586"/>
      <c r="AB343" s="586"/>
      <c r="AC343" s="586"/>
      <c r="AD343" s="586"/>
      <c r="AE343" s="586"/>
      <c r="AF343" s="586"/>
      <c r="AG343" s="586"/>
      <c r="AH343" s="586"/>
      <c r="AI343" s="586"/>
      <c r="AJ343" s="586"/>
      <c r="AK343" s="586"/>
      <c r="AL343" s="586"/>
    </row>
    <row r="344" spans="1:38" x14ac:dyDescent="0.25">
      <c r="A344" s="44">
        <f t="shared" si="41"/>
        <v>2015</v>
      </c>
      <c r="B344" s="44" t="str">
        <f t="shared" si="41"/>
        <v>MARZO</v>
      </c>
      <c r="C344" s="44">
        <v>23</v>
      </c>
      <c r="D344" s="586" t="str">
        <f t="shared" si="40"/>
        <v>MARZO 2015 / 22</v>
      </c>
      <c r="E344" s="586"/>
      <c r="F344" s="586"/>
      <c r="G344" s="586"/>
      <c r="H344" s="586"/>
      <c r="I344" s="586"/>
      <c r="J344" s="586"/>
      <c r="K344" s="586"/>
      <c r="L344" s="586"/>
      <c r="M344" s="586"/>
      <c r="N344" s="586"/>
      <c r="O344" s="586"/>
      <c r="P344" s="586"/>
      <c r="Q344" s="586"/>
      <c r="R344" s="586"/>
      <c r="S344" s="586"/>
      <c r="T344" s="586"/>
      <c r="U344" s="586"/>
      <c r="V344" s="586"/>
      <c r="W344" s="586"/>
      <c r="X344" s="586"/>
      <c r="Y344" s="586"/>
      <c r="Z344" s="586"/>
      <c r="AB344" s="586"/>
      <c r="AC344" s="586"/>
      <c r="AD344" s="586"/>
      <c r="AE344" s="586"/>
      <c r="AF344" s="586"/>
      <c r="AG344" s="586"/>
      <c r="AH344" s="586"/>
      <c r="AI344" s="586"/>
      <c r="AJ344" s="586"/>
      <c r="AK344" s="586"/>
      <c r="AL344" s="586"/>
    </row>
    <row r="345" spans="1:38" x14ac:dyDescent="0.25">
      <c r="A345" s="44">
        <f t="shared" si="41"/>
        <v>2015</v>
      </c>
      <c r="B345" s="44" t="str">
        <f t="shared" si="41"/>
        <v>MARZO</v>
      </c>
      <c r="C345" s="44">
        <v>24</v>
      </c>
      <c r="D345" s="586" t="str">
        <f t="shared" si="40"/>
        <v>MARZO 2015 / 23</v>
      </c>
      <c r="E345" s="586"/>
      <c r="F345" s="586"/>
      <c r="G345" s="586"/>
      <c r="H345" s="586"/>
      <c r="I345" s="586"/>
      <c r="J345" s="586"/>
      <c r="K345" s="586"/>
      <c r="L345" s="586"/>
      <c r="M345" s="586"/>
      <c r="N345" s="586"/>
      <c r="O345" s="586"/>
      <c r="P345" s="586"/>
      <c r="Q345" s="586"/>
      <c r="R345" s="586"/>
      <c r="S345" s="586"/>
      <c r="T345" s="586"/>
      <c r="U345" s="586"/>
      <c r="V345" s="586"/>
      <c r="W345" s="586"/>
      <c r="X345" s="586"/>
      <c r="Y345" s="586"/>
      <c r="Z345" s="586"/>
      <c r="AB345" s="586"/>
      <c r="AC345" s="586"/>
      <c r="AD345" s="586"/>
      <c r="AE345" s="586"/>
      <c r="AF345" s="586"/>
      <c r="AG345" s="586"/>
      <c r="AH345" s="586"/>
      <c r="AI345" s="586"/>
      <c r="AJ345" s="586"/>
      <c r="AK345" s="586"/>
      <c r="AL345" s="586"/>
    </row>
    <row r="346" spans="1:38" x14ac:dyDescent="0.25">
      <c r="A346" s="44">
        <f t="shared" si="41"/>
        <v>2015</v>
      </c>
      <c r="B346" s="44" t="str">
        <f t="shared" si="41"/>
        <v>MARZO</v>
      </c>
      <c r="C346" s="44">
        <v>25</v>
      </c>
      <c r="D346" s="586" t="str">
        <f t="shared" si="40"/>
        <v>MARZO 2015 / 24</v>
      </c>
      <c r="E346" s="586"/>
      <c r="F346" s="586"/>
      <c r="G346" s="586"/>
      <c r="H346" s="586"/>
      <c r="I346" s="586"/>
      <c r="J346" s="586"/>
      <c r="K346" s="586"/>
      <c r="L346" s="586"/>
      <c r="M346" s="586"/>
      <c r="N346" s="586"/>
      <c r="O346" s="586"/>
      <c r="P346" s="586"/>
      <c r="Q346" s="586"/>
      <c r="R346" s="586"/>
      <c r="S346" s="586"/>
      <c r="T346" s="586"/>
      <c r="U346" s="586"/>
      <c r="V346" s="586"/>
      <c r="W346" s="586"/>
      <c r="X346" s="586"/>
      <c r="Y346" s="586"/>
      <c r="Z346" s="586"/>
      <c r="AB346" s="586"/>
      <c r="AC346" s="586"/>
      <c r="AD346" s="586"/>
      <c r="AE346" s="586"/>
      <c r="AF346" s="586"/>
      <c r="AG346" s="586"/>
      <c r="AH346" s="586"/>
      <c r="AI346" s="586"/>
      <c r="AJ346" s="586"/>
      <c r="AK346" s="586"/>
      <c r="AL346" s="586"/>
    </row>
    <row r="347" spans="1:38" x14ac:dyDescent="0.25">
      <c r="A347" s="44">
        <f t="shared" si="41"/>
        <v>2015</v>
      </c>
      <c r="B347" s="44" t="str">
        <f t="shared" si="41"/>
        <v>MARZO</v>
      </c>
      <c r="C347" s="44">
        <v>26</v>
      </c>
      <c r="D347" s="586" t="str">
        <f t="shared" si="40"/>
        <v>MARZO 2015 / 25</v>
      </c>
      <c r="E347" s="586"/>
      <c r="F347" s="586"/>
      <c r="G347" s="586"/>
      <c r="H347" s="586"/>
      <c r="I347" s="586"/>
      <c r="J347" s="586"/>
      <c r="K347" s="586"/>
      <c r="L347" s="586"/>
      <c r="M347" s="586"/>
      <c r="N347" s="586"/>
      <c r="O347" s="586"/>
      <c r="P347" s="586"/>
      <c r="Q347" s="586"/>
      <c r="R347" s="586"/>
      <c r="S347" s="586"/>
      <c r="T347" s="586"/>
      <c r="U347" s="586"/>
      <c r="V347" s="586"/>
      <c r="W347" s="586"/>
      <c r="X347" s="586"/>
      <c r="Y347" s="586"/>
      <c r="Z347" s="586"/>
      <c r="AB347" s="586"/>
      <c r="AC347" s="586"/>
      <c r="AD347" s="586"/>
      <c r="AE347" s="586"/>
      <c r="AF347" s="586"/>
      <c r="AG347" s="586"/>
      <c r="AH347" s="586"/>
      <c r="AI347" s="586"/>
      <c r="AJ347" s="586"/>
      <c r="AK347" s="586"/>
      <c r="AL347" s="586"/>
    </row>
    <row r="348" spans="1:38" x14ac:dyDescent="0.25">
      <c r="A348" s="44">
        <f t="shared" si="41"/>
        <v>2015</v>
      </c>
      <c r="B348" s="44" t="str">
        <f t="shared" si="41"/>
        <v>MARZO</v>
      </c>
      <c r="C348" s="44">
        <v>27</v>
      </c>
      <c r="D348" s="586" t="str">
        <f t="shared" si="40"/>
        <v>MARZO 2015 / 26</v>
      </c>
      <c r="E348" s="586"/>
      <c r="F348" s="586"/>
      <c r="G348" s="586"/>
      <c r="H348" s="586"/>
      <c r="I348" s="586"/>
      <c r="J348" s="586"/>
      <c r="K348" s="586"/>
      <c r="L348" s="586"/>
      <c r="M348" s="586"/>
      <c r="N348" s="586"/>
      <c r="O348" s="586"/>
      <c r="P348" s="586"/>
      <c r="Q348" s="586"/>
      <c r="R348" s="586"/>
      <c r="S348" s="586"/>
      <c r="T348" s="586"/>
      <c r="U348" s="586"/>
      <c r="V348" s="586"/>
      <c r="W348" s="586"/>
      <c r="X348" s="586"/>
      <c r="Y348" s="586"/>
      <c r="Z348" s="586"/>
      <c r="AB348" s="586"/>
      <c r="AC348" s="586"/>
      <c r="AD348" s="586"/>
      <c r="AE348" s="586"/>
      <c r="AF348" s="586"/>
      <c r="AG348" s="586"/>
      <c r="AH348" s="586"/>
      <c r="AI348" s="586"/>
      <c r="AJ348" s="586"/>
      <c r="AK348" s="586"/>
      <c r="AL348" s="586"/>
    </row>
    <row r="349" spans="1:38" x14ac:dyDescent="0.25">
      <c r="A349" s="44">
        <f t="shared" si="41"/>
        <v>2015</v>
      </c>
      <c r="B349" s="44" t="str">
        <f t="shared" si="41"/>
        <v>MARZO</v>
      </c>
      <c r="C349" s="44">
        <v>28</v>
      </c>
      <c r="D349" s="586" t="str">
        <f t="shared" si="40"/>
        <v>MARZO 2015 / 27</v>
      </c>
      <c r="E349" s="586"/>
      <c r="F349" s="586"/>
      <c r="G349" s="586"/>
      <c r="H349" s="586"/>
      <c r="I349" s="586"/>
      <c r="J349" s="586"/>
      <c r="K349" s="586"/>
      <c r="L349" s="586"/>
      <c r="M349" s="586"/>
      <c r="N349" s="586"/>
      <c r="O349" s="586"/>
      <c r="P349" s="586"/>
      <c r="Q349" s="586"/>
      <c r="R349" s="586"/>
      <c r="S349" s="586"/>
      <c r="T349" s="586"/>
      <c r="U349" s="586"/>
      <c r="V349" s="586"/>
      <c r="W349" s="586"/>
      <c r="X349" s="586"/>
      <c r="Y349" s="586"/>
      <c r="Z349" s="586"/>
      <c r="AB349" s="586"/>
      <c r="AC349" s="586"/>
      <c r="AD349" s="586"/>
      <c r="AE349" s="586"/>
      <c r="AF349" s="586"/>
      <c r="AG349" s="586"/>
      <c r="AH349" s="586"/>
      <c r="AI349" s="586"/>
      <c r="AJ349" s="586"/>
      <c r="AK349" s="586"/>
      <c r="AL349" s="586"/>
    </row>
    <row r="350" spans="1:38" x14ac:dyDescent="0.25">
      <c r="A350" s="44">
        <f t="shared" si="41"/>
        <v>2015</v>
      </c>
      <c r="B350" s="44" t="str">
        <f t="shared" si="41"/>
        <v>MARZO</v>
      </c>
      <c r="C350" s="44">
        <v>29</v>
      </c>
      <c r="D350" s="586" t="str">
        <f t="shared" si="40"/>
        <v>MARZO 2015 / 28</v>
      </c>
      <c r="E350" s="586"/>
      <c r="F350" s="586"/>
      <c r="G350" s="586"/>
      <c r="H350" s="586"/>
      <c r="I350" s="586"/>
      <c r="J350" s="586"/>
      <c r="K350" s="586"/>
      <c r="L350" s="586"/>
      <c r="M350" s="586"/>
      <c r="N350" s="586"/>
      <c r="O350" s="586"/>
      <c r="P350" s="586"/>
      <c r="Q350" s="586"/>
      <c r="R350" s="586"/>
      <c r="S350" s="586"/>
      <c r="T350" s="586"/>
      <c r="U350" s="586"/>
      <c r="V350" s="586"/>
      <c r="W350" s="586"/>
      <c r="X350" s="586"/>
      <c r="Y350" s="586"/>
      <c r="Z350" s="586"/>
      <c r="AB350" s="586"/>
      <c r="AC350" s="586"/>
      <c r="AD350" s="586"/>
      <c r="AE350" s="586"/>
      <c r="AF350" s="586"/>
      <c r="AG350" s="586"/>
      <c r="AH350" s="586"/>
      <c r="AI350" s="586"/>
      <c r="AJ350" s="586"/>
      <c r="AK350" s="586"/>
      <c r="AL350" s="586"/>
    </row>
    <row r="351" spans="1:38" x14ac:dyDescent="0.25">
      <c r="A351" s="44">
        <f t="shared" si="41"/>
        <v>2015</v>
      </c>
      <c r="B351" s="44" t="str">
        <f t="shared" si="41"/>
        <v>MARZO</v>
      </c>
      <c r="C351" s="44">
        <v>30</v>
      </c>
      <c r="D351" s="586" t="str">
        <f t="shared" si="40"/>
        <v>MARZO 2015 / 29</v>
      </c>
      <c r="E351" s="586"/>
      <c r="F351" s="586"/>
      <c r="G351" s="586"/>
      <c r="H351" s="586"/>
      <c r="I351" s="586"/>
      <c r="J351" s="586"/>
      <c r="K351" s="586"/>
      <c r="L351" s="586"/>
      <c r="M351" s="586"/>
      <c r="N351" s="586"/>
      <c r="O351" s="586"/>
      <c r="P351" s="586"/>
      <c r="Q351" s="586"/>
      <c r="R351" s="586"/>
      <c r="S351" s="586"/>
      <c r="T351" s="586"/>
      <c r="U351" s="586"/>
      <c r="V351" s="586"/>
      <c r="W351" s="586"/>
      <c r="X351" s="586"/>
      <c r="Y351" s="586"/>
      <c r="Z351" s="586"/>
      <c r="AB351" s="586"/>
      <c r="AC351" s="586"/>
      <c r="AD351" s="586"/>
      <c r="AE351" s="586"/>
      <c r="AF351" s="586"/>
      <c r="AG351" s="586"/>
      <c r="AH351" s="586"/>
      <c r="AI351" s="586"/>
      <c r="AJ351" s="586"/>
      <c r="AK351" s="586"/>
      <c r="AL351" s="586"/>
    </row>
    <row r="352" spans="1:38" x14ac:dyDescent="0.25">
      <c r="A352" s="44">
        <f t="shared" si="41"/>
        <v>2015</v>
      </c>
      <c r="B352" s="44" t="str">
        <f t="shared" si="41"/>
        <v>MARZO</v>
      </c>
      <c r="C352" s="44">
        <v>31</v>
      </c>
      <c r="D352" s="586" t="str">
        <f t="shared" si="40"/>
        <v>MARZO 2015 / 30</v>
      </c>
      <c r="E352" s="586"/>
      <c r="F352" s="586"/>
      <c r="G352" s="586"/>
      <c r="H352" s="586"/>
      <c r="I352" s="586"/>
      <c r="J352" s="586"/>
      <c r="K352" s="586"/>
      <c r="L352" s="586"/>
      <c r="M352" s="586"/>
      <c r="N352" s="586"/>
      <c r="O352" s="586"/>
      <c r="P352" s="586"/>
      <c r="Q352" s="586"/>
      <c r="R352" s="586"/>
      <c r="S352" s="586"/>
      <c r="T352" s="586"/>
      <c r="U352" s="586"/>
      <c r="V352" s="586"/>
      <c r="W352" s="586"/>
      <c r="X352" s="586"/>
      <c r="Y352" s="586"/>
      <c r="Z352" s="586"/>
      <c r="AB352" s="586"/>
      <c r="AC352" s="586"/>
      <c r="AD352" s="586"/>
      <c r="AE352" s="586"/>
      <c r="AF352" s="586"/>
      <c r="AG352" s="586"/>
      <c r="AH352" s="586"/>
      <c r="AI352" s="586"/>
      <c r="AJ352" s="586"/>
      <c r="AK352" s="586"/>
      <c r="AL352" s="586"/>
    </row>
    <row r="353" spans="1:74" s="206" customFormat="1" ht="15.75" x14ac:dyDescent="0.25">
      <c r="D353" s="586" t="str">
        <f t="shared" si="40"/>
        <v>MARZO 2015 / 31</v>
      </c>
      <c r="E353" s="586"/>
      <c r="F353" s="586"/>
      <c r="G353" s="586"/>
      <c r="H353" s="586"/>
      <c r="I353" s="586"/>
      <c r="J353" s="586"/>
      <c r="K353" s="586"/>
      <c r="L353" s="586"/>
      <c r="M353" s="586"/>
      <c r="N353" s="586"/>
      <c r="O353" s="586"/>
      <c r="P353" s="586"/>
      <c r="Q353" s="586"/>
      <c r="R353" s="586"/>
      <c r="S353" s="586"/>
      <c r="T353" s="586"/>
      <c r="U353" s="586"/>
      <c r="V353" s="586"/>
      <c r="W353" s="586"/>
      <c r="X353" s="586"/>
      <c r="Y353" s="586"/>
      <c r="Z353" s="586"/>
      <c r="AA353" s="55"/>
      <c r="AB353" s="586"/>
      <c r="AC353" s="586"/>
      <c r="AD353" s="586"/>
      <c r="AE353" s="586"/>
      <c r="AF353" s="586"/>
      <c r="AG353" s="586"/>
      <c r="AH353" s="586"/>
      <c r="AI353" s="586"/>
      <c r="AJ353" s="586"/>
      <c r="AK353" s="586"/>
      <c r="AL353" s="586"/>
      <c r="AM353" s="209" t="str">
        <f t="shared" ref="AM353:BU353" si="42">IFERROR(AVERAGE(AM322:AM352),"")</f>
        <v/>
      </c>
      <c r="AN353" s="209" t="str">
        <f t="shared" si="42"/>
        <v/>
      </c>
      <c r="AO353" s="209" t="str">
        <f t="shared" si="42"/>
        <v/>
      </c>
      <c r="AP353" s="209" t="str">
        <f t="shared" si="42"/>
        <v/>
      </c>
      <c r="AQ353" s="209" t="str">
        <f t="shared" si="42"/>
        <v/>
      </c>
      <c r="AR353" s="209" t="str">
        <f t="shared" si="42"/>
        <v/>
      </c>
      <c r="AS353" s="209" t="str">
        <f t="shared" si="42"/>
        <v/>
      </c>
      <c r="AT353" s="209" t="str">
        <f t="shared" si="42"/>
        <v/>
      </c>
      <c r="AU353" s="209" t="str">
        <f t="shared" si="42"/>
        <v/>
      </c>
      <c r="AV353" s="209" t="str">
        <f t="shared" si="42"/>
        <v/>
      </c>
      <c r="AW353" s="209" t="str">
        <f t="shared" si="42"/>
        <v/>
      </c>
      <c r="AX353" s="210" t="str">
        <f t="shared" si="42"/>
        <v/>
      </c>
      <c r="AY353" s="209" t="str">
        <f t="shared" si="42"/>
        <v/>
      </c>
      <c r="AZ353" s="209" t="str">
        <f t="shared" si="42"/>
        <v/>
      </c>
      <c r="BA353" s="209" t="str">
        <f t="shared" si="42"/>
        <v/>
      </c>
      <c r="BB353" s="209" t="str">
        <f t="shared" si="42"/>
        <v/>
      </c>
      <c r="BC353" s="209" t="str">
        <f t="shared" si="42"/>
        <v/>
      </c>
      <c r="BD353" s="209" t="str">
        <f t="shared" si="42"/>
        <v/>
      </c>
      <c r="BE353" s="209" t="str">
        <f t="shared" si="42"/>
        <v/>
      </c>
      <c r="BF353" s="209" t="str">
        <f t="shared" si="42"/>
        <v/>
      </c>
      <c r="BG353" s="209" t="str">
        <f t="shared" si="42"/>
        <v/>
      </c>
      <c r="BH353" s="209" t="str">
        <f t="shared" si="42"/>
        <v/>
      </c>
      <c r="BI353" s="209" t="str">
        <f t="shared" si="42"/>
        <v/>
      </c>
      <c r="BJ353" s="209" t="str">
        <f t="shared" si="42"/>
        <v/>
      </c>
      <c r="BK353" s="209" t="str">
        <f t="shared" si="42"/>
        <v/>
      </c>
      <c r="BL353" s="209" t="str">
        <f t="shared" si="42"/>
        <v/>
      </c>
      <c r="BM353" s="209" t="str">
        <f t="shared" si="42"/>
        <v/>
      </c>
      <c r="BN353" s="209" t="str">
        <f t="shared" si="42"/>
        <v/>
      </c>
      <c r="BO353" s="209" t="str">
        <f t="shared" si="42"/>
        <v/>
      </c>
      <c r="BP353" s="209" t="str">
        <f t="shared" si="42"/>
        <v/>
      </c>
      <c r="BQ353" s="209" t="str">
        <f t="shared" si="42"/>
        <v/>
      </c>
      <c r="BR353" s="209" t="str">
        <f t="shared" si="42"/>
        <v/>
      </c>
      <c r="BS353" s="209" t="str">
        <f t="shared" si="42"/>
        <v/>
      </c>
      <c r="BT353" s="209" t="str">
        <f t="shared" si="42"/>
        <v/>
      </c>
      <c r="BU353" s="209" t="str">
        <f t="shared" si="42"/>
        <v/>
      </c>
      <c r="BV353" s="210" t="str">
        <f>IFERROR(AVERAGE(BV322:BV352),"")</f>
        <v/>
      </c>
    </row>
    <row r="354" spans="1:74" ht="15.75" x14ac:dyDescent="0.25">
      <c r="A354" s="44">
        <v>2015</v>
      </c>
      <c r="B354" s="44" t="s">
        <v>242</v>
      </c>
      <c r="C354" s="44">
        <v>1</v>
      </c>
      <c r="D354" s="208" t="s">
        <v>228</v>
      </c>
      <c r="E354" s="209">
        <f>IFERROR(AVERAGE(E323:E353),"")</f>
        <v>1</v>
      </c>
      <c r="F354" s="209">
        <f>IFERROR(AVERAGE(F323:F353),"")</f>
        <v>42089</v>
      </c>
      <c r="G354" s="209">
        <f>IFERROR(AVERAGE(G323:G353),"")</f>
        <v>51284</v>
      </c>
      <c r="H354" s="209" t="str">
        <f>IFERROR(AVERAGE(H323:H353),"")</f>
        <v/>
      </c>
      <c r="I354" s="209">
        <f t="shared" ref="I354:AL354" si="43">IFERROR(AVERAGE(I323:I353),"")</f>
        <v>0.74160000000000004</v>
      </c>
      <c r="J354" s="209">
        <f t="shared" si="43"/>
        <v>6.2</v>
      </c>
      <c r="K354" s="209">
        <f t="shared" si="43"/>
        <v>1.06</v>
      </c>
      <c r="L354" s="209">
        <f t="shared" si="43"/>
        <v>1</v>
      </c>
      <c r="M354" s="209">
        <f t="shared" si="43"/>
        <v>1.6</v>
      </c>
      <c r="N354" s="209">
        <f t="shared" si="43"/>
        <v>0.05</v>
      </c>
      <c r="O354" s="209">
        <f t="shared" si="43"/>
        <v>100</v>
      </c>
      <c r="P354" s="209">
        <f t="shared" si="43"/>
        <v>132.6</v>
      </c>
      <c r="Q354" s="209" t="str">
        <f t="shared" si="43"/>
        <v/>
      </c>
      <c r="R354" s="209">
        <f t="shared" si="43"/>
        <v>42.9</v>
      </c>
      <c r="S354" s="209">
        <f t="shared" si="43"/>
        <v>80</v>
      </c>
      <c r="T354" s="209" t="str">
        <f t="shared" si="43"/>
        <v/>
      </c>
      <c r="U354" s="209">
        <f t="shared" si="43"/>
        <v>0</v>
      </c>
      <c r="V354" s="209">
        <f t="shared" si="43"/>
        <v>62</v>
      </c>
      <c r="W354" s="209">
        <f t="shared" si="43"/>
        <v>82</v>
      </c>
      <c r="X354" s="209">
        <f t="shared" si="43"/>
        <v>92</v>
      </c>
      <c r="Y354" s="209">
        <f t="shared" si="43"/>
        <v>135</v>
      </c>
      <c r="Z354" s="209">
        <f t="shared" si="43"/>
        <v>153</v>
      </c>
      <c r="AA354" s="209">
        <f t="shared" si="43"/>
        <v>0.5</v>
      </c>
      <c r="AB354" s="209">
        <f t="shared" si="43"/>
        <v>99</v>
      </c>
      <c r="AC354" s="209">
        <f t="shared" si="43"/>
        <v>0.5</v>
      </c>
      <c r="AD354" s="209" t="str">
        <f t="shared" si="43"/>
        <v/>
      </c>
      <c r="AE354" s="209">
        <f t="shared" si="43"/>
        <v>5.5</v>
      </c>
      <c r="AF354" s="209">
        <f t="shared" si="43"/>
        <v>7</v>
      </c>
      <c r="AG354" s="209">
        <f t="shared" si="43"/>
        <v>99.5</v>
      </c>
      <c r="AH354" s="209">
        <f t="shared" si="43"/>
        <v>42.54</v>
      </c>
      <c r="AI354" s="209">
        <f t="shared" si="43"/>
        <v>167</v>
      </c>
      <c r="AJ354" s="209">
        <f t="shared" si="43"/>
        <v>221</v>
      </c>
      <c r="AK354" s="209">
        <f t="shared" si="43"/>
        <v>275</v>
      </c>
      <c r="AL354" s="209">
        <f t="shared" si="43"/>
        <v>338</v>
      </c>
    </row>
    <row r="355" spans="1:74" x14ac:dyDescent="0.25">
      <c r="A355" s="44">
        <f>A354</f>
        <v>2015</v>
      </c>
      <c r="B355" s="44" t="str">
        <f>B354</f>
        <v>ABRIL</v>
      </c>
      <c r="C355" s="44">
        <v>2</v>
      </c>
      <c r="D355" s="586" t="str">
        <f t="shared" ref="D355:D385" si="44">B354&amp;" "&amp;A354&amp;" / "&amp;C354</f>
        <v>ABRIL 2015 / 1</v>
      </c>
      <c r="E355" s="589">
        <v>1</v>
      </c>
      <c r="F355" s="266">
        <v>42123</v>
      </c>
      <c r="G355" s="590">
        <v>52041</v>
      </c>
      <c r="H355" s="591" t="s">
        <v>341</v>
      </c>
      <c r="I355" s="586">
        <v>0.74399999999999999</v>
      </c>
      <c r="J355" s="586">
        <v>6.3</v>
      </c>
      <c r="K355" s="592">
        <v>1.06</v>
      </c>
      <c r="L355" s="586">
        <v>1</v>
      </c>
      <c r="M355" s="586">
        <v>2.4</v>
      </c>
      <c r="N355" s="586">
        <v>0.05</v>
      </c>
      <c r="O355" s="592">
        <v>100</v>
      </c>
      <c r="P355" s="586">
        <v>131.6</v>
      </c>
      <c r="Q355" s="586" t="s">
        <v>338</v>
      </c>
      <c r="R355" s="586">
        <v>42.86</v>
      </c>
      <c r="S355" s="586">
        <v>80</v>
      </c>
      <c r="T355" s="564" t="s">
        <v>103</v>
      </c>
      <c r="U355" s="564">
        <v>0</v>
      </c>
      <c r="V355" s="564">
        <v>61</v>
      </c>
      <c r="W355" s="564">
        <v>84</v>
      </c>
      <c r="X355" s="564">
        <v>95</v>
      </c>
      <c r="Y355" s="564">
        <v>134</v>
      </c>
      <c r="Z355" s="564">
        <v>148</v>
      </c>
      <c r="AA355" s="564">
        <v>0.5</v>
      </c>
      <c r="AB355" s="564">
        <v>99</v>
      </c>
      <c r="AC355" s="564">
        <v>0.5</v>
      </c>
      <c r="AD355" s="587"/>
      <c r="AE355" s="587">
        <v>5.5</v>
      </c>
      <c r="AF355" s="587">
        <v>7</v>
      </c>
      <c r="AG355" s="587">
        <v>99.5</v>
      </c>
      <c r="AH355" s="587">
        <v>42.54</v>
      </c>
      <c r="AI355" s="587">
        <v>167</v>
      </c>
      <c r="AJ355" s="587">
        <v>221</v>
      </c>
      <c r="AK355" s="587">
        <v>275</v>
      </c>
      <c r="AL355" s="587">
        <v>338</v>
      </c>
    </row>
    <row r="356" spans="1:74" x14ac:dyDescent="0.25">
      <c r="A356" s="44">
        <f t="shared" ref="A356:B384" si="45">A355</f>
        <v>2015</v>
      </c>
      <c r="B356" s="44" t="str">
        <f t="shared" si="45"/>
        <v>ABRIL</v>
      </c>
      <c r="C356" s="44">
        <v>3</v>
      </c>
      <c r="D356" s="586" t="str">
        <f t="shared" si="44"/>
        <v>ABRIL 2015 / 2</v>
      </c>
      <c r="E356" s="586"/>
      <c r="F356" s="586"/>
      <c r="G356" s="586"/>
      <c r="H356" s="586"/>
      <c r="I356" s="586"/>
      <c r="J356" s="586"/>
      <c r="K356" s="586"/>
      <c r="L356" s="586"/>
      <c r="M356" s="586"/>
      <c r="N356" s="586"/>
      <c r="O356" s="586"/>
      <c r="P356" s="586"/>
      <c r="Q356" s="586"/>
      <c r="R356" s="586"/>
      <c r="S356" s="586"/>
      <c r="T356" s="586"/>
      <c r="U356" s="586"/>
      <c r="V356" s="586"/>
      <c r="W356" s="586"/>
      <c r="X356" s="586"/>
      <c r="Y356" s="586"/>
      <c r="Z356" s="586"/>
      <c r="AB356" s="586"/>
      <c r="AC356" s="586"/>
      <c r="AD356" s="586"/>
      <c r="AE356" s="586"/>
      <c r="AF356" s="586"/>
      <c r="AG356" s="586"/>
      <c r="AH356" s="586"/>
      <c r="AI356" s="586"/>
      <c r="AJ356" s="586"/>
      <c r="AK356" s="586"/>
      <c r="AL356" s="586"/>
    </row>
    <row r="357" spans="1:74" x14ac:dyDescent="0.25">
      <c r="A357" s="44">
        <f t="shared" si="45"/>
        <v>2015</v>
      </c>
      <c r="B357" s="44" t="str">
        <f t="shared" si="45"/>
        <v>ABRIL</v>
      </c>
      <c r="C357" s="44">
        <v>4</v>
      </c>
      <c r="D357" s="586" t="str">
        <f t="shared" si="44"/>
        <v>ABRIL 2015 / 3</v>
      </c>
      <c r="E357" s="586"/>
      <c r="F357" s="586"/>
      <c r="G357" s="586"/>
      <c r="H357" s="586"/>
      <c r="I357" s="586"/>
      <c r="J357" s="586"/>
      <c r="K357" s="586"/>
      <c r="L357" s="586"/>
      <c r="M357" s="586"/>
      <c r="N357" s="586"/>
      <c r="O357" s="586"/>
      <c r="P357" s="586"/>
      <c r="Q357" s="586"/>
      <c r="R357" s="586"/>
      <c r="S357" s="586"/>
      <c r="T357" s="586"/>
      <c r="U357" s="586"/>
      <c r="V357" s="586"/>
      <c r="W357" s="586"/>
      <c r="X357" s="586"/>
      <c r="Y357" s="586"/>
      <c r="Z357" s="586"/>
      <c r="AB357" s="586"/>
      <c r="AC357" s="586"/>
      <c r="AD357" s="586"/>
      <c r="AE357" s="586"/>
      <c r="AF357" s="586"/>
      <c r="AG357" s="586"/>
      <c r="AH357" s="586"/>
      <c r="AI357" s="586"/>
      <c r="AJ357" s="586"/>
      <c r="AK357" s="586"/>
      <c r="AL357" s="586"/>
    </row>
    <row r="358" spans="1:74" x14ac:dyDescent="0.25">
      <c r="A358" s="44">
        <f t="shared" si="45"/>
        <v>2015</v>
      </c>
      <c r="B358" s="44" t="str">
        <f t="shared" si="45"/>
        <v>ABRIL</v>
      </c>
      <c r="C358" s="44">
        <v>5</v>
      </c>
      <c r="D358" s="586" t="str">
        <f t="shared" si="44"/>
        <v>ABRIL 2015 / 4</v>
      </c>
      <c r="E358" s="586"/>
      <c r="F358" s="586"/>
      <c r="G358" s="586"/>
      <c r="H358" s="586"/>
      <c r="I358" s="586"/>
      <c r="J358" s="586"/>
      <c r="K358" s="586"/>
      <c r="L358" s="586"/>
      <c r="M358" s="586"/>
      <c r="N358" s="586"/>
      <c r="O358" s="586"/>
      <c r="P358" s="586"/>
      <c r="Q358" s="586"/>
      <c r="R358" s="586"/>
      <c r="S358" s="586"/>
      <c r="T358" s="586"/>
      <c r="U358" s="586"/>
      <c r="V358" s="586"/>
      <c r="W358" s="586"/>
      <c r="X358" s="586"/>
      <c r="Y358" s="586"/>
      <c r="Z358" s="586"/>
      <c r="AB358" s="586"/>
      <c r="AC358" s="586"/>
      <c r="AD358" s="586"/>
      <c r="AE358" s="586"/>
      <c r="AF358" s="586"/>
      <c r="AG358" s="586"/>
      <c r="AH358" s="586"/>
      <c r="AI358" s="586"/>
      <c r="AJ358" s="586"/>
      <c r="AK358" s="586"/>
      <c r="AL358" s="586"/>
    </row>
    <row r="359" spans="1:74" x14ac:dyDescent="0.25">
      <c r="A359" s="44">
        <f t="shared" si="45"/>
        <v>2015</v>
      </c>
      <c r="B359" s="44" t="str">
        <f t="shared" si="45"/>
        <v>ABRIL</v>
      </c>
      <c r="C359" s="44">
        <v>6</v>
      </c>
      <c r="D359" s="586" t="str">
        <f t="shared" si="44"/>
        <v>ABRIL 2015 / 5</v>
      </c>
      <c r="E359" s="586"/>
      <c r="F359" s="586"/>
      <c r="G359" s="586"/>
      <c r="H359" s="586"/>
      <c r="I359" s="586"/>
      <c r="J359" s="586"/>
      <c r="K359" s="586"/>
      <c r="L359" s="586"/>
      <c r="M359" s="586"/>
      <c r="N359" s="586"/>
      <c r="O359" s="586"/>
      <c r="P359" s="586"/>
      <c r="Q359" s="586"/>
      <c r="R359" s="586"/>
      <c r="S359" s="586"/>
      <c r="T359" s="586"/>
      <c r="U359" s="586"/>
      <c r="V359" s="586"/>
      <c r="W359" s="586"/>
      <c r="X359" s="586"/>
      <c r="Y359" s="586"/>
      <c r="Z359" s="586"/>
      <c r="AB359" s="586"/>
      <c r="AC359" s="586"/>
      <c r="AD359" s="586"/>
      <c r="AE359" s="586"/>
      <c r="AF359" s="586"/>
      <c r="AG359" s="586"/>
      <c r="AH359" s="586"/>
      <c r="AI359" s="586"/>
      <c r="AJ359" s="586"/>
      <c r="AK359" s="586"/>
      <c r="AL359" s="586"/>
    </row>
    <row r="360" spans="1:74" x14ac:dyDescent="0.25">
      <c r="A360" s="44">
        <f t="shared" si="45"/>
        <v>2015</v>
      </c>
      <c r="B360" s="44" t="str">
        <f t="shared" si="45"/>
        <v>ABRIL</v>
      </c>
      <c r="C360" s="44">
        <v>7</v>
      </c>
      <c r="D360" s="586" t="str">
        <f t="shared" si="44"/>
        <v>ABRIL 2015 / 6</v>
      </c>
      <c r="E360" s="586"/>
      <c r="F360" s="586"/>
      <c r="G360" s="586"/>
      <c r="H360" s="586"/>
      <c r="I360" s="586"/>
      <c r="J360" s="586"/>
      <c r="K360" s="586"/>
      <c r="L360" s="586"/>
      <c r="M360" s="586"/>
      <c r="N360" s="586"/>
      <c r="O360" s="586"/>
      <c r="P360" s="586"/>
      <c r="Q360" s="586"/>
      <c r="R360" s="586"/>
      <c r="S360" s="586"/>
      <c r="T360" s="586"/>
      <c r="U360" s="586"/>
      <c r="V360" s="586"/>
      <c r="W360" s="586"/>
      <c r="X360" s="586"/>
      <c r="Y360" s="586"/>
      <c r="Z360" s="586"/>
      <c r="AB360" s="586"/>
      <c r="AC360" s="586"/>
      <c r="AD360" s="586"/>
      <c r="AE360" s="586"/>
      <c r="AF360" s="586"/>
      <c r="AG360" s="586"/>
      <c r="AH360" s="586"/>
      <c r="AI360" s="586"/>
      <c r="AJ360" s="586"/>
      <c r="AK360" s="586"/>
      <c r="AL360" s="586"/>
    </row>
    <row r="361" spans="1:74" x14ac:dyDescent="0.25">
      <c r="A361" s="44">
        <f t="shared" si="45"/>
        <v>2015</v>
      </c>
      <c r="B361" s="44" t="str">
        <f t="shared" si="45"/>
        <v>ABRIL</v>
      </c>
      <c r="C361" s="44">
        <v>8</v>
      </c>
      <c r="D361" s="586" t="str">
        <f t="shared" si="44"/>
        <v>ABRIL 2015 / 7</v>
      </c>
      <c r="E361" s="586"/>
      <c r="F361" s="586"/>
      <c r="G361" s="586"/>
      <c r="H361" s="586"/>
      <c r="I361" s="586"/>
      <c r="J361" s="586"/>
      <c r="K361" s="586"/>
      <c r="L361" s="586"/>
      <c r="M361" s="586"/>
      <c r="N361" s="586"/>
      <c r="O361" s="586"/>
      <c r="P361" s="586"/>
      <c r="Q361" s="586"/>
      <c r="R361" s="586"/>
      <c r="S361" s="586"/>
      <c r="T361" s="586"/>
      <c r="U361" s="586"/>
      <c r="V361" s="586"/>
      <c r="W361" s="586"/>
      <c r="X361" s="586"/>
      <c r="Y361" s="586"/>
      <c r="Z361" s="586"/>
      <c r="AB361" s="586"/>
      <c r="AC361" s="586"/>
      <c r="AD361" s="586"/>
      <c r="AE361" s="586"/>
      <c r="AF361" s="586"/>
      <c r="AG361" s="586"/>
      <c r="AH361" s="586"/>
      <c r="AI361" s="586"/>
      <c r="AJ361" s="586"/>
      <c r="AK361" s="586"/>
      <c r="AL361" s="586"/>
    </row>
    <row r="362" spans="1:74" x14ac:dyDescent="0.25">
      <c r="A362" s="44">
        <f t="shared" si="45"/>
        <v>2015</v>
      </c>
      <c r="B362" s="44" t="str">
        <f t="shared" si="45"/>
        <v>ABRIL</v>
      </c>
      <c r="C362" s="44">
        <v>9</v>
      </c>
      <c r="D362" s="586" t="str">
        <f t="shared" si="44"/>
        <v>ABRIL 2015 / 8</v>
      </c>
      <c r="E362" s="586"/>
      <c r="F362" s="586"/>
      <c r="G362" s="586"/>
      <c r="H362" s="586"/>
      <c r="I362" s="586"/>
      <c r="J362" s="586"/>
      <c r="K362" s="586"/>
      <c r="L362" s="586"/>
      <c r="M362" s="586"/>
      <c r="N362" s="586"/>
      <c r="O362" s="586"/>
      <c r="P362" s="586"/>
      <c r="Q362" s="586"/>
      <c r="R362" s="586"/>
      <c r="S362" s="586"/>
      <c r="T362" s="586"/>
      <c r="U362" s="586"/>
      <c r="V362" s="586"/>
      <c r="W362" s="586"/>
      <c r="X362" s="586"/>
      <c r="Y362" s="586"/>
      <c r="Z362" s="586"/>
      <c r="AB362" s="586"/>
      <c r="AC362" s="586"/>
      <c r="AD362" s="586"/>
      <c r="AE362" s="586"/>
      <c r="AF362" s="586"/>
      <c r="AG362" s="586"/>
      <c r="AH362" s="586"/>
      <c r="AI362" s="586"/>
      <c r="AJ362" s="586"/>
      <c r="AK362" s="586"/>
      <c r="AL362" s="586"/>
    </row>
    <row r="363" spans="1:74" x14ac:dyDescent="0.25">
      <c r="A363" s="44">
        <f t="shared" si="45"/>
        <v>2015</v>
      </c>
      <c r="B363" s="44" t="str">
        <f t="shared" si="45"/>
        <v>ABRIL</v>
      </c>
      <c r="C363" s="44">
        <v>10</v>
      </c>
      <c r="D363" s="586" t="str">
        <f t="shared" si="44"/>
        <v>ABRIL 2015 / 9</v>
      </c>
      <c r="E363" s="586"/>
      <c r="F363" s="586"/>
      <c r="G363" s="586"/>
      <c r="H363" s="586"/>
      <c r="I363" s="586"/>
      <c r="J363" s="586"/>
      <c r="K363" s="586"/>
      <c r="L363" s="586"/>
      <c r="M363" s="586"/>
      <c r="N363" s="586"/>
      <c r="O363" s="586"/>
      <c r="P363" s="586"/>
      <c r="Q363" s="586"/>
      <c r="R363" s="586"/>
      <c r="S363" s="586"/>
      <c r="T363" s="586"/>
      <c r="U363" s="586"/>
      <c r="V363" s="586"/>
      <c r="W363" s="586"/>
      <c r="X363" s="586"/>
      <c r="Y363" s="586"/>
      <c r="Z363" s="586"/>
      <c r="AB363" s="586"/>
      <c r="AC363" s="586"/>
      <c r="AD363" s="586"/>
      <c r="AE363" s="586"/>
      <c r="AF363" s="586"/>
      <c r="AG363" s="586"/>
      <c r="AH363" s="586"/>
      <c r="AI363" s="586"/>
      <c r="AJ363" s="586"/>
      <c r="AK363" s="586"/>
      <c r="AL363" s="586"/>
    </row>
    <row r="364" spans="1:74" x14ac:dyDescent="0.25">
      <c r="A364" s="44">
        <f t="shared" si="45"/>
        <v>2015</v>
      </c>
      <c r="B364" s="44" t="str">
        <f t="shared" si="45"/>
        <v>ABRIL</v>
      </c>
      <c r="C364" s="44">
        <v>11</v>
      </c>
      <c r="D364" s="586" t="str">
        <f t="shared" si="44"/>
        <v>ABRIL 2015 / 10</v>
      </c>
      <c r="E364" s="586"/>
      <c r="F364" s="586"/>
      <c r="G364" s="586"/>
      <c r="H364" s="586"/>
      <c r="I364" s="586"/>
      <c r="J364" s="586"/>
      <c r="K364" s="586"/>
      <c r="L364" s="586"/>
      <c r="M364" s="586"/>
      <c r="N364" s="586"/>
      <c r="O364" s="586"/>
      <c r="P364" s="586"/>
      <c r="Q364" s="586"/>
      <c r="R364" s="586"/>
      <c r="S364" s="586"/>
      <c r="T364" s="586"/>
      <c r="U364" s="586"/>
      <c r="V364" s="586"/>
      <c r="W364" s="586"/>
      <c r="X364" s="586"/>
      <c r="Y364" s="586"/>
      <c r="Z364" s="586"/>
      <c r="AB364" s="586"/>
      <c r="AC364" s="586"/>
      <c r="AD364" s="586"/>
      <c r="AE364" s="586"/>
      <c r="AF364" s="586"/>
      <c r="AG364" s="586"/>
      <c r="AH364" s="586"/>
      <c r="AI364" s="586"/>
      <c r="AJ364" s="586"/>
      <c r="AK364" s="586"/>
      <c r="AL364" s="586"/>
    </row>
    <row r="365" spans="1:74" x14ac:dyDescent="0.25">
      <c r="A365" s="44">
        <f t="shared" si="45"/>
        <v>2015</v>
      </c>
      <c r="B365" s="44" t="str">
        <f t="shared" si="45"/>
        <v>ABRIL</v>
      </c>
      <c r="C365" s="44">
        <v>12</v>
      </c>
      <c r="D365" s="586" t="str">
        <f t="shared" si="44"/>
        <v>ABRIL 2015 / 11</v>
      </c>
      <c r="E365" s="586"/>
      <c r="F365" s="586"/>
      <c r="G365" s="586"/>
      <c r="H365" s="586"/>
      <c r="I365" s="586"/>
      <c r="J365" s="586"/>
      <c r="K365" s="586"/>
      <c r="L365" s="586"/>
      <c r="M365" s="586"/>
      <c r="N365" s="586"/>
      <c r="O365" s="586"/>
      <c r="P365" s="586"/>
      <c r="Q365" s="586"/>
      <c r="R365" s="586"/>
      <c r="S365" s="586"/>
      <c r="T365" s="586"/>
      <c r="U365" s="586"/>
      <c r="V365" s="586"/>
      <c r="W365" s="586"/>
      <c r="X365" s="586"/>
      <c r="Y365" s="586"/>
      <c r="Z365" s="586"/>
      <c r="AB365" s="586"/>
      <c r="AC365" s="586"/>
      <c r="AD365" s="586"/>
      <c r="AE365" s="586"/>
      <c r="AF365" s="586"/>
      <c r="AG365" s="586"/>
      <c r="AH365" s="586"/>
      <c r="AI365" s="586"/>
      <c r="AJ365" s="586"/>
      <c r="AK365" s="586"/>
      <c r="AL365" s="586"/>
    </row>
    <row r="366" spans="1:74" x14ac:dyDescent="0.25">
      <c r="A366" s="44">
        <f t="shared" si="45"/>
        <v>2015</v>
      </c>
      <c r="B366" s="44" t="str">
        <f t="shared" si="45"/>
        <v>ABRIL</v>
      </c>
      <c r="C366" s="44">
        <v>13</v>
      </c>
      <c r="D366" s="586" t="str">
        <f t="shared" si="44"/>
        <v>ABRIL 2015 / 12</v>
      </c>
      <c r="E366" s="586"/>
      <c r="F366" s="586"/>
      <c r="G366" s="586"/>
      <c r="H366" s="586"/>
      <c r="I366" s="586"/>
      <c r="J366" s="586"/>
      <c r="K366" s="586"/>
      <c r="L366" s="586"/>
      <c r="M366" s="586"/>
      <c r="N366" s="586"/>
      <c r="O366" s="586"/>
      <c r="P366" s="586"/>
      <c r="Q366" s="586"/>
      <c r="R366" s="586"/>
      <c r="S366" s="586"/>
      <c r="T366" s="586"/>
      <c r="U366" s="586"/>
      <c r="V366" s="586"/>
      <c r="W366" s="586"/>
      <c r="X366" s="586"/>
      <c r="Y366" s="586"/>
      <c r="Z366" s="586"/>
      <c r="AB366" s="586"/>
      <c r="AC366" s="586"/>
      <c r="AD366" s="586"/>
      <c r="AE366" s="586"/>
      <c r="AF366" s="586"/>
      <c r="AG366" s="586"/>
      <c r="AH366" s="586"/>
      <c r="AI366" s="586"/>
      <c r="AJ366" s="586"/>
      <c r="AK366" s="586"/>
      <c r="AL366" s="586"/>
    </row>
    <row r="367" spans="1:74" x14ac:dyDescent="0.25">
      <c r="A367" s="44">
        <f t="shared" si="45"/>
        <v>2015</v>
      </c>
      <c r="B367" s="44" t="str">
        <f t="shared" si="45"/>
        <v>ABRIL</v>
      </c>
      <c r="C367" s="44">
        <v>14</v>
      </c>
      <c r="D367" s="586" t="str">
        <f t="shared" si="44"/>
        <v>ABRIL 2015 / 13</v>
      </c>
      <c r="E367" s="586"/>
      <c r="F367" s="586"/>
      <c r="G367" s="586"/>
      <c r="H367" s="586"/>
      <c r="I367" s="586"/>
      <c r="J367" s="586"/>
      <c r="K367" s="586"/>
      <c r="L367" s="586"/>
      <c r="M367" s="586"/>
      <c r="N367" s="586"/>
      <c r="O367" s="586"/>
      <c r="P367" s="586"/>
      <c r="Q367" s="586"/>
      <c r="R367" s="586"/>
      <c r="S367" s="586"/>
      <c r="T367" s="586"/>
      <c r="U367" s="586"/>
      <c r="V367" s="586"/>
      <c r="W367" s="586"/>
      <c r="X367" s="586"/>
      <c r="Y367" s="586"/>
      <c r="Z367" s="586"/>
      <c r="AB367" s="586"/>
      <c r="AC367" s="586"/>
      <c r="AD367" s="586"/>
      <c r="AE367" s="586"/>
      <c r="AF367" s="586"/>
      <c r="AG367" s="586"/>
      <c r="AH367" s="586"/>
      <c r="AI367" s="586"/>
      <c r="AJ367" s="586"/>
      <c r="AK367" s="586"/>
      <c r="AL367" s="586"/>
    </row>
    <row r="368" spans="1:74" x14ac:dyDescent="0.25">
      <c r="A368" s="44">
        <f t="shared" si="45"/>
        <v>2015</v>
      </c>
      <c r="B368" s="44" t="str">
        <f t="shared" si="45"/>
        <v>ABRIL</v>
      </c>
      <c r="C368" s="44">
        <v>15</v>
      </c>
      <c r="D368" s="586" t="str">
        <f t="shared" si="44"/>
        <v>ABRIL 2015 / 14</v>
      </c>
      <c r="E368" s="586"/>
      <c r="F368" s="586"/>
      <c r="G368" s="586"/>
      <c r="H368" s="586"/>
      <c r="I368" s="586"/>
      <c r="J368" s="586"/>
      <c r="K368" s="586"/>
      <c r="L368" s="586"/>
      <c r="M368" s="586"/>
      <c r="N368" s="586"/>
      <c r="O368" s="586"/>
      <c r="P368" s="586"/>
      <c r="Q368" s="586"/>
      <c r="R368" s="586"/>
      <c r="S368" s="586"/>
      <c r="T368" s="586"/>
      <c r="U368" s="586"/>
      <c r="V368" s="586"/>
      <c r="W368" s="586"/>
      <c r="X368" s="586"/>
      <c r="Y368" s="586"/>
      <c r="Z368" s="586"/>
      <c r="AB368" s="586"/>
      <c r="AC368" s="586"/>
      <c r="AD368" s="586"/>
      <c r="AE368" s="586"/>
      <c r="AF368" s="586"/>
      <c r="AG368" s="586"/>
      <c r="AH368" s="586"/>
      <c r="AI368" s="586"/>
      <c r="AJ368" s="586"/>
      <c r="AK368" s="586"/>
      <c r="AL368" s="586"/>
    </row>
    <row r="369" spans="1:38" x14ac:dyDescent="0.25">
      <c r="A369" s="44">
        <f t="shared" si="45"/>
        <v>2015</v>
      </c>
      <c r="B369" s="44" t="str">
        <f t="shared" si="45"/>
        <v>ABRIL</v>
      </c>
      <c r="C369" s="44">
        <v>16</v>
      </c>
      <c r="D369" s="586" t="str">
        <f t="shared" si="44"/>
        <v>ABRIL 2015 / 15</v>
      </c>
      <c r="E369" s="586"/>
      <c r="F369" s="586"/>
      <c r="G369" s="586"/>
      <c r="H369" s="586"/>
      <c r="I369" s="586"/>
      <c r="J369" s="586"/>
      <c r="K369" s="586"/>
      <c r="L369" s="586"/>
      <c r="M369" s="586"/>
      <c r="N369" s="586"/>
      <c r="O369" s="586"/>
      <c r="P369" s="586"/>
      <c r="Q369" s="586"/>
      <c r="R369" s="586"/>
      <c r="S369" s="586"/>
      <c r="T369" s="586"/>
      <c r="U369" s="586"/>
      <c r="V369" s="586"/>
      <c r="W369" s="586"/>
      <c r="X369" s="586"/>
      <c r="Y369" s="586"/>
      <c r="Z369" s="586"/>
      <c r="AB369" s="586"/>
      <c r="AC369" s="586"/>
      <c r="AD369" s="586"/>
      <c r="AE369" s="586"/>
      <c r="AF369" s="586"/>
      <c r="AG369" s="586"/>
      <c r="AH369" s="586"/>
      <c r="AI369" s="586"/>
      <c r="AJ369" s="586"/>
      <c r="AK369" s="586"/>
      <c r="AL369" s="586"/>
    </row>
    <row r="370" spans="1:38" x14ac:dyDescent="0.25">
      <c r="A370" s="44">
        <f t="shared" si="45"/>
        <v>2015</v>
      </c>
      <c r="B370" s="44" t="str">
        <f t="shared" si="45"/>
        <v>ABRIL</v>
      </c>
      <c r="C370" s="44">
        <v>17</v>
      </c>
      <c r="D370" s="586" t="str">
        <f t="shared" si="44"/>
        <v>ABRIL 2015 / 16</v>
      </c>
      <c r="E370" s="586"/>
      <c r="F370" s="586"/>
      <c r="G370" s="586"/>
      <c r="H370" s="586"/>
      <c r="I370" s="586"/>
      <c r="J370" s="586"/>
      <c r="K370" s="586"/>
      <c r="L370" s="586"/>
      <c r="M370" s="586"/>
      <c r="N370" s="586"/>
      <c r="O370" s="586"/>
      <c r="P370" s="586"/>
      <c r="Q370" s="586"/>
      <c r="R370" s="586"/>
      <c r="S370" s="586"/>
      <c r="T370" s="586"/>
      <c r="U370" s="586"/>
      <c r="V370" s="586"/>
      <c r="W370" s="586"/>
      <c r="X370" s="586"/>
      <c r="Y370" s="586"/>
      <c r="Z370" s="586"/>
      <c r="AB370" s="586"/>
      <c r="AC370" s="586"/>
      <c r="AD370" s="586"/>
      <c r="AE370" s="586"/>
      <c r="AF370" s="586"/>
      <c r="AG370" s="586"/>
      <c r="AH370" s="586"/>
      <c r="AI370" s="586"/>
      <c r="AJ370" s="586"/>
      <c r="AK370" s="586"/>
      <c r="AL370" s="586"/>
    </row>
    <row r="371" spans="1:38" x14ac:dyDescent="0.25">
      <c r="A371" s="44">
        <f t="shared" si="45"/>
        <v>2015</v>
      </c>
      <c r="B371" s="44" t="str">
        <f t="shared" si="45"/>
        <v>ABRIL</v>
      </c>
      <c r="C371" s="44">
        <v>18</v>
      </c>
      <c r="D371" s="586" t="str">
        <f t="shared" si="44"/>
        <v>ABRIL 2015 / 17</v>
      </c>
      <c r="E371" s="586"/>
      <c r="F371" s="586"/>
      <c r="G371" s="586"/>
      <c r="H371" s="586"/>
      <c r="I371" s="586"/>
      <c r="J371" s="586"/>
      <c r="K371" s="586"/>
      <c r="L371" s="586"/>
      <c r="M371" s="586"/>
      <c r="N371" s="586"/>
      <c r="O371" s="586"/>
      <c r="P371" s="586"/>
      <c r="Q371" s="586"/>
      <c r="R371" s="586"/>
      <c r="S371" s="586"/>
      <c r="T371" s="586"/>
      <c r="U371" s="586"/>
      <c r="V371" s="586"/>
      <c r="W371" s="586"/>
      <c r="X371" s="586"/>
      <c r="Y371" s="586"/>
      <c r="Z371" s="586"/>
      <c r="AB371" s="586"/>
      <c r="AC371" s="586"/>
      <c r="AD371" s="586"/>
      <c r="AE371" s="586"/>
      <c r="AF371" s="586"/>
      <c r="AG371" s="586"/>
      <c r="AH371" s="586"/>
      <c r="AI371" s="586"/>
      <c r="AJ371" s="586"/>
      <c r="AK371" s="586"/>
      <c r="AL371" s="586"/>
    </row>
    <row r="372" spans="1:38" x14ac:dyDescent="0.25">
      <c r="A372" s="44">
        <f t="shared" si="45"/>
        <v>2015</v>
      </c>
      <c r="B372" s="44" t="str">
        <f t="shared" si="45"/>
        <v>ABRIL</v>
      </c>
      <c r="C372" s="44">
        <v>19</v>
      </c>
      <c r="D372" s="586" t="str">
        <f t="shared" si="44"/>
        <v>ABRIL 2015 / 18</v>
      </c>
      <c r="E372" s="586"/>
      <c r="F372" s="586"/>
      <c r="G372" s="586"/>
      <c r="H372" s="586"/>
      <c r="I372" s="586"/>
      <c r="J372" s="586"/>
      <c r="K372" s="586"/>
      <c r="L372" s="586"/>
      <c r="M372" s="586"/>
      <c r="N372" s="586"/>
      <c r="O372" s="586"/>
      <c r="P372" s="586"/>
      <c r="Q372" s="586"/>
      <c r="R372" s="586"/>
      <c r="S372" s="586"/>
      <c r="T372" s="586"/>
      <c r="U372" s="586"/>
      <c r="V372" s="586"/>
      <c r="W372" s="586"/>
      <c r="X372" s="586"/>
      <c r="Y372" s="586"/>
      <c r="Z372" s="586"/>
      <c r="AB372" s="586"/>
      <c r="AC372" s="586"/>
      <c r="AD372" s="586"/>
      <c r="AE372" s="586"/>
      <c r="AF372" s="586"/>
      <c r="AG372" s="586"/>
      <c r="AH372" s="586"/>
      <c r="AI372" s="586"/>
      <c r="AJ372" s="586"/>
      <c r="AK372" s="586"/>
      <c r="AL372" s="586"/>
    </row>
    <row r="373" spans="1:38" x14ac:dyDescent="0.25">
      <c r="A373" s="44">
        <f t="shared" si="45"/>
        <v>2015</v>
      </c>
      <c r="B373" s="44" t="str">
        <f t="shared" si="45"/>
        <v>ABRIL</v>
      </c>
      <c r="C373" s="44">
        <v>20</v>
      </c>
      <c r="D373" s="586" t="str">
        <f t="shared" si="44"/>
        <v>ABRIL 2015 / 19</v>
      </c>
      <c r="E373" s="586"/>
      <c r="F373" s="586"/>
      <c r="G373" s="586"/>
      <c r="H373" s="586"/>
      <c r="I373" s="586"/>
      <c r="J373" s="586"/>
      <c r="K373" s="586"/>
      <c r="L373" s="586"/>
      <c r="M373" s="586"/>
      <c r="N373" s="586"/>
      <c r="O373" s="586"/>
      <c r="P373" s="586"/>
      <c r="Q373" s="586"/>
      <c r="R373" s="586"/>
      <c r="S373" s="586"/>
      <c r="T373" s="586"/>
      <c r="U373" s="586"/>
      <c r="V373" s="586"/>
      <c r="W373" s="586"/>
      <c r="X373" s="586"/>
      <c r="Y373" s="586"/>
      <c r="Z373" s="586"/>
      <c r="AB373" s="586"/>
      <c r="AC373" s="586"/>
      <c r="AD373" s="586"/>
      <c r="AE373" s="586"/>
      <c r="AF373" s="586"/>
      <c r="AG373" s="586"/>
      <c r="AH373" s="586"/>
      <c r="AI373" s="586"/>
      <c r="AJ373" s="586"/>
      <c r="AK373" s="586"/>
      <c r="AL373" s="586"/>
    </row>
    <row r="374" spans="1:38" x14ac:dyDescent="0.25">
      <c r="A374" s="44">
        <f t="shared" si="45"/>
        <v>2015</v>
      </c>
      <c r="B374" s="44" t="str">
        <f t="shared" si="45"/>
        <v>ABRIL</v>
      </c>
      <c r="C374" s="44">
        <v>21</v>
      </c>
      <c r="D374" s="586" t="str">
        <f t="shared" si="44"/>
        <v>ABRIL 2015 / 20</v>
      </c>
      <c r="E374" s="586"/>
      <c r="F374" s="586"/>
      <c r="G374" s="586"/>
      <c r="H374" s="586"/>
      <c r="I374" s="586"/>
      <c r="J374" s="586"/>
      <c r="K374" s="586"/>
      <c r="L374" s="586"/>
      <c r="M374" s="586"/>
      <c r="N374" s="586"/>
      <c r="O374" s="586"/>
      <c r="P374" s="586"/>
      <c r="Q374" s="586"/>
      <c r="R374" s="586"/>
      <c r="S374" s="586"/>
      <c r="T374" s="586"/>
      <c r="U374" s="586"/>
      <c r="V374" s="586"/>
      <c r="W374" s="586"/>
      <c r="X374" s="586"/>
      <c r="Y374" s="586"/>
      <c r="Z374" s="586"/>
      <c r="AB374" s="586"/>
      <c r="AC374" s="586"/>
      <c r="AD374" s="586"/>
      <c r="AE374" s="586"/>
      <c r="AF374" s="586"/>
      <c r="AG374" s="586"/>
      <c r="AH374" s="586"/>
      <c r="AI374" s="586"/>
      <c r="AJ374" s="586"/>
      <c r="AK374" s="586"/>
      <c r="AL374" s="586"/>
    </row>
    <row r="375" spans="1:38" x14ac:dyDescent="0.25">
      <c r="A375" s="44">
        <f t="shared" si="45"/>
        <v>2015</v>
      </c>
      <c r="B375" s="44" t="str">
        <f t="shared" si="45"/>
        <v>ABRIL</v>
      </c>
      <c r="C375" s="44">
        <v>22</v>
      </c>
      <c r="D375" s="586" t="str">
        <f t="shared" si="44"/>
        <v>ABRIL 2015 / 21</v>
      </c>
      <c r="E375" s="586"/>
      <c r="F375" s="586"/>
      <c r="G375" s="586"/>
      <c r="H375" s="586"/>
      <c r="I375" s="586"/>
      <c r="J375" s="586"/>
      <c r="K375" s="586"/>
      <c r="L375" s="586"/>
      <c r="M375" s="586"/>
      <c r="N375" s="586"/>
      <c r="O375" s="586"/>
      <c r="P375" s="586"/>
      <c r="Q375" s="586"/>
      <c r="R375" s="586"/>
      <c r="S375" s="586"/>
      <c r="T375" s="586"/>
      <c r="U375" s="586"/>
      <c r="V375" s="586"/>
      <c r="W375" s="586"/>
      <c r="X375" s="586"/>
      <c r="Y375" s="586"/>
      <c r="Z375" s="586"/>
      <c r="AB375" s="586"/>
      <c r="AC375" s="586"/>
      <c r="AD375" s="586"/>
      <c r="AE375" s="586"/>
      <c r="AF375" s="586"/>
      <c r="AG375" s="586"/>
      <c r="AH375" s="586"/>
      <c r="AI375" s="586"/>
      <c r="AJ375" s="586"/>
      <c r="AK375" s="586"/>
      <c r="AL375" s="586"/>
    </row>
    <row r="376" spans="1:38" x14ac:dyDescent="0.25">
      <c r="A376" s="44">
        <f t="shared" si="45"/>
        <v>2015</v>
      </c>
      <c r="B376" s="44" t="str">
        <f t="shared" si="45"/>
        <v>ABRIL</v>
      </c>
      <c r="C376" s="44">
        <v>23</v>
      </c>
      <c r="D376" s="586" t="str">
        <f t="shared" si="44"/>
        <v>ABRIL 2015 / 22</v>
      </c>
      <c r="E376" s="586"/>
      <c r="F376" s="586"/>
      <c r="G376" s="586"/>
      <c r="H376" s="586"/>
      <c r="I376" s="586"/>
      <c r="J376" s="586"/>
      <c r="K376" s="586"/>
      <c r="L376" s="586"/>
      <c r="M376" s="586"/>
      <c r="N376" s="586"/>
      <c r="O376" s="586"/>
      <c r="P376" s="586"/>
      <c r="Q376" s="586"/>
      <c r="R376" s="586"/>
      <c r="S376" s="586"/>
      <c r="T376" s="586"/>
      <c r="U376" s="586"/>
      <c r="V376" s="586"/>
      <c r="W376" s="586"/>
      <c r="X376" s="586"/>
      <c r="Y376" s="586"/>
      <c r="Z376" s="586"/>
      <c r="AB376" s="586"/>
      <c r="AC376" s="586"/>
      <c r="AD376" s="586"/>
      <c r="AE376" s="586"/>
      <c r="AF376" s="586"/>
      <c r="AG376" s="586"/>
      <c r="AH376" s="586"/>
      <c r="AI376" s="586"/>
      <c r="AJ376" s="586"/>
      <c r="AK376" s="586"/>
      <c r="AL376" s="586"/>
    </row>
    <row r="377" spans="1:38" x14ac:dyDescent="0.25">
      <c r="A377" s="44">
        <f t="shared" si="45"/>
        <v>2015</v>
      </c>
      <c r="B377" s="44" t="str">
        <f t="shared" si="45"/>
        <v>ABRIL</v>
      </c>
      <c r="C377" s="44">
        <v>24</v>
      </c>
      <c r="D377" s="586" t="str">
        <f t="shared" si="44"/>
        <v>ABRIL 2015 / 23</v>
      </c>
      <c r="E377" s="586"/>
      <c r="F377" s="586"/>
      <c r="G377" s="586"/>
      <c r="H377" s="586"/>
      <c r="I377" s="586"/>
      <c r="J377" s="586"/>
      <c r="K377" s="586"/>
      <c r="L377" s="586"/>
      <c r="M377" s="586"/>
      <c r="N377" s="586"/>
      <c r="O377" s="586"/>
      <c r="P377" s="586"/>
      <c r="Q377" s="586"/>
      <c r="R377" s="586"/>
      <c r="S377" s="586"/>
      <c r="T377" s="586"/>
      <c r="U377" s="586"/>
      <c r="V377" s="586"/>
      <c r="W377" s="586"/>
      <c r="X377" s="586"/>
      <c r="Y377" s="586"/>
      <c r="Z377" s="586"/>
      <c r="AB377" s="586"/>
      <c r="AC377" s="586"/>
      <c r="AD377" s="586"/>
      <c r="AE377" s="586"/>
      <c r="AF377" s="586"/>
      <c r="AG377" s="586"/>
      <c r="AH377" s="586"/>
      <c r="AI377" s="586"/>
      <c r="AJ377" s="586"/>
      <c r="AK377" s="586"/>
      <c r="AL377" s="586"/>
    </row>
    <row r="378" spans="1:38" x14ac:dyDescent="0.25">
      <c r="A378" s="44">
        <f t="shared" si="45"/>
        <v>2015</v>
      </c>
      <c r="B378" s="44" t="str">
        <f t="shared" si="45"/>
        <v>ABRIL</v>
      </c>
      <c r="C378" s="44">
        <v>25</v>
      </c>
      <c r="D378" s="586" t="str">
        <f t="shared" si="44"/>
        <v>ABRIL 2015 / 24</v>
      </c>
      <c r="E378" s="586"/>
      <c r="F378" s="586"/>
      <c r="G378" s="586"/>
      <c r="H378" s="586"/>
      <c r="I378" s="586"/>
      <c r="J378" s="586"/>
      <c r="K378" s="586"/>
      <c r="L378" s="586"/>
      <c r="M378" s="586"/>
      <c r="N378" s="586"/>
      <c r="O378" s="586"/>
      <c r="P378" s="586"/>
      <c r="Q378" s="586"/>
      <c r="R378" s="586"/>
      <c r="S378" s="586"/>
      <c r="T378" s="586"/>
      <c r="U378" s="586"/>
      <c r="V378" s="586"/>
      <c r="W378" s="586"/>
      <c r="X378" s="586"/>
      <c r="Y378" s="586"/>
      <c r="Z378" s="586"/>
      <c r="AB378" s="586"/>
      <c r="AC378" s="586"/>
      <c r="AD378" s="586"/>
      <c r="AE378" s="586"/>
      <c r="AF378" s="586"/>
      <c r="AG378" s="586"/>
      <c r="AH378" s="586"/>
      <c r="AI378" s="586"/>
      <c r="AJ378" s="586"/>
      <c r="AK378" s="586"/>
      <c r="AL378" s="586"/>
    </row>
    <row r="379" spans="1:38" x14ac:dyDescent="0.25">
      <c r="A379" s="44">
        <f t="shared" si="45"/>
        <v>2015</v>
      </c>
      <c r="B379" s="44" t="str">
        <f t="shared" si="45"/>
        <v>ABRIL</v>
      </c>
      <c r="C379" s="44">
        <v>26</v>
      </c>
      <c r="D379" s="586" t="str">
        <f t="shared" si="44"/>
        <v>ABRIL 2015 / 25</v>
      </c>
      <c r="E379" s="586"/>
      <c r="F379" s="586"/>
      <c r="G379" s="586"/>
      <c r="H379" s="586"/>
      <c r="I379" s="586"/>
      <c r="J379" s="586"/>
      <c r="K379" s="586"/>
      <c r="L379" s="586"/>
      <c r="M379" s="586"/>
      <c r="N379" s="586"/>
      <c r="O379" s="586"/>
      <c r="P379" s="586"/>
      <c r="Q379" s="586"/>
      <c r="R379" s="586"/>
      <c r="S379" s="586"/>
      <c r="T379" s="586"/>
      <c r="U379" s="586"/>
      <c r="V379" s="586"/>
      <c r="W379" s="586"/>
      <c r="X379" s="586"/>
      <c r="Y379" s="586"/>
      <c r="Z379" s="586"/>
      <c r="AB379" s="586"/>
      <c r="AC379" s="586"/>
      <c r="AD379" s="586"/>
      <c r="AE379" s="586"/>
      <c r="AF379" s="586"/>
      <c r="AG379" s="586"/>
      <c r="AH379" s="586"/>
      <c r="AI379" s="586"/>
      <c r="AJ379" s="586"/>
      <c r="AK379" s="586"/>
      <c r="AL379" s="586"/>
    </row>
    <row r="380" spans="1:38" x14ac:dyDescent="0.25">
      <c r="A380" s="44">
        <f t="shared" si="45"/>
        <v>2015</v>
      </c>
      <c r="B380" s="44" t="str">
        <f t="shared" si="45"/>
        <v>ABRIL</v>
      </c>
      <c r="C380" s="44">
        <v>27</v>
      </c>
      <c r="D380" s="586" t="str">
        <f t="shared" si="44"/>
        <v>ABRIL 2015 / 26</v>
      </c>
      <c r="E380" s="586"/>
      <c r="F380" s="586"/>
      <c r="G380" s="586"/>
      <c r="H380" s="586"/>
      <c r="I380" s="586"/>
      <c r="J380" s="586"/>
      <c r="K380" s="586"/>
      <c r="L380" s="586"/>
      <c r="M380" s="586"/>
      <c r="N380" s="586"/>
      <c r="O380" s="586"/>
      <c r="P380" s="586"/>
      <c r="Q380" s="586"/>
      <c r="R380" s="586"/>
      <c r="S380" s="586"/>
      <c r="T380" s="586"/>
      <c r="U380" s="586"/>
      <c r="V380" s="586"/>
      <c r="W380" s="586"/>
      <c r="X380" s="586"/>
      <c r="Y380" s="586"/>
      <c r="Z380" s="586"/>
      <c r="AB380" s="586"/>
      <c r="AC380" s="586"/>
      <c r="AD380" s="586"/>
      <c r="AE380" s="586"/>
      <c r="AF380" s="586"/>
      <c r="AG380" s="586"/>
      <c r="AH380" s="586"/>
      <c r="AI380" s="586"/>
      <c r="AJ380" s="586"/>
      <c r="AK380" s="586"/>
      <c r="AL380" s="586"/>
    </row>
    <row r="381" spans="1:38" x14ac:dyDescent="0.25">
      <c r="A381" s="44">
        <f t="shared" si="45"/>
        <v>2015</v>
      </c>
      <c r="B381" s="44" t="str">
        <f t="shared" si="45"/>
        <v>ABRIL</v>
      </c>
      <c r="C381" s="44">
        <v>28</v>
      </c>
      <c r="D381" s="586" t="str">
        <f t="shared" si="44"/>
        <v>ABRIL 2015 / 27</v>
      </c>
      <c r="E381" s="586"/>
      <c r="F381" s="586"/>
      <c r="G381" s="586"/>
      <c r="H381" s="586"/>
      <c r="I381" s="586"/>
      <c r="J381" s="586"/>
      <c r="K381" s="586"/>
      <c r="L381" s="586"/>
      <c r="M381" s="586"/>
      <c r="N381" s="586"/>
      <c r="O381" s="586"/>
      <c r="P381" s="586"/>
      <c r="Q381" s="586"/>
      <c r="R381" s="586"/>
      <c r="S381" s="586"/>
      <c r="T381" s="586"/>
      <c r="U381" s="586"/>
      <c r="V381" s="586"/>
      <c r="W381" s="586"/>
      <c r="X381" s="586"/>
      <c r="Y381" s="586"/>
      <c r="Z381" s="586"/>
      <c r="AB381" s="586"/>
      <c r="AC381" s="586"/>
      <c r="AD381" s="586"/>
      <c r="AE381" s="586"/>
      <c r="AF381" s="586"/>
      <c r="AG381" s="586"/>
      <c r="AH381" s="586"/>
      <c r="AI381" s="586"/>
      <c r="AJ381" s="586"/>
      <c r="AK381" s="586"/>
      <c r="AL381" s="586"/>
    </row>
    <row r="382" spans="1:38" x14ac:dyDescent="0.25">
      <c r="A382" s="44">
        <f t="shared" si="45"/>
        <v>2015</v>
      </c>
      <c r="B382" s="44" t="str">
        <f t="shared" si="45"/>
        <v>ABRIL</v>
      </c>
      <c r="C382" s="44">
        <v>29</v>
      </c>
      <c r="D382" s="586" t="str">
        <f t="shared" si="44"/>
        <v>ABRIL 2015 / 28</v>
      </c>
      <c r="E382" s="586"/>
      <c r="F382" s="586"/>
      <c r="G382" s="586"/>
      <c r="H382" s="586"/>
      <c r="I382" s="586"/>
      <c r="J382" s="586"/>
      <c r="K382" s="586"/>
      <c r="L382" s="586"/>
      <c r="M382" s="586"/>
      <c r="N382" s="586"/>
      <c r="O382" s="586"/>
      <c r="P382" s="586"/>
      <c r="Q382" s="586"/>
      <c r="R382" s="586"/>
      <c r="S382" s="586"/>
      <c r="T382" s="586"/>
      <c r="U382" s="586"/>
      <c r="V382" s="586"/>
      <c r="W382" s="586"/>
      <c r="X382" s="586"/>
      <c r="Y382" s="586"/>
      <c r="Z382" s="586"/>
      <c r="AB382" s="586"/>
      <c r="AC382" s="586"/>
      <c r="AD382" s="586"/>
      <c r="AE382" s="586"/>
      <c r="AF382" s="586"/>
      <c r="AG382" s="586"/>
      <c r="AH382" s="586"/>
      <c r="AI382" s="586"/>
      <c r="AJ382" s="586"/>
      <c r="AK382" s="586"/>
      <c r="AL382" s="586"/>
    </row>
    <row r="383" spans="1:38" x14ac:dyDescent="0.25">
      <c r="A383" s="44">
        <f t="shared" si="45"/>
        <v>2015</v>
      </c>
      <c r="B383" s="44" t="str">
        <f t="shared" si="45"/>
        <v>ABRIL</v>
      </c>
      <c r="C383" s="44">
        <v>30</v>
      </c>
      <c r="D383" s="586" t="str">
        <f t="shared" si="44"/>
        <v>ABRIL 2015 / 29</v>
      </c>
      <c r="E383" s="586"/>
      <c r="F383" s="586"/>
      <c r="G383" s="586"/>
      <c r="H383" s="586"/>
      <c r="I383" s="586"/>
      <c r="J383" s="586"/>
      <c r="K383" s="586"/>
      <c r="L383" s="586"/>
      <c r="M383" s="586"/>
      <c r="N383" s="586"/>
      <c r="O383" s="586"/>
      <c r="P383" s="586"/>
      <c r="Q383" s="586"/>
      <c r="R383" s="586"/>
      <c r="S383" s="586"/>
      <c r="T383" s="586"/>
      <c r="U383" s="586"/>
      <c r="V383" s="586"/>
      <c r="W383" s="586"/>
      <c r="X383" s="586"/>
      <c r="Y383" s="586"/>
      <c r="Z383" s="586"/>
      <c r="AB383" s="586"/>
      <c r="AC383" s="586"/>
      <c r="AD383" s="586"/>
      <c r="AE383" s="586"/>
      <c r="AF383" s="586"/>
      <c r="AG383" s="586"/>
      <c r="AH383" s="586"/>
      <c r="AI383" s="586"/>
      <c r="AJ383" s="586"/>
      <c r="AK383" s="586"/>
      <c r="AL383" s="586"/>
    </row>
    <row r="384" spans="1:38" x14ac:dyDescent="0.25">
      <c r="A384" s="44">
        <f t="shared" si="45"/>
        <v>2015</v>
      </c>
      <c r="B384" s="44" t="str">
        <f t="shared" si="45"/>
        <v>ABRIL</v>
      </c>
      <c r="C384" s="44">
        <v>31</v>
      </c>
      <c r="D384" s="586" t="str">
        <f t="shared" si="44"/>
        <v>ABRIL 2015 / 30</v>
      </c>
      <c r="E384" s="586"/>
      <c r="F384" s="586"/>
      <c r="G384" s="586"/>
      <c r="H384" s="586"/>
      <c r="I384" s="586"/>
      <c r="J384" s="586"/>
      <c r="K384" s="586"/>
      <c r="L384" s="586"/>
      <c r="M384" s="586"/>
      <c r="N384" s="586"/>
      <c r="O384" s="586"/>
      <c r="P384" s="586"/>
      <c r="Q384" s="586"/>
      <c r="R384" s="586"/>
      <c r="S384" s="586"/>
      <c r="T384" s="586"/>
      <c r="U384" s="586"/>
      <c r="V384" s="586"/>
      <c r="W384" s="586"/>
      <c r="X384" s="586"/>
      <c r="Y384" s="586"/>
      <c r="Z384" s="586"/>
      <c r="AB384" s="586"/>
      <c r="AC384" s="586"/>
      <c r="AD384" s="586"/>
      <c r="AE384" s="586"/>
      <c r="AF384" s="586"/>
      <c r="AG384" s="586"/>
      <c r="AH384" s="586"/>
      <c r="AI384" s="586"/>
      <c r="AJ384" s="586"/>
      <c r="AK384" s="586"/>
      <c r="AL384" s="586"/>
    </row>
    <row r="385" spans="1:74" s="206" customFormat="1" ht="15.75" x14ac:dyDescent="0.25">
      <c r="D385" s="586" t="str">
        <f t="shared" si="44"/>
        <v>ABRIL 2015 / 31</v>
      </c>
      <c r="E385" s="586"/>
      <c r="F385" s="586"/>
      <c r="G385" s="586"/>
      <c r="H385" s="586"/>
      <c r="I385" s="586"/>
      <c r="J385" s="586"/>
      <c r="K385" s="586"/>
      <c r="L385" s="586"/>
      <c r="M385" s="586"/>
      <c r="N385" s="586"/>
      <c r="O385" s="586"/>
      <c r="P385" s="586"/>
      <c r="Q385" s="586"/>
      <c r="R385" s="586"/>
      <c r="S385" s="586"/>
      <c r="T385" s="586"/>
      <c r="U385" s="586"/>
      <c r="V385" s="586"/>
      <c r="W385" s="586"/>
      <c r="X385" s="586"/>
      <c r="Y385" s="586"/>
      <c r="Z385" s="586"/>
      <c r="AA385" s="55"/>
      <c r="AB385" s="586"/>
      <c r="AC385" s="586"/>
      <c r="AD385" s="586"/>
      <c r="AE385" s="586"/>
      <c r="AF385" s="586"/>
      <c r="AG385" s="586"/>
      <c r="AH385" s="586"/>
      <c r="AI385" s="586"/>
      <c r="AJ385" s="586"/>
      <c r="AK385" s="586"/>
      <c r="AL385" s="586"/>
      <c r="AM385" s="209" t="str">
        <f t="shared" ref="AM385:BU385" si="46">IFERROR(AVERAGE(AM354:AM384),"")</f>
        <v/>
      </c>
      <c r="AN385" s="209" t="str">
        <f t="shared" si="46"/>
        <v/>
      </c>
      <c r="AO385" s="209" t="str">
        <f t="shared" si="46"/>
        <v/>
      </c>
      <c r="AP385" s="209" t="str">
        <f t="shared" si="46"/>
        <v/>
      </c>
      <c r="AQ385" s="209" t="str">
        <f t="shared" si="46"/>
        <v/>
      </c>
      <c r="AR385" s="209" t="str">
        <f t="shared" si="46"/>
        <v/>
      </c>
      <c r="AS385" s="209" t="str">
        <f t="shared" si="46"/>
        <v/>
      </c>
      <c r="AT385" s="209" t="str">
        <f t="shared" si="46"/>
        <v/>
      </c>
      <c r="AU385" s="209" t="str">
        <f t="shared" si="46"/>
        <v/>
      </c>
      <c r="AV385" s="209" t="str">
        <f t="shared" si="46"/>
        <v/>
      </c>
      <c r="AW385" s="209" t="str">
        <f t="shared" si="46"/>
        <v/>
      </c>
      <c r="AX385" s="210" t="str">
        <f t="shared" si="46"/>
        <v/>
      </c>
      <c r="AY385" s="209" t="str">
        <f t="shared" si="46"/>
        <v/>
      </c>
      <c r="AZ385" s="209" t="str">
        <f t="shared" si="46"/>
        <v/>
      </c>
      <c r="BA385" s="209" t="str">
        <f t="shared" si="46"/>
        <v/>
      </c>
      <c r="BB385" s="209" t="str">
        <f t="shared" si="46"/>
        <v/>
      </c>
      <c r="BC385" s="209" t="str">
        <f t="shared" si="46"/>
        <v/>
      </c>
      <c r="BD385" s="209" t="str">
        <f t="shared" si="46"/>
        <v/>
      </c>
      <c r="BE385" s="209" t="str">
        <f t="shared" si="46"/>
        <v/>
      </c>
      <c r="BF385" s="209" t="str">
        <f t="shared" si="46"/>
        <v/>
      </c>
      <c r="BG385" s="209" t="str">
        <f t="shared" si="46"/>
        <v/>
      </c>
      <c r="BH385" s="209" t="str">
        <f t="shared" si="46"/>
        <v/>
      </c>
      <c r="BI385" s="209" t="str">
        <f t="shared" si="46"/>
        <v/>
      </c>
      <c r="BJ385" s="209" t="str">
        <f t="shared" si="46"/>
        <v/>
      </c>
      <c r="BK385" s="209" t="str">
        <f t="shared" si="46"/>
        <v/>
      </c>
      <c r="BL385" s="209" t="str">
        <f t="shared" si="46"/>
        <v/>
      </c>
      <c r="BM385" s="209" t="str">
        <f t="shared" si="46"/>
        <v/>
      </c>
      <c r="BN385" s="209" t="str">
        <f t="shared" si="46"/>
        <v/>
      </c>
      <c r="BO385" s="209" t="str">
        <f t="shared" si="46"/>
        <v/>
      </c>
      <c r="BP385" s="209" t="str">
        <f t="shared" si="46"/>
        <v/>
      </c>
      <c r="BQ385" s="209" t="str">
        <f t="shared" si="46"/>
        <v/>
      </c>
      <c r="BR385" s="209" t="str">
        <f t="shared" si="46"/>
        <v/>
      </c>
      <c r="BS385" s="209" t="str">
        <f t="shared" si="46"/>
        <v/>
      </c>
      <c r="BT385" s="209" t="str">
        <f t="shared" si="46"/>
        <v/>
      </c>
      <c r="BU385" s="209" t="str">
        <f t="shared" si="46"/>
        <v/>
      </c>
      <c r="BV385" s="210" t="str">
        <f>IFERROR(AVERAGE(BV354:BV384),"")</f>
        <v/>
      </c>
    </row>
    <row r="386" spans="1:74" s="43" customFormat="1" ht="15.75" x14ac:dyDescent="0.25">
      <c r="A386" s="43">
        <v>2015</v>
      </c>
      <c r="B386" s="43" t="s">
        <v>226</v>
      </c>
      <c r="C386" s="43">
        <v>1</v>
      </c>
      <c r="D386" s="208" t="s">
        <v>228</v>
      </c>
      <c r="E386" s="209">
        <f>IFERROR(AVERAGE(E355:E385),"")</f>
        <v>1</v>
      </c>
      <c r="F386" s="209">
        <f>IFERROR(AVERAGE(F355:F385),"")</f>
        <v>42123</v>
      </c>
      <c r="G386" s="209">
        <f>IFERROR(AVERAGE(G355:G385),"")</f>
        <v>52041</v>
      </c>
      <c r="H386" s="209" t="str">
        <f>IFERROR(AVERAGE(H355:H385),"")</f>
        <v/>
      </c>
      <c r="I386" s="209">
        <f t="shared" ref="I386:AL386" si="47">IFERROR(AVERAGE(I355:I385),"")</f>
        <v>0.74399999999999999</v>
      </c>
      <c r="J386" s="209">
        <f t="shared" si="47"/>
        <v>6.3</v>
      </c>
      <c r="K386" s="209">
        <f t="shared" si="47"/>
        <v>1.06</v>
      </c>
      <c r="L386" s="209">
        <f t="shared" si="47"/>
        <v>1</v>
      </c>
      <c r="M386" s="209">
        <f t="shared" si="47"/>
        <v>2.4</v>
      </c>
      <c r="N386" s="209">
        <f t="shared" si="47"/>
        <v>0.05</v>
      </c>
      <c r="O386" s="209">
        <f t="shared" si="47"/>
        <v>100</v>
      </c>
      <c r="P386" s="209">
        <f t="shared" si="47"/>
        <v>131.6</v>
      </c>
      <c r="Q386" s="209" t="str">
        <f t="shared" si="47"/>
        <v/>
      </c>
      <c r="R386" s="209">
        <f t="shared" si="47"/>
        <v>42.86</v>
      </c>
      <c r="S386" s="209">
        <f t="shared" si="47"/>
        <v>80</v>
      </c>
      <c r="T386" s="209" t="str">
        <f t="shared" si="47"/>
        <v/>
      </c>
      <c r="U386" s="209">
        <f t="shared" si="47"/>
        <v>0</v>
      </c>
      <c r="V386" s="209">
        <f t="shared" si="47"/>
        <v>61</v>
      </c>
      <c r="W386" s="209">
        <f t="shared" si="47"/>
        <v>84</v>
      </c>
      <c r="X386" s="209">
        <f t="shared" si="47"/>
        <v>95</v>
      </c>
      <c r="Y386" s="209">
        <f t="shared" si="47"/>
        <v>134</v>
      </c>
      <c r="Z386" s="209">
        <f t="shared" si="47"/>
        <v>148</v>
      </c>
      <c r="AA386" s="209">
        <f t="shared" si="47"/>
        <v>0.5</v>
      </c>
      <c r="AB386" s="209">
        <f t="shared" si="47"/>
        <v>99</v>
      </c>
      <c r="AC386" s="209">
        <f t="shared" si="47"/>
        <v>0.5</v>
      </c>
      <c r="AD386" s="209" t="str">
        <f t="shared" si="47"/>
        <v/>
      </c>
      <c r="AE386" s="209">
        <f t="shared" si="47"/>
        <v>5.5</v>
      </c>
      <c r="AF386" s="209">
        <f t="shared" si="47"/>
        <v>7</v>
      </c>
      <c r="AG386" s="209">
        <f t="shared" si="47"/>
        <v>99.5</v>
      </c>
      <c r="AH386" s="209">
        <f t="shared" si="47"/>
        <v>42.54</v>
      </c>
      <c r="AI386" s="209">
        <f t="shared" si="47"/>
        <v>167</v>
      </c>
      <c r="AJ386" s="209">
        <f t="shared" si="47"/>
        <v>221</v>
      </c>
      <c r="AK386" s="209">
        <f t="shared" si="47"/>
        <v>275</v>
      </c>
      <c r="AL386" s="209">
        <f t="shared" si="47"/>
        <v>338</v>
      </c>
    </row>
    <row r="387" spans="1:74" x14ac:dyDescent="0.25">
      <c r="A387" s="44">
        <f>A386</f>
        <v>2015</v>
      </c>
      <c r="B387" s="44" t="str">
        <f>B386</f>
        <v>MAYO</v>
      </c>
      <c r="C387" s="44">
        <v>2</v>
      </c>
      <c r="D387" s="43" t="str">
        <f t="shared" ref="D387:D417" si="48">B386&amp;" "&amp;A386&amp;" / "&amp;C386</f>
        <v>MAYO 2015 / 1</v>
      </c>
      <c r="E387" s="270">
        <v>1</v>
      </c>
      <c r="F387" s="271"/>
      <c r="G387" s="272"/>
      <c r="H387" s="273"/>
      <c r="I387" s="43"/>
      <c r="J387" s="43"/>
      <c r="K387" s="274"/>
      <c r="L387" s="43"/>
      <c r="M387" s="43"/>
      <c r="N387" s="43"/>
      <c r="O387" s="274"/>
      <c r="P387" s="43"/>
      <c r="Q387" s="43"/>
      <c r="R387" s="43"/>
      <c r="S387" s="43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2"/>
      <c r="AE387" s="42">
        <v>5.5</v>
      </c>
      <c r="AF387" s="42">
        <v>7</v>
      </c>
      <c r="AG387" s="42">
        <v>99.5</v>
      </c>
      <c r="AH387" s="42">
        <v>42.54</v>
      </c>
      <c r="AI387" s="42">
        <v>167</v>
      </c>
      <c r="AJ387" s="42">
        <v>221</v>
      </c>
      <c r="AK387" s="42">
        <v>275</v>
      </c>
      <c r="AL387" s="42">
        <v>338</v>
      </c>
    </row>
    <row r="388" spans="1:74" x14ac:dyDescent="0.25">
      <c r="A388" s="44">
        <f t="shared" ref="A388:B416" si="49">A387</f>
        <v>2015</v>
      </c>
      <c r="B388" s="44" t="str">
        <f t="shared" si="49"/>
        <v>MAYO</v>
      </c>
      <c r="C388" s="44">
        <v>3</v>
      </c>
      <c r="D388" s="586" t="str">
        <f t="shared" si="48"/>
        <v>MAYO 2015 / 2</v>
      </c>
      <c r="E388" s="586"/>
      <c r="F388" s="586"/>
      <c r="G388" s="586"/>
      <c r="H388" s="586"/>
      <c r="I388" s="586"/>
      <c r="J388" s="586"/>
      <c r="K388" s="586"/>
      <c r="L388" s="586"/>
      <c r="M388" s="586"/>
      <c r="N388" s="586"/>
      <c r="O388" s="586"/>
      <c r="P388" s="586"/>
      <c r="Q388" s="586"/>
      <c r="R388" s="586"/>
      <c r="S388" s="586"/>
      <c r="T388" s="586"/>
      <c r="U388" s="586"/>
      <c r="V388" s="586"/>
      <c r="W388" s="586"/>
      <c r="X388" s="586"/>
      <c r="Y388" s="586"/>
      <c r="Z388" s="586"/>
      <c r="AB388" s="586"/>
      <c r="AC388" s="586"/>
      <c r="AD388" s="586"/>
      <c r="AE388" s="586"/>
      <c r="AF388" s="586"/>
      <c r="AG388" s="586"/>
      <c r="AH388" s="586"/>
      <c r="AI388" s="586"/>
      <c r="AJ388" s="586"/>
      <c r="AK388" s="586"/>
      <c r="AL388" s="586"/>
    </row>
    <row r="389" spans="1:74" x14ac:dyDescent="0.25">
      <c r="A389" s="44">
        <f t="shared" si="49"/>
        <v>2015</v>
      </c>
      <c r="B389" s="44" t="str">
        <f t="shared" si="49"/>
        <v>MAYO</v>
      </c>
      <c r="C389" s="44">
        <v>4</v>
      </c>
      <c r="D389" s="586" t="str">
        <f t="shared" si="48"/>
        <v>MAYO 2015 / 3</v>
      </c>
      <c r="E389" s="586"/>
      <c r="F389" s="586"/>
      <c r="G389" s="586"/>
      <c r="H389" s="586"/>
      <c r="I389" s="586"/>
      <c r="J389" s="586"/>
      <c r="K389" s="586"/>
      <c r="L389" s="586"/>
      <c r="M389" s="586"/>
      <c r="N389" s="586"/>
      <c r="O389" s="586"/>
      <c r="P389" s="586"/>
      <c r="Q389" s="586"/>
      <c r="R389" s="586"/>
      <c r="S389" s="586"/>
      <c r="T389" s="586"/>
      <c r="U389" s="586"/>
      <c r="V389" s="586"/>
      <c r="W389" s="586"/>
      <c r="X389" s="586"/>
      <c r="Y389" s="586"/>
      <c r="Z389" s="586"/>
      <c r="AB389" s="586"/>
      <c r="AC389" s="586"/>
      <c r="AD389" s="586"/>
      <c r="AE389" s="586"/>
      <c r="AF389" s="586"/>
      <c r="AG389" s="586"/>
      <c r="AH389" s="586"/>
      <c r="AI389" s="586"/>
      <c r="AJ389" s="586"/>
      <c r="AK389" s="586"/>
      <c r="AL389" s="586"/>
    </row>
    <row r="390" spans="1:74" x14ac:dyDescent="0.25">
      <c r="A390" s="44">
        <f t="shared" si="49"/>
        <v>2015</v>
      </c>
      <c r="B390" s="44" t="str">
        <f t="shared" si="49"/>
        <v>MAYO</v>
      </c>
      <c r="C390" s="44">
        <v>5</v>
      </c>
      <c r="D390" s="586" t="str">
        <f t="shared" si="48"/>
        <v>MAYO 2015 / 4</v>
      </c>
      <c r="E390" s="586"/>
      <c r="F390" s="586"/>
      <c r="G390" s="586"/>
      <c r="H390" s="586"/>
      <c r="I390" s="586"/>
      <c r="J390" s="586"/>
      <c r="K390" s="586"/>
      <c r="L390" s="586"/>
      <c r="M390" s="586"/>
      <c r="N390" s="586"/>
      <c r="O390" s="586"/>
      <c r="P390" s="586"/>
      <c r="Q390" s="586"/>
      <c r="R390" s="586"/>
      <c r="S390" s="586"/>
      <c r="T390" s="586"/>
      <c r="U390" s="586"/>
      <c r="V390" s="586"/>
      <c r="W390" s="586"/>
      <c r="X390" s="586"/>
      <c r="Y390" s="586"/>
      <c r="Z390" s="586"/>
      <c r="AB390" s="586"/>
      <c r="AC390" s="586"/>
      <c r="AD390" s="586"/>
      <c r="AE390" s="586"/>
      <c r="AF390" s="586"/>
      <c r="AG390" s="586"/>
      <c r="AH390" s="586"/>
      <c r="AI390" s="586"/>
      <c r="AJ390" s="586"/>
      <c r="AK390" s="586"/>
      <c r="AL390" s="586"/>
    </row>
    <row r="391" spans="1:74" x14ac:dyDescent="0.25">
      <c r="A391" s="44">
        <f t="shared" si="49"/>
        <v>2015</v>
      </c>
      <c r="B391" s="44" t="str">
        <f t="shared" si="49"/>
        <v>MAYO</v>
      </c>
      <c r="C391" s="44">
        <v>6</v>
      </c>
      <c r="D391" s="586" t="str">
        <f t="shared" si="48"/>
        <v>MAYO 2015 / 5</v>
      </c>
      <c r="E391" s="586"/>
      <c r="F391" s="586"/>
      <c r="G391" s="586"/>
      <c r="H391" s="586"/>
      <c r="I391" s="586"/>
      <c r="J391" s="586"/>
      <c r="K391" s="586"/>
      <c r="L391" s="586"/>
      <c r="M391" s="586"/>
      <c r="N391" s="586"/>
      <c r="O391" s="586"/>
      <c r="P391" s="586"/>
      <c r="Q391" s="586"/>
      <c r="R391" s="586"/>
      <c r="S391" s="586"/>
      <c r="T391" s="586"/>
      <c r="U391" s="586"/>
      <c r="V391" s="586"/>
      <c r="W391" s="586"/>
      <c r="X391" s="586"/>
      <c r="Y391" s="586"/>
      <c r="Z391" s="586"/>
      <c r="AB391" s="586"/>
      <c r="AC391" s="586"/>
      <c r="AD391" s="586"/>
      <c r="AE391" s="586"/>
      <c r="AF391" s="586"/>
      <c r="AG391" s="586"/>
      <c r="AH391" s="586"/>
      <c r="AI391" s="586"/>
      <c r="AJ391" s="586"/>
      <c r="AK391" s="586"/>
      <c r="AL391" s="586"/>
    </row>
    <row r="392" spans="1:74" x14ac:dyDescent="0.25">
      <c r="A392" s="44">
        <f t="shared" si="49"/>
        <v>2015</v>
      </c>
      <c r="B392" s="44" t="str">
        <f t="shared" si="49"/>
        <v>MAYO</v>
      </c>
      <c r="C392" s="44">
        <v>7</v>
      </c>
      <c r="D392" s="586" t="str">
        <f t="shared" si="48"/>
        <v>MAYO 2015 / 6</v>
      </c>
      <c r="E392" s="586"/>
      <c r="F392" s="586"/>
      <c r="G392" s="586"/>
      <c r="H392" s="586"/>
      <c r="I392" s="586"/>
      <c r="J392" s="586"/>
      <c r="K392" s="586"/>
      <c r="L392" s="586"/>
      <c r="M392" s="586"/>
      <c r="N392" s="586"/>
      <c r="O392" s="586"/>
      <c r="P392" s="586"/>
      <c r="Q392" s="586"/>
      <c r="R392" s="586"/>
      <c r="S392" s="586"/>
      <c r="T392" s="586"/>
      <c r="U392" s="586"/>
      <c r="V392" s="586"/>
      <c r="W392" s="586"/>
      <c r="X392" s="586"/>
      <c r="Y392" s="586"/>
      <c r="Z392" s="586"/>
      <c r="AB392" s="586"/>
      <c r="AC392" s="586"/>
      <c r="AD392" s="586"/>
      <c r="AE392" s="586"/>
      <c r="AF392" s="586"/>
      <c r="AG392" s="586"/>
      <c r="AH392" s="586"/>
      <c r="AI392" s="586"/>
      <c r="AJ392" s="586"/>
      <c r="AK392" s="586"/>
      <c r="AL392" s="586"/>
    </row>
    <row r="393" spans="1:74" x14ac:dyDescent="0.25">
      <c r="A393" s="44">
        <f t="shared" si="49"/>
        <v>2015</v>
      </c>
      <c r="B393" s="44" t="str">
        <f t="shared" si="49"/>
        <v>MAYO</v>
      </c>
      <c r="C393" s="44">
        <v>8</v>
      </c>
      <c r="D393" s="586" t="str">
        <f t="shared" si="48"/>
        <v>MAYO 2015 / 7</v>
      </c>
      <c r="E393" s="586"/>
      <c r="F393" s="586"/>
      <c r="G393" s="586"/>
      <c r="H393" s="586"/>
      <c r="I393" s="586"/>
      <c r="J393" s="586"/>
      <c r="K393" s="586"/>
      <c r="L393" s="586"/>
      <c r="M393" s="586"/>
      <c r="N393" s="586"/>
      <c r="O393" s="586"/>
      <c r="P393" s="586"/>
      <c r="Q393" s="586"/>
      <c r="R393" s="586"/>
      <c r="S393" s="586"/>
      <c r="T393" s="586"/>
      <c r="U393" s="586"/>
      <c r="V393" s="586"/>
      <c r="W393" s="586"/>
      <c r="X393" s="586"/>
      <c r="Y393" s="586"/>
      <c r="Z393" s="586"/>
      <c r="AB393" s="586"/>
      <c r="AC393" s="586"/>
      <c r="AD393" s="586"/>
      <c r="AE393" s="586"/>
      <c r="AF393" s="586"/>
      <c r="AG393" s="586"/>
      <c r="AH393" s="586"/>
      <c r="AI393" s="586"/>
      <c r="AJ393" s="586"/>
      <c r="AK393" s="586"/>
      <c r="AL393" s="586"/>
    </row>
    <row r="394" spans="1:74" x14ac:dyDescent="0.25">
      <c r="A394" s="44">
        <f t="shared" si="49"/>
        <v>2015</v>
      </c>
      <c r="B394" s="44" t="str">
        <f t="shared" si="49"/>
        <v>MAYO</v>
      </c>
      <c r="C394" s="44">
        <v>9</v>
      </c>
      <c r="D394" s="586" t="str">
        <f t="shared" si="48"/>
        <v>MAYO 2015 / 8</v>
      </c>
      <c r="E394" s="586"/>
      <c r="F394" s="586"/>
      <c r="G394" s="586"/>
      <c r="H394" s="586"/>
      <c r="I394" s="586"/>
      <c r="J394" s="586"/>
      <c r="K394" s="586"/>
      <c r="L394" s="586"/>
      <c r="M394" s="586"/>
      <c r="N394" s="586"/>
      <c r="O394" s="586"/>
      <c r="P394" s="586"/>
      <c r="Q394" s="586"/>
      <c r="R394" s="586"/>
      <c r="S394" s="586"/>
      <c r="T394" s="586"/>
      <c r="U394" s="586"/>
      <c r="V394" s="586"/>
      <c r="W394" s="586"/>
      <c r="X394" s="586"/>
      <c r="Y394" s="586"/>
      <c r="Z394" s="586"/>
      <c r="AB394" s="586"/>
      <c r="AC394" s="586"/>
      <c r="AD394" s="586"/>
      <c r="AE394" s="586"/>
      <c r="AF394" s="586"/>
      <c r="AG394" s="586"/>
      <c r="AH394" s="586"/>
      <c r="AI394" s="586"/>
      <c r="AJ394" s="586"/>
      <c r="AK394" s="586"/>
      <c r="AL394" s="586"/>
    </row>
    <row r="395" spans="1:74" x14ac:dyDescent="0.25">
      <c r="A395" s="44">
        <f t="shared" si="49"/>
        <v>2015</v>
      </c>
      <c r="B395" s="44" t="str">
        <f t="shared" si="49"/>
        <v>MAYO</v>
      </c>
      <c r="C395" s="44">
        <v>10</v>
      </c>
      <c r="D395" s="586" t="str">
        <f t="shared" si="48"/>
        <v>MAYO 2015 / 9</v>
      </c>
      <c r="E395" s="586"/>
      <c r="F395" s="586"/>
      <c r="G395" s="586"/>
      <c r="H395" s="586"/>
      <c r="I395" s="586"/>
      <c r="J395" s="586"/>
      <c r="K395" s="586"/>
      <c r="L395" s="586"/>
      <c r="M395" s="586"/>
      <c r="N395" s="586"/>
      <c r="O395" s="586"/>
      <c r="P395" s="586"/>
      <c r="Q395" s="586"/>
      <c r="R395" s="586"/>
      <c r="S395" s="586"/>
      <c r="T395" s="586"/>
      <c r="U395" s="586"/>
      <c r="V395" s="586"/>
      <c r="W395" s="586"/>
      <c r="X395" s="586"/>
      <c r="Y395" s="586"/>
      <c r="Z395" s="586"/>
      <c r="AB395" s="586"/>
      <c r="AC395" s="586"/>
      <c r="AD395" s="586"/>
      <c r="AE395" s="586"/>
      <c r="AF395" s="586"/>
      <c r="AG395" s="586"/>
      <c r="AH395" s="586"/>
      <c r="AI395" s="586"/>
      <c r="AJ395" s="586"/>
      <c r="AK395" s="586"/>
      <c r="AL395" s="586"/>
    </row>
    <row r="396" spans="1:74" x14ac:dyDescent="0.25">
      <c r="A396" s="44">
        <f t="shared" si="49"/>
        <v>2015</v>
      </c>
      <c r="B396" s="44" t="str">
        <f t="shared" si="49"/>
        <v>MAYO</v>
      </c>
      <c r="C396" s="44">
        <v>11</v>
      </c>
      <c r="D396" s="586" t="str">
        <f t="shared" si="48"/>
        <v>MAYO 2015 / 10</v>
      </c>
      <c r="E396" s="586"/>
      <c r="F396" s="586"/>
      <c r="G396" s="586"/>
      <c r="H396" s="586"/>
      <c r="I396" s="586"/>
      <c r="J396" s="586"/>
      <c r="K396" s="586"/>
      <c r="L396" s="586"/>
      <c r="M396" s="586"/>
      <c r="N396" s="586"/>
      <c r="O396" s="586"/>
      <c r="P396" s="586"/>
      <c r="Q396" s="586"/>
      <c r="R396" s="586"/>
      <c r="S396" s="586"/>
      <c r="T396" s="586"/>
      <c r="U396" s="586"/>
      <c r="V396" s="586"/>
      <c r="W396" s="586"/>
      <c r="X396" s="586"/>
      <c r="Y396" s="586"/>
      <c r="Z396" s="586"/>
      <c r="AB396" s="586"/>
      <c r="AC396" s="586"/>
      <c r="AD396" s="586"/>
      <c r="AE396" s="586"/>
      <c r="AF396" s="586"/>
      <c r="AG396" s="586"/>
      <c r="AH396" s="586"/>
      <c r="AI396" s="586"/>
      <c r="AJ396" s="586"/>
      <c r="AK396" s="586"/>
      <c r="AL396" s="586"/>
    </row>
    <row r="397" spans="1:74" x14ac:dyDescent="0.25">
      <c r="A397" s="44">
        <f t="shared" si="49"/>
        <v>2015</v>
      </c>
      <c r="B397" s="44" t="str">
        <f t="shared" si="49"/>
        <v>MAYO</v>
      </c>
      <c r="C397" s="44">
        <v>12</v>
      </c>
      <c r="D397" s="586" t="str">
        <f t="shared" si="48"/>
        <v>MAYO 2015 / 11</v>
      </c>
      <c r="E397" s="586"/>
      <c r="F397" s="586"/>
      <c r="G397" s="586"/>
      <c r="H397" s="586"/>
      <c r="I397" s="586"/>
      <c r="J397" s="586"/>
      <c r="K397" s="586"/>
      <c r="L397" s="586"/>
      <c r="M397" s="586"/>
      <c r="N397" s="586"/>
      <c r="O397" s="586"/>
      <c r="P397" s="586"/>
      <c r="Q397" s="586"/>
      <c r="R397" s="586"/>
      <c r="S397" s="586"/>
      <c r="T397" s="586"/>
      <c r="U397" s="586"/>
      <c r="V397" s="586"/>
      <c r="W397" s="586"/>
      <c r="X397" s="586"/>
      <c r="Y397" s="586"/>
      <c r="Z397" s="586"/>
      <c r="AB397" s="586"/>
      <c r="AC397" s="586"/>
      <c r="AD397" s="586"/>
      <c r="AE397" s="586"/>
      <c r="AF397" s="586"/>
      <c r="AG397" s="586"/>
      <c r="AH397" s="586"/>
      <c r="AI397" s="586"/>
      <c r="AJ397" s="586"/>
      <c r="AK397" s="586"/>
      <c r="AL397" s="586"/>
    </row>
    <row r="398" spans="1:74" x14ac:dyDescent="0.25">
      <c r="A398" s="44">
        <f t="shared" si="49"/>
        <v>2015</v>
      </c>
      <c r="B398" s="44" t="str">
        <f t="shared" si="49"/>
        <v>MAYO</v>
      </c>
      <c r="C398" s="44">
        <v>13</v>
      </c>
      <c r="D398" s="586" t="str">
        <f t="shared" si="48"/>
        <v>MAYO 2015 / 12</v>
      </c>
      <c r="E398" s="586"/>
      <c r="F398" s="586"/>
      <c r="G398" s="586"/>
      <c r="H398" s="586"/>
      <c r="I398" s="586"/>
      <c r="J398" s="586"/>
      <c r="K398" s="586"/>
      <c r="L398" s="586"/>
      <c r="M398" s="586"/>
      <c r="N398" s="586"/>
      <c r="O398" s="586"/>
      <c r="P398" s="586"/>
      <c r="Q398" s="586"/>
      <c r="R398" s="586"/>
      <c r="S398" s="586"/>
      <c r="T398" s="586"/>
      <c r="U398" s="586"/>
      <c r="V398" s="586"/>
      <c r="W398" s="586"/>
      <c r="X398" s="586"/>
      <c r="Y398" s="586"/>
      <c r="Z398" s="586"/>
      <c r="AB398" s="586"/>
      <c r="AC398" s="586"/>
      <c r="AD398" s="586"/>
      <c r="AE398" s="586"/>
      <c r="AF398" s="586"/>
      <c r="AG398" s="586"/>
      <c r="AH398" s="586"/>
      <c r="AI398" s="586"/>
      <c r="AJ398" s="586"/>
      <c r="AK398" s="586"/>
      <c r="AL398" s="586"/>
    </row>
    <row r="399" spans="1:74" x14ac:dyDescent="0.25">
      <c r="A399" s="44">
        <f t="shared" si="49"/>
        <v>2015</v>
      </c>
      <c r="B399" s="44" t="str">
        <f t="shared" si="49"/>
        <v>MAYO</v>
      </c>
      <c r="C399" s="44">
        <v>14</v>
      </c>
      <c r="D399" s="586" t="str">
        <f t="shared" si="48"/>
        <v>MAYO 2015 / 13</v>
      </c>
      <c r="E399" s="586"/>
      <c r="F399" s="586"/>
      <c r="G399" s="586"/>
      <c r="H399" s="586"/>
      <c r="I399" s="586"/>
      <c r="J399" s="586"/>
      <c r="K399" s="586"/>
      <c r="L399" s="586"/>
      <c r="M399" s="586"/>
      <c r="N399" s="586"/>
      <c r="O399" s="586"/>
      <c r="P399" s="586"/>
      <c r="Q399" s="586"/>
      <c r="R399" s="586"/>
      <c r="S399" s="586"/>
      <c r="T399" s="586"/>
      <c r="U399" s="586"/>
      <c r="V399" s="586"/>
      <c r="W399" s="586"/>
      <c r="X399" s="586"/>
      <c r="Y399" s="586"/>
      <c r="Z399" s="586"/>
      <c r="AB399" s="586"/>
      <c r="AC399" s="586"/>
      <c r="AD399" s="586"/>
      <c r="AE399" s="586"/>
      <c r="AF399" s="586"/>
      <c r="AG399" s="586"/>
      <c r="AH399" s="586"/>
      <c r="AI399" s="586"/>
      <c r="AJ399" s="586"/>
      <c r="AK399" s="586"/>
      <c r="AL399" s="586"/>
    </row>
    <row r="400" spans="1:74" x14ac:dyDescent="0.25">
      <c r="A400" s="44">
        <f t="shared" si="49"/>
        <v>2015</v>
      </c>
      <c r="B400" s="44" t="str">
        <f t="shared" si="49"/>
        <v>MAYO</v>
      </c>
      <c r="C400" s="44">
        <v>15</v>
      </c>
      <c r="D400" s="586" t="str">
        <f t="shared" si="48"/>
        <v>MAYO 2015 / 14</v>
      </c>
      <c r="E400" s="586"/>
      <c r="F400" s="586"/>
      <c r="G400" s="586"/>
      <c r="H400" s="586"/>
      <c r="I400" s="586"/>
      <c r="J400" s="586"/>
      <c r="K400" s="586"/>
      <c r="L400" s="586"/>
      <c r="M400" s="586"/>
      <c r="N400" s="586"/>
      <c r="O400" s="586"/>
      <c r="P400" s="586"/>
      <c r="Q400" s="586"/>
      <c r="R400" s="586"/>
      <c r="S400" s="586"/>
      <c r="T400" s="586"/>
      <c r="U400" s="586"/>
      <c r="V400" s="586"/>
      <c r="W400" s="586"/>
      <c r="X400" s="586"/>
      <c r="Y400" s="586"/>
      <c r="Z400" s="586"/>
      <c r="AB400" s="586"/>
      <c r="AC400" s="586"/>
      <c r="AD400" s="586"/>
      <c r="AE400" s="586"/>
      <c r="AF400" s="586"/>
      <c r="AG400" s="586"/>
      <c r="AH400" s="586"/>
      <c r="AI400" s="586"/>
      <c r="AJ400" s="586"/>
      <c r="AK400" s="586"/>
      <c r="AL400" s="586"/>
    </row>
    <row r="401" spans="1:38" x14ac:dyDescent="0.25">
      <c r="A401" s="44">
        <f t="shared" si="49"/>
        <v>2015</v>
      </c>
      <c r="B401" s="44" t="str">
        <f t="shared" si="49"/>
        <v>MAYO</v>
      </c>
      <c r="C401" s="44">
        <v>16</v>
      </c>
      <c r="D401" s="586" t="str">
        <f t="shared" si="48"/>
        <v>MAYO 2015 / 15</v>
      </c>
      <c r="E401" s="586"/>
      <c r="F401" s="586"/>
      <c r="G401" s="586"/>
      <c r="H401" s="586"/>
      <c r="I401" s="586"/>
      <c r="J401" s="586"/>
      <c r="K401" s="586"/>
      <c r="L401" s="586"/>
      <c r="M401" s="586"/>
      <c r="N401" s="586"/>
      <c r="O401" s="586"/>
      <c r="P401" s="586"/>
      <c r="Q401" s="586"/>
      <c r="R401" s="586"/>
      <c r="S401" s="586"/>
      <c r="T401" s="586"/>
      <c r="U401" s="586"/>
      <c r="V401" s="586"/>
      <c r="W401" s="586"/>
      <c r="X401" s="586"/>
      <c r="Y401" s="586"/>
      <c r="Z401" s="586"/>
      <c r="AB401" s="586"/>
      <c r="AC401" s="586"/>
      <c r="AD401" s="586"/>
      <c r="AE401" s="586"/>
      <c r="AF401" s="586"/>
      <c r="AG401" s="586"/>
      <c r="AH401" s="586"/>
      <c r="AI401" s="586"/>
      <c r="AJ401" s="586"/>
      <c r="AK401" s="586"/>
      <c r="AL401" s="586"/>
    </row>
    <row r="402" spans="1:38" x14ac:dyDescent="0.25">
      <c r="A402" s="44">
        <f t="shared" si="49"/>
        <v>2015</v>
      </c>
      <c r="B402" s="44" t="str">
        <f t="shared" si="49"/>
        <v>MAYO</v>
      </c>
      <c r="C402" s="44">
        <v>17</v>
      </c>
      <c r="D402" s="586" t="str">
        <f t="shared" si="48"/>
        <v>MAYO 2015 / 16</v>
      </c>
      <c r="E402" s="586"/>
      <c r="F402" s="586"/>
      <c r="G402" s="586"/>
      <c r="H402" s="586"/>
      <c r="I402" s="586"/>
      <c r="J402" s="586"/>
      <c r="K402" s="586"/>
      <c r="L402" s="586"/>
      <c r="M402" s="586"/>
      <c r="N402" s="586"/>
      <c r="O402" s="586"/>
      <c r="P402" s="586"/>
      <c r="Q402" s="586"/>
      <c r="R402" s="586"/>
      <c r="S402" s="586"/>
      <c r="T402" s="586"/>
      <c r="U402" s="586"/>
      <c r="V402" s="586"/>
      <c r="W402" s="586"/>
      <c r="X402" s="586"/>
      <c r="Y402" s="586"/>
      <c r="Z402" s="586"/>
      <c r="AB402" s="586"/>
      <c r="AC402" s="586"/>
      <c r="AD402" s="586"/>
      <c r="AE402" s="586"/>
      <c r="AF402" s="586"/>
      <c r="AG402" s="586"/>
      <c r="AH402" s="586"/>
      <c r="AI402" s="586"/>
      <c r="AJ402" s="586"/>
      <c r="AK402" s="586"/>
      <c r="AL402" s="586"/>
    </row>
    <row r="403" spans="1:38" x14ac:dyDescent="0.25">
      <c r="A403" s="44">
        <f t="shared" si="49"/>
        <v>2015</v>
      </c>
      <c r="B403" s="44" t="str">
        <f t="shared" si="49"/>
        <v>MAYO</v>
      </c>
      <c r="C403" s="44">
        <v>18</v>
      </c>
      <c r="D403" s="586" t="str">
        <f t="shared" si="48"/>
        <v>MAYO 2015 / 17</v>
      </c>
      <c r="E403" s="586"/>
      <c r="F403" s="586"/>
      <c r="G403" s="586"/>
      <c r="H403" s="586"/>
      <c r="I403" s="586"/>
      <c r="J403" s="586"/>
      <c r="K403" s="586"/>
      <c r="L403" s="586"/>
      <c r="M403" s="586"/>
      <c r="N403" s="586"/>
      <c r="O403" s="586"/>
      <c r="P403" s="586"/>
      <c r="Q403" s="586"/>
      <c r="R403" s="586"/>
      <c r="S403" s="586"/>
      <c r="T403" s="586"/>
      <c r="U403" s="586"/>
      <c r="V403" s="586"/>
      <c r="W403" s="586"/>
      <c r="X403" s="586"/>
      <c r="Y403" s="586"/>
      <c r="Z403" s="586"/>
      <c r="AB403" s="586"/>
      <c r="AC403" s="586"/>
      <c r="AD403" s="586"/>
      <c r="AE403" s="586"/>
      <c r="AF403" s="586"/>
      <c r="AG403" s="586"/>
      <c r="AH403" s="586"/>
      <c r="AI403" s="586"/>
      <c r="AJ403" s="586"/>
      <c r="AK403" s="586"/>
      <c r="AL403" s="586"/>
    </row>
    <row r="404" spans="1:38" x14ac:dyDescent="0.25">
      <c r="A404" s="44">
        <f t="shared" si="49"/>
        <v>2015</v>
      </c>
      <c r="B404" s="44" t="str">
        <f t="shared" si="49"/>
        <v>MAYO</v>
      </c>
      <c r="C404" s="44">
        <v>19</v>
      </c>
      <c r="D404" s="586" t="str">
        <f t="shared" si="48"/>
        <v>MAYO 2015 / 18</v>
      </c>
      <c r="E404" s="586"/>
      <c r="F404" s="586"/>
      <c r="G404" s="586"/>
      <c r="H404" s="586"/>
      <c r="I404" s="586"/>
      <c r="J404" s="586"/>
      <c r="K404" s="586"/>
      <c r="L404" s="586"/>
      <c r="M404" s="586"/>
      <c r="N404" s="586"/>
      <c r="O404" s="586"/>
      <c r="P404" s="586"/>
      <c r="Q404" s="586"/>
      <c r="R404" s="586"/>
      <c r="S404" s="586"/>
      <c r="T404" s="586"/>
      <c r="U404" s="586"/>
      <c r="V404" s="586"/>
      <c r="W404" s="586"/>
      <c r="X404" s="586"/>
      <c r="Y404" s="586"/>
      <c r="Z404" s="586"/>
      <c r="AB404" s="586"/>
      <c r="AC404" s="586"/>
      <c r="AD404" s="586"/>
      <c r="AE404" s="586"/>
      <c r="AF404" s="586"/>
      <c r="AG404" s="586"/>
      <c r="AH404" s="586"/>
      <c r="AI404" s="586"/>
      <c r="AJ404" s="586"/>
      <c r="AK404" s="586"/>
      <c r="AL404" s="586"/>
    </row>
    <row r="405" spans="1:38" x14ac:dyDescent="0.25">
      <c r="A405" s="44">
        <f t="shared" si="49"/>
        <v>2015</v>
      </c>
      <c r="B405" s="44" t="str">
        <f t="shared" si="49"/>
        <v>MAYO</v>
      </c>
      <c r="C405" s="44">
        <v>20</v>
      </c>
      <c r="D405" s="586" t="str">
        <f t="shared" si="48"/>
        <v>MAYO 2015 / 19</v>
      </c>
      <c r="E405" s="586"/>
      <c r="F405" s="586"/>
      <c r="G405" s="586"/>
      <c r="H405" s="586"/>
      <c r="I405" s="586"/>
      <c r="J405" s="586"/>
      <c r="K405" s="586"/>
      <c r="L405" s="586"/>
      <c r="M405" s="586"/>
      <c r="N405" s="586"/>
      <c r="O405" s="586"/>
      <c r="P405" s="586"/>
      <c r="Q405" s="586"/>
      <c r="R405" s="586"/>
      <c r="S405" s="586"/>
      <c r="T405" s="586"/>
      <c r="U405" s="586"/>
      <c r="V405" s="586"/>
      <c r="W405" s="586"/>
      <c r="X405" s="586"/>
      <c r="Y405" s="586"/>
      <c r="Z405" s="586"/>
      <c r="AB405" s="586"/>
      <c r="AC405" s="586"/>
      <c r="AD405" s="586"/>
      <c r="AE405" s="586"/>
      <c r="AF405" s="586"/>
      <c r="AG405" s="586"/>
      <c r="AH405" s="586"/>
      <c r="AI405" s="586"/>
      <c r="AJ405" s="586"/>
      <c r="AK405" s="586"/>
      <c r="AL405" s="586"/>
    </row>
    <row r="406" spans="1:38" x14ac:dyDescent="0.25">
      <c r="A406" s="44">
        <f t="shared" si="49"/>
        <v>2015</v>
      </c>
      <c r="B406" s="44" t="str">
        <f t="shared" si="49"/>
        <v>MAYO</v>
      </c>
      <c r="C406" s="44">
        <v>21</v>
      </c>
      <c r="D406" s="586" t="str">
        <f t="shared" si="48"/>
        <v>MAYO 2015 / 20</v>
      </c>
      <c r="E406" s="586"/>
      <c r="F406" s="586"/>
      <c r="G406" s="586"/>
      <c r="H406" s="586"/>
      <c r="I406" s="586"/>
      <c r="J406" s="586"/>
      <c r="K406" s="586"/>
      <c r="L406" s="586"/>
      <c r="M406" s="586"/>
      <c r="N406" s="586"/>
      <c r="O406" s="586"/>
      <c r="P406" s="586"/>
      <c r="Q406" s="586"/>
      <c r="R406" s="586"/>
      <c r="S406" s="586"/>
      <c r="T406" s="586"/>
      <c r="U406" s="586"/>
      <c r="V406" s="586"/>
      <c r="W406" s="586"/>
      <c r="X406" s="586"/>
      <c r="Y406" s="586"/>
      <c r="Z406" s="586"/>
      <c r="AB406" s="586"/>
      <c r="AC406" s="586"/>
      <c r="AD406" s="586"/>
      <c r="AE406" s="586"/>
      <c r="AF406" s="586"/>
      <c r="AG406" s="586"/>
      <c r="AH406" s="586"/>
      <c r="AI406" s="586"/>
      <c r="AJ406" s="586"/>
      <c r="AK406" s="586"/>
      <c r="AL406" s="586"/>
    </row>
    <row r="407" spans="1:38" x14ac:dyDescent="0.25">
      <c r="A407" s="44">
        <f t="shared" si="49"/>
        <v>2015</v>
      </c>
      <c r="B407" s="44" t="str">
        <f t="shared" si="49"/>
        <v>MAYO</v>
      </c>
      <c r="C407" s="44">
        <v>22</v>
      </c>
      <c r="D407" s="586" t="str">
        <f t="shared" si="48"/>
        <v>MAYO 2015 / 21</v>
      </c>
      <c r="E407" s="586"/>
      <c r="F407" s="586"/>
      <c r="G407" s="586"/>
      <c r="H407" s="586"/>
      <c r="I407" s="586"/>
      <c r="J407" s="586"/>
      <c r="K407" s="586"/>
      <c r="L407" s="586"/>
      <c r="M407" s="586"/>
      <c r="N407" s="586"/>
      <c r="O407" s="586"/>
      <c r="P407" s="586"/>
      <c r="Q407" s="586"/>
      <c r="R407" s="586"/>
      <c r="S407" s="586"/>
      <c r="T407" s="586"/>
      <c r="U407" s="586"/>
      <c r="V407" s="586"/>
      <c r="W407" s="586"/>
      <c r="X407" s="586"/>
      <c r="Y407" s="586"/>
      <c r="Z407" s="586"/>
      <c r="AB407" s="586"/>
      <c r="AC407" s="586"/>
      <c r="AD407" s="586"/>
      <c r="AE407" s="586"/>
      <c r="AF407" s="586"/>
      <c r="AG407" s="586"/>
      <c r="AH407" s="586"/>
      <c r="AI407" s="586"/>
      <c r="AJ407" s="586"/>
      <c r="AK407" s="586"/>
      <c r="AL407" s="586"/>
    </row>
    <row r="408" spans="1:38" x14ac:dyDescent="0.25">
      <c r="A408" s="44">
        <f t="shared" si="49"/>
        <v>2015</v>
      </c>
      <c r="B408" s="44" t="str">
        <f t="shared" si="49"/>
        <v>MAYO</v>
      </c>
      <c r="C408" s="44">
        <v>23</v>
      </c>
      <c r="D408" s="586" t="str">
        <f t="shared" si="48"/>
        <v>MAYO 2015 / 22</v>
      </c>
      <c r="E408" s="586"/>
      <c r="F408" s="586"/>
      <c r="G408" s="586"/>
      <c r="H408" s="586"/>
      <c r="I408" s="586"/>
      <c r="J408" s="586"/>
      <c r="K408" s="586"/>
      <c r="L408" s="586"/>
      <c r="M408" s="586"/>
      <c r="N408" s="586"/>
      <c r="O408" s="586"/>
      <c r="P408" s="586"/>
      <c r="Q408" s="586"/>
      <c r="R408" s="586"/>
      <c r="S408" s="586"/>
      <c r="T408" s="586"/>
      <c r="U408" s="586"/>
      <c r="V408" s="586"/>
      <c r="W408" s="586"/>
      <c r="X408" s="586"/>
      <c r="Y408" s="586"/>
      <c r="Z408" s="586"/>
      <c r="AB408" s="586"/>
      <c r="AC408" s="586"/>
      <c r="AD408" s="586"/>
      <c r="AE408" s="586"/>
      <c r="AF408" s="586"/>
      <c r="AG408" s="586"/>
      <c r="AH408" s="586"/>
      <c r="AI408" s="586"/>
      <c r="AJ408" s="586"/>
      <c r="AK408" s="586"/>
      <c r="AL408" s="586"/>
    </row>
    <row r="409" spans="1:38" x14ac:dyDescent="0.25">
      <c r="A409" s="44">
        <f t="shared" si="49"/>
        <v>2015</v>
      </c>
      <c r="B409" s="44" t="str">
        <f t="shared" si="49"/>
        <v>MAYO</v>
      </c>
      <c r="C409" s="44">
        <v>24</v>
      </c>
      <c r="D409" s="586" t="str">
        <f t="shared" si="48"/>
        <v>MAYO 2015 / 23</v>
      </c>
      <c r="E409" s="586"/>
      <c r="F409" s="586"/>
      <c r="G409" s="586"/>
      <c r="H409" s="586"/>
      <c r="I409" s="586"/>
      <c r="J409" s="586"/>
      <c r="K409" s="586"/>
      <c r="L409" s="586"/>
      <c r="M409" s="586"/>
      <c r="N409" s="586"/>
      <c r="O409" s="586"/>
      <c r="P409" s="586"/>
      <c r="Q409" s="586"/>
      <c r="R409" s="586"/>
      <c r="S409" s="586"/>
      <c r="T409" s="586"/>
      <c r="U409" s="586"/>
      <c r="V409" s="586"/>
      <c r="W409" s="586"/>
      <c r="X409" s="586"/>
      <c r="Y409" s="586"/>
      <c r="Z409" s="586"/>
      <c r="AB409" s="586"/>
      <c r="AC409" s="586"/>
      <c r="AD409" s="586"/>
      <c r="AE409" s="586"/>
      <c r="AF409" s="586"/>
      <c r="AG409" s="586"/>
      <c r="AH409" s="586"/>
      <c r="AI409" s="586"/>
      <c r="AJ409" s="586"/>
      <c r="AK409" s="586"/>
      <c r="AL409" s="586"/>
    </row>
    <row r="410" spans="1:38" x14ac:dyDescent="0.25">
      <c r="A410" s="44">
        <f t="shared" si="49"/>
        <v>2015</v>
      </c>
      <c r="B410" s="44" t="str">
        <f t="shared" si="49"/>
        <v>MAYO</v>
      </c>
      <c r="C410" s="44">
        <v>25</v>
      </c>
      <c r="D410" s="586" t="str">
        <f t="shared" si="48"/>
        <v>MAYO 2015 / 24</v>
      </c>
      <c r="E410" s="586"/>
      <c r="F410" s="586"/>
      <c r="G410" s="586"/>
      <c r="H410" s="586"/>
      <c r="I410" s="586"/>
      <c r="J410" s="586"/>
      <c r="K410" s="586"/>
      <c r="L410" s="586"/>
      <c r="M410" s="586"/>
      <c r="N410" s="586"/>
      <c r="O410" s="586"/>
      <c r="P410" s="586"/>
      <c r="Q410" s="586"/>
      <c r="R410" s="586"/>
      <c r="S410" s="586"/>
      <c r="T410" s="586"/>
      <c r="U410" s="586"/>
      <c r="V410" s="586"/>
      <c r="W410" s="586"/>
      <c r="X410" s="586"/>
      <c r="Y410" s="586"/>
      <c r="Z410" s="586"/>
      <c r="AB410" s="586"/>
      <c r="AC410" s="586"/>
      <c r="AD410" s="586"/>
      <c r="AE410" s="586"/>
      <c r="AF410" s="586"/>
      <c r="AG410" s="586"/>
      <c r="AH410" s="586"/>
      <c r="AI410" s="586"/>
      <c r="AJ410" s="586"/>
      <c r="AK410" s="586"/>
      <c r="AL410" s="586"/>
    </row>
    <row r="411" spans="1:38" x14ac:dyDescent="0.25">
      <c r="A411" s="44">
        <f t="shared" si="49"/>
        <v>2015</v>
      </c>
      <c r="B411" s="44" t="str">
        <f t="shared" si="49"/>
        <v>MAYO</v>
      </c>
      <c r="C411" s="44">
        <v>26</v>
      </c>
      <c r="D411" s="586" t="str">
        <f t="shared" si="48"/>
        <v>MAYO 2015 / 25</v>
      </c>
      <c r="E411" s="586"/>
      <c r="F411" s="586"/>
      <c r="G411" s="586"/>
      <c r="H411" s="586"/>
      <c r="I411" s="586"/>
      <c r="J411" s="586"/>
      <c r="K411" s="586"/>
      <c r="L411" s="586"/>
      <c r="M411" s="586"/>
      <c r="N411" s="586"/>
      <c r="O411" s="586"/>
      <c r="P411" s="586"/>
      <c r="Q411" s="586"/>
      <c r="R411" s="586"/>
      <c r="S411" s="586"/>
      <c r="T411" s="586"/>
      <c r="U411" s="586"/>
      <c r="V411" s="586"/>
      <c r="W411" s="586"/>
      <c r="X411" s="586"/>
      <c r="Y411" s="586"/>
      <c r="Z411" s="586"/>
      <c r="AB411" s="586"/>
      <c r="AC411" s="586"/>
      <c r="AD411" s="586"/>
      <c r="AE411" s="586"/>
      <c r="AF411" s="586"/>
      <c r="AG411" s="586"/>
      <c r="AH411" s="586"/>
      <c r="AI411" s="586"/>
      <c r="AJ411" s="586"/>
      <c r="AK411" s="586"/>
      <c r="AL411" s="586"/>
    </row>
    <row r="412" spans="1:38" x14ac:dyDescent="0.25">
      <c r="A412" s="44">
        <f t="shared" si="49"/>
        <v>2015</v>
      </c>
      <c r="B412" s="44" t="str">
        <f t="shared" si="49"/>
        <v>MAYO</v>
      </c>
      <c r="C412" s="44">
        <v>27</v>
      </c>
      <c r="D412" s="586" t="str">
        <f t="shared" si="48"/>
        <v>MAYO 2015 / 26</v>
      </c>
      <c r="E412" s="586"/>
      <c r="F412" s="586"/>
      <c r="G412" s="586"/>
      <c r="H412" s="586"/>
      <c r="I412" s="586"/>
      <c r="J412" s="586"/>
      <c r="K412" s="586"/>
      <c r="L412" s="586"/>
      <c r="M412" s="586"/>
      <c r="N412" s="586"/>
      <c r="O412" s="586"/>
      <c r="P412" s="586"/>
      <c r="Q412" s="586"/>
      <c r="R412" s="586"/>
      <c r="S412" s="586"/>
      <c r="T412" s="586"/>
      <c r="U412" s="586"/>
      <c r="V412" s="586"/>
      <c r="W412" s="586"/>
      <c r="X412" s="586"/>
      <c r="Y412" s="586"/>
      <c r="Z412" s="586"/>
      <c r="AB412" s="586"/>
      <c r="AC412" s="586"/>
      <c r="AD412" s="586"/>
      <c r="AE412" s="586"/>
      <c r="AF412" s="586"/>
      <c r="AG412" s="586"/>
      <c r="AH412" s="586"/>
      <c r="AI412" s="586"/>
      <c r="AJ412" s="586"/>
      <c r="AK412" s="586"/>
      <c r="AL412" s="586"/>
    </row>
    <row r="413" spans="1:38" x14ac:dyDescent="0.25">
      <c r="A413" s="44">
        <f t="shared" si="49"/>
        <v>2015</v>
      </c>
      <c r="B413" s="44" t="str">
        <f t="shared" si="49"/>
        <v>MAYO</v>
      </c>
      <c r="C413" s="44">
        <v>28</v>
      </c>
      <c r="D413" s="586" t="str">
        <f t="shared" si="48"/>
        <v>MAYO 2015 / 27</v>
      </c>
      <c r="E413" s="586"/>
      <c r="F413" s="586"/>
      <c r="G413" s="586"/>
      <c r="H413" s="586"/>
      <c r="I413" s="586"/>
      <c r="J413" s="586"/>
      <c r="K413" s="586"/>
      <c r="L413" s="586"/>
      <c r="M413" s="586"/>
      <c r="N413" s="586"/>
      <c r="O413" s="586"/>
      <c r="P413" s="586"/>
      <c r="Q413" s="586"/>
      <c r="R413" s="586"/>
      <c r="S413" s="586"/>
      <c r="T413" s="586"/>
      <c r="U413" s="586"/>
      <c r="V413" s="586"/>
      <c r="W413" s="586"/>
      <c r="X413" s="586"/>
      <c r="Y413" s="586"/>
      <c r="Z413" s="586"/>
      <c r="AB413" s="586"/>
      <c r="AC413" s="586"/>
      <c r="AD413" s="586"/>
      <c r="AE413" s="586"/>
      <c r="AF413" s="586"/>
      <c r="AG413" s="586"/>
      <c r="AH413" s="586"/>
      <c r="AI413" s="586"/>
      <c r="AJ413" s="586"/>
      <c r="AK413" s="586"/>
      <c r="AL413" s="586"/>
    </row>
    <row r="414" spans="1:38" x14ac:dyDescent="0.25">
      <c r="A414" s="44">
        <f t="shared" si="49"/>
        <v>2015</v>
      </c>
      <c r="B414" s="44" t="str">
        <f t="shared" si="49"/>
        <v>MAYO</v>
      </c>
      <c r="C414" s="44">
        <v>29</v>
      </c>
      <c r="D414" s="586" t="str">
        <f t="shared" si="48"/>
        <v>MAYO 2015 / 28</v>
      </c>
      <c r="E414" s="586"/>
      <c r="F414" s="586"/>
      <c r="G414" s="586"/>
      <c r="H414" s="586"/>
      <c r="I414" s="586"/>
      <c r="J414" s="586"/>
      <c r="K414" s="586"/>
      <c r="L414" s="586"/>
      <c r="M414" s="586"/>
      <c r="N414" s="586"/>
      <c r="O414" s="586"/>
      <c r="P414" s="586"/>
      <c r="Q414" s="586"/>
      <c r="R414" s="586"/>
      <c r="S414" s="586"/>
      <c r="T414" s="586"/>
      <c r="U414" s="586"/>
      <c r="V414" s="586"/>
      <c r="W414" s="586"/>
      <c r="X414" s="586"/>
      <c r="Y414" s="586"/>
      <c r="Z414" s="586"/>
      <c r="AB414" s="586"/>
      <c r="AC414" s="586"/>
      <c r="AD414" s="586"/>
      <c r="AE414" s="586"/>
      <c r="AF414" s="586"/>
      <c r="AG414" s="586"/>
      <c r="AH414" s="586"/>
      <c r="AI414" s="586"/>
      <c r="AJ414" s="586"/>
      <c r="AK414" s="586"/>
      <c r="AL414" s="586"/>
    </row>
    <row r="415" spans="1:38" x14ac:dyDescent="0.25">
      <c r="A415" s="44">
        <f t="shared" si="49"/>
        <v>2015</v>
      </c>
      <c r="B415" s="44" t="str">
        <f t="shared" si="49"/>
        <v>MAYO</v>
      </c>
      <c r="C415" s="44">
        <v>30</v>
      </c>
      <c r="D415" s="586" t="str">
        <f t="shared" si="48"/>
        <v>MAYO 2015 / 29</v>
      </c>
      <c r="E415" s="586"/>
      <c r="F415" s="586"/>
      <c r="G415" s="586"/>
      <c r="H415" s="586"/>
      <c r="I415" s="586"/>
      <c r="J415" s="586"/>
      <c r="K415" s="586"/>
      <c r="L415" s="586"/>
      <c r="M415" s="586"/>
      <c r="N415" s="586"/>
      <c r="O415" s="586"/>
      <c r="P415" s="586"/>
      <c r="Q415" s="586"/>
      <c r="R415" s="586"/>
      <c r="S415" s="586"/>
      <c r="T415" s="586"/>
      <c r="U415" s="586"/>
      <c r="V415" s="586"/>
      <c r="W415" s="586"/>
      <c r="X415" s="586"/>
      <c r="Y415" s="586"/>
      <c r="Z415" s="586"/>
      <c r="AB415" s="586"/>
      <c r="AC415" s="586"/>
      <c r="AD415" s="586"/>
      <c r="AE415" s="586"/>
      <c r="AF415" s="586"/>
      <c r="AG415" s="586"/>
      <c r="AH415" s="586"/>
      <c r="AI415" s="586"/>
      <c r="AJ415" s="586"/>
      <c r="AK415" s="586"/>
      <c r="AL415" s="586"/>
    </row>
    <row r="416" spans="1:38" x14ac:dyDescent="0.25">
      <c r="A416" s="44">
        <f t="shared" si="49"/>
        <v>2015</v>
      </c>
      <c r="B416" s="44" t="str">
        <f t="shared" si="49"/>
        <v>MAYO</v>
      </c>
      <c r="C416" s="44">
        <v>31</v>
      </c>
      <c r="D416" s="586" t="str">
        <f t="shared" si="48"/>
        <v>MAYO 2015 / 30</v>
      </c>
      <c r="E416" s="586"/>
      <c r="F416" s="586"/>
      <c r="G416" s="586"/>
      <c r="H416" s="586"/>
      <c r="I416" s="586"/>
      <c r="J416" s="586"/>
      <c r="K416" s="586"/>
      <c r="L416" s="586"/>
      <c r="M416" s="586"/>
      <c r="N416" s="586"/>
      <c r="O416" s="586"/>
      <c r="P416" s="586"/>
      <c r="Q416" s="586"/>
      <c r="R416" s="586"/>
      <c r="S416" s="586"/>
      <c r="T416" s="586"/>
      <c r="U416" s="586"/>
      <c r="V416" s="586"/>
      <c r="W416" s="586"/>
      <c r="X416" s="586"/>
      <c r="Y416" s="586"/>
      <c r="Z416" s="586"/>
      <c r="AB416" s="586"/>
      <c r="AC416" s="586"/>
      <c r="AD416" s="586"/>
      <c r="AE416" s="586"/>
      <c r="AF416" s="586"/>
      <c r="AG416" s="586"/>
      <c r="AH416" s="586"/>
      <c r="AI416" s="586"/>
      <c r="AJ416" s="586"/>
      <c r="AK416" s="586"/>
      <c r="AL416" s="586"/>
    </row>
    <row r="417" spans="1:74" s="206" customFormat="1" ht="15.75" x14ac:dyDescent="0.25">
      <c r="D417" s="586" t="str">
        <f t="shared" si="48"/>
        <v>MAYO 2015 / 31</v>
      </c>
      <c r="E417" s="586"/>
      <c r="F417" s="586"/>
      <c r="G417" s="586"/>
      <c r="H417" s="586"/>
      <c r="I417" s="586"/>
      <c r="J417" s="586"/>
      <c r="K417" s="586"/>
      <c r="L417" s="586"/>
      <c r="M417" s="586"/>
      <c r="N417" s="586"/>
      <c r="O417" s="586"/>
      <c r="P417" s="586"/>
      <c r="Q417" s="586"/>
      <c r="R417" s="586"/>
      <c r="S417" s="586"/>
      <c r="T417" s="586"/>
      <c r="U417" s="586"/>
      <c r="V417" s="586"/>
      <c r="W417" s="586"/>
      <c r="X417" s="586"/>
      <c r="Y417" s="586"/>
      <c r="Z417" s="586"/>
      <c r="AA417" s="55"/>
      <c r="AB417" s="586"/>
      <c r="AC417" s="586"/>
      <c r="AD417" s="586"/>
      <c r="AE417" s="586"/>
      <c r="AF417" s="586"/>
      <c r="AG417" s="586"/>
      <c r="AH417" s="586"/>
      <c r="AI417" s="586"/>
      <c r="AJ417" s="586"/>
      <c r="AK417" s="586"/>
      <c r="AL417" s="586"/>
      <c r="AM417" s="209" t="str">
        <f t="shared" ref="AM417:BU417" si="50">IFERROR(AVERAGE(AM386:AM416),"")</f>
        <v/>
      </c>
      <c r="AN417" s="209" t="str">
        <f t="shared" si="50"/>
        <v/>
      </c>
      <c r="AO417" s="209" t="str">
        <f t="shared" si="50"/>
        <v/>
      </c>
      <c r="AP417" s="209" t="str">
        <f t="shared" si="50"/>
        <v/>
      </c>
      <c r="AQ417" s="209" t="str">
        <f t="shared" si="50"/>
        <v/>
      </c>
      <c r="AR417" s="209" t="str">
        <f t="shared" si="50"/>
        <v/>
      </c>
      <c r="AS417" s="209" t="str">
        <f t="shared" si="50"/>
        <v/>
      </c>
      <c r="AT417" s="209" t="str">
        <f t="shared" si="50"/>
        <v/>
      </c>
      <c r="AU417" s="209" t="str">
        <f t="shared" si="50"/>
        <v/>
      </c>
      <c r="AV417" s="209" t="str">
        <f t="shared" si="50"/>
        <v/>
      </c>
      <c r="AW417" s="209" t="str">
        <f t="shared" si="50"/>
        <v/>
      </c>
      <c r="AX417" s="210" t="str">
        <f t="shared" si="50"/>
        <v/>
      </c>
      <c r="AY417" s="209" t="str">
        <f t="shared" si="50"/>
        <v/>
      </c>
      <c r="AZ417" s="209" t="str">
        <f t="shared" si="50"/>
        <v/>
      </c>
      <c r="BA417" s="209" t="str">
        <f t="shared" si="50"/>
        <v/>
      </c>
      <c r="BB417" s="209" t="str">
        <f t="shared" si="50"/>
        <v/>
      </c>
      <c r="BC417" s="209" t="str">
        <f t="shared" si="50"/>
        <v/>
      </c>
      <c r="BD417" s="209" t="str">
        <f t="shared" si="50"/>
        <v/>
      </c>
      <c r="BE417" s="209" t="str">
        <f t="shared" si="50"/>
        <v/>
      </c>
      <c r="BF417" s="209" t="str">
        <f t="shared" si="50"/>
        <v/>
      </c>
      <c r="BG417" s="209" t="str">
        <f t="shared" si="50"/>
        <v/>
      </c>
      <c r="BH417" s="209" t="str">
        <f t="shared" si="50"/>
        <v/>
      </c>
      <c r="BI417" s="209" t="str">
        <f t="shared" si="50"/>
        <v/>
      </c>
      <c r="BJ417" s="209" t="str">
        <f t="shared" si="50"/>
        <v/>
      </c>
      <c r="BK417" s="209" t="str">
        <f t="shared" si="50"/>
        <v/>
      </c>
      <c r="BL417" s="209" t="str">
        <f t="shared" si="50"/>
        <v/>
      </c>
      <c r="BM417" s="209" t="str">
        <f t="shared" si="50"/>
        <v/>
      </c>
      <c r="BN417" s="209" t="str">
        <f t="shared" si="50"/>
        <v/>
      </c>
      <c r="BO417" s="209" t="str">
        <f t="shared" si="50"/>
        <v/>
      </c>
      <c r="BP417" s="209" t="str">
        <f t="shared" si="50"/>
        <v/>
      </c>
      <c r="BQ417" s="209" t="str">
        <f t="shared" si="50"/>
        <v/>
      </c>
      <c r="BR417" s="209" t="str">
        <f t="shared" si="50"/>
        <v/>
      </c>
      <c r="BS417" s="209" t="str">
        <f t="shared" si="50"/>
        <v/>
      </c>
      <c r="BT417" s="209" t="str">
        <f t="shared" si="50"/>
        <v/>
      </c>
      <c r="BU417" s="209" t="str">
        <f t="shared" si="50"/>
        <v/>
      </c>
      <c r="BV417" s="210" t="str">
        <f>IFERROR(AVERAGE(BV386:BV416),"")</f>
        <v/>
      </c>
    </row>
    <row r="418" spans="1:74" ht="15.75" x14ac:dyDescent="0.25">
      <c r="A418" s="44">
        <v>2015</v>
      </c>
      <c r="B418" s="44" t="s">
        <v>233</v>
      </c>
      <c r="C418" s="44">
        <v>1</v>
      </c>
      <c r="D418" s="208" t="s">
        <v>228</v>
      </c>
      <c r="E418" s="209">
        <f>IFERROR(AVERAGE(E387:E417),"")</f>
        <v>1</v>
      </c>
      <c r="F418" s="209" t="str">
        <f>IFERROR(AVERAGE(F387:F417),"")</f>
        <v/>
      </c>
      <c r="G418" s="209" t="str">
        <f>IFERROR(AVERAGE(G387:G417),"")</f>
        <v/>
      </c>
      <c r="H418" s="209" t="str">
        <f>IFERROR(AVERAGE(H387:H417),"")</f>
        <v/>
      </c>
      <c r="I418" s="209" t="str">
        <f t="shared" ref="I418:AL418" si="51">IFERROR(AVERAGE(I387:I417),"")</f>
        <v/>
      </c>
      <c r="J418" s="209" t="str">
        <f t="shared" si="51"/>
        <v/>
      </c>
      <c r="K418" s="209" t="str">
        <f t="shared" si="51"/>
        <v/>
      </c>
      <c r="L418" s="209" t="str">
        <f t="shared" si="51"/>
        <v/>
      </c>
      <c r="M418" s="209" t="str">
        <f t="shared" si="51"/>
        <v/>
      </c>
      <c r="N418" s="209" t="str">
        <f t="shared" si="51"/>
        <v/>
      </c>
      <c r="O418" s="209" t="str">
        <f t="shared" si="51"/>
        <v/>
      </c>
      <c r="P418" s="209" t="str">
        <f t="shared" si="51"/>
        <v/>
      </c>
      <c r="Q418" s="209" t="str">
        <f t="shared" si="51"/>
        <v/>
      </c>
      <c r="R418" s="209" t="str">
        <f t="shared" si="51"/>
        <v/>
      </c>
      <c r="S418" s="209" t="str">
        <f t="shared" si="51"/>
        <v/>
      </c>
      <c r="T418" s="209" t="str">
        <f t="shared" si="51"/>
        <v/>
      </c>
      <c r="U418" s="209" t="str">
        <f t="shared" si="51"/>
        <v/>
      </c>
      <c r="V418" s="209" t="str">
        <f t="shared" si="51"/>
        <v/>
      </c>
      <c r="W418" s="209" t="str">
        <f t="shared" si="51"/>
        <v/>
      </c>
      <c r="X418" s="209" t="str">
        <f t="shared" si="51"/>
        <v/>
      </c>
      <c r="Y418" s="209" t="str">
        <f t="shared" si="51"/>
        <v/>
      </c>
      <c r="Z418" s="209" t="str">
        <f t="shared" si="51"/>
        <v/>
      </c>
      <c r="AA418" s="209" t="str">
        <f t="shared" si="51"/>
        <v/>
      </c>
      <c r="AB418" s="209" t="str">
        <f t="shared" si="51"/>
        <v/>
      </c>
      <c r="AC418" s="209" t="str">
        <f t="shared" si="51"/>
        <v/>
      </c>
      <c r="AD418" s="209" t="str">
        <f t="shared" si="51"/>
        <v/>
      </c>
      <c r="AE418" s="209">
        <f t="shared" si="51"/>
        <v>5.5</v>
      </c>
      <c r="AF418" s="209">
        <f t="shared" si="51"/>
        <v>7</v>
      </c>
      <c r="AG418" s="209">
        <f t="shared" si="51"/>
        <v>99.5</v>
      </c>
      <c r="AH418" s="209">
        <f t="shared" si="51"/>
        <v>42.54</v>
      </c>
      <c r="AI418" s="209">
        <f t="shared" si="51"/>
        <v>167</v>
      </c>
      <c r="AJ418" s="209">
        <f t="shared" si="51"/>
        <v>221</v>
      </c>
      <c r="AK418" s="209">
        <f t="shared" si="51"/>
        <v>275</v>
      </c>
      <c r="AL418" s="209">
        <f t="shared" si="51"/>
        <v>338</v>
      </c>
    </row>
    <row r="419" spans="1:74" x14ac:dyDescent="0.25">
      <c r="A419" s="44">
        <f>A418</f>
        <v>2015</v>
      </c>
      <c r="B419" s="44" t="str">
        <f>B418</f>
        <v>JUNIO</v>
      </c>
      <c r="C419" s="44">
        <v>2</v>
      </c>
      <c r="D419" s="586" t="str">
        <f t="shared" ref="D419:D449" si="52">B418&amp;" "&amp;A418&amp;" / "&amp;C418</f>
        <v>JUNIO 2015 / 1</v>
      </c>
      <c r="E419" s="589">
        <v>1</v>
      </c>
      <c r="F419" s="266">
        <v>42167</v>
      </c>
      <c r="G419" s="590">
        <v>52864</v>
      </c>
      <c r="H419" s="591" t="s">
        <v>340</v>
      </c>
      <c r="I419" s="586">
        <v>0.74299999999999999</v>
      </c>
      <c r="J419" s="586">
        <v>6.3</v>
      </c>
      <c r="K419" s="592">
        <v>1.06</v>
      </c>
      <c r="L419" s="586" t="s">
        <v>147</v>
      </c>
      <c r="M419" s="586">
        <v>1.2</v>
      </c>
      <c r="N419" s="586">
        <v>0.05</v>
      </c>
      <c r="O419" s="592">
        <v>100</v>
      </c>
      <c r="P419" s="586">
        <v>130.4</v>
      </c>
      <c r="Q419" s="586" t="s">
        <v>338</v>
      </c>
      <c r="R419" s="586">
        <v>42.89</v>
      </c>
      <c r="S419" s="586">
        <v>-80</v>
      </c>
      <c r="T419" s="564" t="s">
        <v>103</v>
      </c>
      <c r="U419" s="564">
        <v>0</v>
      </c>
      <c r="V419" s="564">
        <v>62</v>
      </c>
      <c r="W419" s="564">
        <v>82</v>
      </c>
      <c r="X419" s="564">
        <v>93</v>
      </c>
      <c r="Y419" s="564">
        <v>135</v>
      </c>
      <c r="Z419" s="564">
        <v>153</v>
      </c>
      <c r="AA419" s="564">
        <v>0.5</v>
      </c>
      <c r="AB419" s="564">
        <v>99</v>
      </c>
      <c r="AC419" s="564">
        <v>0.5</v>
      </c>
      <c r="AD419" s="587"/>
      <c r="AE419" s="587">
        <v>5.5</v>
      </c>
      <c r="AF419" s="587">
        <v>7</v>
      </c>
      <c r="AG419" s="587">
        <v>99.5</v>
      </c>
      <c r="AH419" s="587">
        <v>42.54</v>
      </c>
      <c r="AI419" s="587">
        <v>167</v>
      </c>
      <c r="AJ419" s="587">
        <v>221</v>
      </c>
      <c r="AK419" s="587">
        <v>275</v>
      </c>
      <c r="AL419" s="587">
        <v>338</v>
      </c>
    </row>
    <row r="420" spans="1:74" x14ac:dyDescent="0.25">
      <c r="A420" s="44">
        <f t="shared" ref="A420:B448" si="53">A419</f>
        <v>2015</v>
      </c>
      <c r="B420" s="44" t="str">
        <f t="shared" si="53"/>
        <v>JUNIO</v>
      </c>
      <c r="C420" s="44">
        <v>3</v>
      </c>
      <c r="D420" s="586" t="str">
        <f t="shared" si="52"/>
        <v>JUNIO 2015 / 2</v>
      </c>
      <c r="E420" s="586"/>
      <c r="F420" s="586"/>
      <c r="G420" s="586"/>
      <c r="H420" s="586"/>
      <c r="I420" s="586"/>
      <c r="J420" s="586"/>
      <c r="K420" s="586"/>
      <c r="L420" s="586"/>
      <c r="M420" s="586"/>
      <c r="N420" s="586"/>
      <c r="O420" s="586"/>
      <c r="P420" s="586"/>
      <c r="Q420" s="586"/>
      <c r="R420" s="586"/>
      <c r="S420" s="586"/>
      <c r="T420" s="586"/>
      <c r="U420" s="586"/>
      <c r="V420" s="586"/>
      <c r="W420" s="586"/>
      <c r="X420" s="586"/>
      <c r="Y420" s="586"/>
      <c r="Z420" s="586"/>
      <c r="AB420" s="586"/>
      <c r="AC420" s="586"/>
      <c r="AD420" s="586"/>
      <c r="AE420" s="586"/>
      <c r="AF420" s="586"/>
      <c r="AG420" s="586"/>
      <c r="AH420" s="586"/>
      <c r="AI420" s="586"/>
      <c r="AJ420" s="586"/>
      <c r="AK420" s="586"/>
      <c r="AL420" s="586"/>
    </row>
    <row r="421" spans="1:74" x14ac:dyDescent="0.25">
      <c r="A421" s="44">
        <f t="shared" si="53"/>
        <v>2015</v>
      </c>
      <c r="B421" s="44" t="str">
        <f t="shared" si="53"/>
        <v>JUNIO</v>
      </c>
      <c r="C421" s="44">
        <v>4</v>
      </c>
      <c r="D421" s="586" t="str">
        <f t="shared" si="52"/>
        <v>JUNIO 2015 / 3</v>
      </c>
      <c r="E421" s="586"/>
      <c r="F421" s="586"/>
      <c r="G421" s="586"/>
      <c r="H421" s="586"/>
      <c r="I421" s="586"/>
      <c r="J421" s="586"/>
      <c r="K421" s="586"/>
      <c r="L421" s="586"/>
      <c r="M421" s="586"/>
      <c r="N421" s="586"/>
      <c r="O421" s="586"/>
      <c r="P421" s="586"/>
      <c r="Q421" s="586"/>
      <c r="R421" s="586"/>
      <c r="S421" s="586"/>
      <c r="T421" s="586"/>
      <c r="U421" s="586"/>
      <c r="V421" s="586"/>
      <c r="W421" s="586"/>
      <c r="X421" s="586"/>
      <c r="Y421" s="586"/>
      <c r="Z421" s="586"/>
      <c r="AB421" s="586"/>
      <c r="AC421" s="586"/>
      <c r="AD421" s="586"/>
      <c r="AE421" s="586"/>
      <c r="AF421" s="586"/>
      <c r="AG421" s="586"/>
      <c r="AH421" s="586"/>
      <c r="AI421" s="586"/>
      <c r="AJ421" s="586"/>
      <c r="AK421" s="586"/>
      <c r="AL421" s="586"/>
    </row>
    <row r="422" spans="1:74" x14ac:dyDescent="0.25">
      <c r="A422" s="44">
        <f t="shared" si="53"/>
        <v>2015</v>
      </c>
      <c r="B422" s="44" t="str">
        <f t="shared" si="53"/>
        <v>JUNIO</v>
      </c>
      <c r="C422" s="44">
        <v>5</v>
      </c>
      <c r="D422" s="586" t="str">
        <f t="shared" si="52"/>
        <v>JUNIO 2015 / 4</v>
      </c>
      <c r="E422" s="586"/>
      <c r="F422" s="586"/>
      <c r="G422" s="586"/>
      <c r="H422" s="586"/>
      <c r="I422" s="586"/>
      <c r="J422" s="586"/>
      <c r="K422" s="586"/>
      <c r="L422" s="586"/>
      <c r="M422" s="586"/>
      <c r="N422" s="586"/>
      <c r="O422" s="586"/>
      <c r="P422" s="586"/>
      <c r="Q422" s="586"/>
      <c r="R422" s="586"/>
      <c r="S422" s="586"/>
      <c r="T422" s="586"/>
      <c r="U422" s="586"/>
      <c r="V422" s="586"/>
      <c r="W422" s="586"/>
      <c r="X422" s="586"/>
      <c r="Y422" s="586"/>
      <c r="Z422" s="586"/>
      <c r="AB422" s="586"/>
      <c r="AC422" s="586"/>
      <c r="AD422" s="586"/>
      <c r="AE422" s="586"/>
      <c r="AF422" s="586"/>
      <c r="AG422" s="586"/>
      <c r="AH422" s="586"/>
      <c r="AI422" s="586"/>
      <c r="AJ422" s="586"/>
      <c r="AK422" s="586"/>
      <c r="AL422" s="586"/>
    </row>
    <row r="423" spans="1:74" x14ac:dyDescent="0.25">
      <c r="A423" s="44">
        <f t="shared" si="53"/>
        <v>2015</v>
      </c>
      <c r="B423" s="44" t="str">
        <f t="shared" si="53"/>
        <v>JUNIO</v>
      </c>
      <c r="C423" s="44">
        <v>6</v>
      </c>
      <c r="D423" s="586" t="str">
        <f t="shared" si="52"/>
        <v>JUNIO 2015 / 5</v>
      </c>
      <c r="E423" s="586"/>
      <c r="F423" s="586"/>
      <c r="G423" s="586"/>
      <c r="H423" s="586"/>
      <c r="I423" s="586"/>
      <c r="J423" s="586"/>
      <c r="K423" s="586"/>
      <c r="L423" s="586"/>
      <c r="M423" s="586"/>
      <c r="N423" s="586"/>
      <c r="O423" s="586"/>
      <c r="P423" s="586"/>
      <c r="Q423" s="586"/>
      <c r="R423" s="586"/>
      <c r="S423" s="586"/>
      <c r="T423" s="586"/>
      <c r="U423" s="586"/>
      <c r="V423" s="586"/>
      <c r="W423" s="586"/>
      <c r="X423" s="586"/>
      <c r="Y423" s="586"/>
      <c r="Z423" s="586"/>
      <c r="AB423" s="586"/>
      <c r="AC423" s="586"/>
      <c r="AD423" s="586"/>
      <c r="AE423" s="586"/>
      <c r="AF423" s="586"/>
      <c r="AG423" s="586"/>
      <c r="AH423" s="586"/>
      <c r="AI423" s="586"/>
      <c r="AJ423" s="586"/>
      <c r="AK423" s="586"/>
      <c r="AL423" s="586"/>
    </row>
    <row r="424" spans="1:74" x14ac:dyDescent="0.25">
      <c r="A424" s="44">
        <f t="shared" si="53"/>
        <v>2015</v>
      </c>
      <c r="B424" s="44" t="str">
        <f t="shared" si="53"/>
        <v>JUNIO</v>
      </c>
      <c r="C424" s="44">
        <v>7</v>
      </c>
      <c r="D424" s="586" t="str">
        <f t="shared" si="52"/>
        <v>JUNIO 2015 / 6</v>
      </c>
      <c r="E424" s="586"/>
      <c r="F424" s="586"/>
      <c r="G424" s="586"/>
      <c r="H424" s="586"/>
      <c r="I424" s="586"/>
      <c r="J424" s="586"/>
      <c r="K424" s="586"/>
      <c r="L424" s="586"/>
      <c r="M424" s="586"/>
      <c r="N424" s="586"/>
      <c r="O424" s="586"/>
      <c r="P424" s="586"/>
      <c r="Q424" s="586"/>
      <c r="R424" s="586"/>
      <c r="S424" s="586"/>
      <c r="T424" s="586"/>
      <c r="U424" s="586"/>
      <c r="V424" s="586"/>
      <c r="W424" s="586"/>
      <c r="X424" s="586"/>
      <c r="Y424" s="586"/>
      <c r="Z424" s="586"/>
      <c r="AB424" s="586"/>
      <c r="AC424" s="586"/>
      <c r="AD424" s="586"/>
      <c r="AE424" s="586"/>
      <c r="AF424" s="586"/>
      <c r="AG424" s="586"/>
      <c r="AH424" s="586"/>
      <c r="AI424" s="586"/>
      <c r="AJ424" s="586"/>
      <c r="AK424" s="586"/>
      <c r="AL424" s="586"/>
    </row>
    <row r="425" spans="1:74" x14ac:dyDescent="0.25">
      <c r="A425" s="44">
        <f t="shared" si="53"/>
        <v>2015</v>
      </c>
      <c r="B425" s="44" t="str">
        <f t="shared" si="53"/>
        <v>JUNIO</v>
      </c>
      <c r="C425" s="44">
        <v>8</v>
      </c>
      <c r="D425" s="586" t="str">
        <f t="shared" si="52"/>
        <v>JUNIO 2015 / 7</v>
      </c>
      <c r="E425" s="586"/>
      <c r="F425" s="586"/>
      <c r="G425" s="586"/>
      <c r="H425" s="586"/>
      <c r="I425" s="586"/>
      <c r="J425" s="586"/>
      <c r="K425" s="586"/>
      <c r="L425" s="586"/>
      <c r="M425" s="586"/>
      <c r="N425" s="586"/>
      <c r="O425" s="586"/>
      <c r="P425" s="586"/>
      <c r="Q425" s="586"/>
      <c r="R425" s="586"/>
      <c r="S425" s="586"/>
      <c r="T425" s="586"/>
      <c r="U425" s="586"/>
      <c r="V425" s="586"/>
      <c r="W425" s="586"/>
      <c r="X425" s="586"/>
      <c r="Y425" s="586"/>
      <c r="Z425" s="586"/>
      <c r="AB425" s="586"/>
      <c r="AC425" s="586"/>
      <c r="AD425" s="586"/>
      <c r="AE425" s="586"/>
      <c r="AF425" s="586"/>
      <c r="AG425" s="586"/>
      <c r="AH425" s="586"/>
      <c r="AI425" s="586"/>
      <c r="AJ425" s="586"/>
      <c r="AK425" s="586"/>
      <c r="AL425" s="586"/>
    </row>
    <row r="426" spans="1:74" x14ac:dyDescent="0.25">
      <c r="A426" s="44">
        <f t="shared" si="53"/>
        <v>2015</v>
      </c>
      <c r="B426" s="44" t="str">
        <f t="shared" si="53"/>
        <v>JUNIO</v>
      </c>
      <c r="C426" s="44">
        <v>9</v>
      </c>
      <c r="D426" s="586" t="str">
        <f t="shared" si="52"/>
        <v>JUNIO 2015 / 8</v>
      </c>
      <c r="E426" s="586"/>
      <c r="F426" s="586"/>
      <c r="G426" s="586"/>
      <c r="H426" s="586"/>
      <c r="I426" s="586"/>
      <c r="J426" s="586"/>
      <c r="K426" s="586"/>
      <c r="L426" s="586"/>
      <c r="M426" s="586"/>
      <c r="N426" s="586"/>
      <c r="O426" s="586"/>
      <c r="P426" s="586"/>
      <c r="Q426" s="586"/>
      <c r="R426" s="586"/>
      <c r="S426" s="586"/>
      <c r="T426" s="586"/>
      <c r="U426" s="586"/>
      <c r="V426" s="586"/>
      <c r="W426" s="586"/>
      <c r="X426" s="586"/>
      <c r="Y426" s="586"/>
      <c r="Z426" s="586"/>
      <c r="AB426" s="586"/>
      <c r="AC426" s="586"/>
      <c r="AD426" s="586"/>
      <c r="AE426" s="586"/>
      <c r="AF426" s="586"/>
      <c r="AG426" s="586"/>
      <c r="AH426" s="586"/>
      <c r="AI426" s="586"/>
      <c r="AJ426" s="586"/>
      <c r="AK426" s="586"/>
      <c r="AL426" s="586"/>
    </row>
    <row r="427" spans="1:74" x14ac:dyDescent="0.25">
      <c r="A427" s="44">
        <f t="shared" si="53"/>
        <v>2015</v>
      </c>
      <c r="B427" s="44" t="str">
        <f t="shared" si="53"/>
        <v>JUNIO</v>
      </c>
      <c r="C427" s="44">
        <v>10</v>
      </c>
      <c r="D427" s="586" t="str">
        <f t="shared" si="52"/>
        <v>JUNIO 2015 / 9</v>
      </c>
      <c r="E427" s="586"/>
      <c r="F427" s="586"/>
      <c r="G427" s="586"/>
      <c r="H427" s="586"/>
      <c r="I427" s="586"/>
      <c r="J427" s="586"/>
      <c r="K427" s="586"/>
      <c r="L427" s="586"/>
      <c r="M427" s="586"/>
      <c r="N427" s="586"/>
      <c r="O427" s="586"/>
      <c r="P427" s="586"/>
      <c r="Q427" s="586"/>
      <c r="R427" s="586"/>
      <c r="S427" s="586"/>
      <c r="T427" s="586"/>
      <c r="U427" s="586"/>
      <c r="V427" s="586"/>
      <c r="W427" s="586"/>
      <c r="X427" s="586"/>
      <c r="Y427" s="586"/>
      <c r="Z427" s="586"/>
      <c r="AB427" s="586"/>
      <c r="AC427" s="586"/>
      <c r="AD427" s="586"/>
      <c r="AE427" s="586"/>
      <c r="AF427" s="586"/>
      <c r="AG427" s="586"/>
      <c r="AH427" s="586"/>
      <c r="AI427" s="586"/>
      <c r="AJ427" s="586"/>
      <c r="AK427" s="586"/>
      <c r="AL427" s="586"/>
    </row>
    <row r="428" spans="1:74" x14ac:dyDescent="0.25">
      <c r="A428" s="44">
        <f t="shared" si="53"/>
        <v>2015</v>
      </c>
      <c r="B428" s="44" t="str">
        <f t="shared" si="53"/>
        <v>JUNIO</v>
      </c>
      <c r="C428" s="44">
        <v>11</v>
      </c>
      <c r="D428" s="586" t="str">
        <f t="shared" si="52"/>
        <v>JUNIO 2015 / 10</v>
      </c>
      <c r="E428" s="586"/>
      <c r="F428" s="586"/>
      <c r="G428" s="586"/>
      <c r="H428" s="586"/>
      <c r="I428" s="586"/>
      <c r="J428" s="586"/>
      <c r="K428" s="586"/>
      <c r="L428" s="586"/>
      <c r="M428" s="586"/>
      <c r="N428" s="586"/>
      <c r="O428" s="586"/>
      <c r="P428" s="586"/>
      <c r="Q428" s="586"/>
      <c r="R428" s="586"/>
      <c r="S428" s="586"/>
      <c r="T428" s="586"/>
      <c r="U428" s="586"/>
      <c r="V428" s="586"/>
      <c r="W428" s="586"/>
      <c r="X428" s="586"/>
      <c r="Y428" s="586"/>
      <c r="Z428" s="586"/>
      <c r="AB428" s="586"/>
      <c r="AC428" s="586"/>
      <c r="AD428" s="586"/>
      <c r="AE428" s="586"/>
      <c r="AF428" s="586"/>
      <c r="AG428" s="586"/>
      <c r="AH428" s="586"/>
      <c r="AI428" s="586"/>
      <c r="AJ428" s="586"/>
      <c r="AK428" s="586"/>
      <c r="AL428" s="586"/>
    </row>
    <row r="429" spans="1:74" x14ac:dyDescent="0.25">
      <c r="A429" s="44">
        <f t="shared" si="53"/>
        <v>2015</v>
      </c>
      <c r="B429" s="44" t="str">
        <f t="shared" si="53"/>
        <v>JUNIO</v>
      </c>
      <c r="C429" s="44">
        <v>12</v>
      </c>
      <c r="D429" s="586" t="str">
        <f t="shared" si="52"/>
        <v>JUNIO 2015 / 11</v>
      </c>
      <c r="E429" s="586"/>
      <c r="F429" s="586"/>
      <c r="G429" s="586"/>
      <c r="H429" s="586"/>
      <c r="I429" s="586"/>
      <c r="J429" s="586"/>
      <c r="K429" s="586"/>
      <c r="L429" s="586"/>
      <c r="M429" s="586"/>
      <c r="N429" s="586"/>
      <c r="O429" s="586"/>
      <c r="P429" s="586"/>
      <c r="Q429" s="586"/>
      <c r="R429" s="586"/>
      <c r="S429" s="586"/>
      <c r="T429" s="586"/>
      <c r="U429" s="586"/>
      <c r="V429" s="586"/>
      <c r="W429" s="586"/>
      <c r="X429" s="586"/>
      <c r="Y429" s="586"/>
      <c r="Z429" s="586"/>
      <c r="AB429" s="586"/>
      <c r="AC429" s="586"/>
      <c r="AD429" s="586"/>
      <c r="AE429" s="586"/>
      <c r="AF429" s="586"/>
      <c r="AG429" s="586"/>
      <c r="AH429" s="586"/>
      <c r="AI429" s="586"/>
      <c r="AJ429" s="586"/>
      <c r="AK429" s="586"/>
      <c r="AL429" s="586"/>
    </row>
    <row r="430" spans="1:74" x14ac:dyDescent="0.25">
      <c r="A430" s="44">
        <f t="shared" si="53"/>
        <v>2015</v>
      </c>
      <c r="B430" s="44" t="str">
        <f t="shared" si="53"/>
        <v>JUNIO</v>
      </c>
      <c r="C430" s="44">
        <v>13</v>
      </c>
      <c r="D430" s="586" t="str">
        <f t="shared" si="52"/>
        <v>JUNIO 2015 / 12</v>
      </c>
      <c r="E430" s="586"/>
      <c r="F430" s="586"/>
      <c r="G430" s="586"/>
      <c r="H430" s="586"/>
      <c r="I430" s="586"/>
      <c r="J430" s="586"/>
      <c r="K430" s="586"/>
      <c r="L430" s="586"/>
      <c r="M430" s="586"/>
      <c r="N430" s="586"/>
      <c r="O430" s="586"/>
      <c r="P430" s="586"/>
      <c r="Q430" s="586"/>
      <c r="R430" s="586"/>
      <c r="S430" s="586"/>
      <c r="T430" s="586"/>
      <c r="U430" s="586"/>
      <c r="V430" s="586"/>
      <c r="W430" s="586"/>
      <c r="X430" s="586"/>
      <c r="Y430" s="586"/>
      <c r="Z430" s="586"/>
      <c r="AB430" s="586"/>
      <c r="AC430" s="586"/>
      <c r="AD430" s="586"/>
      <c r="AE430" s="586"/>
      <c r="AF430" s="586"/>
      <c r="AG430" s="586"/>
      <c r="AH430" s="586"/>
      <c r="AI430" s="586"/>
      <c r="AJ430" s="586"/>
      <c r="AK430" s="586"/>
      <c r="AL430" s="586"/>
    </row>
    <row r="431" spans="1:74" x14ac:dyDescent="0.25">
      <c r="A431" s="44">
        <f t="shared" si="53"/>
        <v>2015</v>
      </c>
      <c r="B431" s="44" t="str">
        <f t="shared" si="53"/>
        <v>JUNIO</v>
      </c>
      <c r="C431" s="44">
        <v>14</v>
      </c>
      <c r="D431" s="586" t="str">
        <f t="shared" si="52"/>
        <v>JUNIO 2015 / 13</v>
      </c>
      <c r="E431" s="586"/>
      <c r="F431" s="586"/>
      <c r="G431" s="586"/>
      <c r="H431" s="586"/>
      <c r="I431" s="586"/>
      <c r="J431" s="586"/>
      <c r="K431" s="586"/>
      <c r="L431" s="586"/>
      <c r="M431" s="586"/>
      <c r="N431" s="586"/>
      <c r="O431" s="586"/>
      <c r="P431" s="586"/>
      <c r="Q431" s="586"/>
      <c r="R431" s="586"/>
      <c r="S431" s="586"/>
      <c r="T431" s="586"/>
      <c r="U431" s="586"/>
      <c r="V431" s="586"/>
      <c r="W431" s="586"/>
      <c r="X431" s="586"/>
      <c r="Y431" s="586"/>
      <c r="Z431" s="586"/>
      <c r="AB431" s="586"/>
      <c r="AC431" s="586"/>
      <c r="AD431" s="586"/>
      <c r="AE431" s="586"/>
      <c r="AF431" s="586"/>
      <c r="AG431" s="586"/>
      <c r="AH431" s="586"/>
      <c r="AI431" s="586"/>
      <c r="AJ431" s="586"/>
      <c r="AK431" s="586"/>
      <c r="AL431" s="586"/>
    </row>
    <row r="432" spans="1:74" x14ac:dyDescent="0.25">
      <c r="A432" s="44">
        <f t="shared" si="53"/>
        <v>2015</v>
      </c>
      <c r="B432" s="44" t="str">
        <f t="shared" si="53"/>
        <v>JUNIO</v>
      </c>
      <c r="C432" s="44">
        <v>15</v>
      </c>
      <c r="D432" s="586" t="str">
        <f t="shared" si="52"/>
        <v>JUNIO 2015 / 14</v>
      </c>
      <c r="E432" s="586"/>
      <c r="F432" s="586"/>
      <c r="G432" s="586"/>
      <c r="H432" s="586"/>
      <c r="I432" s="586"/>
      <c r="J432" s="586"/>
      <c r="K432" s="586"/>
      <c r="L432" s="586"/>
      <c r="M432" s="586"/>
      <c r="N432" s="586"/>
      <c r="O432" s="586"/>
      <c r="P432" s="586"/>
      <c r="Q432" s="586"/>
      <c r="R432" s="586"/>
      <c r="S432" s="586"/>
      <c r="T432" s="586"/>
      <c r="U432" s="586"/>
      <c r="V432" s="586"/>
      <c r="W432" s="586"/>
      <c r="X432" s="586"/>
      <c r="Y432" s="586"/>
      <c r="Z432" s="586"/>
      <c r="AB432" s="586"/>
      <c r="AC432" s="586"/>
      <c r="AD432" s="586"/>
      <c r="AE432" s="586"/>
      <c r="AF432" s="586"/>
      <c r="AG432" s="586"/>
      <c r="AH432" s="586"/>
      <c r="AI432" s="586"/>
      <c r="AJ432" s="586"/>
      <c r="AK432" s="586"/>
      <c r="AL432" s="586"/>
    </row>
    <row r="433" spans="1:38" x14ac:dyDescent="0.25">
      <c r="A433" s="44">
        <f t="shared" si="53"/>
        <v>2015</v>
      </c>
      <c r="B433" s="44" t="str">
        <f t="shared" si="53"/>
        <v>JUNIO</v>
      </c>
      <c r="C433" s="44">
        <v>16</v>
      </c>
      <c r="D433" s="586" t="str">
        <f t="shared" si="52"/>
        <v>JUNIO 2015 / 15</v>
      </c>
      <c r="E433" s="586"/>
      <c r="F433" s="586"/>
      <c r="G433" s="586"/>
      <c r="H433" s="586"/>
      <c r="I433" s="586"/>
      <c r="J433" s="586"/>
      <c r="K433" s="586"/>
      <c r="L433" s="586"/>
      <c r="M433" s="586"/>
      <c r="N433" s="586"/>
      <c r="O433" s="586"/>
      <c r="P433" s="586"/>
      <c r="Q433" s="586"/>
      <c r="R433" s="586"/>
      <c r="S433" s="586"/>
      <c r="T433" s="586"/>
      <c r="U433" s="586"/>
      <c r="V433" s="586"/>
      <c r="W433" s="586"/>
      <c r="X433" s="586"/>
      <c r="Y433" s="586"/>
      <c r="Z433" s="586"/>
      <c r="AB433" s="586"/>
      <c r="AC433" s="586"/>
      <c r="AD433" s="586"/>
      <c r="AE433" s="586"/>
      <c r="AF433" s="586"/>
      <c r="AG433" s="586"/>
      <c r="AH433" s="586"/>
      <c r="AI433" s="586"/>
      <c r="AJ433" s="586"/>
      <c r="AK433" s="586"/>
      <c r="AL433" s="586"/>
    </row>
    <row r="434" spans="1:38" x14ac:dyDescent="0.25">
      <c r="A434" s="44">
        <f t="shared" si="53"/>
        <v>2015</v>
      </c>
      <c r="B434" s="44" t="str">
        <f t="shared" si="53"/>
        <v>JUNIO</v>
      </c>
      <c r="C434" s="44">
        <v>17</v>
      </c>
      <c r="D434" s="586" t="str">
        <f t="shared" si="52"/>
        <v>JUNIO 2015 / 16</v>
      </c>
      <c r="E434" s="586"/>
      <c r="F434" s="586"/>
      <c r="G434" s="586"/>
      <c r="H434" s="586"/>
      <c r="I434" s="586"/>
      <c r="J434" s="586"/>
      <c r="K434" s="586"/>
      <c r="L434" s="586"/>
      <c r="M434" s="586"/>
      <c r="N434" s="586"/>
      <c r="O434" s="586"/>
      <c r="P434" s="586"/>
      <c r="Q434" s="586"/>
      <c r="R434" s="586"/>
      <c r="S434" s="586"/>
      <c r="T434" s="586"/>
      <c r="U434" s="586"/>
      <c r="V434" s="586"/>
      <c r="W434" s="586"/>
      <c r="X434" s="586"/>
      <c r="Y434" s="586"/>
      <c r="Z434" s="586"/>
      <c r="AB434" s="586"/>
      <c r="AC434" s="586"/>
      <c r="AD434" s="586"/>
      <c r="AE434" s="586"/>
      <c r="AF434" s="586"/>
      <c r="AG434" s="586"/>
      <c r="AH434" s="586"/>
      <c r="AI434" s="586"/>
      <c r="AJ434" s="586"/>
      <c r="AK434" s="586"/>
      <c r="AL434" s="586"/>
    </row>
    <row r="435" spans="1:38" x14ac:dyDescent="0.25">
      <c r="A435" s="44">
        <f t="shared" si="53"/>
        <v>2015</v>
      </c>
      <c r="B435" s="44" t="str">
        <f t="shared" si="53"/>
        <v>JUNIO</v>
      </c>
      <c r="C435" s="44">
        <v>18</v>
      </c>
      <c r="D435" s="586" t="str">
        <f t="shared" si="52"/>
        <v>JUNIO 2015 / 17</v>
      </c>
      <c r="E435" s="586"/>
      <c r="F435" s="586"/>
      <c r="G435" s="586"/>
      <c r="H435" s="586"/>
      <c r="I435" s="586"/>
      <c r="J435" s="586"/>
      <c r="K435" s="586"/>
      <c r="L435" s="586"/>
      <c r="M435" s="586"/>
      <c r="N435" s="586"/>
      <c r="O435" s="586"/>
      <c r="P435" s="586"/>
      <c r="Q435" s="586"/>
      <c r="R435" s="586"/>
      <c r="S435" s="586"/>
      <c r="T435" s="586"/>
      <c r="U435" s="586"/>
      <c r="V435" s="586"/>
      <c r="W435" s="586"/>
      <c r="X435" s="586"/>
      <c r="Y435" s="586"/>
      <c r="Z435" s="586"/>
      <c r="AB435" s="586"/>
      <c r="AC435" s="586"/>
      <c r="AD435" s="586"/>
      <c r="AE435" s="586"/>
      <c r="AF435" s="586"/>
      <c r="AG435" s="586"/>
      <c r="AH435" s="586"/>
      <c r="AI435" s="586"/>
      <c r="AJ435" s="586"/>
      <c r="AK435" s="586"/>
      <c r="AL435" s="586"/>
    </row>
    <row r="436" spans="1:38" x14ac:dyDescent="0.25">
      <c r="A436" s="44">
        <f t="shared" si="53"/>
        <v>2015</v>
      </c>
      <c r="B436" s="44" t="str">
        <f t="shared" si="53"/>
        <v>JUNIO</v>
      </c>
      <c r="C436" s="44">
        <v>19</v>
      </c>
      <c r="D436" s="586" t="str">
        <f t="shared" si="52"/>
        <v>JUNIO 2015 / 18</v>
      </c>
      <c r="E436" s="586"/>
      <c r="F436" s="586"/>
      <c r="G436" s="586"/>
      <c r="H436" s="586"/>
      <c r="I436" s="586"/>
      <c r="J436" s="586"/>
      <c r="K436" s="586"/>
      <c r="L436" s="586"/>
      <c r="M436" s="586"/>
      <c r="N436" s="586"/>
      <c r="O436" s="586"/>
      <c r="P436" s="586"/>
      <c r="Q436" s="586"/>
      <c r="R436" s="586"/>
      <c r="S436" s="586"/>
      <c r="T436" s="586"/>
      <c r="U436" s="586"/>
      <c r="V436" s="586"/>
      <c r="W436" s="586"/>
      <c r="X436" s="586"/>
      <c r="Y436" s="586"/>
      <c r="Z436" s="586"/>
      <c r="AB436" s="586"/>
      <c r="AC436" s="586"/>
      <c r="AD436" s="586"/>
      <c r="AE436" s="586"/>
      <c r="AF436" s="586"/>
      <c r="AG436" s="586"/>
      <c r="AH436" s="586"/>
      <c r="AI436" s="586"/>
      <c r="AJ436" s="586"/>
      <c r="AK436" s="586"/>
      <c r="AL436" s="586"/>
    </row>
    <row r="437" spans="1:38" x14ac:dyDescent="0.25">
      <c r="A437" s="44">
        <f t="shared" si="53"/>
        <v>2015</v>
      </c>
      <c r="B437" s="44" t="str">
        <f t="shared" si="53"/>
        <v>JUNIO</v>
      </c>
      <c r="C437" s="44">
        <v>20</v>
      </c>
      <c r="D437" s="586" t="str">
        <f t="shared" si="52"/>
        <v>JUNIO 2015 / 19</v>
      </c>
      <c r="E437" s="586"/>
      <c r="F437" s="586"/>
      <c r="G437" s="586"/>
      <c r="H437" s="586"/>
      <c r="I437" s="586"/>
      <c r="J437" s="586"/>
      <c r="K437" s="586"/>
      <c r="L437" s="586"/>
      <c r="M437" s="586"/>
      <c r="N437" s="586"/>
      <c r="O437" s="586"/>
      <c r="P437" s="586"/>
      <c r="Q437" s="586"/>
      <c r="R437" s="586"/>
      <c r="S437" s="586"/>
      <c r="T437" s="586"/>
      <c r="U437" s="586"/>
      <c r="V437" s="586"/>
      <c r="W437" s="586"/>
      <c r="X437" s="586"/>
      <c r="Y437" s="586"/>
      <c r="Z437" s="586"/>
      <c r="AB437" s="586"/>
      <c r="AC437" s="586"/>
      <c r="AD437" s="586"/>
      <c r="AE437" s="586"/>
      <c r="AF437" s="586"/>
      <c r="AG437" s="586"/>
      <c r="AH437" s="586"/>
      <c r="AI437" s="586"/>
      <c r="AJ437" s="586"/>
      <c r="AK437" s="586"/>
      <c r="AL437" s="586"/>
    </row>
    <row r="438" spans="1:38" x14ac:dyDescent="0.25">
      <c r="A438" s="44">
        <f t="shared" si="53"/>
        <v>2015</v>
      </c>
      <c r="B438" s="44" t="str">
        <f t="shared" si="53"/>
        <v>JUNIO</v>
      </c>
      <c r="C438" s="44">
        <v>21</v>
      </c>
      <c r="D438" s="586" t="str">
        <f t="shared" si="52"/>
        <v>JUNIO 2015 / 20</v>
      </c>
      <c r="E438" s="586"/>
      <c r="F438" s="586"/>
      <c r="G438" s="586"/>
      <c r="H438" s="586"/>
      <c r="I438" s="586"/>
      <c r="J438" s="586"/>
      <c r="K438" s="586"/>
      <c r="L438" s="586"/>
      <c r="M438" s="586"/>
      <c r="N438" s="586"/>
      <c r="O438" s="586"/>
      <c r="P438" s="586"/>
      <c r="Q438" s="586"/>
      <c r="R438" s="586"/>
      <c r="S438" s="586"/>
      <c r="T438" s="586"/>
      <c r="U438" s="586"/>
      <c r="V438" s="586"/>
      <c r="W438" s="586"/>
      <c r="X438" s="586"/>
      <c r="Y438" s="586"/>
      <c r="Z438" s="586"/>
      <c r="AB438" s="586"/>
      <c r="AC438" s="586"/>
      <c r="AD438" s="586"/>
      <c r="AE438" s="586"/>
      <c r="AF438" s="586"/>
      <c r="AG438" s="586"/>
      <c r="AH438" s="586"/>
      <c r="AI438" s="586"/>
      <c r="AJ438" s="586"/>
      <c r="AK438" s="586"/>
      <c r="AL438" s="586"/>
    </row>
    <row r="439" spans="1:38" x14ac:dyDescent="0.25">
      <c r="A439" s="44">
        <f t="shared" si="53"/>
        <v>2015</v>
      </c>
      <c r="B439" s="44" t="str">
        <f t="shared" si="53"/>
        <v>JUNIO</v>
      </c>
      <c r="C439" s="44">
        <v>22</v>
      </c>
      <c r="D439" s="586" t="str">
        <f t="shared" si="52"/>
        <v>JUNIO 2015 / 21</v>
      </c>
      <c r="E439" s="586"/>
      <c r="F439" s="586"/>
      <c r="G439" s="586"/>
      <c r="H439" s="586"/>
      <c r="I439" s="586"/>
      <c r="J439" s="586"/>
      <c r="K439" s="586"/>
      <c r="L439" s="586"/>
      <c r="M439" s="586"/>
      <c r="N439" s="586"/>
      <c r="O439" s="586"/>
      <c r="P439" s="586"/>
      <c r="Q439" s="586"/>
      <c r="R439" s="586"/>
      <c r="S439" s="586"/>
      <c r="T439" s="586"/>
      <c r="U439" s="586"/>
      <c r="V439" s="586"/>
      <c r="W439" s="586"/>
      <c r="X439" s="586"/>
      <c r="Y439" s="586"/>
      <c r="Z439" s="586"/>
      <c r="AB439" s="586"/>
      <c r="AC439" s="586"/>
      <c r="AD439" s="586"/>
      <c r="AE439" s="586"/>
      <c r="AF439" s="586"/>
      <c r="AG439" s="586"/>
      <c r="AH439" s="586"/>
      <c r="AI439" s="586"/>
      <c r="AJ439" s="586"/>
      <c r="AK439" s="586"/>
      <c r="AL439" s="586"/>
    </row>
    <row r="440" spans="1:38" x14ac:dyDescent="0.25">
      <c r="A440" s="44">
        <f t="shared" si="53"/>
        <v>2015</v>
      </c>
      <c r="B440" s="44" t="str">
        <f t="shared" si="53"/>
        <v>JUNIO</v>
      </c>
      <c r="C440" s="44">
        <v>23</v>
      </c>
      <c r="D440" s="586" t="str">
        <f t="shared" si="52"/>
        <v>JUNIO 2015 / 22</v>
      </c>
      <c r="E440" s="586"/>
      <c r="F440" s="586"/>
      <c r="G440" s="586"/>
      <c r="H440" s="586"/>
      <c r="I440" s="586"/>
      <c r="J440" s="586"/>
      <c r="K440" s="586"/>
      <c r="L440" s="586"/>
      <c r="M440" s="586"/>
      <c r="N440" s="586"/>
      <c r="O440" s="586"/>
      <c r="P440" s="586"/>
      <c r="Q440" s="586"/>
      <c r="R440" s="586"/>
      <c r="S440" s="586"/>
      <c r="T440" s="586"/>
      <c r="U440" s="586"/>
      <c r="V440" s="586"/>
      <c r="W440" s="586"/>
      <c r="X440" s="586"/>
      <c r="Y440" s="586"/>
      <c r="Z440" s="586"/>
      <c r="AB440" s="586"/>
      <c r="AC440" s="586"/>
      <c r="AD440" s="586"/>
      <c r="AE440" s="586"/>
      <c r="AF440" s="586"/>
      <c r="AG440" s="586"/>
      <c r="AH440" s="586"/>
      <c r="AI440" s="586"/>
      <c r="AJ440" s="586"/>
      <c r="AK440" s="586"/>
      <c r="AL440" s="586"/>
    </row>
    <row r="441" spans="1:38" x14ac:dyDescent="0.25">
      <c r="A441" s="44">
        <f t="shared" si="53"/>
        <v>2015</v>
      </c>
      <c r="B441" s="44" t="str">
        <f t="shared" si="53"/>
        <v>JUNIO</v>
      </c>
      <c r="C441" s="44">
        <v>24</v>
      </c>
      <c r="D441" s="586" t="str">
        <f t="shared" si="52"/>
        <v>JUNIO 2015 / 23</v>
      </c>
      <c r="E441" s="586"/>
      <c r="F441" s="586"/>
      <c r="G441" s="586"/>
      <c r="H441" s="586"/>
      <c r="I441" s="586"/>
      <c r="J441" s="586"/>
      <c r="K441" s="586"/>
      <c r="L441" s="586"/>
      <c r="M441" s="586"/>
      <c r="N441" s="586"/>
      <c r="O441" s="586"/>
      <c r="P441" s="586"/>
      <c r="Q441" s="586"/>
      <c r="R441" s="586"/>
      <c r="S441" s="586"/>
      <c r="T441" s="586"/>
      <c r="U441" s="586"/>
      <c r="V441" s="586"/>
      <c r="W441" s="586"/>
      <c r="X441" s="586"/>
      <c r="Y441" s="586"/>
      <c r="Z441" s="586"/>
      <c r="AB441" s="586"/>
      <c r="AC441" s="586"/>
      <c r="AD441" s="586"/>
      <c r="AE441" s="586"/>
      <c r="AF441" s="586"/>
      <c r="AG441" s="586"/>
      <c r="AH441" s="586"/>
      <c r="AI441" s="586"/>
      <c r="AJ441" s="586"/>
      <c r="AK441" s="586"/>
      <c r="AL441" s="586"/>
    </row>
    <row r="442" spans="1:38" x14ac:dyDescent="0.25">
      <c r="A442" s="44">
        <f t="shared" si="53"/>
        <v>2015</v>
      </c>
      <c r="B442" s="44" t="str">
        <f t="shared" si="53"/>
        <v>JUNIO</v>
      </c>
      <c r="C442" s="44">
        <v>25</v>
      </c>
      <c r="D442" s="586" t="str">
        <f t="shared" si="52"/>
        <v>JUNIO 2015 / 24</v>
      </c>
      <c r="E442" s="586"/>
      <c r="F442" s="586"/>
      <c r="G442" s="586"/>
      <c r="H442" s="586"/>
      <c r="I442" s="586"/>
      <c r="J442" s="586"/>
      <c r="K442" s="586"/>
      <c r="L442" s="586"/>
      <c r="M442" s="586"/>
      <c r="N442" s="586"/>
      <c r="O442" s="586"/>
      <c r="P442" s="586"/>
      <c r="Q442" s="586"/>
      <c r="R442" s="586"/>
      <c r="S442" s="586"/>
      <c r="T442" s="586"/>
      <c r="U442" s="586"/>
      <c r="V442" s="586"/>
      <c r="W442" s="586"/>
      <c r="X442" s="586"/>
      <c r="Y442" s="586"/>
      <c r="Z442" s="586"/>
      <c r="AB442" s="586"/>
      <c r="AC442" s="586"/>
      <c r="AD442" s="586"/>
      <c r="AE442" s="586"/>
      <c r="AF442" s="586"/>
      <c r="AG442" s="586"/>
      <c r="AH442" s="586"/>
      <c r="AI442" s="586"/>
      <c r="AJ442" s="586"/>
      <c r="AK442" s="586"/>
      <c r="AL442" s="586"/>
    </row>
    <row r="443" spans="1:38" x14ac:dyDescent="0.25">
      <c r="A443" s="44">
        <f t="shared" si="53"/>
        <v>2015</v>
      </c>
      <c r="B443" s="44" t="str">
        <f t="shared" si="53"/>
        <v>JUNIO</v>
      </c>
      <c r="C443" s="44">
        <v>26</v>
      </c>
      <c r="D443" s="586" t="str">
        <f t="shared" si="52"/>
        <v>JUNIO 2015 / 25</v>
      </c>
      <c r="E443" s="586"/>
      <c r="F443" s="586"/>
      <c r="G443" s="586"/>
      <c r="H443" s="586"/>
      <c r="I443" s="586"/>
      <c r="J443" s="586"/>
      <c r="K443" s="586"/>
      <c r="L443" s="586"/>
      <c r="M443" s="586"/>
      <c r="N443" s="586"/>
      <c r="O443" s="586"/>
      <c r="P443" s="586"/>
      <c r="Q443" s="586"/>
      <c r="R443" s="586"/>
      <c r="S443" s="586"/>
      <c r="T443" s="586"/>
      <c r="U443" s="586"/>
      <c r="V443" s="586"/>
      <c r="W443" s="586"/>
      <c r="X443" s="586"/>
      <c r="Y443" s="586"/>
      <c r="Z443" s="586"/>
      <c r="AB443" s="586"/>
      <c r="AC443" s="586"/>
      <c r="AD443" s="586"/>
      <c r="AE443" s="586"/>
      <c r="AF443" s="586"/>
      <c r="AG443" s="586"/>
      <c r="AH443" s="586"/>
      <c r="AI443" s="586"/>
      <c r="AJ443" s="586"/>
      <c r="AK443" s="586"/>
      <c r="AL443" s="586"/>
    </row>
    <row r="444" spans="1:38" x14ac:dyDescent="0.25">
      <c r="A444" s="44">
        <f t="shared" si="53"/>
        <v>2015</v>
      </c>
      <c r="B444" s="44" t="str">
        <f t="shared" si="53"/>
        <v>JUNIO</v>
      </c>
      <c r="C444" s="44">
        <v>27</v>
      </c>
      <c r="D444" s="586" t="str">
        <f t="shared" si="52"/>
        <v>JUNIO 2015 / 26</v>
      </c>
      <c r="E444" s="586"/>
      <c r="F444" s="586"/>
      <c r="G444" s="586"/>
      <c r="H444" s="586"/>
      <c r="I444" s="586"/>
      <c r="J444" s="586"/>
      <c r="K444" s="586"/>
      <c r="L444" s="586"/>
      <c r="M444" s="586"/>
      <c r="N444" s="586"/>
      <c r="O444" s="586"/>
      <c r="P444" s="586"/>
      <c r="Q444" s="586"/>
      <c r="R444" s="586"/>
      <c r="S444" s="586"/>
      <c r="T444" s="586"/>
      <c r="U444" s="586"/>
      <c r="V444" s="586"/>
      <c r="W444" s="586"/>
      <c r="X444" s="586"/>
      <c r="Y444" s="586"/>
      <c r="Z444" s="586"/>
      <c r="AB444" s="586"/>
      <c r="AC444" s="586"/>
      <c r="AD444" s="586"/>
      <c r="AE444" s="586"/>
      <c r="AF444" s="586"/>
      <c r="AG444" s="586"/>
      <c r="AH444" s="586"/>
      <c r="AI444" s="586"/>
      <c r="AJ444" s="586"/>
      <c r="AK444" s="586"/>
      <c r="AL444" s="586"/>
    </row>
    <row r="445" spans="1:38" x14ac:dyDescent="0.25">
      <c r="A445" s="44">
        <f t="shared" si="53"/>
        <v>2015</v>
      </c>
      <c r="B445" s="44" t="str">
        <f t="shared" si="53"/>
        <v>JUNIO</v>
      </c>
      <c r="C445" s="44">
        <v>28</v>
      </c>
      <c r="D445" s="586" t="str">
        <f t="shared" si="52"/>
        <v>JUNIO 2015 / 27</v>
      </c>
      <c r="E445" s="586"/>
      <c r="F445" s="586"/>
      <c r="G445" s="586"/>
      <c r="H445" s="586"/>
      <c r="I445" s="586"/>
      <c r="J445" s="586"/>
      <c r="K445" s="586"/>
      <c r="L445" s="586"/>
      <c r="M445" s="586"/>
      <c r="N445" s="586"/>
      <c r="O445" s="586"/>
      <c r="P445" s="586"/>
      <c r="Q445" s="586"/>
      <c r="R445" s="586"/>
      <c r="S445" s="586"/>
      <c r="T445" s="586"/>
      <c r="U445" s="586"/>
      <c r="V445" s="586"/>
      <c r="W445" s="586"/>
      <c r="X445" s="586"/>
      <c r="Y445" s="586"/>
      <c r="Z445" s="586"/>
      <c r="AB445" s="586"/>
      <c r="AC445" s="586"/>
      <c r="AD445" s="586"/>
      <c r="AE445" s="586"/>
      <c r="AF445" s="586"/>
      <c r="AG445" s="586"/>
      <c r="AH445" s="586"/>
      <c r="AI445" s="586"/>
      <c r="AJ445" s="586"/>
      <c r="AK445" s="586"/>
      <c r="AL445" s="586"/>
    </row>
    <row r="446" spans="1:38" x14ac:dyDescent="0.25">
      <c r="A446" s="44">
        <f t="shared" si="53"/>
        <v>2015</v>
      </c>
      <c r="B446" s="44" t="str">
        <f t="shared" si="53"/>
        <v>JUNIO</v>
      </c>
      <c r="C446" s="44">
        <v>29</v>
      </c>
      <c r="D446" s="586" t="str">
        <f t="shared" si="52"/>
        <v>JUNIO 2015 / 28</v>
      </c>
      <c r="E446" s="586"/>
      <c r="F446" s="586"/>
      <c r="G446" s="586"/>
      <c r="H446" s="586"/>
      <c r="I446" s="586"/>
      <c r="J446" s="586"/>
      <c r="K446" s="586"/>
      <c r="L446" s="586"/>
      <c r="M446" s="586"/>
      <c r="N446" s="586"/>
      <c r="O446" s="586"/>
      <c r="P446" s="586"/>
      <c r="Q446" s="586"/>
      <c r="R446" s="586"/>
      <c r="S446" s="586"/>
      <c r="T446" s="586"/>
      <c r="U446" s="586"/>
      <c r="V446" s="586"/>
      <c r="W446" s="586"/>
      <c r="X446" s="586"/>
      <c r="Y446" s="586"/>
      <c r="Z446" s="586"/>
      <c r="AB446" s="586"/>
      <c r="AC446" s="586"/>
      <c r="AD446" s="586"/>
      <c r="AE446" s="586"/>
      <c r="AF446" s="586"/>
      <c r="AG446" s="586"/>
      <c r="AH446" s="586"/>
      <c r="AI446" s="586"/>
      <c r="AJ446" s="586"/>
      <c r="AK446" s="586"/>
      <c r="AL446" s="586"/>
    </row>
    <row r="447" spans="1:38" x14ac:dyDescent="0.25">
      <c r="A447" s="44">
        <f t="shared" si="53"/>
        <v>2015</v>
      </c>
      <c r="B447" s="44" t="str">
        <f t="shared" si="53"/>
        <v>JUNIO</v>
      </c>
      <c r="C447" s="44">
        <v>30</v>
      </c>
      <c r="D447" s="586" t="str">
        <f t="shared" si="52"/>
        <v>JUNIO 2015 / 29</v>
      </c>
      <c r="E447" s="586"/>
      <c r="F447" s="586"/>
      <c r="G447" s="586"/>
      <c r="H447" s="586"/>
      <c r="I447" s="586"/>
      <c r="J447" s="586"/>
      <c r="K447" s="586"/>
      <c r="L447" s="586"/>
      <c r="M447" s="586"/>
      <c r="N447" s="586"/>
      <c r="O447" s="586"/>
      <c r="P447" s="586"/>
      <c r="Q447" s="586"/>
      <c r="R447" s="586"/>
      <c r="S447" s="586"/>
      <c r="T447" s="586"/>
      <c r="U447" s="586"/>
      <c r="V447" s="586"/>
      <c r="W447" s="586"/>
      <c r="X447" s="586"/>
      <c r="Y447" s="586"/>
      <c r="Z447" s="586"/>
      <c r="AB447" s="586"/>
      <c r="AC447" s="586"/>
      <c r="AD447" s="586"/>
      <c r="AE447" s="586"/>
      <c r="AF447" s="586"/>
      <c r="AG447" s="586"/>
      <c r="AH447" s="586"/>
      <c r="AI447" s="586"/>
      <c r="AJ447" s="586"/>
      <c r="AK447" s="586"/>
      <c r="AL447" s="586"/>
    </row>
    <row r="448" spans="1:38" x14ac:dyDescent="0.25">
      <c r="A448" s="44">
        <f t="shared" si="53"/>
        <v>2015</v>
      </c>
      <c r="B448" s="44" t="str">
        <f t="shared" si="53"/>
        <v>JUNIO</v>
      </c>
      <c r="C448" s="44">
        <v>31</v>
      </c>
      <c r="D448" s="586" t="str">
        <f t="shared" si="52"/>
        <v>JUNIO 2015 / 30</v>
      </c>
      <c r="E448" s="586"/>
      <c r="F448" s="586"/>
      <c r="G448" s="586"/>
      <c r="H448" s="586"/>
      <c r="I448" s="586"/>
      <c r="J448" s="586"/>
      <c r="K448" s="586"/>
      <c r="L448" s="586"/>
      <c r="M448" s="586"/>
      <c r="N448" s="586"/>
      <c r="O448" s="586"/>
      <c r="P448" s="586"/>
      <c r="Q448" s="586"/>
      <c r="R448" s="586"/>
      <c r="S448" s="586"/>
      <c r="T448" s="586"/>
      <c r="U448" s="586"/>
      <c r="V448" s="586"/>
      <c r="W448" s="586"/>
      <c r="X448" s="586"/>
      <c r="Y448" s="586"/>
      <c r="Z448" s="586"/>
      <c r="AB448" s="586"/>
      <c r="AC448" s="586"/>
      <c r="AD448" s="586"/>
      <c r="AE448" s="586"/>
      <c r="AF448" s="586"/>
      <c r="AG448" s="586"/>
      <c r="AH448" s="586"/>
      <c r="AI448" s="586"/>
      <c r="AJ448" s="586"/>
      <c r="AK448" s="586"/>
      <c r="AL448" s="586"/>
    </row>
    <row r="449" spans="1:74" s="206" customFormat="1" ht="15.75" x14ac:dyDescent="0.25">
      <c r="D449" s="586" t="str">
        <f t="shared" si="52"/>
        <v>JUNIO 2015 / 31</v>
      </c>
      <c r="E449" s="586"/>
      <c r="F449" s="586"/>
      <c r="G449" s="586"/>
      <c r="H449" s="586"/>
      <c r="I449" s="586"/>
      <c r="J449" s="586"/>
      <c r="K449" s="586"/>
      <c r="L449" s="586"/>
      <c r="M449" s="586"/>
      <c r="N449" s="586"/>
      <c r="O449" s="586"/>
      <c r="P449" s="586"/>
      <c r="Q449" s="586"/>
      <c r="R449" s="586"/>
      <c r="S449" s="586"/>
      <c r="T449" s="586"/>
      <c r="U449" s="586"/>
      <c r="V449" s="586"/>
      <c r="W449" s="586"/>
      <c r="X449" s="586"/>
      <c r="Y449" s="586"/>
      <c r="Z449" s="586"/>
      <c r="AA449" s="55"/>
      <c r="AB449" s="586"/>
      <c r="AC449" s="586"/>
      <c r="AD449" s="586"/>
      <c r="AE449" s="586"/>
      <c r="AF449" s="586"/>
      <c r="AG449" s="586"/>
      <c r="AH449" s="586"/>
      <c r="AI449" s="586"/>
      <c r="AJ449" s="586"/>
      <c r="AK449" s="586"/>
      <c r="AL449" s="586"/>
      <c r="AM449" s="209" t="str">
        <f t="shared" ref="AM449:BU449" si="54">IFERROR(AVERAGE(AM418:AM448),"")</f>
        <v/>
      </c>
      <c r="AN449" s="209" t="str">
        <f t="shared" si="54"/>
        <v/>
      </c>
      <c r="AO449" s="209" t="str">
        <f t="shared" si="54"/>
        <v/>
      </c>
      <c r="AP449" s="209" t="str">
        <f t="shared" si="54"/>
        <v/>
      </c>
      <c r="AQ449" s="209" t="str">
        <f t="shared" si="54"/>
        <v/>
      </c>
      <c r="AR449" s="209" t="str">
        <f t="shared" si="54"/>
        <v/>
      </c>
      <c r="AS449" s="209" t="str">
        <f t="shared" si="54"/>
        <v/>
      </c>
      <c r="AT449" s="209" t="str">
        <f t="shared" si="54"/>
        <v/>
      </c>
      <c r="AU449" s="209" t="str">
        <f t="shared" si="54"/>
        <v/>
      </c>
      <c r="AV449" s="209" t="str">
        <f t="shared" si="54"/>
        <v/>
      </c>
      <c r="AW449" s="209" t="str">
        <f t="shared" si="54"/>
        <v/>
      </c>
      <c r="AX449" s="210" t="str">
        <f t="shared" si="54"/>
        <v/>
      </c>
      <c r="AY449" s="209" t="str">
        <f t="shared" si="54"/>
        <v/>
      </c>
      <c r="AZ449" s="209" t="str">
        <f t="shared" si="54"/>
        <v/>
      </c>
      <c r="BA449" s="209" t="str">
        <f t="shared" si="54"/>
        <v/>
      </c>
      <c r="BB449" s="209" t="str">
        <f t="shared" si="54"/>
        <v/>
      </c>
      <c r="BC449" s="209" t="str">
        <f t="shared" si="54"/>
        <v/>
      </c>
      <c r="BD449" s="209" t="str">
        <f t="shared" si="54"/>
        <v/>
      </c>
      <c r="BE449" s="209" t="str">
        <f t="shared" si="54"/>
        <v/>
      </c>
      <c r="BF449" s="209" t="str">
        <f t="shared" si="54"/>
        <v/>
      </c>
      <c r="BG449" s="209" t="str">
        <f t="shared" si="54"/>
        <v/>
      </c>
      <c r="BH449" s="209" t="str">
        <f t="shared" si="54"/>
        <v/>
      </c>
      <c r="BI449" s="209" t="str">
        <f t="shared" si="54"/>
        <v/>
      </c>
      <c r="BJ449" s="209" t="str">
        <f t="shared" si="54"/>
        <v/>
      </c>
      <c r="BK449" s="209" t="str">
        <f t="shared" si="54"/>
        <v/>
      </c>
      <c r="BL449" s="209" t="str">
        <f t="shared" si="54"/>
        <v/>
      </c>
      <c r="BM449" s="209" t="str">
        <f t="shared" si="54"/>
        <v/>
      </c>
      <c r="BN449" s="209" t="str">
        <f t="shared" si="54"/>
        <v/>
      </c>
      <c r="BO449" s="209" t="str">
        <f t="shared" si="54"/>
        <v/>
      </c>
      <c r="BP449" s="209" t="str">
        <f t="shared" si="54"/>
        <v/>
      </c>
      <c r="BQ449" s="209" t="str">
        <f t="shared" si="54"/>
        <v/>
      </c>
      <c r="BR449" s="209" t="str">
        <f t="shared" si="54"/>
        <v/>
      </c>
      <c r="BS449" s="209" t="str">
        <f t="shared" si="54"/>
        <v/>
      </c>
      <c r="BT449" s="209" t="str">
        <f t="shared" si="54"/>
        <v/>
      </c>
      <c r="BU449" s="209" t="str">
        <f t="shared" si="54"/>
        <v/>
      </c>
      <c r="BV449" s="210" t="str">
        <f>IFERROR(AVERAGE(BV418:BV448),"")</f>
        <v/>
      </c>
    </row>
    <row r="450" spans="1:74" ht="15.75" x14ac:dyDescent="0.25">
      <c r="A450" s="44">
        <v>2015</v>
      </c>
      <c r="B450" s="44" t="s">
        <v>227</v>
      </c>
      <c r="C450" s="44">
        <v>1</v>
      </c>
      <c r="D450" s="208" t="s">
        <v>228</v>
      </c>
      <c r="E450" s="209">
        <f>IFERROR(AVERAGE(E419:E449),"")</f>
        <v>1</v>
      </c>
      <c r="F450" s="209">
        <f>IFERROR(AVERAGE(F419:F449),"")</f>
        <v>42167</v>
      </c>
      <c r="G450" s="209">
        <f>IFERROR(AVERAGE(G419:G449),"")</f>
        <v>52864</v>
      </c>
      <c r="H450" s="209" t="str">
        <f>IFERROR(AVERAGE(H419:H449),"")</f>
        <v/>
      </c>
      <c r="I450" s="209">
        <f t="shared" ref="I450:AL450" si="55">IFERROR(AVERAGE(I419:I449),"")</f>
        <v>0.74299999999999999</v>
      </c>
      <c r="J450" s="209">
        <f t="shared" si="55"/>
        <v>6.3</v>
      </c>
      <c r="K450" s="209">
        <f t="shared" si="55"/>
        <v>1.06</v>
      </c>
      <c r="L450" s="209" t="str">
        <f t="shared" si="55"/>
        <v/>
      </c>
      <c r="M450" s="209">
        <f t="shared" si="55"/>
        <v>1.2</v>
      </c>
      <c r="N450" s="209">
        <f t="shared" si="55"/>
        <v>0.05</v>
      </c>
      <c r="O450" s="209">
        <f t="shared" si="55"/>
        <v>100</v>
      </c>
      <c r="P450" s="209">
        <f t="shared" si="55"/>
        <v>130.4</v>
      </c>
      <c r="Q450" s="209" t="str">
        <f t="shared" si="55"/>
        <v/>
      </c>
      <c r="R450" s="209">
        <f t="shared" si="55"/>
        <v>42.89</v>
      </c>
      <c r="S450" s="209">
        <f t="shared" si="55"/>
        <v>-80</v>
      </c>
      <c r="T450" s="209" t="str">
        <f t="shared" si="55"/>
        <v/>
      </c>
      <c r="U450" s="209">
        <f t="shared" si="55"/>
        <v>0</v>
      </c>
      <c r="V450" s="209">
        <f t="shared" si="55"/>
        <v>62</v>
      </c>
      <c r="W450" s="209">
        <f t="shared" si="55"/>
        <v>82</v>
      </c>
      <c r="X450" s="209">
        <f t="shared" si="55"/>
        <v>93</v>
      </c>
      <c r="Y450" s="209">
        <f t="shared" si="55"/>
        <v>135</v>
      </c>
      <c r="Z450" s="209">
        <f t="shared" si="55"/>
        <v>153</v>
      </c>
      <c r="AA450" s="209">
        <f t="shared" si="55"/>
        <v>0.5</v>
      </c>
      <c r="AB450" s="209">
        <f t="shared" si="55"/>
        <v>99</v>
      </c>
      <c r="AC450" s="209">
        <f t="shared" si="55"/>
        <v>0.5</v>
      </c>
      <c r="AD450" s="209" t="str">
        <f t="shared" si="55"/>
        <v/>
      </c>
      <c r="AE450" s="209">
        <f t="shared" si="55"/>
        <v>5.5</v>
      </c>
      <c r="AF450" s="209">
        <f t="shared" si="55"/>
        <v>7</v>
      </c>
      <c r="AG450" s="209">
        <f t="shared" si="55"/>
        <v>99.5</v>
      </c>
      <c r="AH450" s="209">
        <f t="shared" si="55"/>
        <v>42.54</v>
      </c>
      <c r="AI450" s="209">
        <f t="shared" si="55"/>
        <v>167</v>
      </c>
      <c r="AJ450" s="209">
        <f t="shared" si="55"/>
        <v>221</v>
      </c>
      <c r="AK450" s="209">
        <f t="shared" si="55"/>
        <v>275</v>
      </c>
      <c r="AL450" s="209">
        <f t="shared" si="55"/>
        <v>338</v>
      </c>
    </row>
    <row r="451" spans="1:74" x14ac:dyDescent="0.25">
      <c r="A451" s="44">
        <f>A450</f>
        <v>2015</v>
      </c>
      <c r="B451" s="44" t="str">
        <f>B450</f>
        <v>JULIO</v>
      </c>
      <c r="C451" s="44">
        <v>2</v>
      </c>
      <c r="D451" s="586" t="str">
        <f t="shared" ref="D451:D481" si="56">B450&amp;" "&amp;A450&amp;" / "&amp;C450</f>
        <v>JULIO 2015 / 1</v>
      </c>
      <c r="E451" s="589">
        <v>1</v>
      </c>
      <c r="F451" s="266">
        <v>42202</v>
      </c>
      <c r="G451" s="590">
        <v>54745</v>
      </c>
      <c r="H451" s="591" t="s">
        <v>341</v>
      </c>
      <c r="I451" s="586">
        <v>0.73929999999999996</v>
      </c>
      <c r="J451" s="586">
        <v>6.4</v>
      </c>
      <c r="K451" s="592">
        <v>1.06</v>
      </c>
      <c r="L451" s="586" t="s">
        <v>147</v>
      </c>
      <c r="M451" s="586">
        <v>2</v>
      </c>
      <c r="N451" s="586">
        <v>0.05</v>
      </c>
      <c r="O451" s="592">
        <v>100</v>
      </c>
      <c r="P451" s="586">
        <v>130.1</v>
      </c>
      <c r="Q451" s="586" t="s">
        <v>338</v>
      </c>
      <c r="R451" s="586">
        <v>42.96</v>
      </c>
      <c r="S451" s="586">
        <v>-80</v>
      </c>
      <c r="T451" s="564" t="s">
        <v>103</v>
      </c>
      <c r="U451" s="564">
        <v>0</v>
      </c>
      <c r="V451" s="564">
        <v>62</v>
      </c>
      <c r="W451" s="564">
        <v>82</v>
      </c>
      <c r="X451" s="564">
        <v>91</v>
      </c>
      <c r="Y451" s="564">
        <v>134</v>
      </c>
      <c r="Z451" s="564">
        <v>153</v>
      </c>
      <c r="AA451" s="564">
        <v>0.5</v>
      </c>
      <c r="AB451" s="564">
        <v>153</v>
      </c>
      <c r="AC451" s="564">
        <v>0.5</v>
      </c>
      <c r="AD451" s="587"/>
      <c r="AE451" s="587">
        <v>5.5</v>
      </c>
      <c r="AF451" s="587">
        <v>7</v>
      </c>
      <c r="AG451" s="587">
        <v>99.5</v>
      </c>
      <c r="AH451" s="587">
        <v>42.54</v>
      </c>
      <c r="AI451" s="587">
        <v>167</v>
      </c>
      <c r="AJ451" s="587">
        <v>221</v>
      </c>
      <c r="AK451" s="587">
        <v>275</v>
      </c>
      <c r="AL451" s="587">
        <v>338</v>
      </c>
    </row>
    <row r="452" spans="1:74" x14ac:dyDescent="0.25">
      <c r="A452" s="44">
        <f t="shared" ref="A452:B480" si="57">A451</f>
        <v>2015</v>
      </c>
      <c r="B452" s="44" t="str">
        <f t="shared" si="57"/>
        <v>JULIO</v>
      </c>
      <c r="C452" s="44">
        <v>3</v>
      </c>
      <c r="D452" s="586" t="str">
        <f t="shared" si="56"/>
        <v>JULIO 2015 / 2</v>
      </c>
      <c r="E452" s="586"/>
      <c r="F452" s="586"/>
      <c r="G452" s="586"/>
      <c r="H452" s="586"/>
      <c r="I452" s="586"/>
      <c r="J452" s="586"/>
      <c r="K452" s="586"/>
      <c r="L452" s="586"/>
      <c r="M452" s="586"/>
      <c r="N452" s="586"/>
      <c r="O452" s="586"/>
      <c r="P452" s="586"/>
      <c r="Q452" s="586"/>
      <c r="R452" s="586"/>
      <c r="S452" s="586"/>
      <c r="T452" s="586"/>
      <c r="U452" s="586"/>
      <c r="V452" s="586"/>
      <c r="W452" s="586"/>
      <c r="X452" s="586"/>
      <c r="Y452" s="586"/>
      <c r="Z452" s="586"/>
      <c r="AB452" s="586"/>
      <c r="AC452" s="586"/>
      <c r="AD452" s="586"/>
      <c r="AE452" s="586"/>
      <c r="AF452" s="586"/>
      <c r="AG452" s="586"/>
      <c r="AH452" s="586"/>
      <c r="AI452" s="586"/>
      <c r="AJ452" s="586"/>
      <c r="AK452" s="586"/>
      <c r="AL452" s="586"/>
    </row>
    <row r="453" spans="1:74" x14ac:dyDescent="0.25">
      <c r="A453" s="44">
        <f t="shared" si="57"/>
        <v>2015</v>
      </c>
      <c r="B453" s="44" t="str">
        <f t="shared" si="57"/>
        <v>JULIO</v>
      </c>
      <c r="C453" s="44">
        <v>4</v>
      </c>
      <c r="D453" s="586" t="str">
        <f t="shared" si="56"/>
        <v>JULIO 2015 / 3</v>
      </c>
      <c r="E453" s="586"/>
      <c r="F453" s="586"/>
      <c r="G453" s="586"/>
      <c r="H453" s="586"/>
      <c r="I453" s="586"/>
      <c r="J453" s="586"/>
      <c r="K453" s="586"/>
      <c r="L453" s="586"/>
      <c r="M453" s="586"/>
      <c r="N453" s="586"/>
      <c r="O453" s="586"/>
      <c r="P453" s="586"/>
      <c r="Q453" s="586"/>
      <c r="R453" s="586"/>
      <c r="S453" s="586"/>
      <c r="T453" s="586"/>
      <c r="U453" s="586"/>
      <c r="V453" s="586"/>
      <c r="W453" s="586"/>
      <c r="X453" s="586"/>
      <c r="Y453" s="586"/>
      <c r="Z453" s="586"/>
      <c r="AB453" s="586"/>
      <c r="AC453" s="586"/>
      <c r="AD453" s="586"/>
      <c r="AE453" s="586"/>
      <c r="AF453" s="586"/>
      <c r="AG453" s="586"/>
      <c r="AH453" s="586"/>
      <c r="AI453" s="586"/>
      <c r="AJ453" s="586"/>
      <c r="AK453" s="586"/>
      <c r="AL453" s="586"/>
    </row>
    <row r="454" spans="1:74" x14ac:dyDescent="0.25">
      <c r="A454" s="44">
        <f t="shared" si="57"/>
        <v>2015</v>
      </c>
      <c r="B454" s="44" t="str">
        <f t="shared" si="57"/>
        <v>JULIO</v>
      </c>
      <c r="C454" s="44">
        <v>5</v>
      </c>
      <c r="D454" s="586" t="str">
        <f t="shared" si="56"/>
        <v>JULIO 2015 / 4</v>
      </c>
      <c r="E454" s="586"/>
      <c r="F454" s="586"/>
      <c r="G454" s="586"/>
      <c r="H454" s="586"/>
      <c r="I454" s="586"/>
      <c r="J454" s="586"/>
      <c r="K454" s="586"/>
      <c r="L454" s="586"/>
      <c r="M454" s="586"/>
      <c r="N454" s="586"/>
      <c r="O454" s="586"/>
      <c r="P454" s="586"/>
      <c r="Q454" s="586"/>
      <c r="R454" s="586"/>
      <c r="S454" s="586"/>
      <c r="T454" s="586"/>
      <c r="U454" s="586"/>
      <c r="V454" s="586"/>
      <c r="W454" s="586"/>
      <c r="X454" s="586"/>
      <c r="Y454" s="586"/>
      <c r="Z454" s="586"/>
      <c r="AB454" s="586"/>
      <c r="AC454" s="586"/>
      <c r="AD454" s="586"/>
      <c r="AE454" s="586"/>
      <c r="AF454" s="586"/>
      <c r="AG454" s="586"/>
      <c r="AH454" s="586"/>
      <c r="AI454" s="586"/>
      <c r="AJ454" s="586"/>
      <c r="AK454" s="586"/>
      <c r="AL454" s="586"/>
    </row>
    <row r="455" spans="1:74" x14ac:dyDescent="0.25">
      <c r="A455" s="44">
        <f t="shared" si="57"/>
        <v>2015</v>
      </c>
      <c r="B455" s="44" t="str">
        <f t="shared" si="57"/>
        <v>JULIO</v>
      </c>
      <c r="C455" s="44">
        <v>6</v>
      </c>
      <c r="D455" s="586" t="str">
        <f t="shared" si="56"/>
        <v>JULIO 2015 / 5</v>
      </c>
      <c r="E455" s="586"/>
      <c r="F455" s="586"/>
      <c r="G455" s="586"/>
      <c r="H455" s="586"/>
      <c r="I455" s="586"/>
      <c r="J455" s="586"/>
      <c r="K455" s="586"/>
      <c r="L455" s="586"/>
      <c r="M455" s="586"/>
      <c r="N455" s="586"/>
      <c r="O455" s="586"/>
      <c r="P455" s="586"/>
      <c r="Q455" s="586"/>
      <c r="R455" s="586"/>
      <c r="S455" s="586"/>
      <c r="T455" s="586"/>
      <c r="U455" s="586"/>
      <c r="V455" s="586"/>
      <c r="W455" s="586"/>
      <c r="X455" s="586"/>
      <c r="Y455" s="586"/>
      <c r="Z455" s="586"/>
      <c r="AB455" s="586"/>
      <c r="AC455" s="586"/>
      <c r="AD455" s="586"/>
      <c r="AE455" s="586"/>
      <c r="AF455" s="586"/>
      <c r="AG455" s="586"/>
      <c r="AH455" s="586"/>
      <c r="AI455" s="586"/>
      <c r="AJ455" s="586"/>
      <c r="AK455" s="586"/>
      <c r="AL455" s="586"/>
    </row>
    <row r="456" spans="1:74" x14ac:dyDescent="0.25">
      <c r="A456" s="44">
        <f t="shared" si="57"/>
        <v>2015</v>
      </c>
      <c r="B456" s="44" t="str">
        <f t="shared" si="57"/>
        <v>JULIO</v>
      </c>
      <c r="C456" s="44">
        <v>7</v>
      </c>
      <c r="D456" s="586" t="str">
        <f t="shared" si="56"/>
        <v>JULIO 2015 / 6</v>
      </c>
      <c r="E456" s="586"/>
      <c r="F456" s="586"/>
      <c r="G456" s="586"/>
      <c r="H456" s="586"/>
      <c r="I456" s="586"/>
      <c r="J456" s="586"/>
      <c r="K456" s="586"/>
      <c r="L456" s="586"/>
      <c r="M456" s="586"/>
      <c r="N456" s="586"/>
      <c r="O456" s="586"/>
      <c r="P456" s="586"/>
      <c r="Q456" s="586"/>
      <c r="R456" s="586"/>
      <c r="S456" s="586"/>
      <c r="T456" s="586"/>
      <c r="U456" s="586"/>
      <c r="V456" s="586"/>
      <c r="W456" s="586"/>
      <c r="X456" s="586"/>
      <c r="Y456" s="586"/>
      <c r="Z456" s="586"/>
      <c r="AB456" s="586"/>
      <c r="AC456" s="586"/>
      <c r="AD456" s="586"/>
      <c r="AE456" s="586"/>
      <c r="AF456" s="586"/>
      <c r="AG456" s="586"/>
      <c r="AH456" s="586"/>
      <c r="AI456" s="586"/>
      <c r="AJ456" s="586"/>
      <c r="AK456" s="586"/>
      <c r="AL456" s="586"/>
    </row>
    <row r="457" spans="1:74" x14ac:dyDescent="0.25">
      <c r="A457" s="44">
        <f t="shared" si="57"/>
        <v>2015</v>
      </c>
      <c r="B457" s="44" t="str">
        <f t="shared" si="57"/>
        <v>JULIO</v>
      </c>
      <c r="C457" s="44">
        <v>8</v>
      </c>
      <c r="D457" s="586" t="str">
        <f t="shared" si="56"/>
        <v>JULIO 2015 / 7</v>
      </c>
      <c r="E457" s="586"/>
      <c r="F457" s="586"/>
      <c r="G457" s="586"/>
      <c r="H457" s="586"/>
      <c r="I457" s="586"/>
      <c r="J457" s="586"/>
      <c r="K457" s="586"/>
      <c r="L457" s="586"/>
      <c r="M457" s="586"/>
      <c r="N457" s="586"/>
      <c r="O457" s="586"/>
      <c r="P457" s="586"/>
      <c r="Q457" s="586"/>
      <c r="R457" s="586"/>
      <c r="S457" s="586"/>
      <c r="T457" s="586"/>
      <c r="U457" s="586"/>
      <c r="V457" s="586"/>
      <c r="W457" s="586"/>
      <c r="X457" s="586"/>
      <c r="Y457" s="586"/>
      <c r="Z457" s="586"/>
      <c r="AB457" s="586"/>
      <c r="AC457" s="586"/>
      <c r="AD457" s="586"/>
      <c r="AE457" s="586"/>
      <c r="AF457" s="586"/>
      <c r="AG457" s="586"/>
      <c r="AH457" s="586"/>
      <c r="AI457" s="586"/>
      <c r="AJ457" s="586"/>
      <c r="AK457" s="586"/>
      <c r="AL457" s="586"/>
    </row>
    <row r="458" spans="1:74" x14ac:dyDescent="0.25">
      <c r="A458" s="44">
        <f t="shared" si="57"/>
        <v>2015</v>
      </c>
      <c r="B458" s="44" t="str">
        <f t="shared" si="57"/>
        <v>JULIO</v>
      </c>
      <c r="C458" s="44">
        <v>9</v>
      </c>
      <c r="D458" s="586" t="str">
        <f t="shared" si="56"/>
        <v>JULIO 2015 / 8</v>
      </c>
      <c r="E458" s="586"/>
      <c r="F458" s="586"/>
      <c r="G458" s="586"/>
      <c r="H458" s="586"/>
      <c r="I458" s="586"/>
      <c r="J458" s="586"/>
      <c r="K458" s="586"/>
      <c r="L458" s="586"/>
      <c r="M458" s="586"/>
      <c r="N458" s="586"/>
      <c r="O458" s="586"/>
      <c r="P458" s="586"/>
      <c r="Q458" s="586"/>
      <c r="R458" s="586"/>
      <c r="S458" s="586"/>
      <c r="T458" s="586"/>
      <c r="U458" s="586"/>
      <c r="V458" s="586"/>
      <c r="W458" s="586"/>
      <c r="X458" s="586"/>
      <c r="Y458" s="586"/>
      <c r="Z458" s="586"/>
      <c r="AB458" s="586"/>
      <c r="AC458" s="586"/>
      <c r="AD458" s="586"/>
      <c r="AE458" s="586"/>
      <c r="AF458" s="586"/>
      <c r="AG458" s="586"/>
      <c r="AH458" s="586"/>
      <c r="AI458" s="586"/>
      <c r="AJ458" s="586"/>
      <c r="AK458" s="586"/>
      <c r="AL458" s="586"/>
    </row>
    <row r="459" spans="1:74" x14ac:dyDescent="0.25">
      <c r="A459" s="44">
        <f t="shared" si="57"/>
        <v>2015</v>
      </c>
      <c r="B459" s="44" t="str">
        <f t="shared" si="57"/>
        <v>JULIO</v>
      </c>
      <c r="C459" s="44">
        <v>10</v>
      </c>
      <c r="D459" s="586" t="str">
        <f t="shared" si="56"/>
        <v>JULIO 2015 / 9</v>
      </c>
      <c r="E459" s="586"/>
      <c r="F459" s="586"/>
      <c r="G459" s="586"/>
      <c r="H459" s="586"/>
      <c r="I459" s="586"/>
      <c r="J459" s="586"/>
      <c r="K459" s="586"/>
      <c r="L459" s="586"/>
      <c r="M459" s="586"/>
      <c r="N459" s="586"/>
      <c r="O459" s="586"/>
      <c r="P459" s="586"/>
      <c r="Q459" s="586"/>
      <c r="R459" s="586"/>
      <c r="S459" s="586"/>
      <c r="T459" s="586"/>
      <c r="U459" s="586"/>
      <c r="V459" s="586"/>
      <c r="W459" s="586"/>
      <c r="X459" s="586"/>
      <c r="Y459" s="586"/>
      <c r="Z459" s="586"/>
      <c r="AB459" s="586"/>
      <c r="AC459" s="586"/>
      <c r="AD459" s="586"/>
      <c r="AE459" s="586"/>
      <c r="AF459" s="586"/>
      <c r="AG459" s="586"/>
      <c r="AH459" s="586"/>
      <c r="AI459" s="586"/>
      <c r="AJ459" s="586"/>
      <c r="AK459" s="586"/>
      <c r="AL459" s="586"/>
    </row>
    <row r="460" spans="1:74" x14ac:dyDescent="0.25">
      <c r="A460" s="44">
        <f t="shared" si="57"/>
        <v>2015</v>
      </c>
      <c r="B460" s="44" t="str">
        <f t="shared" si="57"/>
        <v>JULIO</v>
      </c>
      <c r="C460" s="44">
        <v>11</v>
      </c>
      <c r="D460" s="586" t="str">
        <f t="shared" si="56"/>
        <v>JULIO 2015 / 10</v>
      </c>
      <c r="E460" s="586"/>
      <c r="F460" s="586"/>
      <c r="G460" s="586"/>
      <c r="H460" s="586"/>
      <c r="I460" s="586"/>
      <c r="J460" s="586"/>
      <c r="K460" s="586"/>
      <c r="L460" s="586"/>
      <c r="M460" s="586"/>
      <c r="N460" s="586"/>
      <c r="O460" s="586"/>
      <c r="P460" s="586"/>
      <c r="Q460" s="586"/>
      <c r="R460" s="586"/>
      <c r="S460" s="586"/>
      <c r="T460" s="586"/>
      <c r="U460" s="586"/>
      <c r="V460" s="586"/>
      <c r="W460" s="586"/>
      <c r="X460" s="586"/>
      <c r="Y460" s="586"/>
      <c r="Z460" s="586"/>
      <c r="AB460" s="586"/>
      <c r="AC460" s="586"/>
      <c r="AD460" s="586"/>
      <c r="AE460" s="586"/>
      <c r="AF460" s="586"/>
      <c r="AG460" s="586"/>
      <c r="AH460" s="586"/>
      <c r="AI460" s="586"/>
      <c r="AJ460" s="586"/>
      <c r="AK460" s="586"/>
      <c r="AL460" s="586"/>
    </row>
    <row r="461" spans="1:74" x14ac:dyDescent="0.25">
      <c r="A461" s="44">
        <f t="shared" si="57"/>
        <v>2015</v>
      </c>
      <c r="B461" s="44" t="str">
        <f t="shared" si="57"/>
        <v>JULIO</v>
      </c>
      <c r="C461" s="44">
        <v>12</v>
      </c>
      <c r="D461" s="586" t="str">
        <f t="shared" si="56"/>
        <v>JULIO 2015 / 11</v>
      </c>
      <c r="E461" s="586"/>
      <c r="F461" s="586"/>
      <c r="G461" s="586"/>
      <c r="H461" s="586"/>
      <c r="I461" s="586"/>
      <c r="J461" s="586"/>
      <c r="K461" s="586"/>
      <c r="L461" s="586"/>
      <c r="M461" s="586"/>
      <c r="N461" s="586"/>
      <c r="O461" s="586"/>
      <c r="P461" s="586"/>
      <c r="Q461" s="586"/>
      <c r="R461" s="586"/>
      <c r="S461" s="586"/>
      <c r="T461" s="586"/>
      <c r="U461" s="586"/>
      <c r="V461" s="586"/>
      <c r="W461" s="586"/>
      <c r="X461" s="586"/>
      <c r="Y461" s="586"/>
      <c r="Z461" s="586"/>
      <c r="AB461" s="586"/>
      <c r="AC461" s="586"/>
      <c r="AD461" s="586"/>
      <c r="AE461" s="586"/>
      <c r="AF461" s="586"/>
      <c r="AG461" s="586"/>
      <c r="AH461" s="586"/>
      <c r="AI461" s="586"/>
      <c r="AJ461" s="586"/>
      <c r="AK461" s="586"/>
      <c r="AL461" s="586"/>
    </row>
    <row r="462" spans="1:74" x14ac:dyDescent="0.25">
      <c r="A462" s="44">
        <f t="shared" si="57"/>
        <v>2015</v>
      </c>
      <c r="B462" s="44" t="str">
        <f t="shared" si="57"/>
        <v>JULIO</v>
      </c>
      <c r="C462" s="44">
        <v>13</v>
      </c>
      <c r="D462" s="586" t="str">
        <f t="shared" si="56"/>
        <v>JULIO 2015 / 12</v>
      </c>
      <c r="E462" s="586"/>
      <c r="F462" s="586"/>
      <c r="G462" s="586"/>
      <c r="H462" s="586"/>
      <c r="I462" s="586"/>
      <c r="J462" s="586"/>
      <c r="K462" s="586"/>
      <c r="L462" s="586"/>
      <c r="M462" s="586"/>
      <c r="N462" s="586"/>
      <c r="O462" s="586"/>
      <c r="P462" s="586"/>
      <c r="Q462" s="586"/>
      <c r="R462" s="586"/>
      <c r="S462" s="586"/>
      <c r="T462" s="586"/>
      <c r="U462" s="586"/>
      <c r="V462" s="586"/>
      <c r="W462" s="586"/>
      <c r="X462" s="586"/>
      <c r="Y462" s="586"/>
      <c r="Z462" s="586"/>
      <c r="AB462" s="586"/>
      <c r="AC462" s="586"/>
      <c r="AD462" s="586"/>
      <c r="AE462" s="586"/>
      <c r="AF462" s="586"/>
      <c r="AG462" s="586"/>
      <c r="AH462" s="586"/>
      <c r="AI462" s="586"/>
      <c r="AJ462" s="586"/>
      <c r="AK462" s="586"/>
      <c r="AL462" s="586"/>
    </row>
    <row r="463" spans="1:74" x14ac:dyDescent="0.25">
      <c r="A463" s="44">
        <f t="shared" si="57"/>
        <v>2015</v>
      </c>
      <c r="B463" s="44" t="str">
        <f t="shared" si="57"/>
        <v>JULIO</v>
      </c>
      <c r="C463" s="44">
        <v>14</v>
      </c>
      <c r="D463" s="586" t="str">
        <f t="shared" si="56"/>
        <v>JULIO 2015 / 13</v>
      </c>
      <c r="E463" s="586"/>
      <c r="F463" s="586"/>
      <c r="G463" s="586"/>
      <c r="H463" s="586"/>
      <c r="I463" s="586"/>
      <c r="J463" s="586"/>
      <c r="K463" s="586"/>
      <c r="L463" s="586"/>
      <c r="M463" s="586"/>
      <c r="N463" s="586"/>
      <c r="O463" s="586"/>
      <c r="P463" s="586"/>
      <c r="Q463" s="586"/>
      <c r="R463" s="586"/>
      <c r="S463" s="586"/>
      <c r="T463" s="586"/>
      <c r="U463" s="586"/>
      <c r="V463" s="586"/>
      <c r="W463" s="586"/>
      <c r="X463" s="586"/>
      <c r="Y463" s="586"/>
      <c r="Z463" s="586"/>
      <c r="AB463" s="586"/>
      <c r="AC463" s="586"/>
      <c r="AD463" s="586"/>
      <c r="AE463" s="586"/>
      <c r="AF463" s="586"/>
      <c r="AG463" s="586"/>
      <c r="AH463" s="586"/>
      <c r="AI463" s="586"/>
      <c r="AJ463" s="586"/>
      <c r="AK463" s="586"/>
      <c r="AL463" s="586"/>
    </row>
    <row r="464" spans="1:74" x14ac:dyDescent="0.25">
      <c r="A464" s="44">
        <f t="shared" si="57"/>
        <v>2015</v>
      </c>
      <c r="B464" s="44" t="str">
        <f t="shared" si="57"/>
        <v>JULIO</v>
      </c>
      <c r="C464" s="44">
        <v>15</v>
      </c>
      <c r="D464" s="586" t="str">
        <f t="shared" si="56"/>
        <v>JULIO 2015 / 14</v>
      </c>
      <c r="E464" s="586"/>
      <c r="F464" s="586"/>
      <c r="G464" s="586"/>
      <c r="H464" s="586"/>
      <c r="I464" s="586"/>
      <c r="J464" s="586"/>
      <c r="K464" s="586"/>
      <c r="L464" s="586"/>
      <c r="M464" s="586"/>
      <c r="N464" s="586"/>
      <c r="O464" s="586"/>
      <c r="P464" s="586"/>
      <c r="Q464" s="586"/>
      <c r="R464" s="586"/>
      <c r="S464" s="586"/>
      <c r="T464" s="586"/>
      <c r="U464" s="586"/>
      <c r="V464" s="586"/>
      <c r="W464" s="586"/>
      <c r="X464" s="586"/>
      <c r="Y464" s="586"/>
      <c r="Z464" s="586"/>
      <c r="AB464" s="586"/>
      <c r="AC464" s="586"/>
      <c r="AD464" s="586"/>
      <c r="AE464" s="586"/>
      <c r="AF464" s="586"/>
      <c r="AG464" s="586"/>
      <c r="AH464" s="586"/>
      <c r="AI464" s="586"/>
      <c r="AJ464" s="586"/>
      <c r="AK464" s="586"/>
      <c r="AL464" s="586"/>
    </row>
    <row r="465" spans="1:38" x14ac:dyDescent="0.25">
      <c r="A465" s="44">
        <f t="shared" si="57"/>
        <v>2015</v>
      </c>
      <c r="B465" s="44" t="str">
        <f t="shared" si="57"/>
        <v>JULIO</v>
      </c>
      <c r="C465" s="44">
        <v>16</v>
      </c>
      <c r="D465" s="586" t="str">
        <f t="shared" si="56"/>
        <v>JULIO 2015 / 15</v>
      </c>
      <c r="E465" s="586"/>
      <c r="F465" s="586"/>
      <c r="G465" s="586"/>
      <c r="H465" s="586"/>
      <c r="I465" s="586"/>
      <c r="J465" s="586"/>
      <c r="K465" s="586"/>
      <c r="L465" s="586"/>
      <c r="M465" s="586"/>
      <c r="N465" s="586"/>
      <c r="O465" s="586"/>
      <c r="P465" s="586"/>
      <c r="Q465" s="586"/>
      <c r="R465" s="586"/>
      <c r="S465" s="586"/>
      <c r="T465" s="586"/>
      <c r="U465" s="586"/>
      <c r="V465" s="586"/>
      <c r="W465" s="586"/>
      <c r="X465" s="586"/>
      <c r="Y465" s="586"/>
      <c r="Z465" s="586"/>
      <c r="AB465" s="586"/>
      <c r="AC465" s="586"/>
      <c r="AD465" s="586"/>
      <c r="AE465" s="586"/>
      <c r="AF465" s="586"/>
      <c r="AG465" s="586"/>
      <c r="AH465" s="586"/>
      <c r="AI465" s="586"/>
      <c r="AJ465" s="586"/>
      <c r="AK465" s="586"/>
      <c r="AL465" s="586"/>
    </row>
    <row r="466" spans="1:38" x14ac:dyDescent="0.25">
      <c r="A466" s="44">
        <f t="shared" si="57"/>
        <v>2015</v>
      </c>
      <c r="B466" s="44" t="str">
        <f t="shared" si="57"/>
        <v>JULIO</v>
      </c>
      <c r="C466" s="44">
        <v>17</v>
      </c>
      <c r="D466" s="586" t="str">
        <f t="shared" si="56"/>
        <v>JULIO 2015 / 16</v>
      </c>
      <c r="E466" s="586"/>
      <c r="F466" s="586"/>
      <c r="G466" s="586"/>
      <c r="H466" s="586"/>
      <c r="I466" s="586"/>
      <c r="J466" s="586"/>
      <c r="K466" s="586"/>
      <c r="L466" s="586"/>
      <c r="M466" s="586"/>
      <c r="N466" s="586"/>
      <c r="O466" s="586"/>
      <c r="P466" s="586"/>
      <c r="Q466" s="586"/>
      <c r="R466" s="586"/>
      <c r="S466" s="586"/>
      <c r="T466" s="586"/>
      <c r="U466" s="586"/>
      <c r="V466" s="586"/>
      <c r="W466" s="586"/>
      <c r="X466" s="586"/>
      <c r="Y466" s="586"/>
      <c r="Z466" s="586"/>
      <c r="AB466" s="586"/>
      <c r="AC466" s="586"/>
      <c r="AD466" s="586"/>
      <c r="AE466" s="586"/>
      <c r="AF466" s="586"/>
      <c r="AG466" s="586"/>
      <c r="AH466" s="586"/>
      <c r="AI466" s="586"/>
      <c r="AJ466" s="586"/>
      <c r="AK466" s="586"/>
      <c r="AL466" s="586"/>
    </row>
    <row r="467" spans="1:38" x14ac:dyDescent="0.25">
      <c r="A467" s="44">
        <f t="shared" si="57"/>
        <v>2015</v>
      </c>
      <c r="B467" s="44" t="str">
        <f t="shared" si="57"/>
        <v>JULIO</v>
      </c>
      <c r="C467" s="44">
        <v>18</v>
      </c>
      <c r="D467" s="586" t="str">
        <f t="shared" si="56"/>
        <v>JULIO 2015 / 17</v>
      </c>
      <c r="E467" s="586"/>
      <c r="F467" s="586"/>
      <c r="G467" s="586"/>
      <c r="H467" s="586"/>
      <c r="I467" s="586"/>
      <c r="J467" s="586"/>
      <c r="K467" s="586"/>
      <c r="L467" s="586"/>
      <c r="M467" s="586"/>
      <c r="N467" s="586"/>
      <c r="O467" s="586"/>
      <c r="P467" s="586"/>
      <c r="Q467" s="586"/>
      <c r="R467" s="586"/>
      <c r="S467" s="586"/>
      <c r="T467" s="586"/>
      <c r="U467" s="586"/>
      <c r="V467" s="586"/>
      <c r="W467" s="586"/>
      <c r="X467" s="586"/>
      <c r="Y467" s="586"/>
      <c r="Z467" s="586"/>
      <c r="AB467" s="586"/>
      <c r="AC467" s="586"/>
      <c r="AD467" s="586"/>
      <c r="AE467" s="586"/>
      <c r="AF467" s="586"/>
      <c r="AG467" s="586"/>
      <c r="AH467" s="586"/>
      <c r="AI467" s="586"/>
      <c r="AJ467" s="586"/>
      <c r="AK467" s="586"/>
      <c r="AL467" s="586"/>
    </row>
    <row r="468" spans="1:38" x14ac:dyDescent="0.25">
      <c r="A468" s="44">
        <f t="shared" si="57"/>
        <v>2015</v>
      </c>
      <c r="B468" s="44" t="str">
        <f t="shared" si="57"/>
        <v>JULIO</v>
      </c>
      <c r="C468" s="44">
        <v>19</v>
      </c>
      <c r="D468" s="586" t="str">
        <f t="shared" si="56"/>
        <v>JULIO 2015 / 18</v>
      </c>
      <c r="E468" s="586"/>
      <c r="F468" s="586"/>
      <c r="G468" s="586"/>
      <c r="H468" s="586"/>
      <c r="I468" s="586"/>
      <c r="J468" s="586"/>
      <c r="K468" s="586"/>
      <c r="L468" s="586"/>
      <c r="M468" s="586"/>
      <c r="N468" s="586"/>
      <c r="O468" s="586"/>
      <c r="P468" s="586"/>
      <c r="Q468" s="586"/>
      <c r="R468" s="586"/>
      <c r="S468" s="586"/>
      <c r="T468" s="586"/>
      <c r="U468" s="586"/>
      <c r="V468" s="586"/>
      <c r="W468" s="586"/>
      <c r="X468" s="586"/>
      <c r="Y468" s="586"/>
      <c r="Z468" s="586"/>
      <c r="AB468" s="586"/>
      <c r="AC468" s="586"/>
      <c r="AD468" s="586"/>
      <c r="AE468" s="586"/>
      <c r="AF468" s="586"/>
      <c r="AG468" s="586"/>
      <c r="AH468" s="586"/>
      <c r="AI468" s="586"/>
      <c r="AJ468" s="586"/>
      <c r="AK468" s="586"/>
      <c r="AL468" s="586"/>
    </row>
    <row r="469" spans="1:38" x14ac:dyDescent="0.25">
      <c r="A469" s="44">
        <f t="shared" si="57"/>
        <v>2015</v>
      </c>
      <c r="B469" s="44" t="str">
        <f t="shared" si="57"/>
        <v>JULIO</v>
      </c>
      <c r="C469" s="44">
        <v>20</v>
      </c>
      <c r="D469" s="586" t="str">
        <f t="shared" si="56"/>
        <v>JULIO 2015 / 19</v>
      </c>
      <c r="E469" s="586"/>
      <c r="F469" s="586"/>
      <c r="G469" s="586"/>
      <c r="H469" s="586"/>
      <c r="I469" s="586"/>
      <c r="J469" s="586"/>
      <c r="K469" s="586"/>
      <c r="L469" s="586"/>
      <c r="M469" s="586"/>
      <c r="N469" s="586"/>
      <c r="O469" s="586"/>
      <c r="P469" s="586"/>
      <c r="Q469" s="586"/>
      <c r="R469" s="586"/>
      <c r="S469" s="586"/>
      <c r="T469" s="586"/>
      <c r="U469" s="586"/>
      <c r="V469" s="586"/>
      <c r="W469" s="586"/>
      <c r="X469" s="586"/>
      <c r="Y469" s="586"/>
      <c r="Z469" s="586"/>
      <c r="AB469" s="586"/>
      <c r="AC469" s="586"/>
      <c r="AD469" s="586"/>
      <c r="AE469" s="586"/>
      <c r="AF469" s="586"/>
      <c r="AG469" s="586"/>
      <c r="AH469" s="586"/>
      <c r="AI469" s="586"/>
      <c r="AJ469" s="586"/>
      <c r="AK469" s="586"/>
      <c r="AL469" s="586"/>
    </row>
    <row r="470" spans="1:38" x14ac:dyDescent="0.25">
      <c r="A470" s="44">
        <f t="shared" si="57"/>
        <v>2015</v>
      </c>
      <c r="B470" s="44" t="str">
        <f t="shared" si="57"/>
        <v>JULIO</v>
      </c>
      <c r="C470" s="44">
        <v>21</v>
      </c>
      <c r="D470" s="586" t="str">
        <f t="shared" si="56"/>
        <v>JULIO 2015 / 20</v>
      </c>
      <c r="E470" s="586"/>
      <c r="F470" s="586"/>
      <c r="G470" s="586"/>
      <c r="H470" s="586"/>
      <c r="I470" s="586"/>
      <c r="J470" s="586"/>
      <c r="K470" s="586"/>
      <c r="L470" s="586"/>
      <c r="M470" s="586"/>
      <c r="N470" s="586"/>
      <c r="O470" s="586"/>
      <c r="P470" s="586"/>
      <c r="Q470" s="586"/>
      <c r="R470" s="586"/>
      <c r="S470" s="586"/>
      <c r="T470" s="586"/>
      <c r="U470" s="586"/>
      <c r="V470" s="586"/>
      <c r="W470" s="586"/>
      <c r="X470" s="586"/>
      <c r="Y470" s="586"/>
      <c r="Z470" s="586"/>
      <c r="AB470" s="586"/>
      <c r="AC470" s="586"/>
      <c r="AD470" s="586"/>
      <c r="AE470" s="586"/>
      <c r="AF470" s="586"/>
      <c r="AG470" s="586"/>
      <c r="AH470" s="586"/>
      <c r="AI470" s="586"/>
      <c r="AJ470" s="586"/>
      <c r="AK470" s="586"/>
      <c r="AL470" s="586"/>
    </row>
    <row r="471" spans="1:38" x14ac:dyDescent="0.25">
      <c r="A471" s="44">
        <f t="shared" si="57"/>
        <v>2015</v>
      </c>
      <c r="B471" s="44" t="str">
        <f t="shared" si="57"/>
        <v>JULIO</v>
      </c>
      <c r="C471" s="44">
        <v>22</v>
      </c>
      <c r="D471" s="586" t="str">
        <f t="shared" si="56"/>
        <v>JULIO 2015 / 21</v>
      </c>
      <c r="E471" s="586"/>
      <c r="F471" s="586"/>
      <c r="G471" s="586"/>
      <c r="H471" s="586"/>
      <c r="I471" s="586"/>
      <c r="J471" s="586"/>
      <c r="K471" s="586"/>
      <c r="L471" s="586"/>
      <c r="M471" s="586"/>
      <c r="N471" s="586"/>
      <c r="O471" s="586"/>
      <c r="P471" s="586"/>
      <c r="Q471" s="586"/>
      <c r="R471" s="586"/>
      <c r="S471" s="586"/>
      <c r="T471" s="586"/>
      <c r="U471" s="586"/>
      <c r="V471" s="586"/>
      <c r="W471" s="586"/>
      <c r="X471" s="586"/>
      <c r="Y471" s="586"/>
      <c r="Z471" s="586"/>
      <c r="AB471" s="586"/>
      <c r="AC471" s="586"/>
      <c r="AD471" s="586"/>
      <c r="AE471" s="586"/>
      <c r="AF471" s="586"/>
      <c r="AG471" s="586"/>
      <c r="AH471" s="586"/>
      <c r="AI471" s="586"/>
      <c r="AJ471" s="586"/>
      <c r="AK471" s="586"/>
      <c r="AL471" s="586"/>
    </row>
    <row r="472" spans="1:38" x14ac:dyDescent="0.25">
      <c r="A472" s="44">
        <f t="shared" si="57"/>
        <v>2015</v>
      </c>
      <c r="B472" s="44" t="str">
        <f t="shared" si="57"/>
        <v>JULIO</v>
      </c>
      <c r="C472" s="44">
        <v>23</v>
      </c>
      <c r="D472" s="586" t="str">
        <f t="shared" si="56"/>
        <v>JULIO 2015 / 22</v>
      </c>
      <c r="E472" s="586"/>
      <c r="F472" s="586"/>
      <c r="G472" s="586"/>
      <c r="H472" s="586"/>
      <c r="I472" s="586"/>
      <c r="J472" s="586"/>
      <c r="K472" s="586"/>
      <c r="L472" s="586"/>
      <c r="M472" s="586"/>
      <c r="N472" s="586"/>
      <c r="O472" s="586"/>
      <c r="P472" s="586"/>
      <c r="Q472" s="586"/>
      <c r="R472" s="586"/>
      <c r="S472" s="586"/>
      <c r="T472" s="586"/>
      <c r="U472" s="586"/>
      <c r="V472" s="586"/>
      <c r="W472" s="586"/>
      <c r="X472" s="586"/>
      <c r="Y472" s="586"/>
      <c r="Z472" s="586"/>
      <c r="AB472" s="586"/>
      <c r="AC472" s="586"/>
      <c r="AD472" s="586"/>
      <c r="AE472" s="586"/>
      <c r="AF472" s="586"/>
      <c r="AG472" s="586"/>
      <c r="AH472" s="586"/>
      <c r="AI472" s="586"/>
      <c r="AJ472" s="586"/>
      <c r="AK472" s="586"/>
      <c r="AL472" s="586"/>
    </row>
    <row r="473" spans="1:38" x14ac:dyDescent="0.25">
      <c r="A473" s="44">
        <f t="shared" si="57"/>
        <v>2015</v>
      </c>
      <c r="B473" s="44" t="str">
        <f t="shared" si="57"/>
        <v>JULIO</v>
      </c>
      <c r="C473" s="44">
        <v>24</v>
      </c>
      <c r="D473" s="586" t="str">
        <f t="shared" si="56"/>
        <v>JULIO 2015 / 23</v>
      </c>
      <c r="E473" s="586"/>
      <c r="F473" s="586"/>
      <c r="G473" s="586"/>
      <c r="H473" s="586"/>
      <c r="I473" s="586"/>
      <c r="J473" s="586"/>
      <c r="K473" s="586"/>
      <c r="L473" s="586"/>
      <c r="M473" s="586"/>
      <c r="N473" s="586"/>
      <c r="O473" s="586"/>
      <c r="P473" s="586"/>
      <c r="Q473" s="586"/>
      <c r="R473" s="586"/>
      <c r="S473" s="586"/>
      <c r="T473" s="586"/>
      <c r="U473" s="586"/>
      <c r="V473" s="586"/>
      <c r="W473" s="586"/>
      <c r="X473" s="586"/>
      <c r="Y473" s="586"/>
      <c r="Z473" s="586"/>
      <c r="AB473" s="586"/>
      <c r="AC473" s="586"/>
      <c r="AD473" s="586"/>
      <c r="AE473" s="586"/>
      <c r="AF473" s="586"/>
      <c r="AG473" s="586"/>
      <c r="AH473" s="586"/>
      <c r="AI473" s="586"/>
      <c r="AJ473" s="586"/>
      <c r="AK473" s="586"/>
      <c r="AL473" s="586"/>
    </row>
    <row r="474" spans="1:38" x14ac:dyDescent="0.25">
      <c r="A474" s="44">
        <f t="shared" si="57"/>
        <v>2015</v>
      </c>
      <c r="B474" s="44" t="str">
        <f t="shared" si="57"/>
        <v>JULIO</v>
      </c>
      <c r="C474" s="44">
        <v>25</v>
      </c>
      <c r="D474" s="586" t="str">
        <f t="shared" si="56"/>
        <v>JULIO 2015 / 24</v>
      </c>
      <c r="E474" s="586"/>
      <c r="F474" s="586"/>
      <c r="G474" s="586"/>
      <c r="H474" s="586"/>
      <c r="I474" s="586"/>
      <c r="J474" s="586"/>
      <c r="K474" s="586"/>
      <c r="L474" s="586"/>
      <c r="M474" s="586"/>
      <c r="N474" s="586"/>
      <c r="O474" s="586"/>
      <c r="P474" s="586"/>
      <c r="Q474" s="586"/>
      <c r="R474" s="586"/>
      <c r="S474" s="586"/>
      <c r="T474" s="586"/>
      <c r="U474" s="586"/>
      <c r="V474" s="586"/>
      <c r="W474" s="586"/>
      <c r="X474" s="586"/>
      <c r="Y474" s="586"/>
      <c r="Z474" s="586"/>
      <c r="AB474" s="586"/>
      <c r="AC474" s="586"/>
      <c r="AD474" s="586"/>
      <c r="AE474" s="586"/>
      <c r="AF474" s="586"/>
      <c r="AG474" s="586"/>
      <c r="AH474" s="586"/>
      <c r="AI474" s="586"/>
      <c r="AJ474" s="586"/>
      <c r="AK474" s="586"/>
      <c r="AL474" s="586"/>
    </row>
    <row r="475" spans="1:38" x14ac:dyDescent="0.25">
      <c r="A475" s="44">
        <f t="shared" si="57"/>
        <v>2015</v>
      </c>
      <c r="B475" s="44" t="str">
        <f t="shared" si="57"/>
        <v>JULIO</v>
      </c>
      <c r="C475" s="44">
        <v>26</v>
      </c>
      <c r="D475" s="586" t="str">
        <f t="shared" si="56"/>
        <v>JULIO 2015 / 25</v>
      </c>
      <c r="E475" s="586"/>
      <c r="F475" s="586"/>
      <c r="G475" s="586"/>
      <c r="H475" s="586"/>
      <c r="I475" s="586"/>
      <c r="J475" s="586"/>
      <c r="K475" s="586"/>
      <c r="L475" s="586"/>
      <c r="M475" s="586"/>
      <c r="N475" s="586"/>
      <c r="O475" s="586"/>
      <c r="P475" s="586"/>
      <c r="Q475" s="586"/>
      <c r="R475" s="586"/>
      <c r="S475" s="586"/>
      <c r="T475" s="586"/>
      <c r="U475" s="586"/>
      <c r="V475" s="586"/>
      <c r="W475" s="586"/>
      <c r="X475" s="586"/>
      <c r="Y475" s="586"/>
      <c r="Z475" s="586"/>
      <c r="AB475" s="586"/>
      <c r="AC475" s="586"/>
      <c r="AD475" s="586"/>
      <c r="AE475" s="586"/>
      <c r="AF475" s="586"/>
      <c r="AG475" s="586"/>
      <c r="AH475" s="586"/>
      <c r="AI475" s="586"/>
      <c r="AJ475" s="586"/>
      <c r="AK475" s="586"/>
      <c r="AL475" s="586"/>
    </row>
    <row r="476" spans="1:38" x14ac:dyDescent="0.25">
      <c r="A476" s="44">
        <f t="shared" si="57"/>
        <v>2015</v>
      </c>
      <c r="B476" s="44" t="str">
        <f t="shared" si="57"/>
        <v>JULIO</v>
      </c>
      <c r="C476" s="44">
        <v>27</v>
      </c>
      <c r="D476" s="586" t="str">
        <f t="shared" si="56"/>
        <v>JULIO 2015 / 26</v>
      </c>
      <c r="E476" s="586"/>
      <c r="F476" s="586"/>
      <c r="G476" s="586"/>
      <c r="H476" s="586"/>
      <c r="I476" s="586"/>
      <c r="J476" s="586"/>
      <c r="K476" s="586"/>
      <c r="L476" s="586"/>
      <c r="M476" s="586"/>
      <c r="N476" s="586"/>
      <c r="O476" s="586"/>
      <c r="P476" s="586"/>
      <c r="Q476" s="586"/>
      <c r="R476" s="586"/>
      <c r="S476" s="586"/>
      <c r="T476" s="586"/>
      <c r="U476" s="586"/>
      <c r="V476" s="586"/>
      <c r="W476" s="586"/>
      <c r="X476" s="586"/>
      <c r="Y476" s="586"/>
      <c r="Z476" s="586"/>
      <c r="AB476" s="586"/>
      <c r="AC476" s="586"/>
      <c r="AD476" s="586"/>
      <c r="AE476" s="586"/>
      <c r="AF476" s="586"/>
      <c r="AG476" s="586"/>
      <c r="AH476" s="586"/>
      <c r="AI476" s="586"/>
      <c r="AJ476" s="586"/>
      <c r="AK476" s="586"/>
      <c r="AL476" s="586"/>
    </row>
    <row r="477" spans="1:38" x14ac:dyDescent="0.25">
      <c r="A477" s="44">
        <f t="shared" si="57"/>
        <v>2015</v>
      </c>
      <c r="B477" s="44" t="str">
        <f t="shared" si="57"/>
        <v>JULIO</v>
      </c>
      <c r="C477" s="44">
        <v>28</v>
      </c>
      <c r="D477" s="586" t="str">
        <f t="shared" si="56"/>
        <v>JULIO 2015 / 27</v>
      </c>
      <c r="E477" s="586"/>
      <c r="F477" s="586"/>
      <c r="G477" s="586"/>
      <c r="H477" s="586"/>
      <c r="I477" s="586"/>
      <c r="J477" s="586"/>
      <c r="K477" s="586"/>
      <c r="L477" s="586"/>
      <c r="M477" s="586"/>
      <c r="N477" s="586"/>
      <c r="O477" s="586"/>
      <c r="P477" s="586"/>
      <c r="Q477" s="586"/>
      <c r="R477" s="586"/>
      <c r="S477" s="586"/>
      <c r="T477" s="586"/>
      <c r="U477" s="586"/>
      <c r="V477" s="586"/>
      <c r="W477" s="586"/>
      <c r="X477" s="586"/>
      <c r="Y477" s="586"/>
      <c r="Z477" s="586"/>
      <c r="AB477" s="586"/>
      <c r="AC477" s="586"/>
      <c r="AD477" s="586"/>
      <c r="AE477" s="586"/>
      <c r="AF477" s="586"/>
      <c r="AG477" s="586"/>
      <c r="AH477" s="586"/>
      <c r="AI477" s="586"/>
      <c r="AJ477" s="586"/>
      <c r="AK477" s="586"/>
      <c r="AL477" s="586"/>
    </row>
    <row r="478" spans="1:38" x14ac:dyDescent="0.25">
      <c r="A478" s="44">
        <f t="shared" si="57"/>
        <v>2015</v>
      </c>
      <c r="B478" s="44" t="str">
        <f t="shared" si="57"/>
        <v>JULIO</v>
      </c>
      <c r="C478" s="44">
        <v>29</v>
      </c>
      <c r="D478" s="586" t="str">
        <f t="shared" si="56"/>
        <v>JULIO 2015 / 28</v>
      </c>
      <c r="E478" s="586"/>
      <c r="F478" s="586"/>
      <c r="G478" s="586"/>
      <c r="H478" s="586"/>
      <c r="I478" s="586"/>
      <c r="J478" s="586"/>
      <c r="K478" s="586"/>
      <c r="L478" s="586"/>
      <c r="M478" s="586"/>
      <c r="N478" s="586"/>
      <c r="O478" s="586"/>
      <c r="P478" s="586"/>
      <c r="Q478" s="586"/>
      <c r="R478" s="586"/>
      <c r="S478" s="586"/>
      <c r="T478" s="586"/>
      <c r="U478" s="586"/>
      <c r="V478" s="586"/>
      <c r="W478" s="586"/>
      <c r="X478" s="586"/>
      <c r="Y478" s="586"/>
      <c r="Z478" s="586"/>
      <c r="AB478" s="586"/>
      <c r="AC478" s="586"/>
      <c r="AD478" s="586"/>
      <c r="AE478" s="586"/>
      <c r="AF478" s="586"/>
      <c r="AG478" s="586"/>
      <c r="AH478" s="586"/>
      <c r="AI478" s="586"/>
      <c r="AJ478" s="586"/>
      <c r="AK478" s="586"/>
      <c r="AL478" s="586"/>
    </row>
    <row r="479" spans="1:38" x14ac:dyDescent="0.25">
      <c r="A479" s="44">
        <f t="shared" si="57"/>
        <v>2015</v>
      </c>
      <c r="B479" s="44" t="str">
        <f t="shared" si="57"/>
        <v>JULIO</v>
      </c>
      <c r="C479" s="44">
        <v>30</v>
      </c>
      <c r="D479" s="586" t="str">
        <f t="shared" si="56"/>
        <v>JULIO 2015 / 29</v>
      </c>
      <c r="E479" s="586"/>
      <c r="F479" s="586"/>
      <c r="G479" s="586"/>
      <c r="H479" s="586"/>
      <c r="I479" s="586"/>
      <c r="J479" s="586"/>
      <c r="K479" s="586"/>
      <c r="L479" s="586"/>
      <c r="M479" s="586"/>
      <c r="N479" s="586"/>
      <c r="O479" s="586"/>
      <c r="P479" s="586"/>
      <c r="Q479" s="586"/>
      <c r="R479" s="586"/>
      <c r="S479" s="586"/>
      <c r="T479" s="586"/>
      <c r="U479" s="586"/>
      <c r="V479" s="586"/>
      <c r="W479" s="586"/>
      <c r="X479" s="586"/>
      <c r="Y479" s="586"/>
      <c r="Z479" s="586"/>
      <c r="AB479" s="586"/>
      <c r="AC479" s="586"/>
      <c r="AD479" s="586"/>
      <c r="AE479" s="586"/>
      <c r="AF479" s="586"/>
      <c r="AG479" s="586"/>
      <c r="AH479" s="586"/>
      <c r="AI479" s="586"/>
      <c r="AJ479" s="586"/>
      <c r="AK479" s="586"/>
      <c r="AL479" s="586"/>
    </row>
    <row r="480" spans="1:38" x14ac:dyDescent="0.25">
      <c r="A480" s="44">
        <f t="shared" si="57"/>
        <v>2015</v>
      </c>
      <c r="B480" s="44" t="str">
        <f t="shared" si="57"/>
        <v>JULIO</v>
      </c>
      <c r="C480" s="44">
        <v>31</v>
      </c>
      <c r="D480" s="586" t="str">
        <f t="shared" si="56"/>
        <v>JULIO 2015 / 30</v>
      </c>
      <c r="E480" s="586"/>
      <c r="F480" s="586"/>
      <c r="G480" s="586"/>
      <c r="H480" s="586"/>
      <c r="I480" s="586"/>
      <c r="J480" s="586"/>
      <c r="K480" s="586"/>
      <c r="L480" s="586"/>
      <c r="M480" s="586"/>
      <c r="N480" s="586"/>
      <c r="O480" s="586"/>
      <c r="P480" s="586"/>
      <c r="Q480" s="586"/>
      <c r="R480" s="586"/>
      <c r="S480" s="586"/>
      <c r="T480" s="586"/>
      <c r="U480" s="586"/>
      <c r="V480" s="586"/>
      <c r="W480" s="586"/>
      <c r="X480" s="586"/>
      <c r="Y480" s="586"/>
      <c r="Z480" s="586"/>
      <c r="AB480" s="586"/>
      <c r="AC480" s="586"/>
      <c r="AD480" s="586"/>
      <c r="AE480" s="586"/>
      <c r="AF480" s="586"/>
      <c r="AG480" s="586"/>
      <c r="AH480" s="586"/>
      <c r="AI480" s="586"/>
      <c r="AJ480" s="586"/>
      <c r="AK480" s="586"/>
      <c r="AL480" s="586"/>
    </row>
    <row r="481" spans="1:74" s="206" customFormat="1" ht="15.75" x14ac:dyDescent="0.25">
      <c r="D481" s="586" t="str">
        <f t="shared" si="56"/>
        <v>JULIO 2015 / 31</v>
      </c>
      <c r="E481" s="586"/>
      <c r="F481" s="586"/>
      <c r="G481" s="586"/>
      <c r="H481" s="586"/>
      <c r="I481" s="586"/>
      <c r="J481" s="586"/>
      <c r="K481" s="586"/>
      <c r="L481" s="586"/>
      <c r="M481" s="586"/>
      <c r="N481" s="586"/>
      <c r="O481" s="586"/>
      <c r="P481" s="586"/>
      <c r="Q481" s="586"/>
      <c r="R481" s="586"/>
      <c r="S481" s="586"/>
      <c r="T481" s="586"/>
      <c r="U481" s="586"/>
      <c r="V481" s="586"/>
      <c r="W481" s="586"/>
      <c r="X481" s="586"/>
      <c r="Y481" s="586"/>
      <c r="Z481" s="586"/>
      <c r="AA481" s="55"/>
      <c r="AB481" s="586"/>
      <c r="AC481" s="586"/>
      <c r="AD481" s="586"/>
      <c r="AE481" s="586"/>
      <c r="AF481" s="586"/>
      <c r="AG481" s="586"/>
      <c r="AH481" s="586"/>
      <c r="AI481" s="586"/>
      <c r="AJ481" s="586"/>
      <c r="AK481" s="586"/>
      <c r="AL481" s="586"/>
      <c r="AM481" s="209" t="str">
        <f t="shared" ref="AM481:BU481" si="58">IFERROR(AVERAGE(AM450:AM480),"")</f>
        <v/>
      </c>
      <c r="AN481" s="209" t="str">
        <f t="shared" si="58"/>
        <v/>
      </c>
      <c r="AO481" s="209" t="str">
        <f t="shared" si="58"/>
        <v/>
      </c>
      <c r="AP481" s="209" t="str">
        <f t="shared" si="58"/>
        <v/>
      </c>
      <c r="AQ481" s="209" t="str">
        <f t="shared" si="58"/>
        <v/>
      </c>
      <c r="AR481" s="209" t="str">
        <f t="shared" si="58"/>
        <v/>
      </c>
      <c r="AS481" s="209" t="str">
        <f t="shared" si="58"/>
        <v/>
      </c>
      <c r="AT481" s="209" t="str">
        <f t="shared" si="58"/>
        <v/>
      </c>
      <c r="AU481" s="209" t="str">
        <f t="shared" si="58"/>
        <v/>
      </c>
      <c r="AV481" s="209" t="str">
        <f t="shared" si="58"/>
        <v/>
      </c>
      <c r="AW481" s="209" t="str">
        <f t="shared" si="58"/>
        <v/>
      </c>
      <c r="AX481" s="210" t="str">
        <f t="shared" si="58"/>
        <v/>
      </c>
      <c r="AY481" s="209" t="str">
        <f t="shared" si="58"/>
        <v/>
      </c>
      <c r="AZ481" s="209" t="str">
        <f t="shared" si="58"/>
        <v/>
      </c>
      <c r="BA481" s="209" t="str">
        <f t="shared" si="58"/>
        <v/>
      </c>
      <c r="BB481" s="209" t="str">
        <f t="shared" si="58"/>
        <v/>
      </c>
      <c r="BC481" s="209" t="str">
        <f t="shared" si="58"/>
        <v/>
      </c>
      <c r="BD481" s="209" t="str">
        <f t="shared" si="58"/>
        <v/>
      </c>
      <c r="BE481" s="209" t="str">
        <f t="shared" si="58"/>
        <v/>
      </c>
      <c r="BF481" s="209" t="str">
        <f t="shared" si="58"/>
        <v/>
      </c>
      <c r="BG481" s="209" t="str">
        <f t="shared" si="58"/>
        <v/>
      </c>
      <c r="BH481" s="209" t="str">
        <f t="shared" si="58"/>
        <v/>
      </c>
      <c r="BI481" s="209" t="str">
        <f t="shared" si="58"/>
        <v/>
      </c>
      <c r="BJ481" s="209" t="str">
        <f t="shared" si="58"/>
        <v/>
      </c>
      <c r="BK481" s="209" t="str">
        <f t="shared" si="58"/>
        <v/>
      </c>
      <c r="BL481" s="209" t="str">
        <f t="shared" si="58"/>
        <v/>
      </c>
      <c r="BM481" s="209" t="str">
        <f t="shared" si="58"/>
        <v/>
      </c>
      <c r="BN481" s="209" t="str">
        <f t="shared" si="58"/>
        <v/>
      </c>
      <c r="BO481" s="209" t="str">
        <f t="shared" si="58"/>
        <v/>
      </c>
      <c r="BP481" s="209" t="str">
        <f t="shared" si="58"/>
        <v/>
      </c>
      <c r="BQ481" s="209" t="str">
        <f t="shared" si="58"/>
        <v/>
      </c>
      <c r="BR481" s="209" t="str">
        <f t="shared" si="58"/>
        <v/>
      </c>
      <c r="BS481" s="209" t="str">
        <f t="shared" si="58"/>
        <v/>
      </c>
      <c r="BT481" s="209" t="str">
        <f t="shared" si="58"/>
        <v/>
      </c>
      <c r="BU481" s="209" t="str">
        <f t="shared" si="58"/>
        <v/>
      </c>
      <c r="BV481" s="210" t="str">
        <f>IFERROR(AVERAGE(BV450:BV480),"")</f>
        <v/>
      </c>
    </row>
    <row r="482" spans="1:74" s="43" customFormat="1" ht="15.75" x14ac:dyDescent="0.25">
      <c r="A482" s="43">
        <v>2015</v>
      </c>
      <c r="B482" s="43" t="s">
        <v>234</v>
      </c>
      <c r="C482" s="43">
        <v>1</v>
      </c>
      <c r="D482" s="208" t="s">
        <v>228</v>
      </c>
      <c r="E482" s="209">
        <f>IFERROR(AVERAGE(E451:E481),"")</f>
        <v>1</v>
      </c>
      <c r="F482" s="209">
        <f>IFERROR(AVERAGE(F451:F481),"")</f>
        <v>42202</v>
      </c>
      <c r="G482" s="209">
        <f>IFERROR(AVERAGE(G451:G481),"")</f>
        <v>54745</v>
      </c>
      <c r="H482" s="209" t="str">
        <f>IFERROR(AVERAGE(H451:H481),"")</f>
        <v/>
      </c>
      <c r="I482" s="209">
        <f t="shared" ref="I482:AL482" si="59">IFERROR(AVERAGE(I451:I481),"")</f>
        <v>0.73929999999999996</v>
      </c>
      <c r="J482" s="209">
        <f t="shared" si="59"/>
        <v>6.4</v>
      </c>
      <c r="K482" s="209">
        <f t="shared" si="59"/>
        <v>1.06</v>
      </c>
      <c r="L482" s="209" t="str">
        <f t="shared" si="59"/>
        <v/>
      </c>
      <c r="M482" s="209">
        <f t="shared" si="59"/>
        <v>2</v>
      </c>
      <c r="N482" s="209">
        <f t="shared" si="59"/>
        <v>0.05</v>
      </c>
      <c r="O482" s="209">
        <f t="shared" si="59"/>
        <v>100</v>
      </c>
      <c r="P482" s="209">
        <f t="shared" si="59"/>
        <v>130.1</v>
      </c>
      <c r="Q482" s="209" t="str">
        <f t="shared" si="59"/>
        <v/>
      </c>
      <c r="R482" s="209">
        <f t="shared" si="59"/>
        <v>42.96</v>
      </c>
      <c r="S482" s="209">
        <f t="shared" si="59"/>
        <v>-80</v>
      </c>
      <c r="T482" s="209" t="str">
        <f t="shared" si="59"/>
        <v/>
      </c>
      <c r="U482" s="209">
        <f t="shared" si="59"/>
        <v>0</v>
      </c>
      <c r="V482" s="209">
        <f t="shared" si="59"/>
        <v>62</v>
      </c>
      <c r="W482" s="209">
        <f t="shared" si="59"/>
        <v>82</v>
      </c>
      <c r="X482" s="209">
        <f t="shared" si="59"/>
        <v>91</v>
      </c>
      <c r="Y482" s="209">
        <f t="shared" si="59"/>
        <v>134</v>
      </c>
      <c r="Z482" s="209">
        <f t="shared" si="59"/>
        <v>153</v>
      </c>
      <c r="AA482" s="209">
        <f t="shared" si="59"/>
        <v>0.5</v>
      </c>
      <c r="AB482" s="209">
        <f t="shared" si="59"/>
        <v>153</v>
      </c>
      <c r="AC482" s="209">
        <f t="shared" si="59"/>
        <v>0.5</v>
      </c>
      <c r="AD482" s="209" t="str">
        <f t="shared" si="59"/>
        <v/>
      </c>
      <c r="AE482" s="209">
        <f t="shared" si="59"/>
        <v>5.5</v>
      </c>
      <c r="AF482" s="209">
        <f t="shared" si="59"/>
        <v>7</v>
      </c>
      <c r="AG482" s="209">
        <f t="shared" si="59"/>
        <v>99.5</v>
      </c>
      <c r="AH482" s="209">
        <f t="shared" si="59"/>
        <v>42.54</v>
      </c>
      <c r="AI482" s="209">
        <f t="shared" si="59"/>
        <v>167</v>
      </c>
      <c r="AJ482" s="209">
        <f t="shared" si="59"/>
        <v>221</v>
      </c>
      <c r="AK482" s="209">
        <f t="shared" si="59"/>
        <v>275</v>
      </c>
      <c r="AL482" s="209">
        <f t="shared" si="59"/>
        <v>338</v>
      </c>
    </row>
    <row r="483" spans="1:74" x14ac:dyDescent="0.25">
      <c r="A483" s="44">
        <f>A482</f>
        <v>2015</v>
      </c>
      <c r="B483" s="44" t="str">
        <f>B482</f>
        <v>AGOSTO</v>
      </c>
      <c r="C483" s="44">
        <v>2</v>
      </c>
      <c r="D483" s="43" t="str">
        <f t="shared" ref="D483:D513" si="60">B482&amp;" "&amp;A482&amp;" / "&amp;C482</f>
        <v>AGOSTO 2015 / 1</v>
      </c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</row>
    <row r="484" spans="1:74" x14ac:dyDescent="0.25">
      <c r="A484" s="44">
        <f t="shared" ref="A484:B512" si="61">A483</f>
        <v>2015</v>
      </c>
      <c r="B484" s="44" t="str">
        <f t="shared" si="61"/>
        <v>AGOSTO</v>
      </c>
      <c r="C484" s="44">
        <v>3</v>
      </c>
      <c r="D484" s="586" t="str">
        <f t="shared" si="60"/>
        <v>AGOSTO 2015 / 2</v>
      </c>
      <c r="E484" s="586"/>
      <c r="F484" s="586"/>
      <c r="G484" s="586"/>
      <c r="H484" s="586"/>
      <c r="I484" s="586"/>
      <c r="J484" s="586"/>
      <c r="K484" s="586"/>
      <c r="L484" s="586"/>
      <c r="M484" s="586"/>
      <c r="N484" s="586"/>
      <c r="O484" s="586"/>
      <c r="P484" s="586"/>
      <c r="Q484" s="586"/>
      <c r="R484" s="586"/>
      <c r="S484" s="586"/>
      <c r="T484" s="586"/>
      <c r="U484" s="586"/>
      <c r="V484" s="586"/>
      <c r="W484" s="586"/>
      <c r="X484" s="586"/>
      <c r="Y484" s="586"/>
      <c r="Z484" s="586"/>
      <c r="AB484" s="586"/>
      <c r="AC484" s="586"/>
      <c r="AD484" s="586"/>
      <c r="AE484" s="586"/>
      <c r="AF484" s="586"/>
      <c r="AG484" s="586"/>
      <c r="AH484" s="586"/>
      <c r="AI484" s="586"/>
      <c r="AJ484" s="586"/>
      <c r="AK484" s="586"/>
      <c r="AL484" s="586"/>
    </row>
    <row r="485" spans="1:74" x14ac:dyDescent="0.25">
      <c r="A485" s="44">
        <f t="shared" si="61"/>
        <v>2015</v>
      </c>
      <c r="B485" s="44" t="str">
        <f t="shared" si="61"/>
        <v>AGOSTO</v>
      </c>
      <c r="C485" s="44">
        <v>4</v>
      </c>
      <c r="D485" s="586" t="str">
        <f t="shared" si="60"/>
        <v>AGOSTO 2015 / 3</v>
      </c>
      <c r="E485" s="586"/>
      <c r="F485" s="586"/>
      <c r="G485" s="586"/>
      <c r="H485" s="586"/>
      <c r="I485" s="586"/>
      <c r="J485" s="586"/>
      <c r="K485" s="586"/>
      <c r="L485" s="586"/>
      <c r="M485" s="586"/>
      <c r="N485" s="586"/>
      <c r="O485" s="586"/>
      <c r="P485" s="586"/>
      <c r="Q485" s="586"/>
      <c r="R485" s="586"/>
      <c r="S485" s="586"/>
      <c r="T485" s="586"/>
      <c r="U485" s="586"/>
      <c r="V485" s="586"/>
      <c r="W485" s="586"/>
      <c r="X485" s="586"/>
      <c r="Y485" s="586"/>
      <c r="Z485" s="586"/>
      <c r="AB485" s="586"/>
      <c r="AC485" s="586"/>
      <c r="AD485" s="586"/>
      <c r="AE485" s="586"/>
      <c r="AF485" s="586"/>
      <c r="AG485" s="586"/>
      <c r="AH485" s="586"/>
      <c r="AI485" s="586"/>
      <c r="AJ485" s="586"/>
      <c r="AK485" s="586"/>
      <c r="AL485" s="586"/>
    </row>
    <row r="486" spans="1:74" x14ac:dyDescent="0.25">
      <c r="A486" s="44">
        <f t="shared" si="61"/>
        <v>2015</v>
      </c>
      <c r="B486" s="44" t="str">
        <f t="shared" si="61"/>
        <v>AGOSTO</v>
      </c>
      <c r="C486" s="44">
        <v>5</v>
      </c>
      <c r="D486" s="586" t="str">
        <f t="shared" si="60"/>
        <v>AGOSTO 2015 / 4</v>
      </c>
      <c r="E486" s="586"/>
      <c r="F486" s="586"/>
      <c r="G486" s="586"/>
      <c r="H486" s="586"/>
      <c r="I486" s="586"/>
      <c r="J486" s="586"/>
      <c r="K486" s="586"/>
      <c r="L486" s="586"/>
      <c r="M486" s="586"/>
      <c r="N486" s="586"/>
      <c r="O486" s="586"/>
      <c r="P486" s="586"/>
      <c r="Q486" s="586"/>
      <c r="R486" s="586"/>
      <c r="S486" s="586"/>
      <c r="T486" s="586"/>
      <c r="U486" s="586"/>
      <c r="V486" s="586"/>
      <c r="W486" s="586"/>
      <c r="X486" s="586"/>
      <c r="Y486" s="586"/>
      <c r="Z486" s="586"/>
      <c r="AB486" s="586"/>
      <c r="AC486" s="586"/>
      <c r="AD486" s="586"/>
      <c r="AE486" s="586"/>
      <c r="AF486" s="586"/>
      <c r="AG486" s="586"/>
      <c r="AH486" s="586"/>
      <c r="AI486" s="586"/>
      <c r="AJ486" s="586"/>
      <c r="AK486" s="586"/>
      <c r="AL486" s="586"/>
    </row>
    <row r="487" spans="1:74" x14ac:dyDescent="0.25">
      <c r="A487" s="44">
        <f t="shared" si="61"/>
        <v>2015</v>
      </c>
      <c r="B487" s="44" t="str">
        <f t="shared" si="61"/>
        <v>AGOSTO</v>
      </c>
      <c r="C487" s="44">
        <v>6</v>
      </c>
      <c r="D487" s="586" t="str">
        <f t="shared" si="60"/>
        <v>AGOSTO 2015 / 5</v>
      </c>
      <c r="E487" s="586"/>
      <c r="F487" s="586"/>
      <c r="G487" s="586"/>
      <c r="H487" s="586"/>
      <c r="I487" s="586"/>
      <c r="J487" s="586"/>
      <c r="K487" s="586"/>
      <c r="L487" s="586"/>
      <c r="M487" s="586"/>
      <c r="N487" s="586"/>
      <c r="O487" s="586"/>
      <c r="P487" s="586"/>
      <c r="Q487" s="586"/>
      <c r="R487" s="586"/>
      <c r="S487" s="586"/>
      <c r="T487" s="586"/>
      <c r="U487" s="586"/>
      <c r="V487" s="586"/>
      <c r="W487" s="586"/>
      <c r="X487" s="586"/>
      <c r="Y487" s="586"/>
      <c r="Z487" s="586"/>
      <c r="AB487" s="586"/>
      <c r="AC487" s="586"/>
      <c r="AD487" s="586"/>
      <c r="AE487" s="586"/>
      <c r="AF487" s="586"/>
      <c r="AG487" s="586"/>
      <c r="AH487" s="586"/>
      <c r="AI487" s="586"/>
      <c r="AJ487" s="586"/>
      <c r="AK487" s="586"/>
      <c r="AL487" s="586"/>
    </row>
    <row r="488" spans="1:74" x14ac:dyDescent="0.25">
      <c r="A488" s="44">
        <f t="shared" si="61"/>
        <v>2015</v>
      </c>
      <c r="B488" s="44" t="str">
        <f t="shared" si="61"/>
        <v>AGOSTO</v>
      </c>
      <c r="C488" s="44">
        <v>7</v>
      </c>
      <c r="D488" s="586" t="str">
        <f t="shared" si="60"/>
        <v>AGOSTO 2015 / 6</v>
      </c>
      <c r="E488" s="586"/>
      <c r="F488" s="586"/>
      <c r="G488" s="586"/>
      <c r="H488" s="586"/>
      <c r="I488" s="586"/>
      <c r="J488" s="586"/>
      <c r="K488" s="586"/>
      <c r="L488" s="586"/>
      <c r="M488" s="586"/>
      <c r="N488" s="586"/>
      <c r="O488" s="586"/>
      <c r="P488" s="586"/>
      <c r="Q488" s="586"/>
      <c r="R488" s="586"/>
      <c r="S488" s="586"/>
      <c r="T488" s="586"/>
      <c r="U488" s="586"/>
      <c r="V488" s="586"/>
      <c r="W488" s="586"/>
      <c r="X488" s="586"/>
      <c r="Y488" s="586"/>
      <c r="Z488" s="586"/>
      <c r="AB488" s="586"/>
      <c r="AC488" s="586"/>
      <c r="AD488" s="586"/>
      <c r="AE488" s="586"/>
      <c r="AF488" s="586"/>
      <c r="AG488" s="586"/>
      <c r="AH488" s="586"/>
      <c r="AI488" s="586"/>
      <c r="AJ488" s="586"/>
      <c r="AK488" s="586"/>
      <c r="AL488" s="586"/>
    </row>
    <row r="489" spans="1:74" x14ac:dyDescent="0.25">
      <c r="A489" s="44">
        <f t="shared" si="61"/>
        <v>2015</v>
      </c>
      <c r="B489" s="44" t="str">
        <f t="shared" si="61"/>
        <v>AGOSTO</v>
      </c>
      <c r="C489" s="44">
        <v>8</v>
      </c>
      <c r="D489" s="586" t="str">
        <f t="shared" si="60"/>
        <v>AGOSTO 2015 / 7</v>
      </c>
      <c r="E489" s="586"/>
      <c r="F489" s="586"/>
      <c r="G489" s="586"/>
      <c r="H489" s="586"/>
      <c r="I489" s="586"/>
      <c r="J489" s="586"/>
      <c r="K489" s="586"/>
      <c r="L489" s="586"/>
      <c r="M489" s="586"/>
      <c r="N489" s="586"/>
      <c r="O489" s="586"/>
      <c r="P489" s="586"/>
      <c r="Q489" s="586"/>
      <c r="R489" s="586"/>
      <c r="S489" s="586"/>
      <c r="T489" s="586"/>
      <c r="U489" s="586"/>
      <c r="V489" s="586"/>
      <c r="W489" s="586"/>
      <c r="X489" s="586"/>
      <c r="Y489" s="586"/>
      <c r="Z489" s="586"/>
      <c r="AB489" s="586"/>
      <c r="AC489" s="586"/>
      <c r="AD489" s="586"/>
      <c r="AE489" s="586"/>
      <c r="AF489" s="586"/>
      <c r="AG489" s="586"/>
      <c r="AH489" s="586"/>
      <c r="AI489" s="586"/>
      <c r="AJ489" s="586"/>
      <c r="AK489" s="586"/>
      <c r="AL489" s="586"/>
    </row>
    <row r="490" spans="1:74" x14ac:dyDescent="0.25">
      <c r="A490" s="44">
        <f t="shared" si="61"/>
        <v>2015</v>
      </c>
      <c r="B490" s="44" t="str">
        <f t="shared" si="61"/>
        <v>AGOSTO</v>
      </c>
      <c r="C490" s="44">
        <v>9</v>
      </c>
      <c r="D490" s="586" t="str">
        <f t="shared" si="60"/>
        <v>AGOSTO 2015 / 8</v>
      </c>
      <c r="E490" s="586"/>
      <c r="F490" s="586"/>
      <c r="G490" s="586"/>
      <c r="H490" s="586"/>
      <c r="I490" s="586"/>
      <c r="J490" s="586"/>
      <c r="K490" s="586"/>
      <c r="L490" s="586"/>
      <c r="M490" s="586"/>
      <c r="N490" s="586"/>
      <c r="O490" s="586"/>
      <c r="P490" s="586"/>
      <c r="Q490" s="586"/>
      <c r="R490" s="586"/>
      <c r="S490" s="586"/>
      <c r="T490" s="586"/>
      <c r="U490" s="586"/>
      <c r="V490" s="586"/>
      <c r="W490" s="586"/>
      <c r="X490" s="586"/>
      <c r="Y490" s="586"/>
      <c r="Z490" s="586"/>
      <c r="AB490" s="586"/>
      <c r="AC490" s="586"/>
      <c r="AD490" s="586"/>
      <c r="AE490" s="586"/>
      <c r="AF490" s="586"/>
      <c r="AG490" s="586"/>
      <c r="AH490" s="586"/>
      <c r="AI490" s="586"/>
      <c r="AJ490" s="586"/>
      <c r="AK490" s="586"/>
      <c r="AL490" s="586"/>
    </row>
    <row r="491" spans="1:74" x14ac:dyDescent="0.25">
      <c r="A491" s="44">
        <f t="shared" si="61"/>
        <v>2015</v>
      </c>
      <c r="B491" s="44" t="str">
        <f t="shared" si="61"/>
        <v>AGOSTO</v>
      </c>
      <c r="C491" s="44">
        <v>10</v>
      </c>
      <c r="D491" s="586" t="str">
        <f t="shared" si="60"/>
        <v>AGOSTO 2015 / 9</v>
      </c>
      <c r="E491" s="586"/>
      <c r="F491" s="586"/>
      <c r="G491" s="586"/>
      <c r="H491" s="586"/>
      <c r="I491" s="586"/>
      <c r="J491" s="586"/>
      <c r="K491" s="586"/>
      <c r="L491" s="586"/>
      <c r="M491" s="586"/>
      <c r="N491" s="586"/>
      <c r="O491" s="586"/>
      <c r="P491" s="586"/>
      <c r="Q491" s="586"/>
      <c r="R491" s="586"/>
      <c r="S491" s="586"/>
      <c r="T491" s="586"/>
      <c r="U491" s="586"/>
      <c r="V491" s="586"/>
      <c r="W491" s="586"/>
      <c r="X491" s="586"/>
      <c r="Y491" s="586"/>
      <c r="Z491" s="586"/>
      <c r="AB491" s="586"/>
      <c r="AC491" s="586"/>
      <c r="AD491" s="586"/>
      <c r="AE491" s="586"/>
      <c r="AF491" s="586"/>
      <c r="AG491" s="586"/>
      <c r="AH491" s="586"/>
      <c r="AI491" s="586"/>
      <c r="AJ491" s="586"/>
      <c r="AK491" s="586"/>
      <c r="AL491" s="586"/>
    </row>
    <row r="492" spans="1:74" x14ac:dyDescent="0.25">
      <c r="A492" s="44">
        <f t="shared" si="61"/>
        <v>2015</v>
      </c>
      <c r="B492" s="44" t="str">
        <f t="shared" si="61"/>
        <v>AGOSTO</v>
      </c>
      <c r="C492" s="44">
        <v>11</v>
      </c>
      <c r="D492" s="586" t="str">
        <f t="shared" si="60"/>
        <v>AGOSTO 2015 / 10</v>
      </c>
      <c r="E492" s="586"/>
      <c r="F492" s="586"/>
      <c r="G492" s="586"/>
      <c r="H492" s="586"/>
      <c r="I492" s="586"/>
      <c r="J492" s="586"/>
      <c r="K492" s="586"/>
      <c r="L492" s="586"/>
      <c r="M492" s="586"/>
      <c r="N492" s="586"/>
      <c r="O492" s="586"/>
      <c r="P492" s="586"/>
      <c r="Q492" s="586"/>
      <c r="R492" s="586"/>
      <c r="S492" s="586"/>
      <c r="T492" s="586"/>
      <c r="U492" s="586"/>
      <c r="V492" s="586"/>
      <c r="W492" s="586"/>
      <c r="X492" s="586"/>
      <c r="Y492" s="586"/>
      <c r="Z492" s="586"/>
      <c r="AB492" s="586"/>
      <c r="AC492" s="586"/>
      <c r="AD492" s="586"/>
      <c r="AE492" s="586"/>
      <c r="AF492" s="586"/>
      <c r="AG492" s="586"/>
      <c r="AH492" s="586"/>
      <c r="AI492" s="586"/>
      <c r="AJ492" s="586"/>
      <c r="AK492" s="586"/>
      <c r="AL492" s="586"/>
    </row>
    <row r="493" spans="1:74" x14ac:dyDescent="0.25">
      <c r="A493" s="44">
        <f t="shared" si="61"/>
        <v>2015</v>
      </c>
      <c r="B493" s="44" t="str">
        <f t="shared" si="61"/>
        <v>AGOSTO</v>
      </c>
      <c r="C493" s="44">
        <v>12</v>
      </c>
      <c r="D493" s="586" t="str">
        <f t="shared" si="60"/>
        <v>AGOSTO 2015 / 11</v>
      </c>
      <c r="E493" s="586"/>
      <c r="F493" s="586"/>
      <c r="G493" s="586"/>
      <c r="H493" s="586"/>
      <c r="I493" s="586"/>
      <c r="J493" s="586"/>
      <c r="K493" s="586"/>
      <c r="L493" s="586"/>
      <c r="M493" s="586"/>
      <c r="N493" s="586"/>
      <c r="O493" s="586"/>
      <c r="P493" s="586"/>
      <c r="Q493" s="586"/>
      <c r="R493" s="586"/>
      <c r="S493" s="586"/>
      <c r="T493" s="586"/>
      <c r="U493" s="586"/>
      <c r="V493" s="586"/>
      <c r="W493" s="586"/>
      <c r="X493" s="586"/>
      <c r="Y493" s="586"/>
      <c r="Z493" s="586"/>
      <c r="AB493" s="586"/>
      <c r="AC493" s="586"/>
      <c r="AD493" s="586"/>
      <c r="AE493" s="586"/>
      <c r="AF493" s="586"/>
      <c r="AG493" s="586"/>
      <c r="AH493" s="586"/>
      <c r="AI493" s="586"/>
      <c r="AJ493" s="586"/>
      <c r="AK493" s="586"/>
      <c r="AL493" s="586"/>
    </row>
    <row r="494" spans="1:74" x14ac:dyDescent="0.25">
      <c r="A494" s="44">
        <f t="shared" si="61"/>
        <v>2015</v>
      </c>
      <c r="B494" s="44" t="str">
        <f t="shared" si="61"/>
        <v>AGOSTO</v>
      </c>
      <c r="C494" s="44">
        <v>13</v>
      </c>
      <c r="D494" s="586" t="str">
        <f t="shared" si="60"/>
        <v>AGOSTO 2015 / 12</v>
      </c>
      <c r="E494" s="586"/>
      <c r="F494" s="586"/>
      <c r="G494" s="586"/>
      <c r="H494" s="586"/>
      <c r="I494" s="586"/>
      <c r="J494" s="586"/>
      <c r="K494" s="586"/>
      <c r="L494" s="586"/>
      <c r="M494" s="586"/>
      <c r="N494" s="586"/>
      <c r="O494" s="586"/>
      <c r="P494" s="586"/>
      <c r="Q494" s="586"/>
      <c r="R494" s="586"/>
      <c r="S494" s="586"/>
      <c r="T494" s="586"/>
      <c r="U494" s="586"/>
      <c r="V494" s="586"/>
      <c r="W494" s="586"/>
      <c r="X494" s="586"/>
      <c r="Y494" s="586"/>
      <c r="Z494" s="586"/>
      <c r="AB494" s="586"/>
      <c r="AC494" s="586"/>
      <c r="AD494" s="586"/>
      <c r="AE494" s="586"/>
      <c r="AF494" s="586"/>
      <c r="AG494" s="586"/>
      <c r="AH494" s="586"/>
      <c r="AI494" s="586"/>
      <c r="AJ494" s="586"/>
      <c r="AK494" s="586"/>
      <c r="AL494" s="586"/>
    </row>
    <row r="495" spans="1:74" x14ac:dyDescent="0.25">
      <c r="A495" s="44">
        <f t="shared" si="61"/>
        <v>2015</v>
      </c>
      <c r="B495" s="44" t="str">
        <f t="shared" si="61"/>
        <v>AGOSTO</v>
      </c>
      <c r="C495" s="44">
        <v>14</v>
      </c>
      <c r="D495" s="586" t="str">
        <f t="shared" si="60"/>
        <v>AGOSTO 2015 / 13</v>
      </c>
      <c r="E495" s="586"/>
      <c r="F495" s="586"/>
      <c r="G495" s="586"/>
      <c r="H495" s="586"/>
      <c r="I495" s="586"/>
      <c r="J495" s="586"/>
      <c r="K495" s="586"/>
      <c r="L495" s="586"/>
      <c r="M495" s="586"/>
      <c r="N495" s="586"/>
      <c r="O495" s="586"/>
      <c r="P495" s="586"/>
      <c r="Q495" s="586"/>
      <c r="R495" s="586"/>
      <c r="S495" s="586"/>
      <c r="T495" s="586"/>
      <c r="U495" s="586"/>
      <c r="V495" s="586"/>
      <c r="W495" s="586"/>
      <c r="X495" s="586"/>
      <c r="Y495" s="586"/>
      <c r="Z495" s="586"/>
      <c r="AB495" s="586"/>
      <c r="AC495" s="586"/>
      <c r="AD495" s="586"/>
      <c r="AE495" s="586"/>
      <c r="AF495" s="586"/>
      <c r="AG495" s="586"/>
      <c r="AH495" s="586"/>
      <c r="AI495" s="586"/>
      <c r="AJ495" s="586"/>
      <c r="AK495" s="586"/>
      <c r="AL495" s="586"/>
    </row>
    <row r="496" spans="1:74" x14ac:dyDescent="0.25">
      <c r="A496" s="44">
        <f t="shared" si="61"/>
        <v>2015</v>
      </c>
      <c r="B496" s="44" t="str">
        <f t="shared" si="61"/>
        <v>AGOSTO</v>
      </c>
      <c r="C496" s="44">
        <v>15</v>
      </c>
      <c r="D496" s="586" t="str">
        <f t="shared" si="60"/>
        <v>AGOSTO 2015 / 14</v>
      </c>
      <c r="E496" s="586"/>
      <c r="F496" s="586"/>
      <c r="G496" s="586"/>
      <c r="H496" s="586"/>
      <c r="I496" s="586"/>
      <c r="J496" s="586"/>
      <c r="K496" s="586"/>
      <c r="L496" s="586"/>
      <c r="M496" s="586"/>
      <c r="N496" s="586"/>
      <c r="O496" s="586"/>
      <c r="P496" s="586"/>
      <c r="Q496" s="586"/>
      <c r="R496" s="586"/>
      <c r="S496" s="586"/>
      <c r="T496" s="586"/>
      <c r="U496" s="586"/>
      <c r="V496" s="586"/>
      <c r="W496" s="586"/>
      <c r="X496" s="586"/>
      <c r="Y496" s="586"/>
      <c r="Z496" s="586"/>
      <c r="AB496" s="586"/>
      <c r="AC496" s="586"/>
      <c r="AD496" s="586"/>
      <c r="AE496" s="586"/>
      <c r="AF496" s="586"/>
      <c r="AG496" s="586"/>
      <c r="AH496" s="586"/>
      <c r="AI496" s="586"/>
      <c r="AJ496" s="586"/>
      <c r="AK496" s="586"/>
      <c r="AL496" s="586"/>
    </row>
    <row r="497" spans="1:38" x14ac:dyDescent="0.25">
      <c r="A497" s="44">
        <f t="shared" si="61"/>
        <v>2015</v>
      </c>
      <c r="B497" s="44" t="str">
        <f t="shared" si="61"/>
        <v>AGOSTO</v>
      </c>
      <c r="C497" s="44">
        <v>16</v>
      </c>
      <c r="D497" s="586" t="str">
        <f t="shared" si="60"/>
        <v>AGOSTO 2015 / 15</v>
      </c>
      <c r="E497" s="586"/>
      <c r="F497" s="586"/>
      <c r="G497" s="586"/>
      <c r="H497" s="586"/>
      <c r="I497" s="586"/>
      <c r="J497" s="586"/>
      <c r="K497" s="586"/>
      <c r="L497" s="586"/>
      <c r="M497" s="586"/>
      <c r="N497" s="586"/>
      <c r="O497" s="586"/>
      <c r="P497" s="586"/>
      <c r="Q497" s="586"/>
      <c r="R497" s="586"/>
      <c r="S497" s="586"/>
      <c r="T497" s="586"/>
      <c r="U497" s="586"/>
      <c r="V497" s="586"/>
      <c r="W497" s="586"/>
      <c r="X497" s="586"/>
      <c r="Y497" s="586"/>
      <c r="Z497" s="586"/>
      <c r="AB497" s="586"/>
      <c r="AC497" s="586"/>
      <c r="AD497" s="586"/>
      <c r="AE497" s="586"/>
      <c r="AF497" s="586"/>
      <c r="AG497" s="586"/>
      <c r="AH497" s="586"/>
      <c r="AI497" s="586"/>
      <c r="AJ497" s="586"/>
      <c r="AK497" s="586"/>
      <c r="AL497" s="586"/>
    </row>
    <row r="498" spans="1:38" x14ac:dyDescent="0.25">
      <c r="A498" s="44">
        <f t="shared" si="61"/>
        <v>2015</v>
      </c>
      <c r="B498" s="44" t="str">
        <f t="shared" si="61"/>
        <v>AGOSTO</v>
      </c>
      <c r="C498" s="44">
        <v>17</v>
      </c>
      <c r="D498" s="586" t="str">
        <f t="shared" si="60"/>
        <v>AGOSTO 2015 / 16</v>
      </c>
      <c r="E498" s="586"/>
      <c r="F498" s="586"/>
      <c r="G498" s="586"/>
      <c r="H498" s="586"/>
      <c r="I498" s="586"/>
      <c r="J498" s="586"/>
      <c r="K498" s="586"/>
      <c r="L498" s="586"/>
      <c r="M498" s="586"/>
      <c r="N498" s="586"/>
      <c r="O498" s="586"/>
      <c r="P498" s="586"/>
      <c r="Q498" s="586"/>
      <c r="R498" s="586"/>
      <c r="S498" s="586"/>
      <c r="T498" s="586"/>
      <c r="U498" s="586"/>
      <c r="V498" s="586"/>
      <c r="W498" s="586"/>
      <c r="X498" s="586"/>
      <c r="Y498" s="586"/>
      <c r="Z498" s="586"/>
      <c r="AB498" s="586"/>
      <c r="AC498" s="586"/>
      <c r="AD498" s="586"/>
      <c r="AE498" s="586"/>
      <c r="AF498" s="586"/>
      <c r="AG498" s="586"/>
      <c r="AH498" s="586"/>
      <c r="AI498" s="586"/>
      <c r="AJ498" s="586"/>
      <c r="AK498" s="586"/>
      <c r="AL498" s="586"/>
    </row>
    <row r="499" spans="1:38" x14ac:dyDescent="0.25">
      <c r="A499" s="44">
        <f t="shared" si="61"/>
        <v>2015</v>
      </c>
      <c r="B499" s="44" t="str">
        <f t="shared" si="61"/>
        <v>AGOSTO</v>
      </c>
      <c r="C499" s="44">
        <v>18</v>
      </c>
      <c r="D499" s="586" t="str">
        <f t="shared" si="60"/>
        <v>AGOSTO 2015 / 17</v>
      </c>
      <c r="E499" s="586"/>
      <c r="F499" s="586"/>
      <c r="G499" s="586"/>
      <c r="H499" s="586"/>
      <c r="I499" s="586"/>
      <c r="J499" s="586"/>
      <c r="K499" s="586"/>
      <c r="L499" s="586"/>
      <c r="M499" s="586"/>
      <c r="N499" s="586"/>
      <c r="O499" s="586"/>
      <c r="P499" s="586"/>
      <c r="Q499" s="586"/>
      <c r="R499" s="586"/>
      <c r="S499" s="586"/>
      <c r="T499" s="586"/>
      <c r="U499" s="586"/>
      <c r="V499" s="586"/>
      <c r="W499" s="586"/>
      <c r="X499" s="586"/>
      <c r="Y499" s="586"/>
      <c r="Z499" s="586"/>
      <c r="AB499" s="586"/>
      <c r="AC499" s="586"/>
      <c r="AD499" s="586"/>
      <c r="AE499" s="586"/>
      <c r="AF499" s="586"/>
      <c r="AG499" s="586"/>
      <c r="AH499" s="586"/>
      <c r="AI499" s="586"/>
      <c r="AJ499" s="586"/>
      <c r="AK499" s="586"/>
      <c r="AL499" s="586"/>
    </row>
    <row r="500" spans="1:38" x14ac:dyDescent="0.25">
      <c r="A500" s="44">
        <f t="shared" si="61"/>
        <v>2015</v>
      </c>
      <c r="B500" s="44" t="str">
        <f t="shared" si="61"/>
        <v>AGOSTO</v>
      </c>
      <c r="C500" s="44">
        <v>19</v>
      </c>
      <c r="D500" s="586" t="str">
        <f t="shared" si="60"/>
        <v>AGOSTO 2015 / 18</v>
      </c>
      <c r="E500" s="586"/>
      <c r="F500" s="586"/>
      <c r="G500" s="586"/>
      <c r="H500" s="586"/>
      <c r="I500" s="586"/>
      <c r="J500" s="586"/>
      <c r="K500" s="586"/>
      <c r="L500" s="586"/>
      <c r="M500" s="586"/>
      <c r="N500" s="586"/>
      <c r="O500" s="586"/>
      <c r="P500" s="586"/>
      <c r="Q500" s="586"/>
      <c r="R500" s="586"/>
      <c r="S500" s="586"/>
      <c r="T500" s="586"/>
      <c r="U500" s="586"/>
      <c r="V500" s="586"/>
      <c r="W500" s="586"/>
      <c r="X500" s="586"/>
      <c r="Y500" s="586"/>
      <c r="Z500" s="586"/>
      <c r="AB500" s="586"/>
      <c r="AC500" s="586"/>
      <c r="AD500" s="586"/>
      <c r="AE500" s="586"/>
      <c r="AF500" s="586"/>
      <c r="AG500" s="586"/>
      <c r="AH500" s="586"/>
      <c r="AI500" s="586"/>
      <c r="AJ500" s="586"/>
      <c r="AK500" s="586"/>
      <c r="AL500" s="586"/>
    </row>
    <row r="501" spans="1:38" x14ac:dyDescent="0.25">
      <c r="A501" s="44">
        <f t="shared" si="61"/>
        <v>2015</v>
      </c>
      <c r="B501" s="44" t="str">
        <f t="shared" si="61"/>
        <v>AGOSTO</v>
      </c>
      <c r="C501" s="44">
        <v>20</v>
      </c>
      <c r="D501" s="586" t="str">
        <f t="shared" si="60"/>
        <v>AGOSTO 2015 / 19</v>
      </c>
      <c r="E501" s="586"/>
      <c r="F501" s="586"/>
      <c r="G501" s="586"/>
      <c r="H501" s="586"/>
      <c r="I501" s="586"/>
      <c r="J501" s="586"/>
      <c r="K501" s="586"/>
      <c r="L501" s="586"/>
      <c r="M501" s="586"/>
      <c r="N501" s="586"/>
      <c r="O501" s="586"/>
      <c r="P501" s="586"/>
      <c r="Q501" s="586"/>
      <c r="R501" s="586"/>
      <c r="S501" s="586"/>
      <c r="T501" s="586"/>
      <c r="U501" s="586"/>
      <c r="V501" s="586"/>
      <c r="W501" s="586"/>
      <c r="X501" s="586"/>
      <c r="Y501" s="586"/>
      <c r="Z501" s="586"/>
      <c r="AB501" s="586"/>
      <c r="AC501" s="586"/>
      <c r="AD501" s="586"/>
      <c r="AE501" s="586"/>
      <c r="AF501" s="586"/>
      <c r="AG501" s="586"/>
      <c r="AH501" s="586"/>
      <c r="AI501" s="586"/>
      <c r="AJ501" s="586"/>
      <c r="AK501" s="586"/>
      <c r="AL501" s="586"/>
    </row>
    <row r="502" spans="1:38" x14ac:dyDescent="0.25">
      <c r="A502" s="44">
        <f t="shared" si="61"/>
        <v>2015</v>
      </c>
      <c r="B502" s="44" t="str">
        <f t="shared" si="61"/>
        <v>AGOSTO</v>
      </c>
      <c r="C502" s="44">
        <v>21</v>
      </c>
      <c r="D502" s="586" t="str">
        <f t="shared" si="60"/>
        <v>AGOSTO 2015 / 20</v>
      </c>
      <c r="E502" s="586"/>
      <c r="F502" s="586"/>
      <c r="G502" s="586"/>
      <c r="H502" s="586"/>
      <c r="I502" s="586"/>
      <c r="J502" s="586"/>
      <c r="K502" s="586"/>
      <c r="L502" s="586"/>
      <c r="M502" s="586"/>
      <c r="N502" s="586"/>
      <c r="O502" s="586"/>
      <c r="P502" s="586"/>
      <c r="Q502" s="586"/>
      <c r="R502" s="586"/>
      <c r="S502" s="586"/>
      <c r="T502" s="586"/>
      <c r="U502" s="586"/>
      <c r="V502" s="586"/>
      <c r="W502" s="586"/>
      <c r="X502" s="586"/>
      <c r="Y502" s="586"/>
      <c r="Z502" s="586"/>
      <c r="AB502" s="586"/>
      <c r="AC502" s="586"/>
      <c r="AD502" s="586"/>
      <c r="AE502" s="586"/>
      <c r="AF502" s="586"/>
      <c r="AG502" s="586"/>
      <c r="AH502" s="586"/>
      <c r="AI502" s="586"/>
      <c r="AJ502" s="586"/>
      <c r="AK502" s="586"/>
      <c r="AL502" s="586"/>
    </row>
    <row r="503" spans="1:38" x14ac:dyDescent="0.25">
      <c r="A503" s="44">
        <f t="shared" si="61"/>
        <v>2015</v>
      </c>
      <c r="B503" s="44" t="str">
        <f t="shared" si="61"/>
        <v>AGOSTO</v>
      </c>
      <c r="C503" s="44">
        <v>22</v>
      </c>
      <c r="D503" s="586" t="str">
        <f t="shared" si="60"/>
        <v>AGOSTO 2015 / 21</v>
      </c>
      <c r="E503" s="586"/>
      <c r="F503" s="586"/>
      <c r="G503" s="586"/>
      <c r="H503" s="586"/>
      <c r="I503" s="586"/>
      <c r="J503" s="586"/>
      <c r="K503" s="586"/>
      <c r="L503" s="586"/>
      <c r="M503" s="586"/>
      <c r="N503" s="586"/>
      <c r="O503" s="586"/>
      <c r="P503" s="586"/>
      <c r="Q503" s="586"/>
      <c r="R503" s="586"/>
      <c r="S503" s="586"/>
      <c r="T503" s="586"/>
      <c r="U503" s="586"/>
      <c r="V503" s="586"/>
      <c r="W503" s="586"/>
      <c r="X503" s="586"/>
      <c r="Y503" s="586"/>
      <c r="Z503" s="586"/>
      <c r="AB503" s="586"/>
      <c r="AC503" s="586"/>
      <c r="AD503" s="586"/>
      <c r="AE503" s="586"/>
      <c r="AF503" s="586"/>
      <c r="AG503" s="586"/>
      <c r="AH503" s="586"/>
      <c r="AI503" s="586"/>
      <c r="AJ503" s="586"/>
      <c r="AK503" s="586"/>
      <c r="AL503" s="586"/>
    </row>
    <row r="504" spans="1:38" x14ac:dyDescent="0.25">
      <c r="A504" s="44">
        <f t="shared" si="61"/>
        <v>2015</v>
      </c>
      <c r="B504" s="44" t="str">
        <f t="shared" si="61"/>
        <v>AGOSTO</v>
      </c>
      <c r="C504" s="44">
        <v>23</v>
      </c>
      <c r="D504" s="586" t="str">
        <f t="shared" si="60"/>
        <v>AGOSTO 2015 / 22</v>
      </c>
      <c r="E504" s="586"/>
      <c r="F504" s="586"/>
      <c r="G504" s="586"/>
      <c r="H504" s="586"/>
      <c r="I504" s="586"/>
      <c r="J504" s="586"/>
      <c r="K504" s="586"/>
      <c r="L504" s="586"/>
      <c r="M504" s="586"/>
      <c r="N504" s="586"/>
      <c r="O504" s="586"/>
      <c r="P504" s="586"/>
      <c r="Q504" s="586"/>
      <c r="R504" s="586"/>
      <c r="S504" s="586"/>
      <c r="T504" s="586"/>
      <c r="U504" s="586"/>
      <c r="V504" s="586"/>
      <c r="W504" s="586"/>
      <c r="X504" s="586"/>
      <c r="Y504" s="586"/>
      <c r="Z504" s="586"/>
      <c r="AB504" s="586"/>
      <c r="AC504" s="586"/>
      <c r="AD504" s="586"/>
      <c r="AE504" s="586"/>
      <c r="AF504" s="586"/>
      <c r="AG504" s="586"/>
      <c r="AH504" s="586"/>
      <c r="AI504" s="586"/>
      <c r="AJ504" s="586"/>
      <c r="AK504" s="586"/>
      <c r="AL504" s="586"/>
    </row>
    <row r="505" spans="1:38" x14ac:dyDescent="0.25">
      <c r="A505" s="44">
        <f t="shared" si="61"/>
        <v>2015</v>
      </c>
      <c r="B505" s="44" t="str">
        <f t="shared" si="61"/>
        <v>AGOSTO</v>
      </c>
      <c r="C505" s="44">
        <v>24</v>
      </c>
      <c r="D505" s="586" t="str">
        <f t="shared" si="60"/>
        <v>AGOSTO 2015 / 23</v>
      </c>
      <c r="E505" s="586"/>
      <c r="F505" s="586"/>
      <c r="G505" s="586"/>
      <c r="H505" s="586"/>
      <c r="I505" s="586"/>
      <c r="J505" s="586"/>
      <c r="K505" s="586"/>
      <c r="L505" s="586"/>
      <c r="M505" s="586"/>
      <c r="N505" s="586"/>
      <c r="O505" s="586"/>
      <c r="P505" s="586"/>
      <c r="Q505" s="586"/>
      <c r="R505" s="586"/>
      <c r="S505" s="586"/>
      <c r="T505" s="586"/>
      <c r="U505" s="586"/>
      <c r="V505" s="586"/>
      <c r="W505" s="586"/>
      <c r="X505" s="586"/>
      <c r="Y505" s="586"/>
      <c r="Z505" s="586"/>
      <c r="AB505" s="586"/>
      <c r="AC505" s="586"/>
      <c r="AD505" s="586"/>
      <c r="AE505" s="586"/>
      <c r="AF505" s="586"/>
      <c r="AG505" s="586"/>
      <c r="AH505" s="586"/>
      <c r="AI505" s="586"/>
      <c r="AJ505" s="586"/>
      <c r="AK505" s="586"/>
      <c r="AL505" s="586"/>
    </row>
    <row r="506" spans="1:38" x14ac:dyDescent="0.25">
      <c r="A506" s="44">
        <f t="shared" si="61"/>
        <v>2015</v>
      </c>
      <c r="B506" s="44" t="str">
        <f t="shared" si="61"/>
        <v>AGOSTO</v>
      </c>
      <c r="C506" s="44">
        <v>25</v>
      </c>
      <c r="D506" s="586" t="str">
        <f t="shared" si="60"/>
        <v>AGOSTO 2015 / 24</v>
      </c>
      <c r="E506" s="586"/>
      <c r="F506" s="586"/>
      <c r="G506" s="586"/>
      <c r="H506" s="586"/>
      <c r="I506" s="586"/>
      <c r="J506" s="586"/>
      <c r="K506" s="586"/>
      <c r="L506" s="586"/>
      <c r="M506" s="586"/>
      <c r="N506" s="586"/>
      <c r="O506" s="586"/>
      <c r="P506" s="586"/>
      <c r="Q506" s="586"/>
      <c r="R506" s="586"/>
      <c r="S506" s="586"/>
      <c r="T506" s="586"/>
      <c r="U506" s="586"/>
      <c r="V506" s="586"/>
      <c r="W506" s="586"/>
      <c r="X506" s="586"/>
      <c r="Y506" s="586"/>
      <c r="Z506" s="586"/>
      <c r="AB506" s="586"/>
      <c r="AC506" s="586"/>
      <c r="AD506" s="586"/>
      <c r="AE506" s="586"/>
      <c r="AF506" s="586"/>
      <c r="AG506" s="586"/>
      <c r="AH506" s="586"/>
      <c r="AI506" s="586"/>
      <c r="AJ506" s="586"/>
      <c r="AK506" s="586"/>
      <c r="AL506" s="586"/>
    </row>
    <row r="507" spans="1:38" x14ac:dyDescent="0.25">
      <c r="A507" s="44">
        <f t="shared" si="61"/>
        <v>2015</v>
      </c>
      <c r="B507" s="44" t="str">
        <f t="shared" si="61"/>
        <v>AGOSTO</v>
      </c>
      <c r="C507" s="44">
        <v>26</v>
      </c>
      <c r="D507" s="586" t="str">
        <f t="shared" si="60"/>
        <v>AGOSTO 2015 / 25</v>
      </c>
      <c r="E507" s="586"/>
      <c r="F507" s="586"/>
      <c r="G507" s="586"/>
      <c r="H507" s="586"/>
      <c r="I507" s="586"/>
      <c r="J507" s="586"/>
      <c r="K507" s="586"/>
      <c r="L507" s="586"/>
      <c r="M507" s="586"/>
      <c r="N507" s="586"/>
      <c r="O507" s="586"/>
      <c r="P507" s="586"/>
      <c r="Q507" s="586"/>
      <c r="R507" s="586"/>
      <c r="S507" s="586"/>
      <c r="T507" s="586"/>
      <c r="U507" s="586"/>
      <c r="V507" s="586"/>
      <c r="W507" s="586"/>
      <c r="X507" s="586"/>
      <c r="Y507" s="586"/>
      <c r="Z507" s="586"/>
      <c r="AB507" s="586"/>
      <c r="AC507" s="586"/>
      <c r="AD507" s="586"/>
      <c r="AE507" s="586"/>
      <c r="AF507" s="586"/>
      <c r="AG507" s="586"/>
      <c r="AH507" s="586"/>
      <c r="AI507" s="586"/>
      <c r="AJ507" s="586"/>
      <c r="AK507" s="586"/>
      <c r="AL507" s="586"/>
    </row>
    <row r="508" spans="1:38" x14ac:dyDescent="0.25">
      <c r="A508" s="44">
        <f t="shared" si="61"/>
        <v>2015</v>
      </c>
      <c r="B508" s="44" t="str">
        <f t="shared" si="61"/>
        <v>AGOSTO</v>
      </c>
      <c r="C508" s="44">
        <v>27</v>
      </c>
      <c r="D508" s="586" t="str">
        <f t="shared" si="60"/>
        <v>AGOSTO 2015 / 26</v>
      </c>
      <c r="E508" s="586"/>
      <c r="F508" s="586"/>
      <c r="G508" s="586"/>
      <c r="H508" s="586"/>
      <c r="I508" s="586"/>
      <c r="J508" s="586"/>
      <c r="K508" s="586"/>
      <c r="L508" s="586"/>
      <c r="M508" s="586"/>
      <c r="N508" s="586"/>
      <c r="O508" s="586"/>
      <c r="P508" s="586"/>
      <c r="Q508" s="586"/>
      <c r="R508" s="586"/>
      <c r="S508" s="586"/>
      <c r="T508" s="586"/>
      <c r="U508" s="586"/>
      <c r="V508" s="586"/>
      <c r="W508" s="586"/>
      <c r="X508" s="586"/>
      <c r="Y508" s="586"/>
      <c r="Z508" s="586"/>
      <c r="AB508" s="586"/>
      <c r="AC508" s="586"/>
      <c r="AD508" s="586"/>
      <c r="AE508" s="586"/>
      <c r="AF508" s="586"/>
      <c r="AG508" s="586"/>
      <c r="AH508" s="586"/>
      <c r="AI508" s="586"/>
      <c r="AJ508" s="586"/>
      <c r="AK508" s="586"/>
      <c r="AL508" s="586"/>
    </row>
    <row r="509" spans="1:38" x14ac:dyDescent="0.25">
      <c r="A509" s="44">
        <f t="shared" si="61"/>
        <v>2015</v>
      </c>
      <c r="B509" s="44" t="str">
        <f t="shared" si="61"/>
        <v>AGOSTO</v>
      </c>
      <c r="C509" s="44">
        <v>28</v>
      </c>
      <c r="D509" s="586" t="str">
        <f t="shared" si="60"/>
        <v>AGOSTO 2015 / 27</v>
      </c>
      <c r="E509" s="586"/>
      <c r="F509" s="586"/>
      <c r="G509" s="586"/>
      <c r="H509" s="586"/>
      <c r="I509" s="586"/>
      <c r="J509" s="586"/>
      <c r="K509" s="586"/>
      <c r="L509" s="586"/>
      <c r="M509" s="586"/>
      <c r="N509" s="586"/>
      <c r="O509" s="586"/>
      <c r="P509" s="586"/>
      <c r="Q509" s="586"/>
      <c r="R509" s="586"/>
      <c r="S509" s="586"/>
      <c r="T509" s="586"/>
      <c r="U509" s="586"/>
      <c r="V509" s="586"/>
      <c r="W509" s="586"/>
      <c r="X509" s="586"/>
      <c r="Y509" s="586"/>
      <c r="Z509" s="586"/>
      <c r="AB509" s="586"/>
      <c r="AC509" s="586"/>
      <c r="AD509" s="586"/>
      <c r="AE509" s="586"/>
      <c r="AF509" s="586"/>
      <c r="AG509" s="586"/>
      <c r="AH509" s="586"/>
      <c r="AI509" s="586"/>
      <c r="AJ509" s="586"/>
      <c r="AK509" s="586"/>
      <c r="AL509" s="586"/>
    </row>
    <row r="510" spans="1:38" x14ac:dyDescent="0.25">
      <c r="A510" s="44">
        <f t="shared" si="61"/>
        <v>2015</v>
      </c>
      <c r="B510" s="44" t="str">
        <f t="shared" si="61"/>
        <v>AGOSTO</v>
      </c>
      <c r="C510" s="44">
        <v>29</v>
      </c>
      <c r="D510" s="586" t="str">
        <f t="shared" si="60"/>
        <v>AGOSTO 2015 / 28</v>
      </c>
      <c r="E510" s="586"/>
      <c r="F510" s="586"/>
      <c r="G510" s="586"/>
      <c r="H510" s="586"/>
      <c r="I510" s="586"/>
      <c r="J510" s="586"/>
      <c r="K510" s="586"/>
      <c r="L510" s="586"/>
      <c r="M510" s="586"/>
      <c r="N510" s="586"/>
      <c r="O510" s="586"/>
      <c r="P510" s="586"/>
      <c r="Q510" s="586"/>
      <c r="R510" s="586"/>
      <c r="S510" s="586"/>
      <c r="T510" s="586"/>
      <c r="U510" s="586"/>
      <c r="V510" s="586"/>
      <c r="W510" s="586"/>
      <c r="X510" s="586"/>
      <c r="Y510" s="586"/>
      <c r="Z510" s="586"/>
      <c r="AB510" s="586"/>
      <c r="AC510" s="586"/>
      <c r="AD510" s="586"/>
      <c r="AE510" s="586"/>
      <c r="AF510" s="586"/>
      <c r="AG510" s="586"/>
      <c r="AH510" s="586"/>
      <c r="AI510" s="586"/>
      <c r="AJ510" s="586"/>
      <c r="AK510" s="586"/>
      <c r="AL510" s="586"/>
    </row>
    <row r="511" spans="1:38" x14ac:dyDescent="0.25">
      <c r="A511" s="44">
        <f t="shared" si="61"/>
        <v>2015</v>
      </c>
      <c r="B511" s="44" t="str">
        <f t="shared" si="61"/>
        <v>AGOSTO</v>
      </c>
      <c r="C511" s="44">
        <v>30</v>
      </c>
      <c r="D511" s="586" t="str">
        <f t="shared" si="60"/>
        <v>AGOSTO 2015 / 29</v>
      </c>
      <c r="E511" s="586"/>
      <c r="F511" s="586"/>
      <c r="G511" s="586"/>
      <c r="H511" s="586"/>
      <c r="I511" s="586"/>
      <c r="J511" s="586"/>
      <c r="K511" s="586"/>
      <c r="L511" s="586"/>
      <c r="M511" s="586"/>
      <c r="N511" s="586"/>
      <c r="O511" s="586"/>
      <c r="P511" s="586"/>
      <c r="Q511" s="586"/>
      <c r="R511" s="586"/>
      <c r="S511" s="586"/>
      <c r="T511" s="586"/>
      <c r="U511" s="586"/>
      <c r="V511" s="586"/>
      <c r="W511" s="586"/>
      <c r="X511" s="586"/>
      <c r="Y511" s="586"/>
      <c r="Z511" s="586"/>
      <c r="AB511" s="586"/>
      <c r="AC511" s="586"/>
      <c r="AD511" s="586"/>
      <c r="AE511" s="586"/>
      <c r="AF511" s="586"/>
      <c r="AG511" s="586"/>
      <c r="AH511" s="586"/>
      <c r="AI511" s="586"/>
      <c r="AJ511" s="586"/>
      <c r="AK511" s="586"/>
      <c r="AL511" s="586"/>
    </row>
    <row r="512" spans="1:38" x14ac:dyDescent="0.25">
      <c r="A512" s="44">
        <f t="shared" si="61"/>
        <v>2015</v>
      </c>
      <c r="B512" s="44" t="str">
        <f t="shared" si="61"/>
        <v>AGOSTO</v>
      </c>
      <c r="C512" s="44">
        <v>31</v>
      </c>
      <c r="D512" s="586" t="str">
        <f t="shared" si="60"/>
        <v>AGOSTO 2015 / 30</v>
      </c>
      <c r="E512" s="586"/>
      <c r="F512" s="586"/>
      <c r="G512" s="586"/>
      <c r="H512" s="586"/>
      <c r="I512" s="586"/>
      <c r="J512" s="586"/>
      <c r="K512" s="586"/>
      <c r="L512" s="586"/>
      <c r="M512" s="586"/>
      <c r="N512" s="586"/>
      <c r="O512" s="586"/>
      <c r="P512" s="586"/>
      <c r="Q512" s="586"/>
      <c r="R512" s="586"/>
      <c r="S512" s="586"/>
      <c r="T512" s="586"/>
      <c r="U512" s="586"/>
      <c r="V512" s="586"/>
      <c r="W512" s="586"/>
      <c r="X512" s="586"/>
      <c r="Y512" s="586"/>
      <c r="Z512" s="586"/>
      <c r="AB512" s="586"/>
      <c r="AC512" s="586"/>
      <c r="AD512" s="586"/>
      <c r="AE512" s="586"/>
      <c r="AF512" s="586"/>
      <c r="AG512" s="586"/>
      <c r="AH512" s="586"/>
      <c r="AI512" s="586"/>
      <c r="AJ512" s="586"/>
      <c r="AK512" s="586"/>
      <c r="AL512" s="586"/>
    </row>
    <row r="513" spans="1:74" s="206" customFormat="1" ht="15.75" x14ac:dyDescent="0.25">
      <c r="D513" s="586" t="str">
        <f t="shared" si="60"/>
        <v>AGOSTO 2015 / 31</v>
      </c>
      <c r="E513" s="586"/>
      <c r="F513" s="586"/>
      <c r="G513" s="586"/>
      <c r="H513" s="586"/>
      <c r="I513" s="586"/>
      <c r="J513" s="586"/>
      <c r="K513" s="586"/>
      <c r="L513" s="586"/>
      <c r="M513" s="586"/>
      <c r="N513" s="586"/>
      <c r="O513" s="586"/>
      <c r="P513" s="586"/>
      <c r="Q513" s="586"/>
      <c r="R513" s="586"/>
      <c r="S513" s="586"/>
      <c r="T513" s="586"/>
      <c r="U513" s="586"/>
      <c r="V513" s="586"/>
      <c r="W513" s="586"/>
      <c r="X513" s="586"/>
      <c r="Y513" s="586"/>
      <c r="Z513" s="586"/>
      <c r="AA513" s="55"/>
      <c r="AB513" s="586"/>
      <c r="AC513" s="586"/>
      <c r="AD513" s="586"/>
      <c r="AE513" s="586"/>
      <c r="AF513" s="586"/>
      <c r="AG513" s="586"/>
      <c r="AH513" s="586"/>
      <c r="AI513" s="586"/>
      <c r="AJ513" s="586"/>
      <c r="AK513" s="586"/>
      <c r="AL513" s="586"/>
      <c r="AM513" s="209" t="str">
        <f t="shared" ref="AM513:BU513" si="62">IFERROR(AVERAGE(AM482:AM512),"")</f>
        <v/>
      </c>
      <c r="AN513" s="209" t="str">
        <f t="shared" si="62"/>
        <v/>
      </c>
      <c r="AO513" s="209" t="str">
        <f t="shared" si="62"/>
        <v/>
      </c>
      <c r="AP513" s="209" t="str">
        <f t="shared" si="62"/>
        <v/>
      </c>
      <c r="AQ513" s="209" t="str">
        <f t="shared" si="62"/>
        <v/>
      </c>
      <c r="AR513" s="209" t="str">
        <f t="shared" si="62"/>
        <v/>
      </c>
      <c r="AS513" s="209" t="str">
        <f t="shared" si="62"/>
        <v/>
      </c>
      <c r="AT513" s="209" t="str">
        <f t="shared" si="62"/>
        <v/>
      </c>
      <c r="AU513" s="209" t="str">
        <f t="shared" si="62"/>
        <v/>
      </c>
      <c r="AV513" s="209" t="str">
        <f t="shared" si="62"/>
        <v/>
      </c>
      <c r="AW513" s="209" t="str">
        <f t="shared" si="62"/>
        <v/>
      </c>
      <c r="AX513" s="210" t="str">
        <f t="shared" si="62"/>
        <v/>
      </c>
      <c r="AY513" s="209" t="str">
        <f t="shared" si="62"/>
        <v/>
      </c>
      <c r="AZ513" s="209" t="str">
        <f t="shared" si="62"/>
        <v/>
      </c>
      <c r="BA513" s="209" t="str">
        <f t="shared" si="62"/>
        <v/>
      </c>
      <c r="BB513" s="209" t="str">
        <f t="shared" si="62"/>
        <v/>
      </c>
      <c r="BC513" s="209" t="str">
        <f t="shared" si="62"/>
        <v/>
      </c>
      <c r="BD513" s="209" t="str">
        <f t="shared" si="62"/>
        <v/>
      </c>
      <c r="BE513" s="209" t="str">
        <f t="shared" si="62"/>
        <v/>
      </c>
      <c r="BF513" s="209" t="str">
        <f t="shared" si="62"/>
        <v/>
      </c>
      <c r="BG513" s="209" t="str">
        <f t="shared" si="62"/>
        <v/>
      </c>
      <c r="BH513" s="209" t="str">
        <f t="shared" si="62"/>
        <v/>
      </c>
      <c r="BI513" s="209" t="str">
        <f t="shared" si="62"/>
        <v/>
      </c>
      <c r="BJ513" s="209" t="str">
        <f t="shared" si="62"/>
        <v/>
      </c>
      <c r="BK513" s="209" t="str">
        <f t="shared" si="62"/>
        <v/>
      </c>
      <c r="BL513" s="209" t="str">
        <f t="shared" si="62"/>
        <v/>
      </c>
      <c r="BM513" s="209" t="str">
        <f t="shared" si="62"/>
        <v/>
      </c>
      <c r="BN513" s="209" t="str">
        <f t="shared" si="62"/>
        <v/>
      </c>
      <c r="BO513" s="209" t="str">
        <f t="shared" si="62"/>
        <v/>
      </c>
      <c r="BP513" s="209" t="str">
        <f t="shared" si="62"/>
        <v/>
      </c>
      <c r="BQ513" s="209" t="str">
        <f t="shared" si="62"/>
        <v/>
      </c>
      <c r="BR513" s="209" t="str">
        <f t="shared" si="62"/>
        <v/>
      </c>
      <c r="BS513" s="209" t="str">
        <f t="shared" si="62"/>
        <v/>
      </c>
      <c r="BT513" s="209" t="str">
        <f t="shared" si="62"/>
        <v/>
      </c>
      <c r="BU513" s="209" t="str">
        <f t="shared" si="62"/>
        <v/>
      </c>
      <c r="BV513" s="210" t="str">
        <f>IFERROR(AVERAGE(BV482:BV512),"")</f>
        <v/>
      </c>
    </row>
    <row r="514" spans="1:74" ht="15.75" x14ac:dyDescent="0.25">
      <c r="A514" s="44">
        <v>2015</v>
      </c>
      <c r="B514" s="44" t="s">
        <v>235</v>
      </c>
      <c r="C514" s="44">
        <v>1</v>
      </c>
      <c r="D514" s="208" t="s">
        <v>228</v>
      </c>
      <c r="E514" s="209" t="str">
        <f>IFERROR(AVERAGE(E483:E513),"")</f>
        <v/>
      </c>
      <c r="F514" s="209" t="str">
        <f>IFERROR(AVERAGE(F483:F513),"")</f>
        <v/>
      </c>
      <c r="G514" s="209" t="str">
        <f>IFERROR(AVERAGE(G483:G513),"")</f>
        <v/>
      </c>
      <c r="H514" s="209" t="str">
        <f>IFERROR(AVERAGE(H483:H513),"")</f>
        <v/>
      </c>
      <c r="I514" s="209" t="str">
        <f t="shared" ref="I514:AL514" si="63">IFERROR(AVERAGE(I483:I513),"")</f>
        <v/>
      </c>
      <c r="J514" s="209" t="str">
        <f t="shared" si="63"/>
        <v/>
      </c>
      <c r="K514" s="209" t="str">
        <f t="shared" si="63"/>
        <v/>
      </c>
      <c r="L514" s="209" t="str">
        <f t="shared" si="63"/>
        <v/>
      </c>
      <c r="M514" s="209" t="str">
        <f t="shared" si="63"/>
        <v/>
      </c>
      <c r="N514" s="209" t="str">
        <f t="shared" si="63"/>
        <v/>
      </c>
      <c r="O514" s="209" t="str">
        <f t="shared" si="63"/>
        <v/>
      </c>
      <c r="P514" s="209" t="str">
        <f t="shared" si="63"/>
        <v/>
      </c>
      <c r="Q514" s="209" t="str">
        <f t="shared" si="63"/>
        <v/>
      </c>
      <c r="R514" s="209" t="str">
        <f t="shared" si="63"/>
        <v/>
      </c>
      <c r="S514" s="209" t="str">
        <f t="shared" si="63"/>
        <v/>
      </c>
      <c r="T514" s="209" t="str">
        <f t="shared" si="63"/>
        <v/>
      </c>
      <c r="U514" s="209" t="str">
        <f t="shared" si="63"/>
        <v/>
      </c>
      <c r="V514" s="209" t="str">
        <f t="shared" si="63"/>
        <v/>
      </c>
      <c r="W514" s="209" t="str">
        <f t="shared" si="63"/>
        <v/>
      </c>
      <c r="X514" s="209" t="str">
        <f t="shared" si="63"/>
        <v/>
      </c>
      <c r="Y514" s="209" t="str">
        <f t="shared" si="63"/>
        <v/>
      </c>
      <c r="Z514" s="209" t="str">
        <f t="shared" si="63"/>
        <v/>
      </c>
      <c r="AA514" s="209" t="str">
        <f t="shared" si="63"/>
        <v/>
      </c>
      <c r="AB514" s="209" t="str">
        <f t="shared" si="63"/>
        <v/>
      </c>
      <c r="AC514" s="209" t="str">
        <f t="shared" si="63"/>
        <v/>
      </c>
      <c r="AD514" s="209" t="str">
        <f t="shared" si="63"/>
        <v/>
      </c>
      <c r="AE514" s="209" t="str">
        <f t="shared" si="63"/>
        <v/>
      </c>
      <c r="AF514" s="209" t="str">
        <f t="shared" si="63"/>
        <v/>
      </c>
      <c r="AG514" s="209" t="str">
        <f t="shared" si="63"/>
        <v/>
      </c>
      <c r="AH514" s="209" t="str">
        <f t="shared" si="63"/>
        <v/>
      </c>
      <c r="AI514" s="209" t="str">
        <f t="shared" si="63"/>
        <v/>
      </c>
      <c r="AJ514" s="209" t="str">
        <f t="shared" si="63"/>
        <v/>
      </c>
      <c r="AK514" s="209" t="str">
        <f t="shared" si="63"/>
        <v/>
      </c>
      <c r="AL514" s="209" t="str">
        <f t="shared" si="63"/>
        <v/>
      </c>
    </row>
    <row r="515" spans="1:74" x14ac:dyDescent="0.25">
      <c r="A515" s="44">
        <f>A514</f>
        <v>2015</v>
      </c>
      <c r="B515" s="44" t="str">
        <f>B514</f>
        <v>SEPTIEMBRE</v>
      </c>
      <c r="C515" s="44">
        <v>2</v>
      </c>
      <c r="D515" s="586" t="str">
        <f t="shared" ref="D515:D545" si="64">B514&amp;" "&amp;A514&amp;" / "&amp;C514</f>
        <v>SEPTIEMBRE 2015 / 1</v>
      </c>
      <c r="E515" s="589">
        <v>1</v>
      </c>
      <c r="F515" s="266">
        <v>42249</v>
      </c>
      <c r="G515" s="590">
        <v>55312</v>
      </c>
      <c r="H515" s="591" t="s">
        <v>340</v>
      </c>
      <c r="I515" s="586">
        <v>0.74550000000000005</v>
      </c>
      <c r="J515" s="586">
        <v>6.3</v>
      </c>
      <c r="K515" s="592">
        <v>1.06</v>
      </c>
      <c r="L515" s="586" t="s">
        <v>147</v>
      </c>
      <c r="M515" s="586">
        <v>1.6</v>
      </c>
      <c r="N515" s="586">
        <v>0.05</v>
      </c>
      <c r="O515" s="592">
        <v>100</v>
      </c>
      <c r="P515" s="586">
        <v>130.1</v>
      </c>
      <c r="Q515" s="586" t="s">
        <v>338</v>
      </c>
      <c r="R515" s="586">
        <v>42.86</v>
      </c>
      <c r="S515" s="586">
        <v>-80</v>
      </c>
      <c r="T515" s="564" t="s">
        <v>342</v>
      </c>
      <c r="U515" s="564">
        <v>0</v>
      </c>
      <c r="V515" s="564">
        <v>63</v>
      </c>
      <c r="W515" s="564">
        <v>85</v>
      </c>
      <c r="X515" s="564">
        <v>96</v>
      </c>
      <c r="Y515" s="564">
        <v>135</v>
      </c>
      <c r="Z515" s="564">
        <v>152</v>
      </c>
      <c r="AA515" s="564">
        <v>0.5</v>
      </c>
      <c r="AB515" s="564">
        <v>99</v>
      </c>
      <c r="AC515" s="564">
        <v>0.5</v>
      </c>
      <c r="AD515" s="587"/>
      <c r="AE515" s="587">
        <v>5.5</v>
      </c>
      <c r="AF515" s="587">
        <v>7</v>
      </c>
      <c r="AG515" s="587">
        <v>99.5</v>
      </c>
      <c r="AH515" s="587">
        <v>42.54</v>
      </c>
      <c r="AI515" s="587">
        <v>167</v>
      </c>
      <c r="AJ515" s="587">
        <v>221</v>
      </c>
      <c r="AK515" s="587">
        <v>275</v>
      </c>
      <c r="AL515" s="587">
        <v>338</v>
      </c>
    </row>
    <row r="516" spans="1:74" x14ac:dyDescent="0.25">
      <c r="A516" s="44">
        <f t="shared" ref="A516:B544" si="65">A515</f>
        <v>2015</v>
      </c>
      <c r="B516" s="44" t="str">
        <f t="shared" si="65"/>
        <v>SEPTIEMBRE</v>
      </c>
      <c r="C516" s="44">
        <v>3</v>
      </c>
      <c r="D516" s="586" t="str">
        <f t="shared" si="64"/>
        <v>SEPTIEMBRE 2015 / 2</v>
      </c>
      <c r="E516" s="586"/>
      <c r="F516" s="586"/>
      <c r="G516" s="586"/>
      <c r="H516" s="586"/>
      <c r="I516" s="586"/>
      <c r="J516" s="586"/>
      <c r="K516" s="586"/>
      <c r="L516" s="586"/>
      <c r="M516" s="586"/>
      <c r="N516" s="586"/>
      <c r="O516" s="586"/>
      <c r="P516" s="586"/>
      <c r="Q516" s="586"/>
      <c r="R516" s="586"/>
      <c r="S516" s="586"/>
      <c r="T516" s="586"/>
      <c r="U516" s="586"/>
      <c r="V516" s="586"/>
      <c r="W516" s="586"/>
      <c r="X516" s="586"/>
      <c r="Y516" s="586"/>
      <c r="Z516" s="586"/>
      <c r="AB516" s="586"/>
      <c r="AC516" s="586"/>
      <c r="AD516" s="586"/>
      <c r="AE516" s="586"/>
      <c r="AF516" s="586"/>
      <c r="AG516" s="586"/>
      <c r="AH516" s="586"/>
      <c r="AI516" s="586"/>
      <c r="AJ516" s="586"/>
      <c r="AK516" s="586"/>
      <c r="AL516" s="586"/>
    </row>
    <row r="517" spans="1:74" x14ac:dyDescent="0.25">
      <c r="A517" s="44">
        <f t="shared" si="65"/>
        <v>2015</v>
      </c>
      <c r="B517" s="44" t="str">
        <f t="shared" si="65"/>
        <v>SEPTIEMBRE</v>
      </c>
      <c r="C517" s="44">
        <v>4</v>
      </c>
      <c r="D517" s="586" t="str">
        <f t="shared" si="64"/>
        <v>SEPTIEMBRE 2015 / 3</v>
      </c>
      <c r="E517" s="586"/>
      <c r="F517" s="586"/>
      <c r="G517" s="586"/>
      <c r="H517" s="586"/>
      <c r="I517" s="586"/>
      <c r="J517" s="586"/>
      <c r="K517" s="586"/>
      <c r="L517" s="586"/>
      <c r="M517" s="586"/>
      <c r="N517" s="586"/>
      <c r="O517" s="586"/>
      <c r="P517" s="586"/>
      <c r="Q517" s="586"/>
      <c r="R517" s="586"/>
      <c r="S517" s="586"/>
      <c r="T517" s="586"/>
      <c r="U517" s="586"/>
      <c r="V517" s="586"/>
      <c r="W517" s="586"/>
      <c r="X517" s="586"/>
      <c r="Y517" s="586"/>
      <c r="Z517" s="586"/>
      <c r="AB517" s="586"/>
      <c r="AC517" s="586"/>
      <c r="AD517" s="586"/>
      <c r="AE517" s="586"/>
      <c r="AF517" s="586"/>
      <c r="AG517" s="586"/>
      <c r="AH517" s="586"/>
      <c r="AI517" s="586"/>
      <c r="AJ517" s="586"/>
      <c r="AK517" s="586"/>
      <c r="AL517" s="586"/>
    </row>
    <row r="518" spans="1:74" x14ac:dyDescent="0.25">
      <c r="A518" s="44">
        <f t="shared" si="65"/>
        <v>2015</v>
      </c>
      <c r="B518" s="44" t="str">
        <f t="shared" si="65"/>
        <v>SEPTIEMBRE</v>
      </c>
      <c r="C518" s="44">
        <v>5</v>
      </c>
      <c r="D518" s="586" t="str">
        <f t="shared" si="64"/>
        <v>SEPTIEMBRE 2015 / 4</v>
      </c>
      <c r="E518" s="586"/>
      <c r="F518" s="586"/>
      <c r="G518" s="586"/>
      <c r="H518" s="586"/>
      <c r="I518" s="586"/>
      <c r="J518" s="586"/>
      <c r="K518" s="586"/>
      <c r="L518" s="586"/>
      <c r="M518" s="586"/>
      <c r="N518" s="586"/>
      <c r="O518" s="586"/>
      <c r="P518" s="586"/>
      <c r="Q518" s="586"/>
      <c r="R518" s="586"/>
      <c r="S518" s="586"/>
      <c r="T518" s="586"/>
      <c r="U518" s="586"/>
      <c r="V518" s="586"/>
      <c r="W518" s="586"/>
      <c r="X518" s="586"/>
      <c r="Y518" s="586"/>
      <c r="Z518" s="586"/>
      <c r="AB518" s="586"/>
      <c r="AC518" s="586"/>
      <c r="AD518" s="586"/>
      <c r="AE518" s="586"/>
      <c r="AF518" s="586"/>
      <c r="AG518" s="586"/>
      <c r="AH518" s="586"/>
      <c r="AI518" s="586"/>
      <c r="AJ518" s="586"/>
      <c r="AK518" s="586"/>
      <c r="AL518" s="586"/>
    </row>
    <row r="519" spans="1:74" x14ac:dyDescent="0.25">
      <c r="A519" s="44">
        <f t="shared" si="65"/>
        <v>2015</v>
      </c>
      <c r="B519" s="44" t="str">
        <f t="shared" si="65"/>
        <v>SEPTIEMBRE</v>
      </c>
      <c r="C519" s="44">
        <v>6</v>
      </c>
      <c r="D519" s="586" t="str">
        <f t="shared" si="64"/>
        <v>SEPTIEMBRE 2015 / 5</v>
      </c>
      <c r="E519" s="586"/>
      <c r="F519" s="586"/>
      <c r="G519" s="586"/>
      <c r="H519" s="586"/>
      <c r="I519" s="586"/>
      <c r="J519" s="586"/>
      <c r="K519" s="586"/>
      <c r="L519" s="586"/>
      <c r="M519" s="586"/>
      <c r="N519" s="586"/>
      <c r="O519" s="586"/>
      <c r="P519" s="586"/>
      <c r="Q519" s="586"/>
      <c r="R519" s="586"/>
      <c r="S519" s="586"/>
      <c r="T519" s="586"/>
      <c r="U519" s="586"/>
      <c r="V519" s="586"/>
      <c r="W519" s="586"/>
      <c r="X519" s="586"/>
      <c r="Y519" s="586"/>
      <c r="Z519" s="586"/>
      <c r="AB519" s="586"/>
      <c r="AC519" s="586"/>
      <c r="AD519" s="586"/>
      <c r="AE519" s="586"/>
      <c r="AF519" s="586"/>
      <c r="AG519" s="586"/>
      <c r="AH519" s="586"/>
      <c r="AI519" s="586"/>
      <c r="AJ519" s="586"/>
      <c r="AK519" s="586"/>
      <c r="AL519" s="586"/>
    </row>
    <row r="520" spans="1:74" x14ac:dyDescent="0.25">
      <c r="A520" s="44">
        <f t="shared" si="65"/>
        <v>2015</v>
      </c>
      <c r="B520" s="44" t="str">
        <f t="shared" si="65"/>
        <v>SEPTIEMBRE</v>
      </c>
      <c r="C520" s="44">
        <v>7</v>
      </c>
      <c r="D520" s="586" t="str">
        <f t="shared" si="64"/>
        <v>SEPTIEMBRE 2015 / 6</v>
      </c>
      <c r="E520" s="586"/>
      <c r="F520" s="586"/>
      <c r="G520" s="586"/>
      <c r="H520" s="586"/>
      <c r="I520" s="586"/>
      <c r="J520" s="586"/>
      <c r="K520" s="586"/>
      <c r="L520" s="586"/>
      <c r="M520" s="586"/>
      <c r="N520" s="586"/>
      <c r="O520" s="586"/>
      <c r="P520" s="586"/>
      <c r="Q520" s="586"/>
      <c r="R520" s="586"/>
      <c r="S520" s="586"/>
      <c r="T520" s="586"/>
      <c r="U520" s="586"/>
      <c r="V520" s="586"/>
      <c r="W520" s="586"/>
      <c r="X520" s="586"/>
      <c r="Y520" s="586"/>
      <c r="Z520" s="586"/>
      <c r="AB520" s="586"/>
      <c r="AC520" s="586"/>
      <c r="AD520" s="586"/>
      <c r="AE520" s="586"/>
      <c r="AF520" s="586"/>
      <c r="AG520" s="586"/>
      <c r="AH520" s="586"/>
      <c r="AI520" s="586"/>
      <c r="AJ520" s="586"/>
      <c r="AK520" s="586"/>
      <c r="AL520" s="586"/>
    </row>
    <row r="521" spans="1:74" x14ac:dyDescent="0.25">
      <c r="A521" s="44">
        <f t="shared" si="65"/>
        <v>2015</v>
      </c>
      <c r="B521" s="44" t="str">
        <f t="shared" si="65"/>
        <v>SEPTIEMBRE</v>
      </c>
      <c r="C521" s="44">
        <v>8</v>
      </c>
      <c r="D521" s="586" t="str">
        <f t="shared" si="64"/>
        <v>SEPTIEMBRE 2015 / 7</v>
      </c>
      <c r="E521" s="586"/>
      <c r="F521" s="586"/>
      <c r="G521" s="586"/>
      <c r="H521" s="586"/>
      <c r="I521" s="586"/>
      <c r="J521" s="586"/>
      <c r="K521" s="586"/>
      <c r="L521" s="586"/>
      <c r="M521" s="586"/>
      <c r="N521" s="586"/>
      <c r="O521" s="586"/>
      <c r="P521" s="586"/>
      <c r="Q521" s="586"/>
      <c r="R521" s="586"/>
      <c r="S521" s="586"/>
      <c r="T521" s="586"/>
      <c r="U521" s="586"/>
      <c r="V521" s="586"/>
      <c r="W521" s="586"/>
      <c r="X521" s="586"/>
      <c r="Y521" s="586"/>
      <c r="Z521" s="586"/>
      <c r="AB521" s="586"/>
      <c r="AC521" s="586"/>
      <c r="AD521" s="586"/>
      <c r="AE521" s="586"/>
      <c r="AF521" s="586"/>
      <c r="AG521" s="586"/>
      <c r="AH521" s="586"/>
      <c r="AI521" s="586"/>
      <c r="AJ521" s="586"/>
      <c r="AK521" s="586"/>
      <c r="AL521" s="586"/>
    </row>
    <row r="522" spans="1:74" x14ac:dyDescent="0.25">
      <c r="A522" s="44">
        <f t="shared" si="65"/>
        <v>2015</v>
      </c>
      <c r="B522" s="44" t="str">
        <f t="shared" si="65"/>
        <v>SEPTIEMBRE</v>
      </c>
      <c r="C522" s="44">
        <v>9</v>
      </c>
      <c r="D522" s="586" t="str">
        <f t="shared" si="64"/>
        <v>SEPTIEMBRE 2015 / 8</v>
      </c>
      <c r="E522" s="586"/>
      <c r="F522" s="586"/>
      <c r="G522" s="586"/>
      <c r="H522" s="586"/>
      <c r="I522" s="586"/>
      <c r="J522" s="586"/>
      <c r="K522" s="586"/>
      <c r="L522" s="586"/>
      <c r="M522" s="586"/>
      <c r="N522" s="586"/>
      <c r="O522" s="586"/>
      <c r="P522" s="586"/>
      <c r="Q522" s="586"/>
      <c r="R522" s="586"/>
      <c r="S522" s="586"/>
      <c r="T522" s="586"/>
      <c r="U522" s="586"/>
      <c r="V522" s="586"/>
      <c r="W522" s="586"/>
      <c r="X522" s="586"/>
      <c r="Y522" s="586"/>
      <c r="Z522" s="586"/>
      <c r="AB522" s="586"/>
      <c r="AC522" s="586"/>
      <c r="AD522" s="586"/>
      <c r="AE522" s="586"/>
      <c r="AF522" s="586"/>
      <c r="AG522" s="586"/>
      <c r="AH522" s="586"/>
      <c r="AI522" s="586"/>
      <c r="AJ522" s="586"/>
      <c r="AK522" s="586"/>
      <c r="AL522" s="586"/>
    </row>
    <row r="523" spans="1:74" x14ac:dyDescent="0.25">
      <c r="A523" s="44">
        <f t="shared" si="65"/>
        <v>2015</v>
      </c>
      <c r="B523" s="44" t="str">
        <f t="shared" si="65"/>
        <v>SEPTIEMBRE</v>
      </c>
      <c r="C523" s="44">
        <v>10</v>
      </c>
      <c r="D523" s="586" t="str">
        <f t="shared" si="64"/>
        <v>SEPTIEMBRE 2015 / 9</v>
      </c>
      <c r="E523" s="586"/>
      <c r="F523" s="586"/>
      <c r="G523" s="586"/>
      <c r="H523" s="586"/>
      <c r="I523" s="586"/>
      <c r="J523" s="586"/>
      <c r="K523" s="586"/>
      <c r="L523" s="586"/>
      <c r="M523" s="586"/>
      <c r="N523" s="586"/>
      <c r="O523" s="586"/>
      <c r="P523" s="586"/>
      <c r="Q523" s="586"/>
      <c r="R523" s="586"/>
      <c r="S523" s="586"/>
      <c r="T523" s="586"/>
      <c r="U523" s="586"/>
      <c r="V523" s="586"/>
      <c r="W523" s="586"/>
      <c r="X523" s="586"/>
      <c r="Y523" s="586"/>
      <c r="Z523" s="586"/>
      <c r="AB523" s="586"/>
      <c r="AC523" s="586"/>
      <c r="AD523" s="586"/>
      <c r="AE523" s="586"/>
      <c r="AF523" s="586"/>
      <c r="AG523" s="586"/>
      <c r="AH523" s="586"/>
      <c r="AI523" s="586"/>
      <c r="AJ523" s="586"/>
      <c r="AK523" s="586"/>
      <c r="AL523" s="586"/>
    </row>
    <row r="524" spans="1:74" x14ac:dyDescent="0.25">
      <c r="A524" s="44">
        <f t="shared" si="65"/>
        <v>2015</v>
      </c>
      <c r="B524" s="44" t="str">
        <f t="shared" si="65"/>
        <v>SEPTIEMBRE</v>
      </c>
      <c r="C524" s="44">
        <v>11</v>
      </c>
      <c r="D524" s="586" t="str">
        <f t="shared" si="64"/>
        <v>SEPTIEMBRE 2015 / 10</v>
      </c>
      <c r="E524" s="586"/>
      <c r="F524" s="586"/>
      <c r="G524" s="586"/>
      <c r="H524" s="586"/>
      <c r="I524" s="586"/>
      <c r="J524" s="586"/>
      <c r="K524" s="586"/>
      <c r="L524" s="586"/>
      <c r="M524" s="586"/>
      <c r="N524" s="586"/>
      <c r="O524" s="586"/>
      <c r="P524" s="586"/>
      <c r="Q524" s="586"/>
      <c r="R524" s="586"/>
      <c r="S524" s="586"/>
      <c r="T524" s="586"/>
      <c r="U524" s="586"/>
      <c r="V524" s="586"/>
      <c r="W524" s="586"/>
      <c r="X524" s="586"/>
      <c r="Y524" s="586"/>
      <c r="Z524" s="586"/>
      <c r="AB524" s="586"/>
      <c r="AC524" s="586"/>
      <c r="AD524" s="586"/>
      <c r="AE524" s="586"/>
      <c r="AF524" s="586"/>
      <c r="AG524" s="586"/>
      <c r="AH524" s="586"/>
      <c r="AI524" s="586"/>
      <c r="AJ524" s="586"/>
      <c r="AK524" s="586"/>
      <c r="AL524" s="586"/>
    </row>
    <row r="525" spans="1:74" x14ac:dyDescent="0.25">
      <c r="A525" s="44">
        <f t="shared" si="65"/>
        <v>2015</v>
      </c>
      <c r="B525" s="44" t="str">
        <f t="shared" si="65"/>
        <v>SEPTIEMBRE</v>
      </c>
      <c r="C525" s="44">
        <v>12</v>
      </c>
      <c r="D525" s="586" t="str">
        <f t="shared" si="64"/>
        <v>SEPTIEMBRE 2015 / 11</v>
      </c>
      <c r="E525" s="586"/>
      <c r="F525" s="586"/>
      <c r="G525" s="586"/>
      <c r="H525" s="586"/>
      <c r="I525" s="586"/>
      <c r="J525" s="586"/>
      <c r="K525" s="586"/>
      <c r="L525" s="586"/>
      <c r="M525" s="586"/>
      <c r="N525" s="586"/>
      <c r="O525" s="586"/>
      <c r="P525" s="586"/>
      <c r="Q525" s="586"/>
      <c r="R525" s="586"/>
      <c r="S525" s="586"/>
      <c r="T525" s="586"/>
      <c r="U525" s="586"/>
      <c r="V525" s="586"/>
      <c r="W525" s="586"/>
      <c r="X525" s="586"/>
      <c r="Y525" s="586"/>
      <c r="Z525" s="586"/>
      <c r="AB525" s="586"/>
      <c r="AC525" s="586"/>
      <c r="AD525" s="586"/>
      <c r="AE525" s="586"/>
      <c r="AF525" s="586"/>
      <c r="AG525" s="586"/>
      <c r="AH525" s="586"/>
      <c r="AI525" s="586"/>
      <c r="AJ525" s="586"/>
      <c r="AK525" s="586"/>
      <c r="AL525" s="586"/>
    </row>
    <row r="526" spans="1:74" x14ac:dyDescent="0.25">
      <c r="A526" s="44">
        <f t="shared" si="65"/>
        <v>2015</v>
      </c>
      <c r="B526" s="44" t="str">
        <f t="shared" si="65"/>
        <v>SEPTIEMBRE</v>
      </c>
      <c r="C526" s="44">
        <v>13</v>
      </c>
      <c r="D526" s="586" t="str">
        <f t="shared" si="64"/>
        <v>SEPTIEMBRE 2015 / 12</v>
      </c>
      <c r="E526" s="586"/>
      <c r="F526" s="586"/>
      <c r="G526" s="586"/>
      <c r="H526" s="586"/>
      <c r="I526" s="586"/>
      <c r="J526" s="586"/>
      <c r="K526" s="586"/>
      <c r="L526" s="586"/>
      <c r="M526" s="586"/>
      <c r="N526" s="586"/>
      <c r="O526" s="586"/>
      <c r="P526" s="586"/>
      <c r="Q526" s="586"/>
      <c r="R526" s="586"/>
      <c r="S526" s="586"/>
      <c r="T526" s="586"/>
      <c r="U526" s="586"/>
      <c r="V526" s="586"/>
      <c r="W526" s="586"/>
      <c r="X526" s="586"/>
      <c r="Y526" s="586"/>
      <c r="Z526" s="586"/>
      <c r="AB526" s="586"/>
      <c r="AC526" s="586"/>
      <c r="AD526" s="586"/>
      <c r="AE526" s="586"/>
      <c r="AF526" s="586"/>
      <c r="AG526" s="586"/>
      <c r="AH526" s="586"/>
      <c r="AI526" s="586"/>
      <c r="AJ526" s="586"/>
      <c r="AK526" s="586"/>
      <c r="AL526" s="586"/>
    </row>
    <row r="527" spans="1:74" x14ac:dyDescent="0.25">
      <c r="A527" s="44">
        <f t="shared" si="65"/>
        <v>2015</v>
      </c>
      <c r="B527" s="44" t="str">
        <f t="shared" si="65"/>
        <v>SEPTIEMBRE</v>
      </c>
      <c r="C527" s="44">
        <v>14</v>
      </c>
      <c r="D527" s="586" t="str">
        <f t="shared" si="64"/>
        <v>SEPTIEMBRE 2015 / 13</v>
      </c>
      <c r="E527" s="586"/>
      <c r="F527" s="586"/>
      <c r="G527" s="586"/>
      <c r="H527" s="586"/>
      <c r="I527" s="586"/>
      <c r="J527" s="586"/>
      <c r="K527" s="586"/>
      <c r="L527" s="586"/>
      <c r="M527" s="586"/>
      <c r="N527" s="586"/>
      <c r="O527" s="586"/>
      <c r="P527" s="586"/>
      <c r="Q527" s="586"/>
      <c r="R527" s="586"/>
      <c r="S527" s="586"/>
      <c r="T527" s="586"/>
      <c r="U527" s="586"/>
      <c r="V527" s="586"/>
      <c r="W527" s="586"/>
      <c r="X527" s="586"/>
      <c r="Y527" s="586"/>
      <c r="Z527" s="586"/>
      <c r="AB527" s="586"/>
      <c r="AC527" s="586"/>
      <c r="AD527" s="586"/>
      <c r="AE527" s="586"/>
      <c r="AF527" s="586"/>
      <c r="AG527" s="586"/>
      <c r="AH527" s="586"/>
      <c r="AI527" s="586"/>
      <c r="AJ527" s="586"/>
      <c r="AK527" s="586"/>
      <c r="AL527" s="586"/>
    </row>
    <row r="528" spans="1:74" x14ac:dyDescent="0.25">
      <c r="A528" s="44">
        <f t="shared" si="65"/>
        <v>2015</v>
      </c>
      <c r="B528" s="44" t="str">
        <f t="shared" si="65"/>
        <v>SEPTIEMBRE</v>
      </c>
      <c r="C528" s="44">
        <v>15</v>
      </c>
      <c r="D528" s="586" t="str">
        <f t="shared" si="64"/>
        <v>SEPTIEMBRE 2015 / 14</v>
      </c>
      <c r="E528" s="586"/>
      <c r="F528" s="586"/>
      <c r="G528" s="586"/>
      <c r="H528" s="586"/>
      <c r="I528" s="586"/>
      <c r="J528" s="586"/>
      <c r="K528" s="586"/>
      <c r="L528" s="586"/>
      <c r="M528" s="586"/>
      <c r="N528" s="586"/>
      <c r="O528" s="586"/>
      <c r="P528" s="586"/>
      <c r="Q528" s="586"/>
      <c r="R528" s="586"/>
      <c r="S528" s="586"/>
      <c r="T528" s="586"/>
      <c r="U528" s="586"/>
      <c r="V528" s="586"/>
      <c r="W528" s="586"/>
      <c r="X528" s="586"/>
      <c r="Y528" s="586"/>
      <c r="Z528" s="586"/>
      <c r="AB528" s="586"/>
      <c r="AC528" s="586"/>
      <c r="AD528" s="586"/>
      <c r="AE528" s="586"/>
      <c r="AF528" s="586"/>
      <c r="AG528" s="586"/>
      <c r="AH528" s="586"/>
      <c r="AI528" s="586"/>
      <c r="AJ528" s="586"/>
      <c r="AK528" s="586"/>
      <c r="AL528" s="586"/>
    </row>
    <row r="529" spans="1:38" x14ac:dyDescent="0.25">
      <c r="A529" s="44">
        <f t="shared" si="65"/>
        <v>2015</v>
      </c>
      <c r="B529" s="44" t="str">
        <f t="shared" si="65"/>
        <v>SEPTIEMBRE</v>
      </c>
      <c r="C529" s="44">
        <v>16</v>
      </c>
      <c r="D529" s="586" t="str">
        <f t="shared" si="64"/>
        <v>SEPTIEMBRE 2015 / 15</v>
      </c>
      <c r="E529" s="586"/>
      <c r="F529" s="586"/>
      <c r="G529" s="586"/>
      <c r="H529" s="586"/>
      <c r="I529" s="586"/>
      <c r="J529" s="586"/>
      <c r="K529" s="586"/>
      <c r="L529" s="586"/>
      <c r="M529" s="586"/>
      <c r="N529" s="586"/>
      <c r="O529" s="586"/>
      <c r="P529" s="586"/>
      <c r="Q529" s="586"/>
      <c r="R529" s="586"/>
      <c r="S529" s="586"/>
      <c r="T529" s="586"/>
      <c r="U529" s="586"/>
      <c r="V529" s="586"/>
      <c r="W529" s="586"/>
      <c r="X529" s="586"/>
      <c r="Y529" s="586"/>
      <c r="Z529" s="586"/>
      <c r="AB529" s="586"/>
      <c r="AC529" s="586"/>
      <c r="AD529" s="586"/>
      <c r="AE529" s="586"/>
      <c r="AF529" s="586"/>
      <c r="AG529" s="586"/>
      <c r="AH529" s="586"/>
      <c r="AI529" s="586"/>
      <c r="AJ529" s="586"/>
      <c r="AK529" s="586"/>
      <c r="AL529" s="586"/>
    </row>
    <row r="530" spans="1:38" x14ac:dyDescent="0.25">
      <c r="A530" s="44">
        <f t="shared" si="65"/>
        <v>2015</v>
      </c>
      <c r="B530" s="44" t="str">
        <f t="shared" si="65"/>
        <v>SEPTIEMBRE</v>
      </c>
      <c r="C530" s="44">
        <v>17</v>
      </c>
      <c r="D530" s="586" t="str">
        <f t="shared" si="64"/>
        <v>SEPTIEMBRE 2015 / 16</v>
      </c>
      <c r="E530" s="586"/>
      <c r="F530" s="586"/>
      <c r="G530" s="586"/>
      <c r="H530" s="586"/>
      <c r="I530" s="586"/>
      <c r="J530" s="586"/>
      <c r="K530" s="586"/>
      <c r="L530" s="586"/>
      <c r="M530" s="586"/>
      <c r="N530" s="586"/>
      <c r="O530" s="586"/>
      <c r="P530" s="586"/>
      <c r="Q530" s="586"/>
      <c r="R530" s="586"/>
      <c r="S530" s="586"/>
      <c r="T530" s="586"/>
      <c r="U530" s="586"/>
      <c r="V530" s="586"/>
      <c r="W530" s="586"/>
      <c r="X530" s="586"/>
      <c r="Y530" s="586"/>
      <c r="Z530" s="586"/>
      <c r="AB530" s="586"/>
      <c r="AC530" s="586"/>
      <c r="AD530" s="586"/>
      <c r="AE530" s="586"/>
      <c r="AF530" s="586"/>
      <c r="AG530" s="586"/>
      <c r="AH530" s="586"/>
      <c r="AI530" s="586"/>
      <c r="AJ530" s="586"/>
      <c r="AK530" s="586"/>
      <c r="AL530" s="586"/>
    </row>
    <row r="531" spans="1:38" x14ac:dyDescent="0.25">
      <c r="A531" s="44">
        <f t="shared" si="65"/>
        <v>2015</v>
      </c>
      <c r="B531" s="44" t="str">
        <f t="shared" si="65"/>
        <v>SEPTIEMBRE</v>
      </c>
      <c r="C531" s="44">
        <v>18</v>
      </c>
      <c r="D531" s="586" t="str">
        <f t="shared" si="64"/>
        <v>SEPTIEMBRE 2015 / 17</v>
      </c>
      <c r="E531" s="586"/>
      <c r="F531" s="586"/>
      <c r="G531" s="586"/>
      <c r="H531" s="586"/>
      <c r="I531" s="586"/>
      <c r="J531" s="586"/>
      <c r="K531" s="586"/>
      <c r="L531" s="586"/>
      <c r="M531" s="586"/>
      <c r="N531" s="586"/>
      <c r="O531" s="586"/>
      <c r="P531" s="586"/>
      <c r="Q531" s="586"/>
      <c r="R531" s="586"/>
      <c r="S531" s="586"/>
      <c r="T531" s="586"/>
      <c r="U531" s="586"/>
      <c r="V531" s="586"/>
      <c r="W531" s="586"/>
      <c r="X531" s="586"/>
      <c r="Y531" s="586"/>
      <c r="Z531" s="586"/>
      <c r="AB531" s="586"/>
      <c r="AC531" s="586"/>
      <c r="AD531" s="586"/>
      <c r="AE531" s="586"/>
      <c r="AF531" s="586"/>
      <c r="AG531" s="586"/>
      <c r="AH531" s="586"/>
      <c r="AI531" s="586"/>
      <c r="AJ531" s="586"/>
      <c r="AK531" s="586"/>
      <c r="AL531" s="586"/>
    </row>
    <row r="532" spans="1:38" x14ac:dyDescent="0.25">
      <c r="A532" s="44">
        <f t="shared" si="65"/>
        <v>2015</v>
      </c>
      <c r="B532" s="44" t="str">
        <f t="shared" si="65"/>
        <v>SEPTIEMBRE</v>
      </c>
      <c r="C532" s="44">
        <v>19</v>
      </c>
      <c r="D532" s="586" t="str">
        <f t="shared" si="64"/>
        <v>SEPTIEMBRE 2015 / 18</v>
      </c>
      <c r="E532" s="586"/>
      <c r="F532" s="586"/>
      <c r="G532" s="586"/>
      <c r="H532" s="586"/>
      <c r="I532" s="586"/>
      <c r="J532" s="586"/>
      <c r="K532" s="586"/>
      <c r="L532" s="586"/>
      <c r="M532" s="586"/>
      <c r="N532" s="586"/>
      <c r="O532" s="586"/>
      <c r="P532" s="586"/>
      <c r="Q532" s="586"/>
      <c r="R532" s="586"/>
      <c r="S532" s="586"/>
      <c r="T532" s="586"/>
      <c r="U532" s="586"/>
      <c r="V532" s="586"/>
      <c r="W532" s="586"/>
      <c r="X532" s="586"/>
      <c r="Y532" s="586"/>
      <c r="Z532" s="586"/>
      <c r="AB532" s="586"/>
      <c r="AC532" s="586"/>
      <c r="AD532" s="586"/>
      <c r="AE532" s="586"/>
      <c r="AF532" s="586"/>
      <c r="AG532" s="586"/>
      <c r="AH532" s="586"/>
      <c r="AI532" s="586"/>
      <c r="AJ532" s="586"/>
      <c r="AK532" s="586"/>
      <c r="AL532" s="586"/>
    </row>
    <row r="533" spans="1:38" x14ac:dyDescent="0.25">
      <c r="A533" s="44">
        <f t="shared" si="65"/>
        <v>2015</v>
      </c>
      <c r="B533" s="44" t="str">
        <f t="shared" si="65"/>
        <v>SEPTIEMBRE</v>
      </c>
      <c r="C533" s="44">
        <v>20</v>
      </c>
      <c r="D533" s="586" t="str">
        <f t="shared" si="64"/>
        <v>SEPTIEMBRE 2015 / 19</v>
      </c>
      <c r="E533" s="586"/>
      <c r="F533" s="586"/>
      <c r="G533" s="586"/>
      <c r="H533" s="586"/>
      <c r="I533" s="586"/>
      <c r="J533" s="586"/>
      <c r="K533" s="586"/>
      <c r="L533" s="586"/>
      <c r="M533" s="586"/>
      <c r="N533" s="586"/>
      <c r="O533" s="586"/>
      <c r="P533" s="586"/>
      <c r="Q533" s="586"/>
      <c r="R533" s="586"/>
      <c r="S533" s="586"/>
      <c r="T533" s="586"/>
      <c r="U533" s="586"/>
      <c r="V533" s="586"/>
      <c r="W533" s="586"/>
      <c r="X533" s="586"/>
      <c r="Y533" s="586"/>
      <c r="Z533" s="586"/>
      <c r="AB533" s="586"/>
      <c r="AC533" s="586"/>
      <c r="AD533" s="586"/>
      <c r="AE533" s="586"/>
      <c r="AF533" s="586"/>
      <c r="AG533" s="586"/>
      <c r="AH533" s="586"/>
      <c r="AI533" s="586"/>
      <c r="AJ533" s="586"/>
      <c r="AK533" s="586"/>
      <c r="AL533" s="586"/>
    </row>
    <row r="534" spans="1:38" x14ac:dyDescent="0.25">
      <c r="A534" s="44">
        <f t="shared" si="65"/>
        <v>2015</v>
      </c>
      <c r="B534" s="44" t="str">
        <f t="shared" si="65"/>
        <v>SEPTIEMBRE</v>
      </c>
      <c r="C534" s="44">
        <v>21</v>
      </c>
      <c r="D534" s="586" t="str">
        <f t="shared" si="64"/>
        <v>SEPTIEMBRE 2015 / 20</v>
      </c>
      <c r="E534" s="586"/>
      <c r="F534" s="586"/>
      <c r="G534" s="586"/>
      <c r="H534" s="586"/>
      <c r="I534" s="586"/>
      <c r="J534" s="586"/>
      <c r="K534" s="586"/>
      <c r="L534" s="586"/>
      <c r="M534" s="586"/>
      <c r="N534" s="586"/>
      <c r="O534" s="586"/>
      <c r="P534" s="586"/>
      <c r="Q534" s="586"/>
      <c r="R534" s="586"/>
      <c r="S534" s="586"/>
      <c r="T534" s="586"/>
      <c r="U534" s="586"/>
      <c r="V534" s="586"/>
      <c r="W534" s="586"/>
      <c r="X534" s="586"/>
      <c r="Y534" s="586"/>
      <c r="Z534" s="586"/>
      <c r="AB534" s="586"/>
      <c r="AC534" s="586"/>
      <c r="AD534" s="586"/>
      <c r="AE534" s="586"/>
      <c r="AF534" s="586"/>
      <c r="AG534" s="586"/>
      <c r="AH534" s="586"/>
      <c r="AI534" s="586"/>
      <c r="AJ534" s="586"/>
      <c r="AK534" s="586"/>
      <c r="AL534" s="586"/>
    </row>
    <row r="535" spans="1:38" x14ac:dyDescent="0.25">
      <c r="A535" s="44">
        <f t="shared" si="65"/>
        <v>2015</v>
      </c>
      <c r="B535" s="44" t="str">
        <f t="shared" si="65"/>
        <v>SEPTIEMBRE</v>
      </c>
      <c r="C535" s="44">
        <v>22</v>
      </c>
      <c r="D535" s="586" t="str">
        <f t="shared" si="64"/>
        <v>SEPTIEMBRE 2015 / 21</v>
      </c>
      <c r="E535" s="586"/>
      <c r="F535" s="586"/>
      <c r="G535" s="586"/>
      <c r="H535" s="586"/>
      <c r="I535" s="586"/>
      <c r="J535" s="586"/>
      <c r="K535" s="586"/>
      <c r="L535" s="586"/>
      <c r="M535" s="586"/>
      <c r="N535" s="586"/>
      <c r="O535" s="586"/>
      <c r="P535" s="586"/>
      <c r="Q535" s="586"/>
      <c r="R535" s="586"/>
      <c r="S535" s="586"/>
      <c r="T535" s="586"/>
      <c r="U535" s="586"/>
      <c r="V535" s="586"/>
      <c r="W535" s="586"/>
      <c r="X535" s="586"/>
      <c r="Y535" s="586"/>
      <c r="Z535" s="586"/>
      <c r="AB535" s="586"/>
      <c r="AC535" s="586"/>
      <c r="AD535" s="586"/>
      <c r="AE535" s="586"/>
      <c r="AF535" s="586"/>
      <c r="AG535" s="586"/>
      <c r="AH535" s="586"/>
      <c r="AI535" s="586"/>
      <c r="AJ535" s="586"/>
      <c r="AK535" s="586"/>
      <c r="AL535" s="586"/>
    </row>
    <row r="536" spans="1:38" x14ac:dyDescent="0.25">
      <c r="A536" s="44">
        <f t="shared" si="65"/>
        <v>2015</v>
      </c>
      <c r="B536" s="44" t="str">
        <f t="shared" si="65"/>
        <v>SEPTIEMBRE</v>
      </c>
      <c r="C536" s="44">
        <v>23</v>
      </c>
      <c r="D536" s="586" t="str">
        <f t="shared" si="64"/>
        <v>SEPTIEMBRE 2015 / 22</v>
      </c>
      <c r="E536" s="586"/>
      <c r="F536" s="586"/>
      <c r="G536" s="586"/>
      <c r="H536" s="586"/>
      <c r="I536" s="586"/>
      <c r="J536" s="586"/>
      <c r="K536" s="586"/>
      <c r="L536" s="586"/>
      <c r="M536" s="586"/>
      <c r="N536" s="586"/>
      <c r="O536" s="586"/>
      <c r="P536" s="586"/>
      <c r="Q536" s="586"/>
      <c r="R536" s="586"/>
      <c r="S536" s="586"/>
      <c r="T536" s="586"/>
      <c r="U536" s="586"/>
      <c r="V536" s="586"/>
      <c r="W536" s="586"/>
      <c r="X536" s="586"/>
      <c r="Y536" s="586"/>
      <c r="Z536" s="586"/>
      <c r="AB536" s="586"/>
      <c r="AC536" s="586"/>
      <c r="AD536" s="586"/>
      <c r="AE536" s="586"/>
      <c r="AF536" s="586"/>
      <c r="AG536" s="586"/>
      <c r="AH536" s="586"/>
      <c r="AI536" s="586"/>
      <c r="AJ536" s="586"/>
      <c r="AK536" s="586"/>
      <c r="AL536" s="586"/>
    </row>
    <row r="537" spans="1:38" x14ac:dyDescent="0.25">
      <c r="A537" s="44">
        <f t="shared" si="65"/>
        <v>2015</v>
      </c>
      <c r="B537" s="44" t="str">
        <f t="shared" si="65"/>
        <v>SEPTIEMBRE</v>
      </c>
      <c r="C537" s="44">
        <v>24</v>
      </c>
      <c r="D537" s="586" t="str">
        <f t="shared" si="64"/>
        <v>SEPTIEMBRE 2015 / 23</v>
      </c>
      <c r="E537" s="586"/>
      <c r="F537" s="586"/>
      <c r="G537" s="586"/>
      <c r="H537" s="586"/>
      <c r="I537" s="586"/>
      <c r="J537" s="586"/>
      <c r="K537" s="586"/>
      <c r="L537" s="586"/>
      <c r="M537" s="586"/>
      <c r="N537" s="586"/>
      <c r="O537" s="586"/>
      <c r="P537" s="586"/>
      <c r="Q537" s="586"/>
      <c r="R537" s="586"/>
      <c r="S537" s="586"/>
      <c r="T537" s="586"/>
      <c r="U537" s="586"/>
      <c r="V537" s="586"/>
      <c r="W537" s="586"/>
      <c r="X537" s="586"/>
      <c r="Y537" s="586"/>
      <c r="Z537" s="586"/>
      <c r="AB537" s="586"/>
      <c r="AC537" s="586"/>
      <c r="AD537" s="586"/>
      <c r="AE537" s="586"/>
      <c r="AF537" s="586"/>
      <c r="AG537" s="586"/>
      <c r="AH537" s="586"/>
      <c r="AI537" s="586"/>
      <c r="AJ537" s="586"/>
      <c r="AK537" s="586"/>
      <c r="AL537" s="586"/>
    </row>
    <row r="538" spans="1:38" x14ac:dyDescent="0.25">
      <c r="A538" s="44">
        <f t="shared" si="65"/>
        <v>2015</v>
      </c>
      <c r="B538" s="44" t="str">
        <f t="shared" si="65"/>
        <v>SEPTIEMBRE</v>
      </c>
      <c r="C538" s="44">
        <v>25</v>
      </c>
      <c r="D538" s="586" t="str">
        <f t="shared" si="64"/>
        <v>SEPTIEMBRE 2015 / 24</v>
      </c>
      <c r="E538" s="586"/>
      <c r="F538" s="586"/>
      <c r="G538" s="586"/>
      <c r="H538" s="586"/>
      <c r="I538" s="586"/>
      <c r="J538" s="586"/>
      <c r="K538" s="586"/>
      <c r="L538" s="586"/>
      <c r="M538" s="586"/>
      <c r="N538" s="586"/>
      <c r="O538" s="586"/>
      <c r="P538" s="586"/>
      <c r="Q538" s="586"/>
      <c r="R538" s="586"/>
      <c r="S538" s="586"/>
      <c r="T538" s="586"/>
      <c r="U538" s="586"/>
      <c r="V538" s="586"/>
      <c r="W538" s="586"/>
      <c r="X538" s="586"/>
      <c r="Y538" s="586"/>
      <c r="Z538" s="586"/>
      <c r="AB538" s="586"/>
      <c r="AC538" s="586"/>
      <c r="AD538" s="586"/>
      <c r="AE538" s="586"/>
      <c r="AF538" s="586"/>
      <c r="AG538" s="586"/>
      <c r="AH538" s="586"/>
      <c r="AI538" s="586"/>
      <c r="AJ538" s="586"/>
      <c r="AK538" s="586"/>
      <c r="AL538" s="586"/>
    </row>
    <row r="539" spans="1:38" x14ac:dyDescent="0.25">
      <c r="A539" s="44">
        <f t="shared" si="65"/>
        <v>2015</v>
      </c>
      <c r="B539" s="44" t="str">
        <f t="shared" si="65"/>
        <v>SEPTIEMBRE</v>
      </c>
      <c r="C539" s="44">
        <v>26</v>
      </c>
      <c r="D539" s="586" t="str">
        <f t="shared" si="64"/>
        <v>SEPTIEMBRE 2015 / 25</v>
      </c>
      <c r="E539" s="586"/>
      <c r="F539" s="586"/>
      <c r="G539" s="586"/>
      <c r="H539" s="586"/>
      <c r="I539" s="586"/>
      <c r="J539" s="586"/>
      <c r="K539" s="586"/>
      <c r="L539" s="586"/>
      <c r="M539" s="586"/>
      <c r="N539" s="586"/>
      <c r="O539" s="586"/>
      <c r="P539" s="586"/>
      <c r="Q539" s="586"/>
      <c r="R539" s="586"/>
      <c r="S539" s="586"/>
      <c r="T539" s="586"/>
      <c r="U539" s="586"/>
      <c r="V539" s="586"/>
      <c r="W539" s="586"/>
      <c r="X539" s="586"/>
      <c r="Y539" s="586"/>
      <c r="Z539" s="586"/>
      <c r="AB539" s="586"/>
      <c r="AC539" s="586"/>
      <c r="AD539" s="586"/>
      <c r="AE539" s="586"/>
      <c r="AF539" s="586"/>
      <c r="AG539" s="586"/>
      <c r="AH539" s="586"/>
      <c r="AI539" s="586"/>
      <c r="AJ539" s="586"/>
      <c r="AK539" s="586"/>
      <c r="AL539" s="586"/>
    </row>
    <row r="540" spans="1:38" x14ac:dyDescent="0.25">
      <c r="A540" s="44">
        <f t="shared" si="65"/>
        <v>2015</v>
      </c>
      <c r="B540" s="44" t="str">
        <f t="shared" si="65"/>
        <v>SEPTIEMBRE</v>
      </c>
      <c r="C540" s="44">
        <v>27</v>
      </c>
      <c r="D540" s="586" t="str">
        <f t="shared" si="64"/>
        <v>SEPTIEMBRE 2015 / 26</v>
      </c>
      <c r="E540" s="586"/>
      <c r="F540" s="586"/>
      <c r="G540" s="586"/>
      <c r="H540" s="586"/>
      <c r="I540" s="586"/>
      <c r="J540" s="586"/>
      <c r="K540" s="586"/>
      <c r="L540" s="586"/>
      <c r="M540" s="586"/>
      <c r="N540" s="586"/>
      <c r="O540" s="586"/>
      <c r="P540" s="586"/>
      <c r="Q540" s="586"/>
      <c r="R540" s="586"/>
      <c r="S540" s="586"/>
      <c r="T540" s="586"/>
      <c r="U540" s="586"/>
      <c r="V540" s="586"/>
      <c r="W540" s="586"/>
      <c r="X540" s="586"/>
      <c r="Y540" s="586"/>
      <c r="Z540" s="586"/>
      <c r="AB540" s="586"/>
      <c r="AC540" s="586"/>
      <c r="AD540" s="586"/>
      <c r="AE540" s="586"/>
      <c r="AF540" s="586"/>
      <c r="AG540" s="586"/>
      <c r="AH540" s="586"/>
      <c r="AI540" s="586"/>
      <c r="AJ540" s="586"/>
      <c r="AK540" s="586"/>
      <c r="AL540" s="586"/>
    </row>
    <row r="541" spans="1:38" x14ac:dyDescent="0.25">
      <c r="A541" s="44">
        <f t="shared" si="65"/>
        <v>2015</v>
      </c>
      <c r="B541" s="44" t="str">
        <f t="shared" si="65"/>
        <v>SEPTIEMBRE</v>
      </c>
      <c r="C541" s="44">
        <v>28</v>
      </c>
      <c r="D541" s="586" t="str">
        <f t="shared" si="64"/>
        <v>SEPTIEMBRE 2015 / 27</v>
      </c>
      <c r="E541" s="586"/>
      <c r="F541" s="586"/>
      <c r="G541" s="586"/>
      <c r="H541" s="586"/>
      <c r="I541" s="586"/>
      <c r="J541" s="586"/>
      <c r="K541" s="586"/>
      <c r="L541" s="586"/>
      <c r="M541" s="586"/>
      <c r="N541" s="586"/>
      <c r="O541" s="586"/>
      <c r="P541" s="586"/>
      <c r="Q541" s="586"/>
      <c r="R541" s="586"/>
      <c r="S541" s="586"/>
      <c r="T541" s="586"/>
      <c r="U541" s="586"/>
      <c r="V541" s="586"/>
      <c r="W541" s="586"/>
      <c r="X541" s="586"/>
      <c r="Y541" s="586"/>
      <c r="Z541" s="586"/>
      <c r="AB541" s="586"/>
      <c r="AC541" s="586"/>
      <c r="AD541" s="586"/>
      <c r="AE541" s="586"/>
      <c r="AF541" s="586"/>
      <c r="AG541" s="586"/>
      <c r="AH541" s="586"/>
      <c r="AI541" s="586"/>
      <c r="AJ541" s="586"/>
      <c r="AK541" s="586"/>
      <c r="AL541" s="586"/>
    </row>
    <row r="542" spans="1:38" x14ac:dyDescent="0.25">
      <c r="A542" s="44">
        <f t="shared" si="65"/>
        <v>2015</v>
      </c>
      <c r="B542" s="44" t="str">
        <f t="shared" si="65"/>
        <v>SEPTIEMBRE</v>
      </c>
      <c r="C542" s="44">
        <v>29</v>
      </c>
      <c r="D542" s="586" t="str">
        <f t="shared" si="64"/>
        <v>SEPTIEMBRE 2015 / 28</v>
      </c>
      <c r="E542" s="586"/>
      <c r="F542" s="586"/>
      <c r="G542" s="586"/>
      <c r="H542" s="586"/>
      <c r="I542" s="586"/>
      <c r="J542" s="586"/>
      <c r="K542" s="586"/>
      <c r="L542" s="586"/>
      <c r="M542" s="586"/>
      <c r="N542" s="586"/>
      <c r="O542" s="586"/>
      <c r="P542" s="586"/>
      <c r="Q542" s="586"/>
      <c r="R542" s="586"/>
      <c r="S542" s="586"/>
      <c r="T542" s="586"/>
      <c r="U542" s="586"/>
      <c r="V542" s="586"/>
      <c r="W542" s="586"/>
      <c r="X542" s="586"/>
      <c r="Y542" s="586"/>
      <c r="Z542" s="586"/>
      <c r="AB542" s="586"/>
      <c r="AC542" s="586"/>
      <c r="AD542" s="586"/>
      <c r="AE542" s="586"/>
      <c r="AF542" s="586"/>
      <c r="AG542" s="586"/>
      <c r="AH542" s="586"/>
      <c r="AI542" s="586"/>
      <c r="AJ542" s="586"/>
      <c r="AK542" s="586"/>
      <c r="AL542" s="586"/>
    </row>
    <row r="543" spans="1:38" x14ac:dyDescent="0.25">
      <c r="A543" s="44">
        <f t="shared" si="65"/>
        <v>2015</v>
      </c>
      <c r="B543" s="44" t="str">
        <f t="shared" si="65"/>
        <v>SEPTIEMBRE</v>
      </c>
      <c r="C543" s="44">
        <v>30</v>
      </c>
      <c r="D543" s="586" t="str">
        <f t="shared" si="64"/>
        <v>SEPTIEMBRE 2015 / 29</v>
      </c>
      <c r="E543" s="586"/>
      <c r="F543" s="586"/>
      <c r="G543" s="586"/>
      <c r="H543" s="586"/>
      <c r="I543" s="586"/>
      <c r="J543" s="586"/>
      <c r="K543" s="586"/>
      <c r="L543" s="586"/>
      <c r="M543" s="586"/>
      <c r="N543" s="586"/>
      <c r="O543" s="586"/>
      <c r="P543" s="586"/>
      <c r="Q543" s="586"/>
      <c r="R543" s="586"/>
      <c r="S543" s="586"/>
      <c r="T543" s="586"/>
      <c r="U543" s="586"/>
      <c r="V543" s="586"/>
      <c r="W543" s="586"/>
      <c r="X543" s="586"/>
      <c r="Y543" s="586"/>
      <c r="Z543" s="586"/>
      <c r="AB543" s="586"/>
      <c r="AC543" s="586"/>
      <c r="AD543" s="586"/>
      <c r="AE543" s="586"/>
      <c r="AF543" s="586"/>
      <c r="AG543" s="586"/>
      <c r="AH543" s="586"/>
      <c r="AI543" s="586"/>
      <c r="AJ543" s="586"/>
      <c r="AK543" s="586"/>
      <c r="AL543" s="586"/>
    </row>
    <row r="544" spans="1:38" x14ac:dyDescent="0.25">
      <c r="A544" s="44">
        <f t="shared" si="65"/>
        <v>2015</v>
      </c>
      <c r="B544" s="44" t="str">
        <f t="shared" si="65"/>
        <v>SEPTIEMBRE</v>
      </c>
      <c r="C544" s="44">
        <v>31</v>
      </c>
      <c r="D544" s="586" t="str">
        <f t="shared" si="64"/>
        <v>SEPTIEMBRE 2015 / 30</v>
      </c>
      <c r="E544" s="586"/>
      <c r="F544" s="586"/>
      <c r="G544" s="586"/>
      <c r="H544" s="586"/>
      <c r="I544" s="586"/>
      <c r="J544" s="586"/>
      <c r="K544" s="586"/>
      <c r="L544" s="586"/>
      <c r="M544" s="586"/>
      <c r="N544" s="586"/>
      <c r="O544" s="586"/>
      <c r="P544" s="586"/>
      <c r="Q544" s="586"/>
      <c r="R544" s="586"/>
      <c r="S544" s="586"/>
      <c r="T544" s="586"/>
      <c r="U544" s="586"/>
      <c r="V544" s="586"/>
      <c r="W544" s="586"/>
      <c r="X544" s="586"/>
      <c r="Y544" s="586"/>
      <c r="Z544" s="586"/>
      <c r="AB544" s="586"/>
      <c r="AC544" s="586"/>
      <c r="AD544" s="586"/>
      <c r="AE544" s="586"/>
      <c r="AF544" s="586"/>
      <c r="AG544" s="586"/>
      <c r="AH544" s="586"/>
      <c r="AI544" s="586"/>
      <c r="AJ544" s="586"/>
      <c r="AK544" s="586"/>
      <c r="AL544" s="586"/>
    </row>
    <row r="545" spans="1:74" s="206" customFormat="1" ht="15.75" x14ac:dyDescent="0.25">
      <c r="D545" s="586" t="str">
        <f t="shared" si="64"/>
        <v>SEPTIEMBRE 2015 / 31</v>
      </c>
      <c r="E545" s="586"/>
      <c r="F545" s="586"/>
      <c r="G545" s="586"/>
      <c r="H545" s="586"/>
      <c r="I545" s="586"/>
      <c r="J545" s="586"/>
      <c r="K545" s="586"/>
      <c r="L545" s="586"/>
      <c r="M545" s="586"/>
      <c r="N545" s="586"/>
      <c r="O545" s="586"/>
      <c r="P545" s="586"/>
      <c r="Q545" s="586"/>
      <c r="R545" s="586"/>
      <c r="S545" s="586"/>
      <c r="T545" s="586"/>
      <c r="U545" s="586"/>
      <c r="V545" s="586"/>
      <c r="W545" s="586"/>
      <c r="X545" s="586"/>
      <c r="Y545" s="586"/>
      <c r="Z545" s="586"/>
      <c r="AA545" s="55"/>
      <c r="AB545" s="586"/>
      <c r="AC545" s="586"/>
      <c r="AD545" s="586"/>
      <c r="AE545" s="586"/>
      <c r="AF545" s="586"/>
      <c r="AG545" s="586"/>
      <c r="AH545" s="586"/>
      <c r="AI545" s="586"/>
      <c r="AJ545" s="586"/>
      <c r="AK545" s="586"/>
      <c r="AL545" s="586"/>
      <c r="AM545" s="209" t="str">
        <f t="shared" ref="AM545:BU545" si="66">IFERROR(AVERAGE(AM514:AM544),"")</f>
        <v/>
      </c>
      <c r="AN545" s="209" t="str">
        <f t="shared" si="66"/>
        <v/>
      </c>
      <c r="AO545" s="209" t="str">
        <f t="shared" si="66"/>
        <v/>
      </c>
      <c r="AP545" s="209" t="str">
        <f t="shared" si="66"/>
        <v/>
      </c>
      <c r="AQ545" s="209" t="str">
        <f t="shared" si="66"/>
        <v/>
      </c>
      <c r="AR545" s="209" t="str">
        <f t="shared" si="66"/>
        <v/>
      </c>
      <c r="AS545" s="209" t="str">
        <f t="shared" si="66"/>
        <v/>
      </c>
      <c r="AT545" s="209" t="str">
        <f t="shared" si="66"/>
        <v/>
      </c>
      <c r="AU545" s="209" t="str">
        <f t="shared" si="66"/>
        <v/>
      </c>
      <c r="AV545" s="209" t="str">
        <f t="shared" si="66"/>
        <v/>
      </c>
      <c r="AW545" s="209" t="str">
        <f t="shared" si="66"/>
        <v/>
      </c>
      <c r="AX545" s="210" t="str">
        <f t="shared" si="66"/>
        <v/>
      </c>
      <c r="AY545" s="209" t="str">
        <f t="shared" si="66"/>
        <v/>
      </c>
      <c r="AZ545" s="209" t="str">
        <f t="shared" si="66"/>
        <v/>
      </c>
      <c r="BA545" s="209" t="str">
        <f t="shared" si="66"/>
        <v/>
      </c>
      <c r="BB545" s="209" t="str">
        <f t="shared" si="66"/>
        <v/>
      </c>
      <c r="BC545" s="209" t="str">
        <f t="shared" si="66"/>
        <v/>
      </c>
      <c r="BD545" s="209" t="str">
        <f t="shared" si="66"/>
        <v/>
      </c>
      <c r="BE545" s="209" t="str">
        <f t="shared" si="66"/>
        <v/>
      </c>
      <c r="BF545" s="209" t="str">
        <f t="shared" si="66"/>
        <v/>
      </c>
      <c r="BG545" s="209" t="str">
        <f t="shared" si="66"/>
        <v/>
      </c>
      <c r="BH545" s="209" t="str">
        <f t="shared" si="66"/>
        <v/>
      </c>
      <c r="BI545" s="209" t="str">
        <f t="shared" si="66"/>
        <v/>
      </c>
      <c r="BJ545" s="209" t="str">
        <f t="shared" si="66"/>
        <v/>
      </c>
      <c r="BK545" s="209" t="str">
        <f t="shared" si="66"/>
        <v/>
      </c>
      <c r="BL545" s="209" t="str">
        <f t="shared" si="66"/>
        <v/>
      </c>
      <c r="BM545" s="209" t="str">
        <f t="shared" si="66"/>
        <v/>
      </c>
      <c r="BN545" s="209" t="str">
        <f t="shared" si="66"/>
        <v/>
      </c>
      <c r="BO545" s="209" t="str">
        <f t="shared" si="66"/>
        <v/>
      </c>
      <c r="BP545" s="209" t="str">
        <f t="shared" si="66"/>
        <v/>
      </c>
      <c r="BQ545" s="209" t="str">
        <f t="shared" si="66"/>
        <v/>
      </c>
      <c r="BR545" s="209" t="str">
        <f t="shared" si="66"/>
        <v/>
      </c>
      <c r="BS545" s="209" t="str">
        <f t="shared" si="66"/>
        <v/>
      </c>
      <c r="BT545" s="209" t="str">
        <f t="shared" si="66"/>
        <v/>
      </c>
      <c r="BU545" s="209" t="str">
        <f t="shared" si="66"/>
        <v/>
      </c>
      <c r="BV545" s="210" t="str">
        <f>IFERROR(AVERAGE(BV514:BV544),"")</f>
        <v/>
      </c>
    </row>
    <row r="546" spans="1:74" ht="15.75" x14ac:dyDescent="0.25">
      <c r="A546" s="44">
        <v>2015</v>
      </c>
      <c r="B546" s="44" t="s">
        <v>236</v>
      </c>
      <c r="C546" s="44">
        <v>1</v>
      </c>
      <c r="D546" s="208" t="s">
        <v>228</v>
      </c>
      <c r="E546" s="209">
        <f>IFERROR(AVERAGE(E515:E545),"")</f>
        <v>1</v>
      </c>
      <c r="F546" s="209">
        <f>IFERROR(AVERAGE(F515:F545),"")</f>
        <v>42249</v>
      </c>
      <c r="G546" s="209">
        <f>IFERROR(AVERAGE(G515:G545),"")</f>
        <v>55312</v>
      </c>
      <c r="H546" s="209" t="str">
        <f>IFERROR(AVERAGE(H515:H545),"")</f>
        <v/>
      </c>
      <c r="I546" s="209">
        <f t="shared" ref="I546:AL546" si="67">IFERROR(AVERAGE(I515:I545),"")</f>
        <v>0.74550000000000005</v>
      </c>
      <c r="J546" s="209">
        <f t="shared" si="67"/>
        <v>6.3</v>
      </c>
      <c r="K546" s="209">
        <f t="shared" si="67"/>
        <v>1.06</v>
      </c>
      <c r="L546" s="209" t="str">
        <f t="shared" si="67"/>
        <v/>
      </c>
      <c r="M546" s="209">
        <f t="shared" si="67"/>
        <v>1.6</v>
      </c>
      <c r="N546" s="209">
        <f t="shared" si="67"/>
        <v>0.05</v>
      </c>
      <c r="O546" s="209">
        <f t="shared" si="67"/>
        <v>100</v>
      </c>
      <c r="P546" s="209">
        <f t="shared" si="67"/>
        <v>130.1</v>
      </c>
      <c r="Q546" s="209" t="str">
        <f t="shared" si="67"/>
        <v/>
      </c>
      <c r="R546" s="209">
        <f t="shared" si="67"/>
        <v>42.86</v>
      </c>
      <c r="S546" s="209">
        <f t="shared" si="67"/>
        <v>-80</v>
      </c>
      <c r="T546" s="209" t="str">
        <f t="shared" si="67"/>
        <v/>
      </c>
      <c r="U546" s="209">
        <f t="shared" si="67"/>
        <v>0</v>
      </c>
      <c r="V546" s="209">
        <f t="shared" si="67"/>
        <v>63</v>
      </c>
      <c r="W546" s="209">
        <f t="shared" si="67"/>
        <v>85</v>
      </c>
      <c r="X546" s="209">
        <f t="shared" si="67"/>
        <v>96</v>
      </c>
      <c r="Y546" s="209">
        <f t="shared" si="67"/>
        <v>135</v>
      </c>
      <c r="Z546" s="209">
        <f t="shared" si="67"/>
        <v>152</v>
      </c>
      <c r="AA546" s="209">
        <f t="shared" si="67"/>
        <v>0.5</v>
      </c>
      <c r="AB546" s="209">
        <f t="shared" si="67"/>
        <v>99</v>
      </c>
      <c r="AC546" s="209">
        <f t="shared" si="67"/>
        <v>0.5</v>
      </c>
      <c r="AD546" s="209" t="str">
        <f t="shared" si="67"/>
        <v/>
      </c>
      <c r="AE546" s="209">
        <f t="shared" si="67"/>
        <v>5.5</v>
      </c>
      <c r="AF546" s="209">
        <f t="shared" si="67"/>
        <v>7</v>
      </c>
      <c r="AG546" s="209">
        <f t="shared" si="67"/>
        <v>99.5</v>
      </c>
      <c r="AH546" s="209">
        <f t="shared" si="67"/>
        <v>42.54</v>
      </c>
      <c r="AI546" s="209">
        <f t="shared" si="67"/>
        <v>167</v>
      </c>
      <c r="AJ546" s="209">
        <f t="shared" si="67"/>
        <v>221</v>
      </c>
      <c r="AK546" s="209">
        <f t="shared" si="67"/>
        <v>275</v>
      </c>
      <c r="AL546" s="209">
        <f t="shared" si="67"/>
        <v>338</v>
      </c>
    </row>
    <row r="547" spans="1:74" x14ac:dyDescent="0.25">
      <c r="A547" s="44">
        <f>A546</f>
        <v>2015</v>
      </c>
      <c r="B547" s="44" t="str">
        <f>B546</f>
        <v>OCTUBRE</v>
      </c>
      <c r="C547" s="44">
        <v>2</v>
      </c>
      <c r="D547" s="586" t="str">
        <f t="shared" ref="D547:D577" si="68">B546&amp;" "&amp;A546&amp;" / "&amp;C546</f>
        <v>OCTUBRE 2015 / 1</v>
      </c>
      <c r="E547" s="589">
        <v>1</v>
      </c>
      <c r="F547" s="266">
        <v>42286</v>
      </c>
      <c r="G547" s="590">
        <v>56822</v>
      </c>
      <c r="H547" s="591" t="s">
        <v>341</v>
      </c>
      <c r="I547" s="586">
        <v>0.74550000000000005</v>
      </c>
      <c r="J547" s="586">
        <v>6.3</v>
      </c>
      <c r="K547" s="592">
        <v>1.06</v>
      </c>
      <c r="L547" s="586" t="s">
        <v>20</v>
      </c>
      <c r="M547" s="586">
        <v>1.8</v>
      </c>
      <c r="N547" s="586">
        <v>0.05</v>
      </c>
      <c r="O547" s="592">
        <v>100</v>
      </c>
      <c r="P547" s="586">
        <v>130</v>
      </c>
      <c r="Q547" s="586" t="s">
        <v>338</v>
      </c>
      <c r="R547" s="586">
        <v>42.8</v>
      </c>
      <c r="S547" s="586">
        <v>-80</v>
      </c>
      <c r="T547" s="564" t="s">
        <v>103</v>
      </c>
      <c r="U547" s="564">
        <v>0</v>
      </c>
      <c r="V547" s="564">
        <v>62</v>
      </c>
      <c r="W547" s="564">
        <v>83</v>
      </c>
      <c r="X547" s="564">
        <v>94</v>
      </c>
      <c r="Y547" s="564">
        <v>133</v>
      </c>
      <c r="Z547" s="564">
        <v>152</v>
      </c>
      <c r="AA547" s="564">
        <v>0.5</v>
      </c>
      <c r="AB547" s="564">
        <v>99</v>
      </c>
      <c r="AC547" s="564">
        <v>0.5</v>
      </c>
      <c r="AD547" s="587"/>
      <c r="AE547" s="587">
        <v>5.5</v>
      </c>
      <c r="AF547" s="587">
        <v>7</v>
      </c>
      <c r="AG547" s="587">
        <v>99.5</v>
      </c>
      <c r="AH547" s="587">
        <v>42.54</v>
      </c>
      <c r="AI547" s="587">
        <v>167</v>
      </c>
      <c r="AJ547" s="587">
        <v>221</v>
      </c>
      <c r="AK547" s="587">
        <v>275</v>
      </c>
      <c r="AL547" s="587">
        <v>338</v>
      </c>
    </row>
    <row r="548" spans="1:74" x14ac:dyDescent="0.25">
      <c r="A548" s="44">
        <f t="shared" ref="A548:B576" si="69">A547</f>
        <v>2015</v>
      </c>
      <c r="B548" s="44" t="str">
        <f t="shared" si="69"/>
        <v>OCTUBRE</v>
      </c>
      <c r="C548" s="44">
        <v>3</v>
      </c>
      <c r="D548" s="586" t="str">
        <f t="shared" si="68"/>
        <v>OCTUBRE 2015 / 2</v>
      </c>
      <c r="E548" s="586"/>
      <c r="F548" s="586"/>
      <c r="G548" s="586"/>
      <c r="H548" s="586"/>
      <c r="I548" s="586"/>
      <c r="J548" s="586"/>
      <c r="K548" s="586"/>
      <c r="L548" s="586"/>
      <c r="M548" s="586"/>
      <c r="N548" s="586"/>
      <c r="O548" s="586"/>
      <c r="P548" s="586"/>
      <c r="Q548" s="586"/>
      <c r="R548" s="586"/>
      <c r="S548" s="586"/>
      <c r="T548" s="586"/>
      <c r="U548" s="586"/>
      <c r="V548" s="586"/>
      <c r="W548" s="586"/>
      <c r="X548" s="586"/>
      <c r="Y548" s="586"/>
      <c r="Z548" s="586"/>
      <c r="AB548" s="586"/>
      <c r="AC548" s="586"/>
      <c r="AD548" s="586"/>
      <c r="AE548" s="586"/>
      <c r="AF548" s="586"/>
      <c r="AG548" s="586"/>
      <c r="AH548" s="586"/>
      <c r="AI548" s="586"/>
      <c r="AJ548" s="586"/>
      <c r="AK548" s="586"/>
      <c r="AL548" s="586"/>
    </row>
    <row r="549" spans="1:74" x14ac:dyDescent="0.25">
      <c r="A549" s="44">
        <f t="shared" si="69"/>
        <v>2015</v>
      </c>
      <c r="B549" s="44" t="str">
        <f t="shared" si="69"/>
        <v>OCTUBRE</v>
      </c>
      <c r="C549" s="44">
        <v>4</v>
      </c>
      <c r="D549" s="586" t="str">
        <f t="shared" si="68"/>
        <v>OCTUBRE 2015 / 3</v>
      </c>
      <c r="E549" s="586"/>
      <c r="F549" s="586"/>
      <c r="G549" s="586"/>
      <c r="H549" s="586"/>
      <c r="I549" s="586"/>
      <c r="J549" s="586"/>
      <c r="K549" s="586"/>
      <c r="L549" s="586"/>
      <c r="M549" s="586"/>
      <c r="N549" s="586"/>
      <c r="O549" s="586"/>
      <c r="P549" s="586"/>
      <c r="Q549" s="586"/>
      <c r="R549" s="586"/>
      <c r="S549" s="586"/>
      <c r="T549" s="586"/>
      <c r="U549" s="586"/>
      <c r="V549" s="586"/>
      <c r="W549" s="586"/>
      <c r="X549" s="586"/>
      <c r="Y549" s="586"/>
      <c r="Z549" s="586"/>
      <c r="AB549" s="586"/>
      <c r="AC549" s="586"/>
      <c r="AD549" s="586"/>
      <c r="AE549" s="586"/>
      <c r="AF549" s="586"/>
      <c r="AG549" s="586"/>
      <c r="AH549" s="586"/>
      <c r="AI549" s="586"/>
      <c r="AJ549" s="586"/>
      <c r="AK549" s="586"/>
      <c r="AL549" s="586"/>
    </row>
    <row r="550" spans="1:74" x14ac:dyDescent="0.25">
      <c r="A550" s="44">
        <f t="shared" si="69"/>
        <v>2015</v>
      </c>
      <c r="B550" s="44" t="str">
        <f t="shared" si="69"/>
        <v>OCTUBRE</v>
      </c>
      <c r="C550" s="44">
        <v>5</v>
      </c>
      <c r="D550" s="586" t="str">
        <f t="shared" si="68"/>
        <v>OCTUBRE 2015 / 4</v>
      </c>
      <c r="E550" s="586"/>
      <c r="F550" s="586"/>
      <c r="G550" s="586"/>
      <c r="H550" s="586"/>
      <c r="I550" s="586"/>
      <c r="J550" s="586"/>
      <c r="K550" s="586"/>
      <c r="L550" s="586"/>
      <c r="M550" s="586"/>
      <c r="N550" s="586"/>
      <c r="O550" s="586"/>
      <c r="P550" s="586"/>
      <c r="Q550" s="586"/>
      <c r="R550" s="586"/>
      <c r="S550" s="586"/>
      <c r="T550" s="586"/>
      <c r="U550" s="586"/>
      <c r="V550" s="586"/>
      <c r="W550" s="586"/>
      <c r="X550" s="586"/>
      <c r="Y550" s="586"/>
      <c r="Z550" s="586"/>
      <c r="AB550" s="586"/>
      <c r="AC550" s="586"/>
      <c r="AD550" s="586"/>
      <c r="AE550" s="586"/>
      <c r="AF550" s="586"/>
      <c r="AG550" s="586"/>
      <c r="AH550" s="586"/>
      <c r="AI550" s="586"/>
      <c r="AJ550" s="586"/>
      <c r="AK550" s="586"/>
      <c r="AL550" s="586"/>
    </row>
    <row r="551" spans="1:74" x14ac:dyDescent="0.25">
      <c r="A551" s="44">
        <f t="shared" si="69"/>
        <v>2015</v>
      </c>
      <c r="B551" s="44" t="str">
        <f t="shared" si="69"/>
        <v>OCTUBRE</v>
      </c>
      <c r="C551" s="44">
        <v>6</v>
      </c>
      <c r="D551" s="586" t="str">
        <f t="shared" si="68"/>
        <v>OCTUBRE 2015 / 5</v>
      </c>
      <c r="E551" s="586"/>
      <c r="F551" s="586"/>
      <c r="G551" s="586"/>
      <c r="H551" s="586"/>
      <c r="I551" s="586"/>
      <c r="J551" s="586"/>
      <c r="K551" s="586"/>
      <c r="L551" s="586"/>
      <c r="M551" s="586"/>
      <c r="N551" s="586"/>
      <c r="O551" s="586"/>
      <c r="P551" s="586"/>
      <c r="Q551" s="586"/>
      <c r="R551" s="586"/>
      <c r="S551" s="586"/>
      <c r="T551" s="586"/>
      <c r="U551" s="586"/>
      <c r="V551" s="586"/>
      <c r="W551" s="586"/>
      <c r="X551" s="586"/>
      <c r="Y551" s="586"/>
      <c r="Z551" s="586"/>
      <c r="AB551" s="586"/>
      <c r="AC551" s="586"/>
      <c r="AD551" s="586"/>
      <c r="AE551" s="586"/>
      <c r="AF551" s="586"/>
      <c r="AG551" s="586"/>
      <c r="AH551" s="586"/>
      <c r="AI551" s="586"/>
      <c r="AJ551" s="586"/>
      <c r="AK551" s="586"/>
      <c r="AL551" s="586"/>
    </row>
    <row r="552" spans="1:74" x14ac:dyDescent="0.25">
      <c r="A552" s="44">
        <f t="shared" si="69"/>
        <v>2015</v>
      </c>
      <c r="B552" s="44" t="str">
        <f t="shared" si="69"/>
        <v>OCTUBRE</v>
      </c>
      <c r="C552" s="44">
        <v>7</v>
      </c>
      <c r="D552" s="586" t="str">
        <f t="shared" si="68"/>
        <v>OCTUBRE 2015 / 6</v>
      </c>
      <c r="E552" s="586"/>
      <c r="F552" s="586"/>
      <c r="G552" s="586"/>
      <c r="H552" s="586"/>
      <c r="I552" s="586"/>
      <c r="J552" s="586"/>
      <c r="K552" s="586"/>
      <c r="L552" s="586"/>
      <c r="M552" s="586"/>
      <c r="N552" s="586"/>
      <c r="O552" s="586"/>
      <c r="P552" s="586"/>
      <c r="Q552" s="586"/>
      <c r="R552" s="586"/>
      <c r="S552" s="586"/>
      <c r="T552" s="586"/>
      <c r="U552" s="586"/>
      <c r="V552" s="586"/>
      <c r="W552" s="586"/>
      <c r="X552" s="586"/>
      <c r="Y552" s="586"/>
      <c r="Z552" s="586"/>
      <c r="AB552" s="586"/>
      <c r="AC552" s="586"/>
      <c r="AD552" s="586"/>
      <c r="AE552" s="586"/>
      <c r="AF552" s="586"/>
      <c r="AG552" s="586"/>
      <c r="AH552" s="586"/>
      <c r="AI552" s="586"/>
      <c r="AJ552" s="586"/>
      <c r="AK552" s="586"/>
      <c r="AL552" s="586"/>
    </row>
    <row r="553" spans="1:74" x14ac:dyDescent="0.25">
      <c r="A553" s="44">
        <f t="shared" si="69"/>
        <v>2015</v>
      </c>
      <c r="B553" s="44" t="str">
        <f t="shared" si="69"/>
        <v>OCTUBRE</v>
      </c>
      <c r="C553" s="44">
        <v>8</v>
      </c>
      <c r="D553" s="586" t="str">
        <f t="shared" si="68"/>
        <v>OCTUBRE 2015 / 7</v>
      </c>
      <c r="E553" s="586"/>
      <c r="F553" s="586"/>
      <c r="G553" s="586"/>
      <c r="H553" s="586"/>
      <c r="I553" s="586"/>
      <c r="J553" s="586"/>
      <c r="K553" s="586"/>
      <c r="L553" s="586"/>
      <c r="M553" s="586"/>
      <c r="N553" s="586"/>
      <c r="O553" s="586"/>
      <c r="P553" s="586"/>
      <c r="Q553" s="586"/>
      <c r="R553" s="586"/>
      <c r="S553" s="586"/>
      <c r="T553" s="586"/>
      <c r="U553" s="586"/>
      <c r="V553" s="586"/>
      <c r="W553" s="586"/>
      <c r="X553" s="586"/>
      <c r="Y553" s="586"/>
      <c r="Z553" s="586"/>
      <c r="AB553" s="586"/>
      <c r="AC553" s="586"/>
      <c r="AD553" s="586"/>
      <c r="AE553" s="586"/>
      <c r="AF553" s="586"/>
      <c r="AG553" s="586"/>
      <c r="AH553" s="586"/>
      <c r="AI553" s="586"/>
      <c r="AJ553" s="586"/>
      <c r="AK553" s="586"/>
      <c r="AL553" s="586"/>
    </row>
    <row r="554" spans="1:74" x14ac:dyDescent="0.25">
      <c r="A554" s="44">
        <f t="shared" si="69"/>
        <v>2015</v>
      </c>
      <c r="B554" s="44" t="str">
        <f t="shared" si="69"/>
        <v>OCTUBRE</v>
      </c>
      <c r="C554" s="44">
        <v>9</v>
      </c>
      <c r="D554" s="586" t="str">
        <f t="shared" si="68"/>
        <v>OCTUBRE 2015 / 8</v>
      </c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</row>
    <row r="555" spans="1:74" x14ac:dyDescent="0.25">
      <c r="A555" s="44">
        <f t="shared" si="69"/>
        <v>2015</v>
      </c>
      <c r="B555" s="44" t="str">
        <f t="shared" si="69"/>
        <v>OCTUBRE</v>
      </c>
      <c r="C555" s="44">
        <v>10</v>
      </c>
      <c r="D555" s="586" t="str">
        <f t="shared" si="68"/>
        <v>OCTUBRE 2015 / 9</v>
      </c>
      <c r="E555" s="586"/>
      <c r="F555" s="586"/>
      <c r="G555" s="586"/>
      <c r="H555" s="586"/>
      <c r="I555" s="586"/>
      <c r="J555" s="586"/>
      <c r="K555" s="586"/>
      <c r="L555" s="586"/>
      <c r="M555" s="586"/>
      <c r="N555" s="586"/>
      <c r="O555" s="586"/>
      <c r="P555" s="586"/>
      <c r="Q555" s="586"/>
      <c r="R555" s="586"/>
      <c r="S555" s="586"/>
      <c r="T555" s="586"/>
      <c r="U555" s="586"/>
      <c r="V555" s="586"/>
      <c r="W555" s="586"/>
      <c r="X555" s="586"/>
      <c r="Y555" s="586"/>
      <c r="Z555" s="586"/>
      <c r="AB555" s="586"/>
      <c r="AC555" s="586"/>
      <c r="AD555" s="586"/>
      <c r="AE555" s="586"/>
      <c r="AF555" s="586"/>
      <c r="AG555" s="586"/>
      <c r="AH555" s="586"/>
      <c r="AI555" s="586"/>
      <c r="AJ555" s="586"/>
      <c r="AK555" s="586"/>
      <c r="AL555" s="586"/>
    </row>
    <row r="556" spans="1:74" x14ac:dyDescent="0.25">
      <c r="A556" s="44">
        <f t="shared" si="69"/>
        <v>2015</v>
      </c>
      <c r="B556" s="44" t="str">
        <f t="shared" si="69"/>
        <v>OCTUBRE</v>
      </c>
      <c r="C556" s="44">
        <v>11</v>
      </c>
      <c r="D556" s="586" t="str">
        <f t="shared" si="68"/>
        <v>OCTUBRE 2015 / 10</v>
      </c>
      <c r="E556" s="586"/>
      <c r="F556" s="586"/>
      <c r="G556" s="586"/>
      <c r="H556" s="586"/>
      <c r="I556" s="586"/>
      <c r="J556" s="586"/>
      <c r="K556" s="586"/>
      <c r="L556" s="586"/>
      <c r="M556" s="586"/>
      <c r="N556" s="586"/>
      <c r="O556" s="586"/>
      <c r="P556" s="586"/>
      <c r="Q556" s="586"/>
      <c r="R556" s="586"/>
      <c r="S556" s="586"/>
      <c r="T556" s="586"/>
      <c r="U556" s="586"/>
      <c r="V556" s="586"/>
      <c r="W556" s="586"/>
      <c r="X556" s="586"/>
      <c r="Y556" s="586"/>
      <c r="Z556" s="586"/>
      <c r="AB556" s="586"/>
      <c r="AC556" s="586"/>
      <c r="AD556" s="586"/>
      <c r="AE556" s="586"/>
      <c r="AF556" s="586"/>
      <c r="AG556" s="586"/>
      <c r="AH556" s="586"/>
      <c r="AI556" s="586"/>
      <c r="AJ556" s="586"/>
      <c r="AK556" s="586"/>
      <c r="AL556" s="586"/>
    </row>
    <row r="557" spans="1:74" x14ac:dyDescent="0.25">
      <c r="A557" s="44">
        <f t="shared" si="69"/>
        <v>2015</v>
      </c>
      <c r="B557" s="44" t="str">
        <f t="shared" si="69"/>
        <v>OCTUBRE</v>
      </c>
      <c r="C557" s="44">
        <v>12</v>
      </c>
      <c r="D557" s="586" t="str">
        <f t="shared" si="68"/>
        <v>OCTUBRE 2015 / 11</v>
      </c>
      <c r="E557" s="586"/>
      <c r="F557" s="586"/>
      <c r="G557" s="586"/>
      <c r="H557" s="586"/>
      <c r="I557" s="586"/>
      <c r="J557" s="586"/>
      <c r="K557" s="586"/>
      <c r="L557" s="586"/>
      <c r="M557" s="586"/>
      <c r="N557" s="586"/>
      <c r="O557" s="586"/>
      <c r="P557" s="586"/>
      <c r="Q557" s="586"/>
      <c r="R557" s="586"/>
      <c r="S557" s="586"/>
      <c r="T557" s="586"/>
      <c r="U557" s="586"/>
      <c r="V557" s="586"/>
      <c r="W557" s="586"/>
      <c r="X557" s="586"/>
      <c r="Y557" s="586"/>
      <c r="Z557" s="586"/>
      <c r="AB557" s="586"/>
      <c r="AC557" s="586"/>
      <c r="AD557" s="586"/>
      <c r="AE557" s="586"/>
      <c r="AF557" s="586"/>
      <c r="AG557" s="586"/>
      <c r="AH557" s="586"/>
      <c r="AI557" s="586"/>
      <c r="AJ557" s="586"/>
      <c r="AK557" s="586"/>
      <c r="AL557" s="586"/>
    </row>
    <row r="558" spans="1:74" x14ac:dyDescent="0.25">
      <c r="A558" s="44">
        <f t="shared" si="69"/>
        <v>2015</v>
      </c>
      <c r="B558" s="44" t="str">
        <f t="shared" si="69"/>
        <v>OCTUBRE</v>
      </c>
      <c r="C558" s="44">
        <v>13</v>
      </c>
      <c r="D558" s="586" t="str">
        <f t="shared" si="68"/>
        <v>OCTUBRE 2015 / 12</v>
      </c>
      <c r="E558" s="586"/>
      <c r="F558" s="586"/>
      <c r="G558" s="586"/>
      <c r="H558" s="586"/>
      <c r="I558" s="586"/>
      <c r="J558" s="586"/>
      <c r="K558" s="586"/>
      <c r="L558" s="586"/>
      <c r="M558" s="586"/>
      <c r="N558" s="586"/>
      <c r="O558" s="586"/>
      <c r="P558" s="586"/>
      <c r="Q558" s="586"/>
      <c r="R558" s="586"/>
      <c r="S558" s="586"/>
      <c r="T558" s="586"/>
      <c r="U558" s="586"/>
      <c r="V558" s="586"/>
      <c r="W558" s="586"/>
      <c r="X558" s="586"/>
      <c r="Y558" s="586"/>
      <c r="Z558" s="586"/>
      <c r="AB558" s="586"/>
      <c r="AC558" s="586"/>
      <c r="AD558" s="586"/>
      <c r="AE558" s="586"/>
      <c r="AF558" s="586"/>
      <c r="AG558" s="586"/>
      <c r="AH558" s="586"/>
      <c r="AI558" s="586"/>
      <c r="AJ558" s="586"/>
      <c r="AK558" s="586"/>
      <c r="AL558" s="586"/>
    </row>
    <row r="559" spans="1:74" x14ac:dyDescent="0.25">
      <c r="A559" s="44">
        <f t="shared" si="69"/>
        <v>2015</v>
      </c>
      <c r="B559" s="44" t="str">
        <f t="shared" si="69"/>
        <v>OCTUBRE</v>
      </c>
      <c r="C559" s="44">
        <v>14</v>
      </c>
      <c r="D559" s="586" t="str">
        <f t="shared" si="68"/>
        <v>OCTUBRE 2015 / 13</v>
      </c>
      <c r="E559" s="586"/>
      <c r="F559" s="586"/>
      <c r="G559" s="586"/>
      <c r="H559" s="586"/>
      <c r="I559" s="586"/>
      <c r="J559" s="586"/>
      <c r="K559" s="586"/>
      <c r="L559" s="586"/>
      <c r="M559" s="586"/>
      <c r="N559" s="586"/>
      <c r="O559" s="586"/>
      <c r="P559" s="586"/>
      <c r="Q559" s="586"/>
      <c r="R559" s="586"/>
      <c r="S559" s="586"/>
      <c r="T559" s="586"/>
      <c r="U559" s="586"/>
      <c r="V559" s="586"/>
      <c r="W559" s="586"/>
      <c r="X559" s="586"/>
      <c r="Y559" s="586"/>
      <c r="Z559" s="586"/>
      <c r="AB559" s="586"/>
      <c r="AC559" s="586"/>
      <c r="AD559" s="586"/>
      <c r="AE559" s="586"/>
      <c r="AF559" s="586"/>
      <c r="AG559" s="586"/>
      <c r="AH559" s="586"/>
      <c r="AI559" s="586"/>
      <c r="AJ559" s="586"/>
      <c r="AK559" s="586"/>
      <c r="AL559" s="586"/>
    </row>
    <row r="560" spans="1:74" x14ac:dyDescent="0.25">
      <c r="A560" s="44">
        <f t="shared" si="69"/>
        <v>2015</v>
      </c>
      <c r="B560" s="44" t="str">
        <f t="shared" si="69"/>
        <v>OCTUBRE</v>
      </c>
      <c r="C560" s="44">
        <v>15</v>
      </c>
      <c r="D560" s="586" t="str">
        <f t="shared" si="68"/>
        <v>OCTUBRE 2015 / 14</v>
      </c>
      <c r="E560" s="586"/>
      <c r="F560" s="586"/>
      <c r="G560" s="586"/>
      <c r="H560" s="586"/>
      <c r="I560" s="586"/>
      <c r="J560" s="586"/>
      <c r="K560" s="586"/>
      <c r="L560" s="586"/>
      <c r="M560" s="586"/>
      <c r="N560" s="586"/>
      <c r="O560" s="586"/>
      <c r="P560" s="586"/>
      <c r="Q560" s="586"/>
      <c r="R560" s="586"/>
      <c r="S560" s="586"/>
      <c r="T560" s="586"/>
      <c r="U560" s="586"/>
      <c r="V560" s="586"/>
      <c r="W560" s="586"/>
      <c r="X560" s="586"/>
      <c r="Y560" s="586"/>
      <c r="Z560" s="586"/>
      <c r="AB560" s="586"/>
      <c r="AC560" s="586"/>
      <c r="AD560" s="586"/>
      <c r="AE560" s="586"/>
      <c r="AF560" s="586"/>
      <c r="AG560" s="586"/>
      <c r="AH560" s="586"/>
      <c r="AI560" s="586"/>
      <c r="AJ560" s="586"/>
      <c r="AK560" s="586"/>
      <c r="AL560" s="586"/>
    </row>
    <row r="561" spans="1:38" x14ac:dyDescent="0.25">
      <c r="A561" s="44">
        <f t="shared" si="69"/>
        <v>2015</v>
      </c>
      <c r="B561" s="44" t="str">
        <f t="shared" si="69"/>
        <v>OCTUBRE</v>
      </c>
      <c r="C561" s="44">
        <v>16</v>
      </c>
      <c r="D561" s="586" t="str">
        <f t="shared" si="68"/>
        <v>OCTUBRE 2015 / 15</v>
      </c>
      <c r="E561" s="586"/>
      <c r="F561" s="586"/>
      <c r="G561" s="586"/>
      <c r="H561" s="586"/>
      <c r="I561" s="586"/>
      <c r="J561" s="586"/>
      <c r="K561" s="586"/>
      <c r="L561" s="586"/>
      <c r="M561" s="586"/>
      <c r="N561" s="586"/>
      <c r="O561" s="586"/>
      <c r="P561" s="586"/>
      <c r="Q561" s="586"/>
      <c r="R561" s="586"/>
      <c r="S561" s="586"/>
      <c r="T561" s="586"/>
      <c r="U561" s="586"/>
      <c r="V561" s="586"/>
      <c r="W561" s="586"/>
      <c r="X561" s="586"/>
      <c r="Y561" s="586"/>
      <c r="Z561" s="586"/>
      <c r="AB561" s="586"/>
      <c r="AC561" s="586"/>
      <c r="AD561" s="586"/>
      <c r="AE561" s="586"/>
      <c r="AF561" s="586"/>
      <c r="AG561" s="586"/>
      <c r="AH561" s="586"/>
      <c r="AI561" s="586"/>
      <c r="AJ561" s="586"/>
      <c r="AK561" s="586"/>
      <c r="AL561" s="586"/>
    </row>
    <row r="562" spans="1:38" x14ac:dyDescent="0.25">
      <c r="A562" s="44">
        <f t="shared" si="69"/>
        <v>2015</v>
      </c>
      <c r="B562" s="44" t="str">
        <f t="shared" si="69"/>
        <v>OCTUBRE</v>
      </c>
      <c r="C562" s="44">
        <v>17</v>
      </c>
      <c r="D562" s="586" t="str">
        <f t="shared" si="68"/>
        <v>OCTUBRE 2015 / 16</v>
      </c>
      <c r="E562" s="586"/>
      <c r="F562" s="586"/>
      <c r="G562" s="586"/>
      <c r="H562" s="586"/>
      <c r="I562" s="586"/>
      <c r="J562" s="586"/>
      <c r="K562" s="586"/>
      <c r="L562" s="586"/>
      <c r="M562" s="586"/>
      <c r="N562" s="586"/>
      <c r="O562" s="586"/>
      <c r="P562" s="586"/>
      <c r="Q562" s="586"/>
      <c r="R562" s="586"/>
      <c r="S562" s="586"/>
      <c r="T562" s="586"/>
      <c r="U562" s="586"/>
      <c r="V562" s="586"/>
      <c r="W562" s="586"/>
      <c r="X562" s="586"/>
      <c r="Y562" s="586"/>
      <c r="Z562" s="586"/>
      <c r="AB562" s="586"/>
      <c r="AC562" s="586"/>
      <c r="AD562" s="586"/>
      <c r="AE562" s="586"/>
      <c r="AF562" s="586"/>
      <c r="AG562" s="586"/>
      <c r="AH562" s="586"/>
      <c r="AI562" s="586"/>
      <c r="AJ562" s="586"/>
      <c r="AK562" s="586"/>
      <c r="AL562" s="586"/>
    </row>
    <row r="563" spans="1:38" x14ac:dyDescent="0.25">
      <c r="A563" s="44">
        <f t="shared" si="69"/>
        <v>2015</v>
      </c>
      <c r="B563" s="44" t="str">
        <f t="shared" si="69"/>
        <v>OCTUBRE</v>
      </c>
      <c r="C563" s="44">
        <v>18</v>
      </c>
      <c r="D563" s="586" t="str">
        <f t="shared" si="68"/>
        <v>OCTUBRE 2015 / 17</v>
      </c>
      <c r="E563" s="586"/>
      <c r="F563" s="586"/>
      <c r="G563" s="586"/>
      <c r="H563" s="586"/>
      <c r="I563" s="586"/>
      <c r="J563" s="586"/>
      <c r="K563" s="586"/>
      <c r="L563" s="586"/>
      <c r="M563" s="586"/>
      <c r="N563" s="586"/>
      <c r="O563" s="586"/>
      <c r="P563" s="586"/>
      <c r="Q563" s="586"/>
      <c r="R563" s="586"/>
      <c r="S563" s="586"/>
      <c r="T563" s="586"/>
      <c r="U563" s="586"/>
      <c r="V563" s="586"/>
      <c r="W563" s="586"/>
      <c r="X563" s="586"/>
      <c r="Y563" s="586"/>
      <c r="Z563" s="586"/>
      <c r="AB563" s="586"/>
      <c r="AC563" s="586"/>
      <c r="AD563" s="586"/>
      <c r="AE563" s="586"/>
      <c r="AF563" s="586"/>
      <c r="AG563" s="586"/>
      <c r="AH563" s="586"/>
      <c r="AI563" s="586"/>
      <c r="AJ563" s="586"/>
      <c r="AK563" s="586"/>
      <c r="AL563" s="586"/>
    </row>
    <row r="564" spans="1:38" x14ac:dyDescent="0.25">
      <c r="A564" s="44">
        <f t="shared" si="69"/>
        <v>2015</v>
      </c>
      <c r="B564" s="44" t="str">
        <f t="shared" si="69"/>
        <v>OCTUBRE</v>
      </c>
      <c r="C564" s="44">
        <v>19</v>
      </c>
      <c r="D564" s="586" t="str">
        <f t="shared" si="68"/>
        <v>OCTUBRE 2015 / 18</v>
      </c>
      <c r="E564" s="586"/>
      <c r="F564" s="586"/>
      <c r="G564" s="586"/>
      <c r="H564" s="586"/>
      <c r="I564" s="586"/>
      <c r="J564" s="586"/>
      <c r="K564" s="586"/>
      <c r="L564" s="586"/>
      <c r="M564" s="586"/>
      <c r="N564" s="586"/>
      <c r="O564" s="586"/>
      <c r="P564" s="586"/>
      <c r="Q564" s="586"/>
      <c r="R564" s="586"/>
      <c r="S564" s="586"/>
      <c r="T564" s="586"/>
      <c r="U564" s="586"/>
      <c r="V564" s="586"/>
      <c r="W564" s="586"/>
      <c r="X564" s="586"/>
      <c r="Y564" s="586"/>
      <c r="Z564" s="586"/>
      <c r="AB564" s="586"/>
      <c r="AC564" s="586"/>
      <c r="AD564" s="586"/>
      <c r="AE564" s="586"/>
      <c r="AF564" s="586"/>
      <c r="AG564" s="586"/>
      <c r="AH564" s="586"/>
      <c r="AI564" s="586"/>
      <c r="AJ564" s="586"/>
      <c r="AK564" s="586"/>
      <c r="AL564" s="586"/>
    </row>
    <row r="565" spans="1:38" x14ac:dyDescent="0.25">
      <c r="A565" s="44">
        <f t="shared" si="69"/>
        <v>2015</v>
      </c>
      <c r="B565" s="44" t="str">
        <f t="shared" si="69"/>
        <v>OCTUBRE</v>
      </c>
      <c r="C565" s="44">
        <v>20</v>
      </c>
      <c r="D565" s="586" t="str">
        <f t="shared" si="68"/>
        <v>OCTUBRE 2015 / 19</v>
      </c>
      <c r="E565" s="586"/>
      <c r="F565" s="586"/>
      <c r="G565" s="586"/>
      <c r="H565" s="586"/>
      <c r="I565" s="586"/>
      <c r="J565" s="586"/>
      <c r="K565" s="586"/>
      <c r="L565" s="586"/>
      <c r="M565" s="586"/>
      <c r="N565" s="586"/>
      <c r="O565" s="586"/>
      <c r="P565" s="586"/>
      <c r="Q565" s="586"/>
      <c r="R565" s="586"/>
      <c r="S565" s="586"/>
      <c r="T565" s="586"/>
      <c r="U565" s="586"/>
      <c r="V565" s="586"/>
      <c r="W565" s="586"/>
      <c r="X565" s="586"/>
      <c r="Y565" s="586"/>
      <c r="Z565" s="586"/>
      <c r="AB565" s="586"/>
      <c r="AC565" s="586"/>
      <c r="AD565" s="586"/>
      <c r="AE565" s="586"/>
      <c r="AF565" s="586"/>
      <c r="AG565" s="586"/>
      <c r="AH565" s="586"/>
      <c r="AI565" s="586"/>
      <c r="AJ565" s="586"/>
      <c r="AK565" s="586"/>
      <c r="AL565" s="586"/>
    </row>
    <row r="566" spans="1:38" x14ac:dyDescent="0.25">
      <c r="A566" s="44">
        <f t="shared" si="69"/>
        <v>2015</v>
      </c>
      <c r="B566" s="44" t="str">
        <f t="shared" si="69"/>
        <v>OCTUBRE</v>
      </c>
      <c r="C566" s="44">
        <v>21</v>
      </c>
      <c r="D566" s="586" t="str">
        <f t="shared" si="68"/>
        <v>OCTUBRE 2015 / 20</v>
      </c>
      <c r="E566" s="586"/>
      <c r="F566" s="586"/>
      <c r="G566" s="586"/>
      <c r="H566" s="586"/>
      <c r="I566" s="586"/>
      <c r="J566" s="586"/>
      <c r="K566" s="586"/>
      <c r="L566" s="586"/>
      <c r="M566" s="586"/>
      <c r="N566" s="586"/>
      <c r="O566" s="586"/>
      <c r="P566" s="586"/>
      <c r="Q566" s="586"/>
      <c r="R566" s="586"/>
      <c r="S566" s="586"/>
      <c r="T566" s="586"/>
      <c r="U566" s="586"/>
      <c r="V566" s="586"/>
      <c r="W566" s="586"/>
      <c r="X566" s="586"/>
      <c r="Y566" s="586"/>
      <c r="Z566" s="586"/>
      <c r="AB566" s="586"/>
      <c r="AC566" s="586"/>
      <c r="AD566" s="586"/>
      <c r="AE566" s="586"/>
      <c r="AF566" s="586"/>
      <c r="AG566" s="586"/>
      <c r="AH566" s="586"/>
      <c r="AI566" s="586"/>
      <c r="AJ566" s="586"/>
      <c r="AK566" s="586"/>
      <c r="AL566" s="586"/>
    </row>
    <row r="567" spans="1:38" x14ac:dyDescent="0.25">
      <c r="A567" s="44">
        <f t="shared" si="69"/>
        <v>2015</v>
      </c>
      <c r="B567" s="44" t="str">
        <f t="shared" si="69"/>
        <v>OCTUBRE</v>
      </c>
      <c r="C567" s="44">
        <v>22</v>
      </c>
      <c r="D567" s="586" t="str">
        <f t="shared" si="68"/>
        <v>OCTUBRE 2015 / 21</v>
      </c>
      <c r="E567" s="586"/>
      <c r="F567" s="586"/>
      <c r="G567" s="586"/>
      <c r="H567" s="586"/>
      <c r="I567" s="586"/>
      <c r="J567" s="586"/>
      <c r="K567" s="586"/>
      <c r="L567" s="586"/>
      <c r="M567" s="586"/>
      <c r="N567" s="586"/>
      <c r="O567" s="586"/>
      <c r="P567" s="586"/>
      <c r="Q567" s="586"/>
      <c r="R567" s="586"/>
      <c r="S567" s="586"/>
      <c r="T567" s="586"/>
      <c r="U567" s="586"/>
      <c r="V567" s="586"/>
      <c r="W567" s="586"/>
      <c r="X567" s="586"/>
      <c r="Y567" s="586"/>
      <c r="Z567" s="586"/>
      <c r="AB567" s="586"/>
      <c r="AC567" s="586"/>
      <c r="AD567" s="586"/>
      <c r="AE567" s="586"/>
      <c r="AF567" s="586"/>
      <c r="AG567" s="586"/>
      <c r="AH567" s="586"/>
      <c r="AI567" s="586"/>
      <c r="AJ567" s="586"/>
      <c r="AK567" s="586"/>
      <c r="AL567" s="586"/>
    </row>
    <row r="568" spans="1:38" x14ac:dyDescent="0.25">
      <c r="A568" s="44">
        <f t="shared" si="69"/>
        <v>2015</v>
      </c>
      <c r="B568" s="44" t="str">
        <f t="shared" si="69"/>
        <v>OCTUBRE</v>
      </c>
      <c r="C568" s="44">
        <v>23</v>
      </c>
      <c r="D568" s="586" t="str">
        <f t="shared" si="68"/>
        <v>OCTUBRE 2015 / 22</v>
      </c>
      <c r="E568" s="586"/>
      <c r="F568" s="586"/>
      <c r="G568" s="586"/>
      <c r="H568" s="586"/>
      <c r="I568" s="586"/>
      <c r="J568" s="586"/>
      <c r="K568" s="586"/>
      <c r="L568" s="586"/>
      <c r="M568" s="586"/>
      <c r="N568" s="586"/>
      <c r="O568" s="586"/>
      <c r="P568" s="586"/>
      <c r="Q568" s="586"/>
      <c r="R568" s="586"/>
      <c r="S568" s="586"/>
      <c r="T568" s="586"/>
      <c r="U568" s="586"/>
      <c r="V568" s="586"/>
      <c r="W568" s="586"/>
      <c r="X568" s="586"/>
      <c r="Y568" s="586"/>
      <c r="Z568" s="586"/>
      <c r="AB568" s="586"/>
      <c r="AC568" s="586"/>
      <c r="AD568" s="586"/>
      <c r="AE568" s="586"/>
      <c r="AF568" s="586"/>
      <c r="AG568" s="586"/>
      <c r="AH568" s="586"/>
      <c r="AI568" s="586"/>
      <c r="AJ568" s="586"/>
      <c r="AK568" s="586"/>
      <c r="AL568" s="586"/>
    </row>
    <row r="569" spans="1:38" x14ac:dyDescent="0.25">
      <c r="A569" s="44">
        <f t="shared" si="69"/>
        <v>2015</v>
      </c>
      <c r="B569" s="44" t="str">
        <f t="shared" si="69"/>
        <v>OCTUBRE</v>
      </c>
      <c r="C569" s="44">
        <v>24</v>
      </c>
      <c r="D569" s="586" t="str">
        <f t="shared" si="68"/>
        <v>OCTUBRE 2015 / 23</v>
      </c>
      <c r="E569" s="586"/>
      <c r="F569" s="586"/>
      <c r="G569" s="586"/>
      <c r="H569" s="586"/>
      <c r="I569" s="586"/>
      <c r="J569" s="586"/>
      <c r="K569" s="586"/>
      <c r="L569" s="586"/>
      <c r="M569" s="586"/>
      <c r="N569" s="586"/>
      <c r="O569" s="586"/>
      <c r="P569" s="586"/>
      <c r="Q569" s="586"/>
      <c r="R569" s="586"/>
      <c r="S569" s="586"/>
      <c r="T569" s="586"/>
      <c r="U569" s="586"/>
      <c r="V569" s="586"/>
      <c r="W569" s="586"/>
      <c r="X569" s="586"/>
      <c r="Y569" s="586"/>
      <c r="Z569" s="586"/>
      <c r="AB569" s="586"/>
      <c r="AC569" s="586"/>
      <c r="AD569" s="586"/>
      <c r="AE569" s="586"/>
      <c r="AF569" s="586"/>
      <c r="AG569" s="586"/>
      <c r="AH569" s="586"/>
      <c r="AI569" s="586"/>
      <c r="AJ569" s="586"/>
      <c r="AK569" s="586"/>
      <c r="AL569" s="586"/>
    </row>
    <row r="570" spans="1:38" x14ac:dyDescent="0.25">
      <c r="A570" s="44">
        <f t="shared" si="69"/>
        <v>2015</v>
      </c>
      <c r="B570" s="44" t="str">
        <f t="shared" si="69"/>
        <v>OCTUBRE</v>
      </c>
      <c r="C570" s="44">
        <v>25</v>
      </c>
      <c r="D570" s="586" t="str">
        <f t="shared" si="68"/>
        <v>OCTUBRE 2015 / 24</v>
      </c>
      <c r="E570" s="586"/>
      <c r="F570" s="586"/>
      <c r="G570" s="586"/>
      <c r="H570" s="586"/>
      <c r="I570" s="586"/>
      <c r="J570" s="586"/>
      <c r="K570" s="586"/>
      <c r="L570" s="586"/>
      <c r="M570" s="586"/>
      <c r="N570" s="586"/>
      <c r="O570" s="586"/>
      <c r="P570" s="586"/>
      <c r="Q570" s="586"/>
      <c r="R570" s="586"/>
      <c r="S570" s="586"/>
      <c r="T570" s="586"/>
      <c r="U570" s="586"/>
      <c r="V570" s="586"/>
      <c r="W570" s="586"/>
      <c r="X570" s="586"/>
      <c r="Y570" s="586"/>
      <c r="Z570" s="586"/>
      <c r="AB570" s="586"/>
      <c r="AC570" s="586"/>
      <c r="AD570" s="586"/>
      <c r="AE570" s="586"/>
      <c r="AF570" s="586"/>
      <c r="AG570" s="586"/>
      <c r="AH570" s="586"/>
      <c r="AI570" s="586"/>
      <c r="AJ570" s="586"/>
      <c r="AK570" s="586"/>
      <c r="AL570" s="586"/>
    </row>
    <row r="571" spans="1:38" x14ac:dyDescent="0.25">
      <c r="A571" s="44">
        <f t="shared" si="69"/>
        <v>2015</v>
      </c>
      <c r="B571" s="44" t="str">
        <f t="shared" si="69"/>
        <v>OCTUBRE</v>
      </c>
      <c r="C571" s="44">
        <v>26</v>
      </c>
      <c r="D571" s="586" t="str">
        <f t="shared" si="68"/>
        <v>OCTUBRE 2015 / 25</v>
      </c>
      <c r="E571" s="586"/>
      <c r="F571" s="586"/>
      <c r="G571" s="586"/>
      <c r="H571" s="586"/>
      <c r="I571" s="586"/>
      <c r="J571" s="586"/>
      <c r="K571" s="586"/>
      <c r="L571" s="586"/>
      <c r="M571" s="586"/>
      <c r="N571" s="586"/>
      <c r="O571" s="586"/>
      <c r="P571" s="586"/>
      <c r="Q571" s="586"/>
      <c r="R571" s="586"/>
      <c r="S571" s="586"/>
      <c r="T571" s="586"/>
      <c r="U571" s="586"/>
      <c r="V571" s="586"/>
      <c r="W571" s="586"/>
      <c r="X571" s="586"/>
      <c r="Y571" s="586"/>
      <c r="Z571" s="586"/>
      <c r="AB571" s="586"/>
      <c r="AC571" s="586"/>
      <c r="AD571" s="586"/>
      <c r="AE571" s="586"/>
      <c r="AF571" s="586"/>
      <c r="AG571" s="586"/>
      <c r="AH571" s="586"/>
      <c r="AI571" s="586"/>
      <c r="AJ571" s="586"/>
      <c r="AK571" s="586"/>
      <c r="AL571" s="586"/>
    </row>
    <row r="572" spans="1:38" x14ac:dyDescent="0.25">
      <c r="A572" s="44">
        <f t="shared" si="69"/>
        <v>2015</v>
      </c>
      <c r="B572" s="44" t="str">
        <f t="shared" si="69"/>
        <v>OCTUBRE</v>
      </c>
      <c r="C572" s="44">
        <v>27</v>
      </c>
      <c r="D572" s="586" t="str">
        <f t="shared" si="68"/>
        <v>OCTUBRE 2015 / 26</v>
      </c>
      <c r="E572" s="586"/>
      <c r="F572" s="586"/>
      <c r="G572" s="586"/>
      <c r="H572" s="586"/>
      <c r="I572" s="586"/>
      <c r="J572" s="586"/>
      <c r="K572" s="586"/>
      <c r="L572" s="586"/>
      <c r="M572" s="586"/>
      <c r="N572" s="586"/>
      <c r="O572" s="586"/>
      <c r="P572" s="586"/>
      <c r="Q572" s="586"/>
      <c r="R572" s="586"/>
      <c r="S572" s="586"/>
      <c r="T572" s="586"/>
      <c r="U572" s="586"/>
      <c r="V572" s="586"/>
      <c r="W572" s="586"/>
      <c r="X572" s="586"/>
      <c r="Y572" s="586"/>
      <c r="Z572" s="586"/>
      <c r="AB572" s="586"/>
      <c r="AC572" s="586"/>
      <c r="AD572" s="586"/>
      <c r="AE572" s="586"/>
      <c r="AF572" s="586"/>
      <c r="AG572" s="586"/>
      <c r="AH572" s="586"/>
      <c r="AI572" s="586"/>
      <c r="AJ572" s="586"/>
      <c r="AK572" s="586"/>
      <c r="AL572" s="586"/>
    </row>
    <row r="573" spans="1:38" x14ac:dyDescent="0.25">
      <c r="A573" s="44">
        <f t="shared" si="69"/>
        <v>2015</v>
      </c>
      <c r="B573" s="44" t="str">
        <f t="shared" si="69"/>
        <v>OCTUBRE</v>
      </c>
      <c r="C573" s="44">
        <v>28</v>
      </c>
      <c r="D573" s="586" t="str">
        <f t="shared" si="68"/>
        <v>OCTUBRE 2015 / 27</v>
      </c>
      <c r="E573" s="586"/>
      <c r="F573" s="586"/>
      <c r="G573" s="586"/>
      <c r="H573" s="586"/>
      <c r="I573" s="586"/>
      <c r="J573" s="586"/>
      <c r="K573" s="586"/>
      <c r="L573" s="586"/>
      <c r="M573" s="586"/>
      <c r="N573" s="586"/>
      <c r="O573" s="586"/>
      <c r="P573" s="586"/>
      <c r="Q573" s="586"/>
      <c r="R573" s="586"/>
      <c r="S573" s="586"/>
      <c r="T573" s="586"/>
      <c r="U573" s="586"/>
      <c r="V573" s="586"/>
      <c r="W573" s="586"/>
      <c r="X573" s="586"/>
      <c r="Y573" s="586"/>
      <c r="Z573" s="586"/>
      <c r="AB573" s="586"/>
      <c r="AC573" s="586"/>
      <c r="AD573" s="586"/>
      <c r="AE573" s="586"/>
      <c r="AF573" s="586"/>
      <c r="AG573" s="586"/>
      <c r="AH573" s="586"/>
      <c r="AI573" s="586"/>
      <c r="AJ573" s="586"/>
      <c r="AK573" s="586"/>
      <c r="AL573" s="586"/>
    </row>
    <row r="574" spans="1:38" x14ac:dyDescent="0.25">
      <c r="A574" s="44">
        <f t="shared" si="69"/>
        <v>2015</v>
      </c>
      <c r="B574" s="44" t="str">
        <f t="shared" si="69"/>
        <v>OCTUBRE</v>
      </c>
      <c r="C574" s="44">
        <v>29</v>
      </c>
      <c r="D574" s="586" t="str">
        <f t="shared" si="68"/>
        <v>OCTUBRE 2015 / 28</v>
      </c>
      <c r="E574" s="586"/>
      <c r="F574" s="586"/>
      <c r="G574" s="586"/>
      <c r="H574" s="586"/>
      <c r="I574" s="586"/>
      <c r="J574" s="586"/>
      <c r="K574" s="586"/>
      <c r="L574" s="586"/>
      <c r="M574" s="586"/>
      <c r="N574" s="586"/>
      <c r="O574" s="586"/>
      <c r="P574" s="586"/>
      <c r="Q574" s="586"/>
      <c r="R574" s="586"/>
      <c r="S574" s="586"/>
      <c r="T574" s="586"/>
      <c r="U574" s="586"/>
      <c r="V574" s="586"/>
      <c r="W574" s="586"/>
      <c r="X574" s="586"/>
      <c r="Y574" s="586"/>
      <c r="Z574" s="586"/>
      <c r="AB574" s="586"/>
      <c r="AC574" s="586"/>
      <c r="AD574" s="586"/>
      <c r="AE574" s="586"/>
      <c r="AF574" s="586"/>
      <c r="AG574" s="586"/>
      <c r="AH574" s="586"/>
      <c r="AI574" s="586"/>
      <c r="AJ574" s="586"/>
      <c r="AK574" s="586"/>
      <c r="AL574" s="586"/>
    </row>
    <row r="575" spans="1:38" x14ac:dyDescent="0.25">
      <c r="A575" s="44">
        <f t="shared" si="69"/>
        <v>2015</v>
      </c>
      <c r="B575" s="44" t="str">
        <f t="shared" si="69"/>
        <v>OCTUBRE</v>
      </c>
      <c r="C575" s="44">
        <v>30</v>
      </c>
      <c r="D575" s="586" t="str">
        <f t="shared" si="68"/>
        <v>OCTUBRE 2015 / 29</v>
      </c>
      <c r="E575" s="586"/>
      <c r="F575" s="586"/>
      <c r="G575" s="586"/>
      <c r="H575" s="586"/>
      <c r="I575" s="586"/>
      <c r="J575" s="586"/>
      <c r="K575" s="586"/>
      <c r="L575" s="586"/>
      <c r="M575" s="586"/>
      <c r="N575" s="586"/>
      <c r="O575" s="586"/>
      <c r="P575" s="586"/>
      <c r="Q575" s="586"/>
      <c r="R575" s="586"/>
      <c r="S575" s="586"/>
      <c r="T575" s="586"/>
      <c r="U575" s="586"/>
      <c r="V575" s="586"/>
      <c r="W575" s="586"/>
      <c r="X575" s="586"/>
      <c r="Y575" s="586"/>
      <c r="Z575" s="586"/>
      <c r="AB575" s="586"/>
      <c r="AC575" s="586"/>
      <c r="AD575" s="586"/>
      <c r="AE575" s="586"/>
      <c r="AF575" s="586"/>
      <c r="AG575" s="586"/>
      <c r="AH575" s="586"/>
      <c r="AI575" s="586"/>
      <c r="AJ575" s="586"/>
      <c r="AK575" s="586"/>
      <c r="AL575" s="586"/>
    </row>
    <row r="576" spans="1:38" x14ac:dyDescent="0.25">
      <c r="A576" s="44">
        <f t="shared" si="69"/>
        <v>2015</v>
      </c>
      <c r="B576" s="44" t="str">
        <f t="shared" si="69"/>
        <v>OCTUBRE</v>
      </c>
      <c r="C576" s="44">
        <v>31</v>
      </c>
      <c r="D576" s="586" t="str">
        <f t="shared" si="68"/>
        <v>OCTUBRE 2015 / 30</v>
      </c>
      <c r="E576" s="586"/>
      <c r="F576" s="586"/>
      <c r="G576" s="586"/>
      <c r="H576" s="586"/>
      <c r="I576" s="586"/>
      <c r="J576" s="586"/>
      <c r="K576" s="586"/>
      <c r="L576" s="586"/>
      <c r="M576" s="586"/>
      <c r="N576" s="586"/>
      <c r="O576" s="586"/>
      <c r="P576" s="586"/>
      <c r="Q576" s="586"/>
      <c r="R576" s="586"/>
      <c r="S576" s="586"/>
      <c r="T576" s="586"/>
      <c r="U576" s="586"/>
      <c r="V576" s="586"/>
      <c r="W576" s="586"/>
      <c r="X576" s="586"/>
      <c r="Y576" s="586"/>
      <c r="Z576" s="586"/>
      <c r="AB576" s="586"/>
      <c r="AC576" s="586"/>
      <c r="AD576" s="586"/>
      <c r="AE576" s="586"/>
      <c r="AF576" s="586"/>
      <c r="AG576" s="586"/>
      <c r="AH576" s="586"/>
      <c r="AI576" s="586"/>
      <c r="AJ576" s="586"/>
      <c r="AK576" s="586"/>
      <c r="AL576" s="586"/>
    </row>
    <row r="577" spans="1:74" s="206" customFormat="1" ht="15.75" x14ac:dyDescent="0.25">
      <c r="D577" s="586" t="str">
        <f t="shared" si="68"/>
        <v>OCTUBRE 2015 / 31</v>
      </c>
      <c r="E577" s="586"/>
      <c r="F577" s="586"/>
      <c r="G577" s="586"/>
      <c r="H577" s="586"/>
      <c r="I577" s="586"/>
      <c r="J577" s="586"/>
      <c r="K577" s="586"/>
      <c r="L577" s="586"/>
      <c r="M577" s="586"/>
      <c r="N577" s="586"/>
      <c r="O577" s="586"/>
      <c r="P577" s="586"/>
      <c r="Q577" s="586"/>
      <c r="R577" s="586"/>
      <c r="S577" s="586"/>
      <c r="T577" s="586"/>
      <c r="U577" s="586"/>
      <c r="V577" s="586"/>
      <c r="W577" s="586"/>
      <c r="X577" s="586"/>
      <c r="Y577" s="586"/>
      <c r="Z577" s="586"/>
      <c r="AA577" s="55"/>
      <c r="AB577" s="586"/>
      <c r="AC577" s="586"/>
      <c r="AD577" s="586"/>
      <c r="AE577" s="586"/>
      <c r="AF577" s="586"/>
      <c r="AG577" s="586"/>
      <c r="AH577" s="586"/>
      <c r="AI577" s="586"/>
      <c r="AJ577" s="586"/>
      <c r="AK577" s="586"/>
      <c r="AL577" s="586"/>
      <c r="AM577" s="209" t="str">
        <f t="shared" ref="AM577:BU577" si="70">IFERROR(AVERAGE(AM546:AM576),"")</f>
        <v/>
      </c>
      <c r="AN577" s="209" t="str">
        <f t="shared" si="70"/>
        <v/>
      </c>
      <c r="AO577" s="209" t="str">
        <f t="shared" si="70"/>
        <v/>
      </c>
      <c r="AP577" s="209" t="str">
        <f t="shared" si="70"/>
        <v/>
      </c>
      <c r="AQ577" s="209" t="str">
        <f t="shared" si="70"/>
        <v/>
      </c>
      <c r="AR577" s="209" t="str">
        <f t="shared" si="70"/>
        <v/>
      </c>
      <c r="AS577" s="209" t="str">
        <f t="shared" si="70"/>
        <v/>
      </c>
      <c r="AT577" s="209" t="str">
        <f t="shared" si="70"/>
        <v/>
      </c>
      <c r="AU577" s="209" t="str">
        <f t="shared" si="70"/>
        <v/>
      </c>
      <c r="AV577" s="209" t="str">
        <f t="shared" si="70"/>
        <v/>
      </c>
      <c r="AW577" s="209" t="str">
        <f t="shared" si="70"/>
        <v/>
      </c>
      <c r="AX577" s="210" t="str">
        <f t="shared" si="70"/>
        <v/>
      </c>
      <c r="AY577" s="209" t="str">
        <f t="shared" si="70"/>
        <v/>
      </c>
      <c r="AZ577" s="209" t="str">
        <f t="shared" si="70"/>
        <v/>
      </c>
      <c r="BA577" s="209" t="str">
        <f t="shared" si="70"/>
        <v/>
      </c>
      <c r="BB577" s="209" t="str">
        <f t="shared" si="70"/>
        <v/>
      </c>
      <c r="BC577" s="209" t="str">
        <f t="shared" si="70"/>
        <v/>
      </c>
      <c r="BD577" s="209" t="str">
        <f t="shared" si="70"/>
        <v/>
      </c>
      <c r="BE577" s="209" t="str">
        <f t="shared" si="70"/>
        <v/>
      </c>
      <c r="BF577" s="209" t="str">
        <f t="shared" si="70"/>
        <v/>
      </c>
      <c r="BG577" s="209" t="str">
        <f t="shared" si="70"/>
        <v/>
      </c>
      <c r="BH577" s="209" t="str">
        <f t="shared" si="70"/>
        <v/>
      </c>
      <c r="BI577" s="209" t="str">
        <f t="shared" si="70"/>
        <v/>
      </c>
      <c r="BJ577" s="209" t="str">
        <f t="shared" si="70"/>
        <v/>
      </c>
      <c r="BK577" s="209" t="str">
        <f t="shared" si="70"/>
        <v/>
      </c>
      <c r="BL577" s="209" t="str">
        <f t="shared" si="70"/>
        <v/>
      </c>
      <c r="BM577" s="209" t="str">
        <f t="shared" si="70"/>
        <v/>
      </c>
      <c r="BN577" s="209" t="str">
        <f t="shared" si="70"/>
        <v/>
      </c>
      <c r="BO577" s="209" t="str">
        <f t="shared" si="70"/>
        <v/>
      </c>
      <c r="BP577" s="209" t="str">
        <f t="shared" si="70"/>
        <v/>
      </c>
      <c r="BQ577" s="209" t="str">
        <f t="shared" si="70"/>
        <v/>
      </c>
      <c r="BR577" s="209" t="str">
        <f t="shared" si="70"/>
        <v/>
      </c>
      <c r="BS577" s="209" t="str">
        <f t="shared" si="70"/>
        <v/>
      </c>
      <c r="BT577" s="209" t="str">
        <f t="shared" si="70"/>
        <v/>
      </c>
      <c r="BU577" s="209" t="str">
        <f t="shared" si="70"/>
        <v/>
      </c>
      <c r="BV577" s="210" t="str">
        <f>IFERROR(AVERAGE(BV546:BV576),"")</f>
        <v/>
      </c>
    </row>
    <row r="578" spans="1:74" ht="15.75" x14ac:dyDescent="0.25">
      <c r="A578" s="44">
        <v>2015</v>
      </c>
      <c r="B578" s="44" t="s">
        <v>237</v>
      </c>
      <c r="C578" s="44">
        <v>1</v>
      </c>
      <c r="D578" s="208" t="s">
        <v>228</v>
      </c>
      <c r="E578" s="209">
        <f>IFERROR(AVERAGE(E547:E577),"")</f>
        <v>1</v>
      </c>
      <c r="F578" s="209">
        <f>IFERROR(AVERAGE(F547:F577),"")</f>
        <v>42286</v>
      </c>
      <c r="G578" s="209">
        <f>IFERROR(AVERAGE(G547:G577),"")</f>
        <v>56822</v>
      </c>
      <c r="H578" s="209" t="str">
        <f>IFERROR(AVERAGE(H547:H577),"")</f>
        <v/>
      </c>
      <c r="I578" s="209">
        <f t="shared" ref="I578:AL578" si="71">IFERROR(AVERAGE(I547:I577),"")</f>
        <v>0.74550000000000005</v>
      </c>
      <c r="J578" s="209">
        <f t="shared" si="71"/>
        <v>6.3</v>
      </c>
      <c r="K578" s="209">
        <f t="shared" si="71"/>
        <v>1.06</v>
      </c>
      <c r="L578" s="209" t="str">
        <f t="shared" si="71"/>
        <v/>
      </c>
      <c r="M578" s="209">
        <f t="shared" si="71"/>
        <v>1.8</v>
      </c>
      <c r="N578" s="209">
        <f t="shared" si="71"/>
        <v>0.05</v>
      </c>
      <c r="O578" s="209">
        <f t="shared" si="71"/>
        <v>100</v>
      </c>
      <c r="P578" s="209">
        <f t="shared" si="71"/>
        <v>130</v>
      </c>
      <c r="Q578" s="209" t="str">
        <f t="shared" si="71"/>
        <v/>
      </c>
      <c r="R578" s="209">
        <f t="shared" si="71"/>
        <v>42.8</v>
      </c>
      <c r="S578" s="209">
        <f t="shared" si="71"/>
        <v>-80</v>
      </c>
      <c r="T578" s="209" t="str">
        <f t="shared" si="71"/>
        <v/>
      </c>
      <c r="U578" s="209">
        <f t="shared" si="71"/>
        <v>0</v>
      </c>
      <c r="V578" s="209">
        <f t="shared" si="71"/>
        <v>62</v>
      </c>
      <c r="W578" s="209">
        <f t="shared" si="71"/>
        <v>83</v>
      </c>
      <c r="X578" s="209">
        <f t="shared" si="71"/>
        <v>94</v>
      </c>
      <c r="Y578" s="209">
        <f t="shared" si="71"/>
        <v>133</v>
      </c>
      <c r="Z578" s="209">
        <f t="shared" si="71"/>
        <v>152</v>
      </c>
      <c r="AA578" s="209">
        <f t="shared" si="71"/>
        <v>0.5</v>
      </c>
      <c r="AB578" s="209">
        <f t="shared" si="71"/>
        <v>99</v>
      </c>
      <c r="AC578" s="209">
        <f t="shared" si="71"/>
        <v>0.5</v>
      </c>
      <c r="AD578" s="209" t="str">
        <f t="shared" si="71"/>
        <v/>
      </c>
      <c r="AE578" s="209">
        <f t="shared" si="71"/>
        <v>5.5</v>
      </c>
      <c r="AF578" s="209">
        <f t="shared" si="71"/>
        <v>7</v>
      </c>
      <c r="AG578" s="209">
        <f t="shared" si="71"/>
        <v>99.5</v>
      </c>
      <c r="AH578" s="209">
        <f t="shared" si="71"/>
        <v>42.54</v>
      </c>
      <c r="AI578" s="209">
        <f t="shared" si="71"/>
        <v>167</v>
      </c>
      <c r="AJ578" s="209">
        <f t="shared" si="71"/>
        <v>221</v>
      </c>
      <c r="AK578" s="209">
        <f t="shared" si="71"/>
        <v>275</v>
      </c>
      <c r="AL578" s="209">
        <f t="shared" si="71"/>
        <v>338</v>
      </c>
    </row>
    <row r="579" spans="1:74" x14ac:dyDescent="0.25">
      <c r="A579" s="44">
        <f>A578</f>
        <v>2015</v>
      </c>
      <c r="B579" s="44" t="str">
        <f>B578</f>
        <v>NOVIEMBRE</v>
      </c>
      <c r="C579" s="44">
        <v>2</v>
      </c>
      <c r="D579" s="586" t="str">
        <f t="shared" ref="D579:D609" si="72">B578&amp;" "&amp;A578&amp;" / "&amp;C578</f>
        <v>NOVIEMBRE 2015 / 1</v>
      </c>
      <c r="E579" s="589">
        <v>1</v>
      </c>
      <c r="F579" s="266">
        <v>42333</v>
      </c>
      <c r="G579" s="590">
        <v>57696</v>
      </c>
      <c r="H579" s="591" t="s">
        <v>340</v>
      </c>
      <c r="I579" s="586">
        <v>0.75590000000000002</v>
      </c>
      <c r="J579" s="586">
        <v>5.8</v>
      </c>
      <c r="K579" s="592">
        <v>1.06</v>
      </c>
      <c r="L579" s="586" t="s">
        <v>20</v>
      </c>
      <c r="M579" s="586">
        <v>2</v>
      </c>
      <c r="N579" s="586">
        <v>0.05</v>
      </c>
      <c r="O579" s="592">
        <v>100</v>
      </c>
      <c r="P579" s="586">
        <v>132.5</v>
      </c>
      <c r="Q579" s="586" t="s">
        <v>338</v>
      </c>
      <c r="R579" s="586">
        <v>42.7</v>
      </c>
      <c r="S579" s="586">
        <v>-80</v>
      </c>
      <c r="T579" s="564" t="s">
        <v>103</v>
      </c>
      <c r="U579" s="564">
        <v>0</v>
      </c>
      <c r="V579" s="564">
        <v>65</v>
      </c>
      <c r="W579" s="564">
        <v>91</v>
      </c>
      <c r="X579" s="564">
        <v>104</v>
      </c>
      <c r="Y579" s="564">
        <v>135</v>
      </c>
      <c r="Z579" s="564">
        <v>151</v>
      </c>
      <c r="AA579" s="564">
        <v>0.5</v>
      </c>
      <c r="AB579" s="564">
        <v>99</v>
      </c>
      <c r="AC579" s="564">
        <v>0.5</v>
      </c>
      <c r="AD579" s="587"/>
      <c r="AE579" s="587">
        <v>5.5</v>
      </c>
      <c r="AF579" s="587">
        <v>7</v>
      </c>
      <c r="AG579" s="587">
        <v>99.5</v>
      </c>
      <c r="AH579" s="587">
        <v>42.54</v>
      </c>
      <c r="AI579" s="587">
        <v>167</v>
      </c>
      <c r="AJ579" s="587">
        <v>221</v>
      </c>
      <c r="AK579" s="587">
        <v>275</v>
      </c>
      <c r="AL579" s="587">
        <v>338</v>
      </c>
    </row>
    <row r="580" spans="1:74" x14ac:dyDescent="0.25">
      <c r="A580" s="44">
        <f t="shared" ref="A580:B608" si="73">A579</f>
        <v>2015</v>
      </c>
      <c r="B580" s="44" t="str">
        <f t="shared" si="73"/>
        <v>NOVIEMBRE</v>
      </c>
      <c r="C580" s="44">
        <v>3</v>
      </c>
      <c r="D580" s="586" t="str">
        <f t="shared" si="72"/>
        <v>NOVIEMBRE 2015 / 2</v>
      </c>
      <c r="E580" s="586"/>
      <c r="F580" s="586"/>
      <c r="G580" s="586"/>
      <c r="H580" s="586"/>
      <c r="I580" s="586"/>
      <c r="J580" s="586"/>
      <c r="K580" s="586"/>
      <c r="L580" s="586"/>
      <c r="M580" s="586"/>
      <c r="N580" s="586"/>
      <c r="O580" s="586"/>
      <c r="P580" s="586"/>
      <c r="Q580" s="586"/>
      <c r="R580" s="586"/>
      <c r="S580" s="586"/>
      <c r="T580" s="586"/>
      <c r="U580" s="586"/>
      <c r="V580" s="586"/>
      <c r="W580" s="586"/>
      <c r="X580" s="586"/>
      <c r="Y580" s="586"/>
      <c r="Z580" s="586"/>
      <c r="AB580" s="586"/>
      <c r="AC580" s="586"/>
      <c r="AD580" s="586"/>
      <c r="AE580" s="586"/>
      <c r="AF580" s="586"/>
      <c r="AG580" s="586"/>
      <c r="AH580" s="586"/>
      <c r="AI580" s="586"/>
      <c r="AJ580" s="586"/>
      <c r="AK580" s="586"/>
      <c r="AL580" s="586"/>
    </row>
    <row r="581" spans="1:74" x14ac:dyDescent="0.25">
      <c r="A581" s="44">
        <f t="shared" si="73"/>
        <v>2015</v>
      </c>
      <c r="B581" s="44" t="str">
        <f t="shared" si="73"/>
        <v>NOVIEMBRE</v>
      </c>
      <c r="C581" s="44">
        <v>4</v>
      </c>
      <c r="D581" s="586" t="str">
        <f t="shared" si="72"/>
        <v>NOVIEMBRE 2015 / 3</v>
      </c>
      <c r="E581" s="586"/>
      <c r="F581" s="586"/>
      <c r="G581" s="586"/>
      <c r="H581" s="586"/>
      <c r="I581" s="586"/>
      <c r="J581" s="586"/>
      <c r="K581" s="586"/>
      <c r="L581" s="586"/>
      <c r="M581" s="586"/>
      <c r="N581" s="586"/>
      <c r="O581" s="586"/>
      <c r="P581" s="586"/>
      <c r="Q581" s="586"/>
      <c r="R581" s="586"/>
      <c r="S581" s="586"/>
      <c r="T581" s="586"/>
      <c r="U581" s="586"/>
      <c r="V581" s="586"/>
      <c r="W581" s="586"/>
      <c r="X581" s="586"/>
      <c r="Y581" s="586"/>
      <c r="Z581" s="586"/>
      <c r="AB581" s="586"/>
      <c r="AC581" s="586"/>
      <c r="AD581" s="586"/>
      <c r="AE581" s="586"/>
      <c r="AF581" s="586"/>
      <c r="AG581" s="586"/>
      <c r="AH581" s="586"/>
      <c r="AI581" s="586"/>
      <c r="AJ581" s="586"/>
      <c r="AK581" s="586"/>
      <c r="AL581" s="586"/>
    </row>
    <row r="582" spans="1:74" x14ac:dyDescent="0.25">
      <c r="A582" s="44">
        <f t="shared" si="73"/>
        <v>2015</v>
      </c>
      <c r="B582" s="44" t="str">
        <f t="shared" si="73"/>
        <v>NOVIEMBRE</v>
      </c>
      <c r="C582" s="44">
        <v>5</v>
      </c>
      <c r="D582" s="586" t="str">
        <f t="shared" si="72"/>
        <v>NOVIEMBRE 2015 / 4</v>
      </c>
      <c r="E582" s="586"/>
      <c r="F582" s="586"/>
      <c r="G582" s="586"/>
      <c r="H582" s="586"/>
      <c r="I582" s="586"/>
      <c r="J582" s="586"/>
      <c r="K582" s="586"/>
      <c r="L582" s="586"/>
      <c r="M582" s="586"/>
      <c r="N582" s="586"/>
      <c r="O582" s="586"/>
      <c r="P582" s="586"/>
      <c r="Q582" s="586"/>
      <c r="R582" s="586"/>
      <c r="S582" s="586"/>
      <c r="T582" s="586"/>
      <c r="U582" s="586"/>
      <c r="V582" s="586"/>
      <c r="W582" s="586"/>
      <c r="X582" s="586"/>
      <c r="Y582" s="586"/>
      <c r="Z582" s="586"/>
      <c r="AB582" s="586"/>
      <c r="AC582" s="586"/>
      <c r="AD582" s="586"/>
      <c r="AE582" s="586"/>
      <c r="AF582" s="586"/>
      <c r="AG582" s="586"/>
      <c r="AH582" s="586"/>
      <c r="AI582" s="586"/>
      <c r="AJ582" s="586"/>
      <c r="AK582" s="586"/>
      <c r="AL582" s="586"/>
    </row>
    <row r="583" spans="1:74" x14ac:dyDescent="0.25">
      <c r="A583" s="44">
        <f t="shared" si="73"/>
        <v>2015</v>
      </c>
      <c r="B583" s="44" t="str">
        <f t="shared" si="73"/>
        <v>NOVIEMBRE</v>
      </c>
      <c r="C583" s="44">
        <v>6</v>
      </c>
      <c r="D583" s="586" t="str">
        <f t="shared" si="72"/>
        <v>NOVIEMBRE 2015 / 5</v>
      </c>
      <c r="E583" s="586"/>
      <c r="F583" s="586"/>
      <c r="G583" s="586"/>
      <c r="H583" s="586"/>
      <c r="I583" s="586"/>
      <c r="J583" s="586"/>
      <c r="K583" s="586"/>
      <c r="L583" s="586"/>
      <c r="M583" s="586"/>
      <c r="N583" s="586"/>
      <c r="O583" s="586"/>
      <c r="P583" s="586"/>
      <c r="Q583" s="586"/>
      <c r="R583" s="586"/>
      <c r="S583" s="586"/>
      <c r="T583" s="586"/>
      <c r="U583" s="586"/>
      <c r="V583" s="586"/>
      <c r="W583" s="586"/>
      <c r="X583" s="586"/>
      <c r="Y583" s="586"/>
      <c r="Z583" s="586"/>
      <c r="AB583" s="586"/>
      <c r="AC583" s="586"/>
      <c r="AD583" s="586"/>
      <c r="AE583" s="586"/>
      <c r="AF583" s="586"/>
      <c r="AG583" s="586"/>
      <c r="AH583" s="586"/>
      <c r="AI583" s="586"/>
      <c r="AJ583" s="586"/>
      <c r="AK583" s="586"/>
      <c r="AL583" s="586"/>
    </row>
    <row r="584" spans="1:74" x14ac:dyDescent="0.25">
      <c r="A584" s="44">
        <f t="shared" si="73"/>
        <v>2015</v>
      </c>
      <c r="B584" s="44" t="str">
        <f t="shared" si="73"/>
        <v>NOVIEMBRE</v>
      </c>
      <c r="C584" s="44">
        <v>7</v>
      </c>
      <c r="D584" s="586" t="str">
        <f t="shared" si="72"/>
        <v>NOVIEMBRE 2015 / 6</v>
      </c>
      <c r="E584" s="586"/>
      <c r="F584" s="586"/>
      <c r="G584" s="586"/>
      <c r="H584" s="586"/>
      <c r="I584" s="586"/>
      <c r="J584" s="586"/>
      <c r="K584" s="586"/>
      <c r="L584" s="586"/>
      <c r="M584" s="586"/>
      <c r="N584" s="586"/>
      <c r="O584" s="586"/>
      <c r="P584" s="586"/>
      <c r="Q584" s="586"/>
      <c r="R584" s="586"/>
      <c r="S584" s="586"/>
      <c r="T584" s="586"/>
      <c r="U584" s="586"/>
      <c r="V584" s="586"/>
      <c r="W584" s="586"/>
      <c r="X584" s="586"/>
      <c r="Y584" s="586"/>
      <c r="Z584" s="586"/>
      <c r="AB584" s="586"/>
      <c r="AC584" s="586"/>
      <c r="AD584" s="586"/>
      <c r="AE584" s="586"/>
      <c r="AF584" s="586"/>
      <c r="AG584" s="586"/>
      <c r="AH584" s="586"/>
      <c r="AI584" s="586"/>
      <c r="AJ584" s="586"/>
      <c r="AK584" s="586"/>
      <c r="AL584" s="586"/>
    </row>
    <row r="585" spans="1:74" x14ac:dyDescent="0.25">
      <c r="A585" s="44">
        <f t="shared" si="73"/>
        <v>2015</v>
      </c>
      <c r="B585" s="44" t="str">
        <f t="shared" si="73"/>
        <v>NOVIEMBRE</v>
      </c>
      <c r="C585" s="44">
        <v>8</v>
      </c>
      <c r="D585" s="586" t="str">
        <f t="shared" si="72"/>
        <v>NOVIEMBRE 2015 / 7</v>
      </c>
      <c r="E585" s="586"/>
      <c r="F585" s="586"/>
      <c r="G585" s="586"/>
      <c r="H585" s="586"/>
      <c r="I585" s="586"/>
      <c r="J585" s="586"/>
      <c r="K585" s="586"/>
      <c r="L585" s="586"/>
      <c r="M585" s="586"/>
      <c r="N585" s="586"/>
      <c r="O585" s="586"/>
      <c r="P585" s="586"/>
      <c r="Q585" s="586"/>
      <c r="R585" s="586"/>
      <c r="S585" s="586"/>
      <c r="T585" s="586"/>
      <c r="U585" s="586"/>
      <c r="V585" s="586"/>
      <c r="W585" s="586"/>
      <c r="X585" s="586"/>
      <c r="Y585" s="586"/>
      <c r="Z585" s="586"/>
      <c r="AB585" s="586"/>
      <c r="AC585" s="586"/>
      <c r="AD585" s="586"/>
      <c r="AE585" s="586"/>
      <c r="AF585" s="586"/>
      <c r="AG585" s="586"/>
      <c r="AH585" s="586"/>
      <c r="AI585" s="586"/>
      <c r="AJ585" s="586"/>
      <c r="AK585" s="586"/>
      <c r="AL585" s="586"/>
    </row>
    <row r="586" spans="1:74" x14ac:dyDescent="0.25">
      <c r="A586" s="44">
        <f t="shared" si="73"/>
        <v>2015</v>
      </c>
      <c r="B586" s="44" t="str">
        <f t="shared" si="73"/>
        <v>NOVIEMBRE</v>
      </c>
      <c r="C586" s="44">
        <v>9</v>
      </c>
      <c r="D586" s="586" t="str">
        <f t="shared" si="72"/>
        <v>NOVIEMBRE 2015 / 8</v>
      </c>
      <c r="E586" s="586"/>
      <c r="F586" s="586"/>
      <c r="G586" s="586"/>
      <c r="H586" s="586"/>
      <c r="I586" s="586"/>
      <c r="J586" s="586"/>
      <c r="K586" s="586"/>
      <c r="L586" s="586"/>
      <c r="M586" s="586"/>
      <c r="N586" s="586"/>
      <c r="O586" s="586"/>
      <c r="P586" s="586"/>
      <c r="Q586" s="586"/>
      <c r="R586" s="586"/>
      <c r="S586" s="586"/>
      <c r="T586" s="586"/>
      <c r="U586" s="586"/>
      <c r="V586" s="586"/>
      <c r="W586" s="586"/>
      <c r="X586" s="586"/>
      <c r="Y586" s="586"/>
      <c r="Z586" s="586"/>
      <c r="AB586" s="586"/>
      <c r="AC586" s="586"/>
      <c r="AD586" s="586"/>
      <c r="AE586" s="586"/>
      <c r="AF586" s="586"/>
      <c r="AG586" s="586"/>
      <c r="AH586" s="586"/>
      <c r="AI586" s="586"/>
      <c r="AJ586" s="586"/>
      <c r="AK586" s="586"/>
      <c r="AL586" s="586"/>
    </row>
    <row r="587" spans="1:74" x14ac:dyDescent="0.25">
      <c r="A587" s="44">
        <f t="shared" si="73"/>
        <v>2015</v>
      </c>
      <c r="B587" s="44" t="str">
        <f t="shared" si="73"/>
        <v>NOVIEMBRE</v>
      </c>
      <c r="C587" s="44">
        <v>10</v>
      </c>
      <c r="D587" s="586" t="str">
        <f t="shared" si="72"/>
        <v>NOVIEMBRE 2015 / 9</v>
      </c>
      <c r="E587" s="586"/>
      <c r="F587" s="586"/>
      <c r="G587" s="586"/>
      <c r="H587" s="586"/>
      <c r="I587" s="586"/>
      <c r="J587" s="586"/>
      <c r="K587" s="586"/>
      <c r="L587" s="586"/>
      <c r="M587" s="586"/>
      <c r="N587" s="586"/>
      <c r="O587" s="586"/>
      <c r="P587" s="586"/>
      <c r="Q587" s="586"/>
      <c r="R587" s="586"/>
      <c r="S587" s="586"/>
      <c r="T587" s="586"/>
      <c r="U587" s="586"/>
      <c r="V587" s="586"/>
      <c r="W587" s="586"/>
      <c r="X587" s="586"/>
      <c r="Y587" s="586"/>
      <c r="Z587" s="586"/>
      <c r="AB587" s="586"/>
      <c r="AC587" s="586"/>
      <c r="AD587" s="586"/>
      <c r="AE587" s="586"/>
      <c r="AF587" s="586"/>
      <c r="AG587" s="586"/>
      <c r="AH587" s="586"/>
      <c r="AI587" s="586"/>
      <c r="AJ587" s="586"/>
      <c r="AK587" s="586"/>
      <c r="AL587" s="586"/>
    </row>
    <row r="588" spans="1:74" x14ac:dyDescent="0.25">
      <c r="A588" s="44">
        <f t="shared" si="73"/>
        <v>2015</v>
      </c>
      <c r="B588" s="44" t="str">
        <f t="shared" si="73"/>
        <v>NOVIEMBRE</v>
      </c>
      <c r="C588" s="44">
        <v>11</v>
      </c>
      <c r="D588" s="586" t="str">
        <f t="shared" si="72"/>
        <v>NOVIEMBRE 2015 / 10</v>
      </c>
      <c r="E588" s="586"/>
      <c r="F588" s="586"/>
      <c r="G588" s="586"/>
      <c r="H588" s="586"/>
      <c r="I588" s="586"/>
      <c r="J588" s="586"/>
      <c r="K588" s="586"/>
      <c r="L588" s="586"/>
      <c r="M588" s="586"/>
      <c r="N588" s="586"/>
      <c r="O588" s="586"/>
      <c r="P588" s="586"/>
      <c r="Q588" s="586"/>
      <c r="R588" s="586"/>
      <c r="S588" s="586"/>
      <c r="T588" s="586"/>
      <c r="U588" s="586"/>
      <c r="V588" s="586"/>
      <c r="W588" s="586"/>
      <c r="X588" s="586"/>
      <c r="Y588" s="586"/>
      <c r="Z588" s="586"/>
      <c r="AB588" s="586"/>
      <c r="AC588" s="586"/>
      <c r="AD588" s="586"/>
      <c r="AE588" s="586"/>
      <c r="AF588" s="586"/>
      <c r="AG588" s="586"/>
      <c r="AH588" s="586"/>
      <c r="AI588" s="586"/>
      <c r="AJ588" s="586"/>
      <c r="AK588" s="586"/>
      <c r="AL588" s="586"/>
    </row>
    <row r="589" spans="1:74" x14ac:dyDescent="0.25">
      <c r="A589" s="44">
        <f t="shared" si="73"/>
        <v>2015</v>
      </c>
      <c r="B589" s="44" t="str">
        <f t="shared" si="73"/>
        <v>NOVIEMBRE</v>
      </c>
      <c r="C589" s="44">
        <v>12</v>
      </c>
      <c r="D589" s="586" t="str">
        <f t="shared" si="72"/>
        <v>NOVIEMBRE 2015 / 11</v>
      </c>
      <c r="E589" s="586"/>
      <c r="F589" s="586"/>
      <c r="G589" s="586"/>
      <c r="H589" s="586"/>
      <c r="I589" s="586"/>
      <c r="J589" s="586"/>
      <c r="K589" s="586"/>
      <c r="L589" s="586"/>
      <c r="M589" s="586"/>
      <c r="N589" s="586"/>
      <c r="O589" s="586"/>
      <c r="P589" s="586"/>
      <c r="Q589" s="586"/>
      <c r="R589" s="586"/>
      <c r="S589" s="586"/>
      <c r="T589" s="586"/>
      <c r="U589" s="586"/>
      <c r="V589" s="586"/>
      <c r="W589" s="586"/>
      <c r="X589" s="586"/>
      <c r="Y589" s="586"/>
      <c r="Z589" s="586"/>
      <c r="AB589" s="586"/>
      <c r="AC589" s="586"/>
      <c r="AD589" s="586"/>
      <c r="AE589" s="586"/>
      <c r="AF589" s="586"/>
      <c r="AG589" s="586"/>
      <c r="AH589" s="586"/>
      <c r="AI589" s="586"/>
      <c r="AJ589" s="586"/>
      <c r="AK589" s="586"/>
      <c r="AL589" s="586"/>
    </row>
    <row r="590" spans="1:74" x14ac:dyDescent="0.25">
      <c r="A590" s="44">
        <f t="shared" si="73"/>
        <v>2015</v>
      </c>
      <c r="B590" s="44" t="str">
        <f t="shared" si="73"/>
        <v>NOVIEMBRE</v>
      </c>
      <c r="C590" s="44">
        <v>13</v>
      </c>
      <c r="D590" s="586" t="str">
        <f t="shared" si="72"/>
        <v>NOVIEMBRE 2015 / 12</v>
      </c>
      <c r="E590" s="586"/>
      <c r="F590" s="586"/>
      <c r="G590" s="586"/>
      <c r="H590" s="586"/>
      <c r="I590" s="586"/>
      <c r="J590" s="586"/>
      <c r="K590" s="586"/>
      <c r="L590" s="586"/>
      <c r="M590" s="586"/>
      <c r="N590" s="586"/>
      <c r="O590" s="586"/>
      <c r="P590" s="586"/>
      <c r="Q590" s="586"/>
      <c r="R590" s="586"/>
      <c r="S590" s="586"/>
      <c r="T590" s="586"/>
      <c r="U590" s="586"/>
      <c r="V590" s="586"/>
      <c r="W590" s="586"/>
      <c r="X590" s="586"/>
      <c r="Y590" s="586"/>
      <c r="Z590" s="586"/>
      <c r="AB590" s="586"/>
      <c r="AC590" s="586"/>
      <c r="AD590" s="586"/>
      <c r="AE590" s="586"/>
      <c r="AF590" s="586"/>
      <c r="AG590" s="586"/>
      <c r="AH590" s="586"/>
      <c r="AI590" s="586"/>
      <c r="AJ590" s="586"/>
      <c r="AK590" s="586"/>
      <c r="AL590" s="586"/>
    </row>
    <row r="591" spans="1:74" x14ac:dyDescent="0.25">
      <c r="A591" s="44">
        <f t="shared" si="73"/>
        <v>2015</v>
      </c>
      <c r="B591" s="44" t="str">
        <f t="shared" si="73"/>
        <v>NOVIEMBRE</v>
      </c>
      <c r="C591" s="44">
        <v>14</v>
      </c>
      <c r="D591" s="586" t="str">
        <f t="shared" si="72"/>
        <v>NOVIEMBRE 2015 / 13</v>
      </c>
      <c r="E591" s="586"/>
      <c r="F591" s="586"/>
      <c r="G591" s="586"/>
      <c r="H591" s="586"/>
      <c r="I591" s="586"/>
      <c r="J591" s="586"/>
      <c r="K591" s="586"/>
      <c r="L591" s="586"/>
      <c r="M591" s="586"/>
      <c r="N591" s="586"/>
      <c r="O591" s="586"/>
      <c r="P591" s="586"/>
      <c r="Q591" s="586"/>
      <c r="R591" s="586"/>
      <c r="S591" s="586"/>
      <c r="T591" s="586"/>
      <c r="U591" s="586"/>
      <c r="V591" s="586"/>
      <c r="W591" s="586"/>
      <c r="X591" s="586"/>
      <c r="Y591" s="586"/>
      <c r="Z591" s="586"/>
      <c r="AB591" s="586"/>
      <c r="AC591" s="586"/>
      <c r="AD591" s="586"/>
      <c r="AE591" s="586"/>
      <c r="AF591" s="586"/>
      <c r="AG591" s="586"/>
      <c r="AH591" s="586"/>
      <c r="AI591" s="586"/>
      <c r="AJ591" s="586"/>
      <c r="AK591" s="586"/>
      <c r="AL591" s="586"/>
    </row>
    <row r="592" spans="1:74" x14ac:dyDescent="0.25">
      <c r="A592" s="44">
        <f t="shared" si="73"/>
        <v>2015</v>
      </c>
      <c r="B592" s="44" t="str">
        <f t="shared" si="73"/>
        <v>NOVIEMBRE</v>
      </c>
      <c r="C592" s="44">
        <v>15</v>
      </c>
      <c r="D592" s="586" t="str">
        <f t="shared" si="72"/>
        <v>NOVIEMBRE 2015 / 14</v>
      </c>
      <c r="E592" s="586"/>
      <c r="F592" s="586"/>
      <c r="G592" s="586"/>
      <c r="H592" s="586"/>
      <c r="I592" s="586"/>
      <c r="J592" s="586"/>
      <c r="K592" s="586"/>
      <c r="L592" s="586"/>
      <c r="M592" s="586"/>
      <c r="N592" s="586"/>
      <c r="O592" s="586"/>
      <c r="P592" s="586"/>
      <c r="Q592" s="586"/>
      <c r="R592" s="586"/>
      <c r="S592" s="586"/>
      <c r="T592" s="586"/>
      <c r="U592" s="586"/>
      <c r="V592" s="586"/>
      <c r="W592" s="586"/>
      <c r="X592" s="586"/>
      <c r="Y592" s="586"/>
      <c r="Z592" s="586"/>
      <c r="AB592" s="586"/>
      <c r="AC592" s="586"/>
      <c r="AD592" s="586"/>
      <c r="AE592" s="586"/>
      <c r="AF592" s="586"/>
      <c r="AG592" s="586"/>
      <c r="AH592" s="586"/>
      <c r="AI592" s="586"/>
      <c r="AJ592" s="586"/>
      <c r="AK592" s="586"/>
      <c r="AL592" s="586"/>
    </row>
    <row r="593" spans="1:38" x14ac:dyDescent="0.25">
      <c r="A593" s="44">
        <f t="shared" si="73"/>
        <v>2015</v>
      </c>
      <c r="B593" s="44" t="str">
        <f t="shared" si="73"/>
        <v>NOVIEMBRE</v>
      </c>
      <c r="C593" s="44">
        <v>16</v>
      </c>
      <c r="D593" s="586" t="str">
        <f t="shared" si="72"/>
        <v>NOVIEMBRE 2015 / 15</v>
      </c>
      <c r="E593" s="586"/>
      <c r="F593" s="586"/>
      <c r="G593" s="586"/>
      <c r="H593" s="586"/>
      <c r="I593" s="586"/>
      <c r="J593" s="586"/>
      <c r="K593" s="586"/>
      <c r="L593" s="586"/>
      <c r="M593" s="586"/>
      <c r="N593" s="586"/>
      <c r="O593" s="586"/>
      <c r="P593" s="586"/>
      <c r="Q593" s="586"/>
      <c r="R593" s="586"/>
      <c r="S593" s="586"/>
      <c r="T593" s="586"/>
      <c r="U593" s="586"/>
      <c r="V593" s="586"/>
      <c r="W593" s="586"/>
      <c r="X593" s="586"/>
      <c r="Y593" s="586"/>
      <c r="Z593" s="586"/>
      <c r="AB593" s="586"/>
      <c r="AC593" s="586"/>
      <c r="AD593" s="586"/>
      <c r="AE593" s="586"/>
      <c r="AF593" s="586"/>
      <c r="AG593" s="586"/>
      <c r="AH593" s="586"/>
      <c r="AI593" s="586"/>
      <c r="AJ593" s="586"/>
      <c r="AK593" s="586"/>
      <c r="AL593" s="586"/>
    </row>
    <row r="594" spans="1:38" x14ac:dyDescent="0.25">
      <c r="A594" s="44">
        <f t="shared" si="73"/>
        <v>2015</v>
      </c>
      <c r="B594" s="44" t="str">
        <f t="shared" si="73"/>
        <v>NOVIEMBRE</v>
      </c>
      <c r="C594" s="44">
        <v>17</v>
      </c>
      <c r="D594" s="586" t="str">
        <f t="shared" si="72"/>
        <v>NOVIEMBRE 2015 / 16</v>
      </c>
      <c r="E594" s="586"/>
      <c r="F594" s="586"/>
      <c r="G594" s="586"/>
      <c r="H594" s="586"/>
      <c r="I594" s="586"/>
      <c r="J594" s="586"/>
      <c r="K594" s="586"/>
      <c r="L594" s="586"/>
      <c r="M594" s="586"/>
      <c r="N594" s="586"/>
      <c r="O594" s="586"/>
      <c r="P594" s="586"/>
      <c r="Q594" s="586"/>
      <c r="R594" s="586"/>
      <c r="S594" s="586"/>
      <c r="T594" s="586"/>
      <c r="U594" s="586"/>
      <c r="V594" s="586"/>
      <c r="W594" s="586"/>
      <c r="X594" s="586"/>
      <c r="Y594" s="586"/>
      <c r="Z594" s="586"/>
      <c r="AB594" s="586"/>
      <c r="AC594" s="586"/>
      <c r="AD594" s="586"/>
      <c r="AE594" s="586"/>
      <c r="AF594" s="586"/>
      <c r="AG594" s="586"/>
      <c r="AH594" s="586"/>
      <c r="AI594" s="586"/>
      <c r="AJ594" s="586"/>
      <c r="AK594" s="586"/>
      <c r="AL594" s="586"/>
    </row>
    <row r="595" spans="1:38" x14ac:dyDescent="0.25">
      <c r="A595" s="44">
        <f t="shared" si="73"/>
        <v>2015</v>
      </c>
      <c r="B595" s="44" t="str">
        <f t="shared" si="73"/>
        <v>NOVIEMBRE</v>
      </c>
      <c r="C595" s="44">
        <v>18</v>
      </c>
      <c r="D595" s="586" t="str">
        <f t="shared" si="72"/>
        <v>NOVIEMBRE 2015 / 17</v>
      </c>
      <c r="E595" s="586"/>
      <c r="F595" s="586"/>
      <c r="G595" s="586"/>
      <c r="H595" s="586"/>
      <c r="I595" s="586"/>
      <c r="J595" s="586"/>
      <c r="K595" s="586"/>
      <c r="L595" s="586"/>
      <c r="M595" s="586"/>
      <c r="N595" s="586"/>
      <c r="O595" s="586"/>
      <c r="P595" s="586"/>
      <c r="Q595" s="586"/>
      <c r="R595" s="586"/>
      <c r="S595" s="586"/>
      <c r="T595" s="586"/>
      <c r="U595" s="586"/>
      <c r="V595" s="586"/>
      <c r="W595" s="586"/>
      <c r="X595" s="586"/>
      <c r="Y595" s="586"/>
      <c r="Z595" s="586"/>
      <c r="AB595" s="586"/>
      <c r="AC595" s="586"/>
      <c r="AD595" s="586"/>
      <c r="AE595" s="586"/>
      <c r="AF595" s="586"/>
      <c r="AG595" s="586"/>
      <c r="AH595" s="586"/>
      <c r="AI595" s="586"/>
      <c r="AJ595" s="586"/>
      <c r="AK595" s="586"/>
      <c r="AL595" s="586"/>
    </row>
    <row r="596" spans="1:38" x14ac:dyDescent="0.25">
      <c r="A596" s="44">
        <f t="shared" si="73"/>
        <v>2015</v>
      </c>
      <c r="B596" s="44" t="str">
        <f t="shared" si="73"/>
        <v>NOVIEMBRE</v>
      </c>
      <c r="C596" s="44">
        <v>19</v>
      </c>
      <c r="D596" s="586" t="str">
        <f t="shared" si="72"/>
        <v>NOVIEMBRE 2015 / 18</v>
      </c>
      <c r="E596" s="586"/>
      <c r="F596" s="586"/>
      <c r="G596" s="586"/>
      <c r="H596" s="586"/>
      <c r="I596" s="586"/>
      <c r="J596" s="586"/>
      <c r="K596" s="586"/>
      <c r="L596" s="586"/>
      <c r="M596" s="586"/>
      <c r="N596" s="586"/>
      <c r="O596" s="586"/>
      <c r="P596" s="586"/>
      <c r="Q596" s="586"/>
      <c r="R596" s="586"/>
      <c r="S596" s="586"/>
      <c r="T596" s="586"/>
      <c r="U596" s="586"/>
      <c r="V596" s="586"/>
      <c r="W596" s="586"/>
      <c r="X596" s="586"/>
      <c r="Y596" s="586"/>
      <c r="Z596" s="586"/>
      <c r="AB596" s="586"/>
      <c r="AC596" s="586"/>
      <c r="AD596" s="586"/>
      <c r="AE596" s="586"/>
      <c r="AF596" s="586"/>
      <c r="AG596" s="586"/>
      <c r="AH596" s="586"/>
      <c r="AI596" s="586"/>
      <c r="AJ596" s="586"/>
      <c r="AK596" s="586"/>
      <c r="AL596" s="586"/>
    </row>
    <row r="597" spans="1:38" x14ac:dyDescent="0.25">
      <c r="A597" s="44">
        <f t="shared" si="73"/>
        <v>2015</v>
      </c>
      <c r="B597" s="44" t="str">
        <f t="shared" si="73"/>
        <v>NOVIEMBRE</v>
      </c>
      <c r="C597" s="44">
        <v>20</v>
      </c>
      <c r="D597" s="586" t="str">
        <f t="shared" si="72"/>
        <v>NOVIEMBRE 2015 / 19</v>
      </c>
      <c r="E597" s="586"/>
      <c r="F597" s="586"/>
      <c r="G597" s="586"/>
      <c r="H597" s="586"/>
      <c r="I597" s="586"/>
      <c r="J597" s="586"/>
      <c r="K597" s="586"/>
      <c r="L597" s="586"/>
      <c r="M597" s="586"/>
      <c r="N597" s="586"/>
      <c r="O597" s="586"/>
      <c r="P597" s="586"/>
      <c r="Q597" s="586"/>
      <c r="R597" s="586"/>
      <c r="S597" s="586"/>
      <c r="T597" s="586"/>
      <c r="U597" s="586"/>
      <c r="V597" s="586"/>
      <c r="W597" s="586"/>
      <c r="X597" s="586"/>
      <c r="Y597" s="586"/>
      <c r="Z597" s="586"/>
      <c r="AB597" s="586"/>
      <c r="AC597" s="586"/>
      <c r="AD597" s="586"/>
      <c r="AE597" s="586"/>
      <c r="AF597" s="586"/>
      <c r="AG597" s="586"/>
      <c r="AH597" s="586"/>
      <c r="AI597" s="586"/>
      <c r="AJ597" s="586"/>
      <c r="AK597" s="586"/>
      <c r="AL597" s="586"/>
    </row>
    <row r="598" spans="1:38" x14ac:dyDescent="0.25">
      <c r="A598" s="44">
        <f t="shared" si="73"/>
        <v>2015</v>
      </c>
      <c r="B598" s="44" t="str">
        <f t="shared" si="73"/>
        <v>NOVIEMBRE</v>
      </c>
      <c r="C598" s="44">
        <v>21</v>
      </c>
      <c r="D598" s="586" t="str">
        <f t="shared" si="72"/>
        <v>NOVIEMBRE 2015 / 20</v>
      </c>
      <c r="E598" s="586"/>
      <c r="F598" s="586"/>
      <c r="G598" s="586"/>
      <c r="H598" s="586"/>
      <c r="I598" s="586"/>
      <c r="J598" s="586"/>
      <c r="K598" s="586"/>
      <c r="L598" s="586"/>
      <c r="M598" s="586"/>
      <c r="N598" s="586"/>
      <c r="O598" s="586"/>
      <c r="P598" s="586"/>
      <c r="Q598" s="586"/>
      <c r="R598" s="586"/>
      <c r="S598" s="586"/>
      <c r="T598" s="586"/>
      <c r="U598" s="586"/>
      <c r="V598" s="586"/>
      <c r="W598" s="586"/>
      <c r="X598" s="586"/>
      <c r="Y598" s="586"/>
      <c r="Z598" s="586"/>
      <c r="AB598" s="586"/>
      <c r="AC598" s="586"/>
      <c r="AD598" s="586"/>
      <c r="AE598" s="586"/>
      <c r="AF598" s="586"/>
      <c r="AG598" s="586"/>
      <c r="AH598" s="586"/>
      <c r="AI598" s="586"/>
      <c r="AJ598" s="586"/>
      <c r="AK598" s="586"/>
      <c r="AL598" s="586"/>
    </row>
    <row r="599" spans="1:38" x14ac:dyDescent="0.25">
      <c r="A599" s="44">
        <f t="shared" si="73"/>
        <v>2015</v>
      </c>
      <c r="B599" s="44" t="str">
        <f t="shared" si="73"/>
        <v>NOVIEMBRE</v>
      </c>
      <c r="C599" s="44">
        <v>22</v>
      </c>
      <c r="D599" s="586" t="str">
        <f t="shared" si="72"/>
        <v>NOVIEMBRE 2015 / 21</v>
      </c>
      <c r="E599" s="586"/>
      <c r="F599" s="586"/>
      <c r="G599" s="586"/>
      <c r="H599" s="586"/>
      <c r="I599" s="586"/>
      <c r="J599" s="586"/>
      <c r="K599" s="586"/>
      <c r="L599" s="586"/>
      <c r="M599" s="586"/>
      <c r="N599" s="586"/>
      <c r="O599" s="586"/>
      <c r="P599" s="586"/>
      <c r="Q599" s="586"/>
      <c r="R599" s="586"/>
      <c r="S599" s="586"/>
      <c r="T599" s="586"/>
      <c r="U599" s="586"/>
      <c r="V599" s="586"/>
      <c r="W599" s="586"/>
      <c r="X599" s="586"/>
      <c r="Y599" s="586"/>
      <c r="Z599" s="586"/>
      <c r="AB599" s="586"/>
      <c r="AC599" s="586"/>
      <c r="AD599" s="586"/>
      <c r="AE599" s="586"/>
      <c r="AF599" s="586"/>
      <c r="AG599" s="586"/>
      <c r="AH599" s="586"/>
      <c r="AI599" s="586"/>
      <c r="AJ599" s="586"/>
      <c r="AK599" s="586"/>
      <c r="AL599" s="586"/>
    </row>
    <row r="600" spans="1:38" x14ac:dyDescent="0.25">
      <c r="A600" s="44">
        <f t="shared" si="73"/>
        <v>2015</v>
      </c>
      <c r="B600" s="44" t="str">
        <f t="shared" si="73"/>
        <v>NOVIEMBRE</v>
      </c>
      <c r="C600" s="44">
        <v>23</v>
      </c>
      <c r="D600" s="586" t="str">
        <f t="shared" si="72"/>
        <v>NOVIEMBRE 2015 / 22</v>
      </c>
      <c r="E600" s="586"/>
      <c r="F600" s="586"/>
      <c r="G600" s="586"/>
      <c r="H600" s="586"/>
      <c r="I600" s="586"/>
      <c r="J600" s="586"/>
      <c r="K600" s="586"/>
      <c r="L600" s="586"/>
      <c r="M600" s="586"/>
      <c r="N600" s="586"/>
      <c r="O600" s="586"/>
      <c r="P600" s="586"/>
      <c r="Q600" s="586"/>
      <c r="R600" s="586"/>
      <c r="S600" s="586"/>
      <c r="T600" s="586"/>
      <c r="U600" s="586"/>
      <c r="V600" s="586"/>
      <c r="W600" s="586"/>
      <c r="X600" s="586"/>
      <c r="Y600" s="586"/>
      <c r="Z600" s="586"/>
      <c r="AB600" s="586"/>
      <c r="AC600" s="586"/>
      <c r="AD600" s="586"/>
      <c r="AE600" s="586"/>
      <c r="AF600" s="586"/>
      <c r="AG600" s="586"/>
      <c r="AH600" s="586"/>
      <c r="AI600" s="586"/>
      <c r="AJ600" s="586"/>
      <c r="AK600" s="586"/>
      <c r="AL600" s="586"/>
    </row>
    <row r="601" spans="1:38" x14ac:dyDescent="0.25">
      <c r="A601" s="44">
        <f t="shared" si="73"/>
        <v>2015</v>
      </c>
      <c r="B601" s="44" t="str">
        <f t="shared" si="73"/>
        <v>NOVIEMBRE</v>
      </c>
      <c r="C601" s="44">
        <v>24</v>
      </c>
      <c r="D601" s="586" t="str">
        <f t="shared" si="72"/>
        <v>NOVIEMBRE 2015 / 23</v>
      </c>
      <c r="E601" s="586"/>
      <c r="F601" s="586"/>
      <c r="G601" s="586"/>
      <c r="H601" s="586"/>
      <c r="I601" s="586"/>
      <c r="J601" s="586"/>
      <c r="K601" s="586"/>
      <c r="L601" s="586"/>
      <c r="M601" s="586"/>
      <c r="N601" s="586"/>
      <c r="O601" s="586"/>
      <c r="P601" s="586"/>
      <c r="Q601" s="586"/>
      <c r="R601" s="586"/>
      <c r="S601" s="586"/>
      <c r="T601" s="586"/>
      <c r="U601" s="586"/>
      <c r="V601" s="586"/>
      <c r="W601" s="586"/>
      <c r="X601" s="586"/>
      <c r="Y601" s="586"/>
      <c r="Z601" s="586"/>
      <c r="AB601" s="586"/>
      <c r="AC601" s="586"/>
      <c r="AD601" s="586"/>
      <c r="AE601" s="586"/>
      <c r="AF601" s="586"/>
      <c r="AG601" s="586"/>
      <c r="AH601" s="586"/>
      <c r="AI601" s="586"/>
      <c r="AJ601" s="586"/>
      <c r="AK601" s="586"/>
      <c r="AL601" s="586"/>
    </row>
    <row r="602" spans="1:38" x14ac:dyDescent="0.25">
      <c r="A602" s="44">
        <f t="shared" si="73"/>
        <v>2015</v>
      </c>
      <c r="B602" s="44" t="str">
        <f t="shared" si="73"/>
        <v>NOVIEMBRE</v>
      </c>
      <c r="C602" s="44">
        <v>25</v>
      </c>
      <c r="D602" s="586" t="str">
        <f t="shared" si="72"/>
        <v>NOVIEMBRE 2015 / 24</v>
      </c>
      <c r="E602" s="586"/>
      <c r="F602" s="586"/>
      <c r="G602" s="586"/>
      <c r="H602" s="586"/>
      <c r="I602" s="586"/>
      <c r="J602" s="586"/>
      <c r="K602" s="586"/>
      <c r="L602" s="586"/>
      <c r="M602" s="586"/>
      <c r="N602" s="586"/>
      <c r="O602" s="586"/>
      <c r="P602" s="586"/>
      <c r="Q602" s="586"/>
      <c r="R602" s="586"/>
      <c r="S602" s="586"/>
      <c r="T602" s="586"/>
      <c r="U602" s="586"/>
      <c r="V602" s="586"/>
      <c r="W602" s="586"/>
      <c r="X602" s="586"/>
      <c r="Y602" s="586"/>
      <c r="Z602" s="586"/>
      <c r="AB602" s="586"/>
      <c r="AC602" s="586"/>
      <c r="AD602" s="586"/>
      <c r="AE602" s="586"/>
      <c r="AF602" s="586"/>
      <c r="AG602" s="586"/>
      <c r="AH602" s="586"/>
      <c r="AI602" s="586"/>
      <c r="AJ602" s="586"/>
      <c r="AK602" s="586"/>
      <c r="AL602" s="586"/>
    </row>
    <row r="603" spans="1:38" x14ac:dyDescent="0.25">
      <c r="A603" s="44">
        <f t="shared" si="73"/>
        <v>2015</v>
      </c>
      <c r="B603" s="44" t="str">
        <f t="shared" si="73"/>
        <v>NOVIEMBRE</v>
      </c>
      <c r="C603" s="44">
        <v>26</v>
      </c>
      <c r="D603" s="586" t="str">
        <f t="shared" si="72"/>
        <v>NOVIEMBRE 2015 / 25</v>
      </c>
      <c r="E603" s="586"/>
      <c r="F603" s="586"/>
      <c r="G603" s="586"/>
      <c r="H603" s="586"/>
      <c r="I603" s="586"/>
      <c r="J603" s="586"/>
      <c r="K603" s="586"/>
      <c r="L603" s="586"/>
      <c r="M603" s="586"/>
      <c r="N603" s="586"/>
      <c r="O603" s="586"/>
      <c r="P603" s="586"/>
      <c r="Q603" s="586"/>
      <c r="R603" s="586"/>
      <c r="S603" s="586"/>
      <c r="T603" s="586"/>
      <c r="U603" s="586"/>
      <c r="V603" s="586"/>
      <c r="W603" s="586"/>
      <c r="X603" s="586"/>
      <c r="Y603" s="586"/>
      <c r="Z603" s="586"/>
      <c r="AB603" s="586"/>
      <c r="AC603" s="586"/>
      <c r="AD603" s="586"/>
      <c r="AE603" s="586"/>
      <c r="AF603" s="586"/>
      <c r="AG603" s="586"/>
      <c r="AH603" s="586"/>
      <c r="AI603" s="586"/>
      <c r="AJ603" s="586"/>
      <c r="AK603" s="586"/>
      <c r="AL603" s="586"/>
    </row>
    <row r="604" spans="1:38" x14ac:dyDescent="0.25">
      <c r="A604" s="44">
        <f t="shared" si="73"/>
        <v>2015</v>
      </c>
      <c r="B604" s="44" t="str">
        <f t="shared" si="73"/>
        <v>NOVIEMBRE</v>
      </c>
      <c r="C604" s="44">
        <v>27</v>
      </c>
      <c r="D604" s="586" t="str">
        <f t="shared" si="72"/>
        <v>NOVIEMBRE 2015 / 26</v>
      </c>
      <c r="E604" s="586"/>
      <c r="F604" s="586"/>
      <c r="G604" s="586"/>
      <c r="H604" s="586"/>
      <c r="I604" s="586"/>
      <c r="J604" s="586"/>
      <c r="K604" s="586"/>
      <c r="L604" s="586"/>
      <c r="M604" s="586"/>
      <c r="N604" s="586"/>
      <c r="O604" s="586"/>
      <c r="P604" s="586"/>
      <c r="Q604" s="586"/>
      <c r="R604" s="586"/>
      <c r="S604" s="586"/>
      <c r="T604" s="586"/>
      <c r="U604" s="586"/>
      <c r="V604" s="586"/>
      <c r="W604" s="586"/>
      <c r="X604" s="586"/>
      <c r="Y604" s="586"/>
      <c r="Z604" s="586"/>
      <c r="AB604" s="586"/>
      <c r="AC604" s="586"/>
      <c r="AD604" s="586"/>
      <c r="AE604" s="586"/>
      <c r="AF604" s="586"/>
      <c r="AG604" s="586"/>
      <c r="AH604" s="586"/>
      <c r="AI604" s="586"/>
      <c r="AJ604" s="586"/>
      <c r="AK604" s="586"/>
      <c r="AL604" s="586"/>
    </row>
    <row r="605" spans="1:38" x14ac:dyDescent="0.25">
      <c r="A605" s="44">
        <f t="shared" si="73"/>
        <v>2015</v>
      </c>
      <c r="B605" s="44" t="str">
        <f t="shared" si="73"/>
        <v>NOVIEMBRE</v>
      </c>
      <c r="C605" s="44">
        <v>28</v>
      </c>
      <c r="D605" s="586" t="str">
        <f t="shared" si="72"/>
        <v>NOVIEMBRE 2015 / 27</v>
      </c>
      <c r="E605" s="586"/>
      <c r="F605" s="586"/>
      <c r="G605" s="586"/>
      <c r="H605" s="586"/>
      <c r="I605" s="586"/>
      <c r="J605" s="586"/>
      <c r="K605" s="586"/>
      <c r="L605" s="586"/>
      <c r="M605" s="586"/>
      <c r="N605" s="586"/>
      <c r="O605" s="586"/>
      <c r="P605" s="586"/>
      <c r="Q605" s="586"/>
      <c r="R605" s="586"/>
      <c r="S605" s="586"/>
      <c r="T605" s="586"/>
      <c r="U605" s="586"/>
      <c r="V605" s="586"/>
      <c r="W605" s="586"/>
      <c r="X605" s="586"/>
      <c r="Y605" s="586"/>
      <c r="Z605" s="586"/>
      <c r="AB605" s="586"/>
      <c r="AC605" s="586"/>
      <c r="AD605" s="586"/>
      <c r="AE605" s="586"/>
      <c r="AF605" s="586"/>
      <c r="AG605" s="586"/>
      <c r="AH605" s="586"/>
      <c r="AI605" s="586"/>
      <c r="AJ605" s="586"/>
      <c r="AK605" s="586"/>
      <c r="AL605" s="586"/>
    </row>
    <row r="606" spans="1:38" x14ac:dyDescent="0.25">
      <c r="A606" s="44">
        <f t="shared" si="73"/>
        <v>2015</v>
      </c>
      <c r="B606" s="44" t="str">
        <f t="shared" si="73"/>
        <v>NOVIEMBRE</v>
      </c>
      <c r="C606" s="44">
        <v>29</v>
      </c>
      <c r="D606" s="586" t="str">
        <f t="shared" si="72"/>
        <v>NOVIEMBRE 2015 / 28</v>
      </c>
      <c r="E606" s="586"/>
      <c r="F606" s="586"/>
      <c r="G606" s="586"/>
      <c r="H606" s="586"/>
      <c r="I606" s="586"/>
      <c r="J606" s="586"/>
      <c r="K606" s="586"/>
      <c r="L606" s="586"/>
      <c r="M606" s="586"/>
      <c r="N606" s="586"/>
      <c r="O606" s="586"/>
      <c r="P606" s="586"/>
      <c r="Q606" s="586"/>
      <c r="R606" s="586"/>
      <c r="S606" s="586"/>
      <c r="T606" s="586"/>
      <c r="U606" s="586"/>
      <c r="V606" s="586"/>
      <c r="W606" s="586"/>
      <c r="X606" s="586"/>
      <c r="Y606" s="586"/>
      <c r="Z606" s="586"/>
      <c r="AB606" s="586"/>
      <c r="AC606" s="586"/>
      <c r="AD606" s="586"/>
      <c r="AE606" s="586"/>
      <c r="AF606" s="586"/>
      <c r="AG606" s="586"/>
      <c r="AH606" s="586"/>
      <c r="AI606" s="586"/>
      <c r="AJ606" s="586"/>
      <c r="AK606" s="586"/>
      <c r="AL606" s="586"/>
    </row>
    <row r="607" spans="1:38" x14ac:dyDescent="0.25">
      <c r="A607" s="44">
        <f t="shared" si="73"/>
        <v>2015</v>
      </c>
      <c r="B607" s="44" t="str">
        <f t="shared" si="73"/>
        <v>NOVIEMBRE</v>
      </c>
      <c r="C607" s="44">
        <v>30</v>
      </c>
      <c r="D607" s="586" t="str">
        <f t="shared" si="72"/>
        <v>NOVIEMBRE 2015 / 29</v>
      </c>
      <c r="E607" s="586"/>
      <c r="F607" s="586"/>
      <c r="G607" s="586"/>
      <c r="H607" s="586"/>
      <c r="I607" s="586"/>
      <c r="J607" s="586"/>
      <c r="K607" s="586"/>
      <c r="L607" s="586"/>
      <c r="M607" s="586"/>
      <c r="N607" s="586"/>
      <c r="O607" s="586"/>
      <c r="P607" s="586"/>
      <c r="Q607" s="586"/>
      <c r="R607" s="586"/>
      <c r="S607" s="586"/>
      <c r="T607" s="586"/>
      <c r="U607" s="586"/>
      <c r="V607" s="586"/>
      <c r="W607" s="586"/>
      <c r="X607" s="586"/>
      <c r="Y607" s="586"/>
      <c r="Z607" s="586"/>
      <c r="AB607" s="586"/>
      <c r="AC607" s="586"/>
      <c r="AD607" s="586"/>
      <c r="AE607" s="586"/>
      <c r="AF607" s="586"/>
      <c r="AG607" s="586"/>
      <c r="AH607" s="586"/>
      <c r="AI607" s="586"/>
      <c r="AJ607" s="586"/>
      <c r="AK607" s="586"/>
      <c r="AL607" s="586"/>
    </row>
    <row r="608" spans="1:38" x14ac:dyDescent="0.25">
      <c r="A608" s="44">
        <f t="shared" si="73"/>
        <v>2015</v>
      </c>
      <c r="B608" s="44" t="str">
        <f t="shared" si="73"/>
        <v>NOVIEMBRE</v>
      </c>
      <c r="C608" s="44">
        <v>31</v>
      </c>
      <c r="D608" s="586" t="str">
        <f t="shared" si="72"/>
        <v>NOVIEMBRE 2015 / 30</v>
      </c>
      <c r="E608" s="586"/>
      <c r="F608" s="586"/>
      <c r="G608" s="586"/>
      <c r="H608" s="586"/>
      <c r="I608" s="586"/>
      <c r="J608" s="586"/>
      <c r="K608" s="586"/>
      <c r="L608" s="586"/>
      <c r="M608" s="586"/>
      <c r="N608" s="586"/>
      <c r="O608" s="586"/>
      <c r="P608" s="586"/>
      <c r="Q608" s="586"/>
      <c r="R608" s="586"/>
      <c r="S608" s="586"/>
      <c r="T608" s="586"/>
      <c r="U608" s="586"/>
      <c r="V608" s="586"/>
      <c r="W608" s="586"/>
      <c r="X608" s="586"/>
      <c r="Y608" s="586"/>
      <c r="Z608" s="586"/>
      <c r="AB608" s="586"/>
      <c r="AC608" s="586"/>
      <c r="AD608" s="586"/>
      <c r="AE608" s="586"/>
      <c r="AF608" s="586"/>
      <c r="AG608" s="586"/>
      <c r="AH608" s="586"/>
      <c r="AI608" s="586"/>
      <c r="AJ608" s="586"/>
      <c r="AK608" s="586"/>
      <c r="AL608" s="586"/>
    </row>
    <row r="609" spans="1:74" s="206" customFormat="1" ht="15.75" x14ac:dyDescent="0.25">
      <c r="D609" s="586" t="str">
        <f t="shared" si="72"/>
        <v>NOVIEMBRE 2015 / 31</v>
      </c>
      <c r="E609" s="586"/>
      <c r="F609" s="586"/>
      <c r="G609" s="586"/>
      <c r="H609" s="586"/>
      <c r="I609" s="586"/>
      <c r="J609" s="586"/>
      <c r="K609" s="586"/>
      <c r="L609" s="586"/>
      <c r="M609" s="586"/>
      <c r="N609" s="586"/>
      <c r="O609" s="586"/>
      <c r="P609" s="586"/>
      <c r="Q609" s="586"/>
      <c r="R609" s="586"/>
      <c r="S609" s="586"/>
      <c r="T609" s="586"/>
      <c r="U609" s="586"/>
      <c r="V609" s="586"/>
      <c r="W609" s="586"/>
      <c r="X609" s="586"/>
      <c r="Y609" s="586"/>
      <c r="Z609" s="586"/>
      <c r="AA609" s="55"/>
      <c r="AB609" s="586"/>
      <c r="AC609" s="586"/>
      <c r="AD609" s="586"/>
      <c r="AE609" s="586"/>
      <c r="AF609" s="586"/>
      <c r="AG609" s="586"/>
      <c r="AH609" s="586"/>
      <c r="AI609" s="586"/>
      <c r="AJ609" s="586"/>
      <c r="AK609" s="586"/>
      <c r="AL609" s="586"/>
      <c r="AM609" s="209" t="str">
        <f t="shared" ref="AM609:BU609" si="74">IFERROR(AVERAGE(AM578:AM608),"")</f>
        <v/>
      </c>
      <c r="AN609" s="209" t="str">
        <f t="shared" si="74"/>
        <v/>
      </c>
      <c r="AO609" s="209" t="str">
        <f t="shared" si="74"/>
        <v/>
      </c>
      <c r="AP609" s="209" t="str">
        <f t="shared" si="74"/>
        <v/>
      </c>
      <c r="AQ609" s="209" t="str">
        <f t="shared" si="74"/>
        <v/>
      </c>
      <c r="AR609" s="209" t="str">
        <f t="shared" si="74"/>
        <v/>
      </c>
      <c r="AS609" s="209" t="str">
        <f t="shared" si="74"/>
        <v/>
      </c>
      <c r="AT609" s="209" t="str">
        <f t="shared" si="74"/>
        <v/>
      </c>
      <c r="AU609" s="209" t="str">
        <f t="shared" si="74"/>
        <v/>
      </c>
      <c r="AV609" s="209" t="str">
        <f t="shared" si="74"/>
        <v/>
      </c>
      <c r="AW609" s="209" t="str">
        <f t="shared" si="74"/>
        <v/>
      </c>
      <c r="AX609" s="210" t="str">
        <f t="shared" si="74"/>
        <v/>
      </c>
      <c r="AY609" s="209" t="str">
        <f t="shared" si="74"/>
        <v/>
      </c>
      <c r="AZ609" s="209" t="str">
        <f t="shared" si="74"/>
        <v/>
      </c>
      <c r="BA609" s="209" t="str">
        <f t="shared" si="74"/>
        <v/>
      </c>
      <c r="BB609" s="209" t="str">
        <f t="shared" si="74"/>
        <v/>
      </c>
      <c r="BC609" s="209" t="str">
        <f t="shared" si="74"/>
        <v/>
      </c>
      <c r="BD609" s="209" t="str">
        <f t="shared" si="74"/>
        <v/>
      </c>
      <c r="BE609" s="209" t="str">
        <f t="shared" si="74"/>
        <v/>
      </c>
      <c r="BF609" s="209" t="str">
        <f t="shared" si="74"/>
        <v/>
      </c>
      <c r="BG609" s="209" t="str">
        <f t="shared" si="74"/>
        <v/>
      </c>
      <c r="BH609" s="209" t="str">
        <f t="shared" si="74"/>
        <v/>
      </c>
      <c r="BI609" s="209" t="str">
        <f t="shared" si="74"/>
        <v/>
      </c>
      <c r="BJ609" s="209" t="str">
        <f t="shared" si="74"/>
        <v/>
      </c>
      <c r="BK609" s="209" t="str">
        <f t="shared" si="74"/>
        <v/>
      </c>
      <c r="BL609" s="209" t="str">
        <f t="shared" si="74"/>
        <v/>
      </c>
      <c r="BM609" s="209" t="str">
        <f t="shared" si="74"/>
        <v/>
      </c>
      <c r="BN609" s="209" t="str">
        <f t="shared" si="74"/>
        <v/>
      </c>
      <c r="BO609" s="209" t="str">
        <f t="shared" si="74"/>
        <v/>
      </c>
      <c r="BP609" s="209" t="str">
        <f t="shared" si="74"/>
        <v/>
      </c>
      <c r="BQ609" s="209" t="str">
        <f t="shared" si="74"/>
        <v/>
      </c>
      <c r="BR609" s="209" t="str">
        <f t="shared" si="74"/>
        <v/>
      </c>
      <c r="BS609" s="209" t="str">
        <f t="shared" si="74"/>
        <v/>
      </c>
      <c r="BT609" s="209" t="str">
        <f t="shared" si="74"/>
        <v/>
      </c>
      <c r="BU609" s="209" t="str">
        <f t="shared" si="74"/>
        <v/>
      </c>
      <c r="BV609" s="210" t="str">
        <f>IFERROR(AVERAGE(BV578:BV608),"")</f>
        <v/>
      </c>
    </row>
    <row r="610" spans="1:74" s="43" customFormat="1" ht="15.75" x14ac:dyDescent="0.25">
      <c r="A610" s="43">
        <v>2015</v>
      </c>
      <c r="B610" s="43" t="s">
        <v>238</v>
      </c>
      <c r="C610" s="43">
        <v>1</v>
      </c>
      <c r="D610" s="208" t="s">
        <v>228</v>
      </c>
      <c r="E610" s="209">
        <f>IFERROR(AVERAGE(E579:E609),"")</f>
        <v>1</v>
      </c>
      <c r="F610" s="209">
        <f>IFERROR(AVERAGE(F579:F609),"")</f>
        <v>42333</v>
      </c>
      <c r="G610" s="209">
        <f>IFERROR(AVERAGE(G579:G609),"")</f>
        <v>57696</v>
      </c>
      <c r="H610" s="209" t="str">
        <f>IFERROR(AVERAGE(H579:H609),"")</f>
        <v/>
      </c>
      <c r="I610" s="209">
        <f t="shared" ref="I610:AL610" si="75">IFERROR(AVERAGE(I579:I609),"")</f>
        <v>0.75590000000000002</v>
      </c>
      <c r="J610" s="209">
        <f t="shared" si="75"/>
        <v>5.8</v>
      </c>
      <c r="K610" s="209">
        <f t="shared" si="75"/>
        <v>1.06</v>
      </c>
      <c r="L610" s="209" t="str">
        <f t="shared" si="75"/>
        <v/>
      </c>
      <c r="M610" s="209">
        <f t="shared" si="75"/>
        <v>2</v>
      </c>
      <c r="N610" s="209">
        <f t="shared" si="75"/>
        <v>0.05</v>
      </c>
      <c r="O610" s="209">
        <f t="shared" si="75"/>
        <v>100</v>
      </c>
      <c r="P610" s="209">
        <f t="shared" si="75"/>
        <v>132.5</v>
      </c>
      <c r="Q610" s="209" t="str">
        <f t="shared" si="75"/>
        <v/>
      </c>
      <c r="R610" s="209">
        <f t="shared" si="75"/>
        <v>42.7</v>
      </c>
      <c r="S610" s="209">
        <f t="shared" si="75"/>
        <v>-80</v>
      </c>
      <c r="T610" s="209" t="str">
        <f t="shared" si="75"/>
        <v/>
      </c>
      <c r="U610" s="209">
        <f t="shared" si="75"/>
        <v>0</v>
      </c>
      <c r="V610" s="209">
        <f t="shared" si="75"/>
        <v>65</v>
      </c>
      <c r="W610" s="209">
        <f t="shared" si="75"/>
        <v>91</v>
      </c>
      <c r="X610" s="209">
        <f t="shared" si="75"/>
        <v>104</v>
      </c>
      <c r="Y610" s="209">
        <f t="shared" si="75"/>
        <v>135</v>
      </c>
      <c r="Z610" s="209">
        <f t="shared" si="75"/>
        <v>151</v>
      </c>
      <c r="AA610" s="209">
        <f t="shared" si="75"/>
        <v>0.5</v>
      </c>
      <c r="AB610" s="209">
        <f t="shared" si="75"/>
        <v>99</v>
      </c>
      <c r="AC610" s="209">
        <f t="shared" si="75"/>
        <v>0.5</v>
      </c>
      <c r="AD610" s="209" t="str">
        <f t="shared" si="75"/>
        <v/>
      </c>
      <c r="AE610" s="209">
        <f t="shared" si="75"/>
        <v>5.5</v>
      </c>
      <c r="AF610" s="209">
        <f t="shared" si="75"/>
        <v>7</v>
      </c>
      <c r="AG610" s="209">
        <f t="shared" si="75"/>
        <v>99.5</v>
      </c>
      <c r="AH610" s="209">
        <f t="shared" si="75"/>
        <v>42.54</v>
      </c>
      <c r="AI610" s="209">
        <f t="shared" si="75"/>
        <v>167</v>
      </c>
      <c r="AJ610" s="209">
        <f t="shared" si="75"/>
        <v>221</v>
      </c>
      <c r="AK610" s="209">
        <f t="shared" si="75"/>
        <v>275</v>
      </c>
      <c r="AL610" s="209">
        <f t="shared" si="75"/>
        <v>338</v>
      </c>
    </row>
    <row r="611" spans="1:74" x14ac:dyDescent="0.25">
      <c r="A611" s="44">
        <f>A610</f>
        <v>2015</v>
      </c>
      <c r="B611" s="44" t="str">
        <f>B610</f>
        <v>DICIEMBRE</v>
      </c>
      <c r="C611" s="44">
        <v>2</v>
      </c>
      <c r="D611" s="43" t="str">
        <f t="shared" ref="D611:D641" si="76">B610&amp;" "&amp;A610&amp;" / "&amp;C610</f>
        <v>DICIEMBRE 2015 / 1</v>
      </c>
      <c r="E611" s="270">
        <v>1</v>
      </c>
      <c r="F611" s="271">
        <v>42333</v>
      </c>
      <c r="G611" s="272">
        <v>57696</v>
      </c>
      <c r="H611" s="273" t="s">
        <v>340</v>
      </c>
      <c r="I611" s="43">
        <v>0.75590000000000002</v>
      </c>
      <c r="J611" s="43">
        <v>5.8</v>
      </c>
      <c r="K611" s="274">
        <v>1.06</v>
      </c>
      <c r="L611" s="43" t="s">
        <v>20</v>
      </c>
      <c r="M611" s="43">
        <v>2</v>
      </c>
      <c r="N611" s="43">
        <v>0.05</v>
      </c>
      <c r="O611" s="274">
        <v>100</v>
      </c>
      <c r="P611" s="43">
        <v>132.5</v>
      </c>
      <c r="Q611" s="43" t="s">
        <v>338</v>
      </c>
      <c r="R611" s="43">
        <v>42.7</v>
      </c>
      <c r="S611" s="43">
        <v>-80</v>
      </c>
      <c r="T611" s="40" t="s">
        <v>103</v>
      </c>
      <c r="U611" s="40">
        <v>0</v>
      </c>
      <c r="V611" s="40">
        <v>65</v>
      </c>
      <c r="W611" s="40">
        <v>91</v>
      </c>
      <c r="X611" s="40">
        <v>104</v>
      </c>
      <c r="Y611" s="40">
        <v>135</v>
      </c>
      <c r="Z611" s="40">
        <v>151</v>
      </c>
      <c r="AA611" s="40">
        <v>0.5</v>
      </c>
      <c r="AB611" s="40">
        <v>99</v>
      </c>
      <c r="AC611" s="40">
        <v>0.5</v>
      </c>
      <c r="AD611" s="42"/>
      <c r="AE611" s="42">
        <v>5.5</v>
      </c>
      <c r="AF611" s="42">
        <v>7</v>
      </c>
      <c r="AG611" s="42">
        <v>99.5</v>
      </c>
      <c r="AH611" s="42">
        <v>42.54</v>
      </c>
      <c r="AI611" s="42">
        <v>167</v>
      </c>
      <c r="AJ611" s="42">
        <v>221</v>
      </c>
      <c r="AK611" s="42">
        <v>275</v>
      </c>
      <c r="AL611" s="42">
        <v>338</v>
      </c>
    </row>
    <row r="612" spans="1:74" x14ac:dyDescent="0.25">
      <c r="A612" s="44">
        <f t="shared" ref="A612:B640" si="77">A611</f>
        <v>2015</v>
      </c>
      <c r="B612" s="44" t="str">
        <f t="shared" si="77"/>
        <v>DICIEMBRE</v>
      </c>
      <c r="C612" s="44">
        <v>3</v>
      </c>
      <c r="D612" s="586" t="str">
        <f t="shared" si="76"/>
        <v>DICIEMBRE 2015 / 2</v>
      </c>
      <c r="E612" s="586"/>
      <c r="F612" s="586"/>
      <c r="G612" s="586"/>
      <c r="H612" s="586"/>
      <c r="I612" s="586"/>
      <c r="J612" s="586"/>
      <c r="K612" s="586"/>
      <c r="L612" s="586"/>
      <c r="M612" s="586"/>
      <c r="N612" s="586"/>
      <c r="O612" s="586"/>
      <c r="P612" s="586"/>
      <c r="Q612" s="586"/>
      <c r="R612" s="586"/>
      <c r="S612" s="586"/>
      <c r="T612" s="586"/>
      <c r="U612" s="586"/>
      <c r="V612" s="586"/>
      <c r="W612" s="586"/>
      <c r="X612" s="586"/>
      <c r="Y612" s="586"/>
      <c r="Z612" s="586"/>
      <c r="AB612" s="586"/>
      <c r="AC612" s="586"/>
      <c r="AD612" s="586"/>
      <c r="AE612" s="586"/>
      <c r="AF612" s="586"/>
      <c r="AG612" s="586"/>
      <c r="AH612" s="586"/>
      <c r="AI612" s="586"/>
      <c r="AJ612" s="586"/>
      <c r="AK612" s="586"/>
      <c r="AL612" s="586"/>
    </row>
    <row r="613" spans="1:74" x14ac:dyDescent="0.25">
      <c r="A613" s="44">
        <f t="shared" si="77"/>
        <v>2015</v>
      </c>
      <c r="B613" s="44" t="str">
        <f t="shared" si="77"/>
        <v>DICIEMBRE</v>
      </c>
      <c r="C613" s="44">
        <v>4</v>
      </c>
      <c r="D613" s="586" t="str">
        <f t="shared" si="76"/>
        <v>DICIEMBRE 2015 / 3</v>
      </c>
      <c r="E613" s="586"/>
      <c r="F613" s="586"/>
      <c r="G613" s="586"/>
      <c r="H613" s="586"/>
      <c r="I613" s="586"/>
      <c r="J613" s="586"/>
      <c r="K613" s="586"/>
      <c r="L613" s="586"/>
      <c r="M613" s="586"/>
      <c r="N613" s="586"/>
      <c r="O613" s="586"/>
      <c r="P613" s="586"/>
      <c r="Q613" s="586"/>
      <c r="R613" s="586"/>
      <c r="S613" s="586"/>
      <c r="T613" s="586"/>
      <c r="U613" s="586"/>
      <c r="V613" s="586"/>
      <c r="W613" s="586"/>
      <c r="X613" s="586"/>
      <c r="Y613" s="586"/>
      <c r="Z613" s="586"/>
      <c r="AB613" s="586"/>
      <c r="AC613" s="586"/>
      <c r="AD613" s="586"/>
      <c r="AE613" s="586"/>
      <c r="AF613" s="586"/>
      <c r="AG613" s="586"/>
      <c r="AH613" s="586"/>
      <c r="AI613" s="586"/>
      <c r="AJ613" s="586"/>
      <c r="AK613" s="586"/>
      <c r="AL613" s="586"/>
    </row>
    <row r="614" spans="1:74" x14ac:dyDescent="0.25">
      <c r="A614" s="44">
        <f t="shared" si="77"/>
        <v>2015</v>
      </c>
      <c r="B614" s="44" t="str">
        <f t="shared" si="77"/>
        <v>DICIEMBRE</v>
      </c>
      <c r="C614" s="44">
        <v>5</v>
      </c>
      <c r="D614" s="586" t="str">
        <f t="shared" si="76"/>
        <v>DICIEMBRE 2015 / 4</v>
      </c>
      <c r="E614" s="586"/>
      <c r="F614" s="586"/>
      <c r="G614" s="586"/>
      <c r="H614" s="586"/>
      <c r="I614" s="586"/>
      <c r="J614" s="586"/>
      <c r="K614" s="586"/>
      <c r="L614" s="586"/>
      <c r="M614" s="586"/>
      <c r="N614" s="586"/>
      <c r="O614" s="586"/>
      <c r="P614" s="586"/>
      <c r="Q614" s="586"/>
      <c r="R614" s="586"/>
      <c r="S614" s="586"/>
      <c r="T614" s="586"/>
      <c r="U614" s="586"/>
      <c r="V614" s="586"/>
      <c r="W614" s="586"/>
      <c r="X614" s="586"/>
      <c r="Y614" s="586"/>
      <c r="Z614" s="586"/>
      <c r="AB614" s="586"/>
      <c r="AC614" s="586"/>
      <c r="AD614" s="586"/>
      <c r="AE614" s="586"/>
      <c r="AF614" s="586"/>
      <c r="AG614" s="586"/>
      <c r="AH614" s="586"/>
      <c r="AI614" s="586"/>
      <c r="AJ614" s="586"/>
      <c r="AK614" s="586"/>
      <c r="AL614" s="586"/>
    </row>
    <row r="615" spans="1:74" x14ac:dyDescent="0.25">
      <c r="A615" s="44">
        <f t="shared" si="77"/>
        <v>2015</v>
      </c>
      <c r="B615" s="44" t="str">
        <f t="shared" si="77"/>
        <v>DICIEMBRE</v>
      </c>
      <c r="C615" s="44">
        <v>6</v>
      </c>
      <c r="D615" s="586" t="str">
        <f t="shared" si="76"/>
        <v>DICIEMBRE 2015 / 5</v>
      </c>
      <c r="E615" s="586"/>
      <c r="F615" s="586"/>
      <c r="G615" s="586"/>
      <c r="H615" s="586"/>
      <c r="I615" s="586"/>
      <c r="J615" s="586"/>
      <c r="K615" s="586"/>
      <c r="L615" s="586"/>
      <c r="M615" s="586"/>
      <c r="N615" s="586"/>
      <c r="O615" s="586"/>
      <c r="P615" s="586"/>
      <c r="Q615" s="586"/>
      <c r="R615" s="586"/>
      <c r="S615" s="586"/>
      <c r="T615" s="586"/>
      <c r="U615" s="586"/>
      <c r="V615" s="586"/>
      <c r="W615" s="586"/>
      <c r="X615" s="586"/>
      <c r="Y615" s="586"/>
      <c r="Z615" s="586"/>
      <c r="AB615" s="586"/>
      <c r="AC615" s="586"/>
      <c r="AD615" s="586"/>
      <c r="AE615" s="586"/>
      <c r="AF615" s="586"/>
      <c r="AG615" s="586"/>
      <c r="AH615" s="586"/>
      <c r="AI615" s="586"/>
      <c r="AJ615" s="586"/>
      <c r="AK615" s="586"/>
      <c r="AL615" s="586"/>
    </row>
    <row r="616" spans="1:74" x14ac:dyDescent="0.25">
      <c r="A616" s="44">
        <f t="shared" si="77"/>
        <v>2015</v>
      </c>
      <c r="B616" s="44" t="str">
        <f t="shared" si="77"/>
        <v>DICIEMBRE</v>
      </c>
      <c r="C616" s="44">
        <v>7</v>
      </c>
      <c r="D616" s="586" t="str">
        <f t="shared" si="76"/>
        <v>DICIEMBRE 2015 / 6</v>
      </c>
      <c r="E616" s="586"/>
      <c r="F616" s="586"/>
      <c r="G616" s="586"/>
      <c r="H616" s="586"/>
      <c r="I616" s="586"/>
      <c r="J616" s="586"/>
      <c r="K616" s="586"/>
      <c r="L616" s="586"/>
      <c r="M616" s="586"/>
      <c r="N616" s="586"/>
      <c r="O616" s="586"/>
      <c r="P616" s="586"/>
      <c r="Q616" s="586"/>
      <c r="R616" s="586"/>
      <c r="S616" s="586"/>
      <c r="T616" s="586"/>
      <c r="U616" s="586"/>
      <c r="V616" s="586"/>
      <c r="W616" s="586"/>
      <c r="X616" s="586"/>
      <c r="Y616" s="586"/>
      <c r="Z616" s="586"/>
      <c r="AB616" s="586"/>
      <c r="AC616" s="586"/>
      <c r="AD616" s="586"/>
      <c r="AE616" s="586"/>
      <c r="AF616" s="586"/>
      <c r="AG616" s="586"/>
      <c r="AH616" s="586"/>
      <c r="AI616" s="586"/>
      <c r="AJ616" s="586"/>
      <c r="AK616" s="586"/>
      <c r="AL616" s="586"/>
    </row>
    <row r="617" spans="1:74" x14ac:dyDescent="0.25">
      <c r="A617" s="44">
        <f t="shared" si="77"/>
        <v>2015</v>
      </c>
      <c r="B617" s="44" t="str">
        <f t="shared" si="77"/>
        <v>DICIEMBRE</v>
      </c>
      <c r="C617" s="44">
        <v>8</v>
      </c>
      <c r="D617" s="586" t="str">
        <f t="shared" si="76"/>
        <v>DICIEMBRE 2015 / 7</v>
      </c>
      <c r="E617" s="586"/>
      <c r="F617" s="586"/>
      <c r="G617" s="586"/>
      <c r="H617" s="586"/>
      <c r="I617" s="586"/>
      <c r="J617" s="586"/>
      <c r="K617" s="586"/>
      <c r="L617" s="586"/>
      <c r="M617" s="586"/>
      <c r="N617" s="586"/>
      <c r="O617" s="586"/>
      <c r="P617" s="586"/>
      <c r="Q617" s="586"/>
      <c r="R617" s="586"/>
      <c r="S617" s="586"/>
      <c r="T617" s="586"/>
      <c r="U617" s="586"/>
      <c r="V617" s="586"/>
      <c r="W617" s="586"/>
      <c r="X617" s="586"/>
      <c r="Y617" s="586"/>
      <c r="Z617" s="586"/>
      <c r="AB617" s="586"/>
      <c r="AC617" s="586"/>
      <c r="AD617" s="586"/>
      <c r="AE617" s="586"/>
      <c r="AF617" s="586"/>
      <c r="AG617" s="586"/>
      <c r="AH617" s="586"/>
      <c r="AI617" s="586"/>
      <c r="AJ617" s="586"/>
      <c r="AK617" s="586"/>
      <c r="AL617" s="586"/>
    </row>
    <row r="618" spans="1:74" x14ac:dyDescent="0.25">
      <c r="A618" s="44">
        <f t="shared" si="77"/>
        <v>2015</v>
      </c>
      <c r="B618" s="44" t="str">
        <f t="shared" si="77"/>
        <v>DICIEMBRE</v>
      </c>
      <c r="C618" s="44">
        <v>9</v>
      </c>
      <c r="D618" s="586" t="str">
        <f t="shared" si="76"/>
        <v>DICIEMBRE 2015 / 8</v>
      </c>
      <c r="E618" s="586"/>
      <c r="F618" s="586"/>
      <c r="G618" s="586"/>
      <c r="H618" s="586"/>
      <c r="I618" s="586"/>
      <c r="J618" s="586"/>
      <c r="K618" s="586"/>
      <c r="L618" s="586"/>
      <c r="M618" s="586"/>
      <c r="N618" s="586"/>
      <c r="O618" s="586"/>
      <c r="P618" s="586"/>
      <c r="Q618" s="586"/>
      <c r="R618" s="586"/>
      <c r="S618" s="586"/>
      <c r="T618" s="586"/>
      <c r="U618" s="586"/>
      <c r="V618" s="586"/>
      <c r="W618" s="586"/>
      <c r="X618" s="586"/>
      <c r="Y618" s="586"/>
      <c r="Z618" s="586"/>
      <c r="AB618" s="586"/>
      <c r="AC618" s="586"/>
      <c r="AD618" s="586"/>
      <c r="AE618" s="586"/>
      <c r="AF618" s="586"/>
      <c r="AG618" s="586"/>
      <c r="AH618" s="586"/>
      <c r="AI618" s="586"/>
      <c r="AJ618" s="586"/>
      <c r="AK618" s="586"/>
      <c r="AL618" s="586"/>
    </row>
    <row r="619" spans="1:74" x14ac:dyDescent="0.25">
      <c r="A619" s="44">
        <f t="shared" si="77"/>
        <v>2015</v>
      </c>
      <c r="B619" s="44" t="str">
        <f t="shared" si="77"/>
        <v>DICIEMBRE</v>
      </c>
      <c r="C619" s="44">
        <v>10</v>
      </c>
      <c r="D619" s="586" t="str">
        <f t="shared" si="76"/>
        <v>DICIEMBRE 2015 / 9</v>
      </c>
      <c r="E619" s="586"/>
      <c r="F619" s="586"/>
      <c r="G619" s="586"/>
      <c r="H619" s="586"/>
      <c r="I619" s="586"/>
      <c r="J619" s="586"/>
      <c r="K619" s="586"/>
      <c r="L619" s="586"/>
      <c r="M619" s="586"/>
      <c r="N619" s="586"/>
      <c r="O619" s="586"/>
      <c r="P619" s="586"/>
      <c r="Q619" s="586"/>
      <c r="R619" s="586"/>
      <c r="S619" s="586"/>
      <c r="T619" s="586"/>
      <c r="U619" s="586"/>
      <c r="V619" s="586"/>
      <c r="W619" s="586"/>
      <c r="X619" s="586"/>
      <c r="Y619" s="586"/>
      <c r="Z619" s="586"/>
      <c r="AB619" s="586"/>
      <c r="AC619" s="586"/>
      <c r="AD619" s="586"/>
      <c r="AE619" s="586"/>
      <c r="AF619" s="586"/>
      <c r="AG619" s="586"/>
      <c r="AH619" s="586"/>
      <c r="AI619" s="586"/>
      <c r="AJ619" s="586"/>
      <c r="AK619" s="586"/>
      <c r="AL619" s="586"/>
    </row>
    <row r="620" spans="1:74" x14ac:dyDescent="0.25">
      <c r="A620" s="44">
        <f t="shared" si="77"/>
        <v>2015</v>
      </c>
      <c r="B620" s="44" t="str">
        <f t="shared" si="77"/>
        <v>DICIEMBRE</v>
      </c>
      <c r="C620" s="44">
        <v>11</v>
      </c>
      <c r="D620" s="586" t="str">
        <f t="shared" si="76"/>
        <v>DICIEMBRE 2015 / 10</v>
      </c>
      <c r="E620" s="586"/>
      <c r="F620" s="586"/>
      <c r="G620" s="586"/>
      <c r="H620" s="586"/>
      <c r="I620" s="586"/>
      <c r="J620" s="586"/>
      <c r="K620" s="586"/>
      <c r="L620" s="586"/>
      <c r="M620" s="586"/>
      <c r="N620" s="586"/>
      <c r="O620" s="586"/>
      <c r="P620" s="586"/>
      <c r="Q620" s="586"/>
      <c r="R620" s="586"/>
      <c r="S620" s="586"/>
      <c r="T620" s="586"/>
      <c r="U620" s="586"/>
      <c r="V620" s="586"/>
      <c r="W620" s="586"/>
      <c r="X620" s="586"/>
      <c r="Y620" s="586"/>
      <c r="Z620" s="586"/>
      <c r="AB620" s="586"/>
      <c r="AC620" s="586"/>
      <c r="AD620" s="586"/>
      <c r="AE620" s="586"/>
      <c r="AF620" s="586"/>
      <c r="AG620" s="586"/>
      <c r="AH620" s="586"/>
      <c r="AI620" s="586"/>
      <c r="AJ620" s="586"/>
      <c r="AK620" s="586"/>
      <c r="AL620" s="586"/>
    </row>
    <row r="621" spans="1:74" x14ac:dyDescent="0.25">
      <c r="A621" s="44">
        <f t="shared" si="77"/>
        <v>2015</v>
      </c>
      <c r="B621" s="44" t="str">
        <f t="shared" si="77"/>
        <v>DICIEMBRE</v>
      </c>
      <c r="C621" s="44">
        <v>12</v>
      </c>
      <c r="D621" s="586" t="str">
        <f t="shared" si="76"/>
        <v>DICIEMBRE 2015 / 11</v>
      </c>
      <c r="E621" s="586"/>
      <c r="F621" s="586"/>
      <c r="G621" s="586"/>
      <c r="H621" s="586"/>
      <c r="I621" s="586"/>
      <c r="J621" s="586"/>
      <c r="K621" s="586"/>
      <c r="L621" s="586"/>
      <c r="M621" s="586"/>
      <c r="N621" s="586"/>
      <c r="O621" s="586"/>
      <c r="P621" s="586"/>
      <c r="Q621" s="586"/>
      <c r="R621" s="586"/>
      <c r="S621" s="586"/>
      <c r="T621" s="586"/>
      <c r="U621" s="586"/>
      <c r="V621" s="586"/>
      <c r="W621" s="586"/>
      <c r="X621" s="586"/>
      <c r="Y621" s="586"/>
      <c r="Z621" s="586"/>
      <c r="AB621" s="586"/>
      <c r="AC621" s="586"/>
      <c r="AD621" s="586"/>
      <c r="AE621" s="586"/>
      <c r="AF621" s="586"/>
      <c r="AG621" s="586"/>
      <c r="AH621" s="586"/>
      <c r="AI621" s="586"/>
      <c r="AJ621" s="586"/>
      <c r="AK621" s="586"/>
      <c r="AL621" s="586"/>
    </row>
    <row r="622" spans="1:74" x14ac:dyDescent="0.25">
      <c r="A622" s="44">
        <f t="shared" si="77"/>
        <v>2015</v>
      </c>
      <c r="B622" s="44" t="str">
        <f t="shared" si="77"/>
        <v>DICIEMBRE</v>
      </c>
      <c r="C622" s="44">
        <v>13</v>
      </c>
      <c r="D622" s="586" t="str">
        <f t="shared" si="76"/>
        <v>DICIEMBRE 2015 / 12</v>
      </c>
      <c r="E622" s="586"/>
      <c r="F622" s="586"/>
      <c r="G622" s="586"/>
      <c r="H622" s="586"/>
      <c r="I622" s="586"/>
      <c r="J622" s="586"/>
      <c r="K622" s="586"/>
      <c r="L622" s="586"/>
      <c r="M622" s="586"/>
      <c r="N622" s="586"/>
      <c r="O622" s="586"/>
      <c r="P622" s="586"/>
      <c r="Q622" s="586"/>
      <c r="R622" s="586"/>
      <c r="S622" s="586"/>
      <c r="T622" s="586"/>
      <c r="U622" s="586"/>
      <c r="V622" s="586"/>
      <c r="W622" s="586"/>
      <c r="X622" s="586"/>
      <c r="Y622" s="586"/>
      <c r="Z622" s="586"/>
      <c r="AB622" s="586"/>
      <c r="AC622" s="586"/>
      <c r="AD622" s="586"/>
      <c r="AE622" s="586"/>
      <c r="AF622" s="586"/>
      <c r="AG622" s="586"/>
      <c r="AH622" s="586"/>
      <c r="AI622" s="586"/>
      <c r="AJ622" s="586"/>
      <c r="AK622" s="586"/>
      <c r="AL622" s="586"/>
    </row>
    <row r="623" spans="1:74" x14ac:dyDescent="0.25">
      <c r="A623" s="44">
        <f t="shared" si="77"/>
        <v>2015</v>
      </c>
      <c r="B623" s="44" t="str">
        <f t="shared" si="77"/>
        <v>DICIEMBRE</v>
      </c>
      <c r="C623" s="44">
        <v>14</v>
      </c>
      <c r="D623" s="586" t="str">
        <f t="shared" si="76"/>
        <v>DICIEMBRE 2015 / 13</v>
      </c>
      <c r="E623" s="586"/>
      <c r="F623" s="586"/>
      <c r="G623" s="586"/>
      <c r="H623" s="586"/>
      <c r="I623" s="586"/>
      <c r="J623" s="586"/>
      <c r="K623" s="586"/>
      <c r="L623" s="586"/>
      <c r="M623" s="586"/>
      <c r="N623" s="586"/>
      <c r="O623" s="586"/>
      <c r="P623" s="586"/>
      <c r="Q623" s="586"/>
      <c r="R623" s="586"/>
      <c r="S623" s="586"/>
      <c r="T623" s="586"/>
      <c r="U623" s="586"/>
      <c r="V623" s="586"/>
      <c r="W623" s="586"/>
      <c r="X623" s="586"/>
      <c r="Y623" s="586"/>
      <c r="Z623" s="586"/>
      <c r="AB623" s="586"/>
      <c r="AC623" s="586"/>
      <c r="AD623" s="586"/>
      <c r="AE623" s="586"/>
      <c r="AF623" s="586"/>
      <c r="AG623" s="586"/>
      <c r="AH623" s="586"/>
      <c r="AI623" s="586"/>
      <c r="AJ623" s="586"/>
      <c r="AK623" s="586"/>
      <c r="AL623" s="586"/>
    </row>
    <row r="624" spans="1:74" x14ac:dyDescent="0.25">
      <c r="A624" s="44">
        <f t="shared" si="77"/>
        <v>2015</v>
      </c>
      <c r="B624" s="44" t="str">
        <f t="shared" si="77"/>
        <v>DICIEMBRE</v>
      </c>
      <c r="C624" s="44">
        <v>15</v>
      </c>
      <c r="D624" s="586" t="str">
        <f t="shared" si="76"/>
        <v>DICIEMBRE 2015 / 14</v>
      </c>
      <c r="E624" s="586"/>
      <c r="F624" s="586"/>
      <c r="G624" s="586"/>
      <c r="H624" s="586"/>
      <c r="I624" s="586"/>
      <c r="J624" s="586"/>
      <c r="K624" s="586"/>
      <c r="L624" s="586"/>
      <c r="M624" s="586"/>
      <c r="N624" s="586"/>
      <c r="O624" s="586"/>
      <c r="P624" s="586"/>
      <c r="Q624" s="586"/>
      <c r="R624" s="586"/>
      <c r="S624" s="586"/>
      <c r="T624" s="586"/>
      <c r="U624" s="586"/>
      <c r="V624" s="586"/>
      <c r="W624" s="586"/>
      <c r="X624" s="586"/>
      <c r="Y624" s="586"/>
      <c r="Z624" s="586"/>
      <c r="AB624" s="586"/>
      <c r="AC624" s="586"/>
      <c r="AD624" s="586"/>
      <c r="AE624" s="586"/>
      <c r="AF624" s="586"/>
      <c r="AG624" s="586"/>
      <c r="AH624" s="586"/>
      <c r="AI624" s="586"/>
      <c r="AJ624" s="586"/>
      <c r="AK624" s="586"/>
      <c r="AL624" s="586"/>
    </row>
    <row r="625" spans="1:38" x14ac:dyDescent="0.25">
      <c r="A625" s="44">
        <f t="shared" si="77"/>
        <v>2015</v>
      </c>
      <c r="B625" s="44" t="str">
        <f t="shared" si="77"/>
        <v>DICIEMBRE</v>
      </c>
      <c r="C625" s="44">
        <v>16</v>
      </c>
      <c r="D625" s="586" t="str">
        <f t="shared" si="76"/>
        <v>DICIEMBRE 2015 / 15</v>
      </c>
      <c r="E625" s="586"/>
      <c r="F625" s="586"/>
      <c r="G625" s="586"/>
      <c r="H625" s="586"/>
      <c r="I625" s="586"/>
      <c r="J625" s="586"/>
      <c r="K625" s="586"/>
      <c r="L625" s="586"/>
      <c r="M625" s="586"/>
      <c r="N625" s="586"/>
      <c r="O625" s="586"/>
      <c r="P625" s="586"/>
      <c r="Q625" s="586"/>
      <c r="R625" s="586"/>
      <c r="S625" s="586"/>
      <c r="T625" s="586"/>
      <c r="U625" s="586"/>
      <c r="V625" s="586"/>
      <c r="W625" s="586"/>
      <c r="X625" s="586"/>
      <c r="Y625" s="586"/>
      <c r="Z625" s="586"/>
      <c r="AB625" s="586"/>
      <c r="AC625" s="586"/>
      <c r="AD625" s="586"/>
      <c r="AE625" s="586"/>
      <c r="AF625" s="586"/>
      <c r="AG625" s="586"/>
      <c r="AH625" s="586"/>
      <c r="AI625" s="586"/>
      <c r="AJ625" s="586"/>
      <c r="AK625" s="586"/>
      <c r="AL625" s="586"/>
    </row>
    <row r="626" spans="1:38" x14ac:dyDescent="0.25">
      <c r="A626" s="44">
        <f t="shared" si="77"/>
        <v>2015</v>
      </c>
      <c r="B626" s="44" t="str">
        <f t="shared" si="77"/>
        <v>DICIEMBRE</v>
      </c>
      <c r="C626" s="44">
        <v>17</v>
      </c>
      <c r="D626" s="586" t="str">
        <f t="shared" si="76"/>
        <v>DICIEMBRE 2015 / 16</v>
      </c>
      <c r="E626" s="586"/>
      <c r="F626" s="586"/>
      <c r="G626" s="586"/>
      <c r="H626" s="586"/>
      <c r="I626" s="586"/>
      <c r="J626" s="586"/>
      <c r="K626" s="586"/>
      <c r="L626" s="586"/>
      <c r="M626" s="586"/>
      <c r="N626" s="586"/>
      <c r="O626" s="586"/>
      <c r="P626" s="586"/>
      <c r="Q626" s="586"/>
      <c r="R626" s="586"/>
      <c r="S626" s="586"/>
      <c r="T626" s="586"/>
      <c r="U626" s="586"/>
      <c r="V626" s="586"/>
      <c r="W626" s="586"/>
      <c r="X626" s="586"/>
      <c r="Y626" s="586"/>
      <c r="Z626" s="586"/>
      <c r="AB626" s="586"/>
      <c r="AC626" s="586"/>
      <c r="AD626" s="586"/>
      <c r="AE626" s="586"/>
      <c r="AF626" s="586"/>
      <c r="AG626" s="586"/>
      <c r="AH626" s="586"/>
      <c r="AI626" s="586"/>
      <c r="AJ626" s="586"/>
      <c r="AK626" s="586"/>
      <c r="AL626" s="586"/>
    </row>
    <row r="627" spans="1:38" x14ac:dyDescent="0.25">
      <c r="A627" s="44">
        <f t="shared" si="77"/>
        <v>2015</v>
      </c>
      <c r="B627" s="44" t="str">
        <f t="shared" si="77"/>
        <v>DICIEMBRE</v>
      </c>
      <c r="C627" s="44">
        <v>18</v>
      </c>
      <c r="D627" s="586" t="str">
        <f t="shared" si="76"/>
        <v>DICIEMBRE 2015 / 17</v>
      </c>
      <c r="E627" s="586"/>
      <c r="F627" s="586"/>
      <c r="G627" s="586"/>
      <c r="H627" s="586"/>
      <c r="I627" s="586"/>
      <c r="J627" s="586"/>
      <c r="K627" s="586"/>
      <c r="L627" s="586"/>
      <c r="M627" s="586"/>
      <c r="N627" s="586"/>
      <c r="O627" s="586"/>
      <c r="P627" s="586"/>
      <c r="Q627" s="586"/>
      <c r="R627" s="586"/>
      <c r="S627" s="586"/>
      <c r="T627" s="586"/>
      <c r="U627" s="586"/>
      <c r="V627" s="586"/>
      <c r="W627" s="586"/>
      <c r="X627" s="586"/>
      <c r="Y627" s="586"/>
      <c r="Z627" s="586"/>
      <c r="AB627" s="586"/>
      <c r="AC627" s="586"/>
      <c r="AD627" s="586"/>
      <c r="AE627" s="586"/>
      <c r="AF627" s="586"/>
      <c r="AG627" s="586"/>
      <c r="AH627" s="586"/>
      <c r="AI627" s="586"/>
      <c r="AJ627" s="586"/>
      <c r="AK627" s="586"/>
      <c r="AL627" s="586"/>
    </row>
    <row r="628" spans="1:38" x14ac:dyDescent="0.25">
      <c r="A628" s="44">
        <f t="shared" si="77"/>
        <v>2015</v>
      </c>
      <c r="B628" s="44" t="str">
        <f t="shared" si="77"/>
        <v>DICIEMBRE</v>
      </c>
      <c r="C628" s="44">
        <v>19</v>
      </c>
      <c r="D628" s="586" t="str">
        <f t="shared" si="76"/>
        <v>DICIEMBRE 2015 / 18</v>
      </c>
      <c r="E628" s="586"/>
      <c r="F628" s="586"/>
      <c r="G628" s="586"/>
      <c r="H628" s="586"/>
      <c r="I628" s="586"/>
      <c r="J628" s="586"/>
      <c r="K628" s="586"/>
      <c r="L628" s="586"/>
      <c r="M628" s="586"/>
      <c r="N628" s="586"/>
      <c r="O628" s="586"/>
      <c r="P628" s="586"/>
      <c r="Q628" s="586"/>
      <c r="R628" s="586"/>
      <c r="S628" s="586"/>
      <c r="T628" s="586"/>
      <c r="U628" s="586"/>
      <c r="V628" s="586"/>
      <c r="W628" s="586"/>
      <c r="X628" s="586"/>
      <c r="Y628" s="586"/>
      <c r="Z628" s="586"/>
      <c r="AB628" s="586"/>
      <c r="AC628" s="586"/>
      <c r="AD628" s="586"/>
      <c r="AE628" s="586"/>
      <c r="AF628" s="586"/>
      <c r="AG628" s="586"/>
      <c r="AH628" s="586"/>
      <c r="AI628" s="586"/>
      <c r="AJ628" s="586"/>
      <c r="AK628" s="586"/>
      <c r="AL628" s="586"/>
    </row>
    <row r="629" spans="1:38" x14ac:dyDescent="0.25">
      <c r="A629" s="44">
        <f t="shared" si="77"/>
        <v>2015</v>
      </c>
      <c r="B629" s="44" t="str">
        <f t="shared" si="77"/>
        <v>DICIEMBRE</v>
      </c>
      <c r="C629" s="44">
        <v>20</v>
      </c>
      <c r="D629" s="586" t="str">
        <f t="shared" si="76"/>
        <v>DICIEMBRE 2015 / 19</v>
      </c>
      <c r="E629" s="586"/>
      <c r="F629" s="586"/>
      <c r="G629" s="586"/>
      <c r="H629" s="586"/>
      <c r="I629" s="586"/>
      <c r="J629" s="586"/>
      <c r="K629" s="586"/>
      <c r="L629" s="586"/>
      <c r="M629" s="586"/>
      <c r="N629" s="586"/>
      <c r="O629" s="586"/>
      <c r="P629" s="586"/>
      <c r="Q629" s="586"/>
      <c r="R629" s="586"/>
      <c r="S629" s="586"/>
      <c r="T629" s="586"/>
      <c r="U629" s="586"/>
      <c r="V629" s="586"/>
      <c r="W629" s="586"/>
      <c r="X629" s="586"/>
      <c r="Y629" s="586"/>
      <c r="Z629" s="586"/>
      <c r="AB629" s="586"/>
      <c r="AC629" s="586"/>
      <c r="AD629" s="586"/>
      <c r="AE629" s="586"/>
      <c r="AF629" s="586"/>
      <c r="AG629" s="586"/>
      <c r="AH629" s="586"/>
      <c r="AI629" s="586"/>
      <c r="AJ629" s="586"/>
      <c r="AK629" s="586"/>
      <c r="AL629" s="586"/>
    </row>
    <row r="630" spans="1:38" x14ac:dyDescent="0.25">
      <c r="A630" s="44">
        <f t="shared" si="77"/>
        <v>2015</v>
      </c>
      <c r="B630" s="44" t="str">
        <f t="shared" si="77"/>
        <v>DICIEMBRE</v>
      </c>
      <c r="C630" s="44">
        <v>21</v>
      </c>
      <c r="D630" s="586" t="str">
        <f t="shared" si="76"/>
        <v>DICIEMBRE 2015 / 20</v>
      </c>
      <c r="E630" s="586"/>
      <c r="F630" s="586"/>
      <c r="G630" s="586"/>
      <c r="H630" s="586"/>
      <c r="I630" s="586"/>
      <c r="J630" s="586"/>
      <c r="K630" s="586"/>
      <c r="L630" s="586"/>
      <c r="M630" s="586"/>
      <c r="N630" s="586"/>
      <c r="O630" s="586"/>
      <c r="P630" s="586"/>
      <c r="Q630" s="586"/>
      <c r="R630" s="586"/>
      <c r="S630" s="586"/>
      <c r="T630" s="586"/>
      <c r="U630" s="586"/>
      <c r="V630" s="586"/>
      <c r="W630" s="586"/>
      <c r="X630" s="586"/>
      <c r="Y630" s="586"/>
      <c r="Z630" s="586"/>
      <c r="AB630" s="586"/>
      <c r="AC630" s="586"/>
      <c r="AD630" s="586"/>
      <c r="AE630" s="586"/>
      <c r="AF630" s="586"/>
      <c r="AG630" s="586"/>
      <c r="AH630" s="586"/>
      <c r="AI630" s="586"/>
      <c r="AJ630" s="586"/>
      <c r="AK630" s="586"/>
      <c r="AL630" s="586"/>
    </row>
    <row r="631" spans="1:38" x14ac:dyDescent="0.25">
      <c r="A631" s="44">
        <f t="shared" si="77"/>
        <v>2015</v>
      </c>
      <c r="B631" s="44" t="str">
        <f t="shared" si="77"/>
        <v>DICIEMBRE</v>
      </c>
      <c r="C631" s="44">
        <v>22</v>
      </c>
      <c r="D631" s="586" t="str">
        <f t="shared" si="76"/>
        <v>DICIEMBRE 2015 / 21</v>
      </c>
      <c r="E631" s="586"/>
      <c r="F631" s="586"/>
      <c r="G631" s="586"/>
      <c r="H631" s="586"/>
      <c r="I631" s="586"/>
      <c r="J631" s="586"/>
      <c r="K631" s="586"/>
      <c r="L631" s="586"/>
      <c r="M631" s="586"/>
      <c r="N631" s="586"/>
      <c r="O631" s="586"/>
      <c r="P631" s="586"/>
      <c r="Q631" s="586"/>
      <c r="R631" s="586"/>
      <c r="S631" s="586"/>
      <c r="T631" s="586"/>
      <c r="U631" s="586"/>
      <c r="V631" s="586"/>
      <c r="W631" s="586"/>
      <c r="X631" s="586"/>
      <c r="Y631" s="586"/>
      <c r="Z631" s="586"/>
      <c r="AB631" s="586"/>
      <c r="AC631" s="586"/>
      <c r="AD631" s="586"/>
      <c r="AE631" s="586"/>
      <c r="AF631" s="586"/>
      <c r="AG631" s="586"/>
      <c r="AH631" s="586"/>
      <c r="AI631" s="586"/>
      <c r="AJ631" s="586"/>
      <c r="AK631" s="586"/>
      <c r="AL631" s="586"/>
    </row>
    <row r="632" spans="1:38" x14ac:dyDescent="0.25">
      <c r="A632" s="44">
        <f t="shared" si="77"/>
        <v>2015</v>
      </c>
      <c r="B632" s="44" t="str">
        <f t="shared" si="77"/>
        <v>DICIEMBRE</v>
      </c>
      <c r="C632" s="44">
        <v>23</v>
      </c>
      <c r="D632" s="586" t="str">
        <f t="shared" si="76"/>
        <v>DICIEMBRE 2015 / 22</v>
      </c>
      <c r="E632" s="586"/>
      <c r="F632" s="586"/>
      <c r="G632" s="586"/>
      <c r="H632" s="586"/>
      <c r="I632" s="586"/>
      <c r="J632" s="586"/>
      <c r="K632" s="586"/>
      <c r="L632" s="586"/>
      <c r="M632" s="586"/>
      <c r="N632" s="586"/>
      <c r="O632" s="586"/>
      <c r="P632" s="586"/>
      <c r="Q632" s="586"/>
      <c r="R632" s="586"/>
      <c r="S632" s="586"/>
      <c r="T632" s="586"/>
      <c r="U632" s="586"/>
      <c r="V632" s="586"/>
      <c r="W632" s="586"/>
      <c r="X632" s="586"/>
      <c r="Y632" s="586"/>
      <c r="Z632" s="586"/>
      <c r="AB632" s="586"/>
      <c r="AC632" s="586"/>
      <c r="AD632" s="586"/>
      <c r="AE632" s="586"/>
      <c r="AF632" s="586"/>
      <c r="AG632" s="586"/>
      <c r="AH632" s="586"/>
      <c r="AI632" s="586"/>
      <c r="AJ632" s="586"/>
      <c r="AK632" s="586"/>
      <c r="AL632" s="586"/>
    </row>
    <row r="633" spans="1:38" x14ac:dyDescent="0.25">
      <c r="A633" s="44">
        <f t="shared" si="77"/>
        <v>2015</v>
      </c>
      <c r="B633" s="44" t="str">
        <f t="shared" si="77"/>
        <v>DICIEMBRE</v>
      </c>
      <c r="C633" s="44">
        <v>24</v>
      </c>
      <c r="D633" s="586" t="str">
        <f t="shared" si="76"/>
        <v>DICIEMBRE 2015 / 23</v>
      </c>
      <c r="E633" s="586"/>
      <c r="F633" s="586"/>
      <c r="G633" s="586"/>
      <c r="H633" s="586"/>
      <c r="I633" s="586"/>
      <c r="J633" s="586"/>
      <c r="K633" s="586"/>
      <c r="L633" s="586"/>
      <c r="M633" s="586"/>
      <c r="N633" s="586"/>
      <c r="O633" s="586"/>
      <c r="P633" s="586"/>
      <c r="Q633" s="586"/>
      <c r="R633" s="586"/>
      <c r="S633" s="586"/>
      <c r="T633" s="586"/>
      <c r="U633" s="586"/>
      <c r="V633" s="586"/>
      <c r="W633" s="586"/>
      <c r="X633" s="586"/>
      <c r="Y633" s="586"/>
      <c r="Z633" s="586"/>
      <c r="AB633" s="586"/>
      <c r="AC633" s="586"/>
      <c r="AD633" s="586"/>
      <c r="AE633" s="586"/>
      <c r="AF633" s="586"/>
      <c r="AG633" s="586"/>
      <c r="AH633" s="586"/>
      <c r="AI633" s="586"/>
      <c r="AJ633" s="586"/>
      <c r="AK633" s="586"/>
      <c r="AL633" s="586"/>
    </row>
    <row r="634" spans="1:38" x14ac:dyDescent="0.25">
      <c r="A634" s="44">
        <f t="shared" si="77"/>
        <v>2015</v>
      </c>
      <c r="B634" s="44" t="str">
        <f t="shared" si="77"/>
        <v>DICIEMBRE</v>
      </c>
      <c r="C634" s="44">
        <v>25</v>
      </c>
      <c r="D634" s="586" t="str">
        <f t="shared" si="76"/>
        <v>DICIEMBRE 2015 / 24</v>
      </c>
      <c r="E634" s="586"/>
      <c r="F634" s="586"/>
      <c r="G634" s="586"/>
      <c r="H634" s="586"/>
      <c r="I634" s="586"/>
      <c r="J634" s="586"/>
      <c r="K634" s="586"/>
      <c r="L634" s="586"/>
      <c r="M634" s="586"/>
      <c r="N634" s="586"/>
      <c r="O634" s="586"/>
      <c r="P634" s="586"/>
      <c r="Q634" s="586"/>
      <c r="R634" s="586"/>
      <c r="S634" s="586"/>
      <c r="T634" s="586"/>
      <c r="U634" s="586"/>
      <c r="V634" s="586"/>
      <c r="W634" s="586"/>
      <c r="X634" s="586"/>
      <c r="Y634" s="586"/>
      <c r="Z634" s="586"/>
      <c r="AB634" s="586"/>
      <c r="AC634" s="586"/>
      <c r="AD634" s="586"/>
      <c r="AE634" s="586"/>
      <c r="AF634" s="586"/>
      <c r="AG634" s="586"/>
      <c r="AH634" s="586"/>
      <c r="AI634" s="586"/>
      <c r="AJ634" s="586"/>
      <c r="AK634" s="586"/>
      <c r="AL634" s="586"/>
    </row>
    <row r="635" spans="1:38" x14ac:dyDescent="0.25">
      <c r="A635" s="44">
        <f t="shared" si="77"/>
        <v>2015</v>
      </c>
      <c r="B635" s="44" t="str">
        <f t="shared" si="77"/>
        <v>DICIEMBRE</v>
      </c>
      <c r="C635" s="44">
        <v>26</v>
      </c>
      <c r="D635" s="586" t="str">
        <f t="shared" si="76"/>
        <v>DICIEMBRE 2015 / 25</v>
      </c>
      <c r="E635" s="586"/>
      <c r="F635" s="586"/>
      <c r="G635" s="586"/>
      <c r="H635" s="586"/>
      <c r="I635" s="586"/>
      <c r="J635" s="586"/>
      <c r="K635" s="586"/>
      <c r="L635" s="586"/>
      <c r="M635" s="586"/>
      <c r="N635" s="586"/>
      <c r="O635" s="586"/>
      <c r="P635" s="586"/>
      <c r="Q635" s="586"/>
      <c r="R635" s="586"/>
      <c r="S635" s="586"/>
      <c r="T635" s="586"/>
      <c r="U635" s="586"/>
      <c r="V635" s="586"/>
      <c r="W635" s="586"/>
      <c r="X635" s="586"/>
      <c r="Y635" s="586"/>
      <c r="Z635" s="586"/>
      <c r="AB635" s="586"/>
      <c r="AC635" s="586"/>
      <c r="AD635" s="586"/>
      <c r="AE635" s="586"/>
      <c r="AF635" s="586"/>
      <c r="AG635" s="586"/>
      <c r="AH635" s="586"/>
      <c r="AI635" s="586"/>
      <c r="AJ635" s="586"/>
      <c r="AK635" s="586"/>
      <c r="AL635" s="586"/>
    </row>
    <row r="636" spans="1:38" x14ac:dyDescent="0.25">
      <c r="A636" s="44">
        <f t="shared" si="77"/>
        <v>2015</v>
      </c>
      <c r="B636" s="44" t="str">
        <f t="shared" si="77"/>
        <v>DICIEMBRE</v>
      </c>
      <c r="C636" s="44">
        <v>27</v>
      </c>
      <c r="D636" s="586" t="str">
        <f t="shared" si="76"/>
        <v>DICIEMBRE 2015 / 26</v>
      </c>
      <c r="E636" s="586"/>
      <c r="F636" s="586"/>
      <c r="G636" s="586"/>
      <c r="H636" s="586"/>
      <c r="I636" s="586"/>
      <c r="J636" s="586"/>
      <c r="K636" s="586"/>
      <c r="L636" s="586"/>
      <c r="M636" s="586"/>
      <c r="N636" s="586"/>
      <c r="O636" s="586"/>
      <c r="P636" s="586"/>
      <c r="Q636" s="586"/>
      <c r="R636" s="586"/>
      <c r="S636" s="586"/>
      <c r="T636" s="586"/>
      <c r="U636" s="586"/>
      <c r="V636" s="586"/>
      <c r="W636" s="586"/>
      <c r="X636" s="586"/>
      <c r="Y636" s="586"/>
      <c r="Z636" s="586"/>
      <c r="AB636" s="586"/>
      <c r="AC636" s="586"/>
      <c r="AD636" s="586"/>
      <c r="AE636" s="586"/>
      <c r="AF636" s="586"/>
      <c r="AG636" s="586"/>
      <c r="AH636" s="586"/>
      <c r="AI636" s="586"/>
      <c r="AJ636" s="586"/>
      <c r="AK636" s="586"/>
      <c r="AL636" s="586"/>
    </row>
    <row r="637" spans="1:38" x14ac:dyDescent="0.25">
      <c r="A637" s="44">
        <f t="shared" si="77"/>
        <v>2015</v>
      </c>
      <c r="B637" s="44" t="str">
        <f t="shared" si="77"/>
        <v>DICIEMBRE</v>
      </c>
      <c r="C637" s="44">
        <v>28</v>
      </c>
      <c r="D637" s="586" t="str">
        <f t="shared" si="76"/>
        <v>DICIEMBRE 2015 / 27</v>
      </c>
      <c r="E637" s="586"/>
      <c r="F637" s="586"/>
      <c r="G637" s="586"/>
      <c r="H637" s="586"/>
      <c r="I637" s="586"/>
      <c r="J637" s="586"/>
      <c r="K637" s="586"/>
      <c r="L637" s="586"/>
      <c r="M637" s="586"/>
      <c r="N637" s="586"/>
      <c r="O637" s="586"/>
      <c r="P637" s="586"/>
      <c r="Q637" s="586"/>
      <c r="R637" s="586"/>
      <c r="S637" s="586"/>
      <c r="T637" s="586"/>
      <c r="U637" s="586"/>
      <c r="V637" s="586"/>
      <c r="W637" s="586"/>
      <c r="X637" s="586"/>
      <c r="Y637" s="586"/>
      <c r="Z637" s="586"/>
      <c r="AB637" s="586"/>
      <c r="AC637" s="586"/>
      <c r="AD637" s="586"/>
      <c r="AE637" s="586"/>
      <c r="AF637" s="586"/>
      <c r="AG637" s="586"/>
      <c r="AH637" s="586"/>
      <c r="AI637" s="586"/>
      <c r="AJ637" s="586"/>
      <c r="AK637" s="586"/>
      <c r="AL637" s="586"/>
    </row>
    <row r="638" spans="1:38" x14ac:dyDescent="0.25">
      <c r="A638" s="44">
        <f t="shared" si="77"/>
        <v>2015</v>
      </c>
      <c r="B638" s="44" t="str">
        <f t="shared" si="77"/>
        <v>DICIEMBRE</v>
      </c>
      <c r="C638" s="44">
        <v>29</v>
      </c>
      <c r="D638" s="586" t="str">
        <f t="shared" si="76"/>
        <v>DICIEMBRE 2015 / 28</v>
      </c>
      <c r="E638" s="586"/>
      <c r="F638" s="586"/>
      <c r="G638" s="586"/>
      <c r="H638" s="586"/>
      <c r="I638" s="586"/>
      <c r="J638" s="586"/>
      <c r="K638" s="586"/>
      <c r="L638" s="586"/>
      <c r="M638" s="586"/>
      <c r="N638" s="586"/>
      <c r="O638" s="586"/>
      <c r="P638" s="586"/>
      <c r="Q638" s="586"/>
      <c r="R638" s="586"/>
      <c r="S638" s="586"/>
      <c r="T638" s="586"/>
      <c r="U638" s="586"/>
      <c r="V638" s="586"/>
      <c r="W638" s="586"/>
      <c r="X638" s="586"/>
      <c r="Y638" s="586"/>
      <c r="Z638" s="586"/>
      <c r="AB638" s="586"/>
      <c r="AC638" s="586"/>
      <c r="AD638" s="586"/>
      <c r="AE638" s="586"/>
      <c r="AF638" s="586"/>
      <c r="AG638" s="586"/>
      <c r="AH638" s="586"/>
      <c r="AI638" s="586"/>
      <c r="AJ638" s="586"/>
      <c r="AK638" s="586"/>
      <c r="AL638" s="586"/>
    </row>
    <row r="639" spans="1:38" x14ac:dyDescent="0.25">
      <c r="A639" s="44">
        <f t="shared" si="77"/>
        <v>2015</v>
      </c>
      <c r="B639" s="44" t="str">
        <f t="shared" si="77"/>
        <v>DICIEMBRE</v>
      </c>
      <c r="C639" s="44">
        <v>30</v>
      </c>
      <c r="D639" s="586" t="str">
        <f t="shared" si="76"/>
        <v>DICIEMBRE 2015 / 29</v>
      </c>
      <c r="E639" s="586"/>
      <c r="F639" s="586"/>
      <c r="G639" s="586"/>
      <c r="H639" s="586"/>
      <c r="I639" s="586"/>
      <c r="J639" s="586"/>
      <c r="K639" s="586"/>
      <c r="L639" s="586"/>
      <c r="M639" s="586"/>
      <c r="N639" s="586"/>
      <c r="O639" s="586"/>
      <c r="P639" s="586"/>
      <c r="Q639" s="586"/>
      <c r="R639" s="586"/>
      <c r="S639" s="586"/>
      <c r="T639" s="586"/>
      <c r="U639" s="586"/>
      <c r="V639" s="586"/>
      <c r="W639" s="586"/>
      <c r="X639" s="586"/>
      <c r="Y639" s="586"/>
      <c r="Z639" s="586"/>
      <c r="AB639" s="586"/>
      <c r="AC639" s="586"/>
      <c r="AD639" s="586"/>
      <c r="AE639" s="586"/>
      <c r="AF639" s="586"/>
      <c r="AG639" s="586"/>
      <c r="AH639" s="586"/>
      <c r="AI639" s="586"/>
      <c r="AJ639" s="586"/>
      <c r="AK639" s="586"/>
      <c r="AL639" s="586"/>
    </row>
    <row r="640" spans="1:38" x14ac:dyDescent="0.25">
      <c r="A640" s="44">
        <f t="shared" si="77"/>
        <v>2015</v>
      </c>
      <c r="B640" s="44" t="str">
        <f t="shared" si="77"/>
        <v>DICIEMBRE</v>
      </c>
      <c r="C640" s="44">
        <v>31</v>
      </c>
      <c r="D640" s="586" t="str">
        <f t="shared" si="76"/>
        <v>DICIEMBRE 2015 / 30</v>
      </c>
      <c r="E640" s="586"/>
      <c r="F640" s="586"/>
      <c r="G640" s="586"/>
      <c r="H640" s="586"/>
      <c r="I640" s="586"/>
      <c r="J640" s="586"/>
      <c r="K640" s="586"/>
      <c r="L640" s="586"/>
      <c r="M640" s="586"/>
      <c r="N640" s="586"/>
      <c r="O640" s="586"/>
      <c r="P640" s="586"/>
      <c r="Q640" s="586"/>
      <c r="R640" s="586"/>
      <c r="S640" s="586"/>
      <c r="T640" s="586"/>
      <c r="U640" s="586"/>
      <c r="V640" s="586"/>
      <c r="W640" s="586"/>
      <c r="X640" s="586"/>
      <c r="Y640" s="586"/>
      <c r="Z640" s="586"/>
      <c r="AB640" s="586"/>
      <c r="AC640" s="586"/>
      <c r="AD640" s="586"/>
      <c r="AE640" s="586"/>
      <c r="AF640" s="586"/>
      <c r="AG640" s="586"/>
      <c r="AH640" s="586"/>
      <c r="AI640" s="586"/>
      <c r="AJ640" s="586"/>
      <c r="AK640" s="586"/>
      <c r="AL640" s="586"/>
    </row>
    <row r="641" spans="1:74" s="206" customFormat="1" ht="15.75" x14ac:dyDescent="0.25">
      <c r="D641" s="586" t="str">
        <f t="shared" si="76"/>
        <v>DICIEMBRE 2015 / 31</v>
      </c>
      <c r="E641" s="586"/>
      <c r="F641" s="586"/>
      <c r="G641" s="586"/>
      <c r="H641" s="586"/>
      <c r="I641" s="586"/>
      <c r="J641" s="586"/>
      <c r="K641" s="586"/>
      <c r="L641" s="586"/>
      <c r="M641" s="586"/>
      <c r="N641" s="586"/>
      <c r="O641" s="586"/>
      <c r="P641" s="586"/>
      <c r="Q641" s="586"/>
      <c r="R641" s="586"/>
      <c r="S641" s="586"/>
      <c r="T641" s="586"/>
      <c r="U641" s="586"/>
      <c r="V641" s="586"/>
      <c r="W641" s="586"/>
      <c r="X641" s="586"/>
      <c r="Y641" s="586"/>
      <c r="Z641" s="586"/>
      <c r="AA641" s="55"/>
      <c r="AB641" s="586"/>
      <c r="AC641" s="586"/>
      <c r="AD641" s="586"/>
      <c r="AE641" s="586"/>
      <c r="AF641" s="586"/>
      <c r="AG641" s="586"/>
      <c r="AH641" s="586"/>
      <c r="AI641" s="586"/>
      <c r="AJ641" s="586"/>
      <c r="AK641" s="586"/>
      <c r="AL641" s="586"/>
      <c r="AM641" s="209" t="str">
        <f t="shared" ref="AM641:BU641" si="78">IFERROR(AVERAGE(AM610:AM640),"")</f>
        <v/>
      </c>
      <c r="AN641" s="209" t="str">
        <f t="shared" si="78"/>
        <v/>
      </c>
      <c r="AO641" s="209" t="str">
        <f t="shared" si="78"/>
        <v/>
      </c>
      <c r="AP641" s="209" t="str">
        <f t="shared" si="78"/>
        <v/>
      </c>
      <c r="AQ641" s="209" t="str">
        <f t="shared" si="78"/>
        <v/>
      </c>
      <c r="AR641" s="209" t="str">
        <f t="shared" si="78"/>
        <v/>
      </c>
      <c r="AS641" s="209" t="str">
        <f t="shared" si="78"/>
        <v/>
      </c>
      <c r="AT641" s="209" t="str">
        <f t="shared" si="78"/>
        <v/>
      </c>
      <c r="AU641" s="209" t="str">
        <f t="shared" si="78"/>
        <v/>
      </c>
      <c r="AV641" s="209" t="str">
        <f t="shared" si="78"/>
        <v/>
      </c>
      <c r="AW641" s="209" t="str">
        <f t="shared" si="78"/>
        <v/>
      </c>
      <c r="AX641" s="210" t="str">
        <f t="shared" si="78"/>
        <v/>
      </c>
      <c r="AY641" s="209" t="str">
        <f t="shared" si="78"/>
        <v/>
      </c>
      <c r="AZ641" s="209" t="str">
        <f t="shared" si="78"/>
        <v/>
      </c>
      <c r="BA641" s="209" t="str">
        <f t="shared" si="78"/>
        <v/>
      </c>
      <c r="BB641" s="209" t="str">
        <f t="shared" si="78"/>
        <v/>
      </c>
      <c r="BC641" s="209" t="str">
        <f t="shared" si="78"/>
        <v/>
      </c>
      <c r="BD641" s="209" t="str">
        <f t="shared" si="78"/>
        <v/>
      </c>
      <c r="BE641" s="209" t="str">
        <f t="shared" si="78"/>
        <v/>
      </c>
      <c r="BF641" s="209" t="str">
        <f t="shared" si="78"/>
        <v/>
      </c>
      <c r="BG641" s="209" t="str">
        <f t="shared" si="78"/>
        <v/>
      </c>
      <c r="BH641" s="209" t="str">
        <f t="shared" si="78"/>
        <v/>
      </c>
      <c r="BI641" s="209" t="str">
        <f t="shared" si="78"/>
        <v/>
      </c>
      <c r="BJ641" s="209" t="str">
        <f t="shared" si="78"/>
        <v/>
      </c>
      <c r="BK641" s="209" t="str">
        <f t="shared" si="78"/>
        <v/>
      </c>
      <c r="BL641" s="209" t="str">
        <f t="shared" si="78"/>
        <v/>
      </c>
      <c r="BM641" s="209" t="str">
        <f t="shared" si="78"/>
        <v/>
      </c>
      <c r="BN641" s="209" t="str">
        <f t="shared" si="78"/>
        <v/>
      </c>
      <c r="BO641" s="209" t="str">
        <f t="shared" si="78"/>
        <v/>
      </c>
      <c r="BP641" s="209" t="str">
        <f t="shared" si="78"/>
        <v/>
      </c>
      <c r="BQ641" s="209" t="str">
        <f t="shared" si="78"/>
        <v/>
      </c>
      <c r="BR641" s="209" t="str">
        <f t="shared" si="78"/>
        <v/>
      </c>
      <c r="BS641" s="209" t="str">
        <f t="shared" si="78"/>
        <v/>
      </c>
      <c r="BT641" s="209" t="str">
        <f t="shared" si="78"/>
        <v/>
      </c>
      <c r="BU641" s="209" t="str">
        <f t="shared" si="78"/>
        <v/>
      </c>
      <c r="BV641" s="210" t="str">
        <f>IFERROR(AVERAGE(BV610:BV640),"")</f>
        <v/>
      </c>
    </row>
    <row r="642" spans="1:74" ht="15.75" x14ac:dyDescent="0.25">
      <c r="A642" s="44">
        <v>2016</v>
      </c>
      <c r="B642" s="44" t="s">
        <v>239</v>
      </c>
      <c r="C642" s="44">
        <v>1</v>
      </c>
      <c r="D642" s="208" t="s">
        <v>228</v>
      </c>
      <c r="E642" s="209">
        <f>IFERROR(AVERAGE(E611:E641),"")</f>
        <v>1</v>
      </c>
      <c r="F642" s="209">
        <f>IFERROR(AVERAGE(F611:F641),"")</f>
        <v>42333</v>
      </c>
      <c r="G642" s="209">
        <f>IFERROR(AVERAGE(G611:G641),"")</f>
        <v>57696</v>
      </c>
      <c r="H642" s="209" t="str">
        <f>IFERROR(AVERAGE(H611:H641),"")</f>
        <v/>
      </c>
      <c r="I642" s="209">
        <f t="shared" ref="I642:AL642" si="79">IFERROR(AVERAGE(I611:I641),"")</f>
        <v>0.75590000000000002</v>
      </c>
      <c r="J642" s="209">
        <f t="shared" si="79"/>
        <v>5.8</v>
      </c>
      <c r="K642" s="209">
        <f t="shared" si="79"/>
        <v>1.06</v>
      </c>
      <c r="L642" s="209" t="str">
        <f t="shared" si="79"/>
        <v/>
      </c>
      <c r="M642" s="209">
        <f t="shared" si="79"/>
        <v>2</v>
      </c>
      <c r="N642" s="209">
        <f t="shared" si="79"/>
        <v>0.05</v>
      </c>
      <c r="O642" s="209">
        <f t="shared" si="79"/>
        <v>100</v>
      </c>
      <c r="P642" s="209">
        <f t="shared" si="79"/>
        <v>132.5</v>
      </c>
      <c r="Q642" s="209" t="str">
        <f t="shared" si="79"/>
        <v/>
      </c>
      <c r="R642" s="209">
        <f t="shared" si="79"/>
        <v>42.7</v>
      </c>
      <c r="S642" s="209">
        <f t="shared" si="79"/>
        <v>-80</v>
      </c>
      <c r="T642" s="209" t="str">
        <f t="shared" si="79"/>
        <v/>
      </c>
      <c r="U642" s="209">
        <f t="shared" si="79"/>
        <v>0</v>
      </c>
      <c r="V642" s="209">
        <f t="shared" si="79"/>
        <v>65</v>
      </c>
      <c r="W642" s="209">
        <f t="shared" si="79"/>
        <v>91</v>
      </c>
      <c r="X642" s="209">
        <f t="shared" si="79"/>
        <v>104</v>
      </c>
      <c r="Y642" s="209">
        <f t="shared" si="79"/>
        <v>135</v>
      </c>
      <c r="Z642" s="209">
        <f t="shared" si="79"/>
        <v>151</v>
      </c>
      <c r="AA642" s="209">
        <f t="shared" si="79"/>
        <v>0.5</v>
      </c>
      <c r="AB642" s="209">
        <f t="shared" si="79"/>
        <v>99</v>
      </c>
      <c r="AC642" s="209">
        <f t="shared" si="79"/>
        <v>0.5</v>
      </c>
      <c r="AD642" s="209" t="str">
        <f t="shared" si="79"/>
        <v/>
      </c>
      <c r="AE642" s="209">
        <f t="shared" si="79"/>
        <v>5.5</v>
      </c>
      <c r="AF642" s="209">
        <f t="shared" si="79"/>
        <v>7</v>
      </c>
      <c r="AG642" s="209">
        <f t="shared" si="79"/>
        <v>99.5</v>
      </c>
      <c r="AH642" s="209">
        <f t="shared" si="79"/>
        <v>42.54</v>
      </c>
      <c r="AI642" s="209">
        <f t="shared" si="79"/>
        <v>167</v>
      </c>
      <c r="AJ642" s="209">
        <f t="shared" si="79"/>
        <v>221</v>
      </c>
      <c r="AK642" s="209">
        <f t="shared" si="79"/>
        <v>275</v>
      </c>
      <c r="AL642" s="209">
        <f t="shared" si="79"/>
        <v>338</v>
      </c>
    </row>
    <row r="643" spans="1:74" x14ac:dyDescent="0.25">
      <c r="A643" s="44">
        <f>A642</f>
        <v>2016</v>
      </c>
      <c r="B643" s="44" t="str">
        <f>B642</f>
        <v>ENERO</v>
      </c>
      <c r="C643" s="44">
        <v>2</v>
      </c>
      <c r="D643" s="586" t="str">
        <f t="shared" ref="D643:D673" si="80">B642&amp;" "&amp;A642&amp;" / "&amp;C642</f>
        <v>ENERO 2016 / 1</v>
      </c>
      <c r="E643" s="589">
        <v>1</v>
      </c>
      <c r="F643" s="266">
        <v>42382</v>
      </c>
      <c r="G643" s="590">
        <v>59000</v>
      </c>
      <c r="H643" s="591" t="s">
        <v>341</v>
      </c>
      <c r="I643" s="586">
        <v>0.74990000000000001</v>
      </c>
      <c r="J643" s="586">
        <v>6.2</v>
      </c>
      <c r="K643" s="592">
        <v>1.06</v>
      </c>
      <c r="L643" s="586" t="s">
        <v>20</v>
      </c>
      <c r="M643" s="586">
        <v>1</v>
      </c>
      <c r="N643" s="586">
        <v>0.05</v>
      </c>
      <c r="O643" s="592">
        <v>100</v>
      </c>
      <c r="P643" s="586">
        <v>136.80000000000001</v>
      </c>
      <c r="Q643" s="586" t="s">
        <v>338</v>
      </c>
      <c r="R643" s="586">
        <v>42.81</v>
      </c>
      <c r="S643" s="586">
        <v>-80</v>
      </c>
      <c r="T643" s="564" t="s">
        <v>103</v>
      </c>
      <c r="U643" s="564">
        <v>0</v>
      </c>
      <c r="V643" s="564">
        <v>61</v>
      </c>
      <c r="W643" s="564">
        <v>85</v>
      </c>
      <c r="X643" s="564">
        <v>96</v>
      </c>
      <c r="Y643" s="564">
        <v>133</v>
      </c>
      <c r="Z643" s="564">
        <v>152</v>
      </c>
      <c r="AA643" s="564">
        <v>0.5</v>
      </c>
      <c r="AB643" s="564">
        <v>99</v>
      </c>
      <c r="AC643" s="564">
        <v>0.5</v>
      </c>
      <c r="AD643" s="587"/>
      <c r="AE643" s="587">
        <v>5.5</v>
      </c>
      <c r="AF643" s="587">
        <v>7</v>
      </c>
      <c r="AG643" s="587">
        <v>99.5</v>
      </c>
      <c r="AH643" s="587">
        <v>42.54</v>
      </c>
      <c r="AI643" s="587">
        <v>167</v>
      </c>
      <c r="AJ643" s="587">
        <v>221</v>
      </c>
      <c r="AK643" s="587">
        <v>275</v>
      </c>
      <c r="AL643" s="587">
        <v>338</v>
      </c>
    </row>
    <row r="644" spans="1:74" x14ac:dyDescent="0.25">
      <c r="A644" s="44">
        <f t="shared" ref="A644:B672" si="81">A643</f>
        <v>2016</v>
      </c>
      <c r="B644" s="44" t="str">
        <f t="shared" si="81"/>
        <v>ENERO</v>
      </c>
      <c r="C644" s="44">
        <v>3</v>
      </c>
      <c r="D644" s="586" t="str">
        <f t="shared" si="80"/>
        <v>ENERO 2016 / 2</v>
      </c>
      <c r="E644" s="586"/>
      <c r="F644" s="586"/>
      <c r="G644" s="586"/>
      <c r="H644" s="586"/>
      <c r="I644" s="586"/>
      <c r="J644" s="586"/>
      <c r="K644" s="586"/>
      <c r="L644" s="586"/>
      <c r="M644" s="586"/>
      <c r="N644" s="586"/>
      <c r="O644" s="586"/>
      <c r="P644" s="586"/>
      <c r="Q644" s="586"/>
      <c r="R644" s="586"/>
      <c r="S644" s="586"/>
      <c r="T644" s="586"/>
      <c r="U644" s="586"/>
      <c r="V644" s="586"/>
      <c r="W644" s="586"/>
      <c r="X644" s="586"/>
      <c r="Y644" s="586"/>
      <c r="Z644" s="586"/>
      <c r="AB644" s="586"/>
      <c r="AC644" s="586"/>
      <c r="AD644" s="586"/>
      <c r="AE644" s="586"/>
      <c r="AF644" s="586"/>
      <c r="AG644" s="586"/>
      <c r="AH644" s="586"/>
      <c r="AI644" s="586"/>
      <c r="AJ644" s="586"/>
      <c r="AK644" s="586"/>
      <c r="AL644" s="586"/>
    </row>
    <row r="645" spans="1:74" x14ac:dyDescent="0.25">
      <c r="A645" s="44">
        <f t="shared" si="81"/>
        <v>2016</v>
      </c>
      <c r="B645" s="44" t="str">
        <f t="shared" si="81"/>
        <v>ENERO</v>
      </c>
      <c r="C645" s="44">
        <v>4</v>
      </c>
      <c r="D645" s="586" t="str">
        <f t="shared" si="80"/>
        <v>ENERO 2016 / 3</v>
      </c>
      <c r="E645" s="586"/>
      <c r="F645" s="586"/>
      <c r="G645" s="586"/>
      <c r="H645" s="586"/>
      <c r="I645" s="586"/>
      <c r="J645" s="586"/>
      <c r="K645" s="586"/>
      <c r="L645" s="586"/>
      <c r="M645" s="586"/>
      <c r="N645" s="586"/>
      <c r="O645" s="586"/>
      <c r="P645" s="586"/>
      <c r="Q645" s="586"/>
      <c r="R645" s="586"/>
      <c r="S645" s="586"/>
      <c r="T645" s="586"/>
      <c r="U645" s="586"/>
      <c r="V645" s="586"/>
      <c r="W645" s="586"/>
      <c r="X645" s="586"/>
      <c r="Y645" s="586"/>
      <c r="Z645" s="586"/>
      <c r="AB645" s="586"/>
      <c r="AC645" s="586"/>
      <c r="AD645" s="586"/>
      <c r="AE645" s="586"/>
      <c r="AF645" s="586"/>
      <c r="AG645" s="586"/>
      <c r="AH645" s="586"/>
      <c r="AI645" s="586"/>
      <c r="AJ645" s="586"/>
      <c r="AK645" s="586"/>
      <c r="AL645" s="586"/>
    </row>
    <row r="646" spans="1:74" x14ac:dyDescent="0.25">
      <c r="A646" s="44">
        <f t="shared" si="81"/>
        <v>2016</v>
      </c>
      <c r="B646" s="44" t="str">
        <f t="shared" si="81"/>
        <v>ENERO</v>
      </c>
      <c r="C646" s="44">
        <v>5</v>
      </c>
      <c r="D646" s="586" t="str">
        <f t="shared" si="80"/>
        <v>ENERO 2016 / 4</v>
      </c>
      <c r="E646" s="586"/>
      <c r="F646" s="586"/>
      <c r="G646" s="586"/>
      <c r="H646" s="586"/>
      <c r="I646" s="586"/>
      <c r="J646" s="586"/>
      <c r="K646" s="586"/>
      <c r="L646" s="586"/>
      <c r="M646" s="586"/>
      <c r="N646" s="586"/>
      <c r="O646" s="586"/>
      <c r="P646" s="586"/>
      <c r="Q646" s="586"/>
      <c r="R646" s="586"/>
      <c r="S646" s="586"/>
      <c r="T646" s="586"/>
      <c r="U646" s="586"/>
      <c r="V646" s="586"/>
      <c r="W646" s="586"/>
      <c r="X646" s="586"/>
      <c r="Y646" s="586"/>
      <c r="Z646" s="586"/>
      <c r="AB646" s="586"/>
      <c r="AC646" s="586"/>
      <c r="AD646" s="586"/>
      <c r="AE646" s="586"/>
      <c r="AF646" s="586"/>
      <c r="AG646" s="586"/>
      <c r="AH646" s="586"/>
      <c r="AI646" s="586"/>
      <c r="AJ646" s="586"/>
      <c r="AK646" s="586"/>
      <c r="AL646" s="586"/>
    </row>
    <row r="647" spans="1:74" x14ac:dyDescent="0.25">
      <c r="A647" s="44">
        <f t="shared" si="81"/>
        <v>2016</v>
      </c>
      <c r="B647" s="44" t="str">
        <f t="shared" si="81"/>
        <v>ENERO</v>
      </c>
      <c r="C647" s="44">
        <v>6</v>
      </c>
      <c r="D647" s="586" t="str">
        <f t="shared" si="80"/>
        <v>ENERO 2016 / 5</v>
      </c>
      <c r="E647" s="586"/>
      <c r="F647" s="586"/>
      <c r="G647" s="586"/>
      <c r="H647" s="586"/>
      <c r="I647" s="586"/>
      <c r="J647" s="586"/>
      <c r="K647" s="586"/>
      <c r="L647" s="586"/>
      <c r="M647" s="586"/>
      <c r="N647" s="586"/>
      <c r="O647" s="586"/>
      <c r="P647" s="586"/>
      <c r="Q647" s="586"/>
      <c r="R647" s="586"/>
      <c r="S647" s="586"/>
      <c r="T647" s="586"/>
      <c r="U647" s="586"/>
      <c r="V647" s="586"/>
      <c r="W647" s="586"/>
      <c r="X647" s="586"/>
      <c r="Y647" s="586"/>
      <c r="Z647" s="586"/>
      <c r="AB647" s="586"/>
      <c r="AC647" s="586"/>
      <c r="AD647" s="586"/>
      <c r="AE647" s="586"/>
      <c r="AF647" s="586"/>
      <c r="AG647" s="586"/>
      <c r="AH647" s="586"/>
      <c r="AI647" s="586"/>
      <c r="AJ647" s="586"/>
      <c r="AK647" s="586"/>
      <c r="AL647" s="586"/>
    </row>
    <row r="648" spans="1:74" x14ac:dyDescent="0.25">
      <c r="A648" s="44">
        <f t="shared" si="81"/>
        <v>2016</v>
      </c>
      <c r="B648" s="44" t="str">
        <f t="shared" si="81"/>
        <v>ENERO</v>
      </c>
      <c r="C648" s="44">
        <v>7</v>
      </c>
      <c r="D648" s="586" t="str">
        <f t="shared" si="80"/>
        <v>ENERO 2016 / 6</v>
      </c>
      <c r="E648" s="586"/>
      <c r="F648" s="586"/>
      <c r="G648" s="586"/>
      <c r="H648" s="586"/>
      <c r="I648" s="586"/>
      <c r="J648" s="586"/>
      <c r="K648" s="586"/>
      <c r="L648" s="586"/>
      <c r="M648" s="586"/>
      <c r="N648" s="586"/>
      <c r="O648" s="586"/>
      <c r="P648" s="586"/>
      <c r="Q648" s="586"/>
      <c r="R648" s="586"/>
      <c r="S648" s="586"/>
      <c r="T648" s="586"/>
      <c r="U648" s="586"/>
      <c r="V648" s="586"/>
      <c r="W648" s="586"/>
      <c r="X648" s="586"/>
      <c r="Y648" s="586"/>
      <c r="Z648" s="586"/>
      <c r="AB648" s="586"/>
      <c r="AC648" s="586"/>
      <c r="AD648" s="586"/>
      <c r="AE648" s="586"/>
      <c r="AF648" s="586"/>
      <c r="AG648" s="586"/>
      <c r="AH648" s="586"/>
      <c r="AI648" s="586"/>
      <c r="AJ648" s="586"/>
      <c r="AK648" s="586"/>
      <c r="AL648" s="586"/>
    </row>
    <row r="649" spans="1:74" x14ac:dyDescent="0.25">
      <c r="A649" s="44">
        <f t="shared" si="81"/>
        <v>2016</v>
      </c>
      <c r="B649" s="44" t="str">
        <f t="shared" si="81"/>
        <v>ENERO</v>
      </c>
      <c r="C649" s="44">
        <v>8</v>
      </c>
      <c r="D649" s="586" t="str">
        <f t="shared" si="80"/>
        <v>ENERO 2016 / 7</v>
      </c>
      <c r="E649" s="586"/>
      <c r="F649" s="586"/>
      <c r="G649" s="586"/>
      <c r="H649" s="586"/>
      <c r="I649" s="586"/>
      <c r="J649" s="586"/>
      <c r="K649" s="586"/>
      <c r="L649" s="586"/>
      <c r="M649" s="586"/>
      <c r="N649" s="586"/>
      <c r="O649" s="586"/>
      <c r="P649" s="586"/>
      <c r="Q649" s="586"/>
      <c r="R649" s="586"/>
      <c r="S649" s="586"/>
      <c r="T649" s="586"/>
      <c r="U649" s="586"/>
      <c r="V649" s="586"/>
      <c r="W649" s="586"/>
      <c r="X649" s="586"/>
      <c r="Y649" s="586"/>
      <c r="Z649" s="586"/>
      <c r="AB649" s="586"/>
      <c r="AC649" s="586"/>
      <c r="AD649" s="586"/>
      <c r="AE649" s="586"/>
      <c r="AF649" s="586"/>
      <c r="AG649" s="586"/>
      <c r="AH649" s="586"/>
      <c r="AI649" s="586"/>
      <c r="AJ649" s="586"/>
      <c r="AK649" s="586"/>
      <c r="AL649" s="586"/>
    </row>
    <row r="650" spans="1:74" x14ac:dyDescent="0.25">
      <c r="A650" s="44">
        <f t="shared" si="81"/>
        <v>2016</v>
      </c>
      <c r="B650" s="44" t="str">
        <f t="shared" si="81"/>
        <v>ENERO</v>
      </c>
      <c r="C650" s="44">
        <v>9</v>
      </c>
      <c r="D650" s="586" t="str">
        <f t="shared" si="80"/>
        <v>ENERO 2016 / 8</v>
      </c>
      <c r="E650" s="586"/>
      <c r="F650" s="586"/>
      <c r="G650" s="586"/>
      <c r="H650" s="586"/>
      <c r="I650" s="586"/>
      <c r="J650" s="586"/>
      <c r="K650" s="586"/>
      <c r="L650" s="586"/>
      <c r="M650" s="586"/>
      <c r="N650" s="586"/>
      <c r="O650" s="586"/>
      <c r="P650" s="586"/>
      <c r="Q650" s="586"/>
      <c r="R650" s="586"/>
      <c r="S650" s="586"/>
      <c r="T650" s="586"/>
      <c r="U650" s="586"/>
      <c r="V650" s="586"/>
      <c r="W650" s="586"/>
      <c r="X650" s="586"/>
      <c r="Y650" s="586"/>
      <c r="Z650" s="586"/>
      <c r="AB650" s="586"/>
      <c r="AC650" s="586"/>
      <c r="AD650" s="586"/>
      <c r="AE650" s="586"/>
      <c r="AF650" s="586"/>
      <c r="AG650" s="586"/>
      <c r="AH650" s="586"/>
      <c r="AI650" s="586"/>
      <c r="AJ650" s="586"/>
      <c r="AK650" s="586"/>
      <c r="AL650" s="586"/>
    </row>
    <row r="651" spans="1:74" x14ac:dyDescent="0.25">
      <c r="A651" s="44">
        <f t="shared" si="81"/>
        <v>2016</v>
      </c>
      <c r="B651" s="44" t="str">
        <f t="shared" si="81"/>
        <v>ENERO</v>
      </c>
      <c r="C651" s="44">
        <v>10</v>
      </c>
      <c r="D651" s="586" t="str">
        <f t="shared" si="80"/>
        <v>ENERO 2016 / 9</v>
      </c>
      <c r="E651" s="586"/>
      <c r="F651" s="586"/>
      <c r="G651" s="586"/>
      <c r="H651" s="586"/>
      <c r="I651" s="586"/>
      <c r="J651" s="586"/>
      <c r="K651" s="586"/>
      <c r="L651" s="586"/>
      <c r="M651" s="586"/>
      <c r="N651" s="586"/>
      <c r="O651" s="586"/>
      <c r="P651" s="586"/>
      <c r="Q651" s="586"/>
      <c r="R651" s="586"/>
      <c r="S651" s="586"/>
      <c r="T651" s="586"/>
      <c r="U651" s="586"/>
      <c r="V651" s="586"/>
      <c r="W651" s="586"/>
      <c r="X651" s="586"/>
      <c r="Y651" s="586"/>
      <c r="Z651" s="586"/>
      <c r="AB651" s="586"/>
      <c r="AC651" s="586"/>
      <c r="AD651" s="586"/>
      <c r="AE651" s="586"/>
      <c r="AF651" s="586"/>
      <c r="AG651" s="586"/>
      <c r="AH651" s="586"/>
      <c r="AI651" s="586"/>
      <c r="AJ651" s="586"/>
      <c r="AK651" s="586"/>
      <c r="AL651" s="586"/>
    </row>
    <row r="652" spans="1:74" x14ac:dyDescent="0.25">
      <c r="A652" s="44">
        <f t="shared" si="81"/>
        <v>2016</v>
      </c>
      <c r="B652" s="44" t="str">
        <f t="shared" si="81"/>
        <v>ENERO</v>
      </c>
      <c r="C652" s="44">
        <v>11</v>
      </c>
      <c r="D652" s="586" t="str">
        <f t="shared" si="80"/>
        <v>ENERO 2016 / 10</v>
      </c>
      <c r="E652" s="586"/>
      <c r="F652" s="586"/>
      <c r="G652" s="586"/>
      <c r="H652" s="586"/>
      <c r="I652" s="586"/>
      <c r="J652" s="586"/>
      <c r="K652" s="586"/>
      <c r="L652" s="586"/>
      <c r="M652" s="586"/>
      <c r="N652" s="586"/>
      <c r="O652" s="586"/>
      <c r="P652" s="586"/>
      <c r="Q652" s="586"/>
      <c r="R652" s="586"/>
      <c r="S652" s="586"/>
      <c r="T652" s="586"/>
      <c r="U652" s="586"/>
      <c r="V652" s="586"/>
      <c r="W652" s="586"/>
      <c r="X652" s="586"/>
      <c r="Y652" s="586"/>
      <c r="Z652" s="586"/>
      <c r="AB652" s="586"/>
      <c r="AC652" s="586"/>
      <c r="AD652" s="586"/>
      <c r="AE652" s="586"/>
      <c r="AF652" s="586"/>
      <c r="AG652" s="586"/>
      <c r="AH652" s="586"/>
      <c r="AI652" s="586"/>
      <c r="AJ652" s="586"/>
      <c r="AK652" s="586"/>
      <c r="AL652" s="586"/>
    </row>
    <row r="653" spans="1:74" x14ac:dyDescent="0.25">
      <c r="A653" s="44">
        <f t="shared" si="81"/>
        <v>2016</v>
      </c>
      <c r="B653" s="44" t="str">
        <f t="shared" si="81"/>
        <v>ENERO</v>
      </c>
      <c r="C653" s="44">
        <v>12</v>
      </c>
      <c r="D653" s="586" t="str">
        <f t="shared" si="80"/>
        <v>ENERO 2016 / 11</v>
      </c>
      <c r="E653" s="586"/>
      <c r="F653" s="586"/>
      <c r="G653" s="586"/>
      <c r="H653" s="586"/>
      <c r="I653" s="586"/>
      <c r="J653" s="586"/>
      <c r="K653" s="586"/>
      <c r="L653" s="586"/>
      <c r="M653" s="586"/>
      <c r="N653" s="586"/>
      <c r="O653" s="586"/>
      <c r="P653" s="586"/>
      <c r="Q653" s="586"/>
      <c r="R653" s="586"/>
      <c r="S653" s="586"/>
      <c r="T653" s="586"/>
      <c r="U653" s="586"/>
      <c r="V653" s="586"/>
      <c r="W653" s="586"/>
      <c r="X653" s="586"/>
      <c r="Y653" s="586"/>
      <c r="Z653" s="586"/>
      <c r="AB653" s="586"/>
      <c r="AC653" s="586"/>
      <c r="AD653" s="586"/>
      <c r="AE653" s="586"/>
      <c r="AF653" s="586"/>
      <c r="AG653" s="586"/>
      <c r="AH653" s="586"/>
      <c r="AI653" s="586"/>
      <c r="AJ653" s="586"/>
      <c r="AK653" s="586"/>
      <c r="AL653" s="586"/>
    </row>
    <row r="654" spans="1:74" x14ac:dyDescent="0.25">
      <c r="A654" s="44">
        <f t="shared" si="81"/>
        <v>2016</v>
      </c>
      <c r="B654" s="44" t="str">
        <f t="shared" si="81"/>
        <v>ENERO</v>
      </c>
      <c r="C654" s="44">
        <v>13</v>
      </c>
      <c r="D654" s="586" t="str">
        <f t="shared" si="80"/>
        <v>ENERO 2016 / 12</v>
      </c>
      <c r="E654" s="586"/>
      <c r="F654" s="586"/>
      <c r="G654" s="586"/>
      <c r="H654" s="586"/>
      <c r="I654" s="586"/>
      <c r="J654" s="586"/>
      <c r="K654" s="586"/>
      <c r="L654" s="586"/>
      <c r="M654" s="586"/>
      <c r="N654" s="586"/>
      <c r="O654" s="586"/>
      <c r="P654" s="586"/>
      <c r="Q654" s="586"/>
      <c r="R654" s="586"/>
      <c r="S654" s="586"/>
      <c r="T654" s="586"/>
      <c r="U654" s="586"/>
      <c r="V654" s="586"/>
      <c r="W654" s="586"/>
      <c r="X654" s="586"/>
      <c r="Y654" s="586"/>
      <c r="Z654" s="586"/>
      <c r="AB654" s="586"/>
      <c r="AC654" s="586"/>
      <c r="AD654" s="586"/>
      <c r="AE654" s="586"/>
      <c r="AF654" s="586"/>
      <c r="AG654" s="586"/>
      <c r="AH654" s="586"/>
      <c r="AI654" s="586"/>
      <c r="AJ654" s="586"/>
      <c r="AK654" s="586"/>
      <c r="AL654" s="586"/>
    </row>
    <row r="655" spans="1:74" x14ac:dyDescent="0.25">
      <c r="A655" s="44">
        <f t="shared" si="81"/>
        <v>2016</v>
      </c>
      <c r="B655" s="44" t="str">
        <f t="shared" si="81"/>
        <v>ENERO</v>
      </c>
      <c r="C655" s="44">
        <v>14</v>
      </c>
      <c r="D655" s="586" t="str">
        <f t="shared" si="80"/>
        <v>ENERO 2016 / 13</v>
      </c>
      <c r="E655" s="586"/>
      <c r="F655" s="586"/>
      <c r="G655" s="586"/>
      <c r="H655" s="586"/>
      <c r="I655" s="586"/>
      <c r="J655" s="586"/>
      <c r="K655" s="586"/>
      <c r="L655" s="586"/>
      <c r="M655" s="586"/>
      <c r="N655" s="586"/>
      <c r="O655" s="586"/>
      <c r="P655" s="586"/>
      <c r="Q655" s="586"/>
      <c r="R655" s="586"/>
      <c r="S655" s="586"/>
      <c r="T655" s="586"/>
      <c r="U655" s="586"/>
      <c r="V655" s="586"/>
      <c r="W655" s="586"/>
      <c r="X655" s="586"/>
      <c r="Y655" s="586"/>
      <c r="Z655" s="586"/>
      <c r="AB655" s="586"/>
      <c r="AC655" s="586"/>
      <c r="AD655" s="586"/>
      <c r="AE655" s="586"/>
      <c r="AF655" s="586"/>
      <c r="AG655" s="586"/>
      <c r="AH655" s="586"/>
      <c r="AI655" s="586"/>
      <c r="AJ655" s="586"/>
      <c r="AK655" s="586"/>
      <c r="AL655" s="586"/>
    </row>
    <row r="656" spans="1:74" x14ac:dyDescent="0.25">
      <c r="A656" s="44">
        <f t="shared" si="81"/>
        <v>2016</v>
      </c>
      <c r="B656" s="44" t="str">
        <f t="shared" si="81"/>
        <v>ENERO</v>
      </c>
      <c r="C656" s="44">
        <v>15</v>
      </c>
      <c r="D656" s="586" t="str">
        <f t="shared" si="80"/>
        <v>ENERO 2016 / 14</v>
      </c>
      <c r="E656" s="586"/>
      <c r="F656" s="586"/>
      <c r="G656" s="586"/>
      <c r="H656" s="586"/>
      <c r="I656" s="586"/>
      <c r="J656" s="586"/>
      <c r="K656" s="586"/>
      <c r="L656" s="586"/>
      <c r="M656" s="586"/>
      <c r="N656" s="586"/>
      <c r="O656" s="586"/>
      <c r="P656" s="586"/>
      <c r="Q656" s="586"/>
      <c r="R656" s="586"/>
      <c r="S656" s="586"/>
      <c r="T656" s="586"/>
      <c r="U656" s="586"/>
      <c r="V656" s="586"/>
      <c r="W656" s="586"/>
      <c r="X656" s="586"/>
      <c r="Y656" s="586"/>
      <c r="Z656" s="586"/>
      <c r="AB656" s="586"/>
      <c r="AC656" s="586"/>
      <c r="AD656" s="586"/>
      <c r="AE656" s="586"/>
      <c r="AF656" s="586"/>
      <c r="AG656" s="586"/>
      <c r="AH656" s="586"/>
      <c r="AI656" s="586"/>
      <c r="AJ656" s="586"/>
      <c r="AK656" s="586"/>
      <c r="AL656" s="586"/>
    </row>
    <row r="657" spans="1:38" x14ac:dyDescent="0.25">
      <c r="A657" s="44">
        <f t="shared" si="81"/>
        <v>2016</v>
      </c>
      <c r="B657" s="44" t="str">
        <f t="shared" si="81"/>
        <v>ENERO</v>
      </c>
      <c r="C657" s="44">
        <v>16</v>
      </c>
      <c r="D657" s="586" t="str">
        <f t="shared" si="80"/>
        <v>ENERO 2016 / 15</v>
      </c>
      <c r="E657" s="586"/>
      <c r="F657" s="586"/>
      <c r="G657" s="586"/>
      <c r="H657" s="586"/>
      <c r="I657" s="586"/>
      <c r="J657" s="586"/>
      <c r="K657" s="586"/>
      <c r="L657" s="586"/>
      <c r="M657" s="586"/>
      <c r="N657" s="586"/>
      <c r="O657" s="586"/>
      <c r="P657" s="586"/>
      <c r="Q657" s="586"/>
      <c r="R657" s="586"/>
      <c r="S657" s="586"/>
      <c r="T657" s="586"/>
      <c r="U657" s="586"/>
      <c r="V657" s="586"/>
      <c r="W657" s="586"/>
      <c r="X657" s="586"/>
      <c r="Y657" s="586"/>
      <c r="Z657" s="586"/>
      <c r="AB657" s="586"/>
      <c r="AC657" s="586"/>
      <c r="AD657" s="586"/>
      <c r="AE657" s="586"/>
      <c r="AF657" s="586"/>
      <c r="AG657" s="586"/>
      <c r="AH657" s="586"/>
      <c r="AI657" s="586"/>
      <c r="AJ657" s="586"/>
      <c r="AK657" s="586"/>
      <c r="AL657" s="586"/>
    </row>
    <row r="658" spans="1:38" x14ac:dyDescent="0.25">
      <c r="A658" s="44">
        <f t="shared" si="81"/>
        <v>2016</v>
      </c>
      <c r="B658" s="44" t="str">
        <f t="shared" si="81"/>
        <v>ENERO</v>
      </c>
      <c r="C658" s="44">
        <v>17</v>
      </c>
      <c r="D658" s="586" t="str">
        <f t="shared" si="80"/>
        <v>ENERO 2016 / 16</v>
      </c>
      <c r="E658" s="586"/>
      <c r="F658" s="586"/>
      <c r="G658" s="586"/>
      <c r="H658" s="586"/>
      <c r="I658" s="586"/>
      <c r="J658" s="586"/>
      <c r="K658" s="586"/>
      <c r="L658" s="586"/>
      <c r="M658" s="586"/>
      <c r="N658" s="586"/>
      <c r="O658" s="586"/>
      <c r="P658" s="586"/>
      <c r="Q658" s="586"/>
      <c r="R658" s="586"/>
      <c r="S658" s="586"/>
      <c r="T658" s="586"/>
      <c r="U658" s="586"/>
      <c r="V658" s="586"/>
      <c r="W658" s="586"/>
      <c r="X658" s="586"/>
      <c r="Y658" s="586"/>
      <c r="Z658" s="586"/>
      <c r="AB658" s="586"/>
      <c r="AC658" s="586"/>
      <c r="AD658" s="586"/>
      <c r="AE658" s="586"/>
      <c r="AF658" s="586"/>
      <c r="AG658" s="586"/>
      <c r="AH658" s="586"/>
      <c r="AI658" s="586"/>
      <c r="AJ658" s="586"/>
      <c r="AK658" s="586"/>
      <c r="AL658" s="586"/>
    </row>
    <row r="659" spans="1:38" x14ac:dyDescent="0.25">
      <c r="A659" s="44">
        <f t="shared" si="81"/>
        <v>2016</v>
      </c>
      <c r="B659" s="44" t="str">
        <f t="shared" si="81"/>
        <v>ENERO</v>
      </c>
      <c r="C659" s="44">
        <v>18</v>
      </c>
      <c r="D659" s="586" t="str">
        <f t="shared" si="80"/>
        <v>ENERO 2016 / 17</v>
      </c>
      <c r="E659" s="586"/>
      <c r="F659" s="586"/>
      <c r="G659" s="586"/>
      <c r="H659" s="586"/>
      <c r="I659" s="586"/>
      <c r="J659" s="586"/>
      <c r="K659" s="586"/>
      <c r="L659" s="586"/>
      <c r="M659" s="586"/>
      <c r="N659" s="586"/>
      <c r="O659" s="586"/>
      <c r="P659" s="586"/>
      <c r="Q659" s="586"/>
      <c r="R659" s="586"/>
      <c r="S659" s="586"/>
      <c r="T659" s="586"/>
      <c r="U659" s="586"/>
      <c r="V659" s="586"/>
      <c r="W659" s="586"/>
      <c r="X659" s="586"/>
      <c r="Y659" s="586"/>
      <c r="Z659" s="586"/>
      <c r="AB659" s="586"/>
      <c r="AC659" s="586"/>
      <c r="AD659" s="586"/>
      <c r="AE659" s="586"/>
      <c r="AF659" s="586"/>
      <c r="AG659" s="586"/>
      <c r="AH659" s="586"/>
      <c r="AI659" s="586"/>
      <c r="AJ659" s="586"/>
      <c r="AK659" s="586"/>
      <c r="AL659" s="586"/>
    </row>
    <row r="660" spans="1:38" x14ac:dyDescent="0.25">
      <c r="A660" s="44">
        <f t="shared" si="81"/>
        <v>2016</v>
      </c>
      <c r="B660" s="44" t="str">
        <f t="shared" si="81"/>
        <v>ENERO</v>
      </c>
      <c r="C660" s="44">
        <v>19</v>
      </c>
      <c r="D660" s="586" t="str">
        <f t="shared" si="80"/>
        <v>ENERO 2016 / 18</v>
      </c>
      <c r="E660" s="586"/>
      <c r="F660" s="586"/>
      <c r="G660" s="586"/>
      <c r="H660" s="586"/>
      <c r="I660" s="586"/>
      <c r="J660" s="586"/>
      <c r="K660" s="586"/>
      <c r="L660" s="586"/>
      <c r="M660" s="586"/>
      <c r="N660" s="586"/>
      <c r="O660" s="586"/>
      <c r="P660" s="586"/>
      <c r="Q660" s="586"/>
      <c r="R660" s="586"/>
      <c r="S660" s="586"/>
      <c r="T660" s="586"/>
      <c r="U660" s="586"/>
      <c r="V660" s="586"/>
      <c r="W660" s="586"/>
      <c r="X660" s="586"/>
      <c r="Y660" s="586"/>
      <c r="Z660" s="586"/>
      <c r="AB660" s="586"/>
      <c r="AC660" s="586"/>
      <c r="AD660" s="586"/>
      <c r="AE660" s="586"/>
      <c r="AF660" s="586"/>
      <c r="AG660" s="586"/>
      <c r="AH660" s="586"/>
      <c r="AI660" s="586"/>
      <c r="AJ660" s="586"/>
      <c r="AK660" s="586"/>
      <c r="AL660" s="586"/>
    </row>
    <row r="661" spans="1:38" x14ac:dyDescent="0.25">
      <c r="A661" s="44">
        <f t="shared" si="81"/>
        <v>2016</v>
      </c>
      <c r="B661" s="44" t="str">
        <f t="shared" si="81"/>
        <v>ENERO</v>
      </c>
      <c r="C661" s="44">
        <v>20</v>
      </c>
      <c r="D661" s="586" t="str">
        <f t="shared" si="80"/>
        <v>ENERO 2016 / 19</v>
      </c>
      <c r="E661" s="586"/>
      <c r="F661" s="586"/>
      <c r="G661" s="586"/>
      <c r="H661" s="586"/>
      <c r="I661" s="586"/>
      <c r="J661" s="586"/>
      <c r="K661" s="586"/>
      <c r="L661" s="586"/>
      <c r="M661" s="586"/>
      <c r="N661" s="586"/>
      <c r="O661" s="586"/>
      <c r="P661" s="586"/>
      <c r="Q661" s="586"/>
      <c r="R661" s="586"/>
      <c r="S661" s="586"/>
      <c r="T661" s="586"/>
      <c r="U661" s="586"/>
      <c r="V661" s="586"/>
      <c r="W661" s="586"/>
      <c r="X661" s="586"/>
      <c r="Y661" s="586"/>
      <c r="Z661" s="586"/>
      <c r="AB661" s="586"/>
      <c r="AC661" s="586"/>
      <c r="AD661" s="586"/>
      <c r="AE661" s="586"/>
      <c r="AF661" s="586"/>
      <c r="AG661" s="586"/>
      <c r="AH661" s="586"/>
      <c r="AI661" s="586"/>
      <c r="AJ661" s="586"/>
      <c r="AK661" s="586"/>
      <c r="AL661" s="586"/>
    </row>
    <row r="662" spans="1:38" x14ac:dyDescent="0.25">
      <c r="A662" s="44">
        <f t="shared" si="81"/>
        <v>2016</v>
      </c>
      <c r="B662" s="44" t="str">
        <f t="shared" si="81"/>
        <v>ENERO</v>
      </c>
      <c r="C662" s="44">
        <v>21</v>
      </c>
      <c r="D662" s="586" t="str">
        <f t="shared" si="80"/>
        <v>ENERO 2016 / 20</v>
      </c>
      <c r="E662" s="586"/>
      <c r="F662" s="586"/>
      <c r="G662" s="586"/>
      <c r="H662" s="586"/>
      <c r="I662" s="586"/>
      <c r="J662" s="586"/>
      <c r="K662" s="586"/>
      <c r="L662" s="586"/>
      <c r="M662" s="586"/>
      <c r="N662" s="586"/>
      <c r="O662" s="586"/>
      <c r="P662" s="586"/>
      <c r="Q662" s="586"/>
      <c r="R662" s="586"/>
      <c r="S662" s="586"/>
      <c r="T662" s="586"/>
      <c r="U662" s="586"/>
      <c r="V662" s="586"/>
      <c r="W662" s="586"/>
      <c r="X662" s="586"/>
      <c r="Y662" s="586"/>
      <c r="Z662" s="586"/>
      <c r="AB662" s="586"/>
      <c r="AC662" s="586"/>
      <c r="AD662" s="586"/>
      <c r="AE662" s="586"/>
      <c r="AF662" s="586"/>
      <c r="AG662" s="586"/>
      <c r="AH662" s="586"/>
      <c r="AI662" s="586"/>
      <c r="AJ662" s="586"/>
      <c r="AK662" s="586"/>
      <c r="AL662" s="586"/>
    </row>
    <row r="663" spans="1:38" x14ac:dyDescent="0.25">
      <c r="A663" s="44">
        <f t="shared" si="81"/>
        <v>2016</v>
      </c>
      <c r="B663" s="44" t="str">
        <f t="shared" si="81"/>
        <v>ENERO</v>
      </c>
      <c r="C663" s="44">
        <v>22</v>
      </c>
      <c r="D663" s="586" t="str">
        <f t="shared" si="80"/>
        <v>ENERO 2016 / 21</v>
      </c>
      <c r="E663" s="586"/>
      <c r="F663" s="586"/>
      <c r="G663" s="586"/>
      <c r="H663" s="586"/>
      <c r="I663" s="586"/>
      <c r="J663" s="586"/>
      <c r="K663" s="586"/>
      <c r="L663" s="586"/>
      <c r="M663" s="586"/>
      <c r="N663" s="586"/>
      <c r="O663" s="586"/>
      <c r="P663" s="586"/>
      <c r="Q663" s="586"/>
      <c r="R663" s="586"/>
      <c r="S663" s="586"/>
      <c r="T663" s="586"/>
      <c r="U663" s="586"/>
      <c r="V663" s="586"/>
      <c r="W663" s="586"/>
      <c r="X663" s="586"/>
      <c r="Y663" s="586"/>
      <c r="Z663" s="586"/>
      <c r="AB663" s="586"/>
      <c r="AC663" s="586"/>
      <c r="AD663" s="586"/>
      <c r="AE663" s="586"/>
      <c r="AF663" s="586"/>
      <c r="AG663" s="586"/>
      <c r="AH663" s="586"/>
      <c r="AI663" s="586"/>
      <c r="AJ663" s="586"/>
      <c r="AK663" s="586"/>
      <c r="AL663" s="586"/>
    </row>
    <row r="664" spans="1:38" x14ac:dyDescent="0.25">
      <c r="A664" s="44">
        <f t="shared" si="81"/>
        <v>2016</v>
      </c>
      <c r="B664" s="44" t="str">
        <f t="shared" si="81"/>
        <v>ENERO</v>
      </c>
      <c r="C664" s="44">
        <v>23</v>
      </c>
      <c r="D664" s="586" t="str">
        <f t="shared" si="80"/>
        <v>ENERO 2016 / 22</v>
      </c>
      <c r="E664" s="586"/>
      <c r="F664" s="586"/>
      <c r="G664" s="586"/>
      <c r="H664" s="586"/>
      <c r="I664" s="586"/>
      <c r="J664" s="586"/>
      <c r="K664" s="586"/>
      <c r="L664" s="586"/>
      <c r="M664" s="586"/>
      <c r="N664" s="586"/>
      <c r="O664" s="586"/>
      <c r="P664" s="586"/>
      <c r="Q664" s="586"/>
      <c r="R664" s="586"/>
      <c r="S664" s="586"/>
      <c r="T664" s="586"/>
      <c r="U664" s="586"/>
      <c r="V664" s="586"/>
      <c r="W664" s="586"/>
      <c r="X664" s="586"/>
      <c r="Y664" s="586"/>
      <c r="Z664" s="586"/>
      <c r="AB664" s="586"/>
      <c r="AC664" s="586"/>
      <c r="AD664" s="586"/>
      <c r="AE664" s="586"/>
      <c r="AF664" s="586"/>
      <c r="AG664" s="586"/>
      <c r="AH664" s="586"/>
      <c r="AI664" s="586"/>
      <c r="AJ664" s="586"/>
      <c r="AK664" s="586"/>
      <c r="AL664" s="586"/>
    </row>
    <row r="665" spans="1:38" x14ac:dyDescent="0.25">
      <c r="A665" s="44">
        <f t="shared" si="81"/>
        <v>2016</v>
      </c>
      <c r="B665" s="44" t="str">
        <f t="shared" si="81"/>
        <v>ENERO</v>
      </c>
      <c r="C665" s="44">
        <v>24</v>
      </c>
      <c r="D665" s="586" t="str">
        <f t="shared" si="80"/>
        <v>ENERO 2016 / 23</v>
      </c>
      <c r="E665" s="586"/>
      <c r="F665" s="586"/>
      <c r="G665" s="586"/>
      <c r="H665" s="586"/>
      <c r="I665" s="586"/>
      <c r="J665" s="586"/>
      <c r="K665" s="586"/>
      <c r="L665" s="586"/>
      <c r="M665" s="586"/>
      <c r="N665" s="586"/>
      <c r="O665" s="586"/>
      <c r="P665" s="586"/>
      <c r="Q665" s="586"/>
      <c r="R665" s="586"/>
      <c r="S665" s="586"/>
      <c r="T665" s="586"/>
      <c r="U665" s="586"/>
      <c r="V665" s="586"/>
      <c r="W665" s="586"/>
      <c r="X665" s="586"/>
      <c r="Y665" s="586"/>
      <c r="Z665" s="586"/>
      <c r="AB665" s="586"/>
      <c r="AC665" s="586"/>
      <c r="AD665" s="586"/>
      <c r="AE665" s="586"/>
      <c r="AF665" s="586"/>
      <c r="AG665" s="586"/>
      <c r="AH665" s="586"/>
      <c r="AI665" s="586"/>
      <c r="AJ665" s="586"/>
      <c r="AK665" s="586"/>
      <c r="AL665" s="586"/>
    </row>
    <row r="666" spans="1:38" x14ac:dyDescent="0.25">
      <c r="A666" s="44">
        <f t="shared" si="81"/>
        <v>2016</v>
      </c>
      <c r="B666" s="44" t="str">
        <f t="shared" si="81"/>
        <v>ENERO</v>
      </c>
      <c r="C666" s="44">
        <v>25</v>
      </c>
      <c r="D666" s="586" t="str">
        <f t="shared" si="80"/>
        <v>ENERO 2016 / 24</v>
      </c>
      <c r="E666" s="586"/>
      <c r="F666" s="586"/>
      <c r="G666" s="586"/>
      <c r="H666" s="586"/>
      <c r="I666" s="586"/>
      <c r="J666" s="586"/>
      <c r="K666" s="586"/>
      <c r="L666" s="586"/>
      <c r="M666" s="586"/>
      <c r="N666" s="586"/>
      <c r="O666" s="586"/>
      <c r="P666" s="586"/>
      <c r="Q666" s="586"/>
      <c r="R666" s="586"/>
      <c r="S666" s="586"/>
      <c r="T666" s="586"/>
      <c r="U666" s="586"/>
      <c r="V666" s="586"/>
      <c r="W666" s="586"/>
      <c r="X666" s="586"/>
      <c r="Y666" s="586"/>
      <c r="Z666" s="586"/>
      <c r="AB666" s="586"/>
      <c r="AC666" s="586"/>
      <c r="AD666" s="586"/>
      <c r="AE666" s="586"/>
      <c r="AF666" s="586"/>
      <c r="AG666" s="586"/>
      <c r="AH666" s="586"/>
      <c r="AI666" s="586"/>
      <c r="AJ666" s="586"/>
      <c r="AK666" s="586"/>
      <c r="AL666" s="586"/>
    </row>
    <row r="667" spans="1:38" x14ac:dyDescent="0.25">
      <c r="A667" s="44">
        <f t="shared" si="81"/>
        <v>2016</v>
      </c>
      <c r="B667" s="44" t="str">
        <f t="shared" si="81"/>
        <v>ENERO</v>
      </c>
      <c r="C667" s="44">
        <v>26</v>
      </c>
      <c r="D667" s="586" t="str">
        <f t="shared" si="80"/>
        <v>ENERO 2016 / 25</v>
      </c>
      <c r="E667" s="586"/>
      <c r="F667" s="586"/>
      <c r="G667" s="586"/>
      <c r="H667" s="586"/>
      <c r="I667" s="586"/>
      <c r="J667" s="586"/>
      <c r="K667" s="586"/>
      <c r="L667" s="586"/>
      <c r="M667" s="586"/>
      <c r="N667" s="586"/>
      <c r="O667" s="586"/>
      <c r="P667" s="586"/>
      <c r="Q667" s="586"/>
      <c r="R667" s="586"/>
      <c r="S667" s="586"/>
      <c r="T667" s="586"/>
      <c r="U667" s="586"/>
      <c r="V667" s="586"/>
      <c r="W667" s="586"/>
      <c r="X667" s="586"/>
      <c r="Y667" s="586"/>
      <c r="Z667" s="586"/>
      <c r="AB667" s="586"/>
      <c r="AC667" s="586"/>
      <c r="AD667" s="586"/>
      <c r="AE667" s="586"/>
      <c r="AF667" s="586"/>
      <c r="AG667" s="586"/>
      <c r="AH667" s="586"/>
      <c r="AI667" s="586"/>
      <c r="AJ667" s="586"/>
      <c r="AK667" s="586"/>
      <c r="AL667" s="586"/>
    </row>
    <row r="668" spans="1:38" x14ac:dyDescent="0.25">
      <c r="A668" s="44">
        <f t="shared" si="81"/>
        <v>2016</v>
      </c>
      <c r="B668" s="44" t="str">
        <f t="shared" si="81"/>
        <v>ENERO</v>
      </c>
      <c r="C668" s="44">
        <v>27</v>
      </c>
      <c r="D668" s="586" t="str">
        <f t="shared" si="80"/>
        <v>ENERO 2016 / 26</v>
      </c>
      <c r="E668" s="586"/>
      <c r="F668" s="586"/>
      <c r="G668" s="586"/>
      <c r="H668" s="586"/>
      <c r="I668" s="586"/>
      <c r="J668" s="586"/>
      <c r="K668" s="586"/>
      <c r="L668" s="586"/>
      <c r="M668" s="586"/>
      <c r="N668" s="586"/>
      <c r="O668" s="586"/>
      <c r="P668" s="586"/>
      <c r="Q668" s="586"/>
      <c r="R668" s="586"/>
      <c r="S668" s="586"/>
      <c r="T668" s="586"/>
      <c r="U668" s="586"/>
      <c r="V668" s="586"/>
      <c r="W668" s="586"/>
      <c r="X668" s="586"/>
      <c r="Y668" s="586"/>
      <c r="Z668" s="586"/>
      <c r="AB668" s="586"/>
      <c r="AC668" s="586"/>
      <c r="AD668" s="586"/>
      <c r="AE668" s="586"/>
      <c r="AF668" s="586"/>
      <c r="AG668" s="586"/>
      <c r="AH668" s="586"/>
      <c r="AI668" s="586"/>
      <c r="AJ668" s="586"/>
      <c r="AK668" s="586"/>
      <c r="AL668" s="586"/>
    </row>
    <row r="669" spans="1:38" x14ac:dyDescent="0.25">
      <c r="A669" s="44">
        <f t="shared" si="81"/>
        <v>2016</v>
      </c>
      <c r="B669" s="44" t="str">
        <f t="shared" si="81"/>
        <v>ENERO</v>
      </c>
      <c r="C669" s="44">
        <v>28</v>
      </c>
      <c r="D669" s="586" t="str">
        <f t="shared" si="80"/>
        <v>ENERO 2016 / 27</v>
      </c>
      <c r="E669" s="586"/>
      <c r="F669" s="586"/>
      <c r="G669" s="586"/>
      <c r="H669" s="586"/>
      <c r="I669" s="586"/>
      <c r="J669" s="586"/>
      <c r="K669" s="586"/>
      <c r="L669" s="586"/>
      <c r="M669" s="586"/>
      <c r="N669" s="586"/>
      <c r="O669" s="586"/>
      <c r="P669" s="586"/>
      <c r="Q669" s="586"/>
      <c r="R669" s="586"/>
      <c r="S669" s="586"/>
      <c r="T669" s="586"/>
      <c r="U669" s="586"/>
      <c r="V669" s="586"/>
      <c r="W669" s="586"/>
      <c r="X669" s="586"/>
      <c r="Y669" s="586"/>
      <c r="Z669" s="586"/>
      <c r="AB669" s="586"/>
      <c r="AC669" s="586"/>
      <c r="AD669" s="586"/>
      <c r="AE669" s="586"/>
      <c r="AF669" s="586"/>
      <c r="AG669" s="586"/>
      <c r="AH669" s="586"/>
      <c r="AI669" s="586"/>
      <c r="AJ669" s="586"/>
      <c r="AK669" s="586"/>
      <c r="AL669" s="586"/>
    </row>
    <row r="670" spans="1:38" x14ac:dyDescent="0.25">
      <c r="A670" s="44">
        <f t="shared" si="81"/>
        <v>2016</v>
      </c>
      <c r="B670" s="44" t="str">
        <f t="shared" si="81"/>
        <v>ENERO</v>
      </c>
      <c r="C670" s="44">
        <v>29</v>
      </c>
      <c r="D670" s="586" t="str">
        <f t="shared" si="80"/>
        <v>ENERO 2016 / 28</v>
      </c>
      <c r="E670" s="586"/>
      <c r="F670" s="586"/>
      <c r="G670" s="586"/>
      <c r="H670" s="586"/>
      <c r="I670" s="586"/>
      <c r="J670" s="586"/>
      <c r="K670" s="586"/>
      <c r="L670" s="586"/>
      <c r="M670" s="586"/>
      <c r="N670" s="586"/>
      <c r="O670" s="586"/>
      <c r="P670" s="586"/>
      <c r="Q670" s="586"/>
      <c r="R670" s="586"/>
      <c r="S670" s="586"/>
      <c r="T670" s="586"/>
      <c r="U670" s="586"/>
      <c r="V670" s="586"/>
      <c r="W670" s="586"/>
      <c r="X670" s="586"/>
      <c r="Y670" s="586"/>
      <c r="Z670" s="586"/>
      <c r="AB670" s="586"/>
      <c r="AC670" s="586"/>
      <c r="AD670" s="586"/>
      <c r="AE670" s="586"/>
      <c r="AF670" s="586"/>
      <c r="AG670" s="586"/>
      <c r="AH670" s="586"/>
      <c r="AI670" s="586"/>
      <c r="AJ670" s="586"/>
      <c r="AK670" s="586"/>
      <c r="AL670" s="586"/>
    </row>
    <row r="671" spans="1:38" x14ac:dyDescent="0.25">
      <c r="A671" s="44">
        <f t="shared" si="81"/>
        <v>2016</v>
      </c>
      <c r="B671" s="44" t="str">
        <f t="shared" si="81"/>
        <v>ENERO</v>
      </c>
      <c r="C671" s="44">
        <v>30</v>
      </c>
      <c r="D671" s="586" t="str">
        <f t="shared" si="80"/>
        <v>ENERO 2016 / 29</v>
      </c>
      <c r="E671" s="586"/>
      <c r="F671" s="586"/>
      <c r="G671" s="586"/>
      <c r="H671" s="586"/>
      <c r="I671" s="586"/>
      <c r="J671" s="586"/>
      <c r="K671" s="586"/>
      <c r="L671" s="586"/>
      <c r="M671" s="586"/>
      <c r="N671" s="586"/>
      <c r="O671" s="586"/>
      <c r="P671" s="586"/>
      <c r="Q671" s="586"/>
      <c r="R671" s="586"/>
      <c r="S671" s="586"/>
      <c r="T671" s="586"/>
      <c r="U671" s="586"/>
      <c r="V671" s="586"/>
      <c r="W671" s="586"/>
      <c r="X671" s="586"/>
      <c r="Y671" s="586"/>
      <c r="Z671" s="586"/>
      <c r="AB671" s="586"/>
      <c r="AC671" s="586"/>
      <c r="AD671" s="586"/>
      <c r="AE671" s="586"/>
      <c r="AF671" s="586"/>
      <c r="AG671" s="586"/>
      <c r="AH671" s="586"/>
      <c r="AI671" s="586"/>
      <c r="AJ671" s="586"/>
      <c r="AK671" s="586"/>
      <c r="AL671" s="586"/>
    </row>
    <row r="672" spans="1:38" x14ac:dyDescent="0.25">
      <c r="A672" s="44">
        <f t="shared" si="81"/>
        <v>2016</v>
      </c>
      <c r="B672" s="44" t="str">
        <f t="shared" si="81"/>
        <v>ENERO</v>
      </c>
      <c r="C672" s="44">
        <v>31</v>
      </c>
      <c r="D672" s="586" t="str">
        <f t="shared" si="80"/>
        <v>ENERO 2016 / 30</v>
      </c>
      <c r="E672" s="586"/>
      <c r="F672" s="586"/>
      <c r="G672" s="586"/>
      <c r="H672" s="586"/>
      <c r="I672" s="586"/>
      <c r="J672" s="586"/>
      <c r="K672" s="586"/>
      <c r="L672" s="586"/>
      <c r="M672" s="586"/>
      <c r="N672" s="586"/>
      <c r="O672" s="586"/>
      <c r="P672" s="586"/>
      <c r="Q672" s="586"/>
      <c r="R672" s="586"/>
      <c r="S672" s="586"/>
      <c r="T672" s="586"/>
      <c r="U672" s="586"/>
      <c r="V672" s="586"/>
      <c r="W672" s="586"/>
      <c r="X672" s="586"/>
      <c r="Y672" s="586"/>
      <c r="Z672" s="586"/>
      <c r="AB672" s="586"/>
      <c r="AC672" s="586"/>
      <c r="AD672" s="586"/>
      <c r="AE672" s="586"/>
      <c r="AF672" s="586"/>
      <c r="AG672" s="586"/>
      <c r="AH672" s="586"/>
      <c r="AI672" s="586"/>
      <c r="AJ672" s="586"/>
      <c r="AK672" s="586"/>
      <c r="AL672" s="586"/>
    </row>
    <row r="673" spans="1:74" s="206" customFormat="1" ht="15.75" x14ac:dyDescent="0.25">
      <c r="D673" s="586" t="str">
        <f t="shared" si="80"/>
        <v>ENERO 2016 / 31</v>
      </c>
      <c r="E673" s="586"/>
      <c r="F673" s="586"/>
      <c r="G673" s="586"/>
      <c r="H673" s="586"/>
      <c r="I673" s="586"/>
      <c r="J673" s="586"/>
      <c r="K673" s="586"/>
      <c r="L673" s="586"/>
      <c r="M673" s="586"/>
      <c r="N673" s="586"/>
      <c r="O673" s="586"/>
      <c r="P673" s="586"/>
      <c r="Q673" s="586"/>
      <c r="R673" s="586"/>
      <c r="S673" s="586"/>
      <c r="T673" s="586"/>
      <c r="U673" s="586"/>
      <c r="V673" s="586"/>
      <c r="W673" s="586"/>
      <c r="X673" s="586"/>
      <c r="Y673" s="586"/>
      <c r="Z673" s="586"/>
      <c r="AA673" s="55"/>
      <c r="AB673" s="586"/>
      <c r="AC673" s="586"/>
      <c r="AD673" s="586"/>
      <c r="AE673" s="586"/>
      <c r="AF673" s="586"/>
      <c r="AG673" s="586"/>
      <c r="AH673" s="586"/>
      <c r="AI673" s="586"/>
      <c r="AJ673" s="586"/>
      <c r="AK673" s="586"/>
      <c r="AL673" s="586"/>
      <c r="AM673" s="209" t="str">
        <f t="shared" ref="AM673:BU673" si="82">IFERROR(AVERAGE(AM642:AM672),"")</f>
        <v/>
      </c>
      <c r="AN673" s="209" t="str">
        <f t="shared" si="82"/>
        <v/>
      </c>
      <c r="AO673" s="209" t="str">
        <f t="shared" si="82"/>
        <v/>
      </c>
      <c r="AP673" s="209" t="str">
        <f t="shared" si="82"/>
        <v/>
      </c>
      <c r="AQ673" s="209" t="str">
        <f t="shared" si="82"/>
        <v/>
      </c>
      <c r="AR673" s="209" t="str">
        <f t="shared" si="82"/>
        <v/>
      </c>
      <c r="AS673" s="209" t="str">
        <f t="shared" si="82"/>
        <v/>
      </c>
      <c r="AT673" s="209" t="str">
        <f t="shared" si="82"/>
        <v/>
      </c>
      <c r="AU673" s="209" t="str">
        <f t="shared" si="82"/>
        <v/>
      </c>
      <c r="AV673" s="209" t="str">
        <f t="shared" si="82"/>
        <v/>
      </c>
      <c r="AW673" s="209" t="str">
        <f t="shared" si="82"/>
        <v/>
      </c>
      <c r="AX673" s="210" t="str">
        <f t="shared" si="82"/>
        <v/>
      </c>
      <c r="AY673" s="209" t="str">
        <f t="shared" si="82"/>
        <v/>
      </c>
      <c r="AZ673" s="209" t="str">
        <f t="shared" si="82"/>
        <v/>
      </c>
      <c r="BA673" s="209" t="str">
        <f t="shared" si="82"/>
        <v/>
      </c>
      <c r="BB673" s="209" t="str">
        <f t="shared" si="82"/>
        <v/>
      </c>
      <c r="BC673" s="209" t="str">
        <f t="shared" si="82"/>
        <v/>
      </c>
      <c r="BD673" s="209" t="str">
        <f t="shared" si="82"/>
        <v/>
      </c>
      <c r="BE673" s="209" t="str">
        <f t="shared" si="82"/>
        <v/>
      </c>
      <c r="BF673" s="209" t="str">
        <f t="shared" si="82"/>
        <v/>
      </c>
      <c r="BG673" s="209" t="str">
        <f t="shared" si="82"/>
        <v/>
      </c>
      <c r="BH673" s="209" t="str">
        <f t="shared" si="82"/>
        <v/>
      </c>
      <c r="BI673" s="209" t="str">
        <f t="shared" si="82"/>
        <v/>
      </c>
      <c r="BJ673" s="209" t="str">
        <f t="shared" si="82"/>
        <v/>
      </c>
      <c r="BK673" s="209" t="str">
        <f t="shared" si="82"/>
        <v/>
      </c>
      <c r="BL673" s="209" t="str">
        <f t="shared" si="82"/>
        <v/>
      </c>
      <c r="BM673" s="209" t="str">
        <f t="shared" si="82"/>
        <v/>
      </c>
      <c r="BN673" s="209" t="str">
        <f t="shared" si="82"/>
        <v/>
      </c>
      <c r="BO673" s="209" t="str">
        <f t="shared" si="82"/>
        <v/>
      </c>
      <c r="BP673" s="209" t="str">
        <f t="shared" si="82"/>
        <v/>
      </c>
      <c r="BQ673" s="209" t="str">
        <f t="shared" si="82"/>
        <v/>
      </c>
      <c r="BR673" s="209" t="str">
        <f t="shared" si="82"/>
        <v/>
      </c>
      <c r="BS673" s="209" t="str">
        <f t="shared" si="82"/>
        <v/>
      </c>
      <c r="BT673" s="209" t="str">
        <f t="shared" si="82"/>
        <v/>
      </c>
      <c r="BU673" s="209" t="str">
        <f t="shared" si="82"/>
        <v/>
      </c>
      <c r="BV673" s="210" t="str">
        <f>IFERROR(AVERAGE(BV642:BV672),"")</f>
        <v/>
      </c>
    </row>
    <row r="674" spans="1:74" ht="15.75" x14ac:dyDescent="0.25">
      <c r="A674" s="44">
        <v>2016</v>
      </c>
      <c r="B674" s="44" t="s">
        <v>240</v>
      </c>
      <c r="C674" s="44">
        <v>1</v>
      </c>
      <c r="D674" s="208" t="s">
        <v>228</v>
      </c>
      <c r="E674" s="209">
        <f>IFERROR(AVERAGE(E643:E673),"")</f>
        <v>1</v>
      </c>
      <c r="F674" s="209">
        <f>IFERROR(AVERAGE(F643:F673),"")</f>
        <v>42382</v>
      </c>
      <c r="G674" s="209">
        <f>IFERROR(AVERAGE(G643:G673),"")</f>
        <v>59000</v>
      </c>
      <c r="H674" s="209" t="str">
        <f>IFERROR(AVERAGE(H643:H673),"")</f>
        <v/>
      </c>
      <c r="I674" s="209">
        <f t="shared" ref="I674:AL674" si="83">IFERROR(AVERAGE(I643:I673),"")</f>
        <v>0.74990000000000001</v>
      </c>
      <c r="J674" s="209">
        <f t="shared" si="83"/>
        <v>6.2</v>
      </c>
      <c r="K674" s="209">
        <f t="shared" si="83"/>
        <v>1.06</v>
      </c>
      <c r="L674" s="209" t="str">
        <f t="shared" si="83"/>
        <v/>
      </c>
      <c r="M674" s="209">
        <f t="shared" si="83"/>
        <v>1</v>
      </c>
      <c r="N674" s="209">
        <f t="shared" si="83"/>
        <v>0.05</v>
      </c>
      <c r="O674" s="209">
        <f t="shared" si="83"/>
        <v>100</v>
      </c>
      <c r="P674" s="209">
        <f t="shared" si="83"/>
        <v>136.80000000000001</v>
      </c>
      <c r="Q674" s="209" t="str">
        <f t="shared" si="83"/>
        <v/>
      </c>
      <c r="R674" s="209">
        <f t="shared" si="83"/>
        <v>42.81</v>
      </c>
      <c r="S674" s="209">
        <f t="shared" si="83"/>
        <v>-80</v>
      </c>
      <c r="T674" s="209" t="str">
        <f t="shared" si="83"/>
        <v/>
      </c>
      <c r="U674" s="209">
        <f t="shared" si="83"/>
        <v>0</v>
      </c>
      <c r="V674" s="209">
        <f t="shared" si="83"/>
        <v>61</v>
      </c>
      <c r="W674" s="209">
        <f t="shared" si="83"/>
        <v>85</v>
      </c>
      <c r="X674" s="209">
        <f t="shared" si="83"/>
        <v>96</v>
      </c>
      <c r="Y674" s="209">
        <f t="shared" si="83"/>
        <v>133</v>
      </c>
      <c r="Z674" s="209">
        <f t="shared" si="83"/>
        <v>152</v>
      </c>
      <c r="AA674" s="209">
        <f t="shared" si="83"/>
        <v>0.5</v>
      </c>
      <c r="AB674" s="209">
        <f t="shared" si="83"/>
        <v>99</v>
      </c>
      <c r="AC674" s="209">
        <f t="shared" si="83"/>
        <v>0.5</v>
      </c>
      <c r="AD674" s="209" t="str">
        <f t="shared" si="83"/>
        <v/>
      </c>
      <c r="AE674" s="209">
        <f t="shared" si="83"/>
        <v>5.5</v>
      </c>
      <c r="AF674" s="209">
        <f t="shared" si="83"/>
        <v>7</v>
      </c>
      <c r="AG674" s="209">
        <f t="shared" si="83"/>
        <v>99.5</v>
      </c>
      <c r="AH674" s="209">
        <f t="shared" si="83"/>
        <v>42.54</v>
      </c>
      <c r="AI674" s="209">
        <f t="shared" si="83"/>
        <v>167</v>
      </c>
      <c r="AJ674" s="209">
        <f t="shared" si="83"/>
        <v>221</v>
      </c>
      <c r="AK674" s="209">
        <f t="shared" si="83"/>
        <v>275</v>
      </c>
      <c r="AL674" s="209">
        <f t="shared" si="83"/>
        <v>338</v>
      </c>
    </row>
    <row r="675" spans="1:74" x14ac:dyDescent="0.25">
      <c r="A675" s="44">
        <f>A674</f>
        <v>2016</v>
      </c>
      <c r="B675" s="44" t="str">
        <f>B674</f>
        <v>FEBRERO</v>
      </c>
      <c r="C675" s="44">
        <v>2</v>
      </c>
      <c r="D675" s="586" t="str">
        <f t="shared" ref="D675:D705" si="84">B674&amp;" "&amp;A674&amp;" / "&amp;C674</f>
        <v>FEBRERO 2016 / 1</v>
      </c>
      <c r="E675" s="589">
        <v>1</v>
      </c>
      <c r="F675" s="266">
        <v>42425</v>
      </c>
      <c r="G675" s="590">
        <v>61236</v>
      </c>
      <c r="H675" s="591" t="s">
        <v>340</v>
      </c>
      <c r="I675" s="586">
        <v>0.75270000000000004</v>
      </c>
      <c r="J675" s="586">
        <v>6</v>
      </c>
      <c r="K675" s="592">
        <v>1.06</v>
      </c>
      <c r="L675" s="586" t="s">
        <v>20</v>
      </c>
      <c r="M675" s="586">
        <v>2.6</v>
      </c>
      <c r="N675" s="586">
        <v>0.05</v>
      </c>
      <c r="O675" s="592">
        <v>100</v>
      </c>
      <c r="P675" s="586">
        <v>135.19999999999999</v>
      </c>
      <c r="Q675" s="586" t="s">
        <v>338</v>
      </c>
      <c r="R675" s="586">
        <v>42.7</v>
      </c>
      <c r="S675" s="586">
        <v>-80</v>
      </c>
      <c r="T675" s="564" t="s">
        <v>103</v>
      </c>
      <c r="U675" s="564">
        <v>0</v>
      </c>
      <c r="V675" s="564">
        <v>63</v>
      </c>
      <c r="W675" s="564">
        <v>89</v>
      </c>
      <c r="X675" s="564">
        <v>102</v>
      </c>
      <c r="Y675" s="564">
        <v>135</v>
      </c>
      <c r="Z675" s="564">
        <v>153</v>
      </c>
      <c r="AA675" s="564">
        <v>0.5</v>
      </c>
      <c r="AB675" s="564">
        <v>99</v>
      </c>
      <c r="AC675" s="564">
        <v>0.5</v>
      </c>
      <c r="AD675" s="587"/>
      <c r="AE675" s="587">
        <v>5.5</v>
      </c>
      <c r="AF675" s="587">
        <v>7</v>
      </c>
      <c r="AG675" s="587">
        <v>99.5</v>
      </c>
      <c r="AH675" s="587">
        <v>42.54</v>
      </c>
      <c r="AI675" s="587">
        <v>167</v>
      </c>
      <c r="AJ675" s="587">
        <v>221</v>
      </c>
      <c r="AK675" s="587">
        <v>275</v>
      </c>
      <c r="AL675" s="587">
        <v>338</v>
      </c>
    </row>
    <row r="676" spans="1:74" x14ac:dyDescent="0.25">
      <c r="A676" s="44">
        <f t="shared" ref="A676:B704" si="85">A675</f>
        <v>2016</v>
      </c>
      <c r="B676" s="44" t="str">
        <f t="shared" si="85"/>
        <v>FEBRERO</v>
      </c>
      <c r="C676" s="44">
        <v>3</v>
      </c>
      <c r="D676" s="586" t="str">
        <f t="shared" si="84"/>
        <v>FEBRERO 2016 / 2</v>
      </c>
      <c r="E676" s="586"/>
      <c r="F676" s="586"/>
      <c r="G676" s="586"/>
      <c r="H676" s="586"/>
      <c r="I676" s="586"/>
      <c r="J676" s="586"/>
      <c r="K676" s="586"/>
      <c r="L676" s="586"/>
      <c r="M676" s="586"/>
      <c r="N676" s="586"/>
      <c r="O676" s="586"/>
      <c r="P676" s="586"/>
      <c r="Q676" s="586"/>
      <c r="R676" s="586"/>
      <c r="S676" s="586"/>
      <c r="T676" s="586"/>
      <c r="U676" s="586"/>
      <c r="V676" s="586"/>
      <c r="W676" s="586"/>
      <c r="X676" s="586"/>
      <c r="Y676" s="586"/>
      <c r="Z676" s="586"/>
      <c r="AB676" s="586"/>
      <c r="AC676" s="586"/>
      <c r="AD676" s="586"/>
      <c r="AE676" s="586"/>
      <c r="AF676" s="586"/>
      <c r="AG676" s="586"/>
      <c r="AH676" s="586"/>
      <c r="AI676" s="586"/>
      <c r="AJ676" s="586"/>
      <c r="AK676" s="586"/>
      <c r="AL676" s="586"/>
    </row>
    <row r="677" spans="1:74" x14ac:dyDescent="0.25">
      <c r="A677" s="44">
        <f t="shared" si="85"/>
        <v>2016</v>
      </c>
      <c r="B677" s="44" t="str">
        <f t="shared" si="85"/>
        <v>FEBRERO</v>
      </c>
      <c r="C677" s="44">
        <v>4</v>
      </c>
      <c r="D677" s="586" t="str">
        <f t="shared" si="84"/>
        <v>FEBRERO 2016 / 3</v>
      </c>
      <c r="E677" s="586"/>
      <c r="F677" s="586"/>
      <c r="G677" s="586"/>
      <c r="H677" s="586"/>
      <c r="I677" s="586"/>
      <c r="J677" s="586"/>
      <c r="K677" s="586"/>
      <c r="L677" s="586"/>
      <c r="M677" s="586"/>
      <c r="N677" s="586"/>
      <c r="O677" s="586"/>
      <c r="P677" s="586"/>
      <c r="Q677" s="586"/>
      <c r="R677" s="586"/>
      <c r="S677" s="586"/>
      <c r="T677" s="586"/>
      <c r="U677" s="586"/>
      <c r="V677" s="586"/>
      <c r="W677" s="586"/>
      <c r="X677" s="586"/>
      <c r="Y677" s="586"/>
      <c r="Z677" s="586"/>
      <c r="AB677" s="586"/>
      <c r="AC677" s="586"/>
      <c r="AD677" s="586"/>
      <c r="AE677" s="586"/>
      <c r="AF677" s="586"/>
      <c r="AG677" s="586"/>
      <c r="AH677" s="586"/>
      <c r="AI677" s="586"/>
      <c r="AJ677" s="586"/>
      <c r="AK677" s="586"/>
      <c r="AL677" s="586"/>
    </row>
    <row r="678" spans="1:74" x14ac:dyDescent="0.25">
      <c r="A678" s="44">
        <f t="shared" si="85"/>
        <v>2016</v>
      </c>
      <c r="B678" s="44" t="str">
        <f t="shared" si="85"/>
        <v>FEBRERO</v>
      </c>
      <c r="C678" s="44">
        <v>5</v>
      </c>
      <c r="D678" s="586" t="str">
        <f t="shared" si="84"/>
        <v>FEBRERO 2016 / 4</v>
      </c>
      <c r="E678" s="586"/>
      <c r="F678" s="586"/>
      <c r="G678" s="586"/>
      <c r="H678" s="586"/>
      <c r="I678" s="586"/>
      <c r="J678" s="586"/>
      <c r="K678" s="586"/>
      <c r="L678" s="586"/>
      <c r="M678" s="586"/>
      <c r="N678" s="586"/>
      <c r="O678" s="586"/>
      <c r="P678" s="586"/>
      <c r="Q678" s="586"/>
      <c r="R678" s="586"/>
      <c r="S678" s="586"/>
      <c r="T678" s="586"/>
      <c r="U678" s="586"/>
      <c r="V678" s="586"/>
      <c r="W678" s="586"/>
      <c r="X678" s="586"/>
      <c r="Y678" s="586"/>
      <c r="Z678" s="586"/>
      <c r="AB678" s="586"/>
      <c r="AC678" s="586"/>
      <c r="AD678" s="586"/>
      <c r="AE678" s="586"/>
      <c r="AF678" s="586"/>
      <c r="AG678" s="586"/>
      <c r="AH678" s="586"/>
      <c r="AI678" s="586"/>
      <c r="AJ678" s="586"/>
      <c r="AK678" s="586"/>
      <c r="AL678" s="586"/>
    </row>
    <row r="679" spans="1:74" x14ac:dyDescent="0.25">
      <c r="A679" s="44">
        <f t="shared" si="85"/>
        <v>2016</v>
      </c>
      <c r="B679" s="44" t="str">
        <f t="shared" si="85"/>
        <v>FEBRERO</v>
      </c>
      <c r="C679" s="44">
        <v>6</v>
      </c>
      <c r="D679" s="586" t="str">
        <f t="shared" si="84"/>
        <v>FEBRERO 2016 / 5</v>
      </c>
      <c r="E679" s="586"/>
      <c r="F679" s="586"/>
      <c r="G679" s="586"/>
      <c r="H679" s="586"/>
      <c r="I679" s="586"/>
      <c r="J679" s="586"/>
      <c r="K679" s="586"/>
      <c r="L679" s="586"/>
      <c r="M679" s="586"/>
      <c r="N679" s="586"/>
      <c r="O679" s="586"/>
      <c r="P679" s="586"/>
      <c r="Q679" s="586"/>
      <c r="R679" s="586"/>
      <c r="S679" s="586"/>
      <c r="T679" s="586"/>
      <c r="U679" s="586"/>
      <c r="V679" s="586"/>
      <c r="W679" s="586"/>
      <c r="X679" s="586"/>
      <c r="Y679" s="586"/>
      <c r="Z679" s="586"/>
      <c r="AB679" s="586"/>
      <c r="AC679" s="586"/>
      <c r="AD679" s="586"/>
      <c r="AE679" s="586"/>
      <c r="AF679" s="586"/>
      <c r="AG679" s="586"/>
      <c r="AH679" s="586"/>
      <c r="AI679" s="586"/>
      <c r="AJ679" s="586"/>
      <c r="AK679" s="586"/>
      <c r="AL679" s="586"/>
    </row>
    <row r="680" spans="1:74" x14ac:dyDescent="0.25">
      <c r="A680" s="44">
        <f t="shared" si="85"/>
        <v>2016</v>
      </c>
      <c r="B680" s="44" t="str">
        <f t="shared" si="85"/>
        <v>FEBRERO</v>
      </c>
      <c r="C680" s="44">
        <v>7</v>
      </c>
      <c r="D680" s="586" t="str">
        <f t="shared" si="84"/>
        <v>FEBRERO 2016 / 6</v>
      </c>
      <c r="E680" s="586"/>
      <c r="F680" s="586"/>
      <c r="G680" s="586"/>
      <c r="H680" s="586"/>
      <c r="I680" s="586"/>
      <c r="J680" s="586"/>
      <c r="K680" s="586"/>
      <c r="L680" s="586"/>
      <c r="M680" s="586"/>
      <c r="N680" s="586"/>
      <c r="O680" s="586"/>
      <c r="P680" s="586"/>
      <c r="Q680" s="586"/>
      <c r="R680" s="586"/>
      <c r="S680" s="586"/>
      <c r="T680" s="586"/>
      <c r="U680" s="586"/>
      <c r="V680" s="586"/>
      <c r="W680" s="586"/>
      <c r="X680" s="586"/>
      <c r="Y680" s="586"/>
      <c r="Z680" s="586"/>
      <c r="AB680" s="586"/>
      <c r="AC680" s="586"/>
      <c r="AD680" s="586"/>
      <c r="AE680" s="586"/>
      <c r="AF680" s="586"/>
      <c r="AG680" s="586"/>
      <c r="AH680" s="586"/>
      <c r="AI680" s="586"/>
      <c r="AJ680" s="586"/>
      <c r="AK680" s="586"/>
      <c r="AL680" s="586"/>
    </row>
    <row r="681" spans="1:74" x14ac:dyDescent="0.25">
      <c r="A681" s="44">
        <f t="shared" si="85"/>
        <v>2016</v>
      </c>
      <c r="B681" s="44" t="str">
        <f t="shared" si="85"/>
        <v>FEBRERO</v>
      </c>
      <c r="C681" s="44">
        <v>8</v>
      </c>
      <c r="D681" s="586" t="str">
        <f t="shared" si="84"/>
        <v>FEBRERO 2016 / 7</v>
      </c>
      <c r="E681" s="586"/>
      <c r="F681" s="586"/>
      <c r="G681" s="586"/>
      <c r="H681" s="586"/>
      <c r="I681" s="586"/>
      <c r="J681" s="586"/>
      <c r="K681" s="586"/>
      <c r="L681" s="586"/>
      <c r="M681" s="586"/>
      <c r="N681" s="586"/>
      <c r="O681" s="586"/>
      <c r="P681" s="586"/>
      <c r="Q681" s="586"/>
      <c r="R681" s="586"/>
      <c r="S681" s="586"/>
      <c r="T681" s="586"/>
      <c r="U681" s="586"/>
      <c r="V681" s="586"/>
      <c r="W681" s="586"/>
      <c r="X681" s="586"/>
      <c r="Y681" s="586"/>
      <c r="Z681" s="586"/>
      <c r="AB681" s="586"/>
      <c r="AC681" s="586"/>
      <c r="AD681" s="586"/>
      <c r="AE681" s="586"/>
      <c r="AF681" s="586"/>
      <c r="AG681" s="586"/>
      <c r="AH681" s="586"/>
      <c r="AI681" s="586"/>
      <c r="AJ681" s="586"/>
      <c r="AK681" s="586"/>
      <c r="AL681" s="586"/>
    </row>
    <row r="682" spans="1:74" x14ac:dyDescent="0.25">
      <c r="A682" s="44">
        <f t="shared" si="85"/>
        <v>2016</v>
      </c>
      <c r="B682" s="44" t="str">
        <f t="shared" si="85"/>
        <v>FEBRERO</v>
      </c>
      <c r="C682" s="44">
        <v>9</v>
      </c>
      <c r="D682" s="586" t="str">
        <f t="shared" si="84"/>
        <v>FEBRERO 2016 / 8</v>
      </c>
      <c r="E682" s="586"/>
      <c r="F682" s="586"/>
      <c r="G682" s="586"/>
      <c r="H682" s="586"/>
      <c r="I682" s="586"/>
      <c r="J682" s="586"/>
      <c r="K682" s="586"/>
      <c r="L682" s="586"/>
      <c r="M682" s="586"/>
      <c r="N682" s="586"/>
      <c r="O682" s="586"/>
      <c r="P682" s="586"/>
      <c r="Q682" s="586"/>
      <c r="R682" s="586"/>
      <c r="S682" s="586"/>
      <c r="T682" s="586"/>
      <c r="U682" s="586"/>
      <c r="V682" s="586"/>
      <c r="W682" s="586"/>
      <c r="X682" s="586"/>
      <c r="Y682" s="586"/>
      <c r="Z682" s="586"/>
      <c r="AB682" s="586"/>
      <c r="AC682" s="586"/>
      <c r="AD682" s="586"/>
      <c r="AE682" s="586"/>
      <c r="AF682" s="586"/>
      <c r="AG682" s="586"/>
      <c r="AH682" s="586"/>
      <c r="AI682" s="586"/>
      <c r="AJ682" s="586"/>
      <c r="AK682" s="586"/>
      <c r="AL682" s="586"/>
    </row>
    <row r="683" spans="1:74" x14ac:dyDescent="0.25">
      <c r="A683" s="44">
        <f t="shared" si="85"/>
        <v>2016</v>
      </c>
      <c r="B683" s="44" t="str">
        <f t="shared" si="85"/>
        <v>FEBRERO</v>
      </c>
      <c r="C683" s="44">
        <v>10</v>
      </c>
      <c r="D683" s="586" t="str">
        <f t="shared" si="84"/>
        <v>FEBRERO 2016 / 9</v>
      </c>
      <c r="E683" s="586"/>
      <c r="F683" s="586"/>
      <c r="G683" s="586"/>
      <c r="H683" s="586"/>
      <c r="I683" s="586"/>
      <c r="J683" s="586"/>
      <c r="K683" s="586"/>
      <c r="L683" s="586"/>
      <c r="M683" s="586"/>
      <c r="N683" s="586"/>
      <c r="O683" s="586"/>
      <c r="P683" s="586"/>
      <c r="Q683" s="586"/>
      <c r="R683" s="586"/>
      <c r="S683" s="586"/>
      <c r="T683" s="586"/>
      <c r="U683" s="586"/>
      <c r="V683" s="586"/>
      <c r="W683" s="586"/>
      <c r="X683" s="586"/>
      <c r="Y683" s="586"/>
      <c r="Z683" s="586"/>
      <c r="AB683" s="586"/>
      <c r="AC683" s="586"/>
      <c r="AD683" s="586"/>
      <c r="AE683" s="586"/>
      <c r="AF683" s="586"/>
      <c r="AG683" s="586"/>
      <c r="AH683" s="586"/>
      <c r="AI683" s="586"/>
      <c r="AJ683" s="586"/>
      <c r="AK683" s="586"/>
      <c r="AL683" s="586"/>
    </row>
    <row r="684" spans="1:74" x14ac:dyDescent="0.25">
      <c r="A684" s="44">
        <f t="shared" si="85"/>
        <v>2016</v>
      </c>
      <c r="B684" s="44" t="str">
        <f t="shared" si="85"/>
        <v>FEBRERO</v>
      </c>
      <c r="C684" s="44">
        <v>11</v>
      </c>
      <c r="D684" s="586" t="str">
        <f t="shared" si="84"/>
        <v>FEBRERO 2016 / 10</v>
      </c>
      <c r="E684" s="586"/>
      <c r="F684" s="586"/>
      <c r="G684" s="586"/>
      <c r="H684" s="586"/>
      <c r="I684" s="586"/>
      <c r="J684" s="586"/>
      <c r="K684" s="586"/>
      <c r="L684" s="586"/>
      <c r="M684" s="586"/>
      <c r="N684" s="586"/>
      <c r="O684" s="586"/>
      <c r="P684" s="586"/>
      <c r="Q684" s="586"/>
      <c r="R684" s="586"/>
      <c r="S684" s="586"/>
      <c r="T684" s="586"/>
      <c r="U684" s="586"/>
      <c r="V684" s="586"/>
      <c r="W684" s="586"/>
      <c r="X684" s="586"/>
      <c r="Y684" s="586"/>
      <c r="Z684" s="586"/>
      <c r="AB684" s="586"/>
      <c r="AC684" s="586"/>
      <c r="AD684" s="586"/>
      <c r="AE684" s="586"/>
      <c r="AF684" s="586"/>
      <c r="AG684" s="586"/>
      <c r="AH684" s="586"/>
      <c r="AI684" s="586"/>
      <c r="AJ684" s="586"/>
      <c r="AK684" s="586"/>
      <c r="AL684" s="586"/>
    </row>
    <row r="685" spans="1:74" x14ac:dyDescent="0.25">
      <c r="A685" s="44">
        <f t="shared" si="85"/>
        <v>2016</v>
      </c>
      <c r="B685" s="44" t="str">
        <f t="shared" si="85"/>
        <v>FEBRERO</v>
      </c>
      <c r="C685" s="44">
        <v>12</v>
      </c>
      <c r="D685" s="586" t="str">
        <f t="shared" si="84"/>
        <v>FEBRERO 2016 / 11</v>
      </c>
      <c r="E685" s="586"/>
      <c r="F685" s="586"/>
      <c r="G685" s="586"/>
      <c r="H685" s="586"/>
      <c r="I685" s="586"/>
      <c r="J685" s="586"/>
      <c r="K685" s="586"/>
      <c r="L685" s="586"/>
      <c r="M685" s="586"/>
      <c r="N685" s="586"/>
      <c r="O685" s="586"/>
      <c r="P685" s="586"/>
      <c r="Q685" s="586"/>
      <c r="R685" s="586"/>
      <c r="S685" s="586"/>
      <c r="T685" s="586"/>
      <c r="U685" s="586"/>
      <c r="V685" s="586"/>
      <c r="W685" s="586"/>
      <c r="X685" s="586"/>
      <c r="Y685" s="586"/>
      <c r="Z685" s="586"/>
      <c r="AB685" s="586"/>
      <c r="AC685" s="586"/>
      <c r="AD685" s="586"/>
      <c r="AE685" s="586"/>
      <c r="AF685" s="586"/>
      <c r="AG685" s="586"/>
      <c r="AH685" s="586"/>
      <c r="AI685" s="586"/>
      <c r="AJ685" s="586"/>
      <c r="AK685" s="586"/>
      <c r="AL685" s="586"/>
    </row>
    <row r="686" spans="1:74" x14ac:dyDescent="0.25">
      <c r="A686" s="44">
        <f t="shared" si="85"/>
        <v>2016</v>
      </c>
      <c r="B686" s="44" t="str">
        <f t="shared" si="85"/>
        <v>FEBRERO</v>
      </c>
      <c r="C686" s="44">
        <v>13</v>
      </c>
      <c r="D686" s="586" t="str">
        <f t="shared" si="84"/>
        <v>FEBRERO 2016 / 12</v>
      </c>
      <c r="E686" s="586"/>
      <c r="F686" s="586"/>
      <c r="G686" s="586"/>
      <c r="H686" s="586"/>
      <c r="I686" s="586"/>
      <c r="J686" s="586"/>
      <c r="K686" s="586"/>
      <c r="L686" s="586"/>
      <c r="M686" s="586"/>
      <c r="N686" s="586"/>
      <c r="O686" s="586"/>
      <c r="P686" s="586"/>
      <c r="Q686" s="586"/>
      <c r="R686" s="586"/>
      <c r="S686" s="586"/>
      <c r="T686" s="586"/>
      <c r="U686" s="586"/>
      <c r="V686" s="586"/>
      <c r="W686" s="586"/>
      <c r="X686" s="586"/>
      <c r="Y686" s="586"/>
      <c r="Z686" s="586"/>
      <c r="AB686" s="586"/>
      <c r="AC686" s="586"/>
      <c r="AD686" s="586"/>
      <c r="AE686" s="586"/>
      <c r="AF686" s="586"/>
      <c r="AG686" s="586"/>
      <c r="AH686" s="586"/>
      <c r="AI686" s="586"/>
      <c r="AJ686" s="586"/>
      <c r="AK686" s="586"/>
      <c r="AL686" s="586"/>
    </row>
    <row r="687" spans="1:74" x14ac:dyDescent="0.25">
      <c r="A687" s="44">
        <f t="shared" si="85"/>
        <v>2016</v>
      </c>
      <c r="B687" s="44" t="str">
        <f t="shared" si="85"/>
        <v>FEBRERO</v>
      </c>
      <c r="C687" s="44">
        <v>14</v>
      </c>
      <c r="D687" s="586" t="str">
        <f t="shared" si="84"/>
        <v>FEBRERO 2016 / 13</v>
      </c>
      <c r="E687" s="586"/>
      <c r="F687" s="586"/>
      <c r="G687" s="586"/>
      <c r="H687" s="586"/>
      <c r="I687" s="586"/>
      <c r="J687" s="586"/>
      <c r="K687" s="586"/>
      <c r="L687" s="586"/>
      <c r="M687" s="586"/>
      <c r="N687" s="586"/>
      <c r="O687" s="586"/>
      <c r="P687" s="586"/>
      <c r="Q687" s="586"/>
      <c r="R687" s="586"/>
      <c r="S687" s="586"/>
      <c r="T687" s="586"/>
      <c r="U687" s="586"/>
      <c r="V687" s="586"/>
      <c r="W687" s="586"/>
      <c r="X687" s="586"/>
      <c r="Y687" s="586"/>
      <c r="Z687" s="586"/>
      <c r="AB687" s="586"/>
      <c r="AC687" s="586"/>
      <c r="AD687" s="586"/>
      <c r="AE687" s="586"/>
      <c r="AF687" s="586"/>
      <c r="AG687" s="586"/>
      <c r="AH687" s="586"/>
      <c r="AI687" s="586"/>
      <c r="AJ687" s="586"/>
      <c r="AK687" s="586"/>
      <c r="AL687" s="586"/>
    </row>
    <row r="688" spans="1:74" x14ac:dyDescent="0.25">
      <c r="A688" s="44">
        <f t="shared" si="85"/>
        <v>2016</v>
      </c>
      <c r="B688" s="44" t="str">
        <f t="shared" si="85"/>
        <v>FEBRERO</v>
      </c>
      <c r="C688" s="44">
        <v>15</v>
      </c>
      <c r="D688" s="586" t="str">
        <f t="shared" si="84"/>
        <v>FEBRERO 2016 / 14</v>
      </c>
      <c r="E688" s="586"/>
      <c r="F688" s="586"/>
      <c r="G688" s="586"/>
      <c r="H688" s="586"/>
      <c r="I688" s="586"/>
      <c r="J688" s="586"/>
      <c r="K688" s="586"/>
      <c r="L688" s="586"/>
      <c r="M688" s="586"/>
      <c r="N688" s="586"/>
      <c r="O688" s="586"/>
      <c r="P688" s="586"/>
      <c r="Q688" s="586"/>
      <c r="R688" s="586"/>
      <c r="S688" s="586"/>
      <c r="T688" s="586"/>
      <c r="U688" s="586"/>
      <c r="V688" s="586"/>
      <c r="W688" s="586"/>
      <c r="X688" s="586"/>
      <c r="Y688" s="586"/>
      <c r="Z688" s="586"/>
      <c r="AB688" s="586"/>
      <c r="AC688" s="586"/>
      <c r="AD688" s="586"/>
      <c r="AE688" s="586"/>
      <c r="AF688" s="586"/>
      <c r="AG688" s="586"/>
      <c r="AH688" s="586"/>
      <c r="AI688" s="586"/>
      <c r="AJ688" s="586"/>
      <c r="AK688" s="586"/>
      <c r="AL688" s="586"/>
    </row>
    <row r="689" spans="1:38" x14ac:dyDescent="0.25">
      <c r="A689" s="44">
        <f t="shared" si="85"/>
        <v>2016</v>
      </c>
      <c r="B689" s="44" t="str">
        <f t="shared" si="85"/>
        <v>FEBRERO</v>
      </c>
      <c r="C689" s="44">
        <v>16</v>
      </c>
      <c r="D689" s="586" t="str">
        <f t="shared" si="84"/>
        <v>FEBRERO 2016 / 15</v>
      </c>
      <c r="E689" s="586"/>
      <c r="F689" s="586"/>
      <c r="G689" s="586"/>
      <c r="H689" s="586"/>
      <c r="I689" s="586"/>
      <c r="J689" s="586"/>
      <c r="K689" s="586"/>
      <c r="L689" s="586"/>
      <c r="M689" s="586"/>
      <c r="N689" s="586"/>
      <c r="O689" s="586"/>
      <c r="P689" s="586"/>
      <c r="Q689" s="586"/>
      <c r="R689" s="586"/>
      <c r="S689" s="586"/>
      <c r="T689" s="586"/>
      <c r="U689" s="586"/>
      <c r="V689" s="586"/>
      <c r="W689" s="586"/>
      <c r="X689" s="586"/>
      <c r="Y689" s="586"/>
      <c r="Z689" s="586"/>
      <c r="AB689" s="586"/>
      <c r="AC689" s="586"/>
      <c r="AD689" s="586"/>
      <c r="AE689" s="586"/>
      <c r="AF689" s="586"/>
      <c r="AG689" s="586"/>
      <c r="AH689" s="586"/>
      <c r="AI689" s="586"/>
      <c r="AJ689" s="586"/>
      <c r="AK689" s="586"/>
      <c r="AL689" s="586"/>
    </row>
    <row r="690" spans="1:38" x14ac:dyDescent="0.25">
      <c r="A690" s="44">
        <f t="shared" si="85"/>
        <v>2016</v>
      </c>
      <c r="B690" s="44" t="str">
        <f t="shared" si="85"/>
        <v>FEBRERO</v>
      </c>
      <c r="C690" s="44">
        <v>17</v>
      </c>
      <c r="D690" s="586" t="str">
        <f t="shared" si="84"/>
        <v>FEBRERO 2016 / 16</v>
      </c>
      <c r="E690" s="586"/>
      <c r="F690" s="586"/>
      <c r="G690" s="586"/>
      <c r="H690" s="586"/>
      <c r="I690" s="586"/>
      <c r="J690" s="586"/>
      <c r="K690" s="586"/>
      <c r="L690" s="586"/>
      <c r="M690" s="586"/>
      <c r="N690" s="586"/>
      <c r="O690" s="586"/>
      <c r="P690" s="586"/>
      <c r="Q690" s="586"/>
      <c r="R690" s="586"/>
      <c r="S690" s="586"/>
      <c r="T690" s="586"/>
      <c r="U690" s="586"/>
      <c r="V690" s="586"/>
      <c r="W690" s="586"/>
      <c r="X690" s="586"/>
      <c r="Y690" s="586"/>
      <c r="Z690" s="586"/>
      <c r="AB690" s="586"/>
      <c r="AC690" s="586"/>
      <c r="AD690" s="586"/>
      <c r="AE690" s="586"/>
      <c r="AF690" s="586"/>
      <c r="AG690" s="586"/>
      <c r="AH690" s="586"/>
      <c r="AI690" s="586"/>
      <c r="AJ690" s="586"/>
      <c r="AK690" s="586"/>
      <c r="AL690" s="586"/>
    </row>
    <row r="691" spans="1:38" x14ac:dyDescent="0.25">
      <c r="A691" s="44">
        <f t="shared" si="85"/>
        <v>2016</v>
      </c>
      <c r="B691" s="44" t="str">
        <f t="shared" si="85"/>
        <v>FEBRERO</v>
      </c>
      <c r="C691" s="44">
        <v>18</v>
      </c>
      <c r="D691" s="586" t="str">
        <f t="shared" si="84"/>
        <v>FEBRERO 2016 / 17</v>
      </c>
      <c r="E691" s="586"/>
      <c r="F691" s="586"/>
      <c r="G691" s="586"/>
      <c r="H691" s="586"/>
      <c r="I691" s="586"/>
      <c r="J691" s="586"/>
      <c r="K691" s="586"/>
      <c r="L691" s="586"/>
      <c r="M691" s="586"/>
      <c r="N691" s="586"/>
      <c r="O691" s="586"/>
      <c r="P691" s="586"/>
      <c r="Q691" s="586"/>
      <c r="R691" s="586"/>
      <c r="S691" s="586"/>
      <c r="T691" s="586"/>
      <c r="U691" s="586"/>
      <c r="V691" s="586"/>
      <c r="W691" s="586"/>
      <c r="X691" s="586"/>
      <c r="Y691" s="586"/>
      <c r="Z691" s="586"/>
      <c r="AB691" s="586"/>
      <c r="AC691" s="586"/>
      <c r="AD691" s="586"/>
      <c r="AE691" s="586"/>
      <c r="AF691" s="586"/>
      <c r="AG691" s="586"/>
      <c r="AH691" s="586"/>
      <c r="AI691" s="586"/>
      <c r="AJ691" s="586"/>
      <c r="AK691" s="586"/>
      <c r="AL691" s="586"/>
    </row>
    <row r="692" spans="1:38" x14ac:dyDescent="0.25">
      <c r="A692" s="44">
        <f t="shared" si="85"/>
        <v>2016</v>
      </c>
      <c r="B692" s="44" t="str">
        <f t="shared" si="85"/>
        <v>FEBRERO</v>
      </c>
      <c r="C692" s="44">
        <v>19</v>
      </c>
      <c r="D692" s="586" t="str">
        <f t="shared" si="84"/>
        <v>FEBRERO 2016 / 18</v>
      </c>
      <c r="E692" s="586"/>
      <c r="F692" s="586"/>
      <c r="G692" s="586"/>
      <c r="H692" s="586"/>
      <c r="I692" s="586"/>
      <c r="J692" s="586"/>
      <c r="K692" s="586"/>
      <c r="L692" s="586"/>
      <c r="M692" s="586"/>
      <c r="N692" s="586"/>
      <c r="O692" s="586"/>
      <c r="P692" s="586"/>
      <c r="Q692" s="586"/>
      <c r="R692" s="586"/>
      <c r="S692" s="586"/>
      <c r="T692" s="586"/>
      <c r="U692" s="586"/>
      <c r="V692" s="586"/>
      <c r="W692" s="586"/>
      <c r="X692" s="586"/>
      <c r="Y692" s="586"/>
      <c r="Z692" s="586"/>
      <c r="AB692" s="586"/>
      <c r="AC692" s="586"/>
      <c r="AD692" s="586"/>
      <c r="AE692" s="586"/>
      <c r="AF692" s="586"/>
      <c r="AG692" s="586"/>
      <c r="AH692" s="586"/>
      <c r="AI692" s="586"/>
      <c r="AJ692" s="586"/>
      <c r="AK692" s="586"/>
      <c r="AL692" s="586"/>
    </row>
    <row r="693" spans="1:38" x14ac:dyDescent="0.25">
      <c r="A693" s="44">
        <f t="shared" si="85"/>
        <v>2016</v>
      </c>
      <c r="B693" s="44" t="str">
        <f t="shared" si="85"/>
        <v>FEBRERO</v>
      </c>
      <c r="C693" s="44">
        <v>20</v>
      </c>
      <c r="D693" s="586" t="str">
        <f t="shared" si="84"/>
        <v>FEBRERO 2016 / 19</v>
      </c>
      <c r="E693" s="586"/>
      <c r="F693" s="586"/>
      <c r="G693" s="586"/>
      <c r="H693" s="586"/>
      <c r="I693" s="586"/>
      <c r="J693" s="586"/>
      <c r="K693" s="586"/>
      <c r="L693" s="586"/>
      <c r="M693" s="586"/>
      <c r="N693" s="586"/>
      <c r="O693" s="586"/>
      <c r="P693" s="586"/>
      <c r="Q693" s="586"/>
      <c r="R693" s="586"/>
      <c r="S693" s="586"/>
      <c r="T693" s="586"/>
      <c r="U693" s="586"/>
      <c r="V693" s="586"/>
      <c r="W693" s="586"/>
      <c r="X693" s="586"/>
      <c r="Y693" s="586"/>
      <c r="Z693" s="586"/>
      <c r="AB693" s="586"/>
      <c r="AC693" s="586"/>
      <c r="AD693" s="586"/>
      <c r="AE693" s="586"/>
      <c r="AF693" s="586"/>
      <c r="AG693" s="586"/>
      <c r="AH693" s="586"/>
      <c r="AI693" s="586"/>
      <c r="AJ693" s="586"/>
      <c r="AK693" s="586"/>
      <c r="AL693" s="586"/>
    </row>
    <row r="694" spans="1:38" x14ac:dyDescent="0.25">
      <c r="A694" s="44">
        <f t="shared" si="85"/>
        <v>2016</v>
      </c>
      <c r="B694" s="44" t="str">
        <f t="shared" si="85"/>
        <v>FEBRERO</v>
      </c>
      <c r="C694" s="44">
        <v>21</v>
      </c>
      <c r="D694" s="586" t="str">
        <f t="shared" si="84"/>
        <v>FEBRERO 2016 / 20</v>
      </c>
      <c r="E694" s="586"/>
      <c r="F694" s="586"/>
      <c r="G694" s="586"/>
      <c r="H694" s="586"/>
      <c r="I694" s="586"/>
      <c r="J694" s="586"/>
      <c r="K694" s="586"/>
      <c r="L694" s="586"/>
      <c r="M694" s="586"/>
      <c r="N694" s="586"/>
      <c r="O694" s="586"/>
      <c r="P694" s="586"/>
      <c r="Q694" s="586"/>
      <c r="R694" s="586"/>
      <c r="S694" s="586"/>
      <c r="T694" s="586"/>
      <c r="U694" s="586"/>
      <c r="V694" s="586"/>
      <c r="W694" s="586"/>
      <c r="X694" s="586"/>
      <c r="Y694" s="586"/>
      <c r="Z694" s="586"/>
      <c r="AB694" s="586"/>
      <c r="AC694" s="586"/>
      <c r="AD694" s="586"/>
      <c r="AE694" s="586"/>
      <c r="AF694" s="586"/>
      <c r="AG694" s="586"/>
      <c r="AH694" s="586"/>
      <c r="AI694" s="586"/>
      <c r="AJ694" s="586"/>
      <c r="AK694" s="586"/>
      <c r="AL694" s="586"/>
    </row>
    <row r="695" spans="1:38" x14ac:dyDescent="0.25">
      <c r="A695" s="44">
        <f t="shared" si="85"/>
        <v>2016</v>
      </c>
      <c r="B695" s="44" t="str">
        <f t="shared" si="85"/>
        <v>FEBRERO</v>
      </c>
      <c r="C695" s="44">
        <v>22</v>
      </c>
      <c r="D695" s="586" t="str">
        <f t="shared" si="84"/>
        <v>FEBRERO 2016 / 21</v>
      </c>
      <c r="E695" s="586"/>
      <c r="F695" s="586"/>
      <c r="G695" s="586"/>
      <c r="H695" s="586"/>
      <c r="I695" s="586"/>
      <c r="J695" s="586"/>
      <c r="K695" s="586"/>
      <c r="L695" s="586"/>
      <c r="M695" s="586"/>
      <c r="N695" s="586"/>
      <c r="O695" s="586"/>
      <c r="P695" s="586"/>
      <c r="Q695" s="586"/>
      <c r="R695" s="586"/>
      <c r="S695" s="586"/>
      <c r="T695" s="586"/>
      <c r="U695" s="586"/>
      <c r="V695" s="586"/>
      <c r="W695" s="586"/>
      <c r="X695" s="586"/>
      <c r="Y695" s="586"/>
      <c r="Z695" s="586"/>
      <c r="AB695" s="586"/>
      <c r="AC695" s="586"/>
      <c r="AD695" s="586"/>
      <c r="AE695" s="586"/>
      <c r="AF695" s="586"/>
      <c r="AG695" s="586"/>
      <c r="AH695" s="586"/>
      <c r="AI695" s="586"/>
      <c r="AJ695" s="586"/>
      <c r="AK695" s="586"/>
      <c r="AL695" s="586"/>
    </row>
    <row r="696" spans="1:38" x14ac:dyDescent="0.25">
      <c r="A696" s="44">
        <f t="shared" si="85"/>
        <v>2016</v>
      </c>
      <c r="B696" s="44" t="str">
        <f t="shared" si="85"/>
        <v>FEBRERO</v>
      </c>
      <c r="C696" s="44">
        <v>23</v>
      </c>
      <c r="D696" s="586" t="str">
        <f t="shared" si="84"/>
        <v>FEBRERO 2016 / 22</v>
      </c>
      <c r="E696" s="586"/>
      <c r="F696" s="586"/>
      <c r="G696" s="586"/>
      <c r="H696" s="586"/>
      <c r="I696" s="586"/>
      <c r="J696" s="586"/>
      <c r="K696" s="586"/>
      <c r="L696" s="586"/>
      <c r="M696" s="586"/>
      <c r="N696" s="586"/>
      <c r="O696" s="586"/>
      <c r="P696" s="586"/>
      <c r="Q696" s="586"/>
      <c r="R696" s="586"/>
      <c r="S696" s="586"/>
      <c r="T696" s="586"/>
      <c r="U696" s="586"/>
      <c r="V696" s="586"/>
      <c r="W696" s="586"/>
      <c r="X696" s="586"/>
      <c r="Y696" s="586"/>
      <c r="Z696" s="586"/>
      <c r="AB696" s="586"/>
      <c r="AC696" s="586"/>
      <c r="AD696" s="586"/>
      <c r="AE696" s="586"/>
      <c r="AF696" s="586"/>
      <c r="AG696" s="586"/>
      <c r="AH696" s="586"/>
      <c r="AI696" s="586"/>
      <c r="AJ696" s="586"/>
      <c r="AK696" s="586"/>
      <c r="AL696" s="586"/>
    </row>
    <row r="697" spans="1:38" x14ac:dyDescent="0.25">
      <c r="A697" s="44">
        <f t="shared" si="85"/>
        <v>2016</v>
      </c>
      <c r="B697" s="44" t="str">
        <f t="shared" si="85"/>
        <v>FEBRERO</v>
      </c>
      <c r="C697" s="44">
        <v>24</v>
      </c>
      <c r="D697" s="586" t="str">
        <f t="shared" si="84"/>
        <v>FEBRERO 2016 / 23</v>
      </c>
      <c r="E697" s="586"/>
      <c r="F697" s="586"/>
      <c r="G697" s="586"/>
      <c r="H697" s="586"/>
      <c r="I697" s="586"/>
      <c r="J697" s="586"/>
      <c r="K697" s="586"/>
      <c r="L697" s="586"/>
      <c r="M697" s="586"/>
      <c r="N697" s="586"/>
      <c r="O697" s="586"/>
      <c r="P697" s="586"/>
      <c r="Q697" s="586"/>
      <c r="R697" s="586"/>
      <c r="S697" s="586"/>
      <c r="T697" s="586"/>
      <c r="U697" s="586"/>
      <c r="V697" s="586"/>
      <c r="W697" s="586"/>
      <c r="X697" s="586"/>
      <c r="Y697" s="586"/>
      <c r="Z697" s="586"/>
      <c r="AB697" s="586"/>
      <c r="AC697" s="586"/>
      <c r="AD697" s="586"/>
      <c r="AE697" s="586"/>
      <c r="AF697" s="586"/>
      <c r="AG697" s="586"/>
      <c r="AH697" s="586"/>
      <c r="AI697" s="586"/>
      <c r="AJ697" s="586"/>
      <c r="AK697" s="586"/>
      <c r="AL697" s="586"/>
    </row>
    <row r="698" spans="1:38" x14ac:dyDescent="0.25">
      <c r="A698" s="44">
        <f t="shared" si="85"/>
        <v>2016</v>
      </c>
      <c r="B698" s="44" t="str">
        <f t="shared" si="85"/>
        <v>FEBRERO</v>
      </c>
      <c r="C698" s="44">
        <v>25</v>
      </c>
      <c r="D698" s="586" t="str">
        <f t="shared" si="84"/>
        <v>FEBRERO 2016 / 24</v>
      </c>
      <c r="E698" s="586"/>
      <c r="F698" s="586"/>
      <c r="G698" s="586"/>
      <c r="H698" s="586"/>
      <c r="I698" s="586"/>
      <c r="J698" s="586"/>
      <c r="K698" s="586"/>
      <c r="L698" s="586"/>
      <c r="M698" s="586"/>
      <c r="N698" s="586"/>
      <c r="O698" s="586"/>
      <c r="P698" s="586"/>
      <c r="Q698" s="586"/>
      <c r="R698" s="586"/>
      <c r="S698" s="586"/>
      <c r="T698" s="586"/>
      <c r="U698" s="586"/>
      <c r="V698" s="586"/>
      <c r="W698" s="586"/>
      <c r="X698" s="586"/>
      <c r="Y698" s="586"/>
      <c r="Z698" s="586"/>
      <c r="AB698" s="586"/>
      <c r="AC698" s="586"/>
      <c r="AD698" s="586"/>
      <c r="AE698" s="586"/>
      <c r="AF698" s="586"/>
      <c r="AG698" s="586"/>
      <c r="AH698" s="586"/>
      <c r="AI698" s="586"/>
      <c r="AJ698" s="586"/>
      <c r="AK698" s="586"/>
      <c r="AL698" s="586"/>
    </row>
    <row r="699" spans="1:38" x14ac:dyDescent="0.25">
      <c r="A699" s="44">
        <f t="shared" si="85"/>
        <v>2016</v>
      </c>
      <c r="B699" s="44" t="str">
        <f t="shared" si="85"/>
        <v>FEBRERO</v>
      </c>
      <c r="C699" s="44">
        <v>26</v>
      </c>
      <c r="D699" s="586" t="str">
        <f t="shared" si="84"/>
        <v>FEBRERO 2016 / 25</v>
      </c>
      <c r="E699" s="586"/>
      <c r="F699" s="586"/>
      <c r="G699" s="586"/>
      <c r="H699" s="586"/>
      <c r="I699" s="586"/>
      <c r="J699" s="586"/>
      <c r="K699" s="586"/>
      <c r="L699" s="586"/>
      <c r="M699" s="586"/>
      <c r="N699" s="586"/>
      <c r="O699" s="586"/>
      <c r="P699" s="586"/>
      <c r="Q699" s="586"/>
      <c r="R699" s="586"/>
      <c r="S699" s="586"/>
      <c r="T699" s="586"/>
      <c r="U699" s="586"/>
      <c r="V699" s="586"/>
      <c r="W699" s="586"/>
      <c r="X699" s="586"/>
      <c r="Y699" s="586"/>
      <c r="Z699" s="586"/>
      <c r="AB699" s="586"/>
      <c r="AC699" s="586"/>
      <c r="AD699" s="586"/>
      <c r="AE699" s="586"/>
      <c r="AF699" s="586"/>
      <c r="AG699" s="586"/>
      <c r="AH699" s="586"/>
      <c r="AI699" s="586"/>
      <c r="AJ699" s="586"/>
      <c r="AK699" s="586"/>
      <c r="AL699" s="586"/>
    </row>
    <row r="700" spans="1:38" x14ac:dyDescent="0.25">
      <c r="A700" s="44">
        <f t="shared" si="85"/>
        <v>2016</v>
      </c>
      <c r="B700" s="44" t="str">
        <f t="shared" si="85"/>
        <v>FEBRERO</v>
      </c>
      <c r="C700" s="44">
        <v>27</v>
      </c>
      <c r="D700" s="586" t="str">
        <f t="shared" si="84"/>
        <v>FEBRERO 2016 / 26</v>
      </c>
      <c r="E700" s="586"/>
      <c r="F700" s="586"/>
      <c r="G700" s="586"/>
      <c r="H700" s="586"/>
      <c r="I700" s="586"/>
      <c r="J700" s="586"/>
      <c r="K700" s="586"/>
      <c r="L700" s="586"/>
      <c r="M700" s="586"/>
      <c r="N700" s="586"/>
      <c r="O700" s="586"/>
      <c r="P700" s="586"/>
      <c r="Q700" s="586"/>
      <c r="R700" s="586"/>
      <c r="S700" s="586"/>
      <c r="T700" s="586"/>
      <c r="U700" s="586"/>
      <c r="V700" s="586"/>
      <c r="W700" s="586"/>
      <c r="X700" s="586"/>
      <c r="Y700" s="586"/>
      <c r="Z700" s="586"/>
      <c r="AB700" s="586"/>
      <c r="AC700" s="586"/>
      <c r="AD700" s="586"/>
      <c r="AE700" s="586"/>
      <c r="AF700" s="586"/>
      <c r="AG700" s="586"/>
      <c r="AH700" s="586"/>
      <c r="AI700" s="586"/>
      <c r="AJ700" s="586"/>
      <c r="AK700" s="586"/>
      <c r="AL700" s="586"/>
    </row>
    <row r="701" spans="1:38" x14ac:dyDescent="0.25">
      <c r="A701" s="44">
        <f t="shared" si="85"/>
        <v>2016</v>
      </c>
      <c r="B701" s="44" t="str">
        <f t="shared" si="85"/>
        <v>FEBRERO</v>
      </c>
      <c r="C701" s="44">
        <v>28</v>
      </c>
      <c r="D701" s="586" t="str">
        <f t="shared" si="84"/>
        <v>FEBRERO 2016 / 27</v>
      </c>
      <c r="E701" s="586"/>
      <c r="F701" s="586"/>
      <c r="G701" s="586"/>
      <c r="H701" s="586"/>
      <c r="I701" s="586"/>
      <c r="J701" s="586"/>
      <c r="K701" s="586"/>
      <c r="L701" s="586"/>
      <c r="M701" s="586"/>
      <c r="N701" s="586"/>
      <c r="O701" s="586"/>
      <c r="P701" s="586"/>
      <c r="Q701" s="586"/>
      <c r="R701" s="586"/>
      <c r="S701" s="586"/>
      <c r="T701" s="586"/>
      <c r="U701" s="586"/>
      <c r="V701" s="586"/>
      <c r="W701" s="586"/>
      <c r="X701" s="586"/>
      <c r="Y701" s="586"/>
      <c r="Z701" s="586"/>
      <c r="AB701" s="586"/>
      <c r="AC701" s="586"/>
      <c r="AD701" s="586"/>
      <c r="AE701" s="586"/>
      <c r="AF701" s="586"/>
      <c r="AG701" s="586"/>
      <c r="AH701" s="586"/>
      <c r="AI701" s="586"/>
      <c r="AJ701" s="586"/>
      <c r="AK701" s="586"/>
      <c r="AL701" s="586"/>
    </row>
    <row r="702" spans="1:38" x14ac:dyDescent="0.25">
      <c r="A702" s="44">
        <f t="shared" si="85"/>
        <v>2016</v>
      </c>
      <c r="B702" s="44" t="str">
        <f t="shared" si="85"/>
        <v>FEBRERO</v>
      </c>
      <c r="C702" s="44">
        <v>29</v>
      </c>
      <c r="D702" s="586" t="str">
        <f t="shared" si="84"/>
        <v>FEBRERO 2016 / 28</v>
      </c>
      <c r="E702" s="586"/>
      <c r="F702" s="586"/>
      <c r="G702" s="586"/>
      <c r="H702" s="586"/>
      <c r="I702" s="586"/>
      <c r="J702" s="586"/>
      <c r="K702" s="586"/>
      <c r="L702" s="586"/>
      <c r="M702" s="586"/>
      <c r="N702" s="586"/>
      <c r="O702" s="586"/>
      <c r="P702" s="586"/>
      <c r="Q702" s="586"/>
      <c r="R702" s="586"/>
      <c r="S702" s="586"/>
      <c r="T702" s="586"/>
      <c r="U702" s="586"/>
      <c r="V702" s="586"/>
      <c r="W702" s="586"/>
      <c r="X702" s="586"/>
      <c r="Y702" s="586"/>
      <c r="Z702" s="586"/>
      <c r="AB702" s="586"/>
      <c r="AC702" s="586"/>
      <c r="AD702" s="586"/>
      <c r="AE702" s="586"/>
      <c r="AF702" s="586"/>
      <c r="AG702" s="586"/>
      <c r="AH702" s="586"/>
      <c r="AI702" s="586"/>
      <c r="AJ702" s="586"/>
      <c r="AK702" s="586"/>
      <c r="AL702" s="586"/>
    </row>
    <row r="703" spans="1:38" x14ac:dyDescent="0.25">
      <c r="A703" s="44">
        <f t="shared" si="85"/>
        <v>2016</v>
      </c>
      <c r="B703" s="44" t="str">
        <f t="shared" si="85"/>
        <v>FEBRERO</v>
      </c>
      <c r="C703" s="44">
        <v>30</v>
      </c>
      <c r="D703" s="586" t="str">
        <f t="shared" si="84"/>
        <v>FEBRERO 2016 / 29</v>
      </c>
      <c r="E703" s="586"/>
      <c r="F703" s="586"/>
      <c r="G703" s="586"/>
      <c r="H703" s="586"/>
      <c r="I703" s="586"/>
      <c r="J703" s="586"/>
      <c r="K703" s="586"/>
      <c r="L703" s="586"/>
      <c r="M703" s="586"/>
      <c r="N703" s="586"/>
      <c r="O703" s="586"/>
      <c r="P703" s="586"/>
      <c r="Q703" s="586"/>
      <c r="R703" s="586"/>
      <c r="S703" s="586"/>
      <c r="T703" s="586"/>
      <c r="U703" s="586"/>
      <c r="V703" s="586"/>
      <c r="W703" s="586"/>
      <c r="X703" s="586"/>
      <c r="Y703" s="586"/>
      <c r="Z703" s="586"/>
      <c r="AB703" s="586"/>
      <c r="AC703" s="586"/>
      <c r="AD703" s="586"/>
      <c r="AE703" s="586"/>
      <c r="AF703" s="586"/>
      <c r="AG703" s="586"/>
      <c r="AH703" s="586"/>
      <c r="AI703" s="586"/>
      <c r="AJ703" s="586"/>
      <c r="AK703" s="586"/>
      <c r="AL703" s="586"/>
    </row>
    <row r="704" spans="1:38" x14ac:dyDescent="0.25">
      <c r="A704" s="44">
        <f t="shared" si="85"/>
        <v>2016</v>
      </c>
      <c r="B704" s="44" t="str">
        <f t="shared" si="85"/>
        <v>FEBRERO</v>
      </c>
      <c r="C704" s="44">
        <v>31</v>
      </c>
      <c r="D704" s="586" t="str">
        <f t="shared" si="84"/>
        <v>FEBRERO 2016 / 30</v>
      </c>
      <c r="E704" s="586"/>
      <c r="F704" s="586"/>
      <c r="G704" s="586"/>
      <c r="H704" s="586"/>
      <c r="I704" s="586"/>
      <c r="J704" s="586"/>
      <c r="K704" s="586"/>
      <c r="L704" s="586"/>
      <c r="M704" s="586"/>
      <c r="N704" s="586"/>
      <c r="O704" s="586"/>
      <c r="P704" s="586"/>
      <c r="Q704" s="586"/>
      <c r="R704" s="586"/>
      <c r="S704" s="586"/>
      <c r="T704" s="586"/>
      <c r="U704" s="586"/>
      <c r="V704" s="586"/>
      <c r="W704" s="586"/>
      <c r="X704" s="586"/>
      <c r="Y704" s="586"/>
      <c r="Z704" s="586"/>
      <c r="AB704" s="586"/>
      <c r="AC704" s="586"/>
      <c r="AD704" s="586"/>
      <c r="AE704" s="586"/>
      <c r="AF704" s="586"/>
      <c r="AG704" s="586"/>
      <c r="AH704" s="586"/>
      <c r="AI704" s="586"/>
      <c r="AJ704" s="586"/>
      <c r="AK704" s="586"/>
      <c r="AL704" s="586"/>
    </row>
    <row r="705" spans="1:74" s="206" customFormat="1" ht="15.75" x14ac:dyDescent="0.25">
      <c r="D705" s="586" t="str">
        <f t="shared" si="84"/>
        <v>FEBRERO 2016 / 31</v>
      </c>
      <c r="E705" s="586"/>
      <c r="F705" s="586"/>
      <c r="G705" s="586"/>
      <c r="H705" s="586"/>
      <c r="I705" s="586"/>
      <c r="J705" s="586"/>
      <c r="K705" s="586"/>
      <c r="L705" s="586"/>
      <c r="M705" s="586"/>
      <c r="N705" s="586"/>
      <c r="O705" s="586"/>
      <c r="P705" s="586"/>
      <c r="Q705" s="586"/>
      <c r="R705" s="586"/>
      <c r="S705" s="586"/>
      <c r="T705" s="586"/>
      <c r="U705" s="586"/>
      <c r="V705" s="586"/>
      <c r="W705" s="586"/>
      <c r="X705" s="586"/>
      <c r="Y705" s="586"/>
      <c r="Z705" s="586"/>
      <c r="AA705" s="55"/>
      <c r="AB705" s="586"/>
      <c r="AC705" s="586"/>
      <c r="AD705" s="586"/>
      <c r="AE705" s="586"/>
      <c r="AF705" s="586"/>
      <c r="AG705" s="586"/>
      <c r="AH705" s="586"/>
      <c r="AI705" s="586"/>
      <c r="AJ705" s="586"/>
      <c r="AK705" s="586"/>
      <c r="AL705" s="586"/>
      <c r="AM705" s="209" t="str">
        <f t="shared" ref="AM705:BU705" si="86">IFERROR(AVERAGE(AM674:AM704),"")</f>
        <v/>
      </c>
      <c r="AN705" s="209" t="str">
        <f t="shared" si="86"/>
        <v/>
      </c>
      <c r="AO705" s="209" t="str">
        <f t="shared" si="86"/>
        <v/>
      </c>
      <c r="AP705" s="209" t="str">
        <f t="shared" si="86"/>
        <v/>
      </c>
      <c r="AQ705" s="209" t="str">
        <f t="shared" si="86"/>
        <v/>
      </c>
      <c r="AR705" s="209" t="str">
        <f t="shared" si="86"/>
        <v/>
      </c>
      <c r="AS705" s="209" t="str">
        <f t="shared" si="86"/>
        <v/>
      </c>
      <c r="AT705" s="209" t="str">
        <f t="shared" si="86"/>
        <v/>
      </c>
      <c r="AU705" s="209" t="str">
        <f t="shared" si="86"/>
        <v/>
      </c>
      <c r="AV705" s="209" t="str">
        <f t="shared" si="86"/>
        <v/>
      </c>
      <c r="AW705" s="209" t="str">
        <f t="shared" si="86"/>
        <v/>
      </c>
      <c r="AX705" s="210" t="str">
        <f t="shared" si="86"/>
        <v/>
      </c>
      <c r="AY705" s="209" t="str">
        <f t="shared" si="86"/>
        <v/>
      </c>
      <c r="AZ705" s="209" t="str">
        <f t="shared" si="86"/>
        <v/>
      </c>
      <c r="BA705" s="209" t="str">
        <f t="shared" si="86"/>
        <v/>
      </c>
      <c r="BB705" s="209" t="str">
        <f t="shared" si="86"/>
        <v/>
      </c>
      <c r="BC705" s="209" t="str">
        <f t="shared" si="86"/>
        <v/>
      </c>
      <c r="BD705" s="209" t="str">
        <f t="shared" si="86"/>
        <v/>
      </c>
      <c r="BE705" s="209" t="str">
        <f t="shared" si="86"/>
        <v/>
      </c>
      <c r="BF705" s="209" t="str">
        <f t="shared" si="86"/>
        <v/>
      </c>
      <c r="BG705" s="209" t="str">
        <f t="shared" si="86"/>
        <v/>
      </c>
      <c r="BH705" s="209" t="str">
        <f t="shared" si="86"/>
        <v/>
      </c>
      <c r="BI705" s="209" t="str">
        <f t="shared" si="86"/>
        <v/>
      </c>
      <c r="BJ705" s="209" t="str">
        <f t="shared" si="86"/>
        <v/>
      </c>
      <c r="BK705" s="209" t="str">
        <f t="shared" si="86"/>
        <v/>
      </c>
      <c r="BL705" s="209" t="str">
        <f t="shared" si="86"/>
        <v/>
      </c>
      <c r="BM705" s="209" t="str">
        <f t="shared" si="86"/>
        <v/>
      </c>
      <c r="BN705" s="209" t="str">
        <f t="shared" si="86"/>
        <v/>
      </c>
      <c r="BO705" s="209" t="str">
        <f t="shared" si="86"/>
        <v/>
      </c>
      <c r="BP705" s="209" t="str">
        <f t="shared" si="86"/>
        <v/>
      </c>
      <c r="BQ705" s="209" t="str">
        <f t="shared" si="86"/>
        <v/>
      </c>
      <c r="BR705" s="209" t="str">
        <f t="shared" si="86"/>
        <v/>
      </c>
      <c r="BS705" s="209" t="str">
        <f t="shared" si="86"/>
        <v/>
      </c>
      <c r="BT705" s="209" t="str">
        <f t="shared" si="86"/>
        <v/>
      </c>
      <c r="BU705" s="209" t="str">
        <f t="shared" si="86"/>
        <v/>
      </c>
      <c r="BV705" s="210" t="str">
        <f>IFERROR(AVERAGE(BV674:BV704),"")</f>
        <v/>
      </c>
    </row>
    <row r="706" spans="1:74" ht="15.75" x14ac:dyDescent="0.25">
      <c r="A706" s="44">
        <v>2016</v>
      </c>
      <c r="B706" s="44" t="s">
        <v>241</v>
      </c>
      <c r="C706" s="44">
        <v>1</v>
      </c>
      <c r="D706" s="208" t="s">
        <v>228</v>
      </c>
      <c r="E706" s="209">
        <f>IFERROR(AVERAGE(E675:E705),"")</f>
        <v>1</v>
      </c>
      <c r="F706" s="209">
        <f>IFERROR(AVERAGE(F675:F705),"")</f>
        <v>42425</v>
      </c>
      <c r="G706" s="209">
        <f>IFERROR(AVERAGE(G675:G705),"")</f>
        <v>61236</v>
      </c>
      <c r="H706" s="209" t="str">
        <f>IFERROR(AVERAGE(H675:H705),"")</f>
        <v/>
      </c>
      <c r="I706" s="209">
        <f t="shared" ref="I706:AL706" si="87">IFERROR(AVERAGE(I675:I705),"")</f>
        <v>0.75270000000000004</v>
      </c>
      <c r="J706" s="209">
        <f t="shared" si="87"/>
        <v>6</v>
      </c>
      <c r="K706" s="209">
        <f t="shared" si="87"/>
        <v>1.06</v>
      </c>
      <c r="L706" s="209" t="str">
        <f t="shared" si="87"/>
        <v/>
      </c>
      <c r="M706" s="209">
        <f t="shared" si="87"/>
        <v>2.6</v>
      </c>
      <c r="N706" s="209">
        <f t="shared" si="87"/>
        <v>0.05</v>
      </c>
      <c r="O706" s="209">
        <f t="shared" si="87"/>
        <v>100</v>
      </c>
      <c r="P706" s="209">
        <f t="shared" si="87"/>
        <v>135.19999999999999</v>
      </c>
      <c r="Q706" s="209" t="str">
        <f t="shared" si="87"/>
        <v/>
      </c>
      <c r="R706" s="209">
        <f t="shared" si="87"/>
        <v>42.7</v>
      </c>
      <c r="S706" s="209">
        <f t="shared" si="87"/>
        <v>-80</v>
      </c>
      <c r="T706" s="209" t="str">
        <f t="shared" si="87"/>
        <v/>
      </c>
      <c r="U706" s="209">
        <f t="shared" si="87"/>
        <v>0</v>
      </c>
      <c r="V706" s="209">
        <f t="shared" si="87"/>
        <v>63</v>
      </c>
      <c r="W706" s="209">
        <f t="shared" si="87"/>
        <v>89</v>
      </c>
      <c r="X706" s="209">
        <f t="shared" si="87"/>
        <v>102</v>
      </c>
      <c r="Y706" s="209">
        <f t="shared" si="87"/>
        <v>135</v>
      </c>
      <c r="Z706" s="209">
        <f t="shared" si="87"/>
        <v>153</v>
      </c>
      <c r="AA706" s="209">
        <f t="shared" si="87"/>
        <v>0.5</v>
      </c>
      <c r="AB706" s="209">
        <f t="shared" si="87"/>
        <v>99</v>
      </c>
      <c r="AC706" s="209">
        <f t="shared" si="87"/>
        <v>0.5</v>
      </c>
      <c r="AD706" s="209" t="str">
        <f t="shared" si="87"/>
        <v/>
      </c>
      <c r="AE706" s="209">
        <f t="shared" si="87"/>
        <v>5.5</v>
      </c>
      <c r="AF706" s="209">
        <f t="shared" si="87"/>
        <v>7</v>
      </c>
      <c r="AG706" s="209">
        <f t="shared" si="87"/>
        <v>99.5</v>
      </c>
      <c r="AH706" s="209">
        <f t="shared" si="87"/>
        <v>42.54</v>
      </c>
      <c r="AI706" s="209">
        <f t="shared" si="87"/>
        <v>167</v>
      </c>
      <c r="AJ706" s="209">
        <f t="shared" si="87"/>
        <v>221</v>
      </c>
      <c r="AK706" s="209">
        <f t="shared" si="87"/>
        <v>275</v>
      </c>
      <c r="AL706" s="209">
        <f t="shared" si="87"/>
        <v>338</v>
      </c>
    </row>
    <row r="707" spans="1:74" x14ac:dyDescent="0.25">
      <c r="A707" s="44">
        <f>A706</f>
        <v>2016</v>
      </c>
      <c r="B707" s="44" t="str">
        <f>B706</f>
        <v>MARZO</v>
      </c>
      <c r="C707" s="44">
        <v>2</v>
      </c>
      <c r="D707" s="586" t="str">
        <f t="shared" ref="D707:D737" si="88">B706&amp;" "&amp;A706&amp;" / "&amp;C706</f>
        <v>MARZO 2016 / 1</v>
      </c>
      <c r="E707" s="270">
        <v>1</v>
      </c>
      <c r="F707" s="271">
        <v>42425</v>
      </c>
      <c r="G707" s="272">
        <v>61236</v>
      </c>
      <c r="H707" s="273" t="s">
        <v>340</v>
      </c>
      <c r="I707" s="43">
        <v>0.75270000000000004</v>
      </c>
      <c r="J707" s="43">
        <v>6</v>
      </c>
      <c r="K707" s="274">
        <v>1.06</v>
      </c>
      <c r="L707" s="43" t="s">
        <v>20</v>
      </c>
      <c r="M707" s="43">
        <v>2.6</v>
      </c>
      <c r="N707" s="43">
        <v>0.05</v>
      </c>
      <c r="O707" s="274">
        <v>100</v>
      </c>
      <c r="P707" s="43">
        <v>135.19999999999999</v>
      </c>
      <c r="Q707" s="43" t="s">
        <v>338</v>
      </c>
      <c r="R707" s="43">
        <v>42.7</v>
      </c>
      <c r="S707" s="43">
        <v>-80</v>
      </c>
      <c r="T707" s="40" t="s">
        <v>103</v>
      </c>
      <c r="U707" s="40">
        <v>0</v>
      </c>
      <c r="V707" s="40">
        <v>63</v>
      </c>
      <c r="W707" s="40">
        <v>89</v>
      </c>
      <c r="X707" s="40">
        <v>102</v>
      </c>
      <c r="Y707" s="40">
        <v>135</v>
      </c>
      <c r="Z707" s="40">
        <v>153</v>
      </c>
      <c r="AA707" s="40">
        <v>0.5</v>
      </c>
      <c r="AB707" s="40">
        <v>99</v>
      </c>
      <c r="AC707" s="40">
        <v>0.5</v>
      </c>
      <c r="AD707" s="42"/>
      <c r="AE707" s="42">
        <v>5.5</v>
      </c>
      <c r="AF707" s="42">
        <v>7</v>
      </c>
      <c r="AG707" s="42">
        <v>99.5</v>
      </c>
      <c r="AH707" s="42">
        <v>42.54</v>
      </c>
      <c r="AI707" s="42">
        <v>167</v>
      </c>
      <c r="AJ707" s="42">
        <v>221</v>
      </c>
      <c r="AK707" s="42">
        <v>275</v>
      </c>
      <c r="AL707" s="42">
        <v>338</v>
      </c>
    </row>
    <row r="708" spans="1:74" x14ac:dyDescent="0.25">
      <c r="A708" s="44">
        <f t="shared" ref="A708:B736" si="89">A707</f>
        <v>2016</v>
      </c>
      <c r="B708" s="44" t="str">
        <f t="shared" si="89"/>
        <v>MARZO</v>
      </c>
      <c r="C708" s="44">
        <v>3</v>
      </c>
      <c r="D708" s="586" t="str">
        <f t="shared" si="88"/>
        <v>MARZO 2016 / 2</v>
      </c>
      <c r="E708" s="586"/>
      <c r="F708" s="586"/>
      <c r="G708" s="586"/>
      <c r="H708" s="586"/>
      <c r="I708" s="586"/>
      <c r="J708" s="586"/>
      <c r="K708" s="586"/>
      <c r="L708" s="586"/>
      <c r="M708" s="586"/>
      <c r="N708" s="586"/>
      <c r="O708" s="586"/>
      <c r="P708" s="586"/>
      <c r="Q708" s="586"/>
      <c r="R708" s="586"/>
      <c r="S708" s="586"/>
      <c r="T708" s="586"/>
      <c r="U708" s="586"/>
      <c r="V708" s="586"/>
      <c r="W708" s="586"/>
      <c r="X708" s="586"/>
      <c r="Y708" s="586"/>
      <c r="Z708" s="586"/>
      <c r="AB708" s="586"/>
      <c r="AC708" s="586"/>
      <c r="AD708" s="586"/>
      <c r="AE708" s="586"/>
      <c r="AF708" s="586"/>
      <c r="AG708" s="586"/>
      <c r="AH708" s="586"/>
      <c r="AI708" s="586"/>
      <c r="AJ708" s="586"/>
      <c r="AK708" s="586"/>
      <c r="AL708" s="586"/>
    </row>
    <row r="709" spans="1:74" x14ac:dyDescent="0.25">
      <c r="A709" s="44">
        <f t="shared" si="89"/>
        <v>2016</v>
      </c>
      <c r="B709" s="44" t="str">
        <f t="shared" si="89"/>
        <v>MARZO</v>
      </c>
      <c r="C709" s="44">
        <v>4</v>
      </c>
      <c r="D709" s="586" t="str">
        <f t="shared" si="88"/>
        <v>MARZO 2016 / 3</v>
      </c>
      <c r="E709" s="586"/>
      <c r="F709" s="586"/>
      <c r="G709" s="586"/>
      <c r="H709" s="586"/>
      <c r="I709" s="586"/>
      <c r="J709" s="586"/>
      <c r="K709" s="586"/>
      <c r="L709" s="586"/>
      <c r="M709" s="586"/>
      <c r="N709" s="586"/>
      <c r="O709" s="586"/>
      <c r="P709" s="586"/>
      <c r="Q709" s="586"/>
      <c r="R709" s="586"/>
      <c r="S709" s="586"/>
      <c r="T709" s="586"/>
      <c r="U709" s="586"/>
      <c r="V709" s="586"/>
      <c r="W709" s="586"/>
      <c r="X709" s="586"/>
      <c r="Y709" s="586"/>
      <c r="Z709" s="586"/>
      <c r="AB709" s="586"/>
      <c r="AC709" s="586"/>
      <c r="AD709" s="586"/>
      <c r="AE709" s="586"/>
      <c r="AF709" s="586"/>
      <c r="AG709" s="586"/>
      <c r="AH709" s="586"/>
      <c r="AI709" s="586"/>
      <c r="AJ709" s="586"/>
      <c r="AK709" s="586"/>
      <c r="AL709" s="586"/>
    </row>
    <row r="710" spans="1:74" x14ac:dyDescent="0.25">
      <c r="A710" s="44">
        <f t="shared" si="89"/>
        <v>2016</v>
      </c>
      <c r="B710" s="44" t="str">
        <f t="shared" si="89"/>
        <v>MARZO</v>
      </c>
      <c r="C710" s="44">
        <v>5</v>
      </c>
      <c r="D710" s="586" t="str">
        <f t="shared" si="88"/>
        <v>MARZO 2016 / 4</v>
      </c>
      <c r="E710" s="586"/>
      <c r="F710" s="586"/>
      <c r="G710" s="586"/>
      <c r="H710" s="586"/>
      <c r="I710" s="586"/>
      <c r="J710" s="586"/>
      <c r="K710" s="586"/>
      <c r="L710" s="586"/>
      <c r="M710" s="586"/>
      <c r="N710" s="586"/>
      <c r="O710" s="586"/>
      <c r="P710" s="586"/>
      <c r="Q710" s="586"/>
      <c r="R710" s="586"/>
      <c r="S710" s="586"/>
      <c r="T710" s="586"/>
      <c r="U710" s="586"/>
      <c r="V710" s="586"/>
      <c r="W710" s="586"/>
      <c r="X710" s="586"/>
      <c r="Y710" s="586"/>
      <c r="Z710" s="586"/>
      <c r="AB710" s="586"/>
      <c r="AC710" s="586"/>
      <c r="AD710" s="586"/>
      <c r="AE710" s="586"/>
      <c r="AF710" s="586"/>
      <c r="AG710" s="586"/>
      <c r="AH710" s="586"/>
      <c r="AI710" s="586"/>
      <c r="AJ710" s="586"/>
      <c r="AK710" s="586"/>
      <c r="AL710" s="586"/>
    </row>
    <row r="711" spans="1:74" x14ac:dyDescent="0.25">
      <c r="A711" s="44">
        <f t="shared" si="89"/>
        <v>2016</v>
      </c>
      <c r="B711" s="44" t="str">
        <f t="shared" si="89"/>
        <v>MARZO</v>
      </c>
      <c r="C711" s="44">
        <v>6</v>
      </c>
      <c r="D711" s="586" t="str">
        <f t="shared" si="88"/>
        <v>MARZO 2016 / 5</v>
      </c>
      <c r="E711" s="586"/>
      <c r="F711" s="586"/>
      <c r="G711" s="586"/>
      <c r="H711" s="586"/>
      <c r="I711" s="586"/>
      <c r="J711" s="586"/>
      <c r="K711" s="586"/>
      <c r="L711" s="586"/>
      <c r="M711" s="586"/>
      <c r="N711" s="586"/>
      <c r="O711" s="586"/>
      <c r="P711" s="586"/>
      <c r="Q711" s="586"/>
      <c r="R711" s="586"/>
      <c r="S711" s="586"/>
      <c r="T711" s="586"/>
      <c r="U711" s="586"/>
      <c r="V711" s="586"/>
      <c r="W711" s="586"/>
      <c r="X711" s="586"/>
      <c r="Y711" s="586"/>
      <c r="Z711" s="586"/>
      <c r="AB711" s="586"/>
      <c r="AC711" s="586"/>
      <c r="AD711" s="586"/>
      <c r="AE711" s="586"/>
      <c r="AF711" s="586"/>
      <c r="AG711" s="586"/>
      <c r="AH711" s="586"/>
      <c r="AI711" s="586"/>
      <c r="AJ711" s="586"/>
      <c r="AK711" s="586"/>
      <c r="AL711" s="586"/>
    </row>
    <row r="712" spans="1:74" x14ac:dyDescent="0.25">
      <c r="A712" s="44">
        <f t="shared" si="89"/>
        <v>2016</v>
      </c>
      <c r="B712" s="44" t="str">
        <f t="shared" si="89"/>
        <v>MARZO</v>
      </c>
      <c r="C712" s="44">
        <v>7</v>
      </c>
      <c r="D712" s="586" t="str">
        <f t="shared" si="88"/>
        <v>MARZO 2016 / 6</v>
      </c>
      <c r="E712" s="586"/>
      <c r="F712" s="586"/>
      <c r="G712" s="586"/>
      <c r="H712" s="586"/>
      <c r="I712" s="586"/>
      <c r="J712" s="586"/>
      <c r="K712" s="586"/>
      <c r="L712" s="586"/>
      <c r="M712" s="586"/>
      <c r="N712" s="586"/>
      <c r="O712" s="586"/>
      <c r="P712" s="586"/>
      <c r="Q712" s="586"/>
      <c r="R712" s="586"/>
      <c r="S712" s="586"/>
      <c r="T712" s="586"/>
      <c r="U712" s="586"/>
      <c r="V712" s="586"/>
      <c r="W712" s="586"/>
      <c r="X712" s="586"/>
      <c r="Y712" s="586"/>
      <c r="Z712" s="586"/>
      <c r="AB712" s="586"/>
      <c r="AC712" s="586"/>
      <c r="AD712" s="586"/>
      <c r="AE712" s="586"/>
      <c r="AF712" s="586"/>
      <c r="AG712" s="586"/>
      <c r="AH712" s="586"/>
      <c r="AI712" s="586"/>
      <c r="AJ712" s="586"/>
      <c r="AK712" s="586"/>
      <c r="AL712" s="586"/>
    </row>
    <row r="713" spans="1:74" x14ac:dyDescent="0.25">
      <c r="A713" s="44">
        <f t="shared" si="89"/>
        <v>2016</v>
      </c>
      <c r="B713" s="44" t="str">
        <f t="shared" si="89"/>
        <v>MARZO</v>
      </c>
      <c r="C713" s="44">
        <v>8</v>
      </c>
      <c r="D713" s="586" t="str">
        <f t="shared" si="88"/>
        <v>MARZO 2016 / 7</v>
      </c>
      <c r="E713" s="586"/>
      <c r="F713" s="586"/>
      <c r="G713" s="586"/>
      <c r="H713" s="586"/>
      <c r="I713" s="586"/>
      <c r="J713" s="586"/>
      <c r="K713" s="586"/>
      <c r="L713" s="586"/>
      <c r="M713" s="586"/>
      <c r="N713" s="586"/>
      <c r="O713" s="586"/>
      <c r="P713" s="586"/>
      <c r="Q713" s="586"/>
      <c r="R713" s="586"/>
      <c r="S713" s="586"/>
      <c r="T713" s="586"/>
      <c r="U713" s="586"/>
      <c r="V713" s="586"/>
      <c r="W713" s="586"/>
      <c r="X713" s="586"/>
      <c r="Y713" s="586"/>
      <c r="Z713" s="586"/>
      <c r="AB713" s="586"/>
      <c r="AC713" s="586"/>
      <c r="AD713" s="586"/>
      <c r="AE713" s="586"/>
      <c r="AF713" s="586"/>
      <c r="AG713" s="586"/>
      <c r="AH713" s="586"/>
      <c r="AI713" s="586"/>
      <c r="AJ713" s="586"/>
      <c r="AK713" s="586"/>
      <c r="AL713" s="586"/>
    </row>
    <row r="714" spans="1:74" x14ac:dyDescent="0.25">
      <c r="A714" s="44">
        <f t="shared" si="89"/>
        <v>2016</v>
      </c>
      <c r="B714" s="44" t="str">
        <f t="shared" si="89"/>
        <v>MARZO</v>
      </c>
      <c r="C714" s="44">
        <v>9</v>
      </c>
      <c r="D714" s="586" t="str">
        <f t="shared" si="88"/>
        <v>MARZO 2016 / 8</v>
      </c>
      <c r="E714" s="586"/>
      <c r="F714" s="586"/>
      <c r="G714" s="586"/>
      <c r="H714" s="586"/>
      <c r="I714" s="586"/>
      <c r="J714" s="586"/>
      <c r="K714" s="586"/>
      <c r="L714" s="586"/>
      <c r="M714" s="586"/>
      <c r="N714" s="586"/>
      <c r="O714" s="586"/>
      <c r="P714" s="586"/>
      <c r="Q714" s="586"/>
      <c r="R714" s="586"/>
      <c r="S714" s="586"/>
      <c r="T714" s="586"/>
      <c r="U714" s="586"/>
      <c r="V714" s="586"/>
      <c r="W714" s="586"/>
      <c r="X714" s="586"/>
      <c r="Y714" s="586"/>
      <c r="Z714" s="586"/>
      <c r="AB714" s="586"/>
      <c r="AC714" s="586"/>
      <c r="AD714" s="586"/>
      <c r="AE714" s="586"/>
      <c r="AF714" s="586"/>
      <c r="AG714" s="586"/>
      <c r="AH714" s="586"/>
      <c r="AI714" s="586"/>
      <c r="AJ714" s="586"/>
      <c r="AK714" s="586"/>
      <c r="AL714" s="586"/>
    </row>
    <row r="715" spans="1:74" x14ac:dyDescent="0.25">
      <c r="A715" s="44">
        <f t="shared" si="89"/>
        <v>2016</v>
      </c>
      <c r="B715" s="44" t="str">
        <f t="shared" si="89"/>
        <v>MARZO</v>
      </c>
      <c r="C715" s="44">
        <v>10</v>
      </c>
      <c r="D715" s="586" t="str">
        <f t="shared" si="88"/>
        <v>MARZO 2016 / 9</v>
      </c>
      <c r="E715" s="586"/>
      <c r="F715" s="586"/>
      <c r="G715" s="586"/>
      <c r="H715" s="586"/>
      <c r="I715" s="586"/>
      <c r="J715" s="586"/>
      <c r="K715" s="586"/>
      <c r="L715" s="586"/>
      <c r="M715" s="586"/>
      <c r="N715" s="586"/>
      <c r="O715" s="586"/>
      <c r="P715" s="586"/>
      <c r="Q715" s="586"/>
      <c r="R715" s="586"/>
      <c r="S715" s="586"/>
      <c r="T715" s="586"/>
      <c r="U715" s="586"/>
      <c r="V715" s="586"/>
      <c r="W715" s="586"/>
      <c r="X715" s="586"/>
      <c r="Y715" s="586"/>
      <c r="Z715" s="586"/>
      <c r="AB715" s="586"/>
      <c r="AC715" s="586"/>
      <c r="AD715" s="586"/>
      <c r="AE715" s="586"/>
      <c r="AF715" s="586"/>
      <c r="AG715" s="586"/>
      <c r="AH715" s="586"/>
      <c r="AI715" s="586"/>
      <c r="AJ715" s="586"/>
      <c r="AK715" s="586"/>
      <c r="AL715" s="586"/>
    </row>
    <row r="716" spans="1:74" x14ac:dyDescent="0.25">
      <c r="A716" s="44">
        <f t="shared" si="89"/>
        <v>2016</v>
      </c>
      <c r="B716" s="44" t="str">
        <f t="shared" si="89"/>
        <v>MARZO</v>
      </c>
      <c r="C716" s="44">
        <v>11</v>
      </c>
      <c r="D716" s="586" t="str">
        <f t="shared" si="88"/>
        <v>MARZO 2016 / 10</v>
      </c>
      <c r="E716" s="586"/>
      <c r="F716" s="586"/>
      <c r="G716" s="586"/>
      <c r="H716" s="586"/>
      <c r="I716" s="586"/>
      <c r="J716" s="586"/>
      <c r="K716" s="586"/>
      <c r="L716" s="586"/>
      <c r="M716" s="586"/>
      <c r="N716" s="586"/>
      <c r="O716" s="586"/>
      <c r="P716" s="586"/>
      <c r="Q716" s="586"/>
      <c r="R716" s="586"/>
      <c r="S716" s="586"/>
      <c r="T716" s="586"/>
      <c r="U716" s="586"/>
      <c r="V716" s="586"/>
      <c r="W716" s="586"/>
      <c r="X716" s="586"/>
      <c r="Y716" s="586"/>
      <c r="Z716" s="586"/>
      <c r="AB716" s="586"/>
      <c r="AC716" s="586"/>
      <c r="AD716" s="586"/>
      <c r="AE716" s="586"/>
      <c r="AF716" s="586"/>
      <c r="AG716" s="586"/>
      <c r="AH716" s="586"/>
      <c r="AI716" s="586"/>
      <c r="AJ716" s="586"/>
      <c r="AK716" s="586"/>
      <c r="AL716" s="586"/>
    </row>
    <row r="717" spans="1:74" x14ac:dyDescent="0.25">
      <c r="A717" s="44">
        <f t="shared" si="89"/>
        <v>2016</v>
      </c>
      <c r="B717" s="44" t="str">
        <f t="shared" si="89"/>
        <v>MARZO</v>
      </c>
      <c r="C717" s="44">
        <v>12</v>
      </c>
      <c r="D717" s="586" t="str">
        <f t="shared" si="88"/>
        <v>MARZO 2016 / 11</v>
      </c>
      <c r="E717" s="586"/>
      <c r="F717" s="586"/>
      <c r="G717" s="586"/>
      <c r="H717" s="586"/>
      <c r="I717" s="586"/>
      <c r="J717" s="586"/>
      <c r="K717" s="586"/>
      <c r="L717" s="586"/>
      <c r="M717" s="586"/>
      <c r="N717" s="586"/>
      <c r="O717" s="586"/>
      <c r="P717" s="586"/>
      <c r="Q717" s="586"/>
      <c r="R717" s="586"/>
      <c r="S717" s="586"/>
      <c r="T717" s="586"/>
      <c r="U717" s="586"/>
      <c r="V717" s="586"/>
      <c r="W717" s="586"/>
      <c r="X717" s="586"/>
      <c r="Y717" s="586"/>
      <c r="Z717" s="586"/>
      <c r="AB717" s="586"/>
      <c r="AC717" s="586"/>
      <c r="AD717" s="586"/>
      <c r="AE717" s="586"/>
      <c r="AF717" s="586"/>
      <c r="AG717" s="586"/>
      <c r="AH717" s="586"/>
      <c r="AI717" s="586"/>
      <c r="AJ717" s="586"/>
      <c r="AK717" s="586"/>
      <c r="AL717" s="586"/>
    </row>
    <row r="718" spans="1:74" x14ac:dyDescent="0.25">
      <c r="A718" s="44">
        <f t="shared" si="89"/>
        <v>2016</v>
      </c>
      <c r="B718" s="44" t="str">
        <f t="shared" si="89"/>
        <v>MARZO</v>
      </c>
      <c r="C718" s="44">
        <v>13</v>
      </c>
      <c r="D718" s="586" t="str">
        <f t="shared" si="88"/>
        <v>MARZO 2016 / 12</v>
      </c>
      <c r="E718" s="586"/>
      <c r="F718" s="586"/>
      <c r="G718" s="586"/>
      <c r="H718" s="586"/>
      <c r="I718" s="586"/>
      <c r="J718" s="586"/>
      <c r="K718" s="586"/>
      <c r="L718" s="586"/>
      <c r="M718" s="586"/>
      <c r="N718" s="586"/>
      <c r="O718" s="586"/>
      <c r="P718" s="586"/>
      <c r="Q718" s="586"/>
      <c r="R718" s="586"/>
      <c r="S718" s="586"/>
      <c r="T718" s="586"/>
      <c r="U718" s="586"/>
      <c r="V718" s="586"/>
      <c r="W718" s="586"/>
      <c r="X718" s="586"/>
      <c r="Y718" s="586"/>
      <c r="Z718" s="586"/>
      <c r="AB718" s="586"/>
      <c r="AC718" s="586"/>
      <c r="AD718" s="586"/>
      <c r="AE718" s="586"/>
      <c r="AF718" s="586"/>
      <c r="AG718" s="586"/>
      <c r="AH718" s="586"/>
      <c r="AI718" s="586"/>
      <c r="AJ718" s="586"/>
      <c r="AK718" s="586"/>
      <c r="AL718" s="586"/>
    </row>
    <row r="719" spans="1:74" x14ac:dyDescent="0.25">
      <c r="A719" s="44">
        <f t="shared" si="89"/>
        <v>2016</v>
      </c>
      <c r="B719" s="44" t="str">
        <f t="shared" si="89"/>
        <v>MARZO</v>
      </c>
      <c r="C719" s="44">
        <v>14</v>
      </c>
      <c r="D719" s="586" t="str">
        <f t="shared" si="88"/>
        <v>MARZO 2016 / 13</v>
      </c>
      <c r="E719" s="586"/>
      <c r="F719" s="586"/>
      <c r="G719" s="586"/>
      <c r="H719" s="586"/>
      <c r="I719" s="586"/>
      <c r="J719" s="586"/>
      <c r="K719" s="586"/>
      <c r="L719" s="586"/>
      <c r="M719" s="586"/>
      <c r="N719" s="586"/>
      <c r="O719" s="586"/>
      <c r="P719" s="586"/>
      <c r="Q719" s="586"/>
      <c r="R719" s="586"/>
      <c r="S719" s="586"/>
      <c r="T719" s="586"/>
      <c r="U719" s="586"/>
      <c r="V719" s="586"/>
      <c r="W719" s="586"/>
      <c r="X719" s="586"/>
      <c r="Y719" s="586"/>
      <c r="Z719" s="586"/>
      <c r="AB719" s="586"/>
      <c r="AC719" s="586"/>
      <c r="AD719" s="586"/>
      <c r="AE719" s="586"/>
      <c r="AF719" s="586"/>
      <c r="AG719" s="586"/>
      <c r="AH719" s="586"/>
      <c r="AI719" s="586"/>
      <c r="AJ719" s="586"/>
      <c r="AK719" s="586"/>
      <c r="AL719" s="586"/>
    </row>
    <row r="720" spans="1:74" x14ac:dyDescent="0.25">
      <c r="A720" s="44">
        <f t="shared" si="89"/>
        <v>2016</v>
      </c>
      <c r="B720" s="44" t="str">
        <f t="shared" si="89"/>
        <v>MARZO</v>
      </c>
      <c r="C720" s="44">
        <v>15</v>
      </c>
      <c r="D720" s="586" t="str">
        <f t="shared" si="88"/>
        <v>MARZO 2016 / 14</v>
      </c>
      <c r="E720" s="586"/>
      <c r="F720" s="586"/>
      <c r="G720" s="586"/>
      <c r="H720" s="586"/>
      <c r="I720" s="586"/>
      <c r="J720" s="586"/>
      <c r="K720" s="586"/>
      <c r="L720" s="586"/>
      <c r="M720" s="586"/>
      <c r="N720" s="586"/>
      <c r="O720" s="586"/>
      <c r="P720" s="586"/>
      <c r="Q720" s="586"/>
      <c r="R720" s="586"/>
      <c r="S720" s="586"/>
      <c r="T720" s="586"/>
      <c r="U720" s="586"/>
      <c r="V720" s="586"/>
      <c r="W720" s="586"/>
      <c r="X720" s="586"/>
      <c r="Y720" s="586"/>
      <c r="Z720" s="586"/>
      <c r="AB720" s="586"/>
      <c r="AC720" s="586"/>
      <c r="AD720" s="586"/>
      <c r="AE720" s="586"/>
      <c r="AF720" s="586"/>
      <c r="AG720" s="586"/>
      <c r="AH720" s="586"/>
      <c r="AI720" s="586"/>
      <c r="AJ720" s="586"/>
      <c r="AK720" s="586"/>
      <c r="AL720" s="586"/>
    </row>
    <row r="721" spans="1:38" x14ac:dyDescent="0.25">
      <c r="A721" s="44">
        <f t="shared" si="89"/>
        <v>2016</v>
      </c>
      <c r="B721" s="44" t="str">
        <f t="shared" si="89"/>
        <v>MARZO</v>
      </c>
      <c r="C721" s="44">
        <v>16</v>
      </c>
      <c r="D721" s="586" t="str">
        <f t="shared" si="88"/>
        <v>MARZO 2016 / 15</v>
      </c>
      <c r="E721" s="586"/>
      <c r="F721" s="586"/>
      <c r="G721" s="586"/>
      <c r="H721" s="586"/>
      <c r="I721" s="586"/>
      <c r="J721" s="586"/>
      <c r="K721" s="586"/>
      <c r="L721" s="586"/>
      <c r="M721" s="586"/>
      <c r="N721" s="586"/>
      <c r="O721" s="586"/>
      <c r="P721" s="586"/>
      <c r="Q721" s="586"/>
      <c r="R721" s="586"/>
      <c r="S721" s="586"/>
      <c r="T721" s="586"/>
      <c r="U721" s="586"/>
      <c r="V721" s="586"/>
      <c r="W721" s="586"/>
      <c r="X721" s="586"/>
      <c r="Y721" s="586"/>
      <c r="Z721" s="586"/>
      <c r="AB721" s="586"/>
      <c r="AC721" s="586"/>
      <c r="AD721" s="586"/>
      <c r="AE721" s="586"/>
      <c r="AF721" s="586"/>
      <c r="AG721" s="586"/>
      <c r="AH721" s="586"/>
      <c r="AI721" s="586"/>
      <c r="AJ721" s="586"/>
      <c r="AK721" s="586"/>
      <c r="AL721" s="586"/>
    </row>
    <row r="722" spans="1:38" x14ac:dyDescent="0.25">
      <c r="A722" s="44">
        <f t="shared" si="89"/>
        <v>2016</v>
      </c>
      <c r="B722" s="44" t="str">
        <f t="shared" si="89"/>
        <v>MARZO</v>
      </c>
      <c r="C722" s="44">
        <v>17</v>
      </c>
      <c r="D722" s="586" t="str">
        <f t="shared" si="88"/>
        <v>MARZO 2016 / 16</v>
      </c>
      <c r="E722" s="586"/>
      <c r="F722" s="586"/>
      <c r="G722" s="586"/>
      <c r="H722" s="586"/>
      <c r="I722" s="586"/>
      <c r="J722" s="586"/>
      <c r="K722" s="586"/>
      <c r="L722" s="586"/>
      <c r="M722" s="586"/>
      <c r="N722" s="586"/>
      <c r="O722" s="586"/>
      <c r="P722" s="586"/>
      <c r="Q722" s="586"/>
      <c r="R722" s="586"/>
      <c r="S722" s="586"/>
      <c r="T722" s="586"/>
      <c r="U722" s="586"/>
      <c r="V722" s="586"/>
      <c r="W722" s="586"/>
      <c r="X722" s="586"/>
      <c r="Y722" s="586"/>
      <c r="Z722" s="586"/>
      <c r="AB722" s="586"/>
      <c r="AC722" s="586"/>
      <c r="AD722" s="586"/>
      <c r="AE722" s="586"/>
      <c r="AF722" s="586"/>
      <c r="AG722" s="586"/>
      <c r="AH722" s="586"/>
      <c r="AI722" s="586"/>
      <c r="AJ722" s="586"/>
      <c r="AK722" s="586"/>
      <c r="AL722" s="586"/>
    </row>
    <row r="723" spans="1:38" x14ac:dyDescent="0.25">
      <c r="A723" s="44">
        <f t="shared" si="89"/>
        <v>2016</v>
      </c>
      <c r="B723" s="44" t="str">
        <f t="shared" si="89"/>
        <v>MARZO</v>
      </c>
      <c r="C723" s="44">
        <v>18</v>
      </c>
      <c r="D723" s="586" t="str">
        <f t="shared" si="88"/>
        <v>MARZO 2016 / 17</v>
      </c>
      <c r="E723" s="586"/>
      <c r="F723" s="586"/>
      <c r="G723" s="586"/>
      <c r="H723" s="586"/>
      <c r="I723" s="586"/>
      <c r="J723" s="586"/>
      <c r="K723" s="586"/>
      <c r="L723" s="586"/>
      <c r="M723" s="586"/>
      <c r="N723" s="586"/>
      <c r="O723" s="586"/>
      <c r="P723" s="586"/>
      <c r="Q723" s="586"/>
      <c r="R723" s="586"/>
      <c r="S723" s="586"/>
      <c r="T723" s="586"/>
      <c r="U723" s="586"/>
      <c r="V723" s="586"/>
      <c r="W723" s="586"/>
      <c r="X723" s="586"/>
      <c r="Y723" s="586"/>
      <c r="Z723" s="586"/>
      <c r="AB723" s="586"/>
      <c r="AC723" s="586"/>
      <c r="AD723" s="586"/>
      <c r="AE723" s="586"/>
      <c r="AF723" s="586"/>
      <c r="AG723" s="586"/>
      <c r="AH723" s="586"/>
      <c r="AI723" s="586"/>
      <c r="AJ723" s="586"/>
      <c r="AK723" s="586"/>
      <c r="AL723" s="586"/>
    </row>
    <row r="724" spans="1:38" x14ac:dyDescent="0.25">
      <c r="A724" s="44">
        <f t="shared" si="89"/>
        <v>2016</v>
      </c>
      <c r="B724" s="44" t="str">
        <f t="shared" si="89"/>
        <v>MARZO</v>
      </c>
      <c r="C724" s="44">
        <v>19</v>
      </c>
      <c r="D724" s="586" t="str">
        <f t="shared" si="88"/>
        <v>MARZO 2016 / 18</v>
      </c>
      <c r="E724" s="586"/>
      <c r="F724" s="586"/>
      <c r="G724" s="586"/>
      <c r="H724" s="586"/>
      <c r="I724" s="586"/>
      <c r="J724" s="586"/>
      <c r="K724" s="586"/>
      <c r="L724" s="586"/>
      <c r="M724" s="586"/>
      <c r="N724" s="586"/>
      <c r="O724" s="586"/>
      <c r="P724" s="586"/>
      <c r="Q724" s="586"/>
      <c r="R724" s="586"/>
      <c r="S724" s="586"/>
      <c r="T724" s="586"/>
      <c r="U724" s="586"/>
      <c r="V724" s="586"/>
      <c r="W724" s="586"/>
      <c r="X724" s="586"/>
      <c r="Y724" s="586"/>
      <c r="Z724" s="586"/>
      <c r="AB724" s="586"/>
      <c r="AC724" s="586"/>
      <c r="AD724" s="586"/>
      <c r="AE724" s="586"/>
      <c r="AF724" s="586"/>
      <c r="AG724" s="586"/>
      <c r="AH724" s="586"/>
      <c r="AI724" s="586"/>
      <c r="AJ724" s="586"/>
      <c r="AK724" s="586"/>
      <c r="AL724" s="586"/>
    </row>
    <row r="725" spans="1:38" x14ac:dyDescent="0.25">
      <c r="A725" s="44">
        <f t="shared" si="89"/>
        <v>2016</v>
      </c>
      <c r="B725" s="44" t="str">
        <f t="shared" si="89"/>
        <v>MARZO</v>
      </c>
      <c r="C725" s="44">
        <v>20</v>
      </c>
      <c r="D725" s="586" t="str">
        <f t="shared" si="88"/>
        <v>MARZO 2016 / 19</v>
      </c>
      <c r="E725" s="586"/>
      <c r="F725" s="586"/>
      <c r="G725" s="586"/>
      <c r="H725" s="586"/>
      <c r="I725" s="586"/>
      <c r="J725" s="586"/>
      <c r="K725" s="586"/>
      <c r="L725" s="586"/>
      <c r="M725" s="586"/>
      <c r="N725" s="586"/>
      <c r="O725" s="586"/>
      <c r="P725" s="586"/>
      <c r="Q725" s="586"/>
      <c r="R725" s="586"/>
      <c r="S725" s="586"/>
      <c r="T725" s="586"/>
      <c r="U725" s="586"/>
      <c r="V725" s="586"/>
      <c r="W725" s="586"/>
      <c r="X725" s="586"/>
      <c r="Y725" s="586"/>
      <c r="Z725" s="586"/>
      <c r="AB725" s="586"/>
      <c r="AC725" s="586"/>
      <c r="AD725" s="586"/>
      <c r="AE725" s="586"/>
      <c r="AF725" s="586"/>
      <c r="AG725" s="586"/>
      <c r="AH725" s="586"/>
      <c r="AI725" s="586"/>
      <c r="AJ725" s="586"/>
      <c r="AK725" s="586"/>
      <c r="AL725" s="586"/>
    </row>
    <row r="726" spans="1:38" x14ac:dyDescent="0.25">
      <c r="A726" s="44">
        <f t="shared" si="89"/>
        <v>2016</v>
      </c>
      <c r="B726" s="44" t="str">
        <f t="shared" si="89"/>
        <v>MARZO</v>
      </c>
      <c r="C726" s="44">
        <v>21</v>
      </c>
      <c r="D726" s="586" t="str">
        <f t="shared" si="88"/>
        <v>MARZO 2016 / 20</v>
      </c>
      <c r="E726" s="586"/>
      <c r="F726" s="586"/>
      <c r="G726" s="586"/>
      <c r="H726" s="586"/>
      <c r="I726" s="586"/>
      <c r="J726" s="586"/>
      <c r="K726" s="586"/>
      <c r="L726" s="586"/>
      <c r="M726" s="586"/>
      <c r="N726" s="586"/>
      <c r="O726" s="586"/>
      <c r="P726" s="586"/>
      <c r="Q726" s="586"/>
      <c r="R726" s="586"/>
      <c r="S726" s="586"/>
      <c r="T726" s="586"/>
      <c r="U726" s="586"/>
      <c r="V726" s="586"/>
      <c r="W726" s="586"/>
      <c r="X726" s="586"/>
      <c r="Y726" s="586"/>
      <c r="Z726" s="586"/>
      <c r="AB726" s="586"/>
      <c r="AC726" s="586"/>
      <c r="AD726" s="586"/>
      <c r="AE726" s="586"/>
      <c r="AF726" s="586"/>
      <c r="AG726" s="586"/>
      <c r="AH726" s="586"/>
      <c r="AI726" s="586"/>
      <c r="AJ726" s="586"/>
      <c r="AK726" s="586"/>
      <c r="AL726" s="586"/>
    </row>
    <row r="727" spans="1:38" x14ac:dyDescent="0.25">
      <c r="A727" s="44">
        <f t="shared" si="89"/>
        <v>2016</v>
      </c>
      <c r="B727" s="44" t="str">
        <f t="shared" si="89"/>
        <v>MARZO</v>
      </c>
      <c r="C727" s="44">
        <v>22</v>
      </c>
      <c r="D727" s="586" t="str">
        <f t="shared" si="88"/>
        <v>MARZO 2016 / 21</v>
      </c>
      <c r="E727" s="586"/>
      <c r="F727" s="586"/>
      <c r="G727" s="586"/>
      <c r="H727" s="586"/>
      <c r="I727" s="586"/>
      <c r="J727" s="586"/>
      <c r="K727" s="586"/>
      <c r="L727" s="586"/>
      <c r="M727" s="586"/>
      <c r="N727" s="586"/>
      <c r="O727" s="586"/>
      <c r="P727" s="586"/>
      <c r="Q727" s="586"/>
      <c r="R727" s="586"/>
      <c r="S727" s="586"/>
      <c r="T727" s="586"/>
      <c r="U727" s="586"/>
      <c r="V727" s="586"/>
      <c r="W727" s="586"/>
      <c r="X727" s="586"/>
      <c r="Y727" s="586"/>
      <c r="Z727" s="586"/>
      <c r="AB727" s="586"/>
      <c r="AC727" s="586"/>
      <c r="AD727" s="586"/>
      <c r="AE727" s="586"/>
      <c r="AF727" s="586"/>
      <c r="AG727" s="586"/>
      <c r="AH727" s="586"/>
      <c r="AI727" s="586"/>
      <c r="AJ727" s="586"/>
      <c r="AK727" s="586"/>
      <c r="AL727" s="586"/>
    </row>
    <row r="728" spans="1:38" x14ac:dyDescent="0.25">
      <c r="A728" s="44">
        <f t="shared" si="89"/>
        <v>2016</v>
      </c>
      <c r="B728" s="44" t="str">
        <f t="shared" si="89"/>
        <v>MARZO</v>
      </c>
      <c r="C728" s="44">
        <v>23</v>
      </c>
      <c r="D728" s="586" t="str">
        <f t="shared" si="88"/>
        <v>MARZO 2016 / 22</v>
      </c>
      <c r="E728" s="586"/>
      <c r="F728" s="586"/>
      <c r="G728" s="586"/>
      <c r="H728" s="586"/>
      <c r="I728" s="586"/>
      <c r="J728" s="586"/>
      <c r="K728" s="586"/>
      <c r="L728" s="586"/>
      <c r="M728" s="586"/>
      <c r="N728" s="586"/>
      <c r="O728" s="586"/>
      <c r="P728" s="586"/>
      <c r="Q728" s="586"/>
      <c r="R728" s="586"/>
      <c r="S728" s="586"/>
      <c r="T728" s="586"/>
      <c r="U728" s="586"/>
      <c r="V728" s="586"/>
      <c r="W728" s="586"/>
      <c r="X728" s="586"/>
      <c r="Y728" s="586"/>
      <c r="Z728" s="586"/>
      <c r="AB728" s="586"/>
      <c r="AC728" s="586"/>
      <c r="AD728" s="586"/>
      <c r="AE728" s="586"/>
      <c r="AF728" s="586"/>
      <c r="AG728" s="586"/>
      <c r="AH728" s="586"/>
      <c r="AI728" s="586"/>
      <c r="AJ728" s="586"/>
      <c r="AK728" s="586"/>
      <c r="AL728" s="586"/>
    </row>
    <row r="729" spans="1:38" x14ac:dyDescent="0.25">
      <c r="A729" s="44">
        <f t="shared" si="89"/>
        <v>2016</v>
      </c>
      <c r="B729" s="44" t="str">
        <f t="shared" si="89"/>
        <v>MARZO</v>
      </c>
      <c r="C729" s="44">
        <v>24</v>
      </c>
      <c r="D729" s="586" t="str">
        <f t="shared" si="88"/>
        <v>MARZO 2016 / 23</v>
      </c>
      <c r="E729" s="586"/>
      <c r="F729" s="586"/>
      <c r="G729" s="586"/>
      <c r="H729" s="586"/>
      <c r="I729" s="586"/>
      <c r="J729" s="586"/>
      <c r="K729" s="586"/>
      <c r="L729" s="586"/>
      <c r="M729" s="586"/>
      <c r="N729" s="586"/>
      <c r="O729" s="586"/>
      <c r="P729" s="586"/>
      <c r="Q729" s="586"/>
      <c r="R729" s="586"/>
      <c r="S729" s="586"/>
      <c r="T729" s="586"/>
      <c r="U729" s="586"/>
      <c r="V729" s="586"/>
      <c r="W729" s="586"/>
      <c r="X729" s="586"/>
      <c r="Y729" s="586"/>
      <c r="Z729" s="586"/>
      <c r="AB729" s="586"/>
      <c r="AC729" s="586"/>
      <c r="AD729" s="586"/>
      <c r="AE729" s="586"/>
      <c r="AF729" s="586"/>
      <c r="AG729" s="586"/>
      <c r="AH729" s="586"/>
      <c r="AI729" s="586"/>
      <c r="AJ729" s="586"/>
      <c r="AK729" s="586"/>
      <c r="AL729" s="586"/>
    </row>
    <row r="730" spans="1:38" x14ac:dyDescent="0.25">
      <c r="A730" s="44">
        <f t="shared" si="89"/>
        <v>2016</v>
      </c>
      <c r="B730" s="44" t="str">
        <f t="shared" si="89"/>
        <v>MARZO</v>
      </c>
      <c r="C730" s="44">
        <v>25</v>
      </c>
      <c r="D730" s="586" t="str">
        <f t="shared" si="88"/>
        <v>MARZO 2016 / 24</v>
      </c>
      <c r="E730" s="586"/>
      <c r="F730" s="586"/>
      <c r="G730" s="586"/>
      <c r="H730" s="586"/>
      <c r="I730" s="586"/>
      <c r="J730" s="586"/>
      <c r="K730" s="586"/>
      <c r="L730" s="586"/>
      <c r="M730" s="586"/>
      <c r="N730" s="586"/>
      <c r="O730" s="586"/>
      <c r="P730" s="586"/>
      <c r="Q730" s="586"/>
      <c r="R730" s="586"/>
      <c r="S730" s="586"/>
      <c r="T730" s="586"/>
      <c r="U730" s="586"/>
      <c r="V730" s="586"/>
      <c r="W730" s="586"/>
      <c r="X730" s="586"/>
      <c r="Y730" s="586"/>
      <c r="Z730" s="586"/>
      <c r="AB730" s="586"/>
      <c r="AC730" s="586"/>
      <c r="AD730" s="586"/>
      <c r="AE730" s="586"/>
      <c r="AF730" s="586"/>
      <c r="AG730" s="586"/>
      <c r="AH730" s="586"/>
      <c r="AI730" s="586"/>
      <c r="AJ730" s="586"/>
      <c r="AK730" s="586"/>
      <c r="AL730" s="586"/>
    </row>
    <row r="731" spans="1:38" x14ac:dyDescent="0.25">
      <c r="A731" s="44">
        <f t="shared" si="89"/>
        <v>2016</v>
      </c>
      <c r="B731" s="44" t="str">
        <f t="shared" si="89"/>
        <v>MARZO</v>
      </c>
      <c r="C731" s="44">
        <v>26</v>
      </c>
      <c r="D731" s="586" t="str">
        <f t="shared" si="88"/>
        <v>MARZO 2016 / 25</v>
      </c>
      <c r="E731" s="586"/>
      <c r="F731" s="586"/>
      <c r="G731" s="586"/>
      <c r="H731" s="586"/>
      <c r="I731" s="586"/>
      <c r="J731" s="586"/>
      <c r="K731" s="586"/>
      <c r="L731" s="586"/>
      <c r="M731" s="586"/>
      <c r="N731" s="586"/>
      <c r="O731" s="586"/>
      <c r="P731" s="586"/>
      <c r="Q731" s="586"/>
      <c r="R731" s="586"/>
      <c r="S731" s="586"/>
      <c r="T731" s="586"/>
      <c r="U731" s="586"/>
      <c r="V731" s="586"/>
      <c r="W731" s="586"/>
      <c r="X731" s="586"/>
      <c r="Y731" s="586"/>
      <c r="Z731" s="586"/>
      <c r="AB731" s="586"/>
      <c r="AC731" s="586"/>
      <c r="AD731" s="586"/>
      <c r="AE731" s="586"/>
      <c r="AF731" s="586"/>
      <c r="AG731" s="586"/>
      <c r="AH731" s="586"/>
      <c r="AI731" s="586"/>
      <c r="AJ731" s="586"/>
      <c r="AK731" s="586"/>
      <c r="AL731" s="586"/>
    </row>
    <row r="732" spans="1:38" x14ac:dyDescent="0.25">
      <c r="A732" s="44">
        <f t="shared" si="89"/>
        <v>2016</v>
      </c>
      <c r="B732" s="44" t="str">
        <f t="shared" si="89"/>
        <v>MARZO</v>
      </c>
      <c r="C732" s="44">
        <v>27</v>
      </c>
      <c r="D732" s="586" t="str">
        <f t="shared" si="88"/>
        <v>MARZO 2016 / 26</v>
      </c>
      <c r="E732" s="586"/>
      <c r="F732" s="586"/>
      <c r="G732" s="586"/>
      <c r="H732" s="586"/>
      <c r="I732" s="586"/>
      <c r="J732" s="586"/>
      <c r="K732" s="586"/>
      <c r="L732" s="586"/>
      <c r="M732" s="586"/>
      <c r="N732" s="586"/>
      <c r="O732" s="586"/>
      <c r="P732" s="586"/>
      <c r="Q732" s="586"/>
      <c r="R732" s="586"/>
      <c r="S732" s="586"/>
      <c r="T732" s="586"/>
      <c r="U732" s="586"/>
      <c r="V732" s="586"/>
      <c r="W732" s="586"/>
      <c r="X732" s="586"/>
      <c r="Y732" s="586"/>
      <c r="Z732" s="586"/>
      <c r="AB732" s="586"/>
      <c r="AC732" s="586"/>
      <c r="AD732" s="586"/>
      <c r="AE732" s="586"/>
      <c r="AF732" s="586"/>
      <c r="AG732" s="586"/>
      <c r="AH732" s="586"/>
      <c r="AI732" s="586"/>
      <c r="AJ732" s="586"/>
      <c r="AK732" s="586"/>
      <c r="AL732" s="586"/>
    </row>
    <row r="733" spans="1:38" x14ac:dyDescent="0.25">
      <c r="A733" s="44">
        <f t="shared" si="89"/>
        <v>2016</v>
      </c>
      <c r="B733" s="44" t="str">
        <f t="shared" si="89"/>
        <v>MARZO</v>
      </c>
      <c r="C733" s="44">
        <v>28</v>
      </c>
      <c r="D733" s="586" t="str">
        <f t="shared" si="88"/>
        <v>MARZO 2016 / 27</v>
      </c>
      <c r="E733" s="586"/>
      <c r="F733" s="586"/>
      <c r="G733" s="586"/>
      <c r="H733" s="586"/>
      <c r="I733" s="586"/>
      <c r="J733" s="586"/>
      <c r="K733" s="586"/>
      <c r="L733" s="586"/>
      <c r="M733" s="586"/>
      <c r="N733" s="586"/>
      <c r="O733" s="586"/>
      <c r="P733" s="586"/>
      <c r="Q733" s="586"/>
      <c r="R733" s="586"/>
      <c r="S733" s="586"/>
      <c r="T733" s="586"/>
      <c r="U733" s="586"/>
      <c r="V733" s="586"/>
      <c r="W733" s="586"/>
      <c r="X733" s="586"/>
      <c r="Y733" s="586"/>
      <c r="Z733" s="586"/>
      <c r="AB733" s="586"/>
      <c r="AC733" s="586"/>
      <c r="AD733" s="586"/>
      <c r="AE733" s="586"/>
      <c r="AF733" s="586"/>
      <c r="AG733" s="586"/>
      <c r="AH733" s="586"/>
      <c r="AI733" s="586"/>
      <c r="AJ733" s="586"/>
      <c r="AK733" s="586"/>
      <c r="AL733" s="586"/>
    </row>
    <row r="734" spans="1:38" x14ac:dyDescent="0.25">
      <c r="A734" s="44">
        <f t="shared" si="89"/>
        <v>2016</v>
      </c>
      <c r="B734" s="44" t="str">
        <f t="shared" si="89"/>
        <v>MARZO</v>
      </c>
      <c r="C734" s="44">
        <v>29</v>
      </c>
      <c r="D734" s="586" t="str">
        <f t="shared" si="88"/>
        <v>MARZO 2016 / 28</v>
      </c>
      <c r="E734" s="586"/>
      <c r="F734" s="586"/>
      <c r="G734" s="586"/>
      <c r="H734" s="586"/>
      <c r="I734" s="586"/>
      <c r="J734" s="586"/>
      <c r="K734" s="586"/>
      <c r="L734" s="586"/>
      <c r="M734" s="586"/>
      <c r="N734" s="586"/>
      <c r="O734" s="586"/>
      <c r="P734" s="586"/>
      <c r="Q734" s="586"/>
      <c r="R734" s="586"/>
      <c r="S734" s="586"/>
      <c r="T734" s="586"/>
      <c r="U734" s="586"/>
      <c r="V734" s="586"/>
      <c r="W734" s="586"/>
      <c r="X734" s="586"/>
      <c r="Y734" s="586"/>
      <c r="Z734" s="586"/>
      <c r="AB734" s="586"/>
      <c r="AC734" s="586"/>
      <c r="AD734" s="586"/>
      <c r="AE734" s="586"/>
      <c r="AF734" s="586"/>
      <c r="AG734" s="586"/>
      <c r="AH734" s="586"/>
      <c r="AI734" s="586"/>
      <c r="AJ734" s="586"/>
      <c r="AK734" s="586"/>
      <c r="AL734" s="586"/>
    </row>
    <row r="735" spans="1:38" x14ac:dyDescent="0.25">
      <c r="A735" s="44">
        <f t="shared" si="89"/>
        <v>2016</v>
      </c>
      <c r="B735" s="44" t="str">
        <f t="shared" si="89"/>
        <v>MARZO</v>
      </c>
      <c r="C735" s="44">
        <v>30</v>
      </c>
      <c r="D735" s="586" t="str">
        <f t="shared" si="88"/>
        <v>MARZO 2016 / 29</v>
      </c>
      <c r="E735" s="586"/>
      <c r="F735" s="586"/>
      <c r="G735" s="586"/>
      <c r="H735" s="586"/>
      <c r="I735" s="586"/>
      <c r="J735" s="586"/>
      <c r="K735" s="586"/>
      <c r="L735" s="586"/>
      <c r="M735" s="586"/>
      <c r="N735" s="586"/>
      <c r="O735" s="586"/>
      <c r="P735" s="586"/>
      <c r="Q735" s="586"/>
      <c r="R735" s="586"/>
      <c r="S735" s="586"/>
      <c r="T735" s="586"/>
      <c r="U735" s="586"/>
      <c r="V735" s="586"/>
      <c r="W735" s="586"/>
      <c r="X735" s="586"/>
      <c r="Y735" s="586"/>
      <c r="Z735" s="586"/>
      <c r="AB735" s="586"/>
      <c r="AC735" s="586"/>
      <c r="AD735" s="586"/>
      <c r="AE735" s="586"/>
      <c r="AF735" s="586"/>
      <c r="AG735" s="586"/>
      <c r="AH735" s="586"/>
      <c r="AI735" s="586"/>
      <c r="AJ735" s="586"/>
      <c r="AK735" s="586"/>
      <c r="AL735" s="586"/>
    </row>
    <row r="736" spans="1:38" x14ac:dyDescent="0.25">
      <c r="A736" s="44">
        <f t="shared" si="89"/>
        <v>2016</v>
      </c>
      <c r="B736" s="44" t="str">
        <f t="shared" si="89"/>
        <v>MARZO</v>
      </c>
      <c r="C736" s="44">
        <v>31</v>
      </c>
      <c r="D736" s="586" t="str">
        <f t="shared" si="88"/>
        <v>MARZO 2016 / 30</v>
      </c>
      <c r="E736" s="586"/>
      <c r="F736" s="586"/>
      <c r="G736" s="586"/>
      <c r="H736" s="586"/>
      <c r="I736" s="586"/>
      <c r="J736" s="586"/>
      <c r="K736" s="586"/>
      <c r="L736" s="586"/>
      <c r="M736" s="586"/>
      <c r="N736" s="586"/>
      <c r="O736" s="586"/>
      <c r="P736" s="586"/>
      <c r="Q736" s="586"/>
      <c r="R736" s="586"/>
      <c r="S736" s="586"/>
      <c r="T736" s="586"/>
      <c r="U736" s="586"/>
      <c r="V736" s="586"/>
      <c r="W736" s="586"/>
      <c r="X736" s="586"/>
      <c r="Y736" s="586"/>
      <c r="Z736" s="586"/>
      <c r="AB736" s="586"/>
      <c r="AC736" s="586"/>
      <c r="AD736" s="586"/>
      <c r="AE736" s="586"/>
      <c r="AF736" s="586"/>
      <c r="AG736" s="586"/>
      <c r="AH736" s="586"/>
      <c r="AI736" s="586"/>
      <c r="AJ736" s="586"/>
      <c r="AK736" s="586"/>
      <c r="AL736" s="586"/>
    </row>
    <row r="737" spans="1:74" s="206" customFormat="1" ht="15.75" x14ac:dyDescent="0.25">
      <c r="D737" s="586" t="str">
        <f t="shared" si="88"/>
        <v>MARZO 2016 / 31</v>
      </c>
      <c r="E737" s="586"/>
      <c r="F737" s="586"/>
      <c r="G737" s="586"/>
      <c r="H737" s="586"/>
      <c r="I737" s="586"/>
      <c r="J737" s="586"/>
      <c r="K737" s="586"/>
      <c r="L737" s="586"/>
      <c r="M737" s="586"/>
      <c r="N737" s="586"/>
      <c r="O737" s="586"/>
      <c r="P737" s="586"/>
      <c r="Q737" s="586"/>
      <c r="R737" s="586"/>
      <c r="S737" s="586"/>
      <c r="T737" s="586"/>
      <c r="U737" s="586"/>
      <c r="V737" s="586"/>
      <c r="W737" s="586"/>
      <c r="X737" s="586"/>
      <c r="Y737" s="586"/>
      <c r="Z737" s="586"/>
      <c r="AA737" s="55"/>
      <c r="AB737" s="586"/>
      <c r="AC737" s="586"/>
      <c r="AD737" s="586"/>
      <c r="AE737" s="586"/>
      <c r="AF737" s="586"/>
      <c r="AG737" s="586"/>
      <c r="AH737" s="586"/>
      <c r="AI737" s="586"/>
      <c r="AJ737" s="586"/>
      <c r="AK737" s="586"/>
      <c r="AL737" s="586"/>
      <c r="AM737" s="209" t="str">
        <f t="shared" ref="AM737:BU737" si="90">IFERROR(AVERAGE(AM706:AM736),"")</f>
        <v/>
      </c>
      <c r="AN737" s="209" t="str">
        <f t="shared" si="90"/>
        <v/>
      </c>
      <c r="AO737" s="209" t="str">
        <f t="shared" si="90"/>
        <v/>
      </c>
      <c r="AP737" s="209" t="str">
        <f t="shared" si="90"/>
        <v/>
      </c>
      <c r="AQ737" s="209" t="str">
        <f t="shared" si="90"/>
        <v/>
      </c>
      <c r="AR737" s="209" t="str">
        <f t="shared" si="90"/>
        <v/>
      </c>
      <c r="AS737" s="209" t="str">
        <f t="shared" si="90"/>
        <v/>
      </c>
      <c r="AT737" s="209" t="str">
        <f t="shared" si="90"/>
        <v/>
      </c>
      <c r="AU737" s="209" t="str">
        <f t="shared" si="90"/>
        <v/>
      </c>
      <c r="AV737" s="209" t="str">
        <f t="shared" si="90"/>
        <v/>
      </c>
      <c r="AW737" s="209" t="str">
        <f t="shared" si="90"/>
        <v/>
      </c>
      <c r="AX737" s="210" t="str">
        <f t="shared" si="90"/>
        <v/>
      </c>
      <c r="AY737" s="209" t="str">
        <f t="shared" si="90"/>
        <v/>
      </c>
      <c r="AZ737" s="209" t="str">
        <f t="shared" si="90"/>
        <v/>
      </c>
      <c r="BA737" s="209" t="str">
        <f t="shared" si="90"/>
        <v/>
      </c>
      <c r="BB737" s="209" t="str">
        <f t="shared" si="90"/>
        <v/>
      </c>
      <c r="BC737" s="209" t="str">
        <f t="shared" si="90"/>
        <v/>
      </c>
      <c r="BD737" s="209" t="str">
        <f t="shared" si="90"/>
        <v/>
      </c>
      <c r="BE737" s="209" t="str">
        <f t="shared" si="90"/>
        <v/>
      </c>
      <c r="BF737" s="209" t="str">
        <f t="shared" si="90"/>
        <v/>
      </c>
      <c r="BG737" s="209" t="str">
        <f t="shared" si="90"/>
        <v/>
      </c>
      <c r="BH737" s="209" t="str">
        <f t="shared" si="90"/>
        <v/>
      </c>
      <c r="BI737" s="209" t="str">
        <f t="shared" si="90"/>
        <v/>
      </c>
      <c r="BJ737" s="209" t="str">
        <f t="shared" si="90"/>
        <v/>
      </c>
      <c r="BK737" s="209" t="str">
        <f t="shared" si="90"/>
        <v/>
      </c>
      <c r="BL737" s="209" t="str">
        <f t="shared" si="90"/>
        <v/>
      </c>
      <c r="BM737" s="209" t="str">
        <f t="shared" si="90"/>
        <v/>
      </c>
      <c r="BN737" s="209" t="str">
        <f t="shared" si="90"/>
        <v/>
      </c>
      <c r="BO737" s="209" t="str">
        <f t="shared" si="90"/>
        <v/>
      </c>
      <c r="BP737" s="209" t="str">
        <f t="shared" si="90"/>
        <v/>
      </c>
      <c r="BQ737" s="209" t="str">
        <f t="shared" si="90"/>
        <v/>
      </c>
      <c r="BR737" s="209" t="str">
        <f t="shared" si="90"/>
        <v/>
      </c>
      <c r="BS737" s="209" t="str">
        <f t="shared" si="90"/>
        <v/>
      </c>
      <c r="BT737" s="209" t="str">
        <f t="shared" si="90"/>
        <v/>
      </c>
      <c r="BU737" s="209" t="str">
        <f t="shared" si="90"/>
        <v/>
      </c>
      <c r="BV737" s="210" t="str">
        <f>IFERROR(AVERAGE(BV706:BV736),"")</f>
        <v/>
      </c>
    </row>
    <row r="738" spans="1:74" ht="15.75" x14ac:dyDescent="0.25">
      <c r="A738" s="44">
        <v>2016</v>
      </c>
      <c r="B738" s="44" t="s">
        <v>242</v>
      </c>
      <c r="C738" s="44">
        <v>1</v>
      </c>
      <c r="D738" s="208" t="s">
        <v>228</v>
      </c>
      <c r="E738" s="209">
        <f>IFERROR(AVERAGE(E707:E737),"")</f>
        <v>1</v>
      </c>
      <c r="F738" s="209">
        <f>IFERROR(AVERAGE(F707:F737),"")</f>
        <v>42425</v>
      </c>
      <c r="G738" s="209">
        <f>IFERROR(AVERAGE(G707:G737),"")</f>
        <v>61236</v>
      </c>
      <c r="H738" s="209" t="str">
        <f>IFERROR(AVERAGE(H707:H737),"")</f>
        <v/>
      </c>
      <c r="I738" s="209">
        <f t="shared" ref="I738:AL738" si="91">IFERROR(AVERAGE(I707:I737),"")</f>
        <v>0.75270000000000004</v>
      </c>
      <c r="J738" s="209">
        <f t="shared" si="91"/>
        <v>6</v>
      </c>
      <c r="K738" s="209">
        <f t="shared" si="91"/>
        <v>1.06</v>
      </c>
      <c r="L738" s="209" t="str">
        <f t="shared" si="91"/>
        <v/>
      </c>
      <c r="M738" s="209">
        <f t="shared" si="91"/>
        <v>2.6</v>
      </c>
      <c r="N738" s="209">
        <f t="shared" si="91"/>
        <v>0.05</v>
      </c>
      <c r="O738" s="209">
        <f t="shared" si="91"/>
        <v>100</v>
      </c>
      <c r="P738" s="209">
        <f t="shared" si="91"/>
        <v>135.19999999999999</v>
      </c>
      <c r="Q738" s="209" t="str">
        <f t="shared" si="91"/>
        <v/>
      </c>
      <c r="R738" s="209">
        <f t="shared" si="91"/>
        <v>42.7</v>
      </c>
      <c r="S738" s="209">
        <f t="shared" si="91"/>
        <v>-80</v>
      </c>
      <c r="T738" s="209" t="str">
        <f t="shared" si="91"/>
        <v/>
      </c>
      <c r="U738" s="209">
        <f t="shared" si="91"/>
        <v>0</v>
      </c>
      <c r="V738" s="209">
        <f t="shared" si="91"/>
        <v>63</v>
      </c>
      <c r="W738" s="209">
        <f t="shared" si="91"/>
        <v>89</v>
      </c>
      <c r="X738" s="209">
        <f t="shared" si="91"/>
        <v>102</v>
      </c>
      <c r="Y738" s="209">
        <f t="shared" si="91"/>
        <v>135</v>
      </c>
      <c r="Z738" s="209">
        <f t="shared" si="91"/>
        <v>153</v>
      </c>
      <c r="AA738" s="209">
        <f t="shared" si="91"/>
        <v>0.5</v>
      </c>
      <c r="AB738" s="209">
        <f t="shared" si="91"/>
        <v>99</v>
      </c>
      <c r="AC738" s="209">
        <f t="shared" si="91"/>
        <v>0.5</v>
      </c>
      <c r="AD738" s="209" t="str">
        <f t="shared" si="91"/>
        <v/>
      </c>
      <c r="AE738" s="209">
        <f t="shared" si="91"/>
        <v>5.5</v>
      </c>
      <c r="AF738" s="209">
        <f t="shared" si="91"/>
        <v>7</v>
      </c>
      <c r="AG738" s="209">
        <f t="shared" si="91"/>
        <v>99.5</v>
      </c>
      <c r="AH738" s="209">
        <f t="shared" si="91"/>
        <v>42.54</v>
      </c>
      <c r="AI738" s="209">
        <f t="shared" si="91"/>
        <v>167</v>
      </c>
      <c r="AJ738" s="209">
        <f t="shared" si="91"/>
        <v>221</v>
      </c>
      <c r="AK738" s="209">
        <f t="shared" si="91"/>
        <v>275</v>
      </c>
      <c r="AL738" s="209">
        <f t="shared" si="91"/>
        <v>338</v>
      </c>
    </row>
    <row r="739" spans="1:74" x14ac:dyDescent="0.25">
      <c r="A739" s="44">
        <f>A738</f>
        <v>2016</v>
      </c>
      <c r="B739" s="44" t="str">
        <f>B738</f>
        <v>ABRIL</v>
      </c>
      <c r="C739" s="44">
        <v>2</v>
      </c>
      <c r="D739" s="586" t="str">
        <f t="shared" ref="D739:D769" si="92">B738&amp;" "&amp;A738&amp;" / "&amp;C738</f>
        <v>ABRIL 2016 / 1</v>
      </c>
      <c r="E739" s="589">
        <v>1</v>
      </c>
      <c r="F739" s="266">
        <v>42461</v>
      </c>
      <c r="G739" s="590">
        <v>61816</v>
      </c>
      <c r="H739" s="591" t="s">
        <v>340</v>
      </c>
      <c r="I739" s="586">
        <v>0.74790000000000001</v>
      </c>
      <c r="J739" s="586">
        <v>6.4</v>
      </c>
      <c r="K739" s="592">
        <v>1.06</v>
      </c>
      <c r="L739" s="586" t="s">
        <v>20</v>
      </c>
      <c r="M739" s="586">
        <v>2.8</v>
      </c>
      <c r="N739" s="586">
        <v>0.05</v>
      </c>
      <c r="O739" s="592">
        <v>100</v>
      </c>
      <c r="P739" s="586">
        <v>132.9</v>
      </c>
      <c r="Q739" s="586" t="s">
        <v>338</v>
      </c>
      <c r="R739" s="586">
        <v>42.8</v>
      </c>
      <c r="S739" s="586">
        <v>-80</v>
      </c>
      <c r="T739" s="564" t="s">
        <v>103</v>
      </c>
      <c r="U739" s="564">
        <v>0</v>
      </c>
      <c r="V739" s="564">
        <v>62</v>
      </c>
      <c r="W739" s="564">
        <v>86</v>
      </c>
      <c r="X739" s="564">
        <v>98</v>
      </c>
      <c r="Y739" s="564">
        <v>134</v>
      </c>
      <c r="Z739" s="564">
        <v>152</v>
      </c>
      <c r="AA739" s="564">
        <v>0.5</v>
      </c>
      <c r="AB739" s="564">
        <v>99</v>
      </c>
      <c r="AC739" s="564">
        <v>0.5</v>
      </c>
      <c r="AD739" s="587"/>
      <c r="AE739" s="587">
        <v>5.5</v>
      </c>
      <c r="AF739" s="587">
        <v>7</v>
      </c>
      <c r="AG739" s="587">
        <v>99.5</v>
      </c>
      <c r="AH739" s="587">
        <v>42.54</v>
      </c>
      <c r="AI739" s="587">
        <v>167</v>
      </c>
      <c r="AJ739" s="587">
        <v>221</v>
      </c>
      <c r="AK739" s="587">
        <v>275</v>
      </c>
      <c r="AL739" s="587">
        <v>338</v>
      </c>
    </row>
    <row r="740" spans="1:74" x14ac:dyDescent="0.25">
      <c r="A740" s="44">
        <f t="shared" ref="A740:B768" si="93">A739</f>
        <v>2016</v>
      </c>
      <c r="B740" s="44" t="str">
        <f t="shared" si="93"/>
        <v>ABRIL</v>
      </c>
      <c r="C740" s="44">
        <v>3</v>
      </c>
      <c r="D740" s="586" t="str">
        <f t="shared" si="92"/>
        <v>ABRIL 2016 / 2</v>
      </c>
      <c r="E740" s="586"/>
      <c r="F740" s="586"/>
      <c r="G740" s="586"/>
      <c r="H740" s="586"/>
      <c r="I740" s="586"/>
      <c r="J740" s="586"/>
      <c r="K740" s="586"/>
      <c r="L740" s="586"/>
      <c r="M740" s="586"/>
      <c r="N740" s="586"/>
      <c r="O740" s="586"/>
      <c r="P740" s="586"/>
      <c r="Q740" s="586"/>
      <c r="R740" s="586"/>
      <c r="S740" s="586"/>
      <c r="T740" s="586"/>
      <c r="U740" s="586"/>
      <c r="V740" s="586"/>
      <c r="W740" s="586"/>
      <c r="X740" s="586"/>
      <c r="Y740" s="586"/>
      <c r="Z740" s="586"/>
      <c r="AB740" s="586"/>
      <c r="AC740" s="586"/>
      <c r="AD740" s="586"/>
      <c r="AE740" s="586"/>
      <c r="AF740" s="586"/>
      <c r="AG740" s="586"/>
      <c r="AH740" s="586"/>
      <c r="AI740" s="586"/>
      <c r="AJ740" s="586"/>
      <c r="AK740" s="586"/>
      <c r="AL740" s="586"/>
    </row>
    <row r="741" spans="1:74" x14ac:dyDescent="0.25">
      <c r="A741" s="44">
        <f t="shared" si="93"/>
        <v>2016</v>
      </c>
      <c r="B741" s="44" t="str">
        <f t="shared" si="93"/>
        <v>ABRIL</v>
      </c>
      <c r="C741" s="44">
        <v>4</v>
      </c>
      <c r="D741" s="586" t="str">
        <f t="shared" si="92"/>
        <v>ABRIL 2016 / 3</v>
      </c>
      <c r="E741" s="586"/>
      <c r="F741" s="586"/>
      <c r="G741" s="586"/>
      <c r="H741" s="586"/>
      <c r="I741" s="586"/>
      <c r="J741" s="586"/>
      <c r="K741" s="586"/>
      <c r="L741" s="586"/>
      <c r="M741" s="586"/>
      <c r="N741" s="586"/>
      <c r="O741" s="586"/>
      <c r="P741" s="586"/>
      <c r="Q741" s="586"/>
      <c r="R741" s="586"/>
      <c r="S741" s="586"/>
      <c r="T741" s="586"/>
      <c r="U741" s="586"/>
      <c r="V741" s="586"/>
      <c r="W741" s="586"/>
      <c r="X741" s="586"/>
      <c r="Y741" s="586"/>
      <c r="Z741" s="586"/>
      <c r="AB741" s="586"/>
      <c r="AC741" s="586"/>
      <c r="AD741" s="586"/>
      <c r="AE741" s="586"/>
      <c r="AF741" s="586"/>
      <c r="AG741" s="586"/>
      <c r="AH741" s="586"/>
      <c r="AI741" s="586"/>
      <c r="AJ741" s="586"/>
      <c r="AK741" s="586"/>
      <c r="AL741" s="586"/>
    </row>
    <row r="742" spans="1:74" x14ac:dyDescent="0.25">
      <c r="A742" s="44">
        <f t="shared" si="93"/>
        <v>2016</v>
      </c>
      <c r="B742" s="44" t="str">
        <f t="shared" si="93"/>
        <v>ABRIL</v>
      </c>
      <c r="C742" s="44">
        <v>5</v>
      </c>
      <c r="D742" s="586" t="str">
        <f t="shared" si="92"/>
        <v>ABRIL 2016 / 4</v>
      </c>
      <c r="E742" s="586"/>
      <c r="F742" s="586"/>
      <c r="G742" s="586"/>
      <c r="H742" s="586"/>
      <c r="I742" s="586"/>
      <c r="J742" s="586"/>
      <c r="K742" s="586"/>
      <c r="L742" s="586"/>
      <c r="M742" s="586"/>
      <c r="N742" s="586"/>
      <c r="O742" s="586"/>
      <c r="P742" s="586"/>
      <c r="Q742" s="586"/>
      <c r="R742" s="586"/>
      <c r="S742" s="586"/>
      <c r="T742" s="586"/>
      <c r="U742" s="586"/>
      <c r="V742" s="586"/>
      <c r="W742" s="586"/>
      <c r="X742" s="586"/>
      <c r="Y742" s="586"/>
      <c r="Z742" s="586"/>
      <c r="AB742" s="586"/>
      <c r="AC742" s="586"/>
      <c r="AD742" s="586"/>
      <c r="AE742" s="586"/>
      <c r="AF742" s="586"/>
      <c r="AG742" s="586"/>
      <c r="AH742" s="586"/>
      <c r="AI742" s="586"/>
      <c r="AJ742" s="586"/>
      <c r="AK742" s="586"/>
      <c r="AL742" s="586"/>
    </row>
    <row r="743" spans="1:74" x14ac:dyDescent="0.25">
      <c r="A743" s="44">
        <f t="shared" si="93"/>
        <v>2016</v>
      </c>
      <c r="B743" s="44" t="str">
        <f t="shared" si="93"/>
        <v>ABRIL</v>
      </c>
      <c r="C743" s="44">
        <v>6</v>
      </c>
      <c r="D743" s="586" t="str">
        <f t="shared" si="92"/>
        <v>ABRIL 2016 / 5</v>
      </c>
      <c r="E743" s="586"/>
      <c r="F743" s="586"/>
      <c r="G743" s="586"/>
      <c r="H743" s="586"/>
      <c r="I743" s="586"/>
      <c r="J743" s="586"/>
      <c r="K743" s="586"/>
      <c r="L743" s="586"/>
      <c r="M743" s="586"/>
      <c r="N743" s="586"/>
      <c r="O743" s="586"/>
      <c r="P743" s="586"/>
      <c r="Q743" s="586"/>
      <c r="R743" s="586"/>
      <c r="S743" s="586"/>
      <c r="T743" s="586"/>
      <c r="U743" s="586"/>
      <c r="V743" s="586"/>
      <c r="W743" s="586"/>
      <c r="X743" s="586"/>
      <c r="Y743" s="586"/>
      <c r="Z743" s="586"/>
      <c r="AB743" s="586"/>
      <c r="AC743" s="586"/>
      <c r="AD743" s="586"/>
      <c r="AE743" s="586"/>
      <c r="AF743" s="586"/>
      <c r="AG743" s="586"/>
      <c r="AH743" s="586"/>
      <c r="AI743" s="586"/>
      <c r="AJ743" s="586"/>
      <c r="AK743" s="586"/>
      <c r="AL743" s="586"/>
    </row>
    <row r="744" spans="1:74" x14ac:dyDescent="0.25">
      <c r="A744" s="44">
        <f t="shared" si="93"/>
        <v>2016</v>
      </c>
      <c r="B744" s="44" t="str">
        <f t="shared" si="93"/>
        <v>ABRIL</v>
      </c>
      <c r="C744" s="44">
        <v>7</v>
      </c>
      <c r="D744" s="586" t="str">
        <f t="shared" si="92"/>
        <v>ABRIL 2016 / 6</v>
      </c>
      <c r="E744" s="586"/>
      <c r="F744" s="586"/>
      <c r="G744" s="586"/>
      <c r="H744" s="586"/>
      <c r="I744" s="586"/>
      <c r="J744" s="586"/>
      <c r="K744" s="586"/>
      <c r="L744" s="586"/>
      <c r="M744" s="586"/>
      <c r="N744" s="586"/>
      <c r="O744" s="586"/>
      <c r="P744" s="586"/>
      <c r="Q744" s="586"/>
      <c r="R744" s="586"/>
      <c r="S744" s="586"/>
      <c r="T744" s="586"/>
      <c r="U744" s="586"/>
      <c r="V744" s="586"/>
      <c r="W744" s="586"/>
      <c r="X744" s="586"/>
      <c r="Y744" s="586"/>
      <c r="Z744" s="586"/>
      <c r="AB744" s="586"/>
      <c r="AC744" s="586"/>
      <c r="AD744" s="586"/>
      <c r="AE744" s="586"/>
      <c r="AF744" s="586"/>
      <c r="AG744" s="586"/>
      <c r="AH744" s="586"/>
      <c r="AI744" s="586"/>
      <c r="AJ744" s="586"/>
      <c r="AK744" s="586"/>
      <c r="AL744" s="586"/>
    </row>
    <row r="745" spans="1:74" x14ac:dyDescent="0.25">
      <c r="A745" s="44">
        <f t="shared" si="93"/>
        <v>2016</v>
      </c>
      <c r="B745" s="44" t="str">
        <f t="shared" si="93"/>
        <v>ABRIL</v>
      </c>
      <c r="C745" s="44">
        <v>8</v>
      </c>
      <c r="D745" s="586" t="str">
        <f t="shared" si="92"/>
        <v>ABRIL 2016 / 7</v>
      </c>
      <c r="E745" s="586"/>
      <c r="F745" s="586"/>
      <c r="G745" s="586"/>
      <c r="H745" s="586"/>
      <c r="I745" s="586"/>
      <c r="J745" s="586"/>
      <c r="K745" s="586"/>
      <c r="L745" s="586"/>
      <c r="M745" s="586"/>
      <c r="N745" s="586"/>
      <c r="O745" s="586"/>
      <c r="P745" s="586"/>
      <c r="Q745" s="586"/>
      <c r="R745" s="586"/>
      <c r="S745" s="586"/>
      <c r="T745" s="586"/>
      <c r="U745" s="586"/>
      <c r="V745" s="586"/>
      <c r="W745" s="586"/>
      <c r="X745" s="586"/>
      <c r="Y745" s="586"/>
      <c r="Z745" s="586"/>
      <c r="AB745" s="586"/>
      <c r="AC745" s="586"/>
      <c r="AD745" s="586"/>
      <c r="AE745" s="586"/>
      <c r="AF745" s="586"/>
      <c r="AG745" s="586"/>
      <c r="AH745" s="586"/>
      <c r="AI745" s="586"/>
      <c r="AJ745" s="586"/>
      <c r="AK745" s="586"/>
      <c r="AL745" s="586"/>
    </row>
    <row r="746" spans="1:74" x14ac:dyDescent="0.25">
      <c r="A746" s="44">
        <f t="shared" si="93"/>
        <v>2016</v>
      </c>
      <c r="B746" s="44" t="str">
        <f t="shared" si="93"/>
        <v>ABRIL</v>
      </c>
      <c r="C746" s="44">
        <v>9</v>
      </c>
      <c r="D746" s="586" t="str">
        <f t="shared" si="92"/>
        <v>ABRIL 2016 / 8</v>
      </c>
      <c r="E746" s="586"/>
      <c r="F746" s="586"/>
      <c r="G746" s="586"/>
      <c r="H746" s="586"/>
      <c r="I746" s="586"/>
      <c r="J746" s="586"/>
      <c r="K746" s="586"/>
      <c r="L746" s="586"/>
      <c r="M746" s="586"/>
      <c r="N746" s="586"/>
      <c r="O746" s="586"/>
      <c r="P746" s="586"/>
      <c r="Q746" s="586"/>
      <c r="R746" s="586"/>
      <c r="S746" s="586"/>
      <c r="T746" s="586"/>
      <c r="U746" s="586"/>
      <c r="V746" s="586"/>
      <c r="W746" s="586"/>
      <c r="X746" s="586"/>
      <c r="Y746" s="586"/>
      <c r="Z746" s="586"/>
      <c r="AB746" s="586"/>
      <c r="AC746" s="586"/>
      <c r="AD746" s="586"/>
      <c r="AE746" s="586"/>
      <c r="AF746" s="586"/>
      <c r="AG746" s="586"/>
      <c r="AH746" s="586"/>
      <c r="AI746" s="586"/>
      <c r="AJ746" s="586"/>
      <c r="AK746" s="586"/>
      <c r="AL746" s="586"/>
    </row>
    <row r="747" spans="1:74" x14ac:dyDescent="0.25">
      <c r="A747" s="44">
        <f t="shared" si="93"/>
        <v>2016</v>
      </c>
      <c r="B747" s="44" t="str">
        <f t="shared" si="93"/>
        <v>ABRIL</v>
      </c>
      <c r="C747" s="44">
        <v>10</v>
      </c>
      <c r="D747" s="586" t="str">
        <f t="shared" si="92"/>
        <v>ABRIL 2016 / 9</v>
      </c>
      <c r="E747" s="586"/>
      <c r="F747" s="586"/>
      <c r="G747" s="586"/>
      <c r="H747" s="586"/>
      <c r="I747" s="586"/>
      <c r="J747" s="586"/>
      <c r="K747" s="586"/>
      <c r="L747" s="586"/>
      <c r="M747" s="586"/>
      <c r="N747" s="586"/>
      <c r="O747" s="586"/>
      <c r="P747" s="586"/>
      <c r="Q747" s="586"/>
      <c r="R747" s="586"/>
      <c r="S747" s="586"/>
      <c r="T747" s="586"/>
      <c r="U747" s="586"/>
      <c r="V747" s="586"/>
      <c r="W747" s="586"/>
      <c r="X747" s="586"/>
      <c r="Y747" s="586"/>
      <c r="Z747" s="586"/>
      <c r="AB747" s="586"/>
      <c r="AC747" s="586"/>
      <c r="AD747" s="586"/>
      <c r="AE747" s="586"/>
      <c r="AF747" s="586"/>
      <c r="AG747" s="586"/>
      <c r="AH747" s="586"/>
      <c r="AI747" s="586"/>
      <c r="AJ747" s="586"/>
      <c r="AK747" s="586"/>
      <c r="AL747" s="586"/>
    </row>
    <row r="748" spans="1:74" x14ac:dyDescent="0.25">
      <c r="A748" s="44">
        <f t="shared" si="93"/>
        <v>2016</v>
      </c>
      <c r="B748" s="44" t="str">
        <f t="shared" si="93"/>
        <v>ABRIL</v>
      </c>
      <c r="C748" s="44">
        <v>11</v>
      </c>
      <c r="D748" s="586" t="str">
        <f t="shared" si="92"/>
        <v>ABRIL 2016 / 10</v>
      </c>
      <c r="E748" s="586"/>
      <c r="F748" s="586"/>
      <c r="G748" s="586"/>
      <c r="H748" s="586"/>
      <c r="I748" s="586"/>
      <c r="J748" s="586"/>
      <c r="K748" s="586"/>
      <c r="L748" s="586"/>
      <c r="M748" s="586"/>
      <c r="N748" s="586"/>
      <c r="O748" s="586"/>
      <c r="P748" s="586"/>
      <c r="Q748" s="586"/>
      <c r="R748" s="586"/>
      <c r="S748" s="586"/>
      <c r="T748" s="586"/>
      <c r="U748" s="586"/>
      <c r="V748" s="586"/>
      <c r="W748" s="586"/>
      <c r="X748" s="586"/>
      <c r="Y748" s="586"/>
      <c r="Z748" s="586"/>
      <c r="AB748" s="586"/>
      <c r="AC748" s="586"/>
      <c r="AD748" s="586"/>
      <c r="AE748" s="586"/>
      <c r="AF748" s="586"/>
      <c r="AG748" s="586"/>
      <c r="AH748" s="586"/>
      <c r="AI748" s="586"/>
      <c r="AJ748" s="586"/>
      <c r="AK748" s="586"/>
      <c r="AL748" s="586"/>
    </row>
    <row r="749" spans="1:74" x14ac:dyDescent="0.25">
      <c r="A749" s="44">
        <f t="shared" si="93"/>
        <v>2016</v>
      </c>
      <c r="B749" s="44" t="str">
        <f t="shared" si="93"/>
        <v>ABRIL</v>
      </c>
      <c r="C749" s="44">
        <v>12</v>
      </c>
      <c r="D749" s="586" t="str">
        <f t="shared" si="92"/>
        <v>ABRIL 2016 / 11</v>
      </c>
      <c r="E749" s="586"/>
      <c r="F749" s="586"/>
      <c r="G749" s="586"/>
      <c r="H749" s="586"/>
      <c r="I749" s="586"/>
      <c r="J749" s="586"/>
      <c r="K749" s="586"/>
      <c r="L749" s="586"/>
      <c r="M749" s="586"/>
      <c r="N749" s="586"/>
      <c r="O749" s="586"/>
      <c r="P749" s="586"/>
      <c r="Q749" s="586"/>
      <c r="R749" s="586"/>
      <c r="S749" s="586"/>
      <c r="T749" s="586"/>
      <c r="U749" s="586"/>
      <c r="V749" s="586"/>
      <c r="W749" s="586"/>
      <c r="X749" s="586"/>
      <c r="Y749" s="586"/>
      <c r="Z749" s="586"/>
      <c r="AB749" s="586"/>
      <c r="AC749" s="586"/>
      <c r="AD749" s="586"/>
      <c r="AE749" s="586"/>
      <c r="AF749" s="586"/>
      <c r="AG749" s="586"/>
      <c r="AH749" s="586"/>
      <c r="AI749" s="586"/>
      <c r="AJ749" s="586"/>
      <c r="AK749" s="586"/>
      <c r="AL749" s="586"/>
    </row>
    <row r="750" spans="1:74" x14ac:dyDescent="0.25">
      <c r="A750" s="44">
        <f t="shared" si="93"/>
        <v>2016</v>
      </c>
      <c r="B750" s="44" t="str">
        <f t="shared" si="93"/>
        <v>ABRIL</v>
      </c>
      <c r="C750" s="44">
        <v>13</v>
      </c>
      <c r="D750" s="586" t="str">
        <f t="shared" si="92"/>
        <v>ABRIL 2016 / 12</v>
      </c>
      <c r="E750" s="586"/>
      <c r="F750" s="586"/>
      <c r="G750" s="586"/>
      <c r="H750" s="586"/>
      <c r="I750" s="586"/>
      <c r="J750" s="586"/>
      <c r="K750" s="586"/>
      <c r="L750" s="586"/>
      <c r="M750" s="586"/>
      <c r="N750" s="586"/>
      <c r="O750" s="586"/>
      <c r="P750" s="586"/>
      <c r="Q750" s="586"/>
      <c r="R750" s="586"/>
      <c r="S750" s="586"/>
      <c r="T750" s="586"/>
      <c r="U750" s="586"/>
      <c r="V750" s="586"/>
      <c r="W750" s="586"/>
      <c r="X750" s="586"/>
      <c r="Y750" s="586"/>
      <c r="Z750" s="586"/>
      <c r="AB750" s="586"/>
      <c r="AC750" s="586"/>
      <c r="AD750" s="586"/>
      <c r="AE750" s="586"/>
      <c r="AF750" s="586"/>
      <c r="AG750" s="586"/>
      <c r="AH750" s="586"/>
      <c r="AI750" s="586"/>
      <c r="AJ750" s="586"/>
      <c r="AK750" s="586"/>
      <c r="AL750" s="586"/>
    </row>
    <row r="751" spans="1:74" x14ac:dyDescent="0.25">
      <c r="A751" s="44">
        <f t="shared" si="93"/>
        <v>2016</v>
      </c>
      <c r="B751" s="44" t="str">
        <f t="shared" si="93"/>
        <v>ABRIL</v>
      </c>
      <c r="C751" s="44">
        <v>14</v>
      </c>
      <c r="D751" s="586" t="str">
        <f t="shared" si="92"/>
        <v>ABRIL 2016 / 13</v>
      </c>
      <c r="E751" s="586"/>
      <c r="F751" s="586"/>
      <c r="G751" s="586"/>
      <c r="H751" s="586"/>
      <c r="I751" s="586"/>
      <c r="J751" s="586"/>
      <c r="K751" s="586"/>
      <c r="L751" s="586"/>
      <c r="M751" s="586"/>
      <c r="N751" s="586"/>
      <c r="O751" s="586"/>
      <c r="P751" s="586"/>
      <c r="Q751" s="586"/>
      <c r="R751" s="586"/>
      <c r="S751" s="586"/>
      <c r="T751" s="586"/>
      <c r="U751" s="586"/>
      <c r="V751" s="586"/>
      <c r="W751" s="586"/>
      <c r="X751" s="586"/>
      <c r="Y751" s="586"/>
      <c r="Z751" s="586"/>
      <c r="AB751" s="586"/>
      <c r="AC751" s="586"/>
      <c r="AD751" s="586"/>
      <c r="AE751" s="586"/>
      <c r="AF751" s="586"/>
      <c r="AG751" s="586"/>
      <c r="AH751" s="586"/>
      <c r="AI751" s="586"/>
      <c r="AJ751" s="586"/>
      <c r="AK751" s="586"/>
      <c r="AL751" s="586"/>
    </row>
    <row r="752" spans="1:74" x14ac:dyDescent="0.25">
      <c r="A752" s="44">
        <f t="shared" si="93"/>
        <v>2016</v>
      </c>
      <c r="B752" s="44" t="str">
        <f t="shared" si="93"/>
        <v>ABRIL</v>
      </c>
      <c r="C752" s="44">
        <v>15</v>
      </c>
      <c r="D752" s="586" t="str">
        <f t="shared" si="92"/>
        <v>ABRIL 2016 / 14</v>
      </c>
      <c r="E752" s="586"/>
      <c r="F752" s="586"/>
      <c r="G752" s="586"/>
      <c r="H752" s="586"/>
      <c r="I752" s="586"/>
      <c r="J752" s="586"/>
      <c r="K752" s="586"/>
      <c r="L752" s="586"/>
      <c r="M752" s="586"/>
      <c r="N752" s="586"/>
      <c r="O752" s="586"/>
      <c r="P752" s="586"/>
      <c r="Q752" s="586"/>
      <c r="R752" s="586"/>
      <c r="S752" s="586"/>
      <c r="T752" s="586"/>
      <c r="U752" s="586"/>
      <c r="V752" s="586"/>
      <c r="W752" s="586"/>
      <c r="X752" s="586"/>
      <c r="Y752" s="586"/>
      <c r="Z752" s="586"/>
      <c r="AB752" s="586"/>
      <c r="AC752" s="586"/>
      <c r="AD752" s="586"/>
      <c r="AE752" s="586"/>
      <c r="AF752" s="586"/>
      <c r="AG752" s="586"/>
      <c r="AH752" s="586"/>
      <c r="AI752" s="586"/>
      <c r="AJ752" s="586"/>
      <c r="AK752" s="586"/>
      <c r="AL752" s="586"/>
    </row>
    <row r="753" spans="1:38" x14ac:dyDescent="0.25">
      <c r="A753" s="44">
        <f t="shared" si="93"/>
        <v>2016</v>
      </c>
      <c r="B753" s="44" t="str">
        <f t="shared" si="93"/>
        <v>ABRIL</v>
      </c>
      <c r="C753" s="44">
        <v>16</v>
      </c>
      <c r="D753" s="586" t="str">
        <f t="shared" si="92"/>
        <v>ABRIL 2016 / 15</v>
      </c>
      <c r="E753" s="586"/>
      <c r="F753" s="586"/>
      <c r="G753" s="586"/>
      <c r="H753" s="586"/>
      <c r="I753" s="586"/>
      <c r="J753" s="586"/>
      <c r="K753" s="586"/>
      <c r="L753" s="586"/>
      <c r="M753" s="586"/>
      <c r="N753" s="586"/>
      <c r="O753" s="586"/>
      <c r="P753" s="586"/>
      <c r="Q753" s="586"/>
      <c r="R753" s="586"/>
      <c r="S753" s="586"/>
      <c r="T753" s="586"/>
      <c r="U753" s="586"/>
      <c r="V753" s="586"/>
      <c r="W753" s="586"/>
      <c r="X753" s="586"/>
      <c r="Y753" s="586"/>
      <c r="Z753" s="586"/>
      <c r="AB753" s="586"/>
      <c r="AC753" s="586"/>
      <c r="AD753" s="586"/>
      <c r="AE753" s="586"/>
      <c r="AF753" s="586"/>
      <c r="AG753" s="586"/>
      <c r="AH753" s="586"/>
      <c r="AI753" s="586"/>
      <c r="AJ753" s="586"/>
      <c r="AK753" s="586"/>
      <c r="AL753" s="586"/>
    </row>
    <row r="754" spans="1:38" x14ac:dyDescent="0.25">
      <c r="A754" s="44">
        <f t="shared" si="93"/>
        <v>2016</v>
      </c>
      <c r="B754" s="44" t="str">
        <f t="shared" si="93"/>
        <v>ABRIL</v>
      </c>
      <c r="C754" s="44">
        <v>17</v>
      </c>
      <c r="D754" s="586" t="str">
        <f t="shared" si="92"/>
        <v>ABRIL 2016 / 16</v>
      </c>
      <c r="E754" s="586"/>
      <c r="F754" s="586"/>
      <c r="G754" s="586"/>
      <c r="H754" s="586"/>
      <c r="I754" s="586"/>
      <c r="J754" s="586"/>
      <c r="K754" s="586"/>
      <c r="L754" s="586"/>
      <c r="M754" s="586"/>
      <c r="N754" s="586"/>
      <c r="O754" s="586"/>
      <c r="P754" s="586"/>
      <c r="Q754" s="586"/>
      <c r="R754" s="586"/>
      <c r="S754" s="586"/>
      <c r="T754" s="586"/>
      <c r="U754" s="586"/>
      <c r="V754" s="586"/>
      <c r="W754" s="586"/>
      <c r="X754" s="586"/>
      <c r="Y754" s="586"/>
      <c r="Z754" s="586"/>
      <c r="AB754" s="586"/>
      <c r="AC754" s="586"/>
      <c r="AD754" s="586"/>
      <c r="AE754" s="586"/>
      <c r="AF754" s="586"/>
      <c r="AG754" s="586"/>
      <c r="AH754" s="586"/>
      <c r="AI754" s="586"/>
      <c r="AJ754" s="586"/>
      <c r="AK754" s="586"/>
      <c r="AL754" s="586"/>
    </row>
    <row r="755" spans="1:38" x14ac:dyDescent="0.25">
      <c r="A755" s="44">
        <f t="shared" si="93"/>
        <v>2016</v>
      </c>
      <c r="B755" s="44" t="str">
        <f t="shared" si="93"/>
        <v>ABRIL</v>
      </c>
      <c r="C755" s="44">
        <v>18</v>
      </c>
      <c r="D755" s="586" t="str">
        <f t="shared" si="92"/>
        <v>ABRIL 2016 / 17</v>
      </c>
      <c r="E755" s="586"/>
      <c r="F755" s="586"/>
      <c r="G755" s="586"/>
      <c r="H755" s="586"/>
      <c r="I755" s="586"/>
      <c r="J755" s="586"/>
      <c r="K755" s="586"/>
      <c r="L755" s="586"/>
      <c r="M755" s="586"/>
      <c r="N755" s="586"/>
      <c r="O755" s="586"/>
      <c r="P755" s="586"/>
      <c r="Q755" s="586"/>
      <c r="R755" s="586"/>
      <c r="S755" s="586"/>
      <c r="T755" s="586"/>
      <c r="U755" s="586"/>
      <c r="V755" s="586"/>
      <c r="W755" s="586"/>
      <c r="X755" s="586"/>
      <c r="Y755" s="586"/>
      <c r="Z755" s="586"/>
      <c r="AB755" s="586"/>
      <c r="AC755" s="586"/>
      <c r="AD755" s="586"/>
      <c r="AE755" s="586"/>
      <c r="AF755" s="586"/>
      <c r="AG755" s="586"/>
      <c r="AH755" s="586"/>
      <c r="AI755" s="586"/>
      <c r="AJ755" s="586"/>
      <c r="AK755" s="586"/>
      <c r="AL755" s="586"/>
    </row>
    <row r="756" spans="1:38" x14ac:dyDescent="0.25">
      <c r="A756" s="44">
        <f t="shared" si="93"/>
        <v>2016</v>
      </c>
      <c r="B756" s="44" t="str">
        <f t="shared" si="93"/>
        <v>ABRIL</v>
      </c>
      <c r="C756" s="44">
        <v>19</v>
      </c>
      <c r="D756" s="586" t="str">
        <f t="shared" si="92"/>
        <v>ABRIL 2016 / 18</v>
      </c>
      <c r="E756" s="586"/>
      <c r="F756" s="586"/>
      <c r="G756" s="586"/>
      <c r="H756" s="586"/>
      <c r="I756" s="586"/>
      <c r="J756" s="586"/>
      <c r="K756" s="586"/>
      <c r="L756" s="586"/>
      <c r="M756" s="586"/>
      <c r="N756" s="586"/>
      <c r="O756" s="586"/>
      <c r="P756" s="586"/>
      <c r="Q756" s="586"/>
      <c r="R756" s="586"/>
      <c r="S756" s="586"/>
      <c r="T756" s="586"/>
      <c r="U756" s="586"/>
      <c r="V756" s="586"/>
      <c r="W756" s="586"/>
      <c r="X756" s="586"/>
      <c r="Y756" s="586"/>
      <c r="Z756" s="586"/>
      <c r="AB756" s="586"/>
      <c r="AC756" s="586"/>
      <c r="AD756" s="586"/>
      <c r="AE756" s="586"/>
      <c r="AF756" s="586"/>
      <c r="AG756" s="586"/>
      <c r="AH756" s="586"/>
      <c r="AI756" s="586"/>
      <c r="AJ756" s="586"/>
      <c r="AK756" s="586"/>
      <c r="AL756" s="586"/>
    </row>
    <row r="757" spans="1:38" x14ac:dyDescent="0.25">
      <c r="A757" s="44">
        <f t="shared" si="93"/>
        <v>2016</v>
      </c>
      <c r="B757" s="44" t="str">
        <f t="shared" si="93"/>
        <v>ABRIL</v>
      </c>
      <c r="C757" s="44">
        <v>20</v>
      </c>
      <c r="D757" s="586" t="str">
        <f t="shared" si="92"/>
        <v>ABRIL 2016 / 19</v>
      </c>
      <c r="E757" s="586"/>
      <c r="F757" s="586"/>
      <c r="G757" s="586"/>
      <c r="H757" s="586"/>
      <c r="I757" s="586"/>
      <c r="J757" s="586"/>
      <c r="K757" s="586"/>
      <c r="L757" s="586"/>
      <c r="M757" s="586"/>
      <c r="N757" s="586"/>
      <c r="O757" s="586"/>
      <c r="P757" s="586"/>
      <c r="Q757" s="586"/>
      <c r="R757" s="586"/>
      <c r="S757" s="586"/>
      <c r="T757" s="586"/>
      <c r="U757" s="586"/>
      <c r="V757" s="586"/>
      <c r="W757" s="586"/>
      <c r="X757" s="586"/>
      <c r="Y757" s="586"/>
      <c r="Z757" s="586"/>
      <c r="AB757" s="586"/>
      <c r="AC757" s="586"/>
      <c r="AD757" s="586"/>
      <c r="AE757" s="586"/>
      <c r="AF757" s="586"/>
      <c r="AG757" s="586"/>
      <c r="AH757" s="586"/>
      <c r="AI757" s="586"/>
      <c r="AJ757" s="586"/>
      <c r="AK757" s="586"/>
      <c r="AL757" s="586"/>
    </row>
    <row r="758" spans="1:38" x14ac:dyDescent="0.25">
      <c r="A758" s="44">
        <f t="shared" si="93"/>
        <v>2016</v>
      </c>
      <c r="B758" s="44" t="str">
        <f t="shared" si="93"/>
        <v>ABRIL</v>
      </c>
      <c r="C758" s="44">
        <v>21</v>
      </c>
      <c r="D758" s="586" t="str">
        <f t="shared" si="92"/>
        <v>ABRIL 2016 / 20</v>
      </c>
      <c r="E758" s="586"/>
      <c r="F758" s="586"/>
      <c r="G758" s="586"/>
      <c r="H758" s="586"/>
      <c r="I758" s="586"/>
      <c r="J758" s="586"/>
      <c r="K758" s="586"/>
      <c r="L758" s="586"/>
      <c r="M758" s="586"/>
      <c r="N758" s="586"/>
      <c r="O758" s="586"/>
      <c r="P758" s="586"/>
      <c r="Q758" s="586"/>
      <c r="R758" s="586"/>
      <c r="S758" s="586"/>
      <c r="T758" s="586"/>
      <c r="U758" s="586"/>
      <c r="V758" s="586"/>
      <c r="W758" s="586"/>
      <c r="X758" s="586"/>
      <c r="Y758" s="586"/>
      <c r="Z758" s="586"/>
      <c r="AB758" s="586"/>
      <c r="AC758" s="586"/>
      <c r="AD758" s="586"/>
      <c r="AE758" s="586"/>
      <c r="AF758" s="586"/>
      <c r="AG758" s="586"/>
      <c r="AH758" s="586"/>
      <c r="AI758" s="586"/>
      <c r="AJ758" s="586"/>
      <c r="AK758" s="586"/>
      <c r="AL758" s="586"/>
    </row>
    <row r="759" spans="1:38" x14ac:dyDescent="0.25">
      <c r="A759" s="44">
        <f t="shared" si="93"/>
        <v>2016</v>
      </c>
      <c r="B759" s="44" t="str">
        <f t="shared" si="93"/>
        <v>ABRIL</v>
      </c>
      <c r="C759" s="44">
        <v>22</v>
      </c>
      <c r="D759" s="586" t="str">
        <f t="shared" si="92"/>
        <v>ABRIL 2016 / 21</v>
      </c>
      <c r="E759" s="586"/>
      <c r="F759" s="586"/>
      <c r="G759" s="586"/>
      <c r="H759" s="586"/>
      <c r="I759" s="586"/>
      <c r="J759" s="586"/>
      <c r="K759" s="586"/>
      <c r="L759" s="586"/>
      <c r="M759" s="586"/>
      <c r="N759" s="586"/>
      <c r="O759" s="586"/>
      <c r="P759" s="586"/>
      <c r="Q759" s="586"/>
      <c r="R759" s="586"/>
      <c r="S759" s="586"/>
      <c r="T759" s="586"/>
      <c r="U759" s="586"/>
      <c r="V759" s="586"/>
      <c r="W759" s="586"/>
      <c r="X759" s="586"/>
      <c r="Y759" s="586"/>
      <c r="Z759" s="586"/>
      <c r="AB759" s="586"/>
      <c r="AC759" s="586"/>
      <c r="AD759" s="586"/>
      <c r="AE759" s="586"/>
      <c r="AF759" s="586"/>
      <c r="AG759" s="586"/>
      <c r="AH759" s="586"/>
      <c r="AI759" s="586"/>
      <c r="AJ759" s="586"/>
      <c r="AK759" s="586"/>
      <c r="AL759" s="586"/>
    </row>
    <row r="760" spans="1:38" x14ac:dyDescent="0.25">
      <c r="A760" s="44">
        <f t="shared" si="93"/>
        <v>2016</v>
      </c>
      <c r="B760" s="44" t="str">
        <f t="shared" si="93"/>
        <v>ABRIL</v>
      </c>
      <c r="C760" s="44">
        <v>23</v>
      </c>
      <c r="D760" s="586" t="str">
        <f t="shared" si="92"/>
        <v>ABRIL 2016 / 22</v>
      </c>
      <c r="E760" s="586"/>
      <c r="F760" s="586"/>
      <c r="G760" s="586"/>
      <c r="H760" s="586"/>
      <c r="I760" s="586"/>
      <c r="J760" s="586"/>
      <c r="K760" s="586"/>
      <c r="L760" s="586"/>
      <c r="M760" s="586"/>
      <c r="N760" s="586"/>
      <c r="O760" s="586"/>
      <c r="P760" s="586"/>
      <c r="Q760" s="586"/>
      <c r="R760" s="586"/>
      <c r="S760" s="586"/>
      <c r="T760" s="586"/>
      <c r="U760" s="586"/>
      <c r="V760" s="586"/>
      <c r="W760" s="586"/>
      <c r="X760" s="586"/>
      <c r="Y760" s="586"/>
      <c r="Z760" s="586"/>
      <c r="AB760" s="586"/>
      <c r="AC760" s="586"/>
      <c r="AD760" s="586"/>
      <c r="AE760" s="586"/>
      <c r="AF760" s="586"/>
      <c r="AG760" s="586"/>
      <c r="AH760" s="586"/>
      <c r="AI760" s="586"/>
      <c r="AJ760" s="586"/>
      <c r="AK760" s="586"/>
      <c r="AL760" s="586"/>
    </row>
    <row r="761" spans="1:38" x14ac:dyDescent="0.25">
      <c r="A761" s="44">
        <f t="shared" si="93"/>
        <v>2016</v>
      </c>
      <c r="B761" s="44" t="str">
        <f t="shared" si="93"/>
        <v>ABRIL</v>
      </c>
      <c r="C761" s="44">
        <v>24</v>
      </c>
      <c r="D761" s="586" t="str">
        <f t="shared" si="92"/>
        <v>ABRIL 2016 / 23</v>
      </c>
      <c r="E761" s="586"/>
      <c r="F761" s="586"/>
      <c r="G761" s="586"/>
      <c r="H761" s="586"/>
      <c r="I761" s="586"/>
      <c r="J761" s="586"/>
      <c r="K761" s="586"/>
      <c r="L761" s="586"/>
      <c r="M761" s="586"/>
      <c r="N761" s="586"/>
      <c r="O761" s="586"/>
      <c r="P761" s="586"/>
      <c r="Q761" s="586"/>
      <c r="R761" s="586"/>
      <c r="S761" s="586"/>
      <c r="T761" s="586"/>
      <c r="U761" s="586"/>
      <c r="V761" s="586"/>
      <c r="W761" s="586"/>
      <c r="X761" s="586"/>
      <c r="Y761" s="586"/>
      <c r="Z761" s="586"/>
      <c r="AB761" s="586"/>
      <c r="AC761" s="586"/>
      <c r="AD761" s="586"/>
      <c r="AE761" s="586"/>
      <c r="AF761" s="586"/>
      <c r="AG761" s="586"/>
      <c r="AH761" s="586"/>
      <c r="AI761" s="586"/>
      <c r="AJ761" s="586"/>
      <c r="AK761" s="586"/>
      <c r="AL761" s="586"/>
    </row>
    <row r="762" spans="1:38" x14ac:dyDescent="0.25">
      <c r="A762" s="44">
        <f t="shared" si="93"/>
        <v>2016</v>
      </c>
      <c r="B762" s="44" t="str">
        <f t="shared" si="93"/>
        <v>ABRIL</v>
      </c>
      <c r="C762" s="44">
        <v>25</v>
      </c>
      <c r="D762" s="586" t="str">
        <f t="shared" si="92"/>
        <v>ABRIL 2016 / 24</v>
      </c>
      <c r="E762" s="586"/>
      <c r="F762" s="586"/>
      <c r="G762" s="586"/>
      <c r="H762" s="586"/>
      <c r="I762" s="586"/>
      <c r="J762" s="586"/>
      <c r="K762" s="586"/>
      <c r="L762" s="586"/>
      <c r="M762" s="586"/>
      <c r="N762" s="586"/>
      <c r="O762" s="586"/>
      <c r="P762" s="586"/>
      <c r="Q762" s="586"/>
      <c r="R762" s="586"/>
      <c r="S762" s="586"/>
      <c r="T762" s="586"/>
      <c r="U762" s="586"/>
      <c r="V762" s="586"/>
      <c r="W762" s="586"/>
      <c r="X762" s="586"/>
      <c r="Y762" s="586"/>
      <c r="Z762" s="586"/>
      <c r="AB762" s="586"/>
      <c r="AC762" s="586"/>
      <c r="AD762" s="586"/>
      <c r="AE762" s="586"/>
      <c r="AF762" s="586"/>
      <c r="AG762" s="586"/>
      <c r="AH762" s="586"/>
      <c r="AI762" s="586"/>
      <c r="AJ762" s="586"/>
      <c r="AK762" s="586"/>
      <c r="AL762" s="586"/>
    </row>
    <row r="763" spans="1:38" x14ac:dyDescent="0.25">
      <c r="A763" s="44">
        <f t="shared" si="93"/>
        <v>2016</v>
      </c>
      <c r="B763" s="44" t="str">
        <f t="shared" si="93"/>
        <v>ABRIL</v>
      </c>
      <c r="C763" s="44">
        <v>26</v>
      </c>
      <c r="D763" s="586" t="str">
        <f t="shared" si="92"/>
        <v>ABRIL 2016 / 25</v>
      </c>
      <c r="E763" s="586"/>
      <c r="F763" s="586"/>
      <c r="G763" s="586"/>
      <c r="H763" s="586"/>
      <c r="I763" s="586"/>
      <c r="J763" s="586"/>
      <c r="K763" s="586"/>
      <c r="L763" s="586"/>
      <c r="M763" s="586"/>
      <c r="N763" s="586"/>
      <c r="O763" s="586"/>
      <c r="P763" s="586"/>
      <c r="Q763" s="586"/>
      <c r="R763" s="586"/>
      <c r="S763" s="586"/>
      <c r="T763" s="586"/>
      <c r="U763" s="586"/>
      <c r="V763" s="586"/>
      <c r="W763" s="586"/>
      <c r="X763" s="586"/>
      <c r="Y763" s="586"/>
      <c r="Z763" s="586"/>
      <c r="AB763" s="586"/>
      <c r="AC763" s="586"/>
      <c r="AD763" s="586"/>
      <c r="AE763" s="586"/>
      <c r="AF763" s="586"/>
      <c r="AG763" s="586"/>
      <c r="AH763" s="586"/>
      <c r="AI763" s="586"/>
      <c r="AJ763" s="586"/>
      <c r="AK763" s="586"/>
      <c r="AL763" s="586"/>
    </row>
    <row r="764" spans="1:38" x14ac:dyDescent="0.25">
      <c r="A764" s="44">
        <f t="shared" si="93"/>
        <v>2016</v>
      </c>
      <c r="B764" s="44" t="str">
        <f t="shared" si="93"/>
        <v>ABRIL</v>
      </c>
      <c r="C764" s="44">
        <v>27</v>
      </c>
      <c r="D764" s="586" t="str">
        <f t="shared" si="92"/>
        <v>ABRIL 2016 / 26</v>
      </c>
      <c r="E764" s="586"/>
      <c r="F764" s="586"/>
      <c r="G764" s="586"/>
      <c r="H764" s="586"/>
      <c r="I764" s="586"/>
      <c r="J764" s="586"/>
      <c r="K764" s="586"/>
      <c r="L764" s="586"/>
      <c r="M764" s="586"/>
      <c r="N764" s="586"/>
      <c r="O764" s="586"/>
      <c r="P764" s="586"/>
      <c r="Q764" s="586"/>
      <c r="R764" s="586"/>
      <c r="S764" s="586"/>
      <c r="T764" s="586"/>
      <c r="U764" s="586"/>
      <c r="V764" s="586"/>
      <c r="W764" s="586"/>
      <c r="X764" s="586"/>
      <c r="Y764" s="586"/>
      <c r="Z764" s="586"/>
      <c r="AB764" s="586"/>
      <c r="AC764" s="586"/>
      <c r="AD764" s="586"/>
      <c r="AE764" s="586"/>
      <c r="AF764" s="586"/>
      <c r="AG764" s="586"/>
      <c r="AH764" s="586"/>
      <c r="AI764" s="586"/>
      <c r="AJ764" s="586"/>
      <c r="AK764" s="586"/>
      <c r="AL764" s="586"/>
    </row>
    <row r="765" spans="1:38" x14ac:dyDescent="0.25">
      <c r="A765" s="44">
        <f t="shared" si="93"/>
        <v>2016</v>
      </c>
      <c r="B765" s="44" t="str">
        <f t="shared" si="93"/>
        <v>ABRIL</v>
      </c>
      <c r="C765" s="44">
        <v>28</v>
      </c>
      <c r="D765" s="586" t="str">
        <f t="shared" si="92"/>
        <v>ABRIL 2016 / 27</v>
      </c>
      <c r="E765" s="586"/>
      <c r="F765" s="586"/>
      <c r="G765" s="586"/>
      <c r="H765" s="586"/>
      <c r="I765" s="586"/>
      <c r="J765" s="586"/>
      <c r="K765" s="586"/>
      <c r="L765" s="586"/>
      <c r="M765" s="586"/>
      <c r="N765" s="586"/>
      <c r="O765" s="586"/>
      <c r="P765" s="586"/>
      <c r="Q765" s="586"/>
      <c r="R765" s="586"/>
      <c r="S765" s="586"/>
      <c r="T765" s="586"/>
      <c r="U765" s="586"/>
      <c r="V765" s="586"/>
      <c r="W765" s="586"/>
      <c r="X765" s="586"/>
      <c r="Y765" s="586"/>
      <c r="Z765" s="586"/>
      <c r="AB765" s="586"/>
      <c r="AC765" s="586"/>
      <c r="AD765" s="586"/>
      <c r="AE765" s="586"/>
      <c r="AF765" s="586"/>
      <c r="AG765" s="586"/>
      <c r="AH765" s="586"/>
      <c r="AI765" s="586"/>
      <c r="AJ765" s="586"/>
      <c r="AK765" s="586"/>
      <c r="AL765" s="586"/>
    </row>
    <row r="766" spans="1:38" x14ac:dyDescent="0.25">
      <c r="A766" s="44">
        <f t="shared" si="93"/>
        <v>2016</v>
      </c>
      <c r="B766" s="44" t="str">
        <f t="shared" si="93"/>
        <v>ABRIL</v>
      </c>
      <c r="C766" s="44">
        <v>29</v>
      </c>
      <c r="D766" s="586" t="str">
        <f t="shared" si="92"/>
        <v>ABRIL 2016 / 28</v>
      </c>
      <c r="E766" s="586"/>
      <c r="F766" s="586"/>
      <c r="G766" s="586"/>
      <c r="H766" s="586"/>
      <c r="I766" s="586"/>
      <c r="J766" s="586"/>
      <c r="K766" s="586"/>
      <c r="L766" s="586"/>
      <c r="M766" s="586"/>
      <c r="N766" s="586"/>
      <c r="O766" s="586"/>
      <c r="P766" s="586"/>
      <c r="Q766" s="586"/>
      <c r="R766" s="586"/>
      <c r="S766" s="586"/>
      <c r="T766" s="586"/>
      <c r="U766" s="586"/>
      <c r="V766" s="586"/>
      <c r="W766" s="586"/>
      <c r="X766" s="586"/>
      <c r="Y766" s="586"/>
      <c r="Z766" s="586"/>
      <c r="AB766" s="586"/>
      <c r="AC766" s="586"/>
      <c r="AD766" s="586"/>
      <c r="AE766" s="586"/>
      <c r="AF766" s="586"/>
      <c r="AG766" s="586"/>
      <c r="AH766" s="586"/>
      <c r="AI766" s="586"/>
      <c r="AJ766" s="586"/>
      <c r="AK766" s="586"/>
      <c r="AL766" s="586"/>
    </row>
    <row r="767" spans="1:38" x14ac:dyDescent="0.25">
      <c r="A767" s="44">
        <f t="shared" si="93"/>
        <v>2016</v>
      </c>
      <c r="B767" s="44" t="str">
        <f t="shared" si="93"/>
        <v>ABRIL</v>
      </c>
      <c r="C767" s="44">
        <v>30</v>
      </c>
      <c r="D767" s="586" t="str">
        <f t="shared" si="92"/>
        <v>ABRIL 2016 / 29</v>
      </c>
      <c r="E767" s="586"/>
      <c r="F767" s="586"/>
      <c r="G767" s="586"/>
      <c r="H767" s="586"/>
      <c r="I767" s="586"/>
      <c r="J767" s="586"/>
      <c r="K767" s="586"/>
      <c r="L767" s="586"/>
      <c r="M767" s="586"/>
      <c r="N767" s="586"/>
      <c r="O767" s="586"/>
      <c r="P767" s="586"/>
      <c r="Q767" s="586"/>
      <c r="R767" s="586"/>
      <c r="S767" s="586"/>
      <c r="T767" s="586"/>
      <c r="U767" s="586"/>
      <c r="V767" s="586"/>
      <c r="W767" s="586"/>
      <c r="X767" s="586"/>
      <c r="Y767" s="586"/>
      <c r="Z767" s="586"/>
      <c r="AB767" s="586"/>
      <c r="AC767" s="586"/>
      <c r="AD767" s="586"/>
      <c r="AE767" s="586"/>
      <c r="AF767" s="586"/>
      <c r="AG767" s="586"/>
      <c r="AH767" s="586"/>
      <c r="AI767" s="586"/>
      <c r="AJ767" s="586"/>
      <c r="AK767" s="586"/>
      <c r="AL767" s="586"/>
    </row>
    <row r="768" spans="1:38" x14ac:dyDescent="0.25">
      <c r="A768" s="44">
        <f t="shared" si="93"/>
        <v>2016</v>
      </c>
      <c r="B768" s="44" t="str">
        <f t="shared" si="93"/>
        <v>ABRIL</v>
      </c>
      <c r="C768" s="44">
        <v>31</v>
      </c>
      <c r="D768" s="586" t="str">
        <f t="shared" si="92"/>
        <v>ABRIL 2016 / 30</v>
      </c>
      <c r="E768" s="586"/>
      <c r="F768" s="586"/>
      <c r="G768" s="586"/>
      <c r="H768" s="586"/>
      <c r="I768" s="586"/>
      <c r="J768" s="586"/>
      <c r="K768" s="586"/>
      <c r="L768" s="586"/>
      <c r="M768" s="586"/>
      <c r="N768" s="586"/>
      <c r="O768" s="586"/>
      <c r="P768" s="586"/>
      <c r="Q768" s="586"/>
      <c r="R768" s="586"/>
      <c r="S768" s="586"/>
      <c r="T768" s="586"/>
      <c r="U768" s="586"/>
      <c r="V768" s="586"/>
      <c r="W768" s="586"/>
      <c r="X768" s="586"/>
      <c r="Y768" s="586"/>
      <c r="Z768" s="586"/>
      <c r="AB768" s="586"/>
      <c r="AC768" s="586"/>
      <c r="AD768" s="586"/>
      <c r="AE768" s="586"/>
      <c r="AF768" s="586"/>
      <c r="AG768" s="586"/>
      <c r="AH768" s="586"/>
      <c r="AI768" s="586"/>
      <c r="AJ768" s="586"/>
      <c r="AK768" s="586"/>
      <c r="AL768" s="586"/>
    </row>
    <row r="769" spans="1:74" s="206" customFormat="1" ht="15.75" x14ac:dyDescent="0.25">
      <c r="D769" s="586" t="str">
        <f t="shared" si="92"/>
        <v>ABRIL 2016 / 31</v>
      </c>
      <c r="E769" s="586"/>
      <c r="F769" s="586"/>
      <c r="G769" s="586"/>
      <c r="H769" s="586"/>
      <c r="I769" s="586"/>
      <c r="J769" s="586"/>
      <c r="K769" s="586"/>
      <c r="L769" s="586"/>
      <c r="M769" s="586"/>
      <c r="N769" s="586"/>
      <c r="O769" s="586"/>
      <c r="P769" s="586"/>
      <c r="Q769" s="586"/>
      <c r="R769" s="586"/>
      <c r="S769" s="586"/>
      <c r="T769" s="586"/>
      <c r="U769" s="586"/>
      <c r="V769" s="586"/>
      <c r="W769" s="586"/>
      <c r="X769" s="586"/>
      <c r="Y769" s="586"/>
      <c r="Z769" s="586"/>
      <c r="AA769" s="55"/>
      <c r="AB769" s="586"/>
      <c r="AC769" s="586"/>
      <c r="AD769" s="586"/>
      <c r="AE769" s="586"/>
      <c r="AF769" s="586"/>
      <c r="AG769" s="586"/>
      <c r="AH769" s="586"/>
      <c r="AI769" s="586"/>
      <c r="AJ769" s="586"/>
      <c r="AK769" s="586"/>
      <c r="AL769" s="586"/>
      <c r="AM769" s="209" t="str">
        <f t="shared" ref="AM769:BU769" si="94">IFERROR(AVERAGE(AM738:AM768),"")</f>
        <v/>
      </c>
      <c r="AN769" s="209" t="str">
        <f t="shared" si="94"/>
        <v/>
      </c>
      <c r="AO769" s="209" t="str">
        <f t="shared" si="94"/>
        <v/>
      </c>
      <c r="AP769" s="209" t="str">
        <f t="shared" si="94"/>
        <v/>
      </c>
      <c r="AQ769" s="209" t="str">
        <f t="shared" si="94"/>
        <v/>
      </c>
      <c r="AR769" s="209" t="str">
        <f t="shared" si="94"/>
        <v/>
      </c>
      <c r="AS769" s="209" t="str">
        <f t="shared" si="94"/>
        <v/>
      </c>
      <c r="AT769" s="209" t="str">
        <f t="shared" si="94"/>
        <v/>
      </c>
      <c r="AU769" s="209" t="str">
        <f t="shared" si="94"/>
        <v/>
      </c>
      <c r="AV769" s="209" t="str">
        <f t="shared" si="94"/>
        <v/>
      </c>
      <c r="AW769" s="209" t="str">
        <f t="shared" si="94"/>
        <v/>
      </c>
      <c r="AX769" s="210" t="str">
        <f t="shared" si="94"/>
        <v/>
      </c>
      <c r="AY769" s="209" t="str">
        <f t="shared" si="94"/>
        <v/>
      </c>
      <c r="AZ769" s="209" t="str">
        <f t="shared" si="94"/>
        <v/>
      </c>
      <c r="BA769" s="209" t="str">
        <f t="shared" si="94"/>
        <v/>
      </c>
      <c r="BB769" s="209" t="str">
        <f t="shared" si="94"/>
        <v/>
      </c>
      <c r="BC769" s="209" t="str">
        <f t="shared" si="94"/>
        <v/>
      </c>
      <c r="BD769" s="209" t="str">
        <f t="shared" si="94"/>
        <v/>
      </c>
      <c r="BE769" s="209" t="str">
        <f t="shared" si="94"/>
        <v/>
      </c>
      <c r="BF769" s="209" t="str">
        <f t="shared" si="94"/>
        <v/>
      </c>
      <c r="BG769" s="209" t="str">
        <f t="shared" si="94"/>
        <v/>
      </c>
      <c r="BH769" s="209" t="str">
        <f t="shared" si="94"/>
        <v/>
      </c>
      <c r="BI769" s="209" t="str">
        <f t="shared" si="94"/>
        <v/>
      </c>
      <c r="BJ769" s="209" t="str">
        <f t="shared" si="94"/>
        <v/>
      </c>
      <c r="BK769" s="209" t="str">
        <f t="shared" si="94"/>
        <v/>
      </c>
      <c r="BL769" s="209" t="str">
        <f t="shared" si="94"/>
        <v/>
      </c>
      <c r="BM769" s="209" t="str">
        <f t="shared" si="94"/>
        <v/>
      </c>
      <c r="BN769" s="209" t="str">
        <f t="shared" si="94"/>
        <v/>
      </c>
      <c r="BO769" s="209" t="str">
        <f t="shared" si="94"/>
        <v/>
      </c>
      <c r="BP769" s="209" t="str">
        <f t="shared" si="94"/>
        <v/>
      </c>
      <c r="BQ769" s="209" t="str">
        <f t="shared" si="94"/>
        <v/>
      </c>
      <c r="BR769" s="209" t="str">
        <f t="shared" si="94"/>
        <v/>
      </c>
      <c r="BS769" s="209" t="str">
        <f t="shared" si="94"/>
        <v/>
      </c>
      <c r="BT769" s="209" t="str">
        <f t="shared" si="94"/>
        <v/>
      </c>
      <c r="BU769" s="209" t="str">
        <f t="shared" si="94"/>
        <v/>
      </c>
      <c r="BV769" s="210" t="str">
        <f>IFERROR(AVERAGE(BV738:BV768),"")</f>
        <v/>
      </c>
    </row>
    <row r="770" spans="1:74" ht="15.75" x14ac:dyDescent="0.25">
      <c r="A770" s="44">
        <v>2016</v>
      </c>
      <c r="B770" s="44" t="s">
        <v>226</v>
      </c>
      <c r="C770" s="44">
        <v>1</v>
      </c>
      <c r="D770" s="208" t="s">
        <v>228</v>
      </c>
      <c r="E770" s="209">
        <f>IFERROR(AVERAGE(E739:E769),"")</f>
        <v>1</v>
      </c>
      <c r="F770" s="209">
        <f>IFERROR(AVERAGE(F739:F769),"")</f>
        <v>42461</v>
      </c>
      <c r="G770" s="209">
        <f>IFERROR(AVERAGE(G739:G769),"")</f>
        <v>61816</v>
      </c>
      <c r="H770" s="209" t="str">
        <f>IFERROR(AVERAGE(H739:H769),"")</f>
        <v/>
      </c>
      <c r="I770" s="209">
        <f t="shared" ref="I770:AL770" si="95">IFERROR(AVERAGE(I739:I769),"")</f>
        <v>0.74790000000000001</v>
      </c>
      <c r="J770" s="209">
        <f t="shared" si="95"/>
        <v>6.4</v>
      </c>
      <c r="K770" s="209">
        <f t="shared" si="95"/>
        <v>1.06</v>
      </c>
      <c r="L770" s="209" t="str">
        <f t="shared" si="95"/>
        <v/>
      </c>
      <c r="M770" s="209">
        <f t="shared" si="95"/>
        <v>2.8</v>
      </c>
      <c r="N770" s="209">
        <f t="shared" si="95"/>
        <v>0.05</v>
      </c>
      <c r="O770" s="209">
        <f t="shared" si="95"/>
        <v>100</v>
      </c>
      <c r="P770" s="209">
        <f t="shared" si="95"/>
        <v>132.9</v>
      </c>
      <c r="Q770" s="209" t="str">
        <f t="shared" si="95"/>
        <v/>
      </c>
      <c r="R770" s="209">
        <f t="shared" si="95"/>
        <v>42.8</v>
      </c>
      <c r="S770" s="209">
        <f t="shared" si="95"/>
        <v>-80</v>
      </c>
      <c r="T770" s="209" t="str">
        <f t="shared" si="95"/>
        <v/>
      </c>
      <c r="U770" s="209">
        <f t="shared" si="95"/>
        <v>0</v>
      </c>
      <c r="V770" s="209">
        <f t="shared" si="95"/>
        <v>62</v>
      </c>
      <c r="W770" s="209">
        <f t="shared" si="95"/>
        <v>86</v>
      </c>
      <c r="X770" s="209">
        <f t="shared" si="95"/>
        <v>98</v>
      </c>
      <c r="Y770" s="209">
        <f t="shared" si="95"/>
        <v>134</v>
      </c>
      <c r="Z770" s="209">
        <f t="shared" si="95"/>
        <v>152</v>
      </c>
      <c r="AA770" s="209">
        <f t="shared" si="95"/>
        <v>0.5</v>
      </c>
      <c r="AB770" s="209">
        <f t="shared" si="95"/>
        <v>99</v>
      </c>
      <c r="AC770" s="209">
        <f t="shared" si="95"/>
        <v>0.5</v>
      </c>
      <c r="AD770" s="209" t="str">
        <f t="shared" si="95"/>
        <v/>
      </c>
      <c r="AE770" s="209">
        <f t="shared" si="95"/>
        <v>5.5</v>
      </c>
      <c r="AF770" s="209">
        <f t="shared" si="95"/>
        <v>7</v>
      </c>
      <c r="AG770" s="209">
        <f t="shared" si="95"/>
        <v>99.5</v>
      </c>
      <c r="AH770" s="209">
        <f t="shared" si="95"/>
        <v>42.54</v>
      </c>
      <c r="AI770" s="209">
        <f t="shared" si="95"/>
        <v>167</v>
      </c>
      <c r="AJ770" s="209">
        <f t="shared" si="95"/>
        <v>221</v>
      </c>
      <c r="AK770" s="209">
        <f t="shared" si="95"/>
        <v>275</v>
      </c>
      <c r="AL770" s="209">
        <f t="shared" si="95"/>
        <v>338</v>
      </c>
    </row>
    <row r="771" spans="1:74" x14ac:dyDescent="0.25">
      <c r="A771" s="44">
        <f>A770</f>
        <v>2016</v>
      </c>
      <c r="B771" s="44" t="str">
        <f>B770</f>
        <v>MAYO</v>
      </c>
      <c r="C771" s="44">
        <v>2</v>
      </c>
      <c r="D771" s="586" t="str">
        <f t="shared" ref="D771:D801" si="96">B770&amp;" "&amp;A770&amp;" / "&amp;C770</f>
        <v>MAYO 2016 / 1</v>
      </c>
      <c r="E771" s="270">
        <v>1</v>
      </c>
      <c r="F771" s="271">
        <v>42461</v>
      </c>
      <c r="G771" s="272">
        <v>61816</v>
      </c>
      <c r="H771" s="273" t="s">
        <v>340</v>
      </c>
      <c r="I771" s="43">
        <v>0.74790000000000001</v>
      </c>
      <c r="J771" s="43">
        <v>6.4</v>
      </c>
      <c r="K771" s="274">
        <v>1.06</v>
      </c>
      <c r="L771" s="43" t="s">
        <v>20</v>
      </c>
      <c r="M771" s="43">
        <v>2.8</v>
      </c>
      <c r="N771" s="43">
        <v>0.05</v>
      </c>
      <c r="O771" s="274">
        <v>100</v>
      </c>
      <c r="P771" s="43">
        <v>132.9</v>
      </c>
      <c r="Q771" s="43" t="s">
        <v>338</v>
      </c>
      <c r="R771" s="43">
        <v>42.8</v>
      </c>
      <c r="S771" s="43">
        <v>-80</v>
      </c>
      <c r="T771" s="40" t="s">
        <v>103</v>
      </c>
      <c r="U771" s="40">
        <v>0</v>
      </c>
      <c r="V771" s="40">
        <v>62</v>
      </c>
      <c r="W771" s="40">
        <v>86</v>
      </c>
      <c r="X771" s="40">
        <v>98</v>
      </c>
      <c r="Y771" s="40">
        <v>134</v>
      </c>
      <c r="Z771" s="40">
        <v>152</v>
      </c>
      <c r="AA771" s="40">
        <v>0.5</v>
      </c>
      <c r="AB771" s="40">
        <v>99</v>
      </c>
      <c r="AC771" s="40">
        <v>0.5</v>
      </c>
      <c r="AD771" s="42"/>
      <c r="AE771" s="42">
        <v>5.5</v>
      </c>
      <c r="AF771" s="42">
        <v>7</v>
      </c>
      <c r="AG771" s="42">
        <v>99.5</v>
      </c>
      <c r="AH771" s="42">
        <v>42.54</v>
      </c>
      <c r="AI771" s="42">
        <v>167</v>
      </c>
      <c r="AJ771" s="42">
        <v>221</v>
      </c>
      <c r="AK771" s="42">
        <v>275</v>
      </c>
      <c r="AL771" s="42">
        <v>338</v>
      </c>
    </row>
    <row r="772" spans="1:74" x14ac:dyDescent="0.25">
      <c r="A772" s="44">
        <f t="shared" ref="A772:B800" si="97">A771</f>
        <v>2016</v>
      </c>
      <c r="B772" s="44" t="str">
        <f t="shared" si="97"/>
        <v>MAYO</v>
      </c>
      <c r="C772" s="44">
        <v>3</v>
      </c>
      <c r="D772" s="586" t="str">
        <f t="shared" si="96"/>
        <v>MAYO 2016 / 2</v>
      </c>
      <c r="E772" s="586"/>
      <c r="F772" s="586"/>
      <c r="G772" s="586"/>
      <c r="H772" s="586"/>
      <c r="I772" s="586"/>
      <c r="J772" s="586"/>
      <c r="K772" s="586"/>
      <c r="L772" s="586"/>
      <c r="M772" s="586"/>
      <c r="N772" s="586"/>
      <c r="O772" s="586"/>
      <c r="P772" s="586"/>
      <c r="Q772" s="586"/>
      <c r="R772" s="586"/>
      <c r="S772" s="586"/>
      <c r="T772" s="586"/>
      <c r="U772" s="586"/>
      <c r="V772" s="586"/>
      <c r="W772" s="586"/>
      <c r="X772" s="586"/>
      <c r="Y772" s="586"/>
      <c r="Z772" s="586"/>
      <c r="AB772" s="586"/>
      <c r="AC772" s="586"/>
      <c r="AD772" s="586"/>
      <c r="AE772" s="586"/>
      <c r="AF772" s="586"/>
      <c r="AG772" s="586"/>
      <c r="AH772" s="586"/>
      <c r="AI772" s="586"/>
      <c r="AJ772" s="586"/>
      <c r="AK772" s="586"/>
      <c r="AL772" s="586"/>
    </row>
    <row r="773" spans="1:74" x14ac:dyDescent="0.25">
      <c r="A773" s="44">
        <f t="shared" si="97"/>
        <v>2016</v>
      </c>
      <c r="B773" s="44" t="str">
        <f t="shared" si="97"/>
        <v>MAYO</v>
      </c>
      <c r="C773" s="44">
        <v>4</v>
      </c>
      <c r="D773" s="586" t="str">
        <f t="shared" si="96"/>
        <v>MAYO 2016 / 3</v>
      </c>
      <c r="E773" s="586"/>
      <c r="F773" s="586"/>
      <c r="G773" s="586"/>
      <c r="H773" s="586"/>
      <c r="I773" s="586"/>
      <c r="J773" s="586"/>
      <c r="K773" s="586"/>
      <c r="L773" s="586"/>
      <c r="M773" s="586"/>
      <c r="N773" s="586"/>
      <c r="O773" s="586"/>
      <c r="P773" s="586"/>
      <c r="Q773" s="586"/>
      <c r="R773" s="586"/>
      <c r="S773" s="586"/>
      <c r="T773" s="586"/>
      <c r="U773" s="586"/>
      <c r="V773" s="586"/>
      <c r="W773" s="586"/>
      <c r="X773" s="586"/>
      <c r="Y773" s="586"/>
      <c r="Z773" s="586"/>
      <c r="AB773" s="586"/>
      <c r="AC773" s="586"/>
      <c r="AD773" s="586"/>
      <c r="AE773" s="586"/>
      <c r="AF773" s="586"/>
      <c r="AG773" s="586"/>
      <c r="AH773" s="586"/>
      <c r="AI773" s="586"/>
      <c r="AJ773" s="586"/>
      <c r="AK773" s="586"/>
      <c r="AL773" s="586"/>
    </row>
    <row r="774" spans="1:74" x14ac:dyDescent="0.25">
      <c r="A774" s="44">
        <f t="shared" si="97"/>
        <v>2016</v>
      </c>
      <c r="B774" s="44" t="str">
        <f t="shared" si="97"/>
        <v>MAYO</v>
      </c>
      <c r="C774" s="44">
        <v>5</v>
      </c>
      <c r="D774" s="586" t="str">
        <f t="shared" si="96"/>
        <v>MAYO 2016 / 4</v>
      </c>
      <c r="E774" s="586"/>
      <c r="F774" s="586"/>
      <c r="G774" s="586"/>
      <c r="H774" s="586"/>
      <c r="I774" s="586"/>
      <c r="J774" s="586"/>
      <c r="K774" s="586"/>
      <c r="L774" s="586"/>
      <c r="M774" s="586"/>
      <c r="N774" s="586"/>
      <c r="O774" s="586"/>
      <c r="P774" s="586"/>
      <c r="Q774" s="586"/>
      <c r="R774" s="586"/>
      <c r="S774" s="586"/>
      <c r="T774" s="586"/>
      <c r="U774" s="586"/>
      <c r="V774" s="586"/>
      <c r="W774" s="586"/>
      <c r="X774" s="586"/>
      <c r="Y774" s="586"/>
      <c r="Z774" s="586"/>
      <c r="AB774" s="586"/>
      <c r="AC774" s="586"/>
      <c r="AD774" s="586"/>
      <c r="AE774" s="586"/>
      <c r="AF774" s="586"/>
      <c r="AG774" s="586"/>
      <c r="AH774" s="586"/>
      <c r="AI774" s="586"/>
      <c r="AJ774" s="586"/>
      <c r="AK774" s="586"/>
      <c r="AL774" s="586"/>
    </row>
    <row r="775" spans="1:74" x14ac:dyDescent="0.25">
      <c r="A775" s="44">
        <f t="shared" si="97"/>
        <v>2016</v>
      </c>
      <c r="B775" s="44" t="str">
        <f t="shared" si="97"/>
        <v>MAYO</v>
      </c>
      <c r="C775" s="44">
        <v>6</v>
      </c>
      <c r="D775" s="586" t="str">
        <f t="shared" si="96"/>
        <v>MAYO 2016 / 5</v>
      </c>
      <c r="E775" s="586"/>
      <c r="F775" s="586"/>
      <c r="G775" s="586"/>
      <c r="H775" s="586"/>
      <c r="I775" s="586"/>
      <c r="J775" s="586"/>
      <c r="K775" s="586"/>
      <c r="L775" s="586"/>
      <c r="M775" s="586"/>
      <c r="N775" s="586"/>
      <c r="O775" s="586"/>
      <c r="P775" s="586"/>
      <c r="Q775" s="586"/>
      <c r="R775" s="586"/>
      <c r="S775" s="586"/>
      <c r="T775" s="586"/>
      <c r="U775" s="586"/>
      <c r="V775" s="586"/>
      <c r="W775" s="586"/>
      <c r="X775" s="586"/>
      <c r="Y775" s="586"/>
      <c r="Z775" s="586"/>
      <c r="AB775" s="586"/>
      <c r="AC775" s="586"/>
      <c r="AD775" s="586"/>
      <c r="AE775" s="586"/>
      <c r="AF775" s="586"/>
      <c r="AG775" s="586"/>
      <c r="AH775" s="586"/>
      <c r="AI775" s="586"/>
      <c r="AJ775" s="586"/>
      <c r="AK775" s="586"/>
      <c r="AL775" s="586"/>
    </row>
    <row r="776" spans="1:74" x14ac:dyDescent="0.25">
      <c r="A776" s="44">
        <f t="shared" si="97"/>
        <v>2016</v>
      </c>
      <c r="B776" s="44" t="str">
        <f t="shared" si="97"/>
        <v>MAYO</v>
      </c>
      <c r="C776" s="44">
        <v>7</v>
      </c>
      <c r="D776" s="586" t="str">
        <f t="shared" si="96"/>
        <v>MAYO 2016 / 6</v>
      </c>
      <c r="E776" s="586"/>
      <c r="F776" s="586"/>
      <c r="G776" s="586"/>
      <c r="H776" s="586"/>
      <c r="I776" s="586"/>
      <c r="J776" s="586"/>
      <c r="K776" s="586"/>
      <c r="L776" s="586"/>
      <c r="M776" s="586"/>
      <c r="N776" s="586"/>
      <c r="O776" s="586"/>
      <c r="P776" s="586"/>
      <c r="Q776" s="586"/>
      <c r="R776" s="586"/>
      <c r="S776" s="586"/>
      <c r="T776" s="586"/>
      <c r="U776" s="586"/>
      <c r="V776" s="586"/>
      <c r="W776" s="586"/>
      <c r="X776" s="586"/>
      <c r="Y776" s="586"/>
      <c r="Z776" s="586"/>
      <c r="AB776" s="586"/>
      <c r="AC776" s="586"/>
      <c r="AD776" s="586"/>
      <c r="AE776" s="586"/>
      <c r="AF776" s="586"/>
      <c r="AG776" s="586"/>
      <c r="AH776" s="586"/>
      <c r="AI776" s="586"/>
      <c r="AJ776" s="586"/>
      <c r="AK776" s="586"/>
      <c r="AL776" s="586"/>
    </row>
    <row r="777" spans="1:74" x14ac:dyDescent="0.25">
      <c r="A777" s="44">
        <f t="shared" si="97"/>
        <v>2016</v>
      </c>
      <c r="B777" s="44" t="str">
        <f t="shared" si="97"/>
        <v>MAYO</v>
      </c>
      <c r="C777" s="44">
        <v>8</v>
      </c>
      <c r="D777" s="586" t="str">
        <f t="shared" si="96"/>
        <v>MAYO 2016 / 7</v>
      </c>
      <c r="E777" s="586"/>
      <c r="F777" s="586"/>
      <c r="G777" s="586"/>
      <c r="H777" s="586"/>
      <c r="I777" s="586"/>
      <c r="J777" s="586"/>
      <c r="K777" s="586"/>
      <c r="L777" s="586"/>
      <c r="M777" s="586"/>
      <c r="N777" s="586"/>
      <c r="O777" s="586"/>
      <c r="P777" s="586"/>
      <c r="Q777" s="586"/>
      <c r="R777" s="586"/>
      <c r="S777" s="586"/>
      <c r="T777" s="586"/>
      <c r="U777" s="586"/>
      <c r="V777" s="586"/>
      <c r="W777" s="586"/>
      <c r="X777" s="586"/>
      <c r="Y777" s="586"/>
      <c r="Z777" s="586"/>
      <c r="AB777" s="586"/>
      <c r="AC777" s="586"/>
      <c r="AD777" s="586"/>
      <c r="AE777" s="586"/>
      <c r="AF777" s="586"/>
      <c r="AG777" s="586"/>
      <c r="AH777" s="586"/>
      <c r="AI777" s="586"/>
      <c r="AJ777" s="586"/>
      <c r="AK777" s="586"/>
      <c r="AL777" s="586"/>
    </row>
    <row r="778" spans="1:74" x14ac:dyDescent="0.25">
      <c r="A778" s="44">
        <f t="shared" si="97"/>
        <v>2016</v>
      </c>
      <c r="B778" s="44" t="str">
        <f t="shared" si="97"/>
        <v>MAYO</v>
      </c>
      <c r="C778" s="44">
        <v>9</v>
      </c>
      <c r="D778" s="586" t="str">
        <f t="shared" si="96"/>
        <v>MAYO 2016 / 8</v>
      </c>
      <c r="E778" s="586"/>
      <c r="F778" s="586"/>
      <c r="G778" s="586"/>
      <c r="H778" s="586"/>
      <c r="I778" s="586"/>
      <c r="J778" s="586"/>
      <c r="K778" s="586"/>
      <c r="L778" s="586"/>
      <c r="M778" s="586"/>
      <c r="N778" s="586"/>
      <c r="O778" s="586"/>
      <c r="P778" s="586"/>
      <c r="Q778" s="586"/>
      <c r="R778" s="586"/>
      <c r="S778" s="586"/>
      <c r="T778" s="586"/>
      <c r="U778" s="586"/>
      <c r="V778" s="586"/>
      <c r="W778" s="586"/>
      <c r="X778" s="586"/>
      <c r="Y778" s="586"/>
      <c r="Z778" s="586"/>
      <c r="AB778" s="586"/>
      <c r="AC778" s="586"/>
      <c r="AD778" s="586"/>
      <c r="AE778" s="586"/>
      <c r="AF778" s="586"/>
      <c r="AG778" s="586"/>
      <c r="AH778" s="586"/>
      <c r="AI778" s="586"/>
      <c r="AJ778" s="586"/>
      <c r="AK778" s="586"/>
      <c r="AL778" s="586"/>
    </row>
    <row r="779" spans="1:74" x14ac:dyDescent="0.25">
      <c r="A779" s="44">
        <f t="shared" si="97"/>
        <v>2016</v>
      </c>
      <c r="B779" s="44" t="str">
        <f t="shared" si="97"/>
        <v>MAYO</v>
      </c>
      <c r="C779" s="44">
        <v>10</v>
      </c>
      <c r="D779" s="586" t="str">
        <f t="shared" si="96"/>
        <v>MAYO 2016 / 9</v>
      </c>
      <c r="E779" s="586"/>
      <c r="F779" s="586"/>
      <c r="G779" s="586"/>
      <c r="H779" s="586"/>
      <c r="I779" s="586"/>
      <c r="J779" s="586"/>
      <c r="K779" s="586"/>
      <c r="L779" s="586"/>
      <c r="M779" s="586"/>
      <c r="N779" s="586"/>
      <c r="O779" s="586"/>
      <c r="P779" s="586"/>
      <c r="Q779" s="586"/>
      <c r="R779" s="586"/>
      <c r="S779" s="586"/>
      <c r="T779" s="586"/>
      <c r="U779" s="586"/>
      <c r="V779" s="586"/>
      <c r="W779" s="586"/>
      <c r="X779" s="586"/>
      <c r="Y779" s="586"/>
      <c r="Z779" s="586"/>
      <c r="AB779" s="586"/>
      <c r="AC779" s="586"/>
      <c r="AD779" s="586"/>
      <c r="AE779" s="586"/>
      <c r="AF779" s="586"/>
      <c r="AG779" s="586"/>
      <c r="AH779" s="586"/>
      <c r="AI779" s="586"/>
      <c r="AJ779" s="586"/>
      <c r="AK779" s="586"/>
      <c r="AL779" s="586"/>
    </row>
    <row r="780" spans="1:74" x14ac:dyDescent="0.25">
      <c r="A780" s="44">
        <f t="shared" si="97"/>
        <v>2016</v>
      </c>
      <c r="B780" s="44" t="str">
        <f t="shared" si="97"/>
        <v>MAYO</v>
      </c>
      <c r="C780" s="44">
        <v>11</v>
      </c>
      <c r="D780" s="586" t="str">
        <f t="shared" si="96"/>
        <v>MAYO 2016 / 10</v>
      </c>
      <c r="E780" s="586"/>
      <c r="F780" s="586"/>
      <c r="G780" s="586"/>
      <c r="H780" s="586"/>
      <c r="I780" s="586"/>
      <c r="J780" s="586"/>
      <c r="K780" s="586"/>
      <c r="L780" s="586"/>
      <c r="M780" s="586"/>
      <c r="N780" s="586"/>
      <c r="O780" s="586"/>
      <c r="P780" s="586"/>
      <c r="Q780" s="586"/>
      <c r="R780" s="586"/>
      <c r="S780" s="586"/>
      <c r="T780" s="586"/>
      <c r="U780" s="586"/>
      <c r="V780" s="586"/>
      <c r="W780" s="586"/>
      <c r="X780" s="586"/>
      <c r="Y780" s="586"/>
      <c r="Z780" s="586"/>
      <c r="AB780" s="586"/>
      <c r="AC780" s="586"/>
      <c r="AD780" s="586"/>
      <c r="AE780" s="586"/>
      <c r="AF780" s="586"/>
      <c r="AG780" s="586"/>
      <c r="AH780" s="586"/>
      <c r="AI780" s="586"/>
      <c r="AJ780" s="586"/>
      <c r="AK780" s="586"/>
      <c r="AL780" s="586"/>
    </row>
    <row r="781" spans="1:74" x14ac:dyDescent="0.25">
      <c r="A781" s="44">
        <f t="shared" si="97"/>
        <v>2016</v>
      </c>
      <c r="B781" s="44" t="str">
        <f t="shared" si="97"/>
        <v>MAYO</v>
      </c>
      <c r="C781" s="44">
        <v>12</v>
      </c>
      <c r="D781" s="586" t="str">
        <f t="shared" si="96"/>
        <v>MAYO 2016 / 11</v>
      </c>
      <c r="E781" s="586"/>
      <c r="F781" s="586"/>
      <c r="G781" s="586"/>
      <c r="H781" s="586"/>
      <c r="I781" s="586"/>
      <c r="J781" s="586"/>
      <c r="K781" s="586"/>
      <c r="L781" s="586"/>
      <c r="M781" s="586"/>
      <c r="N781" s="586"/>
      <c r="O781" s="586"/>
      <c r="P781" s="586"/>
      <c r="Q781" s="586"/>
      <c r="R781" s="586"/>
      <c r="S781" s="586"/>
      <c r="T781" s="586"/>
      <c r="U781" s="586"/>
      <c r="V781" s="586"/>
      <c r="W781" s="586"/>
      <c r="X781" s="586"/>
      <c r="Y781" s="586"/>
      <c r="Z781" s="586"/>
      <c r="AB781" s="586"/>
      <c r="AC781" s="586"/>
      <c r="AD781" s="586"/>
      <c r="AE781" s="586"/>
      <c r="AF781" s="586"/>
      <c r="AG781" s="586"/>
      <c r="AH781" s="586"/>
      <c r="AI781" s="586"/>
      <c r="AJ781" s="586"/>
      <c r="AK781" s="586"/>
      <c r="AL781" s="586"/>
    </row>
    <row r="782" spans="1:74" x14ac:dyDescent="0.25">
      <c r="A782" s="44">
        <f t="shared" si="97"/>
        <v>2016</v>
      </c>
      <c r="B782" s="44" t="str">
        <f t="shared" si="97"/>
        <v>MAYO</v>
      </c>
      <c r="C782" s="44">
        <v>13</v>
      </c>
      <c r="D782" s="586" t="str">
        <f t="shared" si="96"/>
        <v>MAYO 2016 / 12</v>
      </c>
      <c r="E782" s="586"/>
      <c r="F782" s="586"/>
      <c r="G782" s="586"/>
      <c r="H782" s="586"/>
      <c r="I782" s="586"/>
      <c r="J782" s="586"/>
      <c r="K782" s="586"/>
      <c r="L782" s="586"/>
      <c r="M782" s="586"/>
      <c r="N782" s="586"/>
      <c r="O782" s="586"/>
      <c r="P782" s="586"/>
      <c r="Q782" s="586"/>
      <c r="R782" s="586"/>
      <c r="S782" s="586"/>
      <c r="T782" s="586"/>
      <c r="U782" s="586"/>
      <c r="V782" s="586"/>
      <c r="W782" s="586"/>
      <c r="X782" s="586"/>
      <c r="Y782" s="586"/>
      <c r="Z782" s="586"/>
      <c r="AB782" s="586"/>
      <c r="AC782" s="586"/>
      <c r="AD782" s="586"/>
      <c r="AE782" s="586"/>
      <c r="AF782" s="586"/>
      <c r="AG782" s="586"/>
      <c r="AH782" s="586"/>
      <c r="AI782" s="586"/>
      <c r="AJ782" s="586"/>
      <c r="AK782" s="586"/>
      <c r="AL782" s="586"/>
    </row>
    <row r="783" spans="1:74" x14ac:dyDescent="0.25">
      <c r="A783" s="44">
        <f t="shared" si="97"/>
        <v>2016</v>
      </c>
      <c r="B783" s="44" t="str">
        <f t="shared" si="97"/>
        <v>MAYO</v>
      </c>
      <c r="C783" s="44">
        <v>14</v>
      </c>
      <c r="D783" s="586" t="str">
        <f t="shared" si="96"/>
        <v>MAYO 2016 / 13</v>
      </c>
      <c r="E783" s="586"/>
      <c r="F783" s="586"/>
      <c r="G783" s="586"/>
      <c r="H783" s="586"/>
      <c r="I783" s="586"/>
      <c r="J783" s="586"/>
      <c r="K783" s="586"/>
      <c r="L783" s="586"/>
      <c r="M783" s="586"/>
      <c r="N783" s="586"/>
      <c r="O783" s="586"/>
      <c r="P783" s="586"/>
      <c r="Q783" s="586"/>
      <c r="R783" s="586"/>
      <c r="S783" s="586"/>
      <c r="T783" s="586"/>
      <c r="U783" s="586"/>
      <c r="V783" s="586"/>
      <c r="W783" s="586"/>
      <c r="X783" s="586"/>
      <c r="Y783" s="586"/>
      <c r="Z783" s="586"/>
      <c r="AB783" s="586"/>
      <c r="AC783" s="586"/>
      <c r="AD783" s="586"/>
      <c r="AE783" s="586"/>
      <c r="AF783" s="586"/>
      <c r="AG783" s="586"/>
      <c r="AH783" s="586"/>
      <c r="AI783" s="586"/>
      <c r="AJ783" s="586"/>
      <c r="AK783" s="586"/>
      <c r="AL783" s="586"/>
    </row>
    <row r="784" spans="1:74" x14ac:dyDescent="0.25">
      <c r="A784" s="44">
        <f t="shared" si="97"/>
        <v>2016</v>
      </c>
      <c r="B784" s="44" t="str">
        <f t="shared" si="97"/>
        <v>MAYO</v>
      </c>
      <c r="C784" s="44">
        <v>15</v>
      </c>
      <c r="D784" s="586" t="str">
        <f t="shared" si="96"/>
        <v>MAYO 2016 / 14</v>
      </c>
      <c r="E784" s="586"/>
      <c r="F784" s="586"/>
      <c r="G784" s="586"/>
      <c r="H784" s="586"/>
      <c r="I784" s="586"/>
      <c r="J784" s="586"/>
      <c r="K784" s="586"/>
      <c r="L784" s="586"/>
      <c r="M784" s="586"/>
      <c r="N784" s="586"/>
      <c r="O784" s="586"/>
      <c r="P784" s="586"/>
      <c r="Q784" s="586"/>
      <c r="R784" s="586"/>
      <c r="S784" s="586"/>
      <c r="T784" s="586"/>
      <c r="U784" s="586"/>
      <c r="V784" s="586"/>
      <c r="W784" s="586"/>
      <c r="X784" s="586"/>
      <c r="Y784" s="586"/>
      <c r="Z784" s="586"/>
      <c r="AB784" s="586"/>
      <c r="AC784" s="586"/>
      <c r="AD784" s="586"/>
      <c r="AE784" s="586"/>
      <c r="AF784" s="586"/>
      <c r="AG784" s="586"/>
      <c r="AH784" s="586"/>
      <c r="AI784" s="586"/>
      <c r="AJ784" s="586"/>
      <c r="AK784" s="586"/>
      <c r="AL784" s="586"/>
    </row>
    <row r="785" spans="1:38" x14ac:dyDescent="0.25">
      <c r="A785" s="44">
        <f t="shared" si="97"/>
        <v>2016</v>
      </c>
      <c r="B785" s="44" t="str">
        <f t="shared" si="97"/>
        <v>MAYO</v>
      </c>
      <c r="C785" s="44">
        <v>16</v>
      </c>
      <c r="D785" s="586" t="str">
        <f t="shared" si="96"/>
        <v>MAYO 2016 / 15</v>
      </c>
      <c r="E785" s="586"/>
      <c r="F785" s="586"/>
      <c r="G785" s="586"/>
      <c r="H785" s="586"/>
      <c r="I785" s="586"/>
      <c r="J785" s="586"/>
      <c r="K785" s="586"/>
      <c r="L785" s="586"/>
      <c r="M785" s="586"/>
      <c r="N785" s="586"/>
      <c r="O785" s="586"/>
      <c r="P785" s="586"/>
      <c r="Q785" s="586"/>
      <c r="R785" s="586"/>
      <c r="S785" s="586"/>
      <c r="T785" s="586"/>
      <c r="U785" s="586"/>
      <c r="V785" s="586"/>
      <c r="W785" s="586"/>
      <c r="X785" s="586"/>
      <c r="Y785" s="586"/>
      <c r="Z785" s="586"/>
      <c r="AB785" s="586"/>
      <c r="AC785" s="586"/>
      <c r="AD785" s="586"/>
      <c r="AE785" s="586"/>
      <c r="AF785" s="586"/>
      <c r="AG785" s="586"/>
      <c r="AH785" s="586"/>
      <c r="AI785" s="586"/>
      <c r="AJ785" s="586"/>
      <c r="AK785" s="586"/>
      <c r="AL785" s="586"/>
    </row>
    <row r="786" spans="1:38" x14ac:dyDescent="0.25">
      <c r="A786" s="44">
        <f t="shared" si="97"/>
        <v>2016</v>
      </c>
      <c r="B786" s="44" t="str">
        <f t="shared" si="97"/>
        <v>MAYO</v>
      </c>
      <c r="C786" s="44">
        <v>17</v>
      </c>
      <c r="D786" s="586" t="str">
        <f t="shared" si="96"/>
        <v>MAYO 2016 / 16</v>
      </c>
      <c r="E786" s="586"/>
      <c r="F786" s="586"/>
      <c r="G786" s="586"/>
      <c r="H786" s="586"/>
      <c r="I786" s="586"/>
      <c r="J786" s="586"/>
      <c r="K786" s="586"/>
      <c r="L786" s="586"/>
      <c r="M786" s="586"/>
      <c r="N786" s="586"/>
      <c r="O786" s="586"/>
      <c r="P786" s="586"/>
      <c r="Q786" s="586"/>
      <c r="R786" s="586"/>
      <c r="S786" s="586"/>
      <c r="T786" s="586"/>
      <c r="U786" s="586"/>
      <c r="V786" s="586"/>
      <c r="W786" s="586"/>
      <c r="X786" s="586"/>
      <c r="Y786" s="586"/>
      <c r="Z786" s="586"/>
      <c r="AB786" s="586"/>
      <c r="AC786" s="586"/>
      <c r="AD786" s="586"/>
      <c r="AE786" s="586"/>
      <c r="AF786" s="586"/>
      <c r="AG786" s="586"/>
      <c r="AH786" s="586"/>
      <c r="AI786" s="586"/>
      <c r="AJ786" s="586"/>
      <c r="AK786" s="586"/>
      <c r="AL786" s="586"/>
    </row>
    <row r="787" spans="1:38" x14ac:dyDescent="0.25">
      <c r="A787" s="44">
        <f t="shared" si="97"/>
        <v>2016</v>
      </c>
      <c r="B787" s="44" t="str">
        <f t="shared" si="97"/>
        <v>MAYO</v>
      </c>
      <c r="C787" s="44">
        <v>18</v>
      </c>
      <c r="D787" s="586" t="str">
        <f t="shared" si="96"/>
        <v>MAYO 2016 / 17</v>
      </c>
      <c r="E787" s="586"/>
      <c r="F787" s="586"/>
      <c r="G787" s="586"/>
      <c r="H787" s="586"/>
      <c r="I787" s="586"/>
      <c r="J787" s="586"/>
      <c r="K787" s="586"/>
      <c r="L787" s="586"/>
      <c r="M787" s="586"/>
      <c r="N787" s="586"/>
      <c r="O787" s="586"/>
      <c r="P787" s="586"/>
      <c r="Q787" s="586"/>
      <c r="R787" s="586"/>
      <c r="S787" s="586"/>
      <c r="T787" s="586"/>
      <c r="U787" s="586"/>
      <c r="V787" s="586"/>
      <c r="W787" s="586"/>
      <c r="X787" s="586"/>
      <c r="Y787" s="586"/>
      <c r="Z787" s="586"/>
      <c r="AB787" s="586"/>
      <c r="AC787" s="586"/>
      <c r="AD787" s="586"/>
      <c r="AE787" s="586"/>
      <c r="AF787" s="586"/>
      <c r="AG787" s="586"/>
      <c r="AH787" s="586"/>
      <c r="AI787" s="586"/>
      <c r="AJ787" s="586"/>
      <c r="AK787" s="586"/>
      <c r="AL787" s="586"/>
    </row>
    <row r="788" spans="1:38" x14ac:dyDescent="0.25">
      <c r="A788" s="44">
        <f t="shared" si="97"/>
        <v>2016</v>
      </c>
      <c r="B788" s="44" t="str">
        <f t="shared" si="97"/>
        <v>MAYO</v>
      </c>
      <c r="C788" s="44">
        <v>19</v>
      </c>
      <c r="D788" s="586" t="str">
        <f t="shared" si="96"/>
        <v>MAYO 2016 / 18</v>
      </c>
      <c r="E788" s="586"/>
      <c r="F788" s="586"/>
      <c r="G788" s="586"/>
      <c r="H788" s="586"/>
      <c r="I788" s="586"/>
      <c r="J788" s="586"/>
      <c r="K788" s="586"/>
      <c r="L788" s="586"/>
      <c r="M788" s="586"/>
      <c r="N788" s="586"/>
      <c r="O788" s="586"/>
      <c r="P788" s="586"/>
      <c r="Q788" s="586"/>
      <c r="R788" s="586"/>
      <c r="S788" s="586"/>
      <c r="T788" s="586"/>
      <c r="U788" s="586"/>
      <c r="V788" s="586"/>
      <c r="W788" s="586"/>
      <c r="X788" s="586"/>
      <c r="Y788" s="586"/>
      <c r="Z788" s="586"/>
      <c r="AB788" s="586"/>
      <c r="AC788" s="586"/>
      <c r="AD788" s="586"/>
      <c r="AE788" s="586"/>
      <c r="AF788" s="586"/>
      <c r="AG788" s="586"/>
      <c r="AH788" s="586"/>
      <c r="AI788" s="586"/>
      <c r="AJ788" s="586"/>
      <c r="AK788" s="586"/>
      <c r="AL788" s="586"/>
    </row>
    <row r="789" spans="1:38" x14ac:dyDescent="0.25">
      <c r="A789" s="44">
        <f t="shared" si="97"/>
        <v>2016</v>
      </c>
      <c r="B789" s="44" t="str">
        <f t="shared" si="97"/>
        <v>MAYO</v>
      </c>
      <c r="C789" s="44">
        <v>20</v>
      </c>
      <c r="D789" s="586" t="str">
        <f t="shared" si="96"/>
        <v>MAYO 2016 / 19</v>
      </c>
      <c r="E789" s="586"/>
      <c r="F789" s="586"/>
      <c r="G789" s="586"/>
      <c r="H789" s="586"/>
      <c r="I789" s="586"/>
      <c r="J789" s="586"/>
      <c r="K789" s="586"/>
      <c r="L789" s="586"/>
      <c r="M789" s="586"/>
      <c r="N789" s="586"/>
      <c r="O789" s="586"/>
      <c r="P789" s="586"/>
      <c r="Q789" s="586"/>
      <c r="R789" s="586"/>
      <c r="S789" s="586"/>
      <c r="T789" s="586"/>
      <c r="U789" s="586"/>
      <c r="V789" s="586"/>
      <c r="W789" s="586"/>
      <c r="X789" s="586"/>
      <c r="Y789" s="586"/>
      <c r="Z789" s="586"/>
      <c r="AB789" s="586"/>
      <c r="AC789" s="586"/>
      <c r="AD789" s="586"/>
      <c r="AE789" s="586"/>
      <c r="AF789" s="586"/>
      <c r="AG789" s="586"/>
      <c r="AH789" s="586"/>
      <c r="AI789" s="586"/>
      <c r="AJ789" s="586"/>
      <c r="AK789" s="586"/>
      <c r="AL789" s="586"/>
    </row>
    <row r="790" spans="1:38" x14ac:dyDescent="0.25">
      <c r="A790" s="44">
        <f t="shared" si="97"/>
        <v>2016</v>
      </c>
      <c r="B790" s="44" t="str">
        <f t="shared" si="97"/>
        <v>MAYO</v>
      </c>
      <c r="C790" s="44">
        <v>21</v>
      </c>
      <c r="D790" s="586" t="str">
        <f t="shared" si="96"/>
        <v>MAYO 2016 / 20</v>
      </c>
      <c r="E790" s="586"/>
      <c r="F790" s="586"/>
      <c r="G790" s="586"/>
      <c r="H790" s="586"/>
      <c r="I790" s="586"/>
      <c r="J790" s="586"/>
      <c r="K790" s="586"/>
      <c r="L790" s="586"/>
      <c r="M790" s="586"/>
      <c r="N790" s="586"/>
      <c r="O790" s="586"/>
      <c r="P790" s="586"/>
      <c r="Q790" s="586"/>
      <c r="R790" s="586"/>
      <c r="S790" s="586"/>
      <c r="T790" s="586"/>
      <c r="U790" s="586"/>
      <c r="V790" s="586"/>
      <c r="W790" s="586"/>
      <c r="X790" s="586"/>
      <c r="Y790" s="586"/>
      <c r="Z790" s="586"/>
      <c r="AB790" s="586"/>
      <c r="AC790" s="586"/>
      <c r="AD790" s="586"/>
      <c r="AE790" s="586"/>
      <c r="AF790" s="586"/>
      <c r="AG790" s="586"/>
      <c r="AH790" s="586"/>
      <c r="AI790" s="586"/>
      <c r="AJ790" s="586"/>
      <c r="AK790" s="586"/>
      <c r="AL790" s="586"/>
    </row>
    <row r="791" spans="1:38" x14ac:dyDescent="0.25">
      <c r="A791" s="44">
        <f t="shared" si="97"/>
        <v>2016</v>
      </c>
      <c r="B791" s="44" t="str">
        <f t="shared" si="97"/>
        <v>MAYO</v>
      </c>
      <c r="C791" s="44">
        <v>22</v>
      </c>
      <c r="D791" s="586" t="str">
        <f t="shared" si="96"/>
        <v>MAYO 2016 / 21</v>
      </c>
      <c r="E791" s="586"/>
      <c r="F791" s="586"/>
      <c r="G791" s="586"/>
      <c r="H791" s="586"/>
      <c r="I791" s="586"/>
      <c r="J791" s="586"/>
      <c r="K791" s="586"/>
      <c r="L791" s="586"/>
      <c r="M791" s="586"/>
      <c r="N791" s="586"/>
      <c r="O791" s="586"/>
      <c r="P791" s="586"/>
      <c r="Q791" s="586"/>
      <c r="R791" s="586"/>
      <c r="S791" s="586"/>
      <c r="T791" s="586"/>
      <c r="U791" s="586"/>
      <c r="V791" s="586"/>
      <c r="W791" s="586"/>
      <c r="X791" s="586"/>
      <c r="Y791" s="586"/>
      <c r="Z791" s="586"/>
      <c r="AB791" s="586"/>
      <c r="AC791" s="586"/>
      <c r="AD791" s="586"/>
      <c r="AE791" s="586"/>
      <c r="AF791" s="586"/>
      <c r="AG791" s="586"/>
      <c r="AH791" s="586"/>
      <c r="AI791" s="586"/>
      <c r="AJ791" s="586"/>
      <c r="AK791" s="586"/>
      <c r="AL791" s="586"/>
    </row>
    <row r="792" spans="1:38" x14ac:dyDescent="0.25">
      <c r="A792" s="44">
        <f t="shared" si="97"/>
        <v>2016</v>
      </c>
      <c r="B792" s="44" t="str">
        <f t="shared" si="97"/>
        <v>MAYO</v>
      </c>
      <c r="C792" s="44">
        <v>23</v>
      </c>
      <c r="D792" s="586" t="str">
        <f t="shared" si="96"/>
        <v>MAYO 2016 / 22</v>
      </c>
      <c r="E792" s="586"/>
      <c r="F792" s="586"/>
      <c r="G792" s="586"/>
      <c r="H792" s="586"/>
      <c r="I792" s="586"/>
      <c r="J792" s="586"/>
      <c r="K792" s="586"/>
      <c r="L792" s="586"/>
      <c r="M792" s="586"/>
      <c r="N792" s="586"/>
      <c r="O792" s="586"/>
      <c r="P792" s="586"/>
      <c r="Q792" s="586"/>
      <c r="R792" s="586"/>
      <c r="S792" s="586"/>
      <c r="T792" s="586"/>
      <c r="U792" s="586"/>
      <c r="V792" s="586"/>
      <c r="W792" s="586"/>
      <c r="X792" s="586"/>
      <c r="Y792" s="586"/>
      <c r="Z792" s="586"/>
      <c r="AB792" s="586"/>
      <c r="AC792" s="586"/>
      <c r="AD792" s="586"/>
      <c r="AE792" s="586"/>
      <c r="AF792" s="586"/>
      <c r="AG792" s="586"/>
      <c r="AH792" s="586"/>
      <c r="AI792" s="586"/>
      <c r="AJ792" s="586"/>
      <c r="AK792" s="586"/>
      <c r="AL792" s="586"/>
    </row>
    <row r="793" spans="1:38" x14ac:dyDescent="0.25">
      <c r="A793" s="44">
        <f t="shared" si="97"/>
        <v>2016</v>
      </c>
      <c r="B793" s="44" t="str">
        <f t="shared" si="97"/>
        <v>MAYO</v>
      </c>
      <c r="C793" s="44">
        <v>24</v>
      </c>
      <c r="D793" s="586" t="str">
        <f t="shared" si="96"/>
        <v>MAYO 2016 / 23</v>
      </c>
      <c r="E793" s="586"/>
      <c r="F793" s="586"/>
      <c r="G793" s="586"/>
      <c r="H793" s="586"/>
      <c r="I793" s="586"/>
      <c r="J793" s="586"/>
      <c r="K793" s="586"/>
      <c r="L793" s="586"/>
      <c r="M793" s="586"/>
      <c r="N793" s="586"/>
      <c r="O793" s="586"/>
      <c r="P793" s="586"/>
      <c r="Q793" s="586"/>
      <c r="R793" s="586"/>
      <c r="S793" s="586"/>
      <c r="T793" s="586"/>
      <c r="U793" s="586"/>
      <c r="V793" s="586"/>
      <c r="W793" s="586"/>
      <c r="X793" s="586"/>
      <c r="Y793" s="586"/>
      <c r="Z793" s="586"/>
      <c r="AB793" s="586"/>
      <c r="AC793" s="586"/>
      <c r="AD793" s="586"/>
      <c r="AE793" s="586"/>
      <c r="AF793" s="586"/>
      <c r="AG793" s="586"/>
      <c r="AH793" s="586"/>
      <c r="AI793" s="586"/>
      <c r="AJ793" s="586"/>
      <c r="AK793" s="586"/>
      <c r="AL793" s="586"/>
    </row>
    <row r="794" spans="1:38" x14ac:dyDescent="0.25">
      <c r="A794" s="44">
        <f t="shared" si="97"/>
        <v>2016</v>
      </c>
      <c r="B794" s="44" t="str">
        <f t="shared" si="97"/>
        <v>MAYO</v>
      </c>
      <c r="C794" s="44">
        <v>25</v>
      </c>
      <c r="D794" s="586" t="str">
        <f t="shared" si="96"/>
        <v>MAYO 2016 / 24</v>
      </c>
      <c r="E794" s="586"/>
      <c r="F794" s="586"/>
      <c r="G794" s="586"/>
      <c r="H794" s="586"/>
      <c r="I794" s="586"/>
      <c r="J794" s="586"/>
      <c r="K794" s="586"/>
      <c r="L794" s="586"/>
      <c r="M794" s="586"/>
      <c r="N794" s="586"/>
      <c r="O794" s="586"/>
      <c r="P794" s="586"/>
      <c r="Q794" s="586"/>
      <c r="R794" s="586"/>
      <c r="S794" s="586"/>
      <c r="T794" s="586"/>
      <c r="U794" s="586"/>
      <c r="V794" s="586"/>
      <c r="W794" s="586"/>
      <c r="X794" s="586"/>
      <c r="Y794" s="586"/>
      <c r="Z794" s="586"/>
      <c r="AB794" s="586"/>
      <c r="AC794" s="586"/>
      <c r="AD794" s="586"/>
      <c r="AE794" s="586"/>
      <c r="AF794" s="586"/>
      <c r="AG794" s="586"/>
      <c r="AH794" s="586"/>
      <c r="AI794" s="586"/>
      <c r="AJ794" s="586"/>
      <c r="AK794" s="586"/>
      <c r="AL794" s="586"/>
    </row>
    <row r="795" spans="1:38" x14ac:dyDescent="0.25">
      <c r="A795" s="44">
        <f t="shared" si="97"/>
        <v>2016</v>
      </c>
      <c r="B795" s="44" t="str">
        <f t="shared" si="97"/>
        <v>MAYO</v>
      </c>
      <c r="C795" s="44">
        <v>26</v>
      </c>
      <c r="D795" s="586" t="str">
        <f t="shared" si="96"/>
        <v>MAYO 2016 / 25</v>
      </c>
      <c r="E795" s="586"/>
      <c r="F795" s="586"/>
      <c r="G795" s="586"/>
      <c r="H795" s="586"/>
      <c r="I795" s="586"/>
      <c r="J795" s="586"/>
      <c r="K795" s="586"/>
      <c r="L795" s="586"/>
      <c r="M795" s="586"/>
      <c r="N795" s="586"/>
      <c r="O795" s="586"/>
      <c r="P795" s="586"/>
      <c r="Q795" s="586"/>
      <c r="R795" s="586"/>
      <c r="S795" s="586"/>
      <c r="T795" s="586"/>
      <c r="U795" s="586"/>
      <c r="V795" s="586"/>
      <c r="W795" s="586"/>
      <c r="X795" s="586"/>
      <c r="Y795" s="586"/>
      <c r="Z795" s="586"/>
      <c r="AB795" s="586"/>
      <c r="AC795" s="586"/>
      <c r="AD795" s="586"/>
      <c r="AE795" s="586"/>
      <c r="AF795" s="586"/>
      <c r="AG795" s="586"/>
      <c r="AH795" s="586"/>
      <c r="AI795" s="586"/>
      <c r="AJ795" s="586"/>
      <c r="AK795" s="586"/>
      <c r="AL795" s="586"/>
    </row>
    <row r="796" spans="1:38" x14ac:dyDescent="0.25">
      <c r="A796" s="44">
        <f t="shared" si="97"/>
        <v>2016</v>
      </c>
      <c r="B796" s="44" t="str">
        <f t="shared" si="97"/>
        <v>MAYO</v>
      </c>
      <c r="C796" s="44">
        <v>27</v>
      </c>
      <c r="D796" s="586" t="str">
        <f t="shared" si="96"/>
        <v>MAYO 2016 / 26</v>
      </c>
      <c r="E796" s="586"/>
      <c r="F796" s="586"/>
      <c r="G796" s="586"/>
      <c r="H796" s="586"/>
      <c r="I796" s="586"/>
      <c r="J796" s="586"/>
      <c r="K796" s="586"/>
      <c r="L796" s="586"/>
      <c r="M796" s="586"/>
      <c r="N796" s="586"/>
      <c r="O796" s="586"/>
      <c r="P796" s="586"/>
      <c r="Q796" s="586"/>
      <c r="R796" s="586"/>
      <c r="S796" s="586"/>
      <c r="T796" s="586"/>
      <c r="U796" s="586"/>
      <c r="V796" s="586"/>
      <c r="W796" s="586"/>
      <c r="X796" s="586"/>
      <c r="Y796" s="586"/>
      <c r="Z796" s="586"/>
      <c r="AB796" s="586"/>
      <c r="AC796" s="586"/>
      <c r="AD796" s="586"/>
      <c r="AE796" s="586"/>
      <c r="AF796" s="586"/>
      <c r="AG796" s="586"/>
      <c r="AH796" s="586"/>
      <c r="AI796" s="586"/>
      <c r="AJ796" s="586"/>
      <c r="AK796" s="586"/>
      <c r="AL796" s="586"/>
    </row>
    <row r="797" spans="1:38" x14ac:dyDescent="0.25">
      <c r="A797" s="44">
        <f t="shared" si="97"/>
        <v>2016</v>
      </c>
      <c r="B797" s="44" t="str">
        <f t="shared" si="97"/>
        <v>MAYO</v>
      </c>
      <c r="C797" s="44">
        <v>28</v>
      </c>
      <c r="D797" s="586" t="str">
        <f t="shared" si="96"/>
        <v>MAYO 2016 / 27</v>
      </c>
      <c r="E797" s="586"/>
      <c r="F797" s="586"/>
      <c r="G797" s="586"/>
      <c r="H797" s="586"/>
      <c r="I797" s="586"/>
      <c r="J797" s="586"/>
      <c r="K797" s="586"/>
      <c r="L797" s="586"/>
      <c r="M797" s="586"/>
      <c r="N797" s="586"/>
      <c r="O797" s="586"/>
      <c r="P797" s="586"/>
      <c r="Q797" s="586"/>
      <c r="R797" s="586"/>
      <c r="S797" s="586"/>
      <c r="T797" s="586"/>
      <c r="U797" s="586"/>
      <c r="V797" s="586"/>
      <c r="W797" s="586"/>
      <c r="X797" s="586"/>
      <c r="Y797" s="586"/>
      <c r="Z797" s="586"/>
      <c r="AB797" s="586"/>
      <c r="AC797" s="586"/>
      <c r="AD797" s="586"/>
      <c r="AE797" s="586"/>
      <c r="AF797" s="586"/>
      <c r="AG797" s="586"/>
      <c r="AH797" s="586"/>
      <c r="AI797" s="586"/>
      <c r="AJ797" s="586"/>
      <c r="AK797" s="586"/>
      <c r="AL797" s="586"/>
    </row>
    <row r="798" spans="1:38" x14ac:dyDescent="0.25">
      <c r="A798" s="44">
        <f t="shared" si="97"/>
        <v>2016</v>
      </c>
      <c r="B798" s="44" t="str">
        <f t="shared" si="97"/>
        <v>MAYO</v>
      </c>
      <c r="C798" s="44">
        <v>29</v>
      </c>
      <c r="D798" s="586" t="str">
        <f t="shared" si="96"/>
        <v>MAYO 2016 / 28</v>
      </c>
      <c r="E798" s="586"/>
      <c r="F798" s="586"/>
      <c r="G798" s="586"/>
      <c r="H798" s="586"/>
      <c r="I798" s="586"/>
      <c r="J798" s="586"/>
      <c r="K798" s="586"/>
      <c r="L798" s="586"/>
      <c r="M798" s="586"/>
      <c r="N798" s="586"/>
      <c r="O798" s="586"/>
      <c r="P798" s="586"/>
      <c r="Q798" s="586"/>
      <c r="R798" s="586"/>
      <c r="S798" s="586"/>
      <c r="T798" s="586"/>
      <c r="U798" s="586"/>
      <c r="V798" s="586"/>
      <c r="W798" s="586"/>
      <c r="X798" s="586"/>
      <c r="Y798" s="586"/>
      <c r="Z798" s="586"/>
      <c r="AB798" s="586"/>
      <c r="AC798" s="586"/>
      <c r="AD798" s="586"/>
      <c r="AE798" s="586"/>
      <c r="AF798" s="586"/>
      <c r="AG798" s="586"/>
      <c r="AH798" s="586"/>
      <c r="AI798" s="586"/>
      <c r="AJ798" s="586"/>
      <c r="AK798" s="586"/>
      <c r="AL798" s="586"/>
    </row>
    <row r="799" spans="1:38" x14ac:dyDescent="0.25">
      <c r="A799" s="44">
        <f t="shared" si="97"/>
        <v>2016</v>
      </c>
      <c r="B799" s="44" t="str">
        <f t="shared" si="97"/>
        <v>MAYO</v>
      </c>
      <c r="C799" s="44">
        <v>30</v>
      </c>
      <c r="D799" s="586" t="str">
        <f t="shared" si="96"/>
        <v>MAYO 2016 / 29</v>
      </c>
      <c r="E799" s="586"/>
      <c r="F799" s="586"/>
      <c r="G799" s="586"/>
      <c r="H799" s="586"/>
      <c r="I799" s="586"/>
      <c r="J799" s="586"/>
      <c r="K799" s="586"/>
      <c r="L799" s="586"/>
      <c r="M799" s="586"/>
      <c r="N799" s="586"/>
      <c r="O799" s="586"/>
      <c r="P799" s="586"/>
      <c r="Q799" s="586"/>
      <c r="R799" s="586"/>
      <c r="S799" s="586"/>
      <c r="T799" s="586"/>
      <c r="U799" s="586"/>
      <c r="V799" s="586"/>
      <c r="W799" s="586"/>
      <c r="X799" s="586"/>
      <c r="Y799" s="586"/>
      <c r="Z799" s="586"/>
      <c r="AB799" s="586"/>
      <c r="AC799" s="586"/>
      <c r="AD799" s="586"/>
      <c r="AE799" s="586"/>
      <c r="AF799" s="586"/>
      <c r="AG799" s="586"/>
      <c r="AH799" s="586"/>
      <c r="AI799" s="586"/>
      <c r="AJ799" s="586"/>
      <c r="AK799" s="586"/>
      <c r="AL799" s="586"/>
    </row>
    <row r="800" spans="1:38" x14ac:dyDescent="0.25">
      <c r="A800" s="44">
        <f t="shared" si="97"/>
        <v>2016</v>
      </c>
      <c r="B800" s="44" t="str">
        <f t="shared" si="97"/>
        <v>MAYO</v>
      </c>
      <c r="C800" s="44">
        <v>31</v>
      </c>
      <c r="D800" s="586" t="str">
        <f t="shared" si="96"/>
        <v>MAYO 2016 / 30</v>
      </c>
      <c r="E800" s="586"/>
      <c r="F800" s="586"/>
      <c r="G800" s="586"/>
      <c r="H800" s="586"/>
      <c r="I800" s="586"/>
      <c r="J800" s="586"/>
      <c r="K800" s="586"/>
      <c r="L800" s="586"/>
      <c r="M800" s="586"/>
      <c r="N800" s="586"/>
      <c r="O800" s="586"/>
      <c r="P800" s="586"/>
      <c r="Q800" s="586"/>
      <c r="R800" s="586"/>
      <c r="S800" s="586"/>
      <c r="T800" s="586"/>
      <c r="U800" s="586"/>
      <c r="V800" s="586"/>
      <c r="W800" s="586"/>
      <c r="X800" s="586"/>
      <c r="Y800" s="586"/>
      <c r="Z800" s="586"/>
      <c r="AB800" s="586"/>
      <c r="AC800" s="586"/>
      <c r="AD800" s="586"/>
      <c r="AE800" s="586"/>
      <c r="AF800" s="586"/>
      <c r="AG800" s="586"/>
      <c r="AH800" s="586"/>
      <c r="AI800" s="586"/>
      <c r="AJ800" s="586"/>
      <c r="AK800" s="586"/>
      <c r="AL800" s="586"/>
    </row>
    <row r="801" spans="1:74" s="206" customFormat="1" ht="15.75" x14ac:dyDescent="0.25">
      <c r="D801" s="586" t="str">
        <f t="shared" si="96"/>
        <v>MAYO 2016 / 31</v>
      </c>
      <c r="E801" s="586"/>
      <c r="F801" s="586"/>
      <c r="G801" s="586"/>
      <c r="H801" s="586"/>
      <c r="I801" s="586"/>
      <c r="J801" s="586"/>
      <c r="K801" s="586"/>
      <c r="L801" s="586"/>
      <c r="M801" s="586"/>
      <c r="N801" s="586"/>
      <c r="O801" s="586"/>
      <c r="P801" s="586"/>
      <c r="Q801" s="586"/>
      <c r="R801" s="586"/>
      <c r="S801" s="586"/>
      <c r="T801" s="586"/>
      <c r="U801" s="586"/>
      <c r="V801" s="586"/>
      <c r="W801" s="586"/>
      <c r="X801" s="586"/>
      <c r="Y801" s="586"/>
      <c r="Z801" s="586"/>
      <c r="AA801" s="55"/>
      <c r="AB801" s="586"/>
      <c r="AC801" s="586"/>
      <c r="AD801" s="586"/>
      <c r="AE801" s="586"/>
      <c r="AF801" s="586"/>
      <c r="AG801" s="586"/>
      <c r="AH801" s="586"/>
      <c r="AI801" s="586"/>
      <c r="AJ801" s="586"/>
      <c r="AK801" s="586"/>
      <c r="AL801" s="586"/>
      <c r="AM801" s="209" t="str">
        <f t="shared" ref="AM801:BU801" si="98">IFERROR(AVERAGE(AM770:AM800),"")</f>
        <v/>
      </c>
      <c r="AN801" s="209" t="str">
        <f t="shared" si="98"/>
        <v/>
      </c>
      <c r="AO801" s="209" t="str">
        <f t="shared" si="98"/>
        <v/>
      </c>
      <c r="AP801" s="209" t="str">
        <f t="shared" si="98"/>
        <v/>
      </c>
      <c r="AQ801" s="209" t="str">
        <f t="shared" si="98"/>
        <v/>
      </c>
      <c r="AR801" s="209" t="str">
        <f t="shared" si="98"/>
        <v/>
      </c>
      <c r="AS801" s="209" t="str">
        <f t="shared" si="98"/>
        <v/>
      </c>
      <c r="AT801" s="209" t="str">
        <f t="shared" si="98"/>
        <v/>
      </c>
      <c r="AU801" s="209" t="str">
        <f t="shared" si="98"/>
        <v/>
      </c>
      <c r="AV801" s="209" t="str">
        <f t="shared" si="98"/>
        <v/>
      </c>
      <c r="AW801" s="209" t="str">
        <f t="shared" si="98"/>
        <v/>
      </c>
      <c r="AX801" s="210" t="str">
        <f t="shared" si="98"/>
        <v/>
      </c>
      <c r="AY801" s="209" t="str">
        <f t="shared" si="98"/>
        <v/>
      </c>
      <c r="AZ801" s="209" t="str">
        <f t="shared" si="98"/>
        <v/>
      </c>
      <c r="BA801" s="209" t="str">
        <f t="shared" si="98"/>
        <v/>
      </c>
      <c r="BB801" s="209" t="str">
        <f t="shared" si="98"/>
        <v/>
      </c>
      <c r="BC801" s="209" t="str">
        <f t="shared" si="98"/>
        <v/>
      </c>
      <c r="BD801" s="209" t="str">
        <f t="shared" si="98"/>
        <v/>
      </c>
      <c r="BE801" s="209" t="str">
        <f t="shared" si="98"/>
        <v/>
      </c>
      <c r="BF801" s="209" t="str">
        <f t="shared" si="98"/>
        <v/>
      </c>
      <c r="BG801" s="209" t="str">
        <f t="shared" si="98"/>
        <v/>
      </c>
      <c r="BH801" s="209" t="str">
        <f t="shared" si="98"/>
        <v/>
      </c>
      <c r="BI801" s="209" t="str">
        <f t="shared" si="98"/>
        <v/>
      </c>
      <c r="BJ801" s="209" t="str">
        <f t="shared" si="98"/>
        <v/>
      </c>
      <c r="BK801" s="209" t="str">
        <f t="shared" si="98"/>
        <v/>
      </c>
      <c r="BL801" s="209" t="str">
        <f t="shared" si="98"/>
        <v/>
      </c>
      <c r="BM801" s="209" t="str">
        <f t="shared" si="98"/>
        <v/>
      </c>
      <c r="BN801" s="209" t="str">
        <f t="shared" si="98"/>
        <v/>
      </c>
      <c r="BO801" s="209" t="str">
        <f t="shared" si="98"/>
        <v/>
      </c>
      <c r="BP801" s="209" t="str">
        <f t="shared" si="98"/>
        <v/>
      </c>
      <c r="BQ801" s="209" t="str">
        <f t="shared" si="98"/>
        <v/>
      </c>
      <c r="BR801" s="209" t="str">
        <f t="shared" si="98"/>
        <v/>
      </c>
      <c r="BS801" s="209" t="str">
        <f t="shared" si="98"/>
        <v/>
      </c>
      <c r="BT801" s="209" t="str">
        <f t="shared" si="98"/>
        <v/>
      </c>
      <c r="BU801" s="209" t="str">
        <f t="shared" si="98"/>
        <v/>
      </c>
      <c r="BV801" s="210" t="str">
        <f>IFERROR(AVERAGE(BV770:BV800),"")</f>
        <v/>
      </c>
    </row>
    <row r="802" spans="1:74" s="43" customFormat="1" ht="15.75" x14ac:dyDescent="0.25">
      <c r="A802" s="43">
        <v>2016</v>
      </c>
      <c r="B802" s="43" t="s">
        <v>233</v>
      </c>
      <c r="C802" s="43">
        <v>1</v>
      </c>
      <c r="D802" s="208" t="s">
        <v>228</v>
      </c>
      <c r="E802" s="209">
        <f>IFERROR(AVERAGE(E771:E801),"")</f>
        <v>1</v>
      </c>
      <c r="F802" s="209">
        <f>IFERROR(AVERAGE(F771:F801),"")</f>
        <v>42461</v>
      </c>
      <c r="G802" s="209">
        <f>IFERROR(AVERAGE(G771:G801),"")</f>
        <v>61816</v>
      </c>
      <c r="H802" s="209" t="str">
        <f>IFERROR(AVERAGE(H771:H801),"")</f>
        <v/>
      </c>
      <c r="I802" s="209">
        <f t="shared" ref="I802:AL802" si="99">IFERROR(AVERAGE(I771:I801),"")</f>
        <v>0.74790000000000001</v>
      </c>
      <c r="J802" s="209">
        <f t="shared" si="99"/>
        <v>6.4</v>
      </c>
      <c r="K802" s="209">
        <f t="shared" si="99"/>
        <v>1.06</v>
      </c>
      <c r="L802" s="209" t="str">
        <f t="shared" si="99"/>
        <v/>
      </c>
      <c r="M802" s="209">
        <f t="shared" si="99"/>
        <v>2.8</v>
      </c>
      <c r="N802" s="209">
        <f t="shared" si="99"/>
        <v>0.05</v>
      </c>
      <c r="O802" s="209">
        <f t="shared" si="99"/>
        <v>100</v>
      </c>
      <c r="P802" s="209">
        <f t="shared" si="99"/>
        <v>132.9</v>
      </c>
      <c r="Q802" s="209" t="str">
        <f t="shared" si="99"/>
        <v/>
      </c>
      <c r="R802" s="209">
        <f t="shared" si="99"/>
        <v>42.8</v>
      </c>
      <c r="S802" s="209">
        <f t="shared" si="99"/>
        <v>-80</v>
      </c>
      <c r="T802" s="209" t="str">
        <f t="shared" si="99"/>
        <v/>
      </c>
      <c r="U802" s="209">
        <f t="shared" si="99"/>
        <v>0</v>
      </c>
      <c r="V802" s="209">
        <f t="shared" si="99"/>
        <v>62</v>
      </c>
      <c r="W802" s="209">
        <f t="shared" si="99"/>
        <v>86</v>
      </c>
      <c r="X802" s="209">
        <f t="shared" si="99"/>
        <v>98</v>
      </c>
      <c r="Y802" s="209">
        <f t="shared" si="99"/>
        <v>134</v>
      </c>
      <c r="Z802" s="209">
        <f t="shared" si="99"/>
        <v>152</v>
      </c>
      <c r="AA802" s="209">
        <f t="shared" si="99"/>
        <v>0.5</v>
      </c>
      <c r="AB802" s="209">
        <f t="shared" si="99"/>
        <v>99</v>
      </c>
      <c r="AC802" s="209">
        <f t="shared" si="99"/>
        <v>0.5</v>
      </c>
      <c r="AD802" s="209" t="str">
        <f t="shared" si="99"/>
        <v/>
      </c>
      <c r="AE802" s="209">
        <f t="shared" si="99"/>
        <v>5.5</v>
      </c>
      <c r="AF802" s="209">
        <f t="shared" si="99"/>
        <v>7</v>
      </c>
      <c r="AG802" s="209">
        <f t="shared" si="99"/>
        <v>99.5</v>
      </c>
      <c r="AH802" s="209">
        <f t="shared" si="99"/>
        <v>42.54</v>
      </c>
      <c r="AI802" s="209">
        <f t="shared" si="99"/>
        <v>167</v>
      </c>
      <c r="AJ802" s="209">
        <f t="shared" si="99"/>
        <v>221</v>
      </c>
      <c r="AK802" s="209">
        <f t="shared" si="99"/>
        <v>275</v>
      </c>
      <c r="AL802" s="209">
        <f t="shared" si="99"/>
        <v>338</v>
      </c>
    </row>
    <row r="803" spans="1:74" x14ac:dyDescent="0.25">
      <c r="A803" s="44">
        <f>A802</f>
        <v>2016</v>
      </c>
      <c r="B803" s="44" t="str">
        <f>B802</f>
        <v>JUNIO</v>
      </c>
      <c r="C803" s="44">
        <v>2</v>
      </c>
      <c r="D803" s="43" t="str">
        <f t="shared" ref="D803:D833" si="100">B802&amp;" "&amp;A802&amp;" / "&amp;C802</f>
        <v>JUNIO 2016 / 1</v>
      </c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</row>
    <row r="804" spans="1:74" x14ac:dyDescent="0.25">
      <c r="A804" s="44">
        <f t="shared" ref="A804:B832" si="101">A803</f>
        <v>2016</v>
      </c>
      <c r="B804" s="44" t="str">
        <f t="shared" si="101"/>
        <v>JUNIO</v>
      </c>
      <c r="C804" s="44">
        <v>3</v>
      </c>
      <c r="D804" s="586" t="str">
        <f t="shared" si="100"/>
        <v>JUNIO 2016 / 2</v>
      </c>
      <c r="E804" s="586"/>
      <c r="F804" s="586"/>
      <c r="G804" s="586"/>
      <c r="H804" s="586"/>
      <c r="I804" s="586"/>
      <c r="J804" s="586"/>
      <c r="K804" s="586"/>
      <c r="L804" s="586"/>
      <c r="M804" s="586"/>
      <c r="N804" s="586"/>
      <c r="O804" s="586"/>
      <c r="P804" s="586"/>
      <c r="Q804" s="586"/>
      <c r="R804" s="586"/>
      <c r="S804" s="586"/>
      <c r="T804" s="586"/>
      <c r="U804" s="586"/>
      <c r="V804" s="586"/>
      <c r="W804" s="586"/>
      <c r="X804" s="586"/>
      <c r="Y804" s="586"/>
      <c r="Z804" s="586"/>
      <c r="AB804" s="586"/>
      <c r="AC804" s="586"/>
      <c r="AD804" s="586"/>
      <c r="AE804" s="586"/>
      <c r="AF804" s="586"/>
      <c r="AG804" s="586"/>
      <c r="AH804" s="586"/>
      <c r="AI804" s="586"/>
      <c r="AJ804" s="586"/>
      <c r="AK804" s="586"/>
      <c r="AL804" s="586"/>
    </row>
    <row r="805" spans="1:74" x14ac:dyDescent="0.25">
      <c r="A805" s="44">
        <f t="shared" si="101"/>
        <v>2016</v>
      </c>
      <c r="B805" s="44" t="str">
        <f t="shared" si="101"/>
        <v>JUNIO</v>
      </c>
      <c r="C805" s="44">
        <v>4</v>
      </c>
      <c r="D805" s="586" t="str">
        <f t="shared" si="100"/>
        <v>JUNIO 2016 / 3</v>
      </c>
      <c r="E805" s="586"/>
      <c r="F805" s="586"/>
      <c r="G805" s="586"/>
      <c r="H805" s="586"/>
      <c r="I805" s="586"/>
      <c r="J805" s="586"/>
      <c r="K805" s="586"/>
      <c r="L805" s="586"/>
      <c r="M805" s="586"/>
      <c r="N805" s="586"/>
      <c r="O805" s="586"/>
      <c r="P805" s="586"/>
      <c r="Q805" s="586"/>
      <c r="R805" s="586"/>
      <c r="S805" s="586"/>
      <c r="T805" s="586"/>
      <c r="U805" s="586"/>
      <c r="V805" s="586"/>
      <c r="W805" s="586"/>
      <c r="X805" s="586"/>
      <c r="Y805" s="586"/>
      <c r="Z805" s="586"/>
      <c r="AB805" s="586"/>
      <c r="AC805" s="586"/>
      <c r="AD805" s="586"/>
      <c r="AE805" s="586"/>
      <c r="AF805" s="586"/>
      <c r="AG805" s="586"/>
      <c r="AH805" s="586"/>
      <c r="AI805" s="586"/>
      <c r="AJ805" s="586"/>
      <c r="AK805" s="586"/>
      <c r="AL805" s="586"/>
    </row>
    <row r="806" spans="1:74" x14ac:dyDescent="0.25">
      <c r="A806" s="44">
        <f t="shared" si="101"/>
        <v>2016</v>
      </c>
      <c r="B806" s="44" t="str">
        <f t="shared" si="101"/>
        <v>JUNIO</v>
      </c>
      <c r="C806" s="44">
        <v>5</v>
      </c>
      <c r="D806" s="586" t="str">
        <f t="shared" si="100"/>
        <v>JUNIO 2016 / 4</v>
      </c>
      <c r="E806" s="586"/>
      <c r="F806" s="586"/>
      <c r="G806" s="586"/>
      <c r="H806" s="586"/>
      <c r="I806" s="586"/>
      <c r="J806" s="586"/>
      <c r="K806" s="586"/>
      <c r="L806" s="586"/>
      <c r="M806" s="586"/>
      <c r="N806" s="586"/>
      <c r="O806" s="586"/>
      <c r="P806" s="586"/>
      <c r="Q806" s="586"/>
      <c r="R806" s="586"/>
      <c r="S806" s="586"/>
      <c r="T806" s="586"/>
      <c r="U806" s="586"/>
      <c r="V806" s="586"/>
      <c r="W806" s="586"/>
      <c r="X806" s="586"/>
      <c r="Y806" s="586"/>
      <c r="Z806" s="586"/>
      <c r="AB806" s="586"/>
      <c r="AC806" s="586"/>
      <c r="AD806" s="586"/>
      <c r="AE806" s="586"/>
      <c r="AF806" s="586"/>
      <c r="AG806" s="586"/>
      <c r="AH806" s="586"/>
      <c r="AI806" s="586"/>
      <c r="AJ806" s="586"/>
      <c r="AK806" s="586"/>
      <c r="AL806" s="586"/>
    </row>
    <row r="807" spans="1:74" x14ac:dyDescent="0.25">
      <c r="A807" s="44">
        <f t="shared" si="101"/>
        <v>2016</v>
      </c>
      <c r="B807" s="44" t="str">
        <f t="shared" si="101"/>
        <v>JUNIO</v>
      </c>
      <c r="C807" s="44">
        <v>6</v>
      </c>
      <c r="D807" s="586" t="str">
        <f t="shared" si="100"/>
        <v>JUNIO 2016 / 5</v>
      </c>
      <c r="E807" s="586"/>
      <c r="F807" s="586"/>
      <c r="G807" s="586"/>
      <c r="H807" s="586"/>
      <c r="I807" s="586"/>
      <c r="J807" s="586"/>
      <c r="K807" s="586"/>
      <c r="L807" s="586"/>
      <c r="M807" s="586"/>
      <c r="N807" s="586"/>
      <c r="O807" s="586"/>
      <c r="P807" s="586"/>
      <c r="Q807" s="586"/>
      <c r="R807" s="586"/>
      <c r="S807" s="586"/>
      <c r="T807" s="586"/>
      <c r="U807" s="586"/>
      <c r="V807" s="586"/>
      <c r="W807" s="586"/>
      <c r="X807" s="586"/>
      <c r="Y807" s="586"/>
      <c r="Z807" s="586"/>
      <c r="AB807" s="586"/>
      <c r="AC807" s="586"/>
      <c r="AD807" s="586"/>
      <c r="AE807" s="586"/>
      <c r="AF807" s="586"/>
      <c r="AG807" s="586"/>
      <c r="AH807" s="586"/>
      <c r="AI807" s="586"/>
      <c r="AJ807" s="586"/>
      <c r="AK807" s="586"/>
      <c r="AL807" s="586"/>
    </row>
    <row r="808" spans="1:74" x14ac:dyDescent="0.25">
      <c r="A808" s="44">
        <f t="shared" si="101"/>
        <v>2016</v>
      </c>
      <c r="B808" s="44" t="str">
        <f t="shared" si="101"/>
        <v>JUNIO</v>
      </c>
      <c r="C808" s="44">
        <v>7</v>
      </c>
      <c r="D808" s="586" t="str">
        <f t="shared" si="100"/>
        <v>JUNIO 2016 / 6</v>
      </c>
      <c r="E808" s="586"/>
      <c r="F808" s="586"/>
      <c r="G808" s="586"/>
      <c r="H808" s="586"/>
      <c r="I808" s="586"/>
      <c r="J808" s="586"/>
      <c r="K808" s="586"/>
      <c r="L808" s="586"/>
      <c r="M808" s="586"/>
      <c r="N808" s="586"/>
      <c r="O808" s="586"/>
      <c r="P808" s="586"/>
      <c r="Q808" s="586"/>
      <c r="R808" s="586"/>
      <c r="S808" s="586"/>
      <c r="T808" s="586"/>
      <c r="U808" s="586"/>
      <c r="V808" s="586"/>
      <c r="W808" s="586"/>
      <c r="X808" s="586"/>
      <c r="Y808" s="586"/>
      <c r="Z808" s="586"/>
      <c r="AB808" s="586"/>
      <c r="AC808" s="586"/>
      <c r="AD808" s="586"/>
      <c r="AE808" s="586"/>
      <c r="AF808" s="586"/>
      <c r="AG808" s="586"/>
      <c r="AH808" s="586"/>
      <c r="AI808" s="586"/>
      <c r="AJ808" s="586"/>
      <c r="AK808" s="586"/>
      <c r="AL808" s="586"/>
    </row>
    <row r="809" spans="1:74" x14ac:dyDescent="0.25">
      <c r="A809" s="44">
        <f t="shared" si="101"/>
        <v>2016</v>
      </c>
      <c r="B809" s="44" t="str">
        <f t="shared" si="101"/>
        <v>JUNIO</v>
      </c>
      <c r="C809" s="44">
        <v>8</v>
      </c>
      <c r="D809" s="586" t="str">
        <f t="shared" si="100"/>
        <v>JUNIO 2016 / 7</v>
      </c>
      <c r="E809" s="586"/>
      <c r="F809" s="586"/>
      <c r="G809" s="586"/>
      <c r="H809" s="586"/>
      <c r="I809" s="586"/>
      <c r="J809" s="586"/>
      <c r="K809" s="586"/>
      <c r="L809" s="586"/>
      <c r="M809" s="586"/>
      <c r="N809" s="586"/>
      <c r="O809" s="586"/>
      <c r="P809" s="586"/>
      <c r="Q809" s="586"/>
      <c r="R809" s="586"/>
      <c r="S809" s="586"/>
      <c r="T809" s="586"/>
      <c r="U809" s="586"/>
      <c r="V809" s="586"/>
      <c r="W809" s="586"/>
      <c r="X809" s="586"/>
      <c r="Y809" s="586"/>
      <c r="Z809" s="586"/>
      <c r="AB809" s="586"/>
      <c r="AC809" s="586"/>
      <c r="AD809" s="586"/>
      <c r="AE809" s="586"/>
      <c r="AF809" s="586"/>
      <c r="AG809" s="586"/>
      <c r="AH809" s="586"/>
      <c r="AI809" s="586"/>
      <c r="AJ809" s="586"/>
      <c r="AK809" s="586"/>
      <c r="AL809" s="586"/>
    </row>
    <row r="810" spans="1:74" x14ac:dyDescent="0.25">
      <c r="A810" s="44">
        <f t="shared" si="101"/>
        <v>2016</v>
      </c>
      <c r="B810" s="44" t="str">
        <f t="shared" si="101"/>
        <v>JUNIO</v>
      </c>
      <c r="C810" s="44">
        <v>9</v>
      </c>
      <c r="D810" s="586" t="str">
        <f t="shared" si="100"/>
        <v>JUNIO 2016 / 8</v>
      </c>
      <c r="E810" s="586"/>
      <c r="F810" s="586"/>
      <c r="G810" s="586"/>
      <c r="H810" s="586"/>
      <c r="I810" s="586"/>
      <c r="J810" s="586"/>
      <c r="K810" s="586"/>
      <c r="L810" s="586"/>
      <c r="M810" s="586"/>
      <c r="N810" s="586"/>
      <c r="O810" s="586"/>
      <c r="P810" s="586"/>
      <c r="Q810" s="586"/>
      <c r="R810" s="586"/>
      <c r="S810" s="586"/>
      <c r="T810" s="586"/>
      <c r="U810" s="586"/>
      <c r="V810" s="586"/>
      <c r="W810" s="586"/>
      <c r="X810" s="586"/>
      <c r="Y810" s="586"/>
      <c r="Z810" s="586"/>
      <c r="AB810" s="586"/>
      <c r="AC810" s="586"/>
      <c r="AD810" s="586"/>
      <c r="AE810" s="586"/>
      <c r="AF810" s="586"/>
      <c r="AG810" s="586"/>
      <c r="AH810" s="586"/>
      <c r="AI810" s="586"/>
      <c r="AJ810" s="586"/>
      <c r="AK810" s="586"/>
      <c r="AL810" s="586"/>
    </row>
    <row r="811" spans="1:74" x14ac:dyDescent="0.25">
      <c r="A811" s="44">
        <f t="shared" si="101"/>
        <v>2016</v>
      </c>
      <c r="B811" s="44" t="str">
        <f t="shared" si="101"/>
        <v>JUNIO</v>
      </c>
      <c r="C811" s="44">
        <v>10</v>
      </c>
      <c r="D811" s="586" t="str">
        <f t="shared" si="100"/>
        <v>JUNIO 2016 / 9</v>
      </c>
      <c r="E811" s="586"/>
      <c r="F811" s="586"/>
      <c r="G811" s="586"/>
      <c r="H811" s="586"/>
      <c r="I811" s="586"/>
      <c r="J811" s="586"/>
      <c r="K811" s="586"/>
      <c r="L811" s="586"/>
      <c r="M811" s="586"/>
      <c r="N811" s="586"/>
      <c r="O811" s="586"/>
      <c r="P811" s="586"/>
      <c r="Q811" s="586"/>
      <c r="R811" s="586"/>
      <c r="S811" s="586"/>
      <c r="T811" s="586"/>
      <c r="U811" s="586"/>
      <c r="V811" s="586"/>
      <c r="W811" s="586"/>
      <c r="X811" s="586"/>
      <c r="Y811" s="586"/>
      <c r="Z811" s="586"/>
      <c r="AB811" s="586"/>
      <c r="AC811" s="586"/>
      <c r="AD811" s="586"/>
      <c r="AE811" s="586"/>
      <c r="AF811" s="586"/>
      <c r="AG811" s="586"/>
      <c r="AH811" s="586"/>
      <c r="AI811" s="586"/>
      <c r="AJ811" s="586"/>
      <c r="AK811" s="586"/>
      <c r="AL811" s="586"/>
    </row>
    <row r="812" spans="1:74" x14ac:dyDescent="0.25">
      <c r="A812" s="44">
        <f t="shared" si="101"/>
        <v>2016</v>
      </c>
      <c r="B812" s="44" t="str">
        <f t="shared" si="101"/>
        <v>JUNIO</v>
      </c>
      <c r="C812" s="44">
        <v>11</v>
      </c>
      <c r="D812" s="586" t="str">
        <f t="shared" si="100"/>
        <v>JUNIO 2016 / 10</v>
      </c>
      <c r="E812" s="586"/>
      <c r="F812" s="586"/>
      <c r="G812" s="586"/>
      <c r="H812" s="586"/>
      <c r="I812" s="586"/>
      <c r="J812" s="586"/>
      <c r="K812" s="586"/>
      <c r="L812" s="586"/>
      <c r="M812" s="586"/>
      <c r="N812" s="586"/>
      <c r="O812" s="586"/>
      <c r="P812" s="586"/>
      <c r="Q812" s="586"/>
      <c r="R812" s="586"/>
      <c r="S812" s="586"/>
      <c r="T812" s="586"/>
      <c r="U812" s="586"/>
      <c r="V812" s="586"/>
      <c r="W812" s="586"/>
      <c r="X812" s="586"/>
      <c r="Y812" s="586"/>
      <c r="Z812" s="586"/>
      <c r="AB812" s="586"/>
      <c r="AC812" s="586"/>
      <c r="AD812" s="586"/>
      <c r="AE812" s="586"/>
      <c r="AF812" s="586"/>
      <c r="AG812" s="586"/>
      <c r="AH812" s="586"/>
      <c r="AI812" s="586"/>
      <c r="AJ812" s="586"/>
      <c r="AK812" s="586"/>
      <c r="AL812" s="586"/>
    </row>
    <row r="813" spans="1:74" x14ac:dyDescent="0.25">
      <c r="A813" s="44">
        <f t="shared" si="101"/>
        <v>2016</v>
      </c>
      <c r="B813" s="44" t="str">
        <f t="shared" si="101"/>
        <v>JUNIO</v>
      </c>
      <c r="C813" s="44">
        <v>12</v>
      </c>
      <c r="D813" s="586" t="str">
        <f t="shared" si="100"/>
        <v>JUNIO 2016 / 11</v>
      </c>
      <c r="E813" s="586"/>
      <c r="F813" s="586"/>
      <c r="G813" s="586"/>
      <c r="H813" s="586"/>
      <c r="I813" s="586"/>
      <c r="J813" s="586"/>
      <c r="K813" s="586"/>
      <c r="L813" s="586"/>
      <c r="M813" s="586"/>
      <c r="N813" s="586"/>
      <c r="O813" s="586"/>
      <c r="P813" s="586"/>
      <c r="Q813" s="586"/>
      <c r="R813" s="586"/>
      <c r="S813" s="586"/>
      <c r="T813" s="586"/>
      <c r="U813" s="586"/>
      <c r="V813" s="586"/>
      <c r="W813" s="586"/>
      <c r="X813" s="586"/>
      <c r="Y813" s="586"/>
      <c r="Z813" s="586"/>
      <c r="AB813" s="586"/>
      <c r="AC813" s="586"/>
      <c r="AD813" s="586"/>
      <c r="AE813" s="586"/>
      <c r="AF813" s="586"/>
      <c r="AG813" s="586"/>
      <c r="AH813" s="586"/>
      <c r="AI813" s="586"/>
      <c r="AJ813" s="586"/>
      <c r="AK813" s="586"/>
      <c r="AL813" s="586"/>
    </row>
    <row r="814" spans="1:74" x14ac:dyDescent="0.25">
      <c r="A814" s="44">
        <f t="shared" si="101"/>
        <v>2016</v>
      </c>
      <c r="B814" s="44" t="str">
        <f t="shared" si="101"/>
        <v>JUNIO</v>
      </c>
      <c r="C814" s="44">
        <v>13</v>
      </c>
      <c r="D814" s="586" t="str">
        <f t="shared" si="100"/>
        <v>JUNIO 2016 / 12</v>
      </c>
      <c r="E814" s="586"/>
      <c r="F814" s="586"/>
      <c r="G814" s="586"/>
      <c r="H814" s="586"/>
      <c r="I814" s="586"/>
      <c r="J814" s="586"/>
      <c r="K814" s="586"/>
      <c r="L814" s="586"/>
      <c r="M814" s="586"/>
      <c r="N814" s="586"/>
      <c r="O814" s="586"/>
      <c r="P814" s="586"/>
      <c r="Q814" s="586"/>
      <c r="R814" s="586"/>
      <c r="S814" s="586"/>
      <c r="T814" s="586"/>
      <c r="U814" s="586"/>
      <c r="V814" s="586"/>
      <c r="W814" s="586"/>
      <c r="X814" s="586"/>
      <c r="Y814" s="586"/>
      <c r="Z814" s="586"/>
      <c r="AB814" s="586"/>
      <c r="AC814" s="586"/>
      <c r="AD814" s="586"/>
      <c r="AE814" s="586"/>
      <c r="AF814" s="586"/>
      <c r="AG814" s="586"/>
      <c r="AH814" s="586"/>
      <c r="AI814" s="586"/>
      <c r="AJ814" s="586"/>
      <c r="AK814" s="586"/>
      <c r="AL814" s="586"/>
    </row>
    <row r="815" spans="1:74" x14ac:dyDescent="0.25">
      <c r="A815" s="44">
        <f t="shared" si="101"/>
        <v>2016</v>
      </c>
      <c r="B815" s="44" t="str">
        <f t="shared" si="101"/>
        <v>JUNIO</v>
      </c>
      <c r="C815" s="44">
        <v>14</v>
      </c>
      <c r="D815" s="586" t="str">
        <f t="shared" si="100"/>
        <v>JUNIO 2016 / 13</v>
      </c>
      <c r="E815" s="586"/>
      <c r="F815" s="586"/>
      <c r="G815" s="586"/>
      <c r="H815" s="586"/>
      <c r="I815" s="586"/>
      <c r="J815" s="586"/>
      <c r="K815" s="586"/>
      <c r="L815" s="586"/>
      <c r="M815" s="586"/>
      <c r="N815" s="586"/>
      <c r="O815" s="586"/>
      <c r="P815" s="586"/>
      <c r="Q815" s="586"/>
      <c r="R815" s="586"/>
      <c r="S815" s="586"/>
      <c r="T815" s="586"/>
      <c r="U815" s="586"/>
      <c r="V815" s="586"/>
      <c r="W815" s="586"/>
      <c r="X815" s="586"/>
      <c r="Y815" s="586"/>
      <c r="Z815" s="586"/>
      <c r="AB815" s="586"/>
      <c r="AC815" s="586"/>
      <c r="AD815" s="586"/>
      <c r="AE815" s="586"/>
      <c r="AF815" s="586"/>
      <c r="AG815" s="586"/>
      <c r="AH815" s="586"/>
      <c r="AI815" s="586"/>
      <c r="AJ815" s="586"/>
      <c r="AK815" s="586"/>
      <c r="AL815" s="586"/>
    </row>
    <row r="816" spans="1:74" x14ac:dyDescent="0.25">
      <c r="A816" s="44">
        <f t="shared" si="101"/>
        <v>2016</v>
      </c>
      <c r="B816" s="44" t="str">
        <f t="shared" si="101"/>
        <v>JUNIO</v>
      </c>
      <c r="C816" s="44">
        <v>15</v>
      </c>
      <c r="D816" s="586" t="str">
        <f t="shared" si="100"/>
        <v>JUNIO 2016 / 14</v>
      </c>
      <c r="E816" s="586"/>
      <c r="F816" s="586"/>
      <c r="G816" s="586"/>
      <c r="H816" s="586"/>
      <c r="I816" s="586"/>
      <c r="J816" s="586"/>
      <c r="K816" s="586"/>
      <c r="L816" s="586"/>
      <c r="M816" s="586"/>
      <c r="N816" s="586"/>
      <c r="O816" s="586"/>
      <c r="P816" s="586"/>
      <c r="Q816" s="586"/>
      <c r="R816" s="586"/>
      <c r="S816" s="586"/>
      <c r="T816" s="586"/>
      <c r="U816" s="586"/>
      <c r="V816" s="586"/>
      <c r="W816" s="586"/>
      <c r="X816" s="586"/>
      <c r="Y816" s="586"/>
      <c r="Z816" s="586"/>
      <c r="AB816" s="586"/>
      <c r="AC816" s="586"/>
      <c r="AD816" s="586"/>
      <c r="AE816" s="586"/>
      <c r="AF816" s="586"/>
      <c r="AG816" s="586"/>
      <c r="AH816" s="586"/>
      <c r="AI816" s="586"/>
      <c r="AJ816" s="586"/>
      <c r="AK816" s="586"/>
      <c r="AL816" s="586"/>
    </row>
    <row r="817" spans="1:38" x14ac:dyDescent="0.25">
      <c r="A817" s="44">
        <f t="shared" si="101"/>
        <v>2016</v>
      </c>
      <c r="B817" s="44" t="str">
        <f t="shared" si="101"/>
        <v>JUNIO</v>
      </c>
      <c r="C817" s="44">
        <v>16</v>
      </c>
      <c r="D817" s="586" t="str">
        <f t="shared" si="100"/>
        <v>JUNIO 2016 / 15</v>
      </c>
      <c r="E817" s="586"/>
      <c r="F817" s="586"/>
      <c r="G817" s="586"/>
      <c r="H817" s="586"/>
      <c r="I817" s="586"/>
      <c r="J817" s="586"/>
      <c r="K817" s="586"/>
      <c r="L817" s="586"/>
      <c r="M817" s="586"/>
      <c r="N817" s="586"/>
      <c r="O817" s="586"/>
      <c r="P817" s="586"/>
      <c r="Q817" s="586"/>
      <c r="R817" s="586"/>
      <c r="S817" s="586"/>
      <c r="T817" s="586"/>
      <c r="U817" s="586"/>
      <c r="V817" s="586"/>
      <c r="W817" s="586"/>
      <c r="X817" s="586"/>
      <c r="Y817" s="586"/>
      <c r="Z817" s="586"/>
      <c r="AB817" s="586"/>
      <c r="AC817" s="586"/>
      <c r="AD817" s="586"/>
      <c r="AE817" s="586"/>
      <c r="AF817" s="586"/>
      <c r="AG817" s="586"/>
      <c r="AH817" s="586"/>
      <c r="AI817" s="586"/>
      <c r="AJ817" s="586"/>
      <c r="AK817" s="586"/>
      <c r="AL817" s="586"/>
    </row>
    <row r="818" spans="1:38" x14ac:dyDescent="0.25">
      <c r="A818" s="44">
        <f t="shared" si="101"/>
        <v>2016</v>
      </c>
      <c r="B818" s="44" t="str">
        <f t="shared" si="101"/>
        <v>JUNIO</v>
      </c>
      <c r="C818" s="44">
        <v>17</v>
      </c>
      <c r="D818" s="586" t="str">
        <f t="shared" si="100"/>
        <v>JUNIO 2016 / 16</v>
      </c>
      <c r="E818" s="586"/>
      <c r="F818" s="586"/>
      <c r="G818" s="586"/>
      <c r="H818" s="586"/>
      <c r="I818" s="586"/>
      <c r="J818" s="586"/>
      <c r="K818" s="586"/>
      <c r="L818" s="586"/>
      <c r="M818" s="586"/>
      <c r="N818" s="586"/>
      <c r="O818" s="586"/>
      <c r="P818" s="586"/>
      <c r="Q818" s="586"/>
      <c r="R818" s="586"/>
      <c r="S818" s="586"/>
      <c r="T818" s="586"/>
      <c r="U818" s="586"/>
      <c r="V818" s="586"/>
      <c r="W818" s="586"/>
      <c r="X818" s="586"/>
      <c r="Y818" s="586"/>
      <c r="Z818" s="586"/>
      <c r="AB818" s="586"/>
      <c r="AC818" s="586"/>
      <c r="AD818" s="586"/>
      <c r="AE818" s="586"/>
      <c r="AF818" s="586"/>
      <c r="AG818" s="586"/>
      <c r="AH818" s="586"/>
      <c r="AI818" s="586"/>
      <c r="AJ818" s="586"/>
      <c r="AK818" s="586"/>
      <c r="AL818" s="586"/>
    </row>
    <row r="819" spans="1:38" x14ac:dyDescent="0.25">
      <c r="A819" s="44">
        <f t="shared" si="101"/>
        <v>2016</v>
      </c>
      <c r="B819" s="44" t="str">
        <f t="shared" si="101"/>
        <v>JUNIO</v>
      </c>
      <c r="C819" s="44">
        <v>18</v>
      </c>
      <c r="D819" s="586" t="str">
        <f t="shared" si="100"/>
        <v>JUNIO 2016 / 17</v>
      </c>
      <c r="E819" s="586"/>
      <c r="F819" s="586"/>
      <c r="G819" s="586"/>
      <c r="H819" s="586"/>
      <c r="I819" s="586"/>
      <c r="J819" s="586"/>
      <c r="K819" s="586"/>
      <c r="L819" s="586"/>
      <c r="M819" s="586"/>
      <c r="N819" s="586"/>
      <c r="O819" s="586"/>
      <c r="P819" s="586"/>
      <c r="Q819" s="586"/>
      <c r="R819" s="586"/>
      <c r="S819" s="586"/>
      <c r="T819" s="586"/>
      <c r="U819" s="586"/>
      <c r="V819" s="586"/>
      <c r="W819" s="586"/>
      <c r="X819" s="586"/>
      <c r="Y819" s="586"/>
      <c r="Z819" s="586"/>
      <c r="AB819" s="586"/>
      <c r="AC819" s="586"/>
      <c r="AD819" s="586"/>
      <c r="AE819" s="586"/>
      <c r="AF819" s="586"/>
      <c r="AG819" s="586"/>
      <c r="AH819" s="586"/>
      <c r="AI819" s="586"/>
      <c r="AJ819" s="586"/>
      <c r="AK819" s="586"/>
      <c r="AL819" s="586"/>
    </row>
    <row r="820" spans="1:38" x14ac:dyDescent="0.25">
      <c r="A820" s="44">
        <f t="shared" si="101"/>
        <v>2016</v>
      </c>
      <c r="B820" s="44" t="str">
        <f t="shared" si="101"/>
        <v>JUNIO</v>
      </c>
      <c r="C820" s="44">
        <v>19</v>
      </c>
      <c r="D820" s="586" t="str">
        <f t="shared" si="100"/>
        <v>JUNIO 2016 / 18</v>
      </c>
      <c r="E820" s="586"/>
      <c r="F820" s="586"/>
      <c r="G820" s="586"/>
      <c r="H820" s="586"/>
      <c r="I820" s="586"/>
      <c r="J820" s="586"/>
      <c r="K820" s="586"/>
      <c r="L820" s="586"/>
      <c r="M820" s="586"/>
      <c r="N820" s="586"/>
      <c r="O820" s="586"/>
      <c r="P820" s="586"/>
      <c r="Q820" s="586"/>
      <c r="R820" s="586"/>
      <c r="S820" s="586"/>
      <c r="T820" s="586"/>
      <c r="U820" s="586"/>
      <c r="V820" s="586"/>
      <c r="W820" s="586"/>
      <c r="X820" s="586"/>
      <c r="Y820" s="586"/>
      <c r="Z820" s="586"/>
      <c r="AB820" s="586"/>
      <c r="AC820" s="586"/>
      <c r="AD820" s="586"/>
      <c r="AE820" s="586"/>
      <c r="AF820" s="586"/>
      <c r="AG820" s="586"/>
      <c r="AH820" s="586"/>
      <c r="AI820" s="586"/>
      <c r="AJ820" s="586"/>
      <c r="AK820" s="586"/>
      <c r="AL820" s="586"/>
    </row>
    <row r="821" spans="1:38" x14ac:dyDescent="0.25">
      <c r="A821" s="44">
        <f t="shared" si="101"/>
        <v>2016</v>
      </c>
      <c r="B821" s="44" t="str">
        <f t="shared" si="101"/>
        <v>JUNIO</v>
      </c>
      <c r="C821" s="44">
        <v>20</v>
      </c>
      <c r="D821" s="586" t="str">
        <f t="shared" si="100"/>
        <v>JUNIO 2016 / 19</v>
      </c>
      <c r="E821" s="586"/>
      <c r="F821" s="586"/>
      <c r="G821" s="586"/>
      <c r="H821" s="586"/>
      <c r="I821" s="586"/>
      <c r="J821" s="586"/>
      <c r="K821" s="586"/>
      <c r="L821" s="586"/>
      <c r="M821" s="586"/>
      <c r="N821" s="586"/>
      <c r="O821" s="586"/>
      <c r="P821" s="586"/>
      <c r="Q821" s="586"/>
      <c r="R821" s="586"/>
      <c r="S821" s="586"/>
      <c r="T821" s="586"/>
      <c r="U821" s="586"/>
      <c r="V821" s="586"/>
      <c r="W821" s="586"/>
      <c r="X821" s="586"/>
      <c r="Y821" s="586"/>
      <c r="Z821" s="586"/>
      <c r="AB821" s="586"/>
      <c r="AC821" s="586"/>
      <c r="AD821" s="586"/>
      <c r="AE821" s="586"/>
      <c r="AF821" s="586"/>
      <c r="AG821" s="586"/>
      <c r="AH821" s="586"/>
      <c r="AI821" s="586"/>
      <c r="AJ821" s="586"/>
      <c r="AK821" s="586"/>
      <c r="AL821" s="586"/>
    </row>
    <row r="822" spans="1:38" x14ac:dyDescent="0.25">
      <c r="A822" s="44">
        <f t="shared" si="101"/>
        <v>2016</v>
      </c>
      <c r="B822" s="44" t="str">
        <f t="shared" si="101"/>
        <v>JUNIO</v>
      </c>
      <c r="C822" s="44">
        <v>21</v>
      </c>
      <c r="D822" s="586" t="str">
        <f t="shared" si="100"/>
        <v>JUNIO 2016 / 20</v>
      </c>
      <c r="E822" s="586"/>
      <c r="F822" s="586"/>
      <c r="G822" s="586"/>
      <c r="H822" s="586"/>
      <c r="I822" s="586"/>
      <c r="J822" s="586"/>
      <c r="K822" s="586"/>
      <c r="L822" s="586"/>
      <c r="M822" s="586"/>
      <c r="N822" s="586"/>
      <c r="O822" s="586"/>
      <c r="P822" s="586"/>
      <c r="Q822" s="586"/>
      <c r="R822" s="586"/>
      <c r="S822" s="586"/>
      <c r="T822" s="586"/>
      <c r="U822" s="586"/>
      <c r="V822" s="586"/>
      <c r="W822" s="586"/>
      <c r="X822" s="586"/>
      <c r="Y822" s="586"/>
      <c r="Z822" s="586"/>
      <c r="AB822" s="586"/>
      <c r="AC822" s="586"/>
      <c r="AD822" s="586"/>
      <c r="AE822" s="586"/>
      <c r="AF822" s="586"/>
      <c r="AG822" s="586"/>
      <c r="AH822" s="586"/>
      <c r="AI822" s="586"/>
      <c r="AJ822" s="586"/>
      <c r="AK822" s="586"/>
      <c r="AL822" s="586"/>
    </row>
    <row r="823" spans="1:38" x14ac:dyDescent="0.25">
      <c r="A823" s="44">
        <f t="shared" si="101"/>
        <v>2016</v>
      </c>
      <c r="B823" s="44" t="str">
        <f t="shared" si="101"/>
        <v>JUNIO</v>
      </c>
      <c r="C823" s="44">
        <v>22</v>
      </c>
      <c r="D823" s="586" t="str">
        <f t="shared" si="100"/>
        <v>JUNIO 2016 / 21</v>
      </c>
      <c r="E823" s="586"/>
      <c r="F823" s="586"/>
      <c r="G823" s="586"/>
      <c r="H823" s="586"/>
      <c r="I823" s="586"/>
      <c r="J823" s="586"/>
      <c r="K823" s="586"/>
      <c r="L823" s="586"/>
      <c r="M823" s="586"/>
      <c r="N823" s="586"/>
      <c r="O823" s="586"/>
      <c r="P823" s="586"/>
      <c r="Q823" s="586"/>
      <c r="R823" s="586"/>
      <c r="S823" s="586"/>
      <c r="T823" s="586"/>
      <c r="U823" s="586"/>
      <c r="V823" s="586"/>
      <c r="W823" s="586"/>
      <c r="X823" s="586"/>
      <c r="Y823" s="586"/>
      <c r="Z823" s="586"/>
      <c r="AB823" s="586"/>
      <c r="AC823" s="586"/>
      <c r="AD823" s="586"/>
      <c r="AE823" s="586"/>
      <c r="AF823" s="586"/>
      <c r="AG823" s="586"/>
      <c r="AH823" s="586"/>
      <c r="AI823" s="586"/>
      <c r="AJ823" s="586"/>
      <c r="AK823" s="586"/>
      <c r="AL823" s="586"/>
    </row>
    <row r="824" spans="1:38" x14ac:dyDescent="0.25">
      <c r="A824" s="44">
        <f t="shared" si="101"/>
        <v>2016</v>
      </c>
      <c r="B824" s="44" t="str">
        <f t="shared" si="101"/>
        <v>JUNIO</v>
      </c>
      <c r="C824" s="44">
        <v>23</v>
      </c>
      <c r="D824" s="586" t="str">
        <f t="shared" si="100"/>
        <v>JUNIO 2016 / 22</v>
      </c>
      <c r="E824" s="586"/>
      <c r="F824" s="586"/>
      <c r="G824" s="586"/>
      <c r="H824" s="586"/>
      <c r="I824" s="586"/>
      <c r="J824" s="586"/>
      <c r="K824" s="586"/>
      <c r="L824" s="586"/>
      <c r="M824" s="586"/>
      <c r="N824" s="586"/>
      <c r="O824" s="586"/>
      <c r="P824" s="586"/>
      <c r="Q824" s="586"/>
      <c r="R824" s="586"/>
      <c r="S824" s="586"/>
      <c r="T824" s="586"/>
      <c r="U824" s="586"/>
      <c r="V824" s="586"/>
      <c r="W824" s="586"/>
      <c r="X824" s="586"/>
      <c r="Y824" s="586"/>
      <c r="Z824" s="586"/>
      <c r="AB824" s="586"/>
      <c r="AC824" s="586"/>
      <c r="AD824" s="586"/>
      <c r="AE824" s="586"/>
      <c r="AF824" s="586"/>
      <c r="AG824" s="586"/>
      <c r="AH824" s="586"/>
      <c r="AI824" s="586"/>
      <c r="AJ824" s="586"/>
      <c r="AK824" s="586"/>
      <c r="AL824" s="586"/>
    </row>
    <row r="825" spans="1:38" x14ac:dyDescent="0.25">
      <c r="A825" s="44">
        <f t="shared" si="101"/>
        <v>2016</v>
      </c>
      <c r="B825" s="44" t="str">
        <f t="shared" si="101"/>
        <v>JUNIO</v>
      </c>
      <c r="C825" s="44">
        <v>24</v>
      </c>
      <c r="D825" s="586" t="str">
        <f t="shared" si="100"/>
        <v>JUNIO 2016 / 23</v>
      </c>
      <c r="E825" s="586"/>
      <c r="F825" s="586"/>
      <c r="G825" s="586"/>
      <c r="H825" s="586"/>
      <c r="I825" s="586"/>
      <c r="J825" s="586"/>
      <c r="K825" s="586"/>
      <c r="L825" s="586"/>
      <c r="M825" s="586"/>
      <c r="N825" s="586"/>
      <c r="O825" s="586"/>
      <c r="P825" s="586"/>
      <c r="Q825" s="586"/>
      <c r="R825" s="586"/>
      <c r="S825" s="586"/>
      <c r="T825" s="586"/>
      <c r="U825" s="586"/>
      <c r="V825" s="586"/>
      <c r="W825" s="586"/>
      <c r="X825" s="586"/>
      <c r="Y825" s="586"/>
      <c r="Z825" s="586"/>
      <c r="AB825" s="586"/>
      <c r="AC825" s="586"/>
      <c r="AD825" s="586"/>
      <c r="AE825" s="586"/>
      <c r="AF825" s="586"/>
      <c r="AG825" s="586"/>
      <c r="AH825" s="586"/>
      <c r="AI825" s="586"/>
      <c r="AJ825" s="586"/>
      <c r="AK825" s="586"/>
      <c r="AL825" s="586"/>
    </row>
    <row r="826" spans="1:38" x14ac:dyDescent="0.25">
      <c r="A826" s="44">
        <f t="shared" si="101"/>
        <v>2016</v>
      </c>
      <c r="B826" s="44" t="str">
        <f t="shared" si="101"/>
        <v>JUNIO</v>
      </c>
      <c r="C826" s="44">
        <v>25</v>
      </c>
      <c r="D826" s="586" t="str">
        <f t="shared" si="100"/>
        <v>JUNIO 2016 / 24</v>
      </c>
      <c r="E826" s="586"/>
      <c r="F826" s="586"/>
      <c r="G826" s="586"/>
      <c r="H826" s="586"/>
      <c r="I826" s="586"/>
      <c r="J826" s="586"/>
      <c r="K826" s="586"/>
      <c r="L826" s="586"/>
      <c r="M826" s="586"/>
      <c r="N826" s="586"/>
      <c r="O826" s="586"/>
      <c r="P826" s="586"/>
      <c r="Q826" s="586"/>
      <c r="R826" s="586"/>
      <c r="S826" s="586"/>
      <c r="T826" s="586"/>
      <c r="U826" s="586"/>
      <c r="V826" s="586"/>
      <c r="W826" s="586"/>
      <c r="X826" s="586"/>
      <c r="Y826" s="586"/>
      <c r="Z826" s="586"/>
      <c r="AB826" s="586"/>
      <c r="AC826" s="586"/>
      <c r="AD826" s="586"/>
      <c r="AE826" s="586"/>
      <c r="AF826" s="586"/>
      <c r="AG826" s="586"/>
      <c r="AH826" s="586"/>
      <c r="AI826" s="586"/>
      <c r="AJ826" s="586"/>
      <c r="AK826" s="586"/>
      <c r="AL826" s="586"/>
    </row>
    <row r="827" spans="1:38" x14ac:dyDescent="0.25">
      <c r="A827" s="44">
        <f t="shared" si="101"/>
        <v>2016</v>
      </c>
      <c r="B827" s="44" t="str">
        <f t="shared" si="101"/>
        <v>JUNIO</v>
      </c>
      <c r="C827" s="44">
        <v>26</v>
      </c>
      <c r="D827" s="586" t="str">
        <f t="shared" si="100"/>
        <v>JUNIO 2016 / 25</v>
      </c>
      <c r="E827" s="586"/>
      <c r="F827" s="586"/>
      <c r="G827" s="586"/>
      <c r="H827" s="586"/>
      <c r="I827" s="586"/>
      <c r="J827" s="586"/>
      <c r="K827" s="586"/>
      <c r="L827" s="586"/>
      <c r="M827" s="586"/>
      <c r="N827" s="586"/>
      <c r="O827" s="586"/>
      <c r="P827" s="586"/>
      <c r="Q827" s="586"/>
      <c r="R827" s="586"/>
      <c r="S827" s="586"/>
      <c r="T827" s="586"/>
      <c r="U827" s="586"/>
      <c r="V827" s="586"/>
      <c r="W827" s="586"/>
      <c r="X827" s="586"/>
      <c r="Y827" s="586"/>
      <c r="Z827" s="586"/>
      <c r="AB827" s="586"/>
      <c r="AC827" s="586"/>
      <c r="AD827" s="586"/>
      <c r="AE827" s="586"/>
      <c r="AF827" s="586"/>
      <c r="AG827" s="586"/>
      <c r="AH827" s="586"/>
      <c r="AI827" s="586"/>
      <c r="AJ827" s="586"/>
      <c r="AK827" s="586"/>
      <c r="AL827" s="586"/>
    </row>
    <row r="828" spans="1:38" x14ac:dyDescent="0.25">
      <c r="A828" s="44">
        <f t="shared" si="101"/>
        <v>2016</v>
      </c>
      <c r="B828" s="44" t="str">
        <f t="shared" si="101"/>
        <v>JUNIO</v>
      </c>
      <c r="C828" s="44">
        <v>27</v>
      </c>
      <c r="D828" s="586" t="str">
        <f t="shared" si="100"/>
        <v>JUNIO 2016 / 26</v>
      </c>
      <c r="E828" s="586"/>
      <c r="F828" s="586"/>
      <c r="G828" s="586"/>
      <c r="H828" s="586"/>
      <c r="I828" s="586"/>
      <c r="J828" s="586"/>
      <c r="K828" s="586"/>
      <c r="L828" s="586"/>
      <c r="M828" s="586"/>
      <c r="N828" s="586"/>
      <c r="O828" s="586"/>
      <c r="P828" s="586"/>
      <c r="Q828" s="586"/>
      <c r="R828" s="586"/>
      <c r="S828" s="586"/>
      <c r="T828" s="586"/>
      <c r="U828" s="586"/>
      <c r="V828" s="586"/>
      <c r="W828" s="586"/>
      <c r="X828" s="586"/>
      <c r="Y828" s="586"/>
      <c r="Z828" s="586"/>
      <c r="AB828" s="586"/>
      <c r="AC828" s="586"/>
      <c r="AD828" s="586"/>
      <c r="AE828" s="586"/>
      <c r="AF828" s="586"/>
      <c r="AG828" s="586"/>
      <c r="AH828" s="586"/>
      <c r="AI828" s="586"/>
      <c r="AJ828" s="586"/>
      <c r="AK828" s="586"/>
      <c r="AL828" s="586"/>
    </row>
    <row r="829" spans="1:38" x14ac:dyDescent="0.25">
      <c r="A829" s="44">
        <f t="shared" si="101"/>
        <v>2016</v>
      </c>
      <c r="B829" s="44" t="str">
        <f t="shared" si="101"/>
        <v>JUNIO</v>
      </c>
      <c r="C829" s="44">
        <v>28</v>
      </c>
      <c r="D829" s="586" t="str">
        <f t="shared" si="100"/>
        <v>JUNIO 2016 / 27</v>
      </c>
      <c r="E829" s="586"/>
      <c r="F829" s="586"/>
      <c r="G829" s="586"/>
      <c r="H829" s="586"/>
      <c r="I829" s="586"/>
      <c r="J829" s="586"/>
      <c r="K829" s="586"/>
      <c r="L829" s="586"/>
      <c r="M829" s="586"/>
      <c r="N829" s="586"/>
      <c r="O829" s="586"/>
      <c r="P829" s="586"/>
      <c r="Q829" s="586"/>
      <c r="R829" s="586"/>
      <c r="S829" s="586"/>
      <c r="T829" s="586"/>
      <c r="U829" s="586"/>
      <c r="V829" s="586"/>
      <c r="W829" s="586"/>
      <c r="X829" s="586"/>
      <c r="Y829" s="586"/>
      <c r="Z829" s="586"/>
      <c r="AB829" s="586"/>
      <c r="AC829" s="586"/>
      <c r="AD829" s="586"/>
      <c r="AE829" s="586"/>
      <c r="AF829" s="586"/>
      <c r="AG829" s="586"/>
      <c r="AH829" s="586"/>
      <c r="AI829" s="586"/>
      <c r="AJ829" s="586"/>
      <c r="AK829" s="586"/>
      <c r="AL829" s="586"/>
    </row>
    <row r="830" spans="1:38" x14ac:dyDescent="0.25">
      <c r="A830" s="44">
        <f t="shared" si="101"/>
        <v>2016</v>
      </c>
      <c r="B830" s="44" t="str">
        <f t="shared" si="101"/>
        <v>JUNIO</v>
      </c>
      <c r="C830" s="44">
        <v>29</v>
      </c>
      <c r="D830" s="586" t="str">
        <f t="shared" si="100"/>
        <v>JUNIO 2016 / 28</v>
      </c>
      <c r="E830" s="586"/>
      <c r="F830" s="586"/>
      <c r="G830" s="586"/>
      <c r="H830" s="586"/>
      <c r="I830" s="586"/>
      <c r="J830" s="586"/>
      <c r="K830" s="586"/>
      <c r="L830" s="586"/>
      <c r="M830" s="586"/>
      <c r="N830" s="586"/>
      <c r="O830" s="586"/>
      <c r="P830" s="586"/>
      <c r="Q830" s="586"/>
      <c r="R830" s="586"/>
      <c r="S830" s="586"/>
      <c r="T830" s="586"/>
      <c r="U830" s="586"/>
      <c r="V830" s="586"/>
      <c r="W830" s="586"/>
      <c r="X830" s="586"/>
      <c r="Y830" s="586"/>
      <c r="Z830" s="586"/>
      <c r="AB830" s="586"/>
      <c r="AC830" s="586"/>
      <c r="AD830" s="586"/>
      <c r="AE830" s="586"/>
      <c r="AF830" s="586"/>
      <c r="AG830" s="586"/>
      <c r="AH830" s="586"/>
      <c r="AI830" s="586"/>
      <c r="AJ830" s="586"/>
      <c r="AK830" s="586"/>
      <c r="AL830" s="586"/>
    </row>
    <row r="831" spans="1:38" x14ac:dyDescent="0.25">
      <c r="A831" s="44">
        <f t="shared" si="101"/>
        <v>2016</v>
      </c>
      <c r="B831" s="44" t="str">
        <f t="shared" si="101"/>
        <v>JUNIO</v>
      </c>
      <c r="C831" s="44">
        <v>30</v>
      </c>
      <c r="D831" s="586" t="str">
        <f t="shared" si="100"/>
        <v>JUNIO 2016 / 29</v>
      </c>
      <c r="E831" s="586"/>
      <c r="F831" s="586"/>
      <c r="G831" s="586"/>
      <c r="H831" s="586"/>
      <c r="I831" s="586"/>
      <c r="J831" s="586"/>
      <c r="K831" s="586"/>
      <c r="L831" s="586"/>
      <c r="M831" s="586"/>
      <c r="N831" s="586"/>
      <c r="O831" s="586"/>
      <c r="P831" s="586"/>
      <c r="Q831" s="586"/>
      <c r="R831" s="586"/>
      <c r="S831" s="586"/>
      <c r="T831" s="586"/>
      <c r="U831" s="586"/>
      <c r="V831" s="586"/>
      <c r="W831" s="586"/>
      <c r="X831" s="586"/>
      <c r="Y831" s="586"/>
      <c r="Z831" s="586"/>
      <c r="AB831" s="586"/>
      <c r="AC831" s="586"/>
      <c r="AD831" s="586"/>
      <c r="AE831" s="586"/>
      <c r="AF831" s="586"/>
      <c r="AG831" s="586"/>
      <c r="AH831" s="586"/>
      <c r="AI831" s="586"/>
      <c r="AJ831" s="586"/>
      <c r="AK831" s="586"/>
      <c r="AL831" s="586"/>
    </row>
    <row r="832" spans="1:38" x14ac:dyDescent="0.25">
      <c r="A832" s="44">
        <f t="shared" si="101"/>
        <v>2016</v>
      </c>
      <c r="B832" s="44" t="str">
        <f t="shared" si="101"/>
        <v>JUNIO</v>
      </c>
      <c r="C832" s="44">
        <v>31</v>
      </c>
      <c r="D832" s="586" t="str">
        <f t="shared" si="100"/>
        <v>JUNIO 2016 / 30</v>
      </c>
      <c r="E832" s="586"/>
      <c r="F832" s="586"/>
      <c r="G832" s="586"/>
      <c r="H832" s="586"/>
      <c r="I832" s="586"/>
      <c r="J832" s="586"/>
      <c r="K832" s="586"/>
      <c r="L832" s="586"/>
      <c r="M832" s="586"/>
      <c r="N832" s="586"/>
      <c r="O832" s="586"/>
      <c r="P832" s="586"/>
      <c r="Q832" s="586"/>
      <c r="R832" s="586"/>
      <c r="S832" s="586"/>
      <c r="T832" s="586"/>
      <c r="U832" s="586"/>
      <c r="V832" s="586"/>
      <c r="W832" s="586"/>
      <c r="X832" s="586"/>
      <c r="Y832" s="586"/>
      <c r="Z832" s="586"/>
      <c r="AB832" s="586"/>
      <c r="AC832" s="586"/>
      <c r="AD832" s="586"/>
      <c r="AE832" s="586"/>
      <c r="AF832" s="586"/>
      <c r="AG832" s="586"/>
      <c r="AH832" s="586"/>
      <c r="AI832" s="586"/>
      <c r="AJ832" s="586"/>
      <c r="AK832" s="586"/>
      <c r="AL832" s="586"/>
    </row>
    <row r="833" spans="1:74" s="206" customFormat="1" ht="15.75" x14ac:dyDescent="0.25">
      <c r="D833" s="586" t="str">
        <f t="shared" si="100"/>
        <v>JUNIO 2016 / 31</v>
      </c>
      <c r="E833" s="586"/>
      <c r="F833" s="586"/>
      <c r="G833" s="586"/>
      <c r="H833" s="586"/>
      <c r="I833" s="586"/>
      <c r="J833" s="586"/>
      <c r="K833" s="586"/>
      <c r="L833" s="586"/>
      <c r="M833" s="586"/>
      <c r="N833" s="586"/>
      <c r="O833" s="586"/>
      <c r="P833" s="586"/>
      <c r="Q833" s="586"/>
      <c r="R833" s="586"/>
      <c r="S833" s="586"/>
      <c r="T833" s="586"/>
      <c r="U833" s="586"/>
      <c r="V833" s="586"/>
      <c r="W833" s="586"/>
      <c r="X833" s="586"/>
      <c r="Y833" s="586"/>
      <c r="Z833" s="586"/>
      <c r="AA833" s="55"/>
      <c r="AB833" s="586"/>
      <c r="AC833" s="586"/>
      <c r="AD833" s="586"/>
      <c r="AE833" s="586"/>
      <c r="AF833" s="586"/>
      <c r="AG833" s="586"/>
      <c r="AH833" s="586"/>
      <c r="AI833" s="586"/>
      <c r="AJ833" s="586"/>
      <c r="AK833" s="586"/>
      <c r="AL833" s="586"/>
      <c r="AM833" s="209" t="str">
        <f t="shared" ref="AM833:BU833" si="102">IFERROR(AVERAGE(AM802:AM832),"")</f>
        <v/>
      </c>
      <c r="AN833" s="209" t="str">
        <f t="shared" si="102"/>
        <v/>
      </c>
      <c r="AO833" s="209" t="str">
        <f t="shared" si="102"/>
        <v/>
      </c>
      <c r="AP833" s="209" t="str">
        <f t="shared" si="102"/>
        <v/>
      </c>
      <c r="AQ833" s="209" t="str">
        <f t="shared" si="102"/>
        <v/>
      </c>
      <c r="AR833" s="209" t="str">
        <f t="shared" si="102"/>
        <v/>
      </c>
      <c r="AS833" s="209" t="str">
        <f t="shared" si="102"/>
        <v/>
      </c>
      <c r="AT833" s="209" t="str">
        <f t="shared" si="102"/>
        <v/>
      </c>
      <c r="AU833" s="209" t="str">
        <f t="shared" si="102"/>
        <v/>
      </c>
      <c r="AV833" s="209" t="str">
        <f t="shared" si="102"/>
        <v/>
      </c>
      <c r="AW833" s="209" t="str">
        <f t="shared" si="102"/>
        <v/>
      </c>
      <c r="AX833" s="210" t="str">
        <f t="shared" si="102"/>
        <v/>
      </c>
      <c r="AY833" s="209" t="str">
        <f t="shared" si="102"/>
        <v/>
      </c>
      <c r="AZ833" s="209" t="str">
        <f t="shared" si="102"/>
        <v/>
      </c>
      <c r="BA833" s="209" t="str">
        <f t="shared" si="102"/>
        <v/>
      </c>
      <c r="BB833" s="209" t="str">
        <f t="shared" si="102"/>
        <v/>
      </c>
      <c r="BC833" s="209" t="str">
        <f t="shared" si="102"/>
        <v/>
      </c>
      <c r="BD833" s="209" t="str">
        <f t="shared" si="102"/>
        <v/>
      </c>
      <c r="BE833" s="209" t="str">
        <f t="shared" si="102"/>
        <v/>
      </c>
      <c r="BF833" s="209" t="str">
        <f t="shared" si="102"/>
        <v/>
      </c>
      <c r="BG833" s="209" t="str">
        <f t="shared" si="102"/>
        <v/>
      </c>
      <c r="BH833" s="209" t="str">
        <f t="shared" si="102"/>
        <v/>
      </c>
      <c r="BI833" s="209" t="str">
        <f t="shared" si="102"/>
        <v/>
      </c>
      <c r="BJ833" s="209" t="str">
        <f t="shared" si="102"/>
        <v/>
      </c>
      <c r="BK833" s="209" t="str">
        <f t="shared" si="102"/>
        <v/>
      </c>
      <c r="BL833" s="209" t="str">
        <f t="shared" si="102"/>
        <v/>
      </c>
      <c r="BM833" s="209" t="str">
        <f t="shared" si="102"/>
        <v/>
      </c>
      <c r="BN833" s="209" t="str">
        <f t="shared" si="102"/>
        <v/>
      </c>
      <c r="BO833" s="209" t="str">
        <f t="shared" si="102"/>
        <v/>
      </c>
      <c r="BP833" s="209" t="str">
        <f t="shared" si="102"/>
        <v/>
      </c>
      <c r="BQ833" s="209" t="str">
        <f t="shared" si="102"/>
        <v/>
      </c>
      <c r="BR833" s="209" t="str">
        <f t="shared" si="102"/>
        <v/>
      </c>
      <c r="BS833" s="209" t="str">
        <f t="shared" si="102"/>
        <v/>
      </c>
      <c r="BT833" s="209" t="str">
        <f t="shared" si="102"/>
        <v/>
      </c>
      <c r="BU833" s="209" t="str">
        <f t="shared" si="102"/>
        <v/>
      </c>
      <c r="BV833" s="210" t="str">
        <f>IFERROR(AVERAGE(BV802:BV832),"")</f>
        <v/>
      </c>
    </row>
    <row r="834" spans="1:74" ht="15.75" x14ac:dyDescent="0.25">
      <c r="A834" s="44">
        <v>2016</v>
      </c>
      <c r="B834" s="44" t="s">
        <v>227</v>
      </c>
      <c r="C834" s="44">
        <v>1</v>
      </c>
      <c r="D834" s="208" t="s">
        <v>228</v>
      </c>
      <c r="E834" s="209" t="str">
        <f>IFERROR(AVERAGE(E803:E833),"")</f>
        <v/>
      </c>
      <c r="F834" s="209" t="str">
        <f>IFERROR(AVERAGE(F803:F833),"")</f>
        <v/>
      </c>
      <c r="G834" s="209" t="str">
        <f>IFERROR(AVERAGE(G803:G833),"")</f>
        <v/>
      </c>
      <c r="H834" s="209" t="str">
        <f>IFERROR(AVERAGE(H803:H833),"")</f>
        <v/>
      </c>
      <c r="I834" s="209" t="str">
        <f t="shared" ref="I834:AL834" si="103">IFERROR(AVERAGE(I803:I833),"")</f>
        <v/>
      </c>
      <c r="J834" s="209" t="str">
        <f t="shared" si="103"/>
        <v/>
      </c>
      <c r="K834" s="209" t="str">
        <f t="shared" si="103"/>
        <v/>
      </c>
      <c r="L834" s="209" t="str">
        <f t="shared" si="103"/>
        <v/>
      </c>
      <c r="M834" s="209" t="str">
        <f t="shared" si="103"/>
        <v/>
      </c>
      <c r="N834" s="209" t="str">
        <f t="shared" si="103"/>
        <v/>
      </c>
      <c r="O834" s="209" t="str">
        <f t="shared" si="103"/>
        <v/>
      </c>
      <c r="P834" s="209" t="str">
        <f t="shared" si="103"/>
        <v/>
      </c>
      <c r="Q834" s="209" t="str">
        <f t="shared" si="103"/>
        <v/>
      </c>
      <c r="R834" s="209" t="str">
        <f t="shared" si="103"/>
        <v/>
      </c>
      <c r="S834" s="209" t="str">
        <f t="shared" si="103"/>
        <v/>
      </c>
      <c r="T834" s="209" t="str">
        <f t="shared" si="103"/>
        <v/>
      </c>
      <c r="U834" s="209" t="str">
        <f t="shared" si="103"/>
        <v/>
      </c>
      <c r="V834" s="209" t="str">
        <f t="shared" si="103"/>
        <v/>
      </c>
      <c r="W834" s="209" t="str">
        <f t="shared" si="103"/>
        <v/>
      </c>
      <c r="X834" s="209" t="str">
        <f t="shared" si="103"/>
        <v/>
      </c>
      <c r="Y834" s="209" t="str">
        <f t="shared" si="103"/>
        <v/>
      </c>
      <c r="Z834" s="209" t="str">
        <f t="shared" si="103"/>
        <v/>
      </c>
      <c r="AA834" s="209" t="str">
        <f t="shared" si="103"/>
        <v/>
      </c>
      <c r="AB834" s="209" t="str">
        <f t="shared" si="103"/>
        <v/>
      </c>
      <c r="AC834" s="209" t="str">
        <f t="shared" si="103"/>
        <v/>
      </c>
      <c r="AD834" s="209" t="str">
        <f t="shared" si="103"/>
        <v/>
      </c>
      <c r="AE834" s="209" t="str">
        <f t="shared" si="103"/>
        <v/>
      </c>
      <c r="AF834" s="209" t="str">
        <f t="shared" si="103"/>
        <v/>
      </c>
      <c r="AG834" s="209" t="str">
        <f t="shared" si="103"/>
        <v/>
      </c>
      <c r="AH834" s="209" t="str">
        <f t="shared" si="103"/>
        <v/>
      </c>
      <c r="AI834" s="209" t="str">
        <f t="shared" si="103"/>
        <v/>
      </c>
      <c r="AJ834" s="209" t="str">
        <f t="shared" si="103"/>
        <v/>
      </c>
      <c r="AK834" s="209" t="str">
        <f t="shared" si="103"/>
        <v/>
      </c>
      <c r="AL834" s="209" t="str">
        <f t="shared" si="103"/>
        <v/>
      </c>
    </row>
    <row r="835" spans="1:74" x14ac:dyDescent="0.25">
      <c r="A835" s="44">
        <f>A834</f>
        <v>2016</v>
      </c>
      <c r="B835" s="44" t="str">
        <f>B834</f>
        <v>JULIO</v>
      </c>
      <c r="C835" s="44">
        <v>2</v>
      </c>
      <c r="D835" s="586" t="str">
        <f t="shared" ref="D835:D865" si="104">B834&amp;" "&amp;A834&amp;" / "&amp;C834</f>
        <v>JULIO 2016 / 1</v>
      </c>
      <c r="E835" s="589">
        <v>1</v>
      </c>
      <c r="F835" s="266">
        <v>42565</v>
      </c>
      <c r="G835" s="590">
        <v>64950</v>
      </c>
      <c r="H835" s="591" t="s">
        <v>341</v>
      </c>
      <c r="I835" s="586">
        <v>0.74409999999999998</v>
      </c>
      <c r="J835" s="586">
        <v>6.5</v>
      </c>
      <c r="K835" s="592">
        <v>1.05</v>
      </c>
      <c r="L835" s="586" t="s">
        <v>20</v>
      </c>
      <c r="M835" s="586">
        <v>2.8</v>
      </c>
      <c r="N835" s="586">
        <v>0.05</v>
      </c>
      <c r="O835" s="592">
        <v>100</v>
      </c>
      <c r="P835" s="586">
        <v>136.4</v>
      </c>
      <c r="Q835" s="586" t="s">
        <v>338</v>
      </c>
      <c r="R835" s="586">
        <v>42.9</v>
      </c>
      <c r="S835" s="586">
        <v>-80</v>
      </c>
      <c r="T835" s="564" t="s">
        <v>103</v>
      </c>
      <c r="U835" s="564">
        <v>0</v>
      </c>
      <c r="V835" s="564">
        <v>62</v>
      </c>
      <c r="W835" s="564">
        <v>83</v>
      </c>
      <c r="X835" s="564">
        <v>93</v>
      </c>
      <c r="Y835" s="564">
        <v>133</v>
      </c>
      <c r="Z835" s="564">
        <v>153</v>
      </c>
      <c r="AA835" s="564">
        <v>0.5</v>
      </c>
      <c r="AB835" s="564">
        <v>99</v>
      </c>
      <c r="AC835" s="564">
        <v>0.5</v>
      </c>
      <c r="AD835" s="586"/>
      <c r="AE835" s="587">
        <v>5.5</v>
      </c>
      <c r="AF835" s="587">
        <v>7</v>
      </c>
      <c r="AG835" s="587">
        <v>99.5</v>
      </c>
      <c r="AH835" s="587">
        <v>42.54</v>
      </c>
      <c r="AI835" s="587">
        <v>167</v>
      </c>
      <c r="AJ835" s="587">
        <v>221</v>
      </c>
      <c r="AK835" s="587">
        <v>275</v>
      </c>
      <c r="AL835" s="587">
        <v>338</v>
      </c>
    </row>
    <row r="836" spans="1:74" x14ac:dyDescent="0.25">
      <c r="A836" s="44">
        <f t="shared" ref="A836:B864" si="105">A835</f>
        <v>2016</v>
      </c>
      <c r="B836" s="44" t="str">
        <f t="shared" si="105"/>
        <v>JULIO</v>
      </c>
      <c r="C836" s="44">
        <v>3</v>
      </c>
      <c r="D836" s="586" t="str">
        <f t="shared" si="104"/>
        <v>JULIO 2016 / 2</v>
      </c>
      <c r="E836" s="586"/>
      <c r="F836" s="586"/>
      <c r="G836" s="586"/>
      <c r="H836" s="586"/>
      <c r="I836" s="586"/>
      <c r="J836" s="586"/>
      <c r="K836" s="586"/>
      <c r="L836" s="586"/>
      <c r="M836" s="586"/>
      <c r="N836" s="586"/>
      <c r="O836" s="586"/>
      <c r="P836" s="586"/>
      <c r="Q836" s="586"/>
      <c r="R836" s="586"/>
      <c r="S836" s="586"/>
      <c r="T836" s="586"/>
      <c r="U836" s="586"/>
      <c r="V836" s="586"/>
      <c r="W836" s="586"/>
      <c r="X836" s="586"/>
      <c r="Y836" s="586"/>
      <c r="Z836" s="586"/>
      <c r="AB836" s="586"/>
      <c r="AC836" s="586"/>
      <c r="AD836" s="586"/>
      <c r="AE836" s="586"/>
      <c r="AF836" s="586"/>
      <c r="AG836" s="586"/>
      <c r="AH836" s="586"/>
      <c r="AI836" s="586"/>
      <c r="AJ836" s="586"/>
      <c r="AK836" s="586"/>
      <c r="AL836" s="586"/>
    </row>
    <row r="837" spans="1:74" x14ac:dyDescent="0.25">
      <c r="A837" s="44">
        <f t="shared" si="105"/>
        <v>2016</v>
      </c>
      <c r="B837" s="44" t="str">
        <f t="shared" si="105"/>
        <v>JULIO</v>
      </c>
      <c r="C837" s="44">
        <v>4</v>
      </c>
      <c r="D837" s="586" t="str">
        <f t="shared" si="104"/>
        <v>JULIO 2016 / 3</v>
      </c>
      <c r="E837" s="586"/>
      <c r="F837" s="586"/>
      <c r="G837" s="586"/>
      <c r="H837" s="586"/>
      <c r="I837" s="586"/>
      <c r="J837" s="586"/>
      <c r="K837" s="586"/>
      <c r="L837" s="586"/>
      <c r="M837" s="586"/>
      <c r="N837" s="586"/>
      <c r="O837" s="586"/>
      <c r="P837" s="586"/>
      <c r="Q837" s="586"/>
      <c r="R837" s="586"/>
      <c r="S837" s="586"/>
      <c r="T837" s="586"/>
      <c r="U837" s="586"/>
      <c r="V837" s="586"/>
      <c r="W837" s="586"/>
      <c r="X837" s="586"/>
      <c r="Y837" s="586"/>
      <c r="Z837" s="586"/>
      <c r="AB837" s="586"/>
      <c r="AC837" s="586"/>
      <c r="AD837" s="586"/>
      <c r="AE837" s="586"/>
      <c r="AF837" s="586"/>
      <c r="AG837" s="586"/>
      <c r="AH837" s="586"/>
      <c r="AI837" s="586"/>
      <c r="AJ837" s="586"/>
      <c r="AK837" s="586"/>
      <c r="AL837" s="586"/>
    </row>
    <row r="838" spans="1:74" x14ac:dyDescent="0.25">
      <c r="A838" s="44">
        <f t="shared" si="105"/>
        <v>2016</v>
      </c>
      <c r="B838" s="44" t="str">
        <f t="shared" si="105"/>
        <v>JULIO</v>
      </c>
      <c r="C838" s="44">
        <v>5</v>
      </c>
      <c r="D838" s="586" t="str">
        <f t="shared" si="104"/>
        <v>JULIO 2016 / 4</v>
      </c>
      <c r="E838" s="586"/>
      <c r="F838" s="586"/>
      <c r="G838" s="586"/>
      <c r="H838" s="586"/>
      <c r="I838" s="586"/>
      <c r="J838" s="586"/>
      <c r="K838" s="586"/>
      <c r="L838" s="586"/>
      <c r="M838" s="586"/>
      <c r="N838" s="586"/>
      <c r="O838" s="586"/>
      <c r="P838" s="586"/>
      <c r="Q838" s="586"/>
      <c r="R838" s="586"/>
      <c r="S838" s="586"/>
      <c r="T838" s="586"/>
      <c r="U838" s="586"/>
      <c r="V838" s="586"/>
      <c r="W838" s="586"/>
      <c r="X838" s="586"/>
      <c r="Y838" s="586"/>
      <c r="Z838" s="586"/>
      <c r="AB838" s="586"/>
      <c r="AC838" s="586"/>
      <c r="AD838" s="586"/>
      <c r="AE838" s="586"/>
      <c r="AF838" s="586"/>
      <c r="AG838" s="586"/>
      <c r="AH838" s="586"/>
      <c r="AI838" s="586"/>
      <c r="AJ838" s="586"/>
      <c r="AK838" s="586"/>
      <c r="AL838" s="586"/>
    </row>
    <row r="839" spans="1:74" x14ac:dyDescent="0.25">
      <c r="A839" s="44">
        <f t="shared" si="105"/>
        <v>2016</v>
      </c>
      <c r="B839" s="44" t="str">
        <f t="shared" si="105"/>
        <v>JULIO</v>
      </c>
      <c r="C839" s="44">
        <v>6</v>
      </c>
      <c r="D839" s="586" t="str">
        <f t="shared" si="104"/>
        <v>JULIO 2016 / 5</v>
      </c>
      <c r="E839" s="586"/>
      <c r="F839" s="586"/>
      <c r="G839" s="586"/>
      <c r="H839" s="586"/>
      <c r="I839" s="586"/>
      <c r="J839" s="586"/>
      <c r="K839" s="586"/>
      <c r="L839" s="586"/>
      <c r="M839" s="586"/>
      <c r="N839" s="586"/>
      <c r="O839" s="586"/>
      <c r="P839" s="586"/>
      <c r="Q839" s="586"/>
      <c r="R839" s="586"/>
      <c r="S839" s="586"/>
      <c r="T839" s="586"/>
      <c r="U839" s="586"/>
      <c r="V839" s="586"/>
      <c r="W839" s="586"/>
      <c r="X839" s="586"/>
      <c r="Y839" s="586"/>
      <c r="Z839" s="586"/>
      <c r="AB839" s="586"/>
      <c r="AC839" s="586"/>
      <c r="AD839" s="586"/>
      <c r="AE839" s="586"/>
      <c r="AF839" s="586"/>
      <c r="AG839" s="586"/>
      <c r="AH839" s="586"/>
      <c r="AI839" s="586"/>
      <c r="AJ839" s="586"/>
      <c r="AK839" s="586"/>
      <c r="AL839" s="586"/>
    </row>
    <row r="840" spans="1:74" x14ac:dyDescent="0.25">
      <c r="A840" s="44">
        <f t="shared" si="105"/>
        <v>2016</v>
      </c>
      <c r="B840" s="44" t="str">
        <f t="shared" si="105"/>
        <v>JULIO</v>
      </c>
      <c r="C840" s="44">
        <v>7</v>
      </c>
      <c r="D840" s="586" t="str">
        <f t="shared" si="104"/>
        <v>JULIO 2016 / 6</v>
      </c>
      <c r="E840" s="586"/>
      <c r="F840" s="586"/>
      <c r="G840" s="586"/>
      <c r="H840" s="586"/>
      <c r="I840" s="586"/>
      <c r="J840" s="586"/>
      <c r="K840" s="586"/>
      <c r="L840" s="586"/>
      <c r="M840" s="586"/>
      <c r="N840" s="586"/>
      <c r="O840" s="586"/>
      <c r="P840" s="586"/>
      <c r="Q840" s="586"/>
      <c r="R840" s="586"/>
      <c r="S840" s="586"/>
      <c r="T840" s="586"/>
      <c r="U840" s="586"/>
      <c r="V840" s="586"/>
      <c r="W840" s="586"/>
      <c r="X840" s="586"/>
      <c r="Y840" s="586"/>
      <c r="Z840" s="586"/>
      <c r="AB840" s="586"/>
      <c r="AC840" s="586"/>
      <c r="AD840" s="586"/>
      <c r="AE840" s="586"/>
      <c r="AF840" s="586"/>
      <c r="AG840" s="586"/>
      <c r="AH840" s="586"/>
      <c r="AI840" s="586"/>
      <c r="AJ840" s="586"/>
      <c r="AK840" s="586"/>
      <c r="AL840" s="586"/>
    </row>
    <row r="841" spans="1:74" x14ac:dyDescent="0.25">
      <c r="A841" s="44">
        <f t="shared" si="105"/>
        <v>2016</v>
      </c>
      <c r="B841" s="44" t="str">
        <f t="shared" si="105"/>
        <v>JULIO</v>
      </c>
      <c r="C841" s="44">
        <v>8</v>
      </c>
      <c r="D841" s="586" t="str">
        <f t="shared" si="104"/>
        <v>JULIO 2016 / 7</v>
      </c>
      <c r="E841" s="586"/>
      <c r="F841" s="586"/>
      <c r="G841" s="586"/>
      <c r="H841" s="586"/>
      <c r="I841" s="586"/>
      <c r="J841" s="586"/>
      <c r="K841" s="586"/>
      <c r="L841" s="586"/>
      <c r="M841" s="586"/>
      <c r="N841" s="586"/>
      <c r="O841" s="586"/>
      <c r="P841" s="586"/>
      <c r="Q841" s="586"/>
      <c r="R841" s="586"/>
      <c r="S841" s="586"/>
      <c r="T841" s="586"/>
      <c r="U841" s="586"/>
      <c r="V841" s="586"/>
      <c r="W841" s="586"/>
      <c r="X841" s="586"/>
      <c r="Y841" s="586"/>
      <c r="Z841" s="586"/>
      <c r="AB841" s="586"/>
      <c r="AC841" s="586"/>
      <c r="AD841" s="586"/>
      <c r="AE841" s="586"/>
      <c r="AF841" s="586"/>
      <c r="AG841" s="586"/>
      <c r="AH841" s="586"/>
      <c r="AI841" s="586"/>
      <c r="AJ841" s="586"/>
      <c r="AK841" s="586"/>
      <c r="AL841" s="586"/>
    </row>
    <row r="842" spans="1:74" x14ac:dyDescent="0.25">
      <c r="A842" s="44">
        <f t="shared" si="105"/>
        <v>2016</v>
      </c>
      <c r="B842" s="44" t="str">
        <f t="shared" si="105"/>
        <v>JULIO</v>
      </c>
      <c r="C842" s="44">
        <v>9</v>
      </c>
      <c r="D842" s="586" t="str">
        <f t="shared" si="104"/>
        <v>JULIO 2016 / 8</v>
      </c>
      <c r="E842" s="586"/>
      <c r="F842" s="586"/>
      <c r="G842" s="586"/>
      <c r="H842" s="586"/>
      <c r="I842" s="586"/>
      <c r="J842" s="586"/>
      <c r="K842" s="586"/>
      <c r="L842" s="586"/>
      <c r="M842" s="586"/>
      <c r="N842" s="586"/>
      <c r="O842" s="586"/>
      <c r="P842" s="586"/>
      <c r="Q842" s="586"/>
      <c r="R842" s="586"/>
      <c r="S842" s="586"/>
      <c r="T842" s="586"/>
      <c r="U842" s="586"/>
      <c r="V842" s="586"/>
      <c r="W842" s="586"/>
      <c r="X842" s="586"/>
      <c r="Y842" s="586"/>
      <c r="Z842" s="586"/>
      <c r="AB842" s="586"/>
      <c r="AC842" s="586"/>
      <c r="AD842" s="586"/>
      <c r="AE842" s="586"/>
      <c r="AF842" s="586"/>
      <c r="AG842" s="586"/>
      <c r="AH842" s="586"/>
      <c r="AI842" s="586"/>
      <c r="AJ842" s="586"/>
      <c r="AK842" s="586"/>
      <c r="AL842" s="586"/>
    </row>
    <row r="843" spans="1:74" x14ac:dyDescent="0.25">
      <c r="A843" s="44">
        <f t="shared" si="105"/>
        <v>2016</v>
      </c>
      <c r="B843" s="44" t="str">
        <f t="shared" si="105"/>
        <v>JULIO</v>
      </c>
      <c r="C843" s="44">
        <v>10</v>
      </c>
      <c r="D843" s="586" t="str">
        <f t="shared" si="104"/>
        <v>JULIO 2016 / 9</v>
      </c>
      <c r="E843" s="586"/>
      <c r="F843" s="586"/>
      <c r="G843" s="586"/>
      <c r="H843" s="586"/>
      <c r="I843" s="586"/>
      <c r="J843" s="586"/>
      <c r="K843" s="586"/>
      <c r="L843" s="586"/>
      <c r="M843" s="586"/>
      <c r="N843" s="586"/>
      <c r="O843" s="586"/>
      <c r="P843" s="586"/>
      <c r="Q843" s="586"/>
      <c r="R843" s="586"/>
      <c r="S843" s="586"/>
      <c r="T843" s="586"/>
      <c r="U843" s="586"/>
      <c r="V843" s="586"/>
      <c r="W843" s="586"/>
      <c r="X843" s="586"/>
      <c r="Y843" s="586"/>
      <c r="Z843" s="586"/>
      <c r="AB843" s="586"/>
      <c r="AC843" s="586"/>
      <c r="AD843" s="586"/>
      <c r="AE843" s="586"/>
      <c r="AF843" s="586"/>
      <c r="AG843" s="586"/>
      <c r="AH843" s="586"/>
      <c r="AI843" s="586"/>
      <c r="AJ843" s="586"/>
      <c r="AK843" s="586"/>
      <c r="AL843" s="586"/>
    </row>
    <row r="844" spans="1:74" x14ac:dyDescent="0.25">
      <c r="A844" s="44">
        <f t="shared" si="105"/>
        <v>2016</v>
      </c>
      <c r="B844" s="44" t="str">
        <f t="shared" si="105"/>
        <v>JULIO</v>
      </c>
      <c r="C844" s="44">
        <v>11</v>
      </c>
      <c r="D844" s="586" t="str">
        <f t="shared" si="104"/>
        <v>JULIO 2016 / 10</v>
      </c>
      <c r="E844" s="586"/>
      <c r="F844" s="586"/>
      <c r="G844" s="586"/>
      <c r="H844" s="586"/>
      <c r="I844" s="586"/>
      <c r="J844" s="586"/>
      <c r="K844" s="586"/>
      <c r="L844" s="586"/>
      <c r="M844" s="586"/>
      <c r="N844" s="586"/>
      <c r="O844" s="586"/>
      <c r="P844" s="586"/>
      <c r="Q844" s="586"/>
      <c r="R844" s="586"/>
      <c r="S844" s="586"/>
      <c r="T844" s="586"/>
      <c r="U844" s="586"/>
      <c r="V844" s="586"/>
      <c r="W844" s="586"/>
      <c r="X844" s="586"/>
      <c r="Y844" s="586"/>
      <c r="Z844" s="586"/>
      <c r="AB844" s="586"/>
      <c r="AC844" s="586"/>
      <c r="AD844" s="586"/>
      <c r="AE844" s="586"/>
      <c r="AF844" s="586"/>
      <c r="AG844" s="586"/>
      <c r="AH844" s="586"/>
      <c r="AI844" s="586"/>
      <c r="AJ844" s="586"/>
      <c r="AK844" s="586"/>
      <c r="AL844" s="586"/>
    </row>
    <row r="845" spans="1:74" x14ac:dyDescent="0.25">
      <c r="A845" s="44">
        <f t="shared" si="105"/>
        <v>2016</v>
      </c>
      <c r="B845" s="44" t="str">
        <f t="shared" si="105"/>
        <v>JULIO</v>
      </c>
      <c r="C845" s="44">
        <v>12</v>
      </c>
      <c r="D845" s="586" t="str">
        <f t="shared" si="104"/>
        <v>JULIO 2016 / 11</v>
      </c>
      <c r="E845" s="586"/>
      <c r="F845" s="586"/>
      <c r="G845" s="586"/>
      <c r="H845" s="586"/>
      <c r="I845" s="586"/>
      <c r="J845" s="586"/>
      <c r="K845" s="586"/>
      <c r="L845" s="586"/>
      <c r="M845" s="586"/>
      <c r="N845" s="586"/>
      <c r="O845" s="586"/>
      <c r="P845" s="586"/>
      <c r="Q845" s="586"/>
      <c r="R845" s="586"/>
      <c r="S845" s="586"/>
      <c r="T845" s="586"/>
      <c r="U845" s="586"/>
      <c r="V845" s="586"/>
      <c r="W845" s="586"/>
      <c r="X845" s="586"/>
      <c r="Y845" s="586"/>
      <c r="Z845" s="586"/>
      <c r="AB845" s="586"/>
      <c r="AC845" s="586"/>
      <c r="AD845" s="586"/>
      <c r="AE845" s="586"/>
      <c r="AF845" s="586"/>
      <c r="AG845" s="586"/>
      <c r="AH845" s="586"/>
      <c r="AI845" s="586"/>
      <c r="AJ845" s="586"/>
      <c r="AK845" s="586"/>
      <c r="AL845" s="586"/>
    </row>
    <row r="846" spans="1:74" x14ac:dyDescent="0.25">
      <c r="A846" s="44">
        <f t="shared" si="105"/>
        <v>2016</v>
      </c>
      <c r="B846" s="44" t="str">
        <f t="shared" si="105"/>
        <v>JULIO</v>
      </c>
      <c r="C846" s="44">
        <v>13</v>
      </c>
      <c r="D846" s="586" t="str">
        <f t="shared" si="104"/>
        <v>JULIO 2016 / 12</v>
      </c>
      <c r="E846" s="586"/>
      <c r="F846" s="586"/>
      <c r="G846" s="586"/>
      <c r="H846" s="586"/>
      <c r="I846" s="586"/>
      <c r="J846" s="586"/>
      <c r="K846" s="586"/>
      <c r="L846" s="586"/>
      <c r="M846" s="586"/>
      <c r="N846" s="586"/>
      <c r="O846" s="586"/>
      <c r="P846" s="586"/>
      <c r="Q846" s="586"/>
      <c r="R846" s="586"/>
      <c r="S846" s="586"/>
      <c r="T846" s="586"/>
      <c r="U846" s="586"/>
      <c r="V846" s="586"/>
      <c r="W846" s="586"/>
      <c r="X846" s="586"/>
      <c r="Y846" s="586"/>
      <c r="Z846" s="586"/>
      <c r="AB846" s="586"/>
      <c r="AC846" s="586"/>
      <c r="AD846" s="586"/>
      <c r="AE846" s="586"/>
      <c r="AF846" s="586"/>
      <c r="AG846" s="586"/>
      <c r="AH846" s="586"/>
      <c r="AI846" s="586"/>
      <c r="AJ846" s="586"/>
      <c r="AK846" s="586"/>
      <c r="AL846" s="586"/>
    </row>
    <row r="847" spans="1:74" x14ac:dyDescent="0.25">
      <c r="A847" s="44">
        <f t="shared" si="105"/>
        <v>2016</v>
      </c>
      <c r="B847" s="44" t="str">
        <f t="shared" si="105"/>
        <v>JULIO</v>
      </c>
      <c r="C847" s="44">
        <v>14</v>
      </c>
      <c r="D847" s="586" t="str">
        <f t="shared" si="104"/>
        <v>JULIO 2016 / 13</v>
      </c>
      <c r="E847" s="586"/>
      <c r="F847" s="586"/>
      <c r="G847" s="586"/>
      <c r="H847" s="586"/>
      <c r="I847" s="586"/>
      <c r="J847" s="586"/>
      <c r="K847" s="586"/>
      <c r="L847" s="586"/>
      <c r="M847" s="586"/>
      <c r="N847" s="586"/>
      <c r="O847" s="586"/>
      <c r="P847" s="586"/>
      <c r="Q847" s="586"/>
      <c r="R847" s="586"/>
      <c r="S847" s="586"/>
      <c r="T847" s="586"/>
      <c r="U847" s="586"/>
      <c r="V847" s="586"/>
      <c r="W847" s="586"/>
      <c r="X847" s="586"/>
      <c r="Y847" s="586"/>
      <c r="Z847" s="586"/>
      <c r="AB847" s="586"/>
      <c r="AC847" s="586"/>
      <c r="AD847" s="586"/>
      <c r="AE847" s="586"/>
      <c r="AF847" s="586"/>
      <c r="AG847" s="586"/>
      <c r="AH847" s="586"/>
      <c r="AI847" s="586"/>
      <c r="AJ847" s="586"/>
      <c r="AK847" s="586"/>
      <c r="AL847" s="586"/>
    </row>
    <row r="848" spans="1:74" x14ac:dyDescent="0.25">
      <c r="A848" s="44">
        <f t="shared" si="105"/>
        <v>2016</v>
      </c>
      <c r="B848" s="44" t="str">
        <f t="shared" si="105"/>
        <v>JULIO</v>
      </c>
      <c r="C848" s="44">
        <v>15</v>
      </c>
      <c r="D848" s="586" t="str">
        <f t="shared" si="104"/>
        <v>JULIO 2016 / 14</v>
      </c>
      <c r="E848" s="586"/>
      <c r="F848" s="586"/>
      <c r="G848" s="586"/>
      <c r="H848" s="586"/>
      <c r="I848" s="586"/>
      <c r="J848" s="586"/>
      <c r="K848" s="586"/>
      <c r="L848" s="586"/>
      <c r="M848" s="586"/>
      <c r="N848" s="586"/>
      <c r="O848" s="586"/>
      <c r="P848" s="586"/>
      <c r="Q848" s="586"/>
      <c r="R848" s="586"/>
      <c r="S848" s="586"/>
      <c r="T848" s="586"/>
      <c r="U848" s="586"/>
      <c r="V848" s="586"/>
      <c r="W848" s="586"/>
      <c r="X848" s="586"/>
      <c r="Y848" s="586"/>
      <c r="Z848" s="586"/>
      <c r="AB848" s="586"/>
      <c r="AC848" s="586"/>
      <c r="AD848" s="586"/>
      <c r="AE848" s="586"/>
      <c r="AF848" s="586"/>
      <c r="AG848" s="586"/>
      <c r="AH848" s="586"/>
      <c r="AI848" s="586"/>
      <c r="AJ848" s="586"/>
      <c r="AK848" s="586"/>
      <c r="AL848" s="586"/>
    </row>
    <row r="849" spans="1:38" x14ac:dyDescent="0.25">
      <c r="A849" s="44">
        <f t="shared" si="105"/>
        <v>2016</v>
      </c>
      <c r="B849" s="44" t="str">
        <f t="shared" si="105"/>
        <v>JULIO</v>
      </c>
      <c r="C849" s="44">
        <v>16</v>
      </c>
      <c r="D849" s="586" t="str">
        <f t="shared" si="104"/>
        <v>JULIO 2016 / 15</v>
      </c>
      <c r="E849" s="586"/>
      <c r="F849" s="586"/>
      <c r="G849" s="586"/>
      <c r="H849" s="586"/>
      <c r="I849" s="586"/>
      <c r="J849" s="586"/>
      <c r="K849" s="586"/>
      <c r="L849" s="586"/>
      <c r="M849" s="586"/>
      <c r="N849" s="586"/>
      <c r="O849" s="586"/>
      <c r="P849" s="586"/>
      <c r="Q849" s="586"/>
      <c r="R849" s="586"/>
      <c r="S849" s="586"/>
      <c r="T849" s="586"/>
      <c r="U849" s="586"/>
      <c r="V849" s="586"/>
      <c r="W849" s="586"/>
      <c r="X849" s="586"/>
      <c r="Y849" s="586"/>
      <c r="Z849" s="586"/>
      <c r="AB849" s="586"/>
      <c r="AC849" s="586"/>
      <c r="AD849" s="586"/>
      <c r="AE849" s="586"/>
      <c r="AF849" s="586"/>
      <c r="AG849" s="586"/>
      <c r="AH849" s="586"/>
      <c r="AI849" s="586"/>
      <c r="AJ849" s="586"/>
      <c r="AK849" s="586"/>
      <c r="AL849" s="586"/>
    </row>
    <row r="850" spans="1:38" x14ac:dyDescent="0.25">
      <c r="A850" s="44">
        <f t="shared" si="105"/>
        <v>2016</v>
      </c>
      <c r="B850" s="44" t="str">
        <f t="shared" si="105"/>
        <v>JULIO</v>
      </c>
      <c r="C850" s="44">
        <v>17</v>
      </c>
      <c r="D850" s="586" t="str">
        <f t="shared" si="104"/>
        <v>JULIO 2016 / 16</v>
      </c>
      <c r="E850" s="586"/>
      <c r="F850" s="586"/>
      <c r="G850" s="586"/>
      <c r="H850" s="586"/>
      <c r="I850" s="586"/>
      <c r="J850" s="586"/>
      <c r="K850" s="586"/>
      <c r="L850" s="586"/>
      <c r="M850" s="586"/>
      <c r="N850" s="586"/>
      <c r="O850" s="586"/>
      <c r="P850" s="586"/>
      <c r="Q850" s="586"/>
      <c r="R850" s="586"/>
      <c r="S850" s="586"/>
      <c r="T850" s="586"/>
      <c r="U850" s="586"/>
      <c r="V850" s="586"/>
      <c r="W850" s="586"/>
      <c r="X850" s="586"/>
      <c r="Y850" s="586"/>
      <c r="Z850" s="586"/>
      <c r="AB850" s="586"/>
      <c r="AC850" s="586"/>
      <c r="AD850" s="586"/>
      <c r="AE850" s="586"/>
      <c r="AF850" s="586"/>
      <c r="AG850" s="586"/>
      <c r="AH850" s="586"/>
      <c r="AI850" s="586"/>
      <c r="AJ850" s="586"/>
      <c r="AK850" s="586"/>
      <c r="AL850" s="586"/>
    </row>
    <row r="851" spans="1:38" x14ac:dyDescent="0.25">
      <c r="A851" s="44">
        <f t="shared" si="105"/>
        <v>2016</v>
      </c>
      <c r="B851" s="44" t="str">
        <f t="shared" si="105"/>
        <v>JULIO</v>
      </c>
      <c r="C851" s="44">
        <v>18</v>
      </c>
      <c r="D851" s="586" t="str">
        <f t="shared" si="104"/>
        <v>JULIO 2016 / 17</v>
      </c>
      <c r="E851" s="586"/>
      <c r="F851" s="586"/>
      <c r="G851" s="586"/>
      <c r="H851" s="586"/>
      <c r="I851" s="586"/>
      <c r="J851" s="586"/>
      <c r="K851" s="586"/>
      <c r="L851" s="586"/>
      <c r="M851" s="586"/>
      <c r="N851" s="586"/>
      <c r="O851" s="586"/>
      <c r="P851" s="586"/>
      <c r="Q851" s="586"/>
      <c r="R851" s="586"/>
      <c r="S851" s="586"/>
      <c r="T851" s="586"/>
      <c r="U851" s="586"/>
      <c r="V851" s="586"/>
      <c r="W851" s="586"/>
      <c r="X851" s="586"/>
      <c r="Y851" s="586"/>
      <c r="Z851" s="586"/>
      <c r="AB851" s="586"/>
      <c r="AC851" s="586"/>
      <c r="AD851" s="586"/>
      <c r="AE851" s="586"/>
      <c r="AF851" s="586"/>
      <c r="AG851" s="586"/>
      <c r="AH851" s="586"/>
      <c r="AI851" s="586"/>
      <c r="AJ851" s="586"/>
      <c r="AK851" s="586"/>
      <c r="AL851" s="586"/>
    </row>
    <row r="852" spans="1:38" x14ac:dyDescent="0.25">
      <c r="A852" s="44">
        <f t="shared" si="105"/>
        <v>2016</v>
      </c>
      <c r="B852" s="44" t="str">
        <f t="shared" si="105"/>
        <v>JULIO</v>
      </c>
      <c r="C852" s="44">
        <v>19</v>
      </c>
      <c r="D852" s="586" t="str">
        <f t="shared" si="104"/>
        <v>JULIO 2016 / 18</v>
      </c>
      <c r="E852" s="586"/>
      <c r="F852" s="586"/>
      <c r="G852" s="586"/>
      <c r="H852" s="586"/>
      <c r="I852" s="586"/>
      <c r="J852" s="586"/>
      <c r="K852" s="586"/>
      <c r="L852" s="586"/>
      <c r="M852" s="586"/>
      <c r="N852" s="586"/>
      <c r="O852" s="586"/>
      <c r="P852" s="586"/>
      <c r="Q852" s="586"/>
      <c r="R852" s="586"/>
      <c r="S852" s="586"/>
      <c r="T852" s="586"/>
      <c r="U852" s="586"/>
      <c r="V852" s="586"/>
      <c r="W852" s="586"/>
      <c r="X852" s="586"/>
      <c r="Y852" s="586"/>
      <c r="Z852" s="586"/>
      <c r="AB852" s="586"/>
      <c r="AC852" s="586"/>
      <c r="AD852" s="586"/>
      <c r="AE852" s="586"/>
      <c r="AF852" s="586"/>
      <c r="AG852" s="586"/>
      <c r="AH852" s="586"/>
      <c r="AI852" s="586"/>
      <c r="AJ852" s="586"/>
      <c r="AK852" s="586"/>
      <c r="AL852" s="586"/>
    </row>
    <row r="853" spans="1:38" x14ac:dyDescent="0.25">
      <c r="A853" s="44">
        <f t="shared" si="105"/>
        <v>2016</v>
      </c>
      <c r="B853" s="44" t="str">
        <f t="shared" si="105"/>
        <v>JULIO</v>
      </c>
      <c r="C853" s="44">
        <v>20</v>
      </c>
      <c r="D853" s="586" t="str">
        <f t="shared" si="104"/>
        <v>JULIO 2016 / 19</v>
      </c>
      <c r="E853" s="586"/>
      <c r="F853" s="586"/>
      <c r="G853" s="586"/>
      <c r="H853" s="586"/>
      <c r="I853" s="586"/>
      <c r="J853" s="586"/>
      <c r="K853" s="586"/>
      <c r="L853" s="586"/>
      <c r="M853" s="586"/>
      <c r="N853" s="586"/>
      <c r="O853" s="586"/>
      <c r="P853" s="586"/>
      <c r="Q853" s="586"/>
      <c r="R853" s="586"/>
      <c r="S853" s="586"/>
      <c r="T853" s="586"/>
      <c r="U853" s="586"/>
      <c r="V853" s="586"/>
      <c r="W853" s="586"/>
      <c r="X853" s="586"/>
      <c r="Y853" s="586"/>
      <c r="Z853" s="586"/>
      <c r="AB853" s="586"/>
      <c r="AC853" s="586"/>
      <c r="AD853" s="586"/>
      <c r="AE853" s="586"/>
      <c r="AF853" s="586"/>
      <c r="AG853" s="586"/>
      <c r="AH853" s="586"/>
      <c r="AI853" s="586"/>
      <c r="AJ853" s="586"/>
      <c r="AK853" s="586"/>
      <c r="AL853" s="586"/>
    </row>
    <row r="854" spans="1:38" x14ac:dyDescent="0.25">
      <c r="A854" s="44">
        <f t="shared" si="105"/>
        <v>2016</v>
      </c>
      <c r="B854" s="44" t="str">
        <f t="shared" si="105"/>
        <v>JULIO</v>
      </c>
      <c r="C854" s="44">
        <v>21</v>
      </c>
      <c r="D854" s="586" t="str">
        <f t="shared" si="104"/>
        <v>JULIO 2016 / 20</v>
      </c>
      <c r="E854" s="586"/>
      <c r="F854" s="586"/>
      <c r="G854" s="586"/>
      <c r="H854" s="586"/>
      <c r="I854" s="586"/>
      <c r="J854" s="586"/>
      <c r="K854" s="586"/>
      <c r="L854" s="586"/>
      <c r="M854" s="586"/>
      <c r="N854" s="586"/>
      <c r="O854" s="586"/>
      <c r="P854" s="586"/>
      <c r="Q854" s="586"/>
      <c r="R854" s="586"/>
      <c r="S854" s="586"/>
      <c r="T854" s="586"/>
      <c r="U854" s="586"/>
      <c r="V854" s="586"/>
      <c r="W854" s="586"/>
      <c r="X854" s="586"/>
      <c r="Y854" s="586"/>
      <c r="Z854" s="586"/>
      <c r="AB854" s="586"/>
      <c r="AC854" s="586"/>
      <c r="AD854" s="586"/>
      <c r="AE854" s="586"/>
      <c r="AF854" s="586"/>
      <c r="AG854" s="586"/>
      <c r="AH854" s="586"/>
      <c r="AI854" s="586"/>
      <c r="AJ854" s="586"/>
      <c r="AK854" s="586"/>
      <c r="AL854" s="586"/>
    </row>
    <row r="855" spans="1:38" x14ac:dyDescent="0.25">
      <c r="A855" s="44">
        <f t="shared" si="105"/>
        <v>2016</v>
      </c>
      <c r="B855" s="44" t="str">
        <f t="shared" si="105"/>
        <v>JULIO</v>
      </c>
      <c r="C855" s="44">
        <v>22</v>
      </c>
      <c r="D855" s="586" t="str">
        <f t="shared" si="104"/>
        <v>JULIO 2016 / 21</v>
      </c>
      <c r="E855" s="586"/>
      <c r="F855" s="586"/>
      <c r="G855" s="586"/>
      <c r="H855" s="586"/>
      <c r="I855" s="586"/>
      <c r="J855" s="586"/>
      <c r="K855" s="586"/>
      <c r="L855" s="586"/>
      <c r="M855" s="586"/>
      <c r="N855" s="586"/>
      <c r="O855" s="586"/>
      <c r="P855" s="586"/>
      <c r="Q855" s="586"/>
      <c r="R855" s="586"/>
      <c r="S855" s="586"/>
      <c r="T855" s="586"/>
      <c r="U855" s="586"/>
      <c r="V855" s="586"/>
      <c r="W855" s="586"/>
      <c r="X855" s="586"/>
      <c r="Y855" s="586"/>
      <c r="Z855" s="586"/>
      <c r="AB855" s="586"/>
      <c r="AC855" s="586"/>
      <c r="AD855" s="586"/>
      <c r="AE855" s="586"/>
      <c r="AF855" s="586"/>
      <c r="AG855" s="586"/>
      <c r="AH855" s="586"/>
      <c r="AI855" s="586"/>
      <c r="AJ855" s="586"/>
      <c r="AK855" s="586"/>
      <c r="AL855" s="586"/>
    </row>
    <row r="856" spans="1:38" x14ac:dyDescent="0.25">
      <c r="A856" s="44">
        <f t="shared" si="105"/>
        <v>2016</v>
      </c>
      <c r="B856" s="44" t="str">
        <f t="shared" si="105"/>
        <v>JULIO</v>
      </c>
      <c r="C856" s="44">
        <v>23</v>
      </c>
      <c r="D856" s="586" t="str">
        <f t="shared" si="104"/>
        <v>JULIO 2016 / 22</v>
      </c>
      <c r="E856" s="586"/>
      <c r="F856" s="586"/>
      <c r="G856" s="586"/>
      <c r="H856" s="586"/>
      <c r="I856" s="586"/>
      <c r="J856" s="586"/>
      <c r="K856" s="586"/>
      <c r="L856" s="586"/>
      <c r="M856" s="586"/>
      <c r="N856" s="586"/>
      <c r="O856" s="586"/>
      <c r="P856" s="586"/>
      <c r="Q856" s="586"/>
      <c r="R856" s="586"/>
      <c r="S856" s="586"/>
      <c r="T856" s="586"/>
      <c r="U856" s="586"/>
      <c r="V856" s="586"/>
      <c r="W856" s="586"/>
      <c r="X856" s="586"/>
      <c r="Y856" s="586"/>
      <c r="Z856" s="586"/>
      <c r="AB856" s="586"/>
      <c r="AC856" s="586"/>
      <c r="AD856" s="586"/>
      <c r="AE856" s="586"/>
      <c r="AF856" s="586"/>
      <c r="AG856" s="586"/>
      <c r="AH856" s="586"/>
      <c r="AI856" s="586"/>
      <c r="AJ856" s="586"/>
      <c r="AK856" s="586"/>
      <c r="AL856" s="586"/>
    </row>
    <row r="857" spans="1:38" x14ac:dyDescent="0.25">
      <c r="A857" s="44">
        <f t="shared" si="105"/>
        <v>2016</v>
      </c>
      <c r="B857" s="44" t="str">
        <f t="shared" si="105"/>
        <v>JULIO</v>
      </c>
      <c r="C857" s="44">
        <v>24</v>
      </c>
      <c r="D857" s="586" t="str">
        <f t="shared" si="104"/>
        <v>JULIO 2016 / 23</v>
      </c>
      <c r="E857" s="586"/>
      <c r="F857" s="586"/>
      <c r="G857" s="586"/>
      <c r="H857" s="586"/>
      <c r="I857" s="586"/>
      <c r="J857" s="586"/>
      <c r="K857" s="586"/>
      <c r="L857" s="586"/>
      <c r="M857" s="586"/>
      <c r="N857" s="586"/>
      <c r="O857" s="586"/>
      <c r="P857" s="586"/>
      <c r="Q857" s="586"/>
      <c r="R857" s="586"/>
      <c r="S857" s="586"/>
      <c r="T857" s="586"/>
      <c r="U857" s="586"/>
      <c r="V857" s="586"/>
      <c r="W857" s="586"/>
      <c r="X857" s="586"/>
      <c r="Y857" s="586"/>
      <c r="Z857" s="586"/>
      <c r="AB857" s="586"/>
      <c r="AC857" s="586"/>
      <c r="AD857" s="586"/>
      <c r="AE857" s="586"/>
      <c r="AF857" s="586"/>
      <c r="AG857" s="586"/>
      <c r="AH857" s="586"/>
      <c r="AI857" s="586"/>
      <c r="AJ857" s="586"/>
      <c r="AK857" s="586"/>
      <c r="AL857" s="586"/>
    </row>
    <row r="858" spans="1:38" x14ac:dyDescent="0.25">
      <c r="A858" s="44">
        <f t="shared" si="105"/>
        <v>2016</v>
      </c>
      <c r="B858" s="44" t="str">
        <f t="shared" si="105"/>
        <v>JULIO</v>
      </c>
      <c r="C858" s="44">
        <v>25</v>
      </c>
      <c r="D858" s="586" t="str">
        <f t="shared" si="104"/>
        <v>JULIO 2016 / 24</v>
      </c>
      <c r="E858" s="586"/>
      <c r="F858" s="586"/>
      <c r="G858" s="586"/>
      <c r="H858" s="586"/>
      <c r="I858" s="586"/>
      <c r="J858" s="586"/>
      <c r="K858" s="586"/>
      <c r="L858" s="586"/>
      <c r="M858" s="586"/>
      <c r="N858" s="586"/>
      <c r="O858" s="586"/>
      <c r="P858" s="586"/>
      <c r="Q858" s="586"/>
      <c r="R858" s="586"/>
      <c r="S858" s="586"/>
      <c r="T858" s="586"/>
      <c r="U858" s="586"/>
      <c r="V858" s="586"/>
      <c r="W858" s="586"/>
      <c r="X858" s="586"/>
      <c r="Y858" s="586"/>
      <c r="Z858" s="586"/>
      <c r="AB858" s="586"/>
      <c r="AC858" s="586"/>
      <c r="AD858" s="586"/>
      <c r="AE858" s="586"/>
      <c r="AF858" s="586"/>
      <c r="AG858" s="586"/>
      <c r="AH858" s="586"/>
      <c r="AI858" s="586"/>
      <c r="AJ858" s="586"/>
      <c r="AK858" s="586"/>
      <c r="AL858" s="586"/>
    </row>
    <row r="859" spans="1:38" x14ac:dyDescent="0.25">
      <c r="A859" s="44">
        <f t="shared" si="105"/>
        <v>2016</v>
      </c>
      <c r="B859" s="44" t="str">
        <f t="shared" si="105"/>
        <v>JULIO</v>
      </c>
      <c r="C859" s="44">
        <v>26</v>
      </c>
      <c r="D859" s="586" t="str">
        <f t="shared" si="104"/>
        <v>JULIO 2016 / 25</v>
      </c>
      <c r="E859" s="586"/>
      <c r="F859" s="586"/>
      <c r="G859" s="586"/>
      <c r="H859" s="586"/>
      <c r="I859" s="586"/>
      <c r="J859" s="586"/>
      <c r="K859" s="586"/>
      <c r="L859" s="586"/>
      <c r="M859" s="586"/>
      <c r="N859" s="586"/>
      <c r="O859" s="586"/>
      <c r="P859" s="586"/>
      <c r="Q859" s="586"/>
      <c r="R859" s="586"/>
      <c r="S859" s="586"/>
      <c r="T859" s="586"/>
      <c r="U859" s="586"/>
      <c r="V859" s="586"/>
      <c r="W859" s="586"/>
      <c r="X859" s="586"/>
      <c r="Y859" s="586"/>
      <c r="Z859" s="586"/>
      <c r="AB859" s="586"/>
      <c r="AC859" s="586"/>
      <c r="AD859" s="586"/>
      <c r="AE859" s="586"/>
      <c r="AF859" s="586"/>
      <c r="AG859" s="586"/>
      <c r="AH859" s="586"/>
      <c r="AI859" s="586"/>
      <c r="AJ859" s="586"/>
      <c r="AK859" s="586"/>
      <c r="AL859" s="586"/>
    </row>
    <row r="860" spans="1:38" x14ac:dyDescent="0.25">
      <c r="A860" s="44">
        <f t="shared" si="105"/>
        <v>2016</v>
      </c>
      <c r="B860" s="44" t="str">
        <f t="shared" si="105"/>
        <v>JULIO</v>
      </c>
      <c r="C860" s="44">
        <v>27</v>
      </c>
      <c r="D860" s="586" t="str">
        <f t="shared" si="104"/>
        <v>JULIO 2016 / 26</v>
      </c>
      <c r="E860" s="586"/>
      <c r="F860" s="586"/>
      <c r="G860" s="586"/>
      <c r="H860" s="586"/>
      <c r="I860" s="586"/>
      <c r="J860" s="586"/>
      <c r="K860" s="586"/>
      <c r="L860" s="586"/>
      <c r="M860" s="586"/>
      <c r="N860" s="586"/>
      <c r="O860" s="586"/>
      <c r="P860" s="586"/>
      <c r="Q860" s="586"/>
      <c r="R860" s="586"/>
      <c r="S860" s="586"/>
      <c r="T860" s="586"/>
      <c r="U860" s="586"/>
      <c r="V860" s="586"/>
      <c r="W860" s="586"/>
      <c r="X860" s="586"/>
      <c r="Y860" s="586"/>
      <c r="Z860" s="586"/>
      <c r="AB860" s="586"/>
      <c r="AC860" s="586"/>
      <c r="AD860" s="586"/>
      <c r="AE860" s="586"/>
      <c r="AF860" s="586"/>
      <c r="AG860" s="586"/>
      <c r="AH860" s="586"/>
      <c r="AI860" s="586"/>
      <c r="AJ860" s="586"/>
      <c r="AK860" s="586"/>
      <c r="AL860" s="586"/>
    </row>
    <row r="861" spans="1:38" x14ac:dyDescent="0.25">
      <c r="A861" s="44">
        <f t="shared" si="105"/>
        <v>2016</v>
      </c>
      <c r="B861" s="44" t="str">
        <f t="shared" si="105"/>
        <v>JULIO</v>
      </c>
      <c r="C861" s="44">
        <v>28</v>
      </c>
      <c r="D861" s="586" t="str">
        <f t="shared" si="104"/>
        <v>JULIO 2016 / 27</v>
      </c>
      <c r="E861" s="586"/>
      <c r="F861" s="586"/>
      <c r="G861" s="586"/>
      <c r="H861" s="586"/>
      <c r="I861" s="586"/>
      <c r="J861" s="586"/>
      <c r="K861" s="586"/>
      <c r="L861" s="586"/>
      <c r="M861" s="586"/>
      <c r="N861" s="586"/>
      <c r="O861" s="586"/>
      <c r="P861" s="586"/>
      <c r="Q861" s="586"/>
      <c r="R861" s="586"/>
      <c r="S861" s="586"/>
      <c r="T861" s="586"/>
      <c r="U861" s="586"/>
      <c r="V861" s="586"/>
      <c r="W861" s="586"/>
      <c r="X861" s="586"/>
      <c r="Y861" s="586"/>
      <c r="Z861" s="586"/>
      <c r="AB861" s="586"/>
      <c r="AC861" s="586"/>
      <c r="AD861" s="586"/>
      <c r="AE861" s="586"/>
      <c r="AF861" s="586"/>
      <c r="AG861" s="586"/>
      <c r="AH861" s="586"/>
      <c r="AI861" s="586"/>
      <c r="AJ861" s="586"/>
      <c r="AK861" s="586"/>
      <c r="AL861" s="586"/>
    </row>
    <row r="862" spans="1:38" x14ac:dyDescent="0.25">
      <c r="A862" s="44">
        <f t="shared" si="105"/>
        <v>2016</v>
      </c>
      <c r="B862" s="44" t="str">
        <f t="shared" si="105"/>
        <v>JULIO</v>
      </c>
      <c r="C862" s="44">
        <v>29</v>
      </c>
      <c r="D862" s="586" t="str">
        <f t="shared" si="104"/>
        <v>JULIO 2016 / 28</v>
      </c>
      <c r="E862" s="586"/>
      <c r="F862" s="586"/>
      <c r="G862" s="586"/>
      <c r="H862" s="586"/>
      <c r="I862" s="586"/>
      <c r="J862" s="586"/>
      <c r="K862" s="586"/>
      <c r="L862" s="586"/>
      <c r="M862" s="586"/>
      <c r="N862" s="586"/>
      <c r="O862" s="586"/>
      <c r="P862" s="586"/>
      <c r="Q862" s="586"/>
      <c r="R862" s="586"/>
      <c r="S862" s="586"/>
      <c r="T862" s="586"/>
      <c r="U862" s="586"/>
      <c r="V862" s="586"/>
      <c r="W862" s="586"/>
      <c r="X862" s="586"/>
      <c r="Y862" s="586"/>
      <c r="Z862" s="586"/>
      <c r="AB862" s="586"/>
      <c r="AC862" s="586"/>
      <c r="AD862" s="586"/>
      <c r="AE862" s="586"/>
      <c r="AF862" s="586"/>
      <c r="AG862" s="586"/>
      <c r="AH862" s="586"/>
      <c r="AI862" s="586"/>
      <c r="AJ862" s="586"/>
      <c r="AK862" s="586"/>
      <c r="AL862" s="586"/>
    </row>
    <row r="863" spans="1:38" x14ac:dyDescent="0.25">
      <c r="A863" s="44">
        <f t="shared" si="105"/>
        <v>2016</v>
      </c>
      <c r="B863" s="44" t="str">
        <f t="shared" si="105"/>
        <v>JULIO</v>
      </c>
      <c r="C863" s="44">
        <v>30</v>
      </c>
      <c r="D863" s="586" t="str">
        <f t="shared" si="104"/>
        <v>JULIO 2016 / 29</v>
      </c>
      <c r="E863" s="586"/>
      <c r="F863" s="586"/>
      <c r="G863" s="586"/>
      <c r="H863" s="586"/>
      <c r="I863" s="586"/>
      <c r="J863" s="586"/>
      <c r="K863" s="586"/>
      <c r="L863" s="586"/>
      <c r="M863" s="586"/>
      <c r="N863" s="586"/>
      <c r="O863" s="586"/>
      <c r="P863" s="586"/>
      <c r="Q863" s="586"/>
      <c r="R863" s="586"/>
      <c r="S863" s="586"/>
      <c r="T863" s="586"/>
      <c r="U863" s="586"/>
      <c r="V863" s="586"/>
      <c r="W863" s="586"/>
      <c r="X863" s="586"/>
      <c r="Y863" s="586"/>
      <c r="Z863" s="586"/>
      <c r="AB863" s="586"/>
      <c r="AC863" s="586"/>
      <c r="AD863" s="586"/>
      <c r="AE863" s="586"/>
      <c r="AF863" s="586"/>
      <c r="AG863" s="586"/>
      <c r="AH863" s="586"/>
      <c r="AI863" s="586"/>
      <c r="AJ863" s="586"/>
      <c r="AK863" s="586"/>
      <c r="AL863" s="586"/>
    </row>
    <row r="864" spans="1:38" x14ac:dyDescent="0.25">
      <c r="A864" s="44">
        <f t="shared" si="105"/>
        <v>2016</v>
      </c>
      <c r="B864" s="44" t="str">
        <f t="shared" si="105"/>
        <v>JULIO</v>
      </c>
      <c r="C864" s="44">
        <v>31</v>
      </c>
      <c r="D864" s="586" t="str">
        <f t="shared" si="104"/>
        <v>JULIO 2016 / 30</v>
      </c>
      <c r="E864" s="586"/>
      <c r="F864" s="586"/>
      <c r="G864" s="586"/>
      <c r="H864" s="586"/>
      <c r="I864" s="586"/>
      <c r="J864" s="586"/>
      <c r="K864" s="586"/>
      <c r="L864" s="586"/>
      <c r="M864" s="586"/>
      <c r="N864" s="586"/>
      <c r="O864" s="586"/>
      <c r="P864" s="586"/>
      <c r="Q864" s="586"/>
      <c r="R864" s="586"/>
      <c r="S864" s="586"/>
      <c r="T864" s="586"/>
      <c r="U864" s="586"/>
      <c r="V864" s="586"/>
      <c r="W864" s="586"/>
      <c r="X864" s="586"/>
      <c r="Y864" s="586"/>
      <c r="Z864" s="586"/>
      <c r="AB864" s="586"/>
      <c r="AC864" s="586"/>
      <c r="AD864" s="586"/>
      <c r="AE864" s="586"/>
      <c r="AF864" s="586"/>
      <c r="AG864" s="586"/>
      <c r="AH864" s="586"/>
      <c r="AI864" s="586"/>
      <c r="AJ864" s="586"/>
      <c r="AK864" s="586"/>
      <c r="AL864" s="586"/>
    </row>
    <row r="865" spans="1:74" s="206" customFormat="1" ht="15.75" x14ac:dyDescent="0.25">
      <c r="D865" s="586" t="str">
        <f t="shared" si="104"/>
        <v>JULIO 2016 / 31</v>
      </c>
      <c r="E865" s="586"/>
      <c r="F865" s="586"/>
      <c r="G865" s="586"/>
      <c r="H865" s="586"/>
      <c r="I865" s="586"/>
      <c r="J865" s="586"/>
      <c r="K865" s="586"/>
      <c r="L865" s="586"/>
      <c r="M865" s="586"/>
      <c r="N865" s="586"/>
      <c r="O865" s="586"/>
      <c r="P865" s="586"/>
      <c r="Q865" s="586"/>
      <c r="R865" s="586"/>
      <c r="S865" s="586"/>
      <c r="T865" s="586"/>
      <c r="U865" s="586"/>
      <c r="V865" s="586"/>
      <c r="W865" s="586"/>
      <c r="X865" s="586"/>
      <c r="Y865" s="586"/>
      <c r="Z865" s="586"/>
      <c r="AA865" s="55"/>
      <c r="AB865" s="586"/>
      <c r="AC865" s="586"/>
      <c r="AD865" s="586"/>
      <c r="AE865" s="586"/>
      <c r="AF865" s="586"/>
      <c r="AG865" s="586"/>
      <c r="AH865" s="586"/>
      <c r="AI865" s="586"/>
      <c r="AJ865" s="586"/>
      <c r="AK865" s="586"/>
      <c r="AL865" s="586"/>
      <c r="AM865" s="209" t="str">
        <f t="shared" ref="AM865:BU865" si="106">IFERROR(AVERAGE(AM834:AM864),"")</f>
        <v/>
      </c>
      <c r="AN865" s="209" t="str">
        <f t="shared" si="106"/>
        <v/>
      </c>
      <c r="AO865" s="209" t="str">
        <f t="shared" si="106"/>
        <v/>
      </c>
      <c r="AP865" s="209" t="str">
        <f t="shared" si="106"/>
        <v/>
      </c>
      <c r="AQ865" s="209" t="str">
        <f t="shared" si="106"/>
        <v/>
      </c>
      <c r="AR865" s="209" t="str">
        <f t="shared" si="106"/>
        <v/>
      </c>
      <c r="AS865" s="209" t="str">
        <f t="shared" si="106"/>
        <v/>
      </c>
      <c r="AT865" s="209" t="str">
        <f t="shared" si="106"/>
        <v/>
      </c>
      <c r="AU865" s="209" t="str">
        <f t="shared" si="106"/>
        <v/>
      </c>
      <c r="AV865" s="209" t="str">
        <f t="shared" si="106"/>
        <v/>
      </c>
      <c r="AW865" s="209" t="str">
        <f t="shared" si="106"/>
        <v/>
      </c>
      <c r="AX865" s="210" t="str">
        <f t="shared" si="106"/>
        <v/>
      </c>
      <c r="AY865" s="209" t="str">
        <f t="shared" si="106"/>
        <v/>
      </c>
      <c r="AZ865" s="209" t="str">
        <f t="shared" si="106"/>
        <v/>
      </c>
      <c r="BA865" s="209" t="str">
        <f t="shared" si="106"/>
        <v/>
      </c>
      <c r="BB865" s="209" t="str">
        <f t="shared" si="106"/>
        <v/>
      </c>
      <c r="BC865" s="209" t="str">
        <f t="shared" si="106"/>
        <v/>
      </c>
      <c r="BD865" s="209" t="str">
        <f t="shared" si="106"/>
        <v/>
      </c>
      <c r="BE865" s="209" t="str">
        <f t="shared" si="106"/>
        <v/>
      </c>
      <c r="BF865" s="209" t="str">
        <f t="shared" si="106"/>
        <v/>
      </c>
      <c r="BG865" s="209" t="str">
        <f t="shared" si="106"/>
        <v/>
      </c>
      <c r="BH865" s="209" t="str">
        <f t="shared" si="106"/>
        <v/>
      </c>
      <c r="BI865" s="209" t="str">
        <f t="shared" si="106"/>
        <v/>
      </c>
      <c r="BJ865" s="209" t="str">
        <f t="shared" si="106"/>
        <v/>
      </c>
      <c r="BK865" s="209" t="str">
        <f t="shared" si="106"/>
        <v/>
      </c>
      <c r="BL865" s="209" t="str">
        <f t="shared" si="106"/>
        <v/>
      </c>
      <c r="BM865" s="209" t="str">
        <f t="shared" si="106"/>
        <v/>
      </c>
      <c r="BN865" s="209" t="str">
        <f t="shared" si="106"/>
        <v/>
      </c>
      <c r="BO865" s="209" t="str">
        <f t="shared" si="106"/>
        <v/>
      </c>
      <c r="BP865" s="209" t="str">
        <f t="shared" si="106"/>
        <v/>
      </c>
      <c r="BQ865" s="209" t="str">
        <f t="shared" si="106"/>
        <v/>
      </c>
      <c r="BR865" s="209" t="str">
        <f t="shared" si="106"/>
        <v/>
      </c>
      <c r="BS865" s="209" t="str">
        <f t="shared" si="106"/>
        <v/>
      </c>
      <c r="BT865" s="209" t="str">
        <f t="shared" si="106"/>
        <v/>
      </c>
      <c r="BU865" s="209" t="str">
        <f t="shared" si="106"/>
        <v/>
      </c>
      <c r="BV865" s="210" t="str">
        <f>IFERROR(AVERAGE(BV834:BV864),"")</f>
        <v/>
      </c>
    </row>
    <row r="866" spans="1:74" ht="15.75" x14ac:dyDescent="0.25">
      <c r="A866" s="44">
        <v>2016</v>
      </c>
      <c r="B866" s="44" t="s">
        <v>234</v>
      </c>
      <c r="C866" s="44">
        <v>1</v>
      </c>
      <c r="D866" s="208" t="s">
        <v>228</v>
      </c>
      <c r="E866" s="209">
        <f>IFERROR(AVERAGE(E835:E865),"")</f>
        <v>1</v>
      </c>
      <c r="F866" s="209">
        <f>IFERROR(AVERAGE(F835:F865),"")</f>
        <v>42565</v>
      </c>
      <c r="G866" s="209">
        <f>IFERROR(AVERAGE(G835:G865),"")</f>
        <v>64950</v>
      </c>
      <c r="H866" s="209" t="str">
        <f>IFERROR(AVERAGE(H835:H865),"")</f>
        <v/>
      </c>
      <c r="I866" s="209">
        <f t="shared" ref="I866:AL866" si="107">IFERROR(AVERAGE(I835:I865),"")</f>
        <v>0.74409999999999998</v>
      </c>
      <c r="J866" s="209">
        <f t="shared" si="107"/>
        <v>6.5</v>
      </c>
      <c r="K866" s="209">
        <f t="shared" si="107"/>
        <v>1.05</v>
      </c>
      <c r="L866" s="209" t="str">
        <f t="shared" si="107"/>
        <v/>
      </c>
      <c r="M866" s="209">
        <f t="shared" si="107"/>
        <v>2.8</v>
      </c>
      <c r="N866" s="209">
        <f t="shared" si="107"/>
        <v>0.05</v>
      </c>
      <c r="O866" s="209">
        <f t="shared" si="107"/>
        <v>100</v>
      </c>
      <c r="P866" s="209">
        <f t="shared" si="107"/>
        <v>136.4</v>
      </c>
      <c r="Q866" s="209" t="str">
        <f t="shared" si="107"/>
        <v/>
      </c>
      <c r="R866" s="209">
        <f t="shared" si="107"/>
        <v>42.9</v>
      </c>
      <c r="S866" s="209">
        <f t="shared" si="107"/>
        <v>-80</v>
      </c>
      <c r="T866" s="209" t="str">
        <f t="shared" si="107"/>
        <v/>
      </c>
      <c r="U866" s="209">
        <f t="shared" si="107"/>
        <v>0</v>
      </c>
      <c r="V866" s="209">
        <f t="shared" si="107"/>
        <v>62</v>
      </c>
      <c r="W866" s="209">
        <f t="shared" si="107"/>
        <v>83</v>
      </c>
      <c r="X866" s="209">
        <f t="shared" si="107"/>
        <v>93</v>
      </c>
      <c r="Y866" s="209">
        <f t="shared" si="107"/>
        <v>133</v>
      </c>
      <c r="Z866" s="209">
        <f t="shared" si="107"/>
        <v>153</v>
      </c>
      <c r="AA866" s="209">
        <f t="shared" si="107"/>
        <v>0.5</v>
      </c>
      <c r="AB866" s="209">
        <f t="shared" si="107"/>
        <v>99</v>
      </c>
      <c r="AC866" s="209">
        <f t="shared" si="107"/>
        <v>0.5</v>
      </c>
      <c r="AD866" s="209" t="str">
        <f t="shared" si="107"/>
        <v/>
      </c>
      <c r="AE866" s="209">
        <f t="shared" si="107"/>
        <v>5.5</v>
      </c>
      <c r="AF866" s="209">
        <f t="shared" si="107"/>
        <v>7</v>
      </c>
      <c r="AG866" s="209">
        <f t="shared" si="107"/>
        <v>99.5</v>
      </c>
      <c r="AH866" s="209">
        <f t="shared" si="107"/>
        <v>42.54</v>
      </c>
      <c r="AI866" s="209">
        <f t="shared" si="107"/>
        <v>167</v>
      </c>
      <c r="AJ866" s="209">
        <f t="shared" si="107"/>
        <v>221</v>
      </c>
      <c r="AK866" s="209">
        <f t="shared" si="107"/>
        <v>275</v>
      </c>
      <c r="AL866" s="209">
        <f t="shared" si="107"/>
        <v>338</v>
      </c>
    </row>
    <row r="867" spans="1:74" s="641" customFormat="1" ht="15.75" x14ac:dyDescent="0.3">
      <c r="A867" s="641">
        <f>A866</f>
        <v>2016</v>
      </c>
      <c r="B867" s="641" t="str">
        <f>B866</f>
        <v>AGOSTO</v>
      </c>
      <c r="C867" s="641">
        <v>2</v>
      </c>
      <c r="D867" s="641" t="str">
        <f t="shared" ref="D867:D897" si="108">B866&amp;" "&amp;A866&amp;" / "&amp;C866</f>
        <v>AGOSTO 2016 / 1</v>
      </c>
      <c r="E867" s="665"/>
      <c r="F867" s="666">
        <v>0</v>
      </c>
      <c r="G867" s="665"/>
      <c r="H867" s="665"/>
      <c r="I867" s="665"/>
      <c r="J867" s="667">
        <v>6.4</v>
      </c>
      <c r="K867" s="665"/>
      <c r="L867" s="665"/>
      <c r="M867" s="665"/>
      <c r="N867" s="667">
        <v>0.05</v>
      </c>
      <c r="O867" s="667">
        <v>100</v>
      </c>
      <c r="P867" s="665"/>
      <c r="Q867" s="665"/>
      <c r="R867" s="667">
        <v>42.9</v>
      </c>
      <c r="S867" s="665"/>
      <c r="T867" s="665"/>
      <c r="U867" s="665"/>
      <c r="V867" s="668">
        <v>61</v>
      </c>
      <c r="W867" s="668">
        <v>82</v>
      </c>
      <c r="X867" s="668">
        <v>91</v>
      </c>
      <c r="Y867" s="668">
        <v>131</v>
      </c>
      <c r="Z867" s="668">
        <v>150</v>
      </c>
      <c r="AA867" s="668">
        <v>0.5</v>
      </c>
      <c r="AB867" s="669"/>
      <c r="AC867" s="668">
        <v>0.5</v>
      </c>
      <c r="AX867" s="664"/>
      <c r="BV867" s="664"/>
    </row>
    <row r="868" spans="1:74" x14ac:dyDescent="0.25">
      <c r="A868" s="44">
        <f t="shared" ref="A868:B896" si="109">A867</f>
        <v>2016</v>
      </c>
      <c r="B868" s="44" t="str">
        <f t="shared" si="109"/>
        <v>AGOSTO</v>
      </c>
      <c r="C868" s="44">
        <v>3</v>
      </c>
      <c r="D868" s="586" t="str">
        <f t="shared" si="108"/>
        <v>AGOSTO 2016 / 2</v>
      </c>
      <c r="E868" s="586"/>
      <c r="F868" s="586"/>
      <c r="G868" s="586"/>
      <c r="H868" s="586"/>
      <c r="I868" s="586"/>
      <c r="J868" s="586"/>
      <c r="K868" s="586"/>
      <c r="L868" s="586"/>
      <c r="M868" s="586"/>
      <c r="N868" s="586"/>
      <c r="O868" s="586"/>
      <c r="P868" s="586"/>
      <c r="Q868" s="586"/>
      <c r="R868" s="586"/>
      <c r="S868" s="586"/>
      <c r="T868" s="586"/>
      <c r="U868" s="586"/>
      <c r="V868" s="586"/>
      <c r="W868" s="586"/>
      <c r="X868" s="586"/>
      <c r="Y868" s="586"/>
      <c r="Z868" s="586"/>
      <c r="AB868" s="586"/>
      <c r="AC868" s="586"/>
      <c r="AD868" s="586"/>
      <c r="AE868" s="586"/>
      <c r="AF868" s="586"/>
      <c r="AG868" s="586"/>
      <c r="AH868" s="586"/>
      <c r="AI868" s="586"/>
      <c r="AJ868" s="586"/>
      <c r="AK868" s="586"/>
      <c r="AL868" s="586"/>
    </row>
    <row r="869" spans="1:74" x14ac:dyDescent="0.25">
      <c r="A869" s="44">
        <f t="shared" si="109"/>
        <v>2016</v>
      </c>
      <c r="B869" s="44" t="str">
        <f t="shared" si="109"/>
        <v>AGOSTO</v>
      </c>
      <c r="C869" s="44">
        <v>4</v>
      </c>
      <c r="D869" s="586" t="str">
        <f t="shared" si="108"/>
        <v>AGOSTO 2016 / 3</v>
      </c>
      <c r="E869" s="586"/>
      <c r="F869" s="586"/>
      <c r="G869" s="586"/>
      <c r="H869" s="586"/>
      <c r="I869" s="586"/>
      <c r="J869" s="586"/>
      <c r="K869" s="586"/>
      <c r="L869" s="586"/>
      <c r="M869" s="586"/>
      <c r="N869" s="586"/>
      <c r="O869" s="586"/>
      <c r="P869" s="586"/>
      <c r="Q869" s="586"/>
      <c r="R869" s="586"/>
      <c r="S869" s="586"/>
      <c r="T869" s="586"/>
      <c r="U869" s="586"/>
      <c r="V869" s="586"/>
      <c r="W869" s="586"/>
      <c r="X869" s="586"/>
      <c r="Y869" s="586"/>
      <c r="Z869" s="586"/>
      <c r="AB869" s="586"/>
      <c r="AC869" s="586"/>
      <c r="AD869" s="586"/>
      <c r="AE869" s="586"/>
      <c r="AF869" s="586"/>
      <c r="AG869" s="586"/>
      <c r="AH869" s="586"/>
      <c r="AI869" s="586"/>
      <c r="AJ869" s="586"/>
      <c r="AK869" s="586"/>
      <c r="AL869" s="586"/>
    </row>
    <row r="870" spans="1:74" x14ac:dyDescent="0.25">
      <c r="A870" s="44">
        <f t="shared" si="109"/>
        <v>2016</v>
      </c>
      <c r="B870" s="44" t="str">
        <f t="shared" si="109"/>
        <v>AGOSTO</v>
      </c>
      <c r="C870" s="44">
        <v>5</v>
      </c>
      <c r="D870" s="586" t="str">
        <f t="shared" si="108"/>
        <v>AGOSTO 2016 / 4</v>
      </c>
      <c r="E870" s="586"/>
      <c r="F870" s="586"/>
      <c r="G870" s="586"/>
      <c r="H870" s="586"/>
      <c r="I870" s="586"/>
      <c r="J870" s="586"/>
      <c r="K870" s="586"/>
      <c r="L870" s="586"/>
      <c r="M870" s="586"/>
      <c r="N870" s="586"/>
      <c r="O870" s="586"/>
      <c r="P870" s="586"/>
      <c r="Q870" s="586"/>
      <c r="R870" s="586"/>
      <c r="S870" s="586"/>
      <c r="T870" s="586"/>
      <c r="U870" s="586"/>
      <c r="V870" s="586"/>
      <c r="W870" s="586"/>
      <c r="X870" s="586"/>
      <c r="Y870" s="586"/>
      <c r="Z870" s="586"/>
      <c r="AB870" s="586"/>
      <c r="AC870" s="586"/>
      <c r="AD870" s="586"/>
      <c r="AE870" s="586"/>
      <c r="AF870" s="586"/>
      <c r="AG870" s="586"/>
      <c r="AH870" s="586"/>
      <c r="AI870" s="586"/>
      <c r="AJ870" s="586"/>
      <c r="AK870" s="586"/>
      <c r="AL870" s="586"/>
    </row>
    <row r="871" spans="1:74" x14ac:dyDescent="0.25">
      <c r="A871" s="44">
        <f t="shared" si="109"/>
        <v>2016</v>
      </c>
      <c r="B871" s="44" t="str">
        <f t="shared" si="109"/>
        <v>AGOSTO</v>
      </c>
      <c r="C871" s="44">
        <v>6</v>
      </c>
      <c r="D871" s="586" t="str">
        <f t="shared" si="108"/>
        <v>AGOSTO 2016 / 5</v>
      </c>
      <c r="E871" s="586"/>
      <c r="F871" s="586"/>
      <c r="G871" s="586"/>
      <c r="H871" s="586"/>
      <c r="I871" s="586"/>
      <c r="J871" s="586"/>
      <c r="K871" s="586"/>
      <c r="L871" s="586"/>
      <c r="M871" s="586"/>
      <c r="N871" s="586"/>
      <c r="O871" s="586"/>
      <c r="P871" s="586"/>
      <c r="Q871" s="586"/>
      <c r="R871" s="586"/>
      <c r="S871" s="586"/>
      <c r="T871" s="586"/>
      <c r="U871" s="586"/>
      <c r="V871" s="586"/>
      <c r="W871" s="586"/>
      <c r="X871" s="586"/>
      <c r="Y871" s="586"/>
      <c r="Z871" s="586"/>
      <c r="AB871" s="586"/>
      <c r="AC871" s="586"/>
      <c r="AD871" s="586"/>
      <c r="AE871" s="586"/>
      <c r="AF871" s="586"/>
      <c r="AG871" s="586"/>
      <c r="AH871" s="586"/>
      <c r="AI871" s="586"/>
      <c r="AJ871" s="586"/>
      <c r="AK871" s="586"/>
      <c r="AL871" s="586"/>
    </row>
    <row r="872" spans="1:74" x14ac:dyDescent="0.25">
      <c r="A872" s="44">
        <f t="shared" si="109"/>
        <v>2016</v>
      </c>
      <c r="B872" s="44" t="str">
        <f t="shared" si="109"/>
        <v>AGOSTO</v>
      </c>
      <c r="C872" s="44">
        <v>7</v>
      </c>
      <c r="D872" s="586" t="str">
        <f t="shared" si="108"/>
        <v>AGOSTO 2016 / 6</v>
      </c>
      <c r="E872" s="586"/>
      <c r="F872" s="586"/>
      <c r="G872" s="586"/>
      <c r="H872" s="586"/>
      <c r="I872" s="586"/>
      <c r="J872" s="586"/>
      <c r="K872" s="586"/>
      <c r="L872" s="586"/>
      <c r="M872" s="586"/>
      <c r="N872" s="586"/>
      <c r="O872" s="586"/>
      <c r="P872" s="586"/>
      <c r="Q872" s="586"/>
      <c r="R872" s="586"/>
      <c r="S872" s="586"/>
      <c r="T872" s="586"/>
      <c r="U872" s="586"/>
      <c r="V872" s="586"/>
      <c r="W872" s="586"/>
      <c r="X872" s="586"/>
      <c r="Y872" s="586"/>
      <c r="Z872" s="586"/>
      <c r="AB872" s="586"/>
      <c r="AC872" s="586"/>
      <c r="AD872" s="586"/>
      <c r="AE872" s="586"/>
      <c r="AF872" s="586"/>
      <c r="AG872" s="586"/>
      <c r="AH872" s="586"/>
      <c r="AI872" s="586"/>
      <c r="AJ872" s="586"/>
      <c r="AK872" s="586"/>
      <c r="AL872" s="586"/>
    </row>
    <row r="873" spans="1:74" x14ac:dyDescent="0.25">
      <c r="A873" s="44">
        <f t="shared" si="109"/>
        <v>2016</v>
      </c>
      <c r="B873" s="44" t="str">
        <f t="shared" si="109"/>
        <v>AGOSTO</v>
      </c>
      <c r="C873" s="44">
        <v>8</v>
      </c>
      <c r="D873" s="586" t="str">
        <f t="shared" si="108"/>
        <v>AGOSTO 2016 / 7</v>
      </c>
      <c r="E873" s="586"/>
      <c r="F873" s="586"/>
      <c r="G873" s="586"/>
      <c r="H873" s="586"/>
      <c r="I873" s="586"/>
      <c r="J873" s="586"/>
      <c r="K873" s="586"/>
      <c r="L873" s="586"/>
      <c r="M873" s="586"/>
      <c r="N873" s="586"/>
      <c r="O873" s="586"/>
      <c r="P873" s="586"/>
      <c r="Q873" s="586"/>
      <c r="R873" s="586"/>
      <c r="S873" s="586"/>
      <c r="T873" s="586"/>
      <c r="U873" s="586"/>
      <c r="V873" s="586"/>
      <c r="W873" s="586"/>
      <c r="X873" s="586"/>
      <c r="Y873" s="586"/>
      <c r="Z873" s="586"/>
      <c r="AB873" s="586"/>
      <c r="AC873" s="586"/>
      <c r="AD873" s="586"/>
      <c r="AE873" s="586"/>
      <c r="AF873" s="586"/>
      <c r="AG873" s="586"/>
      <c r="AH873" s="586"/>
      <c r="AI873" s="586"/>
      <c r="AJ873" s="586"/>
      <c r="AK873" s="586"/>
      <c r="AL873" s="586"/>
    </row>
    <row r="874" spans="1:74" x14ac:dyDescent="0.25">
      <c r="A874" s="44">
        <f t="shared" si="109"/>
        <v>2016</v>
      </c>
      <c r="B874" s="44" t="str">
        <f t="shared" si="109"/>
        <v>AGOSTO</v>
      </c>
      <c r="C874" s="44">
        <v>9</v>
      </c>
      <c r="D874" s="586" t="str">
        <f t="shared" si="108"/>
        <v>AGOSTO 2016 / 8</v>
      </c>
      <c r="E874" s="586"/>
      <c r="F874" s="586"/>
      <c r="G874" s="586"/>
      <c r="H874" s="586"/>
      <c r="I874" s="586"/>
      <c r="J874" s="586"/>
      <c r="K874" s="586"/>
      <c r="L874" s="586"/>
      <c r="M874" s="586"/>
      <c r="N874" s="586"/>
      <c r="O874" s="586"/>
      <c r="P874" s="586"/>
      <c r="Q874" s="586"/>
      <c r="R874" s="586"/>
      <c r="S874" s="586"/>
      <c r="T874" s="586"/>
      <c r="U874" s="586"/>
      <c r="V874" s="586"/>
      <c r="W874" s="586"/>
      <c r="X874" s="586"/>
      <c r="Y874" s="586"/>
      <c r="Z874" s="586"/>
      <c r="AB874" s="586"/>
      <c r="AC874" s="586"/>
      <c r="AD874" s="586"/>
      <c r="AE874" s="586"/>
      <c r="AF874" s="586"/>
      <c r="AG874" s="586"/>
      <c r="AH874" s="586"/>
      <c r="AI874" s="586"/>
      <c r="AJ874" s="586"/>
      <c r="AK874" s="586"/>
      <c r="AL874" s="586"/>
    </row>
    <row r="875" spans="1:74" x14ac:dyDescent="0.25">
      <c r="A875" s="44">
        <f t="shared" si="109"/>
        <v>2016</v>
      </c>
      <c r="B875" s="44" t="str">
        <f t="shared" si="109"/>
        <v>AGOSTO</v>
      </c>
      <c r="C875" s="44">
        <v>10</v>
      </c>
      <c r="D875" s="586" t="str">
        <f t="shared" si="108"/>
        <v>AGOSTO 2016 / 9</v>
      </c>
      <c r="E875" s="586"/>
      <c r="F875" s="586"/>
      <c r="G875" s="586"/>
      <c r="H875" s="586"/>
      <c r="I875" s="586"/>
      <c r="J875" s="586"/>
      <c r="K875" s="586"/>
      <c r="L875" s="586"/>
      <c r="M875" s="586"/>
      <c r="N875" s="586"/>
      <c r="O875" s="586"/>
      <c r="P875" s="586"/>
      <c r="Q875" s="586"/>
      <c r="R875" s="586"/>
      <c r="S875" s="586"/>
      <c r="T875" s="586"/>
      <c r="U875" s="586"/>
      <c r="V875" s="586"/>
      <c r="W875" s="586"/>
      <c r="X875" s="586"/>
      <c r="Y875" s="586"/>
      <c r="Z875" s="586"/>
      <c r="AB875" s="586"/>
      <c r="AC875" s="586"/>
      <c r="AD875" s="586"/>
      <c r="AE875" s="586"/>
      <c r="AF875" s="586"/>
      <c r="AG875" s="586"/>
      <c r="AH875" s="586"/>
      <c r="AI875" s="586"/>
      <c r="AJ875" s="586"/>
      <c r="AK875" s="586"/>
      <c r="AL875" s="586"/>
    </row>
    <row r="876" spans="1:74" x14ac:dyDescent="0.25">
      <c r="A876" s="44">
        <f t="shared" si="109"/>
        <v>2016</v>
      </c>
      <c r="B876" s="44" t="str">
        <f t="shared" si="109"/>
        <v>AGOSTO</v>
      </c>
      <c r="C876" s="44">
        <v>11</v>
      </c>
      <c r="D876" s="586" t="str">
        <f t="shared" si="108"/>
        <v>AGOSTO 2016 / 10</v>
      </c>
      <c r="E876" s="586"/>
      <c r="F876" s="586"/>
      <c r="G876" s="586"/>
      <c r="H876" s="586"/>
      <c r="I876" s="586"/>
      <c r="J876" s="586"/>
      <c r="K876" s="586"/>
      <c r="L876" s="586"/>
      <c r="M876" s="586"/>
      <c r="N876" s="586"/>
      <c r="O876" s="586"/>
      <c r="P876" s="586"/>
      <c r="Q876" s="586"/>
      <c r="R876" s="586"/>
      <c r="S876" s="586"/>
      <c r="T876" s="586"/>
      <c r="U876" s="586"/>
      <c r="V876" s="586"/>
      <c r="W876" s="586"/>
      <c r="X876" s="586"/>
      <c r="Y876" s="586"/>
      <c r="Z876" s="586"/>
      <c r="AB876" s="586"/>
      <c r="AC876" s="586"/>
      <c r="AD876" s="586"/>
      <c r="AE876" s="586"/>
      <c r="AF876" s="586"/>
      <c r="AG876" s="586"/>
      <c r="AH876" s="586"/>
      <c r="AI876" s="586"/>
      <c r="AJ876" s="586"/>
      <c r="AK876" s="586"/>
      <c r="AL876" s="586"/>
    </row>
    <row r="877" spans="1:74" x14ac:dyDescent="0.25">
      <c r="A877" s="44">
        <f t="shared" si="109"/>
        <v>2016</v>
      </c>
      <c r="B877" s="44" t="str">
        <f t="shared" si="109"/>
        <v>AGOSTO</v>
      </c>
      <c r="C877" s="44">
        <v>12</v>
      </c>
      <c r="D877" s="586" t="str">
        <f t="shared" si="108"/>
        <v>AGOSTO 2016 / 11</v>
      </c>
      <c r="E877" s="586"/>
      <c r="F877" s="586"/>
      <c r="G877" s="586"/>
      <c r="H877" s="586"/>
      <c r="I877" s="586"/>
      <c r="J877" s="586"/>
      <c r="K877" s="586"/>
      <c r="L877" s="586"/>
      <c r="M877" s="586"/>
      <c r="N877" s="586"/>
      <c r="O877" s="586"/>
      <c r="P877" s="586"/>
      <c r="Q877" s="586"/>
      <c r="R877" s="586"/>
      <c r="S877" s="586"/>
      <c r="T877" s="586"/>
      <c r="U877" s="586"/>
      <c r="V877" s="586"/>
      <c r="W877" s="586"/>
      <c r="X877" s="586"/>
      <c r="Y877" s="586"/>
      <c r="Z877" s="586"/>
      <c r="AB877" s="586"/>
      <c r="AC877" s="586"/>
      <c r="AD877" s="586"/>
      <c r="AE877" s="586"/>
      <c r="AF877" s="586"/>
      <c r="AG877" s="586"/>
      <c r="AH877" s="586"/>
      <c r="AI877" s="586"/>
      <c r="AJ877" s="586"/>
      <c r="AK877" s="586"/>
      <c r="AL877" s="586"/>
    </row>
    <row r="878" spans="1:74" x14ac:dyDescent="0.25">
      <c r="A878" s="44">
        <f t="shared" si="109"/>
        <v>2016</v>
      </c>
      <c r="B878" s="44" t="str">
        <f t="shared" si="109"/>
        <v>AGOSTO</v>
      </c>
      <c r="C878" s="44">
        <v>13</v>
      </c>
      <c r="D878" s="586" t="str">
        <f t="shared" si="108"/>
        <v>AGOSTO 2016 / 12</v>
      </c>
      <c r="E878" s="586"/>
      <c r="F878" s="586"/>
      <c r="G878" s="586"/>
      <c r="H878" s="586"/>
      <c r="I878" s="586"/>
      <c r="J878" s="586"/>
      <c r="K878" s="586"/>
      <c r="L878" s="586"/>
      <c r="M878" s="586"/>
      <c r="N878" s="586"/>
      <c r="O878" s="586"/>
      <c r="P878" s="586"/>
      <c r="Q878" s="586"/>
      <c r="R878" s="586"/>
      <c r="S878" s="586"/>
      <c r="T878" s="586"/>
      <c r="U878" s="586"/>
      <c r="V878" s="586"/>
      <c r="W878" s="586"/>
      <c r="X878" s="586"/>
      <c r="Y878" s="586"/>
      <c r="Z878" s="586"/>
      <c r="AB878" s="586"/>
      <c r="AC878" s="586"/>
      <c r="AD878" s="586"/>
      <c r="AE878" s="586"/>
      <c r="AF878" s="586"/>
      <c r="AG878" s="586"/>
      <c r="AH878" s="586"/>
      <c r="AI878" s="586"/>
      <c r="AJ878" s="586"/>
      <c r="AK878" s="586"/>
      <c r="AL878" s="586"/>
    </row>
    <row r="879" spans="1:74" x14ac:dyDescent="0.25">
      <c r="A879" s="44">
        <f t="shared" si="109"/>
        <v>2016</v>
      </c>
      <c r="B879" s="44" t="str">
        <f t="shared" si="109"/>
        <v>AGOSTO</v>
      </c>
      <c r="C879" s="44">
        <v>14</v>
      </c>
      <c r="D879" s="586" t="str">
        <f t="shared" si="108"/>
        <v>AGOSTO 2016 / 13</v>
      </c>
      <c r="E879" s="586"/>
      <c r="F879" s="586"/>
      <c r="G879" s="586"/>
      <c r="H879" s="586"/>
      <c r="I879" s="586"/>
      <c r="J879" s="586"/>
      <c r="K879" s="586"/>
      <c r="L879" s="586"/>
      <c r="M879" s="586"/>
      <c r="N879" s="586"/>
      <c r="O879" s="586"/>
      <c r="P879" s="586"/>
      <c r="Q879" s="586"/>
      <c r="R879" s="586"/>
      <c r="S879" s="586"/>
      <c r="T879" s="586"/>
      <c r="U879" s="586"/>
      <c r="V879" s="586"/>
      <c r="W879" s="586"/>
      <c r="X879" s="586"/>
      <c r="Y879" s="586"/>
      <c r="Z879" s="586"/>
      <c r="AB879" s="586"/>
      <c r="AC879" s="586"/>
      <c r="AD879" s="586"/>
      <c r="AE879" s="586"/>
      <c r="AF879" s="586"/>
      <c r="AG879" s="586"/>
      <c r="AH879" s="586"/>
      <c r="AI879" s="586"/>
      <c r="AJ879" s="586"/>
      <c r="AK879" s="586"/>
      <c r="AL879" s="586"/>
    </row>
    <row r="880" spans="1:74" x14ac:dyDescent="0.25">
      <c r="A880" s="44">
        <f t="shared" si="109"/>
        <v>2016</v>
      </c>
      <c r="B880" s="44" t="str">
        <f t="shared" si="109"/>
        <v>AGOSTO</v>
      </c>
      <c r="C880" s="44">
        <v>15</v>
      </c>
      <c r="D880" s="586" t="str">
        <f t="shared" si="108"/>
        <v>AGOSTO 2016 / 14</v>
      </c>
      <c r="E880" s="586"/>
      <c r="F880" s="586"/>
      <c r="G880" s="586"/>
      <c r="H880" s="586"/>
      <c r="I880" s="586"/>
      <c r="J880" s="586"/>
      <c r="K880" s="586"/>
      <c r="L880" s="586"/>
      <c r="M880" s="586"/>
      <c r="N880" s="586"/>
      <c r="O880" s="586"/>
      <c r="P880" s="586"/>
      <c r="Q880" s="586"/>
      <c r="R880" s="586"/>
      <c r="S880" s="586"/>
      <c r="T880" s="586"/>
      <c r="U880" s="586"/>
      <c r="V880" s="586"/>
      <c r="W880" s="586"/>
      <c r="X880" s="586"/>
      <c r="Y880" s="586"/>
      <c r="Z880" s="586"/>
      <c r="AB880" s="586"/>
      <c r="AC880" s="586"/>
      <c r="AD880" s="586"/>
      <c r="AE880" s="586"/>
      <c r="AF880" s="586"/>
      <c r="AG880" s="586"/>
      <c r="AH880" s="586"/>
      <c r="AI880" s="586"/>
      <c r="AJ880" s="586"/>
      <c r="AK880" s="586"/>
      <c r="AL880" s="586"/>
    </row>
    <row r="881" spans="1:38" x14ac:dyDescent="0.25">
      <c r="A881" s="44">
        <f t="shared" si="109"/>
        <v>2016</v>
      </c>
      <c r="B881" s="44" t="str">
        <f t="shared" si="109"/>
        <v>AGOSTO</v>
      </c>
      <c r="C881" s="44">
        <v>16</v>
      </c>
      <c r="D881" s="586" t="str">
        <f t="shared" si="108"/>
        <v>AGOSTO 2016 / 15</v>
      </c>
      <c r="E881" s="586"/>
      <c r="F881" s="586"/>
      <c r="G881" s="586"/>
      <c r="H881" s="586"/>
      <c r="I881" s="586"/>
      <c r="J881" s="586"/>
      <c r="K881" s="586"/>
      <c r="L881" s="586"/>
      <c r="M881" s="586"/>
      <c r="N881" s="586"/>
      <c r="O881" s="586"/>
      <c r="P881" s="586"/>
      <c r="Q881" s="586"/>
      <c r="R881" s="586"/>
      <c r="S881" s="586"/>
      <c r="T881" s="586"/>
      <c r="U881" s="586"/>
      <c r="V881" s="586"/>
      <c r="W881" s="586"/>
      <c r="X881" s="586"/>
      <c r="Y881" s="586"/>
      <c r="Z881" s="586"/>
      <c r="AB881" s="586"/>
      <c r="AC881" s="586"/>
      <c r="AD881" s="586"/>
      <c r="AE881" s="586"/>
      <c r="AF881" s="586"/>
      <c r="AG881" s="586"/>
      <c r="AH881" s="586"/>
      <c r="AI881" s="586"/>
      <c r="AJ881" s="586"/>
      <c r="AK881" s="586"/>
      <c r="AL881" s="586"/>
    </row>
    <row r="882" spans="1:38" x14ac:dyDescent="0.25">
      <c r="A882" s="44">
        <f t="shared" si="109"/>
        <v>2016</v>
      </c>
      <c r="B882" s="44" t="str">
        <f t="shared" si="109"/>
        <v>AGOSTO</v>
      </c>
      <c r="C882" s="44">
        <v>17</v>
      </c>
      <c r="D882" s="586" t="str">
        <f t="shared" si="108"/>
        <v>AGOSTO 2016 / 16</v>
      </c>
      <c r="E882" s="586"/>
      <c r="F882" s="586"/>
      <c r="G882" s="586"/>
      <c r="H882" s="586"/>
      <c r="I882" s="586"/>
      <c r="J882" s="586"/>
      <c r="K882" s="586"/>
      <c r="L882" s="586"/>
      <c r="M882" s="586"/>
      <c r="N882" s="586"/>
      <c r="O882" s="586"/>
      <c r="P882" s="586"/>
      <c r="Q882" s="586"/>
      <c r="R882" s="586"/>
      <c r="S882" s="586"/>
      <c r="T882" s="586"/>
      <c r="U882" s="586"/>
      <c r="V882" s="586"/>
      <c r="W882" s="586"/>
      <c r="X882" s="586"/>
      <c r="Y882" s="586"/>
      <c r="Z882" s="586"/>
      <c r="AB882" s="586"/>
      <c r="AC882" s="586"/>
      <c r="AD882" s="586"/>
      <c r="AE882" s="586"/>
      <c r="AF882" s="586"/>
      <c r="AG882" s="586"/>
      <c r="AH882" s="586"/>
      <c r="AI882" s="586"/>
      <c r="AJ882" s="586"/>
      <c r="AK882" s="586"/>
      <c r="AL882" s="586"/>
    </row>
    <row r="883" spans="1:38" x14ac:dyDescent="0.25">
      <c r="A883" s="44">
        <f t="shared" si="109"/>
        <v>2016</v>
      </c>
      <c r="B883" s="44" t="str">
        <f t="shared" si="109"/>
        <v>AGOSTO</v>
      </c>
      <c r="C883" s="44">
        <v>18</v>
      </c>
      <c r="D883" s="586" t="str">
        <f t="shared" si="108"/>
        <v>AGOSTO 2016 / 17</v>
      </c>
      <c r="E883" s="586"/>
      <c r="F883" s="586"/>
      <c r="G883" s="586"/>
      <c r="H883" s="586"/>
      <c r="I883" s="586"/>
      <c r="J883" s="586"/>
      <c r="K883" s="586"/>
      <c r="L883" s="586"/>
      <c r="M883" s="586"/>
      <c r="N883" s="586"/>
      <c r="O883" s="586"/>
      <c r="P883" s="586"/>
      <c r="Q883" s="586"/>
      <c r="R883" s="586"/>
      <c r="S883" s="586"/>
      <c r="T883" s="586"/>
      <c r="U883" s="586"/>
      <c r="V883" s="586"/>
      <c r="W883" s="586"/>
      <c r="X883" s="586"/>
      <c r="Y883" s="586"/>
      <c r="Z883" s="586"/>
      <c r="AB883" s="586"/>
      <c r="AC883" s="586"/>
      <c r="AD883" s="586"/>
      <c r="AE883" s="586"/>
      <c r="AF883" s="586"/>
      <c r="AG883" s="586"/>
      <c r="AH883" s="586"/>
      <c r="AI883" s="586"/>
      <c r="AJ883" s="586"/>
      <c r="AK883" s="586"/>
      <c r="AL883" s="586"/>
    </row>
    <row r="884" spans="1:38" x14ac:dyDescent="0.25">
      <c r="A884" s="44">
        <f t="shared" si="109"/>
        <v>2016</v>
      </c>
      <c r="B884" s="44" t="str">
        <f t="shared" si="109"/>
        <v>AGOSTO</v>
      </c>
      <c r="C884" s="44">
        <v>19</v>
      </c>
      <c r="D884" s="586" t="str">
        <f t="shared" si="108"/>
        <v>AGOSTO 2016 / 18</v>
      </c>
      <c r="E884" s="586"/>
      <c r="F884" s="586"/>
      <c r="G884" s="586"/>
      <c r="H884" s="586"/>
      <c r="I884" s="586"/>
      <c r="J884" s="586"/>
      <c r="K884" s="586"/>
      <c r="L884" s="586"/>
      <c r="M884" s="586"/>
      <c r="N884" s="586"/>
      <c r="O884" s="586"/>
      <c r="P884" s="586"/>
      <c r="Q884" s="586"/>
      <c r="R884" s="586"/>
      <c r="S884" s="586"/>
      <c r="T884" s="586"/>
      <c r="U884" s="586"/>
      <c r="V884" s="586"/>
      <c r="W884" s="586"/>
      <c r="X884" s="586"/>
      <c r="Y884" s="586"/>
      <c r="Z884" s="586"/>
      <c r="AB884" s="586"/>
      <c r="AC884" s="586"/>
      <c r="AD884" s="586"/>
      <c r="AE884" s="586"/>
      <c r="AF884" s="586"/>
      <c r="AG884" s="586"/>
      <c r="AH884" s="586"/>
      <c r="AI884" s="586"/>
      <c r="AJ884" s="586"/>
      <c r="AK884" s="586"/>
      <c r="AL884" s="586"/>
    </row>
    <row r="885" spans="1:38" x14ac:dyDescent="0.25">
      <c r="A885" s="44">
        <f t="shared" si="109"/>
        <v>2016</v>
      </c>
      <c r="B885" s="44" t="str">
        <f t="shared" si="109"/>
        <v>AGOSTO</v>
      </c>
      <c r="C885" s="44">
        <v>20</v>
      </c>
      <c r="D885" s="586" t="str">
        <f t="shared" si="108"/>
        <v>AGOSTO 2016 / 19</v>
      </c>
      <c r="E885" s="586"/>
      <c r="F885" s="586"/>
      <c r="G885" s="586"/>
      <c r="H885" s="586"/>
      <c r="I885" s="586"/>
      <c r="J885" s="586"/>
      <c r="K885" s="586"/>
      <c r="L885" s="586"/>
      <c r="M885" s="586"/>
      <c r="N885" s="586"/>
      <c r="O885" s="586"/>
      <c r="P885" s="586"/>
      <c r="Q885" s="586"/>
      <c r="R885" s="586"/>
      <c r="S885" s="586"/>
      <c r="T885" s="586"/>
      <c r="U885" s="586"/>
      <c r="V885" s="586"/>
      <c r="W885" s="586"/>
      <c r="X885" s="586"/>
      <c r="Y885" s="586"/>
      <c r="Z885" s="586"/>
      <c r="AB885" s="586"/>
      <c r="AC885" s="586"/>
      <c r="AD885" s="586"/>
      <c r="AE885" s="586"/>
      <c r="AF885" s="586"/>
      <c r="AG885" s="586"/>
      <c r="AH885" s="586"/>
      <c r="AI885" s="586"/>
      <c r="AJ885" s="586"/>
      <c r="AK885" s="586"/>
      <c r="AL885" s="586"/>
    </row>
    <row r="886" spans="1:38" x14ac:dyDescent="0.25">
      <c r="A886" s="44">
        <f t="shared" si="109"/>
        <v>2016</v>
      </c>
      <c r="B886" s="44" t="str">
        <f t="shared" si="109"/>
        <v>AGOSTO</v>
      </c>
      <c r="C886" s="44">
        <v>21</v>
      </c>
      <c r="D886" s="586" t="str">
        <f t="shared" si="108"/>
        <v>AGOSTO 2016 / 20</v>
      </c>
      <c r="E886" s="586"/>
      <c r="F886" s="586"/>
      <c r="G886" s="586"/>
      <c r="H886" s="586"/>
      <c r="I886" s="586"/>
      <c r="J886" s="586"/>
      <c r="K886" s="586"/>
      <c r="L886" s="586"/>
      <c r="M886" s="586"/>
      <c r="N886" s="586"/>
      <c r="O886" s="586"/>
      <c r="P886" s="586"/>
      <c r="Q886" s="586"/>
      <c r="R886" s="586"/>
      <c r="S886" s="586"/>
      <c r="T886" s="586"/>
      <c r="U886" s="586"/>
      <c r="V886" s="586"/>
      <c r="W886" s="586"/>
      <c r="X886" s="586"/>
      <c r="Y886" s="586"/>
      <c r="Z886" s="586"/>
      <c r="AB886" s="586"/>
      <c r="AC886" s="586"/>
      <c r="AD886" s="586"/>
      <c r="AE886" s="586"/>
      <c r="AF886" s="586"/>
      <c r="AG886" s="586"/>
      <c r="AH886" s="586"/>
      <c r="AI886" s="586"/>
      <c r="AJ886" s="586"/>
      <c r="AK886" s="586"/>
      <c r="AL886" s="586"/>
    </row>
    <row r="887" spans="1:38" x14ac:dyDescent="0.25">
      <c r="A887" s="44">
        <f t="shared" si="109"/>
        <v>2016</v>
      </c>
      <c r="B887" s="44" t="str">
        <f t="shared" si="109"/>
        <v>AGOSTO</v>
      </c>
      <c r="C887" s="44">
        <v>22</v>
      </c>
      <c r="D887" s="586" t="str">
        <f t="shared" si="108"/>
        <v>AGOSTO 2016 / 21</v>
      </c>
      <c r="E887" s="586"/>
      <c r="F887" s="586"/>
      <c r="G887" s="586"/>
      <c r="H887" s="586"/>
      <c r="I887" s="586"/>
      <c r="J887" s="586"/>
      <c r="K887" s="586"/>
      <c r="L887" s="586"/>
      <c r="M887" s="586"/>
      <c r="N887" s="586"/>
      <c r="O887" s="586"/>
      <c r="P887" s="586"/>
      <c r="Q887" s="586"/>
      <c r="R887" s="586"/>
      <c r="S887" s="586"/>
      <c r="T887" s="586"/>
      <c r="U887" s="586"/>
      <c r="V887" s="586"/>
      <c r="W887" s="586"/>
      <c r="X887" s="586"/>
      <c r="Y887" s="586"/>
      <c r="Z887" s="586"/>
      <c r="AB887" s="586"/>
      <c r="AC887" s="586"/>
      <c r="AD887" s="586"/>
      <c r="AE887" s="586"/>
      <c r="AF887" s="586"/>
      <c r="AG887" s="586"/>
      <c r="AH887" s="586"/>
      <c r="AI887" s="586"/>
      <c r="AJ887" s="586"/>
      <c r="AK887" s="586"/>
      <c r="AL887" s="586"/>
    </row>
    <row r="888" spans="1:38" x14ac:dyDescent="0.25">
      <c r="A888" s="44">
        <f t="shared" si="109"/>
        <v>2016</v>
      </c>
      <c r="B888" s="44" t="str">
        <f t="shared" si="109"/>
        <v>AGOSTO</v>
      </c>
      <c r="C888" s="44">
        <v>23</v>
      </c>
      <c r="D888" s="586" t="str">
        <f t="shared" si="108"/>
        <v>AGOSTO 2016 / 22</v>
      </c>
      <c r="E888" s="586"/>
      <c r="F888" s="586"/>
      <c r="G888" s="586"/>
      <c r="H888" s="586"/>
      <c r="I888" s="586"/>
      <c r="J888" s="586"/>
      <c r="K888" s="586"/>
      <c r="L888" s="586"/>
      <c r="M888" s="586"/>
      <c r="N888" s="586"/>
      <c r="O888" s="586"/>
      <c r="P888" s="586"/>
      <c r="Q888" s="586"/>
      <c r="R888" s="586"/>
      <c r="S888" s="586"/>
      <c r="T888" s="586"/>
      <c r="U888" s="586"/>
      <c r="V888" s="586"/>
      <c r="W888" s="586"/>
      <c r="X888" s="586"/>
      <c r="Y888" s="586"/>
      <c r="Z888" s="586"/>
      <c r="AB888" s="586"/>
      <c r="AC888" s="586"/>
      <c r="AD888" s="586"/>
      <c r="AE888" s="586"/>
      <c r="AF888" s="586"/>
      <c r="AG888" s="586"/>
      <c r="AH888" s="586"/>
      <c r="AI888" s="586"/>
      <c r="AJ888" s="586"/>
      <c r="AK888" s="586"/>
      <c r="AL888" s="586"/>
    </row>
    <row r="889" spans="1:38" x14ac:dyDescent="0.25">
      <c r="A889" s="44">
        <f t="shared" si="109"/>
        <v>2016</v>
      </c>
      <c r="B889" s="44" t="str">
        <f t="shared" si="109"/>
        <v>AGOSTO</v>
      </c>
      <c r="C889" s="44">
        <v>24</v>
      </c>
      <c r="D889" s="586" t="str">
        <f t="shared" si="108"/>
        <v>AGOSTO 2016 / 23</v>
      </c>
      <c r="E889" s="586"/>
      <c r="F889" s="586"/>
      <c r="G889" s="586"/>
      <c r="H889" s="586"/>
      <c r="I889" s="586"/>
      <c r="J889" s="586"/>
      <c r="K889" s="586"/>
      <c r="L889" s="586"/>
      <c r="M889" s="586"/>
      <c r="N889" s="586"/>
      <c r="O889" s="586"/>
      <c r="P889" s="586"/>
      <c r="Q889" s="586"/>
      <c r="R889" s="586"/>
      <c r="S889" s="586"/>
      <c r="T889" s="586"/>
      <c r="U889" s="586"/>
      <c r="V889" s="586"/>
      <c r="W889" s="586"/>
      <c r="X889" s="586"/>
      <c r="Y889" s="586"/>
      <c r="Z889" s="586"/>
      <c r="AB889" s="586"/>
      <c r="AC889" s="586"/>
      <c r="AD889" s="586"/>
      <c r="AE889" s="586"/>
      <c r="AF889" s="586"/>
      <c r="AG889" s="586"/>
      <c r="AH889" s="586"/>
      <c r="AI889" s="586"/>
      <c r="AJ889" s="586"/>
      <c r="AK889" s="586"/>
      <c r="AL889" s="586"/>
    </row>
    <row r="890" spans="1:38" x14ac:dyDescent="0.25">
      <c r="A890" s="44">
        <f t="shared" si="109"/>
        <v>2016</v>
      </c>
      <c r="B890" s="44" t="str">
        <f t="shared" si="109"/>
        <v>AGOSTO</v>
      </c>
      <c r="C890" s="44">
        <v>25</v>
      </c>
      <c r="D890" s="586" t="str">
        <f t="shared" si="108"/>
        <v>AGOSTO 2016 / 24</v>
      </c>
      <c r="E890" s="586"/>
      <c r="F890" s="586"/>
      <c r="G890" s="586"/>
      <c r="H890" s="586"/>
      <c r="I890" s="586"/>
      <c r="J890" s="586"/>
      <c r="K890" s="586"/>
      <c r="L890" s="586"/>
      <c r="M890" s="586"/>
      <c r="N890" s="586"/>
      <c r="O890" s="586"/>
      <c r="P890" s="586"/>
      <c r="Q890" s="586"/>
      <c r="R890" s="586"/>
      <c r="S890" s="586"/>
      <c r="T890" s="586"/>
      <c r="U890" s="586"/>
      <c r="V890" s="586"/>
      <c r="W890" s="586"/>
      <c r="X890" s="586"/>
      <c r="Y890" s="586"/>
      <c r="Z890" s="586"/>
      <c r="AB890" s="586"/>
      <c r="AC890" s="586"/>
      <c r="AD890" s="586"/>
      <c r="AE890" s="586"/>
      <c r="AF890" s="586"/>
      <c r="AG890" s="586"/>
      <c r="AH890" s="586"/>
      <c r="AI890" s="586"/>
      <c r="AJ890" s="586"/>
      <c r="AK890" s="586"/>
      <c r="AL890" s="586"/>
    </row>
    <row r="891" spans="1:38" x14ac:dyDescent="0.25">
      <c r="A891" s="44">
        <f t="shared" si="109"/>
        <v>2016</v>
      </c>
      <c r="B891" s="44" t="str">
        <f t="shared" si="109"/>
        <v>AGOSTO</v>
      </c>
      <c r="C891" s="44">
        <v>26</v>
      </c>
      <c r="D891" s="586" t="str">
        <f t="shared" si="108"/>
        <v>AGOSTO 2016 / 25</v>
      </c>
      <c r="E891" s="586"/>
      <c r="F891" s="586"/>
      <c r="G891" s="586"/>
      <c r="H891" s="586"/>
      <c r="I891" s="586"/>
      <c r="J891" s="586"/>
      <c r="K891" s="586"/>
      <c r="L891" s="586"/>
      <c r="M891" s="586"/>
      <c r="N891" s="586"/>
      <c r="O891" s="586"/>
      <c r="P891" s="586"/>
      <c r="Q891" s="586"/>
      <c r="R891" s="586"/>
      <c r="S891" s="586"/>
      <c r="T891" s="586"/>
      <c r="U891" s="586"/>
      <c r="V891" s="586"/>
      <c r="W891" s="586"/>
      <c r="X891" s="586"/>
      <c r="Y891" s="586"/>
      <c r="Z891" s="586"/>
      <c r="AB891" s="586"/>
      <c r="AC891" s="586"/>
      <c r="AD891" s="586"/>
      <c r="AE891" s="586"/>
      <c r="AF891" s="586"/>
      <c r="AG891" s="586"/>
      <c r="AH891" s="586"/>
      <c r="AI891" s="586"/>
      <c r="AJ891" s="586"/>
      <c r="AK891" s="586"/>
      <c r="AL891" s="586"/>
    </row>
    <row r="892" spans="1:38" x14ac:dyDescent="0.25">
      <c r="A892" s="44">
        <f t="shared" si="109"/>
        <v>2016</v>
      </c>
      <c r="B892" s="44" t="str">
        <f t="shared" si="109"/>
        <v>AGOSTO</v>
      </c>
      <c r="C892" s="44">
        <v>27</v>
      </c>
      <c r="D892" s="586" t="str">
        <f t="shared" si="108"/>
        <v>AGOSTO 2016 / 26</v>
      </c>
      <c r="E892" s="586"/>
      <c r="F892" s="586"/>
      <c r="G892" s="586"/>
      <c r="H892" s="586"/>
      <c r="I892" s="586"/>
      <c r="J892" s="586"/>
      <c r="K892" s="586"/>
      <c r="L892" s="586"/>
      <c r="M892" s="586"/>
      <c r="N892" s="586"/>
      <c r="O892" s="586"/>
      <c r="P892" s="586"/>
      <c r="Q892" s="586"/>
      <c r="R892" s="586"/>
      <c r="S892" s="586"/>
      <c r="T892" s="586"/>
      <c r="U892" s="586"/>
      <c r="V892" s="586"/>
      <c r="W892" s="586"/>
      <c r="X892" s="586"/>
      <c r="Y892" s="586"/>
      <c r="Z892" s="586"/>
      <c r="AB892" s="586"/>
      <c r="AC892" s="586"/>
      <c r="AD892" s="586"/>
      <c r="AE892" s="586"/>
      <c r="AF892" s="586"/>
      <c r="AG892" s="586"/>
      <c r="AH892" s="586"/>
      <c r="AI892" s="586"/>
      <c r="AJ892" s="586"/>
      <c r="AK892" s="586"/>
      <c r="AL892" s="586"/>
    </row>
    <row r="893" spans="1:38" x14ac:dyDescent="0.25">
      <c r="A893" s="44">
        <f t="shared" si="109"/>
        <v>2016</v>
      </c>
      <c r="B893" s="44" t="str">
        <f t="shared" si="109"/>
        <v>AGOSTO</v>
      </c>
      <c r="C893" s="44">
        <v>28</v>
      </c>
      <c r="D893" s="586" t="str">
        <f t="shared" si="108"/>
        <v>AGOSTO 2016 / 27</v>
      </c>
      <c r="E893" s="586"/>
      <c r="F893" s="586"/>
      <c r="G893" s="586"/>
      <c r="H893" s="586"/>
      <c r="I893" s="586"/>
      <c r="J893" s="586"/>
      <c r="K893" s="586"/>
      <c r="L893" s="586"/>
      <c r="M893" s="586"/>
      <c r="N893" s="586"/>
      <c r="O893" s="586"/>
      <c r="P893" s="586"/>
      <c r="Q893" s="586"/>
      <c r="R893" s="586"/>
      <c r="S893" s="586"/>
      <c r="T893" s="586"/>
      <c r="U893" s="586"/>
      <c r="V893" s="586"/>
      <c r="W893" s="586"/>
      <c r="X893" s="586"/>
      <c r="Y893" s="586"/>
      <c r="Z893" s="586"/>
      <c r="AB893" s="586"/>
      <c r="AC893" s="586"/>
      <c r="AD893" s="586"/>
      <c r="AE893" s="586"/>
      <c r="AF893" s="586"/>
      <c r="AG893" s="586"/>
      <c r="AH893" s="586"/>
      <c r="AI893" s="586"/>
      <c r="AJ893" s="586"/>
      <c r="AK893" s="586"/>
      <c r="AL893" s="586"/>
    </row>
    <row r="894" spans="1:38" x14ac:dyDescent="0.25">
      <c r="A894" s="44">
        <f t="shared" si="109"/>
        <v>2016</v>
      </c>
      <c r="B894" s="44" t="str">
        <f t="shared" si="109"/>
        <v>AGOSTO</v>
      </c>
      <c r="C894" s="44">
        <v>29</v>
      </c>
      <c r="D894" s="586" t="str">
        <f t="shared" si="108"/>
        <v>AGOSTO 2016 / 28</v>
      </c>
      <c r="E894" s="586"/>
      <c r="F894" s="586"/>
      <c r="G894" s="586"/>
      <c r="H894" s="586"/>
      <c r="I894" s="586"/>
      <c r="J894" s="586"/>
      <c r="K894" s="586"/>
      <c r="L894" s="586"/>
      <c r="M894" s="586"/>
      <c r="N894" s="586"/>
      <c r="O894" s="586"/>
      <c r="P894" s="586"/>
      <c r="Q894" s="586"/>
      <c r="R894" s="586"/>
      <c r="S894" s="586"/>
      <c r="T894" s="586"/>
      <c r="U894" s="586"/>
      <c r="V894" s="586"/>
      <c r="W894" s="586"/>
      <c r="X894" s="586"/>
      <c r="Y894" s="586"/>
      <c r="Z894" s="586"/>
      <c r="AB894" s="586"/>
      <c r="AC894" s="586"/>
      <c r="AD894" s="586"/>
      <c r="AE894" s="586"/>
      <c r="AF894" s="586"/>
      <c r="AG894" s="586"/>
      <c r="AH894" s="586"/>
      <c r="AI894" s="586"/>
      <c r="AJ894" s="586"/>
      <c r="AK894" s="586"/>
      <c r="AL894" s="586"/>
    </row>
    <row r="895" spans="1:38" x14ac:dyDescent="0.25">
      <c r="A895" s="44">
        <f t="shared" si="109"/>
        <v>2016</v>
      </c>
      <c r="B895" s="44" t="str">
        <f t="shared" si="109"/>
        <v>AGOSTO</v>
      </c>
      <c r="C895" s="44">
        <v>30</v>
      </c>
      <c r="D895" s="586" t="str">
        <f t="shared" si="108"/>
        <v>AGOSTO 2016 / 29</v>
      </c>
      <c r="E895" s="586"/>
      <c r="F895" s="586"/>
      <c r="G895" s="586"/>
      <c r="H895" s="586"/>
      <c r="I895" s="586"/>
      <c r="J895" s="586"/>
      <c r="K895" s="586"/>
      <c r="L895" s="586"/>
      <c r="M895" s="586"/>
      <c r="N895" s="586"/>
      <c r="O895" s="586"/>
      <c r="P895" s="586"/>
      <c r="Q895" s="586"/>
      <c r="R895" s="586"/>
      <c r="S895" s="586"/>
      <c r="T895" s="586"/>
      <c r="U895" s="586"/>
      <c r="V895" s="586"/>
      <c r="W895" s="586"/>
      <c r="X895" s="586"/>
      <c r="Y895" s="586"/>
      <c r="Z895" s="586"/>
      <c r="AB895" s="586"/>
      <c r="AC895" s="586"/>
      <c r="AD895" s="586"/>
      <c r="AE895" s="586"/>
      <c r="AF895" s="586"/>
      <c r="AG895" s="586"/>
      <c r="AH895" s="586"/>
      <c r="AI895" s="586"/>
      <c r="AJ895" s="586"/>
      <c r="AK895" s="586"/>
      <c r="AL895" s="586"/>
    </row>
    <row r="896" spans="1:38" x14ac:dyDescent="0.25">
      <c r="A896" s="44">
        <f t="shared" si="109"/>
        <v>2016</v>
      </c>
      <c r="B896" s="44" t="str">
        <f t="shared" si="109"/>
        <v>AGOSTO</v>
      </c>
      <c r="C896" s="44">
        <v>31</v>
      </c>
      <c r="D896" s="586" t="str">
        <f t="shared" si="108"/>
        <v>AGOSTO 2016 / 30</v>
      </c>
      <c r="E896" s="586"/>
      <c r="F896" s="586"/>
      <c r="G896" s="586"/>
      <c r="H896" s="586"/>
      <c r="I896" s="586"/>
      <c r="J896" s="586"/>
      <c r="K896" s="586"/>
      <c r="L896" s="586"/>
      <c r="M896" s="586"/>
      <c r="N896" s="586"/>
      <c r="O896" s="586"/>
      <c r="P896" s="586"/>
      <c r="Q896" s="586"/>
      <c r="R896" s="586"/>
      <c r="S896" s="586"/>
      <c r="T896" s="586"/>
      <c r="U896" s="586"/>
      <c r="V896" s="586"/>
      <c r="W896" s="586"/>
      <c r="X896" s="586"/>
      <c r="Y896" s="586"/>
      <c r="Z896" s="586"/>
      <c r="AB896" s="586"/>
      <c r="AC896" s="586"/>
      <c r="AD896" s="586"/>
      <c r="AE896" s="586"/>
      <c r="AF896" s="586"/>
      <c r="AG896" s="586"/>
      <c r="AH896" s="586"/>
      <c r="AI896" s="586"/>
      <c r="AJ896" s="586"/>
      <c r="AK896" s="586"/>
      <c r="AL896" s="586"/>
    </row>
    <row r="897" spans="1:74" s="206" customFormat="1" ht="15.75" x14ac:dyDescent="0.25">
      <c r="D897" s="586" t="str">
        <f t="shared" si="108"/>
        <v>AGOSTO 2016 / 31</v>
      </c>
      <c r="E897" s="586"/>
      <c r="F897" s="586"/>
      <c r="G897" s="586"/>
      <c r="H897" s="586"/>
      <c r="I897" s="586"/>
      <c r="J897" s="586"/>
      <c r="K897" s="586"/>
      <c r="L897" s="586"/>
      <c r="M897" s="586"/>
      <c r="N897" s="586"/>
      <c r="O897" s="586"/>
      <c r="P897" s="586"/>
      <c r="Q897" s="586"/>
      <c r="R897" s="586"/>
      <c r="S897" s="586"/>
      <c r="T897" s="586"/>
      <c r="U897" s="586"/>
      <c r="V897" s="586"/>
      <c r="W897" s="586"/>
      <c r="X897" s="586"/>
      <c r="Y897" s="586"/>
      <c r="Z897" s="586"/>
      <c r="AA897" s="55"/>
      <c r="AB897" s="586"/>
      <c r="AC897" s="586"/>
      <c r="AD897" s="586"/>
      <c r="AE897" s="586"/>
      <c r="AF897" s="586"/>
      <c r="AG897" s="586"/>
      <c r="AH897" s="586"/>
      <c r="AI897" s="586"/>
      <c r="AJ897" s="586"/>
      <c r="AK897" s="586"/>
      <c r="AL897" s="586"/>
      <c r="AM897" s="209" t="str">
        <f t="shared" ref="AM897:BU897" si="110">IFERROR(AVERAGE(AM866:AM896),"")</f>
        <v/>
      </c>
      <c r="AN897" s="209" t="str">
        <f t="shared" si="110"/>
        <v/>
      </c>
      <c r="AO897" s="209" t="str">
        <f t="shared" si="110"/>
        <v/>
      </c>
      <c r="AP897" s="209" t="str">
        <f t="shared" si="110"/>
        <v/>
      </c>
      <c r="AQ897" s="209" t="str">
        <f t="shared" si="110"/>
        <v/>
      </c>
      <c r="AR897" s="209" t="str">
        <f t="shared" si="110"/>
        <v/>
      </c>
      <c r="AS897" s="209" t="str">
        <f t="shared" si="110"/>
        <v/>
      </c>
      <c r="AT897" s="209" t="str">
        <f t="shared" si="110"/>
        <v/>
      </c>
      <c r="AU897" s="209" t="str">
        <f t="shared" si="110"/>
        <v/>
      </c>
      <c r="AV897" s="209" t="str">
        <f t="shared" si="110"/>
        <v/>
      </c>
      <c r="AW897" s="209" t="str">
        <f t="shared" si="110"/>
        <v/>
      </c>
      <c r="AX897" s="210" t="str">
        <f t="shared" si="110"/>
        <v/>
      </c>
      <c r="AY897" s="209" t="str">
        <f t="shared" si="110"/>
        <v/>
      </c>
      <c r="AZ897" s="209" t="str">
        <f t="shared" si="110"/>
        <v/>
      </c>
      <c r="BA897" s="209" t="str">
        <f t="shared" si="110"/>
        <v/>
      </c>
      <c r="BB897" s="209" t="str">
        <f t="shared" si="110"/>
        <v/>
      </c>
      <c r="BC897" s="209" t="str">
        <f t="shared" si="110"/>
        <v/>
      </c>
      <c r="BD897" s="209" t="str">
        <f t="shared" si="110"/>
        <v/>
      </c>
      <c r="BE897" s="209" t="str">
        <f t="shared" si="110"/>
        <v/>
      </c>
      <c r="BF897" s="209" t="str">
        <f t="shared" si="110"/>
        <v/>
      </c>
      <c r="BG897" s="209" t="str">
        <f t="shared" si="110"/>
        <v/>
      </c>
      <c r="BH897" s="209" t="str">
        <f t="shared" si="110"/>
        <v/>
      </c>
      <c r="BI897" s="209" t="str">
        <f t="shared" si="110"/>
        <v/>
      </c>
      <c r="BJ897" s="209" t="str">
        <f t="shared" si="110"/>
        <v/>
      </c>
      <c r="BK897" s="209" t="str">
        <f t="shared" si="110"/>
        <v/>
      </c>
      <c r="BL897" s="209" t="str">
        <f t="shared" si="110"/>
        <v/>
      </c>
      <c r="BM897" s="209" t="str">
        <f t="shared" si="110"/>
        <v/>
      </c>
      <c r="BN897" s="209" t="str">
        <f t="shared" si="110"/>
        <v/>
      </c>
      <c r="BO897" s="209" t="str">
        <f t="shared" si="110"/>
        <v/>
      </c>
      <c r="BP897" s="209" t="str">
        <f t="shared" si="110"/>
        <v/>
      </c>
      <c r="BQ897" s="209" t="str">
        <f t="shared" si="110"/>
        <v/>
      </c>
      <c r="BR897" s="209" t="str">
        <f t="shared" si="110"/>
        <v/>
      </c>
      <c r="BS897" s="209" t="str">
        <f t="shared" si="110"/>
        <v/>
      </c>
      <c r="BT897" s="209" t="str">
        <f t="shared" si="110"/>
        <v/>
      </c>
      <c r="BU897" s="209" t="str">
        <f t="shared" si="110"/>
        <v/>
      </c>
      <c r="BV897" s="210" t="str">
        <f>IFERROR(AVERAGE(BV866:BV896),"")</f>
        <v/>
      </c>
    </row>
    <row r="898" spans="1:74" ht="15.75" x14ac:dyDescent="0.25">
      <c r="A898" s="44">
        <v>2016</v>
      </c>
      <c r="B898" s="44" t="s">
        <v>235</v>
      </c>
      <c r="C898" s="44">
        <v>1</v>
      </c>
      <c r="D898" s="208" t="s">
        <v>228</v>
      </c>
      <c r="E898" s="209" t="str">
        <f>IFERROR(AVERAGE(E867:E897),"")</f>
        <v/>
      </c>
      <c r="F898" s="209">
        <f>IFERROR(AVERAGE(F867:F897),"")</f>
        <v>0</v>
      </c>
      <c r="G898" s="209" t="str">
        <f>IFERROR(AVERAGE(G867:G897),"")</f>
        <v/>
      </c>
      <c r="H898" s="209" t="str">
        <f>IFERROR(AVERAGE(H867:H897),"")</f>
        <v/>
      </c>
      <c r="I898" s="209" t="str">
        <f t="shared" ref="I898:AL898" si="111">IFERROR(AVERAGE(I867:I897),"")</f>
        <v/>
      </c>
      <c r="J898" s="209">
        <f t="shared" si="111"/>
        <v>6.4</v>
      </c>
      <c r="K898" s="209" t="str">
        <f t="shared" si="111"/>
        <v/>
      </c>
      <c r="L898" s="209" t="str">
        <f t="shared" si="111"/>
        <v/>
      </c>
      <c r="M898" s="209" t="str">
        <f t="shared" si="111"/>
        <v/>
      </c>
      <c r="N898" s="209">
        <f t="shared" si="111"/>
        <v>0.05</v>
      </c>
      <c r="O898" s="209">
        <f t="shared" si="111"/>
        <v>100</v>
      </c>
      <c r="P898" s="209" t="str">
        <f t="shared" si="111"/>
        <v/>
      </c>
      <c r="Q898" s="209" t="str">
        <f t="shared" si="111"/>
        <v/>
      </c>
      <c r="R898" s="209">
        <f t="shared" si="111"/>
        <v>42.9</v>
      </c>
      <c r="S898" s="209" t="str">
        <f t="shared" si="111"/>
        <v/>
      </c>
      <c r="T898" s="209" t="str">
        <f t="shared" si="111"/>
        <v/>
      </c>
      <c r="U898" s="209" t="str">
        <f t="shared" si="111"/>
        <v/>
      </c>
      <c r="V898" s="209">
        <f t="shared" si="111"/>
        <v>61</v>
      </c>
      <c r="W898" s="209">
        <f t="shared" si="111"/>
        <v>82</v>
      </c>
      <c r="X898" s="209">
        <f t="shared" si="111"/>
        <v>91</v>
      </c>
      <c r="Y898" s="209">
        <f t="shared" si="111"/>
        <v>131</v>
      </c>
      <c r="Z898" s="209">
        <f t="shared" si="111"/>
        <v>150</v>
      </c>
      <c r="AA898" s="209">
        <f t="shared" si="111"/>
        <v>0.5</v>
      </c>
      <c r="AB898" s="209" t="str">
        <f t="shared" si="111"/>
        <v/>
      </c>
      <c r="AC898" s="209">
        <f t="shared" si="111"/>
        <v>0.5</v>
      </c>
      <c r="AD898" s="209" t="str">
        <f t="shared" si="111"/>
        <v/>
      </c>
      <c r="AE898" s="209" t="str">
        <f t="shared" si="111"/>
        <v/>
      </c>
      <c r="AF898" s="209" t="str">
        <f t="shared" si="111"/>
        <v/>
      </c>
      <c r="AG898" s="209" t="str">
        <f t="shared" si="111"/>
        <v/>
      </c>
      <c r="AH898" s="209" t="str">
        <f t="shared" si="111"/>
        <v/>
      </c>
      <c r="AI898" s="209" t="str">
        <f t="shared" si="111"/>
        <v/>
      </c>
      <c r="AJ898" s="209" t="str">
        <f t="shared" si="111"/>
        <v/>
      </c>
      <c r="AK898" s="209" t="str">
        <f t="shared" si="111"/>
        <v/>
      </c>
      <c r="AL898" s="209" t="str">
        <f t="shared" si="111"/>
        <v/>
      </c>
    </row>
    <row r="899" spans="1:74" ht="15.75" x14ac:dyDescent="0.3">
      <c r="A899" s="44">
        <f>A898</f>
        <v>2016</v>
      </c>
      <c r="B899" s="44" t="str">
        <f>B898</f>
        <v>SEPTIEMBRE</v>
      </c>
      <c r="C899" s="44">
        <v>2</v>
      </c>
      <c r="D899" s="586" t="str">
        <f t="shared" ref="D899:D929" si="112">B898&amp;" "&amp;A898&amp;" / "&amp;C898</f>
        <v>SEPTIEMBRE 2016 / 1</v>
      </c>
      <c r="E899" s="595" t="s">
        <v>494</v>
      </c>
      <c r="F899" s="595"/>
      <c r="G899" s="595"/>
      <c r="H899" s="595"/>
      <c r="I899" s="586"/>
      <c r="J899" s="586"/>
      <c r="K899" s="586"/>
      <c r="L899" s="586"/>
      <c r="M899" s="586"/>
      <c r="N899" s="586"/>
      <c r="O899" s="586"/>
      <c r="P899" s="586"/>
      <c r="Q899" s="586"/>
      <c r="R899" s="586"/>
      <c r="S899" s="586"/>
      <c r="T899" s="586"/>
      <c r="U899" s="586"/>
      <c r="V899" s="586"/>
      <c r="W899" s="586"/>
      <c r="X899" s="586"/>
      <c r="Y899" s="586"/>
      <c r="Z899" s="586"/>
      <c r="AB899" s="586"/>
      <c r="AC899" s="586"/>
      <c r="AD899" s="586"/>
      <c r="AE899" s="586"/>
      <c r="AF899" s="586"/>
      <c r="AG899" s="586"/>
      <c r="AH899" s="586"/>
      <c r="AI899" s="586"/>
      <c r="AJ899" s="586"/>
      <c r="AK899" s="586"/>
      <c r="AL899" s="586"/>
    </row>
    <row r="900" spans="1:74" x14ac:dyDescent="0.25">
      <c r="A900" s="44">
        <f t="shared" ref="A900:B928" si="113">A899</f>
        <v>2016</v>
      </c>
      <c r="B900" s="44" t="str">
        <f t="shared" si="113"/>
        <v>SEPTIEMBRE</v>
      </c>
      <c r="C900" s="44">
        <v>3</v>
      </c>
      <c r="D900" s="586" t="str">
        <f t="shared" si="112"/>
        <v>SEPTIEMBRE 2016 / 2</v>
      </c>
      <c r="E900" s="586"/>
      <c r="F900" s="586"/>
      <c r="G900" s="586"/>
      <c r="H900" s="586"/>
      <c r="I900" s="586"/>
      <c r="J900" s="586"/>
      <c r="K900" s="586"/>
      <c r="L900" s="586"/>
      <c r="M900" s="586"/>
      <c r="N900" s="586"/>
      <c r="O900" s="586"/>
      <c r="P900" s="586"/>
      <c r="Q900" s="586"/>
      <c r="R900" s="586"/>
      <c r="S900" s="586"/>
      <c r="T900" s="586"/>
      <c r="U900" s="586"/>
      <c r="V900" s="586"/>
      <c r="W900" s="586"/>
      <c r="X900" s="586"/>
      <c r="Y900" s="586"/>
      <c r="Z900" s="586"/>
      <c r="AB900" s="586"/>
      <c r="AC900" s="586"/>
      <c r="AD900" s="586"/>
      <c r="AE900" s="586"/>
      <c r="AF900" s="586"/>
      <c r="AG900" s="586"/>
      <c r="AH900" s="586"/>
      <c r="AI900" s="586"/>
      <c r="AJ900" s="586"/>
      <c r="AK900" s="586"/>
      <c r="AL900" s="586"/>
    </row>
    <row r="901" spans="1:74" x14ac:dyDescent="0.25">
      <c r="A901" s="44">
        <f t="shared" si="113"/>
        <v>2016</v>
      </c>
      <c r="B901" s="44" t="str">
        <f t="shared" si="113"/>
        <v>SEPTIEMBRE</v>
      </c>
      <c r="C901" s="44">
        <v>4</v>
      </c>
      <c r="D901" s="586" t="str">
        <f t="shared" si="112"/>
        <v>SEPTIEMBRE 2016 / 3</v>
      </c>
      <c r="E901" s="586"/>
      <c r="F901" s="586"/>
      <c r="G901" s="586"/>
      <c r="H901" s="586"/>
      <c r="I901" s="586"/>
      <c r="J901" s="586"/>
      <c r="K901" s="586"/>
      <c r="L901" s="586"/>
      <c r="M901" s="586"/>
      <c r="N901" s="586"/>
      <c r="O901" s="586"/>
      <c r="P901" s="586"/>
      <c r="Q901" s="586"/>
      <c r="R901" s="586"/>
      <c r="S901" s="586"/>
      <c r="T901" s="586"/>
      <c r="U901" s="586"/>
      <c r="V901" s="586"/>
      <c r="W901" s="586"/>
      <c r="X901" s="586"/>
      <c r="Y901" s="586"/>
      <c r="Z901" s="586"/>
      <c r="AB901" s="586"/>
      <c r="AC901" s="586"/>
      <c r="AD901" s="586"/>
      <c r="AE901" s="586"/>
      <c r="AF901" s="586"/>
      <c r="AG901" s="586"/>
      <c r="AH901" s="586"/>
      <c r="AI901" s="586"/>
      <c r="AJ901" s="586"/>
      <c r="AK901" s="586"/>
      <c r="AL901" s="586"/>
    </row>
    <row r="902" spans="1:74" x14ac:dyDescent="0.25">
      <c r="A902" s="44">
        <f t="shared" si="113"/>
        <v>2016</v>
      </c>
      <c r="B902" s="44" t="str">
        <f t="shared" si="113"/>
        <v>SEPTIEMBRE</v>
      </c>
      <c r="C902" s="44">
        <v>5</v>
      </c>
      <c r="D902" s="586" t="str">
        <f t="shared" si="112"/>
        <v>SEPTIEMBRE 2016 / 4</v>
      </c>
      <c r="E902" s="586"/>
      <c r="F902" s="586"/>
      <c r="G902" s="586"/>
      <c r="H902" s="586"/>
      <c r="I902" s="586"/>
      <c r="J902" s="586"/>
      <c r="K902" s="586"/>
      <c r="L902" s="586"/>
      <c r="M902" s="586"/>
      <c r="N902" s="586"/>
      <c r="O902" s="586"/>
      <c r="P902" s="586"/>
      <c r="Q902" s="586"/>
      <c r="R902" s="586"/>
      <c r="S902" s="586"/>
      <c r="T902" s="586"/>
      <c r="U902" s="586"/>
      <c r="V902" s="586"/>
      <c r="W902" s="586"/>
      <c r="X902" s="586"/>
      <c r="Y902" s="586"/>
      <c r="Z902" s="586"/>
      <c r="AB902" s="586"/>
      <c r="AC902" s="586"/>
      <c r="AD902" s="586"/>
      <c r="AE902" s="586"/>
      <c r="AF902" s="586"/>
      <c r="AG902" s="586"/>
      <c r="AH902" s="586"/>
      <c r="AI902" s="586"/>
      <c r="AJ902" s="586"/>
      <c r="AK902" s="586"/>
      <c r="AL902" s="586"/>
    </row>
    <row r="903" spans="1:74" x14ac:dyDescent="0.25">
      <c r="A903" s="44">
        <f t="shared" si="113"/>
        <v>2016</v>
      </c>
      <c r="B903" s="44" t="str">
        <f t="shared" si="113"/>
        <v>SEPTIEMBRE</v>
      </c>
      <c r="C903" s="44">
        <v>6</v>
      </c>
      <c r="D903" s="586" t="str">
        <f t="shared" si="112"/>
        <v>SEPTIEMBRE 2016 / 5</v>
      </c>
      <c r="E903" s="586"/>
      <c r="F903" s="586"/>
      <c r="G903" s="586"/>
      <c r="H903" s="586"/>
      <c r="I903" s="586"/>
      <c r="J903" s="586"/>
      <c r="K903" s="586"/>
      <c r="L903" s="586"/>
      <c r="M903" s="586"/>
      <c r="N903" s="586"/>
      <c r="O903" s="586"/>
      <c r="P903" s="586"/>
      <c r="Q903" s="586"/>
      <c r="R903" s="586"/>
      <c r="S903" s="586"/>
      <c r="T903" s="586"/>
      <c r="U903" s="586"/>
      <c r="V903" s="586"/>
      <c r="W903" s="586"/>
      <c r="X903" s="586"/>
      <c r="Y903" s="586"/>
      <c r="Z903" s="586"/>
      <c r="AB903" s="586"/>
      <c r="AC903" s="586"/>
      <c r="AD903" s="586"/>
      <c r="AE903" s="586"/>
      <c r="AF903" s="586"/>
      <c r="AG903" s="586"/>
      <c r="AH903" s="586"/>
      <c r="AI903" s="586"/>
      <c r="AJ903" s="586"/>
      <c r="AK903" s="586"/>
      <c r="AL903" s="586"/>
    </row>
    <row r="904" spans="1:74" x14ac:dyDescent="0.25">
      <c r="A904" s="44">
        <f t="shared" si="113"/>
        <v>2016</v>
      </c>
      <c r="B904" s="44" t="str">
        <f t="shared" si="113"/>
        <v>SEPTIEMBRE</v>
      </c>
      <c r="C904" s="44">
        <v>7</v>
      </c>
      <c r="D904" s="586" t="str">
        <f t="shared" si="112"/>
        <v>SEPTIEMBRE 2016 / 6</v>
      </c>
      <c r="E904" s="586"/>
      <c r="F904" s="586"/>
      <c r="G904" s="586"/>
      <c r="H904" s="586"/>
      <c r="I904" s="586"/>
      <c r="J904" s="586"/>
      <c r="K904" s="586"/>
      <c r="L904" s="586"/>
      <c r="M904" s="586"/>
      <c r="N904" s="586"/>
      <c r="O904" s="586"/>
      <c r="P904" s="586"/>
      <c r="Q904" s="586"/>
      <c r="R904" s="586"/>
      <c r="S904" s="586"/>
      <c r="T904" s="586"/>
      <c r="U904" s="586"/>
      <c r="V904" s="586"/>
      <c r="W904" s="586"/>
      <c r="X904" s="586"/>
      <c r="Y904" s="586"/>
      <c r="Z904" s="586"/>
      <c r="AB904" s="586"/>
      <c r="AC904" s="586"/>
      <c r="AD904" s="586"/>
      <c r="AE904" s="586"/>
      <c r="AF904" s="586"/>
      <c r="AG904" s="586"/>
      <c r="AH904" s="586"/>
      <c r="AI904" s="586"/>
      <c r="AJ904" s="586"/>
      <c r="AK904" s="586"/>
      <c r="AL904" s="586"/>
    </row>
    <row r="905" spans="1:74" x14ac:dyDescent="0.25">
      <c r="A905" s="44">
        <f t="shared" si="113"/>
        <v>2016</v>
      </c>
      <c r="B905" s="44" t="str">
        <f t="shared" si="113"/>
        <v>SEPTIEMBRE</v>
      </c>
      <c r="C905" s="44">
        <v>8</v>
      </c>
      <c r="D905" s="586" t="str">
        <f t="shared" si="112"/>
        <v>SEPTIEMBRE 2016 / 7</v>
      </c>
      <c r="E905" s="586"/>
      <c r="F905" s="586"/>
      <c r="G905" s="586"/>
      <c r="H905" s="586"/>
      <c r="I905" s="586"/>
      <c r="J905" s="586"/>
      <c r="K905" s="586"/>
      <c r="L905" s="586"/>
      <c r="M905" s="586"/>
      <c r="N905" s="586"/>
      <c r="O905" s="586"/>
      <c r="P905" s="586"/>
      <c r="Q905" s="586"/>
      <c r="R905" s="586"/>
      <c r="S905" s="586"/>
      <c r="T905" s="586"/>
      <c r="U905" s="586"/>
      <c r="V905" s="586"/>
      <c r="W905" s="586"/>
      <c r="X905" s="586"/>
      <c r="Y905" s="586"/>
      <c r="Z905" s="586"/>
      <c r="AB905" s="586"/>
      <c r="AC905" s="586"/>
      <c r="AD905" s="586"/>
      <c r="AE905" s="586"/>
      <c r="AF905" s="586"/>
      <c r="AG905" s="586"/>
      <c r="AH905" s="586"/>
      <c r="AI905" s="586"/>
      <c r="AJ905" s="586"/>
      <c r="AK905" s="586"/>
      <c r="AL905" s="586"/>
    </row>
    <row r="906" spans="1:74" x14ac:dyDescent="0.25">
      <c r="A906" s="44">
        <f t="shared" si="113"/>
        <v>2016</v>
      </c>
      <c r="B906" s="44" t="str">
        <f t="shared" si="113"/>
        <v>SEPTIEMBRE</v>
      </c>
      <c r="C906" s="44">
        <v>9</v>
      </c>
      <c r="D906" s="586" t="str">
        <f t="shared" si="112"/>
        <v>SEPTIEMBRE 2016 / 8</v>
      </c>
      <c r="E906" s="586"/>
      <c r="F906" s="586"/>
      <c r="G906" s="586"/>
      <c r="H906" s="586"/>
      <c r="I906" s="586"/>
      <c r="J906" s="586"/>
      <c r="K906" s="586"/>
      <c r="L906" s="586"/>
      <c r="M906" s="586"/>
      <c r="N906" s="586"/>
      <c r="O906" s="586"/>
      <c r="P906" s="586"/>
      <c r="Q906" s="586"/>
      <c r="R906" s="586"/>
      <c r="S906" s="586"/>
      <c r="T906" s="586"/>
      <c r="U906" s="586"/>
      <c r="V906" s="586"/>
      <c r="W906" s="586"/>
      <c r="X906" s="586"/>
      <c r="Y906" s="586"/>
      <c r="Z906" s="586"/>
      <c r="AB906" s="586"/>
      <c r="AC906" s="586"/>
      <c r="AD906" s="586"/>
      <c r="AE906" s="586"/>
      <c r="AF906" s="586"/>
      <c r="AG906" s="586"/>
      <c r="AH906" s="586"/>
      <c r="AI906" s="586"/>
      <c r="AJ906" s="586"/>
      <c r="AK906" s="586"/>
      <c r="AL906" s="586"/>
    </row>
    <row r="907" spans="1:74" x14ac:dyDescent="0.25">
      <c r="A907" s="44">
        <f t="shared" si="113"/>
        <v>2016</v>
      </c>
      <c r="B907" s="44" t="str">
        <f t="shared" si="113"/>
        <v>SEPTIEMBRE</v>
      </c>
      <c r="C907" s="44">
        <v>10</v>
      </c>
      <c r="D907" s="586" t="str">
        <f t="shared" si="112"/>
        <v>SEPTIEMBRE 2016 / 9</v>
      </c>
      <c r="E907" s="586"/>
      <c r="F907" s="586"/>
      <c r="G907" s="586"/>
      <c r="H907" s="586"/>
      <c r="I907" s="586"/>
      <c r="J907" s="586"/>
      <c r="K907" s="586"/>
      <c r="L907" s="586"/>
      <c r="M907" s="586"/>
      <c r="N907" s="586"/>
      <c r="O907" s="586"/>
      <c r="P907" s="586"/>
      <c r="Q907" s="586"/>
      <c r="R907" s="586"/>
      <c r="S907" s="586"/>
      <c r="T907" s="586"/>
      <c r="U907" s="586"/>
      <c r="V907" s="586"/>
      <c r="W907" s="586"/>
      <c r="X907" s="586"/>
      <c r="Y907" s="586"/>
      <c r="Z907" s="586"/>
      <c r="AB907" s="586"/>
      <c r="AC907" s="586"/>
      <c r="AD907" s="586"/>
      <c r="AE907" s="586"/>
      <c r="AF907" s="586"/>
      <c r="AG907" s="586"/>
      <c r="AH907" s="586"/>
      <c r="AI907" s="586"/>
      <c r="AJ907" s="586"/>
      <c r="AK907" s="586"/>
      <c r="AL907" s="586"/>
    </row>
    <row r="908" spans="1:74" x14ac:dyDescent="0.25">
      <c r="A908" s="44">
        <f t="shared" si="113"/>
        <v>2016</v>
      </c>
      <c r="B908" s="44" t="str">
        <f t="shared" si="113"/>
        <v>SEPTIEMBRE</v>
      </c>
      <c r="C908" s="44">
        <v>11</v>
      </c>
      <c r="D908" s="586" t="str">
        <f t="shared" si="112"/>
        <v>SEPTIEMBRE 2016 / 10</v>
      </c>
      <c r="E908" s="586"/>
      <c r="F908" s="586"/>
      <c r="G908" s="586"/>
      <c r="H908" s="586"/>
      <c r="I908" s="586"/>
      <c r="J908" s="586"/>
      <c r="K908" s="586"/>
      <c r="L908" s="586"/>
      <c r="M908" s="586"/>
      <c r="N908" s="586"/>
      <c r="O908" s="586"/>
      <c r="P908" s="586"/>
      <c r="Q908" s="586"/>
      <c r="R908" s="586"/>
      <c r="S908" s="586"/>
      <c r="T908" s="586"/>
      <c r="U908" s="586"/>
      <c r="V908" s="586"/>
      <c r="W908" s="586"/>
      <c r="X908" s="586"/>
      <c r="Y908" s="586"/>
      <c r="Z908" s="586"/>
      <c r="AB908" s="586"/>
      <c r="AC908" s="586"/>
      <c r="AD908" s="586"/>
      <c r="AE908" s="586"/>
      <c r="AF908" s="586"/>
      <c r="AG908" s="586"/>
      <c r="AH908" s="586"/>
      <c r="AI908" s="586"/>
      <c r="AJ908" s="586"/>
      <c r="AK908" s="586"/>
      <c r="AL908" s="586"/>
    </row>
    <row r="909" spans="1:74" x14ac:dyDescent="0.25">
      <c r="A909" s="44">
        <f t="shared" si="113"/>
        <v>2016</v>
      </c>
      <c r="B909" s="44" t="str">
        <f t="shared" si="113"/>
        <v>SEPTIEMBRE</v>
      </c>
      <c r="C909" s="44">
        <v>12</v>
      </c>
      <c r="D909" s="586" t="str">
        <f t="shared" si="112"/>
        <v>SEPTIEMBRE 2016 / 11</v>
      </c>
      <c r="E909" s="586"/>
      <c r="F909" s="586"/>
      <c r="G909" s="586"/>
      <c r="H909" s="586"/>
      <c r="I909" s="586"/>
      <c r="J909" s="586"/>
      <c r="K909" s="586"/>
      <c r="L909" s="586"/>
      <c r="M909" s="586"/>
      <c r="N909" s="586"/>
      <c r="O909" s="586"/>
      <c r="P909" s="586"/>
      <c r="Q909" s="586"/>
      <c r="R909" s="586"/>
      <c r="S909" s="586"/>
      <c r="T909" s="586"/>
      <c r="U909" s="586"/>
      <c r="V909" s="586"/>
      <c r="W909" s="586"/>
      <c r="X909" s="586"/>
      <c r="Y909" s="586"/>
      <c r="Z909" s="586"/>
      <c r="AB909" s="586"/>
      <c r="AC909" s="586"/>
      <c r="AD909" s="586"/>
      <c r="AE909" s="586"/>
      <c r="AF909" s="586"/>
      <c r="AG909" s="586"/>
      <c r="AH909" s="586"/>
      <c r="AI909" s="586"/>
      <c r="AJ909" s="586"/>
      <c r="AK909" s="586"/>
      <c r="AL909" s="586"/>
    </row>
    <row r="910" spans="1:74" x14ac:dyDescent="0.25">
      <c r="A910" s="44">
        <f t="shared" si="113"/>
        <v>2016</v>
      </c>
      <c r="B910" s="44" t="str">
        <f t="shared" si="113"/>
        <v>SEPTIEMBRE</v>
      </c>
      <c r="C910" s="44">
        <v>13</v>
      </c>
      <c r="D910" s="586" t="str">
        <f t="shared" si="112"/>
        <v>SEPTIEMBRE 2016 / 12</v>
      </c>
      <c r="E910" s="586"/>
      <c r="F910" s="586"/>
      <c r="G910" s="586"/>
      <c r="H910" s="586"/>
      <c r="I910" s="586"/>
      <c r="J910" s="586"/>
      <c r="K910" s="586"/>
      <c r="L910" s="586"/>
      <c r="M910" s="586"/>
      <c r="N910" s="586"/>
      <c r="O910" s="586"/>
      <c r="P910" s="586"/>
      <c r="Q910" s="586"/>
      <c r="R910" s="586"/>
      <c r="S910" s="586"/>
      <c r="T910" s="586"/>
      <c r="U910" s="586"/>
      <c r="V910" s="586"/>
      <c r="W910" s="586"/>
      <c r="X910" s="586"/>
      <c r="Y910" s="586"/>
      <c r="Z910" s="586"/>
      <c r="AB910" s="586"/>
      <c r="AC910" s="586"/>
      <c r="AD910" s="586"/>
      <c r="AE910" s="586"/>
      <c r="AF910" s="586"/>
      <c r="AG910" s="586"/>
      <c r="AH910" s="586"/>
      <c r="AI910" s="586"/>
      <c r="AJ910" s="586"/>
      <c r="AK910" s="586"/>
      <c r="AL910" s="586"/>
    </row>
    <row r="911" spans="1:74" x14ac:dyDescent="0.25">
      <c r="A911" s="44">
        <f t="shared" si="113"/>
        <v>2016</v>
      </c>
      <c r="B911" s="44" t="str">
        <f t="shared" si="113"/>
        <v>SEPTIEMBRE</v>
      </c>
      <c r="C911" s="44">
        <v>14</v>
      </c>
      <c r="D911" s="586" t="str">
        <f t="shared" si="112"/>
        <v>SEPTIEMBRE 2016 / 13</v>
      </c>
      <c r="E911" s="586"/>
      <c r="F911" s="586"/>
      <c r="G911" s="586"/>
      <c r="H911" s="586"/>
      <c r="I911" s="586"/>
      <c r="J911" s="586"/>
      <c r="K911" s="586"/>
      <c r="L911" s="586"/>
      <c r="M911" s="586"/>
      <c r="N911" s="586"/>
      <c r="O911" s="586"/>
      <c r="P911" s="586"/>
      <c r="Q911" s="586"/>
      <c r="R911" s="586"/>
      <c r="S911" s="586"/>
      <c r="T911" s="586"/>
      <c r="U911" s="586"/>
      <c r="V911" s="586"/>
      <c r="W911" s="586"/>
      <c r="X911" s="586"/>
      <c r="Y911" s="586"/>
      <c r="Z911" s="586"/>
      <c r="AB911" s="586"/>
      <c r="AC911" s="586"/>
      <c r="AD911" s="586"/>
      <c r="AE911" s="586"/>
      <c r="AF911" s="586"/>
      <c r="AG911" s="586"/>
      <c r="AH911" s="586"/>
      <c r="AI911" s="586"/>
      <c r="AJ911" s="586"/>
      <c r="AK911" s="586"/>
      <c r="AL911" s="586"/>
    </row>
    <row r="912" spans="1:74" x14ac:dyDescent="0.25">
      <c r="A912" s="44">
        <f t="shared" si="113"/>
        <v>2016</v>
      </c>
      <c r="B912" s="44" t="str">
        <f t="shared" si="113"/>
        <v>SEPTIEMBRE</v>
      </c>
      <c r="C912" s="44">
        <v>15</v>
      </c>
      <c r="D912" s="586" t="str">
        <f t="shared" si="112"/>
        <v>SEPTIEMBRE 2016 / 14</v>
      </c>
      <c r="E912" s="586"/>
      <c r="F912" s="586"/>
      <c r="G912" s="586"/>
      <c r="H912" s="586"/>
      <c r="I912" s="586"/>
      <c r="J912" s="586"/>
      <c r="K912" s="586"/>
      <c r="L912" s="586"/>
      <c r="M912" s="586"/>
      <c r="N912" s="586"/>
      <c r="O912" s="586"/>
      <c r="P912" s="586"/>
      <c r="Q912" s="586"/>
      <c r="R912" s="586"/>
      <c r="S912" s="586"/>
      <c r="T912" s="586"/>
      <c r="U912" s="586"/>
      <c r="V912" s="586"/>
      <c r="W912" s="586"/>
      <c r="X912" s="586"/>
      <c r="Y912" s="586"/>
      <c r="Z912" s="586"/>
      <c r="AB912" s="586"/>
      <c r="AC912" s="586"/>
      <c r="AD912" s="586"/>
      <c r="AE912" s="586"/>
      <c r="AF912" s="586"/>
      <c r="AG912" s="586"/>
      <c r="AH912" s="586"/>
      <c r="AI912" s="586"/>
      <c r="AJ912" s="586"/>
      <c r="AK912" s="586"/>
      <c r="AL912" s="586"/>
    </row>
    <row r="913" spans="1:38" x14ac:dyDescent="0.25">
      <c r="A913" s="44">
        <f t="shared" si="113"/>
        <v>2016</v>
      </c>
      <c r="B913" s="44" t="str">
        <f t="shared" si="113"/>
        <v>SEPTIEMBRE</v>
      </c>
      <c r="C913" s="44">
        <v>16</v>
      </c>
      <c r="D913" s="586" t="str">
        <f t="shared" si="112"/>
        <v>SEPTIEMBRE 2016 / 15</v>
      </c>
      <c r="E913" s="586"/>
      <c r="F913" s="586"/>
      <c r="G913" s="586"/>
      <c r="H913" s="586"/>
      <c r="I913" s="586"/>
      <c r="J913" s="586"/>
      <c r="K913" s="586"/>
      <c r="L913" s="586"/>
      <c r="M913" s="586"/>
      <c r="N913" s="586"/>
      <c r="O913" s="586"/>
      <c r="P913" s="586"/>
      <c r="Q913" s="586"/>
      <c r="R913" s="586"/>
      <c r="S913" s="586"/>
      <c r="T913" s="586"/>
      <c r="U913" s="586"/>
      <c r="V913" s="586"/>
      <c r="W913" s="586"/>
      <c r="X913" s="586"/>
      <c r="Y913" s="586"/>
      <c r="Z913" s="586"/>
      <c r="AB913" s="586"/>
      <c r="AC913" s="586"/>
      <c r="AD913" s="586"/>
      <c r="AE913" s="586"/>
      <c r="AF913" s="586"/>
      <c r="AG913" s="586"/>
      <c r="AH913" s="586"/>
      <c r="AI913" s="586"/>
      <c r="AJ913" s="586"/>
      <c r="AK913" s="586"/>
      <c r="AL913" s="586"/>
    </row>
    <row r="914" spans="1:38" x14ac:dyDescent="0.25">
      <c r="A914" s="44">
        <f t="shared" si="113"/>
        <v>2016</v>
      </c>
      <c r="B914" s="44" t="str">
        <f t="shared" si="113"/>
        <v>SEPTIEMBRE</v>
      </c>
      <c r="C914" s="44">
        <v>17</v>
      </c>
      <c r="D914" s="586" t="str">
        <f t="shared" si="112"/>
        <v>SEPTIEMBRE 2016 / 16</v>
      </c>
      <c r="E914" s="586"/>
      <c r="F914" s="586"/>
      <c r="G914" s="586"/>
      <c r="H914" s="586"/>
      <c r="I914" s="586"/>
      <c r="J914" s="586"/>
      <c r="K914" s="586"/>
      <c r="L914" s="586"/>
      <c r="M914" s="586"/>
      <c r="N914" s="586"/>
      <c r="O914" s="586"/>
      <c r="P914" s="586"/>
      <c r="Q914" s="586"/>
      <c r="R914" s="586"/>
      <c r="S914" s="586"/>
      <c r="T914" s="586"/>
      <c r="U914" s="586"/>
      <c r="V914" s="586"/>
      <c r="W914" s="586"/>
      <c r="X914" s="586"/>
      <c r="Y914" s="586"/>
      <c r="Z914" s="586"/>
      <c r="AB914" s="586"/>
      <c r="AC914" s="586"/>
      <c r="AD914" s="586"/>
      <c r="AE914" s="586"/>
      <c r="AF914" s="586"/>
      <c r="AG914" s="586"/>
      <c r="AH914" s="586"/>
      <c r="AI914" s="586"/>
      <c r="AJ914" s="586"/>
      <c r="AK914" s="586"/>
      <c r="AL914" s="586"/>
    </row>
    <row r="915" spans="1:38" x14ac:dyDescent="0.25">
      <c r="A915" s="44">
        <f t="shared" si="113"/>
        <v>2016</v>
      </c>
      <c r="B915" s="44" t="str">
        <f t="shared" si="113"/>
        <v>SEPTIEMBRE</v>
      </c>
      <c r="C915" s="44">
        <v>18</v>
      </c>
      <c r="D915" s="586" t="str">
        <f t="shared" si="112"/>
        <v>SEPTIEMBRE 2016 / 17</v>
      </c>
      <c r="E915" s="586"/>
      <c r="F915" s="586"/>
      <c r="G915" s="586"/>
      <c r="H915" s="586"/>
      <c r="I915" s="586"/>
      <c r="J915" s="586"/>
      <c r="K915" s="586"/>
      <c r="L915" s="586"/>
      <c r="M915" s="586"/>
      <c r="N915" s="586"/>
      <c r="O915" s="586"/>
      <c r="P915" s="586"/>
      <c r="Q915" s="586"/>
      <c r="R915" s="586"/>
      <c r="S915" s="586"/>
      <c r="T915" s="586"/>
      <c r="U915" s="586"/>
      <c r="V915" s="586"/>
      <c r="W915" s="586"/>
      <c r="X915" s="586"/>
      <c r="Y915" s="586"/>
      <c r="Z915" s="586"/>
      <c r="AB915" s="586"/>
      <c r="AC915" s="586"/>
      <c r="AD915" s="586"/>
      <c r="AE915" s="586"/>
      <c r="AF915" s="586"/>
      <c r="AG915" s="586"/>
      <c r="AH915" s="586"/>
      <c r="AI915" s="586"/>
      <c r="AJ915" s="586"/>
      <c r="AK915" s="586"/>
      <c r="AL915" s="586"/>
    </row>
    <row r="916" spans="1:38" x14ac:dyDescent="0.25">
      <c r="A916" s="44">
        <f t="shared" si="113"/>
        <v>2016</v>
      </c>
      <c r="B916" s="44" t="str">
        <f t="shared" si="113"/>
        <v>SEPTIEMBRE</v>
      </c>
      <c r="C916" s="44">
        <v>19</v>
      </c>
      <c r="D916" s="586" t="str">
        <f t="shared" si="112"/>
        <v>SEPTIEMBRE 2016 / 18</v>
      </c>
      <c r="E916" s="586"/>
      <c r="F916" s="586"/>
      <c r="G916" s="586"/>
      <c r="H916" s="586"/>
      <c r="I916" s="586"/>
      <c r="J916" s="586"/>
      <c r="K916" s="586"/>
      <c r="L916" s="586"/>
      <c r="M916" s="586"/>
      <c r="N916" s="586"/>
      <c r="O916" s="586"/>
      <c r="P916" s="586"/>
      <c r="Q916" s="586"/>
      <c r="R916" s="586"/>
      <c r="S916" s="586"/>
      <c r="T916" s="586"/>
      <c r="U916" s="586"/>
      <c r="V916" s="586"/>
      <c r="W916" s="586"/>
      <c r="X916" s="586"/>
      <c r="Y916" s="586"/>
      <c r="Z916" s="586"/>
      <c r="AB916" s="586"/>
      <c r="AC916" s="586"/>
      <c r="AD916" s="586"/>
      <c r="AE916" s="586"/>
      <c r="AF916" s="586"/>
      <c r="AG916" s="586"/>
      <c r="AH916" s="586"/>
      <c r="AI916" s="586"/>
      <c r="AJ916" s="586"/>
      <c r="AK916" s="586"/>
      <c r="AL916" s="586"/>
    </row>
    <row r="917" spans="1:38" x14ac:dyDescent="0.25">
      <c r="A917" s="44">
        <f t="shared" si="113"/>
        <v>2016</v>
      </c>
      <c r="B917" s="44" t="str">
        <f t="shared" si="113"/>
        <v>SEPTIEMBRE</v>
      </c>
      <c r="C917" s="44">
        <v>20</v>
      </c>
      <c r="D917" s="586" t="str">
        <f t="shared" si="112"/>
        <v>SEPTIEMBRE 2016 / 19</v>
      </c>
      <c r="E917" s="586"/>
      <c r="F917" s="586"/>
      <c r="G917" s="586"/>
      <c r="H917" s="586"/>
      <c r="I917" s="586"/>
      <c r="J917" s="586"/>
      <c r="K917" s="586"/>
      <c r="L917" s="586"/>
      <c r="M917" s="586"/>
      <c r="N917" s="586"/>
      <c r="O917" s="586"/>
      <c r="P917" s="586"/>
      <c r="Q917" s="586"/>
      <c r="R917" s="586"/>
      <c r="S917" s="586"/>
      <c r="T917" s="586"/>
      <c r="U917" s="586"/>
      <c r="V917" s="586"/>
      <c r="W917" s="586"/>
      <c r="X917" s="586"/>
      <c r="Y917" s="586"/>
      <c r="Z917" s="586"/>
      <c r="AB917" s="586"/>
      <c r="AC917" s="586"/>
      <c r="AD917" s="586"/>
      <c r="AE917" s="586"/>
      <c r="AF917" s="586"/>
      <c r="AG917" s="586"/>
      <c r="AH917" s="586"/>
      <c r="AI917" s="586"/>
      <c r="AJ917" s="586"/>
      <c r="AK917" s="586"/>
      <c r="AL917" s="586"/>
    </row>
    <row r="918" spans="1:38" x14ac:dyDescent="0.25">
      <c r="A918" s="44">
        <f t="shared" si="113"/>
        <v>2016</v>
      </c>
      <c r="B918" s="44" t="str">
        <f t="shared" si="113"/>
        <v>SEPTIEMBRE</v>
      </c>
      <c r="C918" s="44">
        <v>21</v>
      </c>
      <c r="D918" s="586" t="str">
        <f t="shared" si="112"/>
        <v>SEPTIEMBRE 2016 / 20</v>
      </c>
      <c r="E918" s="586"/>
      <c r="F918" s="586"/>
      <c r="G918" s="586"/>
      <c r="H918" s="586"/>
      <c r="I918" s="586"/>
      <c r="J918" s="586"/>
      <c r="K918" s="586"/>
      <c r="L918" s="586"/>
      <c r="M918" s="586"/>
      <c r="N918" s="586"/>
      <c r="O918" s="586"/>
      <c r="P918" s="586"/>
      <c r="Q918" s="586"/>
      <c r="R918" s="586"/>
      <c r="S918" s="586"/>
      <c r="T918" s="586"/>
      <c r="U918" s="586"/>
      <c r="V918" s="586"/>
      <c r="W918" s="586"/>
      <c r="X918" s="586"/>
      <c r="Y918" s="586"/>
      <c r="Z918" s="586"/>
      <c r="AB918" s="586"/>
      <c r="AC918" s="586"/>
      <c r="AD918" s="586"/>
      <c r="AE918" s="586"/>
      <c r="AF918" s="586"/>
      <c r="AG918" s="586"/>
      <c r="AH918" s="586"/>
      <c r="AI918" s="586"/>
      <c r="AJ918" s="586"/>
      <c r="AK918" s="586"/>
      <c r="AL918" s="586"/>
    </row>
    <row r="919" spans="1:38" x14ac:dyDescent="0.25">
      <c r="A919" s="44">
        <f t="shared" si="113"/>
        <v>2016</v>
      </c>
      <c r="B919" s="44" t="str">
        <f t="shared" si="113"/>
        <v>SEPTIEMBRE</v>
      </c>
      <c r="C919" s="44">
        <v>22</v>
      </c>
      <c r="D919" s="586" t="str">
        <f t="shared" si="112"/>
        <v>SEPTIEMBRE 2016 / 21</v>
      </c>
      <c r="E919" s="586"/>
      <c r="F919" s="586"/>
      <c r="G919" s="586"/>
      <c r="H919" s="586"/>
      <c r="I919" s="586"/>
      <c r="J919" s="586"/>
      <c r="K919" s="586"/>
      <c r="L919" s="586"/>
      <c r="M919" s="586"/>
      <c r="N919" s="586"/>
      <c r="O919" s="586"/>
      <c r="P919" s="586"/>
      <c r="Q919" s="586"/>
      <c r="R919" s="586"/>
      <c r="S919" s="586"/>
      <c r="T919" s="586"/>
      <c r="U919" s="586"/>
      <c r="V919" s="586"/>
      <c r="W919" s="586"/>
      <c r="X919" s="586"/>
      <c r="Y919" s="586"/>
      <c r="Z919" s="586"/>
      <c r="AB919" s="586"/>
      <c r="AC919" s="586"/>
      <c r="AD919" s="586"/>
      <c r="AE919" s="586"/>
      <c r="AF919" s="586"/>
      <c r="AG919" s="586"/>
      <c r="AH919" s="586"/>
      <c r="AI919" s="586"/>
      <c r="AJ919" s="586"/>
      <c r="AK919" s="586"/>
      <c r="AL919" s="586"/>
    </row>
    <row r="920" spans="1:38" x14ac:dyDescent="0.25">
      <c r="A920" s="44">
        <f t="shared" si="113"/>
        <v>2016</v>
      </c>
      <c r="B920" s="44" t="str">
        <f t="shared" si="113"/>
        <v>SEPTIEMBRE</v>
      </c>
      <c r="C920" s="44">
        <v>23</v>
      </c>
      <c r="D920" s="586" t="str">
        <f t="shared" si="112"/>
        <v>SEPTIEMBRE 2016 / 22</v>
      </c>
      <c r="E920" s="586"/>
      <c r="F920" s="586"/>
      <c r="G920" s="586"/>
      <c r="H920" s="586"/>
      <c r="I920" s="586"/>
      <c r="J920" s="586"/>
      <c r="K920" s="586"/>
      <c r="L920" s="586"/>
      <c r="M920" s="586"/>
      <c r="N920" s="586"/>
      <c r="O920" s="586"/>
      <c r="P920" s="586"/>
      <c r="Q920" s="586"/>
      <c r="R920" s="586"/>
      <c r="S920" s="586"/>
      <c r="T920" s="586"/>
      <c r="U920" s="586"/>
      <c r="V920" s="586"/>
      <c r="W920" s="586"/>
      <c r="X920" s="586"/>
      <c r="Y920" s="586"/>
      <c r="Z920" s="586"/>
      <c r="AB920" s="586"/>
      <c r="AC920" s="586"/>
      <c r="AD920" s="586"/>
      <c r="AE920" s="586"/>
      <c r="AF920" s="586"/>
      <c r="AG920" s="586"/>
      <c r="AH920" s="586"/>
      <c r="AI920" s="586"/>
      <c r="AJ920" s="586"/>
      <c r="AK920" s="586"/>
      <c r="AL920" s="586"/>
    </row>
    <row r="921" spans="1:38" x14ac:dyDescent="0.25">
      <c r="A921" s="44">
        <f t="shared" si="113"/>
        <v>2016</v>
      </c>
      <c r="B921" s="44" t="str">
        <f t="shared" si="113"/>
        <v>SEPTIEMBRE</v>
      </c>
      <c r="C921" s="44">
        <v>24</v>
      </c>
      <c r="D921" s="586" t="str">
        <f t="shared" si="112"/>
        <v>SEPTIEMBRE 2016 / 23</v>
      </c>
      <c r="E921" s="586"/>
      <c r="F921" s="586"/>
      <c r="G921" s="586"/>
      <c r="H921" s="586"/>
      <c r="I921" s="586"/>
      <c r="J921" s="586"/>
      <c r="K921" s="586"/>
      <c r="L921" s="586"/>
      <c r="M921" s="586"/>
      <c r="N921" s="586"/>
      <c r="O921" s="586"/>
      <c r="P921" s="586"/>
      <c r="Q921" s="586"/>
      <c r="R921" s="586"/>
      <c r="S921" s="586"/>
      <c r="T921" s="586"/>
      <c r="U921" s="586"/>
      <c r="V921" s="586"/>
      <c r="W921" s="586"/>
      <c r="X921" s="586"/>
      <c r="Y921" s="586"/>
      <c r="Z921" s="586"/>
      <c r="AB921" s="586"/>
      <c r="AC921" s="586"/>
      <c r="AD921" s="586"/>
      <c r="AE921" s="586"/>
      <c r="AF921" s="586"/>
      <c r="AG921" s="586"/>
      <c r="AH921" s="586"/>
      <c r="AI921" s="586"/>
      <c r="AJ921" s="586"/>
      <c r="AK921" s="586"/>
      <c r="AL921" s="586"/>
    </row>
    <row r="922" spans="1:38" x14ac:dyDescent="0.25">
      <c r="A922" s="44">
        <f t="shared" si="113"/>
        <v>2016</v>
      </c>
      <c r="B922" s="44" t="str">
        <f t="shared" si="113"/>
        <v>SEPTIEMBRE</v>
      </c>
      <c r="C922" s="44">
        <v>25</v>
      </c>
      <c r="D922" s="586" t="str">
        <f t="shared" si="112"/>
        <v>SEPTIEMBRE 2016 / 24</v>
      </c>
      <c r="E922" s="586"/>
      <c r="F922" s="586"/>
      <c r="G922" s="586"/>
      <c r="H922" s="586"/>
      <c r="I922" s="586"/>
      <c r="J922" s="586"/>
      <c r="K922" s="586"/>
      <c r="L922" s="586"/>
      <c r="M922" s="586"/>
      <c r="N922" s="586"/>
      <c r="O922" s="586"/>
      <c r="P922" s="586"/>
      <c r="Q922" s="586"/>
      <c r="R922" s="586"/>
      <c r="S922" s="586"/>
      <c r="T922" s="586"/>
      <c r="U922" s="586"/>
      <c r="V922" s="586"/>
      <c r="W922" s="586"/>
      <c r="X922" s="586"/>
      <c r="Y922" s="586"/>
      <c r="Z922" s="586"/>
      <c r="AB922" s="586"/>
      <c r="AC922" s="586"/>
      <c r="AD922" s="586"/>
      <c r="AE922" s="586"/>
      <c r="AF922" s="586"/>
      <c r="AG922" s="586"/>
      <c r="AH922" s="586"/>
      <c r="AI922" s="586"/>
      <c r="AJ922" s="586"/>
      <c r="AK922" s="586"/>
      <c r="AL922" s="586"/>
    </row>
    <row r="923" spans="1:38" x14ac:dyDescent="0.25">
      <c r="A923" s="44">
        <f t="shared" si="113"/>
        <v>2016</v>
      </c>
      <c r="B923" s="44" t="str">
        <f t="shared" si="113"/>
        <v>SEPTIEMBRE</v>
      </c>
      <c r="C923" s="44">
        <v>26</v>
      </c>
      <c r="D923" s="586" t="str">
        <f t="shared" si="112"/>
        <v>SEPTIEMBRE 2016 / 25</v>
      </c>
      <c r="E923" s="586"/>
      <c r="F923" s="586"/>
      <c r="G923" s="586"/>
      <c r="H923" s="586"/>
      <c r="I923" s="586"/>
      <c r="J923" s="586"/>
      <c r="K923" s="586"/>
      <c r="L923" s="586"/>
      <c r="M923" s="586"/>
      <c r="N923" s="586"/>
      <c r="O923" s="586"/>
      <c r="P923" s="586"/>
      <c r="Q923" s="586"/>
      <c r="R923" s="586"/>
      <c r="S923" s="586"/>
      <c r="T923" s="586"/>
      <c r="U923" s="586"/>
      <c r="V923" s="586"/>
      <c r="W923" s="586"/>
      <c r="X923" s="586"/>
      <c r="Y923" s="586"/>
      <c r="Z923" s="586"/>
      <c r="AB923" s="586"/>
      <c r="AC923" s="586"/>
      <c r="AD923" s="586"/>
      <c r="AE923" s="586"/>
      <c r="AF923" s="586"/>
      <c r="AG923" s="586"/>
      <c r="AH923" s="586"/>
      <c r="AI923" s="586"/>
      <c r="AJ923" s="586"/>
      <c r="AK923" s="586"/>
      <c r="AL923" s="586"/>
    </row>
    <row r="924" spans="1:38" x14ac:dyDescent="0.25">
      <c r="A924" s="44">
        <f t="shared" si="113"/>
        <v>2016</v>
      </c>
      <c r="B924" s="44" t="str">
        <f t="shared" si="113"/>
        <v>SEPTIEMBRE</v>
      </c>
      <c r="C924" s="44">
        <v>27</v>
      </c>
      <c r="D924" s="586" t="str">
        <f t="shared" si="112"/>
        <v>SEPTIEMBRE 2016 / 26</v>
      </c>
      <c r="E924" s="586"/>
      <c r="F924" s="586"/>
      <c r="G924" s="586"/>
      <c r="H924" s="586"/>
      <c r="I924" s="586"/>
      <c r="J924" s="586"/>
      <c r="K924" s="586"/>
      <c r="L924" s="586"/>
      <c r="M924" s="586"/>
      <c r="N924" s="586"/>
      <c r="O924" s="586"/>
      <c r="P924" s="586"/>
      <c r="Q924" s="586"/>
      <c r="R924" s="586"/>
      <c r="S924" s="586"/>
      <c r="T924" s="586"/>
      <c r="U924" s="586"/>
      <c r="V924" s="586"/>
      <c r="W924" s="586"/>
      <c r="X924" s="586"/>
      <c r="Y924" s="586"/>
      <c r="Z924" s="586"/>
      <c r="AB924" s="586"/>
      <c r="AC924" s="586"/>
      <c r="AD924" s="586"/>
      <c r="AE924" s="586"/>
      <c r="AF924" s="586"/>
      <c r="AG924" s="586"/>
      <c r="AH924" s="586"/>
      <c r="AI924" s="586"/>
      <c r="AJ924" s="586"/>
      <c r="AK924" s="586"/>
      <c r="AL924" s="586"/>
    </row>
    <row r="925" spans="1:38" x14ac:dyDescent="0.25">
      <c r="A925" s="44">
        <f t="shared" si="113"/>
        <v>2016</v>
      </c>
      <c r="B925" s="44" t="str">
        <f t="shared" si="113"/>
        <v>SEPTIEMBRE</v>
      </c>
      <c r="C925" s="44">
        <v>28</v>
      </c>
      <c r="D925" s="586" t="str">
        <f t="shared" si="112"/>
        <v>SEPTIEMBRE 2016 / 27</v>
      </c>
      <c r="E925" s="586"/>
      <c r="F925" s="586"/>
      <c r="G925" s="586"/>
      <c r="H925" s="586"/>
      <c r="I925" s="586"/>
      <c r="J925" s="586"/>
      <c r="K925" s="586"/>
      <c r="L925" s="586"/>
      <c r="M925" s="586"/>
      <c r="N925" s="586"/>
      <c r="O925" s="586"/>
      <c r="P925" s="586"/>
      <c r="Q925" s="586"/>
      <c r="R925" s="586"/>
      <c r="S925" s="586"/>
      <c r="T925" s="586"/>
      <c r="U925" s="586"/>
      <c r="V925" s="586"/>
      <c r="W925" s="586"/>
      <c r="X925" s="586"/>
      <c r="Y925" s="586"/>
      <c r="Z925" s="586"/>
      <c r="AB925" s="586"/>
      <c r="AC925" s="586"/>
      <c r="AD925" s="586"/>
      <c r="AE925" s="586"/>
      <c r="AF925" s="586"/>
      <c r="AG925" s="586"/>
      <c r="AH925" s="586"/>
      <c r="AI925" s="586"/>
      <c r="AJ925" s="586"/>
      <c r="AK925" s="586"/>
      <c r="AL925" s="586"/>
    </row>
    <row r="926" spans="1:38" x14ac:dyDescent="0.25">
      <c r="A926" s="44">
        <f t="shared" si="113"/>
        <v>2016</v>
      </c>
      <c r="B926" s="44" t="str">
        <f t="shared" si="113"/>
        <v>SEPTIEMBRE</v>
      </c>
      <c r="C926" s="44">
        <v>29</v>
      </c>
      <c r="D926" s="586" t="str">
        <f t="shared" si="112"/>
        <v>SEPTIEMBRE 2016 / 28</v>
      </c>
      <c r="E926" s="586"/>
      <c r="F926" s="586"/>
      <c r="G926" s="586"/>
      <c r="H926" s="586"/>
      <c r="I926" s="586"/>
      <c r="J926" s="586"/>
      <c r="K926" s="586"/>
      <c r="L926" s="586"/>
      <c r="M926" s="586"/>
      <c r="N926" s="586"/>
      <c r="O926" s="586"/>
      <c r="P926" s="586"/>
      <c r="Q926" s="586"/>
      <c r="R926" s="586"/>
      <c r="S926" s="586"/>
      <c r="T926" s="586"/>
      <c r="U926" s="586"/>
      <c r="V926" s="586"/>
      <c r="W926" s="586"/>
      <c r="X926" s="586"/>
      <c r="Y926" s="586"/>
      <c r="Z926" s="586"/>
      <c r="AB926" s="586"/>
      <c r="AC926" s="586"/>
      <c r="AD926" s="586"/>
      <c r="AE926" s="586"/>
      <c r="AF926" s="586"/>
      <c r="AG926" s="586"/>
      <c r="AH926" s="586"/>
      <c r="AI926" s="586"/>
      <c r="AJ926" s="586"/>
      <c r="AK926" s="586"/>
      <c r="AL926" s="586"/>
    </row>
    <row r="927" spans="1:38" x14ac:dyDescent="0.25">
      <c r="A927" s="44">
        <f t="shared" si="113"/>
        <v>2016</v>
      </c>
      <c r="B927" s="44" t="str">
        <f t="shared" si="113"/>
        <v>SEPTIEMBRE</v>
      </c>
      <c r="C927" s="44">
        <v>30</v>
      </c>
      <c r="D927" s="586" t="str">
        <f t="shared" si="112"/>
        <v>SEPTIEMBRE 2016 / 29</v>
      </c>
      <c r="E927" s="586"/>
      <c r="F927" s="586"/>
      <c r="G927" s="586"/>
      <c r="H927" s="586"/>
      <c r="I927" s="586"/>
      <c r="J927" s="586"/>
      <c r="K927" s="586"/>
      <c r="L927" s="586"/>
      <c r="M927" s="586"/>
      <c r="N927" s="586"/>
      <c r="O927" s="586"/>
      <c r="P927" s="586"/>
      <c r="Q927" s="586"/>
      <c r="R927" s="586"/>
      <c r="S927" s="586"/>
      <c r="T927" s="586"/>
      <c r="U927" s="586"/>
      <c r="V927" s="586"/>
      <c r="W927" s="586"/>
      <c r="X927" s="586"/>
      <c r="Y927" s="586"/>
      <c r="Z927" s="586"/>
      <c r="AB927" s="586"/>
      <c r="AC927" s="586"/>
      <c r="AD927" s="586"/>
      <c r="AE927" s="586"/>
      <c r="AF927" s="586"/>
      <c r="AG927" s="586"/>
      <c r="AH927" s="586"/>
      <c r="AI927" s="586"/>
      <c r="AJ927" s="586"/>
      <c r="AK927" s="586"/>
      <c r="AL927" s="586"/>
    </row>
    <row r="928" spans="1:38" x14ac:dyDescent="0.25">
      <c r="A928" s="44">
        <f t="shared" si="113"/>
        <v>2016</v>
      </c>
      <c r="B928" s="44" t="str">
        <f t="shared" si="113"/>
        <v>SEPTIEMBRE</v>
      </c>
      <c r="C928" s="44">
        <v>31</v>
      </c>
      <c r="D928" s="586" t="str">
        <f t="shared" si="112"/>
        <v>SEPTIEMBRE 2016 / 30</v>
      </c>
      <c r="E928" s="586"/>
      <c r="F928" s="586"/>
      <c r="G928" s="586"/>
      <c r="H928" s="586"/>
      <c r="I928" s="586"/>
      <c r="J928" s="586"/>
      <c r="K928" s="586"/>
      <c r="L928" s="586"/>
      <c r="M928" s="586"/>
      <c r="N928" s="586"/>
      <c r="O928" s="586"/>
      <c r="P928" s="586"/>
      <c r="Q928" s="586"/>
      <c r="R928" s="586"/>
      <c r="S928" s="586"/>
      <c r="T928" s="586"/>
      <c r="U928" s="586"/>
      <c r="V928" s="586"/>
      <c r="W928" s="586"/>
      <c r="X928" s="586"/>
      <c r="Y928" s="586"/>
      <c r="Z928" s="586"/>
      <c r="AB928" s="586"/>
      <c r="AC928" s="586"/>
      <c r="AD928" s="586"/>
      <c r="AE928" s="586"/>
      <c r="AF928" s="586"/>
      <c r="AG928" s="586"/>
      <c r="AH928" s="586"/>
      <c r="AI928" s="586"/>
      <c r="AJ928" s="586"/>
      <c r="AK928" s="586"/>
      <c r="AL928" s="586"/>
    </row>
    <row r="929" spans="1:74" s="206" customFormat="1" ht="15.75" x14ac:dyDescent="0.25">
      <c r="D929" s="586" t="str">
        <f t="shared" si="112"/>
        <v>SEPTIEMBRE 2016 / 31</v>
      </c>
      <c r="E929" s="586"/>
      <c r="F929" s="586"/>
      <c r="G929" s="586"/>
      <c r="H929" s="586"/>
      <c r="I929" s="586"/>
      <c r="J929" s="586"/>
      <c r="K929" s="586"/>
      <c r="L929" s="586"/>
      <c r="M929" s="586"/>
      <c r="N929" s="586"/>
      <c r="O929" s="586"/>
      <c r="P929" s="586"/>
      <c r="Q929" s="586"/>
      <c r="R929" s="586"/>
      <c r="S929" s="586"/>
      <c r="T929" s="586"/>
      <c r="U929" s="586"/>
      <c r="V929" s="586"/>
      <c r="W929" s="586"/>
      <c r="X929" s="586"/>
      <c r="Y929" s="586"/>
      <c r="Z929" s="586"/>
      <c r="AA929" s="55"/>
      <c r="AB929" s="586"/>
      <c r="AC929" s="586"/>
      <c r="AD929" s="586"/>
      <c r="AE929" s="586"/>
      <c r="AF929" s="586"/>
      <c r="AG929" s="586"/>
      <c r="AH929" s="586"/>
      <c r="AI929" s="586"/>
      <c r="AJ929" s="586"/>
      <c r="AK929" s="586"/>
      <c r="AL929" s="586"/>
      <c r="AM929" s="209" t="str">
        <f t="shared" ref="AM929:BU929" si="114">IFERROR(AVERAGE(AM898:AM928),"")</f>
        <v/>
      </c>
      <c r="AN929" s="209" t="str">
        <f t="shared" si="114"/>
        <v/>
      </c>
      <c r="AO929" s="209" t="str">
        <f t="shared" si="114"/>
        <v/>
      </c>
      <c r="AP929" s="209" t="str">
        <f t="shared" si="114"/>
        <v/>
      </c>
      <c r="AQ929" s="209" t="str">
        <f t="shared" si="114"/>
        <v/>
      </c>
      <c r="AR929" s="209" t="str">
        <f t="shared" si="114"/>
        <v/>
      </c>
      <c r="AS929" s="209" t="str">
        <f t="shared" si="114"/>
        <v/>
      </c>
      <c r="AT929" s="209" t="str">
        <f t="shared" si="114"/>
        <v/>
      </c>
      <c r="AU929" s="209" t="str">
        <f t="shared" si="114"/>
        <v/>
      </c>
      <c r="AV929" s="209" t="str">
        <f t="shared" si="114"/>
        <v/>
      </c>
      <c r="AW929" s="209" t="str">
        <f t="shared" si="114"/>
        <v/>
      </c>
      <c r="AX929" s="210" t="str">
        <f t="shared" si="114"/>
        <v/>
      </c>
      <c r="AY929" s="209" t="str">
        <f t="shared" si="114"/>
        <v/>
      </c>
      <c r="AZ929" s="209" t="str">
        <f t="shared" si="114"/>
        <v/>
      </c>
      <c r="BA929" s="209" t="str">
        <f t="shared" si="114"/>
        <v/>
      </c>
      <c r="BB929" s="209" t="str">
        <f t="shared" si="114"/>
        <v/>
      </c>
      <c r="BC929" s="209" t="str">
        <f t="shared" si="114"/>
        <v/>
      </c>
      <c r="BD929" s="209" t="str">
        <f t="shared" si="114"/>
        <v/>
      </c>
      <c r="BE929" s="209" t="str">
        <f t="shared" si="114"/>
        <v/>
      </c>
      <c r="BF929" s="209" t="str">
        <f t="shared" si="114"/>
        <v/>
      </c>
      <c r="BG929" s="209" t="str">
        <f t="shared" si="114"/>
        <v/>
      </c>
      <c r="BH929" s="209" t="str">
        <f t="shared" si="114"/>
        <v/>
      </c>
      <c r="BI929" s="209" t="str">
        <f t="shared" si="114"/>
        <v/>
      </c>
      <c r="BJ929" s="209" t="str">
        <f t="shared" si="114"/>
        <v/>
      </c>
      <c r="BK929" s="209" t="str">
        <f t="shared" si="114"/>
        <v/>
      </c>
      <c r="BL929" s="209" t="str">
        <f t="shared" si="114"/>
        <v/>
      </c>
      <c r="BM929" s="209" t="str">
        <f t="shared" si="114"/>
        <v/>
      </c>
      <c r="BN929" s="209" t="str">
        <f t="shared" si="114"/>
        <v/>
      </c>
      <c r="BO929" s="209" t="str">
        <f t="shared" si="114"/>
        <v/>
      </c>
      <c r="BP929" s="209" t="str">
        <f t="shared" si="114"/>
        <v/>
      </c>
      <c r="BQ929" s="209" t="str">
        <f t="shared" si="114"/>
        <v/>
      </c>
      <c r="BR929" s="209" t="str">
        <f t="shared" si="114"/>
        <v/>
      </c>
      <c r="BS929" s="209" t="str">
        <f t="shared" si="114"/>
        <v/>
      </c>
      <c r="BT929" s="209" t="str">
        <f t="shared" si="114"/>
        <v/>
      </c>
      <c r="BU929" s="209" t="str">
        <f t="shared" si="114"/>
        <v/>
      </c>
      <c r="BV929" s="210" t="str">
        <f>IFERROR(AVERAGE(BV898:BV928),"")</f>
        <v/>
      </c>
    </row>
    <row r="930" spans="1:74" ht="15.75" x14ac:dyDescent="0.25">
      <c r="A930" s="44">
        <v>2016</v>
      </c>
      <c r="B930" s="44" t="s">
        <v>236</v>
      </c>
      <c r="C930" s="44">
        <v>1</v>
      </c>
      <c r="D930" s="208" t="s">
        <v>228</v>
      </c>
      <c r="E930" s="209" t="str">
        <f>IFERROR(AVERAGE(E899:E929),"")</f>
        <v/>
      </c>
      <c r="F930" s="209" t="str">
        <f>IFERROR(AVERAGE(F899:F929),"")</f>
        <v/>
      </c>
      <c r="G930" s="209" t="str">
        <f>IFERROR(AVERAGE(G899:G929),"")</f>
        <v/>
      </c>
      <c r="H930" s="209" t="str">
        <f>IFERROR(AVERAGE(H899:H929),"")</f>
        <v/>
      </c>
      <c r="I930" s="209" t="str">
        <f t="shared" ref="I930:AL930" si="115">IFERROR(AVERAGE(I899:I929),"")</f>
        <v/>
      </c>
      <c r="J930" s="209" t="str">
        <f t="shared" si="115"/>
        <v/>
      </c>
      <c r="K930" s="209" t="str">
        <f t="shared" si="115"/>
        <v/>
      </c>
      <c r="L930" s="209" t="str">
        <f t="shared" si="115"/>
        <v/>
      </c>
      <c r="M930" s="209" t="str">
        <f t="shared" si="115"/>
        <v/>
      </c>
      <c r="N930" s="209" t="str">
        <f t="shared" si="115"/>
        <v/>
      </c>
      <c r="O930" s="209" t="str">
        <f t="shared" si="115"/>
        <v/>
      </c>
      <c r="P930" s="209" t="str">
        <f t="shared" si="115"/>
        <v/>
      </c>
      <c r="Q930" s="209" t="str">
        <f t="shared" si="115"/>
        <v/>
      </c>
      <c r="R930" s="209" t="str">
        <f t="shared" si="115"/>
        <v/>
      </c>
      <c r="S930" s="209" t="str">
        <f t="shared" si="115"/>
        <v/>
      </c>
      <c r="T930" s="209" t="str">
        <f t="shared" si="115"/>
        <v/>
      </c>
      <c r="U930" s="209" t="str">
        <f t="shared" si="115"/>
        <v/>
      </c>
      <c r="V930" s="209" t="str">
        <f t="shared" si="115"/>
        <v/>
      </c>
      <c r="W930" s="209" t="str">
        <f t="shared" si="115"/>
        <v/>
      </c>
      <c r="X930" s="209" t="str">
        <f t="shared" si="115"/>
        <v/>
      </c>
      <c r="Y930" s="209" t="str">
        <f t="shared" si="115"/>
        <v/>
      </c>
      <c r="Z930" s="209" t="str">
        <f t="shared" si="115"/>
        <v/>
      </c>
      <c r="AA930" s="209" t="str">
        <f t="shared" si="115"/>
        <v/>
      </c>
      <c r="AB930" s="209" t="str">
        <f t="shared" si="115"/>
        <v/>
      </c>
      <c r="AC930" s="209" t="str">
        <f t="shared" si="115"/>
        <v/>
      </c>
      <c r="AD930" s="209" t="str">
        <f t="shared" si="115"/>
        <v/>
      </c>
      <c r="AE930" s="209" t="str">
        <f t="shared" si="115"/>
        <v/>
      </c>
      <c r="AF930" s="209" t="str">
        <f t="shared" si="115"/>
        <v/>
      </c>
      <c r="AG930" s="209" t="str">
        <f t="shared" si="115"/>
        <v/>
      </c>
      <c r="AH930" s="209" t="str">
        <f t="shared" si="115"/>
        <v/>
      </c>
      <c r="AI930" s="209" t="str">
        <f t="shared" si="115"/>
        <v/>
      </c>
      <c r="AJ930" s="209" t="str">
        <f t="shared" si="115"/>
        <v/>
      </c>
      <c r="AK930" s="209" t="str">
        <f t="shared" si="115"/>
        <v/>
      </c>
      <c r="AL930" s="209" t="str">
        <f t="shared" si="115"/>
        <v/>
      </c>
    </row>
    <row r="931" spans="1:74" x14ac:dyDescent="0.25">
      <c r="A931" s="44">
        <f>A930</f>
        <v>2016</v>
      </c>
      <c r="B931" s="44" t="str">
        <f>B930</f>
        <v>OCTUBRE</v>
      </c>
      <c r="C931" s="44">
        <v>2</v>
      </c>
      <c r="D931" s="586" t="str">
        <f t="shared" ref="D931:D961" si="116">B930&amp;" "&amp;A930&amp;" / "&amp;C930</f>
        <v>OCTUBRE 2016 / 1</v>
      </c>
      <c r="E931" s="589">
        <v>1</v>
      </c>
      <c r="F931" s="266">
        <v>42653</v>
      </c>
      <c r="G931" s="590">
        <v>890000067419</v>
      </c>
      <c r="H931" s="591" t="s">
        <v>499</v>
      </c>
      <c r="I931" s="586">
        <v>0.74080000000000001</v>
      </c>
      <c r="J931" s="586">
        <v>6.9</v>
      </c>
      <c r="K931" s="592">
        <v>1.06</v>
      </c>
      <c r="L931" s="586" t="s">
        <v>20</v>
      </c>
      <c r="M931" s="586">
        <v>1.8</v>
      </c>
      <c r="N931" s="586">
        <v>0.05</v>
      </c>
      <c r="O931" s="592">
        <v>100</v>
      </c>
      <c r="P931" s="586">
        <v>136.19999999999999</v>
      </c>
      <c r="Q931" s="586" t="s">
        <v>338</v>
      </c>
      <c r="R931" s="586">
        <v>42.9</v>
      </c>
      <c r="S931" s="586">
        <v>-80</v>
      </c>
      <c r="T931" s="564" t="s">
        <v>103</v>
      </c>
      <c r="U931" s="564">
        <v>0</v>
      </c>
      <c r="V931" s="564">
        <v>57</v>
      </c>
      <c r="W931" s="564">
        <v>78</v>
      </c>
      <c r="X931" s="564">
        <v>88</v>
      </c>
      <c r="Y931" s="564">
        <v>133</v>
      </c>
      <c r="Z931" s="564">
        <v>153</v>
      </c>
      <c r="AA931" s="564">
        <v>0.5</v>
      </c>
      <c r="AB931" s="564">
        <v>99</v>
      </c>
      <c r="AC931" s="564">
        <v>0.5</v>
      </c>
      <c r="AD931" s="586"/>
      <c r="AE931" s="586"/>
      <c r="AF931" s="586"/>
      <c r="AG931" s="586"/>
      <c r="AH931" s="586"/>
      <c r="AI931" s="586"/>
      <c r="AJ931" s="586"/>
      <c r="AK931" s="586"/>
      <c r="AL931" s="586"/>
    </row>
    <row r="932" spans="1:74" x14ac:dyDescent="0.25">
      <c r="A932" s="44">
        <f t="shared" ref="A932:B960" si="117">A931</f>
        <v>2016</v>
      </c>
      <c r="B932" s="44" t="str">
        <f t="shared" si="117"/>
        <v>OCTUBRE</v>
      </c>
      <c r="C932" s="44">
        <v>3</v>
      </c>
      <c r="D932" s="586" t="str">
        <f t="shared" si="116"/>
        <v>OCTUBRE 2016 / 2</v>
      </c>
      <c r="E932" s="586"/>
      <c r="F932" s="586"/>
      <c r="G932" s="586"/>
      <c r="H932" s="586"/>
      <c r="I932" s="586"/>
      <c r="J932" s="586"/>
      <c r="K932" s="586"/>
      <c r="L932" s="586"/>
      <c r="M932" s="586"/>
      <c r="N932" s="586"/>
      <c r="O932" s="586"/>
      <c r="P932" s="586"/>
      <c r="Q932" s="586"/>
      <c r="R932" s="586"/>
      <c r="S932" s="586"/>
      <c r="T932" s="586"/>
      <c r="U932" s="586"/>
      <c r="V932" s="586"/>
      <c r="W932" s="586"/>
      <c r="X932" s="586"/>
      <c r="Y932" s="586"/>
      <c r="Z932" s="586"/>
      <c r="AB932" s="586"/>
      <c r="AC932" s="586"/>
      <c r="AD932" s="586"/>
      <c r="AE932" s="586"/>
      <c r="AF932" s="586"/>
      <c r="AG932" s="586"/>
      <c r="AH932" s="586"/>
      <c r="AI932" s="586"/>
      <c r="AJ932" s="586"/>
      <c r="AK932" s="586"/>
      <c r="AL932" s="586"/>
    </row>
    <row r="933" spans="1:74" x14ac:dyDescent="0.25">
      <c r="A933" s="44">
        <f t="shared" si="117"/>
        <v>2016</v>
      </c>
      <c r="B933" s="44" t="str">
        <f t="shared" si="117"/>
        <v>OCTUBRE</v>
      </c>
      <c r="C933" s="44">
        <v>4</v>
      </c>
      <c r="D933" s="586" t="str">
        <f t="shared" si="116"/>
        <v>OCTUBRE 2016 / 3</v>
      </c>
      <c r="E933" s="586"/>
      <c r="F933" s="586"/>
      <c r="G933" s="586"/>
      <c r="H933" s="586"/>
      <c r="I933" s="586"/>
      <c r="J933" s="586"/>
      <c r="K933" s="586"/>
      <c r="L933" s="586"/>
      <c r="M933" s="586"/>
      <c r="N933" s="586"/>
      <c r="O933" s="586"/>
      <c r="P933" s="586"/>
      <c r="Q933" s="586"/>
      <c r="R933" s="586"/>
      <c r="S933" s="586"/>
      <c r="T933" s="586"/>
      <c r="U933" s="586"/>
      <c r="V933" s="586"/>
      <c r="W933" s="586"/>
      <c r="X933" s="586"/>
      <c r="Y933" s="586"/>
      <c r="Z933" s="586"/>
      <c r="AB933" s="586"/>
      <c r="AC933" s="586"/>
      <c r="AD933" s="586"/>
      <c r="AE933" s="586"/>
      <c r="AF933" s="586"/>
      <c r="AG933" s="586"/>
      <c r="AH933" s="586"/>
      <c r="AI933" s="586"/>
      <c r="AJ933" s="586"/>
      <c r="AK933" s="586"/>
      <c r="AL933" s="586"/>
    </row>
    <row r="934" spans="1:74" x14ac:dyDescent="0.25">
      <c r="A934" s="44">
        <f t="shared" si="117"/>
        <v>2016</v>
      </c>
      <c r="B934" s="44" t="str">
        <f t="shared" si="117"/>
        <v>OCTUBRE</v>
      </c>
      <c r="C934" s="44">
        <v>5</v>
      </c>
      <c r="D934" s="586" t="str">
        <f t="shared" si="116"/>
        <v>OCTUBRE 2016 / 4</v>
      </c>
      <c r="E934" s="586"/>
      <c r="F934" s="586"/>
      <c r="G934" s="586"/>
      <c r="H934" s="586"/>
      <c r="I934" s="586"/>
      <c r="J934" s="586"/>
      <c r="K934" s="586"/>
      <c r="L934" s="586"/>
      <c r="M934" s="586"/>
      <c r="N934" s="586"/>
      <c r="O934" s="586"/>
      <c r="P934" s="586"/>
      <c r="Q934" s="586"/>
      <c r="R934" s="586"/>
      <c r="S934" s="586"/>
      <c r="T934" s="586"/>
      <c r="U934" s="586"/>
      <c r="V934" s="586"/>
      <c r="W934" s="586"/>
      <c r="X934" s="586"/>
      <c r="Y934" s="586"/>
      <c r="Z934" s="586"/>
      <c r="AB934" s="586"/>
      <c r="AC934" s="586"/>
      <c r="AD934" s="586"/>
      <c r="AE934" s="586"/>
      <c r="AF934" s="586"/>
      <c r="AG934" s="586"/>
      <c r="AH934" s="586"/>
      <c r="AI934" s="586"/>
      <c r="AJ934" s="586"/>
      <c r="AK934" s="586"/>
      <c r="AL934" s="586"/>
    </row>
    <row r="935" spans="1:74" x14ac:dyDescent="0.25">
      <c r="A935" s="44">
        <f t="shared" si="117"/>
        <v>2016</v>
      </c>
      <c r="B935" s="44" t="str">
        <f t="shared" si="117"/>
        <v>OCTUBRE</v>
      </c>
      <c r="C935" s="44">
        <v>6</v>
      </c>
      <c r="D935" s="586" t="str">
        <f t="shared" si="116"/>
        <v>OCTUBRE 2016 / 5</v>
      </c>
      <c r="E935" s="586"/>
      <c r="F935" s="586"/>
      <c r="G935" s="586"/>
      <c r="H935" s="586"/>
      <c r="I935" s="586"/>
      <c r="J935" s="586"/>
      <c r="K935" s="586"/>
      <c r="L935" s="586"/>
      <c r="M935" s="586"/>
      <c r="N935" s="586"/>
      <c r="O935" s="586"/>
      <c r="P935" s="586"/>
      <c r="Q935" s="586"/>
      <c r="R935" s="586"/>
      <c r="S935" s="586"/>
      <c r="T935" s="586"/>
      <c r="U935" s="586"/>
      <c r="V935" s="586"/>
      <c r="W935" s="586"/>
      <c r="X935" s="586"/>
      <c r="Y935" s="586"/>
      <c r="Z935" s="586"/>
      <c r="AB935" s="586"/>
      <c r="AC935" s="586"/>
      <c r="AD935" s="586"/>
      <c r="AE935" s="586"/>
      <c r="AF935" s="586"/>
      <c r="AG935" s="586"/>
      <c r="AH935" s="586"/>
      <c r="AI935" s="586"/>
      <c r="AJ935" s="586"/>
      <c r="AK935" s="586"/>
      <c r="AL935" s="586"/>
    </row>
    <row r="936" spans="1:74" x14ac:dyDescent="0.25">
      <c r="A936" s="44">
        <f t="shared" si="117"/>
        <v>2016</v>
      </c>
      <c r="B936" s="44" t="str">
        <f t="shared" si="117"/>
        <v>OCTUBRE</v>
      </c>
      <c r="C936" s="44">
        <v>7</v>
      </c>
      <c r="D936" s="586" t="str">
        <f t="shared" si="116"/>
        <v>OCTUBRE 2016 / 6</v>
      </c>
      <c r="E936" s="586"/>
      <c r="F936" s="586"/>
      <c r="G936" s="586"/>
      <c r="H936" s="586"/>
      <c r="I936" s="586"/>
      <c r="J936" s="586"/>
      <c r="K936" s="586"/>
      <c r="L936" s="586"/>
      <c r="M936" s="586"/>
      <c r="N936" s="586"/>
      <c r="O936" s="586"/>
      <c r="P936" s="586"/>
      <c r="Q936" s="586"/>
      <c r="R936" s="586"/>
      <c r="S936" s="586"/>
      <c r="T936" s="586"/>
      <c r="U936" s="586"/>
      <c r="V936" s="586"/>
      <c r="W936" s="586"/>
      <c r="X936" s="586"/>
      <c r="Y936" s="586"/>
      <c r="Z936" s="586"/>
      <c r="AB936" s="586"/>
      <c r="AC936" s="586"/>
      <c r="AD936" s="586"/>
      <c r="AE936" s="586"/>
      <c r="AF936" s="586"/>
      <c r="AG936" s="586"/>
      <c r="AH936" s="586"/>
      <c r="AI936" s="586"/>
      <c r="AJ936" s="586"/>
      <c r="AK936" s="586"/>
      <c r="AL936" s="586"/>
    </row>
    <row r="937" spans="1:74" x14ac:dyDescent="0.25">
      <c r="A937" s="44">
        <f t="shared" si="117"/>
        <v>2016</v>
      </c>
      <c r="B937" s="44" t="str">
        <f t="shared" si="117"/>
        <v>OCTUBRE</v>
      </c>
      <c r="C937" s="44">
        <v>8</v>
      </c>
      <c r="D937" s="586" t="str">
        <f t="shared" si="116"/>
        <v>OCTUBRE 2016 / 7</v>
      </c>
      <c r="E937" s="586"/>
      <c r="F937" s="586"/>
      <c r="G937" s="586"/>
      <c r="H937" s="586"/>
      <c r="I937" s="586"/>
      <c r="J937" s="586"/>
      <c r="K937" s="586"/>
      <c r="L937" s="586"/>
      <c r="M937" s="586"/>
      <c r="N937" s="586"/>
      <c r="O937" s="586"/>
      <c r="P937" s="586"/>
      <c r="Q937" s="586"/>
      <c r="R937" s="586"/>
      <c r="S937" s="586"/>
      <c r="T937" s="586"/>
      <c r="U937" s="586"/>
      <c r="V937" s="586"/>
      <c r="W937" s="586"/>
      <c r="X937" s="586"/>
      <c r="Y937" s="586"/>
      <c r="Z937" s="586"/>
      <c r="AB937" s="586"/>
      <c r="AC937" s="586"/>
      <c r="AD937" s="586"/>
      <c r="AE937" s="586"/>
      <c r="AF937" s="586"/>
      <c r="AG937" s="586"/>
      <c r="AH937" s="586"/>
      <c r="AI937" s="586"/>
      <c r="AJ937" s="586"/>
      <c r="AK937" s="586"/>
      <c r="AL937" s="586"/>
    </row>
    <row r="938" spans="1:74" x14ac:dyDescent="0.25">
      <c r="A938" s="44">
        <f t="shared" si="117"/>
        <v>2016</v>
      </c>
      <c r="B938" s="44" t="str">
        <f t="shared" si="117"/>
        <v>OCTUBRE</v>
      </c>
      <c r="C938" s="44">
        <v>9</v>
      </c>
      <c r="D938" s="586" t="str">
        <f t="shared" si="116"/>
        <v>OCTUBRE 2016 / 8</v>
      </c>
      <c r="E938" s="586"/>
      <c r="F938" s="586"/>
      <c r="G938" s="586"/>
      <c r="H938" s="586"/>
      <c r="I938" s="586"/>
      <c r="J938" s="586"/>
      <c r="K938" s="586"/>
      <c r="L938" s="586"/>
      <c r="M938" s="586"/>
      <c r="N938" s="586"/>
      <c r="O938" s="586"/>
      <c r="P938" s="586"/>
      <c r="Q938" s="586"/>
      <c r="R938" s="586"/>
      <c r="S938" s="586"/>
      <c r="T938" s="586"/>
      <c r="U938" s="586"/>
      <c r="V938" s="586"/>
      <c r="W938" s="586"/>
      <c r="X938" s="586"/>
      <c r="Y938" s="586"/>
      <c r="Z938" s="586"/>
      <c r="AB938" s="586"/>
      <c r="AC938" s="586"/>
      <c r="AD938" s="586"/>
      <c r="AE938" s="586"/>
      <c r="AF938" s="586"/>
      <c r="AG938" s="586"/>
      <c r="AH938" s="586"/>
      <c r="AI938" s="586"/>
      <c r="AJ938" s="586"/>
      <c r="AK938" s="586"/>
      <c r="AL938" s="586"/>
    </row>
    <row r="939" spans="1:74" x14ac:dyDescent="0.25">
      <c r="A939" s="44">
        <f t="shared" si="117"/>
        <v>2016</v>
      </c>
      <c r="B939" s="44" t="str">
        <f t="shared" si="117"/>
        <v>OCTUBRE</v>
      </c>
      <c r="C939" s="44">
        <v>10</v>
      </c>
      <c r="D939" s="586" t="str">
        <f t="shared" si="116"/>
        <v>OCTUBRE 2016 / 9</v>
      </c>
      <c r="E939" s="586"/>
      <c r="F939" s="586"/>
      <c r="G939" s="586"/>
      <c r="H939" s="586"/>
      <c r="I939" s="586"/>
      <c r="J939" s="586"/>
      <c r="K939" s="586"/>
      <c r="L939" s="586"/>
      <c r="M939" s="586"/>
      <c r="N939" s="586"/>
      <c r="O939" s="586"/>
      <c r="P939" s="586"/>
      <c r="Q939" s="586"/>
      <c r="R939" s="586"/>
      <c r="S939" s="586"/>
      <c r="T939" s="586"/>
      <c r="U939" s="586"/>
      <c r="V939" s="586"/>
      <c r="W939" s="586"/>
      <c r="X939" s="586"/>
      <c r="Y939" s="586"/>
      <c r="Z939" s="586"/>
      <c r="AB939" s="586"/>
      <c r="AC939" s="586"/>
      <c r="AD939" s="586"/>
      <c r="AE939" s="586"/>
      <c r="AF939" s="586"/>
      <c r="AG939" s="586"/>
      <c r="AH939" s="586"/>
      <c r="AI939" s="586"/>
      <c r="AJ939" s="586"/>
      <c r="AK939" s="586"/>
      <c r="AL939" s="586"/>
    </row>
    <row r="940" spans="1:74" x14ac:dyDescent="0.25">
      <c r="A940" s="44">
        <f t="shared" si="117"/>
        <v>2016</v>
      </c>
      <c r="B940" s="44" t="str">
        <f t="shared" si="117"/>
        <v>OCTUBRE</v>
      </c>
      <c r="C940" s="44">
        <v>11</v>
      </c>
      <c r="D940" s="586" t="str">
        <f t="shared" si="116"/>
        <v>OCTUBRE 2016 / 10</v>
      </c>
      <c r="E940" s="586"/>
      <c r="F940" s="586"/>
      <c r="G940" s="586"/>
      <c r="H940" s="586"/>
      <c r="I940" s="586"/>
      <c r="J940" s="586"/>
      <c r="K940" s="586"/>
      <c r="L940" s="586"/>
      <c r="M940" s="586"/>
      <c r="N940" s="586"/>
      <c r="O940" s="586"/>
      <c r="P940" s="586"/>
      <c r="Q940" s="586"/>
      <c r="R940" s="586"/>
      <c r="S940" s="586"/>
      <c r="T940" s="586"/>
      <c r="U940" s="586"/>
      <c r="V940" s="586"/>
      <c r="W940" s="586"/>
      <c r="X940" s="586"/>
      <c r="Y940" s="586"/>
      <c r="Z940" s="586"/>
      <c r="AB940" s="586"/>
      <c r="AC940" s="586"/>
      <c r="AD940" s="586"/>
      <c r="AE940" s="586"/>
      <c r="AF940" s="586"/>
      <c r="AG940" s="586"/>
      <c r="AH940" s="586"/>
      <c r="AI940" s="586"/>
      <c r="AJ940" s="586"/>
      <c r="AK940" s="586"/>
      <c r="AL940" s="586"/>
    </row>
    <row r="941" spans="1:74" x14ac:dyDescent="0.25">
      <c r="A941" s="44">
        <f t="shared" si="117"/>
        <v>2016</v>
      </c>
      <c r="B941" s="44" t="str">
        <f t="shared" si="117"/>
        <v>OCTUBRE</v>
      </c>
      <c r="C941" s="44">
        <v>12</v>
      </c>
      <c r="D941" s="586" t="str">
        <f t="shared" si="116"/>
        <v>OCTUBRE 2016 / 11</v>
      </c>
      <c r="E941" s="586"/>
      <c r="F941" s="586"/>
      <c r="G941" s="586"/>
      <c r="H941" s="586"/>
      <c r="I941" s="586"/>
      <c r="J941" s="586"/>
      <c r="K941" s="586"/>
      <c r="L941" s="586"/>
      <c r="M941" s="586"/>
      <c r="N941" s="586"/>
      <c r="O941" s="586"/>
      <c r="P941" s="586"/>
      <c r="Q941" s="586"/>
      <c r="R941" s="586"/>
      <c r="S941" s="586"/>
      <c r="T941" s="586"/>
      <c r="U941" s="586"/>
      <c r="V941" s="586"/>
      <c r="W941" s="586"/>
      <c r="X941" s="586"/>
      <c r="Y941" s="586"/>
      <c r="Z941" s="586"/>
      <c r="AB941" s="586"/>
      <c r="AC941" s="586"/>
      <c r="AD941" s="586"/>
      <c r="AE941" s="586"/>
      <c r="AF941" s="586"/>
      <c r="AG941" s="586"/>
      <c r="AH941" s="586"/>
      <c r="AI941" s="586"/>
      <c r="AJ941" s="586"/>
      <c r="AK941" s="586"/>
      <c r="AL941" s="586"/>
    </row>
    <row r="942" spans="1:74" x14ac:dyDescent="0.25">
      <c r="A942" s="44">
        <f t="shared" si="117"/>
        <v>2016</v>
      </c>
      <c r="B942" s="44" t="str">
        <f t="shared" si="117"/>
        <v>OCTUBRE</v>
      </c>
      <c r="C942" s="44">
        <v>13</v>
      </c>
      <c r="D942" s="586" t="str">
        <f t="shared" si="116"/>
        <v>OCTUBRE 2016 / 12</v>
      </c>
      <c r="E942" s="586"/>
      <c r="F942" s="586"/>
      <c r="G942" s="586"/>
      <c r="H942" s="586"/>
      <c r="I942" s="586"/>
      <c r="J942" s="586"/>
      <c r="K942" s="586"/>
      <c r="L942" s="586"/>
      <c r="M942" s="586"/>
      <c r="N942" s="586"/>
      <c r="O942" s="586"/>
      <c r="P942" s="586"/>
      <c r="Q942" s="586"/>
      <c r="R942" s="586"/>
      <c r="S942" s="586"/>
      <c r="T942" s="586"/>
      <c r="U942" s="586"/>
      <c r="V942" s="586"/>
      <c r="W942" s="586"/>
      <c r="X942" s="586"/>
      <c r="Y942" s="586"/>
      <c r="Z942" s="586"/>
      <c r="AB942" s="586"/>
      <c r="AC942" s="586"/>
      <c r="AD942" s="586"/>
      <c r="AE942" s="586"/>
      <c r="AF942" s="586"/>
      <c r="AG942" s="586"/>
      <c r="AH942" s="586"/>
      <c r="AI942" s="586"/>
      <c r="AJ942" s="586"/>
      <c r="AK942" s="586"/>
      <c r="AL942" s="586"/>
    </row>
    <row r="943" spans="1:74" x14ac:dyDescent="0.25">
      <c r="A943" s="44">
        <f t="shared" si="117"/>
        <v>2016</v>
      </c>
      <c r="B943" s="44" t="str">
        <f t="shared" si="117"/>
        <v>OCTUBRE</v>
      </c>
      <c r="C943" s="44">
        <v>14</v>
      </c>
      <c r="D943" s="586" t="str">
        <f t="shared" si="116"/>
        <v>OCTUBRE 2016 / 13</v>
      </c>
      <c r="E943" s="586"/>
      <c r="F943" s="586"/>
      <c r="G943" s="586"/>
      <c r="H943" s="586"/>
      <c r="I943" s="586"/>
      <c r="J943" s="586"/>
      <c r="K943" s="586"/>
      <c r="L943" s="586"/>
      <c r="M943" s="586"/>
      <c r="N943" s="586"/>
      <c r="O943" s="586"/>
      <c r="P943" s="586"/>
      <c r="Q943" s="586"/>
      <c r="R943" s="586"/>
      <c r="S943" s="586"/>
      <c r="T943" s="586"/>
      <c r="U943" s="586"/>
      <c r="V943" s="586"/>
      <c r="W943" s="586"/>
      <c r="X943" s="586"/>
      <c r="Y943" s="586"/>
      <c r="Z943" s="586"/>
      <c r="AB943" s="586"/>
      <c r="AC943" s="586"/>
      <c r="AD943" s="586"/>
      <c r="AE943" s="586"/>
      <c r="AF943" s="586"/>
      <c r="AG943" s="586"/>
      <c r="AH943" s="586"/>
      <c r="AI943" s="586"/>
      <c r="AJ943" s="586"/>
      <c r="AK943" s="586"/>
      <c r="AL943" s="586"/>
    </row>
    <row r="944" spans="1:74" x14ac:dyDescent="0.25">
      <c r="A944" s="44">
        <f t="shared" si="117"/>
        <v>2016</v>
      </c>
      <c r="B944" s="44" t="str">
        <f t="shared" si="117"/>
        <v>OCTUBRE</v>
      </c>
      <c r="C944" s="44">
        <v>15</v>
      </c>
      <c r="D944" s="586" t="str">
        <f t="shared" si="116"/>
        <v>OCTUBRE 2016 / 14</v>
      </c>
      <c r="E944" s="586"/>
      <c r="F944" s="586"/>
      <c r="G944" s="586"/>
      <c r="H944" s="586"/>
      <c r="I944" s="586"/>
      <c r="J944" s="586"/>
      <c r="K944" s="586"/>
      <c r="L944" s="586"/>
      <c r="M944" s="586"/>
      <c r="N944" s="586"/>
      <c r="O944" s="586"/>
      <c r="P944" s="586"/>
      <c r="Q944" s="586"/>
      <c r="R944" s="586"/>
      <c r="S944" s="586"/>
      <c r="T944" s="586"/>
      <c r="U944" s="586"/>
      <c r="V944" s="586"/>
      <c r="W944" s="586"/>
      <c r="X944" s="586"/>
      <c r="Y944" s="586"/>
      <c r="Z944" s="586"/>
      <c r="AB944" s="586"/>
      <c r="AC944" s="586"/>
      <c r="AD944" s="586"/>
      <c r="AE944" s="586"/>
      <c r="AF944" s="586"/>
      <c r="AG944" s="586"/>
      <c r="AH944" s="586"/>
      <c r="AI944" s="586"/>
      <c r="AJ944" s="586"/>
      <c r="AK944" s="586"/>
      <c r="AL944" s="586"/>
    </row>
    <row r="945" spans="1:38" x14ac:dyDescent="0.25">
      <c r="A945" s="44">
        <f t="shared" si="117"/>
        <v>2016</v>
      </c>
      <c r="B945" s="44" t="str">
        <f t="shared" si="117"/>
        <v>OCTUBRE</v>
      </c>
      <c r="C945" s="44">
        <v>16</v>
      </c>
      <c r="D945" s="586" t="str">
        <f t="shared" si="116"/>
        <v>OCTUBRE 2016 / 15</v>
      </c>
      <c r="E945" s="586"/>
      <c r="F945" s="586"/>
      <c r="G945" s="586"/>
      <c r="H945" s="586"/>
      <c r="I945" s="586"/>
      <c r="J945" s="586"/>
      <c r="K945" s="586"/>
      <c r="L945" s="586"/>
      <c r="M945" s="586"/>
      <c r="N945" s="586"/>
      <c r="O945" s="586"/>
      <c r="P945" s="586"/>
      <c r="Q945" s="586"/>
      <c r="R945" s="586"/>
      <c r="S945" s="586"/>
      <c r="T945" s="586"/>
      <c r="U945" s="586"/>
      <c r="V945" s="586"/>
      <c r="W945" s="586"/>
      <c r="X945" s="586"/>
      <c r="Y945" s="586"/>
      <c r="Z945" s="586"/>
      <c r="AB945" s="586"/>
      <c r="AC945" s="586"/>
      <c r="AD945" s="586"/>
      <c r="AE945" s="586"/>
      <c r="AF945" s="586"/>
      <c r="AG945" s="586"/>
      <c r="AH945" s="586"/>
      <c r="AI945" s="586"/>
      <c r="AJ945" s="586"/>
      <c r="AK945" s="586"/>
      <c r="AL945" s="586"/>
    </row>
    <row r="946" spans="1:38" x14ac:dyDescent="0.25">
      <c r="A946" s="44">
        <f t="shared" si="117"/>
        <v>2016</v>
      </c>
      <c r="B946" s="44" t="str">
        <f t="shared" si="117"/>
        <v>OCTUBRE</v>
      </c>
      <c r="C946" s="44">
        <v>17</v>
      </c>
      <c r="D946" s="586" t="str">
        <f t="shared" si="116"/>
        <v>OCTUBRE 2016 / 16</v>
      </c>
      <c r="E946" s="586"/>
      <c r="F946" s="586"/>
      <c r="G946" s="586"/>
      <c r="H946" s="586"/>
      <c r="I946" s="586"/>
      <c r="J946" s="586"/>
      <c r="K946" s="586"/>
      <c r="L946" s="586"/>
      <c r="M946" s="586"/>
      <c r="N946" s="586"/>
      <c r="O946" s="586"/>
      <c r="P946" s="586"/>
      <c r="Q946" s="586"/>
      <c r="R946" s="586"/>
      <c r="S946" s="586"/>
      <c r="T946" s="586"/>
      <c r="U946" s="586"/>
      <c r="V946" s="586"/>
      <c r="W946" s="586"/>
      <c r="X946" s="586"/>
      <c r="Y946" s="586"/>
      <c r="Z946" s="586"/>
      <c r="AB946" s="586"/>
      <c r="AC946" s="586"/>
      <c r="AD946" s="586"/>
      <c r="AE946" s="586"/>
      <c r="AF946" s="586"/>
      <c r="AG946" s="586"/>
      <c r="AH946" s="586"/>
      <c r="AI946" s="586"/>
      <c r="AJ946" s="586"/>
      <c r="AK946" s="586"/>
      <c r="AL946" s="586"/>
    </row>
    <row r="947" spans="1:38" x14ac:dyDescent="0.25">
      <c r="A947" s="44">
        <f t="shared" si="117"/>
        <v>2016</v>
      </c>
      <c r="B947" s="44" t="str">
        <f t="shared" si="117"/>
        <v>OCTUBRE</v>
      </c>
      <c r="C947" s="44">
        <v>18</v>
      </c>
      <c r="D947" s="586" t="str">
        <f t="shared" si="116"/>
        <v>OCTUBRE 2016 / 17</v>
      </c>
      <c r="E947" s="586"/>
      <c r="F947" s="586"/>
      <c r="G947" s="586"/>
      <c r="H947" s="586"/>
      <c r="I947" s="586"/>
      <c r="J947" s="586"/>
      <c r="K947" s="586"/>
      <c r="L947" s="586"/>
      <c r="M947" s="586"/>
      <c r="N947" s="586"/>
      <c r="O947" s="586"/>
      <c r="P947" s="586"/>
      <c r="Q947" s="586"/>
      <c r="R947" s="586"/>
      <c r="S947" s="586"/>
      <c r="T947" s="586"/>
      <c r="U947" s="586"/>
      <c r="V947" s="586"/>
      <c r="W947" s="586"/>
      <c r="X947" s="586"/>
      <c r="Y947" s="586"/>
      <c r="Z947" s="586"/>
      <c r="AB947" s="586"/>
      <c r="AC947" s="586"/>
      <c r="AD947" s="586"/>
      <c r="AE947" s="586"/>
      <c r="AF947" s="586"/>
      <c r="AG947" s="586"/>
      <c r="AH947" s="586"/>
      <c r="AI947" s="586"/>
      <c r="AJ947" s="586"/>
      <c r="AK947" s="586"/>
      <c r="AL947" s="586"/>
    </row>
    <row r="948" spans="1:38" x14ac:dyDescent="0.25">
      <c r="A948" s="44">
        <f t="shared" si="117"/>
        <v>2016</v>
      </c>
      <c r="B948" s="44" t="str">
        <f t="shared" si="117"/>
        <v>OCTUBRE</v>
      </c>
      <c r="C948" s="44">
        <v>19</v>
      </c>
      <c r="D948" s="586" t="str">
        <f t="shared" si="116"/>
        <v>OCTUBRE 2016 / 18</v>
      </c>
      <c r="E948" s="586"/>
      <c r="F948" s="586"/>
      <c r="G948" s="586"/>
      <c r="H948" s="586"/>
      <c r="I948" s="586"/>
      <c r="J948" s="586"/>
      <c r="K948" s="586"/>
      <c r="L948" s="586"/>
      <c r="M948" s="586"/>
      <c r="N948" s="586"/>
      <c r="O948" s="586"/>
      <c r="P948" s="586"/>
      <c r="Q948" s="586"/>
      <c r="R948" s="586"/>
      <c r="S948" s="586"/>
      <c r="T948" s="586"/>
      <c r="U948" s="586"/>
      <c r="V948" s="586"/>
      <c r="W948" s="586"/>
      <c r="X948" s="586"/>
      <c r="Y948" s="586"/>
      <c r="Z948" s="586"/>
      <c r="AB948" s="586"/>
      <c r="AC948" s="586"/>
      <c r="AD948" s="586"/>
      <c r="AE948" s="586"/>
      <c r="AF948" s="586"/>
      <c r="AG948" s="586"/>
      <c r="AH948" s="586"/>
      <c r="AI948" s="586"/>
      <c r="AJ948" s="586"/>
      <c r="AK948" s="586"/>
      <c r="AL948" s="586"/>
    </row>
    <row r="949" spans="1:38" x14ac:dyDescent="0.25">
      <c r="A949" s="44">
        <f t="shared" si="117"/>
        <v>2016</v>
      </c>
      <c r="B949" s="44" t="str">
        <f t="shared" si="117"/>
        <v>OCTUBRE</v>
      </c>
      <c r="C949" s="44">
        <v>20</v>
      </c>
      <c r="D949" s="586" t="str">
        <f t="shared" si="116"/>
        <v>OCTUBRE 2016 / 19</v>
      </c>
      <c r="E949" s="586"/>
      <c r="F949" s="586"/>
      <c r="G949" s="586"/>
      <c r="H949" s="586"/>
      <c r="I949" s="586"/>
      <c r="J949" s="586"/>
      <c r="K949" s="586"/>
      <c r="L949" s="586"/>
      <c r="M949" s="586"/>
      <c r="N949" s="586"/>
      <c r="O949" s="586"/>
      <c r="P949" s="586"/>
      <c r="Q949" s="586"/>
      <c r="R949" s="586"/>
      <c r="S949" s="586"/>
      <c r="T949" s="586"/>
      <c r="U949" s="586"/>
      <c r="V949" s="586"/>
      <c r="W949" s="586"/>
      <c r="X949" s="586"/>
      <c r="Y949" s="586"/>
      <c r="Z949" s="586"/>
      <c r="AB949" s="586"/>
      <c r="AC949" s="586"/>
      <c r="AD949" s="586"/>
      <c r="AE949" s="586"/>
      <c r="AF949" s="586"/>
      <c r="AG949" s="586"/>
      <c r="AH949" s="586"/>
      <c r="AI949" s="586"/>
      <c r="AJ949" s="586"/>
      <c r="AK949" s="586"/>
      <c r="AL949" s="586"/>
    </row>
    <row r="950" spans="1:38" x14ac:dyDescent="0.25">
      <c r="A950" s="44">
        <f t="shared" si="117"/>
        <v>2016</v>
      </c>
      <c r="B950" s="44" t="str">
        <f t="shared" si="117"/>
        <v>OCTUBRE</v>
      </c>
      <c r="C950" s="44">
        <v>21</v>
      </c>
      <c r="D950" s="586" t="str">
        <f t="shared" si="116"/>
        <v>OCTUBRE 2016 / 20</v>
      </c>
      <c r="E950" s="586"/>
      <c r="F950" s="586"/>
      <c r="G950" s="586"/>
      <c r="H950" s="586"/>
      <c r="I950" s="586"/>
      <c r="J950" s="586"/>
      <c r="K950" s="586"/>
      <c r="L950" s="586"/>
      <c r="M950" s="586"/>
      <c r="N950" s="586"/>
      <c r="O950" s="586"/>
      <c r="P950" s="586"/>
      <c r="Q950" s="586"/>
      <c r="R950" s="586"/>
      <c r="S950" s="586"/>
      <c r="T950" s="586"/>
      <c r="U950" s="586"/>
      <c r="V950" s="586"/>
      <c r="W950" s="586"/>
      <c r="X950" s="586"/>
      <c r="Y950" s="586"/>
      <c r="Z950" s="586"/>
      <c r="AB950" s="586"/>
      <c r="AC950" s="586"/>
      <c r="AD950" s="586"/>
      <c r="AE950" s="586"/>
      <c r="AF950" s="586"/>
      <c r="AG950" s="586"/>
      <c r="AH950" s="586"/>
      <c r="AI950" s="586"/>
      <c r="AJ950" s="586"/>
      <c r="AK950" s="586"/>
      <c r="AL950" s="586"/>
    </row>
    <row r="951" spans="1:38" x14ac:dyDescent="0.25">
      <c r="A951" s="44">
        <f t="shared" si="117"/>
        <v>2016</v>
      </c>
      <c r="B951" s="44" t="str">
        <f t="shared" si="117"/>
        <v>OCTUBRE</v>
      </c>
      <c r="C951" s="44">
        <v>22</v>
      </c>
      <c r="D951" s="586" t="str">
        <f t="shared" si="116"/>
        <v>OCTUBRE 2016 / 21</v>
      </c>
      <c r="E951" s="586"/>
      <c r="F951" s="586"/>
      <c r="G951" s="586"/>
      <c r="H951" s="586"/>
      <c r="I951" s="586"/>
      <c r="J951" s="586"/>
      <c r="K951" s="586"/>
      <c r="L951" s="586"/>
      <c r="M951" s="586"/>
      <c r="N951" s="586"/>
      <c r="O951" s="586"/>
      <c r="P951" s="586"/>
      <c r="Q951" s="586"/>
      <c r="R951" s="586"/>
      <c r="S951" s="586"/>
      <c r="T951" s="586"/>
      <c r="U951" s="586"/>
      <c r="V951" s="586"/>
      <c r="W951" s="586"/>
      <c r="X951" s="586"/>
      <c r="Y951" s="586"/>
      <c r="Z951" s="586"/>
      <c r="AB951" s="586"/>
      <c r="AC951" s="586"/>
      <c r="AD951" s="586"/>
      <c r="AE951" s="586"/>
      <c r="AF951" s="586"/>
      <c r="AG951" s="586"/>
      <c r="AH951" s="586"/>
      <c r="AI951" s="586"/>
      <c r="AJ951" s="586"/>
      <c r="AK951" s="586"/>
      <c r="AL951" s="586"/>
    </row>
    <row r="952" spans="1:38" x14ac:dyDescent="0.25">
      <c r="A952" s="44">
        <f t="shared" si="117"/>
        <v>2016</v>
      </c>
      <c r="B952" s="44" t="str">
        <f t="shared" si="117"/>
        <v>OCTUBRE</v>
      </c>
      <c r="C952" s="44">
        <v>23</v>
      </c>
      <c r="D952" s="586" t="str">
        <f t="shared" si="116"/>
        <v>OCTUBRE 2016 / 22</v>
      </c>
      <c r="E952" s="586"/>
      <c r="F952" s="586"/>
      <c r="G952" s="586"/>
      <c r="H952" s="586"/>
      <c r="I952" s="586"/>
      <c r="J952" s="586"/>
      <c r="K952" s="586"/>
      <c r="L952" s="586"/>
      <c r="M952" s="586"/>
      <c r="N952" s="586"/>
      <c r="O952" s="586"/>
      <c r="P952" s="586"/>
      <c r="Q952" s="586"/>
      <c r="R952" s="586"/>
      <c r="S952" s="586"/>
      <c r="T952" s="586"/>
      <c r="U952" s="586"/>
      <c r="V952" s="586"/>
      <c r="W952" s="586"/>
      <c r="X952" s="586"/>
      <c r="Y952" s="586"/>
      <c r="Z952" s="586"/>
      <c r="AB952" s="586"/>
      <c r="AC952" s="586"/>
      <c r="AD952" s="586"/>
      <c r="AE952" s="586"/>
      <c r="AF952" s="586"/>
      <c r="AG952" s="586"/>
      <c r="AH952" s="586"/>
      <c r="AI952" s="586"/>
      <c r="AJ952" s="586"/>
      <c r="AK952" s="586"/>
      <c r="AL952" s="586"/>
    </row>
    <row r="953" spans="1:38" x14ac:dyDescent="0.25">
      <c r="A953" s="44">
        <f t="shared" si="117"/>
        <v>2016</v>
      </c>
      <c r="B953" s="44" t="str">
        <f t="shared" si="117"/>
        <v>OCTUBRE</v>
      </c>
      <c r="C953" s="44">
        <v>24</v>
      </c>
      <c r="D953" s="586" t="str">
        <f t="shared" si="116"/>
        <v>OCTUBRE 2016 / 23</v>
      </c>
      <c r="E953" s="586"/>
      <c r="F953" s="586"/>
      <c r="G953" s="586"/>
      <c r="H953" s="586"/>
      <c r="I953" s="586"/>
      <c r="J953" s="586"/>
      <c r="K953" s="586"/>
      <c r="L953" s="586"/>
      <c r="M953" s="586"/>
      <c r="N953" s="586"/>
      <c r="O953" s="586"/>
      <c r="P953" s="586"/>
      <c r="Q953" s="586"/>
      <c r="R953" s="586"/>
      <c r="S953" s="586"/>
      <c r="T953" s="586"/>
      <c r="U953" s="586"/>
      <c r="V953" s="586"/>
      <c r="W953" s="586"/>
      <c r="X953" s="586"/>
      <c r="Y953" s="586"/>
      <c r="Z953" s="586"/>
      <c r="AB953" s="586"/>
      <c r="AC953" s="586"/>
      <c r="AD953" s="586"/>
      <c r="AE953" s="586"/>
      <c r="AF953" s="586"/>
      <c r="AG953" s="586"/>
      <c r="AH953" s="586"/>
      <c r="AI953" s="586"/>
      <c r="AJ953" s="586"/>
      <c r="AK953" s="586"/>
      <c r="AL953" s="586"/>
    </row>
    <row r="954" spans="1:38" x14ac:dyDescent="0.25">
      <c r="A954" s="44">
        <f t="shared" si="117"/>
        <v>2016</v>
      </c>
      <c r="B954" s="44" t="str">
        <f t="shared" si="117"/>
        <v>OCTUBRE</v>
      </c>
      <c r="C954" s="44">
        <v>25</v>
      </c>
      <c r="D954" s="586" t="str">
        <f t="shared" si="116"/>
        <v>OCTUBRE 2016 / 24</v>
      </c>
      <c r="E954" s="586"/>
      <c r="F954" s="586"/>
      <c r="G954" s="586"/>
      <c r="H954" s="586"/>
      <c r="I954" s="586"/>
      <c r="J954" s="586"/>
      <c r="K954" s="586"/>
      <c r="L954" s="586"/>
      <c r="M954" s="586"/>
      <c r="N954" s="586"/>
      <c r="O954" s="586"/>
      <c r="P954" s="586"/>
      <c r="Q954" s="586"/>
      <c r="R954" s="586"/>
      <c r="S954" s="586"/>
      <c r="T954" s="586"/>
      <c r="U954" s="586"/>
      <c r="V954" s="586"/>
      <c r="W954" s="586"/>
      <c r="X954" s="586"/>
      <c r="Y954" s="586"/>
      <c r="Z954" s="586"/>
      <c r="AB954" s="586"/>
      <c r="AC954" s="586"/>
      <c r="AD954" s="586"/>
      <c r="AE954" s="586"/>
      <c r="AF954" s="586"/>
      <c r="AG954" s="586"/>
      <c r="AH954" s="586"/>
      <c r="AI954" s="586"/>
      <c r="AJ954" s="586"/>
      <c r="AK954" s="586"/>
      <c r="AL954" s="586"/>
    </row>
    <row r="955" spans="1:38" x14ac:dyDescent="0.25">
      <c r="A955" s="44">
        <f t="shared" si="117"/>
        <v>2016</v>
      </c>
      <c r="B955" s="44" t="str">
        <f t="shared" si="117"/>
        <v>OCTUBRE</v>
      </c>
      <c r="C955" s="44">
        <v>26</v>
      </c>
      <c r="D955" s="586" t="str">
        <f t="shared" si="116"/>
        <v>OCTUBRE 2016 / 25</v>
      </c>
      <c r="E955" s="586"/>
      <c r="F955" s="586"/>
      <c r="G955" s="586"/>
      <c r="H955" s="586"/>
      <c r="I955" s="586"/>
      <c r="J955" s="586"/>
      <c r="K955" s="586"/>
      <c r="L955" s="586"/>
      <c r="M955" s="586"/>
      <c r="N955" s="586"/>
      <c r="O955" s="586"/>
      <c r="P955" s="586"/>
      <c r="Q955" s="586"/>
      <c r="R955" s="586"/>
      <c r="S955" s="586"/>
      <c r="T955" s="586"/>
      <c r="U955" s="586"/>
      <c r="V955" s="586"/>
      <c r="W955" s="586"/>
      <c r="X955" s="586"/>
      <c r="Y955" s="586"/>
      <c r="Z955" s="586"/>
      <c r="AB955" s="586"/>
      <c r="AC955" s="586"/>
      <c r="AD955" s="586"/>
      <c r="AE955" s="586"/>
      <c r="AF955" s="586"/>
      <c r="AG955" s="586"/>
      <c r="AH955" s="586"/>
      <c r="AI955" s="586"/>
      <c r="AJ955" s="586"/>
      <c r="AK955" s="586"/>
      <c r="AL955" s="586"/>
    </row>
    <row r="956" spans="1:38" x14ac:dyDescent="0.25">
      <c r="A956" s="44">
        <f t="shared" si="117"/>
        <v>2016</v>
      </c>
      <c r="B956" s="44" t="str">
        <f t="shared" si="117"/>
        <v>OCTUBRE</v>
      </c>
      <c r="C956" s="44">
        <v>27</v>
      </c>
      <c r="D956" s="586" t="str">
        <f t="shared" si="116"/>
        <v>OCTUBRE 2016 / 26</v>
      </c>
      <c r="E956" s="586"/>
      <c r="F956" s="586"/>
      <c r="G956" s="586"/>
      <c r="H956" s="586"/>
      <c r="I956" s="586"/>
      <c r="J956" s="586"/>
      <c r="K956" s="586"/>
      <c r="L956" s="586"/>
      <c r="M956" s="586"/>
      <c r="N956" s="586"/>
      <c r="O956" s="586"/>
      <c r="P956" s="586"/>
      <c r="Q956" s="586"/>
      <c r="R956" s="586"/>
      <c r="S956" s="586"/>
      <c r="T956" s="586"/>
      <c r="U956" s="586"/>
      <c r="V956" s="586"/>
      <c r="W956" s="586"/>
      <c r="X956" s="586"/>
      <c r="Y956" s="586"/>
      <c r="Z956" s="586"/>
      <c r="AB956" s="586"/>
      <c r="AC956" s="586"/>
      <c r="AD956" s="586"/>
      <c r="AE956" s="586"/>
      <c r="AF956" s="586"/>
      <c r="AG956" s="586"/>
      <c r="AH956" s="586"/>
      <c r="AI956" s="586"/>
      <c r="AJ956" s="586"/>
      <c r="AK956" s="586"/>
      <c r="AL956" s="586"/>
    </row>
    <row r="957" spans="1:38" x14ac:dyDescent="0.25">
      <c r="A957" s="44">
        <f t="shared" si="117"/>
        <v>2016</v>
      </c>
      <c r="B957" s="44" t="str">
        <f t="shared" si="117"/>
        <v>OCTUBRE</v>
      </c>
      <c r="C957" s="44">
        <v>28</v>
      </c>
      <c r="D957" s="586" t="str">
        <f t="shared" si="116"/>
        <v>OCTUBRE 2016 / 27</v>
      </c>
      <c r="E957" s="586"/>
      <c r="F957" s="586"/>
      <c r="G957" s="586"/>
      <c r="H957" s="586"/>
      <c r="I957" s="586"/>
      <c r="J957" s="586"/>
      <c r="K957" s="586"/>
      <c r="L957" s="586"/>
      <c r="M957" s="586"/>
      <c r="N957" s="586"/>
      <c r="O957" s="586"/>
      <c r="P957" s="586"/>
      <c r="Q957" s="586"/>
      <c r="R957" s="586"/>
      <c r="S957" s="586"/>
      <c r="T957" s="586"/>
      <c r="U957" s="586"/>
      <c r="V957" s="586"/>
      <c r="W957" s="586"/>
      <c r="X957" s="586"/>
      <c r="Y957" s="586"/>
      <c r="Z957" s="586"/>
      <c r="AB957" s="586"/>
      <c r="AC957" s="586"/>
      <c r="AD957" s="586"/>
      <c r="AE957" s="586"/>
      <c r="AF957" s="586"/>
      <c r="AG957" s="586"/>
      <c r="AH957" s="586"/>
      <c r="AI957" s="586"/>
      <c r="AJ957" s="586"/>
      <c r="AK957" s="586"/>
      <c r="AL957" s="586"/>
    </row>
    <row r="958" spans="1:38" x14ac:dyDescent="0.25">
      <c r="A958" s="44">
        <f t="shared" si="117"/>
        <v>2016</v>
      </c>
      <c r="B958" s="44" t="str">
        <f t="shared" si="117"/>
        <v>OCTUBRE</v>
      </c>
      <c r="C958" s="44">
        <v>29</v>
      </c>
      <c r="D958" s="586" t="str">
        <f t="shared" si="116"/>
        <v>OCTUBRE 2016 / 28</v>
      </c>
      <c r="E958" s="586"/>
      <c r="F958" s="586"/>
      <c r="G958" s="586"/>
      <c r="H958" s="586"/>
      <c r="I958" s="586"/>
      <c r="J958" s="586"/>
      <c r="K958" s="586"/>
      <c r="L958" s="586"/>
      <c r="M958" s="586"/>
      <c r="N958" s="586"/>
      <c r="O958" s="586"/>
      <c r="P958" s="586"/>
      <c r="Q958" s="586"/>
      <c r="R958" s="586"/>
      <c r="S958" s="586"/>
      <c r="T958" s="586"/>
      <c r="U958" s="586"/>
      <c r="V958" s="586"/>
      <c r="W958" s="586"/>
      <c r="X958" s="586"/>
      <c r="Y958" s="586"/>
      <c r="Z958" s="586"/>
      <c r="AB958" s="586"/>
      <c r="AC958" s="586"/>
      <c r="AD958" s="586"/>
      <c r="AE958" s="586"/>
      <c r="AF958" s="586"/>
      <c r="AG958" s="586"/>
      <c r="AH958" s="586"/>
      <c r="AI958" s="586"/>
      <c r="AJ958" s="586"/>
      <c r="AK958" s="586"/>
      <c r="AL958" s="586"/>
    </row>
    <row r="959" spans="1:38" x14ac:dyDescent="0.25">
      <c r="A959" s="44">
        <f t="shared" si="117"/>
        <v>2016</v>
      </c>
      <c r="B959" s="44" t="str">
        <f t="shared" si="117"/>
        <v>OCTUBRE</v>
      </c>
      <c r="C959" s="44">
        <v>30</v>
      </c>
      <c r="D959" s="586" t="str">
        <f t="shared" si="116"/>
        <v>OCTUBRE 2016 / 29</v>
      </c>
      <c r="E959" s="586"/>
      <c r="F959" s="586"/>
      <c r="G959" s="586"/>
      <c r="H959" s="586"/>
      <c r="I959" s="586"/>
      <c r="J959" s="586"/>
      <c r="K959" s="586"/>
      <c r="L959" s="586"/>
      <c r="M959" s="586"/>
      <c r="N959" s="586"/>
      <c r="O959" s="586"/>
      <c r="P959" s="586"/>
      <c r="Q959" s="586"/>
      <c r="R959" s="586"/>
      <c r="S959" s="586"/>
      <c r="T959" s="586"/>
      <c r="U959" s="586"/>
      <c r="V959" s="586"/>
      <c r="W959" s="586"/>
      <c r="X959" s="586"/>
      <c r="Y959" s="586"/>
      <c r="Z959" s="586"/>
      <c r="AB959" s="586"/>
      <c r="AC959" s="586"/>
      <c r="AD959" s="586"/>
      <c r="AE959" s="586"/>
      <c r="AF959" s="586"/>
      <c r="AG959" s="586"/>
      <c r="AH959" s="586"/>
      <c r="AI959" s="586"/>
      <c r="AJ959" s="586"/>
      <c r="AK959" s="586"/>
      <c r="AL959" s="586"/>
    </row>
    <row r="960" spans="1:38" x14ac:dyDescent="0.25">
      <c r="A960" s="44">
        <f t="shared" si="117"/>
        <v>2016</v>
      </c>
      <c r="B960" s="44" t="str">
        <f t="shared" si="117"/>
        <v>OCTUBRE</v>
      </c>
      <c r="C960" s="44">
        <v>31</v>
      </c>
      <c r="D960" s="586" t="str">
        <f t="shared" si="116"/>
        <v>OCTUBRE 2016 / 30</v>
      </c>
      <c r="E960" s="586"/>
      <c r="F960" s="586"/>
      <c r="G960" s="586"/>
      <c r="H960" s="586"/>
      <c r="I960" s="586"/>
      <c r="J960" s="586"/>
      <c r="K960" s="586"/>
      <c r="L960" s="586"/>
      <c r="M960" s="586"/>
      <c r="N960" s="586"/>
      <c r="O960" s="586"/>
      <c r="P960" s="586"/>
      <c r="Q960" s="586"/>
      <c r="R960" s="586"/>
      <c r="S960" s="586"/>
      <c r="T960" s="586"/>
      <c r="U960" s="586"/>
      <c r="V960" s="586"/>
      <c r="W960" s="586"/>
      <c r="X960" s="586"/>
      <c r="Y960" s="586"/>
      <c r="Z960" s="586"/>
      <c r="AB960" s="586"/>
      <c r="AC960" s="586"/>
      <c r="AD960" s="586"/>
      <c r="AE960" s="586"/>
      <c r="AF960" s="586"/>
      <c r="AG960" s="586"/>
      <c r="AH960" s="586"/>
      <c r="AI960" s="586"/>
      <c r="AJ960" s="586"/>
      <c r="AK960" s="586"/>
      <c r="AL960" s="586"/>
    </row>
    <row r="961" spans="1:74" s="206" customFormat="1" ht="15.75" x14ac:dyDescent="0.25">
      <c r="D961" s="586" t="str">
        <f t="shared" si="116"/>
        <v>OCTUBRE 2016 / 31</v>
      </c>
      <c r="E961" s="586"/>
      <c r="F961" s="586"/>
      <c r="G961" s="586"/>
      <c r="H961" s="586"/>
      <c r="I961" s="586"/>
      <c r="J961" s="586"/>
      <c r="K961" s="586"/>
      <c r="L961" s="586"/>
      <c r="M961" s="586"/>
      <c r="N961" s="586"/>
      <c r="O961" s="586"/>
      <c r="P961" s="586"/>
      <c r="Q961" s="586"/>
      <c r="R961" s="586"/>
      <c r="S961" s="586"/>
      <c r="T961" s="586"/>
      <c r="U961" s="586"/>
      <c r="V961" s="586"/>
      <c r="W961" s="586"/>
      <c r="X961" s="586"/>
      <c r="Y961" s="586"/>
      <c r="Z961" s="586"/>
      <c r="AA961" s="55"/>
      <c r="AB961" s="586"/>
      <c r="AC961" s="586"/>
      <c r="AD961" s="586"/>
      <c r="AE961" s="586"/>
      <c r="AF961" s="586"/>
      <c r="AG961" s="586"/>
      <c r="AH961" s="586"/>
      <c r="AI961" s="586"/>
      <c r="AJ961" s="586"/>
      <c r="AK961" s="586"/>
      <c r="AL961" s="586"/>
      <c r="AM961" s="209" t="str">
        <f t="shared" ref="AM961:BU961" si="118">IFERROR(AVERAGE(AM930:AM960),"")</f>
        <v/>
      </c>
      <c r="AN961" s="209" t="str">
        <f t="shared" si="118"/>
        <v/>
      </c>
      <c r="AO961" s="209" t="str">
        <f t="shared" si="118"/>
        <v/>
      </c>
      <c r="AP961" s="209" t="str">
        <f t="shared" si="118"/>
        <v/>
      </c>
      <c r="AQ961" s="209" t="str">
        <f t="shared" si="118"/>
        <v/>
      </c>
      <c r="AR961" s="209" t="str">
        <f t="shared" si="118"/>
        <v/>
      </c>
      <c r="AS961" s="209" t="str">
        <f t="shared" si="118"/>
        <v/>
      </c>
      <c r="AT961" s="209" t="str">
        <f t="shared" si="118"/>
        <v/>
      </c>
      <c r="AU961" s="209" t="str">
        <f t="shared" si="118"/>
        <v/>
      </c>
      <c r="AV961" s="209" t="str">
        <f t="shared" si="118"/>
        <v/>
      </c>
      <c r="AW961" s="209" t="str">
        <f t="shared" si="118"/>
        <v/>
      </c>
      <c r="AX961" s="210" t="str">
        <f t="shared" si="118"/>
        <v/>
      </c>
      <c r="AY961" s="209" t="str">
        <f t="shared" si="118"/>
        <v/>
      </c>
      <c r="AZ961" s="209" t="str">
        <f t="shared" si="118"/>
        <v/>
      </c>
      <c r="BA961" s="209" t="str">
        <f t="shared" si="118"/>
        <v/>
      </c>
      <c r="BB961" s="209" t="str">
        <f t="shared" si="118"/>
        <v/>
      </c>
      <c r="BC961" s="209" t="str">
        <f t="shared" si="118"/>
        <v/>
      </c>
      <c r="BD961" s="209" t="str">
        <f t="shared" si="118"/>
        <v/>
      </c>
      <c r="BE961" s="209" t="str">
        <f t="shared" si="118"/>
        <v/>
      </c>
      <c r="BF961" s="209" t="str">
        <f t="shared" si="118"/>
        <v/>
      </c>
      <c r="BG961" s="209" t="str">
        <f t="shared" si="118"/>
        <v/>
      </c>
      <c r="BH961" s="209" t="str">
        <f t="shared" si="118"/>
        <v/>
      </c>
      <c r="BI961" s="209" t="str">
        <f t="shared" si="118"/>
        <v/>
      </c>
      <c r="BJ961" s="209" t="str">
        <f t="shared" si="118"/>
        <v/>
      </c>
      <c r="BK961" s="209" t="str">
        <f t="shared" si="118"/>
        <v/>
      </c>
      <c r="BL961" s="209" t="str">
        <f t="shared" si="118"/>
        <v/>
      </c>
      <c r="BM961" s="209" t="str">
        <f t="shared" si="118"/>
        <v/>
      </c>
      <c r="BN961" s="209" t="str">
        <f t="shared" si="118"/>
        <v/>
      </c>
      <c r="BO961" s="209" t="str">
        <f t="shared" si="118"/>
        <v/>
      </c>
      <c r="BP961" s="209" t="str">
        <f t="shared" si="118"/>
        <v/>
      </c>
      <c r="BQ961" s="209" t="str">
        <f t="shared" si="118"/>
        <v/>
      </c>
      <c r="BR961" s="209" t="str">
        <f t="shared" si="118"/>
        <v/>
      </c>
      <c r="BS961" s="209" t="str">
        <f t="shared" si="118"/>
        <v/>
      </c>
      <c r="BT961" s="209" t="str">
        <f t="shared" si="118"/>
        <v/>
      </c>
      <c r="BU961" s="209" t="str">
        <f t="shared" si="118"/>
        <v/>
      </c>
      <c r="BV961" s="210" t="str">
        <f>IFERROR(AVERAGE(BV930:BV960),"")</f>
        <v/>
      </c>
    </row>
    <row r="962" spans="1:74" ht="15.75" x14ac:dyDescent="0.25">
      <c r="A962" s="44">
        <v>2016</v>
      </c>
      <c r="B962" s="44" t="s">
        <v>237</v>
      </c>
      <c r="C962" s="44">
        <v>1</v>
      </c>
      <c r="D962" s="208" t="s">
        <v>228</v>
      </c>
      <c r="E962" s="209">
        <f>IFERROR(AVERAGE(E931:E961),"")</f>
        <v>1</v>
      </c>
      <c r="F962" s="209">
        <f>IFERROR(AVERAGE(F931:F961),"")</f>
        <v>42653</v>
      </c>
      <c r="G962" s="209">
        <f>IFERROR(AVERAGE(G931:G961),"")</f>
        <v>890000067419</v>
      </c>
      <c r="H962" s="209" t="str">
        <f>IFERROR(AVERAGE(H931:H961),"")</f>
        <v/>
      </c>
      <c r="I962" s="209">
        <f t="shared" ref="I962:AL962" si="119">IFERROR(AVERAGE(I931:I961),"")</f>
        <v>0.74080000000000001</v>
      </c>
      <c r="J962" s="209">
        <f t="shared" si="119"/>
        <v>6.9</v>
      </c>
      <c r="K962" s="209">
        <f t="shared" si="119"/>
        <v>1.06</v>
      </c>
      <c r="L962" s="209" t="str">
        <f t="shared" si="119"/>
        <v/>
      </c>
      <c r="M962" s="209">
        <f t="shared" si="119"/>
        <v>1.8</v>
      </c>
      <c r="N962" s="209">
        <f t="shared" si="119"/>
        <v>0.05</v>
      </c>
      <c r="O962" s="209">
        <f t="shared" si="119"/>
        <v>100</v>
      </c>
      <c r="P962" s="209">
        <f t="shared" si="119"/>
        <v>136.19999999999999</v>
      </c>
      <c r="Q962" s="209" t="str">
        <f t="shared" si="119"/>
        <v/>
      </c>
      <c r="R962" s="209">
        <f t="shared" si="119"/>
        <v>42.9</v>
      </c>
      <c r="S962" s="209">
        <f t="shared" si="119"/>
        <v>-80</v>
      </c>
      <c r="T962" s="209" t="str">
        <f t="shared" si="119"/>
        <v/>
      </c>
      <c r="U962" s="209">
        <f t="shared" si="119"/>
        <v>0</v>
      </c>
      <c r="V962" s="209">
        <f t="shared" si="119"/>
        <v>57</v>
      </c>
      <c r="W962" s="209">
        <f t="shared" si="119"/>
        <v>78</v>
      </c>
      <c r="X962" s="209">
        <f t="shared" si="119"/>
        <v>88</v>
      </c>
      <c r="Y962" s="209">
        <f t="shared" si="119"/>
        <v>133</v>
      </c>
      <c r="Z962" s="209">
        <f t="shared" si="119"/>
        <v>153</v>
      </c>
      <c r="AA962" s="209">
        <f t="shared" si="119"/>
        <v>0.5</v>
      </c>
      <c r="AB962" s="209">
        <f t="shared" si="119"/>
        <v>99</v>
      </c>
      <c r="AC962" s="209">
        <f t="shared" si="119"/>
        <v>0.5</v>
      </c>
      <c r="AD962" s="209" t="str">
        <f t="shared" si="119"/>
        <v/>
      </c>
      <c r="AE962" s="209" t="str">
        <f t="shared" si="119"/>
        <v/>
      </c>
      <c r="AF962" s="209" t="str">
        <f t="shared" si="119"/>
        <v/>
      </c>
      <c r="AG962" s="209" t="str">
        <f t="shared" si="119"/>
        <v/>
      </c>
      <c r="AH962" s="209" t="str">
        <f t="shared" si="119"/>
        <v/>
      </c>
      <c r="AI962" s="209" t="str">
        <f t="shared" si="119"/>
        <v/>
      </c>
      <c r="AJ962" s="209" t="str">
        <f t="shared" si="119"/>
        <v/>
      </c>
      <c r="AK962" s="209" t="str">
        <f t="shared" si="119"/>
        <v/>
      </c>
      <c r="AL962" s="209" t="str">
        <f t="shared" si="119"/>
        <v/>
      </c>
    </row>
    <row r="963" spans="1:74" s="701" customFormat="1" x14ac:dyDescent="0.25">
      <c r="A963" s="701">
        <f>A962</f>
        <v>2016</v>
      </c>
      <c r="B963" s="701" t="str">
        <f>B962</f>
        <v>NOVIEMBRE</v>
      </c>
      <c r="C963" s="701">
        <v>2</v>
      </c>
      <c r="D963" s="701" t="str">
        <f t="shared" ref="D963:D993" si="120">B962&amp;" "&amp;A962&amp;" / "&amp;C962</f>
        <v>NOVIEMBRE 2016 / 1</v>
      </c>
      <c r="E963" s="702"/>
      <c r="F963" s="703">
        <v>42698</v>
      </c>
      <c r="G963" s="702"/>
      <c r="H963" s="702"/>
      <c r="I963" s="702"/>
      <c r="J963" s="704">
        <v>6.7</v>
      </c>
      <c r="K963" s="702"/>
      <c r="L963" s="702"/>
      <c r="M963" s="702"/>
      <c r="N963" s="704">
        <v>0.05</v>
      </c>
      <c r="O963" s="704">
        <v>100</v>
      </c>
      <c r="P963" s="702"/>
      <c r="Q963" s="702"/>
      <c r="R963" s="704">
        <v>43</v>
      </c>
      <c r="S963" s="702"/>
      <c r="T963" s="702"/>
      <c r="U963" s="702"/>
      <c r="V963" s="705">
        <v>59</v>
      </c>
      <c r="W963" s="705">
        <v>79</v>
      </c>
      <c r="X963" s="705">
        <v>90</v>
      </c>
      <c r="Y963" s="705">
        <v>134</v>
      </c>
      <c r="Z963" s="705">
        <v>154</v>
      </c>
      <c r="AA963" s="705">
        <v>0.5</v>
      </c>
      <c r="AB963" s="706"/>
      <c r="AC963" s="705">
        <v>0.5</v>
      </c>
      <c r="AX963" s="707"/>
      <c r="BV963" s="707"/>
    </row>
    <row r="964" spans="1:74" x14ac:dyDescent="0.25">
      <c r="A964" s="44">
        <f t="shared" ref="A964:B992" si="121">A963</f>
        <v>2016</v>
      </c>
      <c r="B964" s="44" t="str">
        <f t="shared" si="121"/>
        <v>NOVIEMBRE</v>
      </c>
      <c r="C964" s="44">
        <v>3</v>
      </c>
      <c r="D964" s="586" t="str">
        <f t="shared" si="120"/>
        <v>NOVIEMBRE 2016 / 2</v>
      </c>
      <c r="E964" s="586"/>
      <c r="F964" s="586"/>
      <c r="G964" s="586"/>
      <c r="H964" s="586"/>
      <c r="I964" s="586"/>
      <c r="J964" s="586"/>
      <c r="K964" s="586"/>
      <c r="L964" s="586"/>
      <c r="M964" s="586"/>
      <c r="N964" s="586"/>
      <c r="O964" s="586"/>
      <c r="P964" s="586"/>
      <c r="Q964" s="586"/>
      <c r="R964" s="586"/>
      <c r="S964" s="586"/>
      <c r="T964" s="586"/>
      <c r="U964" s="586"/>
      <c r="V964" s="586"/>
      <c r="W964" s="586"/>
      <c r="X964" s="586"/>
      <c r="Y964" s="586"/>
      <c r="Z964" s="586"/>
      <c r="AB964" s="586"/>
      <c r="AC964" s="586"/>
      <c r="AD964" s="586"/>
      <c r="AE964" s="586"/>
      <c r="AF964" s="586"/>
      <c r="AG964" s="586"/>
      <c r="AH964" s="586"/>
      <c r="AI964" s="586"/>
      <c r="AJ964" s="586"/>
      <c r="AK964" s="586"/>
      <c r="AL964" s="586"/>
    </row>
    <row r="965" spans="1:74" x14ac:dyDescent="0.25">
      <c r="A965" s="44">
        <f t="shared" si="121"/>
        <v>2016</v>
      </c>
      <c r="B965" s="44" t="str">
        <f t="shared" si="121"/>
        <v>NOVIEMBRE</v>
      </c>
      <c r="C965" s="44">
        <v>4</v>
      </c>
      <c r="D965" s="586" t="str">
        <f t="shared" si="120"/>
        <v>NOVIEMBRE 2016 / 3</v>
      </c>
      <c r="E965" s="586"/>
      <c r="F965" s="586"/>
      <c r="G965" s="586"/>
      <c r="H965" s="586"/>
      <c r="I965" s="586"/>
      <c r="J965" s="586"/>
      <c r="K965" s="586"/>
      <c r="L965" s="586"/>
      <c r="M965" s="586"/>
      <c r="N965" s="586"/>
      <c r="O965" s="586"/>
      <c r="P965" s="586"/>
      <c r="Q965" s="586"/>
      <c r="R965" s="586"/>
      <c r="S965" s="586"/>
      <c r="T965" s="586"/>
      <c r="U965" s="586"/>
      <c r="V965" s="586"/>
      <c r="W965" s="586"/>
      <c r="X965" s="586"/>
      <c r="Y965" s="586"/>
      <c r="Z965" s="586"/>
      <c r="AB965" s="586"/>
      <c r="AC965" s="586"/>
      <c r="AD965" s="586"/>
      <c r="AE965" s="586"/>
      <c r="AF965" s="586"/>
      <c r="AG965" s="586"/>
      <c r="AH965" s="586"/>
      <c r="AI965" s="586"/>
      <c r="AJ965" s="586"/>
      <c r="AK965" s="586"/>
      <c r="AL965" s="586"/>
    </row>
    <row r="966" spans="1:74" x14ac:dyDescent="0.25">
      <c r="A966" s="44">
        <f t="shared" si="121"/>
        <v>2016</v>
      </c>
      <c r="B966" s="44" t="str">
        <f t="shared" si="121"/>
        <v>NOVIEMBRE</v>
      </c>
      <c r="C966" s="44">
        <v>5</v>
      </c>
      <c r="D966" s="586" t="str">
        <f t="shared" si="120"/>
        <v>NOVIEMBRE 2016 / 4</v>
      </c>
      <c r="E966" s="586"/>
      <c r="F966" s="586"/>
      <c r="G966" s="586"/>
      <c r="H966" s="586"/>
      <c r="I966" s="586"/>
      <c r="J966" s="586"/>
      <c r="K966" s="586"/>
      <c r="L966" s="586"/>
      <c r="M966" s="586"/>
      <c r="N966" s="586"/>
      <c r="O966" s="586"/>
      <c r="P966" s="586"/>
      <c r="Q966" s="586"/>
      <c r="R966" s="586"/>
      <c r="S966" s="586"/>
      <c r="T966" s="586"/>
      <c r="U966" s="586"/>
      <c r="V966" s="586"/>
      <c r="W966" s="586"/>
      <c r="X966" s="586"/>
      <c r="Y966" s="586"/>
      <c r="Z966" s="586"/>
      <c r="AB966" s="586"/>
      <c r="AC966" s="586"/>
      <c r="AD966" s="586"/>
      <c r="AE966" s="586"/>
      <c r="AF966" s="586"/>
      <c r="AG966" s="586"/>
      <c r="AH966" s="586"/>
      <c r="AI966" s="586"/>
      <c r="AJ966" s="586"/>
      <c r="AK966" s="586"/>
      <c r="AL966" s="586"/>
    </row>
    <row r="967" spans="1:74" x14ac:dyDescent="0.25">
      <c r="A967" s="44">
        <f t="shared" si="121"/>
        <v>2016</v>
      </c>
      <c r="B967" s="44" t="str">
        <f t="shared" si="121"/>
        <v>NOVIEMBRE</v>
      </c>
      <c r="C967" s="44">
        <v>6</v>
      </c>
      <c r="D967" s="586" t="str">
        <f t="shared" si="120"/>
        <v>NOVIEMBRE 2016 / 5</v>
      </c>
      <c r="E967" s="586"/>
      <c r="F967" s="586"/>
      <c r="G967" s="586"/>
      <c r="H967" s="586"/>
      <c r="I967" s="586"/>
      <c r="J967" s="586"/>
      <c r="K967" s="586"/>
      <c r="L967" s="586"/>
      <c r="M967" s="586"/>
      <c r="N967" s="586"/>
      <c r="O967" s="586"/>
      <c r="P967" s="586"/>
      <c r="Q967" s="586"/>
      <c r="R967" s="586"/>
      <c r="S967" s="586"/>
      <c r="T967" s="586"/>
      <c r="U967" s="586"/>
      <c r="V967" s="586"/>
      <c r="W967" s="586"/>
      <c r="X967" s="586"/>
      <c r="Y967" s="586"/>
      <c r="Z967" s="586"/>
      <c r="AB967" s="586"/>
      <c r="AC967" s="586"/>
      <c r="AD967" s="586"/>
      <c r="AE967" s="586"/>
      <c r="AF967" s="586"/>
      <c r="AG967" s="586"/>
      <c r="AH967" s="586"/>
      <c r="AI967" s="586"/>
      <c r="AJ967" s="586"/>
      <c r="AK967" s="586"/>
      <c r="AL967" s="586"/>
    </row>
    <row r="968" spans="1:74" x14ac:dyDescent="0.25">
      <c r="A968" s="44">
        <f t="shared" si="121"/>
        <v>2016</v>
      </c>
      <c r="B968" s="44" t="str">
        <f t="shared" si="121"/>
        <v>NOVIEMBRE</v>
      </c>
      <c r="C968" s="44">
        <v>7</v>
      </c>
      <c r="D968" s="586" t="str">
        <f t="shared" si="120"/>
        <v>NOVIEMBRE 2016 / 6</v>
      </c>
      <c r="E968" s="586"/>
      <c r="F968" s="586"/>
      <c r="G968" s="586"/>
      <c r="H968" s="586"/>
      <c r="I968" s="586"/>
      <c r="J968" s="586"/>
      <c r="K968" s="586"/>
      <c r="L968" s="586"/>
      <c r="M968" s="586"/>
      <c r="N968" s="586"/>
      <c r="O968" s="586"/>
      <c r="P968" s="586"/>
      <c r="Q968" s="586"/>
      <c r="R968" s="586"/>
      <c r="S968" s="586"/>
      <c r="T968" s="586"/>
      <c r="U968" s="586"/>
      <c r="V968" s="586"/>
      <c r="W968" s="586"/>
      <c r="X968" s="586"/>
      <c r="Y968" s="586"/>
      <c r="Z968" s="586"/>
      <c r="AB968" s="586"/>
      <c r="AC968" s="586"/>
      <c r="AD968" s="586"/>
      <c r="AE968" s="586"/>
      <c r="AF968" s="586"/>
      <c r="AG968" s="586"/>
      <c r="AH968" s="586"/>
      <c r="AI968" s="586"/>
      <c r="AJ968" s="586"/>
      <c r="AK968" s="586"/>
      <c r="AL968" s="586"/>
    </row>
    <row r="969" spans="1:74" x14ac:dyDescent="0.25">
      <c r="A969" s="44">
        <f t="shared" si="121"/>
        <v>2016</v>
      </c>
      <c r="B969" s="44" t="str">
        <f t="shared" si="121"/>
        <v>NOVIEMBRE</v>
      </c>
      <c r="C969" s="44">
        <v>8</v>
      </c>
      <c r="D969" s="586" t="str">
        <f t="shared" si="120"/>
        <v>NOVIEMBRE 2016 / 7</v>
      </c>
      <c r="E969" s="586"/>
      <c r="F969" s="586"/>
      <c r="G969" s="586"/>
      <c r="H969" s="586"/>
      <c r="I969" s="586"/>
      <c r="J969" s="586"/>
      <c r="K969" s="586"/>
      <c r="L969" s="586"/>
      <c r="M969" s="586"/>
      <c r="N969" s="586"/>
      <c r="O969" s="586"/>
      <c r="P969" s="586"/>
      <c r="Q969" s="586"/>
      <c r="R969" s="586"/>
      <c r="S969" s="586"/>
      <c r="T969" s="586"/>
      <c r="U969" s="586"/>
      <c r="V969" s="586"/>
      <c r="W969" s="586"/>
      <c r="X969" s="586"/>
      <c r="Y969" s="586"/>
      <c r="Z969" s="586"/>
      <c r="AB969" s="586"/>
      <c r="AC969" s="586"/>
      <c r="AD969" s="586"/>
      <c r="AE969" s="586"/>
      <c r="AF969" s="586"/>
      <c r="AG969" s="586"/>
      <c r="AH969" s="586"/>
      <c r="AI969" s="586"/>
      <c r="AJ969" s="586"/>
      <c r="AK969" s="586"/>
      <c r="AL969" s="586"/>
    </row>
    <row r="970" spans="1:74" x14ac:dyDescent="0.25">
      <c r="A970" s="44">
        <f t="shared" si="121"/>
        <v>2016</v>
      </c>
      <c r="B970" s="44" t="str">
        <f t="shared" si="121"/>
        <v>NOVIEMBRE</v>
      </c>
      <c r="C970" s="44">
        <v>9</v>
      </c>
      <c r="D970" s="586" t="str">
        <f t="shared" si="120"/>
        <v>NOVIEMBRE 2016 / 8</v>
      </c>
      <c r="E970" s="586"/>
      <c r="F970" s="586"/>
      <c r="G970" s="586"/>
      <c r="H970" s="586"/>
      <c r="I970" s="586"/>
      <c r="J970" s="586"/>
      <c r="K970" s="586"/>
      <c r="L970" s="586"/>
      <c r="M970" s="586"/>
      <c r="N970" s="586"/>
      <c r="O970" s="586"/>
      <c r="P970" s="586"/>
      <c r="Q970" s="586"/>
      <c r="R970" s="586"/>
      <c r="S970" s="586"/>
      <c r="T970" s="586"/>
      <c r="U970" s="586"/>
      <c r="V970" s="586"/>
      <c r="W970" s="586"/>
      <c r="X970" s="586"/>
      <c r="Y970" s="586"/>
      <c r="Z970" s="586"/>
      <c r="AB970" s="586"/>
      <c r="AC970" s="586"/>
      <c r="AD970" s="586"/>
      <c r="AE970" s="586"/>
      <c r="AF970" s="586"/>
      <c r="AG970" s="586"/>
      <c r="AH970" s="586"/>
      <c r="AI970" s="586"/>
      <c r="AJ970" s="586"/>
      <c r="AK970" s="586"/>
      <c r="AL970" s="586"/>
    </row>
    <row r="971" spans="1:74" x14ac:dyDescent="0.25">
      <c r="A971" s="44">
        <f t="shared" si="121"/>
        <v>2016</v>
      </c>
      <c r="B971" s="44" t="str">
        <f t="shared" si="121"/>
        <v>NOVIEMBRE</v>
      </c>
      <c r="C971" s="44">
        <v>10</v>
      </c>
      <c r="D971" s="586" t="str">
        <f t="shared" si="120"/>
        <v>NOVIEMBRE 2016 / 9</v>
      </c>
      <c r="E971" s="586"/>
      <c r="F971" s="586"/>
      <c r="G971" s="586"/>
      <c r="H971" s="586"/>
      <c r="I971" s="586"/>
      <c r="J971" s="586"/>
      <c r="K971" s="586"/>
      <c r="L971" s="586"/>
      <c r="M971" s="586"/>
      <c r="N971" s="586"/>
      <c r="O971" s="586"/>
      <c r="P971" s="586"/>
      <c r="Q971" s="586"/>
      <c r="R971" s="586"/>
      <c r="S971" s="586"/>
      <c r="T971" s="586"/>
      <c r="U971" s="586"/>
      <c r="V971" s="586"/>
      <c r="W971" s="586"/>
      <c r="X971" s="586"/>
      <c r="Y971" s="586"/>
      <c r="Z971" s="586"/>
      <c r="AB971" s="586"/>
      <c r="AC971" s="586"/>
      <c r="AD971" s="586"/>
      <c r="AE971" s="586"/>
      <c r="AF971" s="586"/>
      <c r="AG971" s="586"/>
      <c r="AH971" s="586"/>
      <c r="AI971" s="586"/>
      <c r="AJ971" s="586"/>
      <c r="AK971" s="586"/>
      <c r="AL971" s="586"/>
    </row>
    <row r="972" spans="1:74" x14ac:dyDescent="0.25">
      <c r="A972" s="44">
        <f t="shared" si="121"/>
        <v>2016</v>
      </c>
      <c r="B972" s="44" t="str">
        <f t="shared" si="121"/>
        <v>NOVIEMBRE</v>
      </c>
      <c r="C972" s="44">
        <v>11</v>
      </c>
      <c r="D972" s="586" t="str">
        <f t="shared" si="120"/>
        <v>NOVIEMBRE 2016 / 10</v>
      </c>
      <c r="E972" s="586"/>
      <c r="F972" s="586"/>
      <c r="G972" s="586"/>
      <c r="H972" s="586"/>
      <c r="I972" s="586"/>
      <c r="J972" s="586"/>
      <c r="K972" s="586"/>
      <c r="L972" s="586"/>
      <c r="M972" s="586"/>
      <c r="N972" s="586"/>
      <c r="O972" s="586"/>
      <c r="P972" s="586"/>
      <c r="Q972" s="586"/>
      <c r="R972" s="586"/>
      <c r="S972" s="586"/>
      <c r="T972" s="586"/>
      <c r="U972" s="586"/>
      <c r="V972" s="586"/>
      <c r="W972" s="586"/>
      <c r="X972" s="586"/>
      <c r="Y972" s="586"/>
      <c r="Z972" s="586"/>
      <c r="AB972" s="586"/>
      <c r="AC972" s="586"/>
      <c r="AD972" s="586"/>
      <c r="AE972" s="586"/>
      <c r="AF972" s="586"/>
      <c r="AG972" s="586"/>
      <c r="AH972" s="586"/>
      <c r="AI972" s="586"/>
      <c r="AJ972" s="586"/>
      <c r="AK972" s="586"/>
      <c r="AL972" s="586"/>
    </row>
    <row r="973" spans="1:74" x14ac:dyDescent="0.25">
      <c r="A973" s="44">
        <f t="shared" si="121"/>
        <v>2016</v>
      </c>
      <c r="B973" s="44" t="str">
        <f t="shared" si="121"/>
        <v>NOVIEMBRE</v>
      </c>
      <c r="C973" s="44">
        <v>12</v>
      </c>
      <c r="D973" s="586" t="str">
        <f t="shared" si="120"/>
        <v>NOVIEMBRE 2016 / 11</v>
      </c>
      <c r="E973" s="586"/>
      <c r="F973" s="586"/>
      <c r="G973" s="586"/>
      <c r="H973" s="586"/>
      <c r="I973" s="586"/>
      <c r="J973" s="586"/>
      <c r="K973" s="586"/>
      <c r="L973" s="586"/>
      <c r="M973" s="586"/>
      <c r="N973" s="586"/>
      <c r="O973" s="586"/>
      <c r="P973" s="586"/>
      <c r="Q973" s="586"/>
      <c r="R973" s="586"/>
      <c r="S973" s="586"/>
      <c r="T973" s="586"/>
      <c r="U973" s="586"/>
      <c r="V973" s="586"/>
      <c r="W973" s="586"/>
      <c r="X973" s="586"/>
      <c r="Y973" s="586"/>
      <c r="Z973" s="586"/>
      <c r="AB973" s="586"/>
      <c r="AC973" s="586"/>
      <c r="AD973" s="586"/>
      <c r="AE973" s="586"/>
      <c r="AF973" s="586"/>
      <c r="AG973" s="586"/>
      <c r="AH973" s="586"/>
      <c r="AI973" s="586"/>
      <c r="AJ973" s="586"/>
      <c r="AK973" s="586"/>
      <c r="AL973" s="586"/>
    </row>
    <row r="974" spans="1:74" x14ac:dyDescent="0.25">
      <c r="A974" s="44">
        <f t="shared" si="121"/>
        <v>2016</v>
      </c>
      <c r="B974" s="44" t="str">
        <f t="shared" si="121"/>
        <v>NOVIEMBRE</v>
      </c>
      <c r="C974" s="44">
        <v>13</v>
      </c>
      <c r="D974" s="586" t="str">
        <f t="shared" si="120"/>
        <v>NOVIEMBRE 2016 / 12</v>
      </c>
      <c r="E974" s="586"/>
      <c r="F974" s="586"/>
      <c r="G974" s="586"/>
      <c r="H974" s="586"/>
      <c r="I974" s="586"/>
      <c r="J974" s="586"/>
      <c r="K974" s="586"/>
      <c r="L974" s="586"/>
      <c r="M974" s="586"/>
      <c r="N974" s="586"/>
      <c r="O974" s="586"/>
      <c r="P974" s="586"/>
      <c r="Q974" s="586"/>
      <c r="R974" s="586"/>
      <c r="S974" s="586"/>
      <c r="T974" s="586"/>
      <c r="U974" s="586"/>
      <c r="V974" s="586"/>
      <c r="W974" s="586"/>
      <c r="X974" s="586"/>
      <c r="Y974" s="586"/>
      <c r="Z974" s="586"/>
      <c r="AB974" s="586"/>
      <c r="AC974" s="586"/>
      <c r="AD974" s="586"/>
      <c r="AE974" s="586"/>
      <c r="AF974" s="586"/>
      <c r="AG974" s="586"/>
      <c r="AH974" s="586"/>
      <c r="AI974" s="586"/>
      <c r="AJ974" s="586"/>
      <c r="AK974" s="586"/>
      <c r="AL974" s="586"/>
    </row>
    <row r="975" spans="1:74" x14ac:dyDescent="0.25">
      <c r="A975" s="44">
        <f t="shared" si="121"/>
        <v>2016</v>
      </c>
      <c r="B975" s="44" t="str">
        <f t="shared" si="121"/>
        <v>NOVIEMBRE</v>
      </c>
      <c r="C975" s="44">
        <v>14</v>
      </c>
      <c r="D975" s="586" t="str">
        <f t="shared" si="120"/>
        <v>NOVIEMBRE 2016 / 13</v>
      </c>
      <c r="E975" s="586"/>
      <c r="F975" s="586"/>
      <c r="G975" s="586"/>
      <c r="H975" s="586"/>
      <c r="I975" s="586"/>
      <c r="J975" s="586"/>
      <c r="K975" s="586"/>
      <c r="L975" s="586"/>
      <c r="M975" s="586"/>
      <c r="N975" s="586"/>
      <c r="O975" s="586"/>
      <c r="P975" s="586"/>
      <c r="Q975" s="586"/>
      <c r="R975" s="586"/>
      <c r="S975" s="586"/>
      <c r="T975" s="586"/>
      <c r="U975" s="586"/>
      <c r="V975" s="586"/>
      <c r="W975" s="586"/>
      <c r="X975" s="586"/>
      <c r="Y975" s="586"/>
      <c r="Z975" s="586"/>
      <c r="AB975" s="586"/>
      <c r="AC975" s="586"/>
      <c r="AD975" s="586"/>
      <c r="AE975" s="586"/>
      <c r="AF975" s="586"/>
      <c r="AG975" s="586"/>
      <c r="AH975" s="586"/>
      <c r="AI975" s="586"/>
      <c r="AJ975" s="586"/>
      <c r="AK975" s="586"/>
      <c r="AL975" s="586"/>
    </row>
    <row r="976" spans="1:74" x14ac:dyDescent="0.25">
      <c r="A976" s="44">
        <f t="shared" si="121"/>
        <v>2016</v>
      </c>
      <c r="B976" s="44" t="str">
        <f t="shared" si="121"/>
        <v>NOVIEMBRE</v>
      </c>
      <c r="C976" s="44">
        <v>15</v>
      </c>
      <c r="D976" s="586" t="str">
        <f t="shared" si="120"/>
        <v>NOVIEMBRE 2016 / 14</v>
      </c>
      <c r="E976" s="586"/>
      <c r="F976" s="586"/>
      <c r="G976" s="586"/>
      <c r="H976" s="586"/>
      <c r="I976" s="586"/>
      <c r="J976" s="586"/>
      <c r="K976" s="586"/>
      <c r="L976" s="586"/>
      <c r="M976" s="586"/>
      <c r="N976" s="586"/>
      <c r="O976" s="586"/>
      <c r="P976" s="586"/>
      <c r="Q976" s="586"/>
      <c r="R976" s="586"/>
      <c r="S976" s="586"/>
      <c r="T976" s="586"/>
      <c r="U976" s="586"/>
      <c r="V976" s="586"/>
      <c r="W976" s="586"/>
      <c r="X976" s="586"/>
      <c r="Y976" s="586"/>
      <c r="Z976" s="586"/>
      <c r="AB976" s="586"/>
      <c r="AC976" s="586"/>
      <c r="AD976" s="586"/>
      <c r="AE976" s="586"/>
      <c r="AF976" s="586"/>
      <c r="AG976" s="586"/>
      <c r="AH976" s="586"/>
      <c r="AI976" s="586"/>
      <c r="AJ976" s="586"/>
      <c r="AK976" s="586"/>
      <c r="AL976" s="586"/>
    </row>
    <row r="977" spans="1:38" x14ac:dyDescent="0.25">
      <c r="A977" s="44">
        <f t="shared" si="121"/>
        <v>2016</v>
      </c>
      <c r="B977" s="44" t="str">
        <f t="shared" si="121"/>
        <v>NOVIEMBRE</v>
      </c>
      <c r="C977" s="44">
        <v>16</v>
      </c>
      <c r="D977" s="586" t="str">
        <f t="shared" si="120"/>
        <v>NOVIEMBRE 2016 / 15</v>
      </c>
      <c r="E977" s="586"/>
      <c r="F977" s="586"/>
      <c r="G977" s="586"/>
      <c r="H977" s="586"/>
      <c r="I977" s="586"/>
      <c r="J977" s="586"/>
      <c r="K977" s="586"/>
      <c r="L977" s="586"/>
      <c r="M977" s="586"/>
      <c r="N977" s="586"/>
      <c r="O977" s="586"/>
      <c r="P977" s="586"/>
      <c r="Q977" s="586"/>
      <c r="R977" s="586"/>
      <c r="S977" s="586"/>
      <c r="T977" s="586"/>
      <c r="U977" s="586"/>
      <c r="V977" s="586"/>
      <c r="W977" s="586"/>
      <c r="X977" s="586"/>
      <c r="Y977" s="586"/>
      <c r="Z977" s="586"/>
      <c r="AB977" s="586"/>
      <c r="AC977" s="586"/>
      <c r="AD977" s="586"/>
      <c r="AE977" s="586"/>
      <c r="AF977" s="586"/>
      <c r="AG977" s="586"/>
      <c r="AH977" s="586"/>
      <c r="AI977" s="586"/>
      <c r="AJ977" s="586"/>
      <c r="AK977" s="586"/>
      <c r="AL977" s="586"/>
    </row>
    <row r="978" spans="1:38" x14ac:dyDescent="0.25">
      <c r="A978" s="44">
        <f t="shared" si="121"/>
        <v>2016</v>
      </c>
      <c r="B978" s="44" t="str">
        <f t="shared" si="121"/>
        <v>NOVIEMBRE</v>
      </c>
      <c r="C978" s="44">
        <v>17</v>
      </c>
      <c r="D978" s="586" t="str">
        <f t="shared" si="120"/>
        <v>NOVIEMBRE 2016 / 16</v>
      </c>
      <c r="E978" s="586"/>
      <c r="F978" s="586"/>
      <c r="G978" s="586"/>
      <c r="H978" s="586"/>
      <c r="I978" s="586"/>
      <c r="J978" s="586"/>
      <c r="K978" s="586"/>
      <c r="L978" s="586"/>
      <c r="M978" s="586"/>
      <c r="N978" s="586"/>
      <c r="O978" s="586"/>
      <c r="P978" s="586"/>
      <c r="Q978" s="586"/>
      <c r="R978" s="586"/>
      <c r="S978" s="586"/>
      <c r="T978" s="586"/>
      <c r="U978" s="586"/>
      <c r="V978" s="586"/>
      <c r="W978" s="586"/>
      <c r="X978" s="586"/>
      <c r="Y978" s="586"/>
      <c r="Z978" s="586"/>
      <c r="AB978" s="586"/>
      <c r="AC978" s="586"/>
      <c r="AD978" s="586"/>
      <c r="AE978" s="586"/>
      <c r="AF978" s="586"/>
      <c r="AG978" s="586"/>
      <c r="AH978" s="586"/>
      <c r="AI978" s="586"/>
      <c r="AJ978" s="586"/>
      <c r="AK978" s="586"/>
      <c r="AL978" s="586"/>
    </row>
    <row r="979" spans="1:38" x14ac:dyDescent="0.25">
      <c r="A979" s="44">
        <f t="shared" si="121"/>
        <v>2016</v>
      </c>
      <c r="B979" s="44" t="str">
        <f t="shared" si="121"/>
        <v>NOVIEMBRE</v>
      </c>
      <c r="C979" s="44">
        <v>18</v>
      </c>
      <c r="D979" s="586" t="str">
        <f t="shared" si="120"/>
        <v>NOVIEMBRE 2016 / 17</v>
      </c>
      <c r="E979" s="586"/>
      <c r="F979" s="586"/>
      <c r="G979" s="586"/>
      <c r="H979" s="586"/>
      <c r="I979" s="586"/>
      <c r="J979" s="586"/>
      <c r="K979" s="586"/>
      <c r="L979" s="586"/>
      <c r="M979" s="586"/>
      <c r="N979" s="586"/>
      <c r="O979" s="586"/>
      <c r="P979" s="586"/>
      <c r="Q979" s="586"/>
      <c r="R979" s="586"/>
      <c r="S979" s="586"/>
      <c r="T979" s="586"/>
      <c r="U979" s="586"/>
      <c r="V979" s="586"/>
      <c r="W979" s="586"/>
      <c r="X979" s="586"/>
      <c r="Y979" s="586"/>
      <c r="Z979" s="586"/>
      <c r="AB979" s="586"/>
      <c r="AC979" s="586"/>
      <c r="AD979" s="586"/>
      <c r="AE979" s="586"/>
      <c r="AF979" s="586"/>
      <c r="AG979" s="586"/>
      <c r="AH979" s="586"/>
      <c r="AI979" s="586"/>
      <c r="AJ979" s="586"/>
      <c r="AK979" s="586"/>
      <c r="AL979" s="586"/>
    </row>
    <row r="980" spans="1:38" x14ac:dyDescent="0.25">
      <c r="A980" s="44">
        <f t="shared" si="121"/>
        <v>2016</v>
      </c>
      <c r="B980" s="44" t="str">
        <f t="shared" si="121"/>
        <v>NOVIEMBRE</v>
      </c>
      <c r="C980" s="44">
        <v>19</v>
      </c>
      <c r="D980" s="586" t="str">
        <f t="shared" si="120"/>
        <v>NOVIEMBRE 2016 / 18</v>
      </c>
      <c r="E980" s="586"/>
      <c r="F980" s="586"/>
      <c r="G980" s="586"/>
      <c r="H980" s="586"/>
      <c r="I980" s="586"/>
      <c r="J980" s="586"/>
      <c r="K980" s="586"/>
      <c r="L980" s="586"/>
      <c r="M980" s="586"/>
      <c r="N980" s="586"/>
      <c r="O980" s="586"/>
      <c r="P980" s="586"/>
      <c r="Q980" s="586"/>
      <c r="R980" s="586"/>
      <c r="S980" s="586"/>
      <c r="T980" s="586"/>
      <c r="U980" s="586"/>
      <c r="V980" s="586"/>
      <c r="W980" s="586"/>
      <c r="X980" s="586"/>
      <c r="Y980" s="586"/>
      <c r="Z980" s="586"/>
      <c r="AB980" s="586"/>
      <c r="AC980" s="586"/>
      <c r="AD980" s="586"/>
      <c r="AE980" s="586"/>
      <c r="AF980" s="586"/>
      <c r="AG980" s="586"/>
      <c r="AH980" s="586"/>
      <c r="AI980" s="586"/>
      <c r="AJ980" s="586"/>
      <c r="AK980" s="586"/>
      <c r="AL980" s="586"/>
    </row>
    <row r="981" spans="1:38" x14ac:dyDescent="0.25">
      <c r="A981" s="44">
        <f t="shared" si="121"/>
        <v>2016</v>
      </c>
      <c r="B981" s="44" t="str">
        <f t="shared" si="121"/>
        <v>NOVIEMBRE</v>
      </c>
      <c r="C981" s="44">
        <v>20</v>
      </c>
      <c r="D981" s="586" t="str">
        <f t="shared" si="120"/>
        <v>NOVIEMBRE 2016 / 19</v>
      </c>
      <c r="E981" s="586"/>
      <c r="F981" s="586"/>
      <c r="G981" s="586"/>
      <c r="H981" s="586"/>
      <c r="I981" s="586"/>
      <c r="J981" s="586"/>
      <c r="K981" s="586"/>
      <c r="L981" s="586"/>
      <c r="M981" s="586"/>
      <c r="N981" s="586"/>
      <c r="O981" s="586"/>
      <c r="P981" s="586"/>
      <c r="Q981" s="586"/>
      <c r="R981" s="586"/>
      <c r="S981" s="586"/>
      <c r="T981" s="586"/>
      <c r="U981" s="586"/>
      <c r="V981" s="586"/>
      <c r="W981" s="586"/>
      <c r="X981" s="586"/>
      <c r="Y981" s="586"/>
      <c r="Z981" s="586"/>
      <c r="AB981" s="586"/>
      <c r="AC981" s="586"/>
      <c r="AD981" s="586"/>
      <c r="AE981" s="586"/>
      <c r="AF981" s="586"/>
      <c r="AG981" s="586"/>
      <c r="AH981" s="586"/>
      <c r="AI981" s="586"/>
      <c r="AJ981" s="586"/>
      <c r="AK981" s="586"/>
      <c r="AL981" s="586"/>
    </row>
    <row r="982" spans="1:38" x14ac:dyDescent="0.25">
      <c r="A982" s="44">
        <f t="shared" si="121"/>
        <v>2016</v>
      </c>
      <c r="B982" s="44" t="str">
        <f t="shared" si="121"/>
        <v>NOVIEMBRE</v>
      </c>
      <c r="C982" s="44">
        <v>21</v>
      </c>
      <c r="D982" s="586" t="str">
        <f t="shared" si="120"/>
        <v>NOVIEMBRE 2016 / 20</v>
      </c>
      <c r="E982" s="586"/>
      <c r="F982" s="586"/>
      <c r="G982" s="586"/>
      <c r="H982" s="586"/>
      <c r="I982" s="586"/>
      <c r="J982" s="586"/>
      <c r="K982" s="586"/>
      <c r="L982" s="586"/>
      <c r="M982" s="586"/>
      <c r="N982" s="586"/>
      <c r="O982" s="586"/>
      <c r="P982" s="586"/>
      <c r="Q982" s="586"/>
      <c r="R982" s="586"/>
      <c r="S982" s="586"/>
      <c r="T982" s="586"/>
      <c r="U982" s="586"/>
      <c r="V982" s="586"/>
      <c r="W982" s="586"/>
      <c r="X982" s="586"/>
      <c r="Y982" s="586"/>
      <c r="Z982" s="586"/>
      <c r="AB982" s="586"/>
      <c r="AC982" s="586"/>
      <c r="AD982" s="586"/>
      <c r="AE982" s="586"/>
      <c r="AF982" s="586"/>
      <c r="AG982" s="586"/>
      <c r="AH982" s="586"/>
      <c r="AI982" s="586"/>
      <c r="AJ982" s="586"/>
      <c r="AK982" s="586"/>
      <c r="AL982" s="586"/>
    </row>
    <row r="983" spans="1:38" x14ac:dyDescent="0.25">
      <c r="A983" s="44">
        <f t="shared" si="121"/>
        <v>2016</v>
      </c>
      <c r="B983" s="44" t="str">
        <f t="shared" si="121"/>
        <v>NOVIEMBRE</v>
      </c>
      <c r="C983" s="44">
        <v>22</v>
      </c>
      <c r="D983" s="586" t="str">
        <f t="shared" si="120"/>
        <v>NOVIEMBRE 2016 / 21</v>
      </c>
      <c r="E983" s="586"/>
      <c r="F983" s="586"/>
      <c r="G983" s="586"/>
      <c r="H983" s="586"/>
      <c r="I983" s="586"/>
      <c r="J983" s="586"/>
      <c r="K983" s="586"/>
      <c r="L983" s="586"/>
      <c r="M983" s="586"/>
      <c r="N983" s="586"/>
      <c r="O983" s="586"/>
      <c r="P983" s="586"/>
      <c r="Q983" s="586"/>
      <c r="R983" s="586"/>
      <c r="S983" s="586"/>
      <c r="T983" s="586"/>
      <c r="U983" s="586"/>
      <c r="V983" s="586"/>
      <c r="W983" s="586"/>
      <c r="X983" s="586"/>
      <c r="Y983" s="586"/>
      <c r="Z983" s="586"/>
      <c r="AB983" s="586"/>
      <c r="AC983" s="586"/>
      <c r="AD983" s="586"/>
      <c r="AE983" s="586"/>
      <c r="AF983" s="586"/>
      <c r="AG983" s="586"/>
      <c r="AH983" s="586"/>
      <c r="AI983" s="586"/>
      <c r="AJ983" s="586"/>
      <c r="AK983" s="586"/>
      <c r="AL983" s="586"/>
    </row>
    <row r="984" spans="1:38" x14ac:dyDescent="0.25">
      <c r="A984" s="44">
        <f t="shared" si="121"/>
        <v>2016</v>
      </c>
      <c r="B984" s="44" t="str">
        <f t="shared" si="121"/>
        <v>NOVIEMBRE</v>
      </c>
      <c r="C984" s="44">
        <v>23</v>
      </c>
      <c r="D984" s="586" t="str">
        <f t="shared" si="120"/>
        <v>NOVIEMBRE 2016 / 22</v>
      </c>
      <c r="E984" s="586"/>
      <c r="F984" s="586"/>
      <c r="G984" s="586"/>
      <c r="H984" s="586"/>
      <c r="I984" s="586"/>
      <c r="J984" s="586"/>
      <c r="K984" s="586"/>
      <c r="L984" s="586"/>
      <c r="M984" s="586"/>
      <c r="N984" s="586"/>
      <c r="O984" s="586"/>
      <c r="P984" s="586"/>
      <c r="Q984" s="586"/>
      <c r="R984" s="586"/>
      <c r="S984" s="586"/>
      <c r="T984" s="586"/>
      <c r="U984" s="586"/>
      <c r="V984" s="586"/>
      <c r="W984" s="586"/>
      <c r="X984" s="586"/>
      <c r="Y984" s="586"/>
      <c r="Z984" s="586"/>
      <c r="AB984" s="586"/>
      <c r="AC984" s="586"/>
      <c r="AD984" s="586"/>
      <c r="AE984" s="586"/>
      <c r="AF984" s="586"/>
      <c r="AG984" s="586"/>
      <c r="AH984" s="586"/>
      <c r="AI984" s="586"/>
      <c r="AJ984" s="586"/>
      <c r="AK984" s="586"/>
      <c r="AL984" s="586"/>
    </row>
    <row r="985" spans="1:38" x14ac:dyDescent="0.25">
      <c r="A985" s="44">
        <f t="shared" si="121"/>
        <v>2016</v>
      </c>
      <c r="B985" s="44" t="str">
        <f t="shared" si="121"/>
        <v>NOVIEMBRE</v>
      </c>
      <c r="C985" s="44">
        <v>24</v>
      </c>
      <c r="D985" s="586" t="str">
        <f t="shared" si="120"/>
        <v>NOVIEMBRE 2016 / 23</v>
      </c>
      <c r="E985" s="586"/>
      <c r="F985" s="586"/>
      <c r="G985" s="586"/>
      <c r="H985" s="586"/>
      <c r="I985" s="586"/>
      <c r="J985" s="586"/>
      <c r="K985" s="586"/>
      <c r="L985" s="586"/>
      <c r="M985" s="586"/>
      <c r="N985" s="586"/>
      <c r="O985" s="586"/>
      <c r="P985" s="586"/>
      <c r="Q985" s="586"/>
      <c r="R985" s="586"/>
      <c r="S985" s="586"/>
      <c r="T985" s="586"/>
      <c r="U985" s="586"/>
      <c r="V985" s="586"/>
      <c r="W985" s="586"/>
      <c r="X985" s="586"/>
      <c r="Y985" s="586"/>
      <c r="Z985" s="586"/>
      <c r="AB985" s="586"/>
      <c r="AC985" s="586"/>
      <c r="AD985" s="586"/>
      <c r="AE985" s="586"/>
      <c r="AF985" s="586"/>
      <c r="AG985" s="586"/>
      <c r="AH985" s="586"/>
      <c r="AI985" s="586"/>
      <c r="AJ985" s="586"/>
      <c r="AK985" s="586"/>
      <c r="AL985" s="586"/>
    </row>
    <row r="986" spans="1:38" x14ac:dyDescent="0.25">
      <c r="A986" s="44">
        <f t="shared" si="121"/>
        <v>2016</v>
      </c>
      <c r="B986" s="44" t="str">
        <f t="shared" si="121"/>
        <v>NOVIEMBRE</v>
      </c>
      <c r="C986" s="44">
        <v>25</v>
      </c>
      <c r="D986" s="586" t="str">
        <f t="shared" si="120"/>
        <v>NOVIEMBRE 2016 / 24</v>
      </c>
      <c r="E986" s="586"/>
      <c r="F986" s="586"/>
      <c r="G986" s="586"/>
      <c r="H986" s="586"/>
      <c r="I986" s="586"/>
      <c r="J986" s="586"/>
      <c r="K986" s="586"/>
      <c r="L986" s="586"/>
      <c r="M986" s="586"/>
      <c r="N986" s="586"/>
      <c r="O986" s="586"/>
      <c r="P986" s="586"/>
      <c r="Q986" s="586"/>
      <c r="R986" s="586"/>
      <c r="S986" s="586"/>
      <c r="T986" s="586"/>
      <c r="U986" s="586"/>
      <c r="V986" s="586"/>
      <c r="W986" s="586"/>
      <c r="X986" s="586"/>
      <c r="Y986" s="586"/>
      <c r="Z986" s="586"/>
      <c r="AB986" s="586"/>
      <c r="AC986" s="586"/>
      <c r="AD986" s="586"/>
      <c r="AE986" s="586"/>
      <c r="AF986" s="586"/>
      <c r="AG986" s="586"/>
      <c r="AH986" s="586"/>
      <c r="AI986" s="586"/>
      <c r="AJ986" s="586"/>
      <c r="AK986" s="586"/>
      <c r="AL986" s="586"/>
    </row>
    <row r="987" spans="1:38" x14ac:dyDescent="0.25">
      <c r="A987" s="44">
        <f t="shared" si="121"/>
        <v>2016</v>
      </c>
      <c r="B987" s="44" t="str">
        <f t="shared" si="121"/>
        <v>NOVIEMBRE</v>
      </c>
      <c r="C987" s="44">
        <v>26</v>
      </c>
      <c r="D987" s="586" t="str">
        <f t="shared" si="120"/>
        <v>NOVIEMBRE 2016 / 25</v>
      </c>
      <c r="E987" s="586"/>
      <c r="F987" s="586"/>
      <c r="G987" s="586"/>
      <c r="H987" s="586"/>
      <c r="I987" s="586"/>
      <c r="J987" s="586"/>
      <c r="K987" s="586"/>
      <c r="L987" s="586"/>
      <c r="M987" s="586"/>
      <c r="N987" s="586"/>
      <c r="O987" s="586"/>
      <c r="P987" s="586"/>
      <c r="Q987" s="586"/>
      <c r="R987" s="586"/>
      <c r="S987" s="586"/>
      <c r="T987" s="586"/>
      <c r="U987" s="586"/>
      <c r="V987" s="586"/>
      <c r="W987" s="586"/>
      <c r="X987" s="586"/>
      <c r="Y987" s="586"/>
      <c r="Z987" s="586"/>
      <c r="AB987" s="586"/>
      <c r="AC987" s="586"/>
      <c r="AD987" s="586"/>
      <c r="AE987" s="586"/>
      <c r="AF987" s="586"/>
      <c r="AG987" s="586"/>
      <c r="AH987" s="586"/>
      <c r="AI987" s="586"/>
      <c r="AJ987" s="586"/>
      <c r="AK987" s="586"/>
      <c r="AL987" s="586"/>
    </row>
    <row r="988" spans="1:38" x14ac:dyDescent="0.25">
      <c r="A988" s="44">
        <f t="shared" si="121"/>
        <v>2016</v>
      </c>
      <c r="B988" s="44" t="str">
        <f t="shared" si="121"/>
        <v>NOVIEMBRE</v>
      </c>
      <c r="C988" s="44">
        <v>27</v>
      </c>
      <c r="D988" s="586" t="str">
        <f t="shared" si="120"/>
        <v>NOVIEMBRE 2016 / 26</v>
      </c>
      <c r="E988" s="586"/>
      <c r="F988" s="586"/>
      <c r="G988" s="586"/>
      <c r="H988" s="586"/>
      <c r="I988" s="586"/>
      <c r="J988" s="586"/>
      <c r="K988" s="586"/>
      <c r="L988" s="586"/>
      <c r="M988" s="586"/>
      <c r="N988" s="586"/>
      <c r="O988" s="586"/>
      <c r="P988" s="586"/>
      <c r="Q988" s="586"/>
      <c r="R988" s="586"/>
      <c r="S988" s="586"/>
      <c r="T988" s="586"/>
      <c r="U988" s="586"/>
      <c r="V988" s="586"/>
      <c r="W988" s="586"/>
      <c r="X988" s="586"/>
      <c r="Y988" s="586"/>
      <c r="Z988" s="586"/>
      <c r="AB988" s="586"/>
      <c r="AC988" s="586"/>
      <c r="AD988" s="586"/>
      <c r="AE988" s="586"/>
      <c r="AF988" s="586"/>
      <c r="AG988" s="586"/>
      <c r="AH988" s="586"/>
      <c r="AI988" s="586"/>
      <c r="AJ988" s="586"/>
      <c r="AK988" s="586"/>
      <c r="AL988" s="586"/>
    </row>
    <row r="989" spans="1:38" x14ac:dyDescent="0.25">
      <c r="A989" s="44">
        <f t="shared" si="121"/>
        <v>2016</v>
      </c>
      <c r="B989" s="44" t="str">
        <f t="shared" si="121"/>
        <v>NOVIEMBRE</v>
      </c>
      <c r="C989" s="44">
        <v>28</v>
      </c>
      <c r="D989" s="586" t="str">
        <f t="shared" si="120"/>
        <v>NOVIEMBRE 2016 / 27</v>
      </c>
      <c r="E989" s="586"/>
      <c r="F989" s="586"/>
      <c r="G989" s="586"/>
      <c r="H989" s="586"/>
      <c r="I989" s="586"/>
      <c r="J989" s="586"/>
      <c r="K989" s="586"/>
      <c r="L989" s="586"/>
      <c r="M989" s="586"/>
      <c r="N989" s="586"/>
      <c r="O989" s="586"/>
      <c r="P989" s="586"/>
      <c r="Q989" s="586"/>
      <c r="R989" s="586"/>
      <c r="S989" s="586"/>
      <c r="T989" s="586"/>
      <c r="U989" s="586"/>
      <c r="V989" s="586"/>
      <c r="W989" s="586"/>
      <c r="X989" s="586"/>
      <c r="Y989" s="586"/>
      <c r="Z989" s="586"/>
      <c r="AB989" s="586"/>
      <c r="AC989" s="586"/>
      <c r="AD989" s="586"/>
      <c r="AE989" s="586"/>
      <c r="AF989" s="586"/>
      <c r="AG989" s="586"/>
      <c r="AH989" s="586"/>
      <c r="AI989" s="586"/>
      <c r="AJ989" s="586"/>
      <c r="AK989" s="586"/>
      <c r="AL989" s="586"/>
    </row>
    <row r="990" spans="1:38" x14ac:dyDescent="0.25">
      <c r="A990" s="44">
        <f t="shared" si="121"/>
        <v>2016</v>
      </c>
      <c r="B990" s="44" t="str">
        <f t="shared" si="121"/>
        <v>NOVIEMBRE</v>
      </c>
      <c r="C990" s="44">
        <v>29</v>
      </c>
      <c r="D990" s="586" t="str">
        <f t="shared" si="120"/>
        <v>NOVIEMBRE 2016 / 28</v>
      </c>
      <c r="E990" s="586"/>
      <c r="F990" s="586"/>
      <c r="G990" s="586"/>
      <c r="H990" s="586"/>
      <c r="I990" s="586"/>
      <c r="J990" s="586"/>
      <c r="K990" s="586"/>
      <c r="L990" s="586"/>
      <c r="M990" s="586"/>
      <c r="N990" s="586"/>
      <c r="O990" s="586"/>
      <c r="P990" s="586"/>
      <c r="Q990" s="586"/>
      <c r="R990" s="586"/>
      <c r="S990" s="586"/>
      <c r="T990" s="586"/>
      <c r="U990" s="586"/>
      <c r="V990" s="586"/>
      <c r="W990" s="586"/>
      <c r="X990" s="586"/>
      <c r="Y990" s="586"/>
      <c r="Z990" s="586"/>
      <c r="AB990" s="586"/>
      <c r="AC990" s="586"/>
      <c r="AD990" s="586"/>
      <c r="AE990" s="586"/>
      <c r="AF990" s="586"/>
      <c r="AG990" s="586"/>
      <c r="AH990" s="586"/>
      <c r="AI990" s="586"/>
      <c r="AJ990" s="586"/>
      <c r="AK990" s="586"/>
      <c r="AL990" s="586"/>
    </row>
    <row r="991" spans="1:38" x14ac:dyDescent="0.25">
      <c r="A991" s="44">
        <f t="shared" si="121"/>
        <v>2016</v>
      </c>
      <c r="B991" s="44" t="str">
        <f t="shared" si="121"/>
        <v>NOVIEMBRE</v>
      </c>
      <c r="C991" s="44">
        <v>30</v>
      </c>
      <c r="D991" s="586" t="str">
        <f t="shared" si="120"/>
        <v>NOVIEMBRE 2016 / 29</v>
      </c>
      <c r="E991" s="586"/>
      <c r="F991" s="586"/>
      <c r="G991" s="586"/>
      <c r="H991" s="586"/>
      <c r="I991" s="586"/>
      <c r="J991" s="586"/>
      <c r="K991" s="586"/>
      <c r="L991" s="586"/>
      <c r="M991" s="586"/>
      <c r="N991" s="586"/>
      <c r="O991" s="586"/>
      <c r="P991" s="586"/>
      <c r="Q991" s="586"/>
      <c r="R991" s="586"/>
      <c r="S991" s="586"/>
      <c r="T991" s="586"/>
      <c r="U991" s="586"/>
      <c r="V991" s="586"/>
      <c r="W991" s="586"/>
      <c r="X991" s="586"/>
      <c r="Y991" s="586"/>
      <c r="Z991" s="586"/>
      <c r="AB991" s="586"/>
      <c r="AC991" s="586"/>
      <c r="AD991" s="586"/>
      <c r="AE991" s="586"/>
      <c r="AF991" s="586"/>
      <c r="AG991" s="586"/>
      <c r="AH991" s="586"/>
      <c r="AI991" s="586"/>
      <c r="AJ991" s="586"/>
      <c r="AK991" s="586"/>
      <c r="AL991" s="586"/>
    </row>
    <row r="992" spans="1:38" x14ac:dyDescent="0.25">
      <c r="A992" s="44">
        <f t="shared" si="121"/>
        <v>2016</v>
      </c>
      <c r="B992" s="44" t="str">
        <f t="shared" si="121"/>
        <v>NOVIEMBRE</v>
      </c>
      <c r="C992" s="44">
        <v>31</v>
      </c>
      <c r="D992" s="586" t="str">
        <f t="shared" si="120"/>
        <v>NOVIEMBRE 2016 / 30</v>
      </c>
      <c r="E992" s="586"/>
      <c r="F992" s="586"/>
      <c r="G992" s="586"/>
      <c r="H992" s="586"/>
      <c r="I992" s="586"/>
      <c r="J992" s="586"/>
      <c r="K992" s="586"/>
      <c r="L992" s="586"/>
      <c r="M992" s="586"/>
      <c r="N992" s="586"/>
      <c r="O992" s="586"/>
      <c r="P992" s="586"/>
      <c r="Q992" s="586"/>
      <c r="R992" s="586"/>
      <c r="S992" s="586"/>
      <c r="T992" s="586"/>
      <c r="U992" s="586"/>
      <c r="V992" s="586"/>
      <c r="W992" s="586"/>
      <c r="X992" s="586"/>
      <c r="Y992" s="586"/>
      <c r="Z992" s="586"/>
      <c r="AB992" s="586"/>
      <c r="AC992" s="586"/>
      <c r="AD992" s="586"/>
      <c r="AE992" s="586"/>
      <c r="AF992" s="586"/>
      <c r="AG992" s="586"/>
      <c r="AH992" s="586"/>
      <c r="AI992" s="586"/>
      <c r="AJ992" s="586"/>
      <c r="AK992" s="586"/>
      <c r="AL992" s="586"/>
    </row>
    <row r="993" spans="1:74" s="206" customFormat="1" ht="15.75" x14ac:dyDescent="0.25">
      <c r="D993" s="586" t="str">
        <f t="shared" si="120"/>
        <v>NOVIEMBRE 2016 / 31</v>
      </c>
      <c r="E993" s="586"/>
      <c r="F993" s="586"/>
      <c r="G993" s="586"/>
      <c r="H993" s="586"/>
      <c r="I993" s="586"/>
      <c r="J993" s="586"/>
      <c r="K993" s="586"/>
      <c r="L993" s="586"/>
      <c r="M993" s="586"/>
      <c r="N993" s="586"/>
      <c r="O993" s="586"/>
      <c r="P993" s="586"/>
      <c r="Q993" s="586"/>
      <c r="R993" s="586"/>
      <c r="S993" s="586"/>
      <c r="T993" s="586"/>
      <c r="U993" s="586"/>
      <c r="V993" s="586"/>
      <c r="W993" s="586"/>
      <c r="X993" s="586"/>
      <c r="Y993" s="586"/>
      <c r="Z993" s="586"/>
      <c r="AA993" s="55"/>
      <c r="AB993" s="586"/>
      <c r="AC993" s="586"/>
      <c r="AD993" s="586"/>
      <c r="AE993" s="586"/>
      <c r="AF993" s="586"/>
      <c r="AG993" s="586"/>
      <c r="AH993" s="586"/>
      <c r="AI993" s="586"/>
      <c r="AJ993" s="586"/>
      <c r="AK993" s="586"/>
      <c r="AL993" s="586"/>
      <c r="AM993" s="209" t="str">
        <f t="shared" ref="AM993:BU993" si="122">IFERROR(AVERAGE(AM962:AM992),"")</f>
        <v/>
      </c>
      <c r="AN993" s="209" t="str">
        <f t="shared" si="122"/>
        <v/>
      </c>
      <c r="AO993" s="209" t="str">
        <f t="shared" si="122"/>
        <v/>
      </c>
      <c r="AP993" s="209" t="str">
        <f t="shared" si="122"/>
        <v/>
      </c>
      <c r="AQ993" s="209" t="str">
        <f t="shared" si="122"/>
        <v/>
      </c>
      <c r="AR993" s="209" t="str">
        <f t="shared" si="122"/>
        <v/>
      </c>
      <c r="AS993" s="209" t="str">
        <f t="shared" si="122"/>
        <v/>
      </c>
      <c r="AT993" s="209" t="str">
        <f t="shared" si="122"/>
        <v/>
      </c>
      <c r="AU993" s="209" t="str">
        <f t="shared" si="122"/>
        <v/>
      </c>
      <c r="AV993" s="209" t="str">
        <f t="shared" si="122"/>
        <v/>
      </c>
      <c r="AW993" s="209" t="str">
        <f t="shared" si="122"/>
        <v/>
      </c>
      <c r="AX993" s="210" t="str">
        <f t="shared" si="122"/>
        <v/>
      </c>
      <c r="AY993" s="209" t="str">
        <f t="shared" si="122"/>
        <v/>
      </c>
      <c r="AZ993" s="209" t="str">
        <f t="shared" si="122"/>
        <v/>
      </c>
      <c r="BA993" s="209" t="str">
        <f t="shared" si="122"/>
        <v/>
      </c>
      <c r="BB993" s="209" t="str">
        <f t="shared" si="122"/>
        <v/>
      </c>
      <c r="BC993" s="209" t="str">
        <f t="shared" si="122"/>
        <v/>
      </c>
      <c r="BD993" s="209" t="str">
        <f t="shared" si="122"/>
        <v/>
      </c>
      <c r="BE993" s="209" t="str">
        <f t="shared" si="122"/>
        <v/>
      </c>
      <c r="BF993" s="209" t="str">
        <f t="shared" si="122"/>
        <v/>
      </c>
      <c r="BG993" s="209" t="str">
        <f t="shared" si="122"/>
        <v/>
      </c>
      <c r="BH993" s="209" t="str">
        <f t="shared" si="122"/>
        <v/>
      </c>
      <c r="BI993" s="209" t="str">
        <f t="shared" si="122"/>
        <v/>
      </c>
      <c r="BJ993" s="209" t="str">
        <f t="shared" si="122"/>
        <v/>
      </c>
      <c r="BK993" s="209" t="str">
        <f t="shared" si="122"/>
        <v/>
      </c>
      <c r="BL993" s="209" t="str">
        <f t="shared" si="122"/>
        <v/>
      </c>
      <c r="BM993" s="209" t="str">
        <f t="shared" si="122"/>
        <v/>
      </c>
      <c r="BN993" s="209" t="str">
        <f t="shared" si="122"/>
        <v/>
      </c>
      <c r="BO993" s="209" t="str">
        <f t="shared" si="122"/>
        <v/>
      </c>
      <c r="BP993" s="209" t="str">
        <f t="shared" si="122"/>
        <v/>
      </c>
      <c r="BQ993" s="209" t="str">
        <f t="shared" si="122"/>
        <v/>
      </c>
      <c r="BR993" s="209" t="str">
        <f t="shared" si="122"/>
        <v/>
      </c>
      <c r="BS993" s="209" t="str">
        <f t="shared" si="122"/>
        <v/>
      </c>
      <c r="BT993" s="209" t="str">
        <f t="shared" si="122"/>
        <v/>
      </c>
      <c r="BU993" s="209" t="str">
        <f t="shared" si="122"/>
        <v/>
      </c>
      <c r="BV993" s="210" t="str">
        <f>IFERROR(AVERAGE(BV962:BV992),"")</f>
        <v/>
      </c>
    </row>
    <row r="994" spans="1:74" ht="15.75" x14ac:dyDescent="0.25">
      <c r="A994" s="44">
        <v>2016</v>
      </c>
      <c r="B994" s="44" t="s">
        <v>238</v>
      </c>
      <c r="C994" s="44">
        <v>1</v>
      </c>
      <c r="D994" s="208" t="s">
        <v>228</v>
      </c>
      <c r="E994" s="209" t="str">
        <f>IFERROR(AVERAGE(E963:E993),"")</f>
        <v/>
      </c>
      <c r="F994" s="209">
        <f>IFERROR(AVERAGE(F963:F993),"")</f>
        <v>42698</v>
      </c>
      <c r="G994" s="209" t="str">
        <f>IFERROR(AVERAGE(G963:G993),"")</f>
        <v/>
      </c>
      <c r="H994" s="209" t="str">
        <f>IFERROR(AVERAGE(H963:H993),"")</f>
        <v/>
      </c>
      <c r="I994" s="209" t="str">
        <f t="shared" ref="I994:AL994" si="123">IFERROR(AVERAGE(I963:I993),"")</f>
        <v/>
      </c>
      <c r="J994" s="209">
        <f t="shared" si="123"/>
        <v>6.7</v>
      </c>
      <c r="K994" s="209" t="str">
        <f t="shared" si="123"/>
        <v/>
      </c>
      <c r="L994" s="209" t="str">
        <f t="shared" si="123"/>
        <v/>
      </c>
      <c r="M994" s="209" t="str">
        <f t="shared" si="123"/>
        <v/>
      </c>
      <c r="N994" s="209">
        <f t="shared" si="123"/>
        <v>0.05</v>
      </c>
      <c r="O994" s="209">
        <f t="shared" si="123"/>
        <v>100</v>
      </c>
      <c r="P994" s="209" t="str">
        <f t="shared" si="123"/>
        <v/>
      </c>
      <c r="Q994" s="209" t="str">
        <f t="shared" si="123"/>
        <v/>
      </c>
      <c r="R994" s="209">
        <f t="shared" si="123"/>
        <v>43</v>
      </c>
      <c r="S994" s="209" t="str">
        <f t="shared" si="123"/>
        <v/>
      </c>
      <c r="T994" s="209" t="str">
        <f t="shared" si="123"/>
        <v/>
      </c>
      <c r="U994" s="209" t="str">
        <f t="shared" si="123"/>
        <v/>
      </c>
      <c r="V994" s="209">
        <f t="shared" si="123"/>
        <v>59</v>
      </c>
      <c r="W994" s="209">
        <f t="shared" si="123"/>
        <v>79</v>
      </c>
      <c r="X994" s="209">
        <f t="shared" si="123"/>
        <v>90</v>
      </c>
      <c r="Y994" s="209">
        <f t="shared" si="123"/>
        <v>134</v>
      </c>
      <c r="Z994" s="209">
        <f t="shared" si="123"/>
        <v>154</v>
      </c>
      <c r="AA994" s="209">
        <f t="shared" si="123"/>
        <v>0.5</v>
      </c>
      <c r="AB994" s="209" t="str">
        <f t="shared" si="123"/>
        <v/>
      </c>
      <c r="AC994" s="209">
        <f t="shared" si="123"/>
        <v>0.5</v>
      </c>
      <c r="AD994" s="209" t="str">
        <f t="shared" si="123"/>
        <v/>
      </c>
      <c r="AE994" s="209" t="str">
        <f t="shared" si="123"/>
        <v/>
      </c>
      <c r="AF994" s="209" t="str">
        <f t="shared" si="123"/>
        <v/>
      </c>
      <c r="AG994" s="209" t="str">
        <f t="shared" si="123"/>
        <v/>
      </c>
      <c r="AH994" s="209" t="str">
        <f t="shared" si="123"/>
        <v/>
      </c>
      <c r="AI994" s="209" t="str">
        <f t="shared" si="123"/>
        <v/>
      </c>
      <c r="AJ994" s="209" t="str">
        <f t="shared" si="123"/>
        <v/>
      </c>
      <c r="AK994" s="209" t="str">
        <f t="shared" si="123"/>
        <v/>
      </c>
      <c r="AL994" s="209" t="str">
        <f t="shared" si="123"/>
        <v/>
      </c>
    </row>
    <row r="995" spans="1:74" x14ac:dyDescent="0.25">
      <c r="A995" s="44">
        <f>A994</f>
        <v>2016</v>
      </c>
      <c r="B995" s="44" t="str">
        <f>B994</f>
        <v>DICIEMBRE</v>
      </c>
      <c r="C995" s="44">
        <v>2</v>
      </c>
      <c r="D995" s="586" t="str">
        <f t="shared" ref="D995:D1057" si="124">B994&amp;" "&amp;A994&amp;" / "&amp;C994</f>
        <v>DICIEMBRE 2016 / 1</v>
      </c>
      <c r="E995" s="658">
        <v>1</v>
      </c>
      <c r="F995" s="661">
        <v>42733</v>
      </c>
      <c r="G995" s="658"/>
      <c r="H995" s="658"/>
      <c r="I995" s="658"/>
      <c r="J995" s="662">
        <v>6.6</v>
      </c>
      <c r="K995" s="658"/>
      <c r="L995" s="658"/>
      <c r="M995" s="658"/>
      <c r="N995" s="662">
        <v>0.05</v>
      </c>
      <c r="O995" s="662">
        <v>100</v>
      </c>
      <c r="P995" s="658"/>
      <c r="Q995" s="658"/>
      <c r="R995" s="662">
        <v>42.9</v>
      </c>
      <c r="S995" s="658"/>
      <c r="T995" s="658"/>
      <c r="U995" s="658"/>
      <c r="V995" s="663">
        <v>59</v>
      </c>
      <c r="W995" s="663">
        <v>80</v>
      </c>
      <c r="X995" s="663">
        <v>91</v>
      </c>
      <c r="Y995" s="663">
        <v>134</v>
      </c>
      <c r="Z995" s="663">
        <v>154</v>
      </c>
      <c r="AA995" s="663">
        <v>0.5</v>
      </c>
      <c r="AB995" s="659"/>
      <c r="AC995" s="663">
        <v>0.5</v>
      </c>
      <c r="AD995" s="657"/>
      <c r="AE995" s="731">
        <v>5.5</v>
      </c>
      <c r="AF995" s="731">
        <v>7</v>
      </c>
      <c r="AG995" s="731">
        <v>99.5</v>
      </c>
      <c r="AH995" s="731">
        <v>42.54</v>
      </c>
      <c r="AI995" s="656">
        <v>75</v>
      </c>
      <c r="AJ995" s="656" t="s">
        <v>534</v>
      </c>
      <c r="AK995" s="656" t="s">
        <v>535</v>
      </c>
      <c r="AL995" s="656" t="s">
        <v>536</v>
      </c>
    </row>
    <row r="996" spans="1:74" x14ac:dyDescent="0.25">
      <c r="A996" s="44">
        <f t="shared" ref="A996:B1024" si="125">A995</f>
        <v>2016</v>
      </c>
      <c r="B996" s="44" t="str">
        <f t="shared" si="125"/>
        <v>DICIEMBRE</v>
      </c>
      <c r="C996" s="44">
        <v>3</v>
      </c>
      <c r="D996" s="586" t="str">
        <f t="shared" si="124"/>
        <v>DICIEMBRE 2016 / 2</v>
      </c>
      <c r="E996" s="586"/>
      <c r="F996" s="586"/>
      <c r="G996" s="586"/>
      <c r="H996" s="586"/>
      <c r="I996" s="586"/>
      <c r="J996" s="586"/>
      <c r="K996" s="586"/>
      <c r="L996" s="586"/>
      <c r="M996" s="586"/>
      <c r="N996" s="586"/>
      <c r="O996" s="586"/>
      <c r="P996" s="586"/>
      <c r="Q996" s="586"/>
      <c r="R996" s="586"/>
      <c r="S996" s="586"/>
      <c r="T996" s="586"/>
      <c r="U996" s="586"/>
      <c r="V996" s="586"/>
      <c r="W996" s="586"/>
      <c r="X996" s="586"/>
      <c r="Y996" s="586"/>
      <c r="Z996" s="586"/>
      <c r="AB996" s="586"/>
      <c r="AC996" s="586"/>
      <c r="AD996" s="586"/>
      <c r="AE996" s="586"/>
      <c r="AF996" s="586"/>
      <c r="AG996" s="586"/>
      <c r="AH996" s="586"/>
      <c r="AI996" s="586"/>
      <c r="AJ996" s="586"/>
      <c r="AK996" s="586"/>
      <c r="AL996" s="586"/>
    </row>
    <row r="997" spans="1:74" x14ac:dyDescent="0.25">
      <c r="A997" s="44">
        <f t="shared" si="125"/>
        <v>2016</v>
      </c>
      <c r="B997" s="44" t="str">
        <f t="shared" si="125"/>
        <v>DICIEMBRE</v>
      </c>
      <c r="C997" s="44">
        <v>4</v>
      </c>
      <c r="D997" s="586" t="str">
        <f t="shared" si="124"/>
        <v>DICIEMBRE 2016 / 3</v>
      </c>
      <c r="E997" s="586"/>
      <c r="F997" s="586"/>
      <c r="G997" s="586"/>
      <c r="H997" s="586"/>
      <c r="I997" s="586"/>
      <c r="J997" s="586"/>
      <c r="K997" s="586"/>
      <c r="L997" s="586"/>
      <c r="M997" s="586"/>
      <c r="N997" s="586"/>
      <c r="O997" s="586"/>
      <c r="P997" s="586"/>
      <c r="Q997" s="586"/>
      <c r="R997" s="586"/>
      <c r="S997" s="586"/>
      <c r="T997" s="586"/>
      <c r="U997" s="586"/>
      <c r="V997" s="586"/>
      <c r="W997" s="586"/>
      <c r="X997" s="586"/>
      <c r="Y997" s="586"/>
      <c r="Z997" s="586"/>
      <c r="AB997" s="586"/>
      <c r="AC997" s="586"/>
      <c r="AD997" s="586"/>
      <c r="AE997" s="586"/>
      <c r="AF997" s="586"/>
      <c r="AG997" s="586"/>
      <c r="AH997" s="586"/>
      <c r="AI997" s="586"/>
      <c r="AJ997" s="586"/>
      <c r="AK997" s="586"/>
      <c r="AL997" s="586"/>
    </row>
    <row r="998" spans="1:74" x14ac:dyDescent="0.25">
      <c r="A998" s="44">
        <f t="shared" si="125"/>
        <v>2016</v>
      </c>
      <c r="B998" s="44" t="str">
        <f t="shared" si="125"/>
        <v>DICIEMBRE</v>
      </c>
      <c r="C998" s="44">
        <v>5</v>
      </c>
      <c r="D998" s="586" t="str">
        <f t="shared" si="124"/>
        <v>DICIEMBRE 2016 / 4</v>
      </c>
      <c r="E998" s="586"/>
      <c r="F998" s="586"/>
      <c r="G998" s="586"/>
      <c r="H998" s="586"/>
      <c r="I998" s="586"/>
      <c r="J998" s="586"/>
      <c r="K998" s="586"/>
      <c r="L998" s="586"/>
      <c r="M998" s="586"/>
      <c r="N998" s="586"/>
      <c r="O998" s="586"/>
      <c r="P998" s="586"/>
      <c r="Q998" s="586"/>
      <c r="R998" s="586"/>
      <c r="S998" s="586"/>
      <c r="T998" s="586"/>
      <c r="U998" s="586"/>
      <c r="V998" s="586"/>
      <c r="W998" s="586"/>
      <c r="X998" s="586"/>
      <c r="Y998" s="586"/>
      <c r="Z998" s="586"/>
      <c r="AB998" s="586"/>
      <c r="AC998" s="586"/>
      <c r="AD998" s="586"/>
      <c r="AE998" s="586"/>
      <c r="AF998" s="586"/>
      <c r="AG998" s="586"/>
      <c r="AH998" s="586"/>
      <c r="AI998" s="586"/>
      <c r="AJ998" s="586"/>
      <c r="AK998" s="586"/>
      <c r="AL998" s="586"/>
    </row>
    <row r="999" spans="1:74" x14ac:dyDescent="0.25">
      <c r="A999" s="44">
        <f t="shared" si="125"/>
        <v>2016</v>
      </c>
      <c r="B999" s="44" t="str">
        <f t="shared" si="125"/>
        <v>DICIEMBRE</v>
      </c>
      <c r="C999" s="44">
        <v>6</v>
      </c>
      <c r="D999" s="586" t="str">
        <f t="shared" si="124"/>
        <v>DICIEMBRE 2016 / 5</v>
      </c>
      <c r="E999" s="586"/>
      <c r="F999" s="586"/>
      <c r="G999" s="586"/>
      <c r="H999" s="586"/>
      <c r="I999" s="586"/>
      <c r="J999" s="586"/>
      <c r="K999" s="586"/>
      <c r="L999" s="586"/>
      <c r="M999" s="586"/>
      <c r="N999" s="586"/>
      <c r="O999" s="586"/>
      <c r="P999" s="586"/>
      <c r="Q999" s="586"/>
      <c r="R999" s="586"/>
      <c r="S999" s="586"/>
      <c r="T999" s="586"/>
      <c r="U999" s="586"/>
      <c r="V999" s="586"/>
      <c r="W999" s="586"/>
      <c r="X999" s="586"/>
      <c r="Y999" s="586"/>
      <c r="Z999" s="586"/>
      <c r="AB999" s="586"/>
      <c r="AC999" s="586"/>
      <c r="AD999" s="586"/>
      <c r="AE999" s="586"/>
      <c r="AF999" s="586"/>
      <c r="AG999" s="586"/>
      <c r="AH999" s="586"/>
      <c r="AI999" s="586"/>
      <c r="AJ999" s="586"/>
      <c r="AK999" s="586"/>
      <c r="AL999" s="586"/>
    </row>
    <row r="1000" spans="1:74" x14ac:dyDescent="0.25">
      <c r="A1000" s="44">
        <f t="shared" si="125"/>
        <v>2016</v>
      </c>
      <c r="B1000" s="44" t="str">
        <f t="shared" si="125"/>
        <v>DICIEMBRE</v>
      </c>
      <c r="C1000" s="44">
        <v>7</v>
      </c>
      <c r="D1000" s="586" t="str">
        <f t="shared" si="124"/>
        <v>DICIEMBRE 2016 / 6</v>
      </c>
      <c r="E1000" s="586"/>
      <c r="F1000" s="586"/>
      <c r="G1000" s="586"/>
      <c r="H1000" s="586"/>
      <c r="I1000" s="586"/>
      <c r="J1000" s="586"/>
      <c r="K1000" s="586"/>
      <c r="L1000" s="586"/>
      <c r="M1000" s="586"/>
      <c r="N1000" s="586"/>
      <c r="O1000" s="586"/>
      <c r="P1000" s="586"/>
      <c r="Q1000" s="586"/>
      <c r="R1000" s="586"/>
      <c r="S1000" s="586"/>
      <c r="T1000" s="586"/>
      <c r="U1000" s="586"/>
      <c r="V1000" s="586"/>
      <c r="W1000" s="586"/>
      <c r="X1000" s="586"/>
      <c r="Y1000" s="586"/>
      <c r="Z1000" s="586"/>
      <c r="AB1000" s="586"/>
      <c r="AC1000" s="586"/>
      <c r="AD1000" s="586"/>
      <c r="AE1000" s="586"/>
      <c r="AF1000" s="586"/>
      <c r="AG1000" s="586"/>
      <c r="AH1000" s="586"/>
      <c r="AI1000" s="586"/>
      <c r="AJ1000" s="586"/>
      <c r="AK1000" s="586"/>
      <c r="AL1000" s="586"/>
    </row>
    <row r="1001" spans="1:74" x14ac:dyDescent="0.25">
      <c r="A1001" s="44">
        <f t="shared" si="125"/>
        <v>2016</v>
      </c>
      <c r="B1001" s="44" t="str">
        <f t="shared" si="125"/>
        <v>DICIEMBRE</v>
      </c>
      <c r="C1001" s="44">
        <v>8</v>
      </c>
      <c r="D1001" s="586" t="str">
        <f t="shared" si="124"/>
        <v>DICIEMBRE 2016 / 7</v>
      </c>
      <c r="E1001" s="586"/>
      <c r="F1001" s="586"/>
      <c r="G1001" s="586"/>
      <c r="H1001" s="586"/>
      <c r="I1001" s="586"/>
      <c r="J1001" s="586"/>
      <c r="K1001" s="586"/>
      <c r="L1001" s="586"/>
      <c r="M1001" s="586"/>
      <c r="N1001" s="586"/>
      <c r="O1001" s="586"/>
      <c r="P1001" s="586"/>
      <c r="Q1001" s="586"/>
      <c r="R1001" s="586"/>
      <c r="S1001" s="586"/>
      <c r="T1001" s="586"/>
      <c r="U1001" s="586"/>
      <c r="V1001" s="586"/>
      <c r="W1001" s="586"/>
      <c r="X1001" s="586"/>
      <c r="Y1001" s="586"/>
      <c r="Z1001" s="586"/>
      <c r="AB1001" s="586"/>
      <c r="AC1001" s="586"/>
      <c r="AD1001" s="586"/>
      <c r="AE1001" s="586"/>
      <c r="AF1001" s="586"/>
      <c r="AG1001" s="586"/>
      <c r="AH1001" s="586"/>
      <c r="AI1001" s="586"/>
      <c r="AJ1001" s="586"/>
      <c r="AK1001" s="586"/>
      <c r="AL1001" s="586"/>
    </row>
    <row r="1002" spans="1:74" x14ac:dyDescent="0.25">
      <c r="A1002" s="44">
        <f t="shared" si="125"/>
        <v>2016</v>
      </c>
      <c r="B1002" s="44" t="str">
        <f t="shared" si="125"/>
        <v>DICIEMBRE</v>
      </c>
      <c r="C1002" s="44">
        <v>9</v>
      </c>
      <c r="D1002" s="586" t="str">
        <f t="shared" si="124"/>
        <v>DICIEMBRE 2016 / 8</v>
      </c>
      <c r="E1002" s="586"/>
      <c r="F1002" s="586"/>
      <c r="G1002" s="586"/>
      <c r="H1002" s="586"/>
      <c r="I1002" s="586"/>
      <c r="J1002" s="586"/>
      <c r="K1002" s="586"/>
      <c r="L1002" s="586"/>
      <c r="M1002" s="586"/>
      <c r="N1002" s="586"/>
      <c r="O1002" s="586"/>
      <c r="P1002" s="586"/>
      <c r="Q1002" s="586"/>
      <c r="R1002" s="586"/>
      <c r="S1002" s="586"/>
      <c r="T1002" s="586"/>
      <c r="U1002" s="586"/>
      <c r="V1002" s="586"/>
      <c r="W1002" s="586"/>
      <c r="X1002" s="586"/>
      <c r="Y1002" s="586"/>
      <c r="Z1002" s="586"/>
      <c r="AB1002" s="586"/>
      <c r="AC1002" s="586"/>
      <c r="AD1002" s="586"/>
      <c r="AE1002" s="586"/>
      <c r="AF1002" s="586"/>
      <c r="AG1002" s="586"/>
      <c r="AH1002" s="586"/>
      <c r="AI1002" s="586"/>
      <c r="AJ1002" s="586"/>
      <c r="AK1002" s="586"/>
      <c r="AL1002" s="586"/>
    </row>
    <row r="1003" spans="1:74" x14ac:dyDescent="0.25">
      <c r="A1003" s="44">
        <f t="shared" si="125"/>
        <v>2016</v>
      </c>
      <c r="B1003" s="44" t="str">
        <f t="shared" si="125"/>
        <v>DICIEMBRE</v>
      </c>
      <c r="C1003" s="44">
        <v>10</v>
      </c>
      <c r="D1003" s="586" t="str">
        <f t="shared" si="124"/>
        <v>DICIEMBRE 2016 / 9</v>
      </c>
      <c r="E1003" s="586"/>
      <c r="F1003" s="586"/>
      <c r="G1003" s="586"/>
      <c r="H1003" s="586"/>
      <c r="I1003" s="586"/>
      <c r="J1003" s="586"/>
      <c r="K1003" s="586"/>
      <c r="L1003" s="586"/>
      <c r="M1003" s="586"/>
      <c r="N1003" s="586"/>
      <c r="O1003" s="586"/>
      <c r="P1003" s="586"/>
      <c r="Q1003" s="586"/>
      <c r="R1003" s="586"/>
      <c r="S1003" s="586"/>
      <c r="T1003" s="586"/>
      <c r="U1003" s="586"/>
      <c r="V1003" s="586"/>
      <c r="W1003" s="586"/>
      <c r="X1003" s="586"/>
      <c r="Y1003" s="586"/>
      <c r="Z1003" s="586"/>
      <c r="AB1003" s="586"/>
      <c r="AC1003" s="586"/>
      <c r="AD1003" s="586"/>
      <c r="AE1003" s="586"/>
      <c r="AF1003" s="586"/>
      <c r="AG1003" s="586"/>
      <c r="AH1003" s="586"/>
      <c r="AI1003" s="586"/>
      <c r="AJ1003" s="586"/>
      <c r="AK1003" s="586"/>
      <c r="AL1003" s="586"/>
    </row>
    <row r="1004" spans="1:74" x14ac:dyDescent="0.25">
      <c r="A1004" s="44">
        <f t="shared" si="125"/>
        <v>2016</v>
      </c>
      <c r="B1004" s="44" t="str">
        <f t="shared" si="125"/>
        <v>DICIEMBRE</v>
      </c>
      <c r="C1004" s="44">
        <v>11</v>
      </c>
      <c r="D1004" s="586" t="str">
        <f t="shared" si="124"/>
        <v>DICIEMBRE 2016 / 10</v>
      </c>
      <c r="E1004" s="586"/>
      <c r="F1004" s="586"/>
      <c r="G1004" s="586"/>
      <c r="H1004" s="586"/>
      <c r="I1004" s="586"/>
      <c r="J1004" s="586"/>
      <c r="K1004" s="586"/>
      <c r="L1004" s="586"/>
      <c r="M1004" s="586"/>
      <c r="N1004" s="586"/>
      <c r="O1004" s="586"/>
      <c r="P1004" s="586"/>
      <c r="Q1004" s="586"/>
      <c r="R1004" s="586"/>
      <c r="S1004" s="586"/>
      <c r="T1004" s="586"/>
      <c r="U1004" s="586"/>
      <c r="V1004" s="586"/>
      <c r="W1004" s="586"/>
      <c r="X1004" s="586"/>
      <c r="Y1004" s="586"/>
      <c r="Z1004" s="586"/>
      <c r="AB1004" s="586"/>
      <c r="AC1004" s="586"/>
      <c r="AD1004" s="586"/>
      <c r="AE1004" s="586"/>
      <c r="AF1004" s="586"/>
      <c r="AG1004" s="586"/>
      <c r="AH1004" s="586"/>
      <c r="AI1004" s="586"/>
      <c r="AJ1004" s="586"/>
      <c r="AK1004" s="586"/>
      <c r="AL1004" s="586"/>
    </row>
    <row r="1005" spans="1:74" x14ac:dyDescent="0.25">
      <c r="A1005" s="44">
        <f t="shared" si="125"/>
        <v>2016</v>
      </c>
      <c r="B1005" s="44" t="str">
        <f t="shared" si="125"/>
        <v>DICIEMBRE</v>
      </c>
      <c r="C1005" s="44">
        <v>12</v>
      </c>
      <c r="D1005" s="586" t="str">
        <f t="shared" si="124"/>
        <v>DICIEMBRE 2016 / 11</v>
      </c>
      <c r="E1005" s="586"/>
      <c r="F1005" s="586"/>
      <c r="G1005" s="586"/>
      <c r="H1005" s="586"/>
      <c r="I1005" s="586"/>
      <c r="J1005" s="586"/>
      <c r="K1005" s="586"/>
      <c r="L1005" s="586"/>
      <c r="M1005" s="586"/>
      <c r="N1005" s="586"/>
      <c r="O1005" s="586"/>
      <c r="P1005" s="586"/>
      <c r="Q1005" s="586"/>
      <c r="R1005" s="586"/>
      <c r="S1005" s="586"/>
      <c r="T1005" s="586"/>
      <c r="U1005" s="586"/>
      <c r="V1005" s="586"/>
      <c r="W1005" s="586"/>
      <c r="X1005" s="586"/>
      <c r="Y1005" s="586"/>
      <c r="Z1005" s="586"/>
      <c r="AB1005" s="586"/>
      <c r="AC1005" s="586"/>
      <c r="AD1005" s="586"/>
      <c r="AE1005" s="586"/>
      <c r="AF1005" s="586"/>
      <c r="AG1005" s="586"/>
      <c r="AH1005" s="586"/>
      <c r="AI1005" s="586"/>
      <c r="AJ1005" s="586"/>
      <c r="AK1005" s="586"/>
      <c r="AL1005" s="586"/>
    </row>
    <row r="1006" spans="1:74" x14ac:dyDescent="0.25">
      <c r="A1006" s="44">
        <f t="shared" si="125"/>
        <v>2016</v>
      </c>
      <c r="B1006" s="44" t="str">
        <f t="shared" si="125"/>
        <v>DICIEMBRE</v>
      </c>
      <c r="C1006" s="44">
        <v>13</v>
      </c>
      <c r="D1006" s="586" t="str">
        <f t="shared" si="124"/>
        <v>DICIEMBRE 2016 / 12</v>
      </c>
      <c r="E1006" s="586"/>
      <c r="F1006" s="586"/>
      <c r="G1006" s="586"/>
      <c r="H1006" s="586"/>
      <c r="I1006" s="586"/>
      <c r="J1006" s="586"/>
      <c r="K1006" s="586"/>
      <c r="L1006" s="586"/>
      <c r="M1006" s="586"/>
      <c r="N1006" s="586"/>
      <c r="O1006" s="586"/>
      <c r="P1006" s="586"/>
      <c r="Q1006" s="586"/>
      <c r="R1006" s="586"/>
      <c r="S1006" s="586"/>
      <c r="T1006" s="586"/>
      <c r="U1006" s="586"/>
      <c r="V1006" s="586"/>
      <c r="W1006" s="586"/>
      <c r="X1006" s="586"/>
      <c r="Y1006" s="586"/>
      <c r="Z1006" s="586"/>
      <c r="AB1006" s="586"/>
      <c r="AC1006" s="586"/>
      <c r="AD1006" s="586"/>
      <c r="AE1006" s="586"/>
      <c r="AF1006" s="586"/>
      <c r="AG1006" s="586"/>
      <c r="AH1006" s="586"/>
      <c r="AI1006" s="586"/>
      <c r="AJ1006" s="586"/>
      <c r="AK1006" s="586"/>
      <c r="AL1006" s="586"/>
    </row>
    <row r="1007" spans="1:74" x14ac:dyDescent="0.25">
      <c r="A1007" s="44">
        <f t="shared" si="125"/>
        <v>2016</v>
      </c>
      <c r="B1007" s="44" t="str">
        <f t="shared" si="125"/>
        <v>DICIEMBRE</v>
      </c>
      <c r="C1007" s="44">
        <v>14</v>
      </c>
      <c r="D1007" s="586" t="str">
        <f t="shared" si="124"/>
        <v>DICIEMBRE 2016 / 13</v>
      </c>
      <c r="E1007" s="586"/>
      <c r="F1007" s="586"/>
      <c r="G1007" s="586"/>
      <c r="H1007" s="586"/>
      <c r="I1007" s="586"/>
      <c r="J1007" s="586"/>
      <c r="K1007" s="586"/>
      <c r="L1007" s="586"/>
      <c r="M1007" s="586"/>
      <c r="N1007" s="586"/>
      <c r="O1007" s="586"/>
      <c r="P1007" s="586"/>
      <c r="Q1007" s="586"/>
      <c r="R1007" s="586"/>
      <c r="S1007" s="586"/>
      <c r="T1007" s="586"/>
      <c r="U1007" s="586"/>
      <c r="V1007" s="586"/>
      <c r="W1007" s="586"/>
      <c r="X1007" s="586"/>
      <c r="Y1007" s="586"/>
      <c r="Z1007" s="586"/>
      <c r="AB1007" s="586"/>
      <c r="AC1007" s="586"/>
      <c r="AD1007" s="586"/>
      <c r="AE1007" s="586"/>
      <c r="AF1007" s="586"/>
      <c r="AG1007" s="586"/>
      <c r="AH1007" s="586"/>
      <c r="AI1007" s="586"/>
      <c r="AJ1007" s="586"/>
      <c r="AK1007" s="586"/>
      <c r="AL1007" s="586"/>
    </row>
    <row r="1008" spans="1:74" x14ac:dyDescent="0.25">
      <c r="A1008" s="44">
        <f t="shared" si="125"/>
        <v>2016</v>
      </c>
      <c r="B1008" s="44" t="str">
        <f t="shared" si="125"/>
        <v>DICIEMBRE</v>
      </c>
      <c r="C1008" s="44">
        <v>15</v>
      </c>
      <c r="D1008" s="586" t="str">
        <f t="shared" si="124"/>
        <v>DICIEMBRE 2016 / 14</v>
      </c>
      <c r="E1008" s="586"/>
      <c r="F1008" s="586"/>
      <c r="G1008" s="586"/>
      <c r="H1008" s="586"/>
      <c r="I1008" s="586"/>
      <c r="J1008" s="586"/>
      <c r="K1008" s="586"/>
      <c r="L1008" s="586"/>
      <c r="M1008" s="586"/>
      <c r="N1008" s="586"/>
      <c r="O1008" s="586"/>
      <c r="P1008" s="586"/>
      <c r="Q1008" s="586"/>
      <c r="R1008" s="586"/>
      <c r="S1008" s="586"/>
      <c r="T1008" s="586"/>
      <c r="U1008" s="586"/>
      <c r="V1008" s="586"/>
      <c r="W1008" s="586"/>
      <c r="X1008" s="586"/>
      <c r="Y1008" s="586"/>
      <c r="Z1008" s="586"/>
      <c r="AB1008" s="586"/>
      <c r="AC1008" s="586"/>
      <c r="AD1008" s="586"/>
      <c r="AE1008" s="586"/>
      <c r="AF1008" s="586"/>
      <c r="AG1008" s="586"/>
      <c r="AH1008" s="586"/>
      <c r="AI1008" s="586"/>
      <c r="AJ1008" s="586"/>
      <c r="AK1008" s="586"/>
      <c r="AL1008" s="586"/>
    </row>
    <row r="1009" spans="1:38" x14ac:dyDescent="0.25">
      <c r="A1009" s="44">
        <f t="shared" si="125"/>
        <v>2016</v>
      </c>
      <c r="B1009" s="44" t="str">
        <f t="shared" si="125"/>
        <v>DICIEMBRE</v>
      </c>
      <c r="C1009" s="44">
        <v>16</v>
      </c>
      <c r="D1009" s="586" t="str">
        <f t="shared" si="124"/>
        <v>DICIEMBRE 2016 / 15</v>
      </c>
      <c r="E1009" s="586"/>
      <c r="F1009" s="586"/>
      <c r="G1009" s="586"/>
      <c r="H1009" s="586"/>
      <c r="I1009" s="586"/>
      <c r="J1009" s="586"/>
      <c r="K1009" s="586"/>
      <c r="L1009" s="586"/>
      <c r="M1009" s="586"/>
      <c r="N1009" s="586"/>
      <c r="O1009" s="586"/>
      <c r="P1009" s="586"/>
      <c r="Q1009" s="586"/>
      <c r="R1009" s="586"/>
      <c r="S1009" s="586"/>
      <c r="T1009" s="586"/>
      <c r="U1009" s="586"/>
      <c r="V1009" s="586"/>
      <c r="W1009" s="586"/>
      <c r="X1009" s="586"/>
      <c r="Y1009" s="586"/>
      <c r="Z1009" s="586"/>
      <c r="AB1009" s="586"/>
      <c r="AC1009" s="586"/>
      <c r="AD1009" s="586"/>
      <c r="AE1009" s="586"/>
      <c r="AF1009" s="586"/>
      <c r="AG1009" s="586"/>
      <c r="AH1009" s="586"/>
      <c r="AI1009" s="586"/>
      <c r="AJ1009" s="586"/>
      <c r="AK1009" s="586"/>
      <c r="AL1009" s="586"/>
    </row>
    <row r="1010" spans="1:38" x14ac:dyDescent="0.25">
      <c r="A1010" s="44">
        <f t="shared" si="125"/>
        <v>2016</v>
      </c>
      <c r="B1010" s="44" t="str">
        <f t="shared" si="125"/>
        <v>DICIEMBRE</v>
      </c>
      <c r="C1010" s="44">
        <v>17</v>
      </c>
      <c r="D1010" s="586" t="str">
        <f t="shared" si="124"/>
        <v>DICIEMBRE 2016 / 16</v>
      </c>
      <c r="E1010" s="586"/>
      <c r="F1010" s="586"/>
      <c r="G1010" s="586"/>
      <c r="H1010" s="586"/>
      <c r="I1010" s="586"/>
      <c r="J1010" s="586"/>
      <c r="K1010" s="586"/>
      <c r="L1010" s="586"/>
      <c r="M1010" s="586"/>
      <c r="N1010" s="586"/>
      <c r="O1010" s="586"/>
      <c r="P1010" s="586"/>
      <c r="Q1010" s="586"/>
      <c r="R1010" s="586"/>
      <c r="S1010" s="586"/>
      <c r="T1010" s="586"/>
      <c r="U1010" s="586"/>
      <c r="V1010" s="586"/>
      <c r="W1010" s="586"/>
      <c r="X1010" s="586"/>
      <c r="Y1010" s="586"/>
      <c r="Z1010" s="586"/>
      <c r="AB1010" s="586"/>
      <c r="AC1010" s="586"/>
      <c r="AD1010" s="586"/>
      <c r="AE1010" s="586"/>
      <c r="AF1010" s="586"/>
      <c r="AG1010" s="586"/>
      <c r="AH1010" s="586"/>
      <c r="AI1010" s="586"/>
      <c r="AJ1010" s="586"/>
      <c r="AK1010" s="586"/>
      <c r="AL1010" s="586"/>
    </row>
    <row r="1011" spans="1:38" x14ac:dyDescent="0.25">
      <c r="A1011" s="44">
        <f t="shared" si="125"/>
        <v>2016</v>
      </c>
      <c r="B1011" s="44" t="str">
        <f t="shared" si="125"/>
        <v>DICIEMBRE</v>
      </c>
      <c r="C1011" s="44">
        <v>18</v>
      </c>
      <c r="D1011" s="586" t="str">
        <f t="shared" si="124"/>
        <v>DICIEMBRE 2016 / 17</v>
      </c>
      <c r="E1011" s="586"/>
      <c r="F1011" s="586"/>
      <c r="G1011" s="586"/>
      <c r="H1011" s="586"/>
      <c r="I1011" s="586"/>
      <c r="J1011" s="586"/>
      <c r="K1011" s="586"/>
      <c r="L1011" s="586"/>
      <c r="M1011" s="586"/>
      <c r="N1011" s="586"/>
      <c r="O1011" s="586"/>
      <c r="P1011" s="586"/>
      <c r="Q1011" s="586"/>
      <c r="R1011" s="586"/>
      <c r="S1011" s="586"/>
      <c r="T1011" s="586"/>
      <c r="U1011" s="586"/>
      <c r="V1011" s="586"/>
      <c r="W1011" s="586"/>
      <c r="X1011" s="586"/>
      <c r="Y1011" s="586"/>
      <c r="Z1011" s="586"/>
      <c r="AB1011" s="586"/>
      <c r="AC1011" s="586"/>
      <c r="AD1011" s="586"/>
      <c r="AE1011" s="586"/>
      <c r="AF1011" s="586"/>
      <c r="AG1011" s="586"/>
      <c r="AH1011" s="586"/>
      <c r="AI1011" s="586"/>
      <c r="AJ1011" s="586"/>
      <c r="AK1011" s="586"/>
      <c r="AL1011" s="586"/>
    </row>
    <row r="1012" spans="1:38" x14ac:dyDescent="0.25">
      <c r="A1012" s="44">
        <f t="shared" si="125"/>
        <v>2016</v>
      </c>
      <c r="B1012" s="44" t="str">
        <f t="shared" si="125"/>
        <v>DICIEMBRE</v>
      </c>
      <c r="C1012" s="44">
        <v>19</v>
      </c>
      <c r="D1012" s="586" t="str">
        <f t="shared" si="124"/>
        <v>DICIEMBRE 2016 / 18</v>
      </c>
      <c r="E1012" s="586"/>
      <c r="F1012" s="586"/>
      <c r="G1012" s="586"/>
      <c r="H1012" s="586"/>
      <c r="I1012" s="586"/>
      <c r="J1012" s="586"/>
      <c r="K1012" s="586"/>
      <c r="L1012" s="586"/>
      <c r="M1012" s="586"/>
      <c r="N1012" s="586"/>
      <c r="O1012" s="586"/>
      <c r="P1012" s="586"/>
      <c r="Q1012" s="586"/>
      <c r="R1012" s="586"/>
      <c r="S1012" s="586"/>
      <c r="T1012" s="586"/>
      <c r="U1012" s="586"/>
      <c r="V1012" s="586"/>
      <c r="W1012" s="586"/>
      <c r="X1012" s="586"/>
      <c r="Y1012" s="586"/>
      <c r="Z1012" s="586"/>
      <c r="AB1012" s="586"/>
      <c r="AC1012" s="586"/>
      <c r="AD1012" s="586"/>
      <c r="AE1012" s="586"/>
      <c r="AF1012" s="586"/>
      <c r="AG1012" s="586"/>
      <c r="AH1012" s="586"/>
      <c r="AI1012" s="586"/>
      <c r="AJ1012" s="586"/>
      <c r="AK1012" s="586"/>
      <c r="AL1012" s="586"/>
    </row>
    <row r="1013" spans="1:38" x14ac:dyDescent="0.25">
      <c r="A1013" s="44">
        <f t="shared" si="125"/>
        <v>2016</v>
      </c>
      <c r="B1013" s="44" t="str">
        <f t="shared" si="125"/>
        <v>DICIEMBRE</v>
      </c>
      <c r="C1013" s="44">
        <v>20</v>
      </c>
      <c r="D1013" s="586" t="str">
        <f t="shared" si="124"/>
        <v>DICIEMBRE 2016 / 19</v>
      </c>
      <c r="E1013" s="586"/>
      <c r="F1013" s="586"/>
      <c r="G1013" s="586"/>
      <c r="H1013" s="586"/>
      <c r="I1013" s="586"/>
      <c r="J1013" s="586"/>
      <c r="K1013" s="586"/>
      <c r="L1013" s="586"/>
      <c r="M1013" s="586"/>
      <c r="N1013" s="586"/>
      <c r="O1013" s="586"/>
      <c r="P1013" s="586"/>
      <c r="Q1013" s="586"/>
      <c r="R1013" s="586"/>
      <c r="S1013" s="586"/>
      <c r="T1013" s="586"/>
      <c r="U1013" s="586"/>
      <c r="V1013" s="586"/>
      <c r="W1013" s="586"/>
      <c r="X1013" s="586"/>
      <c r="Y1013" s="586"/>
      <c r="Z1013" s="586"/>
      <c r="AB1013" s="586"/>
      <c r="AC1013" s="586"/>
      <c r="AD1013" s="586"/>
      <c r="AE1013" s="586"/>
      <c r="AF1013" s="586"/>
      <c r="AG1013" s="586"/>
      <c r="AH1013" s="586"/>
      <c r="AI1013" s="586"/>
      <c r="AJ1013" s="586"/>
      <c r="AK1013" s="586"/>
      <c r="AL1013" s="586"/>
    </row>
    <row r="1014" spans="1:38" x14ac:dyDescent="0.25">
      <c r="A1014" s="44">
        <f t="shared" si="125"/>
        <v>2016</v>
      </c>
      <c r="B1014" s="44" t="str">
        <f t="shared" si="125"/>
        <v>DICIEMBRE</v>
      </c>
      <c r="C1014" s="44">
        <v>21</v>
      </c>
      <c r="D1014" s="586" t="str">
        <f t="shared" si="124"/>
        <v>DICIEMBRE 2016 / 20</v>
      </c>
      <c r="E1014" s="586"/>
      <c r="F1014" s="586"/>
      <c r="G1014" s="586"/>
      <c r="H1014" s="586"/>
      <c r="I1014" s="586"/>
      <c r="J1014" s="586"/>
      <c r="K1014" s="586"/>
      <c r="L1014" s="586"/>
      <c r="M1014" s="586"/>
      <c r="N1014" s="586"/>
      <c r="O1014" s="586"/>
      <c r="P1014" s="586"/>
      <c r="Q1014" s="586"/>
      <c r="R1014" s="586"/>
      <c r="S1014" s="586"/>
      <c r="T1014" s="586"/>
      <c r="U1014" s="586"/>
      <c r="V1014" s="586"/>
      <c r="W1014" s="586"/>
      <c r="X1014" s="586"/>
      <c r="Y1014" s="586"/>
      <c r="Z1014" s="586"/>
      <c r="AB1014" s="586"/>
      <c r="AC1014" s="586"/>
      <c r="AD1014" s="586"/>
      <c r="AE1014" s="586"/>
      <c r="AF1014" s="586"/>
      <c r="AG1014" s="586"/>
      <c r="AH1014" s="586"/>
      <c r="AI1014" s="586"/>
      <c r="AJ1014" s="586"/>
      <c r="AK1014" s="586"/>
      <c r="AL1014" s="586"/>
    </row>
    <row r="1015" spans="1:38" x14ac:dyDescent="0.25">
      <c r="A1015" s="44">
        <f t="shared" si="125"/>
        <v>2016</v>
      </c>
      <c r="B1015" s="44" t="str">
        <f t="shared" si="125"/>
        <v>DICIEMBRE</v>
      </c>
      <c r="C1015" s="44">
        <v>22</v>
      </c>
      <c r="D1015" s="586" t="str">
        <f t="shared" si="124"/>
        <v>DICIEMBRE 2016 / 21</v>
      </c>
      <c r="E1015" s="586"/>
      <c r="F1015" s="586"/>
      <c r="G1015" s="586"/>
      <c r="H1015" s="586"/>
      <c r="I1015" s="586"/>
      <c r="J1015" s="586"/>
      <c r="K1015" s="586"/>
      <c r="L1015" s="586"/>
      <c r="M1015" s="586"/>
      <c r="N1015" s="586"/>
      <c r="O1015" s="586"/>
      <c r="P1015" s="586"/>
      <c r="Q1015" s="586"/>
      <c r="R1015" s="586"/>
      <c r="S1015" s="586"/>
      <c r="T1015" s="586"/>
      <c r="U1015" s="586"/>
      <c r="V1015" s="586"/>
      <c r="W1015" s="586"/>
      <c r="X1015" s="586"/>
      <c r="Y1015" s="586"/>
      <c r="Z1015" s="586"/>
      <c r="AB1015" s="586"/>
      <c r="AC1015" s="586"/>
      <c r="AD1015" s="586"/>
      <c r="AE1015" s="586"/>
      <c r="AF1015" s="586"/>
      <c r="AG1015" s="586"/>
      <c r="AH1015" s="586"/>
      <c r="AI1015" s="586"/>
      <c r="AJ1015" s="586"/>
      <c r="AK1015" s="586"/>
      <c r="AL1015" s="586"/>
    </row>
    <row r="1016" spans="1:38" x14ac:dyDescent="0.25">
      <c r="A1016" s="44">
        <f t="shared" si="125"/>
        <v>2016</v>
      </c>
      <c r="B1016" s="44" t="str">
        <f t="shared" si="125"/>
        <v>DICIEMBRE</v>
      </c>
      <c r="C1016" s="44">
        <v>23</v>
      </c>
      <c r="D1016" s="586" t="str">
        <f t="shared" si="124"/>
        <v>DICIEMBRE 2016 / 22</v>
      </c>
      <c r="E1016" s="586"/>
      <c r="F1016" s="586"/>
      <c r="G1016" s="586"/>
      <c r="H1016" s="586"/>
      <c r="I1016" s="586"/>
      <c r="J1016" s="586"/>
      <c r="K1016" s="586"/>
      <c r="L1016" s="586"/>
      <c r="M1016" s="586"/>
      <c r="N1016" s="586"/>
      <c r="O1016" s="586"/>
      <c r="P1016" s="586"/>
      <c r="Q1016" s="586"/>
      <c r="R1016" s="586"/>
      <c r="S1016" s="586"/>
      <c r="T1016" s="586"/>
      <c r="U1016" s="586"/>
      <c r="V1016" s="586"/>
      <c r="W1016" s="586"/>
      <c r="X1016" s="586"/>
      <c r="Y1016" s="586"/>
      <c r="Z1016" s="586"/>
      <c r="AB1016" s="586"/>
      <c r="AC1016" s="586"/>
      <c r="AD1016" s="586"/>
      <c r="AE1016" s="586"/>
      <c r="AF1016" s="586"/>
      <c r="AG1016" s="586"/>
      <c r="AH1016" s="586"/>
      <c r="AI1016" s="586"/>
      <c r="AJ1016" s="586"/>
      <c r="AK1016" s="586"/>
      <c r="AL1016" s="586"/>
    </row>
    <row r="1017" spans="1:38" x14ac:dyDescent="0.25">
      <c r="A1017" s="44">
        <f t="shared" si="125"/>
        <v>2016</v>
      </c>
      <c r="B1017" s="44" t="str">
        <f t="shared" si="125"/>
        <v>DICIEMBRE</v>
      </c>
      <c r="C1017" s="44">
        <v>24</v>
      </c>
      <c r="D1017" s="586" t="str">
        <f t="shared" si="124"/>
        <v>DICIEMBRE 2016 / 23</v>
      </c>
      <c r="E1017" s="586"/>
      <c r="F1017" s="586"/>
      <c r="G1017" s="586"/>
      <c r="H1017" s="586"/>
      <c r="I1017" s="586"/>
      <c r="J1017" s="586"/>
      <c r="K1017" s="586"/>
      <c r="L1017" s="586"/>
      <c r="M1017" s="586"/>
      <c r="N1017" s="586"/>
      <c r="O1017" s="586"/>
      <c r="P1017" s="586"/>
      <c r="Q1017" s="586"/>
      <c r="R1017" s="586"/>
      <c r="S1017" s="586"/>
      <c r="T1017" s="586"/>
      <c r="U1017" s="586"/>
      <c r="V1017" s="586"/>
      <c r="W1017" s="586"/>
      <c r="X1017" s="586"/>
      <c r="Y1017" s="586"/>
      <c r="Z1017" s="586"/>
      <c r="AB1017" s="586"/>
      <c r="AC1017" s="586"/>
      <c r="AD1017" s="586"/>
      <c r="AE1017" s="586"/>
      <c r="AF1017" s="586"/>
      <c r="AG1017" s="586"/>
      <c r="AH1017" s="586"/>
      <c r="AI1017" s="586"/>
      <c r="AJ1017" s="586"/>
      <c r="AK1017" s="586"/>
      <c r="AL1017" s="586"/>
    </row>
    <row r="1018" spans="1:38" x14ac:dyDescent="0.25">
      <c r="A1018" s="44">
        <f t="shared" si="125"/>
        <v>2016</v>
      </c>
      <c r="B1018" s="44" t="str">
        <f t="shared" si="125"/>
        <v>DICIEMBRE</v>
      </c>
      <c r="C1018" s="44">
        <v>25</v>
      </c>
      <c r="D1018" s="586" t="str">
        <f t="shared" si="124"/>
        <v>DICIEMBRE 2016 / 24</v>
      </c>
      <c r="E1018" s="586"/>
      <c r="F1018" s="586"/>
      <c r="G1018" s="586"/>
      <c r="H1018" s="586"/>
      <c r="I1018" s="586"/>
      <c r="J1018" s="586"/>
      <c r="K1018" s="586"/>
      <c r="L1018" s="586"/>
      <c r="M1018" s="586"/>
      <c r="N1018" s="586"/>
      <c r="O1018" s="586"/>
      <c r="P1018" s="586"/>
      <c r="Q1018" s="586"/>
      <c r="R1018" s="586"/>
      <c r="S1018" s="586"/>
      <c r="T1018" s="586"/>
      <c r="U1018" s="586"/>
      <c r="V1018" s="586"/>
      <c r="W1018" s="586"/>
      <c r="X1018" s="586"/>
      <c r="Y1018" s="586"/>
      <c r="Z1018" s="586"/>
      <c r="AB1018" s="586"/>
      <c r="AC1018" s="586"/>
      <c r="AD1018" s="586"/>
      <c r="AE1018" s="586"/>
      <c r="AF1018" s="586"/>
      <c r="AG1018" s="586"/>
      <c r="AH1018" s="586"/>
      <c r="AI1018" s="586"/>
      <c r="AJ1018" s="586"/>
      <c r="AK1018" s="586"/>
      <c r="AL1018" s="586"/>
    </row>
    <row r="1019" spans="1:38" x14ac:dyDescent="0.25">
      <c r="A1019" s="44">
        <f t="shared" si="125"/>
        <v>2016</v>
      </c>
      <c r="B1019" s="44" t="str">
        <f t="shared" si="125"/>
        <v>DICIEMBRE</v>
      </c>
      <c r="C1019" s="44">
        <v>26</v>
      </c>
      <c r="D1019" s="586" t="str">
        <f t="shared" si="124"/>
        <v>DICIEMBRE 2016 / 25</v>
      </c>
      <c r="E1019" s="586"/>
      <c r="F1019" s="586"/>
      <c r="G1019" s="586"/>
      <c r="H1019" s="586"/>
      <c r="I1019" s="586"/>
      <c r="J1019" s="586"/>
      <c r="K1019" s="586"/>
      <c r="L1019" s="586"/>
      <c r="M1019" s="586"/>
      <c r="N1019" s="586"/>
      <c r="O1019" s="586"/>
      <c r="P1019" s="586"/>
      <c r="Q1019" s="586"/>
      <c r="R1019" s="586"/>
      <c r="S1019" s="586"/>
      <c r="T1019" s="586"/>
      <c r="U1019" s="586"/>
      <c r="V1019" s="586"/>
      <c r="W1019" s="586"/>
      <c r="X1019" s="586"/>
      <c r="Y1019" s="586"/>
      <c r="Z1019" s="586"/>
      <c r="AB1019" s="586"/>
      <c r="AC1019" s="586"/>
      <c r="AD1019" s="586"/>
      <c r="AE1019" s="586"/>
      <c r="AF1019" s="586"/>
      <c r="AG1019" s="586"/>
      <c r="AH1019" s="586"/>
      <c r="AI1019" s="586"/>
      <c r="AJ1019" s="586"/>
      <c r="AK1019" s="586"/>
      <c r="AL1019" s="586"/>
    </row>
    <row r="1020" spans="1:38" x14ac:dyDescent="0.25">
      <c r="A1020" s="44">
        <f t="shared" si="125"/>
        <v>2016</v>
      </c>
      <c r="B1020" s="44" t="str">
        <f t="shared" si="125"/>
        <v>DICIEMBRE</v>
      </c>
      <c r="C1020" s="44">
        <v>27</v>
      </c>
      <c r="D1020" s="586" t="str">
        <f t="shared" si="124"/>
        <v>DICIEMBRE 2016 / 26</v>
      </c>
      <c r="E1020" s="586"/>
      <c r="F1020" s="586"/>
      <c r="G1020" s="586"/>
      <c r="H1020" s="586"/>
      <c r="I1020" s="586"/>
      <c r="J1020" s="586"/>
      <c r="K1020" s="586"/>
      <c r="L1020" s="586"/>
      <c r="M1020" s="586"/>
      <c r="N1020" s="586"/>
      <c r="O1020" s="586"/>
      <c r="P1020" s="586"/>
      <c r="Q1020" s="586"/>
      <c r="R1020" s="586"/>
      <c r="S1020" s="586"/>
      <c r="T1020" s="586"/>
      <c r="U1020" s="586"/>
      <c r="V1020" s="586"/>
      <c r="W1020" s="586"/>
      <c r="X1020" s="586"/>
      <c r="Y1020" s="586"/>
      <c r="Z1020" s="586"/>
      <c r="AB1020" s="586"/>
      <c r="AC1020" s="586"/>
      <c r="AD1020" s="586"/>
      <c r="AE1020" s="586"/>
      <c r="AF1020" s="586"/>
      <c r="AG1020" s="586"/>
      <c r="AH1020" s="586"/>
      <c r="AI1020" s="586"/>
      <c r="AJ1020" s="586"/>
      <c r="AK1020" s="586"/>
      <c r="AL1020" s="586"/>
    </row>
    <row r="1021" spans="1:38" x14ac:dyDescent="0.25">
      <c r="A1021" s="44">
        <f t="shared" si="125"/>
        <v>2016</v>
      </c>
      <c r="B1021" s="44" t="str">
        <f t="shared" si="125"/>
        <v>DICIEMBRE</v>
      </c>
      <c r="C1021" s="44">
        <v>28</v>
      </c>
      <c r="D1021" s="586" t="str">
        <f t="shared" si="124"/>
        <v>DICIEMBRE 2016 / 27</v>
      </c>
      <c r="E1021" s="586"/>
      <c r="F1021" s="586"/>
      <c r="G1021" s="586"/>
      <c r="H1021" s="586"/>
      <c r="I1021" s="586"/>
      <c r="J1021" s="586"/>
      <c r="K1021" s="586"/>
      <c r="L1021" s="586"/>
      <c r="M1021" s="586"/>
      <c r="N1021" s="586"/>
      <c r="O1021" s="586"/>
      <c r="P1021" s="586"/>
      <c r="Q1021" s="586"/>
      <c r="R1021" s="586"/>
      <c r="S1021" s="586"/>
      <c r="T1021" s="586"/>
      <c r="U1021" s="586"/>
      <c r="V1021" s="586"/>
      <c r="W1021" s="586"/>
      <c r="X1021" s="586"/>
      <c r="Y1021" s="586"/>
      <c r="Z1021" s="586"/>
      <c r="AB1021" s="586"/>
      <c r="AC1021" s="586"/>
      <c r="AD1021" s="586"/>
      <c r="AE1021" s="586"/>
      <c r="AF1021" s="586"/>
      <c r="AG1021" s="586"/>
      <c r="AH1021" s="586"/>
      <c r="AI1021" s="586"/>
      <c r="AJ1021" s="586"/>
      <c r="AK1021" s="586"/>
      <c r="AL1021" s="586"/>
    </row>
    <row r="1022" spans="1:38" x14ac:dyDescent="0.25">
      <c r="A1022" s="44">
        <f t="shared" si="125"/>
        <v>2016</v>
      </c>
      <c r="B1022" s="44" t="str">
        <f t="shared" si="125"/>
        <v>DICIEMBRE</v>
      </c>
      <c r="C1022" s="44">
        <v>29</v>
      </c>
      <c r="D1022" s="586" t="str">
        <f t="shared" si="124"/>
        <v>DICIEMBRE 2016 / 28</v>
      </c>
      <c r="E1022" s="586"/>
      <c r="F1022" s="586"/>
      <c r="G1022" s="586"/>
      <c r="H1022" s="586"/>
      <c r="I1022" s="586"/>
      <c r="J1022" s="586"/>
      <c r="K1022" s="586"/>
      <c r="L1022" s="586"/>
      <c r="M1022" s="586"/>
      <c r="N1022" s="586"/>
      <c r="O1022" s="586"/>
      <c r="P1022" s="586"/>
      <c r="Q1022" s="586"/>
      <c r="R1022" s="586"/>
      <c r="S1022" s="586"/>
      <c r="T1022" s="586"/>
      <c r="U1022" s="586"/>
      <c r="V1022" s="586"/>
      <c r="W1022" s="586"/>
      <c r="X1022" s="586"/>
      <c r="Y1022" s="586"/>
      <c r="Z1022" s="586"/>
      <c r="AB1022" s="586"/>
      <c r="AC1022" s="586"/>
      <c r="AD1022" s="586"/>
      <c r="AE1022" s="586"/>
      <c r="AF1022" s="586"/>
      <c r="AG1022" s="586"/>
      <c r="AH1022" s="586"/>
      <c r="AI1022" s="586"/>
      <c r="AJ1022" s="586"/>
      <c r="AK1022" s="586"/>
      <c r="AL1022" s="586"/>
    </row>
    <row r="1023" spans="1:38" x14ac:dyDescent="0.25">
      <c r="A1023" s="44">
        <f t="shared" si="125"/>
        <v>2016</v>
      </c>
      <c r="B1023" s="44" t="str">
        <f t="shared" si="125"/>
        <v>DICIEMBRE</v>
      </c>
      <c r="C1023" s="44">
        <v>30</v>
      </c>
      <c r="D1023" s="586" t="str">
        <f t="shared" si="124"/>
        <v>DICIEMBRE 2016 / 29</v>
      </c>
      <c r="E1023" s="586"/>
      <c r="F1023" s="586"/>
      <c r="G1023" s="586"/>
      <c r="H1023" s="586"/>
      <c r="I1023" s="586"/>
      <c r="J1023" s="586"/>
      <c r="K1023" s="586"/>
      <c r="L1023" s="586"/>
      <c r="M1023" s="586"/>
      <c r="N1023" s="586"/>
      <c r="O1023" s="586"/>
      <c r="P1023" s="586"/>
      <c r="Q1023" s="586"/>
      <c r="R1023" s="586"/>
      <c r="S1023" s="586"/>
      <c r="T1023" s="586"/>
      <c r="U1023" s="586"/>
      <c r="V1023" s="586"/>
      <c r="W1023" s="586"/>
      <c r="X1023" s="586"/>
      <c r="Y1023" s="586"/>
      <c r="Z1023" s="586"/>
      <c r="AB1023" s="586"/>
      <c r="AC1023" s="586"/>
      <c r="AD1023" s="586"/>
      <c r="AE1023" s="586"/>
      <c r="AF1023" s="586"/>
      <c r="AG1023" s="586"/>
      <c r="AH1023" s="586"/>
      <c r="AI1023" s="586"/>
      <c r="AJ1023" s="586"/>
      <c r="AK1023" s="586"/>
      <c r="AL1023" s="586"/>
    </row>
    <row r="1024" spans="1:38" x14ac:dyDescent="0.25">
      <c r="A1024" s="44">
        <f t="shared" si="125"/>
        <v>2016</v>
      </c>
      <c r="B1024" s="44" t="str">
        <f t="shared" si="125"/>
        <v>DICIEMBRE</v>
      </c>
      <c r="C1024" s="44">
        <v>31</v>
      </c>
      <c r="D1024" s="586" t="str">
        <f t="shared" si="124"/>
        <v>DICIEMBRE 2016 / 30</v>
      </c>
      <c r="E1024" s="586"/>
      <c r="F1024" s="586"/>
      <c r="G1024" s="586"/>
      <c r="H1024" s="586"/>
      <c r="I1024" s="586"/>
      <c r="J1024" s="586"/>
      <c r="K1024" s="586"/>
      <c r="L1024" s="586"/>
      <c r="M1024" s="586"/>
      <c r="N1024" s="586"/>
      <c r="O1024" s="586"/>
      <c r="P1024" s="586"/>
      <c r="Q1024" s="586"/>
      <c r="R1024" s="586"/>
      <c r="S1024" s="586"/>
      <c r="T1024" s="586"/>
      <c r="U1024" s="586"/>
      <c r="V1024" s="586"/>
      <c r="W1024" s="586"/>
      <c r="X1024" s="586"/>
      <c r="Y1024" s="586"/>
      <c r="Z1024" s="586"/>
      <c r="AB1024" s="586"/>
      <c r="AC1024" s="586"/>
      <c r="AD1024" s="586"/>
      <c r="AE1024" s="586"/>
      <c r="AF1024" s="586"/>
      <c r="AG1024" s="586"/>
      <c r="AH1024" s="586"/>
      <c r="AI1024" s="586"/>
      <c r="AJ1024" s="586"/>
      <c r="AK1024" s="586"/>
      <c r="AL1024" s="586"/>
    </row>
    <row r="1025" spans="1:74" s="206" customFormat="1" ht="15.75" x14ac:dyDescent="0.25">
      <c r="D1025" s="586" t="str">
        <f t="shared" si="124"/>
        <v>DICIEMBRE 2016 / 31</v>
      </c>
      <c r="E1025" s="586"/>
      <c r="F1025" s="586"/>
      <c r="G1025" s="586"/>
      <c r="H1025" s="586"/>
      <c r="I1025" s="586"/>
      <c r="J1025" s="586"/>
      <c r="K1025" s="586"/>
      <c r="L1025" s="586"/>
      <c r="M1025" s="586"/>
      <c r="N1025" s="586"/>
      <c r="O1025" s="586"/>
      <c r="P1025" s="586"/>
      <c r="Q1025" s="586"/>
      <c r="R1025" s="586"/>
      <c r="S1025" s="586"/>
      <c r="T1025" s="586"/>
      <c r="U1025" s="586"/>
      <c r="V1025" s="586"/>
      <c r="W1025" s="586"/>
      <c r="X1025" s="586"/>
      <c r="Y1025" s="586"/>
      <c r="Z1025" s="586"/>
      <c r="AA1025" s="55"/>
      <c r="AB1025" s="586"/>
      <c r="AC1025" s="586"/>
      <c r="AD1025" s="586"/>
      <c r="AE1025" s="586"/>
      <c r="AF1025" s="586"/>
      <c r="AG1025" s="586"/>
      <c r="AH1025" s="586"/>
      <c r="AI1025" s="586"/>
      <c r="AJ1025" s="586"/>
      <c r="AK1025" s="586"/>
      <c r="AL1025" s="586"/>
      <c r="AM1025" s="209" t="str">
        <f t="shared" ref="AM1025:BU1025" si="126">IFERROR(AVERAGE(AM994:AM1024),"")</f>
        <v/>
      </c>
      <c r="AN1025" s="209" t="str">
        <f t="shared" si="126"/>
        <v/>
      </c>
      <c r="AO1025" s="209" t="str">
        <f t="shared" si="126"/>
        <v/>
      </c>
      <c r="AP1025" s="209" t="str">
        <f t="shared" si="126"/>
        <v/>
      </c>
      <c r="AQ1025" s="209" t="str">
        <f t="shared" si="126"/>
        <v/>
      </c>
      <c r="AR1025" s="209" t="str">
        <f t="shared" si="126"/>
        <v/>
      </c>
      <c r="AS1025" s="209" t="str">
        <f t="shared" si="126"/>
        <v/>
      </c>
      <c r="AT1025" s="209" t="str">
        <f t="shared" si="126"/>
        <v/>
      </c>
      <c r="AU1025" s="209" t="str">
        <f t="shared" si="126"/>
        <v/>
      </c>
      <c r="AV1025" s="209" t="str">
        <f t="shared" si="126"/>
        <v/>
      </c>
      <c r="AW1025" s="209" t="str">
        <f t="shared" si="126"/>
        <v/>
      </c>
      <c r="AX1025" s="210" t="str">
        <f t="shared" si="126"/>
        <v/>
      </c>
      <c r="AY1025" s="209" t="str">
        <f t="shared" si="126"/>
        <v/>
      </c>
      <c r="AZ1025" s="209" t="str">
        <f t="shared" si="126"/>
        <v/>
      </c>
      <c r="BA1025" s="209" t="str">
        <f t="shared" si="126"/>
        <v/>
      </c>
      <c r="BB1025" s="209" t="str">
        <f t="shared" si="126"/>
        <v/>
      </c>
      <c r="BC1025" s="209" t="str">
        <f t="shared" si="126"/>
        <v/>
      </c>
      <c r="BD1025" s="209" t="str">
        <f t="shared" si="126"/>
        <v/>
      </c>
      <c r="BE1025" s="209" t="str">
        <f t="shared" si="126"/>
        <v/>
      </c>
      <c r="BF1025" s="209" t="str">
        <f t="shared" si="126"/>
        <v/>
      </c>
      <c r="BG1025" s="209" t="str">
        <f t="shared" si="126"/>
        <v/>
      </c>
      <c r="BH1025" s="209" t="str">
        <f t="shared" si="126"/>
        <v/>
      </c>
      <c r="BI1025" s="209" t="str">
        <f t="shared" si="126"/>
        <v/>
      </c>
      <c r="BJ1025" s="209" t="str">
        <f t="shared" si="126"/>
        <v/>
      </c>
      <c r="BK1025" s="209" t="str">
        <f t="shared" si="126"/>
        <v/>
      </c>
      <c r="BL1025" s="209" t="str">
        <f t="shared" si="126"/>
        <v/>
      </c>
      <c r="BM1025" s="209" t="str">
        <f t="shared" si="126"/>
        <v/>
      </c>
      <c r="BN1025" s="209" t="str">
        <f t="shared" si="126"/>
        <v/>
      </c>
      <c r="BO1025" s="209" t="str">
        <f t="shared" si="126"/>
        <v/>
      </c>
      <c r="BP1025" s="209" t="str">
        <f t="shared" si="126"/>
        <v/>
      </c>
      <c r="BQ1025" s="209" t="str">
        <f t="shared" si="126"/>
        <v/>
      </c>
      <c r="BR1025" s="209" t="str">
        <f t="shared" si="126"/>
        <v/>
      </c>
      <c r="BS1025" s="209" t="str">
        <f t="shared" si="126"/>
        <v/>
      </c>
      <c r="BT1025" s="209" t="str">
        <f t="shared" si="126"/>
        <v/>
      </c>
      <c r="BU1025" s="209" t="str">
        <f t="shared" si="126"/>
        <v/>
      </c>
      <c r="BV1025" s="210" t="str">
        <f>IFERROR(AVERAGE(BV994:BV1024),"")</f>
        <v/>
      </c>
    </row>
    <row r="1026" spans="1:74" ht="15.75" x14ac:dyDescent="0.25">
      <c r="A1026" s="586">
        <v>2017</v>
      </c>
      <c r="B1026" s="586" t="s">
        <v>239</v>
      </c>
      <c r="C1026" s="586">
        <v>1</v>
      </c>
      <c r="D1026" s="208" t="s">
        <v>228</v>
      </c>
      <c r="E1026" s="209">
        <f>IFERROR(AVERAGE(E995:E1025),"")</f>
        <v>1</v>
      </c>
      <c r="F1026" s="209">
        <f>IFERROR(AVERAGE(F995:F1025),"")</f>
        <v>42733</v>
      </c>
      <c r="G1026" s="209" t="str">
        <f>IFERROR(AVERAGE(G995:G1025),"")</f>
        <v/>
      </c>
      <c r="H1026" s="209" t="str">
        <f>IFERROR(AVERAGE(H995:H1025),"")</f>
        <v/>
      </c>
      <c r="I1026" s="209" t="str">
        <f t="shared" ref="I1026:AL1026" si="127">IFERROR(AVERAGE(I995:I1025),"")</f>
        <v/>
      </c>
      <c r="J1026" s="209">
        <f t="shared" si="127"/>
        <v>6.6</v>
      </c>
      <c r="K1026" s="209" t="str">
        <f t="shared" si="127"/>
        <v/>
      </c>
      <c r="L1026" s="209" t="str">
        <f t="shared" si="127"/>
        <v/>
      </c>
      <c r="M1026" s="209" t="str">
        <f t="shared" si="127"/>
        <v/>
      </c>
      <c r="N1026" s="209">
        <f t="shared" si="127"/>
        <v>0.05</v>
      </c>
      <c r="O1026" s="209">
        <f t="shared" si="127"/>
        <v>100</v>
      </c>
      <c r="P1026" s="209" t="str">
        <f t="shared" si="127"/>
        <v/>
      </c>
      <c r="Q1026" s="209" t="str">
        <f t="shared" si="127"/>
        <v/>
      </c>
      <c r="R1026" s="209">
        <f t="shared" si="127"/>
        <v>42.9</v>
      </c>
      <c r="S1026" s="209" t="str">
        <f t="shared" si="127"/>
        <v/>
      </c>
      <c r="T1026" s="209" t="str">
        <f t="shared" si="127"/>
        <v/>
      </c>
      <c r="U1026" s="209" t="str">
        <f t="shared" si="127"/>
        <v/>
      </c>
      <c r="V1026" s="209">
        <f t="shared" si="127"/>
        <v>59</v>
      </c>
      <c r="W1026" s="209">
        <f t="shared" si="127"/>
        <v>80</v>
      </c>
      <c r="X1026" s="209">
        <f t="shared" si="127"/>
        <v>91</v>
      </c>
      <c r="Y1026" s="209">
        <f t="shared" si="127"/>
        <v>134</v>
      </c>
      <c r="Z1026" s="209">
        <f t="shared" si="127"/>
        <v>154</v>
      </c>
      <c r="AA1026" s="209">
        <f t="shared" si="127"/>
        <v>0.5</v>
      </c>
      <c r="AB1026" s="209" t="str">
        <f t="shared" si="127"/>
        <v/>
      </c>
      <c r="AC1026" s="209">
        <f t="shared" si="127"/>
        <v>0.5</v>
      </c>
      <c r="AD1026" s="209" t="str">
        <f t="shared" si="127"/>
        <v/>
      </c>
      <c r="AE1026" s="209">
        <f t="shared" si="127"/>
        <v>5.5</v>
      </c>
      <c r="AF1026" s="209">
        <f t="shared" si="127"/>
        <v>7</v>
      </c>
      <c r="AG1026" s="209">
        <f t="shared" si="127"/>
        <v>99.5</v>
      </c>
      <c r="AH1026" s="209">
        <f t="shared" si="127"/>
        <v>42.54</v>
      </c>
      <c r="AI1026" s="209">
        <f t="shared" si="127"/>
        <v>75</v>
      </c>
      <c r="AJ1026" s="209" t="str">
        <f t="shared" si="127"/>
        <v/>
      </c>
      <c r="AK1026" s="209" t="str">
        <f t="shared" si="127"/>
        <v/>
      </c>
      <c r="AL1026" s="209" t="str">
        <f t="shared" si="127"/>
        <v/>
      </c>
    </row>
    <row r="1027" spans="1:74" x14ac:dyDescent="0.25">
      <c r="A1027" s="586">
        <f>A1026</f>
        <v>2017</v>
      </c>
      <c r="B1027" s="586" t="str">
        <f>B1026</f>
        <v>ENERO</v>
      </c>
      <c r="C1027" s="586">
        <v>2</v>
      </c>
      <c r="D1027" s="586" t="str">
        <f t="shared" si="124"/>
        <v>ENERO 2017 / 1</v>
      </c>
      <c r="E1027" s="44">
        <v>1</v>
      </c>
      <c r="F1027" s="44">
        <v>42782</v>
      </c>
      <c r="J1027" s="44">
        <v>6.5</v>
      </c>
      <c r="N1027" s="44">
        <v>0.03</v>
      </c>
      <c r="O1027" s="44">
        <v>100</v>
      </c>
      <c r="R1027" s="44">
        <v>42.9</v>
      </c>
      <c r="V1027" s="44">
        <v>60</v>
      </c>
      <c r="W1027" s="44">
        <v>82</v>
      </c>
      <c r="X1027" s="44">
        <v>93</v>
      </c>
      <c r="Y1027" s="44">
        <v>134</v>
      </c>
      <c r="Z1027" s="44">
        <v>153</v>
      </c>
      <c r="AA1027" s="55">
        <v>0.5</v>
      </c>
      <c r="AC1027" s="44">
        <v>0.5</v>
      </c>
      <c r="AE1027" s="44">
        <v>5.5</v>
      </c>
      <c r="AF1027" s="44">
        <v>7</v>
      </c>
      <c r="AG1027" s="44">
        <v>99.5</v>
      </c>
      <c r="AH1027" s="44">
        <v>42.54</v>
      </c>
      <c r="AI1027" s="44">
        <v>75</v>
      </c>
      <c r="AJ1027" s="44">
        <v>75</v>
      </c>
      <c r="AK1027" s="44">
        <v>105</v>
      </c>
      <c r="AL1027" s="44">
        <v>135</v>
      </c>
    </row>
    <row r="1028" spans="1:74" x14ac:dyDescent="0.25">
      <c r="A1028" s="586">
        <f t="shared" ref="A1028:B1043" si="128">A1027</f>
        <v>2017</v>
      </c>
      <c r="B1028" s="586" t="str">
        <f t="shared" si="128"/>
        <v>ENERO</v>
      </c>
      <c r="C1028" s="586">
        <v>3</v>
      </c>
      <c r="D1028" s="586" t="str">
        <f t="shared" si="124"/>
        <v>ENERO 2017 / 2</v>
      </c>
    </row>
    <row r="1029" spans="1:74" x14ac:dyDescent="0.25">
      <c r="A1029" s="586">
        <f t="shared" si="128"/>
        <v>2017</v>
      </c>
      <c r="B1029" s="586" t="str">
        <f t="shared" si="128"/>
        <v>ENERO</v>
      </c>
      <c r="C1029" s="586">
        <v>4</v>
      </c>
      <c r="D1029" s="586" t="str">
        <f t="shared" si="124"/>
        <v>ENERO 2017 / 3</v>
      </c>
    </row>
    <row r="1030" spans="1:74" x14ac:dyDescent="0.25">
      <c r="A1030" s="586">
        <f t="shared" si="128"/>
        <v>2017</v>
      </c>
      <c r="B1030" s="586" t="str">
        <f t="shared" si="128"/>
        <v>ENERO</v>
      </c>
      <c r="C1030" s="586">
        <v>5</v>
      </c>
      <c r="D1030" s="586" t="str">
        <f t="shared" si="124"/>
        <v>ENERO 2017 / 4</v>
      </c>
    </row>
    <row r="1031" spans="1:74" x14ac:dyDescent="0.25">
      <c r="A1031" s="586">
        <f t="shared" si="128"/>
        <v>2017</v>
      </c>
      <c r="B1031" s="586" t="str">
        <f t="shared" si="128"/>
        <v>ENERO</v>
      </c>
      <c r="C1031" s="586">
        <v>6</v>
      </c>
      <c r="D1031" s="586" t="str">
        <f t="shared" si="124"/>
        <v>ENERO 2017 / 5</v>
      </c>
    </row>
    <row r="1032" spans="1:74" x14ac:dyDescent="0.25">
      <c r="A1032" s="586">
        <f t="shared" si="128"/>
        <v>2017</v>
      </c>
      <c r="B1032" s="586" t="str">
        <f t="shared" si="128"/>
        <v>ENERO</v>
      </c>
      <c r="C1032" s="586">
        <v>7</v>
      </c>
      <c r="D1032" s="586" t="str">
        <f t="shared" si="124"/>
        <v>ENERO 2017 / 6</v>
      </c>
    </row>
    <row r="1033" spans="1:74" x14ac:dyDescent="0.25">
      <c r="A1033" s="586">
        <f t="shared" si="128"/>
        <v>2017</v>
      </c>
      <c r="B1033" s="586" t="str">
        <f t="shared" si="128"/>
        <v>ENERO</v>
      </c>
      <c r="C1033" s="586">
        <v>8</v>
      </c>
      <c r="D1033" s="586" t="str">
        <f t="shared" si="124"/>
        <v>ENERO 2017 / 7</v>
      </c>
    </row>
    <row r="1034" spans="1:74" x14ac:dyDescent="0.25">
      <c r="A1034" s="586">
        <f t="shared" si="128"/>
        <v>2017</v>
      </c>
      <c r="B1034" s="586" t="str">
        <f t="shared" si="128"/>
        <v>ENERO</v>
      </c>
      <c r="C1034" s="586">
        <v>9</v>
      </c>
      <c r="D1034" s="586" t="str">
        <f t="shared" si="124"/>
        <v>ENERO 2017 / 8</v>
      </c>
    </row>
    <row r="1035" spans="1:74" x14ac:dyDescent="0.25">
      <c r="A1035" s="586">
        <f t="shared" si="128"/>
        <v>2017</v>
      </c>
      <c r="B1035" s="586" t="str">
        <f t="shared" si="128"/>
        <v>ENERO</v>
      </c>
      <c r="C1035" s="586">
        <v>10</v>
      </c>
      <c r="D1035" s="586" t="str">
        <f t="shared" si="124"/>
        <v>ENERO 2017 / 9</v>
      </c>
    </row>
    <row r="1036" spans="1:74" x14ac:dyDescent="0.25">
      <c r="A1036" s="586">
        <f t="shared" si="128"/>
        <v>2017</v>
      </c>
      <c r="B1036" s="586" t="str">
        <f t="shared" si="128"/>
        <v>ENERO</v>
      </c>
      <c r="C1036" s="586">
        <v>11</v>
      </c>
      <c r="D1036" s="586" t="str">
        <f t="shared" si="124"/>
        <v>ENERO 2017 / 10</v>
      </c>
    </row>
    <row r="1037" spans="1:74" x14ac:dyDescent="0.25">
      <c r="A1037" s="586">
        <f t="shared" si="128"/>
        <v>2017</v>
      </c>
      <c r="B1037" s="586" t="str">
        <f t="shared" si="128"/>
        <v>ENERO</v>
      </c>
      <c r="C1037" s="586">
        <v>12</v>
      </c>
      <c r="D1037" s="586" t="str">
        <f t="shared" si="124"/>
        <v>ENERO 2017 / 11</v>
      </c>
    </row>
    <row r="1038" spans="1:74" x14ac:dyDescent="0.25">
      <c r="A1038" s="586">
        <f t="shared" si="128"/>
        <v>2017</v>
      </c>
      <c r="B1038" s="586" t="str">
        <f t="shared" si="128"/>
        <v>ENERO</v>
      </c>
      <c r="C1038" s="586">
        <v>13</v>
      </c>
      <c r="D1038" s="586" t="str">
        <f t="shared" si="124"/>
        <v>ENERO 2017 / 12</v>
      </c>
    </row>
    <row r="1039" spans="1:74" x14ac:dyDescent="0.25">
      <c r="A1039" s="586">
        <f t="shared" si="128"/>
        <v>2017</v>
      </c>
      <c r="B1039" s="586" t="str">
        <f t="shared" si="128"/>
        <v>ENERO</v>
      </c>
      <c r="C1039" s="586">
        <v>14</v>
      </c>
      <c r="D1039" s="586" t="str">
        <f t="shared" si="124"/>
        <v>ENERO 2017 / 13</v>
      </c>
    </row>
    <row r="1040" spans="1:74" x14ac:dyDescent="0.25">
      <c r="A1040" s="586">
        <f t="shared" si="128"/>
        <v>2017</v>
      </c>
      <c r="B1040" s="586" t="str">
        <f t="shared" si="128"/>
        <v>ENERO</v>
      </c>
      <c r="C1040" s="586">
        <v>15</v>
      </c>
      <c r="D1040" s="586" t="str">
        <f t="shared" si="124"/>
        <v>ENERO 2017 / 14</v>
      </c>
    </row>
    <row r="1041" spans="1:4" x14ac:dyDescent="0.25">
      <c r="A1041" s="586">
        <f t="shared" si="128"/>
        <v>2017</v>
      </c>
      <c r="B1041" s="586" t="str">
        <f t="shared" si="128"/>
        <v>ENERO</v>
      </c>
      <c r="C1041" s="586">
        <v>16</v>
      </c>
      <c r="D1041" s="586" t="str">
        <f t="shared" si="124"/>
        <v>ENERO 2017 / 15</v>
      </c>
    </row>
    <row r="1042" spans="1:4" x14ac:dyDescent="0.25">
      <c r="A1042" s="586">
        <f t="shared" si="128"/>
        <v>2017</v>
      </c>
      <c r="B1042" s="586" t="str">
        <f t="shared" si="128"/>
        <v>ENERO</v>
      </c>
      <c r="C1042" s="586">
        <v>17</v>
      </c>
      <c r="D1042" s="586" t="str">
        <f t="shared" si="124"/>
        <v>ENERO 2017 / 16</v>
      </c>
    </row>
    <row r="1043" spans="1:4" x14ac:dyDescent="0.25">
      <c r="A1043" s="586">
        <f t="shared" si="128"/>
        <v>2017</v>
      </c>
      <c r="B1043" s="586" t="str">
        <f t="shared" si="128"/>
        <v>ENERO</v>
      </c>
      <c r="C1043" s="586">
        <v>18</v>
      </c>
      <c r="D1043" s="586" t="str">
        <f t="shared" si="124"/>
        <v>ENERO 2017 / 17</v>
      </c>
    </row>
    <row r="1044" spans="1:4" x14ac:dyDescent="0.25">
      <c r="A1044" s="586">
        <f t="shared" ref="A1044:B1056" si="129">A1043</f>
        <v>2017</v>
      </c>
      <c r="B1044" s="586" t="str">
        <f t="shared" si="129"/>
        <v>ENERO</v>
      </c>
      <c r="C1044" s="586">
        <v>19</v>
      </c>
      <c r="D1044" s="586" t="str">
        <f t="shared" si="124"/>
        <v>ENERO 2017 / 18</v>
      </c>
    </row>
    <row r="1045" spans="1:4" x14ac:dyDescent="0.25">
      <c r="A1045" s="586">
        <f t="shared" si="129"/>
        <v>2017</v>
      </c>
      <c r="B1045" s="586" t="str">
        <f t="shared" si="129"/>
        <v>ENERO</v>
      </c>
      <c r="C1045" s="586">
        <v>20</v>
      </c>
      <c r="D1045" s="586" t="str">
        <f t="shared" si="124"/>
        <v>ENERO 2017 / 19</v>
      </c>
    </row>
    <row r="1046" spans="1:4" x14ac:dyDescent="0.25">
      <c r="A1046" s="586">
        <f t="shared" si="129"/>
        <v>2017</v>
      </c>
      <c r="B1046" s="586" t="str">
        <f t="shared" si="129"/>
        <v>ENERO</v>
      </c>
      <c r="C1046" s="586">
        <v>21</v>
      </c>
      <c r="D1046" s="586" t="str">
        <f t="shared" si="124"/>
        <v>ENERO 2017 / 20</v>
      </c>
    </row>
    <row r="1047" spans="1:4" x14ac:dyDescent="0.25">
      <c r="A1047" s="586">
        <f t="shared" si="129"/>
        <v>2017</v>
      </c>
      <c r="B1047" s="586" t="str">
        <f t="shared" si="129"/>
        <v>ENERO</v>
      </c>
      <c r="C1047" s="586">
        <v>22</v>
      </c>
      <c r="D1047" s="586" t="str">
        <f t="shared" si="124"/>
        <v>ENERO 2017 / 21</v>
      </c>
    </row>
    <row r="1048" spans="1:4" x14ac:dyDescent="0.25">
      <c r="A1048" s="586">
        <f t="shared" si="129"/>
        <v>2017</v>
      </c>
      <c r="B1048" s="586" t="str">
        <f t="shared" si="129"/>
        <v>ENERO</v>
      </c>
      <c r="C1048" s="586">
        <v>23</v>
      </c>
      <c r="D1048" s="586" t="str">
        <f t="shared" si="124"/>
        <v>ENERO 2017 / 22</v>
      </c>
    </row>
    <row r="1049" spans="1:4" x14ac:dyDescent="0.25">
      <c r="A1049" s="586">
        <f t="shared" si="129"/>
        <v>2017</v>
      </c>
      <c r="B1049" s="586" t="str">
        <f t="shared" si="129"/>
        <v>ENERO</v>
      </c>
      <c r="C1049" s="586">
        <v>24</v>
      </c>
      <c r="D1049" s="586" t="str">
        <f t="shared" si="124"/>
        <v>ENERO 2017 / 23</v>
      </c>
    </row>
    <row r="1050" spans="1:4" x14ac:dyDescent="0.25">
      <c r="A1050" s="586">
        <f t="shared" si="129"/>
        <v>2017</v>
      </c>
      <c r="B1050" s="586" t="str">
        <f t="shared" si="129"/>
        <v>ENERO</v>
      </c>
      <c r="C1050" s="586">
        <v>25</v>
      </c>
      <c r="D1050" s="586" t="str">
        <f t="shared" si="124"/>
        <v>ENERO 2017 / 24</v>
      </c>
    </row>
    <row r="1051" spans="1:4" x14ac:dyDescent="0.25">
      <c r="A1051" s="586">
        <f t="shared" si="129"/>
        <v>2017</v>
      </c>
      <c r="B1051" s="586" t="str">
        <f t="shared" si="129"/>
        <v>ENERO</v>
      </c>
      <c r="C1051" s="586">
        <v>26</v>
      </c>
      <c r="D1051" s="586" t="str">
        <f t="shared" si="124"/>
        <v>ENERO 2017 / 25</v>
      </c>
    </row>
    <row r="1052" spans="1:4" x14ac:dyDescent="0.25">
      <c r="A1052" s="586">
        <f t="shared" si="129"/>
        <v>2017</v>
      </c>
      <c r="B1052" s="586" t="str">
        <f t="shared" si="129"/>
        <v>ENERO</v>
      </c>
      <c r="C1052" s="586">
        <v>27</v>
      </c>
      <c r="D1052" s="586" t="str">
        <f t="shared" si="124"/>
        <v>ENERO 2017 / 26</v>
      </c>
    </row>
    <row r="1053" spans="1:4" x14ac:dyDescent="0.25">
      <c r="A1053" s="586">
        <f t="shared" si="129"/>
        <v>2017</v>
      </c>
      <c r="B1053" s="586" t="str">
        <f t="shared" si="129"/>
        <v>ENERO</v>
      </c>
      <c r="C1053" s="586">
        <v>28</v>
      </c>
      <c r="D1053" s="586" t="str">
        <f t="shared" si="124"/>
        <v>ENERO 2017 / 27</v>
      </c>
    </row>
    <row r="1054" spans="1:4" x14ac:dyDescent="0.25">
      <c r="A1054" s="586">
        <f t="shared" si="129"/>
        <v>2017</v>
      </c>
      <c r="B1054" s="586" t="str">
        <f t="shared" si="129"/>
        <v>ENERO</v>
      </c>
      <c r="C1054" s="586">
        <v>29</v>
      </c>
      <c r="D1054" s="586" t="str">
        <f t="shared" si="124"/>
        <v>ENERO 2017 / 28</v>
      </c>
    </row>
    <row r="1055" spans="1:4" x14ac:dyDescent="0.25">
      <c r="A1055" s="586">
        <f t="shared" si="129"/>
        <v>2017</v>
      </c>
      <c r="B1055" s="586" t="str">
        <f t="shared" si="129"/>
        <v>ENERO</v>
      </c>
      <c r="C1055" s="586">
        <v>30</v>
      </c>
      <c r="D1055" s="586" t="str">
        <f t="shared" si="124"/>
        <v>ENERO 2017 / 29</v>
      </c>
    </row>
    <row r="1056" spans="1:4" x14ac:dyDescent="0.25">
      <c r="A1056" s="586">
        <f t="shared" si="129"/>
        <v>2017</v>
      </c>
      <c r="B1056" s="586" t="str">
        <f t="shared" si="129"/>
        <v>ENERO</v>
      </c>
      <c r="C1056" s="586">
        <v>31</v>
      </c>
      <c r="D1056" s="586" t="str">
        <f t="shared" si="124"/>
        <v>ENERO 2017 / 30</v>
      </c>
    </row>
    <row r="1057" spans="1:38" x14ac:dyDescent="0.25">
      <c r="A1057" s="206"/>
      <c r="B1057" s="206"/>
      <c r="C1057" s="206"/>
      <c r="D1057" s="586" t="str">
        <f t="shared" si="124"/>
        <v>ENERO 2017 / 31</v>
      </c>
    </row>
    <row r="1058" spans="1:38" ht="15.75" x14ac:dyDescent="0.25">
      <c r="A1058" s="586">
        <v>2017</v>
      </c>
      <c r="B1058" s="586" t="s">
        <v>240</v>
      </c>
      <c r="C1058" s="586">
        <v>1</v>
      </c>
      <c r="D1058" s="208" t="s">
        <v>228</v>
      </c>
      <c r="E1058" s="209">
        <f>IFERROR(AVERAGE(E1027:E1057),"")</f>
        <v>1</v>
      </c>
      <c r="F1058" s="209">
        <f>IFERROR(AVERAGE(F1027:F1057),"")</f>
        <v>42782</v>
      </c>
      <c r="G1058" s="209" t="str">
        <f>IFERROR(AVERAGE(G1027:G1057),"")</f>
        <v/>
      </c>
      <c r="H1058" s="209" t="str">
        <f>IFERROR(AVERAGE(H1027:H1057),"")</f>
        <v/>
      </c>
      <c r="I1058" s="209" t="str">
        <f t="shared" ref="I1058:AL1058" si="130">IFERROR(AVERAGE(I1027:I1057),"")</f>
        <v/>
      </c>
      <c r="J1058" s="209">
        <f t="shared" si="130"/>
        <v>6.5</v>
      </c>
      <c r="K1058" s="209" t="str">
        <f t="shared" si="130"/>
        <v/>
      </c>
      <c r="L1058" s="209" t="str">
        <f t="shared" si="130"/>
        <v/>
      </c>
      <c r="M1058" s="209" t="str">
        <f t="shared" si="130"/>
        <v/>
      </c>
      <c r="N1058" s="209">
        <f t="shared" si="130"/>
        <v>0.03</v>
      </c>
      <c r="O1058" s="209">
        <f t="shared" si="130"/>
        <v>100</v>
      </c>
      <c r="P1058" s="209" t="str">
        <f t="shared" si="130"/>
        <v/>
      </c>
      <c r="Q1058" s="209" t="str">
        <f t="shared" si="130"/>
        <v/>
      </c>
      <c r="R1058" s="209">
        <f t="shared" si="130"/>
        <v>42.9</v>
      </c>
      <c r="S1058" s="209" t="str">
        <f t="shared" si="130"/>
        <v/>
      </c>
      <c r="T1058" s="209" t="str">
        <f t="shared" si="130"/>
        <v/>
      </c>
      <c r="U1058" s="209" t="str">
        <f t="shared" si="130"/>
        <v/>
      </c>
      <c r="V1058" s="209">
        <f t="shared" si="130"/>
        <v>60</v>
      </c>
      <c r="W1058" s="209">
        <f t="shared" si="130"/>
        <v>82</v>
      </c>
      <c r="X1058" s="209">
        <f t="shared" si="130"/>
        <v>93</v>
      </c>
      <c r="Y1058" s="209">
        <f t="shared" si="130"/>
        <v>134</v>
      </c>
      <c r="Z1058" s="209">
        <f t="shared" si="130"/>
        <v>153</v>
      </c>
      <c r="AA1058" s="209">
        <f t="shared" si="130"/>
        <v>0.5</v>
      </c>
      <c r="AB1058" s="209" t="str">
        <f t="shared" si="130"/>
        <v/>
      </c>
      <c r="AC1058" s="209">
        <f t="shared" si="130"/>
        <v>0.5</v>
      </c>
      <c r="AD1058" s="209" t="str">
        <f t="shared" si="130"/>
        <v/>
      </c>
      <c r="AE1058" s="209">
        <f t="shared" si="130"/>
        <v>5.5</v>
      </c>
      <c r="AF1058" s="209">
        <f t="shared" si="130"/>
        <v>7</v>
      </c>
      <c r="AG1058" s="209">
        <f t="shared" si="130"/>
        <v>99.5</v>
      </c>
      <c r="AH1058" s="209">
        <f t="shared" si="130"/>
        <v>42.54</v>
      </c>
      <c r="AI1058" s="209">
        <f t="shared" si="130"/>
        <v>75</v>
      </c>
      <c r="AJ1058" s="209">
        <f t="shared" si="130"/>
        <v>75</v>
      </c>
      <c r="AK1058" s="209">
        <f t="shared" si="130"/>
        <v>105</v>
      </c>
      <c r="AL1058" s="209">
        <f t="shared" si="130"/>
        <v>135</v>
      </c>
    </row>
    <row r="1059" spans="1:38" x14ac:dyDescent="0.25">
      <c r="A1059" s="586">
        <f>A1058</f>
        <v>2017</v>
      </c>
      <c r="B1059" s="586" t="str">
        <f>B1058</f>
        <v>FEBRERO</v>
      </c>
      <c r="C1059" s="586">
        <v>2</v>
      </c>
      <c r="D1059" s="586" t="str">
        <f t="shared" ref="D1059:D1121" si="131">B1058&amp;" "&amp;A1058&amp;" / "&amp;C1058</f>
        <v>FEBRERO 2017 / 1</v>
      </c>
      <c r="E1059" s="44">
        <v>1</v>
      </c>
      <c r="F1059" s="44">
        <v>42782</v>
      </c>
      <c r="J1059" s="44">
        <v>6.5</v>
      </c>
      <c r="N1059" s="44">
        <v>0.03</v>
      </c>
      <c r="O1059" s="44">
        <v>100</v>
      </c>
      <c r="R1059" s="44">
        <v>42.9</v>
      </c>
      <c r="V1059" s="44">
        <v>60</v>
      </c>
      <c r="W1059" s="44">
        <v>82</v>
      </c>
      <c r="X1059" s="44">
        <v>93</v>
      </c>
      <c r="Y1059" s="44">
        <v>134</v>
      </c>
      <c r="Z1059" s="44">
        <v>153</v>
      </c>
      <c r="AA1059" s="55">
        <v>0.5</v>
      </c>
      <c r="AC1059" s="44">
        <v>0.5</v>
      </c>
      <c r="AE1059" s="44">
        <v>5.5</v>
      </c>
      <c r="AF1059" s="44">
        <v>7</v>
      </c>
      <c r="AG1059" s="44">
        <v>99.5</v>
      </c>
      <c r="AH1059" s="44">
        <v>42.54</v>
      </c>
      <c r="AI1059" s="44">
        <v>75</v>
      </c>
      <c r="AJ1059" s="44">
        <v>75</v>
      </c>
      <c r="AK1059" s="44">
        <v>105</v>
      </c>
      <c r="AL1059" s="44">
        <v>135</v>
      </c>
    </row>
    <row r="1060" spans="1:38" x14ac:dyDescent="0.25">
      <c r="A1060" s="586">
        <f t="shared" ref="A1060:B1075" si="132">A1059</f>
        <v>2017</v>
      </c>
      <c r="B1060" s="586" t="str">
        <f t="shared" si="132"/>
        <v>FEBRERO</v>
      </c>
      <c r="C1060" s="586">
        <v>3</v>
      </c>
      <c r="D1060" s="586" t="str">
        <f t="shared" si="131"/>
        <v>FEBRERO 2017 / 2</v>
      </c>
    </row>
    <row r="1061" spans="1:38" x14ac:dyDescent="0.25">
      <c r="A1061" s="586">
        <f t="shared" si="132"/>
        <v>2017</v>
      </c>
      <c r="B1061" s="586" t="str">
        <f t="shared" si="132"/>
        <v>FEBRERO</v>
      </c>
      <c r="C1061" s="586">
        <v>4</v>
      </c>
      <c r="D1061" s="586" t="str">
        <f t="shared" si="131"/>
        <v>FEBRERO 2017 / 3</v>
      </c>
    </row>
    <row r="1062" spans="1:38" x14ac:dyDescent="0.25">
      <c r="A1062" s="586">
        <f t="shared" si="132"/>
        <v>2017</v>
      </c>
      <c r="B1062" s="586" t="str">
        <f t="shared" si="132"/>
        <v>FEBRERO</v>
      </c>
      <c r="C1062" s="586">
        <v>5</v>
      </c>
      <c r="D1062" s="586" t="str">
        <f t="shared" si="131"/>
        <v>FEBRERO 2017 / 4</v>
      </c>
    </row>
    <row r="1063" spans="1:38" x14ac:dyDescent="0.25">
      <c r="A1063" s="586">
        <f t="shared" si="132"/>
        <v>2017</v>
      </c>
      <c r="B1063" s="586" t="str">
        <f t="shared" si="132"/>
        <v>FEBRERO</v>
      </c>
      <c r="C1063" s="586">
        <v>6</v>
      </c>
      <c r="D1063" s="586" t="str">
        <f t="shared" si="131"/>
        <v>FEBRERO 2017 / 5</v>
      </c>
    </row>
    <row r="1064" spans="1:38" x14ac:dyDescent="0.25">
      <c r="A1064" s="586">
        <f t="shared" si="132"/>
        <v>2017</v>
      </c>
      <c r="B1064" s="586" t="str">
        <f t="shared" si="132"/>
        <v>FEBRERO</v>
      </c>
      <c r="C1064" s="586">
        <v>7</v>
      </c>
      <c r="D1064" s="586" t="str">
        <f t="shared" si="131"/>
        <v>FEBRERO 2017 / 6</v>
      </c>
    </row>
    <row r="1065" spans="1:38" x14ac:dyDescent="0.25">
      <c r="A1065" s="586">
        <f t="shared" si="132"/>
        <v>2017</v>
      </c>
      <c r="B1065" s="586" t="str">
        <f t="shared" si="132"/>
        <v>FEBRERO</v>
      </c>
      <c r="C1065" s="586">
        <v>8</v>
      </c>
      <c r="D1065" s="586" t="str">
        <f t="shared" si="131"/>
        <v>FEBRERO 2017 / 7</v>
      </c>
    </row>
    <row r="1066" spans="1:38" x14ac:dyDescent="0.25">
      <c r="A1066" s="586">
        <f t="shared" si="132"/>
        <v>2017</v>
      </c>
      <c r="B1066" s="586" t="str">
        <f t="shared" si="132"/>
        <v>FEBRERO</v>
      </c>
      <c r="C1066" s="586">
        <v>9</v>
      </c>
      <c r="D1066" s="586" t="str">
        <f t="shared" si="131"/>
        <v>FEBRERO 2017 / 8</v>
      </c>
    </row>
    <row r="1067" spans="1:38" x14ac:dyDescent="0.25">
      <c r="A1067" s="586">
        <f t="shared" si="132"/>
        <v>2017</v>
      </c>
      <c r="B1067" s="586" t="str">
        <f t="shared" si="132"/>
        <v>FEBRERO</v>
      </c>
      <c r="C1067" s="586">
        <v>10</v>
      </c>
      <c r="D1067" s="586" t="str">
        <f t="shared" si="131"/>
        <v>FEBRERO 2017 / 9</v>
      </c>
    </row>
    <row r="1068" spans="1:38" x14ac:dyDescent="0.25">
      <c r="A1068" s="586">
        <f t="shared" si="132"/>
        <v>2017</v>
      </c>
      <c r="B1068" s="586" t="str">
        <f t="shared" si="132"/>
        <v>FEBRERO</v>
      </c>
      <c r="C1068" s="586">
        <v>11</v>
      </c>
      <c r="D1068" s="586" t="str">
        <f t="shared" si="131"/>
        <v>FEBRERO 2017 / 10</v>
      </c>
    </row>
    <row r="1069" spans="1:38" x14ac:dyDescent="0.25">
      <c r="A1069" s="586">
        <f t="shared" si="132"/>
        <v>2017</v>
      </c>
      <c r="B1069" s="586" t="str">
        <f t="shared" si="132"/>
        <v>FEBRERO</v>
      </c>
      <c r="C1069" s="586">
        <v>12</v>
      </c>
      <c r="D1069" s="586" t="str">
        <f t="shared" si="131"/>
        <v>FEBRERO 2017 / 11</v>
      </c>
    </row>
    <row r="1070" spans="1:38" x14ac:dyDescent="0.25">
      <c r="A1070" s="586">
        <f t="shared" si="132"/>
        <v>2017</v>
      </c>
      <c r="B1070" s="586" t="str">
        <f t="shared" si="132"/>
        <v>FEBRERO</v>
      </c>
      <c r="C1070" s="586">
        <v>13</v>
      </c>
      <c r="D1070" s="586" t="str">
        <f t="shared" si="131"/>
        <v>FEBRERO 2017 / 12</v>
      </c>
    </row>
    <row r="1071" spans="1:38" x14ac:dyDescent="0.25">
      <c r="A1071" s="586">
        <f t="shared" si="132"/>
        <v>2017</v>
      </c>
      <c r="B1071" s="586" t="str">
        <f t="shared" si="132"/>
        <v>FEBRERO</v>
      </c>
      <c r="C1071" s="586">
        <v>14</v>
      </c>
      <c r="D1071" s="586" t="str">
        <f t="shared" si="131"/>
        <v>FEBRERO 2017 / 13</v>
      </c>
    </row>
    <row r="1072" spans="1:38" x14ac:dyDescent="0.25">
      <c r="A1072" s="586">
        <f t="shared" si="132"/>
        <v>2017</v>
      </c>
      <c r="B1072" s="586" t="str">
        <f t="shared" si="132"/>
        <v>FEBRERO</v>
      </c>
      <c r="C1072" s="586">
        <v>15</v>
      </c>
      <c r="D1072" s="586" t="str">
        <f t="shared" si="131"/>
        <v>FEBRERO 2017 / 14</v>
      </c>
    </row>
    <row r="1073" spans="1:4" x14ac:dyDescent="0.25">
      <c r="A1073" s="586">
        <f t="shared" si="132"/>
        <v>2017</v>
      </c>
      <c r="B1073" s="586" t="str">
        <f t="shared" si="132"/>
        <v>FEBRERO</v>
      </c>
      <c r="C1073" s="586">
        <v>16</v>
      </c>
      <c r="D1073" s="586" t="str">
        <f t="shared" si="131"/>
        <v>FEBRERO 2017 / 15</v>
      </c>
    </row>
    <row r="1074" spans="1:4" x14ac:dyDescent="0.25">
      <c r="A1074" s="586">
        <f t="shared" si="132"/>
        <v>2017</v>
      </c>
      <c r="B1074" s="586" t="str">
        <f t="shared" si="132"/>
        <v>FEBRERO</v>
      </c>
      <c r="C1074" s="586">
        <v>17</v>
      </c>
      <c r="D1074" s="586" t="str">
        <f t="shared" si="131"/>
        <v>FEBRERO 2017 / 16</v>
      </c>
    </row>
    <row r="1075" spans="1:4" x14ac:dyDescent="0.25">
      <c r="A1075" s="586">
        <f t="shared" si="132"/>
        <v>2017</v>
      </c>
      <c r="B1075" s="586" t="str">
        <f t="shared" si="132"/>
        <v>FEBRERO</v>
      </c>
      <c r="C1075" s="586">
        <v>18</v>
      </c>
      <c r="D1075" s="586" t="str">
        <f t="shared" si="131"/>
        <v>FEBRERO 2017 / 17</v>
      </c>
    </row>
    <row r="1076" spans="1:4" x14ac:dyDescent="0.25">
      <c r="A1076" s="586">
        <f t="shared" ref="A1076:B1088" si="133">A1075</f>
        <v>2017</v>
      </c>
      <c r="B1076" s="586" t="str">
        <f t="shared" si="133"/>
        <v>FEBRERO</v>
      </c>
      <c r="C1076" s="586">
        <v>19</v>
      </c>
      <c r="D1076" s="586" t="str">
        <f t="shared" si="131"/>
        <v>FEBRERO 2017 / 18</v>
      </c>
    </row>
    <row r="1077" spans="1:4" x14ac:dyDescent="0.25">
      <c r="A1077" s="586">
        <f t="shared" si="133"/>
        <v>2017</v>
      </c>
      <c r="B1077" s="586" t="str">
        <f t="shared" si="133"/>
        <v>FEBRERO</v>
      </c>
      <c r="C1077" s="586">
        <v>20</v>
      </c>
      <c r="D1077" s="586" t="str">
        <f t="shared" si="131"/>
        <v>FEBRERO 2017 / 19</v>
      </c>
    </row>
    <row r="1078" spans="1:4" x14ac:dyDescent="0.25">
      <c r="A1078" s="586">
        <f t="shared" si="133"/>
        <v>2017</v>
      </c>
      <c r="B1078" s="586" t="str">
        <f t="shared" si="133"/>
        <v>FEBRERO</v>
      </c>
      <c r="C1078" s="586">
        <v>21</v>
      </c>
      <c r="D1078" s="586" t="str">
        <f t="shared" si="131"/>
        <v>FEBRERO 2017 / 20</v>
      </c>
    </row>
    <row r="1079" spans="1:4" x14ac:dyDescent="0.25">
      <c r="A1079" s="586">
        <f t="shared" si="133"/>
        <v>2017</v>
      </c>
      <c r="B1079" s="586" t="str">
        <f t="shared" si="133"/>
        <v>FEBRERO</v>
      </c>
      <c r="C1079" s="586">
        <v>22</v>
      </c>
      <c r="D1079" s="586" t="str">
        <f t="shared" si="131"/>
        <v>FEBRERO 2017 / 21</v>
      </c>
    </row>
    <row r="1080" spans="1:4" x14ac:dyDescent="0.25">
      <c r="A1080" s="586">
        <f t="shared" si="133"/>
        <v>2017</v>
      </c>
      <c r="B1080" s="586" t="str">
        <f t="shared" si="133"/>
        <v>FEBRERO</v>
      </c>
      <c r="C1080" s="586">
        <v>23</v>
      </c>
      <c r="D1080" s="586" t="str">
        <f t="shared" si="131"/>
        <v>FEBRERO 2017 / 22</v>
      </c>
    </row>
    <row r="1081" spans="1:4" x14ac:dyDescent="0.25">
      <c r="A1081" s="586">
        <f t="shared" si="133"/>
        <v>2017</v>
      </c>
      <c r="B1081" s="586" t="str">
        <f t="shared" si="133"/>
        <v>FEBRERO</v>
      </c>
      <c r="C1081" s="586">
        <v>24</v>
      </c>
      <c r="D1081" s="586" t="str">
        <f t="shared" si="131"/>
        <v>FEBRERO 2017 / 23</v>
      </c>
    </row>
    <row r="1082" spans="1:4" x14ac:dyDescent="0.25">
      <c r="A1082" s="586">
        <f t="shared" si="133"/>
        <v>2017</v>
      </c>
      <c r="B1082" s="586" t="str">
        <f t="shared" si="133"/>
        <v>FEBRERO</v>
      </c>
      <c r="C1082" s="586">
        <v>25</v>
      </c>
      <c r="D1082" s="586" t="str">
        <f t="shared" si="131"/>
        <v>FEBRERO 2017 / 24</v>
      </c>
    </row>
    <row r="1083" spans="1:4" x14ac:dyDescent="0.25">
      <c r="A1083" s="586">
        <f t="shared" si="133"/>
        <v>2017</v>
      </c>
      <c r="B1083" s="586" t="str">
        <f t="shared" si="133"/>
        <v>FEBRERO</v>
      </c>
      <c r="C1083" s="586">
        <v>26</v>
      </c>
      <c r="D1083" s="586" t="str">
        <f t="shared" si="131"/>
        <v>FEBRERO 2017 / 25</v>
      </c>
    </row>
    <row r="1084" spans="1:4" x14ac:dyDescent="0.25">
      <c r="A1084" s="586">
        <f t="shared" si="133"/>
        <v>2017</v>
      </c>
      <c r="B1084" s="586" t="str">
        <f t="shared" si="133"/>
        <v>FEBRERO</v>
      </c>
      <c r="C1084" s="586">
        <v>27</v>
      </c>
      <c r="D1084" s="586" t="str">
        <f t="shared" si="131"/>
        <v>FEBRERO 2017 / 26</v>
      </c>
    </row>
    <row r="1085" spans="1:4" x14ac:dyDescent="0.25">
      <c r="A1085" s="586">
        <f t="shared" si="133"/>
        <v>2017</v>
      </c>
      <c r="B1085" s="586" t="str">
        <f t="shared" si="133"/>
        <v>FEBRERO</v>
      </c>
      <c r="C1085" s="586">
        <v>28</v>
      </c>
      <c r="D1085" s="586" t="str">
        <f t="shared" si="131"/>
        <v>FEBRERO 2017 / 27</v>
      </c>
    </row>
    <row r="1086" spans="1:4" x14ac:dyDescent="0.25">
      <c r="A1086" s="586">
        <f t="shared" si="133"/>
        <v>2017</v>
      </c>
      <c r="B1086" s="586" t="str">
        <f t="shared" si="133"/>
        <v>FEBRERO</v>
      </c>
      <c r="C1086" s="586">
        <v>29</v>
      </c>
      <c r="D1086" s="586" t="str">
        <f t="shared" si="131"/>
        <v>FEBRERO 2017 / 28</v>
      </c>
    </row>
    <row r="1087" spans="1:4" x14ac:dyDescent="0.25">
      <c r="A1087" s="586">
        <f t="shared" si="133"/>
        <v>2017</v>
      </c>
      <c r="B1087" s="586" t="str">
        <f t="shared" si="133"/>
        <v>FEBRERO</v>
      </c>
      <c r="C1087" s="586">
        <v>30</v>
      </c>
      <c r="D1087" s="586" t="str">
        <f t="shared" si="131"/>
        <v>FEBRERO 2017 / 29</v>
      </c>
    </row>
    <row r="1088" spans="1:4" x14ac:dyDescent="0.25">
      <c r="A1088" s="586">
        <f t="shared" si="133"/>
        <v>2017</v>
      </c>
      <c r="B1088" s="586" t="str">
        <f t="shared" si="133"/>
        <v>FEBRERO</v>
      </c>
      <c r="C1088" s="586">
        <v>31</v>
      </c>
      <c r="D1088" s="586" t="str">
        <f t="shared" si="131"/>
        <v>FEBRERO 2017 / 30</v>
      </c>
    </row>
    <row r="1089" spans="1:38" x14ac:dyDescent="0.25">
      <c r="A1089" s="206"/>
      <c r="B1089" s="206"/>
      <c r="C1089" s="206"/>
      <c r="D1089" s="586" t="str">
        <f t="shared" si="131"/>
        <v>FEBRERO 2017 / 31</v>
      </c>
    </row>
    <row r="1090" spans="1:38" ht="15.75" x14ac:dyDescent="0.25">
      <c r="A1090" s="586">
        <v>2017</v>
      </c>
      <c r="B1090" s="586" t="s">
        <v>241</v>
      </c>
      <c r="C1090" s="586">
        <v>1</v>
      </c>
      <c r="D1090" s="208" t="s">
        <v>228</v>
      </c>
      <c r="E1090" s="209">
        <f>IFERROR(AVERAGE(E1059:E1089),"")</f>
        <v>1</v>
      </c>
      <c r="F1090" s="209">
        <f>IFERROR(AVERAGE(F1059:F1089),"")</f>
        <v>42782</v>
      </c>
      <c r="G1090" s="209" t="str">
        <f>IFERROR(AVERAGE(G1059:G1089),"")</f>
        <v/>
      </c>
      <c r="H1090" s="209" t="str">
        <f>IFERROR(AVERAGE(H1059:H1089),"")</f>
        <v/>
      </c>
      <c r="I1090" s="209" t="str">
        <f t="shared" ref="I1090:AL1090" si="134">IFERROR(AVERAGE(I1059:I1089),"")</f>
        <v/>
      </c>
      <c r="J1090" s="209">
        <f t="shared" si="134"/>
        <v>6.5</v>
      </c>
      <c r="K1090" s="209" t="str">
        <f t="shared" si="134"/>
        <v/>
      </c>
      <c r="L1090" s="209" t="str">
        <f t="shared" si="134"/>
        <v/>
      </c>
      <c r="M1090" s="209" t="str">
        <f t="shared" si="134"/>
        <v/>
      </c>
      <c r="N1090" s="209">
        <f t="shared" si="134"/>
        <v>0.03</v>
      </c>
      <c r="O1090" s="209">
        <f t="shared" si="134"/>
        <v>100</v>
      </c>
      <c r="P1090" s="209" t="str">
        <f t="shared" si="134"/>
        <v/>
      </c>
      <c r="Q1090" s="209" t="str">
        <f t="shared" si="134"/>
        <v/>
      </c>
      <c r="R1090" s="209">
        <f t="shared" si="134"/>
        <v>42.9</v>
      </c>
      <c r="S1090" s="209" t="str">
        <f t="shared" si="134"/>
        <v/>
      </c>
      <c r="T1090" s="209" t="str">
        <f t="shared" si="134"/>
        <v/>
      </c>
      <c r="U1090" s="209" t="str">
        <f t="shared" si="134"/>
        <v/>
      </c>
      <c r="V1090" s="209">
        <f t="shared" si="134"/>
        <v>60</v>
      </c>
      <c r="W1090" s="209">
        <f t="shared" si="134"/>
        <v>82</v>
      </c>
      <c r="X1090" s="209">
        <f t="shared" si="134"/>
        <v>93</v>
      </c>
      <c r="Y1090" s="209">
        <f t="shared" si="134"/>
        <v>134</v>
      </c>
      <c r="Z1090" s="209">
        <f t="shared" si="134"/>
        <v>153</v>
      </c>
      <c r="AA1090" s="209">
        <f t="shared" si="134"/>
        <v>0.5</v>
      </c>
      <c r="AB1090" s="209" t="str">
        <f t="shared" si="134"/>
        <v/>
      </c>
      <c r="AC1090" s="209">
        <f t="shared" si="134"/>
        <v>0.5</v>
      </c>
      <c r="AD1090" s="209" t="str">
        <f t="shared" si="134"/>
        <v/>
      </c>
      <c r="AE1090" s="209">
        <f t="shared" si="134"/>
        <v>5.5</v>
      </c>
      <c r="AF1090" s="209">
        <f t="shared" si="134"/>
        <v>7</v>
      </c>
      <c r="AG1090" s="209">
        <f t="shared" si="134"/>
        <v>99.5</v>
      </c>
      <c r="AH1090" s="209">
        <f t="shared" si="134"/>
        <v>42.54</v>
      </c>
      <c r="AI1090" s="209">
        <f t="shared" si="134"/>
        <v>75</v>
      </c>
      <c r="AJ1090" s="209">
        <f t="shared" si="134"/>
        <v>75</v>
      </c>
      <c r="AK1090" s="209">
        <f t="shared" si="134"/>
        <v>105</v>
      </c>
      <c r="AL1090" s="209">
        <f t="shared" si="134"/>
        <v>135</v>
      </c>
    </row>
    <row r="1091" spans="1:38" x14ac:dyDescent="0.25">
      <c r="A1091" s="586">
        <f>A1090</f>
        <v>2017</v>
      </c>
      <c r="B1091" s="586" t="str">
        <f>B1090</f>
        <v>MARZO</v>
      </c>
      <c r="C1091" s="586">
        <v>2</v>
      </c>
      <c r="D1091" s="586" t="str">
        <f t="shared" si="131"/>
        <v>MARZO 2017 / 1</v>
      </c>
      <c r="E1091" s="44">
        <v>1</v>
      </c>
      <c r="F1091" s="44">
        <v>42825</v>
      </c>
      <c r="J1091" s="44">
        <v>6.5</v>
      </c>
      <c r="N1091" s="44">
        <v>3.3000000000000002E-2</v>
      </c>
      <c r="O1091" s="44" t="s">
        <v>600</v>
      </c>
      <c r="R1091" s="44">
        <v>42.9</v>
      </c>
      <c r="V1091" s="44">
        <v>59</v>
      </c>
      <c r="W1091" s="44">
        <v>80</v>
      </c>
      <c r="X1091" s="44">
        <v>90</v>
      </c>
      <c r="Y1091" s="44">
        <v>135</v>
      </c>
      <c r="Z1091" s="44">
        <v>158</v>
      </c>
      <c r="AA1091" s="55">
        <v>0.5</v>
      </c>
      <c r="AC1091" s="44">
        <v>0.5</v>
      </c>
      <c r="AE1091" s="44">
        <v>5.5</v>
      </c>
      <c r="AF1091" s="44">
        <v>7</v>
      </c>
      <c r="AG1091" s="44">
        <v>99.5</v>
      </c>
      <c r="AH1091" s="44">
        <v>42.54</v>
      </c>
      <c r="AI1091" s="44">
        <v>75</v>
      </c>
      <c r="AJ1091" s="44">
        <v>75</v>
      </c>
      <c r="AK1091" s="44">
        <v>105</v>
      </c>
      <c r="AL1091" s="44">
        <v>135</v>
      </c>
    </row>
    <row r="1092" spans="1:38" x14ac:dyDescent="0.25">
      <c r="A1092" s="586">
        <f t="shared" ref="A1092:B1107" si="135">A1091</f>
        <v>2017</v>
      </c>
      <c r="B1092" s="586" t="str">
        <f t="shared" si="135"/>
        <v>MARZO</v>
      </c>
      <c r="C1092" s="586">
        <v>3</v>
      </c>
      <c r="D1092" s="586" t="str">
        <f t="shared" si="131"/>
        <v>MARZO 2017 / 2</v>
      </c>
    </row>
    <row r="1093" spans="1:38" x14ac:dyDescent="0.25">
      <c r="A1093" s="586">
        <f t="shared" si="135"/>
        <v>2017</v>
      </c>
      <c r="B1093" s="586" t="str">
        <f t="shared" si="135"/>
        <v>MARZO</v>
      </c>
      <c r="C1093" s="586">
        <v>4</v>
      </c>
      <c r="D1093" s="586" t="str">
        <f t="shared" si="131"/>
        <v>MARZO 2017 / 3</v>
      </c>
    </row>
    <row r="1094" spans="1:38" x14ac:dyDescent="0.25">
      <c r="A1094" s="586">
        <f t="shared" si="135"/>
        <v>2017</v>
      </c>
      <c r="B1094" s="586" t="str">
        <f t="shared" si="135"/>
        <v>MARZO</v>
      </c>
      <c r="C1094" s="586">
        <v>5</v>
      </c>
      <c r="D1094" s="586" t="str">
        <f t="shared" si="131"/>
        <v>MARZO 2017 / 4</v>
      </c>
    </row>
    <row r="1095" spans="1:38" x14ac:dyDescent="0.25">
      <c r="A1095" s="586">
        <f t="shared" si="135"/>
        <v>2017</v>
      </c>
      <c r="B1095" s="586" t="str">
        <f t="shared" si="135"/>
        <v>MARZO</v>
      </c>
      <c r="C1095" s="586">
        <v>6</v>
      </c>
      <c r="D1095" s="586" t="str">
        <f t="shared" si="131"/>
        <v>MARZO 2017 / 5</v>
      </c>
    </row>
    <row r="1096" spans="1:38" x14ac:dyDescent="0.25">
      <c r="A1096" s="586">
        <f t="shared" si="135"/>
        <v>2017</v>
      </c>
      <c r="B1096" s="586" t="str">
        <f t="shared" si="135"/>
        <v>MARZO</v>
      </c>
      <c r="C1096" s="586">
        <v>7</v>
      </c>
      <c r="D1096" s="586" t="str">
        <f t="shared" si="131"/>
        <v>MARZO 2017 / 6</v>
      </c>
    </row>
    <row r="1097" spans="1:38" x14ac:dyDescent="0.25">
      <c r="A1097" s="586">
        <f t="shared" si="135"/>
        <v>2017</v>
      </c>
      <c r="B1097" s="586" t="str">
        <f t="shared" si="135"/>
        <v>MARZO</v>
      </c>
      <c r="C1097" s="586">
        <v>8</v>
      </c>
      <c r="D1097" s="586" t="str">
        <f t="shared" si="131"/>
        <v>MARZO 2017 / 7</v>
      </c>
    </row>
    <row r="1098" spans="1:38" x14ac:dyDescent="0.25">
      <c r="A1098" s="586">
        <f t="shared" si="135"/>
        <v>2017</v>
      </c>
      <c r="B1098" s="586" t="str">
        <f t="shared" si="135"/>
        <v>MARZO</v>
      </c>
      <c r="C1098" s="586">
        <v>9</v>
      </c>
      <c r="D1098" s="586" t="str">
        <f t="shared" si="131"/>
        <v>MARZO 2017 / 8</v>
      </c>
    </row>
    <row r="1099" spans="1:38" x14ac:dyDescent="0.25">
      <c r="A1099" s="586">
        <f t="shared" si="135"/>
        <v>2017</v>
      </c>
      <c r="B1099" s="586" t="str">
        <f t="shared" si="135"/>
        <v>MARZO</v>
      </c>
      <c r="C1099" s="586">
        <v>10</v>
      </c>
      <c r="D1099" s="586" t="str">
        <f t="shared" si="131"/>
        <v>MARZO 2017 / 9</v>
      </c>
    </row>
    <row r="1100" spans="1:38" x14ac:dyDescent="0.25">
      <c r="A1100" s="586">
        <f t="shared" si="135"/>
        <v>2017</v>
      </c>
      <c r="B1100" s="586" t="str">
        <f t="shared" si="135"/>
        <v>MARZO</v>
      </c>
      <c r="C1100" s="586">
        <v>11</v>
      </c>
      <c r="D1100" s="586" t="str">
        <f t="shared" si="131"/>
        <v>MARZO 2017 / 10</v>
      </c>
    </row>
    <row r="1101" spans="1:38" x14ac:dyDescent="0.25">
      <c r="A1101" s="586">
        <f t="shared" si="135"/>
        <v>2017</v>
      </c>
      <c r="B1101" s="586" t="str">
        <f t="shared" si="135"/>
        <v>MARZO</v>
      </c>
      <c r="C1101" s="586">
        <v>12</v>
      </c>
      <c r="D1101" s="586" t="str">
        <f t="shared" si="131"/>
        <v>MARZO 2017 / 11</v>
      </c>
    </row>
    <row r="1102" spans="1:38" x14ac:dyDescent="0.25">
      <c r="A1102" s="586">
        <f t="shared" si="135"/>
        <v>2017</v>
      </c>
      <c r="B1102" s="586" t="str">
        <f t="shared" si="135"/>
        <v>MARZO</v>
      </c>
      <c r="C1102" s="586">
        <v>13</v>
      </c>
      <c r="D1102" s="586" t="str">
        <f t="shared" si="131"/>
        <v>MARZO 2017 / 12</v>
      </c>
    </row>
    <row r="1103" spans="1:38" x14ac:dyDescent="0.25">
      <c r="A1103" s="586">
        <f t="shared" si="135"/>
        <v>2017</v>
      </c>
      <c r="B1103" s="586" t="str">
        <f t="shared" si="135"/>
        <v>MARZO</v>
      </c>
      <c r="C1103" s="586">
        <v>14</v>
      </c>
      <c r="D1103" s="586" t="str">
        <f t="shared" si="131"/>
        <v>MARZO 2017 / 13</v>
      </c>
    </row>
    <row r="1104" spans="1:38" x14ac:dyDescent="0.25">
      <c r="A1104" s="586">
        <f t="shared" si="135"/>
        <v>2017</v>
      </c>
      <c r="B1104" s="586" t="str">
        <f t="shared" si="135"/>
        <v>MARZO</v>
      </c>
      <c r="C1104" s="586">
        <v>15</v>
      </c>
      <c r="D1104" s="586" t="str">
        <f t="shared" si="131"/>
        <v>MARZO 2017 / 14</v>
      </c>
    </row>
    <row r="1105" spans="1:4" x14ac:dyDescent="0.25">
      <c r="A1105" s="586">
        <f t="shared" si="135"/>
        <v>2017</v>
      </c>
      <c r="B1105" s="586" t="str">
        <f t="shared" si="135"/>
        <v>MARZO</v>
      </c>
      <c r="C1105" s="586">
        <v>16</v>
      </c>
      <c r="D1105" s="586" t="str">
        <f t="shared" si="131"/>
        <v>MARZO 2017 / 15</v>
      </c>
    </row>
    <row r="1106" spans="1:4" x14ac:dyDescent="0.25">
      <c r="A1106" s="586">
        <f t="shared" si="135"/>
        <v>2017</v>
      </c>
      <c r="B1106" s="586" t="str">
        <f t="shared" si="135"/>
        <v>MARZO</v>
      </c>
      <c r="C1106" s="586">
        <v>17</v>
      </c>
      <c r="D1106" s="586" t="str">
        <f t="shared" si="131"/>
        <v>MARZO 2017 / 16</v>
      </c>
    </row>
    <row r="1107" spans="1:4" x14ac:dyDescent="0.25">
      <c r="A1107" s="586">
        <f t="shared" si="135"/>
        <v>2017</v>
      </c>
      <c r="B1107" s="586" t="str">
        <f t="shared" si="135"/>
        <v>MARZO</v>
      </c>
      <c r="C1107" s="586">
        <v>18</v>
      </c>
      <c r="D1107" s="586" t="str">
        <f t="shared" si="131"/>
        <v>MARZO 2017 / 17</v>
      </c>
    </row>
    <row r="1108" spans="1:4" x14ac:dyDescent="0.25">
      <c r="A1108" s="586">
        <f t="shared" ref="A1108:B1120" si="136">A1107</f>
        <v>2017</v>
      </c>
      <c r="B1108" s="586" t="str">
        <f t="shared" si="136"/>
        <v>MARZO</v>
      </c>
      <c r="C1108" s="586">
        <v>19</v>
      </c>
      <c r="D1108" s="586" t="str">
        <f t="shared" si="131"/>
        <v>MARZO 2017 / 18</v>
      </c>
    </row>
    <row r="1109" spans="1:4" x14ac:dyDescent="0.25">
      <c r="A1109" s="586">
        <f t="shared" si="136"/>
        <v>2017</v>
      </c>
      <c r="B1109" s="586" t="str">
        <f t="shared" si="136"/>
        <v>MARZO</v>
      </c>
      <c r="C1109" s="586">
        <v>20</v>
      </c>
      <c r="D1109" s="586" t="str">
        <f t="shared" si="131"/>
        <v>MARZO 2017 / 19</v>
      </c>
    </row>
    <row r="1110" spans="1:4" x14ac:dyDescent="0.25">
      <c r="A1110" s="586">
        <f t="shared" si="136"/>
        <v>2017</v>
      </c>
      <c r="B1110" s="586" t="str">
        <f t="shared" si="136"/>
        <v>MARZO</v>
      </c>
      <c r="C1110" s="586">
        <v>21</v>
      </c>
      <c r="D1110" s="586" t="str">
        <f t="shared" si="131"/>
        <v>MARZO 2017 / 20</v>
      </c>
    </row>
    <row r="1111" spans="1:4" x14ac:dyDescent="0.25">
      <c r="A1111" s="586">
        <f t="shared" si="136"/>
        <v>2017</v>
      </c>
      <c r="B1111" s="586" t="str">
        <f t="shared" si="136"/>
        <v>MARZO</v>
      </c>
      <c r="C1111" s="586">
        <v>22</v>
      </c>
      <c r="D1111" s="586" t="str">
        <f t="shared" si="131"/>
        <v>MARZO 2017 / 21</v>
      </c>
    </row>
    <row r="1112" spans="1:4" x14ac:dyDescent="0.25">
      <c r="A1112" s="586">
        <f t="shared" si="136"/>
        <v>2017</v>
      </c>
      <c r="B1112" s="586" t="str">
        <f t="shared" si="136"/>
        <v>MARZO</v>
      </c>
      <c r="C1112" s="586">
        <v>23</v>
      </c>
      <c r="D1112" s="586" t="str">
        <f t="shared" si="131"/>
        <v>MARZO 2017 / 22</v>
      </c>
    </row>
    <row r="1113" spans="1:4" x14ac:dyDescent="0.25">
      <c r="A1113" s="586">
        <f t="shared" si="136"/>
        <v>2017</v>
      </c>
      <c r="B1113" s="586" t="str">
        <f t="shared" si="136"/>
        <v>MARZO</v>
      </c>
      <c r="C1113" s="586">
        <v>24</v>
      </c>
      <c r="D1113" s="586" t="str">
        <f t="shared" si="131"/>
        <v>MARZO 2017 / 23</v>
      </c>
    </row>
    <row r="1114" spans="1:4" x14ac:dyDescent="0.25">
      <c r="A1114" s="586">
        <f t="shared" si="136"/>
        <v>2017</v>
      </c>
      <c r="B1114" s="586" t="str">
        <f t="shared" si="136"/>
        <v>MARZO</v>
      </c>
      <c r="C1114" s="586">
        <v>25</v>
      </c>
      <c r="D1114" s="586" t="str">
        <f t="shared" si="131"/>
        <v>MARZO 2017 / 24</v>
      </c>
    </row>
    <row r="1115" spans="1:4" x14ac:dyDescent="0.25">
      <c r="A1115" s="586">
        <f t="shared" si="136"/>
        <v>2017</v>
      </c>
      <c r="B1115" s="586" t="str">
        <f t="shared" si="136"/>
        <v>MARZO</v>
      </c>
      <c r="C1115" s="586">
        <v>26</v>
      </c>
      <c r="D1115" s="586" t="str">
        <f t="shared" si="131"/>
        <v>MARZO 2017 / 25</v>
      </c>
    </row>
    <row r="1116" spans="1:4" x14ac:dyDescent="0.25">
      <c r="A1116" s="586">
        <f t="shared" si="136"/>
        <v>2017</v>
      </c>
      <c r="B1116" s="586" t="str">
        <f t="shared" si="136"/>
        <v>MARZO</v>
      </c>
      <c r="C1116" s="586">
        <v>27</v>
      </c>
      <c r="D1116" s="586" t="str">
        <f t="shared" si="131"/>
        <v>MARZO 2017 / 26</v>
      </c>
    </row>
    <row r="1117" spans="1:4" x14ac:dyDescent="0.25">
      <c r="A1117" s="586">
        <f t="shared" si="136"/>
        <v>2017</v>
      </c>
      <c r="B1117" s="586" t="str">
        <f t="shared" si="136"/>
        <v>MARZO</v>
      </c>
      <c r="C1117" s="586">
        <v>28</v>
      </c>
      <c r="D1117" s="586" t="str">
        <f t="shared" si="131"/>
        <v>MARZO 2017 / 27</v>
      </c>
    </row>
    <row r="1118" spans="1:4" x14ac:dyDescent="0.25">
      <c r="A1118" s="586">
        <f t="shared" si="136"/>
        <v>2017</v>
      </c>
      <c r="B1118" s="586" t="str">
        <f t="shared" si="136"/>
        <v>MARZO</v>
      </c>
      <c r="C1118" s="586">
        <v>29</v>
      </c>
      <c r="D1118" s="586" t="str">
        <f t="shared" si="131"/>
        <v>MARZO 2017 / 28</v>
      </c>
    </row>
    <row r="1119" spans="1:4" x14ac:dyDescent="0.25">
      <c r="A1119" s="586">
        <f t="shared" si="136"/>
        <v>2017</v>
      </c>
      <c r="B1119" s="586" t="str">
        <f t="shared" si="136"/>
        <v>MARZO</v>
      </c>
      <c r="C1119" s="586">
        <v>30</v>
      </c>
      <c r="D1119" s="586" t="str">
        <f t="shared" si="131"/>
        <v>MARZO 2017 / 29</v>
      </c>
    </row>
    <row r="1120" spans="1:4" x14ac:dyDescent="0.25">
      <c r="A1120" s="586">
        <f t="shared" si="136"/>
        <v>2017</v>
      </c>
      <c r="B1120" s="586" t="str">
        <f t="shared" si="136"/>
        <v>MARZO</v>
      </c>
      <c r="C1120" s="586">
        <v>31</v>
      </c>
      <c r="D1120" s="586" t="str">
        <f t="shared" si="131"/>
        <v>MARZO 2017 / 30</v>
      </c>
    </row>
    <row r="1121" spans="1:38" x14ac:dyDescent="0.25">
      <c r="A1121" s="206"/>
      <c r="B1121" s="206"/>
      <c r="C1121" s="206"/>
      <c r="D1121" s="586" t="str">
        <f t="shared" si="131"/>
        <v>MARZO 2017 / 31</v>
      </c>
    </row>
    <row r="1122" spans="1:38" ht="15.75" x14ac:dyDescent="0.25">
      <c r="A1122" s="586">
        <v>2017</v>
      </c>
      <c r="B1122" s="586" t="s">
        <v>242</v>
      </c>
      <c r="C1122" s="586">
        <v>1</v>
      </c>
      <c r="D1122" s="208" t="s">
        <v>228</v>
      </c>
      <c r="E1122" s="209">
        <f>IFERROR(AVERAGE(E1091:E1121),"")</f>
        <v>1</v>
      </c>
      <c r="F1122" s="209">
        <f>IFERROR(AVERAGE(F1091:F1121),"")</f>
        <v>42825</v>
      </c>
      <c r="G1122" s="209" t="str">
        <f>IFERROR(AVERAGE(G1091:G1121),"")</f>
        <v/>
      </c>
      <c r="H1122" s="209" t="str">
        <f>IFERROR(AVERAGE(H1091:H1121),"")</f>
        <v/>
      </c>
      <c r="I1122" s="209" t="str">
        <f t="shared" ref="I1122:AL1122" si="137">IFERROR(AVERAGE(I1091:I1121),"")</f>
        <v/>
      </c>
      <c r="J1122" s="209">
        <f t="shared" si="137"/>
        <v>6.5</v>
      </c>
      <c r="K1122" s="209" t="str">
        <f t="shared" si="137"/>
        <v/>
      </c>
      <c r="L1122" s="209" t="str">
        <f t="shared" si="137"/>
        <v/>
      </c>
      <c r="M1122" s="209" t="str">
        <f t="shared" si="137"/>
        <v/>
      </c>
      <c r="N1122" s="209">
        <f t="shared" si="137"/>
        <v>3.3000000000000002E-2</v>
      </c>
      <c r="O1122" s="209" t="str">
        <f t="shared" si="137"/>
        <v/>
      </c>
      <c r="P1122" s="209" t="str">
        <f t="shared" si="137"/>
        <v/>
      </c>
      <c r="Q1122" s="209" t="str">
        <f t="shared" si="137"/>
        <v/>
      </c>
      <c r="R1122" s="209">
        <f t="shared" si="137"/>
        <v>42.9</v>
      </c>
      <c r="S1122" s="209" t="str">
        <f t="shared" si="137"/>
        <v/>
      </c>
      <c r="T1122" s="209" t="str">
        <f t="shared" si="137"/>
        <v/>
      </c>
      <c r="U1122" s="209" t="str">
        <f t="shared" si="137"/>
        <v/>
      </c>
      <c r="V1122" s="209">
        <f t="shared" si="137"/>
        <v>59</v>
      </c>
      <c r="W1122" s="209">
        <f t="shared" si="137"/>
        <v>80</v>
      </c>
      <c r="X1122" s="209">
        <f t="shared" si="137"/>
        <v>90</v>
      </c>
      <c r="Y1122" s="209">
        <f t="shared" si="137"/>
        <v>135</v>
      </c>
      <c r="Z1122" s="209">
        <f t="shared" si="137"/>
        <v>158</v>
      </c>
      <c r="AA1122" s="209">
        <f t="shared" si="137"/>
        <v>0.5</v>
      </c>
      <c r="AB1122" s="209" t="str">
        <f t="shared" si="137"/>
        <v/>
      </c>
      <c r="AC1122" s="209">
        <f t="shared" si="137"/>
        <v>0.5</v>
      </c>
      <c r="AD1122" s="209" t="str">
        <f t="shared" si="137"/>
        <v/>
      </c>
      <c r="AE1122" s="209">
        <f t="shared" si="137"/>
        <v>5.5</v>
      </c>
      <c r="AF1122" s="209">
        <f t="shared" si="137"/>
        <v>7</v>
      </c>
      <c r="AG1122" s="209">
        <f t="shared" si="137"/>
        <v>99.5</v>
      </c>
      <c r="AH1122" s="209">
        <f t="shared" si="137"/>
        <v>42.54</v>
      </c>
      <c r="AI1122" s="209">
        <f t="shared" si="137"/>
        <v>75</v>
      </c>
      <c r="AJ1122" s="209">
        <f t="shared" si="137"/>
        <v>75</v>
      </c>
      <c r="AK1122" s="209">
        <f t="shared" si="137"/>
        <v>105</v>
      </c>
      <c r="AL1122" s="209">
        <f t="shared" si="137"/>
        <v>135</v>
      </c>
    </row>
    <row r="1123" spans="1:38" x14ac:dyDescent="0.25">
      <c r="A1123" s="586">
        <f>A1122</f>
        <v>2017</v>
      </c>
      <c r="B1123" s="586" t="str">
        <f>B1122</f>
        <v>ABRIL</v>
      </c>
      <c r="C1123" s="586">
        <v>2</v>
      </c>
      <c r="D1123" s="586" t="str">
        <f t="shared" ref="D1123:D1185" si="138">B1122&amp;" "&amp;A1122&amp;" / "&amp;C1122</f>
        <v>ABRIL 2017 / 1</v>
      </c>
      <c r="E1123" s="44" t="s">
        <v>619</v>
      </c>
    </row>
    <row r="1124" spans="1:38" x14ac:dyDescent="0.25">
      <c r="A1124" s="586">
        <f t="shared" ref="A1124:B1139" si="139">A1123</f>
        <v>2017</v>
      </c>
      <c r="B1124" s="586" t="str">
        <f t="shared" si="139"/>
        <v>ABRIL</v>
      </c>
      <c r="C1124" s="586">
        <v>3</v>
      </c>
      <c r="D1124" s="586" t="str">
        <f t="shared" si="138"/>
        <v>ABRIL 2017 / 2</v>
      </c>
    </row>
    <row r="1125" spans="1:38" x14ac:dyDescent="0.25">
      <c r="A1125" s="586">
        <f t="shared" si="139"/>
        <v>2017</v>
      </c>
      <c r="B1125" s="586" t="str">
        <f t="shared" si="139"/>
        <v>ABRIL</v>
      </c>
      <c r="C1125" s="586">
        <v>4</v>
      </c>
      <c r="D1125" s="586" t="str">
        <f t="shared" si="138"/>
        <v>ABRIL 2017 / 3</v>
      </c>
    </row>
    <row r="1126" spans="1:38" x14ac:dyDescent="0.25">
      <c r="A1126" s="586">
        <f t="shared" si="139"/>
        <v>2017</v>
      </c>
      <c r="B1126" s="586" t="str">
        <f t="shared" si="139"/>
        <v>ABRIL</v>
      </c>
      <c r="C1126" s="586">
        <v>5</v>
      </c>
      <c r="D1126" s="586" t="str">
        <f t="shared" si="138"/>
        <v>ABRIL 2017 / 4</v>
      </c>
    </row>
    <row r="1127" spans="1:38" x14ac:dyDescent="0.25">
      <c r="A1127" s="586">
        <f t="shared" si="139"/>
        <v>2017</v>
      </c>
      <c r="B1127" s="586" t="str">
        <f t="shared" si="139"/>
        <v>ABRIL</v>
      </c>
      <c r="C1127" s="586">
        <v>6</v>
      </c>
      <c r="D1127" s="586" t="str">
        <f t="shared" si="138"/>
        <v>ABRIL 2017 / 5</v>
      </c>
    </row>
    <row r="1128" spans="1:38" x14ac:dyDescent="0.25">
      <c r="A1128" s="586">
        <f t="shared" si="139"/>
        <v>2017</v>
      </c>
      <c r="B1128" s="586" t="str">
        <f t="shared" si="139"/>
        <v>ABRIL</v>
      </c>
      <c r="C1128" s="586">
        <v>7</v>
      </c>
      <c r="D1128" s="586" t="str">
        <f t="shared" si="138"/>
        <v>ABRIL 2017 / 6</v>
      </c>
    </row>
    <row r="1129" spans="1:38" x14ac:dyDescent="0.25">
      <c r="A1129" s="586">
        <f t="shared" si="139"/>
        <v>2017</v>
      </c>
      <c r="B1129" s="586" t="str">
        <f t="shared" si="139"/>
        <v>ABRIL</v>
      </c>
      <c r="C1129" s="586">
        <v>8</v>
      </c>
      <c r="D1129" s="586" t="str">
        <f t="shared" si="138"/>
        <v>ABRIL 2017 / 7</v>
      </c>
    </row>
    <row r="1130" spans="1:38" x14ac:dyDescent="0.25">
      <c r="A1130" s="586">
        <f t="shared" si="139"/>
        <v>2017</v>
      </c>
      <c r="B1130" s="586" t="str">
        <f t="shared" si="139"/>
        <v>ABRIL</v>
      </c>
      <c r="C1130" s="586">
        <v>9</v>
      </c>
      <c r="D1130" s="586" t="str">
        <f t="shared" si="138"/>
        <v>ABRIL 2017 / 8</v>
      </c>
    </row>
    <row r="1131" spans="1:38" x14ac:dyDescent="0.25">
      <c r="A1131" s="586">
        <f t="shared" si="139"/>
        <v>2017</v>
      </c>
      <c r="B1131" s="586" t="str">
        <f t="shared" si="139"/>
        <v>ABRIL</v>
      </c>
      <c r="C1131" s="586">
        <v>10</v>
      </c>
      <c r="D1131" s="586" t="str">
        <f t="shared" si="138"/>
        <v>ABRIL 2017 / 9</v>
      </c>
    </row>
    <row r="1132" spans="1:38" x14ac:dyDescent="0.25">
      <c r="A1132" s="586">
        <f t="shared" si="139"/>
        <v>2017</v>
      </c>
      <c r="B1132" s="586" t="str">
        <f t="shared" si="139"/>
        <v>ABRIL</v>
      </c>
      <c r="C1132" s="586">
        <v>11</v>
      </c>
      <c r="D1132" s="586" t="str">
        <f t="shared" si="138"/>
        <v>ABRIL 2017 / 10</v>
      </c>
    </row>
    <row r="1133" spans="1:38" x14ac:dyDescent="0.25">
      <c r="A1133" s="586">
        <f t="shared" si="139"/>
        <v>2017</v>
      </c>
      <c r="B1133" s="586" t="str">
        <f t="shared" si="139"/>
        <v>ABRIL</v>
      </c>
      <c r="C1133" s="586">
        <v>12</v>
      </c>
      <c r="D1133" s="586" t="str">
        <f t="shared" si="138"/>
        <v>ABRIL 2017 / 11</v>
      </c>
    </row>
    <row r="1134" spans="1:38" x14ac:dyDescent="0.25">
      <c r="A1134" s="586">
        <f t="shared" si="139"/>
        <v>2017</v>
      </c>
      <c r="B1134" s="586" t="str">
        <f t="shared" si="139"/>
        <v>ABRIL</v>
      </c>
      <c r="C1134" s="586">
        <v>13</v>
      </c>
      <c r="D1134" s="586" t="str">
        <f t="shared" si="138"/>
        <v>ABRIL 2017 / 12</v>
      </c>
    </row>
    <row r="1135" spans="1:38" x14ac:dyDescent="0.25">
      <c r="A1135" s="586">
        <f t="shared" si="139"/>
        <v>2017</v>
      </c>
      <c r="B1135" s="586" t="str">
        <f t="shared" si="139"/>
        <v>ABRIL</v>
      </c>
      <c r="C1135" s="586">
        <v>14</v>
      </c>
      <c r="D1135" s="586" t="str">
        <f t="shared" si="138"/>
        <v>ABRIL 2017 / 13</v>
      </c>
    </row>
    <row r="1136" spans="1:38" x14ac:dyDescent="0.25">
      <c r="A1136" s="586">
        <f t="shared" si="139"/>
        <v>2017</v>
      </c>
      <c r="B1136" s="586" t="str">
        <f t="shared" si="139"/>
        <v>ABRIL</v>
      </c>
      <c r="C1136" s="586">
        <v>15</v>
      </c>
      <c r="D1136" s="586" t="str">
        <f t="shared" si="138"/>
        <v>ABRIL 2017 / 14</v>
      </c>
    </row>
    <row r="1137" spans="1:4" x14ac:dyDescent="0.25">
      <c r="A1137" s="586">
        <f t="shared" si="139"/>
        <v>2017</v>
      </c>
      <c r="B1137" s="586" t="str">
        <f t="shared" si="139"/>
        <v>ABRIL</v>
      </c>
      <c r="C1137" s="586">
        <v>16</v>
      </c>
      <c r="D1137" s="586" t="str">
        <f t="shared" si="138"/>
        <v>ABRIL 2017 / 15</v>
      </c>
    </row>
    <row r="1138" spans="1:4" x14ac:dyDescent="0.25">
      <c r="A1138" s="586">
        <f t="shared" si="139"/>
        <v>2017</v>
      </c>
      <c r="B1138" s="586" t="str">
        <f t="shared" si="139"/>
        <v>ABRIL</v>
      </c>
      <c r="C1138" s="586">
        <v>17</v>
      </c>
      <c r="D1138" s="586" t="str">
        <f t="shared" si="138"/>
        <v>ABRIL 2017 / 16</v>
      </c>
    </row>
    <row r="1139" spans="1:4" x14ac:dyDescent="0.25">
      <c r="A1139" s="586">
        <f t="shared" si="139"/>
        <v>2017</v>
      </c>
      <c r="B1139" s="586" t="str">
        <f t="shared" si="139"/>
        <v>ABRIL</v>
      </c>
      <c r="C1139" s="586">
        <v>18</v>
      </c>
      <c r="D1139" s="586" t="str">
        <f t="shared" si="138"/>
        <v>ABRIL 2017 / 17</v>
      </c>
    </row>
    <row r="1140" spans="1:4" x14ac:dyDescent="0.25">
      <c r="A1140" s="586">
        <f t="shared" ref="A1140:B1152" si="140">A1139</f>
        <v>2017</v>
      </c>
      <c r="B1140" s="586" t="str">
        <f t="shared" si="140"/>
        <v>ABRIL</v>
      </c>
      <c r="C1140" s="586">
        <v>19</v>
      </c>
      <c r="D1140" s="586" t="str">
        <f t="shared" si="138"/>
        <v>ABRIL 2017 / 18</v>
      </c>
    </row>
    <row r="1141" spans="1:4" x14ac:dyDescent="0.25">
      <c r="A1141" s="586">
        <f t="shared" si="140"/>
        <v>2017</v>
      </c>
      <c r="B1141" s="586" t="str">
        <f t="shared" si="140"/>
        <v>ABRIL</v>
      </c>
      <c r="C1141" s="586">
        <v>20</v>
      </c>
      <c r="D1141" s="586" t="str">
        <f t="shared" si="138"/>
        <v>ABRIL 2017 / 19</v>
      </c>
    </row>
    <row r="1142" spans="1:4" x14ac:dyDescent="0.25">
      <c r="A1142" s="586">
        <f t="shared" si="140"/>
        <v>2017</v>
      </c>
      <c r="B1142" s="586" t="str">
        <f t="shared" si="140"/>
        <v>ABRIL</v>
      </c>
      <c r="C1142" s="586">
        <v>21</v>
      </c>
      <c r="D1142" s="586" t="str">
        <f t="shared" si="138"/>
        <v>ABRIL 2017 / 20</v>
      </c>
    </row>
    <row r="1143" spans="1:4" x14ac:dyDescent="0.25">
      <c r="A1143" s="586">
        <f t="shared" si="140"/>
        <v>2017</v>
      </c>
      <c r="B1143" s="586" t="str">
        <f t="shared" si="140"/>
        <v>ABRIL</v>
      </c>
      <c r="C1143" s="586">
        <v>22</v>
      </c>
      <c r="D1143" s="586" t="str">
        <f t="shared" si="138"/>
        <v>ABRIL 2017 / 21</v>
      </c>
    </row>
    <row r="1144" spans="1:4" x14ac:dyDescent="0.25">
      <c r="A1144" s="586">
        <f t="shared" si="140"/>
        <v>2017</v>
      </c>
      <c r="B1144" s="586" t="str">
        <f t="shared" si="140"/>
        <v>ABRIL</v>
      </c>
      <c r="C1144" s="586">
        <v>23</v>
      </c>
      <c r="D1144" s="586" t="str">
        <f t="shared" si="138"/>
        <v>ABRIL 2017 / 22</v>
      </c>
    </row>
    <row r="1145" spans="1:4" x14ac:dyDescent="0.25">
      <c r="A1145" s="586">
        <f t="shared" si="140"/>
        <v>2017</v>
      </c>
      <c r="B1145" s="586" t="str">
        <f t="shared" si="140"/>
        <v>ABRIL</v>
      </c>
      <c r="C1145" s="586">
        <v>24</v>
      </c>
      <c r="D1145" s="586" t="str">
        <f t="shared" si="138"/>
        <v>ABRIL 2017 / 23</v>
      </c>
    </row>
    <row r="1146" spans="1:4" x14ac:dyDescent="0.25">
      <c r="A1146" s="586">
        <f t="shared" si="140"/>
        <v>2017</v>
      </c>
      <c r="B1146" s="586" t="str">
        <f t="shared" si="140"/>
        <v>ABRIL</v>
      </c>
      <c r="C1146" s="586">
        <v>25</v>
      </c>
      <c r="D1146" s="586" t="str">
        <f t="shared" si="138"/>
        <v>ABRIL 2017 / 24</v>
      </c>
    </row>
    <row r="1147" spans="1:4" x14ac:dyDescent="0.25">
      <c r="A1147" s="586">
        <f t="shared" si="140"/>
        <v>2017</v>
      </c>
      <c r="B1147" s="586" t="str">
        <f t="shared" si="140"/>
        <v>ABRIL</v>
      </c>
      <c r="C1147" s="586">
        <v>26</v>
      </c>
      <c r="D1147" s="586" t="str">
        <f t="shared" si="138"/>
        <v>ABRIL 2017 / 25</v>
      </c>
    </row>
    <row r="1148" spans="1:4" x14ac:dyDescent="0.25">
      <c r="A1148" s="586">
        <f t="shared" si="140"/>
        <v>2017</v>
      </c>
      <c r="B1148" s="586" t="str">
        <f t="shared" si="140"/>
        <v>ABRIL</v>
      </c>
      <c r="C1148" s="586">
        <v>27</v>
      </c>
      <c r="D1148" s="586" t="str">
        <f t="shared" si="138"/>
        <v>ABRIL 2017 / 26</v>
      </c>
    </row>
    <row r="1149" spans="1:4" x14ac:dyDescent="0.25">
      <c r="A1149" s="586">
        <f t="shared" si="140"/>
        <v>2017</v>
      </c>
      <c r="B1149" s="586" t="str">
        <f t="shared" si="140"/>
        <v>ABRIL</v>
      </c>
      <c r="C1149" s="586">
        <v>28</v>
      </c>
      <c r="D1149" s="586" t="str">
        <f t="shared" si="138"/>
        <v>ABRIL 2017 / 27</v>
      </c>
    </row>
    <row r="1150" spans="1:4" x14ac:dyDescent="0.25">
      <c r="A1150" s="586">
        <f t="shared" si="140"/>
        <v>2017</v>
      </c>
      <c r="B1150" s="586" t="str">
        <f t="shared" si="140"/>
        <v>ABRIL</v>
      </c>
      <c r="C1150" s="586">
        <v>29</v>
      </c>
      <c r="D1150" s="586" t="str">
        <f t="shared" si="138"/>
        <v>ABRIL 2017 / 28</v>
      </c>
    </row>
    <row r="1151" spans="1:4" x14ac:dyDescent="0.25">
      <c r="A1151" s="586">
        <f t="shared" si="140"/>
        <v>2017</v>
      </c>
      <c r="B1151" s="586" t="str">
        <f t="shared" si="140"/>
        <v>ABRIL</v>
      </c>
      <c r="C1151" s="586">
        <v>30</v>
      </c>
      <c r="D1151" s="586" t="str">
        <f t="shared" si="138"/>
        <v>ABRIL 2017 / 29</v>
      </c>
    </row>
    <row r="1152" spans="1:4" x14ac:dyDescent="0.25">
      <c r="A1152" s="586">
        <f t="shared" si="140"/>
        <v>2017</v>
      </c>
      <c r="B1152" s="586" t="str">
        <f t="shared" si="140"/>
        <v>ABRIL</v>
      </c>
      <c r="C1152" s="586">
        <v>31</v>
      </c>
      <c r="D1152" s="586" t="str">
        <f t="shared" si="138"/>
        <v>ABRIL 2017 / 30</v>
      </c>
    </row>
    <row r="1153" spans="1:38" x14ac:dyDescent="0.25">
      <c r="A1153" s="206"/>
      <c r="B1153" s="206"/>
      <c r="C1153" s="206"/>
      <c r="D1153" s="586" t="str">
        <f t="shared" si="138"/>
        <v>ABRIL 2017 / 31</v>
      </c>
    </row>
    <row r="1154" spans="1:38" ht="15.75" x14ac:dyDescent="0.25">
      <c r="A1154" s="586">
        <v>2017</v>
      </c>
      <c r="B1154" s="586" t="s">
        <v>226</v>
      </c>
      <c r="C1154" s="586">
        <v>1</v>
      </c>
      <c r="D1154" s="208" t="s">
        <v>228</v>
      </c>
      <c r="E1154" s="209" t="str">
        <f>IFERROR(AVERAGE(E1123:E1153),"")</f>
        <v/>
      </c>
      <c r="F1154" s="209" t="str">
        <f>IFERROR(AVERAGE(F1123:F1153),"")</f>
        <v/>
      </c>
      <c r="G1154" s="209" t="str">
        <f>IFERROR(AVERAGE(G1123:G1153),"")</f>
        <v/>
      </c>
      <c r="H1154" s="209" t="str">
        <f>IFERROR(AVERAGE(H1123:H1153),"")</f>
        <v/>
      </c>
      <c r="I1154" s="209" t="str">
        <f t="shared" ref="I1154:AL1154" si="141">IFERROR(AVERAGE(I1123:I1153),"")</f>
        <v/>
      </c>
      <c r="J1154" s="209" t="str">
        <f t="shared" si="141"/>
        <v/>
      </c>
      <c r="K1154" s="209" t="str">
        <f t="shared" si="141"/>
        <v/>
      </c>
      <c r="L1154" s="209" t="str">
        <f t="shared" si="141"/>
        <v/>
      </c>
      <c r="M1154" s="209" t="str">
        <f t="shared" si="141"/>
        <v/>
      </c>
      <c r="N1154" s="209" t="str">
        <f t="shared" si="141"/>
        <v/>
      </c>
      <c r="O1154" s="209" t="str">
        <f t="shared" si="141"/>
        <v/>
      </c>
      <c r="P1154" s="209" t="str">
        <f t="shared" si="141"/>
        <v/>
      </c>
      <c r="Q1154" s="209" t="str">
        <f t="shared" si="141"/>
        <v/>
      </c>
      <c r="R1154" s="209" t="str">
        <f t="shared" si="141"/>
        <v/>
      </c>
      <c r="S1154" s="209" t="str">
        <f t="shared" si="141"/>
        <v/>
      </c>
      <c r="T1154" s="209" t="str">
        <f t="shared" si="141"/>
        <v/>
      </c>
      <c r="U1154" s="209" t="str">
        <f t="shared" si="141"/>
        <v/>
      </c>
      <c r="V1154" s="209" t="str">
        <f t="shared" si="141"/>
        <v/>
      </c>
      <c r="W1154" s="209" t="str">
        <f t="shared" si="141"/>
        <v/>
      </c>
      <c r="X1154" s="209" t="str">
        <f t="shared" si="141"/>
        <v/>
      </c>
      <c r="Y1154" s="209" t="str">
        <f t="shared" si="141"/>
        <v/>
      </c>
      <c r="Z1154" s="209" t="str">
        <f t="shared" si="141"/>
        <v/>
      </c>
      <c r="AA1154" s="209" t="str">
        <f t="shared" si="141"/>
        <v/>
      </c>
      <c r="AB1154" s="209" t="str">
        <f t="shared" si="141"/>
        <v/>
      </c>
      <c r="AC1154" s="209" t="str">
        <f t="shared" si="141"/>
        <v/>
      </c>
      <c r="AD1154" s="209" t="str">
        <f t="shared" si="141"/>
        <v/>
      </c>
      <c r="AE1154" s="209" t="str">
        <f t="shared" si="141"/>
        <v/>
      </c>
      <c r="AF1154" s="209" t="str">
        <f t="shared" si="141"/>
        <v/>
      </c>
      <c r="AG1154" s="209" t="str">
        <f t="shared" si="141"/>
        <v/>
      </c>
      <c r="AH1154" s="209" t="str">
        <f t="shared" si="141"/>
        <v/>
      </c>
      <c r="AI1154" s="209" t="str">
        <f t="shared" si="141"/>
        <v/>
      </c>
      <c r="AJ1154" s="209" t="str">
        <f t="shared" si="141"/>
        <v/>
      </c>
      <c r="AK1154" s="209" t="str">
        <f t="shared" si="141"/>
        <v/>
      </c>
      <c r="AL1154" s="209" t="str">
        <f t="shared" si="141"/>
        <v/>
      </c>
    </row>
    <row r="1155" spans="1:38" x14ac:dyDescent="0.25">
      <c r="A1155" s="586">
        <f>A1154</f>
        <v>2017</v>
      </c>
      <c r="B1155" s="586" t="str">
        <f>B1154</f>
        <v>MAYO</v>
      </c>
      <c r="C1155" s="586">
        <v>2</v>
      </c>
      <c r="D1155" s="586" t="str">
        <f t="shared" si="138"/>
        <v>MAYO 2017 / 1</v>
      </c>
    </row>
    <row r="1156" spans="1:38" x14ac:dyDescent="0.25">
      <c r="A1156" s="586">
        <f t="shared" ref="A1156:B1171" si="142">A1155</f>
        <v>2017</v>
      </c>
      <c r="B1156" s="586" t="str">
        <f t="shared" si="142"/>
        <v>MAYO</v>
      </c>
      <c r="C1156" s="586">
        <v>3</v>
      </c>
      <c r="D1156" s="586" t="str">
        <f t="shared" si="138"/>
        <v>MAYO 2017 / 2</v>
      </c>
    </row>
    <row r="1157" spans="1:38" x14ac:dyDescent="0.25">
      <c r="A1157" s="586">
        <f t="shared" si="142"/>
        <v>2017</v>
      </c>
      <c r="B1157" s="586" t="str">
        <f t="shared" si="142"/>
        <v>MAYO</v>
      </c>
      <c r="C1157" s="586">
        <v>4</v>
      </c>
      <c r="D1157" s="586" t="str">
        <f t="shared" si="138"/>
        <v>MAYO 2017 / 3</v>
      </c>
    </row>
    <row r="1158" spans="1:38" x14ac:dyDescent="0.25">
      <c r="A1158" s="586">
        <f t="shared" si="142"/>
        <v>2017</v>
      </c>
      <c r="B1158" s="586" t="str">
        <f t="shared" si="142"/>
        <v>MAYO</v>
      </c>
      <c r="C1158" s="586">
        <v>5</v>
      </c>
      <c r="D1158" s="586" t="str">
        <f t="shared" si="138"/>
        <v>MAYO 2017 / 4</v>
      </c>
    </row>
    <row r="1159" spans="1:38" x14ac:dyDescent="0.25">
      <c r="A1159" s="586">
        <f t="shared" si="142"/>
        <v>2017</v>
      </c>
      <c r="B1159" s="586" t="str">
        <f t="shared" si="142"/>
        <v>MAYO</v>
      </c>
      <c r="C1159" s="586">
        <v>6</v>
      </c>
      <c r="D1159" s="586" t="str">
        <f t="shared" si="138"/>
        <v>MAYO 2017 / 5</v>
      </c>
    </row>
    <row r="1160" spans="1:38" x14ac:dyDescent="0.25">
      <c r="A1160" s="586">
        <f t="shared" si="142"/>
        <v>2017</v>
      </c>
      <c r="B1160" s="586" t="str">
        <f t="shared" si="142"/>
        <v>MAYO</v>
      </c>
      <c r="C1160" s="586">
        <v>7</v>
      </c>
      <c r="D1160" s="586" t="str">
        <f t="shared" si="138"/>
        <v>MAYO 2017 / 6</v>
      </c>
    </row>
    <row r="1161" spans="1:38" x14ac:dyDescent="0.25">
      <c r="A1161" s="586">
        <f t="shared" si="142"/>
        <v>2017</v>
      </c>
      <c r="B1161" s="586" t="str">
        <f t="shared" si="142"/>
        <v>MAYO</v>
      </c>
      <c r="C1161" s="586">
        <v>8</v>
      </c>
      <c r="D1161" s="586" t="str">
        <f t="shared" si="138"/>
        <v>MAYO 2017 / 7</v>
      </c>
    </row>
    <row r="1162" spans="1:38" x14ac:dyDescent="0.25">
      <c r="A1162" s="586">
        <f t="shared" si="142"/>
        <v>2017</v>
      </c>
      <c r="B1162" s="586" t="str">
        <f t="shared" si="142"/>
        <v>MAYO</v>
      </c>
      <c r="C1162" s="586">
        <v>9</v>
      </c>
      <c r="D1162" s="586" t="str">
        <f t="shared" si="138"/>
        <v>MAYO 2017 / 8</v>
      </c>
    </row>
    <row r="1163" spans="1:38" x14ac:dyDescent="0.25">
      <c r="A1163" s="586">
        <f t="shared" si="142"/>
        <v>2017</v>
      </c>
      <c r="B1163" s="586" t="str">
        <f t="shared" si="142"/>
        <v>MAYO</v>
      </c>
      <c r="C1163" s="586">
        <v>10</v>
      </c>
      <c r="D1163" s="586" t="str">
        <f t="shared" si="138"/>
        <v>MAYO 2017 / 9</v>
      </c>
    </row>
    <row r="1164" spans="1:38" x14ac:dyDescent="0.25">
      <c r="A1164" s="586">
        <f t="shared" si="142"/>
        <v>2017</v>
      </c>
      <c r="B1164" s="586" t="str">
        <f t="shared" si="142"/>
        <v>MAYO</v>
      </c>
      <c r="C1164" s="586">
        <v>11</v>
      </c>
      <c r="D1164" s="586" t="str">
        <f t="shared" si="138"/>
        <v>MAYO 2017 / 10</v>
      </c>
    </row>
    <row r="1165" spans="1:38" x14ac:dyDescent="0.25">
      <c r="A1165" s="586">
        <f t="shared" si="142"/>
        <v>2017</v>
      </c>
      <c r="B1165" s="586" t="str">
        <f t="shared" si="142"/>
        <v>MAYO</v>
      </c>
      <c r="C1165" s="586">
        <v>12</v>
      </c>
      <c r="D1165" s="586" t="str">
        <f t="shared" si="138"/>
        <v>MAYO 2017 / 11</v>
      </c>
    </row>
    <row r="1166" spans="1:38" x14ac:dyDescent="0.25">
      <c r="A1166" s="586">
        <f t="shared" si="142"/>
        <v>2017</v>
      </c>
      <c r="B1166" s="586" t="str">
        <f t="shared" si="142"/>
        <v>MAYO</v>
      </c>
      <c r="C1166" s="586">
        <v>13</v>
      </c>
      <c r="D1166" s="586" t="str">
        <f t="shared" si="138"/>
        <v>MAYO 2017 / 12</v>
      </c>
    </row>
    <row r="1167" spans="1:38" x14ac:dyDescent="0.25">
      <c r="A1167" s="586">
        <f t="shared" si="142"/>
        <v>2017</v>
      </c>
      <c r="B1167" s="586" t="str">
        <f t="shared" si="142"/>
        <v>MAYO</v>
      </c>
      <c r="C1167" s="586">
        <v>14</v>
      </c>
      <c r="D1167" s="586" t="str">
        <f t="shared" si="138"/>
        <v>MAYO 2017 / 13</v>
      </c>
    </row>
    <row r="1168" spans="1:38" x14ac:dyDescent="0.25">
      <c r="A1168" s="586">
        <f t="shared" si="142"/>
        <v>2017</v>
      </c>
      <c r="B1168" s="586" t="str">
        <f t="shared" si="142"/>
        <v>MAYO</v>
      </c>
      <c r="C1168" s="586">
        <v>15</v>
      </c>
      <c r="D1168" s="586" t="str">
        <f t="shared" si="138"/>
        <v>MAYO 2017 / 14</v>
      </c>
    </row>
    <row r="1169" spans="1:4" x14ac:dyDescent="0.25">
      <c r="A1169" s="586">
        <f t="shared" si="142"/>
        <v>2017</v>
      </c>
      <c r="B1169" s="586" t="str">
        <f t="shared" si="142"/>
        <v>MAYO</v>
      </c>
      <c r="C1169" s="586">
        <v>16</v>
      </c>
      <c r="D1169" s="586" t="str">
        <f t="shared" si="138"/>
        <v>MAYO 2017 / 15</v>
      </c>
    </row>
    <row r="1170" spans="1:4" x14ac:dyDescent="0.25">
      <c r="A1170" s="586">
        <f t="shared" si="142"/>
        <v>2017</v>
      </c>
      <c r="B1170" s="586" t="str">
        <f t="shared" si="142"/>
        <v>MAYO</v>
      </c>
      <c r="C1170" s="586">
        <v>17</v>
      </c>
      <c r="D1170" s="586" t="str">
        <f t="shared" si="138"/>
        <v>MAYO 2017 / 16</v>
      </c>
    </row>
    <row r="1171" spans="1:4" x14ac:dyDescent="0.25">
      <c r="A1171" s="586">
        <f t="shared" si="142"/>
        <v>2017</v>
      </c>
      <c r="B1171" s="586" t="str">
        <f t="shared" si="142"/>
        <v>MAYO</v>
      </c>
      <c r="C1171" s="586">
        <v>18</v>
      </c>
      <c r="D1171" s="586" t="str">
        <f t="shared" si="138"/>
        <v>MAYO 2017 / 17</v>
      </c>
    </row>
    <row r="1172" spans="1:4" x14ac:dyDescent="0.25">
      <c r="A1172" s="586">
        <f t="shared" ref="A1172:B1184" si="143">A1171</f>
        <v>2017</v>
      </c>
      <c r="B1172" s="586" t="str">
        <f t="shared" si="143"/>
        <v>MAYO</v>
      </c>
      <c r="C1172" s="586">
        <v>19</v>
      </c>
      <c r="D1172" s="586" t="str">
        <f t="shared" si="138"/>
        <v>MAYO 2017 / 18</v>
      </c>
    </row>
    <row r="1173" spans="1:4" x14ac:dyDescent="0.25">
      <c r="A1173" s="586">
        <f t="shared" si="143"/>
        <v>2017</v>
      </c>
      <c r="B1173" s="586" t="str">
        <f t="shared" si="143"/>
        <v>MAYO</v>
      </c>
      <c r="C1173" s="586">
        <v>20</v>
      </c>
      <c r="D1173" s="586" t="str">
        <f t="shared" si="138"/>
        <v>MAYO 2017 / 19</v>
      </c>
    </row>
    <row r="1174" spans="1:4" x14ac:dyDescent="0.25">
      <c r="A1174" s="586">
        <f t="shared" si="143"/>
        <v>2017</v>
      </c>
      <c r="B1174" s="586" t="str">
        <f t="shared" si="143"/>
        <v>MAYO</v>
      </c>
      <c r="C1174" s="586">
        <v>21</v>
      </c>
      <c r="D1174" s="586" t="str">
        <f t="shared" si="138"/>
        <v>MAYO 2017 / 20</v>
      </c>
    </row>
    <row r="1175" spans="1:4" x14ac:dyDescent="0.25">
      <c r="A1175" s="586">
        <f t="shared" si="143"/>
        <v>2017</v>
      </c>
      <c r="B1175" s="586" t="str">
        <f t="shared" si="143"/>
        <v>MAYO</v>
      </c>
      <c r="C1175" s="586">
        <v>22</v>
      </c>
      <c r="D1175" s="586" t="str">
        <f t="shared" si="138"/>
        <v>MAYO 2017 / 21</v>
      </c>
    </row>
    <row r="1176" spans="1:4" x14ac:dyDescent="0.25">
      <c r="A1176" s="586">
        <f t="shared" si="143"/>
        <v>2017</v>
      </c>
      <c r="B1176" s="586" t="str">
        <f t="shared" si="143"/>
        <v>MAYO</v>
      </c>
      <c r="C1176" s="586">
        <v>23</v>
      </c>
      <c r="D1176" s="586" t="str">
        <f t="shared" si="138"/>
        <v>MAYO 2017 / 22</v>
      </c>
    </row>
    <row r="1177" spans="1:4" x14ac:dyDescent="0.25">
      <c r="A1177" s="586">
        <f t="shared" si="143"/>
        <v>2017</v>
      </c>
      <c r="B1177" s="586" t="str">
        <f t="shared" si="143"/>
        <v>MAYO</v>
      </c>
      <c r="C1177" s="586">
        <v>24</v>
      </c>
      <c r="D1177" s="586" t="str">
        <f t="shared" si="138"/>
        <v>MAYO 2017 / 23</v>
      </c>
    </row>
    <row r="1178" spans="1:4" x14ac:dyDescent="0.25">
      <c r="A1178" s="586">
        <f t="shared" si="143"/>
        <v>2017</v>
      </c>
      <c r="B1178" s="586" t="str">
        <f t="shared" si="143"/>
        <v>MAYO</v>
      </c>
      <c r="C1178" s="586">
        <v>25</v>
      </c>
      <c r="D1178" s="586" t="str">
        <f t="shared" si="138"/>
        <v>MAYO 2017 / 24</v>
      </c>
    </row>
    <row r="1179" spans="1:4" x14ac:dyDescent="0.25">
      <c r="A1179" s="586">
        <f t="shared" si="143"/>
        <v>2017</v>
      </c>
      <c r="B1179" s="586" t="str">
        <f t="shared" si="143"/>
        <v>MAYO</v>
      </c>
      <c r="C1179" s="586">
        <v>26</v>
      </c>
      <c r="D1179" s="586" t="str">
        <f t="shared" si="138"/>
        <v>MAYO 2017 / 25</v>
      </c>
    </row>
    <row r="1180" spans="1:4" x14ac:dyDescent="0.25">
      <c r="A1180" s="586">
        <f t="shared" si="143"/>
        <v>2017</v>
      </c>
      <c r="B1180" s="586" t="str">
        <f t="shared" si="143"/>
        <v>MAYO</v>
      </c>
      <c r="C1180" s="586">
        <v>27</v>
      </c>
      <c r="D1180" s="586" t="str">
        <f t="shared" si="138"/>
        <v>MAYO 2017 / 26</v>
      </c>
    </row>
    <row r="1181" spans="1:4" x14ac:dyDescent="0.25">
      <c r="A1181" s="586">
        <f t="shared" si="143"/>
        <v>2017</v>
      </c>
      <c r="B1181" s="586" t="str">
        <f t="shared" si="143"/>
        <v>MAYO</v>
      </c>
      <c r="C1181" s="586">
        <v>28</v>
      </c>
      <c r="D1181" s="586" t="str">
        <f t="shared" si="138"/>
        <v>MAYO 2017 / 27</v>
      </c>
    </row>
    <row r="1182" spans="1:4" x14ac:dyDescent="0.25">
      <c r="A1182" s="586">
        <f t="shared" si="143"/>
        <v>2017</v>
      </c>
      <c r="B1182" s="586" t="str">
        <f t="shared" si="143"/>
        <v>MAYO</v>
      </c>
      <c r="C1182" s="586">
        <v>29</v>
      </c>
      <c r="D1182" s="586" t="str">
        <f t="shared" si="138"/>
        <v>MAYO 2017 / 28</v>
      </c>
    </row>
    <row r="1183" spans="1:4" x14ac:dyDescent="0.25">
      <c r="A1183" s="586">
        <f t="shared" si="143"/>
        <v>2017</v>
      </c>
      <c r="B1183" s="586" t="str">
        <f t="shared" si="143"/>
        <v>MAYO</v>
      </c>
      <c r="C1183" s="586">
        <v>30</v>
      </c>
      <c r="D1183" s="586" t="str">
        <f t="shared" si="138"/>
        <v>MAYO 2017 / 29</v>
      </c>
    </row>
    <row r="1184" spans="1:4" x14ac:dyDescent="0.25">
      <c r="A1184" s="586">
        <f t="shared" si="143"/>
        <v>2017</v>
      </c>
      <c r="B1184" s="586" t="str">
        <f t="shared" si="143"/>
        <v>MAYO</v>
      </c>
      <c r="C1184" s="586">
        <v>31</v>
      </c>
      <c r="D1184" s="586" t="str">
        <f t="shared" si="138"/>
        <v>MAYO 2017 / 30</v>
      </c>
    </row>
    <row r="1185" spans="1:38" x14ac:dyDescent="0.25">
      <c r="A1185" s="206"/>
      <c r="B1185" s="206"/>
      <c r="C1185" s="206"/>
      <c r="D1185" s="586" t="str">
        <f t="shared" si="138"/>
        <v>MAYO 2017 / 31</v>
      </c>
    </row>
    <row r="1186" spans="1:38" ht="15.75" x14ac:dyDescent="0.25">
      <c r="A1186" s="586">
        <v>2017</v>
      </c>
      <c r="B1186" s="586" t="s">
        <v>233</v>
      </c>
      <c r="C1186" s="586">
        <v>1</v>
      </c>
      <c r="D1186" s="208" t="s">
        <v>228</v>
      </c>
      <c r="E1186" s="209" t="str">
        <f>IFERROR(AVERAGE(E1155:E1185),"")</f>
        <v/>
      </c>
      <c r="F1186" s="209" t="str">
        <f>IFERROR(AVERAGE(F1155:F1185),"")</f>
        <v/>
      </c>
      <c r="G1186" s="209" t="str">
        <f>IFERROR(AVERAGE(G1155:G1185),"")</f>
        <v/>
      </c>
      <c r="H1186" s="209" t="str">
        <f>IFERROR(AVERAGE(H1155:H1185),"")</f>
        <v/>
      </c>
      <c r="I1186" s="209" t="str">
        <f t="shared" ref="I1186:AL1186" si="144">IFERROR(AVERAGE(I1155:I1185),"")</f>
        <v/>
      </c>
      <c r="J1186" s="209" t="str">
        <f t="shared" si="144"/>
        <v/>
      </c>
      <c r="K1186" s="209" t="str">
        <f t="shared" si="144"/>
        <v/>
      </c>
      <c r="L1186" s="209" t="str">
        <f t="shared" si="144"/>
        <v/>
      </c>
      <c r="M1186" s="209" t="str">
        <f t="shared" si="144"/>
        <v/>
      </c>
      <c r="N1186" s="209" t="str">
        <f t="shared" si="144"/>
        <v/>
      </c>
      <c r="O1186" s="209" t="str">
        <f t="shared" si="144"/>
        <v/>
      </c>
      <c r="P1186" s="209" t="str">
        <f t="shared" si="144"/>
        <v/>
      </c>
      <c r="Q1186" s="209" t="str">
        <f t="shared" si="144"/>
        <v/>
      </c>
      <c r="R1186" s="209" t="str">
        <f t="shared" si="144"/>
        <v/>
      </c>
      <c r="S1186" s="209" t="str">
        <f t="shared" si="144"/>
        <v/>
      </c>
      <c r="T1186" s="209" t="str">
        <f t="shared" si="144"/>
        <v/>
      </c>
      <c r="U1186" s="209" t="str">
        <f t="shared" si="144"/>
        <v/>
      </c>
      <c r="V1186" s="209" t="str">
        <f t="shared" si="144"/>
        <v/>
      </c>
      <c r="W1186" s="209" t="str">
        <f t="shared" si="144"/>
        <v/>
      </c>
      <c r="X1186" s="209" t="str">
        <f t="shared" si="144"/>
        <v/>
      </c>
      <c r="Y1186" s="209" t="str">
        <f t="shared" si="144"/>
        <v/>
      </c>
      <c r="Z1186" s="209" t="str">
        <f t="shared" si="144"/>
        <v/>
      </c>
      <c r="AA1186" s="209" t="str">
        <f t="shared" si="144"/>
        <v/>
      </c>
      <c r="AB1186" s="209" t="str">
        <f t="shared" si="144"/>
        <v/>
      </c>
      <c r="AC1186" s="209" t="str">
        <f t="shared" si="144"/>
        <v/>
      </c>
      <c r="AD1186" s="209" t="str">
        <f t="shared" si="144"/>
        <v/>
      </c>
      <c r="AE1186" s="209" t="str">
        <f t="shared" si="144"/>
        <v/>
      </c>
      <c r="AF1186" s="209" t="str">
        <f t="shared" si="144"/>
        <v/>
      </c>
      <c r="AG1186" s="209" t="str">
        <f t="shared" si="144"/>
        <v/>
      </c>
      <c r="AH1186" s="209" t="str">
        <f t="shared" si="144"/>
        <v/>
      </c>
      <c r="AI1186" s="209" t="str">
        <f t="shared" si="144"/>
        <v/>
      </c>
      <c r="AJ1186" s="209" t="str">
        <f t="shared" si="144"/>
        <v/>
      </c>
      <c r="AK1186" s="209" t="str">
        <f t="shared" si="144"/>
        <v/>
      </c>
      <c r="AL1186" s="209" t="str">
        <f t="shared" si="144"/>
        <v/>
      </c>
    </row>
    <row r="1187" spans="1:38" x14ac:dyDescent="0.25">
      <c r="A1187" s="586">
        <f>A1186</f>
        <v>2017</v>
      </c>
      <c r="B1187" s="586" t="str">
        <f>B1186</f>
        <v>JUNIO</v>
      </c>
      <c r="C1187" s="586">
        <v>2</v>
      </c>
      <c r="D1187" s="586" t="str">
        <f t="shared" ref="D1187:D1249" si="145">B1186&amp;" "&amp;A1186&amp;" / "&amp;C1186</f>
        <v>JUNIO 2017 / 1</v>
      </c>
    </row>
    <row r="1188" spans="1:38" x14ac:dyDescent="0.25">
      <c r="A1188" s="586">
        <f t="shared" ref="A1188:B1203" si="146">A1187</f>
        <v>2017</v>
      </c>
      <c r="B1188" s="586" t="str">
        <f t="shared" si="146"/>
        <v>JUNIO</v>
      </c>
      <c r="C1188" s="586">
        <v>3</v>
      </c>
      <c r="D1188" s="586" t="str">
        <f t="shared" si="145"/>
        <v>JUNIO 2017 / 2</v>
      </c>
    </row>
    <row r="1189" spans="1:38" x14ac:dyDescent="0.25">
      <c r="A1189" s="586">
        <f t="shared" si="146"/>
        <v>2017</v>
      </c>
      <c r="B1189" s="586" t="str">
        <f t="shared" si="146"/>
        <v>JUNIO</v>
      </c>
      <c r="C1189" s="586">
        <v>4</v>
      </c>
      <c r="D1189" s="586" t="str">
        <f t="shared" si="145"/>
        <v>JUNIO 2017 / 3</v>
      </c>
    </row>
    <row r="1190" spans="1:38" x14ac:dyDescent="0.25">
      <c r="A1190" s="586">
        <f t="shared" si="146"/>
        <v>2017</v>
      </c>
      <c r="B1190" s="586" t="str">
        <f t="shared" si="146"/>
        <v>JUNIO</v>
      </c>
      <c r="C1190" s="586">
        <v>5</v>
      </c>
      <c r="D1190" s="586" t="str">
        <f t="shared" si="145"/>
        <v>JUNIO 2017 / 4</v>
      </c>
    </row>
    <row r="1191" spans="1:38" x14ac:dyDescent="0.25">
      <c r="A1191" s="586">
        <f t="shared" si="146"/>
        <v>2017</v>
      </c>
      <c r="B1191" s="586" t="str">
        <f t="shared" si="146"/>
        <v>JUNIO</v>
      </c>
      <c r="C1191" s="586">
        <v>6</v>
      </c>
      <c r="D1191" s="586" t="str">
        <f t="shared" si="145"/>
        <v>JUNIO 2017 / 5</v>
      </c>
    </row>
    <row r="1192" spans="1:38" x14ac:dyDescent="0.25">
      <c r="A1192" s="586">
        <f t="shared" si="146"/>
        <v>2017</v>
      </c>
      <c r="B1192" s="586" t="str">
        <f t="shared" si="146"/>
        <v>JUNIO</v>
      </c>
      <c r="C1192" s="586">
        <v>7</v>
      </c>
      <c r="D1192" s="586" t="str">
        <f t="shared" si="145"/>
        <v>JUNIO 2017 / 6</v>
      </c>
    </row>
    <row r="1193" spans="1:38" x14ac:dyDescent="0.25">
      <c r="A1193" s="586">
        <f t="shared" si="146"/>
        <v>2017</v>
      </c>
      <c r="B1193" s="586" t="str">
        <f t="shared" si="146"/>
        <v>JUNIO</v>
      </c>
      <c r="C1193" s="586">
        <v>8</v>
      </c>
      <c r="D1193" s="586" t="str">
        <f t="shared" si="145"/>
        <v>JUNIO 2017 / 7</v>
      </c>
    </row>
    <row r="1194" spans="1:38" x14ac:dyDescent="0.25">
      <c r="A1194" s="586">
        <f t="shared" si="146"/>
        <v>2017</v>
      </c>
      <c r="B1194" s="586" t="str">
        <f t="shared" si="146"/>
        <v>JUNIO</v>
      </c>
      <c r="C1194" s="586">
        <v>9</v>
      </c>
      <c r="D1194" s="586" t="str">
        <f t="shared" si="145"/>
        <v>JUNIO 2017 / 8</v>
      </c>
    </row>
    <row r="1195" spans="1:38" x14ac:dyDescent="0.25">
      <c r="A1195" s="586">
        <f t="shared" si="146"/>
        <v>2017</v>
      </c>
      <c r="B1195" s="586" t="str">
        <f t="shared" si="146"/>
        <v>JUNIO</v>
      </c>
      <c r="C1195" s="586">
        <v>10</v>
      </c>
      <c r="D1195" s="586" t="str">
        <f t="shared" si="145"/>
        <v>JUNIO 2017 / 9</v>
      </c>
    </row>
    <row r="1196" spans="1:38" x14ac:dyDescent="0.25">
      <c r="A1196" s="586">
        <f t="shared" si="146"/>
        <v>2017</v>
      </c>
      <c r="B1196" s="586" t="str">
        <f t="shared" si="146"/>
        <v>JUNIO</v>
      </c>
      <c r="C1196" s="586">
        <v>11</v>
      </c>
      <c r="D1196" s="586" t="str">
        <f t="shared" si="145"/>
        <v>JUNIO 2017 / 10</v>
      </c>
    </row>
    <row r="1197" spans="1:38" x14ac:dyDescent="0.25">
      <c r="A1197" s="586">
        <f t="shared" si="146"/>
        <v>2017</v>
      </c>
      <c r="B1197" s="586" t="str">
        <f t="shared" si="146"/>
        <v>JUNIO</v>
      </c>
      <c r="C1197" s="586">
        <v>12</v>
      </c>
      <c r="D1197" s="586" t="str">
        <f t="shared" si="145"/>
        <v>JUNIO 2017 / 11</v>
      </c>
    </row>
    <row r="1198" spans="1:38" x14ac:dyDescent="0.25">
      <c r="A1198" s="586">
        <f t="shared" si="146"/>
        <v>2017</v>
      </c>
      <c r="B1198" s="586" t="str">
        <f t="shared" si="146"/>
        <v>JUNIO</v>
      </c>
      <c r="C1198" s="586">
        <v>13</v>
      </c>
      <c r="D1198" s="586" t="str">
        <f t="shared" si="145"/>
        <v>JUNIO 2017 / 12</v>
      </c>
    </row>
    <row r="1199" spans="1:38" x14ac:dyDescent="0.25">
      <c r="A1199" s="586">
        <f t="shared" si="146"/>
        <v>2017</v>
      </c>
      <c r="B1199" s="586" t="str">
        <f t="shared" si="146"/>
        <v>JUNIO</v>
      </c>
      <c r="C1199" s="586">
        <v>14</v>
      </c>
      <c r="D1199" s="586" t="str">
        <f t="shared" si="145"/>
        <v>JUNIO 2017 / 13</v>
      </c>
    </row>
    <row r="1200" spans="1:38" x14ac:dyDescent="0.25">
      <c r="A1200" s="586">
        <f t="shared" si="146"/>
        <v>2017</v>
      </c>
      <c r="B1200" s="586" t="str">
        <f t="shared" si="146"/>
        <v>JUNIO</v>
      </c>
      <c r="C1200" s="586">
        <v>15</v>
      </c>
      <c r="D1200" s="586" t="str">
        <f t="shared" si="145"/>
        <v>JUNIO 2017 / 14</v>
      </c>
    </row>
    <row r="1201" spans="1:4" x14ac:dyDescent="0.25">
      <c r="A1201" s="586">
        <f t="shared" si="146"/>
        <v>2017</v>
      </c>
      <c r="B1201" s="586" t="str">
        <f t="shared" si="146"/>
        <v>JUNIO</v>
      </c>
      <c r="C1201" s="586">
        <v>16</v>
      </c>
      <c r="D1201" s="586" t="str">
        <f t="shared" si="145"/>
        <v>JUNIO 2017 / 15</v>
      </c>
    </row>
    <row r="1202" spans="1:4" x14ac:dyDescent="0.25">
      <c r="A1202" s="586">
        <f t="shared" si="146"/>
        <v>2017</v>
      </c>
      <c r="B1202" s="586" t="str">
        <f t="shared" si="146"/>
        <v>JUNIO</v>
      </c>
      <c r="C1202" s="586">
        <v>17</v>
      </c>
      <c r="D1202" s="586" t="str">
        <f t="shared" si="145"/>
        <v>JUNIO 2017 / 16</v>
      </c>
    </row>
    <row r="1203" spans="1:4" x14ac:dyDescent="0.25">
      <c r="A1203" s="586">
        <f t="shared" si="146"/>
        <v>2017</v>
      </c>
      <c r="B1203" s="586" t="str">
        <f t="shared" si="146"/>
        <v>JUNIO</v>
      </c>
      <c r="C1203" s="586">
        <v>18</v>
      </c>
      <c r="D1203" s="586" t="str">
        <f t="shared" si="145"/>
        <v>JUNIO 2017 / 17</v>
      </c>
    </row>
    <row r="1204" spans="1:4" x14ac:dyDescent="0.25">
      <c r="A1204" s="586">
        <f t="shared" ref="A1204:B1216" si="147">A1203</f>
        <v>2017</v>
      </c>
      <c r="B1204" s="586" t="str">
        <f t="shared" si="147"/>
        <v>JUNIO</v>
      </c>
      <c r="C1204" s="586">
        <v>19</v>
      </c>
      <c r="D1204" s="586" t="str">
        <f t="shared" si="145"/>
        <v>JUNIO 2017 / 18</v>
      </c>
    </row>
    <row r="1205" spans="1:4" x14ac:dyDescent="0.25">
      <c r="A1205" s="586">
        <f t="shared" si="147"/>
        <v>2017</v>
      </c>
      <c r="B1205" s="586" t="str">
        <f t="shared" si="147"/>
        <v>JUNIO</v>
      </c>
      <c r="C1205" s="586">
        <v>20</v>
      </c>
      <c r="D1205" s="586" t="str">
        <f t="shared" si="145"/>
        <v>JUNIO 2017 / 19</v>
      </c>
    </row>
    <row r="1206" spans="1:4" x14ac:dyDescent="0.25">
      <c r="A1206" s="586">
        <f t="shared" si="147"/>
        <v>2017</v>
      </c>
      <c r="B1206" s="586" t="str">
        <f t="shared" si="147"/>
        <v>JUNIO</v>
      </c>
      <c r="C1206" s="586">
        <v>21</v>
      </c>
      <c r="D1206" s="586" t="str">
        <f t="shared" si="145"/>
        <v>JUNIO 2017 / 20</v>
      </c>
    </row>
    <row r="1207" spans="1:4" x14ac:dyDescent="0.25">
      <c r="A1207" s="586">
        <f t="shared" si="147"/>
        <v>2017</v>
      </c>
      <c r="B1207" s="586" t="str">
        <f t="shared" si="147"/>
        <v>JUNIO</v>
      </c>
      <c r="C1207" s="586">
        <v>22</v>
      </c>
      <c r="D1207" s="586" t="str">
        <f t="shared" si="145"/>
        <v>JUNIO 2017 / 21</v>
      </c>
    </row>
    <row r="1208" spans="1:4" x14ac:dyDescent="0.25">
      <c r="A1208" s="586">
        <f t="shared" si="147"/>
        <v>2017</v>
      </c>
      <c r="B1208" s="586" t="str">
        <f t="shared" si="147"/>
        <v>JUNIO</v>
      </c>
      <c r="C1208" s="586">
        <v>23</v>
      </c>
      <c r="D1208" s="586" t="str">
        <f t="shared" si="145"/>
        <v>JUNIO 2017 / 22</v>
      </c>
    </row>
    <row r="1209" spans="1:4" x14ac:dyDescent="0.25">
      <c r="A1209" s="586">
        <f t="shared" si="147"/>
        <v>2017</v>
      </c>
      <c r="B1209" s="586" t="str">
        <f t="shared" si="147"/>
        <v>JUNIO</v>
      </c>
      <c r="C1209" s="586">
        <v>24</v>
      </c>
      <c r="D1209" s="586" t="str">
        <f t="shared" si="145"/>
        <v>JUNIO 2017 / 23</v>
      </c>
    </row>
    <row r="1210" spans="1:4" x14ac:dyDescent="0.25">
      <c r="A1210" s="586">
        <f t="shared" si="147"/>
        <v>2017</v>
      </c>
      <c r="B1210" s="586" t="str">
        <f t="shared" si="147"/>
        <v>JUNIO</v>
      </c>
      <c r="C1210" s="586">
        <v>25</v>
      </c>
      <c r="D1210" s="586" t="str">
        <f t="shared" si="145"/>
        <v>JUNIO 2017 / 24</v>
      </c>
    </row>
    <row r="1211" spans="1:4" x14ac:dyDescent="0.25">
      <c r="A1211" s="586">
        <f t="shared" si="147"/>
        <v>2017</v>
      </c>
      <c r="B1211" s="586" t="str">
        <f t="shared" si="147"/>
        <v>JUNIO</v>
      </c>
      <c r="C1211" s="586">
        <v>26</v>
      </c>
      <c r="D1211" s="586" t="str">
        <f t="shared" si="145"/>
        <v>JUNIO 2017 / 25</v>
      </c>
    </row>
    <row r="1212" spans="1:4" x14ac:dyDescent="0.25">
      <c r="A1212" s="586">
        <f t="shared" si="147"/>
        <v>2017</v>
      </c>
      <c r="B1212" s="586" t="str">
        <f t="shared" si="147"/>
        <v>JUNIO</v>
      </c>
      <c r="C1212" s="586">
        <v>27</v>
      </c>
      <c r="D1212" s="586" t="str">
        <f t="shared" si="145"/>
        <v>JUNIO 2017 / 26</v>
      </c>
    </row>
    <row r="1213" spans="1:4" x14ac:dyDescent="0.25">
      <c r="A1213" s="586">
        <f t="shared" si="147"/>
        <v>2017</v>
      </c>
      <c r="B1213" s="586" t="str">
        <f t="shared" si="147"/>
        <v>JUNIO</v>
      </c>
      <c r="C1213" s="586">
        <v>28</v>
      </c>
      <c r="D1213" s="586" t="str">
        <f t="shared" si="145"/>
        <v>JUNIO 2017 / 27</v>
      </c>
    </row>
    <row r="1214" spans="1:4" x14ac:dyDescent="0.25">
      <c r="A1214" s="586">
        <f t="shared" si="147"/>
        <v>2017</v>
      </c>
      <c r="B1214" s="586" t="str">
        <f t="shared" si="147"/>
        <v>JUNIO</v>
      </c>
      <c r="C1214" s="586">
        <v>29</v>
      </c>
      <c r="D1214" s="586" t="str">
        <f t="shared" si="145"/>
        <v>JUNIO 2017 / 28</v>
      </c>
    </row>
    <row r="1215" spans="1:4" x14ac:dyDescent="0.25">
      <c r="A1215" s="586">
        <f t="shared" si="147"/>
        <v>2017</v>
      </c>
      <c r="B1215" s="586" t="str">
        <f t="shared" si="147"/>
        <v>JUNIO</v>
      </c>
      <c r="C1215" s="586">
        <v>30</v>
      </c>
      <c r="D1215" s="586" t="str">
        <f t="shared" si="145"/>
        <v>JUNIO 2017 / 29</v>
      </c>
    </row>
    <row r="1216" spans="1:4" x14ac:dyDescent="0.25">
      <c r="A1216" s="586">
        <f t="shared" si="147"/>
        <v>2017</v>
      </c>
      <c r="B1216" s="586" t="str">
        <f t="shared" si="147"/>
        <v>JUNIO</v>
      </c>
      <c r="C1216" s="586">
        <v>31</v>
      </c>
      <c r="D1216" s="586" t="str">
        <f t="shared" si="145"/>
        <v>JUNIO 2017 / 30</v>
      </c>
    </row>
    <row r="1217" spans="1:38" x14ac:dyDescent="0.25">
      <c r="A1217" s="206"/>
      <c r="B1217" s="206"/>
      <c r="C1217" s="206"/>
      <c r="D1217" s="586" t="str">
        <f t="shared" si="145"/>
        <v>JUNIO 2017 / 31</v>
      </c>
    </row>
    <row r="1218" spans="1:38" ht="15.75" x14ac:dyDescent="0.25">
      <c r="A1218" s="586">
        <v>2017</v>
      </c>
      <c r="B1218" s="586" t="s">
        <v>227</v>
      </c>
      <c r="C1218" s="586">
        <v>1</v>
      </c>
      <c r="D1218" s="208" t="s">
        <v>228</v>
      </c>
      <c r="E1218" s="209" t="str">
        <f>IFERROR(AVERAGE(E1187:E1217),"")</f>
        <v/>
      </c>
      <c r="F1218" s="209" t="str">
        <f>IFERROR(AVERAGE(F1187:F1217),"")</f>
        <v/>
      </c>
      <c r="G1218" s="209" t="str">
        <f>IFERROR(AVERAGE(G1187:G1217),"")</f>
        <v/>
      </c>
      <c r="H1218" s="209" t="str">
        <f>IFERROR(AVERAGE(H1187:H1217),"")</f>
        <v/>
      </c>
      <c r="I1218" s="209" t="str">
        <f t="shared" ref="I1218:AL1218" si="148">IFERROR(AVERAGE(I1187:I1217),"")</f>
        <v/>
      </c>
      <c r="J1218" s="209" t="str">
        <f t="shared" si="148"/>
        <v/>
      </c>
      <c r="K1218" s="209" t="str">
        <f t="shared" si="148"/>
        <v/>
      </c>
      <c r="L1218" s="209" t="str">
        <f t="shared" si="148"/>
        <v/>
      </c>
      <c r="M1218" s="209" t="str">
        <f t="shared" si="148"/>
        <v/>
      </c>
      <c r="N1218" s="209" t="str">
        <f t="shared" si="148"/>
        <v/>
      </c>
      <c r="O1218" s="209" t="str">
        <f t="shared" si="148"/>
        <v/>
      </c>
      <c r="P1218" s="209" t="str">
        <f t="shared" si="148"/>
        <v/>
      </c>
      <c r="Q1218" s="209" t="str">
        <f t="shared" si="148"/>
        <v/>
      </c>
      <c r="R1218" s="209" t="str">
        <f t="shared" si="148"/>
        <v/>
      </c>
      <c r="S1218" s="209" t="str">
        <f t="shared" si="148"/>
        <v/>
      </c>
      <c r="T1218" s="209" t="str">
        <f t="shared" si="148"/>
        <v/>
      </c>
      <c r="U1218" s="209" t="str">
        <f t="shared" si="148"/>
        <v/>
      </c>
      <c r="V1218" s="209" t="str">
        <f t="shared" si="148"/>
        <v/>
      </c>
      <c r="W1218" s="209" t="str">
        <f t="shared" si="148"/>
        <v/>
      </c>
      <c r="X1218" s="209" t="str">
        <f t="shared" si="148"/>
        <v/>
      </c>
      <c r="Y1218" s="209" t="str">
        <f t="shared" si="148"/>
        <v/>
      </c>
      <c r="Z1218" s="209" t="str">
        <f t="shared" si="148"/>
        <v/>
      </c>
      <c r="AA1218" s="209" t="str">
        <f t="shared" si="148"/>
        <v/>
      </c>
      <c r="AB1218" s="209" t="str">
        <f t="shared" si="148"/>
        <v/>
      </c>
      <c r="AC1218" s="209" t="str">
        <f t="shared" si="148"/>
        <v/>
      </c>
      <c r="AD1218" s="209" t="str">
        <f t="shared" si="148"/>
        <v/>
      </c>
      <c r="AE1218" s="209" t="str">
        <f t="shared" si="148"/>
        <v/>
      </c>
      <c r="AF1218" s="209" t="str">
        <f t="shared" si="148"/>
        <v/>
      </c>
      <c r="AG1218" s="209" t="str">
        <f t="shared" si="148"/>
        <v/>
      </c>
      <c r="AH1218" s="209" t="str">
        <f t="shared" si="148"/>
        <v/>
      </c>
      <c r="AI1218" s="209" t="str">
        <f t="shared" si="148"/>
        <v/>
      </c>
      <c r="AJ1218" s="209" t="str">
        <f t="shared" si="148"/>
        <v/>
      </c>
      <c r="AK1218" s="209" t="str">
        <f t="shared" si="148"/>
        <v/>
      </c>
      <c r="AL1218" s="209" t="str">
        <f t="shared" si="148"/>
        <v/>
      </c>
    </row>
    <row r="1219" spans="1:38" x14ac:dyDescent="0.25">
      <c r="A1219" s="586">
        <f>A1218</f>
        <v>2017</v>
      </c>
      <c r="B1219" s="586" t="str">
        <f>B1218</f>
        <v>JULIO</v>
      </c>
      <c r="C1219" s="586">
        <v>2</v>
      </c>
      <c r="D1219" s="586" t="str">
        <f t="shared" si="145"/>
        <v>JULIO 2017 / 1</v>
      </c>
    </row>
    <row r="1220" spans="1:38" x14ac:dyDescent="0.25">
      <c r="A1220" s="586">
        <f t="shared" ref="A1220:B1235" si="149">A1219</f>
        <v>2017</v>
      </c>
      <c r="B1220" s="586" t="str">
        <f t="shared" si="149"/>
        <v>JULIO</v>
      </c>
      <c r="C1220" s="586">
        <v>3</v>
      </c>
      <c r="D1220" s="586" t="str">
        <f t="shared" si="145"/>
        <v>JULIO 2017 / 2</v>
      </c>
    </row>
    <row r="1221" spans="1:38" x14ac:dyDescent="0.25">
      <c r="A1221" s="586">
        <f t="shared" si="149"/>
        <v>2017</v>
      </c>
      <c r="B1221" s="586" t="str">
        <f t="shared" si="149"/>
        <v>JULIO</v>
      </c>
      <c r="C1221" s="586">
        <v>4</v>
      </c>
      <c r="D1221" s="586" t="str">
        <f t="shared" si="145"/>
        <v>JULIO 2017 / 3</v>
      </c>
    </row>
    <row r="1222" spans="1:38" x14ac:dyDescent="0.25">
      <c r="A1222" s="586">
        <f t="shared" si="149"/>
        <v>2017</v>
      </c>
      <c r="B1222" s="586" t="str">
        <f t="shared" si="149"/>
        <v>JULIO</v>
      </c>
      <c r="C1222" s="586">
        <v>5</v>
      </c>
      <c r="D1222" s="586" t="str">
        <f t="shared" si="145"/>
        <v>JULIO 2017 / 4</v>
      </c>
    </row>
    <row r="1223" spans="1:38" x14ac:dyDescent="0.25">
      <c r="A1223" s="586">
        <f t="shared" si="149"/>
        <v>2017</v>
      </c>
      <c r="B1223" s="586" t="str">
        <f t="shared" si="149"/>
        <v>JULIO</v>
      </c>
      <c r="C1223" s="586">
        <v>6</v>
      </c>
      <c r="D1223" s="586" t="str">
        <f t="shared" si="145"/>
        <v>JULIO 2017 / 5</v>
      </c>
    </row>
    <row r="1224" spans="1:38" x14ac:dyDescent="0.25">
      <c r="A1224" s="586">
        <f t="shared" si="149"/>
        <v>2017</v>
      </c>
      <c r="B1224" s="586" t="str">
        <f t="shared" si="149"/>
        <v>JULIO</v>
      </c>
      <c r="C1224" s="586">
        <v>7</v>
      </c>
      <c r="D1224" s="586" t="str">
        <f t="shared" si="145"/>
        <v>JULIO 2017 / 6</v>
      </c>
    </row>
    <row r="1225" spans="1:38" x14ac:dyDescent="0.25">
      <c r="A1225" s="586">
        <f t="shared" si="149"/>
        <v>2017</v>
      </c>
      <c r="B1225" s="586" t="str">
        <f t="shared" si="149"/>
        <v>JULIO</v>
      </c>
      <c r="C1225" s="586">
        <v>8</v>
      </c>
      <c r="D1225" s="586" t="str">
        <f t="shared" si="145"/>
        <v>JULIO 2017 / 7</v>
      </c>
    </row>
    <row r="1226" spans="1:38" x14ac:dyDescent="0.25">
      <c r="A1226" s="586">
        <f t="shared" si="149"/>
        <v>2017</v>
      </c>
      <c r="B1226" s="586" t="str">
        <f t="shared" si="149"/>
        <v>JULIO</v>
      </c>
      <c r="C1226" s="586">
        <v>9</v>
      </c>
      <c r="D1226" s="586" t="str">
        <f t="shared" si="145"/>
        <v>JULIO 2017 / 8</v>
      </c>
    </row>
    <row r="1227" spans="1:38" x14ac:dyDescent="0.25">
      <c r="A1227" s="586">
        <f t="shared" si="149"/>
        <v>2017</v>
      </c>
      <c r="B1227" s="586" t="str">
        <f t="shared" si="149"/>
        <v>JULIO</v>
      </c>
      <c r="C1227" s="586">
        <v>10</v>
      </c>
      <c r="D1227" s="586" t="str">
        <f t="shared" si="145"/>
        <v>JULIO 2017 / 9</v>
      </c>
    </row>
    <row r="1228" spans="1:38" x14ac:dyDescent="0.25">
      <c r="A1228" s="586">
        <f t="shared" si="149"/>
        <v>2017</v>
      </c>
      <c r="B1228" s="586" t="str">
        <f t="shared" si="149"/>
        <v>JULIO</v>
      </c>
      <c r="C1228" s="586">
        <v>11</v>
      </c>
      <c r="D1228" s="586" t="str">
        <f t="shared" si="145"/>
        <v>JULIO 2017 / 10</v>
      </c>
    </row>
    <row r="1229" spans="1:38" x14ac:dyDescent="0.25">
      <c r="A1229" s="586">
        <f t="shared" si="149"/>
        <v>2017</v>
      </c>
      <c r="B1229" s="586" t="str">
        <f t="shared" si="149"/>
        <v>JULIO</v>
      </c>
      <c r="C1229" s="586">
        <v>12</v>
      </c>
      <c r="D1229" s="586" t="str">
        <f t="shared" si="145"/>
        <v>JULIO 2017 / 11</v>
      </c>
    </row>
    <row r="1230" spans="1:38" x14ac:dyDescent="0.25">
      <c r="A1230" s="586">
        <f t="shared" si="149"/>
        <v>2017</v>
      </c>
      <c r="B1230" s="586" t="str">
        <f t="shared" si="149"/>
        <v>JULIO</v>
      </c>
      <c r="C1230" s="586">
        <v>13</v>
      </c>
      <c r="D1230" s="586" t="str">
        <f t="shared" si="145"/>
        <v>JULIO 2017 / 12</v>
      </c>
    </row>
    <row r="1231" spans="1:38" x14ac:dyDescent="0.25">
      <c r="A1231" s="586">
        <f t="shared" si="149"/>
        <v>2017</v>
      </c>
      <c r="B1231" s="586" t="str">
        <f t="shared" si="149"/>
        <v>JULIO</v>
      </c>
      <c r="C1231" s="586">
        <v>14</v>
      </c>
      <c r="D1231" s="586" t="str">
        <f t="shared" si="145"/>
        <v>JULIO 2017 / 13</v>
      </c>
    </row>
    <row r="1232" spans="1:38" x14ac:dyDescent="0.25">
      <c r="A1232" s="586">
        <f t="shared" si="149"/>
        <v>2017</v>
      </c>
      <c r="B1232" s="586" t="str">
        <f t="shared" si="149"/>
        <v>JULIO</v>
      </c>
      <c r="C1232" s="586">
        <v>15</v>
      </c>
      <c r="D1232" s="586" t="str">
        <f t="shared" si="145"/>
        <v>JULIO 2017 / 14</v>
      </c>
    </row>
    <row r="1233" spans="1:4" x14ac:dyDescent="0.25">
      <c r="A1233" s="586">
        <f t="shared" si="149"/>
        <v>2017</v>
      </c>
      <c r="B1233" s="586" t="str">
        <f t="shared" si="149"/>
        <v>JULIO</v>
      </c>
      <c r="C1233" s="586">
        <v>16</v>
      </c>
      <c r="D1233" s="586" t="str">
        <f t="shared" si="145"/>
        <v>JULIO 2017 / 15</v>
      </c>
    </row>
    <row r="1234" spans="1:4" x14ac:dyDescent="0.25">
      <c r="A1234" s="586">
        <f t="shared" si="149"/>
        <v>2017</v>
      </c>
      <c r="B1234" s="586" t="str">
        <f t="shared" si="149"/>
        <v>JULIO</v>
      </c>
      <c r="C1234" s="586">
        <v>17</v>
      </c>
      <c r="D1234" s="586" t="str">
        <f t="shared" si="145"/>
        <v>JULIO 2017 / 16</v>
      </c>
    </row>
    <row r="1235" spans="1:4" x14ac:dyDescent="0.25">
      <c r="A1235" s="586">
        <f t="shared" si="149"/>
        <v>2017</v>
      </c>
      <c r="B1235" s="586" t="str">
        <f t="shared" si="149"/>
        <v>JULIO</v>
      </c>
      <c r="C1235" s="586">
        <v>18</v>
      </c>
      <c r="D1235" s="586" t="str">
        <f t="shared" si="145"/>
        <v>JULIO 2017 / 17</v>
      </c>
    </row>
    <row r="1236" spans="1:4" x14ac:dyDescent="0.25">
      <c r="A1236" s="586">
        <f t="shared" ref="A1236:B1248" si="150">A1235</f>
        <v>2017</v>
      </c>
      <c r="B1236" s="586" t="str">
        <f t="shared" si="150"/>
        <v>JULIO</v>
      </c>
      <c r="C1236" s="586">
        <v>19</v>
      </c>
      <c r="D1236" s="586" t="str">
        <f t="shared" si="145"/>
        <v>JULIO 2017 / 18</v>
      </c>
    </row>
    <row r="1237" spans="1:4" x14ac:dyDescent="0.25">
      <c r="A1237" s="586">
        <f t="shared" si="150"/>
        <v>2017</v>
      </c>
      <c r="B1237" s="586" t="str">
        <f t="shared" si="150"/>
        <v>JULIO</v>
      </c>
      <c r="C1237" s="586">
        <v>20</v>
      </c>
      <c r="D1237" s="586" t="str">
        <f t="shared" si="145"/>
        <v>JULIO 2017 / 19</v>
      </c>
    </row>
    <row r="1238" spans="1:4" x14ac:dyDescent="0.25">
      <c r="A1238" s="586">
        <f t="shared" si="150"/>
        <v>2017</v>
      </c>
      <c r="B1238" s="586" t="str">
        <f t="shared" si="150"/>
        <v>JULIO</v>
      </c>
      <c r="C1238" s="586">
        <v>21</v>
      </c>
      <c r="D1238" s="586" t="str">
        <f t="shared" si="145"/>
        <v>JULIO 2017 / 20</v>
      </c>
    </row>
    <row r="1239" spans="1:4" x14ac:dyDescent="0.25">
      <c r="A1239" s="586">
        <f t="shared" si="150"/>
        <v>2017</v>
      </c>
      <c r="B1239" s="586" t="str">
        <f t="shared" si="150"/>
        <v>JULIO</v>
      </c>
      <c r="C1239" s="586">
        <v>22</v>
      </c>
      <c r="D1239" s="586" t="str">
        <f t="shared" si="145"/>
        <v>JULIO 2017 / 21</v>
      </c>
    </row>
    <row r="1240" spans="1:4" x14ac:dyDescent="0.25">
      <c r="A1240" s="586">
        <f t="shared" si="150"/>
        <v>2017</v>
      </c>
      <c r="B1240" s="586" t="str">
        <f t="shared" si="150"/>
        <v>JULIO</v>
      </c>
      <c r="C1240" s="586">
        <v>23</v>
      </c>
      <c r="D1240" s="586" t="str">
        <f t="shared" si="145"/>
        <v>JULIO 2017 / 22</v>
      </c>
    </row>
    <row r="1241" spans="1:4" x14ac:dyDescent="0.25">
      <c r="A1241" s="586">
        <f t="shared" si="150"/>
        <v>2017</v>
      </c>
      <c r="B1241" s="586" t="str">
        <f t="shared" si="150"/>
        <v>JULIO</v>
      </c>
      <c r="C1241" s="586">
        <v>24</v>
      </c>
      <c r="D1241" s="586" t="str">
        <f t="shared" si="145"/>
        <v>JULIO 2017 / 23</v>
      </c>
    </row>
    <row r="1242" spans="1:4" x14ac:dyDescent="0.25">
      <c r="A1242" s="586">
        <f t="shared" si="150"/>
        <v>2017</v>
      </c>
      <c r="B1242" s="586" t="str">
        <f t="shared" si="150"/>
        <v>JULIO</v>
      </c>
      <c r="C1242" s="586">
        <v>25</v>
      </c>
      <c r="D1242" s="586" t="str">
        <f t="shared" si="145"/>
        <v>JULIO 2017 / 24</v>
      </c>
    </row>
    <row r="1243" spans="1:4" x14ac:dyDescent="0.25">
      <c r="A1243" s="586">
        <f t="shared" si="150"/>
        <v>2017</v>
      </c>
      <c r="B1243" s="586" t="str">
        <f t="shared" si="150"/>
        <v>JULIO</v>
      </c>
      <c r="C1243" s="586">
        <v>26</v>
      </c>
      <c r="D1243" s="586" t="str">
        <f t="shared" si="145"/>
        <v>JULIO 2017 / 25</v>
      </c>
    </row>
    <row r="1244" spans="1:4" x14ac:dyDescent="0.25">
      <c r="A1244" s="586">
        <f t="shared" si="150"/>
        <v>2017</v>
      </c>
      <c r="B1244" s="586" t="str">
        <f t="shared" si="150"/>
        <v>JULIO</v>
      </c>
      <c r="C1244" s="586">
        <v>27</v>
      </c>
      <c r="D1244" s="586" t="str">
        <f t="shared" si="145"/>
        <v>JULIO 2017 / 26</v>
      </c>
    </row>
    <row r="1245" spans="1:4" x14ac:dyDescent="0.25">
      <c r="A1245" s="586">
        <f t="shared" si="150"/>
        <v>2017</v>
      </c>
      <c r="B1245" s="586" t="str">
        <f t="shared" si="150"/>
        <v>JULIO</v>
      </c>
      <c r="C1245" s="586">
        <v>28</v>
      </c>
      <c r="D1245" s="586" t="str">
        <f t="shared" si="145"/>
        <v>JULIO 2017 / 27</v>
      </c>
    </row>
    <row r="1246" spans="1:4" x14ac:dyDescent="0.25">
      <c r="A1246" s="586">
        <f t="shared" si="150"/>
        <v>2017</v>
      </c>
      <c r="B1246" s="586" t="str">
        <f t="shared" si="150"/>
        <v>JULIO</v>
      </c>
      <c r="C1246" s="586">
        <v>29</v>
      </c>
      <c r="D1246" s="586" t="str">
        <f t="shared" si="145"/>
        <v>JULIO 2017 / 28</v>
      </c>
    </row>
    <row r="1247" spans="1:4" x14ac:dyDescent="0.25">
      <c r="A1247" s="586">
        <f t="shared" si="150"/>
        <v>2017</v>
      </c>
      <c r="B1247" s="586" t="str">
        <f t="shared" si="150"/>
        <v>JULIO</v>
      </c>
      <c r="C1247" s="586">
        <v>30</v>
      </c>
      <c r="D1247" s="586" t="str">
        <f t="shared" si="145"/>
        <v>JULIO 2017 / 29</v>
      </c>
    </row>
    <row r="1248" spans="1:4" x14ac:dyDescent="0.25">
      <c r="A1248" s="586">
        <f t="shared" si="150"/>
        <v>2017</v>
      </c>
      <c r="B1248" s="586" t="str">
        <f t="shared" si="150"/>
        <v>JULIO</v>
      </c>
      <c r="C1248" s="586">
        <v>31</v>
      </c>
      <c r="D1248" s="586" t="str">
        <f t="shared" si="145"/>
        <v>JULIO 2017 / 30</v>
      </c>
    </row>
    <row r="1249" spans="1:38" x14ac:dyDescent="0.25">
      <c r="A1249" s="206"/>
      <c r="B1249" s="206"/>
      <c r="C1249" s="206"/>
      <c r="D1249" s="586" t="str">
        <f t="shared" si="145"/>
        <v>JULIO 2017 / 31</v>
      </c>
    </row>
    <row r="1250" spans="1:38" ht="15.75" x14ac:dyDescent="0.25">
      <c r="A1250" s="586">
        <v>2017</v>
      </c>
      <c r="B1250" s="586" t="s">
        <v>234</v>
      </c>
      <c r="C1250" s="586">
        <v>1</v>
      </c>
      <c r="D1250" s="208" t="s">
        <v>228</v>
      </c>
      <c r="E1250" s="209" t="str">
        <f>IFERROR(AVERAGE(E1219:E1249),"")</f>
        <v/>
      </c>
      <c r="F1250" s="209" t="str">
        <f>IFERROR(AVERAGE(F1219:F1249),"")</f>
        <v/>
      </c>
      <c r="G1250" s="209" t="str">
        <f>IFERROR(AVERAGE(G1219:G1249),"")</f>
        <v/>
      </c>
      <c r="H1250" s="209" t="str">
        <f>IFERROR(AVERAGE(H1219:H1249),"")</f>
        <v/>
      </c>
      <c r="I1250" s="209" t="str">
        <f t="shared" ref="I1250:AL1250" si="151">IFERROR(AVERAGE(I1219:I1249),"")</f>
        <v/>
      </c>
      <c r="J1250" s="209" t="str">
        <f t="shared" si="151"/>
        <v/>
      </c>
      <c r="K1250" s="209" t="str">
        <f t="shared" si="151"/>
        <v/>
      </c>
      <c r="L1250" s="209" t="str">
        <f t="shared" si="151"/>
        <v/>
      </c>
      <c r="M1250" s="209" t="str">
        <f t="shared" si="151"/>
        <v/>
      </c>
      <c r="N1250" s="209" t="str">
        <f t="shared" si="151"/>
        <v/>
      </c>
      <c r="O1250" s="209" t="str">
        <f t="shared" si="151"/>
        <v/>
      </c>
      <c r="P1250" s="209" t="str">
        <f t="shared" si="151"/>
        <v/>
      </c>
      <c r="Q1250" s="209" t="str">
        <f t="shared" si="151"/>
        <v/>
      </c>
      <c r="R1250" s="209" t="str">
        <f t="shared" si="151"/>
        <v/>
      </c>
      <c r="S1250" s="209" t="str">
        <f t="shared" si="151"/>
        <v/>
      </c>
      <c r="T1250" s="209" t="str">
        <f t="shared" si="151"/>
        <v/>
      </c>
      <c r="U1250" s="209" t="str">
        <f t="shared" si="151"/>
        <v/>
      </c>
      <c r="V1250" s="209" t="str">
        <f t="shared" si="151"/>
        <v/>
      </c>
      <c r="W1250" s="209" t="str">
        <f t="shared" si="151"/>
        <v/>
      </c>
      <c r="X1250" s="209" t="str">
        <f t="shared" si="151"/>
        <v/>
      </c>
      <c r="Y1250" s="209" t="str">
        <f t="shared" si="151"/>
        <v/>
      </c>
      <c r="Z1250" s="209" t="str">
        <f t="shared" si="151"/>
        <v/>
      </c>
      <c r="AA1250" s="209" t="str">
        <f t="shared" si="151"/>
        <v/>
      </c>
      <c r="AB1250" s="209" t="str">
        <f t="shared" si="151"/>
        <v/>
      </c>
      <c r="AC1250" s="209" t="str">
        <f t="shared" si="151"/>
        <v/>
      </c>
      <c r="AD1250" s="209" t="str">
        <f t="shared" si="151"/>
        <v/>
      </c>
      <c r="AE1250" s="209" t="str">
        <f t="shared" si="151"/>
        <v/>
      </c>
      <c r="AF1250" s="209" t="str">
        <f t="shared" si="151"/>
        <v/>
      </c>
      <c r="AG1250" s="209" t="str">
        <f t="shared" si="151"/>
        <v/>
      </c>
      <c r="AH1250" s="209" t="str">
        <f t="shared" si="151"/>
        <v/>
      </c>
      <c r="AI1250" s="209" t="str">
        <f t="shared" si="151"/>
        <v/>
      </c>
      <c r="AJ1250" s="209" t="str">
        <f t="shared" si="151"/>
        <v/>
      </c>
      <c r="AK1250" s="209" t="str">
        <f t="shared" si="151"/>
        <v/>
      </c>
      <c r="AL1250" s="209" t="str">
        <f t="shared" si="151"/>
        <v/>
      </c>
    </row>
    <row r="1251" spans="1:38" x14ac:dyDescent="0.25">
      <c r="A1251" s="586">
        <f>A1250</f>
        <v>2017</v>
      </c>
      <c r="B1251" s="586" t="str">
        <f>B1250</f>
        <v>AGOSTO</v>
      </c>
      <c r="C1251" s="586">
        <v>2</v>
      </c>
      <c r="D1251" s="586" t="str">
        <f t="shared" ref="D1251:D1313" si="152">B1250&amp;" "&amp;A1250&amp;" / "&amp;C1250</f>
        <v>AGOSTO 2017 / 1</v>
      </c>
    </row>
    <row r="1252" spans="1:38" x14ac:dyDescent="0.25">
      <c r="A1252" s="586">
        <f t="shared" ref="A1252:B1267" si="153">A1251</f>
        <v>2017</v>
      </c>
      <c r="B1252" s="586" t="str">
        <f t="shared" si="153"/>
        <v>AGOSTO</v>
      </c>
      <c r="C1252" s="586">
        <v>3</v>
      </c>
      <c r="D1252" s="586" t="str">
        <f t="shared" si="152"/>
        <v>AGOSTO 2017 / 2</v>
      </c>
    </row>
    <row r="1253" spans="1:38" x14ac:dyDescent="0.25">
      <c r="A1253" s="586">
        <f t="shared" si="153"/>
        <v>2017</v>
      </c>
      <c r="B1253" s="586" t="str">
        <f t="shared" si="153"/>
        <v>AGOSTO</v>
      </c>
      <c r="C1253" s="586">
        <v>4</v>
      </c>
      <c r="D1253" s="586" t="str">
        <f t="shared" si="152"/>
        <v>AGOSTO 2017 / 3</v>
      </c>
    </row>
    <row r="1254" spans="1:38" x14ac:dyDescent="0.25">
      <c r="A1254" s="586">
        <f t="shared" si="153"/>
        <v>2017</v>
      </c>
      <c r="B1254" s="586" t="str">
        <f t="shared" si="153"/>
        <v>AGOSTO</v>
      </c>
      <c r="C1254" s="586">
        <v>5</v>
      </c>
      <c r="D1254" s="586" t="str">
        <f t="shared" si="152"/>
        <v>AGOSTO 2017 / 4</v>
      </c>
    </row>
    <row r="1255" spans="1:38" x14ac:dyDescent="0.25">
      <c r="A1255" s="586">
        <f t="shared" si="153"/>
        <v>2017</v>
      </c>
      <c r="B1255" s="586" t="str">
        <f t="shared" si="153"/>
        <v>AGOSTO</v>
      </c>
      <c r="C1255" s="586">
        <v>6</v>
      </c>
      <c r="D1255" s="586" t="str">
        <f t="shared" si="152"/>
        <v>AGOSTO 2017 / 5</v>
      </c>
    </row>
    <row r="1256" spans="1:38" x14ac:dyDescent="0.25">
      <c r="A1256" s="586">
        <f t="shared" si="153"/>
        <v>2017</v>
      </c>
      <c r="B1256" s="586" t="str">
        <f t="shared" si="153"/>
        <v>AGOSTO</v>
      </c>
      <c r="C1256" s="586">
        <v>7</v>
      </c>
      <c r="D1256" s="586" t="str">
        <f t="shared" si="152"/>
        <v>AGOSTO 2017 / 6</v>
      </c>
    </row>
    <row r="1257" spans="1:38" x14ac:dyDescent="0.25">
      <c r="A1257" s="586">
        <f t="shared" si="153"/>
        <v>2017</v>
      </c>
      <c r="B1257" s="586" t="str">
        <f t="shared" si="153"/>
        <v>AGOSTO</v>
      </c>
      <c r="C1257" s="586">
        <v>8</v>
      </c>
      <c r="D1257" s="586" t="str">
        <f t="shared" si="152"/>
        <v>AGOSTO 2017 / 7</v>
      </c>
    </row>
    <row r="1258" spans="1:38" x14ac:dyDescent="0.25">
      <c r="A1258" s="586">
        <f t="shared" si="153"/>
        <v>2017</v>
      </c>
      <c r="B1258" s="586" t="str">
        <f t="shared" si="153"/>
        <v>AGOSTO</v>
      </c>
      <c r="C1258" s="586">
        <v>9</v>
      </c>
      <c r="D1258" s="586" t="str">
        <f t="shared" si="152"/>
        <v>AGOSTO 2017 / 8</v>
      </c>
    </row>
    <row r="1259" spans="1:38" x14ac:dyDescent="0.25">
      <c r="A1259" s="586">
        <f t="shared" si="153"/>
        <v>2017</v>
      </c>
      <c r="B1259" s="586" t="str">
        <f t="shared" si="153"/>
        <v>AGOSTO</v>
      </c>
      <c r="C1259" s="586">
        <v>10</v>
      </c>
      <c r="D1259" s="586" t="str">
        <f t="shared" si="152"/>
        <v>AGOSTO 2017 / 9</v>
      </c>
    </row>
    <row r="1260" spans="1:38" x14ac:dyDescent="0.25">
      <c r="A1260" s="586">
        <f t="shared" si="153"/>
        <v>2017</v>
      </c>
      <c r="B1260" s="586" t="str">
        <f t="shared" si="153"/>
        <v>AGOSTO</v>
      </c>
      <c r="C1260" s="586">
        <v>11</v>
      </c>
      <c r="D1260" s="586" t="str">
        <f t="shared" si="152"/>
        <v>AGOSTO 2017 / 10</v>
      </c>
    </row>
    <row r="1261" spans="1:38" x14ac:dyDescent="0.25">
      <c r="A1261" s="586">
        <f t="shared" si="153"/>
        <v>2017</v>
      </c>
      <c r="B1261" s="586" t="str">
        <f t="shared" si="153"/>
        <v>AGOSTO</v>
      </c>
      <c r="C1261" s="586">
        <v>12</v>
      </c>
      <c r="D1261" s="586" t="str">
        <f t="shared" si="152"/>
        <v>AGOSTO 2017 / 11</v>
      </c>
    </row>
    <row r="1262" spans="1:38" x14ac:dyDescent="0.25">
      <c r="A1262" s="586">
        <f t="shared" si="153"/>
        <v>2017</v>
      </c>
      <c r="B1262" s="586" t="str">
        <f t="shared" si="153"/>
        <v>AGOSTO</v>
      </c>
      <c r="C1262" s="586">
        <v>13</v>
      </c>
      <c r="D1262" s="586" t="str">
        <f t="shared" si="152"/>
        <v>AGOSTO 2017 / 12</v>
      </c>
    </row>
    <row r="1263" spans="1:38" x14ac:dyDescent="0.25">
      <c r="A1263" s="586">
        <f t="shared" si="153"/>
        <v>2017</v>
      </c>
      <c r="B1263" s="586" t="str">
        <f t="shared" si="153"/>
        <v>AGOSTO</v>
      </c>
      <c r="C1263" s="586">
        <v>14</v>
      </c>
      <c r="D1263" s="586" t="str">
        <f t="shared" si="152"/>
        <v>AGOSTO 2017 / 13</v>
      </c>
    </row>
    <row r="1264" spans="1:38" x14ac:dyDescent="0.25">
      <c r="A1264" s="586">
        <f t="shared" si="153"/>
        <v>2017</v>
      </c>
      <c r="B1264" s="586" t="str">
        <f t="shared" si="153"/>
        <v>AGOSTO</v>
      </c>
      <c r="C1264" s="586">
        <v>15</v>
      </c>
      <c r="D1264" s="586" t="str">
        <f t="shared" si="152"/>
        <v>AGOSTO 2017 / 14</v>
      </c>
    </row>
    <row r="1265" spans="1:4" x14ac:dyDescent="0.25">
      <c r="A1265" s="586">
        <f t="shared" si="153"/>
        <v>2017</v>
      </c>
      <c r="B1265" s="586" t="str">
        <f t="shared" si="153"/>
        <v>AGOSTO</v>
      </c>
      <c r="C1265" s="586">
        <v>16</v>
      </c>
      <c r="D1265" s="586" t="str">
        <f t="shared" si="152"/>
        <v>AGOSTO 2017 / 15</v>
      </c>
    </row>
    <row r="1266" spans="1:4" x14ac:dyDescent="0.25">
      <c r="A1266" s="586">
        <f t="shared" si="153"/>
        <v>2017</v>
      </c>
      <c r="B1266" s="586" t="str">
        <f t="shared" si="153"/>
        <v>AGOSTO</v>
      </c>
      <c r="C1266" s="586">
        <v>17</v>
      </c>
      <c r="D1266" s="586" t="str">
        <f t="shared" si="152"/>
        <v>AGOSTO 2017 / 16</v>
      </c>
    </row>
    <row r="1267" spans="1:4" x14ac:dyDescent="0.25">
      <c r="A1267" s="586">
        <f t="shared" si="153"/>
        <v>2017</v>
      </c>
      <c r="B1267" s="586" t="str">
        <f t="shared" si="153"/>
        <v>AGOSTO</v>
      </c>
      <c r="C1267" s="586">
        <v>18</v>
      </c>
      <c r="D1267" s="586" t="str">
        <f t="shared" si="152"/>
        <v>AGOSTO 2017 / 17</v>
      </c>
    </row>
    <row r="1268" spans="1:4" x14ac:dyDescent="0.25">
      <c r="A1268" s="586">
        <f t="shared" ref="A1268:B1280" si="154">A1267</f>
        <v>2017</v>
      </c>
      <c r="B1268" s="586" t="str">
        <f t="shared" si="154"/>
        <v>AGOSTO</v>
      </c>
      <c r="C1268" s="586">
        <v>19</v>
      </c>
      <c r="D1268" s="586" t="str">
        <f t="shared" si="152"/>
        <v>AGOSTO 2017 / 18</v>
      </c>
    </row>
    <row r="1269" spans="1:4" x14ac:dyDescent="0.25">
      <c r="A1269" s="586">
        <f t="shared" si="154"/>
        <v>2017</v>
      </c>
      <c r="B1269" s="586" t="str">
        <f t="shared" si="154"/>
        <v>AGOSTO</v>
      </c>
      <c r="C1269" s="586">
        <v>20</v>
      </c>
      <c r="D1269" s="586" t="str">
        <f t="shared" si="152"/>
        <v>AGOSTO 2017 / 19</v>
      </c>
    </row>
    <row r="1270" spans="1:4" x14ac:dyDescent="0.25">
      <c r="A1270" s="586">
        <f t="shared" si="154"/>
        <v>2017</v>
      </c>
      <c r="B1270" s="586" t="str">
        <f t="shared" si="154"/>
        <v>AGOSTO</v>
      </c>
      <c r="C1270" s="586">
        <v>21</v>
      </c>
      <c r="D1270" s="586" t="str">
        <f t="shared" si="152"/>
        <v>AGOSTO 2017 / 20</v>
      </c>
    </row>
    <row r="1271" spans="1:4" x14ac:dyDescent="0.25">
      <c r="A1271" s="586">
        <f t="shared" si="154"/>
        <v>2017</v>
      </c>
      <c r="B1271" s="586" t="str">
        <f t="shared" si="154"/>
        <v>AGOSTO</v>
      </c>
      <c r="C1271" s="586">
        <v>22</v>
      </c>
      <c r="D1271" s="586" t="str">
        <f t="shared" si="152"/>
        <v>AGOSTO 2017 / 21</v>
      </c>
    </row>
    <row r="1272" spans="1:4" x14ac:dyDescent="0.25">
      <c r="A1272" s="586">
        <f t="shared" si="154"/>
        <v>2017</v>
      </c>
      <c r="B1272" s="586" t="str">
        <f t="shared" si="154"/>
        <v>AGOSTO</v>
      </c>
      <c r="C1272" s="586">
        <v>23</v>
      </c>
      <c r="D1272" s="586" t="str">
        <f t="shared" si="152"/>
        <v>AGOSTO 2017 / 22</v>
      </c>
    </row>
    <row r="1273" spans="1:4" x14ac:dyDescent="0.25">
      <c r="A1273" s="586">
        <f t="shared" si="154"/>
        <v>2017</v>
      </c>
      <c r="B1273" s="586" t="str">
        <f t="shared" si="154"/>
        <v>AGOSTO</v>
      </c>
      <c r="C1273" s="586">
        <v>24</v>
      </c>
      <c r="D1273" s="586" t="str">
        <f t="shared" si="152"/>
        <v>AGOSTO 2017 / 23</v>
      </c>
    </row>
    <row r="1274" spans="1:4" x14ac:dyDescent="0.25">
      <c r="A1274" s="586">
        <f t="shared" si="154"/>
        <v>2017</v>
      </c>
      <c r="B1274" s="586" t="str">
        <f t="shared" si="154"/>
        <v>AGOSTO</v>
      </c>
      <c r="C1274" s="586">
        <v>25</v>
      </c>
      <c r="D1274" s="586" t="str">
        <f t="shared" si="152"/>
        <v>AGOSTO 2017 / 24</v>
      </c>
    </row>
    <row r="1275" spans="1:4" x14ac:dyDescent="0.25">
      <c r="A1275" s="586">
        <f t="shared" si="154"/>
        <v>2017</v>
      </c>
      <c r="B1275" s="586" t="str">
        <f t="shared" si="154"/>
        <v>AGOSTO</v>
      </c>
      <c r="C1275" s="586">
        <v>26</v>
      </c>
      <c r="D1275" s="586" t="str">
        <f t="shared" si="152"/>
        <v>AGOSTO 2017 / 25</v>
      </c>
    </row>
    <row r="1276" spans="1:4" x14ac:dyDescent="0.25">
      <c r="A1276" s="586">
        <f t="shared" si="154"/>
        <v>2017</v>
      </c>
      <c r="B1276" s="586" t="str">
        <f t="shared" si="154"/>
        <v>AGOSTO</v>
      </c>
      <c r="C1276" s="586">
        <v>27</v>
      </c>
      <c r="D1276" s="586" t="str">
        <f t="shared" si="152"/>
        <v>AGOSTO 2017 / 26</v>
      </c>
    </row>
    <row r="1277" spans="1:4" x14ac:dyDescent="0.25">
      <c r="A1277" s="586">
        <f t="shared" si="154"/>
        <v>2017</v>
      </c>
      <c r="B1277" s="586" t="str">
        <f t="shared" si="154"/>
        <v>AGOSTO</v>
      </c>
      <c r="C1277" s="586">
        <v>28</v>
      </c>
      <c r="D1277" s="586" t="str">
        <f t="shared" si="152"/>
        <v>AGOSTO 2017 / 27</v>
      </c>
    </row>
    <row r="1278" spans="1:4" x14ac:dyDescent="0.25">
      <c r="A1278" s="586">
        <f t="shared" si="154"/>
        <v>2017</v>
      </c>
      <c r="B1278" s="586" t="str">
        <f t="shared" si="154"/>
        <v>AGOSTO</v>
      </c>
      <c r="C1278" s="586">
        <v>29</v>
      </c>
      <c r="D1278" s="586" t="str">
        <f t="shared" si="152"/>
        <v>AGOSTO 2017 / 28</v>
      </c>
    </row>
    <row r="1279" spans="1:4" x14ac:dyDescent="0.25">
      <c r="A1279" s="586">
        <f t="shared" si="154"/>
        <v>2017</v>
      </c>
      <c r="B1279" s="586" t="str">
        <f t="shared" si="154"/>
        <v>AGOSTO</v>
      </c>
      <c r="C1279" s="586">
        <v>30</v>
      </c>
      <c r="D1279" s="586" t="str">
        <f t="shared" si="152"/>
        <v>AGOSTO 2017 / 29</v>
      </c>
    </row>
    <row r="1280" spans="1:4" x14ac:dyDescent="0.25">
      <c r="A1280" s="586">
        <f t="shared" si="154"/>
        <v>2017</v>
      </c>
      <c r="B1280" s="586" t="str">
        <f t="shared" si="154"/>
        <v>AGOSTO</v>
      </c>
      <c r="C1280" s="586">
        <v>31</v>
      </c>
      <c r="D1280" s="586" t="str">
        <f t="shared" si="152"/>
        <v>AGOSTO 2017 / 30</v>
      </c>
    </row>
    <row r="1281" spans="1:38" x14ac:dyDescent="0.25">
      <c r="A1281" s="206"/>
      <c r="B1281" s="206"/>
      <c r="C1281" s="206"/>
      <c r="D1281" s="586" t="str">
        <f t="shared" si="152"/>
        <v>AGOSTO 2017 / 31</v>
      </c>
    </row>
    <row r="1282" spans="1:38" ht="15.75" x14ac:dyDescent="0.25">
      <c r="A1282" s="586">
        <v>2017</v>
      </c>
      <c r="B1282" s="586" t="s">
        <v>235</v>
      </c>
      <c r="C1282" s="586">
        <v>1</v>
      </c>
      <c r="D1282" s="208" t="s">
        <v>228</v>
      </c>
      <c r="E1282" s="209" t="str">
        <f>IFERROR(AVERAGE(E1251:E1281),"")</f>
        <v/>
      </c>
      <c r="F1282" s="209" t="str">
        <f>IFERROR(AVERAGE(F1251:F1281),"")</f>
        <v/>
      </c>
      <c r="G1282" s="209" t="str">
        <f>IFERROR(AVERAGE(G1251:G1281),"")</f>
        <v/>
      </c>
      <c r="H1282" s="209" t="str">
        <f>IFERROR(AVERAGE(H1251:H1281),"")</f>
        <v/>
      </c>
      <c r="I1282" s="209" t="str">
        <f t="shared" ref="I1282:AL1282" si="155">IFERROR(AVERAGE(I1251:I1281),"")</f>
        <v/>
      </c>
      <c r="J1282" s="209" t="str">
        <f t="shared" si="155"/>
        <v/>
      </c>
      <c r="K1282" s="209" t="str">
        <f t="shared" si="155"/>
        <v/>
      </c>
      <c r="L1282" s="209" t="str">
        <f t="shared" si="155"/>
        <v/>
      </c>
      <c r="M1282" s="209" t="str">
        <f t="shared" si="155"/>
        <v/>
      </c>
      <c r="N1282" s="209" t="str">
        <f t="shared" si="155"/>
        <v/>
      </c>
      <c r="O1282" s="209" t="str">
        <f t="shared" si="155"/>
        <v/>
      </c>
      <c r="P1282" s="209" t="str">
        <f t="shared" si="155"/>
        <v/>
      </c>
      <c r="Q1282" s="209" t="str">
        <f t="shared" si="155"/>
        <v/>
      </c>
      <c r="R1282" s="209" t="str">
        <f t="shared" si="155"/>
        <v/>
      </c>
      <c r="S1282" s="209" t="str">
        <f t="shared" si="155"/>
        <v/>
      </c>
      <c r="T1282" s="209" t="str">
        <f t="shared" si="155"/>
        <v/>
      </c>
      <c r="U1282" s="209" t="str">
        <f t="shared" si="155"/>
        <v/>
      </c>
      <c r="V1282" s="209" t="str">
        <f t="shared" si="155"/>
        <v/>
      </c>
      <c r="W1282" s="209" t="str">
        <f t="shared" si="155"/>
        <v/>
      </c>
      <c r="X1282" s="209" t="str">
        <f t="shared" si="155"/>
        <v/>
      </c>
      <c r="Y1282" s="209" t="str">
        <f t="shared" si="155"/>
        <v/>
      </c>
      <c r="Z1282" s="209" t="str">
        <f t="shared" si="155"/>
        <v/>
      </c>
      <c r="AA1282" s="209" t="str">
        <f t="shared" si="155"/>
        <v/>
      </c>
      <c r="AB1282" s="209" t="str">
        <f t="shared" si="155"/>
        <v/>
      </c>
      <c r="AC1282" s="209" t="str">
        <f t="shared" si="155"/>
        <v/>
      </c>
      <c r="AD1282" s="209" t="str">
        <f t="shared" si="155"/>
        <v/>
      </c>
      <c r="AE1282" s="209" t="str">
        <f t="shared" si="155"/>
        <v/>
      </c>
      <c r="AF1282" s="209" t="str">
        <f t="shared" si="155"/>
        <v/>
      </c>
      <c r="AG1282" s="209" t="str">
        <f t="shared" si="155"/>
        <v/>
      </c>
      <c r="AH1282" s="209" t="str">
        <f t="shared" si="155"/>
        <v/>
      </c>
      <c r="AI1282" s="209" t="str">
        <f t="shared" si="155"/>
        <v/>
      </c>
      <c r="AJ1282" s="209" t="str">
        <f t="shared" si="155"/>
        <v/>
      </c>
      <c r="AK1282" s="209" t="str">
        <f t="shared" si="155"/>
        <v/>
      </c>
      <c r="AL1282" s="209" t="str">
        <f t="shared" si="155"/>
        <v/>
      </c>
    </row>
    <row r="1283" spans="1:38" x14ac:dyDescent="0.25">
      <c r="A1283" s="586">
        <f>A1282</f>
        <v>2017</v>
      </c>
      <c r="B1283" s="586" t="str">
        <f>B1282</f>
        <v>SEPTIEMBRE</v>
      </c>
      <c r="C1283" s="586">
        <v>2</v>
      </c>
      <c r="D1283" s="586" t="str">
        <f t="shared" si="152"/>
        <v>SEPTIEMBRE 2017 / 1</v>
      </c>
    </row>
    <row r="1284" spans="1:38" x14ac:dyDescent="0.25">
      <c r="A1284" s="586">
        <f t="shared" ref="A1284:B1299" si="156">A1283</f>
        <v>2017</v>
      </c>
      <c r="B1284" s="586" t="str">
        <f t="shared" si="156"/>
        <v>SEPTIEMBRE</v>
      </c>
      <c r="C1284" s="586">
        <v>3</v>
      </c>
      <c r="D1284" s="586" t="str">
        <f t="shared" si="152"/>
        <v>SEPTIEMBRE 2017 / 2</v>
      </c>
    </row>
    <row r="1285" spans="1:38" x14ac:dyDescent="0.25">
      <c r="A1285" s="586">
        <f t="shared" si="156"/>
        <v>2017</v>
      </c>
      <c r="B1285" s="586" t="str">
        <f t="shared" si="156"/>
        <v>SEPTIEMBRE</v>
      </c>
      <c r="C1285" s="586">
        <v>4</v>
      </c>
      <c r="D1285" s="586" t="str">
        <f t="shared" si="152"/>
        <v>SEPTIEMBRE 2017 / 3</v>
      </c>
    </row>
    <row r="1286" spans="1:38" x14ac:dyDescent="0.25">
      <c r="A1286" s="586">
        <f t="shared" si="156"/>
        <v>2017</v>
      </c>
      <c r="B1286" s="586" t="str">
        <f t="shared" si="156"/>
        <v>SEPTIEMBRE</v>
      </c>
      <c r="C1286" s="586">
        <v>5</v>
      </c>
      <c r="D1286" s="586" t="str">
        <f t="shared" si="152"/>
        <v>SEPTIEMBRE 2017 / 4</v>
      </c>
    </row>
    <row r="1287" spans="1:38" x14ac:dyDescent="0.25">
      <c r="A1287" s="586">
        <f t="shared" si="156"/>
        <v>2017</v>
      </c>
      <c r="B1287" s="586" t="str">
        <f t="shared" si="156"/>
        <v>SEPTIEMBRE</v>
      </c>
      <c r="C1287" s="586">
        <v>6</v>
      </c>
      <c r="D1287" s="586" t="str">
        <f t="shared" si="152"/>
        <v>SEPTIEMBRE 2017 / 5</v>
      </c>
    </row>
    <row r="1288" spans="1:38" x14ac:dyDescent="0.25">
      <c r="A1288" s="586">
        <f t="shared" si="156"/>
        <v>2017</v>
      </c>
      <c r="B1288" s="586" t="str">
        <f t="shared" si="156"/>
        <v>SEPTIEMBRE</v>
      </c>
      <c r="C1288" s="586">
        <v>7</v>
      </c>
      <c r="D1288" s="586" t="str">
        <f t="shared" si="152"/>
        <v>SEPTIEMBRE 2017 / 6</v>
      </c>
    </row>
    <row r="1289" spans="1:38" x14ac:dyDescent="0.25">
      <c r="A1289" s="586">
        <f t="shared" si="156"/>
        <v>2017</v>
      </c>
      <c r="B1289" s="586" t="str">
        <f t="shared" si="156"/>
        <v>SEPTIEMBRE</v>
      </c>
      <c r="C1289" s="586">
        <v>8</v>
      </c>
      <c r="D1289" s="586" t="str">
        <f t="shared" si="152"/>
        <v>SEPTIEMBRE 2017 / 7</v>
      </c>
    </row>
    <row r="1290" spans="1:38" x14ac:dyDescent="0.25">
      <c r="A1290" s="586">
        <f t="shared" si="156"/>
        <v>2017</v>
      </c>
      <c r="B1290" s="586" t="str">
        <f t="shared" si="156"/>
        <v>SEPTIEMBRE</v>
      </c>
      <c r="C1290" s="586">
        <v>9</v>
      </c>
      <c r="D1290" s="586" t="str">
        <f t="shared" si="152"/>
        <v>SEPTIEMBRE 2017 / 8</v>
      </c>
    </row>
    <row r="1291" spans="1:38" x14ac:dyDescent="0.25">
      <c r="A1291" s="586">
        <f t="shared" si="156"/>
        <v>2017</v>
      </c>
      <c r="B1291" s="586" t="str">
        <f t="shared" si="156"/>
        <v>SEPTIEMBRE</v>
      </c>
      <c r="C1291" s="586">
        <v>10</v>
      </c>
      <c r="D1291" s="586" t="str">
        <f t="shared" si="152"/>
        <v>SEPTIEMBRE 2017 / 9</v>
      </c>
    </row>
    <row r="1292" spans="1:38" x14ac:dyDescent="0.25">
      <c r="A1292" s="586">
        <f t="shared" si="156"/>
        <v>2017</v>
      </c>
      <c r="B1292" s="586" t="str">
        <f t="shared" si="156"/>
        <v>SEPTIEMBRE</v>
      </c>
      <c r="C1292" s="586">
        <v>11</v>
      </c>
      <c r="D1292" s="586" t="str">
        <f t="shared" si="152"/>
        <v>SEPTIEMBRE 2017 / 10</v>
      </c>
    </row>
    <row r="1293" spans="1:38" x14ac:dyDescent="0.25">
      <c r="A1293" s="586">
        <f t="shared" si="156"/>
        <v>2017</v>
      </c>
      <c r="B1293" s="586" t="str">
        <f t="shared" si="156"/>
        <v>SEPTIEMBRE</v>
      </c>
      <c r="C1293" s="586">
        <v>12</v>
      </c>
      <c r="D1293" s="586" t="str">
        <f t="shared" si="152"/>
        <v>SEPTIEMBRE 2017 / 11</v>
      </c>
    </row>
    <row r="1294" spans="1:38" x14ac:dyDescent="0.25">
      <c r="A1294" s="586">
        <f t="shared" si="156"/>
        <v>2017</v>
      </c>
      <c r="B1294" s="586" t="str">
        <f t="shared" si="156"/>
        <v>SEPTIEMBRE</v>
      </c>
      <c r="C1294" s="586">
        <v>13</v>
      </c>
      <c r="D1294" s="586" t="str">
        <f t="shared" si="152"/>
        <v>SEPTIEMBRE 2017 / 12</v>
      </c>
    </row>
    <row r="1295" spans="1:38" x14ac:dyDescent="0.25">
      <c r="A1295" s="586">
        <f t="shared" si="156"/>
        <v>2017</v>
      </c>
      <c r="B1295" s="586" t="str">
        <f t="shared" si="156"/>
        <v>SEPTIEMBRE</v>
      </c>
      <c r="C1295" s="586">
        <v>14</v>
      </c>
      <c r="D1295" s="586" t="str">
        <f t="shared" si="152"/>
        <v>SEPTIEMBRE 2017 / 13</v>
      </c>
    </row>
    <row r="1296" spans="1:38" x14ac:dyDescent="0.25">
      <c r="A1296" s="586">
        <f t="shared" si="156"/>
        <v>2017</v>
      </c>
      <c r="B1296" s="586" t="str">
        <f t="shared" si="156"/>
        <v>SEPTIEMBRE</v>
      </c>
      <c r="C1296" s="586">
        <v>15</v>
      </c>
      <c r="D1296" s="586" t="str">
        <f t="shared" si="152"/>
        <v>SEPTIEMBRE 2017 / 14</v>
      </c>
    </row>
    <row r="1297" spans="1:4" x14ac:dyDescent="0.25">
      <c r="A1297" s="586">
        <f t="shared" si="156"/>
        <v>2017</v>
      </c>
      <c r="B1297" s="586" t="str">
        <f t="shared" si="156"/>
        <v>SEPTIEMBRE</v>
      </c>
      <c r="C1297" s="586">
        <v>16</v>
      </c>
      <c r="D1297" s="586" t="str">
        <f t="shared" si="152"/>
        <v>SEPTIEMBRE 2017 / 15</v>
      </c>
    </row>
    <row r="1298" spans="1:4" x14ac:dyDescent="0.25">
      <c r="A1298" s="586">
        <f t="shared" si="156"/>
        <v>2017</v>
      </c>
      <c r="B1298" s="586" t="str">
        <f t="shared" si="156"/>
        <v>SEPTIEMBRE</v>
      </c>
      <c r="C1298" s="586">
        <v>17</v>
      </c>
      <c r="D1298" s="586" t="str">
        <f t="shared" si="152"/>
        <v>SEPTIEMBRE 2017 / 16</v>
      </c>
    </row>
    <row r="1299" spans="1:4" x14ac:dyDescent="0.25">
      <c r="A1299" s="586">
        <f t="shared" si="156"/>
        <v>2017</v>
      </c>
      <c r="B1299" s="586" t="str">
        <f t="shared" si="156"/>
        <v>SEPTIEMBRE</v>
      </c>
      <c r="C1299" s="586">
        <v>18</v>
      </c>
      <c r="D1299" s="586" t="str">
        <f t="shared" si="152"/>
        <v>SEPTIEMBRE 2017 / 17</v>
      </c>
    </row>
    <row r="1300" spans="1:4" x14ac:dyDescent="0.25">
      <c r="A1300" s="586">
        <f t="shared" ref="A1300:B1312" si="157">A1299</f>
        <v>2017</v>
      </c>
      <c r="B1300" s="586" t="str">
        <f t="shared" si="157"/>
        <v>SEPTIEMBRE</v>
      </c>
      <c r="C1300" s="586">
        <v>19</v>
      </c>
      <c r="D1300" s="586" t="str">
        <f t="shared" si="152"/>
        <v>SEPTIEMBRE 2017 / 18</v>
      </c>
    </row>
    <row r="1301" spans="1:4" x14ac:dyDescent="0.25">
      <c r="A1301" s="586">
        <f t="shared" si="157"/>
        <v>2017</v>
      </c>
      <c r="B1301" s="586" t="str">
        <f t="shared" si="157"/>
        <v>SEPTIEMBRE</v>
      </c>
      <c r="C1301" s="586">
        <v>20</v>
      </c>
      <c r="D1301" s="586" t="str">
        <f t="shared" si="152"/>
        <v>SEPTIEMBRE 2017 / 19</v>
      </c>
    </row>
    <row r="1302" spans="1:4" x14ac:dyDescent="0.25">
      <c r="A1302" s="586">
        <f t="shared" si="157"/>
        <v>2017</v>
      </c>
      <c r="B1302" s="586" t="str">
        <f t="shared" si="157"/>
        <v>SEPTIEMBRE</v>
      </c>
      <c r="C1302" s="586">
        <v>21</v>
      </c>
      <c r="D1302" s="586" t="str">
        <f t="shared" si="152"/>
        <v>SEPTIEMBRE 2017 / 20</v>
      </c>
    </row>
    <row r="1303" spans="1:4" x14ac:dyDescent="0.25">
      <c r="A1303" s="586">
        <f t="shared" si="157"/>
        <v>2017</v>
      </c>
      <c r="B1303" s="586" t="str">
        <f t="shared" si="157"/>
        <v>SEPTIEMBRE</v>
      </c>
      <c r="C1303" s="586">
        <v>22</v>
      </c>
      <c r="D1303" s="586" t="str">
        <f t="shared" si="152"/>
        <v>SEPTIEMBRE 2017 / 21</v>
      </c>
    </row>
    <row r="1304" spans="1:4" x14ac:dyDescent="0.25">
      <c r="A1304" s="586">
        <f t="shared" si="157"/>
        <v>2017</v>
      </c>
      <c r="B1304" s="586" t="str">
        <f t="shared" si="157"/>
        <v>SEPTIEMBRE</v>
      </c>
      <c r="C1304" s="586">
        <v>23</v>
      </c>
      <c r="D1304" s="586" t="str">
        <f t="shared" si="152"/>
        <v>SEPTIEMBRE 2017 / 22</v>
      </c>
    </row>
    <row r="1305" spans="1:4" x14ac:dyDescent="0.25">
      <c r="A1305" s="586">
        <f t="shared" si="157"/>
        <v>2017</v>
      </c>
      <c r="B1305" s="586" t="str">
        <f t="shared" si="157"/>
        <v>SEPTIEMBRE</v>
      </c>
      <c r="C1305" s="586">
        <v>24</v>
      </c>
      <c r="D1305" s="586" t="str">
        <f t="shared" si="152"/>
        <v>SEPTIEMBRE 2017 / 23</v>
      </c>
    </row>
    <row r="1306" spans="1:4" x14ac:dyDescent="0.25">
      <c r="A1306" s="586">
        <f t="shared" si="157"/>
        <v>2017</v>
      </c>
      <c r="B1306" s="586" t="str">
        <f t="shared" si="157"/>
        <v>SEPTIEMBRE</v>
      </c>
      <c r="C1306" s="586">
        <v>25</v>
      </c>
      <c r="D1306" s="586" t="str">
        <f t="shared" si="152"/>
        <v>SEPTIEMBRE 2017 / 24</v>
      </c>
    </row>
    <row r="1307" spans="1:4" x14ac:dyDescent="0.25">
      <c r="A1307" s="586">
        <f t="shared" si="157"/>
        <v>2017</v>
      </c>
      <c r="B1307" s="586" t="str">
        <f t="shared" si="157"/>
        <v>SEPTIEMBRE</v>
      </c>
      <c r="C1307" s="586">
        <v>26</v>
      </c>
      <c r="D1307" s="586" t="str">
        <f t="shared" si="152"/>
        <v>SEPTIEMBRE 2017 / 25</v>
      </c>
    </row>
    <row r="1308" spans="1:4" x14ac:dyDescent="0.25">
      <c r="A1308" s="586">
        <f t="shared" si="157"/>
        <v>2017</v>
      </c>
      <c r="B1308" s="586" t="str">
        <f t="shared" si="157"/>
        <v>SEPTIEMBRE</v>
      </c>
      <c r="C1308" s="586">
        <v>27</v>
      </c>
      <c r="D1308" s="586" t="str">
        <f t="shared" si="152"/>
        <v>SEPTIEMBRE 2017 / 26</v>
      </c>
    </row>
    <row r="1309" spans="1:4" x14ac:dyDescent="0.25">
      <c r="A1309" s="586">
        <f t="shared" si="157"/>
        <v>2017</v>
      </c>
      <c r="B1309" s="586" t="str">
        <f t="shared" si="157"/>
        <v>SEPTIEMBRE</v>
      </c>
      <c r="C1309" s="586">
        <v>28</v>
      </c>
      <c r="D1309" s="586" t="str">
        <f t="shared" si="152"/>
        <v>SEPTIEMBRE 2017 / 27</v>
      </c>
    </row>
    <row r="1310" spans="1:4" x14ac:dyDescent="0.25">
      <c r="A1310" s="586">
        <f t="shared" si="157"/>
        <v>2017</v>
      </c>
      <c r="B1310" s="586" t="str">
        <f t="shared" si="157"/>
        <v>SEPTIEMBRE</v>
      </c>
      <c r="C1310" s="586">
        <v>29</v>
      </c>
      <c r="D1310" s="586" t="str">
        <f t="shared" si="152"/>
        <v>SEPTIEMBRE 2017 / 28</v>
      </c>
    </row>
    <row r="1311" spans="1:4" x14ac:dyDescent="0.25">
      <c r="A1311" s="586">
        <f t="shared" si="157"/>
        <v>2017</v>
      </c>
      <c r="B1311" s="586" t="str">
        <f t="shared" si="157"/>
        <v>SEPTIEMBRE</v>
      </c>
      <c r="C1311" s="586">
        <v>30</v>
      </c>
      <c r="D1311" s="586" t="str">
        <f t="shared" si="152"/>
        <v>SEPTIEMBRE 2017 / 29</v>
      </c>
    </row>
    <row r="1312" spans="1:4" x14ac:dyDescent="0.25">
      <c r="A1312" s="586">
        <f t="shared" si="157"/>
        <v>2017</v>
      </c>
      <c r="B1312" s="586" t="str">
        <f t="shared" si="157"/>
        <v>SEPTIEMBRE</v>
      </c>
      <c r="C1312" s="586">
        <v>31</v>
      </c>
      <c r="D1312" s="586" t="str">
        <f t="shared" si="152"/>
        <v>SEPTIEMBRE 2017 / 30</v>
      </c>
    </row>
    <row r="1313" spans="1:38" x14ac:dyDescent="0.25">
      <c r="A1313" s="206"/>
      <c r="B1313" s="206"/>
      <c r="C1313" s="206"/>
      <c r="D1313" s="586" t="str">
        <f t="shared" si="152"/>
        <v>SEPTIEMBRE 2017 / 31</v>
      </c>
    </row>
    <row r="1314" spans="1:38" ht="15.75" x14ac:dyDescent="0.25">
      <c r="A1314" s="586">
        <v>2017</v>
      </c>
      <c r="B1314" s="586" t="s">
        <v>236</v>
      </c>
      <c r="C1314" s="586">
        <v>1</v>
      </c>
      <c r="D1314" s="208" t="s">
        <v>228</v>
      </c>
      <c r="E1314" s="209" t="str">
        <f>IFERROR(AVERAGE(E1283:E1313),"")</f>
        <v/>
      </c>
      <c r="F1314" s="209" t="str">
        <f>IFERROR(AVERAGE(F1283:F1313),"")</f>
        <v/>
      </c>
      <c r="G1314" s="209" t="str">
        <f>IFERROR(AVERAGE(G1283:G1313),"")</f>
        <v/>
      </c>
      <c r="H1314" s="209" t="str">
        <f>IFERROR(AVERAGE(H1283:H1313),"")</f>
        <v/>
      </c>
      <c r="I1314" s="209" t="str">
        <f t="shared" ref="I1314:AL1314" si="158">IFERROR(AVERAGE(I1283:I1313),"")</f>
        <v/>
      </c>
      <c r="J1314" s="209" t="str">
        <f t="shared" si="158"/>
        <v/>
      </c>
      <c r="K1314" s="209" t="str">
        <f t="shared" si="158"/>
        <v/>
      </c>
      <c r="L1314" s="209" t="str">
        <f t="shared" si="158"/>
        <v/>
      </c>
      <c r="M1314" s="209" t="str">
        <f t="shared" si="158"/>
        <v/>
      </c>
      <c r="N1314" s="209" t="str">
        <f t="shared" si="158"/>
        <v/>
      </c>
      <c r="O1314" s="209" t="str">
        <f t="shared" si="158"/>
        <v/>
      </c>
      <c r="P1314" s="209" t="str">
        <f t="shared" si="158"/>
        <v/>
      </c>
      <c r="Q1314" s="209" t="str">
        <f t="shared" si="158"/>
        <v/>
      </c>
      <c r="R1314" s="209" t="str">
        <f t="shared" si="158"/>
        <v/>
      </c>
      <c r="S1314" s="209" t="str">
        <f t="shared" si="158"/>
        <v/>
      </c>
      <c r="T1314" s="209" t="str">
        <f t="shared" si="158"/>
        <v/>
      </c>
      <c r="U1314" s="209" t="str">
        <f t="shared" si="158"/>
        <v/>
      </c>
      <c r="V1314" s="209" t="str">
        <f t="shared" si="158"/>
        <v/>
      </c>
      <c r="W1314" s="209" t="str">
        <f t="shared" si="158"/>
        <v/>
      </c>
      <c r="X1314" s="209" t="str">
        <f t="shared" si="158"/>
        <v/>
      </c>
      <c r="Y1314" s="209" t="str">
        <f t="shared" si="158"/>
        <v/>
      </c>
      <c r="Z1314" s="209" t="str">
        <f t="shared" si="158"/>
        <v/>
      </c>
      <c r="AA1314" s="209" t="str">
        <f t="shared" si="158"/>
        <v/>
      </c>
      <c r="AB1314" s="209" t="str">
        <f t="shared" si="158"/>
        <v/>
      </c>
      <c r="AC1314" s="209" t="str">
        <f t="shared" si="158"/>
        <v/>
      </c>
      <c r="AD1314" s="209" t="str">
        <f t="shared" si="158"/>
        <v/>
      </c>
      <c r="AE1314" s="209" t="str">
        <f t="shared" si="158"/>
        <v/>
      </c>
      <c r="AF1314" s="209" t="str">
        <f t="shared" si="158"/>
        <v/>
      </c>
      <c r="AG1314" s="209" t="str">
        <f t="shared" si="158"/>
        <v/>
      </c>
      <c r="AH1314" s="209" t="str">
        <f t="shared" si="158"/>
        <v/>
      </c>
      <c r="AI1314" s="209" t="str">
        <f t="shared" si="158"/>
        <v/>
      </c>
      <c r="AJ1314" s="209" t="str">
        <f t="shared" si="158"/>
        <v/>
      </c>
      <c r="AK1314" s="209" t="str">
        <f t="shared" si="158"/>
        <v/>
      </c>
      <c r="AL1314" s="209" t="str">
        <f t="shared" si="158"/>
        <v/>
      </c>
    </row>
    <row r="1315" spans="1:38" x14ac:dyDescent="0.25">
      <c r="A1315" s="586">
        <f>A1314</f>
        <v>2017</v>
      </c>
      <c r="B1315" s="586" t="str">
        <f>B1314</f>
        <v>OCTUBRE</v>
      </c>
      <c r="C1315" s="586">
        <v>2</v>
      </c>
      <c r="D1315" s="586" t="str">
        <f t="shared" ref="D1315:D1377" si="159">B1314&amp;" "&amp;A1314&amp;" / "&amp;C1314</f>
        <v>OCTUBRE 2017 / 1</v>
      </c>
    </row>
    <row r="1316" spans="1:38" x14ac:dyDescent="0.25">
      <c r="A1316" s="586">
        <f t="shared" ref="A1316:B1331" si="160">A1315</f>
        <v>2017</v>
      </c>
      <c r="B1316" s="586" t="str">
        <f t="shared" si="160"/>
        <v>OCTUBRE</v>
      </c>
      <c r="C1316" s="586">
        <v>3</v>
      </c>
      <c r="D1316" s="586" t="str">
        <f t="shared" si="159"/>
        <v>OCTUBRE 2017 / 2</v>
      </c>
    </row>
    <row r="1317" spans="1:38" x14ac:dyDescent="0.25">
      <c r="A1317" s="586">
        <f t="shared" si="160"/>
        <v>2017</v>
      </c>
      <c r="B1317" s="586" t="str">
        <f t="shared" si="160"/>
        <v>OCTUBRE</v>
      </c>
      <c r="C1317" s="586">
        <v>4</v>
      </c>
      <c r="D1317" s="586" t="str">
        <f t="shared" si="159"/>
        <v>OCTUBRE 2017 / 3</v>
      </c>
    </row>
    <row r="1318" spans="1:38" x14ac:dyDescent="0.25">
      <c r="A1318" s="586">
        <f t="shared" si="160"/>
        <v>2017</v>
      </c>
      <c r="B1318" s="586" t="str">
        <f t="shared" si="160"/>
        <v>OCTUBRE</v>
      </c>
      <c r="C1318" s="586">
        <v>5</v>
      </c>
      <c r="D1318" s="586" t="str">
        <f t="shared" si="159"/>
        <v>OCTUBRE 2017 / 4</v>
      </c>
    </row>
    <row r="1319" spans="1:38" x14ac:dyDescent="0.25">
      <c r="A1319" s="586">
        <f t="shared" si="160"/>
        <v>2017</v>
      </c>
      <c r="B1319" s="586" t="str">
        <f t="shared" si="160"/>
        <v>OCTUBRE</v>
      </c>
      <c r="C1319" s="586">
        <v>6</v>
      </c>
      <c r="D1319" s="586" t="str">
        <f t="shared" si="159"/>
        <v>OCTUBRE 2017 / 5</v>
      </c>
    </row>
    <row r="1320" spans="1:38" x14ac:dyDescent="0.25">
      <c r="A1320" s="586">
        <f t="shared" si="160"/>
        <v>2017</v>
      </c>
      <c r="B1320" s="586" t="str">
        <f t="shared" si="160"/>
        <v>OCTUBRE</v>
      </c>
      <c r="C1320" s="586">
        <v>7</v>
      </c>
      <c r="D1320" s="586" t="str">
        <f t="shared" si="159"/>
        <v>OCTUBRE 2017 / 6</v>
      </c>
    </row>
    <row r="1321" spans="1:38" x14ac:dyDescent="0.25">
      <c r="A1321" s="586">
        <f t="shared" si="160"/>
        <v>2017</v>
      </c>
      <c r="B1321" s="586" t="str">
        <f t="shared" si="160"/>
        <v>OCTUBRE</v>
      </c>
      <c r="C1321" s="586">
        <v>8</v>
      </c>
      <c r="D1321" s="586" t="str">
        <f t="shared" si="159"/>
        <v>OCTUBRE 2017 / 7</v>
      </c>
    </row>
    <row r="1322" spans="1:38" x14ac:dyDescent="0.25">
      <c r="A1322" s="586">
        <f t="shared" si="160"/>
        <v>2017</v>
      </c>
      <c r="B1322" s="586" t="str">
        <f t="shared" si="160"/>
        <v>OCTUBRE</v>
      </c>
      <c r="C1322" s="586">
        <v>9</v>
      </c>
      <c r="D1322" s="586" t="str">
        <f t="shared" si="159"/>
        <v>OCTUBRE 2017 / 8</v>
      </c>
    </row>
    <row r="1323" spans="1:38" x14ac:dyDescent="0.25">
      <c r="A1323" s="586">
        <f t="shared" si="160"/>
        <v>2017</v>
      </c>
      <c r="B1323" s="586" t="str">
        <f t="shared" si="160"/>
        <v>OCTUBRE</v>
      </c>
      <c r="C1323" s="586">
        <v>10</v>
      </c>
      <c r="D1323" s="586" t="str">
        <f t="shared" si="159"/>
        <v>OCTUBRE 2017 / 9</v>
      </c>
    </row>
    <row r="1324" spans="1:38" x14ac:dyDescent="0.25">
      <c r="A1324" s="586">
        <f t="shared" si="160"/>
        <v>2017</v>
      </c>
      <c r="B1324" s="586" t="str">
        <f t="shared" si="160"/>
        <v>OCTUBRE</v>
      </c>
      <c r="C1324" s="586">
        <v>11</v>
      </c>
      <c r="D1324" s="586" t="str">
        <f t="shared" si="159"/>
        <v>OCTUBRE 2017 / 10</v>
      </c>
    </row>
    <row r="1325" spans="1:38" x14ac:dyDescent="0.25">
      <c r="A1325" s="586">
        <f t="shared" si="160"/>
        <v>2017</v>
      </c>
      <c r="B1325" s="586" t="str">
        <f t="shared" si="160"/>
        <v>OCTUBRE</v>
      </c>
      <c r="C1325" s="586">
        <v>12</v>
      </c>
      <c r="D1325" s="586" t="str">
        <f t="shared" si="159"/>
        <v>OCTUBRE 2017 / 11</v>
      </c>
    </row>
    <row r="1326" spans="1:38" x14ac:dyDescent="0.25">
      <c r="A1326" s="586">
        <f t="shared" si="160"/>
        <v>2017</v>
      </c>
      <c r="B1326" s="586" t="str">
        <f t="shared" si="160"/>
        <v>OCTUBRE</v>
      </c>
      <c r="C1326" s="586">
        <v>13</v>
      </c>
      <c r="D1326" s="586" t="str">
        <f t="shared" si="159"/>
        <v>OCTUBRE 2017 / 12</v>
      </c>
    </row>
    <row r="1327" spans="1:38" x14ac:dyDescent="0.25">
      <c r="A1327" s="586">
        <f t="shared" si="160"/>
        <v>2017</v>
      </c>
      <c r="B1327" s="586" t="str">
        <f t="shared" si="160"/>
        <v>OCTUBRE</v>
      </c>
      <c r="C1327" s="586">
        <v>14</v>
      </c>
      <c r="D1327" s="586" t="str">
        <f t="shared" si="159"/>
        <v>OCTUBRE 2017 / 13</v>
      </c>
    </row>
    <row r="1328" spans="1:38" x14ac:dyDescent="0.25">
      <c r="A1328" s="586">
        <f t="shared" si="160"/>
        <v>2017</v>
      </c>
      <c r="B1328" s="586" t="str">
        <f t="shared" si="160"/>
        <v>OCTUBRE</v>
      </c>
      <c r="C1328" s="586">
        <v>15</v>
      </c>
      <c r="D1328" s="586" t="str">
        <f t="shared" si="159"/>
        <v>OCTUBRE 2017 / 14</v>
      </c>
    </row>
    <row r="1329" spans="1:4" x14ac:dyDescent="0.25">
      <c r="A1329" s="586">
        <f t="shared" si="160"/>
        <v>2017</v>
      </c>
      <c r="B1329" s="586" t="str">
        <f t="shared" si="160"/>
        <v>OCTUBRE</v>
      </c>
      <c r="C1329" s="586">
        <v>16</v>
      </c>
      <c r="D1329" s="586" t="str">
        <f t="shared" si="159"/>
        <v>OCTUBRE 2017 / 15</v>
      </c>
    </row>
    <row r="1330" spans="1:4" x14ac:dyDescent="0.25">
      <c r="A1330" s="586">
        <f t="shared" si="160"/>
        <v>2017</v>
      </c>
      <c r="B1330" s="586" t="str">
        <f t="shared" si="160"/>
        <v>OCTUBRE</v>
      </c>
      <c r="C1330" s="586">
        <v>17</v>
      </c>
      <c r="D1330" s="586" t="str">
        <f t="shared" si="159"/>
        <v>OCTUBRE 2017 / 16</v>
      </c>
    </row>
    <row r="1331" spans="1:4" x14ac:dyDescent="0.25">
      <c r="A1331" s="586">
        <f t="shared" si="160"/>
        <v>2017</v>
      </c>
      <c r="B1331" s="586" t="str">
        <f t="shared" si="160"/>
        <v>OCTUBRE</v>
      </c>
      <c r="C1331" s="586">
        <v>18</v>
      </c>
      <c r="D1331" s="586" t="str">
        <f t="shared" si="159"/>
        <v>OCTUBRE 2017 / 17</v>
      </c>
    </row>
    <row r="1332" spans="1:4" x14ac:dyDescent="0.25">
      <c r="A1332" s="586">
        <f t="shared" ref="A1332:B1344" si="161">A1331</f>
        <v>2017</v>
      </c>
      <c r="B1332" s="586" t="str">
        <f t="shared" si="161"/>
        <v>OCTUBRE</v>
      </c>
      <c r="C1332" s="586">
        <v>19</v>
      </c>
      <c r="D1332" s="586" t="str">
        <f t="shared" si="159"/>
        <v>OCTUBRE 2017 / 18</v>
      </c>
    </row>
    <row r="1333" spans="1:4" x14ac:dyDescent="0.25">
      <c r="A1333" s="586">
        <f t="shared" si="161"/>
        <v>2017</v>
      </c>
      <c r="B1333" s="586" t="str">
        <f t="shared" si="161"/>
        <v>OCTUBRE</v>
      </c>
      <c r="C1333" s="586">
        <v>20</v>
      </c>
      <c r="D1333" s="586" t="str">
        <f t="shared" si="159"/>
        <v>OCTUBRE 2017 / 19</v>
      </c>
    </row>
    <row r="1334" spans="1:4" x14ac:dyDescent="0.25">
      <c r="A1334" s="586">
        <f t="shared" si="161"/>
        <v>2017</v>
      </c>
      <c r="B1334" s="586" t="str">
        <f t="shared" si="161"/>
        <v>OCTUBRE</v>
      </c>
      <c r="C1334" s="586">
        <v>21</v>
      </c>
      <c r="D1334" s="586" t="str">
        <f t="shared" si="159"/>
        <v>OCTUBRE 2017 / 20</v>
      </c>
    </row>
    <row r="1335" spans="1:4" x14ac:dyDescent="0.25">
      <c r="A1335" s="586">
        <f t="shared" si="161"/>
        <v>2017</v>
      </c>
      <c r="B1335" s="586" t="str">
        <f t="shared" si="161"/>
        <v>OCTUBRE</v>
      </c>
      <c r="C1335" s="586">
        <v>22</v>
      </c>
      <c r="D1335" s="586" t="str">
        <f t="shared" si="159"/>
        <v>OCTUBRE 2017 / 21</v>
      </c>
    </row>
    <row r="1336" spans="1:4" x14ac:dyDescent="0.25">
      <c r="A1336" s="586">
        <f t="shared" si="161"/>
        <v>2017</v>
      </c>
      <c r="B1336" s="586" t="str">
        <f t="shared" si="161"/>
        <v>OCTUBRE</v>
      </c>
      <c r="C1336" s="586">
        <v>23</v>
      </c>
      <c r="D1336" s="586" t="str">
        <f t="shared" si="159"/>
        <v>OCTUBRE 2017 / 22</v>
      </c>
    </row>
    <row r="1337" spans="1:4" x14ac:dyDescent="0.25">
      <c r="A1337" s="586">
        <f t="shared" si="161"/>
        <v>2017</v>
      </c>
      <c r="B1337" s="586" t="str">
        <f t="shared" si="161"/>
        <v>OCTUBRE</v>
      </c>
      <c r="C1337" s="586">
        <v>24</v>
      </c>
      <c r="D1337" s="586" t="str">
        <f t="shared" si="159"/>
        <v>OCTUBRE 2017 / 23</v>
      </c>
    </row>
    <row r="1338" spans="1:4" x14ac:dyDescent="0.25">
      <c r="A1338" s="586">
        <f t="shared" si="161"/>
        <v>2017</v>
      </c>
      <c r="B1338" s="586" t="str">
        <f t="shared" si="161"/>
        <v>OCTUBRE</v>
      </c>
      <c r="C1338" s="586">
        <v>25</v>
      </c>
      <c r="D1338" s="586" t="str">
        <f t="shared" si="159"/>
        <v>OCTUBRE 2017 / 24</v>
      </c>
    </row>
    <row r="1339" spans="1:4" x14ac:dyDescent="0.25">
      <c r="A1339" s="586">
        <f t="shared" si="161"/>
        <v>2017</v>
      </c>
      <c r="B1339" s="586" t="str">
        <f t="shared" si="161"/>
        <v>OCTUBRE</v>
      </c>
      <c r="C1339" s="586">
        <v>26</v>
      </c>
      <c r="D1339" s="586" t="str">
        <f t="shared" si="159"/>
        <v>OCTUBRE 2017 / 25</v>
      </c>
    </row>
    <row r="1340" spans="1:4" x14ac:dyDescent="0.25">
      <c r="A1340" s="586">
        <f t="shared" si="161"/>
        <v>2017</v>
      </c>
      <c r="B1340" s="586" t="str">
        <f t="shared" si="161"/>
        <v>OCTUBRE</v>
      </c>
      <c r="C1340" s="586">
        <v>27</v>
      </c>
      <c r="D1340" s="586" t="str">
        <f t="shared" si="159"/>
        <v>OCTUBRE 2017 / 26</v>
      </c>
    </row>
    <row r="1341" spans="1:4" x14ac:dyDescent="0.25">
      <c r="A1341" s="586">
        <f t="shared" si="161"/>
        <v>2017</v>
      </c>
      <c r="B1341" s="586" t="str">
        <f t="shared" si="161"/>
        <v>OCTUBRE</v>
      </c>
      <c r="C1341" s="586">
        <v>28</v>
      </c>
      <c r="D1341" s="586" t="str">
        <f t="shared" si="159"/>
        <v>OCTUBRE 2017 / 27</v>
      </c>
    </row>
    <row r="1342" spans="1:4" x14ac:dyDescent="0.25">
      <c r="A1342" s="586">
        <f t="shared" si="161"/>
        <v>2017</v>
      </c>
      <c r="B1342" s="586" t="str">
        <f t="shared" si="161"/>
        <v>OCTUBRE</v>
      </c>
      <c r="C1342" s="586">
        <v>29</v>
      </c>
      <c r="D1342" s="586" t="str">
        <f t="shared" si="159"/>
        <v>OCTUBRE 2017 / 28</v>
      </c>
    </row>
    <row r="1343" spans="1:4" x14ac:dyDescent="0.25">
      <c r="A1343" s="586">
        <f t="shared" si="161"/>
        <v>2017</v>
      </c>
      <c r="B1343" s="586" t="str">
        <f t="shared" si="161"/>
        <v>OCTUBRE</v>
      </c>
      <c r="C1343" s="586">
        <v>30</v>
      </c>
      <c r="D1343" s="586" t="str">
        <f t="shared" si="159"/>
        <v>OCTUBRE 2017 / 29</v>
      </c>
    </row>
    <row r="1344" spans="1:4" x14ac:dyDescent="0.25">
      <c r="A1344" s="586">
        <f t="shared" si="161"/>
        <v>2017</v>
      </c>
      <c r="B1344" s="586" t="str">
        <f t="shared" si="161"/>
        <v>OCTUBRE</v>
      </c>
      <c r="C1344" s="586">
        <v>31</v>
      </c>
      <c r="D1344" s="586" t="str">
        <f t="shared" si="159"/>
        <v>OCTUBRE 2017 / 30</v>
      </c>
    </row>
    <row r="1345" spans="1:38" x14ac:dyDescent="0.25">
      <c r="A1345" s="206"/>
      <c r="B1345" s="206"/>
      <c r="C1345" s="206"/>
      <c r="D1345" s="586" t="str">
        <f t="shared" si="159"/>
        <v>OCTUBRE 2017 / 31</v>
      </c>
    </row>
    <row r="1346" spans="1:38" ht="15.75" x14ac:dyDescent="0.25">
      <c r="A1346" s="586">
        <v>2017</v>
      </c>
      <c r="B1346" s="586" t="s">
        <v>237</v>
      </c>
      <c r="C1346" s="586">
        <v>1</v>
      </c>
      <c r="D1346" s="208" t="s">
        <v>228</v>
      </c>
      <c r="E1346" s="209" t="str">
        <f>IFERROR(AVERAGE(E1315:E1345),"")</f>
        <v/>
      </c>
      <c r="F1346" s="209" t="str">
        <f>IFERROR(AVERAGE(F1315:F1345),"")</f>
        <v/>
      </c>
      <c r="G1346" s="209" t="str">
        <f>IFERROR(AVERAGE(G1315:G1345),"")</f>
        <v/>
      </c>
      <c r="H1346" s="209" t="str">
        <f>IFERROR(AVERAGE(H1315:H1345),"")</f>
        <v/>
      </c>
      <c r="I1346" s="209" t="str">
        <f t="shared" ref="I1346:AL1346" si="162">IFERROR(AVERAGE(I1315:I1345),"")</f>
        <v/>
      </c>
      <c r="J1346" s="209" t="str">
        <f t="shared" si="162"/>
        <v/>
      </c>
      <c r="K1346" s="209" t="str">
        <f t="shared" si="162"/>
        <v/>
      </c>
      <c r="L1346" s="209" t="str">
        <f t="shared" si="162"/>
        <v/>
      </c>
      <c r="M1346" s="209" t="str">
        <f t="shared" si="162"/>
        <v/>
      </c>
      <c r="N1346" s="209" t="str">
        <f t="shared" si="162"/>
        <v/>
      </c>
      <c r="O1346" s="209" t="str">
        <f t="shared" si="162"/>
        <v/>
      </c>
      <c r="P1346" s="209" t="str">
        <f t="shared" si="162"/>
        <v/>
      </c>
      <c r="Q1346" s="209" t="str">
        <f t="shared" si="162"/>
        <v/>
      </c>
      <c r="R1346" s="209" t="str">
        <f t="shared" si="162"/>
        <v/>
      </c>
      <c r="S1346" s="209" t="str">
        <f t="shared" si="162"/>
        <v/>
      </c>
      <c r="T1346" s="209" t="str">
        <f t="shared" si="162"/>
        <v/>
      </c>
      <c r="U1346" s="209" t="str">
        <f t="shared" si="162"/>
        <v/>
      </c>
      <c r="V1346" s="209" t="str">
        <f t="shared" si="162"/>
        <v/>
      </c>
      <c r="W1346" s="209" t="str">
        <f t="shared" si="162"/>
        <v/>
      </c>
      <c r="X1346" s="209" t="str">
        <f t="shared" si="162"/>
        <v/>
      </c>
      <c r="Y1346" s="209" t="str">
        <f t="shared" si="162"/>
        <v/>
      </c>
      <c r="Z1346" s="209" t="str">
        <f t="shared" si="162"/>
        <v/>
      </c>
      <c r="AA1346" s="209" t="str">
        <f t="shared" si="162"/>
        <v/>
      </c>
      <c r="AB1346" s="209" t="str">
        <f t="shared" si="162"/>
        <v/>
      </c>
      <c r="AC1346" s="209" t="str">
        <f t="shared" si="162"/>
        <v/>
      </c>
      <c r="AD1346" s="209" t="str">
        <f t="shared" si="162"/>
        <v/>
      </c>
      <c r="AE1346" s="209" t="str">
        <f t="shared" si="162"/>
        <v/>
      </c>
      <c r="AF1346" s="209" t="str">
        <f t="shared" si="162"/>
        <v/>
      </c>
      <c r="AG1346" s="209" t="str">
        <f t="shared" si="162"/>
        <v/>
      </c>
      <c r="AH1346" s="209" t="str">
        <f t="shared" si="162"/>
        <v/>
      </c>
      <c r="AI1346" s="209" t="str">
        <f t="shared" si="162"/>
        <v/>
      </c>
      <c r="AJ1346" s="209" t="str">
        <f t="shared" si="162"/>
        <v/>
      </c>
      <c r="AK1346" s="209" t="str">
        <f t="shared" si="162"/>
        <v/>
      </c>
      <c r="AL1346" s="209" t="str">
        <f t="shared" si="162"/>
        <v/>
      </c>
    </row>
    <row r="1347" spans="1:38" x14ac:dyDescent="0.25">
      <c r="A1347" s="586">
        <f>A1346</f>
        <v>2017</v>
      </c>
      <c r="B1347" s="586" t="str">
        <f>B1346</f>
        <v>NOVIEMBRE</v>
      </c>
      <c r="C1347" s="586">
        <v>2</v>
      </c>
      <c r="D1347" s="586" t="str">
        <f t="shared" si="159"/>
        <v>NOVIEMBRE 2017 / 1</v>
      </c>
    </row>
    <row r="1348" spans="1:38" x14ac:dyDescent="0.25">
      <c r="A1348" s="586">
        <f t="shared" ref="A1348:B1363" si="163">A1347</f>
        <v>2017</v>
      </c>
      <c r="B1348" s="586" t="str">
        <f t="shared" si="163"/>
        <v>NOVIEMBRE</v>
      </c>
      <c r="C1348" s="586">
        <v>3</v>
      </c>
      <c r="D1348" s="586" t="str">
        <f t="shared" si="159"/>
        <v>NOVIEMBRE 2017 / 2</v>
      </c>
    </row>
    <row r="1349" spans="1:38" x14ac:dyDescent="0.25">
      <c r="A1349" s="586">
        <f t="shared" si="163"/>
        <v>2017</v>
      </c>
      <c r="B1349" s="586" t="str">
        <f t="shared" si="163"/>
        <v>NOVIEMBRE</v>
      </c>
      <c r="C1349" s="586">
        <v>4</v>
      </c>
      <c r="D1349" s="586" t="str">
        <f t="shared" si="159"/>
        <v>NOVIEMBRE 2017 / 3</v>
      </c>
    </row>
    <row r="1350" spans="1:38" x14ac:dyDescent="0.25">
      <c r="A1350" s="586">
        <f t="shared" si="163"/>
        <v>2017</v>
      </c>
      <c r="B1350" s="586" t="str">
        <f t="shared" si="163"/>
        <v>NOVIEMBRE</v>
      </c>
      <c r="C1350" s="586">
        <v>5</v>
      </c>
      <c r="D1350" s="586" t="str">
        <f t="shared" si="159"/>
        <v>NOVIEMBRE 2017 / 4</v>
      </c>
    </row>
    <row r="1351" spans="1:38" x14ac:dyDescent="0.25">
      <c r="A1351" s="586">
        <f t="shared" si="163"/>
        <v>2017</v>
      </c>
      <c r="B1351" s="586" t="str">
        <f t="shared" si="163"/>
        <v>NOVIEMBRE</v>
      </c>
      <c r="C1351" s="586">
        <v>6</v>
      </c>
      <c r="D1351" s="586" t="str">
        <f t="shared" si="159"/>
        <v>NOVIEMBRE 2017 / 5</v>
      </c>
    </row>
    <row r="1352" spans="1:38" x14ac:dyDescent="0.25">
      <c r="A1352" s="586">
        <f t="shared" si="163"/>
        <v>2017</v>
      </c>
      <c r="B1352" s="586" t="str">
        <f t="shared" si="163"/>
        <v>NOVIEMBRE</v>
      </c>
      <c r="C1352" s="586">
        <v>7</v>
      </c>
      <c r="D1352" s="586" t="str">
        <f t="shared" si="159"/>
        <v>NOVIEMBRE 2017 / 6</v>
      </c>
    </row>
    <row r="1353" spans="1:38" x14ac:dyDescent="0.25">
      <c r="A1353" s="586">
        <f t="shared" si="163"/>
        <v>2017</v>
      </c>
      <c r="B1353" s="586" t="str">
        <f t="shared" si="163"/>
        <v>NOVIEMBRE</v>
      </c>
      <c r="C1353" s="586">
        <v>8</v>
      </c>
      <c r="D1353" s="586" t="str">
        <f t="shared" si="159"/>
        <v>NOVIEMBRE 2017 / 7</v>
      </c>
    </row>
    <row r="1354" spans="1:38" x14ac:dyDescent="0.25">
      <c r="A1354" s="586">
        <f t="shared" si="163"/>
        <v>2017</v>
      </c>
      <c r="B1354" s="586" t="str">
        <f t="shared" si="163"/>
        <v>NOVIEMBRE</v>
      </c>
      <c r="C1354" s="586">
        <v>9</v>
      </c>
      <c r="D1354" s="586" t="str">
        <f t="shared" si="159"/>
        <v>NOVIEMBRE 2017 / 8</v>
      </c>
    </row>
    <row r="1355" spans="1:38" x14ac:dyDescent="0.25">
      <c r="A1355" s="586">
        <f t="shared" si="163"/>
        <v>2017</v>
      </c>
      <c r="B1355" s="586" t="str">
        <f t="shared" si="163"/>
        <v>NOVIEMBRE</v>
      </c>
      <c r="C1355" s="586">
        <v>10</v>
      </c>
      <c r="D1355" s="586" t="str">
        <f t="shared" si="159"/>
        <v>NOVIEMBRE 2017 / 9</v>
      </c>
    </row>
    <row r="1356" spans="1:38" x14ac:dyDescent="0.25">
      <c r="A1356" s="586">
        <f t="shared" si="163"/>
        <v>2017</v>
      </c>
      <c r="B1356" s="586" t="str">
        <f t="shared" si="163"/>
        <v>NOVIEMBRE</v>
      </c>
      <c r="C1356" s="586">
        <v>11</v>
      </c>
      <c r="D1356" s="586" t="str">
        <f t="shared" si="159"/>
        <v>NOVIEMBRE 2017 / 10</v>
      </c>
    </row>
    <row r="1357" spans="1:38" x14ac:dyDescent="0.25">
      <c r="A1357" s="586">
        <f t="shared" si="163"/>
        <v>2017</v>
      </c>
      <c r="B1357" s="586" t="str">
        <f t="shared" si="163"/>
        <v>NOVIEMBRE</v>
      </c>
      <c r="C1357" s="586">
        <v>12</v>
      </c>
      <c r="D1357" s="586" t="str">
        <f t="shared" si="159"/>
        <v>NOVIEMBRE 2017 / 11</v>
      </c>
    </row>
    <row r="1358" spans="1:38" x14ac:dyDescent="0.25">
      <c r="A1358" s="586">
        <f t="shared" si="163"/>
        <v>2017</v>
      </c>
      <c r="B1358" s="586" t="str">
        <f t="shared" si="163"/>
        <v>NOVIEMBRE</v>
      </c>
      <c r="C1358" s="586">
        <v>13</v>
      </c>
      <c r="D1358" s="586" t="str">
        <f t="shared" si="159"/>
        <v>NOVIEMBRE 2017 / 12</v>
      </c>
    </row>
    <row r="1359" spans="1:38" x14ac:dyDescent="0.25">
      <c r="A1359" s="586">
        <f t="shared" si="163"/>
        <v>2017</v>
      </c>
      <c r="B1359" s="586" t="str">
        <f t="shared" si="163"/>
        <v>NOVIEMBRE</v>
      </c>
      <c r="C1359" s="586">
        <v>14</v>
      </c>
      <c r="D1359" s="586" t="str">
        <f t="shared" si="159"/>
        <v>NOVIEMBRE 2017 / 13</v>
      </c>
    </row>
    <row r="1360" spans="1:38" x14ac:dyDescent="0.25">
      <c r="A1360" s="586">
        <f t="shared" si="163"/>
        <v>2017</v>
      </c>
      <c r="B1360" s="586" t="str">
        <f t="shared" si="163"/>
        <v>NOVIEMBRE</v>
      </c>
      <c r="C1360" s="586">
        <v>15</v>
      </c>
      <c r="D1360" s="586" t="str">
        <f t="shared" si="159"/>
        <v>NOVIEMBRE 2017 / 14</v>
      </c>
    </row>
    <row r="1361" spans="1:4" x14ac:dyDescent="0.25">
      <c r="A1361" s="586">
        <f t="shared" si="163"/>
        <v>2017</v>
      </c>
      <c r="B1361" s="586" t="str">
        <f t="shared" si="163"/>
        <v>NOVIEMBRE</v>
      </c>
      <c r="C1361" s="586">
        <v>16</v>
      </c>
      <c r="D1361" s="586" t="str">
        <f t="shared" si="159"/>
        <v>NOVIEMBRE 2017 / 15</v>
      </c>
    </row>
    <row r="1362" spans="1:4" x14ac:dyDescent="0.25">
      <c r="A1362" s="586">
        <f t="shared" si="163"/>
        <v>2017</v>
      </c>
      <c r="B1362" s="586" t="str">
        <f t="shared" si="163"/>
        <v>NOVIEMBRE</v>
      </c>
      <c r="C1362" s="586">
        <v>17</v>
      </c>
      <c r="D1362" s="586" t="str">
        <f t="shared" si="159"/>
        <v>NOVIEMBRE 2017 / 16</v>
      </c>
    </row>
    <row r="1363" spans="1:4" x14ac:dyDescent="0.25">
      <c r="A1363" s="586">
        <f t="shared" si="163"/>
        <v>2017</v>
      </c>
      <c r="B1363" s="586" t="str">
        <f t="shared" si="163"/>
        <v>NOVIEMBRE</v>
      </c>
      <c r="C1363" s="586">
        <v>18</v>
      </c>
      <c r="D1363" s="586" t="str">
        <f t="shared" si="159"/>
        <v>NOVIEMBRE 2017 / 17</v>
      </c>
    </row>
    <row r="1364" spans="1:4" x14ac:dyDescent="0.25">
      <c r="A1364" s="586">
        <f t="shared" ref="A1364:B1376" si="164">A1363</f>
        <v>2017</v>
      </c>
      <c r="B1364" s="586" t="str">
        <f t="shared" si="164"/>
        <v>NOVIEMBRE</v>
      </c>
      <c r="C1364" s="586">
        <v>19</v>
      </c>
      <c r="D1364" s="586" t="str">
        <f t="shared" si="159"/>
        <v>NOVIEMBRE 2017 / 18</v>
      </c>
    </row>
    <row r="1365" spans="1:4" x14ac:dyDescent="0.25">
      <c r="A1365" s="586">
        <f t="shared" si="164"/>
        <v>2017</v>
      </c>
      <c r="B1365" s="586" t="str">
        <f t="shared" si="164"/>
        <v>NOVIEMBRE</v>
      </c>
      <c r="C1365" s="586">
        <v>20</v>
      </c>
      <c r="D1365" s="586" t="str">
        <f t="shared" si="159"/>
        <v>NOVIEMBRE 2017 / 19</v>
      </c>
    </row>
    <row r="1366" spans="1:4" x14ac:dyDescent="0.25">
      <c r="A1366" s="586">
        <f t="shared" si="164"/>
        <v>2017</v>
      </c>
      <c r="B1366" s="586" t="str">
        <f t="shared" si="164"/>
        <v>NOVIEMBRE</v>
      </c>
      <c r="C1366" s="586">
        <v>21</v>
      </c>
      <c r="D1366" s="586" t="str">
        <f t="shared" si="159"/>
        <v>NOVIEMBRE 2017 / 20</v>
      </c>
    </row>
    <row r="1367" spans="1:4" x14ac:dyDescent="0.25">
      <c r="A1367" s="586">
        <f t="shared" si="164"/>
        <v>2017</v>
      </c>
      <c r="B1367" s="586" t="str">
        <f t="shared" si="164"/>
        <v>NOVIEMBRE</v>
      </c>
      <c r="C1367" s="586">
        <v>22</v>
      </c>
      <c r="D1367" s="586" t="str">
        <f t="shared" si="159"/>
        <v>NOVIEMBRE 2017 / 21</v>
      </c>
    </row>
    <row r="1368" spans="1:4" x14ac:dyDescent="0.25">
      <c r="A1368" s="586">
        <f t="shared" si="164"/>
        <v>2017</v>
      </c>
      <c r="B1368" s="586" t="str">
        <f t="shared" si="164"/>
        <v>NOVIEMBRE</v>
      </c>
      <c r="C1368" s="586">
        <v>23</v>
      </c>
      <c r="D1368" s="586" t="str">
        <f t="shared" si="159"/>
        <v>NOVIEMBRE 2017 / 22</v>
      </c>
    </row>
    <row r="1369" spans="1:4" x14ac:dyDescent="0.25">
      <c r="A1369" s="586">
        <f t="shared" si="164"/>
        <v>2017</v>
      </c>
      <c r="B1369" s="586" t="str">
        <f t="shared" si="164"/>
        <v>NOVIEMBRE</v>
      </c>
      <c r="C1369" s="586">
        <v>24</v>
      </c>
      <c r="D1369" s="586" t="str">
        <f t="shared" si="159"/>
        <v>NOVIEMBRE 2017 / 23</v>
      </c>
    </row>
    <row r="1370" spans="1:4" x14ac:dyDescent="0.25">
      <c r="A1370" s="586">
        <f t="shared" si="164"/>
        <v>2017</v>
      </c>
      <c r="B1370" s="586" t="str">
        <f t="shared" si="164"/>
        <v>NOVIEMBRE</v>
      </c>
      <c r="C1370" s="586">
        <v>25</v>
      </c>
      <c r="D1370" s="586" t="str">
        <f t="shared" si="159"/>
        <v>NOVIEMBRE 2017 / 24</v>
      </c>
    </row>
    <row r="1371" spans="1:4" x14ac:dyDescent="0.25">
      <c r="A1371" s="586">
        <f t="shared" si="164"/>
        <v>2017</v>
      </c>
      <c r="B1371" s="586" t="str">
        <f t="shared" si="164"/>
        <v>NOVIEMBRE</v>
      </c>
      <c r="C1371" s="586">
        <v>26</v>
      </c>
      <c r="D1371" s="586" t="str">
        <f t="shared" si="159"/>
        <v>NOVIEMBRE 2017 / 25</v>
      </c>
    </row>
    <row r="1372" spans="1:4" x14ac:dyDescent="0.25">
      <c r="A1372" s="586">
        <f t="shared" si="164"/>
        <v>2017</v>
      </c>
      <c r="B1372" s="586" t="str">
        <f t="shared" si="164"/>
        <v>NOVIEMBRE</v>
      </c>
      <c r="C1372" s="586">
        <v>27</v>
      </c>
      <c r="D1372" s="586" t="str">
        <f t="shared" si="159"/>
        <v>NOVIEMBRE 2017 / 26</v>
      </c>
    </row>
    <row r="1373" spans="1:4" x14ac:dyDescent="0.25">
      <c r="A1373" s="586">
        <f t="shared" si="164"/>
        <v>2017</v>
      </c>
      <c r="B1373" s="586" t="str">
        <f t="shared" si="164"/>
        <v>NOVIEMBRE</v>
      </c>
      <c r="C1373" s="586">
        <v>28</v>
      </c>
      <c r="D1373" s="586" t="str">
        <f t="shared" si="159"/>
        <v>NOVIEMBRE 2017 / 27</v>
      </c>
    </row>
    <row r="1374" spans="1:4" x14ac:dyDescent="0.25">
      <c r="A1374" s="586">
        <f t="shared" si="164"/>
        <v>2017</v>
      </c>
      <c r="B1374" s="586" t="str">
        <f t="shared" si="164"/>
        <v>NOVIEMBRE</v>
      </c>
      <c r="C1374" s="586">
        <v>29</v>
      </c>
      <c r="D1374" s="586" t="str">
        <f t="shared" si="159"/>
        <v>NOVIEMBRE 2017 / 28</v>
      </c>
    </row>
    <row r="1375" spans="1:4" x14ac:dyDescent="0.25">
      <c r="A1375" s="586">
        <f t="shared" si="164"/>
        <v>2017</v>
      </c>
      <c r="B1375" s="586" t="str">
        <f t="shared" si="164"/>
        <v>NOVIEMBRE</v>
      </c>
      <c r="C1375" s="586">
        <v>30</v>
      </c>
      <c r="D1375" s="586" t="str">
        <f t="shared" si="159"/>
        <v>NOVIEMBRE 2017 / 29</v>
      </c>
    </row>
    <row r="1376" spans="1:4" x14ac:dyDescent="0.25">
      <c r="A1376" s="586">
        <f t="shared" si="164"/>
        <v>2017</v>
      </c>
      <c r="B1376" s="586" t="str">
        <f t="shared" si="164"/>
        <v>NOVIEMBRE</v>
      </c>
      <c r="C1376" s="586">
        <v>31</v>
      </c>
      <c r="D1376" s="586" t="str">
        <f t="shared" si="159"/>
        <v>NOVIEMBRE 2017 / 30</v>
      </c>
    </row>
    <row r="1377" spans="1:38" x14ac:dyDescent="0.25">
      <c r="A1377" s="206"/>
      <c r="B1377" s="206"/>
      <c r="C1377" s="206"/>
      <c r="D1377" s="586" t="str">
        <f t="shared" si="159"/>
        <v>NOVIEMBRE 2017 / 31</v>
      </c>
    </row>
    <row r="1378" spans="1:38" ht="15.75" x14ac:dyDescent="0.25">
      <c r="A1378" s="586">
        <v>2017</v>
      </c>
      <c r="B1378" s="586" t="s">
        <v>238</v>
      </c>
      <c r="C1378" s="586">
        <v>1</v>
      </c>
      <c r="D1378" s="208" t="s">
        <v>228</v>
      </c>
      <c r="E1378" s="209" t="str">
        <f>IFERROR(AVERAGE(E1347:E1377),"")</f>
        <v/>
      </c>
      <c r="F1378" s="209" t="str">
        <f>IFERROR(AVERAGE(F1347:F1377),"")</f>
        <v/>
      </c>
      <c r="G1378" s="209" t="str">
        <f>IFERROR(AVERAGE(G1347:G1377),"")</f>
        <v/>
      </c>
      <c r="H1378" s="209" t="str">
        <f>IFERROR(AVERAGE(H1347:H1377),"")</f>
        <v/>
      </c>
      <c r="I1378" s="209" t="str">
        <f t="shared" ref="I1378:AL1378" si="165">IFERROR(AVERAGE(I1347:I1377),"")</f>
        <v/>
      </c>
      <c r="J1378" s="209" t="str">
        <f t="shared" si="165"/>
        <v/>
      </c>
      <c r="K1378" s="209" t="str">
        <f t="shared" si="165"/>
        <v/>
      </c>
      <c r="L1378" s="209" t="str">
        <f t="shared" si="165"/>
        <v/>
      </c>
      <c r="M1378" s="209" t="str">
        <f t="shared" si="165"/>
        <v/>
      </c>
      <c r="N1378" s="209" t="str">
        <f t="shared" si="165"/>
        <v/>
      </c>
      <c r="O1378" s="209" t="str">
        <f t="shared" si="165"/>
        <v/>
      </c>
      <c r="P1378" s="209" t="str">
        <f t="shared" si="165"/>
        <v/>
      </c>
      <c r="Q1378" s="209" t="str">
        <f t="shared" si="165"/>
        <v/>
      </c>
      <c r="R1378" s="209" t="str">
        <f t="shared" si="165"/>
        <v/>
      </c>
      <c r="S1378" s="209" t="str">
        <f t="shared" si="165"/>
        <v/>
      </c>
      <c r="T1378" s="209" t="str">
        <f t="shared" si="165"/>
        <v/>
      </c>
      <c r="U1378" s="209" t="str">
        <f t="shared" si="165"/>
        <v/>
      </c>
      <c r="V1378" s="209" t="str">
        <f t="shared" si="165"/>
        <v/>
      </c>
      <c r="W1378" s="209" t="str">
        <f t="shared" si="165"/>
        <v/>
      </c>
      <c r="X1378" s="209" t="str">
        <f t="shared" si="165"/>
        <v/>
      </c>
      <c r="Y1378" s="209" t="str">
        <f t="shared" si="165"/>
        <v/>
      </c>
      <c r="Z1378" s="209" t="str">
        <f t="shared" si="165"/>
        <v/>
      </c>
      <c r="AA1378" s="209" t="str">
        <f t="shared" si="165"/>
        <v/>
      </c>
      <c r="AB1378" s="209" t="str">
        <f t="shared" si="165"/>
        <v/>
      </c>
      <c r="AC1378" s="209" t="str">
        <f t="shared" si="165"/>
        <v/>
      </c>
      <c r="AD1378" s="209" t="str">
        <f t="shared" si="165"/>
        <v/>
      </c>
      <c r="AE1378" s="209" t="str">
        <f t="shared" si="165"/>
        <v/>
      </c>
      <c r="AF1378" s="209" t="str">
        <f t="shared" si="165"/>
        <v/>
      </c>
      <c r="AG1378" s="209" t="str">
        <f t="shared" si="165"/>
        <v/>
      </c>
      <c r="AH1378" s="209" t="str">
        <f t="shared" si="165"/>
        <v/>
      </c>
      <c r="AI1378" s="209" t="str">
        <f t="shared" si="165"/>
        <v/>
      </c>
      <c r="AJ1378" s="209" t="str">
        <f t="shared" si="165"/>
        <v/>
      </c>
      <c r="AK1378" s="209" t="str">
        <f t="shared" si="165"/>
        <v/>
      </c>
      <c r="AL1378" s="209" t="str">
        <f t="shared" si="165"/>
        <v/>
      </c>
    </row>
    <row r="1379" spans="1:38" x14ac:dyDescent="0.25">
      <c r="A1379" s="586">
        <f>A1378</f>
        <v>2017</v>
      </c>
      <c r="B1379" s="586" t="str">
        <f>B1378</f>
        <v>DICIEMBRE</v>
      </c>
      <c r="C1379" s="586">
        <v>2</v>
      </c>
      <c r="D1379" s="586" t="str">
        <f t="shared" ref="D1379:D1409" si="166">B1378&amp;" "&amp;A1378&amp;" / "&amp;C1378</f>
        <v>DICIEMBRE 2017 / 1</v>
      </c>
    </row>
    <row r="1380" spans="1:38" x14ac:dyDescent="0.25">
      <c r="A1380" s="586">
        <f t="shared" ref="A1380:B1395" si="167">A1379</f>
        <v>2017</v>
      </c>
      <c r="B1380" s="586" t="str">
        <f t="shared" si="167"/>
        <v>DICIEMBRE</v>
      </c>
      <c r="C1380" s="586">
        <v>3</v>
      </c>
      <c r="D1380" s="586" t="str">
        <f t="shared" si="166"/>
        <v>DICIEMBRE 2017 / 2</v>
      </c>
    </row>
    <row r="1381" spans="1:38" x14ac:dyDescent="0.25">
      <c r="A1381" s="586">
        <f t="shared" si="167"/>
        <v>2017</v>
      </c>
      <c r="B1381" s="586" t="str">
        <f t="shared" si="167"/>
        <v>DICIEMBRE</v>
      </c>
      <c r="C1381" s="586">
        <v>4</v>
      </c>
      <c r="D1381" s="586" t="str">
        <f t="shared" si="166"/>
        <v>DICIEMBRE 2017 / 3</v>
      </c>
    </row>
    <row r="1382" spans="1:38" x14ac:dyDescent="0.25">
      <c r="A1382" s="586">
        <f t="shared" si="167"/>
        <v>2017</v>
      </c>
      <c r="B1382" s="586" t="str">
        <f t="shared" si="167"/>
        <v>DICIEMBRE</v>
      </c>
      <c r="C1382" s="586">
        <v>5</v>
      </c>
      <c r="D1382" s="586" t="str">
        <f t="shared" si="166"/>
        <v>DICIEMBRE 2017 / 4</v>
      </c>
    </row>
    <row r="1383" spans="1:38" x14ac:dyDescent="0.25">
      <c r="A1383" s="586">
        <f t="shared" si="167"/>
        <v>2017</v>
      </c>
      <c r="B1383" s="586" t="str">
        <f t="shared" si="167"/>
        <v>DICIEMBRE</v>
      </c>
      <c r="C1383" s="586">
        <v>6</v>
      </c>
      <c r="D1383" s="586" t="str">
        <f t="shared" si="166"/>
        <v>DICIEMBRE 2017 / 5</v>
      </c>
    </row>
    <row r="1384" spans="1:38" x14ac:dyDescent="0.25">
      <c r="A1384" s="586">
        <f t="shared" si="167"/>
        <v>2017</v>
      </c>
      <c r="B1384" s="586" t="str">
        <f t="shared" si="167"/>
        <v>DICIEMBRE</v>
      </c>
      <c r="C1384" s="586">
        <v>7</v>
      </c>
      <c r="D1384" s="586" t="str">
        <f t="shared" si="166"/>
        <v>DICIEMBRE 2017 / 6</v>
      </c>
    </row>
    <row r="1385" spans="1:38" x14ac:dyDescent="0.25">
      <c r="A1385" s="586">
        <f t="shared" si="167"/>
        <v>2017</v>
      </c>
      <c r="B1385" s="586" t="str">
        <f t="shared" si="167"/>
        <v>DICIEMBRE</v>
      </c>
      <c r="C1385" s="586">
        <v>8</v>
      </c>
      <c r="D1385" s="586" t="str">
        <f t="shared" si="166"/>
        <v>DICIEMBRE 2017 / 7</v>
      </c>
    </row>
    <row r="1386" spans="1:38" x14ac:dyDescent="0.25">
      <c r="A1386" s="586">
        <f t="shared" si="167"/>
        <v>2017</v>
      </c>
      <c r="B1386" s="586" t="str">
        <f t="shared" si="167"/>
        <v>DICIEMBRE</v>
      </c>
      <c r="C1386" s="586">
        <v>9</v>
      </c>
      <c r="D1386" s="586" t="str">
        <f t="shared" si="166"/>
        <v>DICIEMBRE 2017 / 8</v>
      </c>
    </row>
    <row r="1387" spans="1:38" x14ac:dyDescent="0.25">
      <c r="A1387" s="586">
        <f t="shared" si="167"/>
        <v>2017</v>
      </c>
      <c r="B1387" s="586" t="str">
        <f t="shared" si="167"/>
        <v>DICIEMBRE</v>
      </c>
      <c r="C1387" s="586">
        <v>10</v>
      </c>
      <c r="D1387" s="586" t="str">
        <f t="shared" si="166"/>
        <v>DICIEMBRE 2017 / 9</v>
      </c>
    </row>
    <row r="1388" spans="1:38" x14ac:dyDescent="0.25">
      <c r="A1388" s="586">
        <f t="shared" si="167"/>
        <v>2017</v>
      </c>
      <c r="B1388" s="586" t="str">
        <f t="shared" si="167"/>
        <v>DICIEMBRE</v>
      </c>
      <c r="C1388" s="586">
        <v>11</v>
      </c>
      <c r="D1388" s="586" t="str">
        <f t="shared" si="166"/>
        <v>DICIEMBRE 2017 / 10</v>
      </c>
    </row>
    <row r="1389" spans="1:38" x14ac:dyDescent="0.25">
      <c r="A1389" s="586">
        <f t="shared" si="167"/>
        <v>2017</v>
      </c>
      <c r="B1389" s="586" t="str">
        <f t="shared" si="167"/>
        <v>DICIEMBRE</v>
      </c>
      <c r="C1389" s="586">
        <v>12</v>
      </c>
      <c r="D1389" s="586" t="str">
        <f t="shared" si="166"/>
        <v>DICIEMBRE 2017 / 11</v>
      </c>
    </row>
    <row r="1390" spans="1:38" x14ac:dyDescent="0.25">
      <c r="A1390" s="586">
        <f t="shared" si="167"/>
        <v>2017</v>
      </c>
      <c r="B1390" s="586" t="str">
        <f t="shared" si="167"/>
        <v>DICIEMBRE</v>
      </c>
      <c r="C1390" s="586">
        <v>13</v>
      </c>
      <c r="D1390" s="586" t="str">
        <f t="shared" si="166"/>
        <v>DICIEMBRE 2017 / 12</v>
      </c>
    </row>
    <row r="1391" spans="1:38" x14ac:dyDescent="0.25">
      <c r="A1391" s="586">
        <f t="shared" si="167"/>
        <v>2017</v>
      </c>
      <c r="B1391" s="586" t="str">
        <f t="shared" si="167"/>
        <v>DICIEMBRE</v>
      </c>
      <c r="C1391" s="586">
        <v>14</v>
      </c>
      <c r="D1391" s="586" t="str">
        <f t="shared" si="166"/>
        <v>DICIEMBRE 2017 / 13</v>
      </c>
    </row>
    <row r="1392" spans="1:38" x14ac:dyDescent="0.25">
      <c r="A1392" s="586">
        <f t="shared" si="167"/>
        <v>2017</v>
      </c>
      <c r="B1392" s="586" t="str">
        <f t="shared" si="167"/>
        <v>DICIEMBRE</v>
      </c>
      <c r="C1392" s="586">
        <v>15</v>
      </c>
      <c r="D1392" s="586" t="str">
        <f t="shared" si="166"/>
        <v>DICIEMBRE 2017 / 14</v>
      </c>
    </row>
    <row r="1393" spans="1:4" x14ac:dyDescent="0.25">
      <c r="A1393" s="586">
        <f t="shared" si="167"/>
        <v>2017</v>
      </c>
      <c r="B1393" s="586" t="str">
        <f t="shared" si="167"/>
        <v>DICIEMBRE</v>
      </c>
      <c r="C1393" s="586">
        <v>16</v>
      </c>
      <c r="D1393" s="586" t="str">
        <f t="shared" si="166"/>
        <v>DICIEMBRE 2017 / 15</v>
      </c>
    </row>
    <row r="1394" spans="1:4" x14ac:dyDescent="0.25">
      <c r="A1394" s="586">
        <f t="shared" si="167"/>
        <v>2017</v>
      </c>
      <c r="B1394" s="586" t="str">
        <f t="shared" si="167"/>
        <v>DICIEMBRE</v>
      </c>
      <c r="C1394" s="586">
        <v>17</v>
      </c>
      <c r="D1394" s="586" t="str">
        <f t="shared" si="166"/>
        <v>DICIEMBRE 2017 / 16</v>
      </c>
    </row>
    <row r="1395" spans="1:4" x14ac:dyDescent="0.25">
      <c r="A1395" s="586">
        <f t="shared" si="167"/>
        <v>2017</v>
      </c>
      <c r="B1395" s="586" t="str">
        <f t="shared" si="167"/>
        <v>DICIEMBRE</v>
      </c>
      <c r="C1395" s="586">
        <v>18</v>
      </c>
      <c r="D1395" s="586" t="str">
        <f t="shared" si="166"/>
        <v>DICIEMBRE 2017 / 17</v>
      </c>
    </row>
    <row r="1396" spans="1:4" x14ac:dyDescent="0.25">
      <c r="A1396" s="586">
        <f t="shared" ref="A1396:B1408" si="168">A1395</f>
        <v>2017</v>
      </c>
      <c r="B1396" s="586" t="str">
        <f t="shared" si="168"/>
        <v>DICIEMBRE</v>
      </c>
      <c r="C1396" s="586">
        <v>19</v>
      </c>
      <c r="D1396" s="586" t="str">
        <f t="shared" si="166"/>
        <v>DICIEMBRE 2017 / 18</v>
      </c>
    </row>
    <row r="1397" spans="1:4" x14ac:dyDescent="0.25">
      <c r="A1397" s="586">
        <f t="shared" si="168"/>
        <v>2017</v>
      </c>
      <c r="B1397" s="586" t="str">
        <f t="shared" si="168"/>
        <v>DICIEMBRE</v>
      </c>
      <c r="C1397" s="586">
        <v>20</v>
      </c>
      <c r="D1397" s="586" t="str">
        <f t="shared" si="166"/>
        <v>DICIEMBRE 2017 / 19</v>
      </c>
    </row>
    <row r="1398" spans="1:4" x14ac:dyDescent="0.25">
      <c r="A1398" s="586">
        <f t="shared" si="168"/>
        <v>2017</v>
      </c>
      <c r="B1398" s="586" t="str">
        <f t="shared" si="168"/>
        <v>DICIEMBRE</v>
      </c>
      <c r="C1398" s="586">
        <v>21</v>
      </c>
      <c r="D1398" s="586" t="str">
        <f t="shared" si="166"/>
        <v>DICIEMBRE 2017 / 20</v>
      </c>
    </row>
    <row r="1399" spans="1:4" x14ac:dyDescent="0.25">
      <c r="A1399" s="586">
        <f t="shared" si="168"/>
        <v>2017</v>
      </c>
      <c r="B1399" s="586" t="str">
        <f t="shared" si="168"/>
        <v>DICIEMBRE</v>
      </c>
      <c r="C1399" s="586">
        <v>22</v>
      </c>
      <c r="D1399" s="586" t="str">
        <f t="shared" si="166"/>
        <v>DICIEMBRE 2017 / 21</v>
      </c>
    </row>
    <row r="1400" spans="1:4" x14ac:dyDescent="0.25">
      <c r="A1400" s="586">
        <f t="shared" si="168"/>
        <v>2017</v>
      </c>
      <c r="B1400" s="586" t="str">
        <f t="shared" si="168"/>
        <v>DICIEMBRE</v>
      </c>
      <c r="C1400" s="586">
        <v>23</v>
      </c>
      <c r="D1400" s="586" t="str">
        <f t="shared" si="166"/>
        <v>DICIEMBRE 2017 / 22</v>
      </c>
    </row>
    <row r="1401" spans="1:4" x14ac:dyDescent="0.25">
      <c r="A1401" s="586">
        <f t="shared" si="168"/>
        <v>2017</v>
      </c>
      <c r="B1401" s="586" t="str">
        <f t="shared" si="168"/>
        <v>DICIEMBRE</v>
      </c>
      <c r="C1401" s="586">
        <v>24</v>
      </c>
      <c r="D1401" s="586" t="str">
        <f t="shared" si="166"/>
        <v>DICIEMBRE 2017 / 23</v>
      </c>
    </row>
    <row r="1402" spans="1:4" x14ac:dyDescent="0.25">
      <c r="A1402" s="586">
        <f t="shared" si="168"/>
        <v>2017</v>
      </c>
      <c r="B1402" s="586" t="str">
        <f t="shared" si="168"/>
        <v>DICIEMBRE</v>
      </c>
      <c r="C1402" s="586">
        <v>25</v>
      </c>
      <c r="D1402" s="586" t="str">
        <f t="shared" si="166"/>
        <v>DICIEMBRE 2017 / 24</v>
      </c>
    </row>
    <row r="1403" spans="1:4" x14ac:dyDescent="0.25">
      <c r="A1403" s="586">
        <f t="shared" si="168"/>
        <v>2017</v>
      </c>
      <c r="B1403" s="586" t="str">
        <f t="shared" si="168"/>
        <v>DICIEMBRE</v>
      </c>
      <c r="C1403" s="586">
        <v>26</v>
      </c>
      <c r="D1403" s="586" t="str">
        <f t="shared" si="166"/>
        <v>DICIEMBRE 2017 / 25</v>
      </c>
    </row>
    <row r="1404" spans="1:4" x14ac:dyDescent="0.25">
      <c r="A1404" s="586">
        <f t="shared" si="168"/>
        <v>2017</v>
      </c>
      <c r="B1404" s="586" t="str">
        <f t="shared" si="168"/>
        <v>DICIEMBRE</v>
      </c>
      <c r="C1404" s="586">
        <v>27</v>
      </c>
      <c r="D1404" s="586" t="str">
        <f t="shared" si="166"/>
        <v>DICIEMBRE 2017 / 26</v>
      </c>
    </row>
    <row r="1405" spans="1:4" x14ac:dyDescent="0.25">
      <c r="A1405" s="586">
        <f t="shared" si="168"/>
        <v>2017</v>
      </c>
      <c r="B1405" s="586" t="str">
        <f t="shared" si="168"/>
        <v>DICIEMBRE</v>
      </c>
      <c r="C1405" s="586">
        <v>28</v>
      </c>
      <c r="D1405" s="586" t="str">
        <f t="shared" si="166"/>
        <v>DICIEMBRE 2017 / 27</v>
      </c>
    </row>
    <row r="1406" spans="1:4" x14ac:dyDescent="0.25">
      <c r="A1406" s="586">
        <f t="shared" si="168"/>
        <v>2017</v>
      </c>
      <c r="B1406" s="586" t="str">
        <f t="shared" si="168"/>
        <v>DICIEMBRE</v>
      </c>
      <c r="C1406" s="586">
        <v>29</v>
      </c>
      <c r="D1406" s="586" t="str">
        <f t="shared" si="166"/>
        <v>DICIEMBRE 2017 / 28</v>
      </c>
    </row>
    <row r="1407" spans="1:4" x14ac:dyDescent="0.25">
      <c r="A1407" s="586">
        <f t="shared" si="168"/>
        <v>2017</v>
      </c>
      <c r="B1407" s="586" t="str">
        <f t="shared" si="168"/>
        <v>DICIEMBRE</v>
      </c>
      <c r="C1407" s="586">
        <v>30</v>
      </c>
      <c r="D1407" s="586" t="str">
        <f t="shared" si="166"/>
        <v>DICIEMBRE 2017 / 29</v>
      </c>
    </row>
    <row r="1408" spans="1:4" x14ac:dyDescent="0.25">
      <c r="A1408" s="586">
        <f t="shared" si="168"/>
        <v>2017</v>
      </c>
      <c r="B1408" s="586" t="str">
        <f t="shared" si="168"/>
        <v>DICIEMBRE</v>
      </c>
      <c r="C1408" s="586">
        <v>31</v>
      </c>
      <c r="D1408" s="586" t="str">
        <f t="shared" si="166"/>
        <v>DICIEMBRE 2017 / 30</v>
      </c>
    </row>
    <row r="1409" spans="4:38" x14ac:dyDescent="0.25">
      <c r="D1409" s="586" t="str">
        <f t="shared" si="166"/>
        <v>DICIEMBRE 2017 / 31</v>
      </c>
    </row>
    <row r="1410" spans="4:38" ht="15.75" x14ac:dyDescent="0.25">
      <c r="D1410" s="208" t="s">
        <v>228</v>
      </c>
      <c r="E1410" s="209" t="str">
        <f>IFERROR(AVERAGE(E1379:E1409),"")</f>
        <v/>
      </c>
      <c r="F1410" s="209" t="str">
        <f>IFERROR(AVERAGE(F1379:F1409),"")</f>
        <v/>
      </c>
      <c r="G1410" s="209" t="str">
        <f>IFERROR(AVERAGE(G1379:G1409),"")</f>
        <v/>
      </c>
      <c r="H1410" s="209" t="str">
        <f>IFERROR(AVERAGE(H1379:H1409),"")</f>
        <v/>
      </c>
      <c r="I1410" s="209" t="str">
        <f t="shared" ref="I1410:AL1410" si="169">IFERROR(AVERAGE(I1379:I1409),"")</f>
        <v/>
      </c>
      <c r="J1410" s="209" t="str">
        <f t="shared" si="169"/>
        <v/>
      </c>
      <c r="K1410" s="209" t="str">
        <f t="shared" si="169"/>
        <v/>
      </c>
      <c r="L1410" s="209" t="str">
        <f t="shared" si="169"/>
        <v/>
      </c>
      <c r="M1410" s="209" t="str">
        <f t="shared" si="169"/>
        <v/>
      </c>
      <c r="N1410" s="209" t="str">
        <f t="shared" si="169"/>
        <v/>
      </c>
      <c r="O1410" s="209" t="str">
        <f t="shared" si="169"/>
        <v/>
      </c>
      <c r="P1410" s="209" t="str">
        <f t="shared" si="169"/>
        <v/>
      </c>
      <c r="Q1410" s="209" t="str">
        <f t="shared" si="169"/>
        <v/>
      </c>
      <c r="R1410" s="209" t="str">
        <f t="shared" si="169"/>
        <v/>
      </c>
      <c r="S1410" s="209" t="str">
        <f t="shared" si="169"/>
        <v/>
      </c>
      <c r="T1410" s="209" t="str">
        <f t="shared" si="169"/>
        <v/>
      </c>
      <c r="U1410" s="209" t="str">
        <f t="shared" si="169"/>
        <v/>
      </c>
      <c r="V1410" s="209" t="str">
        <f t="shared" si="169"/>
        <v/>
      </c>
      <c r="W1410" s="209" t="str">
        <f t="shared" si="169"/>
        <v/>
      </c>
      <c r="X1410" s="209" t="str">
        <f t="shared" si="169"/>
        <v/>
      </c>
      <c r="Y1410" s="209" t="str">
        <f t="shared" si="169"/>
        <v/>
      </c>
      <c r="Z1410" s="209" t="str">
        <f t="shared" si="169"/>
        <v/>
      </c>
      <c r="AA1410" s="209" t="str">
        <f t="shared" si="169"/>
        <v/>
      </c>
      <c r="AB1410" s="209" t="str">
        <f t="shared" si="169"/>
        <v/>
      </c>
      <c r="AC1410" s="209" t="str">
        <f t="shared" si="169"/>
        <v/>
      </c>
      <c r="AD1410" s="209" t="str">
        <f t="shared" si="169"/>
        <v/>
      </c>
      <c r="AE1410" s="209" t="str">
        <f t="shared" si="169"/>
        <v/>
      </c>
      <c r="AF1410" s="209" t="str">
        <f t="shared" si="169"/>
        <v/>
      </c>
      <c r="AG1410" s="209" t="str">
        <f t="shared" si="169"/>
        <v/>
      </c>
      <c r="AH1410" s="209" t="str">
        <f t="shared" si="169"/>
        <v/>
      </c>
      <c r="AI1410" s="209" t="str">
        <f t="shared" si="169"/>
        <v/>
      </c>
      <c r="AJ1410" s="209" t="str">
        <f t="shared" si="169"/>
        <v/>
      </c>
      <c r="AK1410" s="209" t="str">
        <f t="shared" si="169"/>
        <v/>
      </c>
      <c r="AL1410" s="209" t="str">
        <f t="shared" si="169"/>
        <v/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'GAV (GV)'!K3:K3</xm:f>
              <xm:sqref>L3</xm:sqref>
            </x14:sparkline>
            <x14:sparkline>
              <xm:f>'GAV (GV)'!K4:K4</xm:f>
              <xm:sqref>L4</xm:sqref>
            </x14:sparkline>
            <x14:sparkline>
              <xm:f>'GAV (GV)'!K5:K5</xm:f>
              <xm:sqref>L5</xm:sqref>
            </x14:sparkline>
            <x14:sparkline>
              <xm:f>'GAV (GV)'!K6:K6</xm:f>
              <xm:sqref>L6</xm:sqref>
            </x14:sparkline>
            <x14:sparkline>
              <xm:f>'GAV (GV)'!K7:K7</xm:f>
              <xm:sqref>L7</xm:sqref>
            </x14:sparkline>
            <x14:sparkline>
              <xm:f>'GAV (GV)'!K8:K8</xm:f>
              <xm:sqref>L8</xm:sqref>
            </x14:sparkline>
            <x14:sparkline>
              <xm:f>'GAV (GV)'!K9:K9</xm:f>
              <xm:sqref>L9</xm:sqref>
            </x14:sparkline>
            <x14:sparkline>
              <xm:f>'GAV (GV)'!K10:K10</xm:f>
              <xm:sqref>L10</xm:sqref>
            </x14:sparkline>
            <x14:sparkline>
              <xm:f>'GAV (GV)'!K11:K11</xm:f>
              <xm:sqref>L11</xm:sqref>
            </x14:sparkline>
            <x14:sparkline>
              <xm:f>'GAV (GV)'!K12:K12</xm:f>
              <xm:sqref>L12</xm:sqref>
            </x14:sparkline>
            <x14:sparkline>
              <xm:f>'GAV (GV)'!K13:K13</xm:f>
              <xm:sqref>L13</xm:sqref>
            </x14:sparkline>
            <x14:sparkline>
              <xm:f>'GAV (GV)'!K14:K14</xm:f>
              <xm:sqref>L14</xm:sqref>
            </x14:sparkline>
            <x14:sparkline>
              <xm:f>'GAV (GV)'!K15:K15</xm:f>
              <xm:sqref>L15</xm:sqref>
            </x14:sparkline>
            <x14:sparkline>
              <xm:f>'GAV (GV)'!K16:K16</xm:f>
              <xm:sqref>L16</xm:sqref>
            </x14:sparkline>
            <x14:sparkline>
              <xm:f>'GAV (GV)'!K17:K17</xm:f>
              <xm:sqref>L17</xm:sqref>
            </x14:sparkline>
            <x14:sparkline>
              <xm:f>'GAV (GV)'!K18:K18</xm:f>
              <xm:sqref>L18</xm:sqref>
            </x14:sparkline>
            <x14:sparkline>
              <xm:f>'GAV (GV)'!K19:K19</xm:f>
              <xm:sqref>L19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B1410"/>
  <sheetViews>
    <sheetView topLeftCell="H1" zoomScale="70" zoomScaleNormal="70" workbookViewId="0">
      <pane ySplit="2" topLeftCell="A1096" activePane="bottomLeft" state="frozen"/>
      <selection activeCell="A8" sqref="A8:E14"/>
      <selection pane="bottomLeft" activeCell="L1124" sqref="L1124"/>
    </sheetView>
  </sheetViews>
  <sheetFormatPr baseColWidth="10" defaultRowHeight="15" x14ac:dyDescent="0.25"/>
  <cols>
    <col min="1" max="1" width="6.28515625" style="44" hidden="1" customWidth="1"/>
    <col min="2" max="2" width="14" style="44" hidden="1" customWidth="1"/>
    <col min="3" max="3" width="3.85546875" style="44" hidden="1" customWidth="1"/>
    <col min="4" max="4" width="27.28515625" style="44" bestFit="1" customWidth="1"/>
    <col min="5" max="8" width="14.7109375" style="44" customWidth="1"/>
    <col min="9" max="9" width="15.85546875" style="44" bestFit="1" customWidth="1"/>
    <col min="10" max="12" width="14.7109375" style="44" customWidth="1"/>
    <col min="13" max="13" width="15.7109375" style="44" customWidth="1"/>
    <col min="14" max="14" width="15.28515625" style="44" customWidth="1"/>
    <col min="15" max="15" width="15.7109375" style="44" customWidth="1"/>
    <col min="16" max="16" width="16" style="44" bestFit="1" customWidth="1"/>
    <col min="17" max="18" width="15.7109375" style="44" customWidth="1"/>
    <col min="19" max="19" width="16.28515625" style="44" bestFit="1" customWidth="1"/>
    <col min="20" max="20" width="16.28515625" style="44" customWidth="1"/>
    <col min="21" max="22" width="15.7109375" style="44" customWidth="1"/>
    <col min="23" max="23" width="16.140625" style="44" customWidth="1"/>
    <col min="24" max="24" width="15.7109375" style="44" customWidth="1"/>
    <col min="25" max="26" width="16.140625" style="44" customWidth="1"/>
    <col min="27" max="27" width="16.140625" style="55" customWidth="1"/>
    <col min="28" max="28" width="16.140625" style="44" customWidth="1"/>
    <col min="29" max="29" width="16.140625" style="207" customWidth="1"/>
    <col min="30" max="33" width="16.140625" style="44" customWidth="1"/>
    <col min="34" max="34" width="15.85546875" style="44" bestFit="1" customWidth="1"/>
    <col min="35" max="43" width="16.140625" style="44" customWidth="1"/>
    <col min="44" max="44" width="16.28515625" style="44" bestFit="1" customWidth="1"/>
    <col min="45" max="45" width="16.28515625" style="44" customWidth="1"/>
    <col min="46" max="49" width="16.140625" style="44" customWidth="1"/>
    <col min="50" max="50" width="16.140625" style="55" customWidth="1"/>
    <col min="51" max="53" width="16.140625" style="44" customWidth="1"/>
    <col min="54" max="54" width="11.42578125" style="207"/>
    <col min="55" max="16384" width="11.42578125" style="44"/>
  </cols>
  <sheetData>
    <row r="1" spans="1:54" ht="15.75" x14ac:dyDescent="0.25">
      <c r="D1" s="44" t="s">
        <v>243</v>
      </c>
      <c r="E1" s="165" t="s">
        <v>244</v>
      </c>
      <c r="F1" s="165" t="s">
        <v>245</v>
      </c>
      <c r="G1" s="165" t="s">
        <v>246</v>
      </c>
      <c r="H1" s="165" t="s">
        <v>247</v>
      </c>
      <c r="I1" s="165" t="s">
        <v>248</v>
      </c>
      <c r="J1" s="165" t="s">
        <v>249</v>
      </c>
      <c r="K1" s="165" t="s">
        <v>250</v>
      </c>
      <c r="L1" s="165" t="s">
        <v>251</v>
      </c>
      <c r="M1" s="165" t="s">
        <v>252</v>
      </c>
      <c r="N1" s="165" t="s">
        <v>253</v>
      </c>
      <c r="O1" s="165" t="s">
        <v>254</v>
      </c>
      <c r="P1" s="165" t="s">
        <v>255</v>
      </c>
      <c r="Q1" s="165" t="s">
        <v>256</v>
      </c>
      <c r="R1" s="165" t="s">
        <v>257</v>
      </c>
      <c r="S1" s="165" t="s">
        <v>258</v>
      </c>
      <c r="T1" s="165" t="s">
        <v>259</v>
      </c>
      <c r="U1" s="149" t="s">
        <v>260</v>
      </c>
      <c r="V1" s="149" t="s">
        <v>261</v>
      </c>
      <c r="W1" s="149" t="s">
        <v>262</v>
      </c>
      <c r="X1" s="149" t="s">
        <v>263</v>
      </c>
      <c r="Y1" s="149" t="s">
        <v>264</v>
      </c>
      <c r="Z1" s="149" t="s">
        <v>265</v>
      </c>
      <c r="AA1" s="149" t="s">
        <v>266</v>
      </c>
      <c r="AB1" s="149" t="s">
        <v>267</v>
      </c>
      <c r="AC1" s="230" t="s">
        <v>268</v>
      </c>
      <c r="AD1" s="167" t="s">
        <v>269</v>
      </c>
      <c r="AE1" s="194" t="s">
        <v>270</v>
      </c>
      <c r="AF1" s="167" t="s">
        <v>271</v>
      </c>
      <c r="AG1" s="167" t="s">
        <v>272</v>
      </c>
      <c r="AH1" s="167" t="s">
        <v>273</v>
      </c>
      <c r="AI1" s="167" t="s">
        <v>274</v>
      </c>
      <c r="AJ1" s="167" t="s">
        <v>275</v>
      </c>
      <c r="AK1" s="167" t="s">
        <v>276</v>
      </c>
      <c r="AL1" s="167" t="s">
        <v>277</v>
      </c>
      <c r="AM1" s="167" t="s">
        <v>278</v>
      </c>
      <c r="AN1" s="167" t="s">
        <v>279</v>
      </c>
      <c r="AO1" s="167" t="s">
        <v>280</v>
      </c>
      <c r="AP1" s="167" t="s">
        <v>281</v>
      </c>
      <c r="AQ1" s="167" t="s">
        <v>282</v>
      </c>
      <c r="AR1" s="167" t="s">
        <v>283</v>
      </c>
      <c r="AS1" s="167" t="s">
        <v>284</v>
      </c>
      <c r="AT1" s="150" t="s">
        <v>285</v>
      </c>
      <c r="AU1" s="150" t="s">
        <v>286</v>
      </c>
      <c r="AV1" s="150" t="s">
        <v>287</v>
      </c>
      <c r="AW1" s="150" t="s">
        <v>288</v>
      </c>
      <c r="AX1" s="150" t="s">
        <v>289</v>
      </c>
      <c r="AY1" s="150" t="s">
        <v>290</v>
      </c>
      <c r="AZ1" s="150" t="s">
        <v>291</v>
      </c>
      <c r="BA1" s="150" t="s">
        <v>292</v>
      </c>
      <c r="BB1" s="230"/>
    </row>
    <row r="2" spans="1:54" ht="63" x14ac:dyDescent="0.25">
      <c r="A2" s="44">
        <v>2014</v>
      </c>
      <c r="B2" s="44" t="s">
        <v>226</v>
      </c>
      <c r="C2" s="44">
        <v>1</v>
      </c>
      <c r="E2" s="165" t="s">
        <v>23</v>
      </c>
      <c r="F2" s="165" t="s">
        <v>1</v>
      </c>
      <c r="G2" s="165" t="s">
        <v>2</v>
      </c>
      <c r="H2" s="165" t="s">
        <v>3</v>
      </c>
      <c r="I2" s="165" t="s">
        <v>138</v>
      </c>
      <c r="J2" s="165" t="s">
        <v>139</v>
      </c>
      <c r="K2" s="165" t="s">
        <v>44</v>
      </c>
      <c r="L2" s="165" t="s">
        <v>140</v>
      </c>
      <c r="M2" s="165" t="s">
        <v>49</v>
      </c>
      <c r="N2" s="165" t="s">
        <v>88</v>
      </c>
      <c r="O2" s="165" t="s">
        <v>141</v>
      </c>
      <c r="P2" s="165" t="s">
        <v>142</v>
      </c>
      <c r="Q2" s="165" t="s">
        <v>143</v>
      </c>
      <c r="R2" s="165" t="s">
        <v>144</v>
      </c>
      <c r="S2" s="165" t="s">
        <v>145</v>
      </c>
      <c r="T2" s="165"/>
      <c r="U2" s="149" t="s">
        <v>157</v>
      </c>
      <c r="V2" s="149" t="s">
        <v>158</v>
      </c>
      <c r="W2" s="149" t="s">
        <v>150</v>
      </c>
      <c r="X2" s="149" t="s">
        <v>151</v>
      </c>
      <c r="Y2" s="149" t="s">
        <v>154</v>
      </c>
      <c r="Z2" s="149" t="s">
        <v>155</v>
      </c>
      <c r="AA2" s="149" t="s">
        <v>159</v>
      </c>
      <c r="AB2" s="149" t="s">
        <v>160</v>
      </c>
      <c r="AC2" s="230"/>
      <c r="AD2" s="167" t="s">
        <v>23</v>
      </c>
      <c r="AE2" s="194" t="s">
        <v>1</v>
      </c>
      <c r="AF2" s="167" t="s">
        <v>2</v>
      </c>
      <c r="AG2" s="167" t="s">
        <v>3</v>
      </c>
      <c r="AH2" s="167" t="s">
        <v>138</v>
      </c>
      <c r="AI2" s="167" t="s">
        <v>139</v>
      </c>
      <c r="AJ2" s="167" t="s">
        <v>44</v>
      </c>
      <c r="AK2" s="167" t="s">
        <v>140</v>
      </c>
      <c r="AL2" s="167" t="s">
        <v>49</v>
      </c>
      <c r="AM2" s="167" t="s">
        <v>88</v>
      </c>
      <c r="AN2" s="167" t="s">
        <v>141</v>
      </c>
      <c r="AO2" s="167" t="s">
        <v>142</v>
      </c>
      <c r="AP2" s="167" t="s">
        <v>143</v>
      </c>
      <c r="AQ2" s="167" t="s">
        <v>144</v>
      </c>
      <c r="AR2" s="167" t="s">
        <v>145</v>
      </c>
      <c r="AS2" s="167"/>
      <c r="AT2" s="150" t="s">
        <v>157</v>
      </c>
      <c r="AU2" s="150" t="s">
        <v>158</v>
      </c>
      <c r="AV2" s="150" t="s">
        <v>150</v>
      </c>
      <c r="AW2" s="150" t="s">
        <v>151</v>
      </c>
      <c r="AX2" s="150" t="s">
        <v>154</v>
      </c>
      <c r="AY2" s="150" t="s">
        <v>155</v>
      </c>
      <c r="AZ2" s="150" t="s">
        <v>159</v>
      </c>
      <c r="BA2" s="150" t="s">
        <v>160</v>
      </c>
      <c r="BB2" s="235"/>
    </row>
    <row r="3" spans="1:54" x14ac:dyDescent="0.25">
      <c r="A3" s="44">
        <f t="shared" ref="A3:A32" si="0">A2</f>
        <v>2014</v>
      </c>
      <c r="B3" s="44" t="str">
        <f t="shared" ref="B3:B32" si="1">B2</f>
        <v>MAYO</v>
      </c>
      <c r="C3" s="44">
        <v>2</v>
      </c>
      <c r="D3" s="44" t="str">
        <f t="shared" ref="D3:D33" si="2">B2&amp;" "&amp;A2&amp;" / "&amp;C2</f>
        <v>MAYO 2014 / 1</v>
      </c>
      <c r="E3" s="169">
        <v>1</v>
      </c>
      <c r="F3" s="175">
        <v>41770</v>
      </c>
      <c r="G3" s="170">
        <v>42790</v>
      </c>
      <c r="H3" s="171" t="s">
        <v>132</v>
      </c>
      <c r="I3" s="151">
        <v>0.77580000000000005</v>
      </c>
      <c r="J3" s="151" t="s">
        <v>20</v>
      </c>
      <c r="K3" s="195">
        <v>0</v>
      </c>
      <c r="L3" s="151">
        <v>30</v>
      </c>
      <c r="M3" s="151" t="s">
        <v>103</v>
      </c>
      <c r="N3" s="151">
        <v>102</v>
      </c>
      <c r="O3" s="195">
        <v>0</v>
      </c>
      <c r="P3" s="151">
        <v>1</v>
      </c>
      <c r="Q3" s="151">
        <v>323</v>
      </c>
      <c r="R3" s="151">
        <v>476</v>
      </c>
      <c r="S3" s="151">
        <v>98.5</v>
      </c>
      <c r="T3" s="151"/>
      <c r="U3" s="151">
        <v>16</v>
      </c>
      <c r="V3" s="151">
        <v>100</v>
      </c>
      <c r="W3" s="151">
        <v>1</v>
      </c>
      <c r="X3" s="151">
        <v>1.9</v>
      </c>
      <c r="Y3" s="151">
        <v>401</v>
      </c>
      <c r="Z3" s="151">
        <v>572</v>
      </c>
      <c r="AA3" s="151">
        <v>0.3</v>
      </c>
      <c r="AB3" s="151">
        <v>0.05</v>
      </c>
      <c r="AC3" s="235"/>
      <c r="AD3" s="169">
        <v>1</v>
      </c>
      <c r="AE3" s="196">
        <v>41763</v>
      </c>
      <c r="AF3" s="170">
        <v>42594</v>
      </c>
      <c r="AG3" s="171" t="s">
        <v>146</v>
      </c>
      <c r="AH3" s="151">
        <v>0.78680000000000005</v>
      </c>
      <c r="AI3" s="151" t="s">
        <v>20</v>
      </c>
      <c r="AJ3" s="195">
        <v>0</v>
      </c>
      <c r="AK3" s="151">
        <v>30</v>
      </c>
      <c r="AL3" s="151" t="s">
        <v>103</v>
      </c>
      <c r="AM3" s="151">
        <v>117</v>
      </c>
      <c r="AN3" s="195">
        <v>0</v>
      </c>
      <c r="AO3" s="151">
        <v>1.3</v>
      </c>
      <c r="AP3" s="151">
        <v>360</v>
      </c>
      <c r="AQ3" s="151">
        <v>511</v>
      </c>
      <c r="AR3" s="151">
        <v>99</v>
      </c>
      <c r="AS3" s="151"/>
      <c r="AT3" s="151">
        <v>16</v>
      </c>
      <c r="AU3" s="151">
        <v>100</v>
      </c>
      <c r="AV3" s="151">
        <v>1</v>
      </c>
      <c r="AW3" s="151">
        <v>1.9</v>
      </c>
      <c r="AX3" s="151">
        <v>401</v>
      </c>
      <c r="AY3" s="151">
        <v>572</v>
      </c>
      <c r="AZ3" s="152"/>
      <c r="BA3" s="152"/>
      <c r="BB3" s="235"/>
    </row>
    <row r="4" spans="1:54" x14ac:dyDescent="0.25">
      <c r="A4" s="44">
        <f t="shared" si="0"/>
        <v>2014</v>
      </c>
      <c r="B4" s="44" t="str">
        <f t="shared" si="1"/>
        <v>MAYO</v>
      </c>
      <c r="C4" s="44">
        <v>3</v>
      </c>
      <c r="D4" s="44" t="str">
        <f t="shared" si="2"/>
        <v>MAYO 2014 / 2</v>
      </c>
      <c r="E4" s="169"/>
      <c r="F4" s="175"/>
      <c r="G4" s="170"/>
      <c r="H4" s="171"/>
      <c r="I4" s="151"/>
      <c r="J4" s="151"/>
      <c r="K4" s="195"/>
      <c r="L4" s="151"/>
      <c r="M4" s="151"/>
      <c r="N4" s="151"/>
      <c r="O4" s="195"/>
      <c r="P4" s="151"/>
      <c r="Q4" s="151"/>
      <c r="R4" s="151"/>
      <c r="S4" s="151"/>
      <c r="T4" s="151"/>
      <c r="U4" s="152"/>
      <c r="V4" s="151"/>
      <c r="W4" s="151"/>
      <c r="X4" s="151"/>
      <c r="Y4" s="151"/>
      <c r="Z4" s="151"/>
      <c r="AA4" s="152"/>
      <c r="AB4" s="152"/>
      <c r="AC4" s="235"/>
      <c r="AD4" s="169">
        <v>2</v>
      </c>
      <c r="AE4" s="196">
        <v>41768</v>
      </c>
      <c r="AF4" s="170">
        <v>42730</v>
      </c>
      <c r="AG4" s="173" t="s">
        <v>104</v>
      </c>
      <c r="AH4" s="151">
        <v>0.78520000000000001</v>
      </c>
      <c r="AI4" s="151" t="s">
        <v>20</v>
      </c>
      <c r="AJ4" s="195">
        <v>0</v>
      </c>
      <c r="AK4" s="151">
        <v>30</v>
      </c>
      <c r="AL4" s="151" t="s">
        <v>103</v>
      </c>
      <c r="AM4" s="151">
        <v>117</v>
      </c>
      <c r="AN4" s="195">
        <v>0</v>
      </c>
      <c r="AO4" s="151">
        <v>1.3</v>
      </c>
      <c r="AP4" s="151">
        <v>343</v>
      </c>
      <c r="AQ4" s="151">
        <v>489</v>
      </c>
      <c r="AR4" s="151">
        <v>99</v>
      </c>
      <c r="AS4" s="151"/>
      <c r="AT4" s="151">
        <v>16</v>
      </c>
      <c r="AU4" s="151">
        <v>100</v>
      </c>
      <c r="AV4" s="151">
        <v>1</v>
      </c>
      <c r="AW4" s="151">
        <v>1.9</v>
      </c>
      <c r="AX4" s="151">
        <v>401</v>
      </c>
      <c r="AY4" s="151">
        <v>572</v>
      </c>
      <c r="AZ4" s="152"/>
      <c r="BA4" s="152"/>
      <c r="BB4" s="235"/>
    </row>
    <row r="5" spans="1:54" x14ac:dyDescent="0.25">
      <c r="A5" s="44">
        <f t="shared" si="0"/>
        <v>2014</v>
      </c>
      <c r="B5" s="44" t="str">
        <f t="shared" si="1"/>
        <v>MAYO</v>
      </c>
      <c r="C5" s="44">
        <v>4</v>
      </c>
      <c r="D5" s="44" t="str">
        <f t="shared" si="2"/>
        <v>MAYO 2014 / 3</v>
      </c>
      <c r="E5" s="169"/>
      <c r="F5" s="175"/>
      <c r="G5" s="170"/>
      <c r="H5" s="171"/>
      <c r="I5" s="151"/>
      <c r="J5" s="151"/>
      <c r="K5" s="195"/>
      <c r="L5" s="151"/>
      <c r="M5" s="151"/>
      <c r="N5" s="151"/>
      <c r="O5" s="195"/>
      <c r="P5" s="151"/>
      <c r="Q5" s="151"/>
      <c r="R5" s="151"/>
      <c r="S5" s="151"/>
      <c r="T5" s="151"/>
      <c r="U5" s="152"/>
      <c r="V5" s="151"/>
      <c r="W5" s="151"/>
      <c r="X5" s="151"/>
      <c r="Y5" s="151"/>
      <c r="Z5" s="151"/>
      <c r="AA5" s="152"/>
      <c r="AB5" s="152"/>
      <c r="AC5" s="235"/>
      <c r="AD5" s="169">
        <v>3</v>
      </c>
      <c r="AE5" s="196">
        <v>41775</v>
      </c>
      <c r="AF5" s="170">
        <v>42878</v>
      </c>
      <c r="AG5" s="173" t="s">
        <v>146</v>
      </c>
      <c r="AH5" s="151">
        <v>0.78600000000000003</v>
      </c>
      <c r="AI5" s="151" t="s">
        <v>20</v>
      </c>
      <c r="AJ5" s="195">
        <v>0</v>
      </c>
      <c r="AK5" s="151">
        <v>28</v>
      </c>
      <c r="AL5" s="151" t="s">
        <v>103</v>
      </c>
      <c r="AM5" s="151">
        <v>117</v>
      </c>
      <c r="AN5" s="195">
        <v>0</v>
      </c>
      <c r="AO5" s="151">
        <v>1.3</v>
      </c>
      <c r="AP5" s="151">
        <v>343</v>
      </c>
      <c r="AQ5" s="151">
        <v>491</v>
      </c>
      <c r="AR5" s="151">
        <v>98.5</v>
      </c>
      <c r="AS5" s="151"/>
      <c r="AT5" s="151">
        <v>16</v>
      </c>
      <c r="AU5" s="151">
        <v>100</v>
      </c>
      <c r="AV5" s="151">
        <v>1</v>
      </c>
      <c r="AW5" s="151">
        <v>1.9</v>
      </c>
      <c r="AX5" s="151">
        <v>401</v>
      </c>
      <c r="AY5" s="151">
        <v>572</v>
      </c>
      <c r="AZ5" s="152"/>
      <c r="BA5" s="152"/>
      <c r="BB5" s="238"/>
    </row>
    <row r="6" spans="1:54" x14ac:dyDescent="0.25">
      <c r="A6" s="44">
        <f t="shared" si="0"/>
        <v>2014</v>
      </c>
      <c r="B6" s="44" t="str">
        <f t="shared" si="1"/>
        <v>MAYO</v>
      </c>
      <c r="C6" s="44">
        <v>5</v>
      </c>
      <c r="D6" s="44" t="str">
        <f t="shared" si="2"/>
        <v>MAYO 2014 / 4</v>
      </c>
      <c r="E6" s="211"/>
      <c r="F6" s="212"/>
      <c r="G6" s="213"/>
      <c r="H6" s="213"/>
      <c r="I6" s="92"/>
      <c r="J6" s="93"/>
      <c r="K6" s="93"/>
      <c r="L6" s="93"/>
      <c r="M6" s="93"/>
      <c r="N6" s="94"/>
      <c r="O6" s="93"/>
      <c r="P6" s="94"/>
      <c r="Q6" s="95"/>
      <c r="R6" s="95"/>
      <c r="S6" s="211"/>
      <c r="T6" s="214"/>
      <c r="U6" s="214"/>
      <c r="V6" s="211"/>
      <c r="W6" s="211"/>
      <c r="X6" s="211"/>
      <c r="Y6" s="211"/>
      <c r="Z6" s="211"/>
      <c r="AA6" s="215"/>
      <c r="AB6" s="216"/>
      <c r="AC6" s="237"/>
      <c r="AD6" s="58"/>
      <c r="AE6" s="59"/>
      <c r="AF6" s="60"/>
      <c r="AG6" s="60"/>
      <c r="AH6" s="60"/>
      <c r="AI6" s="61"/>
      <c r="AJ6" s="61"/>
      <c r="AK6" s="62"/>
      <c r="AL6" s="60"/>
      <c r="AM6" s="62"/>
      <c r="AN6" s="61"/>
      <c r="AO6" s="61"/>
      <c r="AP6" s="217"/>
      <c r="AQ6" s="211"/>
      <c r="AR6" s="211"/>
      <c r="AS6" s="211"/>
      <c r="AT6" s="211"/>
      <c r="AU6" s="211"/>
      <c r="AV6" s="211"/>
      <c r="AW6" s="211"/>
      <c r="AX6" s="117"/>
      <c r="AY6" s="218"/>
      <c r="AZ6" s="57"/>
      <c r="BA6" s="218"/>
      <c r="BB6" s="233"/>
    </row>
    <row r="7" spans="1:54" x14ac:dyDescent="0.25">
      <c r="A7" s="44">
        <f t="shared" si="0"/>
        <v>2014</v>
      </c>
      <c r="B7" s="44" t="str">
        <f t="shared" si="1"/>
        <v>MAYO</v>
      </c>
      <c r="C7" s="44">
        <v>6</v>
      </c>
      <c r="D7" s="44" t="str">
        <f t="shared" si="2"/>
        <v>MAYO 2014 / 5</v>
      </c>
      <c r="E7" s="211"/>
      <c r="F7" s="212"/>
      <c r="G7" s="213"/>
      <c r="H7" s="213"/>
      <c r="I7" s="92"/>
      <c r="J7" s="93"/>
      <c r="K7" s="93"/>
      <c r="L7" s="93"/>
      <c r="M7" s="93"/>
      <c r="N7" s="94"/>
      <c r="O7" s="93"/>
      <c r="P7" s="94"/>
      <c r="Q7" s="95"/>
      <c r="R7" s="95"/>
      <c r="S7" s="211"/>
      <c r="T7" s="214"/>
      <c r="U7" s="214"/>
      <c r="V7" s="211"/>
      <c r="W7" s="211"/>
      <c r="X7" s="211"/>
      <c r="Y7" s="211"/>
      <c r="Z7" s="211"/>
      <c r="AA7" s="215"/>
      <c r="AB7" s="216"/>
      <c r="AC7" s="237"/>
      <c r="AD7" s="58"/>
      <c r="AE7" s="59"/>
      <c r="AF7" s="60"/>
      <c r="AG7" s="60"/>
      <c r="AH7" s="60"/>
      <c r="AI7" s="61"/>
      <c r="AJ7" s="61"/>
      <c r="AK7" s="62"/>
      <c r="AL7" s="60"/>
      <c r="AM7" s="62"/>
      <c r="AN7" s="61"/>
      <c r="AO7" s="61"/>
      <c r="AP7" s="217"/>
      <c r="AQ7" s="211"/>
      <c r="AR7" s="211"/>
      <c r="AS7" s="211"/>
      <c r="AT7" s="211"/>
      <c r="AU7" s="211"/>
      <c r="AV7" s="211"/>
      <c r="AW7" s="211"/>
      <c r="AX7" s="117"/>
      <c r="AY7" s="117"/>
      <c r="AZ7" s="117"/>
      <c r="BA7" s="117"/>
      <c r="BB7" s="233"/>
    </row>
    <row r="8" spans="1:54" x14ac:dyDescent="0.25">
      <c r="A8" s="44">
        <f t="shared" si="0"/>
        <v>2014</v>
      </c>
      <c r="B8" s="44" t="str">
        <f t="shared" si="1"/>
        <v>MAYO</v>
      </c>
      <c r="C8" s="44">
        <v>7</v>
      </c>
      <c r="D8" s="44" t="str">
        <f t="shared" si="2"/>
        <v>MAYO 2014 / 6</v>
      </c>
      <c r="E8" s="211"/>
      <c r="F8" s="212"/>
      <c r="G8" s="219"/>
      <c r="H8" s="219"/>
      <c r="I8" s="220"/>
      <c r="J8" s="109"/>
      <c r="K8" s="109"/>
      <c r="L8" s="109"/>
      <c r="M8" s="109"/>
      <c r="N8" s="220"/>
      <c r="O8" s="109"/>
      <c r="P8" s="110"/>
      <c r="Q8" s="95"/>
      <c r="R8" s="111"/>
      <c r="S8" s="211"/>
      <c r="T8" s="214"/>
      <c r="U8" s="214"/>
      <c r="V8" s="211"/>
      <c r="W8" s="211"/>
      <c r="X8" s="211"/>
      <c r="Y8" s="211"/>
      <c r="Z8" s="211"/>
      <c r="AA8" s="215"/>
      <c r="AB8" s="216"/>
      <c r="AC8" s="237"/>
      <c r="AD8" s="58"/>
      <c r="AE8" s="59"/>
      <c r="AF8" s="60"/>
      <c r="AG8" s="60"/>
      <c r="AH8" s="60"/>
      <c r="AI8" s="61"/>
      <c r="AJ8" s="61"/>
      <c r="AK8" s="62"/>
      <c r="AL8" s="60"/>
      <c r="AM8" s="62"/>
      <c r="AN8" s="61"/>
      <c r="AO8" s="61"/>
      <c r="AP8" s="217"/>
      <c r="AQ8" s="211"/>
      <c r="AR8" s="211"/>
      <c r="AS8" s="211"/>
      <c r="AT8" s="211"/>
      <c r="AU8" s="211"/>
      <c r="AV8" s="211"/>
      <c r="AW8" s="211"/>
      <c r="AX8" s="117"/>
      <c r="AY8" s="117"/>
      <c r="AZ8" s="117"/>
      <c r="BA8" s="117"/>
      <c r="BB8" s="233"/>
    </row>
    <row r="9" spans="1:54" x14ac:dyDescent="0.25">
      <c r="A9" s="44">
        <f t="shared" si="0"/>
        <v>2014</v>
      </c>
      <c r="B9" s="44" t="str">
        <f t="shared" si="1"/>
        <v>MAYO</v>
      </c>
      <c r="C9" s="44">
        <v>8</v>
      </c>
      <c r="D9" s="44" t="str">
        <f t="shared" si="2"/>
        <v>MAYO 2014 / 7</v>
      </c>
      <c r="E9" s="211"/>
      <c r="F9" s="212"/>
      <c r="G9" s="219"/>
      <c r="H9" s="219"/>
      <c r="I9" s="220"/>
      <c r="J9" s="93"/>
      <c r="K9" s="109"/>
      <c r="L9" s="109"/>
      <c r="M9" s="109"/>
      <c r="N9" s="220"/>
      <c r="O9" s="112"/>
      <c r="P9" s="110"/>
      <c r="Q9" s="95"/>
      <c r="R9" s="111"/>
      <c r="S9" s="211"/>
      <c r="T9" s="214"/>
      <c r="U9" s="214"/>
      <c r="V9" s="211"/>
      <c r="W9" s="211"/>
      <c r="X9" s="211"/>
      <c r="Y9" s="211"/>
      <c r="Z9" s="211"/>
      <c r="AA9" s="215"/>
      <c r="AB9" s="216"/>
      <c r="AC9" s="237"/>
      <c r="AD9" s="58"/>
      <c r="AE9" s="59"/>
      <c r="AF9" s="60"/>
      <c r="AG9" s="60"/>
      <c r="AH9" s="60"/>
      <c r="AI9" s="61"/>
      <c r="AJ9" s="61"/>
      <c r="AK9" s="62"/>
      <c r="AL9" s="60"/>
      <c r="AM9" s="62"/>
      <c r="AN9" s="61"/>
      <c r="AO9" s="61"/>
      <c r="AP9" s="217"/>
      <c r="AQ9" s="211"/>
      <c r="AR9" s="211"/>
      <c r="AS9" s="211"/>
      <c r="AT9" s="211"/>
      <c r="AU9" s="211"/>
      <c r="AV9" s="211"/>
      <c r="AW9" s="211"/>
      <c r="AX9" s="117"/>
      <c r="AY9" s="117"/>
      <c r="AZ9" s="117"/>
      <c r="BA9" s="117"/>
      <c r="BB9" s="233"/>
    </row>
    <row r="10" spans="1:54" x14ac:dyDescent="0.25">
      <c r="A10" s="44">
        <f t="shared" si="0"/>
        <v>2014</v>
      </c>
      <c r="B10" s="44" t="str">
        <f t="shared" si="1"/>
        <v>MAYO</v>
      </c>
      <c r="C10" s="44">
        <v>9</v>
      </c>
      <c r="D10" s="44" t="str">
        <f t="shared" si="2"/>
        <v>MAYO 2014 / 8</v>
      </c>
      <c r="E10" s="211"/>
      <c r="F10" s="212"/>
      <c r="G10" s="219"/>
      <c r="H10" s="219"/>
      <c r="I10" s="220"/>
      <c r="J10" s="93"/>
      <c r="K10" s="109"/>
      <c r="L10" s="109"/>
      <c r="M10" s="109"/>
      <c r="N10" s="220"/>
      <c r="O10" s="112"/>
      <c r="P10" s="110"/>
      <c r="Q10" s="95"/>
      <c r="R10" s="111"/>
      <c r="S10" s="211"/>
      <c r="T10" s="214"/>
      <c r="U10" s="214"/>
      <c r="V10" s="211"/>
      <c r="W10" s="211"/>
      <c r="X10" s="211"/>
      <c r="Y10" s="211"/>
      <c r="Z10" s="211"/>
      <c r="AA10" s="215"/>
      <c r="AB10" s="216"/>
      <c r="AC10" s="237"/>
      <c r="AD10" s="58"/>
      <c r="AE10" s="59"/>
      <c r="AF10" s="60"/>
      <c r="AG10" s="60"/>
      <c r="AH10" s="60"/>
      <c r="AI10" s="61"/>
      <c r="AJ10" s="61"/>
      <c r="AK10" s="62"/>
      <c r="AL10" s="60"/>
      <c r="AM10" s="62"/>
      <c r="AN10" s="61"/>
      <c r="AO10" s="61"/>
      <c r="AP10" s="217"/>
      <c r="AQ10" s="211"/>
      <c r="AR10" s="211"/>
      <c r="AS10" s="211"/>
      <c r="AT10" s="211"/>
      <c r="AU10" s="211"/>
      <c r="AV10" s="211"/>
      <c r="AW10" s="211"/>
      <c r="AX10" s="117"/>
      <c r="AY10" s="117"/>
      <c r="AZ10" s="117"/>
      <c r="BA10" s="117"/>
      <c r="BB10" s="233"/>
    </row>
    <row r="11" spans="1:54" x14ac:dyDescent="0.25">
      <c r="A11" s="44">
        <f t="shared" si="0"/>
        <v>2014</v>
      </c>
      <c r="B11" s="44" t="str">
        <f t="shared" si="1"/>
        <v>MAYO</v>
      </c>
      <c r="C11" s="44">
        <v>10</v>
      </c>
      <c r="D11" s="44" t="str">
        <f t="shared" si="2"/>
        <v>MAYO 2014 / 9</v>
      </c>
      <c r="E11" s="211"/>
      <c r="F11" s="212"/>
      <c r="G11" s="219"/>
      <c r="H11" s="219"/>
      <c r="I11" s="220"/>
      <c r="J11" s="93"/>
      <c r="K11" s="109"/>
      <c r="L11" s="109"/>
      <c r="M11" s="109"/>
      <c r="N11" s="220"/>
      <c r="O11" s="112"/>
      <c r="P11" s="110"/>
      <c r="Q11" s="95"/>
      <c r="R11" s="111"/>
      <c r="S11" s="211"/>
      <c r="T11" s="214"/>
      <c r="U11" s="214"/>
      <c r="V11" s="211"/>
      <c r="W11" s="211"/>
      <c r="X11" s="211"/>
      <c r="Y11" s="211"/>
      <c r="Z11" s="211"/>
      <c r="AA11" s="215"/>
      <c r="AB11" s="216"/>
      <c r="AC11" s="237"/>
      <c r="AD11" s="58"/>
      <c r="AE11" s="59"/>
      <c r="AF11" s="60"/>
      <c r="AG11" s="60"/>
      <c r="AH11" s="60"/>
      <c r="AI11" s="61"/>
      <c r="AJ11" s="61"/>
      <c r="AK11" s="62"/>
      <c r="AL11" s="60"/>
      <c r="AM11" s="62"/>
      <c r="AN11" s="61"/>
      <c r="AO11" s="217"/>
      <c r="AP11" s="217"/>
      <c r="AQ11" s="211"/>
      <c r="AR11" s="211"/>
      <c r="AS11" s="211"/>
      <c r="AT11" s="211"/>
      <c r="AU11" s="211"/>
      <c r="AV11" s="211"/>
      <c r="AW11" s="211"/>
      <c r="AX11" s="117"/>
      <c r="AY11" s="117"/>
      <c r="AZ11" s="117"/>
      <c r="BA11" s="117"/>
      <c r="BB11" s="233"/>
    </row>
    <row r="12" spans="1:54" x14ac:dyDescent="0.25">
      <c r="A12" s="44">
        <f t="shared" si="0"/>
        <v>2014</v>
      </c>
      <c r="B12" s="44" t="str">
        <f t="shared" si="1"/>
        <v>MAYO</v>
      </c>
      <c r="C12" s="44">
        <v>11</v>
      </c>
      <c r="D12" s="44" t="str">
        <f t="shared" si="2"/>
        <v>MAYO 2014 / 10</v>
      </c>
      <c r="E12" s="211"/>
      <c r="F12" s="212"/>
      <c r="G12" s="219"/>
      <c r="H12" s="219"/>
      <c r="I12" s="220"/>
      <c r="J12" s="93"/>
      <c r="K12" s="109"/>
      <c r="L12" s="109"/>
      <c r="M12" s="109"/>
      <c r="N12" s="220"/>
      <c r="O12" s="112"/>
      <c r="P12" s="110"/>
      <c r="Q12" s="95"/>
      <c r="R12" s="111"/>
      <c r="S12" s="211"/>
      <c r="T12" s="214"/>
      <c r="U12" s="214"/>
      <c r="V12" s="211"/>
      <c r="W12" s="211"/>
      <c r="X12" s="211"/>
      <c r="Y12" s="211"/>
      <c r="Z12" s="211"/>
      <c r="AA12" s="215"/>
      <c r="AB12" s="216"/>
      <c r="AC12" s="237"/>
      <c r="AD12" s="58"/>
      <c r="AE12" s="59"/>
      <c r="AF12" s="60"/>
      <c r="AG12" s="60"/>
      <c r="AH12" s="60"/>
      <c r="AI12" s="61"/>
      <c r="AJ12" s="61"/>
      <c r="AK12" s="62"/>
      <c r="AL12" s="60"/>
      <c r="AM12" s="62"/>
      <c r="AN12" s="61"/>
      <c r="AO12" s="61"/>
      <c r="AP12" s="217"/>
      <c r="AQ12" s="211"/>
      <c r="AR12" s="211"/>
      <c r="AS12" s="211"/>
      <c r="AT12" s="211"/>
      <c r="AU12" s="211"/>
      <c r="AV12" s="211"/>
      <c r="AW12" s="211"/>
      <c r="AX12" s="117"/>
      <c r="AY12" s="117"/>
      <c r="AZ12" s="117"/>
      <c r="BA12" s="117"/>
      <c r="BB12" s="233"/>
    </row>
    <row r="13" spans="1:54" x14ac:dyDescent="0.25">
      <c r="A13" s="44">
        <f t="shared" si="0"/>
        <v>2014</v>
      </c>
      <c r="B13" s="44" t="str">
        <f t="shared" si="1"/>
        <v>MAYO</v>
      </c>
      <c r="C13" s="44">
        <v>12</v>
      </c>
      <c r="D13" s="44" t="str">
        <f t="shared" si="2"/>
        <v>MAYO 2014 / 11</v>
      </c>
      <c r="E13" s="211"/>
      <c r="F13" s="212"/>
      <c r="G13" s="219"/>
      <c r="H13" s="219"/>
      <c r="I13" s="220"/>
      <c r="J13" s="93"/>
      <c r="K13" s="109"/>
      <c r="L13" s="109"/>
      <c r="M13" s="109"/>
      <c r="N13" s="220"/>
      <c r="O13" s="112"/>
      <c r="P13" s="110"/>
      <c r="Q13" s="95"/>
      <c r="R13" s="111"/>
      <c r="S13" s="211"/>
      <c r="T13" s="214"/>
      <c r="U13" s="214"/>
      <c r="V13" s="211"/>
      <c r="W13" s="211"/>
      <c r="X13" s="211"/>
      <c r="Y13" s="211"/>
      <c r="Z13" s="211"/>
      <c r="AA13" s="215"/>
      <c r="AB13" s="216"/>
      <c r="AC13" s="237"/>
      <c r="AD13" s="58"/>
      <c r="AE13" s="59"/>
      <c r="AF13" s="60"/>
      <c r="AG13" s="60"/>
      <c r="AH13" s="60"/>
      <c r="AI13" s="61"/>
      <c r="AJ13" s="61"/>
      <c r="AK13" s="62"/>
      <c r="AL13" s="60"/>
      <c r="AM13" s="62"/>
      <c r="AN13" s="61"/>
      <c r="AO13" s="61"/>
      <c r="AP13" s="217"/>
      <c r="AQ13" s="211"/>
      <c r="AR13" s="211"/>
      <c r="AS13" s="211"/>
      <c r="AT13" s="211"/>
      <c r="AU13" s="211"/>
      <c r="AV13" s="211"/>
      <c r="AW13" s="211"/>
      <c r="AX13" s="117"/>
      <c r="AY13" s="117"/>
      <c r="AZ13" s="117"/>
      <c r="BA13" s="117"/>
      <c r="BB13" s="233"/>
    </row>
    <row r="14" spans="1:54" x14ac:dyDescent="0.25">
      <c r="A14" s="44">
        <f t="shared" si="0"/>
        <v>2014</v>
      </c>
      <c r="B14" s="44" t="str">
        <f t="shared" si="1"/>
        <v>MAYO</v>
      </c>
      <c r="C14" s="44">
        <v>13</v>
      </c>
      <c r="D14" s="44" t="str">
        <f t="shared" si="2"/>
        <v>MAYO 2014 / 12</v>
      </c>
      <c r="E14" s="211"/>
      <c r="F14" s="212"/>
      <c r="G14" s="219"/>
      <c r="H14" s="219"/>
      <c r="I14" s="220"/>
      <c r="J14" s="93"/>
      <c r="K14" s="109"/>
      <c r="L14" s="109"/>
      <c r="M14" s="109"/>
      <c r="N14" s="220"/>
      <c r="O14" s="112"/>
      <c r="P14" s="110"/>
      <c r="Q14" s="95"/>
      <c r="R14" s="111"/>
      <c r="S14" s="211"/>
      <c r="T14" s="214"/>
      <c r="U14" s="214"/>
      <c r="V14" s="211"/>
      <c r="W14" s="211"/>
      <c r="X14" s="211"/>
      <c r="Y14" s="211"/>
      <c r="Z14" s="211"/>
      <c r="AA14" s="215"/>
      <c r="AB14" s="216"/>
      <c r="AC14" s="237"/>
      <c r="AD14" s="58"/>
      <c r="AE14" s="59"/>
      <c r="AF14" s="60"/>
      <c r="AG14" s="60"/>
      <c r="AH14" s="60"/>
      <c r="AI14" s="61"/>
      <c r="AJ14" s="61"/>
      <c r="AK14" s="62"/>
      <c r="AL14" s="60"/>
      <c r="AM14" s="62"/>
      <c r="AN14" s="61"/>
      <c r="AO14" s="61"/>
      <c r="AP14" s="217"/>
      <c r="AQ14" s="211"/>
      <c r="AR14" s="211"/>
      <c r="AS14" s="211"/>
      <c r="AT14" s="211"/>
      <c r="AU14" s="211"/>
      <c r="AV14" s="211"/>
      <c r="AW14" s="211"/>
      <c r="AX14" s="117"/>
      <c r="AY14" s="117"/>
      <c r="AZ14" s="117"/>
      <c r="BA14" s="117"/>
      <c r="BB14" s="233"/>
    </row>
    <row r="15" spans="1:54" x14ac:dyDescent="0.25">
      <c r="A15" s="44">
        <f t="shared" si="0"/>
        <v>2014</v>
      </c>
      <c r="B15" s="44" t="str">
        <f t="shared" si="1"/>
        <v>MAYO</v>
      </c>
      <c r="C15" s="44">
        <v>14</v>
      </c>
      <c r="D15" s="44" t="str">
        <f t="shared" si="2"/>
        <v>MAYO 2014 / 13</v>
      </c>
      <c r="E15" s="211"/>
      <c r="F15" s="212"/>
      <c r="G15" s="219"/>
      <c r="H15" s="219"/>
      <c r="I15" s="220"/>
      <c r="J15" s="93"/>
      <c r="K15" s="109"/>
      <c r="L15" s="109"/>
      <c r="M15" s="109"/>
      <c r="N15" s="220"/>
      <c r="O15" s="112"/>
      <c r="P15" s="110"/>
      <c r="Q15" s="95"/>
      <c r="R15" s="111"/>
      <c r="S15" s="211"/>
      <c r="T15" s="214"/>
      <c r="U15" s="214"/>
      <c r="V15" s="211"/>
      <c r="W15" s="211"/>
      <c r="X15" s="211"/>
      <c r="Y15" s="211"/>
      <c r="Z15" s="211"/>
      <c r="AA15" s="215"/>
      <c r="AB15" s="216"/>
      <c r="AC15" s="237"/>
      <c r="AD15" s="58"/>
      <c r="AE15" s="59"/>
      <c r="AF15" s="63"/>
      <c r="AG15" s="60"/>
      <c r="AH15" s="60"/>
      <c r="AI15" s="61"/>
      <c r="AJ15" s="61"/>
      <c r="AK15" s="62"/>
      <c r="AL15" s="60"/>
      <c r="AM15" s="62"/>
      <c r="AN15" s="61"/>
      <c r="AO15" s="61"/>
      <c r="AP15" s="217"/>
      <c r="AQ15" s="211"/>
      <c r="AR15" s="211"/>
      <c r="AS15" s="211"/>
      <c r="AT15" s="211"/>
      <c r="AU15" s="211"/>
      <c r="AV15" s="211"/>
      <c r="AW15" s="211"/>
      <c r="AX15" s="117"/>
      <c r="AY15" s="117"/>
      <c r="AZ15" s="117"/>
      <c r="BA15" s="117"/>
      <c r="BB15" s="233"/>
    </row>
    <row r="16" spans="1:54" x14ac:dyDescent="0.25">
      <c r="A16" s="44">
        <f t="shared" si="0"/>
        <v>2014</v>
      </c>
      <c r="B16" s="44" t="str">
        <f t="shared" si="1"/>
        <v>MAYO</v>
      </c>
      <c r="C16" s="44">
        <v>15</v>
      </c>
      <c r="D16" s="44" t="str">
        <f t="shared" si="2"/>
        <v>MAYO 2014 / 14</v>
      </c>
      <c r="E16" s="211"/>
      <c r="F16" s="212"/>
      <c r="G16" s="219"/>
      <c r="H16" s="219"/>
      <c r="I16" s="220"/>
      <c r="J16" s="93"/>
      <c r="K16" s="109"/>
      <c r="L16" s="109"/>
      <c r="M16" s="109"/>
      <c r="N16" s="220"/>
      <c r="O16" s="112"/>
      <c r="P16" s="110"/>
      <c r="Q16" s="95"/>
      <c r="R16" s="111"/>
      <c r="S16" s="211"/>
      <c r="T16" s="214"/>
      <c r="U16" s="214"/>
      <c r="V16" s="211"/>
      <c r="W16" s="211"/>
      <c r="X16" s="211"/>
      <c r="Y16" s="211"/>
      <c r="Z16" s="211"/>
      <c r="AA16" s="215"/>
      <c r="AB16" s="216"/>
      <c r="AC16" s="237"/>
      <c r="AD16" s="58"/>
      <c r="AE16" s="59"/>
      <c r="AF16" s="60"/>
      <c r="AG16" s="60"/>
      <c r="AH16" s="60"/>
      <c r="AI16" s="61"/>
      <c r="AJ16" s="61"/>
      <c r="AK16" s="62"/>
      <c r="AL16" s="60"/>
      <c r="AM16" s="62"/>
      <c r="AN16" s="61"/>
      <c r="AO16" s="61"/>
      <c r="AP16" s="217"/>
      <c r="AQ16" s="211"/>
      <c r="AR16" s="211"/>
      <c r="AS16" s="211"/>
      <c r="AT16" s="211"/>
      <c r="AU16" s="211"/>
      <c r="AV16" s="211"/>
      <c r="AW16" s="211"/>
      <c r="AX16" s="117"/>
      <c r="AY16" s="117"/>
      <c r="AZ16" s="117"/>
      <c r="BA16" s="117"/>
      <c r="BB16" s="233"/>
    </row>
    <row r="17" spans="1:54" x14ac:dyDescent="0.25">
      <c r="A17" s="44">
        <f t="shared" si="0"/>
        <v>2014</v>
      </c>
      <c r="B17" s="44" t="str">
        <f t="shared" si="1"/>
        <v>MAYO</v>
      </c>
      <c r="C17" s="44">
        <v>16</v>
      </c>
      <c r="D17" s="44" t="str">
        <f t="shared" si="2"/>
        <v>MAYO 2014 / 15</v>
      </c>
      <c r="E17" s="211"/>
      <c r="F17" s="212"/>
      <c r="G17" s="219"/>
      <c r="H17" s="219"/>
      <c r="I17" s="220"/>
      <c r="J17" s="93"/>
      <c r="K17" s="109"/>
      <c r="L17" s="109"/>
      <c r="M17" s="109"/>
      <c r="N17" s="220"/>
      <c r="O17" s="112"/>
      <c r="P17" s="110"/>
      <c r="Q17" s="95"/>
      <c r="R17" s="111"/>
      <c r="S17" s="211"/>
      <c r="T17" s="214"/>
      <c r="U17" s="214"/>
      <c r="V17" s="211"/>
      <c r="W17" s="211"/>
      <c r="X17" s="211"/>
      <c r="Y17" s="211"/>
      <c r="Z17" s="211"/>
      <c r="AA17" s="215"/>
      <c r="AB17" s="216"/>
      <c r="AC17" s="237"/>
      <c r="AD17" s="58"/>
      <c r="AE17" s="59"/>
      <c r="AF17" s="60"/>
      <c r="AG17" s="60"/>
      <c r="AH17" s="60"/>
      <c r="AI17" s="61"/>
      <c r="AJ17" s="61"/>
      <c r="AK17" s="62"/>
      <c r="AL17" s="60"/>
      <c r="AM17" s="62"/>
      <c r="AN17" s="61"/>
      <c r="AO17" s="61"/>
      <c r="AP17" s="217"/>
      <c r="AQ17" s="211"/>
      <c r="AR17" s="211"/>
      <c r="AS17" s="211"/>
      <c r="AT17" s="211"/>
      <c r="AU17" s="211"/>
      <c r="AV17" s="211"/>
      <c r="AW17" s="211"/>
      <c r="AX17" s="117"/>
      <c r="AY17" s="117"/>
      <c r="AZ17" s="117"/>
      <c r="BA17" s="117"/>
      <c r="BB17" s="233"/>
    </row>
    <row r="18" spans="1:54" x14ac:dyDescent="0.25">
      <c r="A18" s="44">
        <f t="shared" si="0"/>
        <v>2014</v>
      </c>
      <c r="B18" s="44" t="str">
        <f t="shared" si="1"/>
        <v>MAYO</v>
      </c>
      <c r="C18" s="44">
        <v>17</v>
      </c>
      <c r="D18" s="44" t="str">
        <f t="shared" si="2"/>
        <v>MAYO 2014 / 16</v>
      </c>
      <c r="E18" s="211"/>
      <c r="F18" s="212"/>
      <c r="G18" s="219"/>
      <c r="H18" s="219"/>
      <c r="I18" s="220"/>
      <c r="J18" s="93"/>
      <c r="K18" s="109"/>
      <c r="L18" s="109"/>
      <c r="M18" s="109"/>
      <c r="N18" s="220"/>
      <c r="O18" s="112"/>
      <c r="P18" s="110"/>
      <c r="Q18" s="95"/>
      <c r="R18" s="111"/>
      <c r="S18" s="211"/>
      <c r="T18" s="214"/>
      <c r="U18" s="214"/>
      <c r="V18" s="211"/>
      <c r="W18" s="211"/>
      <c r="X18" s="211"/>
      <c r="Y18" s="211"/>
      <c r="Z18" s="211"/>
      <c r="AA18" s="215"/>
      <c r="AB18" s="216"/>
      <c r="AC18" s="237"/>
      <c r="AD18" s="58"/>
      <c r="AE18" s="59"/>
      <c r="AF18" s="60"/>
      <c r="AG18" s="60"/>
      <c r="AH18" s="60"/>
      <c r="AI18" s="61"/>
      <c r="AJ18" s="61"/>
      <c r="AK18" s="62"/>
      <c r="AL18" s="60"/>
      <c r="AM18" s="62"/>
      <c r="AN18" s="61"/>
      <c r="AO18" s="61"/>
      <c r="AP18" s="217"/>
      <c r="AQ18" s="211"/>
      <c r="AR18" s="211"/>
      <c r="AS18" s="211"/>
      <c r="AT18" s="211"/>
      <c r="AU18" s="211"/>
      <c r="AV18" s="211"/>
      <c r="AW18" s="211"/>
      <c r="AX18" s="117"/>
      <c r="AY18" s="117"/>
      <c r="AZ18" s="117"/>
      <c r="BA18" s="117"/>
      <c r="BB18" s="233"/>
    </row>
    <row r="19" spans="1:54" x14ac:dyDescent="0.25">
      <c r="A19" s="44">
        <f t="shared" si="0"/>
        <v>2014</v>
      </c>
      <c r="B19" s="44" t="str">
        <f t="shared" si="1"/>
        <v>MAYO</v>
      </c>
      <c r="C19" s="44">
        <v>18</v>
      </c>
      <c r="D19" s="44" t="str">
        <f t="shared" si="2"/>
        <v>MAYO 2014 / 17</v>
      </c>
      <c r="E19" s="211"/>
      <c r="F19" s="212"/>
      <c r="G19" s="219"/>
      <c r="H19" s="219"/>
      <c r="I19" s="220"/>
      <c r="J19" s="93"/>
      <c r="K19" s="109"/>
      <c r="L19" s="109"/>
      <c r="M19" s="109"/>
      <c r="N19" s="220"/>
      <c r="O19" s="112"/>
      <c r="P19" s="110"/>
      <c r="Q19" s="95"/>
      <c r="R19" s="111"/>
      <c r="S19" s="211"/>
      <c r="T19" s="214"/>
      <c r="U19" s="214"/>
      <c r="V19" s="211"/>
      <c r="W19" s="211"/>
      <c r="X19" s="211"/>
      <c r="Y19" s="211"/>
      <c r="Z19" s="211"/>
      <c r="AA19" s="215"/>
      <c r="AB19" s="216"/>
      <c r="AC19" s="237"/>
      <c r="AD19" s="58"/>
      <c r="AE19" s="59"/>
      <c r="AF19" s="60"/>
      <c r="AG19" s="60"/>
      <c r="AH19" s="60"/>
      <c r="AI19" s="61"/>
      <c r="AJ19" s="61"/>
      <c r="AK19" s="62"/>
      <c r="AL19" s="60"/>
      <c r="AM19" s="62"/>
      <c r="AN19" s="61"/>
      <c r="AO19" s="61"/>
      <c r="AP19" s="217"/>
      <c r="AQ19" s="211"/>
      <c r="AR19" s="211"/>
      <c r="AS19" s="211"/>
      <c r="AT19" s="211"/>
      <c r="AU19" s="211"/>
      <c r="AV19" s="211"/>
      <c r="AW19" s="211"/>
      <c r="AX19" s="117"/>
      <c r="AY19" s="117"/>
      <c r="AZ19" s="117"/>
      <c r="BA19" s="117"/>
      <c r="BB19" s="233"/>
    </row>
    <row r="20" spans="1:54" x14ac:dyDescent="0.25">
      <c r="A20" s="44">
        <f t="shared" si="0"/>
        <v>2014</v>
      </c>
      <c r="B20" s="44" t="str">
        <f t="shared" si="1"/>
        <v>MAYO</v>
      </c>
      <c r="C20" s="44">
        <v>19</v>
      </c>
      <c r="D20" s="44" t="str">
        <f t="shared" si="2"/>
        <v>MAYO 2014 / 18</v>
      </c>
      <c r="E20" s="117"/>
      <c r="F20" s="221"/>
      <c r="G20" s="117"/>
      <c r="H20" s="117"/>
      <c r="I20" s="117"/>
      <c r="J20" s="117"/>
      <c r="K20" s="117"/>
      <c r="L20" s="117"/>
      <c r="M20" s="117"/>
      <c r="N20" s="117"/>
      <c r="O20" s="117"/>
      <c r="P20" s="117"/>
      <c r="Q20" s="222"/>
      <c r="R20" s="222"/>
      <c r="S20" s="117"/>
      <c r="T20" s="222"/>
      <c r="U20" s="222"/>
      <c r="V20" s="117"/>
      <c r="W20" s="117"/>
      <c r="X20" s="117"/>
      <c r="Y20" s="117"/>
      <c r="Z20" s="117"/>
      <c r="AA20" s="215"/>
      <c r="AB20" s="216"/>
      <c r="AC20" s="237"/>
      <c r="AD20" s="58"/>
      <c r="AE20" s="59"/>
      <c r="AF20" s="60"/>
      <c r="AG20" s="60"/>
      <c r="AH20" s="60"/>
      <c r="AI20" s="61"/>
      <c r="AJ20" s="61"/>
      <c r="AK20" s="62"/>
      <c r="AL20" s="60"/>
      <c r="AM20" s="62"/>
      <c r="AN20" s="61"/>
      <c r="AO20" s="61"/>
      <c r="AP20" s="217"/>
      <c r="AQ20" s="211"/>
      <c r="AR20" s="211"/>
      <c r="AS20" s="211"/>
      <c r="AT20" s="211"/>
      <c r="AU20" s="211"/>
      <c r="AV20" s="211"/>
      <c r="AW20" s="211"/>
      <c r="AX20" s="117"/>
      <c r="AY20" s="117"/>
      <c r="AZ20" s="117"/>
      <c r="BA20" s="117"/>
      <c r="BB20" s="233"/>
    </row>
    <row r="21" spans="1:54" ht="15.75" x14ac:dyDescent="0.25">
      <c r="A21" s="44">
        <f t="shared" si="0"/>
        <v>2014</v>
      </c>
      <c r="B21" s="44" t="str">
        <f t="shared" si="1"/>
        <v>MAYO</v>
      </c>
      <c r="C21" s="44">
        <v>20</v>
      </c>
      <c r="D21" s="44" t="str">
        <f t="shared" si="2"/>
        <v>MAYO 2014 / 19</v>
      </c>
      <c r="E21" s="223"/>
      <c r="F21" s="204"/>
      <c r="G21" s="223"/>
      <c r="H21" s="223"/>
      <c r="I21" s="1"/>
      <c r="J21" s="1"/>
      <c r="K21" s="1"/>
      <c r="L21" s="1"/>
      <c r="M21" s="1"/>
      <c r="N21" s="1"/>
      <c r="O21" s="1"/>
      <c r="P21" s="1"/>
      <c r="Q21" s="30"/>
      <c r="R21" s="30"/>
      <c r="S21" s="217"/>
      <c r="T21" s="224"/>
      <c r="U21" s="224"/>
      <c r="V21" s="224"/>
      <c r="W21" s="224"/>
      <c r="X21" s="211"/>
      <c r="Y21" s="211"/>
      <c r="Z21" s="211"/>
      <c r="AA21" s="215"/>
      <c r="AB21" s="216"/>
      <c r="AC21" s="237"/>
      <c r="AD21" s="58"/>
      <c r="AE21" s="59"/>
      <c r="AF21" s="60"/>
      <c r="AG21" s="60"/>
      <c r="AH21" s="60"/>
      <c r="AI21" s="61"/>
      <c r="AJ21" s="61"/>
      <c r="AK21" s="62"/>
      <c r="AL21" s="60"/>
      <c r="AM21" s="62"/>
      <c r="AN21" s="61"/>
      <c r="AO21" s="61"/>
      <c r="AP21" s="217"/>
      <c r="AQ21" s="211"/>
      <c r="AR21" s="211"/>
      <c r="AS21" s="211"/>
      <c r="AT21" s="211"/>
      <c r="AU21" s="211"/>
      <c r="AV21" s="211"/>
      <c r="AW21" s="211"/>
      <c r="AX21" s="117"/>
      <c r="AY21" s="117"/>
      <c r="AZ21" s="117"/>
      <c r="BA21" s="117"/>
      <c r="BB21" s="233"/>
    </row>
    <row r="22" spans="1:54" x14ac:dyDescent="0.25">
      <c r="A22" s="44">
        <f t="shared" si="0"/>
        <v>2014</v>
      </c>
      <c r="B22" s="44" t="str">
        <f t="shared" si="1"/>
        <v>MAYO</v>
      </c>
      <c r="C22" s="44">
        <v>21</v>
      </c>
      <c r="D22" s="44" t="str">
        <f t="shared" si="2"/>
        <v>MAYO 2014 / 20</v>
      </c>
      <c r="E22" s="216"/>
      <c r="F22" s="205"/>
      <c r="G22" s="58"/>
      <c r="H22" s="59"/>
      <c r="I22" s="60"/>
      <c r="J22" s="60"/>
      <c r="K22" s="60"/>
      <c r="L22" s="61"/>
      <c r="M22" s="61"/>
      <c r="N22" s="62"/>
      <c r="O22" s="60"/>
      <c r="P22" s="62"/>
      <c r="Q22" s="65"/>
      <c r="R22" s="65"/>
      <c r="S22" s="217"/>
      <c r="T22" s="214"/>
      <c r="U22" s="214"/>
      <c r="V22" s="211"/>
      <c r="W22" s="211"/>
      <c r="X22" s="211"/>
      <c r="Y22" s="211"/>
      <c r="Z22" s="211"/>
      <c r="AA22" s="215"/>
      <c r="AB22" s="216"/>
      <c r="AC22" s="237"/>
      <c r="AD22" s="58"/>
      <c r="AE22" s="59"/>
      <c r="AF22" s="60"/>
      <c r="AG22" s="60"/>
      <c r="AH22" s="60"/>
      <c r="AI22" s="61"/>
      <c r="AJ22" s="61"/>
      <c r="AK22" s="62"/>
      <c r="AL22" s="60"/>
      <c r="AM22" s="62"/>
      <c r="AN22" s="61"/>
      <c r="AO22" s="61"/>
      <c r="AP22" s="217"/>
      <c r="AQ22" s="211"/>
      <c r="AR22" s="211"/>
      <c r="AS22" s="211"/>
      <c r="AT22" s="211"/>
      <c r="AU22" s="211"/>
      <c r="AV22" s="211"/>
      <c r="AW22" s="211"/>
      <c r="AX22" s="117"/>
      <c r="AY22" s="117"/>
      <c r="AZ22" s="117"/>
      <c r="BA22" s="117"/>
      <c r="BB22" s="233"/>
    </row>
    <row r="23" spans="1:54" x14ac:dyDescent="0.25">
      <c r="A23" s="44">
        <f t="shared" si="0"/>
        <v>2014</v>
      </c>
      <c r="B23" s="44" t="str">
        <f t="shared" si="1"/>
        <v>MAYO</v>
      </c>
      <c r="C23" s="44">
        <v>22</v>
      </c>
      <c r="D23" s="44" t="str">
        <f t="shared" si="2"/>
        <v>MAYO 2014 / 21</v>
      </c>
      <c r="E23" s="216"/>
      <c r="F23" s="205"/>
      <c r="G23" s="58"/>
      <c r="H23" s="59"/>
      <c r="I23" s="60"/>
      <c r="J23" s="60"/>
      <c r="K23" s="60"/>
      <c r="L23" s="61"/>
      <c r="M23" s="61"/>
      <c r="N23" s="62"/>
      <c r="O23" s="60"/>
      <c r="P23" s="62"/>
      <c r="Q23" s="65"/>
      <c r="R23" s="65"/>
      <c r="S23" s="217"/>
      <c r="T23" s="214"/>
      <c r="U23" s="214"/>
      <c r="V23" s="211"/>
      <c r="W23" s="211"/>
      <c r="X23" s="211"/>
      <c r="Y23" s="211"/>
      <c r="Z23" s="211"/>
      <c r="AA23" s="215"/>
      <c r="AB23" s="216"/>
      <c r="AC23" s="237"/>
      <c r="AD23" s="58"/>
      <c r="AE23" s="59"/>
      <c r="AF23" s="60"/>
      <c r="AG23" s="60"/>
      <c r="AH23" s="60"/>
      <c r="AI23" s="61"/>
      <c r="AJ23" s="61"/>
      <c r="AK23" s="62"/>
      <c r="AL23" s="60"/>
      <c r="AM23" s="62"/>
      <c r="AN23" s="61"/>
      <c r="AO23" s="61"/>
      <c r="AP23" s="217"/>
      <c r="AQ23" s="211"/>
      <c r="AR23" s="211"/>
      <c r="AS23" s="211"/>
      <c r="AT23" s="211"/>
      <c r="AU23" s="211"/>
      <c r="AV23" s="211"/>
      <c r="AW23" s="211"/>
      <c r="AX23" s="117"/>
      <c r="AY23" s="117"/>
      <c r="AZ23" s="117"/>
      <c r="BA23" s="117"/>
    </row>
    <row r="24" spans="1:54" x14ac:dyDescent="0.25">
      <c r="A24" s="44">
        <f t="shared" si="0"/>
        <v>2014</v>
      </c>
      <c r="B24" s="44" t="str">
        <f t="shared" si="1"/>
        <v>MAYO</v>
      </c>
      <c r="C24" s="44">
        <v>23</v>
      </c>
      <c r="D24" s="44" t="str">
        <f t="shared" si="2"/>
        <v>MAYO 2014 / 22</v>
      </c>
    </row>
    <row r="25" spans="1:54" x14ac:dyDescent="0.25">
      <c r="A25" s="44">
        <f t="shared" si="0"/>
        <v>2014</v>
      </c>
      <c r="B25" s="44" t="str">
        <f t="shared" si="1"/>
        <v>MAYO</v>
      </c>
      <c r="C25" s="44">
        <v>24</v>
      </c>
      <c r="D25" s="44" t="str">
        <f t="shared" si="2"/>
        <v>MAYO 2014 / 23</v>
      </c>
    </row>
    <row r="26" spans="1:54" x14ac:dyDescent="0.25">
      <c r="A26" s="44">
        <f t="shared" si="0"/>
        <v>2014</v>
      </c>
      <c r="B26" s="44" t="str">
        <f t="shared" si="1"/>
        <v>MAYO</v>
      </c>
      <c r="C26" s="44">
        <v>25</v>
      </c>
      <c r="D26" s="44" t="str">
        <f t="shared" si="2"/>
        <v>MAYO 2014 / 24</v>
      </c>
    </row>
    <row r="27" spans="1:54" x14ac:dyDescent="0.25">
      <c r="A27" s="44">
        <f t="shared" si="0"/>
        <v>2014</v>
      </c>
      <c r="B27" s="44" t="str">
        <f t="shared" si="1"/>
        <v>MAYO</v>
      </c>
      <c r="C27" s="44">
        <v>26</v>
      </c>
      <c r="D27" s="44" t="str">
        <f t="shared" si="2"/>
        <v>MAYO 2014 / 25</v>
      </c>
    </row>
    <row r="28" spans="1:54" x14ac:dyDescent="0.25">
      <c r="A28" s="44">
        <f t="shared" si="0"/>
        <v>2014</v>
      </c>
      <c r="B28" s="44" t="str">
        <f t="shared" si="1"/>
        <v>MAYO</v>
      </c>
      <c r="C28" s="44">
        <v>27</v>
      </c>
      <c r="D28" s="44" t="str">
        <f t="shared" si="2"/>
        <v>MAYO 2014 / 26</v>
      </c>
    </row>
    <row r="29" spans="1:54" x14ac:dyDescent="0.25">
      <c r="A29" s="44">
        <f t="shared" si="0"/>
        <v>2014</v>
      </c>
      <c r="B29" s="44" t="str">
        <f t="shared" si="1"/>
        <v>MAYO</v>
      </c>
      <c r="C29" s="44">
        <v>28</v>
      </c>
      <c r="D29" s="44" t="str">
        <f t="shared" si="2"/>
        <v>MAYO 2014 / 27</v>
      </c>
    </row>
    <row r="30" spans="1:54" x14ac:dyDescent="0.25">
      <c r="A30" s="44">
        <f t="shared" si="0"/>
        <v>2014</v>
      </c>
      <c r="B30" s="44" t="str">
        <f t="shared" si="1"/>
        <v>MAYO</v>
      </c>
      <c r="C30" s="44">
        <v>29</v>
      </c>
      <c r="D30" s="44" t="str">
        <f t="shared" si="2"/>
        <v>MAYO 2014 / 28</v>
      </c>
    </row>
    <row r="31" spans="1:54" x14ac:dyDescent="0.25">
      <c r="A31" s="44">
        <f t="shared" si="0"/>
        <v>2014</v>
      </c>
      <c r="B31" s="44" t="str">
        <f t="shared" si="1"/>
        <v>MAYO</v>
      </c>
      <c r="C31" s="44">
        <v>30</v>
      </c>
      <c r="D31" s="44" t="str">
        <f t="shared" si="2"/>
        <v>MAYO 2014 / 29</v>
      </c>
    </row>
    <row r="32" spans="1:54" x14ac:dyDescent="0.25">
      <c r="A32" s="44">
        <f t="shared" si="0"/>
        <v>2014</v>
      </c>
      <c r="B32" s="44" t="str">
        <f t="shared" si="1"/>
        <v>MAYO</v>
      </c>
      <c r="C32" s="44">
        <v>31</v>
      </c>
      <c r="D32" s="44" t="str">
        <f t="shared" si="2"/>
        <v>MAYO 2014 / 30</v>
      </c>
    </row>
    <row r="33" spans="1:54" s="206" customFormat="1" ht="15.75" x14ac:dyDescent="0.25">
      <c r="D33" s="44" t="str">
        <f t="shared" si="2"/>
        <v>MAYO 2014 / 31</v>
      </c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55"/>
      <c r="AB33" s="44"/>
      <c r="AC33" s="207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55"/>
      <c r="AY33" s="44"/>
      <c r="AZ33" s="44"/>
      <c r="BA33" s="44"/>
      <c r="BB33" s="209" t="str">
        <f>IFERROR(AVERAGE(BB2:BB32),"")</f>
        <v/>
      </c>
    </row>
    <row r="34" spans="1:54" ht="15.75" x14ac:dyDescent="0.25">
      <c r="A34" s="44">
        <v>2014</v>
      </c>
      <c r="B34" s="44" t="s">
        <v>233</v>
      </c>
      <c r="C34" s="44">
        <v>1</v>
      </c>
      <c r="D34" s="208" t="s">
        <v>228</v>
      </c>
      <c r="E34" s="209">
        <f t="shared" ref="E34:AJ34" si="3">IFERROR(AVERAGE(E3:E33),"")</f>
        <v>1</v>
      </c>
      <c r="F34" s="209">
        <f t="shared" si="3"/>
        <v>41770</v>
      </c>
      <c r="G34" s="209">
        <f t="shared" si="3"/>
        <v>42790</v>
      </c>
      <c r="H34" s="209" t="str">
        <f t="shared" si="3"/>
        <v/>
      </c>
      <c r="I34" s="209">
        <f t="shared" si="3"/>
        <v>0.77580000000000005</v>
      </c>
      <c r="J34" s="209" t="str">
        <f t="shared" si="3"/>
        <v/>
      </c>
      <c r="K34" s="209">
        <f t="shared" si="3"/>
        <v>0</v>
      </c>
      <c r="L34" s="209">
        <f t="shared" si="3"/>
        <v>30</v>
      </c>
      <c r="M34" s="209" t="str">
        <f t="shared" si="3"/>
        <v/>
      </c>
      <c r="N34" s="209">
        <f t="shared" si="3"/>
        <v>102</v>
      </c>
      <c r="O34" s="209">
        <f t="shared" si="3"/>
        <v>0</v>
      </c>
      <c r="P34" s="209">
        <f t="shared" si="3"/>
        <v>1</v>
      </c>
      <c r="Q34" s="209">
        <f t="shared" si="3"/>
        <v>323</v>
      </c>
      <c r="R34" s="209">
        <f t="shared" si="3"/>
        <v>476</v>
      </c>
      <c r="S34" s="209">
        <f t="shared" si="3"/>
        <v>98.5</v>
      </c>
      <c r="T34" s="209" t="str">
        <f t="shared" si="3"/>
        <v/>
      </c>
      <c r="U34" s="209">
        <f t="shared" si="3"/>
        <v>16</v>
      </c>
      <c r="V34" s="209">
        <f t="shared" si="3"/>
        <v>100</v>
      </c>
      <c r="W34" s="209">
        <f t="shared" si="3"/>
        <v>1</v>
      </c>
      <c r="X34" s="209">
        <f t="shared" si="3"/>
        <v>1.9</v>
      </c>
      <c r="Y34" s="209">
        <f t="shared" si="3"/>
        <v>401</v>
      </c>
      <c r="Z34" s="209">
        <f t="shared" si="3"/>
        <v>572</v>
      </c>
      <c r="AA34" s="209">
        <f t="shared" si="3"/>
        <v>0.3</v>
      </c>
      <c r="AB34" s="209">
        <f t="shared" si="3"/>
        <v>0.05</v>
      </c>
      <c r="AC34" s="209" t="str">
        <f t="shared" si="3"/>
        <v/>
      </c>
      <c r="AD34" s="209">
        <f t="shared" si="3"/>
        <v>2</v>
      </c>
      <c r="AE34" s="209">
        <f t="shared" si="3"/>
        <v>41768.666666666664</v>
      </c>
      <c r="AF34" s="209">
        <f t="shared" si="3"/>
        <v>42734</v>
      </c>
      <c r="AG34" s="209" t="str">
        <f t="shared" si="3"/>
        <v/>
      </c>
      <c r="AH34" s="209">
        <f t="shared" si="3"/>
        <v>0.78600000000000003</v>
      </c>
      <c r="AI34" s="209" t="str">
        <f t="shared" si="3"/>
        <v/>
      </c>
      <c r="AJ34" s="209">
        <f t="shared" si="3"/>
        <v>0</v>
      </c>
      <c r="AK34" s="209">
        <f t="shared" ref="AK34:BA34" si="4">IFERROR(AVERAGE(AK3:AK33),"")</f>
        <v>29.333333333333332</v>
      </c>
      <c r="AL34" s="209" t="str">
        <f t="shared" si="4"/>
        <v/>
      </c>
      <c r="AM34" s="209">
        <f t="shared" si="4"/>
        <v>117</v>
      </c>
      <c r="AN34" s="209">
        <f t="shared" si="4"/>
        <v>0</v>
      </c>
      <c r="AO34" s="209">
        <f t="shared" si="4"/>
        <v>1.3</v>
      </c>
      <c r="AP34" s="209">
        <f t="shared" si="4"/>
        <v>348.66666666666669</v>
      </c>
      <c r="AQ34" s="209">
        <f t="shared" si="4"/>
        <v>497</v>
      </c>
      <c r="AR34" s="209">
        <f t="shared" si="4"/>
        <v>98.833333333333329</v>
      </c>
      <c r="AS34" s="209" t="str">
        <f t="shared" si="4"/>
        <v/>
      </c>
      <c r="AT34" s="209">
        <f t="shared" si="4"/>
        <v>16</v>
      </c>
      <c r="AU34" s="209">
        <f t="shared" si="4"/>
        <v>100</v>
      </c>
      <c r="AV34" s="209">
        <f t="shared" si="4"/>
        <v>1</v>
      </c>
      <c r="AW34" s="209">
        <f t="shared" si="4"/>
        <v>1.8999999999999997</v>
      </c>
      <c r="AX34" s="210">
        <f t="shared" si="4"/>
        <v>401</v>
      </c>
      <c r="AY34" s="209">
        <f t="shared" si="4"/>
        <v>572</v>
      </c>
      <c r="AZ34" s="209" t="str">
        <f t="shared" si="4"/>
        <v/>
      </c>
      <c r="BA34" s="209" t="str">
        <f t="shared" si="4"/>
        <v/>
      </c>
    </row>
    <row r="35" spans="1:54" x14ac:dyDescent="0.25">
      <c r="A35" s="44">
        <f t="shared" ref="A35:A64" si="5">A34</f>
        <v>2014</v>
      </c>
      <c r="B35" s="44" t="str">
        <f t="shared" ref="B35:B64" si="6">B34</f>
        <v>JUNIO</v>
      </c>
      <c r="C35" s="44">
        <v>2</v>
      </c>
      <c r="D35" s="44" t="str">
        <f t="shared" ref="D35:D65" si="7">B34&amp;" "&amp;A34&amp;" / "&amp;C34</f>
        <v>JUNIO 2014 / 1</v>
      </c>
      <c r="E35" s="178">
        <v>1</v>
      </c>
      <c r="F35" s="197">
        <v>41797</v>
      </c>
      <c r="G35" s="179">
        <v>43464</v>
      </c>
      <c r="H35" s="33" t="s">
        <v>132</v>
      </c>
      <c r="I35" s="152">
        <v>0.77829999999999999</v>
      </c>
      <c r="J35" s="152" t="s">
        <v>20</v>
      </c>
      <c r="K35" s="198">
        <v>0</v>
      </c>
      <c r="L35" s="152">
        <v>30</v>
      </c>
      <c r="M35" s="152" t="s">
        <v>103</v>
      </c>
      <c r="N35" s="152">
        <v>104</v>
      </c>
      <c r="O35" s="198">
        <v>0</v>
      </c>
      <c r="P35" s="152">
        <v>1.01</v>
      </c>
      <c r="Q35" s="152">
        <v>328</v>
      </c>
      <c r="R35" s="152">
        <v>489</v>
      </c>
      <c r="S35" s="152">
        <v>99</v>
      </c>
      <c r="T35" s="152"/>
      <c r="U35" s="151">
        <v>16</v>
      </c>
      <c r="V35" s="151">
        <v>100</v>
      </c>
      <c r="W35" s="151">
        <v>1</v>
      </c>
      <c r="X35" s="151">
        <v>1.9</v>
      </c>
      <c r="Y35" s="151">
        <v>401</v>
      </c>
      <c r="Z35" s="151">
        <v>572</v>
      </c>
      <c r="AA35" s="151">
        <v>0.3</v>
      </c>
      <c r="AB35" s="151">
        <v>0.05</v>
      </c>
      <c r="AC35" s="235"/>
      <c r="AD35" s="178">
        <v>1</v>
      </c>
      <c r="AE35" s="185">
        <v>41799</v>
      </c>
      <c r="AF35" s="179">
        <v>43477</v>
      </c>
      <c r="AG35" s="33" t="s">
        <v>146</v>
      </c>
      <c r="AH35" s="152">
        <v>0.79400000000000004</v>
      </c>
      <c r="AI35" s="152" t="s">
        <v>20</v>
      </c>
      <c r="AJ35" s="198">
        <v>0</v>
      </c>
      <c r="AK35" s="152">
        <v>30</v>
      </c>
      <c r="AL35" s="152" t="s">
        <v>103</v>
      </c>
      <c r="AM35" s="152">
        <v>131</v>
      </c>
      <c r="AN35" s="198">
        <v>0</v>
      </c>
      <c r="AO35" s="152">
        <v>1.5</v>
      </c>
      <c r="AP35" s="152">
        <v>372</v>
      </c>
      <c r="AQ35" s="152">
        <v>511</v>
      </c>
      <c r="AR35" s="152">
        <v>99</v>
      </c>
      <c r="AS35" s="151"/>
      <c r="AT35" s="151">
        <v>16</v>
      </c>
      <c r="AU35" s="151">
        <v>100</v>
      </c>
      <c r="AV35" s="151">
        <v>1</v>
      </c>
      <c r="AW35" s="151">
        <v>1.9</v>
      </c>
      <c r="AX35" s="151">
        <v>401</v>
      </c>
      <c r="AY35" s="151">
        <v>572</v>
      </c>
    </row>
    <row r="36" spans="1:54" x14ac:dyDescent="0.25">
      <c r="A36" s="44">
        <f t="shared" si="5"/>
        <v>2014</v>
      </c>
      <c r="B36" s="44" t="str">
        <f t="shared" si="6"/>
        <v>JUNIO</v>
      </c>
      <c r="C36" s="44">
        <v>3</v>
      </c>
      <c r="D36" s="44" t="str">
        <f t="shared" si="7"/>
        <v>JUNIO 2014 / 2</v>
      </c>
      <c r="E36" s="178">
        <v>2</v>
      </c>
      <c r="F36" s="197">
        <v>41805</v>
      </c>
      <c r="G36" s="179">
        <v>43618</v>
      </c>
      <c r="H36" s="34" t="s">
        <v>132</v>
      </c>
      <c r="I36" s="152">
        <v>0.77790000000000004</v>
      </c>
      <c r="J36" s="152" t="s">
        <v>20</v>
      </c>
      <c r="K36" s="198">
        <v>0</v>
      </c>
      <c r="L36" s="152">
        <v>30</v>
      </c>
      <c r="M36" s="152" t="s">
        <v>103</v>
      </c>
      <c r="N36" s="152">
        <v>102</v>
      </c>
      <c r="O36" s="198">
        <v>0</v>
      </c>
      <c r="P36" s="152">
        <v>1.03</v>
      </c>
      <c r="Q36" s="152">
        <v>328</v>
      </c>
      <c r="R36" s="152">
        <v>494</v>
      </c>
      <c r="S36" s="152">
        <v>99</v>
      </c>
      <c r="T36" s="152"/>
      <c r="U36" s="151">
        <v>16</v>
      </c>
      <c r="V36" s="151">
        <v>100</v>
      </c>
      <c r="W36" s="151">
        <v>1</v>
      </c>
      <c r="X36" s="151">
        <v>1.9</v>
      </c>
      <c r="Y36" s="151">
        <v>401</v>
      </c>
      <c r="Z36" s="151">
        <v>572</v>
      </c>
      <c r="AA36" s="151">
        <v>0.3</v>
      </c>
      <c r="AB36" s="151">
        <v>0.05</v>
      </c>
      <c r="AC36" s="235"/>
      <c r="AD36" s="178">
        <v>2</v>
      </c>
      <c r="AE36" s="185">
        <v>41801</v>
      </c>
      <c r="AF36" s="179">
        <v>43519</v>
      </c>
      <c r="AG36" s="34" t="s">
        <v>104</v>
      </c>
      <c r="AH36" s="152">
        <v>0.78600000000000003</v>
      </c>
      <c r="AI36" s="152" t="s">
        <v>20</v>
      </c>
      <c r="AJ36" s="198">
        <v>0</v>
      </c>
      <c r="AK36" s="152">
        <v>30</v>
      </c>
      <c r="AL36" s="152" t="s">
        <v>103</v>
      </c>
      <c r="AM36" s="152">
        <v>117</v>
      </c>
      <c r="AN36" s="198">
        <v>0</v>
      </c>
      <c r="AO36" s="152">
        <v>1.3</v>
      </c>
      <c r="AP36" s="152">
        <v>345</v>
      </c>
      <c r="AQ36" s="152">
        <v>495</v>
      </c>
      <c r="AR36" s="152">
        <v>98</v>
      </c>
      <c r="AS36" s="151"/>
      <c r="AT36" s="151">
        <v>16</v>
      </c>
      <c r="AU36" s="151">
        <v>100</v>
      </c>
      <c r="AV36" s="151">
        <v>1</v>
      </c>
      <c r="AW36" s="151">
        <v>1.9</v>
      </c>
      <c r="AX36" s="151">
        <v>401</v>
      </c>
      <c r="AY36" s="151">
        <v>572</v>
      </c>
    </row>
    <row r="37" spans="1:54" x14ac:dyDescent="0.25">
      <c r="A37" s="44">
        <f t="shared" si="5"/>
        <v>2014</v>
      </c>
      <c r="B37" s="44" t="str">
        <f t="shared" si="6"/>
        <v>JUNIO</v>
      </c>
      <c r="C37" s="44">
        <v>4</v>
      </c>
      <c r="D37" s="44" t="str">
        <f t="shared" si="7"/>
        <v>JUNIO 2014 / 3</v>
      </c>
      <c r="E37" s="152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  <c r="AA37" s="152"/>
      <c r="AB37" s="152"/>
      <c r="AC37" s="235"/>
      <c r="AD37" s="178">
        <v>3</v>
      </c>
      <c r="AE37" s="185">
        <v>41805</v>
      </c>
      <c r="AF37" s="179">
        <v>43624</v>
      </c>
      <c r="AG37" s="34" t="s">
        <v>167</v>
      </c>
      <c r="AH37" s="152">
        <v>0.79359999999999997</v>
      </c>
      <c r="AI37" s="152" t="s">
        <v>20</v>
      </c>
      <c r="AJ37" s="198">
        <v>0</v>
      </c>
      <c r="AK37" s="152">
        <v>30</v>
      </c>
      <c r="AL37" s="152" t="s">
        <v>103</v>
      </c>
      <c r="AM37" s="152">
        <v>131</v>
      </c>
      <c r="AN37" s="198">
        <v>0</v>
      </c>
      <c r="AO37" s="152">
        <v>1.5</v>
      </c>
      <c r="AP37" s="152">
        <v>367</v>
      </c>
      <c r="AQ37" s="152">
        <v>507</v>
      </c>
      <c r="AR37" s="152">
        <v>99</v>
      </c>
      <c r="AS37" s="151"/>
      <c r="AT37" s="151">
        <v>16</v>
      </c>
      <c r="AU37" s="151">
        <v>100</v>
      </c>
      <c r="AV37" s="151">
        <v>1</v>
      </c>
      <c r="AW37" s="151">
        <v>1.9</v>
      </c>
      <c r="AX37" s="151">
        <v>401</v>
      </c>
      <c r="AY37" s="151">
        <v>572</v>
      </c>
    </row>
    <row r="38" spans="1:54" x14ac:dyDescent="0.25">
      <c r="A38" s="44">
        <f t="shared" si="5"/>
        <v>2014</v>
      </c>
      <c r="B38" s="44" t="str">
        <f t="shared" si="6"/>
        <v>JUNIO</v>
      </c>
      <c r="C38" s="44">
        <v>5</v>
      </c>
      <c r="D38" s="44" t="str">
        <f t="shared" si="7"/>
        <v>JUNIO 2014 / 4</v>
      </c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235"/>
      <c r="AD38" s="178">
        <v>4</v>
      </c>
      <c r="AE38" s="185">
        <v>41809</v>
      </c>
      <c r="AF38" s="179">
        <v>43711</v>
      </c>
      <c r="AG38" s="34" t="s">
        <v>146</v>
      </c>
      <c r="AH38" s="152">
        <v>0.7923</v>
      </c>
      <c r="AI38" s="152" t="s">
        <v>20</v>
      </c>
      <c r="AJ38" s="198">
        <v>0</v>
      </c>
      <c r="AK38" s="152">
        <v>30</v>
      </c>
      <c r="AL38" s="152" t="s">
        <v>103</v>
      </c>
      <c r="AM38" s="152">
        <v>131</v>
      </c>
      <c r="AN38" s="198">
        <v>0</v>
      </c>
      <c r="AO38" s="152">
        <v>1.4</v>
      </c>
      <c r="AP38" s="152">
        <v>367</v>
      </c>
      <c r="AQ38" s="152">
        <v>505</v>
      </c>
      <c r="AR38" s="152">
        <v>99</v>
      </c>
      <c r="AS38" s="151"/>
      <c r="AT38" s="151">
        <v>16</v>
      </c>
      <c r="AU38" s="151">
        <v>100</v>
      </c>
      <c r="AV38" s="151">
        <v>1</v>
      </c>
      <c r="AW38" s="151">
        <v>1.9</v>
      </c>
      <c r="AX38" s="151">
        <v>401</v>
      </c>
      <c r="AY38" s="151">
        <v>572</v>
      </c>
    </row>
    <row r="39" spans="1:54" x14ac:dyDescent="0.25">
      <c r="A39" s="44">
        <f t="shared" si="5"/>
        <v>2014</v>
      </c>
      <c r="B39" s="44" t="str">
        <f t="shared" si="6"/>
        <v>JUNIO</v>
      </c>
      <c r="C39" s="44">
        <v>6</v>
      </c>
      <c r="D39" s="44" t="str">
        <f t="shared" si="7"/>
        <v>JUNIO 2014 / 5</v>
      </c>
      <c r="E39" s="152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  <c r="AA39" s="152"/>
      <c r="AB39" s="152"/>
      <c r="AC39" s="235"/>
      <c r="AD39" s="178">
        <v>5</v>
      </c>
      <c r="AE39" s="185">
        <v>41811</v>
      </c>
      <c r="AF39" s="179">
        <v>43755</v>
      </c>
      <c r="AG39" s="34" t="s">
        <v>146</v>
      </c>
      <c r="AH39" s="152">
        <v>0.78649999999999998</v>
      </c>
      <c r="AI39" s="152" t="s">
        <v>20</v>
      </c>
      <c r="AJ39" s="198">
        <v>0</v>
      </c>
      <c r="AK39" s="152">
        <v>30</v>
      </c>
      <c r="AL39" s="152" t="s">
        <v>103</v>
      </c>
      <c r="AM39" s="152">
        <v>111</v>
      </c>
      <c r="AN39" s="198">
        <v>0</v>
      </c>
      <c r="AO39" s="152">
        <v>1.3</v>
      </c>
      <c r="AP39" s="152">
        <v>345</v>
      </c>
      <c r="AQ39" s="152">
        <v>495</v>
      </c>
      <c r="AR39" s="152">
        <v>99</v>
      </c>
      <c r="AS39" s="151"/>
      <c r="AT39" s="151">
        <v>16</v>
      </c>
      <c r="AU39" s="151">
        <v>100</v>
      </c>
      <c r="AV39" s="151">
        <v>1</v>
      </c>
      <c r="AW39" s="151">
        <v>1.9</v>
      </c>
      <c r="AX39" s="151">
        <v>401</v>
      </c>
      <c r="AY39" s="151">
        <v>572</v>
      </c>
    </row>
    <row r="40" spans="1:54" x14ac:dyDescent="0.25">
      <c r="A40" s="44">
        <f t="shared" si="5"/>
        <v>2014</v>
      </c>
      <c r="B40" s="44" t="str">
        <f t="shared" si="6"/>
        <v>JUNIO</v>
      </c>
      <c r="C40" s="44">
        <v>7</v>
      </c>
      <c r="D40" s="44" t="str">
        <f t="shared" si="7"/>
        <v>JUNIO 2014 / 6</v>
      </c>
    </row>
    <row r="41" spans="1:54" x14ac:dyDescent="0.25">
      <c r="A41" s="44">
        <f t="shared" si="5"/>
        <v>2014</v>
      </c>
      <c r="B41" s="44" t="str">
        <f t="shared" si="6"/>
        <v>JUNIO</v>
      </c>
      <c r="C41" s="44">
        <v>8</v>
      </c>
      <c r="D41" s="44" t="str">
        <f t="shared" si="7"/>
        <v>JUNIO 2014 / 7</v>
      </c>
    </row>
    <row r="42" spans="1:54" x14ac:dyDescent="0.25">
      <c r="A42" s="44">
        <f t="shared" si="5"/>
        <v>2014</v>
      </c>
      <c r="B42" s="44" t="str">
        <f t="shared" si="6"/>
        <v>JUNIO</v>
      </c>
      <c r="C42" s="44">
        <v>9</v>
      </c>
      <c r="D42" s="44" t="str">
        <f t="shared" si="7"/>
        <v>JUNIO 2014 / 8</v>
      </c>
    </row>
    <row r="43" spans="1:54" x14ac:dyDescent="0.25">
      <c r="A43" s="44">
        <f t="shared" si="5"/>
        <v>2014</v>
      </c>
      <c r="B43" s="44" t="str">
        <f t="shared" si="6"/>
        <v>JUNIO</v>
      </c>
      <c r="C43" s="44">
        <v>10</v>
      </c>
      <c r="D43" s="44" t="str">
        <f t="shared" si="7"/>
        <v>JUNIO 2014 / 9</v>
      </c>
    </row>
    <row r="44" spans="1:54" x14ac:dyDescent="0.25">
      <c r="A44" s="44">
        <f t="shared" si="5"/>
        <v>2014</v>
      </c>
      <c r="B44" s="44" t="str">
        <f t="shared" si="6"/>
        <v>JUNIO</v>
      </c>
      <c r="C44" s="44">
        <v>11</v>
      </c>
      <c r="D44" s="44" t="str">
        <f t="shared" si="7"/>
        <v>JUNIO 2014 / 10</v>
      </c>
    </row>
    <row r="45" spans="1:54" x14ac:dyDescent="0.25">
      <c r="A45" s="44">
        <f t="shared" si="5"/>
        <v>2014</v>
      </c>
      <c r="B45" s="44" t="str">
        <f t="shared" si="6"/>
        <v>JUNIO</v>
      </c>
      <c r="C45" s="44">
        <v>12</v>
      </c>
      <c r="D45" s="44" t="str">
        <f t="shared" si="7"/>
        <v>JUNIO 2014 / 11</v>
      </c>
    </row>
    <row r="46" spans="1:54" x14ac:dyDescent="0.25">
      <c r="A46" s="44">
        <f t="shared" si="5"/>
        <v>2014</v>
      </c>
      <c r="B46" s="44" t="str">
        <f t="shared" si="6"/>
        <v>JUNIO</v>
      </c>
      <c r="C46" s="44">
        <v>13</v>
      </c>
      <c r="D46" s="44" t="str">
        <f t="shared" si="7"/>
        <v>JUNIO 2014 / 12</v>
      </c>
    </row>
    <row r="47" spans="1:54" x14ac:dyDescent="0.25">
      <c r="A47" s="44">
        <f t="shared" si="5"/>
        <v>2014</v>
      </c>
      <c r="B47" s="44" t="str">
        <f t="shared" si="6"/>
        <v>JUNIO</v>
      </c>
      <c r="C47" s="44">
        <v>14</v>
      </c>
      <c r="D47" s="44" t="str">
        <f t="shared" si="7"/>
        <v>JUNIO 2014 / 13</v>
      </c>
    </row>
    <row r="48" spans="1:54" x14ac:dyDescent="0.25">
      <c r="A48" s="44">
        <f t="shared" si="5"/>
        <v>2014</v>
      </c>
      <c r="B48" s="44" t="str">
        <f t="shared" si="6"/>
        <v>JUNIO</v>
      </c>
      <c r="C48" s="44">
        <v>15</v>
      </c>
      <c r="D48" s="44" t="str">
        <f t="shared" si="7"/>
        <v>JUNIO 2014 / 14</v>
      </c>
    </row>
    <row r="49" spans="1:4" x14ac:dyDescent="0.25">
      <c r="A49" s="44">
        <f t="shared" si="5"/>
        <v>2014</v>
      </c>
      <c r="B49" s="44" t="str">
        <f t="shared" si="6"/>
        <v>JUNIO</v>
      </c>
      <c r="C49" s="44">
        <v>16</v>
      </c>
      <c r="D49" s="44" t="str">
        <f t="shared" si="7"/>
        <v>JUNIO 2014 / 15</v>
      </c>
    </row>
    <row r="50" spans="1:4" x14ac:dyDescent="0.25">
      <c r="A50" s="44">
        <f t="shared" si="5"/>
        <v>2014</v>
      </c>
      <c r="B50" s="44" t="str">
        <f t="shared" si="6"/>
        <v>JUNIO</v>
      </c>
      <c r="C50" s="44">
        <v>17</v>
      </c>
      <c r="D50" s="44" t="str">
        <f t="shared" si="7"/>
        <v>JUNIO 2014 / 16</v>
      </c>
    </row>
    <row r="51" spans="1:4" x14ac:dyDescent="0.25">
      <c r="A51" s="44">
        <f t="shared" si="5"/>
        <v>2014</v>
      </c>
      <c r="B51" s="44" t="str">
        <f t="shared" si="6"/>
        <v>JUNIO</v>
      </c>
      <c r="C51" s="44">
        <v>18</v>
      </c>
      <c r="D51" s="44" t="str">
        <f t="shared" si="7"/>
        <v>JUNIO 2014 / 17</v>
      </c>
    </row>
    <row r="52" spans="1:4" x14ac:dyDescent="0.25">
      <c r="A52" s="44">
        <f t="shared" si="5"/>
        <v>2014</v>
      </c>
      <c r="B52" s="44" t="str">
        <f t="shared" si="6"/>
        <v>JUNIO</v>
      </c>
      <c r="C52" s="44">
        <v>19</v>
      </c>
      <c r="D52" s="44" t="str">
        <f t="shared" si="7"/>
        <v>JUNIO 2014 / 18</v>
      </c>
    </row>
    <row r="53" spans="1:4" x14ac:dyDescent="0.25">
      <c r="A53" s="44">
        <f t="shared" si="5"/>
        <v>2014</v>
      </c>
      <c r="B53" s="44" t="str">
        <f t="shared" si="6"/>
        <v>JUNIO</v>
      </c>
      <c r="C53" s="44">
        <v>20</v>
      </c>
      <c r="D53" s="44" t="str">
        <f t="shared" si="7"/>
        <v>JUNIO 2014 / 19</v>
      </c>
    </row>
    <row r="54" spans="1:4" x14ac:dyDescent="0.25">
      <c r="A54" s="44">
        <f t="shared" si="5"/>
        <v>2014</v>
      </c>
      <c r="B54" s="44" t="str">
        <f t="shared" si="6"/>
        <v>JUNIO</v>
      </c>
      <c r="C54" s="44">
        <v>21</v>
      </c>
      <c r="D54" s="44" t="str">
        <f t="shared" si="7"/>
        <v>JUNIO 2014 / 20</v>
      </c>
    </row>
    <row r="55" spans="1:4" x14ac:dyDescent="0.25">
      <c r="A55" s="44">
        <f t="shared" si="5"/>
        <v>2014</v>
      </c>
      <c r="B55" s="44" t="str">
        <f t="shared" si="6"/>
        <v>JUNIO</v>
      </c>
      <c r="C55" s="44">
        <v>22</v>
      </c>
      <c r="D55" s="44" t="str">
        <f t="shared" si="7"/>
        <v>JUNIO 2014 / 21</v>
      </c>
    </row>
    <row r="56" spans="1:4" x14ac:dyDescent="0.25">
      <c r="A56" s="44">
        <f t="shared" si="5"/>
        <v>2014</v>
      </c>
      <c r="B56" s="44" t="str">
        <f t="shared" si="6"/>
        <v>JUNIO</v>
      </c>
      <c r="C56" s="44">
        <v>23</v>
      </c>
      <c r="D56" s="44" t="str">
        <f t="shared" si="7"/>
        <v>JUNIO 2014 / 22</v>
      </c>
    </row>
    <row r="57" spans="1:4" x14ac:dyDescent="0.25">
      <c r="A57" s="44">
        <f t="shared" si="5"/>
        <v>2014</v>
      </c>
      <c r="B57" s="44" t="str">
        <f t="shared" si="6"/>
        <v>JUNIO</v>
      </c>
      <c r="C57" s="44">
        <v>24</v>
      </c>
      <c r="D57" s="44" t="str">
        <f t="shared" si="7"/>
        <v>JUNIO 2014 / 23</v>
      </c>
    </row>
    <row r="58" spans="1:4" x14ac:dyDescent="0.25">
      <c r="A58" s="44">
        <f t="shared" si="5"/>
        <v>2014</v>
      </c>
      <c r="B58" s="44" t="str">
        <f t="shared" si="6"/>
        <v>JUNIO</v>
      </c>
      <c r="C58" s="44">
        <v>25</v>
      </c>
      <c r="D58" s="44" t="str">
        <f t="shared" si="7"/>
        <v>JUNIO 2014 / 24</v>
      </c>
    </row>
    <row r="59" spans="1:4" x14ac:dyDescent="0.25">
      <c r="A59" s="44">
        <f t="shared" si="5"/>
        <v>2014</v>
      </c>
      <c r="B59" s="44" t="str">
        <f t="shared" si="6"/>
        <v>JUNIO</v>
      </c>
      <c r="C59" s="44">
        <v>26</v>
      </c>
      <c r="D59" s="44" t="str">
        <f t="shared" si="7"/>
        <v>JUNIO 2014 / 25</v>
      </c>
    </row>
    <row r="60" spans="1:4" x14ac:dyDescent="0.25">
      <c r="A60" s="44">
        <f t="shared" si="5"/>
        <v>2014</v>
      </c>
      <c r="B60" s="44" t="str">
        <f t="shared" si="6"/>
        <v>JUNIO</v>
      </c>
      <c r="C60" s="44">
        <v>27</v>
      </c>
      <c r="D60" s="44" t="str">
        <f t="shared" si="7"/>
        <v>JUNIO 2014 / 26</v>
      </c>
    </row>
    <row r="61" spans="1:4" x14ac:dyDescent="0.25">
      <c r="A61" s="44">
        <f t="shared" si="5"/>
        <v>2014</v>
      </c>
      <c r="B61" s="44" t="str">
        <f t="shared" si="6"/>
        <v>JUNIO</v>
      </c>
      <c r="C61" s="44">
        <v>28</v>
      </c>
      <c r="D61" s="44" t="str">
        <f t="shared" si="7"/>
        <v>JUNIO 2014 / 27</v>
      </c>
    </row>
    <row r="62" spans="1:4" x14ac:dyDescent="0.25">
      <c r="A62" s="44">
        <f t="shared" si="5"/>
        <v>2014</v>
      </c>
      <c r="B62" s="44" t="str">
        <f t="shared" si="6"/>
        <v>JUNIO</v>
      </c>
      <c r="C62" s="44">
        <v>29</v>
      </c>
      <c r="D62" s="44" t="str">
        <f t="shared" si="7"/>
        <v>JUNIO 2014 / 28</v>
      </c>
    </row>
    <row r="63" spans="1:4" x14ac:dyDescent="0.25">
      <c r="A63" s="44">
        <f t="shared" si="5"/>
        <v>2014</v>
      </c>
      <c r="B63" s="44" t="str">
        <f t="shared" si="6"/>
        <v>JUNIO</v>
      </c>
      <c r="C63" s="44">
        <v>30</v>
      </c>
      <c r="D63" s="44" t="str">
        <f t="shared" si="7"/>
        <v>JUNIO 2014 / 29</v>
      </c>
    </row>
    <row r="64" spans="1:4" x14ac:dyDescent="0.25">
      <c r="A64" s="44">
        <f t="shared" si="5"/>
        <v>2014</v>
      </c>
      <c r="B64" s="44" t="str">
        <f t="shared" si="6"/>
        <v>JUNIO</v>
      </c>
      <c r="C64" s="44">
        <v>31</v>
      </c>
      <c r="D64" s="44" t="str">
        <f t="shared" si="7"/>
        <v>JUNIO 2014 / 30</v>
      </c>
    </row>
    <row r="65" spans="1:54" s="206" customFormat="1" ht="15.75" x14ac:dyDescent="0.25">
      <c r="D65" s="44" t="str">
        <f t="shared" si="7"/>
        <v>JUNIO 2014 / 31</v>
      </c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55"/>
      <c r="AB65" s="44"/>
      <c r="AC65" s="207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55"/>
      <c r="AY65" s="44"/>
      <c r="AZ65" s="44"/>
      <c r="BA65" s="44"/>
      <c r="BB65" s="209" t="str">
        <f>IFERROR(AVERAGE(BB34:BB64),"")</f>
        <v/>
      </c>
    </row>
    <row r="66" spans="1:54" ht="15.75" x14ac:dyDescent="0.25">
      <c r="A66" s="44">
        <v>2014</v>
      </c>
      <c r="B66" s="44" t="s">
        <v>227</v>
      </c>
      <c r="C66" s="44">
        <v>1</v>
      </c>
      <c r="D66" s="208" t="s">
        <v>228</v>
      </c>
      <c r="E66" s="209">
        <f t="shared" ref="E66:AJ66" si="8">IFERROR(AVERAGE(E35:E65),"")</f>
        <v>1.5</v>
      </c>
      <c r="F66" s="209">
        <f t="shared" si="8"/>
        <v>41801</v>
      </c>
      <c r="G66" s="209">
        <f t="shared" si="8"/>
        <v>43541</v>
      </c>
      <c r="H66" s="209" t="str">
        <f t="shared" si="8"/>
        <v/>
      </c>
      <c r="I66" s="209">
        <f t="shared" si="8"/>
        <v>0.77810000000000001</v>
      </c>
      <c r="J66" s="209" t="str">
        <f t="shared" si="8"/>
        <v/>
      </c>
      <c r="K66" s="209">
        <f t="shared" si="8"/>
        <v>0</v>
      </c>
      <c r="L66" s="209">
        <f t="shared" si="8"/>
        <v>30</v>
      </c>
      <c r="M66" s="209" t="str">
        <f t="shared" si="8"/>
        <v/>
      </c>
      <c r="N66" s="209">
        <f t="shared" si="8"/>
        <v>103</v>
      </c>
      <c r="O66" s="209">
        <f t="shared" si="8"/>
        <v>0</v>
      </c>
      <c r="P66" s="209">
        <f t="shared" si="8"/>
        <v>1.02</v>
      </c>
      <c r="Q66" s="209">
        <f t="shared" si="8"/>
        <v>328</v>
      </c>
      <c r="R66" s="209">
        <f t="shared" si="8"/>
        <v>491.5</v>
      </c>
      <c r="S66" s="209">
        <f t="shared" si="8"/>
        <v>99</v>
      </c>
      <c r="T66" s="209" t="str">
        <f t="shared" si="8"/>
        <v/>
      </c>
      <c r="U66" s="209">
        <f t="shared" si="8"/>
        <v>16</v>
      </c>
      <c r="V66" s="209">
        <f t="shared" si="8"/>
        <v>100</v>
      </c>
      <c r="W66" s="209">
        <f t="shared" si="8"/>
        <v>1</v>
      </c>
      <c r="X66" s="209">
        <f t="shared" si="8"/>
        <v>1.9</v>
      </c>
      <c r="Y66" s="209">
        <f t="shared" si="8"/>
        <v>401</v>
      </c>
      <c r="Z66" s="209">
        <f t="shared" si="8"/>
        <v>572</v>
      </c>
      <c r="AA66" s="209">
        <f t="shared" si="8"/>
        <v>0.3</v>
      </c>
      <c r="AB66" s="209">
        <f t="shared" si="8"/>
        <v>0.05</v>
      </c>
      <c r="AC66" s="209" t="str">
        <f t="shared" si="8"/>
        <v/>
      </c>
      <c r="AD66" s="209">
        <f t="shared" si="8"/>
        <v>3</v>
      </c>
      <c r="AE66" s="209">
        <f t="shared" si="8"/>
        <v>41805</v>
      </c>
      <c r="AF66" s="209">
        <f t="shared" si="8"/>
        <v>43617.2</v>
      </c>
      <c r="AG66" s="209" t="str">
        <f t="shared" si="8"/>
        <v/>
      </c>
      <c r="AH66" s="209">
        <f t="shared" si="8"/>
        <v>0.79047999999999996</v>
      </c>
      <c r="AI66" s="209" t="str">
        <f t="shared" si="8"/>
        <v/>
      </c>
      <c r="AJ66" s="209">
        <f t="shared" si="8"/>
        <v>0</v>
      </c>
      <c r="AK66" s="209">
        <f t="shared" ref="AK66:BA66" si="9">IFERROR(AVERAGE(AK35:AK65),"")</f>
        <v>30</v>
      </c>
      <c r="AL66" s="209" t="str">
        <f t="shared" si="9"/>
        <v/>
      </c>
      <c r="AM66" s="209">
        <f t="shared" si="9"/>
        <v>124.2</v>
      </c>
      <c r="AN66" s="209">
        <f t="shared" si="9"/>
        <v>0</v>
      </c>
      <c r="AO66" s="209">
        <f t="shared" si="9"/>
        <v>1.4</v>
      </c>
      <c r="AP66" s="209">
        <f t="shared" si="9"/>
        <v>359.2</v>
      </c>
      <c r="AQ66" s="209">
        <f t="shared" si="9"/>
        <v>502.6</v>
      </c>
      <c r="AR66" s="209">
        <f t="shared" si="9"/>
        <v>98.8</v>
      </c>
      <c r="AS66" s="209" t="str">
        <f t="shared" si="9"/>
        <v/>
      </c>
      <c r="AT66" s="209">
        <f t="shared" si="9"/>
        <v>16</v>
      </c>
      <c r="AU66" s="209">
        <f t="shared" si="9"/>
        <v>100</v>
      </c>
      <c r="AV66" s="209">
        <f t="shared" si="9"/>
        <v>1</v>
      </c>
      <c r="AW66" s="209">
        <f t="shared" si="9"/>
        <v>1.9</v>
      </c>
      <c r="AX66" s="210">
        <f t="shared" si="9"/>
        <v>401</v>
      </c>
      <c r="AY66" s="209">
        <f t="shared" si="9"/>
        <v>572</v>
      </c>
      <c r="AZ66" s="209" t="str">
        <f t="shared" si="9"/>
        <v/>
      </c>
      <c r="BA66" s="209" t="str">
        <f t="shared" si="9"/>
        <v/>
      </c>
    </row>
    <row r="67" spans="1:54" x14ac:dyDescent="0.25">
      <c r="A67" s="44">
        <f t="shared" ref="A67:A96" si="10">A66</f>
        <v>2014</v>
      </c>
      <c r="B67" s="44" t="str">
        <f t="shared" ref="B67:B96" si="11">B66</f>
        <v>JULIO</v>
      </c>
      <c r="C67" s="44">
        <v>2</v>
      </c>
      <c r="D67" s="44" t="str">
        <f t="shared" ref="D67:D97" si="12">B66&amp;" "&amp;A66&amp;" / "&amp;C66</f>
        <v>JULIO 2014 / 1</v>
      </c>
      <c r="E67" s="178">
        <v>1</v>
      </c>
      <c r="F67" s="197">
        <v>41832</v>
      </c>
      <c r="G67" s="179">
        <v>44420</v>
      </c>
      <c r="H67" s="33" t="s">
        <v>131</v>
      </c>
      <c r="I67" s="152">
        <v>0.77700000000000002</v>
      </c>
      <c r="J67" s="152" t="s">
        <v>20</v>
      </c>
      <c r="K67" s="198">
        <v>0</v>
      </c>
      <c r="L67" s="152">
        <v>30</v>
      </c>
      <c r="M67" s="152" t="s">
        <v>103</v>
      </c>
      <c r="N67" s="152">
        <v>101</v>
      </c>
      <c r="O67" s="198">
        <v>0</v>
      </c>
      <c r="P67" s="152">
        <v>1.03</v>
      </c>
      <c r="Q67" s="152">
        <v>330</v>
      </c>
      <c r="R67" s="152">
        <v>498</v>
      </c>
      <c r="S67" s="152">
        <v>99</v>
      </c>
      <c r="T67" s="152"/>
      <c r="U67" s="151">
        <v>16</v>
      </c>
      <c r="V67" s="151">
        <v>100</v>
      </c>
      <c r="W67" s="151">
        <v>1</v>
      </c>
      <c r="X67" s="151">
        <v>1.9</v>
      </c>
      <c r="Y67" s="151">
        <v>401</v>
      </c>
      <c r="Z67" s="151">
        <v>572</v>
      </c>
      <c r="AA67" s="151">
        <v>0.3</v>
      </c>
      <c r="AB67" s="151">
        <v>0.05</v>
      </c>
      <c r="AC67" s="235"/>
      <c r="AD67" s="178">
        <v>1</v>
      </c>
      <c r="AE67" s="185">
        <v>41827</v>
      </c>
      <c r="AF67" s="179">
        <v>44271</v>
      </c>
      <c r="AG67" s="33" t="s">
        <v>167</v>
      </c>
      <c r="AH67" s="152">
        <v>0.78469999999999995</v>
      </c>
      <c r="AI67" s="152" t="s">
        <v>20</v>
      </c>
      <c r="AJ67" s="198">
        <v>0</v>
      </c>
      <c r="AK67" s="152">
        <v>30</v>
      </c>
      <c r="AL67" s="152" t="s">
        <v>103</v>
      </c>
      <c r="AM67" s="152">
        <v>111</v>
      </c>
      <c r="AN67" s="198">
        <v>0</v>
      </c>
      <c r="AO67" s="152">
        <v>1.2</v>
      </c>
      <c r="AP67" s="152">
        <v>340</v>
      </c>
      <c r="AQ67" s="152">
        <v>491</v>
      </c>
      <c r="AR67" s="152">
        <v>98.5</v>
      </c>
      <c r="AS67" s="151"/>
      <c r="AT67" s="151">
        <v>16</v>
      </c>
      <c r="AU67" s="151">
        <v>100</v>
      </c>
      <c r="AV67" s="151">
        <v>1</v>
      </c>
      <c r="AW67" s="151">
        <v>1.9</v>
      </c>
      <c r="AX67" s="151">
        <v>401</v>
      </c>
      <c r="AY67" s="151">
        <v>572</v>
      </c>
    </row>
    <row r="68" spans="1:54" x14ac:dyDescent="0.25">
      <c r="A68" s="44">
        <f t="shared" si="10"/>
        <v>2014</v>
      </c>
      <c r="B68" s="44" t="str">
        <f t="shared" si="11"/>
        <v>JULIO</v>
      </c>
      <c r="C68" s="44">
        <v>3</v>
      </c>
      <c r="D68" s="44" t="str">
        <f t="shared" si="12"/>
        <v>JULIO 2014 / 2</v>
      </c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  <c r="AA68" s="152"/>
      <c r="AB68" s="152"/>
      <c r="AC68" s="235"/>
      <c r="AD68" s="178">
        <v>2</v>
      </c>
      <c r="AE68" s="185">
        <v>41830</v>
      </c>
      <c r="AF68" s="179">
        <v>44333</v>
      </c>
      <c r="AG68" s="34" t="s">
        <v>170</v>
      </c>
      <c r="AH68" s="152">
        <v>0.79149999999999998</v>
      </c>
      <c r="AI68" s="152" t="s">
        <v>20</v>
      </c>
      <c r="AJ68" s="198">
        <v>0</v>
      </c>
      <c r="AK68" s="152">
        <v>30</v>
      </c>
      <c r="AL68" s="152" t="s">
        <v>103</v>
      </c>
      <c r="AM68" s="152">
        <v>126</v>
      </c>
      <c r="AN68" s="198">
        <v>0</v>
      </c>
      <c r="AO68" s="152">
        <v>1.4</v>
      </c>
      <c r="AP68" s="152">
        <v>360</v>
      </c>
      <c r="AQ68" s="152">
        <v>493</v>
      </c>
      <c r="AR68" s="152">
        <v>98</v>
      </c>
      <c r="AS68" s="151"/>
      <c r="AT68" s="151">
        <v>16</v>
      </c>
      <c r="AU68" s="151">
        <v>100</v>
      </c>
      <c r="AV68" s="151">
        <v>1</v>
      </c>
      <c r="AW68" s="151">
        <v>1.9</v>
      </c>
      <c r="AX68" s="151">
        <v>401</v>
      </c>
      <c r="AY68" s="151">
        <v>572</v>
      </c>
    </row>
    <row r="69" spans="1:54" x14ac:dyDescent="0.25">
      <c r="A69" s="44">
        <f t="shared" si="10"/>
        <v>2014</v>
      </c>
      <c r="B69" s="44" t="str">
        <f t="shared" si="11"/>
        <v>JULIO</v>
      </c>
      <c r="C69" s="44">
        <v>4</v>
      </c>
      <c r="D69" s="44" t="str">
        <f t="shared" si="12"/>
        <v>JULIO 2014 / 3</v>
      </c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  <c r="AA69" s="152"/>
      <c r="AB69" s="152"/>
      <c r="AC69" s="235"/>
      <c r="AD69" s="178">
        <v>3</v>
      </c>
      <c r="AE69" s="185">
        <v>41845</v>
      </c>
      <c r="AF69" s="179">
        <v>44679</v>
      </c>
      <c r="AG69" s="34" t="s">
        <v>146</v>
      </c>
      <c r="AH69" s="152">
        <v>0.78420000000000001</v>
      </c>
      <c r="AI69" s="152" t="s">
        <v>20</v>
      </c>
      <c r="AJ69" s="198">
        <v>0</v>
      </c>
      <c r="AK69" s="152">
        <v>30</v>
      </c>
      <c r="AL69" s="152" t="s">
        <v>103</v>
      </c>
      <c r="AM69" s="152">
        <v>111</v>
      </c>
      <c r="AN69" s="198">
        <v>0</v>
      </c>
      <c r="AO69" s="152">
        <v>1.2</v>
      </c>
      <c r="AP69" s="152">
        <v>340</v>
      </c>
      <c r="AQ69" s="152">
        <v>484</v>
      </c>
      <c r="AR69" s="152">
        <v>98.5</v>
      </c>
      <c r="AS69" s="151"/>
      <c r="AT69" s="151">
        <v>16</v>
      </c>
      <c r="AU69" s="151">
        <v>100</v>
      </c>
      <c r="AV69" s="151">
        <v>1</v>
      </c>
      <c r="AW69" s="151">
        <v>1.9</v>
      </c>
      <c r="AX69" s="151">
        <v>401</v>
      </c>
      <c r="AY69" s="151">
        <v>572</v>
      </c>
    </row>
    <row r="70" spans="1:54" x14ac:dyDescent="0.25">
      <c r="A70" s="44">
        <f t="shared" si="10"/>
        <v>2014</v>
      </c>
      <c r="B70" s="44" t="str">
        <f t="shared" si="11"/>
        <v>JULIO</v>
      </c>
      <c r="C70" s="44">
        <v>5</v>
      </c>
      <c r="D70" s="44" t="str">
        <f t="shared" si="12"/>
        <v>JULIO 2014 / 4</v>
      </c>
    </row>
    <row r="71" spans="1:54" x14ac:dyDescent="0.25">
      <c r="A71" s="44">
        <f t="shared" si="10"/>
        <v>2014</v>
      </c>
      <c r="B71" s="44" t="str">
        <f t="shared" si="11"/>
        <v>JULIO</v>
      </c>
      <c r="C71" s="44">
        <v>6</v>
      </c>
      <c r="D71" s="44" t="str">
        <f t="shared" si="12"/>
        <v>JULIO 2014 / 5</v>
      </c>
    </row>
    <row r="72" spans="1:54" x14ac:dyDescent="0.25">
      <c r="A72" s="44">
        <f t="shared" si="10"/>
        <v>2014</v>
      </c>
      <c r="B72" s="44" t="str">
        <f t="shared" si="11"/>
        <v>JULIO</v>
      </c>
      <c r="C72" s="44">
        <v>7</v>
      </c>
      <c r="D72" s="44" t="str">
        <f t="shared" si="12"/>
        <v>JULIO 2014 / 6</v>
      </c>
    </row>
    <row r="73" spans="1:54" x14ac:dyDescent="0.25">
      <c r="A73" s="44">
        <f t="shared" si="10"/>
        <v>2014</v>
      </c>
      <c r="B73" s="44" t="str">
        <f t="shared" si="11"/>
        <v>JULIO</v>
      </c>
      <c r="C73" s="44">
        <v>8</v>
      </c>
      <c r="D73" s="44" t="str">
        <f t="shared" si="12"/>
        <v>JULIO 2014 / 7</v>
      </c>
    </row>
    <row r="74" spans="1:54" x14ac:dyDescent="0.25">
      <c r="A74" s="44">
        <f t="shared" si="10"/>
        <v>2014</v>
      </c>
      <c r="B74" s="44" t="str">
        <f t="shared" si="11"/>
        <v>JULIO</v>
      </c>
      <c r="C74" s="44">
        <v>9</v>
      </c>
      <c r="D74" s="44" t="str">
        <f t="shared" si="12"/>
        <v>JULIO 2014 / 8</v>
      </c>
    </row>
    <row r="75" spans="1:54" x14ac:dyDescent="0.25">
      <c r="A75" s="44">
        <f t="shared" si="10"/>
        <v>2014</v>
      </c>
      <c r="B75" s="44" t="str">
        <f t="shared" si="11"/>
        <v>JULIO</v>
      </c>
      <c r="C75" s="44">
        <v>10</v>
      </c>
      <c r="D75" s="44" t="str">
        <f t="shared" si="12"/>
        <v>JULIO 2014 / 9</v>
      </c>
    </row>
    <row r="76" spans="1:54" x14ac:dyDescent="0.25">
      <c r="A76" s="44">
        <f t="shared" si="10"/>
        <v>2014</v>
      </c>
      <c r="B76" s="44" t="str">
        <f t="shared" si="11"/>
        <v>JULIO</v>
      </c>
      <c r="C76" s="44">
        <v>11</v>
      </c>
      <c r="D76" s="44" t="str">
        <f t="shared" si="12"/>
        <v>JULIO 2014 / 10</v>
      </c>
    </row>
    <row r="77" spans="1:54" x14ac:dyDescent="0.25">
      <c r="A77" s="44">
        <f t="shared" si="10"/>
        <v>2014</v>
      </c>
      <c r="B77" s="44" t="str">
        <f t="shared" si="11"/>
        <v>JULIO</v>
      </c>
      <c r="C77" s="44">
        <v>12</v>
      </c>
      <c r="D77" s="44" t="str">
        <f t="shared" si="12"/>
        <v>JULIO 2014 / 11</v>
      </c>
    </row>
    <row r="78" spans="1:54" x14ac:dyDescent="0.25">
      <c r="A78" s="44">
        <f t="shared" si="10"/>
        <v>2014</v>
      </c>
      <c r="B78" s="44" t="str">
        <f t="shared" si="11"/>
        <v>JULIO</v>
      </c>
      <c r="C78" s="44">
        <v>13</v>
      </c>
      <c r="D78" s="44" t="str">
        <f t="shared" si="12"/>
        <v>JULIO 2014 / 12</v>
      </c>
    </row>
    <row r="79" spans="1:54" x14ac:dyDescent="0.25">
      <c r="A79" s="44">
        <f t="shared" si="10"/>
        <v>2014</v>
      </c>
      <c r="B79" s="44" t="str">
        <f t="shared" si="11"/>
        <v>JULIO</v>
      </c>
      <c r="C79" s="44">
        <v>14</v>
      </c>
      <c r="D79" s="44" t="str">
        <f t="shared" si="12"/>
        <v>JULIO 2014 / 13</v>
      </c>
    </row>
    <row r="80" spans="1:54" x14ac:dyDescent="0.25">
      <c r="A80" s="44">
        <f t="shared" si="10"/>
        <v>2014</v>
      </c>
      <c r="B80" s="44" t="str">
        <f t="shared" si="11"/>
        <v>JULIO</v>
      </c>
      <c r="C80" s="44">
        <v>15</v>
      </c>
      <c r="D80" s="44" t="str">
        <f t="shared" si="12"/>
        <v>JULIO 2014 / 14</v>
      </c>
    </row>
    <row r="81" spans="1:4" x14ac:dyDescent="0.25">
      <c r="A81" s="44">
        <f t="shared" si="10"/>
        <v>2014</v>
      </c>
      <c r="B81" s="44" t="str">
        <f t="shared" si="11"/>
        <v>JULIO</v>
      </c>
      <c r="C81" s="44">
        <v>16</v>
      </c>
      <c r="D81" s="44" t="str">
        <f t="shared" si="12"/>
        <v>JULIO 2014 / 15</v>
      </c>
    </row>
    <row r="82" spans="1:4" x14ac:dyDescent="0.25">
      <c r="A82" s="44">
        <f t="shared" si="10"/>
        <v>2014</v>
      </c>
      <c r="B82" s="44" t="str">
        <f t="shared" si="11"/>
        <v>JULIO</v>
      </c>
      <c r="C82" s="44">
        <v>17</v>
      </c>
      <c r="D82" s="44" t="str">
        <f t="shared" si="12"/>
        <v>JULIO 2014 / 16</v>
      </c>
    </row>
    <row r="83" spans="1:4" x14ac:dyDescent="0.25">
      <c r="A83" s="44">
        <f t="shared" si="10"/>
        <v>2014</v>
      </c>
      <c r="B83" s="44" t="str">
        <f t="shared" si="11"/>
        <v>JULIO</v>
      </c>
      <c r="C83" s="44">
        <v>18</v>
      </c>
      <c r="D83" s="44" t="str">
        <f t="shared" si="12"/>
        <v>JULIO 2014 / 17</v>
      </c>
    </row>
    <row r="84" spans="1:4" x14ac:dyDescent="0.25">
      <c r="A84" s="44">
        <f t="shared" si="10"/>
        <v>2014</v>
      </c>
      <c r="B84" s="44" t="str">
        <f t="shared" si="11"/>
        <v>JULIO</v>
      </c>
      <c r="C84" s="44">
        <v>19</v>
      </c>
      <c r="D84" s="44" t="str">
        <f t="shared" si="12"/>
        <v>JULIO 2014 / 18</v>
      </c>
    </row>
    <row r="85" spans="1:4" x14ac:dyDescent="0.25">
      <c r="A85" s="44">
        <f t="shared" si="10"/>
        <v>2014</v>
      </c>
      <c r="B85" s="44" t="str">
        <f t="shared" si="11"/>
        <v>JULIO</v>
      </c>
      <c r="C85" s="44">
        <v>20</v>
      </c>
      <c r="D85" s="44" t="str">
        <f t="shared" si="12"/>
        <v>JULIO 2014 / 19</v>
      </c>
    </row>
    <row r="86" spans="1:4" x14ac:dyDescent="0.25">
      <c r="A86" s="44">
        <f t="shared" si="10"/>
        <v>2014</v>
      </c>
      <c r="B86" s="44" t="str">
        <f t="shared" si="11"/>
        <v>JULIO</v>
      </c>
      <c r="C86" s="44">
        <v>21</v>
      </c>
      <c r="D86" s="44" t="str">
        <f t="shared" si="12"/>
        <v>JULIO 2014 / 20</v>
      </c>
    </row>
    <row r="87" spans="1:4" x14ac:dyDescent="0.25">
      <c r="A87" s="44">
        <f t="shared" si="10"/>
        <v>2014</v>
      </c>
      <c r="B87" s="44" t="str">
        <f t="shared" si="11"/>
        <v>JULIO</v>
      </c>
      <c r="C87" s="44">
        <v>22</v>
      </c>
      <c r="D87" s="44" t="str">
        <f t="shared" si="12"/>
        <v>JULIO 2014 / 21</v>
      </c>
    </row>
    <row r="88" spans="1:4" x14ac:dyDescent="0.25">
      <c r="A88" s="44">
        <f t="shared" si="10"/>
        <v>2014</v>
      </c>
      <c r="B88" s="44" t="str">
        <f t="shared" si="11"/>
        <v>JULIO</v>
      </c>
      <c r="C88" s="44">
        <v>23</v>
      </c>
      <c r="D88" s="44" t="str">
        <f t="shared" si="12"/>
        <v>JULIO 2014 / 22</v>
      </c>
    </row>
    <row r="89" spans="1:4" x14ac:dyDescent="0.25">
      <c r="A89" s="44">
        <f t="shared" si="10"/>
        <v>2014</v>
      </c>
      <c r="B89" s="44" t="str">
        <f t="shared" si="11"/>
        <v>JULIO</v>
      </c>
      <c r="C89" s="44">
        <v>24</v>
      </c>
      <c r="D89" s="44" t="str">
        <f t="shared" si="12"/>
        <v>JULIO 2014 / 23</v>
      </c>
    </row>
    <row r="90" spans="1:4" x14ac:dyDescent="0.25">
      <c r="A90" s="44">
        <f t="shared" si="10"/>
        <v>2014</v>
      </c>
      <c r="B90" s="44" t="str">
        <f t="shared" si="11"/>
        <v>JULIO</v>
      </c>
      <c r="C90" s="44">
        <v>25</v>
      </c>
      <c r="D90" s="44" t="str">
        <f t="shared" si="12"/>
        <v>JULIO 2014 / 24</v>
      </c>
    </row>
    <row r="91" spans="1:4" x14ac:dyDescent="0.25">
      <c r="A91" s="44">
        <f t="shared" si="10"/>
        <v>2014</v>
      </c>
      <c r="B91" s="44" t="str">
        <f t="shared" si="11"/>
        <v>JULIO</v>
      </c>
      <c r="C91" s="44">
        <v>26</v>
      </c>
      <c r="D91" s="44" t="str">
        <f t="shared" si="12"/>
        <v>JULIO 2014 / 25</v>
      </c>
    </row>
    <row r="92" spans="1:4" x14ac:dyDescent="0.25">
      <c r="A92" s="44">
        <f t="shared" si="10"/>
        <v>2014</v>
      </c>
      <c r="B92" s="44" t="str">
        <f t="shared" si="11"/>
        <v>JULIO</v>
      </c>
      <c r="C92" s="44">
        <v>27</v>
      </c>
      <c r="D92" s="44" t="str">
        <f t="shared" si="12"/>
        <v>JULIO 2014 / 26</v>
      </c>
    </row>
    <row r="93" spans="1:4" x14ac:dyDescent="0.25">
      <c r="A93" s="44">
        <f t="shared" si="10"/>
        <v>2014</v>
      </c>
      <c r="B93" s="44" t="str">
        <f t="shared" si="11"/>
        <v>JULIO</v>
      </c>
      <c r="C93" s="44">
        <v>28</v>
      </c>
      <c r="D93" s="44" t="str">
        <f t="shared" si="12"/>
        <v>JULIO 2014 / 27</v>
      </c>
    </row>
    <row r="94" spans="1:4" x14ac:dyDescent="0.25">
      <c r="A94" s="44">
        <f t="shared" si="10"/>
        <v>2014</v>
      </c>
      <c r="B94" s="44" t="str">
        <f t="shared" si="11"/>
        <v>JULIO</v>
      </c>
      <c r="C94" s="44">
        <v>29</v>
      </c>
      <c r="D94" s="44" t="str">
        <f t="shared" si="12"/>
        <v>JULIO 2014 / 28</v>
      </c>
    </row>
    <row r="95" spans="1:4" x14ac:dyDescent="0.25">
      <c r="A95" s="44">
        <f t="shared" si="10"/>
        <v>2014</v>
      </c>
      <c r="B95" s="44" t="str">
        <f t="shared" si="11"/>
        <v>JULIO</v>
      </c>
      <c r="C95" s="44">
        <v>30</v>
      </c>
      <c r="D95" s="44" t="str">
        <f t="shared" si="12"/>
        <v>JULIO 2014 / 29</v>
      </c>
    </row>
    <row r="96" spans="1:4" x14ac:dyDescent="0.25">
      <c r="A96" s="44">
        <f t="shared" si="10"/>
        <v>2014</v>
      </c>
      <c r="B96" s="44" t="str">
        <f t="shared" si="11"/>
        <v>JULIO</v>
      </c>
      <c r="C96" s="44">
        <v>31</v>
      </c>
      <c r="D96" s="44" t="str">
        <f t="shared" si="12"/>
        <v>JULIO 2014 / 30</v>
      </c>
    </row>
    <row r="97" spans="1:54" s="206" customFormat="1" ht="15.75" x14ac:dyDescent="0.25">
      <c r="D97" s="44" t="str">
        <f t="shared" si="12"/>
        <v>JULIO 2014 / 31</v>
      </c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55"/>
      <c r="AB97" s="44"/>
      <c r="AC97" s="207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55"/>
      <c r="AY97" s="44"/>
      <c r="AZ97" s="44"/>
      <c r="BA97" s="44"/>
      <c r="BB97" s="209" t="str">
        <f>IFERROR(AVERAGE(BB66:BB96),"")</f>
        <v/>
      </c>
    </row>
    <row r="98" spans="1:54" ht="15.75" x14ac:dyDescent="0.25">
      <c r="A98" s="44">
        <v>2014</v>
      </c>
      <c r="B98" s="44" t="s">
        <v>234</v>
      </c>
      <c r="C98" s="44">
        <v>1</v>
      </c>
      <c r="D98" s="208" t="s">
        <v>228</v>
      </c>
      <c r="E98" s="209">
        <f t="shared" ref="E98:AJ98" si="13">IFERROR(AVERAGE(E67:E97),"")</f>
        <v>1</v>
      </c>
      <c r="F98" s="209">
        <f t="shared" si="13"/>
        <v>41832</v>
      </c>
      <c r="G98" s="209">
        <f t="shared" si="13"/>
        <v>44420</v>
      </c>
      <c r="H98" s="209" t="str">
        <f t="shared" si="13"/>
        <v/>
      </c>
      <c r="I98" s="209">
        <f t="shared" si="13"/>
        <v>0.77700000000000002</v>
      </c>
      <c r="J98" s="209" t="str">
        <f t="shared" si="13"/>
        <v/>
      </c>
      <c r="K98" s="209">
        <f t="shared" si="13"/>
        <v>0</v>
      </c>
      <c r="L98" s="209">
        <f t="shared" si="13"/>
        <v>30</v>
      </c>
      <c r="M98" s="209" t="str">
        <f t="shared" si="13"/>
        <v/>
      </c>
      <c r="N98" s="209">
        <f t="shared" si="13"/>
        <v>101</v>
      </c>
      <c r="O98" s="209">
        <f t="shared" si="13"/>
        <v>0</v>
      </c>
      <c r="P98" s="209">
        <f t="shared" si="13"/>
        <v>1.03</v>
      </c>
      <c r="Q98" s="209">
        <f t="shared" si="13"/>
        <v>330</v>
      </c>
      <c r="R98" s="209">
        <f t="shared" si="13"/>
        <v>498</v>
      </c>
      <c r="S98" s="209">
        <f t="shared" si="13"/>
        <v>99</v>
      </c>
      <c r="T98" s="209" t="str">
        <f t="shared" si="13"/>
        <v/>
      </c>
      <c r="U98" s="209">
        <f t="shared" si="13"/>
        <v>16</v>
      </c>
      <c r="V98" s="209">
        <f t="shared" si="13"/>
        <v>100</v>
      </c>
      <c r="W98" s="209">
        <f t="shared" si="13"/>
        <v>1</v>
      </c>
      <c r="X98" s="209">
        <f t="shared" si="13"/>
        <v>1.9</v>
      </c>
      <c r="Y98" s="209">
        <f t="shared" si="13"/>
        <v>401</v>
      </c>
      <c r="Z98" s="209">
        <f t="shared" si="13"/>
        <v>572</v>
      </c>
      <c r="AA98" s="209">
        <f t="shared" si="13"/>
        <v>0.3</v>
      </c>
      <c r="AB98" s="209">
        <f t="shared" si="13"/>
        <v>0.05</v>
      </c>
      <c r="AC98" s="209" t="str">
        <f t="shared" si="13"/>
        <v/>
      </c>
      <c r="AD98" s="209">
        <f t="shared" si="13"/>
        <v>2</v>
      </c>
      <c r="AE98" s="209">
        <f t="shared" si="13"/>
        <v>41834</v>
      </c>
      <c r="AF98" s="209">
        <f t="shared" si="13"/>
        <v>44427.666666666664</v>
      </c>
      <c r="AG98" s="209" t="str">
        <f t="shared" si="13"/>
        <v/>
      </c>
      <c r="AH98" s="209">
        <f t="shared" si="13"/>
        <v>0.78680000000000005</v>
      </c>
      <c r="AI98" s="209" t="str">
        <f t="shared" si="13"/>
        <v/>
      </c>
      <c r="AJ98" s="209">
        <f t="shared" si="13"/>
        <v>0</v>
      </c>
      <c r="AK98" s="209">
        <f t="shared" ref="AK98:BA98" si="14">IFERROR(AVERAGE(AK67:AK97),"")</f>
        <v>30</v>
      </c>
      <c r="AL98" s="209" t="str">
        <f t="shared" si="14"/>
        <v/>
      </c>
      <c r="AM98" s="209">
        <f t="shared" si="14"/>
        <v>116</v>
      </c>
      <c r="AN98" s="209">
        <f t="shared" si="14"/>
        <v>0</v>
      </c>
      <c r="AO98" s="209">
        <f t="shared" si="14"/>
        <v>1.2666666666666666</v>
      </c>
      <c r="AP98" s="209">
        <f t="shared" si="14"/>
        <v>346.66666666666669</v>
      </c>
      <c r="AQ98" s="209">
        <f t="shared" si="14"/>
        <v>489.33333333333331</v>
      </c>
      <c r="AR98" s="209">
        <f t="shared" si="14"/>
        <v>98.333333333333329</v>
      </c>
      <c r="AS98" s="209" t="str">
        <f t="shared" si="14"/>
        <v/>
      </c>
      <c r="AT98" s="209">
        <f t="shared" si="14"/>
        <v>16</v>
      </c>
      <c r="AU98" s="209">
        <f t="shared" si="14"/>
        <v>100</v>
      </c>
      <c r="AV98" s="209">
        <f t="shared" si="14"/>
        <v>1</v>
      </c>
      <c r="AW98" s="209">
        <f t="shared" si="14"/>
        <v>1.8999999999999997</v>
      </c>
      <c r="AX98" s="210">
        <f t="shared" si="14"/>
        <v>401</v>
      </c>
      <c r="AY98" s="209">
        <f t="shared" si="14"/>
        <v>572</v>
      </c>
      <c r="AZ98" s="209" t="str">
        <f t="shared" si="14"/>
        <v/>
      </c>
      <c r="BA98" s="209" t="str">
        <f t="shared" si="14"/>
        <v/>
      </c>
    </row>
    <row r="99" spans="1:54" x14ac:dyDescent="0.25">
      <c r="A99" s="44">
        <f t="shared" ref="A99:A128" si="15">A98</f>
        <v>2014</v>
      </c>
      <c r="B99" s="44" t="str">
        <f t="shared" ref="B99:B128" si="16">B98</f>
        <v>AGOSTO</v>
      </c>
      <c r="C99" s="44">
        <v>2</v>
      </c>
      <c r="D99" s="44" t="str">
        <f t="shared" ref="D99:D129" si="17">B98&amp;" "&amp;A98&amp;" / "&amp;C98</f>
        <v>AGOSTO 2014 / 1</v>
      </c>
      <c r="E99" s="178">
        <v>1</v>
      </c>
      <c r="F99" s="154">
        <v>41864</v>
      </c>
      <c r="G99" s="179">
        <v>45233</v>
      </c>
      <c r="H99" s="33" t="s">
        <v>133</v>
      </c>
      <c r="I99" s="152">
        <v>0.77659999999999996</v>
      </c>
      <c r="J99" s="152" t="s">
        <v>20</v>
      </c>
      <c r="K99" s="198">
        <v>0</v>
      </c>
      <c r="L99" s="152">
        <v>30</v>
      </c>
      <c r="M99" s="152" t="s">
        <v>103</v>
      </c>
      <c r="N99" s="152">
        <v>104</v>
      </c>
      <c r="O99" s="198">
        <v>0</v>
      </c>
      <c r="P99" s="152">
        <v>1.02</v>
      </c>
      <c r="Q99" s="152">
        <v>327</v>
      </c>
      <c r="R99" s="152">
        <v>487</v>
      </c>
      <c r="S99" s="152">
        <v>99</v>
      </c>
      <c r="T99" s="151"/>
      <c r="U99" s="151">
        <v>16</v>
      </c>
      <c r="V99" s="151">
        <v>100</v>
      </c>
      <c r="W99" s="151">
        <v>1</v>
      </c>
      <c r="X99" s="151">
        <v>1.9</v>
      </c>
      <c r="Y99" s="151">
        <v>401</v>
      </c>
      <c r="Z99" s="151">
        <v>572</v>
      </c>
      <c r="AA99" s="151">
        <v>0.3</v>
      </c>
      <c r="AB99" s="151">
        <v>0.05</v>
      </c>
      <c r="AC99" s="235"/>
      <c r="AD99" s="178">
        <v>1</v>
      </c>
      <c r="AE99" s="185">
        <v>41859</v>
      </c>
      <c r="AF99" s="179">
        <v>45108</v>
      </c>
      <c r="AG99" s="33" t="s">
        <v>146</v>
      </c>
      <c r="AH99" s="152">
        <v>0.78269999999999995</v>
      </c>
      <c r="AI99" s="152" t="s">
        <v>20</v>
      </c>
      <c r="AJ99" s="198">
        <v>0</v>
      </c>
      <c r="AK99" s="152">
        <v>30</v>
      </c>
      <c r="AL99" s="152" t="s">
        <v>103</v>
      </c>
      <c r="AM99" s="152">
        <v>111</v>
      </c>
      <c r="AN99" s="198">
        <v>0</v>
      </c>
      <c r="AO99" s="152">
        <v>1.2</v>
      </c>
      <c r="AP99" s="152">
        <v>338</v>
      </c>
      <c r="AQ99" s="152">
        <v>487</v>
      </c>
      <c r="AR99" s="152">
        <v>99</v>
      </c>
      <c r="AS99" s="151"/>
      <c r="AT99" s="151">
        <v>16</v>
      </c>
      <c r="AU99" s="151">
        <v>100</v>
      </c>
      <c r="AV99" s="151">
        <v>1</v>
      </c>
      <c r="AW99" s="151">
        <v>1.9</v>
      </c>
      <c r="AX99" s="151">
        <v>401</v>
      </c>
      <c r="AY99" s="151">
        <v>572</v>
      </c>
    </row>
    <row r="100" spans="1:54" x14ac:dyDescent="0.25">
      <c r="A100" s="44">
        <f t="shared" si="15"/>
        <v>2014</v>
      </c>
      <c r="B100" s="44" t="str">
        <f t="shared" si="16"/>
        <v>AGOSTO</v>
      </c>
      <c r="C100" s="44">
        <v>3</v>
      </c>
      <c r="D100" s="44" t="str">
        <f t="shared" si="17"/>
        <v>AGOSTO 2014 / 2</v>
      </c>
      <c r="E100" s="178">
        <v>2</v>
      </c>
      <c r="F100" s="154">
        <v>41874</v>
      </c>
      <c r="G100" s="179">
        <v>45471</v>
      </c>
      <c r="H100" s="34" t="s">
        <v>131</v>
      </c>
      <c r="I100" s="152">
        <v>0.77829999999999999</v>
      </c>
      <c r="J100" s="152" t="s">
        <v>20</v>
      </c>
      <c r="K100" s="198">
        <v>0</v>
      </c>
      <c r="L100" s="152">
        <v>30</v>
      </c>
      <c r="M100" s="152" t="s">
        <v>103</v>
      </c>
      <c r="N100" s="152">
        <v>104</v>
      </c>
      <c r="O100" s="198">
        <v>0</v>
      </c>
      <c r="P100" s="152">
        <v>1.03</v>
      </c>
      <c r="Q100" s="152">
        <v>330</v>
      </c>
      <c r="R100" s="152">
        <v>493</v>
      </c>
      <c r="S100" s="152">
        <v>98.5</v>
      </c>
      <c r="T100" s="151"/>
      <c r="U100" s="151">
        <v>16</v>
      </c>
      <c r="V100" s="151">
        <v>100</v>
      </c>
      <c r="W100" s="151">
        <v>1</v>
      </c>
      <c r="X100" s="151">
        <v>1.9</v>
      </c>
      <c r="Y100" s="151">
        <v>401</v>
      </c>
      <c r="Z100" s="151">
        <v>572</v>
      </c>
      <c r="AA100" s="151">
        <v>0.3</v>
      </c>
      <c r="AB100" s="151">
        <v>0.05</v>
      </c>
      <c r="AC100" s="235"/>
      <c r="AD100" s="178">
        <v>2</v>
      </c>
      <c r="AE100" s="185">
        <v>41870</v>
      </c>
      <c r="AF100" s="179">
        <v>45335</v>
      </c>
      <c r="AG100" s="34" t="s">
        <v>146</v>
      </c>
      <c r="AH100" s="152">
        <v>0.78359999999999996</v>
      </c>
      <c r="AI100" s="152" t="s">
        <v>20</v>
      </c>
      <c r="AJ100" s="198">
        <v>0</v>
      </c>
      <c r="AK100" s="152">
        <v>30</v>
      </c>
      <c r="AL100" s="152" t="s">
        <v>103</v>
      </c>
      <c r="AM100" s="152">
        <v>111</v>
      </c>
      <c r="AN100" s="198">
        <v>0</v>
      </c>
      <c r="AO100" s="152">
        <v>1.2</v>
      </c>
      <c r="AP100" s="152">
        <v>342</v>
      </c>
      <c r="AQ100" s="152">
        <v>491</v>
      </c>
      <c r="AR100" s="152">
        <v>98.5</v>
      </c>
      <c r="AS100" s="151"/>
      <c r="AT100" s="151">
        <v>16</v>
      </c>
      <c r="AU100" s="151">
        <v>100</v>
      </c>
      <c r="AV100" s="151">
        <v>1</v>
      </c>
      <c r="AW100" s="151">
        <v>1.9</v>
      </c>
      <c r="AX100" s="151">
        <v>401</v>
      </c>
      <c r="AY100" s="151">
        <v>572</v>
      </c>
    </row>
    <row r="101" spans="1:54" x14ac:dyDescent="0.25">
      <c r="A101" s="44">
        <f t="shared" si="15"/>
        <v>2014</v>
      </c>
      <c r="B101" s="44" t="str">
        <f t="shared" si="16"/>
        <v>AGOSTO</v>
      </c>
      <c r="C101" s="44">
        <v>4</v>
      </c>
      <c r="D101" s="44" t="str">
        <f t="shared" si="17"/>
        <v>AGOSTO 2014 / 3</v>
      </c>
      <c r="E101" s="178">
        <v>3</v>
      </c>
      <c r="F101" s="154">
        <v>41881</v>
      </c>
      <c r="G101" s="179">
        <v>45776</v>
      </c>
      <c r="H101" s="34" t="s">
        <v>131</v>
      </c>
      <c r="I101" s="152">
        <v>0.77790000000000004</v>
      </c>
      <c r="J101" s="152" t="s">
        <v>20</v>
      </c>
      <c r="K101" s="152">
        <v>0</v>
      </c>
      <c r="L101" s="152">
        <v>30</v>
      </c>
      <c r="M101" s="152" t="s">
        <v>103</v>
      </c>
      <c r="N101" s="152">
        <v>106</v>
      </c>
      <c r="O101" s="152">
        <v>0</v>
      </c>
      <c r="P101" s="152">
        <v>1.04</v>
      </c>
      <c r="Q101" s="152">
        <v>328</v>
      </c>
      <c r="R101" s="152">
        <v>487</v>
      </c>
      <c r="S101" s="152">
        <v>98.5</v>
      </c>
      <c r="T101" s="151"/>
      <c r="U101" s="151">
        <v>16</v>
      </c>
      <c r="V101" s="151">
        <v>100</v>
      </c>
      <c r="W101" s="151">
        <v>1</v>
      </c>
      <c r="X101" s="151">
        <v>1.9</v>
      </c>
      <c r="Y101" s="151">
        <v>401</v>
      </c>
      <c r="Z101" s="151">
        <v>572</v>
      </c>
      <c r="AA101" s="151">
        <v>0.3</v>
      </c>
      <c r="AB101" s="151">
        <v>0.05</v>
      </c>
      <c r="AC101" s="235"/>
      <c r="AD101" s="178">
        <v>3</v>
      </c>
      <c r="AE101" s="185">
        <v>41872</v>
      </c>
      <c r="AF101" s="179">
        <v>45404</v>
      </c>
      <c r="AG101" s="34" t="s">
        <v>170</v>
      </c>
      <c r="AH101" s="152">
        <v>0.78480000000000005</v>
      </c>
      <c r="AI101" s="152" t="s">
        <v>20</v>
      </c>
      <c r="AJ101" s="198">
        <v>0</v>
      </c>
      <c r="AK101" s="152">
        <v>3</v>
      </c>
      <c r="AL101" s="152" t="s">
        <v>103</v>
      </c>
      <c r="AM101" s="152">
        <v>113</v>
      </c>
      <c r="AN101" s="198">
        <v>0</v>
      </c>
      <c r="AO101" s="152">
        <v>1.2</v>
      </c>
      <c r="AP101" s="152">
        <v>342</v>
      </c>
      <c r="AQ101" s="152">
        <v>493</v>
      </c>
      <c r="AR101" s="152">
        <v>98</v>
      </c>
      <c r="AS101" s="151"/>
      <c r="AT101" s="151">
        <v>16</v>
      </c>
      <c r="AU101" s="151">
        <v>100</v>
      </c>
      <c r="AV101" s="151">
        <v>1</v>
      </c>
      <c r="AW101" s="151">
        <v>1.9</v>
      </c>
      <c r="AX101" s="151">
        <v>401</v>
      </c>
      <c r="AY101" s="151">
        <v>572</v>
      </c>
    </row>
    <row r="102" spans="1:54" x14ac:dyDescent="0.25">
      <c r="A102" s="44">
        <f t="shared" si="15"/>
        <v>2014</v>
      </c>
      <c r="B102" s="44" t="str">
        <f t="shared" si="16"/>
        <v>AGOSTO</v>
      </c>
      <c r="C102" s="44">
        <v>5</v>
      </c>
      <c r="D102" s="44" t="str">
        <f t="shared" si="17"/>
        <v>AGOSTO 2014 / 4</v>
      </c>
    </row>
    <row r="103" spans="1:54" x14ac:dyDescent="0.25">
      <c r="A103" s="44">
        <f t="shared" si="15"/>
        <v>2014</v>
      </c>
      <c r="B103" s="44" t="str">
        <f t="shared" si="16"/>
        <v>AGOSTO</v>
      </c>
      <c r="C103" s="44">
        <v>6</v>
      </c>
      <c r="D103" s="44" t="str">
        <f t="shared" si="17"/>
        <v>AGOSTO 2014 / 5</v>
      </c>
    </row>
    <row r="104" spans="1:54" x14ac:dyDescent="0.25">
      <c r="A104" s="44">
        <f t="shared" si="15"/>
        <v>2014</v>
      </c>
      <c r="B104" s="44" t="str">
        <f t="shared" si="16"/>
        <v>AGOSTO</v>
      </c>
      <c r="C104" s="44">
        <v>7</v>
      </c>
      <c r="D104" s="44" t="str">
        <f t="shared" si="17"/>
        <v>AGOSTO 2014 / 6</v>
      </c>
    </row>
    <row r="105" spans="1:54" x14ac:dyDescent="0.25">
      <c r="A105" s="44">
        <f t="shared" si="15"/>
        <v>2014</v>
      </c>
      <c r="B105" s="44" t="str">
        <f t="shared" si="16"/>
        <v>AGOSTO</v>
      </c>
      <c r="C105" s="44">
        <v>8</v>
      </c>
      <c r="D105" s="44" t="str">
        <f t="shared" si="17"/>
        <v>AGOSTO 2014 / 7</v>
      </c>
    </row>
    <row r="106" spans="1:54" x14ac:dyDescent="0.25">
      <c r="A106" s="44">
        <f t="shared" si="15"/>
        <v>2014</v>
      </c>
      <c r="B106" s="44" t="str">
        <f t="shared" si="16"/>
        <v>AGOSTO</v>
      </c>
      <c r="C106" s="44">
        <v>9</v>
      </c>
      <c r="D106" s="44" t="str">
        <f t="shared" si="17"/>
        <v>AGOSTO 2014 / 8</v>
      </c>
    </row>
    <row r="107" spans="1:54" x14ac:dyDescent="0.25">
      <c r="A107" s="44">
        <f t="shared" si="15"/>
        <v>2014</v>
      </c>
      <c r="B107" s="44" t="str">
        <f t="shared" si="16"/>
        <v>AGOSTO</v>
      </c>
      <c r="C107" s="44">
        <v>10</v>
      </c>
      <c r="D107" s="44" t="str">
        <f t="shared" si="17"/>
        <v>AGOSTO 2014 / 9</v>
      </c>
    </row>
    <row r="108" spans="1:54" x14ac:dyDescent="0.25">
      <c r="A108" s="44">
        <f t="shared" si="15"/>
        <v>2014</v>
      </c>
      <c r="B108" s="44" t="str">
        <f t="shared" si="16"/>
        <v>AGOSTO</v>
      </c>
      <c r="C108" s="44">
        <v>11</v>
      </c>
      <c r="D108" s="44" t="str">
        <f t="shared" si="17"/>
        <v>AGOSTO 2014 / 10</v>
      </c>
    </row>
    <row r="109" spans="1:54" x14ac:dyDescent="0.25">
      <c r="A109" s="44">
        <f t="shared" si="15"/>
        <v>2014</v>
      </c>
      <c r="B109" s="44" t="str">
        <f t="shared" si="16"/>
        <v>AGOSTO</v>
      </c>
      <c r="C109" s="44">
        <v>12</v>
      </c>
      <c r="D109" s="44" t="str">
        <f t="shared" si="17"/>
        <v>AGOSTO 2014 / 11</v>
      </c>
    </row>
    <row r="110" spans="1:54" x14ac:dyDescent="0.25">
      <c r="A110" s="44">
        <f t="shared" si="15"/>
        <v>2014</v>
      </c>
      <c r="B110" s="44" t="str">
        <f t="shared" si="16"/>
        <v>AGOSTO</v>
      </c>
      <c r="C110" s="44">
        <v>13</v>
      </c>
      <c r="D110" s="44" t="str">
        <f t="shared" si="17"/>
        <v>AGOSTO 2014 / 12</v>
      </c>
    </row>
    <row r="111" spans="1:54" x14ac:dyDescent="0.25">
      <c r="A111" s="44">
        <f t="shared" si="15"/>
        <v>2014</v>
      </c>
      <c r="B111" s="44" t="str">
        <f t="shared" si="16"/>
        <v>AGOSTO</v>
      </c>
      <c r="C111" s="44">
        <v>14</v>
      </c>
      <c r="D111" s="44" t="str">
        <f t="shared" si="17"/>
        <v>AGOSTO 2014 / 13</v>
      </c>
    </row>
    <row r="112" spans="1:54" x14ac:dyDescent="0.25">
      <c r="A112" s="44">
        <f t="shared" si="15"/>
        <v>2014</v>
      </c>
      <c r="B112" s="44" t="str">
        <f t="shared" si="16"/>
        <v>AGOSTO</v>
      </c>
      <c r="C112" s="44">
        <v>15</v>
      </c>
      <c r="D112" s="44" t="str">
        <f t="shared" si="17"/>
        <v>AGOSTO 2014 / 14</v>
      </c>
    </row>
    <row r="113" spans="1:4" x14ac:dyDescent="0.25">
      <c r="A113" s="44">
        <f t="shared" si="15"/>
        <v>2014</v>
      </c>
      <c r="B113" s="44" t="str">
        <f t="shared" si="16"/>
        <v>AGOSTO</v>
      </c>
      <c r="C113" s="44">
        <v>16</v>
      </c>
      <c r="D113" s="44" t="str">
        <f t="shared" si="17"/>
        <v>AGOSTO 2014 / 15</v>
      </c>
    </row>
    <row r="114" spans="1:4" x14ac:dyDescent="0.25">
      <c r="A114" s="44">
        <f t="shared" si="15"/>
        <v>2014</v>
      </c>
      <c r="B114" s="44" t="str">
        <f t="shared" si="16"/>
        <v>AGOSTO</v>
      </c>
      <c r="C114" s="44">
        <v>17</v>
      </c>
      <c r="D114" s="44" t="str">
        <f t="shared" si="17"/>
        <v>AGOSTO 2014 / 16</v>
      </c>
    </row>
    <row r="115" spans="1:4" x14ac:dyDescent="0.25">
      <c r="A115" s="44">
        <f t="shared" si="15"/>
        <v>2014</v>
      </c>
      <c r="B115" s="44" t="str">
        <f t="shared" si="16"/>
        <v>AGOSTO</v>
      </c>
      <c r="C115" s="44">
        <v>18</v>
      </c>
      <c r="D115" s="44" t="str">
        <f t="shared" si="17"/>
        <v>AGOSTO 2014 / 17</v>
      </c>
    </row>
    <row r="116" spans="1:4" x14ac:dyDescent="0.25">
      <c r="A116" s="44">
        <f t="shared" si="15"/>
        <v>2014</v>
      </c>
      <c r="B116" s="44" t="str">
        <f t="shared" si="16"/>
        <v>AGOSTO</v>
      </c>
      <c r="C116" s="44">
        <v>19</v>
      </c>
      <c r="D116" s="44" t="str">
        <f t="shared" si="17"/>
        <v>AGOSTO 2014 / 18</v>
      </c>
    </row>
    <row r="117" spans="1:4" x14ac:dyDescent="0.25">
      <c r="A117" s="44">
        <f t="shared" si="15"/>
        <v>2014</v>
      </c>
      <c r="B117" s="44" t="str">
        <f t="shared" si="16"/>
        <v>AGOSTO</v>
      </c>
      <c r="C117" s="44">
        <v>20</v>
      </c>
      <c r="D117" s="44" t="str">
        <f t="shared" si="17"/>
        <v>AGOSTO 2014 / 19</v>
      </c>
    </row>
    <row r="118" spans="1:4" x14ac:dyDescent="0.25">
      <c r="A118" s="44">
        <f t="shared" si="15"/>
        <v>2014</v>
      </c>
      <c r="B118" s="44" t="str">
        <f t="shared" si="16"/>
        <v>AGOSTO</v>
      </c>
      <c r="C118" s="44">
        <v>21</v>
      </c>
      <c r="D118" s="44" t="str">
        <f t="shared" si="17"/>
        <v>AGOSTO 2014 / 20</v>
      </c>
    </row>
    <row r="119" spans="1:4" x14ac:dyDescent="0.25">
      <c r="A119" s="44">
        <f t="shared" si="15"/>
        <v>2014</v>
      </c>
      <c r="B119" s="44" t="str">
        <f t="shared" si="16"/>
        <v>AGOSTO</v>
      </c>
      <c r="C119" s="44">
        <v>22</v>
      </c>
      <c r="D119" s="44" t="str">
        <f t="shared" si="17"/>
        <v>AGOSTO 2014 / 21</v>
      </c>
    </row>
    <row r="120" spans="1:4" x14ac:dyDescent="0.25">
      <c r="A120" s="44">
        <f t="shared" si="15"/>
        <v>2014</v>
      </c>
      <c r="B120" s="44" t="str">
        <f t="shared" si="16"/>
        <v>AGOSTO</v>
      </c>
      <c r="C120" s="44">
        <v>23</v>
      </c>
      <c r="D120" s="44" t="str">
        <f t="shared" si="17"/>
        <v>AGOSTO 2014 / 22</v>
      </c>
    </row>
    <row r="121" spans="1:4" x14ac:dyDescent="0.25">
      <c r="A121" s="44">
        <f t="shared" si="15"/>
        <v>2014</v>
      </c>
      <c r="B121" s="44" t="str">
        <f t="shared" si="16"/>
        <v>AGOSTO</v>
      </c>
      <c r="C121" s="44">
        <v>24</v>
      </c>
      <c r="D121" s="44" t="str">
        <f t="shared" si="17"/>
        <v>AGOSTO 2014 / 23</v>
      </c>
    </row>
    <row r="122" spans="1:4" x14ac:dyDescent="0.25">
      <c r="A122" s="44">
        <f t="shared" si="15"/>
        <v>2014</v>
      </c>
      <c r="B122" s="44" t="str">
        <f t="shared" si="16"/>
        <v>AGOSTO</v>
      </c>
      <c r="C122" s="44">
        <v>25</v>
      </c>
      <c r="D122" s="44" t="str">
        <f t="shared" si="17"/>
        <v>AGOSTO 2014 / 24</v>
      </c>
    </row>
    <row r="123" spans="1:4" x14ac:dyDescent="0.25">
      <c r="A123" s="44">
        <f t="shared" si="15"/>
        <v>2014</v>
      </c>
      <c r="B123" s="44" t="str">
        <f t="shared" si="16"/>
        <v>AGOSTO</v>
      </c>
      <c r="C123" s="44">
        <v>26</v>
      </c>
      <c r="D123" s="44" t="str">
        <f t="shared" si="17"/>
        <v>AGOSTO 2014 / 25</v>
      </c>
    </row>
    <row r="124" spans="1:4" x14ac:dyDescent="0.25">
      <c r="A124" s="44">
        <f t="shared" si="15"/>
        <v>2014</v>
      </c>
      <c r="B124" s="44" t="str">
        <f t="shared" si="16"/>
        <v>AGOSTO</v>
      </c>
      <c r="C124" s="44">
        <v>27</v>
      </c>
      <c r="D124" s="44" t="str">
        <f t="shared" si="17"/>
        <v>AGOSTO 2014 / 26</v>
      </c>
    </row>
    <row r="125" spans="1:4" x14ac:dyDescent="0.25">
      <c r="A125" s="44">
        <f t="shared" si="15"/>
        <v>2014</v>
      </c>
      <c r="B125" s="44" t="str">
        <f t="shared" si="16"/>
        <v>AGOSTO</v>
      </c>
      <c r="C125" s="44">
        <v>28</v>
      </c>
      <c r="D125" s="44" t="str">
        <f t="shared" si="17"/>
        <v>AGOSTO 2014 / 27</v>
      </c>
    </row>
    <row r="126" spans="1:4" x14ac:dyDescent="0.25">
      <c r="A126" s="44">
        <f t="shared" si="15"/>
        <v>2014</v>
      </c>
      <c r="B126" s="44" t="str">
        <f t="shared" si="16"/>
        <v>AGOSTO</v>
      </c>
      <c r="C126" s="44">
        <v>29</v>
      </c>
      <c r="D126" s="44" t="str">
        <f t="shared" si="17"/>
        <v>AGOSTO 2014 / 28</v>
      </c>
    </row>
    <row r="127" spans="1:4" x14ac:dyDescent="0.25">
      <c r="A127" s="44">
        <f t="shared" si="15"/>
        <v>2014</v>
      </c>
      <c r="B127" s="44" t="str">
        <f t="shared" si="16"/>
        <v>AGOSTO</v>
      </c>
      <c r="C127" s="44">
        <v>30</v>
      </c>
      <c r="D127" s="44" t="str">
        <f t="shared" si="17"/>
        <v>AGOSTO 2014 / 29</v>
      </c>
    </row>
    <row r="128" spans="1:4" x14ac:dyDescent="0.25">
      <c r="A128" s="44">
        <f t="shared" si="15"/>
        <v>2014</v>
      </c>
      <c r="B128" s="44" t="str">
        <f t="shared" si="16"/>
        <v>AGOSTO</v>
      </c>
      <c r="C128" s="44">
        <v>31</v>
      </c>
      <c r="D128" s="44" t="str">
        <f t="shared" si="17"/>
        <v>AGOSTO 2014 / 30</v>
      </c>
    </row>
    <row r="129" spans="1:54" s="206" customFormat="1" ht="15.75" x14ac:dyDescent="0.25">
      <c r="D129" s="44" t="str">
        <f t="shared" si="17"/>
        <v>AGOSTO 2014 / 31</v>
      </c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55"/>
      <c r="AB129" s="44"/>
      <c r="AC129" s="207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55"/>
      <c r="AY129" s="44"/>
      <c r="AZ129" s="44"/>
      <c r="BA129" s="44"/>
      <c r="BB129" s="209" t="str">
        <f>IFERROR(AVERAGE(BB98:BB128),"")</f>
        <v/>
      </c>
    </row>
    <row r="130" spans="1:54" ht="15.75" x14ac:dyDescent="0.25">
      <c r="A130" s="44">
        <v>2014</v>
      </c>
      <c r="B130" s="44" t="s">
        <v>235</v>
      </c>
      <c r="C130" s="44">
        <v>1</v>
      </c>
      <c r="D130" s="208" t="s">
        <v>228</v>
      </c>
      <c r="E130" s="209">
        <f t="shared" ref="E130:AJ130" si="18">IFERROR(AVERAGE(E99:E129),"")</f>
        <v>2</v>
      </c>
      <c r="F130" s="209">
        <f t="shared" si="18"/>
        <v>41873</v>
      </c>
      <c r="G130" s="209">
        <f t="shared" si="18"/>
        <v>45493.333333333336</v>
      </c>
      <c r="H130" s="209" t="str">
        <f t="shared" si="18"/>
        <v/>
      </c>
      <c r="I130" s="209">
        <f t="shared" si="18"/>
        <v>0.77759999999999996</v>
      </c>
      <c r="J130" s="209" t="str">
        <f t="shared" si="18"/>
        <v/>
      </c>
      <c r="K130" s="209">
        <f t="shared" si="18"/>
        <v>0</v>
      </c>
      <c r="L130" s="209">
        <f t="shared" si="18"/>
        <v>30</v>
      </c>
      <c r="M130" s="209" t="str">
        <f t="shared" si="18"/>
        <v/>
      </c>
      <c r="N130" s="209">
        <f t="shared" si="18"/>
        <v>104.66666666666667</v>
      </c>
      <c r="O130" s="209">
        <f t="shared" si="18"/>
        <v>0</v>
      </c>
      <c r="P130" s="209">
        <f t="shared" si="18"/>
        <v>1.03</v>
      </c>
      <c r="Q130" s="209">
        <f t="shared" si="18"/>
        <v>328.33333333333331</v>
      </c>
      <c r="R130" s="209">
        <f t="shared" si="18"/>
        <v>489</v>
      </c>
      <c r="S130" s="209">
        <f t="shared" si="18"/>
        <v>98.666666666666671</v>
      </c>
      <c r="T130" s="209" t="str">
        <f t="shared" si="18"/>
        <v/>
      </c>
      <c r="U130" s="209">
        <f t="shared" si="18"/>
        <v>16</v>
      </c>
      <c r="V130" s="209">
        <f t="shared" si="18"/>
        <v>100</v>
      </c>
      <c r="W130" s="209">
        <f t="shared" si="18"/>
        <v>1</v>
      </c>
      <c r="X130" s="209">
        <f t="shared" si="18"/>
        <v>1.8999999999999997</v>
      </c>
      <c r="Y130" s="209">
        <f t="shared" si="18"/>
        <v>401</v>
      </c>
      <c r="Z130" s="209">
        <f t="shared" si="18"/>
        <v>572</v>
      </c>
      <c r="AA130" s="209">
        <f t="shared" si="18"/>
        <v>0.3</v>
      </c>
      <c r="AB130" s="209">
        <f t="shared" si="18"/>
        <v>5.000000000000001E-2</v>
      </c>
      <c r="AC130" s="209" t="str">
        <f t="shared" si="18"/>
        <v/>
      </c>
      <c r="AD130" s="209">
        <f t="shared" si="18"/>
        <v>2</v>
      </c>
      <c r="AE130" s="209">
        <f t="shared" si="18"/>
        <v>41867</v>
      </c>
      <c r="AF130" s="209">
        <f t="shared" si="18"/>
        <v>45282.333333333336</v>
      </c>
      <c r="AG130" s="209" t="str">
        <f t="shared" si="18"/>
        <v/>
      </c>
      <c r="AH130" s="209">
        <f t="shared" si="18"/>
        <v>0.78370000000000006</v>
      </c>
      <c r="AI130" s="209" t="str">
        <f t="shared" si="18"/>
        <v/>
      </c>
      <c r="AJ130" s="209">
        <f t="shared" si="18"/>
        <v>0</v>
      </c>
      <c r="AK130" s="209">
        <f t="shared" ref="AK130:BA130" si="19">IFERROR(AVERAGE(AK99:AK129),"")</f>
        <v>21</v>
      </c>
      <c r="AL130" s="209" t="str">
        <f t="shared" si="19"/>
        <v/>
      </c>
      <c r="AM130" s="209">
        <f t="shared" si="19"/>
        <v>111.66666666666667</v>
      </c>
      <c r="AN130" s="209">
        <f t="shared" si="19"/>
        <v>0</v>
      </c>
      <c r="AO130" s="209">
        <f t="shared" si="19"/>
        <v>1.2</v>
      </c>
      <c r="AP130" s="209">
        <f t="shared" si="19"/>
        <v>340.66666666666669</v>
      </c>
      <c r="AQ130" s="209">
        <f t="shared" si="19"/>
        <v>490.33333333333331</v>
      </c>
      <c r="AR130" s="209">
        <f t="shared" si="19"/>
        <v>98.5</v>
      </c>
      <c r="AS130" s="209" t="str">
        <f t="shared" si="19"/>
        <v/>
      </c>
      <c r="AT130" s="209">
        <f t="shared" si="19"/>
        <v>16</v>
      </c>
      <c r="AU130" s="209">
        <f t="shared" si="19"/>
        <v>100</v>
      </c>
      <c r="AV130" s="209">
        <f t="shared" si="19"/>
        <v>1</v>
      </c>
      <c r="AW130" s="209">
        <f t="shared" si="19"/>
        <v>1.8999999999999997</v>
      </c>
      <c r="AX130" s="210">
        <f t="shared" si="19"/>
        <v>401</v>
      </c>
      <c r="AY130" s="209">
        <f t="shared" si="19"/>
        <v>572</v>
      </c>
      <c r="AZ130" s="209" t="str">
        <f t="shared" si="19"/>
        <v/>
      </c>
      <c r="BA130" s="209" t="str">
        <f t="shared" si="19"/>
        <v/>
      </c>
    </row>
    <row r="131" spans="1:54" x14ac:dyDescent="0.25">
      <c r="A131" s="44">
        <f t="shared" ref="A131:A160" si="20">A130</f>
        <v>2014</v>
      </c>
      <c r="B131" s="44" t="str">
        <f t="shared" ref="B131:B160" si="21">B130</f>
        <v>SEPTIEMBRE</v>
      </c>
      <c r="C131" s="44">
        <v>2</v>
      </c>
      <c r="D131" s="44" t="str">
        <f t="shared" ref="D131:D161" si="22">B130&amp;" "&amp;A130&amp;" / "&amp;C130</f>
        <v>SEPTIEMBRE 2014 / 1</v>
      </c>
      <c r="E131" s="178">
        <v>1</v>
      </c>
      <c r="F131" s="197">
        <v>41905</v>
      </c>
      <c r="G131" s="179">
        <v>46248</v>
      </c>
      <c r="H131" s="33" t="s">
        <v>132</v>
      </c>
      <c r="I131" s="152">
        <v>0.77790000000000004</v>
      </c>
      <c r="J131" s="152" t="s">
        <v>20</v>
      </c>
      <c r="K131" s="198">
        <v>0</v>
      </c>
      <c r="L131" s="152">
        <v>30</v>
      </c>
      <c r="M131" s="152" t="s">
        <v>103</v>
      </c>
      <c r="N131" s="152">
        <v>102</v>
      </c>
      <c r="O131" s="198">
        <v>0</v>
      </c>
      <c r="P131" s="152">
        <v>1.04</v>
      </c>
      <c r="Q131" s="152">
        <v>329</v>
      </c>
      <c r="R131" s="152">
        <v>494</v>
      </c>
      <c r="S131" s="152">
        <v>98.5</v>
      </c>
      <c r="T131" s="152"/>
      <c r="U131" s="151">
        <v>16</v>
      </c>
      <c r="V131" s="151">
        <v>100</v>
      </c>
      <c r="W131" s="151">
        <v>1</v>
      </c>
      <c r="X131" s="151">
        <v>1.9</v>
      </c>
      <c r="Y131" s="151">
        <v>401</v>
      </c>
      <c r="Z131" s="151">
        <v>572</v>
      </c>
      <c r="AA131" s="151">
        <v>0.3</v>
      </c>
      <c r="AB131" s="151">
        <v>0.05</v>
      </c>
      <c r="AC131" s="235"/>
      <c r="AD131" s="178">
        <v>1</v>
      </c>
      <c r="AE131" s="185">
        <v>41888</v>
      </c>
      <c r="AF131" s="179">
        <v>45907</v>
      </c>
      <c r="AG131" s="33" t="s">
        <v>167</v>
      </c>
      <c r="AH131" s="152">
        <v>0.78310000000000002</v>
      </c>
      <c r="AI131" s="152" t="s">
        <v>20</v>
      </c>
      <c r="AJ131" s="198">
        <v>0</v>
      </c>
      <c r="AK131" s="152">
        <v>30</v>
      </c>
      <c r="AL131" s="152" t="s">
        <v>103</v>
      </c>
      <c r="AM131" s="152">
        <v>108</v>
      </c>
      <c r="AN131" s="198">
        <v>0</v>
      </c>
      <c r="AO131" s="152">
        <v>1.2</v>
      </c>
      <c r="AP131" s="152">
        <v>336</v>
      </c>
      <c r="AQ131" s="152">
        <v>489</v>
      </c>
      <c r="AR131" s="152">
        <v>99</v>
      </c>
      <c r="AS131" s="151"/>
      <c r="AT131" s="151">
        <v>16</v>
      </c>
      <c r="AU131" s="151">
        <v>100</v>
      </c>
      <c r="AV131" s="151">
        <v>1</v>
      </c>
      <c r="AW131" s="151">
        <v>1.9</v>
      </c>
      <c r="AX131" s="151">
        <v>401</v>
      </c>
      <c r="AY131" s="151">
        <v>572</v>
      </c>
    </row>
    <row r="132" spans="1:54" x14ac:dyDescent="0.25">
      <c r="A132" s="44">
        <f t="shared" si="20"/>
        <v>2014</v>
      </c>
      <c r="B132" s="44" t="str">
        <f t="shared" si="21"/>
        <v>SEPTIEMBRE</v>
      </c>
      <c r="C132" s="44">
        <v>3</v>
      </c>
      <c r="D132" s="44" t="str">
        <f t="shared" si="22"/>
        <v>SEPTIEMBRE 2014 / 2</v>
      </c>
      <c r="E132" s="178">
        <v>2</v>
      </c>
      <c r="F132" s="197">
        <v>41911</v>
      </c>
      <c r="G132" s="179">
        <v>46370</v>
      </c>
      <c r="H132" s="34" t="s">
        <v>178</v>
      </c>
      <c r="I132" s="152">
        <v>0.77790000000000004</v>
      </c>
      <c r="J132" s="152" t="s">
        <v>20</v>
      </c>
      <c r="K132" s="198">
        <v>0</v>
      </c>
      <c r="L132" s="152">
        <v>30</v>
      </c>
      <c r="M132" s="152" t="s">
        <v>103</v>
      </c>
      <c r="N132" s="152">
        <v>103</v>
      </c>
      <c r="O132" s="152">
        <v>0</v>
      </c>
      <c r="P132" s="152">
        <v>1.04</v>
      </c>
      <c r="Q132" s="152">
        <v>330</v>
      </c>
      <c r="R132" s="152">
        <v>492</v>
      </c>
      <c r="S132" s="152">
        <v>98.5</v>
      </c>
      <c r="T132" s="152"/>
      <c r="U132" s="151">
        <v>16</v>
      </c>
      <c r="V132" s="151">
        <v>100</v>
      </c>
      <c r="W132" s="151">
        <v>1</v>
      </c>
      <c r="X132" s="151">
        <v>1.9</v>
      </c>
      <c r="Y132" s="151">
        <v>401</v>
      </c>
      <c r="Z132" s="151">
        <v>572</v>
      </c>
      <c r="AA132" s="152"/>
      <c r="AB132" s="152"/>
      <c r="AC132" s="235"/>
      <c r="AD132" s="178">
        <v>2</v>
      </c>
      <c r="AE132" s="185">
        <v>41888</v>
      </c>
      <c r="AF132" s="179">
        <v>45918</v>
      </c>
      <c r="AG132" s="34" t="s">
        <v>104</v>
      </c>
      <c r="AH132" s="152">
        <v>0.78439999999999999</v>
      </c>
      <c r="AI132" s="152" t="s">
        <v>20</v>
      </c>
      <c r="AJ132" s="198">
        <v>0</v>
      </c>
      <c r="AK132" s="152">
        <v>30</v>
      </c>
      <c r="AL132" s="152" t="s">
        <v>103</v>
      </c>
      <c r="AM132" s="152">
        <v>111</v>
      </c>
      <c r="AN132" s="198">
        <v>0</v>
      </c>
      <c r="AO132" s="152">
        <v>1.2</v>
      </c>
      <c r="AP132" s="152">
        <v>338</v>
      </c>
      <c r="AQ132" s="152">
        <v>491</v>
      </c>
      <c r="AR132" s="152">
        <v>99</v>
      </c>
      <c r="AS132" s="151"/>
      <c r="AT132" s="151">
        <v>16</v>
      </c>
      <c r="AU132" s="151">
        <v>100</v>
      </c>
      <c r="AV132" s="151">
        <v>1</v>
      </c>
      <c r="AW132" s="151">
        <v>1.9</v>
      </c>
      <c r="AX132" s="151">
        <v>401</v>
      </c>
      <c r="AY132" s="151">
        <v>572</v>
      </c>
    </row>
    <row r="133" spans="1:54" x14ac:dyDescent="0.25">
      <c r="A133" s="44">
        <f t="shared" si="20"/>
        <v>2014</v>
      </c>
      <c r="B133" s="44" t="str">
        <f t="shared" si="21"/>
        <v>SEPTIEMBRE</v>
      </c>
      <c r="C133" s="44">
        <v>4</v>
      </c>
      <c r="D133" s="44" t="str">
        <f t="shared" si="22"/>
        <v>SEPTIEMBRE 2014 / 3</v>
      </c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235"/>
      <c r="AD133" s="178">
        <v>3</v>
      </c>
      <c r="AE133" s="185">
        <v>41895</v>
      </c>
      <c r="AF133" s="179">
        <v>46053</v>
      </c>
      <c r="AG133" s="34" t="s">
        <v>167</v>
      </c>
      <c r="AH133" s="152">
        <v>0.78349999999999997</v>
      </c>
      <c r="AI133" s="152" t="s">
        <v>20</v>
      </c>
      <c r="AJ133" s="198">
        <v>0</v>
      </c>
      <c r="AK133" s="152">
        <v>30</v>
      </c>
      <c r="AL133" s="152" t="s">
        <v>103</v>
      </c>
      <c r="AM133" s="152">
        <v>113</v>
      </c>
      <c r="AN133" s="198">
        <v>0</v>
      </c>
      <c r="AO133" s="152">
        <v>1.2</v>
      </c>
      <c r="AP133" s="152">
        <v>342</v>
      </c>
      <c r="AQ133" s="152">
        <v>495</v>
      </c>
      <c r="AR133" s="152">
        <v>99</v>
      </c>
      <c r="AS133" s="151"/>
      <c r="AT133" s="151">
        <v>16</v>
      </c>
      <c r="AU133" s="151">
        <v>100</v>
      </c>
      <c r="AV133" s="151">
        <v>1</v>
      </c>
      <c r="AW133" s="151">
        <v>1.9</v>
      </c>
      <c r="AX133" s="151">
        <v>401</v>
      </c>
      <c r="AY133" s="151">
        <v>572</v>
      </c>
    </row>
    <row r="134" spans="1:54" x14ac:dyDescent="0.25">
      <c r="A134" s="44">
        <f t="shared" si="20"/>
        <v>2014</v>
      </c>
      <c r="B134" s="44" t="str">
        <f t="shared" si="21"/>
        <v>SEPTIEMBRE</v>
      </c>
      <c r="C134" s="44">
        <v>5</v>
      </c>
      <c r="D134" s="44" t="str">
        <f t="shared" si="22"/>
        <v>SEPTIEMBRE 2014 / 4</v>
      </c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235"/>
      <c r="AD134" s="178">
        <v>4</v>
      </c>
      <c r="AE134" s="185">
        <v>41907</v>
      </c>
      <c r="AF134" s="179">
        <v>46262</v>
      </c>
      <c r="AG134" s="34" t="s">
        <v>146</v>
      </c>
      <c r="AH134" s="152">
        <v>0.78259999999999996</v>
      </c>
      <c r="AI134" s="152" t="s">
        <v>20</v>
      </c>
      <c r="AJ134" s="198">
        <v>0</v>
      </c>
      <c r="AK134" s="152">
        <v>30</v>
      </c>
      <c r="AL134" s="152" t="s">
        <v>103</v>
      </c>
      <c r="AM134" s="152">
        <v>115</v>
      </c>
      <c r="AN134" s="198">
        <v>0</v>
      </c>
      <c r="AO134" s="152">
        <v>1.2</v>
      </c>
      <c r="AP134" s="152">
        <v>342</v>
      </c>
      <c r="AQ134" s="152">
        <v>486</v>
      </c>
      <c r="AR134" s="152">
        <v>99</v>
      </c>
      <c r="AS134" s="151"/>
      <c r="AT134" s="151">
        <v>16</v>
      </c>
      <c r="AU134" s="151">
        <v>100</v>
      </c>
      <c r="AV134" s="151">
        <v>1</v>
      </c>
      <c r="AW134" s="151">
        <v>1.9</v>
      </c>
      <c r="AX134" s="151">
        <v>401</v>
      </c>
      <c r="AY134" s="151">
        <v>572</v>
      </c>
    </row>
    <row r="135" spans="1:54" x14ac:dyDescent="0.25">
      <c r="A135" s="44">
        <f t="shared" si="20"/>
        <v>2014</v>
      </c>
      <c r="B135" s="44" t="str">
        <f t="shared" si="21"/>
        <v>SEPTIEMBRE</v>
      </c>
      <c r="C135" s="44">
        <v>6</v>
      </c>
      <c r="D135" s="44" t="str">
        <f t="shared" si="22"/>
        <v>SEPTIEMBRE 2014 / 5</v>
      </c>
    </row>
    <row r="136" spans="1:54" x14ac:dyDescent="0.25">
      <c r="A136" s="44">
        <f t="shared" si="20"/>
        <v>2014</v>
      </c>
      <c r="B136" s="44" t="str">
        <f t="shared" si="21"/>
        <v>SEPTIEMBRE</v>
      </c>
      <c r="C136" s="44">
        <v>7</v>
      </c>
      <c r="D136" s="44" t="str">
        <f t="shared" si="22"/>
        <v>SEPTIEMBRE 2014 / 6</v>
      </c>
    </row>
    <row r="137" spans="1:54" x14ac:dyDescent="0.25">
      <c r="A137" s="44">
        <f t="shared" si="20"/>
        <v>2014</v>
      </c>
      <c r="B137" s="44" t="str">
        <f t="shared" si="21"/>
        <v>SEPTIEMBRE</v>
      </c>
      <c r="C137" s="44">
        <v>8</v>
      </c>
      <c r="D137" s="44" t="str">
        <f t="shared" si="22"/>
        <v>SEPTIEMBRE 2014 / 7</v>
      </c>
    </row>
    <row r="138" spans="1:54" x14ac:dyDescent="0.25">
      <c r="A138" s="44">
        <f t="shared" si="20"/>
        <v>2014</v>
      </c>
      <c r="B138" s="44" t="str">
        <f t="shared" si="21"/>
        <v>SEPTIEMBRE</v>
      </c>
      <c r="C138" s="44">
        <v>9</v>
      </c>
      <c r="D138" s="44" t="str">
        <f t="shared" si="22"/>
        <v>SEPTIEMBRE 2014 / 8</v>
      </c>
    </row>
    <row r="139" spans="1:54" x14ac:dyDescent="0.25">
      <c r="A139" s="44">
        <f t="shared" si="20"/>
        <v>2014</v>
      </c>
      <c r="B139" s="44" t="str">
        <f t="shared" si="21"/>
        <v>SEPTIEMBRE</v>
      </c>
      <c r="C139" s="44">
        <v>10</v>
      </c>
      <c r="D139" s="44" t="str">
        <f t="shared" si="22"/>
        <v>SEPTIEMBRE 2014 / 9</v>
      </c>
    </row>
    <row r="140" spans="1:54" x14ac:dyDescent="0.25">
      <c r="A140" s="44">
        <f t="shared" si="20"/>
        <v>2014</v>
      </c>
      <c r="B140" s="44" t="str">
        <f t="shared" si="21"/>
        <v>SEPTIEMBRE</v>
      </c>
      <c r="C140" s="44">
        <v>11</v>
      </c>
      <c r="D140" s="44" t="str">
        <f t="shared" si="22"/>
        <v>SEPTIEMBRE 2014 / 10</v>
      </c>
    </row>
    <row r="141" spans="1:54" x14ac:dyDescent="0.25">
      <c r="A141" s="44">
        <f t="shared" si="20"/>
        <v>2014</v>
      </c>
      <c r="B141" s="44" t="str">
        <f t="shared" si="21"/>
        <v>SEPTIEMBRE</v>
      </c>
      <c r="C141" s="44">
        <v>12</v>
      </c>
      <c r="D141" s="44" t="str">
        <f t="shared" si="22"/>
        <v>SEPTIEMBRE 2014 / 11</v>
      </c>
    </row>
    <row r="142" spans="1:54" x14ac:dyDescent="0.25">
      <c r="A142" s="44">
        <f t="shared" si="20"/>
        <v>2014</v>
      </c>
      <c r="B142" s="44" t="str">
        <f t="shared" si="21"/>
        <v>SEPTIEMBRE</v>
      </c>
      <c r="C142" s="44">
        <v>13</v>
      </c>
      <c r="D142" s="44" t="str">
        <f t="shared" si="22"/>
        <v>SEPTIEMBRE 2014 / 12</v>
      </c>
    </row>
    <row r="143" spans="1:54" x14ac:dyDescent="0.25">
      <c r="A143" s="44">
        <f t="shared" si="20"/>
        <v>2014</v>
      </c>
      <c r="B143" s="44" t="str">
        <f t="shared" si="21"/>
        <v>SEPTIEMBRE</v>
      </c>
      <c r="C143" s="44">
        <v>14</v>
      </c>
      <c r="D143" s="44" t="str">
        <f t="shared" si="22"/>
        <v>SEPTIEMBRE 2014 / 13</v>
      </c>
    </row>
    <row r="144" spans="1:54" x14ac:dyDescent="0.25">
      <c r="A144" s="44">
        <f t="shared" si="20"/>
        <v>2014</v>
      </c>
      <c r="B144" s="44" t="str">
        <f t="shared" si="21"/>
        <v>SEPTIEMBRE</v>
      </c>
      <c r="C144" s="44">
        <v>15</v>
      </c>
      <c r="D144" s="44" t="str">
        <f t="shared" si="22"/>
        <v>SEPTIEMBRE 2014 / 14</v>
      </c>
    </row>
    <row r="145" spans="1:4" x14ac:dyDescent="0.25">
      <c r="A145" s="44">
        <f t="shared" si="20"/>
        <v>2014</v>
      </c>
      <c r="B145" s="44" t="str">
        <f t="shared" si="21"/>
        <v>SEPTIEMBRE</v>
      </c>
      <c r="C145" s="44">
        <v>16</v>
      </c>
      <c r="D145" s="44" t="str">
        <f t="shared" si="22"/>
        <v>SEPTIEMBRE 2014 / 15</v>
      </c>
    </row>
    <row r="146" spans="1:4" x14ac:dyDescent="0.25">
      <c r="A146" s="44">
        <f t="shared" si="20"/>
        <v>2014</v>
      </c>
      <c r="B146" s="44" t="str">
        <f t="shared" si="21"/>
        <v>SEPTIEMBRE</v>
      </c>
      <c r="C146" s="44">
        <v>17</v>
      </c>
      <c r="D146" s="44" t="str">
        <f t="shared" si="22"/>
        <v>SEPTIEMBRE 2014 / 16</v>
      </c>
    </row>
    <row r="147" spans="1:4" x14ac:dyDescent="0.25">
      <c r="A147" s="44">
        <f t="shared" si="20"/>
        <v>2014</v>
      </c>
      <c r="B147" s="44" t="str">
        <f t="shared" si="21"/>
        <v>SEPTIEMBRE</v>
      </c>
      <c r="C147" s="44">
        <v>18</v>
      </c>
      <c r="D147" s="44" t="str">
        <f t="shared" si="22"/>
        <v>SEPTIEMBRE 2014 / 17</v>
      </c>
    </row>
    <row r="148" spans="1:4" x14ac:dyDescent="0.25">
      <c r="A148" s="44">
        <f t="shared" si="20"/>
        <v>2014</v>
      </c>
      <c r="B148" s="44" t="str">
        <f t="shared" si="21"/>
        <v>SEPTIEMBRE</v>
      </c>
      <c r="C148" s="44">
        <v>19</v>
      </c>
      <c r="D148" s="44" t="str">
        <f t="shared" si="22"/>
        <v>SEPTIEMBRE 2014 / 18</v>
      </c>
    </row>
    <row r="149" spans="1:4" x14ac:dyDescent="0.25">
      <c r="A149" s="44">
        <f t="shared" si="20"/>
        <v>2014</v>
      </c>
      <c r="B149" s="44" t="str">
        <f t="shared" si="21"/>
        <v>SEPTIEMBRE</v>
      </c>
      <c r="C149" s="44">
        <v>20</v>
      </c>
      <c r="D149" s="44" t="str">
        <f t="shared" si="22"/>
        <v>SEPTIEMBRE 2014 / 19</v>
      </c>
    </row>
    <row r="150" spans="1:4" x14ac:dyDescent="0.25">
      <c r="A150" s="44">
        <f t="shared" si="20"/>
        <v>2014</v>
      </c>
      <c r="B150" s="44" t="str">
        <f t="shared" si="21"/>
        <v>SEPTIEMBRE</v>
      </c>
      <c r="C150" s="44">
        <v>21</v>
      </c>
      <c r="D150" s="44" t="str">
        <f t="shared" si="22"/>
        <v>SEPTIEMBRE 2014 / 20</v>
      </c>
    </row>
    <row r="151" spans="1:4" x14ac:dyDescent="0.25">
      <c r="A151" s="44">
        <f t="shared" si="20"/>
        <v>2014</v>
      </c>
      <c r="B151" s="44" t="str">
        <f t="shared" si="21"/>
        <v>SEPTIEMBRE</v>
      </c>
      <c r="C151" s="44">
        <v>22</v>
      </c>
      <c r="D151" s="44" t="str">
        <f t="shared" si="22"/>
        <v>SEPTIEMBRE 2014 / 21</v>
      </c>
    </row>
    <row r="152" spans="1:4" x14ac:dyDescent="0.25">
      <c r="A152" s="44">
        <f t="shared" si="20"/>
        <v>2014</v>
      </c>
      <c r="B152" s="44" t="str">
        <f t="shared" si="21"/>
        <v>SEPTIEMBRE</v>
      </c>
      <c r="C152" s="44">
        <v>23</v>
      </c>
      <c r="D152" s="44" t="str">
        <f t="shared" si="22"/>
        <v>SEPTIEMBRE 2014 / 22</v>
      </c>
    </row>
    <row r="153" spans="1:4" x14ac:dyDescent="0.25">
      <c r="A153" s="44">
        <f t="shared" si="20"/>
        <v>2014</v>
      </c>
      <c r="B153" s="44" t="str">
        <f t="shared" si="21"/>
        <v>SEPTIEMBRE</v>
      </c>
      <c r="C153" s="44">
        <v>24</v>
      </c>
      <c r="D153" s="44" t="str">
        <f t="shared" si="22"/>
        <v>SEPTIEMBRE 2014 / 23</v>
      </c>
    </row>
    <row r="154" spans="1:4" x14ac:dyDescent="0.25">
      <c r="A154" s="44">
        <f t="shared" si="20"/>
        <v>2014</v>
      </c>
      <c r="B154" s="44" t="str">
        <f t="shared" si="21"/>
        <v>SEPTIEMBRE</v>
      </c>
      <c r="C154" s="44">
        <v>25</v>
      </c>
      <c r="D154" s="44" t="str">
        <f t="shared" si="22"/>
        <v>SEPTIEMBRE 2014 / 24</v>
      </c>
    </row>
    <row r="155" spans="1:4" x14ac:dyDescent="0.25">
      <c r="A155" s="44">
        <f t="shared" si="20"/>
        <v>2014</v>
      </c>
      <c r="B155" s="44" t="str">
        <f t="shared" si="21"/>
        <v>SEPTIEMBRE</v>
      </c>
      <c r="C155" s="44">
        <v>26</v>
      </c>
      <c r="D155" s="44" t="str">
        <f t="shared" si="22"/>
        <v>SEPTIEMBRE 2014 / 25</v>
      </c>
    </row>
    <row r="156" spans="1:4" x14ac:dyDescent="0.25">
      <c r="A156" s="44">
        <f t="shared" si="20"/>
        <v>2014</v>
      </c>
      <c r="B156" s="44" t="str">
        <f t="shared" si="21"/>
        <v>SEPTIEMBRE</v>
      </c>
      <c r="C156" s="44">
        <v>27</v>
      </c>
      <c r="D156" s="44" t="str">
        <f t="shared" si="22"/>
        <v>SEPTIEMBRE 2014 / 26</v>
      </c>
    </row>
    <row r="157" spans="1:4" x14ac:dyDescent="0.25">
      <c r="A157" s="44">
        <f t="shared" si="20"/>
        <v>2014</v>
      </c>
      <c r="B157" s="44" t="str">
        <f t="shared" si="21"/>
        <v>SEPTIEMBRE</v>
      </c>
      <c r="C157" s="44">
        <v>28</v>
      </c>
      <c r="D157" s="44" t="str">
        <f t="shared" si="22"/>
        <v>SEPTIEMBRE 2014 / 27</v>
      </c>
    </row>
    <row r="158" spans="1:4" x14ac:dyDescent="0.25">
      <c r="A158" s="44">
        <f t="shared" si="20"/>
        <v>2014</v>
      </c>
      <c r="B158" s="44" t="str">
        <f t="shared" si="21"/>
        <v>SEPTIEMBRE</v>
      </c>
      <c r="C158" s="44">
        <v>29</v>
      </c>
      <c r="D158" s="44" t="str">
        <f t="shared" si="22"/>
        <v>SEPTIEMBRE 2014 / 28</v>
      </c>
    </row>
    <row r="159" spans="1:4" x14ac:dyDescent="0.25">
      <c r="A159" s="44">
        <f t="shared" si="20"/>
        <v>2014</v>
      </c>
      <c r="B159" s="44" t="str">
        <f t="shared" si="21"/>
        <v>SEPTIEMBRE</v>
      </c>
      <c r="C159" s="44">
        <v>30</v>
      </c>
      <c r="D159" s="44" t="str">
        <f t="shared" si="22"/>
        <v>SEPTIEMBRE 2014 / 29</v>
      </c>
    </row>
    <row r="160" spans="1:4" x14ac:dyDescent="0.25">
      <c r="A160" s="44">
        <f t="shared" si="20"/>
        <v>2014</v>
      </c>
      <c r="B160" s="44" t="str">
        <f t="shared" si="21"/>
        <v>SEPTIEMBRE</v>
      </c>
      <c r="C160" s="44">
        <v>31</v>
      </c>
      <c r="D160" s="44" t="str">
        <f t="shared" si="22"/>
        <v>SEPTIEMBRE 2014 / 30</v>
      </c>
    </row>
    <row r="161" spans="1:54" s="206" customFormat="1" ht="15.75" x14ac:dyDescent="0.25">
      <c r="D161" s="44" t="str">
        <f t="shared" si="22"/>
        <v>SEPTIEMBRE 2014 / 31</v>
      </c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55"/>
      <c r="AB161" s="44"/>
      <c r="AC161" s="207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55"/>
      <c r="AY161" s="44"/>
      <c r="AZ161" s="44"/>
      <c r="BA161" s="44"/>
      <c r="BB161" s="209" t="str">
        <f>IFERROR(AVERAGE(BB130:BB160),"")</f>
        <v/>
      </c>
    </row>
    <row r="162" spans="1:54" ht="15.75" x14ac:dyDescent="0.25">
      <c r="A162" s="44">
        <v>2014</v>
      </c>
      <c r="B162" s="44" t="s">
        <v>236</v>
      </c>
      <c r="C162" s="44">
        <v>1</v>
      </c>
      <c r="D162" s="208" t="s">
        <v>228</v>
      </c>
      <c r="E162" s="209">
        <f t="shared" ref="E162:AJ162" si="23">IFERROR(AVERAGE(E131:E161),"")</f>
        <v>1.5</v>
      </c>
      <c r="F162" s="209">
        <f t="shared" si="23"/>
        <v>41908</v>
      </c>
      <c r="G162" s="209">
        <f t="shared" si="23"/>
        <v>46309</v>
      </c>
      <c r="H162" s="209" t="str">
        <f t="shared" si="23"/>
        <v/>
      </c>
      <c r="I162" s="209">
        <f t="shared" si="23"/>
        <v>0.77790000000000004</v>
      </c>
      <c r="J162" s="209" t="str">
        <f t="shared" si="23"/>
        <v/>
      </c>
      <c r="K162" s="209">
        <f t="shared" si="23"/>
        <v>0</v>
      </c>
      <c r="L162" s="209">
        <f t="shared" si="23"/>
        <v>30</v>
      </c>
      <c r="M162" s="209" t="str">
        <f t="shared" si="23"/>
        <v/>
      </c>
      <c r="N162" s="209">
        <f t="shared" si="23"/>
        <v>102.5</v>
      </c>
      <c r="O162" s="209">
        <f t="shared" si="23"/>
        <v>0</v>
      </c>
      <c r="P162" s="209">
        <f t="shared" si="23"/>
        <v>1.04</v>
      </c>
      <c r="Q162" s="209">
        <f t="shared" si="23"/>
        <v>329.5</v>
      </c>
      <c r="R162" s="209">
        <f t="shared" si="23"/>
        <v>493</v>
      </c>
      <c r="S162" s="209">
        <f t="shared" si="23"/>
        <v>98.5</v>
      </c>
      <c r="T162" s="209" t="str">
        <f t="shared" si="23"/>
        <v/>
      </c>
      <c r="U162" s="209">
        <f t="shared" si="23"/>
        <v>16</v>
      </c>
      <c r="V162" s="209">
        <f t="shared" si="23"/>
        <v>100</v>
      </c>
      <c r="W162" s="209">
        <f t="shared" si="23"/>
        <v>1</v>
      </c>
      <c r="X162" s="209">
        <f t="shared" si="23"/>
        <v>1.9</v>
      </c>
      <c r="Y162" s="209">
        <f t="shared" si="23"/>
        <v>401</v>
      </c>
      <c r="Z162" s="209">
        <f t="shared" si="23"/>
        <v>572</v>
      </c>
      <c r="AA162" s="209">
        <f t="shared" si="23"/>
        <v>0.3</v>
      </c>
      <c r="AB162" s="209">
        <f t="shared" si="23"/>
        <v>0.05</v>
      </c>
      <c r="AC162" s="209" t="str">
        <f t="shared" si="23"/>
        <v/>
      </c>
      <c r="AD162" s="209">
        <f t="shared" si="23"/>
        <v>2.5</v>
      </c>
      <c r="AE162" s="209">
        <f t="shared" si="23"/>
        <v>41894.5</v>
      </c>
      <c r="AF162" s="209">
        <f t="shared" si="23"/>
        <v>46035</v>
      </c>
      <c r="AG162" s="209" t="str">
        <f t="shared" si="23"/>
        <v/>
      </c>
      <c r="AH162" s="209">
        <f t="shared" si="23"/>
        <v>0.78339999999999999</v>
      </c>
      <c r="AI162" s="209" t="str">
        <f t="shared" si="23"/>
        <v/>
      </c>
      <c r="AJ162" s="209">
        <f t="shared" si="23"/>
        <v>0</v>
      </c>
      <c r="AK162" s="209">
        <f t="shared" ref="AK162:BA162" si="24">IFERROR(AVERAGE(AK131:AK161),"")</f>
        <v>30</v>
      </c>
      <c r="AL162" s="209" t="str">
        <f t="shared" si="24"/>
        <v/>
      </c>
      <c r="AM162" s="209">
        <f t="shared" si="24"/>
        <v>111.75</v>
      </c>
      <c r="AN162" s="209">
        <f t="shared" si="24"/>
        <v>0</v>
      </c>
      <c r="AO162" s="209">
        <f t="shared" si="24"/>
        <v>1.2</v>
      </c>
      <c r="AP162" s="209">
        <f t="shared" si="24"/>
        <v>339.5</v>
      </c>
      <c r="AQ162" s="209">
        <f t="shared" si="24"/>
        <v>490.25</v>
      </c>
      <c r="AR162" s="209">
        <f t="shared" si="24"/>
        <v>99</v>
      </c>
      <c r="AS162" s="209" t="str">
        <f t="shared" si="24"/>
        <v/>
      </c>
      <c r="AT162" s="209">
        <f t="shared" si="24"/>
        <v>16</v>
      </c>
      <c r="AU162" s="209">
        <f t="shared" si="24"/>
        <v>100</v>
      </c>
      <c r="AV162" s="209">
        <f t="shared" si="24"/>
        <v>1</v>
      </c>
      <c r="AW162" s="209">
        <f t="shared" si="24"/>
        <v>1.9</v>
      </c>
      <c r="AX162" s="210">
        <f t="shared" si="24"/>
        <v>401</v>
      </c>
      <c r="AY162" s="209">
        <f t="shared" si="24"/>
        <v>572</v>
      </c>
      <c r="AZ162" s="209" t="str">
        <f t="shared" si="24"/>
        <v/>
      </c>
      <c r="BA162" s="209" t="str">
        <f t="shared" si="24"/>
        <v/>
      </c>
    </row>
    <row r="163" spans="1:54" x14ac:dyDescent="0.25">
      <c r="A163" s="44">
        <f t="shared" ref="A163:A192" si="25">A162</f>
        <v>2014</v>
      </c>
      <c r="B163" s="44" t="str">
        <f t="shared" ref="B163:B192" si="26">B162</f>
        <v>OCTUBRE</v>
      </c>
      <c r="C163" s="44">
        <v>2</v>
      </c>
      <c r="D163" s="44" t="str">
        <f t="shared" ref="D163:D193" si="27">B162&amp;" "&amp;A162&amp;" / "&amp;C162</f>
        <v>OCTUBRE 2014 / 1</v>
      </c>
      <c r="E163" s="178">
        <v>1</v>
      </c>
      <c r="F163" s="197">
        <v>41925</v>
      </c>
      <c r="G163" s="179">
        <v>46834</v>
      </c>
      <c r="H163" s="33" t="s">
        <v>181</v>
      </c>
      <c r="I163" s="152">
        <v>0.77829999999999999</v>
      </c>
      <c r="J163" s="152" t="s">
        <v>20</v>
      </c>
      <c r="K163" s="198">
        <v>0</v>
      </c>
      <c r="L163" s="152">
        <v>30</v>
      </c>
      <c r="M163" s="152" t="s">
        <v>103</v>
      </c>
      <c r="N163" s="152">
        <v>104</v>
      </c>
      <c r="O163" s="198">
        <v>0</v>
      </c>
      <c r="P163" s="152">
        <v>1.04</v>
      </c>
      <c r="Q163" s="152">
        <v>330</v>
      </c>
      <c r="R163" s="152">
        <v>491</v>
      </c>
      <c r="S163" s="152">
        <v>99</v>
      </c>
      <c r="T163" s="152"/>
      <c r="U163" s="151">
        <v>16</v>
      </c>
      <c r="V163" s="151">
        <v>100</v>
      </c>
      <c r="W163" s="151">
        <v>1</v>
      </c>
      <c r="X163" s="151">
        <v>1.9</v>
      </c>
      <c r="Y163" s="151">
        <v>401</v>
      </c>
      <c r="Z163" s="151">
        <v>572</v>
      </c>
      <c r="AA163" s="151">
        <v>0.3</v>
      </c>
      <c r="AB163" s="151">
        <v>0.05</v>
      </c>
      <c r="AC163" s="235"/>
      <c r="AD163" s="178">
        <v>1</v>
      </c>
      <c r="AE163" s="185">
        <v>41914</v>
      </c>
      <c r="AF163" s="179">
        <v>46563</v>
      </c>
      <c r="AG163" s="33" t="s">
        <v>146</v>
      </c>
      <c r="AH163" s="152">
        <v>0.78220000000000001</v>
      </c>
      <c r="AI163" s="152" t="s">
        <v>20</v>
      </c>
      <c r="AJ163" s="198">
        <v>0</v>
      </c>
      <c r="AK163" s="152">
        <v>30</v>
      </c>
      <c r="AL163" s="152" t="s">
        <v>103</v>
      </c>
      <c r="AM163" s="152">
        <v>115</v>
      </c>
      <c r="AN163" s="198">
        <v>0</v>
      </c>
      <c r="AO163" s="152">
        <v>1.2</v>
      </c>
      <c r="AP163" s="152">
        <v>340</v>
      </c>
      <c r="AQ163" s="152">
        <v>489</v>
      </c>
      <c r="AR163" s="152">
        <v>99</v>
      </c>
      <c r="AS163" s="151"/>
      <c r="AT163" s="151">
        <v>16</v>
      </c>
      <c r="AU163" s="151">
        <v>100</v>
      </c>
      <c r="AV163" s="151">
        <v>1</v>
      </c>
      <c r="AW163" s="151">
        <v>1.9</v>
      </c>
      <c r="AX163" s="151">
        <v>401</v>
      </c>
      <c r="AY163" s="151">
        <v>572</v>
      </c>
    </row>
    <row r="164" spans="1:54" x14ac:dyDescent="0.25">
      <c r="A164" s="44">
        <f t="shared" si="25"/>
        <v>2014</v>
      </c>
      <c r="B164" s="44" t="str">
        <f t="shared" si="26"/>
        <v>OCTUBRE</v>
      </c>
      <c r="C164" s="44">
        <v>3</v>
      </c>
      <c r="D164" s="44" t="str">
        <f t="shared" si="27"/>
        <v>OCTUBRE 2014 / 2</v>
      </c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235"/>
      <c r="AD164" s="178">
        <v>2</v>
      </c>
      <c r="AE164" s="185">
        <v>41921</v>
      </c>
      <c r="AF164" s="179">
        <v>46710</v>
      </c>
      <c r="AG164" s="34" t="s">
        <v>170</v>
      </c>
      <c r="AH164" s="152">
        <v>0.78239999999999998</v>
      </c>
      <c r="AI164" s="152" t="s">
        <v>20</v>
      </c>
      <c r="AJ164" s="198">
        <v>0</v>
      </c>
      <c r="AK164" s="152">
        <v>30</v>
      </c>
      <c r="AL164" s="152" t="s">
        <v>103</v>
      </c>
      <c r="AM164" s="152">
        <v>113</v>
      </c>
      <c r="AN164" s="198">
        <v>0</v>
      </c>
      <c r="AO164" s="152">
        <v>1.2</v>
      </c>
      <c r="AP164" s="152">
        <v>338</v>
      </c>
      <c r="AQ164" s="152">
        <v>487</v>
      </c>
      <c r="AR164" s="152">
        <v>99</v>
      </c>
      <c r="AS164" s="151"/>
      <c r="AT164" s="151">
        <v>16</v>
      </c>
      <c r="AU164" s="151">
        <v>100</v>
      </c>
      <c r="AV164" s="151">
        <v>1</v>
      </c>
      <c r="AW164" s="151">
        <v>1.9</v>
      </c>
      <c r="AX164" s="151">
        <v>401</v>
      </c>
      <c r="AY164" s="151">
        <v>572</v>
      </c>
    </row>
    <row r="165" spans="1:54" x14ac:dyDescent="0.25">
      <c r="A165" s="44">
        <f t="shared" si="25"/>
        <v>2014</v>
      </c>
      <c r="B165" s="44" t="str">
        <f t="shared" si="26"/>
        <v>OCTUBRE</v>
      </c>
      <c r="C165" s="44">
        <v>4</v>
      </c>
      <c r="D165" s="44" t="str">
        <f t="shared" si="27"/>
        <v>OCTUBRE 2014 / 3</v>
      </c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235"/>
      <c r="AD165" s="178">
        <v>3</v>
      </c>
      <c r="AE165" s="185">
        <v>41921</v>
      </c>
      <c r="AF165" s="179">
        <v>46712</v>
      </c>
      <c r="AG165" s="34" t="s">
        <v>146</v>
      </c>
      <c r="AH165" s="152">
        <v>0.78100000000000003</v>
      </c>
      <c r="AI165" s="152" t="s">
        <v>20</v>
      </c>
      <c r="AJ165" s="198">
        <v>0</v>
      </c>
      <c r="AK165" s="152">
        <v>30</v>
      </c>
      <c r="AL165" s="152" t="s">
        <v>103</v>
      </c>
      <c r="AM165" s="152">
        <v>111</v>
      </c>
      <c r="AN165" s="198">
        <v>0</v>
      </c>
      <c r="AO165" s="152">
        <v>1.2</v>
      </c>
      <c r="AP165" s="152">
        <v>338</v>
      </c>
      <c r="AQ165" s="152">
        <v>486</v>
      </c>
      <c r="AR165" s="152">
        <v>99</v>
      </c>
      <c r="AS165" s="151"/>
      <c r="AT165" s="151">
        <v>16</v>
      </c>
      <c r="AU165" s="151">
        <v>100</v>
      </c>
      <c r="AV165" s="151">
        <v>1</v>
      </c>
      <c r="AW165" s="151">
        <v>1.9</v>
      </c>
      <c r="AX165" s="151">
        <v>401</v>
      </c>
      <c r="AY165" s="151">
        <v>572</v>
      </c>
    </row>
    <row r="166" spans="1:54" x14ac:dyDescent="0.25">
      <c r="A166" s="44">
        <f t="shared" si="25"/>
        <v>2014</v>
      </c>
      <c r="B166" s="44" t="str">
        <f t="shared" si="26"/>
        <v>OCTUBRE</v>
      </c>
      <c r="C166" s="44">
        <v>5</v>
      </c>
      <c r="D166" s="44" t="str">
        <f t="shared" si="27"/>
        <v>OCTUBRE 2014 / 4</v>
      </c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235"/>
      <c r="AD166" s="178">
        <v>4</v>
      </c>
      <c r="AE166" s="185">
        <v>41937</v>
      </c>
      <c r="AF166" s="179">
        <v>47112</v>
      </c>
      <c r="AG166" s="34" t="s">
        <v>167</v>
      </c>
      <c r="AH166" s="152">
        <v>0.78480000000000005</v>
      </c>
      <c r="AI166" s="152" t="s">
        <v>20</v>
      </c>
      <c r="AJ166" s="198">
        <v>0</v>
      </c>
      <c r="AK166" s="152">
        <v>30</v>
      </c>
      <c r="AL166" s="152" t="s">
        <v>103</v>
      </c>
      <c r="AM166" s="152">
        <v>117</v>
      </c>
      <c r="AN166" s="198">
        <v>0</v>
      </c>
      <c r="AO166" s="152">
        <v>1.3</v>
      </c>
      <c r="AP166" s="152">
        <v>343</v>
      </c>
      <c r="AQ166" s="152">
        <v>495</v>
      </c>
      <c r="AR166" s="152">
        <v>99</v>
      </c>
      <c r="AS166" s="151"/>
      <c r="AT166" s="151">
        <v>16</v>
      </c>
      <c r="AU166" s="151">
        <v>100</v>
      </c>
      <c r="AV166" s="151">
        <v>1</v>
      </c>
      <c r="AW166" s="151">
        <v>1.9</v>
      </c>
      <c r="AX166" s="151">
        <v>401</v>
      </c>
      <c r="AY166" s="151">
        <v>572</v>
      </c>
    </row>
    <row r="167" spans="1:54" x14ac:dyDescent="0.25">
      <c r="A167" s="44">
        <f t="shared" si="25"/>
        <v>2014</v>
      </c>
      <c r="B167" s="44" t="str">
        <f t="shared" si="26"/>
        <v>OCTUBRE</v>
      </c>
      <c r="C167" s="44">
        <v>6</v>
      </c>
      <c r="D167" s="44" t="str">
        <f t="shared" si="27"/>
        <v>OCTUBRE 2014 / 5</v>
      </c>
    </row>
    <row r="168" spans="1:54" x14ac:dyDescent="0.25">
      <c r="A168" s="44">
        <f t="shared" si="25"/>
        <v>2014</v>
      </c>
      <c r="B168" s="44" t="str">
        <f t="shared" si="26"/>
        <v>OCTUBRE</v>
      </c>
      <c r="C168" s="44">
        <v>7</v>
      </c>
      <c r="D168" s="44" t="str">
        <f t="shared" si="27"/>
        <v>OCTUBRE 2014 / 6</v>
      </c>
    </row>
    <row r="169" spans="1:54" x14ac:dyDescent="0.25">
      <c r="A169" s="44">
        <f t="shared" si="25"/>
        <v>2014</v>
      </c>
      <c r="B169" s="44" t="str">
        <f t="shared" si="26"/>
        <v>OCTUBRE</v>
      </c>
      <c r="C169" s="44">
        <v>8</v>
      </c>
      <c r="D169" s="44" t="str">
        <f t="shared" si="27"/>
        <v>OCTUBRE 2014 / 7</v>
      </c>
    </row>
    <row r="170" spans="1:54" x14ac:dyDescent="0.25">
      <c r="A170" s="44">
        <f t="shared" si="25"/>
        <v>2014</v>
      </c>
      <c r="B170" s="44" t="str">
        <f t="shared" si="26"/>
        <v>OCTUBRE</v>
      </c>
      <c r="C170" s="44">
        <v>9</v>
      </c>
      <c r="D170" s="44" t="str">
        <f t="shared" si="27"/>
        <v>OCTUBRE 2014 / 8</v>
      </c>
    </row>
    <row r="171" spans="1:54" x14ac:dyDescent="0.25">
      <c r="A171" s="44">
        <f t="shared" si="25"/>
        <v>2014</v>
      </c>
      <c r="B171" s="44" t="str">
        <f t="shared" si="26"/>
        <v>OCTUBRE</v>
      </c>
      <c r="C171" s="44">
        <v>10</v>
      </c>
      <c r="D171" s="44" t="str">
        <f t="shared" si="27"/>
        <v>OCTUBRE 2014 / 9</v>
      </c>
    </row>
    <row r="172" spans="1:54" x14ac:dyDescent="0.25">
      <c r="A172" s="44">
        <f t="shared" si="25"/>
        <v>2014</v>
      </c>
      <c r="B172" s="44" t="str">
        <f t="shared" si="26"/>
        <v>OCTUBRE</v>
      </c>
      <c r="C172" s="44">
        <v>11</v>
      </c>
      <c r="D172" s="44" t="str">
        <f t="shared" si="27"/>
        <v>OCTUBRE 2014 / 10</v>
      </c>
    </row>
    <row r="173" spans="1:54" x14ac:dyDescent="0.25">
      <c r="A173" s="44">
        <f t="shared" si="25"/>
        <v>2014</v>
      </c>
      <c r="B173" s="44" t="str">
        <f t="shared" si="26"/>
        <v>OCTUBRE</v>
      </c>
      <c r="C173" s="44">
        <v>12</v>
      </c>
      <c r="D173" s="44" t="str">
        <f t="shared" si="27"/>
        <v>OCTUBRE 2014 / 11</v>
      </c>
    </row>
    <row r="174" spans="1:54" x14ac:dyDescent="0.25">
      <c r="A174" s="44">
        <f t="shared" si="25"/>
        <v>2014</v>
      </c>
      <c r="B174" s="44" t="str">
        <f t="shared" si="26"/>
        <v>OCTUBRE</v>
      </c>
      <c r="C174" s="44">
        <v>13</v>
      </c>
      <c r="D174" s="44" t="str">
        <f t="shared" si="27"/>
        <v>OCTUBRE 2014 / 12</v>
      </c>
    </row>
    <row r="175" spans="1:54" x14ac:dyDescent="0.25">
      <c r="A175" s="44">
        <f t="shared" si="25"/>
        <v>2014</v>
      </c>
      <c r="B175" s="44" t="str">
        <f t="shared" si="26"/>
        <v>OCTUBRE</v>
      </c>
      <c r="C175" s="44">
        <v>14</v>
      </c>
      <c r="D175" s="44" t="str">
        <f t="shared" si="27"/>
        <v>OCTUBRE 2014 / 13</v>
      </c>
    </row>
    <row r="176" spans="1:54" x14ac:dyDescent="0.25">
      <c r="A176" s="44">
        <f t="shared" si="25"/>
        <v>2014</v>
      </c>
      <c r="B176" s="44" t="str">
        <f t="shared" si="26"/>
        <v>OCTUBRE</v>
      </c>
      <c r="C176" s="44">
        <v>15</v>
      </c>
      <c r="D176" s="44" t="str">
        <f t="shared" si="27"/>
        <v>OCTUBRE 2014 / 14</v>
      </c>
    </row>
    <row r="177" spans="1:4" x14ac:dyDescent="0.25">
      <c r="A177" s="44">
        <f t="shared" si="25"/>
        <v>2014</v>
      </c>
      <c r="B177" s="44" t="str">
        <f t="shared" si="26"/>
        <v>OCTUBRE</v>
      </c>
      <c r="C177" s="44">
        <v>16</v>
      </c>
      <c r="D177" s="44" t="str">
        <f t="shared" si="27"/>
        <v>OCTUBRE 2014 / 15</v>
      </c>
    </row>
    <row r="178" spans="1:4" x14ac:dyDescent="0.25">
      <c r="A178" s="44">
        <f t="shared" si="25"/>
        <v>2014</v>
      </c>
      <c r="B178" s="44" t="str">
        <f t="shared" si="26"/>
        <v>OCTUBRE</v>
      </c>
      <c r="C178" s="44">
        <v>17</v>
      </c>
      <c r="D178" s="44" t="str">
        <f t="shared" si="27"/>
        <v>OCTUBRE 2014 / 16</v>
      </c>
    </row>
    <row r="179" spans="1:4" x14ac:dyDescent="0.25">
      <c r="A179" s="44">
        <f t="shared" si="25"/>
        <v>2014</v>
      </c>
      <c r="B179" s="44" t="str">
        <f t="shared" si="26"/>
        <v>OCTUBRE</v>
      </c>
      <c r="C179" s="44">
        <v>18</v>
      </c>
      <c r="D179" s="44" t="str">
        <f t="shared" si="27"/>
        <v>OCTUBRE 2014 / 17</v>
      </c>
    </row>
    <row r="180" spans="1:4" x14ac:dyDescent="0.25">
      <c r="A180" s="44">
        <f t="shared" si="25"/>
        <v>2014</v>
      </c>
      <c r="B180" s="44" t="str">
        <f t="shared" si="26"/>
        <v>OCTUBRE</v>
      </c>
      <c r="C180" s="44">
        <v>19</v>
      </c>
      <c r="D180" s="44" t="str">
        <f t="shared" si="27"/>
        <v>OCTUBRE 2014 / 18</v>
      </c>
    </row>
    <row r="181" spans="1:4" x14ac:dyDescent="0.25">
      <c r="A181" s="44">
        <f t="shared" si="25"/>
        <v>2014</v>
      </c>
      <c r="B181" s="44" t="str">
        <f t="shared" si="26"/>
        <v>OCTUBRE</v>
      </c>
      <c r="C181" s="44">
        <v>20</v>
      </c>
      <c r="D181" s="44" t="str">
        <f t="shared" si="27"/>
        <v>OCTUBRE 2014 / 19</v>
      </c>
    </row>
    <row r="182" spans="1:4" x14ac:dyDescent="0.25">
      <c r="A182" s="44">
        <f t="shared" si="25"/>
        <v>2014</v>
      </c>
      <c r="B182" s="44" t="str">
        <f t="shared" si="26"/>
        <v>OCTUBRE</v>
      </c>
      <c r="C182" s="44">
        <v>21</v>
      </c>
      <c r="D182" s="44" t="str">
        <f t="shared" si="27"/>
        <v>OCTUBRE 2014 / 20</v>
      </c>
    </row>
    <row r="183" spans="1:4" x14ac:dyDescent="0.25">
      <c r="A183" s="44">
        <f t="shared" si="25"/>
        <v>2014</v>
      </c>
      <c r="B183" s="44" t="str">
        <f t="shared" si="26"/>
        <v>OCTUBRE</v>
      </c>
      <c r="C183" s="44">
        <v>22</v>
      </c>
      <c r="D183" s="44" t="str">
        <f t="shared" si="27"/>
        <v>OCTUBRE 2014 / 21</v>
      </c>
    </row>
    <row r="184" spans="1:4" x14ac:dyDescent="0.25">
      <c r="A184" s="44">
        <f t="shared" si="25"/>
        <v>2014</v>
      </c>
      <c r="B184" s="44" t="str">
        <f t="shared" si="26"/>
        <v>OCTUBRE</v>
      </c>
      <c r="C184" s="44">
        <v>23</v>
      </c>
      <c r="D184" s="44" t="str">
        <f t="shared" si="27"/>
        <v>OCTUBRE 2014 / 22</v>
      </c>
    </row>
    <row r="185" spans="1:4" x14ac:dyDescent="0.25">
      <c r="A185" s="44">
        <f t="shared" si="25"/>
        <v>2014</v>
      </c>
      <c r="B185" s="44" t="str">
        <f t="shared" si="26"/>
        <v>OCTUBRE</v>
      </c>
      <c r="C185" s="44">
        <v>24</v>
      </c>
      <c r="D185" s="44" t="str">
        <f t="shared" si="27"/>
        <v>OCTUBRE 2014 / 23</v>
      </c>
    </row>
    <row r="186" spans="1:4" x14ac:dyDescent="0.25">
      <c r="A186" s="44">
        <f t="shared" si="25"/>
        <v>2014</v>
      </c>
      <c r="B186" s="44" t="str">
        <f t="shared" si="26"/>
        <v>OCTUBRE</v>
      </c>
      <c r="C186" s="44">
        <v>25</v>
      </c>
      <c r="D186" s="44" t="str">
        <f t="shared" si="27"/>
        <v>OCTUBRE 2014 / 24</v>
      </c>
    </row>
    <row r="187" spans="1:4" x14ac:dyDescent="0.25">
      <c r="A187" s="44">
        <f t="shared" si="25"/>
        <v>2014</v>
      </c>
      <c r="B187" s="44" t="str">
        <f t="shared" si="26"/>
        <v>OCTUBRE</v>
      </c>
      <c r="C187" s="44">
        <v>26</v>
      </c>
      <c r="D187" s="44" t="str">
        <f t="shared" si="27"/>
        <v>OCTUBRE 2014 / 25</v>
      </c>
    </row>
    <row r="188" spans="1:4" x14ac:dyDescent="0.25">
      <c r="A188" s="44">
        <f t="shared" si="25"/>
        <v>2014</v>
      </c>
      <c r="B188" s="44" t="str">
        <f t="shared" si="26"/>
        <v>OCTUBRE</v>
      </c>
      <c r="C188" s="44">
        <v>27</v>
      </c>
      <c r="D188" s="44" t="str">
        <f t="shared" si="27"/>
        <v>OCTUBRE 2014 / 26</v>
      </c>
    </row>
    <row r="189" spans="1:4" x14ac:dyDescent="0.25">
      <c r="A189" s="44">
        <f t="shared" si="25"/>
        <v>2014</v>
      </c>
      <c r="B189" s="44" t="str">
        <f t="shared" si="26"/>
        <v>OCTUBRE</v>
      </c>
      <c r="C189" s="44">
        <v>28</v>
      </c>
      <c r="D189" s="44" t="str">
        <f t="shared" si="27"/>
        <v>OCTUBRE 2014 / 27</v>
      </c>
    </row>
    <row r="190" spans="1:4" x14ac:dyDescent="0.25">
      <c r="A190" s="44">
        <f t="shared" si="25"/>
        <v>2014</v>
      </c>
      <c r="B190" s="44" t="str">
        <f t="shared" si="26"/>
        <v>OCTUBRE</v>
      </c>
      <c r="C190" s="44">
        <v>29</v>
      </c>
      <c r="D190" s="44" t="str">
        <f t="shared" si="27"/>
        <v>OCTUBRE 2014 / 28</v>
      </c>
    </row>
    <row r="191" spans="1:4" x14ac:dyDescent="0.25">
      <c r="A191" s="44">
        <f t="shared" si="25"/>
        <v>2014</v>
      </c>
      <c r="B191" s="44" t="str">
        <f t="shared" si="26"/>
        <v>OCTUBRE</v>
      </c>
      <c r="C191" s="44">
        <v>30</v>
      </c>
      <c r="D191" s="44" t="str">
        <f t="shared" si="27"/>
        <v>OCTUBRE 2014 / 29</v>
      </c>
    </row>
    <row r="192" spans="1:4" x14ac:dyDescent="0.25">
      <c r="A192" s="44">
        <f t="shared" si="25"/>
        <v>2014</v>
      </c>
      <c r="B192" s="44" t="str">
        <f t="shared" si="26"/>
        <v>OCTUBRE</v>
      </c>
      <c r="C192" s="44">
        <v>31</v>
      </c>
      <c r="D192" s="44" t="str">
        <f t="shared" si="27"/>
        <v>OCTUBRE 2014 / 30</v>
      </c>
    </row>
    <row r="193" spans="1:54" s="206" customFormat="1" ht="15.75" x14ac:dyDescent="0.25">
      <c r="D193" s="44" t="str">
        <f t="shared" si="27"/>
        <v>OCTUBRE 2014 / 31</v>
      </c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55"/>
      <c r="AB193" s="44"/>
      <c r="AC193" s="207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44"/>
      <c r="AU193" s="44"/>
      <c r="AV193" s="44"/>
      <c r="AW193" s="44"/>
      <c r="AX193" s="55"/>
      <c r="AY193" s="44"/>
      <c r="AZ193" s="44"/>
      <c r="BA193" s="44"/>
      <c r="BB193" s="209" t="str">
        <f>IFERROR(AVERAGE(BB162:BB192),"")</f>
        <v/>
      </c>
    </row>
    <row r="194" spans="1:54" ht="15.75" x14ac:dyDescent="0.25">
      <c r="A194" s="44">
        <v>2014</v>
      </c>
      <c r="B194" s="44" t="s">
        <v>237</v>
      </c>
      <c r="C194" s="44">
        <v>1</v>
      </c>
      <c r="D194" s="208" t="s">
        <v>228</v>
      </c>
      <c r="E194" s="209">
        <f t="shared" ref="E194:AJ194" si="28">IFERROR(AVERAGE(E163:E193),"")</f>
        <v>1</v>
      </c>
      <c r="F194" s="209">
        <f t="shared" si="28"/>
        <v>41925</v>
      </c>
      <c r="G194" s="209">
        <f t="shared" si="28"/>
        <v>46834</v>
      </c>
      <c r="H194" s="209" t="str">
        <f t="shared" si="28"/>
        <v/>
      </c>
      <c r="I194" s="209">
        <f t="shared" si="28"/>
        <v>0.77829999999999999</v>
      </c>
      <c r="J194" s="209" t="str">
        <f t="shared" si="28"/>
        <v/>
      </c>
      <c r="K194" s="209">
        <f t="shared" si="28"/>
        <v>0</v>
      </c>
      <c r="L194" s="209">
        <f t="shared" si="28"/>
        <v>30</v>
      </c>
      <c r="M194" s="209" t="str">
        <f t="shared" si="28"/>
        <v/>
      </c>
      <c r="N194" s="209">
        <f t="shared" si="28"/>
        <v>104</v>
      </c>
      <c r="O194" s="209">
        <f t="shared" si="28"/>
        <v>0</v>
      </c>
      <c r="P194" s="209">
        <f t="shared" si="28"/>
        <v>1.04</v>
      </c>
      <c r="Q194" s="209">
        <f t="shared" si="28"/>
        <v>330</v>
      </c>
      <c r="R194" s="209">
        <f t="shared" si="28"/>
        <v>491</v>
      </c>
      <c r="S194" s="209">
        <f t="shared" si="28"/>
        <v>99</v>
      </c>
      <c r="T194" s="209" t="str">
        <f t="shared" si="28"/>
        <v/>
      </c>
      <c r="U194" s="209">
        <f t="shared" si="28"/>
        <v>16</v>
      </c>
      <c r="V194" s="209">
        <f t="shared" si="28"/>
        <v>100</v>
      </c>
      <c r="W194" s="209">
        <f t="shared" si="28"/>
        <v>1</v>
      </c>
      <c r="X194" s="209">
        <f t="shared" si="28"/>
        <v>1.9</v>
      </c>
      <c r="Y194" s="209">
        <f t="shared" si="28"/>
        <v>401</v>
      </c>
      <c r="Z194" s="209">
        <f t="shared" si="28"/>
        <v>572</v>
      </c>
      <c r="AA194" s="209">
        <f t="shared" si="28"/>
        <v>0.3</v>
      </c>
      <c r="AB194" s="209">
        <f t="shared" si="28"/>
        <v>0.05</v>
      </c>
      <c r="AC194" s="209" t="str">
        <f t="shared" si="28"/>
        <v/>
      </c>
      <c r="AD194" s="209">
        <f t="shared" si="28"/>
        <v>2.5</v>
      </c>
      <c r="AE194" s="209">
        <f t="shared" si="28"/>
        <v>41923.25</v>
      </c>
      <c r="AF194" s="209">
        <f t="shared" si="28"/>
        <v>46774.25</v>
      </c>
      <c r="AG194" s="209" t="str">
        <f t="shared" si="28"/>
        <v/>
      </c>
      <c r="AH194" s="209">
        <f t="shared" si="28"/>
        <v>0.78260000000000007</v>
      </c>
      <c r="AI194" s="209" t="str">
        <f t="shared" si="28"/>
        <v/>
      </c>
      <c r="AJ194" s="209">
        <f t="shared" si="28"/>
        <v>0</v>
      </c>
      <c r="AK194" s="209">
        <f t="shared" ref="AK194:BA194" si="29">IFERROR(AVERAGE(AK163:AK193),"")</f>
        <v>30</v>
      </c>
      <c r="AL194" s="209" t="str">
        <f t="shared" si="29"/>
        <v/>
      </c>
      <c r="AM194" s="209">
        <f t="shared" si="29"/>
        <v>114</v>
      </c>
      <c r="AN194" s="209">
        <f t="shared" si="29"/>
        <v>0</v>
      </c>
      <c r="AO194" s="209">
        <f t="shared" si="29"/>
        <v>1.2249999999999999</v>
      </c>
      <c r="AP194" s="209">
        <f t="shared" si="29"/>
        <v>339.75</v>
      </c>
      <c r="AQ194" s="209">
        <f t="shared" si="29"/>
        <v>489.25</v>
      </c>
      <c r="AR194" s="209">
        <f t="shared" si="29"/>
        <v>99</v>
      </c>
      <c r="AS194" s="209" t="str">
        <f t="shared" si="29"/>
        <v/>
      </c>
      <c r="AT194" s="209">
        <f t="shared" si="29"/>
        <v>16</v>
      </c>
      <c r="AU194" s="209">
        <f t="shared" si="29"/>
        <v>100</v>
      </c>
      <c r="AV194" s="209">
        <f t="shared" si="29"/>
        <v>1</v>
      </c>
      <c r="AW194" s="209">
        <f t="shared" si="29"/>
        <v>1.9</v>
      </c>
      <c r="AX194" s="210">
        <f t="shared" si="29"/>
        <v>401</v>
      </c>
      <c r="AY194" s="209">
        <f t="shared" si="29"/>
        <v>572</v>
      </c>
      <c r="AZ194" s="209" t="str">
        <f t="shared" si="29"/>
        <v/>
      </c>
      <c r="BA194" s="209" t="str">
        <f t="shared" si="29"/>
        <v/>
      </c>
    </row>
    <row r="195" spans="1:54" x14ac:dyDescent="0.25">
      <c r="A195" s="44">
        <f t="shared" ref="A195:A224" si="30">A194</f>
        <v>2014</v>
      </c>
      <c r="B195" s="44" t="str">
        <f t="shared" ref="B195:B224" si="31">B194</f>
        <v>NOVIEMBRE</v>
      </c>
      <c r="C195" s="44">
        <v>2</v>
      </c>
      <c r="D195" s="44" t="str">
        <f t="shared" ref="D195:D225" si="32">B194&amp;" "&amp;A194&amp;" / "&amp;C194</f>
        <v>NOVIEMBRE 2014 / 1</v>
      </c>
      <c r="E195" s="178">
        <v>1</v>
      </c>
      <c r="F195" s="154">
        <v>41962</v>
      </c>
      <c r="G195" s="179">
        <v>47819</v>
      </c>
      <c r="H195" s="33" t="s">
        <v>132</v>
      </c>
      <c r="I195" s="152">
        <v>0.7792</v>
      </c>
      <c r="J195" s="152" t="s">
        <v>20</v>
      </c>
      <c r="K195" s="198">
        <v>0</v>
      </c>
      <c r="L195" s="152">
        <v>30</v>
      </c>
      <c r="M195" s="152" t="s">
        <v>103</v>
      </c>
      <c r="N195" s="152">
        <v>104</v>
      </c>
      <c r="O195" s="198">
        <v>0</v>
      </c>
      <c r="P195" s="152">
        <v>1.06</v>
      </c>
      <c r="Q195" s="152">
        <v>328</v>
      </c>
      <c r="R195" s="152">
        <v>495</v>
      </c>
      <c r="S195" s="152">
        <v>99</v>
      </c>
      <c r="T195" s="151"/>
      <c r="U195" s="151">
        <v>16</v>
      </c>
      <c r="V195" s="151">
        <v>100</v>
      </c>
      <c r="W195" s="151">
        <v>1</v>
      </c>
      <c r="X195" s="151">
        <v>1.9</v>
      </c>
      <c r="Y195" s="151">
        <v>401</v>
      </c>
      <c r="Z195" s="151">
        <v>572</v>
      </c>
      <c r="AA195" s="151">
        <v>0.3</v>
      </c>
      <c r="AB195" s="151">
        <v>0.05</v>
      </c>
      <c r="AC195" s="235"/>
      <c r="AD195" s="178">
        <v>1</v>
      </c>
      <c r="AE195" s="185">
        <v>41945</v>
      </c>
      <c r="AF195" s="179">
        <v>47417</v>
      </c>
      <c r="AG195" s="33" t="s">
        <v>104</v>
      </c>
      <c r="AH195" s="152">
        <v>0.78220000000000001</v>
      </c>
      <c r="AI195" s="152" t="s">
        <v>20</v>
      </c>
      <c r="AJ195" s="198">
        <v>0</v>
      </c>
      <c r="AK195" s="152">
        <v>30</v>
      </c>
      <c r="AL195" s="152" t="s">
        <v>103</v>
      </c>
      <c r="AM195" s="152">
        <v>111</v>
      </c>
      <c r="AN195" s="198">
        <v>0</v>
      </c>
      <c r="AO195" s="152">
        <v>1.2</v>
      </c>
      <c r="AP195" s="152">
        <v>347</v>
      </c>
      <c r="AQ195" s="152">
        <v>496</v>
      </c>
      <c r="AR195" s="152">
        <v>99</v>
      </c>
      <c r="AS195" s="151"/>
      <c r="AT195" s="151">
        <v>16</v>
      </c>
      <c r="AU195" s="151">
        <v>100</v>
      </c>
      <c r="AV195" s="151">
        <v>1</v>
      </c>
      <c r="AW195" s="151">
        <v>1.9</v>
      </c>
      <c r="AX195" s="151">
        <v>401</v>
      </c>
      <c r="AY195" s="151">
        <v>572</v>
      </c>
    </row>
    <row r="196" spans="1:54" x14ac:dyDescent="0.25">
      <c r="A196" s="44">
        <f t="shared" si="30"/>
        <v>2014</v>
      </c>
      <c r="B196" s="44" t="str">
        <f t="shared" si="31"/>
        <v>NOVIEMBRE</v>
      </c>
      <c r="C196" s="44">
        <v>3</v>
      </c>
      <c r="D196" s="44" t="str">
        <f t="shared" si="32"/>
        <v>NOVIEMBRE 2014 / 2</v>
      </c>
      <c r="E196" s="178">
        <v>2</v>
      </c>
      <c r="F196" s="154">
        <v>41970</v>
      </c>
      <c r="G196" s="179">
        <v>48018</v>
      </c>
      <c r="H196" s="34" t="s">
        <v>131</v>
      </c>
      <c r="I196" s="152">
        <v>0.7792</v>
      </c>
      <c r="J196" s="152" t="s">
        <v>20</v>
      </c>
      <c r="K196" s="198">
        <v>0</v>
      </c>
      <c r="L196" s="152">
        <v>30</v>
      </c>
      <c r="M196" s="152" t="s">
        <v>103</v>
      </c>
      <c r="N196" s="152">
        <v>102</v>
      </c>
      <c r="O196" s="198">
        <v>0</v>
      </c>
      <c r="P196" s="152">
        <v>1.05</v>
      </c>
      <c r="Q196" s="152">
        <v>330</v>
      </c>
      <c r="R196" s="152">
        <v>484</v>
      </c>
      <c r="S196" s="152">
        <v>99</v>
      </c>
      <c r="T196" s="151"/>
      <c r="U196" s="151">
        <v>16</v>
      </c>
      <c r="V196" s="151">
        <v>100</v>
      </c>
      <c r="W196" s="151">
        <v>1</v>
      </c>
      <c r="X196" s="151">
        <v>1.9</v>
      </c>
      <c r="Y196" s="151">
        <v>401</v>
      </c>
      <c r="Z196" s="151">
        <v>572</v>
      </c>
      <c r="AA196" s="151">
        <v>0.3</v>
      </c>
      <c r="AB196" s="151">
        <v>0.05</v>
      </c>
      <c r="AC196" s="235"/>
      <c r="AD196" s="178">
        <v>2</v>
      </c>
      <c r="AE196" s="185">
        <v>41947</v>
      </c>
      <c r="AF196" s="179">
        <v>47438</v>
      </c>
      <c r="AG196" s="34" t="s">
        <v>167</v>
      </c>
      <c r="AH196" s="152">
        <v>0.7883</v>
      </c>
      <c r="AI196" s="152" t="s">
        <v>20</v>
      </c>
      <c r="AJ196" s="198">
        <v>0</v>
      </c>
      <c r="AK196" s="152">
        <v>30</v>
      </c>
      <c r="AL196" s="152" t="s">
        <v>103</v>
      </c>
      <c r="AM196" s="152">
        <v>115</v>
      </c>
      <c r="AN196" s="198">
        <v>0</v>
      </c>
      <c r="AO196" s="152">
        <v>1.3</v>
      </c>
      <c r="AP196" s="152">
        <v>351</v>
      </c>
      <c r="AQ196" s="152">
        <v>504</v>
      </c>
      <c r="AR196" s="152">
        <v>99</v>
      </c>
      <c r="AS196" s="151"/>
      <c r="AT196" s="151">
        <v>16</v>
      </c>
      <c r="AU196" s="151">
        <v>100</v>
      </c>
      <c r="AV196" s="151">
        <v>1</v>
      </c>
      <c r="AW196" s="151">
        <v>1.9</v>
      </c>
      <c r="AX196" s="151">
        <v>401</v>
      </c>
      <c r="AY196" s="151">
        <v>572</v>
      </c>
    </row>
    <row r="197" spans="1:54" x14ac:dyDescent="0.25">
      <c r="A197" s="44">
        <f t="shared" si="30"/>
        <v>2014</v>
      </c>
      <c r="B197" s="44" t="str">
        <f t="shared" si="31"/>
        <v>NOVIEMBRE</v>
      </c>
      <c r="C197" s="44">
        <v>4</v>
      </c>
      <c r="D197" s="44" t="str">
        <f t="shared" si="32"/>
        <v>NOVIEMBRE 2014 / 3</v>
      </c>
      <c r="E197" s="178">
        <v>3</v>
      </c>
      <c r="F197" s="154">
        <v>41973</v>
      </c>
      <c r="G197" s="179">
        <v>48227</v>
      </c>
      <c r="H197" s="34" t="s">
        <v>129</v>
      </c>
      <c r="I197" s="152">
        <v>0.7792</v>
      </c>
      <c r="J197" s="152" t="s">
        <v>20</v>
      </c>
      <c r="K197" s="198">
        <v>0</v>
      </c>
      <c r="L197" s="152">
        <v>30</v>
      </c>
      <c r="M197" s="152" t="s">
        <v>103</v>
      </c>
      <c r="N197" s="152">
        <v>103</v>
      </c>
      <c r="O197" s="198">
        <v>0</v>
      </c>
      <c r="P197" s="152">
        <v>1.05</v>
      </c>
      <c r="Q197" s="152">
        <v>328</v>
      </c>
      <c r="R197" s="152">
        <v>494</v>
      </c>
      <c r="S197" s="152">
        <v>98.5</v>
      </c>
      <c r="T197" s="151"/>
      <c r="U197" s="151">
        <v>16</v>
      </c>
      <c r="V197" s="151">
        <v>100</v>
      </c>
      <c r="W197" s="151">
        <v>1</v>
      </c>
      <c r="X197" s="151">
        <v>1.9</v>
      </c>
      <c r="Y197" s="151">
        <v>401</v>
      </c>
      <c r="Z197" s="151">
        <v>572</v>
      </c>
      <c r="AA197" s="151">
        <v>0.3</v>
      </c>
      <c r="AB197" s="151">
        <v>0.05</v>
      </c>
      <c r="AC197" s="235"/>
      <c r="AD197" s="178">
        <v>3</v>
      </c>
      <c r="AE197" s="185">
        <v>41961</v>
      </c>
      <c r="AF197" s="179">
        <v>47749</v>
      </c>
      <c r="AG197" s="34" t="s">
        <v>170</v>
      </c>
      <c r="AH197" s="152">
        <v>0.7833</v>
      </c>
      <c r="AI197" s="152" t="s">
        <v>20</v>
      </c>
      <c r="AJ197" s="198">
        <v>0</v>
      </c>
      <c r="AK197" s="152">
        <v>30</v>
      </c>
      <c r="AL197" s="152" t="s">
        <v>103</v>
      </c>
      <c r="AM197" s="152">
        <v>113</v>
      </c>
      <c r="AN197" s="198">
        <v>0</v>
      </c>
      <c r="AO197" s="152">
        <v>1.2</v>
      </c>
      <c r="AP197" s="152">
        <v>351</v>
      </c>
      <c r="AQ197" s="152">
        <v>507</v>
      </c>
      <c r="AR197" s="152">
        <v>99</v>
      </c>
      <c r="AS197" s="151"/>
      <c r="AT197" s="151">
        <v>16</v>
      </c>
      <c r="AU197" s="151">
        <v>100</v>
      </c>
      <c r="AV197" s="151">
        <v>1</v>
      </c>
      <c r="AW197" s="151">
        <v>1.9</v>
      </c>
      <c r="AX197" s="151">
        <v>401</v>
      </c>
      <c r="AY197" s="151">
        <v>572</v>
      </c>
    </row>
    <row r="198" spans="1:54" x14ac:dyDescent="0.25">
      <c r="A198" s="44">
        <f t="shared" si="30"/>
        <v>2014</v>
      </c>
      <c r="B198" s="44" t="str">
        <f t="shared" si="31"/>
        <v>NOVIEMBRE</v>
      </c>
      <c r="C198" s="44">
        <v>5</v>
      </c>
      <c r="D198" s="44" t="str">
        <f t="shared" si="32"/>
        <v>NOVIEMBRE 2014 / 4</v>
      </c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235"/>
      <c r="AD198" s="178">
        <v>4</v>
      </c>
      <c r="AE198" s="185">
        <v>41965</v>
      </c>
      <c r="AF198" s="179">
        <v>47864</v>
      </c>
      <c r="AG198" s="34" t="s">
        <v>170</v>
      </c>
      <c r="AH198" s="152">
        <v>0.78700000000000003</v>
      </c>
      <c r="AI198" s="152" t="s">
        <v>20</v>
      </c>
      <c r="AJ198" s="198">
        <v>0</v>
      </c>
      <c r="AK198" s="152">
        <v>30</v>
      </c>
      <c r="AL198" s="152" t="s">
        <v>103</v>
      </c>
      <c r="AM198" s="152">
        <v>115</v>
      </c>
      <c r="AN198" s="198">
        <v>0</v>
      </c>
      <c r="AO198" s="152">
        <v>1.2</v>
      </c>
      <c r="AP198" s="152">
        <v>300</v>
      </c>
      <c r="AQ198" s="152">
        <v>507</v>
      </c>
      <c r="AR198" s="152">
        <v>99</v>
      </c>
      <c r="AS198" s="151"/>
      <c r="AT198" s="151">
        <v>16</v>
      </c>
      <c r="AU198" s="151">
        <v>100</v>
      </c>
      <c r="AV198" s="151">
        <v>1</v>
      </c>
      <c r="AW198" s="151">
        <v>1.9</v>
      </c>
      <c r="AX198" s="151">
        <v>401</v>
      </c>
      <c r="AY198" s="151">
        <v>572</v>
      </c>
    </row>
    <row r="199" spans="1:54" x14ac:dyDescent="0.25">
      <c r="A199" s="44">
        <f t="shared" si="30"/>
        <v>2014</v>
      </c>
      <c r="B199" s="44" t="str">
        <f t="shared" si="31"/>
        <v>NOVIEMBRE</v>
      </c>
      <c r="C199" s="44">
        <v>6</v>
      </c>
      <c r="D199" s="44" t="str">
        <f t="shared" si="32"/>
        <v>NOVIEMBRE 2014 / 5</v>
      </c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235"/>
      <c r="AD199" s="178">
        <v>5</v>
      </c>
      <c r="AE199" s="185">
        <v>41970</v>
      </c>
      <c r="AF199" s="179">
        <v>47976</v>
      </c>
      <c r="AG199" s="34" t="s">
        <v>170</v>
      </c>
      <c r="AH199" s="152">
        <v>0.78849999999999998</v>
      </c>
      <c r="AI199" s="152" t="s">
        <v>20</v>
      </c>
      <c r="AJ199" s="198">
        <v>0</v>
      </c>
      <c r="AK199" s="152">
        <v>30</v>
      </c>
      <c r="AL199" s="152" t="s">
        <v>103</v>
      </c>
      <c r="AM199" s="152">
        <v>117</v>
      </c>
      <c r="AN199" s="198">
        <v>0</v>
      </c>
      <c r="AO199" s="152">
        <v>1.3</v>
      </c>
      <c r="AP199" s="152">
        <v>345</v>
      </c>
      <c r="AQ199" s="152">
        <v>502</v>
      </c>
      <c r="AR199" s="152">
        <v>99</v>
      </c>
      <c r="AS199" s="151"/>
      <c r="AT199" s="151">
        <v>16</v>
      </c>
      <c r="AU199" s="151">
        <v>100</v>
      </c>
      <c r="AV199" s="151">
        <v>1</v>
      </c>
      <c r="AW199" s="151">
        <v>1.9</v>
      </c>
      <c r="AX199" s="151">
        <v>401</v>
      </c>
      <c r="AY199" s="151">
        <v>572</v>
      </c>
    </row>
    <row r="200" spans="1:54" x14ac:dyDescent="0.25">
      <c r="A200" s="44">
        <f t="shared" si="30"/>
        <v>2014</v>
      </c>
      <c r="B200" s="44" t="str">
        <f t="shared" si="31"/>
        <v>NOVIEMBRE</v>
      </c>
      <c r="C200" s="44">
        <v>7</v>
      </c>
      <c r="D200" s="44" t="str">
        <f t="shared" si="32"/>
        <v>NOVIEMBRE 2014 / 6</v>
      </c>
    </row>
    <row r="201" spans="1:54" x14ac:dyDescent="0.25">
      <c r="A201" s="44">
        <f t="shared" si="30"/>
        <v>2014</v>
      </c>
      <c r="B201" s="44" t="str">
        <f t="shared" si="31"/>
        <v>NOVIEMBRE</v>
      </c>
      <c r="C201" s="44">
        <v>8</v>
      </c>
      <c r="D201" s="44" t="str">
        <f t="shared" si="32"/>
        <v>NOVIEMBRE 2014 / 7</v>
      </c>
    </row>
    <row r="202" spans="1:54" x14ac:dyDescent="0.25">
      <c r="A202" s="44">
        <f t="shared" si="30"/>
        <v>2014</v>
      </c>
      <c r="B202" s="44" t="str">
        <f t="shared" si="31"/>
        <v>NOVIEMBRE</v>
      </c>
      <c r="C202" s="44">
        <v>9</v>
      </c>
      <c r="D202" s="44" t="str">
        <f t="shared" si="32"/>
        <v>NOVIEMBRE 2014 / 8</v>
      </c>
    </row>
    <row r="203" spans="1:54" x14ac:dyDescent="0.25">
      <c r="A203" s="44">
        <f t="shared" si="30"/>
        <v>2014</v>
      </c>
      <c r="B203" s="44" t="str">
        <f t="shared" si="31"/>
        <v>NOVIEMBRE</v>
      </c>
      <c r="C203" s="44">
        <v>10</v>
      </c>
      <c r="D203" s="44" t="str">
        <f t="shared" si="32"/>
        <v>NOVIEMBRE 2014 / 9</v>
      </c>
    </row>
    <row r="204" spans="1:54" x14ac:dyDescent="0.25">
      <c r="A204" s="44">
        <f t="shared" si="30"/>
        <v>2014</v>
      </c>
      <c r="B204" s="44" t="str">
        <f t="shared" si="31"/>
        <v>NOVIEMBRE</v>
      </c>
      <c r="C204" s="44">
        <v>11</v>
      </c>
      <c r="D204" s="44" t="str">
        <f t="shared" si="32"/>
        <v>NOVIEMBRE 2014 / 10</v>
      </c>
    </row>
    <row r="205" spans="1:54" x14ac:dyDescent="0.25">
      <c r="A205" s="44">
        <f t="shared" si="30"/>
        <v>2014</v>
      </c>
      <c r="B205" s="44" t="str">
        <f t="shared" si="31"/>
        <v>NOVIEMBRE</v>
      </c>
      <c r="C205" s="44">
        <v>12</v>
      </c>
      <c r="D205" s="44" t="str">
        <f t="shared" si="32"/>
        <v>NOVIEMBRE 2014 / 11</v>
      </c>
    </row>
    <row r="206" spans="1:54" x14ac:dyDescent="0.25">
      <c r="A206" s="44">
        <f t="shared" si="30"/>
        <v>2014</v>
      </c>
      <c r="B206" s="44" t="str">
        <f t="shared" si="31"/>
        <v>NOVIEMBRE</v>
      </c>
      <c r="C206" s="44">
        <v>13</v>
      </c>
      <c r="D206" s="44" t="str">
        <f t="shared" si="32"/>
        <v>NOVIEMBRE 2014 / 12</v>
      </c>
    </row>
    <row r="207" spans="1:54" x14ac:dyDescent="0.25">
      <c r="A207" s="44">
        <f t="shared" si="30"/>
        <v>2014</v>
      </c>
      <c r="B207" s="44" t="str">
        <f t="shared" si="31"/>
        <v>NOVIEMBRE</v>
      </c>
      <c r="C207" s="44">
        <v>14</v>
      </c>
      <c r="D207" s="44" t="str">
        <f t="shared" si="32"/>
        <v>NOVIEMBRE 2014 / 13</v>
      </c>
    </row>
    <row r="208" spans="1:54" x14ac:dyDescent="0.25">
      <c r="A208" s="44">
        <f t="shared" si="30"/>
        <v>2014</v>
      </c>
      <c r="B208" s="44" t="str">
        <f t="shared" si="31"/>
        <v>NOVIEMBRE</v>
      </c>
      <c r="C208" s="44">
        <v>15</v>
      </c>
      <c r="D208" s="44" t="str">
        <f t="shared" si="32"/>
        <v>NOVIEMBRE 2014 / 14</v>
      </c>
    </row>
    <row r="209" spans="1:4" x14ac:dyDescent="0.25">
      <c r="A209" s="44">
        <f t="shared" si="30"/>
        <v>2014</v>
      </c>
      <c r="B209" s="44" t="str">
        <f t="shared" si="31"/>
        <v>NOVIEMBRE</v>
      </c>
      <c r="C209" s="44">
        <v>16</v>
      </c>
      <c r="D209" s="44" t="str">
        <f t="shared" si="32"/>
        <v>NOVIEMBRE 2014 / 15</v>
      </c>
    </row>
    <row r="210" spans="1:4" x14ac:dyDescent="0.25">
      <c r="A210" s="44">
        <f t="shared" si="30"/>
        <v>2014</v>
      </c>
      <c r="B210" s="44" t="str">
        <f t="shared" si="31"/>
        <v>NOVIEMBRE</v>
      </c>
      <c r="C210" s="44">
        <v>17</v>
      </c>
      <c r="D210" s="44" t="str">
        <f t="shared" si="32"/>
        <v>NOVIEMBRE 2014 / 16</v>
      </c>
    </row>
    <row r="211" spans="1:4" x14ac:dyDescent="0.25">
      <c r="A211" s="44">
        <f t="shared" si="30"/>
        <v>2014</v>
      </c>
      <c r="B211" s="44" t="str">
        <f t="shared" si="31"/>
        <v>NOVIEMBRE</v>
      </c>
      <c r="C211" s="44">
        <v>18</v>
      </c>
      <c r="D211" s="44" t="str">
        <f t="shared" si="32"/>
        <v>NOVIEMBRE 2014 / 17</v>
      </c>
    </row>
    <row r="212" spans="1:4" x14ac:dyDescent="0.25">
      <c r="A212" s="44">
        <f t="shared" si="30"/>
        <v>2014</v>
      </c>
      <c r="B212" s="44" t="str">
        <f t="shared" si="31"/>
        <v>NOVIEMBRE</v>
      </c>
      <c r="C212" s="44">
        <v>19</v>
      </c>
      <c r="D212" s="44" t="str">
        <f t="shared" si="32"/>
        <v>NOVIEMBRE 2014 / 18</v>
      </c>
    </row>
    <row r="213" spans="1:4" x14ac:dyDescent="0.25">
      <c r="A213" s="44">
        <f t="shared" si="30"/>
        <v>2014</v>
      </c>
      <c r="B213" s="44" t="str">
        <f t="shared" si="31"/>
        <v>NOVIEMBRE</v>
      </c>
      <c r="C213" s="44">
        <v>20</v>
      </c>
      <c r="D213" s="44" t="str">
        <f t="shared" si="32"/>
        <v>NOVIEMBRE 2014 / 19</v>
      </c>
    </row>
    <row r="214" spans="1:4" x14ac:dyDescent="0.25">
      <c r="A214" s="44">
        <f t="shared" si="30"/>
        <v>2014</v>
      </c>
      <c r="B214" s="44" t="str">
        <f t="shared" si="31"/>
        <v>NOVIEMBRE</v>
      </c>
      <c r="C214" s="44">
        <v>21</v>
      </c>
      <c r="D214" s="44" t="str">
        <f t="shared" si="32"/>
        <v>NOVIEMBRE 2014 / 20</v>
      </c>
    </row>
    <row r="215" spans="1:4" x14ac:dyDescent="0.25">
      <c r="A215" s="44">
        <f t="shared" si="30"/>
        <v>2014</v>
      </c>
      <c r="B215" s="44" t="str">
        <f t="shared" si="31"/>
        <v>NOVIEMBRE</v>
      </c>
      <c r="C215" s="44">
        <v>22</v>
      </c>
      <c r="D215" s="44" t="str">
        <f t="shared" si="32"/>
        <v>NOVIEMBRE 2014 / 21</v>
      </c>
    </row>
    <row r="216" spans="1:4" x14ac:dyDescent="0.25">
      <c r="A216" s="44">
        <f t="shared" si="30"/>
        <v>2014</v>
      </c>
      <c r="B216" s="44" t="str">
        <f t="shared" si="31"/>
        <v>NOVIEMBRE</v>
      </c>
      <c r="C216" s="44">
        <v>23</v>
      </c>
      <c r="D216" s="44" t="str">
        <f t="shared" si="32"/>
        <v>NOVIEMBRE 2014 / 22</v>
      </c>
    </row>
    <row r="217" spans="1:4" x14ac:dyDescent="0.25">
      <c r="A217" s="44">
        <f t="shared" si="30"/>
        <v>2014</v>
      </c>
      <c r="B217" s="44" t="str">
        <f t="shared" si="31"/>
        <v>NOVIEMBRE</v>
      </c>
      <c r="C217" s="44">
        <v>24</v>
      </c>
      <c r="D217" s="44" t="str">
        <f t="shared" si="32"/>
        <v>NOVIEMBRE 2014 / 23</v>
      </c>
    </row>
    <row r="218" spans="1:4" x14ac:dyDescent="0.25">
      <c r="A218" s="44">
        <f t="shared" si="30"/>
        <v>2014</v>
      </c>
      <c r="B218" s="44" t="str">
        <f t="shared" si="31"/>
        <v>NOVIEMBRE</v>
      </c>
      <c r="C218" s="44">
        <v>25</v>
      </c>
      <c r="D218" s="44" t="str">
        <f t="shared" si="32"/>
        <v>NOVIEMBRE 2014 / 24</v>
      </c>
    </row>
    <row r="219" spans="1:4" x14ac:dyDescent="0.25">
      <c r="A219" s="44">
        <f t="shared" si="30"/>
        <v>2014</v>
      </c>
      <c r="B219" s="44" t="str">
        <f t="shared" si="31"/>
        <v>NOVIEMBRE</v>
      </c>
      <c r="C219" s="44">
        <v>26</v>
      </c>
      <c r="D219" s="44" t="str">
        <f t="shared" si="32"/>
        <v>NOVIEMBRE 2014 / 25</v>
      </c>
    </row>
    <row r="220" spans="1:4" x14ac:dyDescent="0.25">
      <c r="A220" s="44">
        <f t="shared" si="30"/>
        <v>2014</v>
      </c>
      <c r="B220" s="44" t="str">
        <f t="shared" si="31"/>
        <v>NOVIEMBRE</v>
      </c>
      <c r="C220" s="44">
        <v>27</v>
      </c>
      <c r="D220" s="44" t="str">
        <f t="shared" si="32"/>
        <v>NOVIEMBRE 2014 / 26</v>
      </c>
    </row>
    <row r="221" spans="1:4" x14ac:dyDescent="0.25">
      <c r="A221" s="44">
        <f t="shared" si="30"/>
        <v>2014</v>
      </c>
      <c r="B221" s="44" t="str">
        <f t="shared" si="31"/>
        <v>NOVIEMBRE</v>
      </c>
      <c r="C221" s="44">
        <v>28</v>
      </c>
      <c r="D221" s="44" t="str">
        <f t="shared" si="32"/>
        <v>NOVIEMBRE 2014 / 27</v>
      </c>
    </row>
    <row r="222" spans="1:4" x14ac:dyDescent="0.25">
      <c r="A222" s="44">
        <f t="shared" si="30"/>
        <v>2014</v>
      </c>
      <c r="B222" s="44" t="str">
        <f t="shared" si="31"/>
        <v>NOVIEMBRE</v>
      </c>
      <c r="C222" s="44">
        <v>29</v>
      </c>
      <c r="D222" s="44" t="str">
        <f t="shared" si="32"/>
        <v>NOVIEMBRE 2014 / 28</v>
      </c>
    </row>
    <row r="223" spans="1:4" x14ac:dyDescent="0.25">
      <c r="A223" s="44">
        <f t="shared" si="30"/>
        <v>2014</v>
      </c>
      <c r="B223" s="44" t="str">
        <f t="shared" si="31"/>
        <v>NOVIEMBRE</v>
      </c>
      <c r="C223" s="44">
        <v>30</v>
      </c>
      <c r="D223" s="44" t="str">
        <f t="shared" si="32"/>
        <v>NOVIEMBRE 2014 / 29</v>
      </c>
    </row>
    <row r="224" spans="1:4" x14ac:dyDescent="0.25">
      <c r="A224" s="44">
        <f t="shared" si="30"/>
        <v>2014</v>
      </c>
      <c r="B224" s="44" t="str">
        <f t="shared" si="31"/>
        <v>NOVIEMBRE</v>
      </c>
      <c r="C224" s="44">
        <v>31</v>
      </c>
      <c r="D224" s="44" t="str">
        <f t="shared" si="32"/>
        <v>NOVIEMBRE 2014 / 30</v>
      </c>
    </row>
    <row r="225" spans="1:54" s="206" customFormat="1" ht="15.75" x14ac:dyDescent="0.25">
      <c r="D225" s="44" t="str">
        <f t="shared" si="32"/>
        <v>NOVIEMBRE 2014 / 31</v>
      </c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55"/>
      <c r="AB225" s="44"/>
      <c r="AC225" s="207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44"/>
      <c r="AU225" s="44"/>
      <c r="AV225" s="44"/>
      <c r="AW225" s="44"/>
      <c r="AX225" s="55"/>
      <c r="AY225" s="44"/>
      <c r="AZ225" s="44"/>
      <c r="BA225" s="44"/>
      <c r="BB225" s="209" t="str">
        <f>IFERROR(AVERAGE(BB194:BB224),"")</f>
        <v/>
      </c>
    </row>
    <row r="226" spans="1:54" ht="15.75" x14ac:dyDescent="0.25">
      <c r="A226" s="44">
        <v>2014</v>
      </c>
      <c r="B226" s="44" t="s">
        <v>238</v>
      </c>
      <c r="C226" s="44">
        <v>1</v>
      </c>
      <c r="D226" s="208" t="s">
        <v>228</v>
      </c>
      <c r="E226" s="209">
        <f t="shared" ref="E226:AJ226" si="33">IFERROR(AVERAGE(E195:E225),"")</f>
        <v>2</v>
      </c>
      <c r="F226" s="209">
        <f t="shared" si="33"/>
        <v>41968.333333333336</v>
      </c>
      <c r="G226" s="209">
        <f t="shared" si="33"/>
        <v>48021.333333333336</v>
      </c>
      <c r="H226" s="209" t="str">
        <f t="shared" si="33"/>
        <v/>
      </c>
      <c r="I226" s="209">
        <f t="shared" si="33"/>
        <v>0.7792</v>
      </c>
      <c r="J226" s="209" t="str">
        <f t="shared" si="33"/>
        <v/>
      </c>
      <c r="K226" s="209">
        <f t="shared" si="33"/>
        <v>0</v>
      </c>
      <c r="L226" s="209">
        <f t="shared" si="33"/>
        <v>30</v>
      </c>
      <c r="M226" s="209" t="str">
        <f t="shared" si="33"/>
        <v/>
      </c>
      <c r="N226" s="209">
        <f t="shared" si="33"/>
        <v>103</v>
      </c>
      <c r="O226" s="209">
        <f t="shared" si="33"/>
        <v>0</v>
      </c>
      <c r="P226" s="209">
        <f t="shared" si="33"/>
        <v>1.0533333333333335</v>
      </c>
      <c r="Q226" s="209">
        <f t="shared" si="33"/>
        <v>328.66666666666669</v>
      </c>
      <c r="R226" s="209">
        <f t="shared" si="33"/>
        <v>491</v>
      </c>
      <c r="S226" s="209">
        <f t="shared" si="33"/>
        <v>98.833333333333329</v>
      </c>
      <c r="T226" s="209" t="str">
        <f t="shared" si="33"/>
        <v/>
      </c>
      <c r="U226" s="209">
        <f t="shared" si="33"/>
        <v>16</v>
      </c>
      <c r="V226" s="209">
        <f t="shared" si="33"/>
        <v>100</v>
      </c>
      <c r="W226" s="209">
        <f t="shared" si="33"/>
        <v>1</v>
      </c>
      <c r="X226" s="209">
        <f t="shared" si="33"/>
        <v>1.8999999999999997</v>
      </c>
      <c r="Y226" s="209">
        <f t="shared" si="33"/>
        <v>401</v>
      </c>
      <c r="Z226" s="209">
        <f t="shared" si="33"/>
        <v>572</v>
      </c>
      <c r="AA226" s="209">
        <f t="shared" si="33"/>
        <v>0.3</v>
      </c>
      <c r="AB226" s="209">
        <f t="shared" si="33"/>
        <v>5.000000000000001E-2</v>
      </c>
      <c r="AC226" s="209" t="str">
        <f t="shared" si="33"/>
        <v/>
      </c>
      <c r="AD226" s="209">
        <f t="shared" si="33"/>
        <v>3</v>
      </c>
      <c r="AE226" s="209">
        <f t="shared" si="33"/>
        <v>41957.599999999999</v>
      </c>
      <c r="AF226" s="209">
        <f t="shared" si="33"/>
        <v>47688.800000000003</v>
      </c>
      <c r="AG226" s="209" t="str">
        <f t="shared" si="33"/>
        <v/>
      </c>
      <c r="AH226" s="209">
        <f t="shared" si="33"/>
        <v>0.78586</v>
      </c>
      <c r="AI226" s="209" t="str">
        <f t="shared" si="33"/>
        <v/>
      </c>
      <c r="AJ226" s="209">
        <f t="shared" si="33"/>
        <v>0</v>
      </c>
      <c r="AK226" s="209">
        <f t="shared" ref="AK226:BA226" si="34">IFERROR(AVERAGE(AK195:AK225),"")</f>
        <v>30</v>
      </c>
      <c r="AL226" s="209" t="str">
        <f t="shared" si="34"/>
        <v/>
      </c>
      <c r="AM226" s="209">
        <f t="shared" si="34"/>
        <v>114.2</v>
      </c>
      <c r="AN226" s="209">
        <f t="shared" si="34"/>
        <v>0</v>
      </c>
      <c r="AO226" s="209">
        <f t="shared" si="34"/>
        <v>1.24</v>
      </c>
      <c r="AP226" s="209">
        <f t="shared" si="34"/>
        <v>338.8</v>
      </c>
      <c r="AQ226" s="209">
        <f t="shared" si="34"/>
        <v>503.2</v>
      </c>
      <c r="AR226" s="209">
        <f t="shared" si="34"/>
        <v>99</v>
      </c>
      <c r="AS226" s="209" t="str">
        <f t="shared" si="34"/>
        <v/>
      </c>
      <c r="AT226" s="209">
        <f t="shared" si="34"/>
        <v>16</v>
      </c>
      <c r="AU226" s="209">
        <f t="shared" si="34"/>
        <v>100</v>
      </c>
      <c r="AV226" s="209">
        <f t="shared" si="34"/>
        <v>1</v>
      </c>
      <c r="AW226" s="209">
        <f t="shared" si="34"/>
        <v>1.9</v>
      </c>
      <c r="AX226" s="210">
        <f t="shared" si="34"/>
        <v>401</v>
      </c>
      <c r="AY226" s="209">
        <f t="shared" si="34"/>
        <v>572</v>
      </c>
      <c r="AZ226" s="209" t="str">
        <f t="shared" si="34"/>
        <v/>
      </c>
      <c r="BA226" s="209" t="str">
        <f t="shared" si="34"/>
        <v/>
      </c>
    </row>
    <row r="227" spans="1:54" x14ac:dyDescent="0.25">
      <c r="A227" s="44">
        <f t="shared" ref="A227:A256" si="35">A226</f>
        <v>2014</v>
      </c>
      <c r="B227" s="44" t="str">
        <f t="shared" ref="B227:B256" si="36">B226</f>
        <v>DICIEMBRE</v>
      </c>
      <c r="C227" s="44">
        <v>2</v>
      </c>
      <c r="D227" s="44" t="str">
        <f t="shared" ref="D227:D257" si="37">B226&amp;" "&amp;A226&amp;" / "&amp;C226</f>
        <v>DICIEMBRE 2014 / 1</v>
      </c>
      <c r="E227" s="178">
        <v>1</v>
      </c>
      <c r="F227" s="197">
        <v>42000</v>
      </c>
      <c r="G227" s="179">
        <v>48841</v>
      </c>
      <c r="H227" s="33" t="s">
        <v>131</v>
      </c>
      <c r="I227" s="152">
        <v>0.77880000000000005</v>
      </c>
      <c r="J227" s="152" t="s">
        <v>20</v>
      </c>
      <c r="K227" s="198">
        <v>0</v>
      </c>
      <c r="L227" s="152">
        <v>30</v>
      </c>
      <c r="M227" s="152" t="s">
        <v>103</v>
      </c>
      <c r="N227" s="152">
        <v>101</v>
      </c>
      <c r="O227" s="198">
        <v>0</v>
      </c>
      <c r="P227" s="152">
        <v>1.05</v>
      </c>
      <c r="Q227" s="152">
        <v>328</v>
      </c>
      <c r="R227" s="152">
        <v>496</v>
      </c>
      <c r="S227" s="152">
        <v>99</v>
      </c>
      <c r="T227" s="152"/>
      <c r="U227" s="151">
        <v>16</v>
      </c>
      <c r="V227" s="151">
        <v>100</v>
      </c>
      <c r="W227" s="151">
        <v>1</v>
      </c>
      <c r="X227" s="151">
        <v>1.9</v>
      </c>
      <c r="Y227" s="151">
        <v>401</v>
      </c>
      <c r="Z227" s="151">
        <v>572</v>
      </c>
      <c r="AA227" s="151">
        <v>0.3</v>
      </c>
      <c r="AB227" s="151">
        <v>0.05</v>
      </c>
      <c r="AC227" s="235"/>
      <c r="AD227" s="178">
        <v>1</v>
      </c>
      <c r="AE227" s="185">
        <v>41977</v>
      </c>
      <c r="AF227" s="179">
        <v>48304</v>
      </c>
      <c r="AG227" s="33" t="s">
        <v>170</v>
      </c>
      <c r="AH227" s="152">
        <v>0.79100000000000004</v>
      </c>
      <c r="AI227" s="152" t="s">
        <v>20</v>
      </c>
      <c r="AJ227" s="198">
        <v>0</v>
      </c>
      <c r="AK227" s="152">
        <v>25</v>
      </c>
      <c r="AL227" s="152" t="s">
        <v>103</v>
      </c>
      <c r="AM227" s="152">
        <v>122</v>
      </c>
      <c r="AN227" s="198">
        <v>0</v>
      </c>
      <c r="AO227" s="152">
        <v>1.4</v>
      </c>
      <c r="AP227" s="152">
        <v>356</v>
      </c>
      <c r="AQ227" s="152">
        <v>518</v>
      </c>
      <c r="AR227" s="152">
        <v>99</v>
      </c>
      <c r="AS227" s="151"/>
      <c r="AT227" s="151">
        <v>16</v>
      </c>
      <c r="AU227" s="151">
        <v>100</v>
      </c>
      <c r="AV227" s="151">
        <v>1</v>
      </c>
      <c r="AW227" s="151">
        <v>1.9</v>
      </c>
      <c r="AX227" s="151">
        <v>401</v>
      </c>
      <c r="AY227" s="151">
        <v>572</v>
      </c>
    </row>
    <row r="228" spans="1:54" x14ac:dyDescent="0.25">
      <c r="A228" s="44">
        <f t="shared" si="35"/>
        <v>2014</v>
      </c>
      <c r="B228" s="44" t="str">
        <f t="shared" si="36"/>
        <v>DICIEMBRE</v>
      </c>
      <c r="C228" s="44">
        <v>3</v>
      </c>
      <c r="D228" s="44" t="str">
        <f t="shared" si="37"/>
        <v>DICIEMBRE 2014 / 2</v>
      </c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235"/>
      <c r="AD228" s="178">
        <v>2</v>
      </c>
      <c r="AE228" s="185">
        <v>41979</v>
      </c>
      <c r="AF228" s="179">
        <v>48345</v>
      </c>
      <c r="AG228" s="34" t="s">
        <v>170</v>
      </c>
      <c r="AH228" s="152">
        <v>0.79579999999999995</v>
      </c>
      <c r="AI228" s="152" t="s">
        <v>20</v>
      </c>
      <c r="AJ228" s="198">
        <v>0</v>
      </c>
      <c r="AK228" s="152">
        <v>30</v>
      </c>
      <c r="AL228" s="152" t="s">
        <v>103</v>
      </c>
      <c r="AM228" s="152">
        <v>127</v>
      </c>
      <c r="AN228" s="198">
        <v>0</v>
      </c>
      <c r="AO228" s="152">
        <v>1.5</v>
      </c>
      <c r="AP228" s="152">
        <v>365</v>
      </c>
      <c r="AQ228" s="152">
        <v>572</v>
      </c>
      <c r="AR228" s="152">
        <v>99</v>
      </c>
      <c r="AS228" s="151"/>
      <c r="AT228" s="151">
        <v>16</v>
      </c>
      <c r="AU228" s="151">
        <v>100</v>
      </c>
      <c r="AV228" s="151">
        <v>1</v>
      </c>
      <c r="AW228" s="151">
        <v>1.9</v>
      </c>
      <c r="AX228" s="151">
        <v>401</v>
      </c>
      <c r="AY228" s="151">
        <v>572</v>
      </c>
    </row>
    <row r="229" spans="1:54" x14ac:dyDescent="0.25">
      <c r="A229" s="44">
        <f t="shared" si="35"/>
        <v>2014</v>
      </c>
      <c r="B229" s="44" t="str">
        <f t="shared" si="36"/>
        <v>DICIEMBRE</v>
      </c>
      <c r="C229" s="44">
        <v>4</v>
      </c>
      <c r="D229" s="44" t="str">
        <f t="shared" si="37"/>
        <v>DICIEMBRE 2014 / 3</v>
      </c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235"/>
      <c r="AD229" s="178">
        <v>3</v>
      </c>
      <c r="AE229" s="185">
        <v>41985</v>
      </c>
      <c r="AF229" s="179">
        <v>48503</v>
      </c>
      <c r="AG229" s="34" t="s">
        <v>170</v>
      </c>
      <c r="AH229" s="152">
        <v>0.79059999999999997</v>
      </c>
      <c r="AI229" s="152" t="s">
        <v>20</v>
      </c>
      <c r="AJ229" s="198">
        <v>0</v>
      </c>
      <c r="AK229" s="152">
        <v>30</v>
      </c>
      <c r="AL229" s="152" t="s">
        <v>103</v>
      </c>
      <c r="AM229" s="152">
        <v>120</v>
      </c>
      <c r="AN229" s="198">
        <v>0</v>
      </c>
      <c r="AO229" s="152">
        <v>1.4</v>
      </c>
      <c r="AP229" s="152">
        <v>351</v>
      </c>
      <c r="AQ229" s="152">
        <v>513</v>
      </c>
      <c r="AR229" s="152">
        <v>98.5</v>
      </c>
      <c r="AS229" s="151"/>
      <c r="AT229" s="151">
        <v>16</v>
      </c>
      <c r="AU229" s="151">
        <v>100</v>
      </c>
      <c r="AV229" s="151">
        <v>1</v>
      </c>
      <c r="AW229" s="151">
        <v>1.9</v>
      </c>
      <c r="AX229" s="151">
        <v>401</v>
      </c>
      <c r="AY229" s="151">
        <v>572</v>
      </c>
    </row>
    <row r="230" spans="1:54" x14ac:dyDescent="0.25">
      <c r="A230" s="44">
        <f t="shared" si="35"/>
        <v>2014</v>
      </c>
      <c r="B230" s="44" t="str">
        <f t="shared" si="36"/>
        <v>DICIEMBRE</v>
      </c>
      <c r="C230" s="44">
        <v>5</v>
      </c>
      <c r="D230" s="44" t="str">
        <f t="shared" si="37"/>
        <v>DICIEMBRE 2014 / 4</v>
      </c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235"/>
      <c r="AD230" s="178">
        <v>4</v>
      </c>
      <c r="AE230" s="185">
        <v>41991</v>
      </c>
      <c r="AF230" s="179">
        <v>48661</v>
      </c>
      <c r="AG230" s="34" t="s">
        <v>170</v>
      </c>
      <c r="AH230" s="152">
        <v>0.7944</v>
      </c>
      <c r="AI230" s="152" t="s">
        <v>20</v>
      </c>
      <c r="AJ230" s="198">
        <v>0</v>
      </c>
      <c r="AK230" s="152">
        <v>30</v>
      </c>
      <c r="AL230" s="152" t="s">
        <v>103</v>
      </c>
      <c r="AM230" s="152">
        <v>122</v>
      </c>
      <c r="AN230" s="198">
        <v>0</v>
      </c>
      <c r="AO230" s="152">
        <v>1.5</v>
      </c>
      <c r="AP230" s="152">
        <v>356</v>
      </c>
      <c r="AQ230" s="152">
        <v>518</v>
      </c>
      <c r="AR230" s="152">
        <v>98.5</v>
      </c>
      <c r="AS230" s="151"/>
      <c r="AT230" s="151">
        <v>16</v>
      </c>
      <c r="AU230" s="151">
        <v>100</v>
      </c>
      <c r="AV230" s="151">
        <v>1</v>
      </c>
      <c r="AW230" s="151">
        <v>1.9</v>
      </c>
      <c r="AX230" s="151">
        <v>401</v>
      </c>
      <c r="AY230" s="151">
        <v>572</v>
      </c>
    </row>
    <row r="231" spans="1:54" x14ac:dyDescent="0.25">
      <c r="A231" s="44">
        <f t="shared" si="35"/>
        <v>2014</v>
      </c>
      <c r="B231" s="44" t="str">
        <f t="shared" si="36"/>
        <v>DICIEMBRE</v>
      </c>
      <c r="C231" s="44">
        <v>6</v>
      </c>
      <c r="D231" s="44" t="str">
        <f t="shared" si="37"/>
        <v>DICIEMBRE 2014 / 5</v>
      </c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235"/>
      <c r="AD231" s="178">
        <v>5</v>
      </c>
      <c r="AE231" s="185">
        <v>41997</v>
      </c>
      <c r="AF231" s="179">
        <v>48768</v>
      </c>
      <c r="AG231" s="34" t="s">
        <v>170</v>
      </c>
      <c r="AH231" s="152">
        <v>0.78959999999999997</v>
      </c>
      <c r="AI231" s="152" t="s">
        <v>20</v>
      </c>
      <c r="AJ231" s="198">
        <v>0</v>
      </c>
      <c r="AK231" s="152">
        <v>30</v>
      </c>
      <c r="AL231" s="152" t="s">
        <v>103</v>
      </c>
      <c r="AM231" s="152">
        <v>122</v>
      </c>
      <c r="AN231" s="198">
        <v>0</v>
      </c>
      <c r="AO231" s="152">
        <v>1.4</v>
      </c>
      <c r="AP231" s="152">
        <v>351</v>
      </c>
      <c r="AQ231" s="152">
        <v>511</v>
      </c>
      <c r="AR231" s="152">
        <v>99</v>
      </c>
      <c r="AS231" s="151"/>
      <c r="AT231" s="151">
        <v>16</v>
      </c>
      <c r="AU231" s="151">
        <v>100</v>
      </c>
      <c r="AV231" s="151">
        <v>1</v>
      </c>
      <c r="AW231" s="151">
        <v>1.9</v>
      </c>
      <c r="AX231" s="151">
        <v>401</v>
      </c>
      <c r="AY231" s="151">
        <v>572</v>
      </c>
    </row>
    <row r="232" spans="1:54" x14ac:dyDescent="0.25">
      <c r="A232" s="44">
        <f t="shared" si="35"/>
        <v>2014</v>
      </c>
      <c r="B232" s="44" t="str">
        <f t="shared" si="36"/>
        <v>DICIEMBRE</v>
      </c>
      <c r="C232" s="44">
        <v>7</v>
      </c>
      <c r="D232" s="44" t="str">
        <f t="shared" si="37"/>
        <v>DICIEMBRE 2014 / 6</v>
      </c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235"/>
      <c r="AD232" s="178">
        <v>6</v>
      </c>
      <c r="AE232" s="185">
        <v>42001</v>
      </c>
      <c r="AF232" s="179">
        <v>48844</v>
      </c>
      <c r="AG232" s="34" t="s">
        <v>170</v>
      </c>
      <c r="AH232" s="152">
        <v>0.79410000000000003</v>
      </c>
      <c r="AI232" s="152" t="s">
        <v>20</v>
      </c>
      <c r="AJ232" s="198">
        <v>0</v>
      </c>
      <c r="AK232" s="152">
        <v>30</v>
      </c>
      <c r="AL232" s="152" t="s">
        <v>103</v>
      </c>
      <c r="AM232" s="152">
        <v>135</v>
      </c>
      <c r="AN232" s="198">
        <v>0</v>
      </c>
      <c r="AO232" s="152">
        <v>1.5</v>
      </c>
      <c r="AP232" s="152">
        <v>367</v>
      </c>
      <c r="AQ232" s="152">
        <v>513</v>
      </c>
      <c r="AR232" s="152">
        <v>99</v>
      </c>
      <c r="AS232" s="151"/>
      <c r="AT232" s="151">
        <v>16</v>
      </c>
      <c r="AU232" s="151">
        <v>100</v>
      </c>
      <c r="AV232" s="151">
        <v>1</v>
      </c>
      <c r="AW232" s="151">
        <v>1.9</v>
      </c>
      <c r="AX232" s="151">
        <v>401</v>
      </c>
      <c r="AY232" s="151">
        <v>572</v>
      </c>
    </row>
    <row r="233" spans="1:54" x14ac:dyDescent="0.25">
      <c r="A233" s="44">
        <f t="shared" si="35"/>
        <v>2014</v>
      </c>
      <c r="B233" s="44" t="str">
        <f t="shared" si="36"/>
        <v>DICIEMBRE</v>
      </c>
      <c r="C233" s="44">
        <v>8</v>
      </c>
      <c r="D233" s="44" t="str">
        <f t="shared" si="37"/>
        <v>DICIEMBRE 2014 / 7</v>
      </c>
    </row>
    <row r="234" spans="1:54" x14ac:dyDescent="0.25">
      <c r="A234" s="44">
        <f t="shared" si="35"/>
        <v>2014</v>
      </c>
      <c r="B234" s="44" t="str">
        <f t="shared" si="36"/>
        <v>DICIEMBRE</v>
      </c>
      <c r="C234" s="44">
        <v>9</v>
      </c>
      <c r="D234" s="44" t="str">
        <f t="shared" si="37"/>
        <v>DICIEMBRE 2014 / 8</v>
      </c>
    </row>
    <row r="235" spans="1:54" x14ac:dyDescent="0.25">
      <c r="A235" s="44">
        <f t="shared" si="35"/>
        <v>2014</v>
      </c>
      <c r="B235" s="44" t="str">
        <f t="shared" si="36"/>
        <v>DICIEMBRE</v>
      </c>
      <c r="C235" s="44">
        <v>10</v>
      </c>
      <c r="D235" s="44" t="str">
        <f t="shared" si="37"/>
        <v>DICIEMBRE 2014 / 9</v>
      </c>
    </row>
    <row r="236" spans="1:54" x14ac:dyDescent="0.25">
      <c r="A236" s="44">
        <f t="shared" si="35"/>
        <v>2014</v>
      </c>
      <c r="B236" s="44" t="str">
        <f t="shared" si="36"/>
        <v>DICIEMBRE</v>
      </c>
      <c r="C236" s="44">
        <v>11</v>
      </c>
      <c r="D236" s="44" t="str">
        <f t="shared" si="37"/>
        <v>DICIEMBRE 2014 / 10</v>
      </c>
    </row>
    <row r="237" spans="1:54" x14ac:dyDescent="0.25">
      <c r="A237" s="44">
        <f t="shared" si="35"/>
        <v>2014</v>
      </c>
      <c r="B237" s="44" t="str">
        <f t="shared" si="36"/>
        <v>DICIEMBRE</v>
      </c>
      <c r="C237" s="44">
        <v>12</v>
      </c>
      <c r="D237" s="44" t="str">
        <f t="shared" si="37"/>
        <v>DICIEMBRE 2014 / 11</v>
      </c>
    </row>
    <row r="238" spans="1:54" x14ac:dyDescent="0.25">
      <c r="A238" s="44">
        <f t="shared" si="35"/>
        <v>2014</v>
      </c>
      <c r="B238" s="44" t="str">
        <f t="shared" si="36"/>
        <v>DICIEMBRE</v>
      </c>
      <c r="C238" s="44">
        <v>13</v>
      </c>
      <c r="D238" s="44" t="str">
        <f t="shared" si="37"/>
        <v>DICIEMBRE 2014 / 12</v>
      </c>
    </row>
    <row r="239" spans="1:54" x14ac:dyDescent="0.25">
      <c r="A239" s="44">
        <f t="shared" si="35"/>
        <v>2014</v>
      </c>
      <c r="B239" s="44" t="str">
        <f t="shared" si="36"/>
        <v>DICIEMBRE</v>
      </c>
      <c r="C239" s="44">
        <v>14</v>
      </c>
      <c r="D239" s="44" t="str">
        <f t="shared" si="37"/>
        <v>DICIEMBRE 2014 / 13</v>
      </c>
    </row>
    <row r="240" spans="1:54" x14ac:dyDescent="0.25">
      <c r="A240" s="44">
        <f t="shared" si="35"/>
        <v>2014</v>
      </c>
      <c r="B240" s="44" t="str">
        <f t="shared" si="36"/>
        <v>DICIEMBRE</v>
      </c>
      <c r="C240" s="44">
        <v>15</v>
      </c>
      <c r="D240" s="44" t="str">
        <f t="shared" si="37"/>
        <v>DICIEMBRE 2014 / 14</v>
      </c>
    </row>
    <row r="241" spans="1:4" x14ac:dyDescent="0.25">
      <c r="A241" s="44">
        <f t="shared" si="35"/>
        <v>2014</v>
      </c>
      <c r="B241" s="44" t="str">
        <f t="shared" si="36"/>
        <v>DICIEMBRE</v>
      </c>
      <c r="C241" s="44">
        <v>16</v>
      </c>
      <c r="D241" s="44" t="str">
        <f t="shared" si="37"/>
        <v>DICIEMBRE 2014 / 15</v>
      </c>
    </row>
    <row r="242" spans="1:4" x14ac:dyDescent="0.25">
      <c r="A242" s="44">
        <f t="shared" si="35"/>
        <v>2014</v>
      </c>
      <c r="B242" s="44" t="str">
        <f t="shared" si="36"/>
        <v>DICIEMBRE</v>
      </c>
      <c r="C242" s="44">
        <v>17</v>
      </c>
      <c r="D242" s="44" t="str">
        <f t="shared" si="37"/>
        <v>DICIEMBRE 2014 / 16</v>
      </c>
    </row>
    <row r="243" spans="1:4" x14ac:dyDescent="0.25">
      <c r="A243" s="44">
        <f t="shared" si="35"/>
        <v>2014</v>
      </c>
      <c r="B243" s="44" t="str">
        <f t="shared" si="36"/>
        <v>DICIEMBRE</v>
      </c>
      <c r="C243" s="44">
        <v>18</v>
      </c>
      <c r="D243" s="44" t="str">
        <f t="shared" si="37"/>
        <v>DICIEMBRE 2014 / 17</v>
      </c>
    </row>
    <row r="244" spans="1:4" x14ac:dyDescent="0.25">
      <c r="A244" s="44">
        <f t="shared" si="35"/>
        <v>2014</v>
      </c>
      <c r="B244" s="44" t="str">
        <f t="shared" si="36"/>
        <v>DICIEMBRE</v>
      </c>
      <c r="C244" s="44">
        <v>19</v>
      </c>
      <c r="D244" s="44" t="str">
        <f t="shared" si="37"/>
        <v>DICIEMBRE 2014 / 18</v>
      </c>
    </row>
    <row r="245" spans="1:4" x14ac:dyDescent="0.25">
      <c r="A245" s="44">
        <f t="shared" si="35"/>
        <v>2014</v>
      </c>
      <c r="B245" s="44" t="str">
        <f t="shared" si="36"/>
        <v>DICIEMBRE</v>
      </c>
      <c r="C245" s="44">
        <v>20</v>
      </c>
      <c r="D245" s="44" t="str">
        <f t="shared" si="37"/>
        <v>DICIEMBRE 2014 / 19</v>
      </c>
    </row>
    <row r="246" spans="1:4" x14ac:dyDescent="0.25">
      <c r="A246" s="44">
        <f t="shared" si="35"/>
        <v>2014</v>
      </c>
      <c r="B246" s="44" t="str">
        <f t="shared" si="36"/>
        <v>DICIEMBRE</v>
      </c>
      <c r="C246" s="44">
        <v>21</v>
      </c>
      <c r="D246" s="44" t="str">
        <f t="shared" si="37"/>
        <v>DICIEMBRE 2014 / 20</v>
      </c>
    </row>
    <row r="247" spans="1:4" x14ac:dyDescent="0.25">
      <c r="A247" s="44">
        <f t="shared" si="35"/>
        <v>2014</v>
      </c>
      <c r="B247" s="44" t="str">
        <f t="shared" si="36"/>
        <v>DICIEMBRE</v>
      </c>
      <c r="C247" s="44">
        <v>22</v>
      </c>
      <c r="D247" s="44" t="str">
        <f t="shared" si="37"/>
        <v>DICIEMBRE 2014 / 21</v>
      </c>
    </row>
    <row r="248" spans="1:4" x14ac:dyDescent="0.25">
      <c r="A248" s="44">
        <f t="shared" si="35"/>
        <v>2014</v>
      </c>
      <c r="B248" s="44" t="str">
        <f t="shared" si="36"/>
        <v>DICIEMBRE</v>
      </c>
      <c r="C248" s="44">
        <v>23</v>
      </c>
      <c r="D248" s="44" t="str">
        <f t="shared" si="37"/>
        <v>DICIEMBRE 2014 / 22</v>
      </c>
    </row>
    <row r="249" spans="1:4" x14ac:dyDescent="0.25">
      <c r="A249" s="44">
        <f t="shared" si="35"/>
        <v>2014</v>
      </c>
      <c r="B249" s="44" t="str">
        <f t="shared" si="36"/>
        <v>DICIEMBRE</v>
      </c>
      <c r="C249" s="44">
        <v>24</v>
      </c>
      <c r="D249" s="44" t="str">
        <f t="shared" si="37"/>
        <v>DICIEMBRE 2014 / 23</v>
      </c>
    </row>
    <row r="250" spans="1:4" x14ac:dyDescent="0.25">
      <c r="A250" s="44">
        <f t="shared" si="35"/>
        <v>2014</v>
      </c>
      <c r="B250" s="44" t="str">
        <f t="shared" si="36"/>
        <v>DICIEMBRE</v>
      </c>
      <c r="C250" s="44">
        <v>25</v>
      </c>
      <c r="D250" s="44" t="str">
        <f t="shared" si="37"/>
        <v>DICIEMBRE 2014 / 24</v>
      </c>
    </row>
    <row r="251" spans="1:4" x14ac:dyDescent="0.25">
      <c r="A251" s="44">
        <f t="shared" si="35"/>
        <v>2014</v>
      </c>
      <c r="B251" s="44" t="str">
        <f t="shared" si="36"/>
        <v>DICIEMBRE</v>
      </c>
      <c r="C251" s="44">
        <v>26</v>
      </c>
      <c r="D251" s="44" t="str">
        <f t="shared" si="37"/>
        <v>DICIEMBRE 2014 / 25</v>
      </c>
    </row>
    <row r="252" spans="1:4" x14ac:dyDescent="0.25">
      <c r="A252" s="44">
        <f t="shared" si="35"/>
        <v>2014</v>
      </c>
      <c r="B252" s="44" t="str">
        <f t="shared" si="36"/>
        <v>DICIEMBRE</v>
      </c>
      <c r="C252" s="44">
        <v>27</v>
      </c>
      <c r="D252" s="44" t="str">
        <f t="shared" si="37"/>
        <v>DICIEMBRE 2014 / 26</v>
      </c>
    </row>
    <row r="253" spans="1:4" x14ac:dyDescent="0.25">
      <c r="A253" s="44">
        <f t="shared" si="35"/>
        <v>2014</v>
      </c>
      <c r="B253" s="44" t="str">
        <f t="shared" si="36"/>
        <v>DICIEMBRE</v>
      </c>
      <c r="C253" s="44">
        <v>28</v>
      </c>
      <c r="D253" s="44" t="str">
        <f t="shared" si="37"/>
        <v>DICIEMBRE 2014 / 27</v>
      </c>
    </row>
    <row r="254" spans="1:4" x14ac:dyDescent="0.25">
      <c r="A254" s="44">
        <f t="shared" si="35"/>
        <v>2014</v>
      </c>
      <c r="B254" s="44" t="str">
        <f t="shared" si="36"/>
        <v>DICIEMBRE</v>
      </c>
      <c r="C254" s="44">
        <v>29</v>
      </c>
      <c r="D254" s="44" t="str">
        <f t="shared" si="37"/>
        <v>DICIEMBRE 2014 / 28</v>
      </c>
    </row>
    <row r="255" spans="1:4" x14ac:dyDescent="0.25">
      <c r="A255" s="44">
        <f t="shared" si="35"/>
        <v>2014</v>
      </c>
      <c r="B255" s="44" t="str">
        <f t="shared" si="36"/>
        <v>DICIEMBRE</v>
      </c>
      <c r="C255" s="44">
        <v>30</v>
      </c>
      <c r="D255" s="44" t="str">
        <f t="shared" si="37"/>
        <v>DICIEMBRE 2014 / 29</v>
      </c>
    </row>
    <row r="256" spans="1:4" x14ac:dyDescent="0.25">
      <c r="A256" s="44">
        <f t="shared" si="35"/>
        <v>2014</v>
      </c>
      <c r="B256" s="44" t="str">
        <f t="shared" si="36"/>
        <v>DICIEMBRE</v>
      </c>
      <c r="C256" s="44">
        <v>31</v>
      </c>
      <c r="D256" s="44" t="str">
        <f t="shared" si="37"/>
        <v>DICIEMBRE 2014 / 30</v>
      </c>
    </row>
    <row r="257" spans="1:54" s="206" customFormat="1" ht="15.75" x14ac:dyDescent="0.25">
      <c r="D257" s="44" t="str">
        <f t="shared" si="37"/>
        <v>DICIEMBRE 2014 / 31</v>
      </c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55"/>
      <c r="AB257" s="44"/>
      <c r="AC257" s="207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44"/>
      <c r="AU257" s="44"/>
      <c r="AV257" s="44"/>
      <c r="AW257" s="44"/>
      <c r="AX257" s="55"/>
      <c r="AY257" s="44"/>
      <c r="AZ257" s="44"/>
      <c r="BA257" s="44"/>
      <c r="BB257" s="209" t="str">
        <f>IFERROR(AVERAGE(BB226:BB256),"")</f>
        <v/>
      </c>
    </row>
    <row r="258" spans="1:54" ht="15.75" x14ac:dyDescent="0.25">
      <c r="A258" s="44">
        <v>2015</v>
      </c>
      <c r="B258" s="44" t="s">
        <v>239</v>
      </c>
      <c r="C258" s="44">
        <v>1</v>
      </c>
      <c r="D258" s="208" t="s">
        <v>228</v>
      </c>
      <c r="E258" s="209">
        <f t="shared" ref="E258:AJ258" si="38">IFERROR(AVERAGE(E227:E257),"")</f>
        <v>1</v>
      </c>
      <c r="F258" s="209">
        <f t="shared" si="38"/>
        <v>42000</v>
      </c>
      <c r="G258" s="209">
        <f t="shared" si="38"/>
        <v>48841</v>
      </c>
      <c r="H258" s="209" t="str">
        <f t="shared" si="38"/>
        <v/>
      </c>
      <c r="I258" s="209">
        <f t="shared" si="38"/>
        <v>0.77880000000000005</v>
      </c>
      <c r="J258" s="209" t="str">
        <f t="shared" si="38"/>
        <v/>
      </c>
      <c r="K258" s="209">
        <f t="shared" si="38"/>
        <v>0</v>
      </c>
      <c r="L258" s="209">
        <f t="shared" si="38"/>
        <v>30</v>
      </c>
      <c r="M258" s="209" t="str">
        <f t="shared" si="38"/>
        <v/>
      </c>
      <c r="N258" s="209">
        <f t="shared" si="38"/>
        <v>101</v>
      </c>
      <c r="O258" s="209">
        <f t="shared" si="38"/>
        <v>0</v>
      </c>
      <c r="P258" s="209">
        <f t="shared" si="38"/>
        <v>1.05</v>
      </c>
      <c r="Q258" s="209">
        <f t="shared" si="38"/>
        <v>328</v>
      </c>
      <c r="R258" s="209">
        <f t="shared" si="38"/>
        <v>496</v>
      </c>
      <c r="S258" s="209">
        <f t="shared" si="38"/>
        <v>99</v>
      </c>
      <c r="T258" s="209" t="str">
        <f t="shared" si="38"/>
        <v/>
      </c>
      <c r="U258" s="209">
        <f t="shared" si="38"/>
        <v>16</v>
      </c>
      <c r="V258" s="209">
        <f t="shared" si="38"/>
        <v>100</v>
      </c>
      <c r="W258" s="209">
        <f t="shared" si="38"/>
        <v>1</v>
      </c>
      <c r="X258" s="209">
        <f t="shared" si="38"/>
        <v>1.9</v>
      </c>
      <c r="Y258" s="209">
        <f t="shared" si="38"/>
        <v>401</v>
      </c>
      <c r="Z258" s="209">
        <f t="shared" si="38"/>
        <v>572</v>
      </c>
      <c r="AA258" s="209">
        <f t="shared" si="38"/>
        <v>0.3</v>
      </c>
      <c r="AB258" s="209">
        <f t="shared" si="38"/>
        <v>0.05</v>
      </c>
      <c r="AC258" s="209" t="str">
        <f t="shared" si="38"/>
        <v/>
      </c>
      <c r="AD258" s="209">
        <f t="shared" si="38"/>
        <v>3.5</v>
      </c>
      <c r="AE258" s="209">
        <f t="shared" si="38"/>
        <v>41988.333333333336</v>
      </c>
      <c r="AF258" s="209">
        <f t="shared" si="38"/>
        <v>48570.833333333336</v>
      </c>
      <c r="AG258" s="209" t="str">
        <f t="shared" si="38"/>
        <v/>
      </c>
      <c r="AH258" s="209">
        <f t="shared" si="38"/>
        <v>0.79258333333333331</v>
      </c>
      <c r="AI258" s="209" t="str">
        <f t="shared" si="38"/>
        <v/>
      </c>
      <c r="AJ258" s="209">
        <f t="shared" si="38"/>
        <v>0</v>
      </c>
      <c r="AK258" s="209">
        <f t="shared" ref="AK258:BA258" si="39">IFERROR(AVERAGE(AK227:AK257),"")</f>
        <v>29.166666666666668</v>
      </c>
      <c r="AL258" s="209" t="str">
        <f t="shared" si="39"/>
        <v/>
      </c>
      <c r="AM258" s="209">
        <f t="shared" si="39"/>
        <v>124.66666666666667</v>
      </c>
      <c r="AN258" s="209">
        <f t="shared" si="39"/>
        <v>0</v>
      </c>
      <c r="AO258" s="209">
        <f t="shared" si="39"/>
        <v>1.45</v>
      </c>
      <c r="AP258" s="209">
        <f t="shared" si="39"/>
        <v>357.66666666666669</v>
      </c>
      <c r="AQ258" s="209">
        <f t="shared" si="39"/>
        <v>524.16666666666663</v>
      </c>
      <c r="AR258" s="209">
        <f t="shared" si="39"/>
        <v>98.833333333333329</v>
      </c>
      <c r="AS258" s="209" t="str">
        <f t="shared" si="39"/>
        <v/>
      </c>
      <c r="AT258" s="209">
        <f t="shared" si="39"/>
        <v>16</v>
      </c>
      <c r="AU258" s="209">
        <f t="shared" si="39"/>
        <v>100</v>
      </c>
      <c r="AV258" s="209">
        <f t="shared" si="39"/>
        <v>1</v>
      </c>
      <c r="AW258" s="209">
        <f t="shared" si="39"/>
        <v>1.9000000000000001</v>
      </c>
      <c r="AX258" s="210">
        <f t="shared" si="39"/>
        <v>401</v>
      </c>
      <c r="AY258" s="209">
        <f t="shared" si="39"/>
        <v>572</v>
      </c>
      <c r="AZ258" s="209" t="str">
        <f t="shared" si="39"/>
        <v/>
      </c>
      <c r="BA258" s="209" t="str">
        <f t="shared" si="39"/>
        <v/>
      </c>
    </row>
    <row r="259" spans="1:54" x14ac:dyDescent="0.25">
      <c r="A259" s="44">
        <f t="shared" ref="A259:A288" si="40">A258</f>
        <v>2015</v>
      </c>
      <c r="B259" s="44" t="str">
        <f t="shared" ref="B259:B288" si="41">B258</f>
        <v>ENERO</v>
      </c>
      <c r="C259" s="44">
        <v>2</v>
      </c>
      <c r="D259" s="44" t="str">
        <f t="shared" ref="D259:D289" si="42">B258&amp;" "&amp;A258&amp;" / "&amp;C258</f>
        <v>ENERO 2015 / 1</v>
      </c>
      <c r="E259" s="178">
        <v>1</v>
      </c>
      <c r="F259" s="197">
        <v>42026</v>
      </c>
      <c r="G259" s="179">
        <v>49815</v>
      </c>
      <c r="H259" s="33" t="s">
        <v>133</v>
      </c>
      <c r="I259" s="152">
        <v>0.77829999999999999</v>
      </c>
      <c r="J259" s="152" t="s">
        <v>20</v>
      </c>
      <c r="K259" s="198">
        <v>0</v>
      </c>
      <c r="L259" s="152">
        <v>30</v>
      </c>
      <c r="M259" s="152" t="s">
        <v>103</v>
      </c>
      <c r="N259" s="152">
        <v>103</v>
      </c>
      <c r="O259" s="198">
        <v>0</v>
      </c>
      <c r="P259" s="152">
        <v>1.04</v>
      </c>
      <c r="Q259" s="152">
        <v>328</v>
      </c>
      <c r="R259" s="152">
        <v>488</v>
      </c>
      <c r="S259" s="152">
        <v>99</v>
      </c>
      <c r="T259" s="152"/>
      <c r="U259" s="151">
        <v>16</v>
      </c>
      <c r="V259" s="151">
        <v>100</v>
      </c>
      <c r="W259" s="151">
        <v>1</v>
      </c>
      <c r="X259" s="151">
        <v>1.9</v>
      </c>
      <c r="Y259" s="151">
        <v>401</v>
      </c>
      <c r="Z259" s="151">
        <v>572</v>
      </c>
      <c r="AA259" s="151">
        <v>0.3</v>
      </c>
      <c r="AB259" s="151">
        <v>0.05</v>
      </c>
      <c r="AC259" s="235"/>
      <c r="AD259" s="178">
        <v>1</v>
      </c>
      <c r="AE259" s="185">
        <v>42008</v>
      </c>
      <c r="AF259" s="179">
        <v>49140</v>
      </c>
      <c r="AG259" s="33" t="s">
        <v>170</v>
      </c>
      <c r="AH259" s="152">
        <v>0.79410000000000003</v>
      </c>
      <c r="AI259" s="152" t="s">
        <v>20</v>
      </c>
      <c r="AJ259" s="198">
        <v>0</v>
      </c>
      <c r="AK259" s="152">
        <v>30</v>
      </c>
      <c r="AL259" s="152" t="s">
        <v>103</v>
      </c>
      <c r="AM259" s="152">
        <v>133</v>
      </c>
      <c r="AN259" s="198">
        <v>0</v>
      </c>
      <c r="AO259" s="152">
        <v>1.5</v>
      </c>
      <c r="AP259" s="152">
        <v>365</v>
      </c>
      <c r="AQ259" s="152">
        <v>514</v>
      </c>
      <c r="AR259" s="152">
        <v>99</v>
      </c>
      <c r="AS259" s="151"/>
      <c r="AT259" s="151">
        <v>16</v>
      </c>
      <c r="AU259" s="151">
        <v>100</v>
      </c>
      <c r="AV259" s="151">
        <v>1</v>
      </c>
      <c r="AW259" s="151">
        <v>1.9</v>
      </c>
      <c r="AX259" s="151">
        <v>401</v>
      </c>
      <c r="AY259" s="151">
        <v>572</v>
      </c>
    </row>
    <row r="260" spans="1:54" x14ac:dyDescent="0.25">
      <c r="A260" s="44">
        <f t="shared" si="40"/>
        <v>2015</v>
      </c>
      <c r="B260" s="44" t="str">
        <f t="shared" si="41"/>
        <v>ENERO</v>
      </c>
      <c r="C260" s="44">
        <v>3</v>
      </c>
      <c r="D260" s="44" t="str">
        <f t="shared" si="42"/>
        <v>ENERO 2015 / 2</v>
      </c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235"/>
      <c r="AD260" s="178">
        <v>2</v>
      </c>
      <c r="AE260" s="185">
        <v>42013</v>
      </c>
      <c r="AF260" s="179">
        <v>49521</v>
      </c>
      <c r="AG260" s="34" t="s">
        <v>104</v>
      </c>
      <c r="AH260" s="152">
        <v>0.79759999999999998</v>
      </c>
      <c r="AI260" s="152" t="s">
        <v>20</v>
      </c>
      <c r="AJ260" s="198">
        <v>0</v>
      </c>
      <c r="AK260" s="152">
        <v>30</v>
      </c>
      <c r="AL260" s="152" t="s">
        <v>103</v>
      </c>
      <c r="AM260" s="152">
        <v>138</v>
      </c>
      <c r="AN260" s="198">
        <v>0</v>
      </c>
      <c r="AO260" s="152">
        <v>1.6</v>
      </c>
      <c r="AP260" s="152">
        <v>383</v>
      </c>
      <c r="AQ260" s="152">
        <v>518</v>
      </c>
      <c r="AR260" s="152">
        <v>98.5</v>
      </c>
      <c r="AS260" s="151"/>
      <c r="AT260" s="151">
        <v>16</v>
      </c>
      <c r="AU260" s="151">
        <v>100</v>
      </c>
      <c r="AV260" s="151">
        <v>1</v>
      </c>
      <c r="AW260" s="151">
        <v>1.9</v>
      </c>
      <c r="AX260" s="151">
        <v>401</v>
      </c>
      <c r="AY260" s="151">
        <v>572</v>
      </c>
    </row>
    <row r="261" spans="1:54" x14ac:dyDescent="0.25">
      <c r="A261" s="44">
        <f t="shared" si="40"/>
        <v>2015</v>
      </c>
      <c r="B261" s="44" t="str">
        <f t="shared" si="41"/>
        <v>ENERO</v>
      </c>
      <c r="C261" s="44">
        <v>4</v>
      </c>
      <c r="D261" s="44" t="str">
        <f t="shared" si="42"/>
        <v>ENERO 2015 / 3</v>
      </c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235"/>
      <c r="AD261" s="178">
        <v>3</v>
      </c>
      <c r="AE261" s="185">
        <v>42015</v>
      </c>
      <c r="AF261" s="179">
        <v>49559</v>
      </c>
      <c r="AG261" s="34" t="s">
        <v>170</v>
      </c>
      <c r="AH261" s="152">
        <v>0.7994</v>
      </c>
      <c r="AI261" s="152" t="s">
        <v>20</v>
      </c>
      <c r="AJ261" s="198">
        <v>0</v>
      </c>
      <c r="AK261" s="152">
        <v>30</v>
      </c>
      <c r="AL261" s="152" t="s">
        <v>103</v>
      </c>
      <c r="AM261" s="152">
        <v>147</v>
      </c>
      <c r="AN261" s="198">
        <v>0</v>
      </c>
      <c r="AO261" s="152">
        <v>1.7</v>
      </c>
      <c r="AP261" s="152">
        <v>401</v>
      </c>
      <c r="AQ261" s="152">
        <v>531</v>
      </c>
      <c r="AR261" s="152">
        <v>98.5</v>
      </c>
      <c r="AS261" s="151"/>
      <c r="AT261" s="151">
        <v>16</v>
      </c>
      <c r="AU261" s="151">
        <v>100</v>
      </c>
      <c r="AV261" s="151">
        <v>1</v>
      </c>
      <c r="AW261" s="151">
        <v>1.9</v>
      </c>
      <c r="AX261" s="151">
        <v>401</v>
      </c>
      <c r="AY261" s="151">
        <v>572</v>
      </c>
    </row>
    <row r="262" spans="1:54" x14ac:dyDescent="0.25">
      <c r="A262" s="44">
        <f t="shared" si="40"/>
        <v>2015</v>
      </c>
      <c r="B262" s="44" t="str">
        <f t="shared" si="41"/>
        <v>ENERO</v>
      </c>
      <c r="C262" s="44">
        <v>5</v>
      </c>
      <c r="D262" s="44" t="str">
        <f t="shared" si="42"/>
        <v>ENERO 2015 / 4</v>
      </c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235"/>
      <c r="AD262" s="178">
        <v>4</v>
      </c>
      <c r="AE262" s="185">
        <v>42020</v>
      </c>
      <c r="AF262" s="179">
        <v>49658</v>
      </c>
      <c r="AG262" s="34" t="s">
        <v>170</v>
      </c>
      <c r="AH262" s="152">
        <v>0.79900000000000004</v>
      </c>
      <c r="AI262" s="152" t="s">
        <v>20</v>
      </c>
      <c r="AJ262" s="198">
        <v>0</v>
      </c>
      <c r="AK262" s="152">
        <v>30</v>
      </c>
      <c r="AL262" s="152" t="s">
        <v>103</v>
      </c>
      <c r="AM262" s="152">
        <v>149</v>
      </c>
      <c r="AN262" s="198">
        <v>0</v>
      </c>
      <c r="AO262" s="152">
        <v>1.6</v>
      </c>
      <c r="AP262" s="152">
        <v>390</v>
      </c>
      <c r="AQ262" s="152">
        <v>518</v>
      </c>
      <c r="AR262" s="152">
        <v>99</v>
      </c>
      <c r="AS262" s="151"/>
      <c r="AT262" s="151">
        <v>16</v>
      </c>
      <c r="AU262" s="151">
        <v>100</v>
      </c>
      <c r="AV262" s="151">
        <v>1</v>
      </c>
      <c r="AW262" s="151">
        <v>1.9</v>
      </c>
      <c r="AX262" s="151">
        <v>401</v>
      </c>
      <c r="AY262" s="151">
        <v>572</v>
      </c>
    </row>
    <row r="263" spans="1:54" x14ac:dyDescent="0.25">
      <c r="A263" s="44">
        <f t="shared" si="40"/>
        <v>2015</v>
      </c>
      <c r="B263" s="44" t="str">
        <f t="shared" si="41"/>
        <v>ENERO</v>
      </c>
      <c r="C263" s="44">
        <v>6</v>
      </c>
      <c r="D263" s="44" t="str">
        <f t="shared" si="42"/>
        <v>ENERO 2015 / 5</v>
      </c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235"/>
      <c r="AD263" s="178">
        <v>5</v>
      </c>
      <c r="AE263" s="185">
        <v>42025</v>
      </c>
      <c r="AF263" s="179">
        <v>49786</v>
      </c>
      <c r="AG263" s="34" t="s">
        <v>170</v>
      </c>
      <c r="AH263" s="152">
        <v>0.78820000000000001</v>
      </c>
      <c r="AI263" s="152" t="s">
        <v>20</v>
      </c>
      <c r="AJ263" s="198">
        <v>0</v>
      </c>
      <c r="AK263" s="152">
        <v>30</v>
      </c>
      <c r="AL263" s="152" t="s">
        <v>103</v>
      </c>
      <c r="AM263" s="152">
        <v>122</v>
      </c>
      <c r="AN263" s="198">
        <v>0</v>
      </c>
      <c r="AO263" s="152">
        <v>1.4</v>
      </c>
      <c r="AP263" s="152">
        <v>351</v>
      </c>
      <c r="AQ263" s="152">
        <v>505</v>
      </c>
      <c r="AR263" s="152">
        <v>99</v>
      </c>
      <c r="AS263" s="151"/>
      <c r="AT263" s="151">
        <v>16</v>
      </c>
      <c r="AU263" s="151">
        <v>100</v>
      </c>
      <c r="AV263" s="151">
        <v>1</v>
      </c>
      <c r="AW263" s="151">
        <v>1.9</v>
      </c>
      <c r="AX263" s="151">
        <v>401</v>
      </c>
      <c r="AY263" s="151">
        <v>572</v>
      </c>
    </row>
    <row r="264" spans="1:54" x14ac:dyDescent="0.25">
      <c r="A264" s="44">
        <f t="shared" si="40"/>
        <v>2015</v>
      </c>
      <c r="B264" s="44" t="str">
        <f t="shared" si="41"/>
        <v>ENERO</v>
      </c>
      <c r="C264" s="44">
        <v>7</v>
      </c>
      <c r="D264" s="44" t="str">
        <f t="shared" si="42"/>
        <v>ENERO 2015 / 6</v>
      </c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235"/>
      <c r="AD264" s="178">
        <v>6</v>
      </c>
      <c r="AE264" s="185">
        <v>42030</v>
      </c>
      <c r="AF264" s="179">
        <v>49885</v>
      </c>
      <c r="AG264" s="34" t="s">
        <v>170</v>
      </c>
      <c r="AH264" s="152">
        <v>0.79190000000000005</v>
      </c>
      <c r="AI264" s="152" t="s">
        <v>20</v>
      </c>
      <c r="AJ264" s="198">
        <v>0</v>
      </c>
      <c r="AK264" s="152">
        <v>30</v>
      </c>
      <c r="AL264" s="152" t="s">
        <v>103</v>
      </c>
      <c r="AM264" s="152">
        <v>124</v>
      </c>
      <c r="AN264" s="198">
        <v>0</v>
      </c>
      <c r="AO264" s="152">
        <v>1.5</v>
      </c>
      <c r="AP264" s="152">
        <v>361</v>
      </c>
      <c r="AQ264" s="152">
        <v>505</v>
      </c>
      <c r="AR264" s="152">
        <v>99</v>
      </c>
      <c r="AS264" s="151"/>
      <c r="AT264" s="151">
        <v>16</v>
      </c>
      <c r="AU264" s="151">
        <v>100</v>
      </c>
      <c r="AV264" s="151">
        <v>1</v>
      </c>
      <c r="AW264" s="151">
        <v>1.9</v>
      </c>
      <c r="AX264" s="151">
        <v>401</v>
      </c>
      <c r="AY264" s="151">
        <v>572</v>
      </c>
    </row>
    <row r="265" spans="1:54" x14ac:dyDescent="0.25">
      <c r="A265" s="44">
        <f t="shared" si="40"/>
        <v>2015</v>
      </c>
      <c r="B265" s="44" t="str">
        <f t="shared" si="41"/>
        <v>ENERO</v>
      </c>
      <c r="C265" s="44">
        <v>8</v>
      </c>
      <c r="D265" s="44" t="str">
        <f t="shared" si="42"/>
        <v>ENERO 2015 / 7</v>
      </c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235"/>
      <c r="AD265" s="169">
        <v>7</v>
      </c>
      <c r="AE265" s="185">
        <v>42033</v>
      </c>
      <c r="AF265" s="179">
        <v>49935</v>
      </c>
      <c r="AG265" s="34" t="s">
        <v>170</v>
      </c>
      <c r="AH265" s="152">
        <v>0.79990000000000006</v>
      </c>
      <c r="AI265" s="152" t="s">
        <v>20</v>
      </c>
      <c r="AJ265" s="198">
        <v>0</v>
      </c>
      <c r="AK265" s="152">
        <v>30</v>
      </c>
      <c r="AL265" s="152" t="s">
        <v>103</v>
      </c>
      <c r="AM265" s="152">
        <v>142</v>
      </c>
      <c r="AN265" s="198">
        <v>0</v>
      </c>
      <c r="AO265" s="152">
        <v>1.7</v>
      </c>
      <c r="AP265" s="152">
        <v>379</v>
      </c>
      <c r="AQ265" s="152">
        <v>518</v>
      </c>
      <c r="AR265" s="152">
        <v>98.5</v>
      </c>
      <c r="AS265" s="151"/>
      <c r="AT265" s="151">
        <v>16</v>
      </c>
      <c r="AU265" s="151">
        <v>100</v>
      </c>
      <c r="AV265" s="151">
        <v>1</v>
      </c>
      <c r="AW265" s="151">
        <v>1.9</v>
      </c>
      <c r="AX265" s="151">
        <v>401</v>
      </c>
      <c r="AY265" s="151">
        <v>572</v>
      </c>
    </row>
    <row r="266" spans="1:54" x14ac:dyDescent="0.25">
      <c r="A266" s="44">
        <f t="shared" si="40"/>
        <v>2015</v>
      </c>
      <c r="B266" s="44" t="str">
        <f t="shared" si="41"/>
        <v>ENERO</v>
      </c>
      <c r="C266" s="44">
        <v>9</v>
      </c>
      <c r="D266" s="44" t="str">
        <f t="shared" si="42"/>
        <v>ENERO 2015 / 8</v>
      </c>
    </row>
    <row r="267" spans="1:54" x14ac:dyDescent="0.25">
      <c r="A267" s="44">
        <f t="shared" si="40"/>
        <v>2015</v>
      </c>
      <c r="B267" s="44" t="str">
        <f t="shared" si="41"/>
        <v>ENERO</v>
      </c>
      <c r="C267" s="44">
        <v>10</v>
      </c>
      <c r="D267" s="44" t="str">
        <f t="shared" si="42"/>
        <v>ENERO 2015 / 9</v>
      </c>
    </row>
    <row r="268" spans="1:54" x14ac:dyDescent="0.25">
      <c r="A268" s="44">
        <f t="shared" si="40"/>
        <v>2015</v>
      </c>
      <c r="B268" s="44" t="str">
        <f t="shared" si="41"/>
        <v>ENERO</v>
      </c>
      <c r="C268" s="44">
        <v>11</v>
      </c>
      <c r="D268" s="44" t="str">
        <f t="shared" si="42"/>
        <v>ENERO 2015 / 10</v>
      </c>
    </row>
    <row r="269" spans="1:54" x14ac:dyDescent="0.25">
      <c r="A269" s="44">
        <f t="shared" si="40"/>
        <v>2015</v>
      </c>
      <c r="B269" s="44" t="str">
        <f t="shared" si="41"/>
        <v>ENERO</v>
      </c>
      <c r="C269" s="44">
        <v>12</v>
      </c>
      <c r="D269" s="44" t="str">
        <f t="shared" si="42"/>
        <v>ENERO 2015 / 11</v>
      </c>
    </row>
    <row r="270" spans="1:54" x14ac:dyDescent="0.25">
      <c r="A270" s="44">
        <f t="shared" si="40"/>
        <v>2015</v>
      </c>
      <c r="B270" s="44" t="str">
        <f t="shared" si="41"/>
        <v>ENERO</v>
      </c>
      <c r="C270" s="44">
        <v>13</v>
      </c>
      <c r="D270" s="44" t="str">
        <f t="shared" si="42"/>
        <v>ENERO 2015 / 12</v>
      </c>
    </row>
    <row r="271" spans="1:54" x14ac:dyDescent="0.25">
      <c r="A271" s="44">
        <f t="shared" si="40"/>
        <v>2015</v>
      </c>
      <c r="B271" s="44" t="str">
        <f t="shared" si="41"/>
        <v>ENERO</v>
      </c>
      <c r="C271" s="44">
        <v>14</v>
      </c>
      <c r="D271" s="44" t="str">
        <f t="shared" si="42"/>
        <v>ENERO 2015 / 13</v>
      </c>
    </row>
    <row r="272" spans="1:54" x14ac:dyDescent="0.25">
      <c r="A272" s="44">
        <f t="shared" si="40"/>
        <v>2015</v>
      </c>
      <c r="B272" s="44" t="str">
        <f t="shared" si="41"/>
        <v>ENERO</v>
      </c>
      <c r="C272" s="44">
        <v>15</v>
      </c>
      <c r="D272" s="44" t="str">
        <f t="shared" si="42"/>
        <v>ENERO 2015 / 14</v>
      </c>
    </row>
    <row r="273" spans="1:4" x14ac:dyDescent="0.25">
      <c r="A273" s="44">
        <f t="shared" si="40"/>
        <v>2015</v>
      </c>
      <c r="B273" s="44" t="str">
        <f t="shared" si="41"/>
        <v>ENERO</v>
      </c>
      <c r="C273" s="44">
        <v>16</v>
      </c>
      <c r="D273" s="44" t="str">
        <f t="shared" si="42"/>
        <v>ENERO 2015 / 15</v>
      </c>
    </row>
    <row r="274" spans="1:4" x14ac:dyDescent="0.25">
      <c r="A274" s="44">
        <f t="shared" si="40"/>
        <v>2015</v>
      </c>
      <c r="B274" s="44" t="str">
        <f t="shared" si="41"/>
        <v>ENERO</v>
      </c>
      <c r="C274" s="44">
        <v>17</v>
      </c>
      <c r="D274" s="44" t="str">
        <f t="shared" si="42"/>
        <v>ENERO 2015 / 16</v>
      </c>
    </row>
    <row r="275" spans="1:4" x14ac:dyDescent="0.25">
      <c r="A275" s="44">
        <f t="shared" si="40"/>
        <v>2015</v>
      </c>
      <c r="B275" s="44" t="str">
        <f t="shared" si="41"/>
        <v>ENERO</v>
      </c>
      <c r="C275" s="44">
        <v>18</v>
      </c>
      <c r="D275" s="44" t="str">
        <f t="shared" si="42"/>
        <v>ENERO 2015 / 17</v>
      </c>
    </row>
    <row r="276" spans="1:4" x14ac:dyDescent="0.25">
      <c r="A276" s="44">
        <f t="shared" si="40"/>
        <v>2015</v>
      </c>
      <c r="B276" s="44" t="str">
        <f t="shared" si="41"/>
        <v>ENERO</v>
      </c>
      <c r="C276" s="44">
        <v>19</v>
      </c>
      <c r="D276" s="44" t="str">
        <f t="shared" si="42"/>
        <v>ENERO 2015 / 18</v>
      </c>
    </row>
    <row r="277" spans="1:4" x14ac:dyDescent="0.25">
      <c r="A277" s="44">
        <f t="shared" si="40"/>
        <v>2015</v>
      </c>
      <c r="B277" s="44" t="str">
        <f t="shared" si="41"/>
        <v>ENERO</v>
      </c>
      <c r="C277" s="44">
        <v>20</v>
      </c>
      <c r="D277" s="44" t="str">
        <f t="shared" si="42"/>
        <v>ENERO 2015 / 19</v>
      </c>
    </row>
    <row r="278" spans="1:4" x14ac:dyDescent="0.25">
      <c r="A278" s="44">
        <f t="shared" si="40"/>
        <v>2015</v>
      </c>
      <c r="B278" s="44" t="str">
        <f t="shared" si="41"/>
        <v>ENERO</v>
      </c>
      <c r="C278" s="44">
        <v>21</v>
      </c>
      <c r="D278" s="44" t="str">
        <f t="shared" si="42"/>
        <v>ENERO 2015 / 20</v>
      </c>
    </row>
    <row r="279" spans="1:4" x14ac:dyDescent="0.25">
      <c r="A279" s="44">
        <f t="shared" si="40"/>
        <v>2015</v>
      </c>
      <c r="B279" s="44" t="str">
        <f t="shared" si="41"/>
        <v>ENERO</v>
      </c>
      <c r="C279" s="44">
        <v>22</v>
      </c>
      <c r="D279" s="44" t="str">
        <f t="shared" si="42"/>
        <v>ENERO 2015 / 21</v>
      </c>
    </row>
    <row r="280" spans="1:4" x14ac:dyDescent="0.25">
      <c r="A280" s="44">
        <f t="shared" si="40"/>
        <v>2015</v>
      </c>
      <c r="B280" s="44" t="str">
        <f t="shared" si="41"/>
        <v>ENERO</v>
      </c>
      <c r="C280" s="44">
        <v>23</v>
      </c>
      <c r="D280" s="44" t="str">
        <f t="shared" si="42"/>
        <v>ENERO 2015 / 22</v>
      </c>
    </row>
    <row r="281" spans="1:4" x14ac:dyDescent="0.25">
      <c r="A281" s="44">
        <f t="shared" si="40"/>
        <v>2015</v>
      </c>
      <c r="B281" s="44" t="str">
        <f t="shared" si="41"/>
        <v>ENERO</v>
      </c>
      <c r="C281" s="44">
        <v>24</v>
      </c>
      <c r="D281" s="44" t="str">
        <f t="shared" si="42"/>
        <v>ENERO 2015 / 23</v>
      </c>
    </row>
    <row r="282" spans="1:4" x14ac:dyDescent="0.25">
      <c r="A282" s="44">
        <f t="shared" si="40"/>
        <v>2015</v>
      </c>
      <c r="B282" s="44" t="str">
        <f t="shared" si="41"/>
        <v>ENERO</v>
      </c>
      <c r="C282" s="44">
        <v>25</v>
      </c>
      <c r="D282" s="44" t="str">
        <f t="shared" si="42"/>
        <v>ENERO 2015 / 24</v>
      </c>
    </row>
    <row r="283" spans="1:4" x14ac:dyDescent="0.25">
      <c r="A283" s="44">
        <f t="shared" si="40"/>
        <v>2015</v>
      </c>
      <c r="B283" s="44" t="str">
        <f t="shared" si="41"/>
        <v>ENERO</v>
      </c>
      <c r="C283" s="44">
        <v>26</v>
      </c>
      <c r="D283" s="44" t="str">
        <f t="shared" si="42"/>
        <v>ENERO 2015 / 25</v>
      </c>
    </row>
    <row r="284" spans="1:4" x14ac:dyDescent="0.25">
      <c r="A284" s="44">
        <f t="shared" si="40"/>
        <v>2015</v>
      </c>
      <c r="B284" s="44" t="str">
        <f t="shared" si="41"/>
        <v>ENERO</v>
      </c>
      <c r="C284" s="44">
        <v>27</v>
      </c>
      <c r="D284" s="44" t="str">
        <f t="shared" si="42"/>
        <v>ENERO 2015 / 26</v>
      </c>
    </row>
    <row r="285" spans="1:4" x14ac:dyDescent="0.25">
      <c r="A285" s="44">
        <f t="shared" si="40"/>
        <v>2015</v>
      </c>
      <c r="B285" s="44" t="str">
        <f t="shared" si="41"/>
        <v>ENERO</v>
      </c>
      <c r="C285" s="44">
        <v>28</v>
      </c>
      <c r="D285" s="44" t="str">
        <f t="shared" si="42"/>
        <v>ENERO 2015 / 27</v>
      </c>
    </row>
    <row r="286" spans="1:4" x14ac:dyDescent="0.25">
      <c r="A286" s="44">
        <f t="shared" si="40"/>
        <v>2015</v>
      </c>
      <c r="B286" s="44" t="str">
        <f t="shared" si="41"/>
        <v>ENERO</v>
      </c>
      <c r="C286" s="44">
        <v>29</v>
      </c>
      <c r="D286" s="44" t="str">
        <f t="shared" si="42"/>
        <v>ENERO 2015 / 28</v>
      </c>
    </row>
    <row r="287" spans="1:4" x14ac:dyDescent="0.25">
      <c r="A287" s="44">
        <f t="shared" si="40"/>
        <v>2015</v>
      </c>
      <c r="B287" s="44" t="str">
        <f t="shared" si="41"/>
        <v>ENERO</v>
      </c>
      <c r="C287" s="44">
        <v>30</v>
      </c>
      <c r="D287" s="44" t="str">
        <f t="shared" si="42"/>
        <v>ENERO 2015 / 29</v>
      </c>
    </row>
    <row r="288" spans="1:4" x14ac:dyDescent="0.25">
      <c r="A288" s="44">
        <f t="shared" si="40"/>
        <v>2015</v>
      </c>
      <c r="B288" s="44" t="str">
        <f t="shared" si="41"/>
        <v>ENERO</v>
      </c>
      <c r="C288" s="44">
        <v>31</v>
      </c>
      <c r="D288" s="44" t="str">
        <f t="shared" si="42"/>
        <v>ENERO 2015 / 30</v>
      </c>
    </row>
    <row r="289" spans="1:54" s="206" customFormat="1" ht="15.75" x14ac:dyDescent="0.25">
      <c r="D289" s="44" t="str">
        <f t="shared" si="42"/>
        <v>ENERO 2015 / 31</v>
      </c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55"/>
      <c r="AB289" s="44"/>
      <c r="AC289" s="207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44"/>
      <c r="AU289" s="44"/>
      <c r="AV289" s="44"/>
      <c r="AW289" s="44"/>
      <c r="AX289" s="55"/>
      <c r="AY289" s="44"/>
      <c r="AZ289" s="44"/>
      <c r="BA289" s="44"/>
      <c r="BB289" s="209" t="str">
        <f>IFERROR(AVERAGE(BB258:BB288),"")</f>
        <v/>
      </c>
    </row>
    <row r="290" spans="1:54" ht="15.75" x14ac:dyDescent="0.25">
      <c r="A290" s="44">
        <v>2015</v>
      </c>
      <c r="B290" s="44" t="s">
        <v>240</v>
      </c>
      <c r="C290" s="44">
        <v>1</v>
      </c>
      <c r="D290" s="208" t="s">
        <v>228</v>
      </c>
      <c r="E290" s="209">
        <f t="shared" ref="E290:AJ290" si="43">IFERROR(AVERAGE(E259:E289),"")</f>
        <v>1</v>
      </c>
      <c r="F290" s="209">
        <f t="shared" si="43"/>
        <v>42026</v>
      </c>
      <c r="G290" s="209">
        <f t="shared" si="43"/>
        <v>49815</v>
      </c>
      <c r="H290" s="209" t="str">
        <f t="shared" si="43"/>
        <v/>
      </c>
      <c r="I290" s="209">
        <f t="shared" si="43"/>
        <v>0.77829999999999999</v>
      </c>
      <c r="J290" s="209" t="str">
        <f t="shared" si="43"/>
        <v/>
      </c>
      <c r="K290" s="209">
        <f t="shared" si="43"/>
        <v>0</v>
      </c>
      <c r="L290" s="209">
        <f t="shared" si="43"/>
        <v>30</v>
      </c>
      <c r="M290" s="209" t="str">
        <f t="shared" si="43"/>
        <v/>
      </c>
      <c r="N290" s="209">
        <f t="shared" si="43"/>
        <v>103</v>
      </c>
      <c r="O290" s="209">
        <f t="shared" si="43"/>
        <v>0</v>
      </c>
      <c r="P290" s="209">
        <f t="shared" si="43"/>
        <v>1.04</v>
      </c>
      <c r="Q290" s="209">
        <f t="shared" si="43"/>
        <v>328</v>
      </c>
      <c r="R290" s="209">
        <f t="shared" si="43"/>
        <v>488</v>
      </c>
      <c r="S290" s="209">
        <f t="shared" si="43"/>
        <v>99</v>
      </c>
      <c r="T290" s="209" t="str">
        <f t="shared" si="43"/>
        <v/>
      </c>
      <c r="U290" s="209">
        <f t="shared" si="43"/>
        <v>16</v>
      </c>
      <c r="V290" s="209">
        <f t="shared" si="43"/>
        <v>100</v>
      </c>
      <c r="W290" s="209">
        <f t="shared" si="43"/>
        <v>1</v>
      </c>
      <c r="X290" s="209">
        <f t="shared" si="43"/>
        <v>1.9</v>
      </c>
      <c r="Y290" s="209">
        <f t="shared" si="43"/>
        <v>401</v>
      </c>
      <c r="Z290" s="209">
        <f t="shared" si="43"/>
        <v>572</v>
      </c>
      <c r="AA290" s="209">
        <f t="shared" si="43"/>
        <v>0.3</v>
      </c>
      <c r="AB290" s="209">
        <f t="shared" si="43"/>
        <v>0.05</v>
      </c>
      <c r="AC290" s="209" t="str">
        <f t="shared" si="43"/>
        <v/>
      </c>
      <c r="AD290" s="209">
        <f t="shared" si="43"/>
        <v>4</v>
      </c>
      <c r="AE290" s="209">
        <f t="shared" si="43"/>
        <v>42020.571428571428</v>
      </c>
      <c r="AF290" s="209">
        <f t="shared" si="43"/>
        <v>49640.571428571428</v>
      </c>
      <c r="AG290" s="209" t="str">
        <f t="shared" si="43"/>
        <v/>
      </c>
      <c r="AH290" s="209">
        <f t="shared" si="43"/>
        <v>0.79572857142857145</v>
      </c>
      <c r="AI290" s="209" t="str">
        <f t="shared" si="43"/>
        <v/>
      </c>
      <c r="AJ290" s="209">
        <f t="shared" si="43"/>
        <v>0</v>
      </c>
      <c r="AK290" s="209">
        <f t="shared" ref="AK290:BA290" si="44">IFERROR(AVERAGE(AK259:AK289),"")</f>
        <v>30</v>
      </c>
      <c r="AL290" s="209" t="str">
        <f t="shared" si="44"/>
        <v/>
      </c>
      <c r="AM290" s="209">
        <f t="shared" si="44"/>
        <v>136.42857142857142</v>
      </c>
      <c r="AN290" s="209">
        <f t="shared" si="44"/>
        <v>0</v>
      </c>
      <c r="AO290" s="209">
        <f t="shared" si="44"/>
        <v>1.5714285714285714</v>
      </c>
      <c r="AP290" s="209">
        <f t="shared" si="44"/>
        <v>375.71428571428572</v>
      </c>
      <c r="AQ290" s="209">
        <f t="shared" si="44"/>
        <v>515.57142857142856</v>
      </c>
      <c r="AR290" s="209">
        <f t="shared" si="44"/>
        <v>98.785714285714292</v>
      </c>
      <c r="AS290" s="209" t="str">
        <f t="shared" si="44"/>
        <v/>
      </c>
      <c r="AT290" s="209">
        <f t="shared" si="44"/>
        <v>16</v>
      </c>
      <c r="AU290" s="209">
        <f t="shared" si="44"/>
        <v>100</v>
      </c>
      <c r="AV290" s="209">
        <f t="shared" si="44"/>
        <v>1</v>
      </c>
      <c r="AW290" s="209">
        <f t="shared" si="44"/>
        <v>1.9000000000000001</v>
      </c>
      <c r="AX290" s="210">
        <f t="shared" si="44"/>
        <v>401</v>
      </c>
      <c r="AY290" s="209">
        <f t="shared" si="44"/>
        <v>572</v>
      </c>
      <c r="AZ290" s="209" t="str">
        <f t="shared" si="44"/>
        <v/>
      </c>
      <c r="BA290" s="209" t="str">
        <f t="shared" si="44"/>
        <v/>
      </c>
    </row>
    <row r="291" spans="1:54" x14ac:dyDescent="0.25">
      <c r="A291" s="44">
        <f t="shared" ref="A291:A320" si="45">A290</f>
        <v>2015</v>
      </c>
      <c r="B291" s="44" t="str">
        <f t="shared" ref="B291:B320" si="46">B290</f>
        <v>FEBRERO</v>
      </c>
      <c r="C291" s="44">
        <v>2</v>
      </c>
      <c r="D291" s="44" t="str">
        <f t="shared" ref="D291:D321" si="47">B290&amp;" "&amp;A290&amp;" / "&amp;C290</f>
        <v>FEBRERO 2015 / 1</v>
      </c>
      <c r="E291" s="178">
        <v>1</v>
      </c>
      <c r="F291" s="197">
        <v>42053</v>
      </c>
      <c r="G291" s="179">
        <v>50423</v>
      </c>
      <c r="H291" s="33" t="s">
        <v>132</v>
      </c>
      <c r="I291" s="152">
        <v>0.77959999999999996</v>
      </c>
      <c r="J291" s="152" t="s">
        <v>20</v>
      </c>
      <c r="K291" s="198">
        <v>0</v>
      </c>
      <c r="L291" s="152">
        <v>30</v>
      </c>
      <c r="M291" s="152" t="s">
        <v>103</v>
      </c>
      <c r="N291" s="152">
        <v>105</v>
      </c>
      <c r="O291" s="198">
        <v>0</v>
      </c>
      <c r="P291" s="152">
        <v>1.1000000000000001</v>
      </c>
      <c r="Q291" s="152">
        <v>331</v>
      </c>
      <c r="R291" s="152">
        <v>493</v>
      </c>
      <c r="S291" s="152">
        <v>99</v>
      </c>
      <c r="T291" s="152"/>
      <c r="U291" s="151">
        <v>16</v>
      </c>
      <c r="V291" s="151">
        <v>100</v>
      </c>
      <c r="W291" s="151">
        <v>1</v>
      </c>
      <c r="X291" s="151">
        <v>1.9</v>
      </c>
      <c r="Y291" s="151">
        <v>401</v>
      </c>
      <c r="Z291" s="151">
        <v>572</v>
      </c>
      <c r="AA291" s="151">
        <v>0.3</v>
      </c>
      <c r="AB291" s="151">
        <v>0.05</v>
      </c>
      <c r="AC291" s="235"/>
      <c r="AD291" s="178">
        <v>1</v>
      </c>
      <c r="AE291" s="185">
        <v>42036</v>
      </c>
      <c r="AF291" s="179">
        <v>50150</v>
      </c>
      <c r="AG291" s="33" t="s">
        <v>104</v>
      </c>
      <c r="AH291" s="152">
        <v>0.79179999999999995</v>
      </c>
      <c r="AI291" s="152" t="s">
        <v>20</v>
      </c>
      <c r="AJ291" s="198">
        <v>0</v>
      </c>
      <c r="AK291" s="152">
        <v>30</v>
      </c>
      <c r="AL291" s="152" t="s">
        <v>103</v>
      </c>
      <c r="AM291" s="152">
        <v>129</v>
      </c>
      <c r="AN291" s="198">
        <v>0</v>
      </c>
      <c r="AO291" s="152">
        <v>1.4</v>
      </c>
      <c r="AP291" s="152">
        <v>360</v>
      </c>
      <c r="AQ291" s="152">
        <v>513</v>
      </c>
      <c r="AR291" s="152">
        <v>98.5</v>
      </c>
      <c r="AS291" s="151"/>
      <c r="AT291" s="151">
        <v>16</v>
      </c>
      <c r="AU291" s="151">
        <v>100</v>
      </c>
      <c r="AV291" s="151">
        <v>1</v>
      </c>
      <c r="AW291" s="151">
        <v>1.9</v>
      </c>
      <c r="AX291" s="151">
        <v>401</v>
      </c>
      <c r="AY291" s="151">
        <v>572</v>
      </c>
    </row>
    <row r="292" spans="1:54" x14ac:dyDescent="0.25">
      <c r="A292" s="44">
        <f t="shared" si="45"/>
        <v>2015</v>
      </c>
      <c r="B292" s="44" t="str">
        <f t="shared" si="46"/>
        <v>FEBRERO</v>
      </c>
      <c r="C292" s="44">
        <v>3</v>
      </c>
      <c r="D292" s="44" t="str">
        <f t="shared" si="47"/>
        <v>FEBRERO 2015 / 2</v>
      </c>
      <c r="E292" s="169">
        <v>2</v>
      </c>
      <c r="F292" s="197">
        <v>42060</v>
      </c>
      <c r="G292" s="179">
        <v>50734</v>
      </c>
      <c r="H292" s="33" t="s">
        <v>132</v>
      </c>
      <c r="I292" s="152">
        <v>0.7792</v>
      </c>
      <c r="J292" s="152" t="s">
        <v>20</v>
      </c>
      <c r="K292" s="198">
        <v>0</v>
      </c>
      <c r="L292" s="152">
        <v>30</v>
      </c>
      <c r="M292" s="152" t="s">
        <v>103</v>
      </c>
      <c r="N292" s="152">
        <v>104</v>
      </c>
      <c r="O292" s="198">
        <v>0</v>
      </c>
      <c r="P292" s="152">
        <v>1.07</v>
      </c>
      <c r="Q292" s="152">
        <v>332</v>
      </c>
      <c r="R292" s="152">
        <v>481</v>
      </c>
      <c r="S292" s="152">
        <v>98.5</v>
      </c>
      <c r="T292" s="152"/>
      <c r="U292" s="151">
        <v>16</v>
      </c>
      <c r="V292" s="151">
        <v>100</v>
      </c>
      <c r="W292" s="151">
        <v>1</v>
      </c>
      <c r="X292" s="151">
        <v>1.9</v>
      </c>
      <c r="Y292" s="151">
        <v>401</v>
      </c>
      <c r="Z292" s="151">
        <v>572</v>
      </c>
      <c r="AA292" s="151">
        <v>0.3</v>
      </c>
      <c r="AB292" s="151">
        <v>0.05</v>
      </c>
      <c r="AC292" s="235"/>
      <c r="AD292" s="178">
        <v>2</v>
      </c>
      <c r="AE292" s="185">
        <v>42040</v>
      </c>
      <c r="AF292" s="179">
        <v>50191</v>
      </c>
      <c r="AG292" s="34" t="s">
        <v>104</v>
      </c>
      <c r="AH292" s="152">
        <v>0.79759999999999998</v>
      </c>
      <c r="AI292" s="152" t="s">
        <v>20</v>
      </c>
      <c r="AJ292" s="198">
        <v>0.01</v>
      </c>
      <c r="AK292" s="152">
        <v>30</v>
      </c>
      <c r="AL292" s="152" t="s">
        <v>103</v>
      </c>
      <c r="AM292" s="152">
        <v>142</v>
      </c>
      <c r="AN292" s="198">
        <v>0</v>
      </c>
      <c r="AO292" s="152">
        <v>1.6</v>
      </c>
      <c r="AP292" s="152">
        <v>383</v>
      </c>
      <c r="AQ292" s="152">
        <v>516</v>
      </c>
      <c r="AR292" s="152">
        <v>99</v>
      </c>
      <c r="AS292" s="151"/>
      <c r="AT292" s="151">
        <v>16</v>
      </c>
      <c r="AU292" s="151">
        <v>100</v>
      </c>
      <c r="AV292" s="151">
        <v>1</v>
      </c>
      <c r="AW292" s="151">
        <v>1.9</v>
      </c>
      <c r="AX292" s="151">
        <v>401</v>
      </c>
      <c r="AY292" s="151">
        <v>572</v>
      </c>
    </row>
    <row r="293" spans="1:54" x14ac:dyDescent="0.25">
      <c r="A293" s="44">
        <f t="shared" si="45"/>
        <v>2015</v>
      </c>
      <c r="B293" s="44" t="str">
        <f t="shared" si="46"/>
        <v>FEBRERO</v>
      </c>
      <c r="C293" s="44">
        <v>4</v>
      </c>
      <c r="D293" s="44" t="str">
        <f t="shared" si="47"/>
        <v>FEBRERO 2015 / 3</v>
      </c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1"/>
      <c r="V293" s="152"/>
      <c r="W293" s="152"/>
      <c r="X293" s="152"/>
      <c r="Y293" s="152"/>
      <c r="Z293" s="152"/>
      <c r="AA293" s="152"/>
      <c r="AB293" s="152"/>
      <c r="AC293" s="235"/>
      <c r="AD293" s="178">
        <v>3</v>
      </c>
      <c r="AE293" s="185">
        <v>42044</v>
      </c>
      <c r="AF293" s="179">
        <v>50254</v>
      </c>
      <c r="AG293" s="34" t="s">
        <v>104</v>
      </c>
      <c r="AH293" s="152">
        <v>0.79520000000000002</v>
      </c>
      <c r="AI293" s="152" t="s">
        <v>20</v>
      </c>
      <c r="AJ293" s="198">
        <v>0.01</v>
      </c>
      <c r="AK293" s="152">
        <v>30</v>
      </c>
      <c r="AL293" s="152" t="s">
        <v>103</v>
      </c>
      <c r="AM293" s="152">
        <v>138</v>
      </c>
      <c r="AN293" s="198">
        <v>0</v>
      </c>
      <c r="AO293" s="152">
        <v>1.5</v>
      </c>
      <c r="AP293" s="152">
        <v>387</v>
      </c>
      <c r="AQ293" s="152">
        <v>518</v>
      </c>
      <c r="AR293" s="152">
        <v>99</v>
      </c>
      <c r="AS293" s="151"/>
      <c r="AT293" s="151">
        <v>16</v>
      </c>
      <c r="AU293" s="151">
        <v>100</v>
      </c>
      <c r="AV293" s="151">
        <v>1</v>
      </c>
      <c r="AW293" s="151">
        <v>1.9</v>
      </c>
      <c r="AX293" s="151">
        <v>401</v>
      </c>
      <c r="AY293" s="151">
        <v>572</v>
      </c>
    </row>
    <row r="294" spans="1:54" x14ac:dyDescent="0.25">
      <c r="A294" s="44">
        <f t="shared" si="45"/>
        <v>2015</v>
      </c>
      <c r="B294" s="44" t="str">
        <f t="shared" si="46"/>
        <v>FEBRERO</v>
      </c>
      <c r="C294" s="44">
        <v>5</v>
      </c>
      <c r="D294" s="44" t="str">
        <f t="shared" si="47"/>
        <v>FEBRERO 2015 / 4</v>
      </c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235"/>
      <c r="AD294" s="178">
        <v>4</v>
      </c>
      <c r="AE294" s="185">
        <v>42045</v>
      </c>
      <c r="AF294" s="179">
        <v>50280</v>
      </c>
      <c r="AG294" s="34" t="s">
        <v>104</v>
      </c>
      <c r="AH294" s="152">
        <v>0.79490000000000005</v>
      </c>
      <c r="AI294" s="152" t="s">
        <v>20</v>
      </c>
      <c r="AJ294" s="198">
        <v>0.01</v>
      </c>
      <c r="AK294" s="152">
        <v>30</v>
      </c>
      <c r="AL294" s="152" t="s">
        <v>103</v>
      </c>
      <c r="AM294" s="152">
        <v>129</v>
      </c>
      <c r="AN294" s="198">
        <v>0</v>
      </c>
      <c r="AO294" s="152">
        <v>1.5</v>
      </c>
      <c r="AP294" s="152">
        <v>374</v>
      </c>
      <c r="AQ294" s="152">
        <v>505</v>
      </c>
      <c r="AR294" s="152">
        <v>99</v>
      </c>
      <c r="AS294" s="151"/>
      <c r="AT294" s="151">
        <v>16</v>
      </c>
      <c r="AU294" s="151">
        <v>100</v>
      </c>
      <c r="AV294" s="151">
        <v>1</v>
      </c>
      <c r="AW294" s="151">
        <v>1.9</v>
      </c>
      <c r="AX294" s="151">
        <v>401</v>
      </c>
      <c r="AY294" s="151">
        <v>572</v>
      </c>
    </row>
    <row r="295" spans="1:54" x14ac:dyDescent="0.25">
      <c r="A295" s="44">
        <f t="shared" si="45"/>
        <v>2015</v>
      </c>
      <c r="B295" s="44" t="str">
        <f t="shared" si="46"/>
        <v>FEBRERO</v>
      </c>
      <c r="C295" s="44">
        <v>6</v>
      </c>
      <c r="D295" s="44" t="str">
        <f t="shared" si="47"/>
        <v>FEBRERO 2015 / 5</v>
      </c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235"/>
      <c r="AD295" s="178">
        <v>5</v>
      </c>
      <c r="AE295" s="185">
        <v>42050</v>
      </c>
      <c r="AF295" s="179">
        <v>50392</v>
      </c>
      <c r="AG295" s="34" t="s">
        <v>104</v>
      </c>
      <c r="AH295" s="152">
        <v>0.79449999999999998</v>
      </c>
      <c r="AI295" s="152" t="s">
        <v>20</v>
      </c>
      <c r="AJ295" s="198">
        <v>0.01</v>
      </c>
      <c r="AK295" s="152">
        <v>30</v>
      </c>
      <c r="AL295" s="152" t="s">
        <v>103</v>
      </c>
      <c r="AM295" s="152">
        <v>135</v>
      </c>
      <c r="AN295" s="198">
        <v>0</v>
      </c>
      <c r="AO295" s="152">
        <v>1.5</v>
      </c>
      <c r="AP295" s="152">
        <v>374</v>
      </c>
      <c r="AQ295" s="152">
        <v>518</v>
      </c>
      <c r="AR295" s="152">
        <v>98.5</v>
      </c>
      <c r="AS295" s="151"/>
      <c r="AT295" s="151">
        <v>16</v>
      </c>
      <c r="AU295" s="151">
        <v>100</v>
      </c>
      <c r="AV295" s="151">
        <v>1</v>
      </c>
      <c r="AW295" s="151">
        <v>1.9</v>
      </c>
      <c r="AX295" s="151">
        <v>401</v>
      </c>
      <c r="AY295" s="151">
        <v>572</v>
      </c>
    </row>
    <row r="296" spans="1:54" x14ac:dyDescent="0.25">
      <c r="A296" s="44">
        <f t="shared" si="45"/>
        <v>2015</v>
      </c>
      <c r="B296" s="44" t="str">
        <f t="shared" si="46"/>
        <v>FEBRERO</v>
      </c>
      <c r="C296" s="44">
        <v>7</v>
      </c>
      <c r="D296" s="44" t="str">
        <f t="shared" si="47"/>
        <v>FEBRERO 2015 / 6</v>
      </c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235"/>
      <c r="AD296" s="178">
        <v>6</v>
      </c>
      <c r="AE296" s="185">
        <v>42056</v>
      </c>
      <c r="AF296" s="179">
        <v>50526</v>
      </c>
      <c r="AG296" s="34" t="s">
        <v>104</v>
      </c>
      <c r="AH296" s="152">
        <v>0.79669999999999996</v>
      </c>
      <c r="AI296" s="152" t="s">
        <v>20</v>
      </c>
      <c r="AJ296" s="198">
        <v>0</v>
      </c>
      <c r="AK296" s="152">
        <v>30</v>
      </c>
      <c r="AL296" s="152" t="s">
        <v>103</v>
      </c>
      <c r="AM296" s="152">
        <v>138</v>
      </c>
      <c r="AN296" s="198">
        <v>0</v>
      </c>
      <c r="AO296" s="152">
        <v>1.5</v>
      </c>
      <c r="AP296" s="152">
        <v>376</v>
      </c>
      <c r="AQ296" s="152">
        <v>514</v>
      </c>
      <c r="AR296" s="152">
        <v>99</v>
      </c>
      <c r="AS296" s="151"/>
      <c r="AT296" s="151">
        <v>16</v>
      </c>
      <c r="AU296" s="151">
        <v>100</v>
      </c>
      <c r="AV296" s="151">
        <v>1</v>
      </c>
      <c r="AW296" s="151">
        <v>1.9</v>
      </c>
      <c r="AX296" s="151">
        <v>401</v>
      </c>
      <c r="AY296" s="151">
        <v>572</v>
      </c>
    </row>
    <row r="297" spans="1:54" x14ac:dyDescent="0.25">
      <c r="A297" s="44">
        <f t="shared" si="45"/>
        <v>2015</v>
      </c>
      <c r="B297" s="44" t="str">
        <f t="shared" si="46"/>
        <v>FEBRERO</v>
      </c>
      <c r="C297" s="44">
        <v>8</v>
      </c>
      <c r="D297" s="44" t="str">
        <f t="shared" si="47"/>
        <v>FEBRERO 2015 / 7</v>
      </c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235"/>
      <c r="AD297" s="169">
        <v>7</v>
      </c>
      <c r="AE297" s="185">
        <v>42062</v>
      </c>
      <c r="AF297" s="179">
        <v>50745</v>
      </c>
      <c r="AG297" s="34" t="s">
        <v>104</v>
      </c>
      <c r="AH297" s="152">
        <v>0.80120000000000002</v>
      </c>
      <c r="AI297" s="152" t="s">
        <v>20</v>
      </c>
      <c r="AJ297" s="198">
        <v>0</v>
      </c>
      <c r="AK297" s="152">
        <v>30</v>
      </c>
      <c r="AL297" s="152" t="s">
        <v>103</v>
      </c>
      <c r="AM297" s="152">
        <v>154</v>
      </c>
      <c r="AN297" s="198">
        <v>0</v>
      </c>
      <c r="AO297" s="152">
        <v>1.7</v>
      </c>
      <c r="AP297" s="152">
        <v>387</v>
      </c>
      <c r="AQ297" s="152">
        <v>518</v>
      </c>
      <c r="AR297" s="152">
        <v>99</v>
      </c>
      <c r="AS297" s="151"/>
      <c r="AT297" s="152"/>
      <c r="AU297" s="151">
        <v>100</v>
      </c>
      <c r="AV297" s="151">
        <v>1</v>
      </c>
      <c r="AW297" s="151">
        <v>1.9</v>
      </c>
      <c r="AX297" s="151">
        <v>401</v>
      </c>
      <c r="AY297" s="151">
        <v>572</v>
      </c>
    </row>
    <row r="298" spans="1:54" x14ac:dyDescent="0.25">
      <c r="A298" s="44">
        <f t="shared" si="45"/>
        <v>2015</v>
      </c>
      <c r="B298" s="44" t="str">
        <f t="shared" si="46"/>
        <v>FEBRERO</v>
      </c>
      <c r="C298" s="44">
        <v>9</v>
      </c>
      <c r="D298" s="44" t="str">
        <f t="shared" si="47"/>
        <v>FEBRERO 2015 / 8</v>
      </c>
    </row>
    <row r="299" spans="1:54" x14ac:dyDescent="0.25">
      <c r="A299" s="44">
        <f t="shared" si="45"/>
        <v>2015</v>
      </c>
      <c r="B299" s="44" t="str">
        <f t="shared" si="46"/>
        <v>FEBRERO</v>
      </c>
      <c r="C299" s="44">
        <v>10</v>
      </c>
      <c r="D299" s="44" t="str">
        <f t="shared" si="47"/>
        <v>FEBRERO 2015 / 9</v>
      </c>
    </row>
    <row r="300" spans="1:54" x14ac:dyDescent="0.25">
      <c r="A300" s="44">
        <f t="shared" si="45"/>
        <v>2015</v>
      </c>
      <c r="B300" s="44" t="str">
        <f t="shared" si="46"/>
        <v>FEBRERO</v>
      </c>
      <c r="C300" s="44">
        <v>11</v>
      </c>
      <c r="D300" s="44" t="str">
        <f t="shared" si="47"/>
        <v>FEBRERO 2015 / 10</v>
      </c>
    </row>
    <row r="301" spans="1:54" x14ac:dyDescent="0.25">
      <c r="A301" s="44">
        <f t="shared" si="45"/>
        <v>2015</v>
      </c>
      <c r="B301" s="44" t="str">
        <f t="shared" si="46"/>
        <v>FEBRERO</v>
      </c>
      <c r="C301" s="44">
        <v>12</v>
      </c>
      <c r="D301" s="44" t="str">
        <f t="shared" si="47"/>
        <v>FEBRERO 2015 / 11</v>
      </c>
    </row>
    <row r="302" spans="1:54" x14ac:dyDescent="0.25">
      <c r="A302" s="44">
        <f t="shared" si="45"/>
        <v>2015</v>
      </c>
      <c r="B302" s="44" t="str">
        <f t="shared" si="46"/>
        <v>FEBRERO</v>
      </c>
      <c r="C302" s="44">
        <v>13</v>
      </c>
      <c r="D302" s="44" t="str">
        <f t="shared" si="47"/>
        <v>FEBRERO 2015 / 12</v>
      </c>
    </row>
    <row r="303" spans="1:54" x14ac:dyDescent="0.25">
      <c r="A303" s="44">
        <f t="shared" si="45"/>
        <v>2015</v>
      </c>
      <c r="B303" s="44" t="str">
        <f t="shared" si="46"/>
        <v>FEBRERO</v>
      </c>
      <c r="C303" s="44">
        <v>14</v>
      </c>
      <c r="D303" s="44" t="str">
        <f t="shared" si="47"/>
        <v>FEBRERO 2015 / 13</v>
      </c>
    </row>
    <row r="304" spans="1:54" x14ac:dyDescent="0.25">
      <c r="A304" s="44">
        <f t="shared" si="45"/>
        <v>2015</v>
      </c>
      <c r="B304" s="44" t="str">
        <f t="shared" si="46"/>
        <v>FEBRERO</v>
      </c>
      <c r="C304" s="44">
        <v>15</v>
      </c>
      <c r="D304" s="44" t="str">
        <f t="shared" si="47"/>
        <v>FEBRERO 2015 / 14</v>
      </c>
    </row>
    <row r="305" spans="1:4" x14ac:dyDescent="0.25">
      <c r="A305" s="44">
        <f t="shared" si="45"/>
        <v>2015</v>
      </c>
      <c r="B305" s="44" t="str">
        <f t="shared" si="46"/>
        <v>FEBRERO</v>
      </c>
      <c r="C305" s="44">
        <v>16</v>
      </c>
      <c r="D305" s="44" t="str">
        <f t="shared" si="47"/>
        <v>FEBRERO 2015 / 15</v>
      </c>
    </row>
    <row r="306" spans="1:4" x14ac:dyDescent="0.25">
      <c r="A306" s="44">
        <f t="shared" si="45"/>
        <v>2015</v>
      </c>
      <c r="B306" s="44" t="str">
        <f t="shared" si="46"/>
        <v>FEBRERO</v>
      </c>
      <c r="C306" s="44">
        <v>17</v>
      </c>
      <c r="D306" s="44" t="str">
        <f t="shared" si="47"/>
        <v>FEBRERO 2015 / 16</v>
      </c>
    </row>
    <row r="307" spans="1:4" x14ac:dyDescent="0.25">
      <c r="A307" s="44">
        <f t="shared" si="45"/>
        <v>2015</v>
      </c>
      <c r="B307" s="44" t="str">
        <f t="shared" si="46"/>
        <v>FEBRERO</v>
      </c>
      <c r="C307" s="44">
        <v>18</v>
      </c>
      <c r="D307" s="44" t="str">
        <f t="shared" si="47"/>
        <v>FEBRERO 2015 / 17</v>
      </c>
    </row>
    <row r="308" spans="1:4" x14ac:dyDescent="0.25">
      <c r="A308" s="44">
        <f t="shared" si="45"/>
        <v>2015</v>
      </c>
      <c r="B308" s="44" t="str">
        <f t="shared" si="46"/>
        <v>FEBRERO</v>
      </c>
      <c r="C308" s="44">
        <v>19</v>
      </c>
      <c r="D308" s="44" t="str">
        <f t="shared" si="47"/>
        <v>FEBRERO 2015 / 18</v>
      </c>
    </row>
    <row r="309" spans="1:4" x14ac:dyDescent="0.25">
      <c r="A309" s="44">
        <f t="shared" si="45"/>
        <v>2015</v>
      </c>
      <c r="B309" s="44" t="str">
        <f t="shared" si="46"/>
        <v>FEBRERO</v>
      </c>
      <c r="C309" s="44">
        <v>20</v>
      </c>
      <c r="D309" s="44" t="str">
        <f t="shared" si="47"/>
        <v>FEBRERO 2015 / 19</v>
      </c>
    </row>
    <row r="310" spans="1:4" x14ac:dyDescent="0.25">
      <c r="A310" s="44">
        <f t="shared" si="45"/>
        <v>2015</v>
      </c>
      <c r="B310" s="44" t="str">
        <f t="shared" si="46"/>
        <v>FEBRERO</v>
      </c>
      <c r="C310" s="44">
        <v>21</v>
      </c>
      <c r="D310" s="44" t="str">
        <f t="shared" si="47"/>
        <v>FEBRERO 2015 / 20</v>
      </c>
    </row>
    <row r="311" spans="1:4" x14ac:dyDescent="0.25">
      <c r="A311" s="44">
        <f t="shared" si="45"/>
        <v>2015</v>
      </c>
      <c r="B311" s="44" t="str">
        <f t="shared" si="46"/>
        <v>FEBRERO</v>
      </c>
      <c r="C311" s="44">
        <v>22</v>
      </c>
      <c r="D311" s="44" t="str">
        <f t="shared" si="47"/>
        <v>FEBRERO 2015 / 21</v>
      </c>
    </row>
    <row r="312" spans="1:4" x14ac:dyDescent="0.25">
      <c r="A312" s="44">
        <f t="shared" si="45"/>
        <v>2015</v>
      </c>
      <c r="B312" s="44" t="str">
        <f t="shared" si="46"/>
        <v>FEBRERO</v>
      </c>
      <c r="C312" s="44">
        <v>23</v>
      </c>
      <c r="D312" s="44" t="str">
        <f t="shared" si="47"/>
        <v>FEBRERO 2015 / 22</v>
      </c>
    </row>
    <row r="313" spans="1:4" x14ac:dyDescent="0.25">
      <c r="A313" s="44">
        <f t="shared" si="45"/>
        <v>2015</v>
      </c>
      <c r="B313" s="44" t="str">
        <f t="shared" si="46"/>
        <v>FEBRERO</v>
      </c>
      <c r="C313" s="44">
        <v>24</v>
      </c>
      <c r="D313" s="44" t="str">
        <f t="shared" si="47"/>
        <v>FEBRERO 2015 / 23</v>
      </c>
    </row>
    <row r="314" spans="1:4" x14ac:dyDescent="0.25">
      <c r="A314" s="44">
        <f t="shared" si="45"/>
        <v>2015</v>
      </c>
      <c r="B314" s="44" t="str">
        <f t="shared" si="46"/>
        <v>FEBRERO</v>
      </c>
      <c r="C314" s="44">
        <v>25</v>
      </c>
      <c r="D314" s="44" t="str">
        <f t="shared" si="47"/>
        <v>FEBRERO 2015 / 24</v>
      </c>
    </row>
    <row r="315" spans="1:4" x14ac:dyDescent="0.25">
      <c r="A315" s="44">
        <f t="shared" si="45"/>
        <v>2015</v>
      </c>
      <c r="B315" s="44" t="str">
        <f t="shared" si="46"/>
        <v>FEBRERO</v>
      </c>
      <c r="C315" s="44">
        <v>26</v>
      </c>
      <c r="D315" s="44" t="str">
        <f t="shared" si="47"/>
        <v>FEBRERO 2015 / 25</v>
      </c>
    </row>
    <row r="316" spans="1:4" x14ac:dyDescent="0.25">
      <c r="A316" s="44">
        <f t="shared" si="45"/>
        <v>2015</v>
      </c>
      <c r="B316" s="44" t="str">
        <f t="shared" si="46"/>
        <v>FEBRERO</v>
      </c>
      <c r="C316" s="44">
        <v>27</v>
      </c>
      <c r="D316" s="44" t="str">
        <f t="shared" si="47"/>
        <v>FEBRERO 2015 / 26</v>
      </c>
    </row>
    <row r="317" spans="1:4" x14ac:dyDescent="0.25">
      <c r="A317" s="44">
        <f t="shared" si="45"/>
        <v>2015</v>
      </c>
      <c r="B317" s="44" t="str">
        <f t="shared" si="46"/>
        <v>FEBRERO</v>
      </c>
      <c r="C317" s="44">
        <v>28</v>
      </c>
      <c r="D317" s="44" t="str">
        <f t="shared" si="47"/>
        <v>FEBRERO 2015 / 27</v>
      </c>
    </row>
    <row r="318" spans="1:4" x14ac:dyDescent="0.25">
      <c r="A318" s="44">
        <f t="shared" si="45"/>
        <v>2015</v>
      </c>
      <c r="B318" s="44" t="str">
        <f t="shared" si="46"/>
        <v>FEBRERO</v>
      </c>
      <c r="C318" s="44">
        <v>29</v>
      </c>
      <c r="D318" s="44" t="str">
        <f t="shared" si="47"/>
        <v>FEBRERO 2015 / 28</v>
      </c>
    </row>
    <row r="319" spans="1:4" x14ac:dyDescent="0.25">
      <c r="A319" s="44">
        <f t="shared" si="45"/>
        <v>2015</v>
      </c>
      <c r="B319" s="44" t="str">
        <f t="shared" si="46"/>
        <v>FEBRERO</v>
      </c>
      <c r="C319" s="44">
        <v>30</v>
      </c>
      <c r="D319" s="44" t="str">
        <f t="shared" si="47"/>
        <v>FEBRERO 2015 / 29</v>
      </c>
    </row>
    <row r="320" spans="1:4" x14ac:dyDescent="0.25">
      <c r="A320" s="44">
        <f t="shared" si="45"/>
        <v>2015</v>
      </c>
      <c r="B320" s="44" t="str">
        <f t="shared" si="46"/>
        <v>FEBRERO</v>
      </c>
      <c r="C320" s="44">
        <v>31</v>
      </c>
      <c r="D320" s="44" t="str">
        <f t="shared" si="47"/>
        <v>FEBRERO 2015 / 30</v>
      </c>
    </row>
    <row r="321" spans="1:54" s="206" customFormat="1" ht="15.75" x14ac:dyDescent="0.25">
      <c r="D321" s="44" t="str">
        <f t="shared" si="47"/>
        <v>FEBRERO 2015 / 31</v>
      </c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55"/>
      <c r="AB321" s="44"/>
      <c r="AC321" s="207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44"/>
      <c r="AU321" s="44"/>
      <c r="AV321" s="44"/>
      <c r="AW321" s="44"/>
      <c r="AX321" s="55"/>
      <c r="AY321" s="44"/>
      <c r="AZ321" s="44"/>
      <c r="BA321" s="44"/>
      <c r="BB321" s="209" t="str">
        <f>IFERROR(AVERAGE(BB290:BB320),"")</f>
        <v/>
      </c>
    </row>
    <row r="322" spans="1:54" ht="15.75" x14ac:dyDescent="0.25">
      <c r="A322" s="44">
        <v>2015</v>
      </c>
      <c r="B322" s="44" t="s">
        <v>241</v>
      </c>
      <c r="C322" s="44">
        <v>1</v>
      </c>
      <c r="D322" s="208" t="s">
        <v>228</v>
      </c>
      <c r="E322" s="209">
        <f t="shared" ref="E322:AJ322" si="48">IFERROR(AVERAGE(E291:E321),"")</f>
        <v>1.5</v>
      </c>
      <c r="F322" s="209">
        <f t="shared" si="48"/>
        <v>42056.5</v>
      </c>
      <c r="G322" s="209">
        <f t="shared" si="48"/>
        <v>50578.5</v>
      </c>
      <c r="H322" s="209" t="str">
        <f t="shared" si="48"/>
        <v/>
      </c>
      <c r="I322" s="209">
        <f t="shared" si="48"/>
        <v>0.77939999999999998</v>
      </c>
      <c r="J322" s="209" t="str">
        <f t="shared" si="48"/>
        <v/>
      </c>
      <c r="K322" s="209">
        <f t="shared" si="48"/>
        <v>0</v>
      </c>
      <c r="L322" s="209">
        <f t="shared" si="48"/>
        <v>30</v>
      </c>
      <c r="M322" s="209" t="str">
        <f t="shared" si="48"/>
        <v/>
      </c>
      <c r="N322" s="209">
        <f t="shared" si="48"/>
        <v>104.5</v>
      </c>
      <c r="O322" s="209">
        <f t="shared" si="48"/>
        <v>0</v>
      </c>
      <c r="P322" s="209">
        <f t="shared" si="48"/>
        <v>1.085</v>
      </c>
      <c r="Q322" s="209">
        <f t="shared" si="48"/>
        <v>331.5</v>
      </c>
      <c r="R322" s="209">
        <f t="shared" si="48"/>
        <v>487</v>
      </c>
      <c r="S322" s="209">
        <f t="shared" si="48"/>
        <v>98.75</v>
      </c>
      <c r="T322" s="209" t="str">
        <f t="shared" si="48"/>
        <v/>
      </c>
      <c r="U322" s="209">
        <f t="shared" si="48"/>
        <v>16</v>
      </c>
      <c r="V322" s="209">
        <f t="shared" si="48"/>
        <v>100</v>
      </c>
      <c r="W322" s="209">
        <f t="shared" si="48"/>
        <v>1</v>
      </c>
      <c r="X322" s="209">
        <f t="shared" si="48"/>
        <v>1.9</v>
      </c>
      <c r="Y322" s="209">
        <f t="shared" si="48"/>
        <v>401</v>
      </c>
      <c r="Z322" s="209">
        <f t="shared" si="48"/>
        <v>572</v>
      </c>
      <c r="AA322" s="209">
        <f t="shared" si="48"/>
        <v>0.3</v>
      </c>
      <c r="AB322" s="209">
        <f t="shared" si="48"/>
        <v>0.05</v>
      </c>
      <c r="AC322" s="209" t="str">
        <f t="shared" si="48"/>
        <v/>
      </c>
      <c r="AD322" s="209">
        <f t="shared" si="48"/>
        <v>4</v>
      </c>
      <c r="AE322" s="209">
        <f t="shared" si="48"/>
        <v>42047.571428571428</v>
      </c>
      <c r="AF322" s="209">
        <f t="shared" si="48"/>
        <v>50362.571428571428</v>
      </c>
      <c r="AG322" s="209" t="str">
        <f t="shared" si="48"/>
        <v/>
      </c>
      <c r="AH322" s="209">
        <f t="shared" si="48"/>
        <v>0.79598571428571419</v>
      </c>
      <c r="AI322" s="209" t="str">
        <f t="shared" si="48"/>
        <v/>
      </c>
      <c r="AJ322" s="209">
        <f t="shared" si="48"/>
        <v>5.7142857142857143E-3</v>
      </c>
      <c r="AK322" s="209">
        <f t="shared" ref="AK322:BA322" si="49">IFERROR(AVERAGE(AK291:AK321),"")</f>
        <v>30</v>
      </c>
      <c r="AL322" s="209" t="str">
        <f t="shared" si="49"/>
        <v/>
      </c>
      <c r="AM322" s="209">
        <f t="shared" si="49"/>
        <v>137.85714285714286</v>
      </c>
      <c r="AN322" s="209">
        <f t="shared" si="49"/>
        <v>0</v>
      </c>
      <c r="AO322" s="209">
        <f t="shared" si="49"/>
        <v>1.5285714285714285</v>
      </c>
      <c r="AP322" s="209">
        <f t="shared" si="49"/>
        <v>377.28571428571428</v>
      </c>
      <c r="AQ322" s="209">
        <f t="shared" si="49"/>
        <v>514.57142857142856</v>
      </c>
      <c r="AR322" s="209">
        <f t="shared" si="49"/>
        <v>98.857142857142861</v>
      </c>
      <c r="AS322" s="209" t="str">
        <f t="shared" si="49"/>
        <v/>
      </c>
      <c r="AT322" s="209">
        <f t="shared" si="49"/>
        <v>16</v>
      </c>
      <c r="AU322" s="209">
        <f t="shared" si="49"/>
        <v>100</v>
      </c>
      <c r="AV322" s="209">
        <f t="shared" si="49"/>
        <v>1</v>
      </c>
      <c r="AW322" s="209">
        <f t="shared" si="49"/>
        <v>1.9000000000000001</v>
      </c>
      <c r="AX322" s="210">
        <f t="shared" si="49"/>
        <v>401</v>
      </c>
      <c r="AY322" s="209">
        <f t="shared" si="49"/>
        <v>572</v>
      </c>
      <c r="AZ322" s="209" t="str">
        <f t="shared" si="49"/>
        <v/>
      </c>
      <c r="BA322" s="209" t="str">
        <f t="shared" si="49"/>
        <v/>
      </c>
    </row>
    <row r="323" spans="1:54" x14ac:dyDescent="0.25">
      <c r="A323" s="44">
        <f t="shared" ref="A323:A352" si="50">A322</f>
        <v>2015</v>
      </c>
      <c r="B323" s="44" t="str">
        <f t="shared" ref="B323:B352" si="51">B322</f>
        <v>MARZO</v>
      </c>
      <c r="C323" s="44">
        <v>2</v>
      </c>
      <c r="D323" s="44" t="str">
        <f t="shared" ref="D323:D353" si="52">B322&amp;" "&amp;A322&amp;" / "&amp;C322</f>
        <v>MARZO 2015 / 1</v>
      </c>
      <c r="E323" s="178">
        <v>1</v>
      </c>
      <c r="F323" s="197">
        <v>42064</v>
      </c>
      <c r="G323" s="179">
        <v>51068</v>
      </c>
      <c r="H323" s="33" t="s">
        <v>131</v>
      </c>
      <c r="I323" s="152">
        <v>0.7792</v>
      </c>
      <c r="J323" s="152" t="s">
        <v>20</v>
      </c>
      <c r="K323" s="198">
        <v>0</v>
      </c>
      <c r="L323" s="152">
        <v>30</v>
      </c>
      <c r="M323" s="152" t="s">
        <v>103</v>
      </c>
      <c r="N323" s="152">
        <v>105</v>
      </c>
      <c r="O323" s="198">
        <v>0</v>
      </c>
      <c r="P323" s="152">
        <v>1.05</v>
      </c>
      <c r="Q323" s="152">
        <v>334</v>
      </c>
      <c r="R323" s="152">
        <v>489</v>
      </c>
      <c r="S323" s="152">
        <v>98.5</v>
      </c>
      <c r="T323" s="151"/>
      <c r="U323" s="151">
        <v>16</v>
      </c>
      <c r="V323" s="151">
        <v>100</v>
      </c>
      <c r="W323" s="151">
        <v>1</v>
      </c>
      <c r="X323" s="151">
        <v>1.9</v>
      </c>
      <c r="Y323" s="151">
        <v>401</v>
      </c>
      <c r="Z323" s="151">
        <v>572</v>
      </c>
      <c r="AA323" s="151">
        <v>0.3</v>
      </c>
      <c r="AB323" s="151">
        <v>0.05</v>
      </c>
      <c r="AC323" s="235"/>
      <c r="AD323" s="178">
        <v>1</v>
      </c>
      <c r="AE323" s="185">
        <v>42067</v>
      </c>
      <c r="AF323" s="179">
        <v>51120</v>
      </c>
      <c r="AG323" s="33" t="s">
        <v>170</v>
      </c>
      <c r="AH323" s="152">
        <v>0.80120000000000002</v>
      </c>
      <c r="AI323" s="152" t="s">
        <v>20</v>
      </c>
      <c r="AJ323" s="198">
        <v>0</v>
      </c>
      <c r="AK323" s="152">
        <v>30</v>
      </c>
      <c r="AL323" s="152" t="s">
        <v>103</v>
      </c>
      <c r="AM323" s="152">
        <v>147</v>
      </c>
      <c r="AN323" s="198">
        <v>0</v>
      </c>
      <c r="AO323" s="152">
        <v>1.7</v>
      </c>
      <c r="AP323" s="152">
        <v>394</v>
      </c>
      <c r="AQ323" s="152">
        <v>534</v>
      </c>
      <c r="AR323" s="152">
        <v>99</v>
      </c>
      <c r="AS323" s="151"/>
      <c r="AT323" s="151">
        <v>16</v>
      </c>
      <c r="AU323" s="151">
        <v>100</v>
      </c>
      <c r="AV323" s="151">
        <v>1</v>
      </c>
      <c r="AW323" s="151">
        <v>1.9</v>
      </c>
      <c r="AX323" s="151">
        <v>401</v>
      </c>
      <c r="AY323" s="151">
        <v>572</v>
      </c>
    </row>
    <row r="324" spans="1:54" x14ac:dyDescent="0.25">
      <c r="A324" s="44">
        <f t="shared" si="50"/>
        <v>2015</v>
      </c>
      <c r="B324" s="44" t="str">
        <f t="shared" si="51"/>
        <v>MARZO</v>
      </c>
      <c r="C324" s="44">
        <v>3</v>
      </c>
      <c r="D324" s="44" t="str">
        <f t="shared" si="52"/>
        <v>MARZO 2015 / 2</v>
      </c>
      <c r="E324" s="169">
        <v>2</v>
      </c>
      <c r="F324" s="197">
        <v>42074</v>
      </c>
      <c r="G324" s="179"/>
      <c r="H324" s="33" t="s">
        <v>131</v>
      </c>
      <c r="I324" s="152">
        <v>0.77959999999999996</v>
      </c>
      <c r="J324" s="152" t="s">
        <v>20</v>
      </c>
      <c r="K324" s="198">
        <v>0</v>
      </c>
      <c r="L324" s="152">
        <v>30</v>
      </c>
      <c r="M324" s="152" t="s">
        <v>103</v>
      </c>
      <c r="N324" s="152">
        <v>105</v>
      </c>
      <c r="O324" s="198">
        <v>0</v>
      </c>
      <c r="P324" s="152">
        <v>1.07</v>
      </c>
      <c r="Q324" s="152">
        <v>329</v>
      </c>
      <c r="R324" s="152">
        <v>492</v>
      </c>
      <c r="S324" s="152">
        <v>99</v>
      </c>
      <c r="T324" s="151"/>
      <c r="U324" s="151">
        <v>16</v>
      </c>
      <c r="V324" s="151">
        <v>100</v>
      </c>
      <c r="W324" s="151">
        <v>1</v>
      </c>
      <c r="X324" s="151">
        <v>1.9</v>
      </c>
      <c r="Y324" s="151">
        <v>401</v>
      </c>
      <c r="Z324" s="151">
        <v>572</v>
      </c>
      <c r="AA324" s="151">
        <v>0.3</v>
      </c>
      <c r="AB324" s="151">
        <v>0.05</v>
      </c>
      <c r="AC324" s="235"/>
      <c r="AD324" s="178">
        <v>2</v>
      </c>
      <c r="AE324" s="185">
        <v>42073</v>
      </c>
      <c r="AF324" s="179">
        <v>51233</v>
      </c>
      <c r="AG324" s="34" t="s">
        <v>170</v>
      </c>
      <c r="AH324" s="152">
        <v>0.80030000000000001</v>
      </c>
      <c r="AI324" s="152" t="s">
        <v>20</v>
      </c>
      <c r="AJ324" s="198">
        <v>0</v>
      </c>
      <c r="AK324" s="152">
        <v>30</v>
      </c>
      <c r="AL324" s="152" t="s">
        <v>103</v>
      </c>
      <c r="AM324" s="152">
        <v>153</v>
      </c>
      <c r="AN324" s="198">
        <v>0</v>
      </c>
      <c r="AO324" s="152">
        <v>1.7</v>
      </c>
      <c r="AP324" s="152">
        <v>397</v>
      </c>
      <c r="AQ324" s="152">
        <v>513</v>
      </c>
      <c r="AR324" s="152">
        <v>99</v>
      </c>
      <c r="AS324" s="151"/>
      <c r="AT324" s="151">
        <v>16</v>
      </c>
      <c r="AU324" s="151">
        <v>100</v>
      </c>
      <c r="AV324" s="151">
        <v>1</v>
      </c>
      <c r="AW324" s="151">
        <v>1.9</v>
      </c>
      <c r="AX324" s="151">
        <v>401</v>
      </c>
      <c r="AY324" s="151">
        <v>572</v>
      </c>
    </row>
    <row r="325" spans="1:54" x14ac:dyDescent="0.25">
      <c r="A325" s="44">
        <f t="shared" si="50"/>
        <v>2015</v>
      </c>
      <c r="B325" s="44" t="str">
        <f t="shared" si="51"/>
        <v>MARZO</v>
      </c>
      <c r="C325" s="44">
        <v>4</v>
      </c>
      <c r="D325" s="44" t="str">
        <f t="shared" si="52"/>
        <v>MARZO 2015 / 3</v>
      </c>
      <c r="E325" s="178">
        <v>3</v>
      </c>
      <c r="F325" s="197">
        <v>42088</v>
      </c>
      <c r="G325" s="179">
        <v>51646</v>
      </c>
      <c r="H325" s="33" t="s">
        <v>133</v>
      </c>
      <c r="I325" s="152">
        <v>0.7792</v>
      </c>
      <c r="J325" s="152" t="s">
        <v>20</v>
      </c>
      <c r="K325" s="198">
        <v>0</v>
      </c>
      <c r="L325" s="152">
        <v>30</v>
      </c>
      <c r="M325" s="152" t="s">
        <v>103</v>
      </c>
      <c r="N325" s="152">
        <v>104</v>
      </c>
      <c r="O325" s="198">
        <v>0</v>
      </c>
      <c r="P325" s="152">
        <v>1.05</v>
      </c>
      <c r="Q325" s="152">
        <v>331</v>
      </c>
      <c r="R325" s="152">
        <v>488</v>
      </c>
      <c r="S325" s="152">
        <v>98.5</v>
      </c>
      <c r="T325" s="151"/>
      <c r="U325" s="151">
        <v>16</v>
      </c>
      <c r="V325" s="151">
        <v>100</v>
      </c>
      <c r="W325" s="151">
        <v>1</v>
      </c>
      <c r="X325" s="151">
        <v>1.9</v>
      </c>
      <c r="Y325" s="151">
        <v>401</v>
      </c>
      <c r="Z325" s="151">
        <v>572</v>
      </c>
      <c r="AA325" s="151">
        <v>0.3</v>
      </c>
      <c r="AB325" s="151">
        <v>0.05</v>
      </c>
      <c r="AC325" s="235"/>
      <c r="AD325" s="178">
        <v>3</v>
      </c>
      <c r="AE325" s="185">
        <v>42076</v>
      </c>
      <c r="AF325" s="179">
        <v>51332</v>
      </c>
      <c r="AG325" s="34" t="s">
        <v>104</v>
      </c>
      <c r="AH325" s="152">
        <v>0.80120000000000002</v>
      </c>
      <c r="AI325" s="152" t="s">
        <v>20</v>
      </c>
      <c r="AJ325" s="198">
        <v>0</v>
      </c>
      <c r="AK325" s="152">
        <v>30</v>
      </c>
      <c r="AL325" s="152" t="s">
        <v>103</v>
      </c>
      <c r="AM325" s="152">
        <v>162</v>
      </c>
      <c r="AN325" s="198">
        <v>0</v>
      </c>
      <c r="AO325" s="152">
        <v>1.7</v>
      </c>
      <c r="AP325" s="152">
        <v>401</v>
      </c>
      <c r="AQ325" s="152">
        <v>493</v>
      </c>
      <c r="AR325" s="152">
        <v>99</v>
      </c>
      <c r="AS325" s="151"/>
      <c r="AT325" s="151">
        <v>16</v>
      </c>
      <c r="AU325" s="151">
        <v>100</v>
      </c>
      <c r="AV325" s="151">
        <v>1</v>
      </c>
      <c r="AW325" s="151">
        <v>1.9</v>
      </c>
      <c r="AX325" s="151">
        <v>401</v>
      </c>
      <c r="AY325" s="151">
        <v>572</v>
      </c>
    </row>
    <row r="326" spans="1:54" x14ac:dyDescent="0.25">
      <c r="A326" s="44">
        <f t="shared" si="50"/>
        <v>2015</v>
      </c>
      <c r="B326" s="44" t="str">
        <f t="shared" si="51"/>
        <v>MARZO</v>
      </c>
      <c r="C326" s="44">
        <v>5</v>
      </c>
      <c r="D326" s="44" t="str">
        <f t="shared" si="52"/>
        <v>MARZO 2015 / 4</v>
      </c>
      <c r="E326" s="169">
        <v>4</v>
      </c>
      <c r="F326" s="197">
        <v>42092</v>
      </c>
      <c r="G326" s="179">
        <v>51800</v>
      </c>
      <c r="H326" s="33" t="s">
        <v>132</v>
      </c>
      <c r="I326" s="152">
        <v>0.7792</v>
      </c>
      <c r="J326" s="152" t="s">
        <v>20</v>
      </c>
      <c r="K326" s="198">
        <v>0</v>
      </c>
      <c r="L326" s="152">
        <v>30</v>
      </c>
      <c r="M326" s="152" t="s">
        <v>103</v>
      </c>
      <c r="N326" s="152">
        <v>103</v>
      </c>
      <c r="O326" s="198">
        <v>0</v>
      </c>
      <c r="P326" s="152">
        <v>1.05</v>
      </c>
      <c r="Q326" s="152">
        <v>330</v>
      </c>
      <c r="R326" s="152">
        <v>498</v>
      </c>
      <c r="S326" s="152">
        <v>98.5</v>
      </c>
      <c r="T326" s="151"/>
      <c r="U326" s="151">
        <v>16</v>
      </c>
      <c r="V326" s="151">
        <v>100</v>
      </c>
      <c r="W326" s="151">
        <v>1</v>
      </c>
      <c r="X326" s="151">
        <v>1.9</v>
      </c>
      <c r="Y326" s="151">
        <v>401</v>
      </c>
      <c r="Z326" s="151">
        <v>572</v>
      </c>
      <c r="AA326" s="151">
        <v>0.3</v>
      </c>
      <c r="AB326" s="151">
        <v>0.05</v>
      </c>
      <c r="AC326" s="235"/>
      <c r="AD326" s="178">
        <v>4</v>
      </c>
      <c r="AE326" s="185">
        <v>42081</v>
      </c>
      <c r="AF326" s="179">
        <v>51419</v>
      </c>
      <c r="AG326" s="34" t="s">
        <v>170</v>
      </c>
      <c r="AH326" s="152">
        <v>0.79200000000000004</v>
      </c>
      <c r="AI326" s="152" t="s">
        <v>20</v>
      </c>
      <c r="AJ326" s="198">
        <v>0</v>
      </c>
      <c r="AK326" s="152">
        <v>30</v>
      </c>
      <c r="AL326" s="152" t="s">
        <v>103</v>
      </c>
      <c r="AM326" s="152">
        <v>129</v>
      </c>
      <c r="AN326" s="198">
        <v>0</v>
      </c>
      <c r="AO326" s="152">
        <v>1.5</v>
      </c>
      <c r="AP326" s="152">
        <v>365</v>
      </c>
      <c r="AQ326" s="152">
        <v>505</v>
      </c>
      <c r="AR326" s="152">
        <v>99</v>
      </c>
      <c r="AS326" s="151"/>
      <c r="AT326" s="151">
        <v>16</v>
      </c>
      <c r="AU326" s="151">
        <v>100</v>
      </c>
      <c r="AV326" s="151">
        <v>1</v>
      </c>
      <c r="AW326" s="151">
        <v>1.9</v>
      </c>
      <c r="AX326" s="151">
        <v>401</v>
      </c>
      <c r="AY326" s="151">
        <v>572</v>
      </c>
    </row>
    <row r="327" spans="1:54" x14ac:dyDescent="0.25">
      <c r="A327" s="44">
        <f t="shared" si="50"/>
        <v>2015</v>
      </c>
      <c r="B327" s="44" t="str">
        <f t="shared" si="51"/>
        <v>MARZO</v>
      </c>
      <c r="C327" s="44">
        <v>6</v>
      </c>
      <c r="D327" s="44" t="str">
        <f t="shared" si="52"/>
        <v>MARZO 2015 / 5</v>
      </c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235"/>
      <c r="AD327" s="178">
        <v>5</v>
      </c>
      <c r="AE327" s="185">
        <v>42087</v>
      </c>
      <c r="AF327" s="179">
        <v>51611</v>
      </c>
      <c r="AG327" s="34" t="s">
        <v>104</v>
      </c>
      <c r="AH327" s="152">
        <v>0.79210000000000003</v>
      </c>
      <c r="AI327" s="152" t="s">
        <v>20</v>
      </c>
      <c r="AJ327" s="198">
        <v>0</v>
      </c>
      <c r="AK327" s="152">
        <v>30</v>
      </c>
      <c r="AL327" s="152" t="s">
        <v>103</v>
      </c>
      <c r="AM327" s="152">
        <v>129</v>
      </c>
      <c r="AN327" s="198">
        <v>0</v>
      </c>
      <c r="AO327" s="152">
        <v>1.4</v>
      </c>
      <c r="AP327" s="152">
        <v>361</v>
      </c>
      <c r="AQ327" s="152">
        <v>504</v>
      </c>
      <c r="AR327" s="152">
        <v>99</v>
      </c>
      <c r="AS327" s="151"/>
      <c r="AT327" s="151">
        <v>16</v>
      </c>
      <c r="AU327" s="151">
        <v>100</v>
      </c>
      <c r="AV327" s="151">
        <v>1</v>
      </c>
      <c r="AW327" s="151">
        <v>1.9</v>
      </c>
      <c r="AX327" s="151">
        <v>401</v>
      </c>
      <c r="AY327" s="151">
        <v>572</v>
      </c>
    </row>
    <row r="328" spans="1:54" x14ac:dyDescent="0.25">
      <c r="A328" s="44">
        <f t="shared" si="50"/>
        <v>2015</v>
      </c>
      <c r="B328" s="44" t="str">
        <f t="shared" si="51"/>
        <v>MARZO</v>
      </c>
      <c r="C328" s="44">
        <v>7</v>
      </c>
      <c r="D328" s="44" t="str">
        <f t="shared" si="52"/>
        <v>MARZO 2015 / 6</v>
      </c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235"/>
      <c r="AD328" s="178">
        <v>6</v>
      </c>
      <c r="AE328" s="185">
        <v>42093</v>
      </c>
      <c r="AF328" s="179">
        <v>51798</v>
      </c>
      <c r="AG328" s="34" t="s">
        <v>104</v>
      </c>
      <c r="AH328" s="152">
        <v>0.78569999999999995</v>
      </c>
      <c r="AI328" s="152" t="s">
        <v>20</v>
      </c>
      <c r="AJ328" s="198">
        <v>0</v>
      </c>
      <c r="AK328" s="152">
        <v>30</v>
      </c>
      <c r="AL328" s="152" t="s">
        <v>103</v>
      </c>
      <c r="AM328" s="152">
        <v>120</v>
      </c>
      <c r="AN328" s="198">
        <v>0</v>
      </c>
      <c r="AO328" s="152">
        <v>1.3</v>
      </c>
      <c r="AP328" s="152">
        <v>347</v>
      </c>
      <c r="AQ328" s="152">
        <v>489</v>
      </c>
      <c r="AR328" s="152">
        <v>99</v>
      </c>
      <c r="AS328" s="151"/>
      <c r="AT328" s="151">
        <v>16</v>
      </c>
      <c r="AU328" s="151">
        <v>100</v>
      </c>
      <c r="AV328" s="151">
        <v>1</v>
      </c>
      <c r="AW328" s="151">
        <v>1.9</v>
      </c>
      <c r="AX328" s="151">
        <v>401</v>
      </c>
      <c r="AY328" s="151">
        <v>572</v>
      </c>
    </row>
    <row r="329" spans="1:54" x14ac:dyDescent="0.25">
      <c r="A329" s="44">
        <f t="shared" si="50"/>
        <v>2015</v>
      </c>
      <c r="B329" s="44" t="str">
        <f t="shared" si="51"/>
        <v>MARZO</v>
      </c>
      <c r="C329" s="44">
        <v>8</v>
      </c>
      <c r="D329" s="44" t="str">
        <f t="shared" si="52"/>
        <v>MARZO 2015 / 7</v>
      </c>
    </row>
    <row r="330" spans="1:54" x14ac:dyDescent="0.25">
      <c r="A330" s="44">
        <f t="shared" si="50"/>
        <v>2015</v>
      </c>
      <c r="B330" s="44" t="str">
        <f t="shared" si="51"/>
        <v>MARZO</v>
      </c>
      <c r="C330" s="44">
        <v>9</v>
      </c>
      <c r="D330" s="44" t="str">
        <f t="shared" si="52"/>
        <v>MARZO 2015 / 8</v>
      </c>
    </row>
    <row r="331" spans="1:54" x14ac:dyDescent="0.25">
      <c r="A331" s="44">
        <f t="shared" si="50"/>
        <v>2015</v>
      </c>
      <c r="B331" s="44" t="str">
        <f t="shared" si="51"/>
        <v>MARZO</v>
      </c>
      <c r="C331" s="44">
        <v>10</v>
      </c>
      <c r="D331" s="44" t="str">
        <f t="shared" si="52"/>
        <v>MARZO 2015 / 9</v>
      </c>
    </row>
    <row r="332" spans="1:54" x14ac:dyDescent="0.25">
      <c r="A332" s="44">
        <f t="shared" si="50"/>
        <v>2015</v>
      </c>
      <c r="B332" s="44" t="str">
        <f t="shared" si="51"/>
        <v>MARZO</v>
      </c>
      <c r="C332" s="44">
        <v>11</v>
      </c>
      <c r="D332" s="44" t="str">
        <f t="shared" si="52"/>
        <v>MARZO 2015 / 10</v>
      </c>
    </row>
    <row r="333" spans="1:54" x14ac:dyDescent="0.25">
      <c r="A333" s="44">
        <f t="shared" si="50"/>
        <v>2015</v>
      </c>
      <c r="B333" s="44" t="str">
        <f t="shared" si="51"/>
        <v>MARZO</v>
      </c>
      <c r="C333" s="44">
        <v>12</v>
      </c>
      <c r="D333" s="44" t="str">
        <f t="shared" si="52"/>
        <v>MARZO 2015 / 11</v>
      </c>
    </row>
    <row r="334" spans="1:54" x14ac:dyDescent="0.25">
      <c r="A334" s="44">
        <f t="shared" si="50"/>
        <v>2015</v>
      </c>
      <c r="B334" s="44" t="str">
        <f t="shared" si="51"/>
        <v>MARZO</v>
      </c>
      <c r="C334" s="44">
        <v>13</v>
      </c>
      <c r="D334" s="44" t="str">
        <f t="shared" si="52"/>
        <v>MARZO 2015 / 12</v>
      </c>
    </row>
    <row r="335" spans="1:54" x14ac:dyDescent="0.25">
      <c r="A335" s="44">
        <f t="shared" si="50"/>
        <v>2015</v>
      </c>
      <c r="B335" s="44" t="str">
        <f t="shared" si="51"/>
        <v>MARZO</v>
      </c>
      <c r="C335" s="44">
        <v>14</v>
      </c>
      <c r="D335" s="44" t="str">
        <f t="shared" si="52"/>
        <v>MARZO 2015 / 13</v>
      </c>
    </row>
    <row r="336" spans="1:54" x14ac:dyDescent="0.25">
      <c r="A336" s="44">
        <f t="shared" si="50"/>
        <v>2015</v>
      </c>
      <c r="B336" s="44" t="str">
        <f t="shared" si="51"/>
        <v>MARZO</v>
      </c>
      <c r="C336" s="44">
        <v>15</v>
      </c>
      <c r="D336" s="44" t="str">
        <f t="shared" si="52"/>
        <v>MARZO 2015 / 14</v>
      </c>
    </row>
    <row r="337" spans="1:4" x14ac:dyDescent="0.25">
      <c r="A337" s="44">
        <f t="shared" si="50"/>
        <v>2015</v>
      </c>
      <c r="B337" s="44" t="str">
        <f t="shared" si="51"/>
        <v>MARZO</v>
      </c>
      <c r="C337" s="44">
        <v>16</v>
      </c>
      <c r="D337" s="44" t="str">
        <f t="shared" si="52"/>
        <v>MARZO 2015 / 15</v>
      </c>
    </row>
    <row r="338" spans="1:4" x14ac:dyDescent="0.25">
      <c r="A338" s="44">
        <f t="shared" si="50"/>
        <v>2015</v>
      </c>
      <c r="B338" s="44" t="str">
        <f t="shared" si="51"/>
        <v>MARZO</v>
      </c>
      <c r="C338" s="44">
        <v>17</v>
      </c>
      <c r="D338" s="44" t="str">
        <f t="shared" si="52"/>
        <v>MARZO 2015 / 16</v>
      </c>
    </row>
    <row r="339" spans="1:4" x14ac:dyDescent="0.25">
      <c r="A339" s="44">
        <f t="shared" si="50"/>
        <v>2015</v>
      </c>
      <c r="B339" s="44" t="str">
        <f t="shared" si="51"/>
        <v>MARZO</v>
      </c>
      <c r="C339" s="44">
        <v>18</v>
      </c>
      <c r="D339" s="44" t="str">
        <f t="shared" si="52"/>
        <v>MARZO 2015 / 17</v>
      </c>
    </row>
    <row r="340" spans="1:4" x14ac:dyDescent="0.25">
      <c r="A340" s="44">
        <f t="shared" si="50"/>
        <v>2015</v>
      </c>
      <c r="B340" s="44" t="str">
        <f t="shared" si="51"/>
        <v>MARZO</v>
      </c>
      <c r="C340" s="44">
        <v>19</v>
      </c>
      <c r="D340" s="44" t="str">
        <f t="shared" si="52"/>
        <v>MARZO 2015 / 18</v>
      </c>
    </row>
    <row r="341" spans="1:4" x14ac:dyDescent="0.25">
      <c r="A341" s="44">
        <f t="shared" si="50"/>
        <v>2015</v>
      </c>
      <c r="B341" s="44" t="str">
        <f t="shared" si="51"/>
        <v>MARZO</v>
      </c>
      <c r="C341" s="44">
        <v>20</v>
      </c>
      <c r="D341" s="44" t="str">
        <f t="shared" si="52"/>
        <v>MARZO 2015 / 19</v>
      </c>
    </row>
    <row r="342" spans="1:4" x14ac:dyDescent="0.25">
      <c r="A342" s="44">
        <f t="shared" si="50"/>
        <v>2015</v>
      </c>
      <c r="B342" s="44" t="str">
        <f t="shared" si="51"/>
        <v>MARZO</v>
      </c>
      <c r="C342" s="44">
        <v>21</v>
      </c>
      <c r="D342" s="44" t="str">
        <f t="shared" si="52"/>
        <v>MARZO 2015 / 20</v>
      </c>
    </row>
    <row r="343" spans="1:4" x14ac:dyDescent="0.25">
      <c r="A343" s="44">
        <f t="shared" si="50"/>
        <v>2015</v>
      </c>
      <c r="B343" s="44" t="str">
        <f t="shared" si="51"/>
        <v>MARZO</v>
      </c>
      <c r="C343" s="44">
        <v>22</v>
      </c>
      <c r="D343" s="44" t="str">
        <f t="shared" si="52"/>
        <v>MARZO 2015 / 21</v>
      </c>
    </row>
    <row r="344" spans="1:4" x14ac:dyDescent="0.25">
      <c r="A344" s="44">
        <f t="shared" si="50"/>
        <v>2015</v>
      </c>
      <c r="B344" s="44" t="str">
        <f t="shared" si="51"/>
        <v>MARZO</v>
      </c>
      <c r="C344" s="44">
        <v>23</v>
      </c>
      <c r="D344" s="44" t="str">
        <f t="shared" si="52"/>
        <v>MARZO 2015 / 22</v>
      </c>
    </row>
    <row r="345" spans="1:4" x14ac:dyDescent="0.25">
      <c r="A345" s="44">
        <f t="shared" si="50"/>
        <v>2015</v>
      </c>
      <c r="B345" s="44" t="str">
        <f t="shared" si="51"/>
        <v>MARZO</v>
      </c>
      <c r="C345" s="44">
        <v>24</v>
      </c>
      <c r="D345" s="44" t="str">
        <f t="shared" si="52"/>
        <v>MARZO 2015 / 23</v>
      </c>
    </row>
    <row r="346" spans="1:4" x14ac:dyDescent="0.25">
      <c r="A346" s="44">
        <f t="shared" si="50"/>
        <v>2015</v>
      </c>
      <c r="B346" s="44" t="str">
        <f t="shared" si="51"/>
        <v>MARZO</v>
      </c>
      <c r="C346" s="44">
        <v>25</v>
      </c>
      <c r="D346" s="44" t="str">
        <f t="shared" si="52"/>
        <v>MARZO 2015 / 24</v>
      </c>
    </row>
    <row r="347" spans="1:4" x14ac:dyDescent="0.25">
      <c r="A347" s="44">
        <f t="shared" si="50"/>
        <v>2015</v>
      </c>
      <c r="B347" s="44" t="str">
        <f t="shared" si="51"/>
        <v>MARZO</v>
      </c>
      <c r="C347" s="44">
        <v>26</v>
      </c>
      <c r="D347" s="44" t="str">
        <f t="shared" si="52"/>
        <v>MARZO 2015 / 25</v>
      </c>
    </row>
    <row r="348" spans="1:4" x14ac:dyDescent="0.25">
      <c r="A348" s="44">
        <f t="shared" si="50"/>
        <v>2015</v>
      </c>
      <c r="B348" s="44" t="str">
        <f t="shared" si="51"/>
        <v>MARZO</v>
      </c>
      <c r="C348" s="44">
        <v>27</v>
      </c>
      <c r="D348" s="44" t="str">
        <f t="shared" si="52"/>
        <v>MARZO 2015 / 26</v>
      </c>
    </row>
    <row r="349" spans="1:4" x14ac:dyDescent="0.25">
      <c r="A349" s="44">
        <f t="shared" si="50"/>
        <v>2015</v>
      </c>
      <c r="B349" s="44" t="str">
        <f t="shared" si="51"/>
        <v>MARZO</v>
      </c>
      <c r="C349" s="44">
        <v>28</v>
      </c>
      <c r="D349" s="44" t="str">
        <f t="shared" si="52"/>
        <v>MARZO 2015 / 27</v>
      </c>
    </row>
    <row r="350" spans="1:4" x14ac:dyDescent="0.25">
      <c r="A350" s="44">
        <f t="shared" si="50"/>
        <v>2015</v>
      </c>
      <c r="B350" s="44" t="str">
        <f t="shared" si="51"/>
        <v>MARZO</v>
      </c>
      <c r="C350" s="44">
        <v>29</v>
      </c>
      <c r="D350" s="44" t="str">
        <f t="shared" si="52"/>
        <v>MARZO 2015 / 28</v>
      </c>
    </row>
    <row r="351" spans="1:4" x14ac:dyDescent="0.25">
      <c r="A351" s="44">
        <f t="shared" si="50"/>
        <v>2015</v>
      </c>
      <c r="B351" s="44" t="str">
        <f t="shared" si="51"/>
        <v>MARZO</v>
      </c>
      <c r="C351" s="44">
        <v>30</v>
      </c>
      <c r="D351" s="44" t="str">
        <f t="shared" si="52"/>
        <v>MARZO 2015 / 29</v>
      </c>
    </row>
    <row r="352" spans="1:4" x14ac:dyDescent="0.25">
      <c r="A352" s="44">
        <f t="shared" si="50"/>
        <v>2015</v>
      </c>
      <c r="B352" s="44" t="str">
        <f t="shared" si="51"/>
        <v>MARZO</v>
      </c>
      <c r="C352" s="44">
        <v>31</v>
      </c>
      <c r="D352" s="44" t="str">
        <f t="shared" si="52"/>
        <v>MARZO 2015 / 30</v>
      </c>
    </row>
    <row r="353" spans="1:54" s="206" customFormat="1" ht="15.75" x14ac:dyDescent="0.25">
      <c r="D353" s="44" t="str">
        <f t="shared" si="52"/>
        <v>MARZO 2015 / 31</v>
      </c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55"/>
      <c r="AB353" s="44"/>
      <c r="AC353" s="207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44"/>
      <c r="AU353" s="44"/>
      <c r="AV353" s="44"/>
      <c r="AW353" s="44"/>
      <c r="AX353" s="55"/>
      <c r="AY353" s="44"/>
      <c r="AZ353" s="44"/>
      <c r="BA353" s="44"/>
      <c r="BB353" s="209" t="str">
        <f>IFERROR(AVERAGE(BB322:BB352),"")</f>
        <v/>
      </c>
    </row>
    <row r="354" spans="1:54" ht="15.75" x14ac:dyDescent="0.25">
      <c r="A354" s="44">
        <v>2015</v>
      </c>
      <c r="B354" s="44" t="s">
        <v>242</v>
      </c>
      <c r="C354" s="44">
        <v>1</v>
      </c>
      <c r="D354" s="208" t="s">
        <v>228</v>
      </c>
      <c r="E354" s="209">
        <f t="shared" ref="E354:AJ354" si="53">IFERROR(AVERAGE(E323:E353),"")</f>
        <v>2.5</v>
      </c>
      <c r="F354" s="209">
        <f t="shared" si="53"/>
        <v>42079.5</v>
      </c>
      <c r="G354" s="209">
        <f t="shared" si="53"/>
        <v>51504.666666666664</v>
      </c>
      <c r="H354" s="209" t="str">
        <f t="shared" si="53"/>
        <v/>
      </c>
      <c r="I354" s="209">
        <f t="shared" si="53"/>
        <v>0.77929999999999999</v>
      </c>
      <c r="J354" s="209" t="str">
        <f t="shared" si="53"/>
        <v/>
      </c>
      <c r="K354" s="209">
        <f t="shared" si="53"/>
        <v>0</v>
      </c>
      <c r="L354" s="209">
        <f t="shared" si="53"/>
        <v>30</v>
      </c>
      <c r="M354" s="209" t="str">
        <f t="shared" si="53"/>
        <v/>
      </c>
      <c r="N354" s="209">
        <f t="shared" si="53"/>
        <v>104.25</v>
      </c>
      <c r="O354" s="209">
        <f t="shared" si="53"/>
        <v>0</v>
      </c>
      <c r="P354" s="209">
        <f t="shared" si="53"/>
        <v>1.0549999999999999</v>
      </c>
      <c r="Q354" s="209">
        <f t="shared" si="53"/>
        <v>331</v>
      </c>
      <c r="R354" s="209">
        <f t="shared" si="53"/>
        <v>491.75</v>
      </c>
      <c r="S354" s="209">
        <f t="shared" si="53"/>
        <v>98.625</v>
      </c>
      <c r="T354" s="209" t="str">
        <f t="shared" si="53"/>
        <v/>
      </c>
      <c r="U354" s="209">
        <f t="shared" si="53"/>
        <v>16</v>
      </c>
      <c r="V354" s="209">
        <f t="shared" si="53"/>
        <v>100</v>
      </c>
      <c r="W354" s="209">
        <f t="shared" si="53"/>
        <v>1</v>
      </c>
      <c r="X354" s="209">
        <f t="shared" si="53"/>
        <v>1.9</v>
      </c>
      <c r="Y354" s="209">
        <f t="shared" si="53"/>
        <v>401</v>
      </c>
      <c r="Z354" s="209">
        <f t="shared" si="53"/>
        <v>572</v>
      </c>
      <c r="AA354" s="209">
        <f t="shared" si="53"/>
        <v>0.3</v>
      </c>
      <c r="AB354" s="209">
        <f t="shared" si="53"/>
        <v>0.05</v>
      </c>
      <c r="AC354" s="209" t="str">
        <f t="shared" si="53"/>
        <v/>
      </c>
      <c r="AD354" s="209">
        <f t="shared" si="53"/>
        <v>3.5</v>
      </c>
      <c r="AE354" s="209">
        <f t="shared" si="53"/>
        <v>42079.5</v>
      </c>
      <c r="AF354" s="209">
        <f t="shared" si="53"/>
        <v>51418.833333333336</v>
      </c>
      <c r="AG354" s="209" t="str">
        <f t="shared" si="53"/>
        <v/>
      </c>
      <c r="AH354" s="209">
        <f t="shared" si="53"/>
        <v>0.79541666666666666</v>
      </c>
      <c r="AI354" s="209" t="str">
        <f t="shared" si="53"/>
        <v/>
      </c>
      <c r="AJ354" s="209">
        <f t="shared" si="53"/>
        <v>0</v>
      </c>
      <c r="AK354" s="209">
        <f t="shared" ref="AK354:BA354" si="54">IFERROR(AVERAGE(AK323:AK353),"")</f>
        <v>30</v>
      </c>
      <c r="AL354" s="209" t="str">
        <f t="shared" si="54"/>
        <v/>
      </c>
      <c r="AM354" s="209">
        <f t="shared" si="54"/>
        <v>140</v>
      </c>
      <c r="AN354" s="209">
        <f t="shared" si="54"/>
        <v>0</v>
      </c>
      <c r="AO354" s="209">
        <f t="shared" si="54"/>
        <v>1.55</v>
      </c>
      <c r="AP354" s="209">
        <f t="shared" si="54"/>
        <v>377.5</v>
      </c>
      <c r="AQ354" s="209">
        <f t="shared" si="54"/>
        <v>506.33333333333331</v>
      </c>
      <c r="AR354" s="209">
        <f t="shared" si="54"/>
        <v>99</v>
      </c>
      <c r="AS354" s="209" t="str">
        <f t="shared" si="54"/>
        <v/>
      </c>
      <c r="AT354" s="209">
        <f t="shared" si="54"/>
        <v>16</v>
      </c>
      <c r="AU354" s="209">
        <f t="shared" si="54"/>
        <v>100</v>
      </c>
      <c r="AV354" s="209">
        <f t="shared" si="54"/>
        <v>1</v>
      </c>
      <c r="AW354" s="209">
        <f t="shared" si="54"/>
        <v>1.9000000000000001</v>
      </c>
      <c r="AX354" s="210">
        <f t="shared" si="54"/>
        <v>401</v>
      </c>
      <c r="AY354" s="209">
        <f t="shared" si="54"/>
        <v>572</v>
      </c>
      <c r="AZ354" s="209" t="str">
        <f t="shared" si="54"/>
        <v/>
      </c>
      <c r="BA354" s="209" t="str">
        <f t="shared" si="54"/>
        <v/>
      </c>
    </row>
    <row r="355" spans="1:54" x14ac:dyDescent="0.25">
      <c r="A355" s="44">
        <f t="shared" ref="A355:A384" si="55">A354</f>
        <v>2015</v>
      </c>
      <c r="B355" s="44" t="str">
        <f t="shared" ref="B355:B384" si="56">B354</f>
        <v>ABRIL</v>
      </c>
      <c r="C355" s="44">
        <v>2</v>
      </c>
      <c r="D355" s="44" t="str">
        <f t="shared" ref="D355:D385" si="57">B354&amp;" "&amp;A354&amp;" / "&amp;C354</f>
        <v>ABRIL 2015 / 1</v>
      </c>
      <c r="E355" s="178">
        <v>1</v>
      </c>
      <c r="F355" s="154">
        <v>42106</v>
      </c>
      <c r="G355" s="179">
        <v>52250</v>
      </c>
      <c r="H355" s="33" t="s">
        <v>132</v>
      </c>
      <c r="I355" s="152">
        <v>0.77880000000000005</v>
      </c>
      <c r="J355" s="152" t="s">
        <v>20</v>
      </c>
      <c r="K355" s="198">
        <v>0</v>
      </c>
      <c r="L355" s="152">
        <v>30</v>
      </c>
      <c r="M355" s="152" t="s">
        <v>103</v>
      </c>
      <c r="N355" s="152">
        <v>105</v>
      </c>
      <c r="O355" s="198">
        <v>0</v>
      </c>
      <c r="P355" s="152">
        <v>1.01</v>
      </c>
      <c r="Q355" s="152">
        <v>330</v>
      </c>
      <c r="R355" s="152">
        <v>487</v>
      </c>
      <c r="S355" s="152">
        <v>98.5</v>
      </c>
      <c r="T355" s="151"/>
      <c r="U355" s="151">
        <v>16</v>
      </c>
      <c r="V355" s="151">
        <v>100</v>
      </c>
      <c r="W355" s="151">
        <v>1</v>
      </c>
      <c r="X355" s="151">
        <v>1.9</v>
      </c>
      <c r="Y355" s="151">
        <v>401</v>
      </c>
      <c r="Z355" s="151">
        <v>572</v>
      </c>
      <c r="AA355" s="151">
        <v>0.3</v>
      </c>
      <c r="AB355" s="151">
        <v>0.05</v>
      </c>
      <c r="AC355" s="235"/>
      <c r="AD355" s="178">
        <v>1</v>
      </c>
      <c r="AE355" s="185">
        <v>42095</v>
      </c>
      <c r="AF355" s="179">
        <v>51994</v>
      </c>
      <c r="AG355" s="33" t="s">
        <v>104</v>
      </c>
      <c r="AH355" s="152">
        <v>0.78610000000000002</v>
      </c>
      <c r="AI355" s="152" t="s">
        <v>20</v>
      </c>
      <c r="AJ355" s="198">
        <v>0</v>
      </c>
      <c r="AK355" s="152">
        <v>30</v>
      </c>
      <c r="AL355" s="152" t="s">
        <v>103</v>
      </c>
      <c r="AM355" s="152">
        <v>118</v>
      </c>
      <c r="AN355" s="198">
        <v>0</v>
      </c>
      <c r="AO355" s="152">
        <v>1.3</v>
      </c>
      <c r="AP355" s="152">
        <v>343</v>
      </c>
      <c r="AQ355" s="152">
        <v>486</v>
      </c>
      <c r="AR355" s="152">
        <v>99</v>
      </c>
      <c r="AS355" s="151"/>
      <c r="AT355" s="151">
        <v>16</v>
      </c>
      <c r="AU355" s="151">
        <v>100</v>
      </c>
      <c r="AV355" s="151">
        <v>1</v>
      </c>
      <c r="AW355" s="151">
        <v>1.9</v>
      </c>
      <c r="AX355" s="151">
        <v>401</v>
      </c>
      <c r="AY355" s="151">
        <v>572</v>
      </c>
    </row>
    <row r="356" spans="1:54" x14ac:dyDescent="0.25">
      <c r="A356" s="44">
        <f t="shared" si="55"/>
        <v>2015</v>
      </c>
      <c r="B356" s="44" t="str">
        <f t="shared" si="56"/>
        <v>ABRIL</v>
      </c>
      <c r="C356" s="44">
        <v>3</v>
      </c>
      <c r="D356" s="44" t="str">
        <f t="shared" si="57"/>
        <v>ABRIL 2015 / 2</v>
      </c>
      <c r="E356" s="169">
        <v>2</v>
      </c>
      <c r="F356" s="154">
        <v>42111</v>
      </c>
      <c r="G356" s="179">
        <v>52358</v>
      </c>
      <c r="H356" s="33" t="s">
        <v>131</v>
      </c>
      <c r="I356" s="152">
        <v>0.7792</v>
      </c>
      <c r="J356" s="152" t="s">
        <v>20</v>
      </c>
      <c r="K356" s="198">
        <v>0</v>
      </c>
      <c r="L356" s="152">
        <v>30</v>
      </c>
      <c r="M356" s="152" t="s">
        <v>103</v>
      </c>
      <c r="N356" s="152">
        <v>104</v>
      </c>
      <c r="O356" s="198">
        <v>0</v>
      </c>
      <c r="P356" s="152">
        <v>1.05</v>
      </c>
      <c r="Q356" s="152">
        <v>330</v>
      </c>
      <c r="R356" s="152">
        <v>489</v>
      </c>
      <c r="S356" s="152">
        <v>98.5</v>
      </c>
      <c r="T356" s="151"/>
      <c r="U356" s="151">
        <v>16</v>
      </c>
      <c r="V356" s="151">
        <v>100</v>
      </c>
      <c r="W356" s="151">
        <v>1</v>
      </c>
      <c r="X356" s="151">
        <v>1.9</v>
      </c>
      <c r="Y356" s="151">
        <v>401</v>
      </c>
      <c r="Z356" s="151">
        <v>572</v>
      </c>
      <c r="AA356" s="151">
        <v>0.3</v>
      </c>
      <c r="AB356" s="151">
        <v>0.05</v>
      </c>
      <c r="AC356" s="235"/>
      <c r="AD356" s="178">
        <v>2</v>
      </c>
      <c r="AE356" s="185">
        <v>42099</v>
      </c>
      <c r="AF356" s="179">
        <v>52056</v>
      </c>
      <c r="AG356" s="34" t="s">
        <v>104</v>
      </c>
      <c r="AH356" s="152">
        <v>0.79320000000000002</v>
      </c>
      <c r="AI356" s="152" t="s">
        <v>20</v>
      </c>
      <c r="AJ356" s="198">
        <v>0</v>
      </c>
      <c r="AK356" s="152">
        <v>30</v>
      </c>
      <c r="AL356" s="152" t="s">
        <v>103</v>
      </c>
      <c r="AM356" s="152">
        <v>135</v>
      </c>
      <c r="AN356" s="198">
        <v>0</v>
      </c>
      <c r="AO356" s="152">
        <v>1.5</v>
      </c>
      <c r="AP356" s="152">
        <v>342</v>
      </c>
      <c r="AQ356" s="152">
        <v>500</v>
      </c>
      <c r="AR356" s="152">
        <v>99</v>
      </c>
      <c r="AS356" s="151"/>
      <c r="AT356" s="151">
        <v>16</v>
      </c>
      <c r="AU356" s="151">
        <v>100</v>
      </c>
      <c r="AV356" s="151">
        <v>1</v>
      </c>
      <c r="AW356" s="151">
        <v>1.9</v>
      </c>
      <c r="AX356" s="151">
        <v>401</v>
      </c>
      <c r="AY356" s="151">
        <v>572</v>
      </c>
    </row>
    <row r="357" spans="1:54" x14ac:dyDescent="0.25">
      <c r="A357" s="44">
        <f t="shared" si="55"/>
        <v>2015</v>
      </c>
      <c r="B357" s="44" t="str">
        <f t="shared" si="56"/>
        <v>ABRIL</v>
      </c>
      <c r="C357" s="44">
        <v>4</v>
      </c>
      <c r="D357" s="44" t="str">
        <f t="shared" si="57"/>
        <v>ABRIL 2015 / 3</v>
      </c>
      <c r="E357" s="178">
        <v>3</v>
      </c>
      <c r="F357" s="154">
        <v>42118</v>
      </c>
      <c r="G357" s="179">
        <v>52579</v>
      </c>
      <c r="H357" s="33" t="s">
        <v>131</v>
      </c>
      <c r="I357" s="152">
        <v>0.77880000000000005</v>
      </c>
      <c r="J357" s="152" t="s">
        <v>20</v>
      </c>
      <c r="K357" s="198">
        <v>0</v>
      </c>
      <c r="L357" s="152">
        <v>30</v>
      </c>
      <c r="M357" s="152" t="s">
        <v>103</v>
      </c>
      <c r="N357" s="152">
        <v>104</v>
      </c>
      <c r="O357" s="198">
        <v>0</v>
      </c>
      <c r="P357" s="152">
        <v>1.04</v>
      </c>
      <c r="Q357" s="152">
        <v>332</v>
      </c>
      <c r="R357" s="152">
        <v>493</v>
      </c>
      <c r="S357" s="152">
        <v>99</v>
      </c>
      <c r="T357" s="151"/>
      <c r="U357" s="151">
        <v>16</v>
      </c>
      <c r="V357" s="151">
        <v>100</v>
      </c>
      <c r="W357" s="151">
        <v>1</v>
      </c>
      <c r="X357" s="151">
        <v>1.9</v>
      </c>
      <c r="Y357" s="151">
        <v>401</v>
      </c>
      <c r="Z357" s="151">
        <v>572</v>
      </c>
      <c r="AA357" s="151">
        <v>0.3</v>
      </c>
      <c r="AB357" s="151">
        <v>0.05</v>
      </c>
      <c r="AC357" s="235"/>
      <c r="AD357" s="178">
        <v>3</v>
      </c>
      <c r="AE357" s="185">
        <v>42105</v>
      </c>
      <c r="AF357" s="179">
        <v>52205</v>
      </c>
      <c r="AG357" s="34" t="s">
        <v>104</v>
      </c>
      <c r="AH357" s="152">
        <v>0.79359999999999997</v>
      </c>
      <c r="AI357" s="152" t="s">
        <v>20</v>
      </c>
      <c r="AJ357" s="198">
        <v>0</v>
      </c>
      <c r="AK357" s="152">
        <v>30</v>
      </c>
      <c r="AL357" s="152" t="s">
        <v>103</v>
      </c>
      <c r="AM357" s="152">
        <v>129</v>
      </c>
      <c r="AN357" s="198">
        <v>0</v>
      </c>
      <c r="AO357" s="152">
        <v>1.5</v>
      </c>
      <c r="AP357" s="152">
        <v>367</v>
      </c>
      <c r="AQ357" s="152">
        <v>504</v>
      </c>
      <c r="AR357" s="152">
        <v>99</v>
      </c>
      <c r="AS357" s="151"/>
      <c r="AT357" s="151">
        <v>16</v>
      </c>
      <c r="AU357" s="151">
        <v>100</v>
      </c>
      <c r="AV357" s="151">
        <v>1</v>
      </c>
      <c r="AW357" s="151">
        <v>1.9</v>
      </c>
      <c r="AX357" s="151">
        <v>401</v>
      </c>
      <c r="AY357" s="151">
        <v>572</v>
      </c>
    </row>
    <row r="358" spans="1:54" x14ac:dyDescent="0.25">
      <c r="A358" s="44">
        <f t="shared" si="55"/>
        <v>2015</v>
      </c>
      <c r="B358" s="44" t="str">
        <f t="shared" si="56"/>
        <v>ABRIL</v>
      </c>
      <c r="C358" s="44">
        <v>5</v>
      </c>
      <c r="D358" s="44" t="str">
        <f t="shared" si="57"/>
        <v>ABRIL 2015 / 4</v>
      </c>
      <c r="E358" s="169">
        <v>4</v>
      </c>
      <c r="F358" s="154">
        <v>42122</v>
      </c>
      <c r="G358" s="179">
        <v>52630</v>
      </c>
      <c r="H358" s="33" t="s">
        <v>132</v>
      </c>
      <c r="I358" s="152">
        <v>0.7792</v>
      </c>
      <c r="J358" s="152" t="s">
        <v>20</v>
      </c>
      <c r="K358" s="198">
        <v>0</v>
      </c>
      <c r="L358" s="152">
        <v>30</v>
      </c>
      <c r="M358" s="152" t="s">
        <v>103</v>
      </c>
      <c r="N358" s="152">
        <v>104</v>
      </c>
      <c r="O358" s="198">
        <v>0</v>
      </c>
      <c r="P358" s="152">
        <v>1.04</v>
      </c>
      <c r="Q358" s="152">
        <v>331</v>
      </c>
      <c r="R358" s="152">
        <v>494</v>
      </c>
      <c r="S358" s="152">
        <v>98.5</v>
      </c>
      <c r="T358" s="151"/>
      <c r="U358" s="151">
        <v>16</v>
      </c>
      <c r="V358" s="151">
        <v>100</v>
      </c>
      <c r="W358" s="151">
        <v>1</v>
      </c>
      <c r="X358" s="151">
        <v>1.9</v>
      </c>
      <c r="Y358" s="151">
        <v>401</v>
      </c>
      <c r="Z358" s="151">
        <v>572</v>
      </c>
      <c r="AA358" s="151">
        <v>0.3</v>
      </c>
      <c r="AB358" s="151">
        <v>0.05</v>
      </c>
      <c r="AC358" s="235"/>
      <c r="AD358" s="178">
        <v>4</v>
      </c>
      <c r="AE358" s="185">
        <v>42110</v>
      </c>
      <c r="AF358" s="179">
        <v>52306</v>
      </c>
      <c r="AG358" s="34" t="s">
        <v>104</v>
      </c>
      <c r="AH358" s="152">
        <v>0.79490000000000005</v>
      </c>
      <c r="AI358" s="152" t="s">
        <v>20</v>
      </c>
      <c r="AJ358" s="198">
        <v>0</v>
      </c>
      <c r="AK358" s="152">
        <v>23</v>
      </c>
      <c r="AL358" s="152" t="s">
        <v>103</v>
      </c>
      <c r="AM358" s="152">
        <v>131</v>
      </c>
      <c r="AN358" s="198">
        <v>0</v>
      </c>
      <c r="AO358" s="152">
        <v>1.5</v>
      </c>
      <c r="AP358" s="152">
        <v>370</v>
      </c>
      <c r="AQ358" s="152">
        <v>507</v>
      </c>
      <c r="AR358" s="152">
        <v>99</v>
      </c>
      <c r="AS358" s="151"/>
      <c r="AT358" s="151">
        <v>16</v>
      </c>
      <c r="AU358" s="151">
        <v>100</v>
      </c>
      <c r="AV358" s="151">
        <v>1</v>
      </c>
      <c r="AW358" s="151">
        <v>1.9</v>
      </c>
      <c r="AX358" s="151">
        <v>401</v>
      </c>
      <c r="AY358" s="151">
        <v>572</v>
      </c>
    </row>
    <row r="359" spans="1:54" x14ac:dyDescent="0.25">
      <c r="A359" s="44">
        <f t="shared" si="55"/>
        <v>2015</v>
      </c>
      <c r="B359" s="44" t="str">
        <f t="shared" si="56"/>
        <v>ABRIL</v>
      </c>
      <c r="C359" s="44">
        <v>6</v>
      </c>
      <c r="D359" s="44" t="str">
        <f t="shared" si="57"/>
        <v>ABRIL 2015 / 5</v>
      </c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  <c r="O359" s="152"/>
      <c r="P359" s="152"/>
      <c r="Q359" s="152"/>
      <c r="R359" s="152"/>
      <c r="S359" s="152"/>
      <c r="T359" s="152"/>
      <c r="U359" s="152"/>
      <c r="V359" s="152"/>
      <c r="W359" s="152"/>
      <c r="X359" s="152"/>
      <c r="Y359" s="152"/>
      <c r="Z359" s="152"/>
      <c r="AA359" s="152"/>
      <c r="AB359" s="152"/>
      <c r="AC359" s="235"/>
      <c r="AD359" s="178">
        <v>5</v>
      </c>
      <c r="AE359" s="185">
        <v>42116</v>
      </c>
      <c r="AF359" s="179">
        <v>52471</v>
      </c>
      <c r="AG359" s="34" t="s">
        <v>104</v>
      </c>
      <c r="AH359" s="152">
        <v>0.79320000000000002</v>
      </c>
      <c r="AI359" s="152" t="s">
        <v>20</v>
      </c>
      <c r="AJ359" s="198">
        <v>0</v>
      </c>
      <c r="AK359" s="152">
        <v>30</v>
      </c>
      <c r="AL359" s="152" t="s">
        <v>103</v>
      </c>
      <c r="AM359" s="152">
        <v>133</v>
      </c>
      <c r="AN359" s="198">
        <v>0</v>
      </c>
      <c r="AO359" s="152">
        <v>1.5</v>
      </c>
      <c r="AP359" s="152">
        <v>365</v>
      </c>
      <c r="AQ359" s="152">
        <v>504</v>
      </c>
      <c r="AR359" s="152">
        <v>99</v>
      </c>
      <c r="AS359" s="151"/>
      <c r="AT359" s="151">
        <v>16</v>
      </c>
      <c r="AU359" s="151">
        <v>100</v>
      </c>
      <c r="AV359" s="151">
        <v>1</v>
      </c>
      <c r="AW359" s="151">
        <v>1.9</v>
      </c>
      <c r="AX359" s="151">
        <v>401</v>
      </c>
      <c r="AY359" s="151">
        <v>572</v>
      </c>
    </row>
    <row r="360" spans="1:54" x14ac:dyDescent="0.25">
      <c r="A360" s="44">
        <f t="shared" si="55"/>
        <v>2015</v>
      </c>
      <c r="B360" s="44" t="str">
        <f t="shared" si="56"/>
        <v>ABRIL</v>
      </c>
      <c r="C360" s="44">
        <v>7</v>
      </c>
      <c r="D360" s="44" t="str">
        <f t="shared" si="57"/>
        <v>ABRIL 2015 / 6</v>
      </c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  <c r="O360" s="152"/>
      <c r="P360" s="152"/>
      <c r="Q360" s="152"/>
      <c r="R360" s="152"/>
      <c r="S360" s="152"/>
      <c r="T360" s="152"/>
      <c r="U360" s="152"/>
      <c r="V360" s="152"/>
      <c r="W360" s="152"/>
      <c r="X360" s="152"/>
      <c r="Y360" s="152"/>
      <c r="Z360" s="152"/>
      <c r="AA360" s="152"/>
      <c r="AB360" s="152"/>
      <c r="AC360" s="235"/>
      <c r="AD360" s="178">
        <v>6</v>
      </c>
      <c r="AE360" s="185">
        <v>42122</v>
      </c>
      <c r="AF360" s="179">
        <v>52623</v>
      </c>
      <c r="AG360" s="34" t="s">
        <v>104</v>
      </c>
      <c r="AH360" s="152">
        <v>0.79379999999999995</v>
      </c>
      <c r="AI360" s="152" t="s">
        <v>20</v>
      </c>
      <c r="AJ360" s="198">
        <v>0</v>
      </c>
      <c r="AK360" s="152">
        <v>30</v>
      </c>
      <c r="AL360" s="152" t="s">
        <v>103</v>
      </c>
      <c r="AM360" s="152">
        <v>131</v>
      </c>
      <c r="AN360" s="198">
        <v>0</v>
      </c>
      <c r="AO360" s="152">
        <v>1.4</v>
      </c>
      <c r="AP360" s="152">
        <v>374</v>
      </c>
      <c r="AQ360" s="152">
        <v>516</v>
      </c>
      <c r="AR360" s="152">
        <v>99</v>
      </c>
      <c r="AS360" s="151"/>
      <c r="AT360" s="151">
        <v>16</v>
      </c>
      <c r="AU360" s="151">
        <v>100</v>
      </c>
      <c r="AV360" s="151">
        <v>1</v>
      </c>
      <c r="AW360" s="151">
        <v>1.9</v>
      </c>
      <c r="AX360" s="151">
        <v>401</v>
      </c>
      <c r="AY360" s="151">
        <v>572</v>
      </c>
    </row>
    <row r="361" spans="1:54" x14ac:dyDescent="0.25">
      <c r="A361" s="44">
        <f t="shared" si="55"/>
        <v>2015</v>
      </c>
      <c r="B361" s="44" t="str">
        <f t="shared" si="56"/>
        <v>ABRIL</v>
      </c>
      <c r="C361" s="44">
        <v>8</v>
      </c>
      <c r="D361" s="44" t="str">
        <f t="shared" si="57"/>
        <v>ABRIL 2015 / 7</v>
      </c>
    </row>
    <row r="362" spans="1:54" x14ac:dyDescent="0.25">
      <c r="A362" s="44">
        <f t="shared" si="55"/>
        <v>2015</v>
      </c>
      <c r="B362" s="44" t="str">
        <f t="shared" si="56"/>
        <v>ABRIL</v>
      </c>
      <c r="C362" s="44">
        <v>9</v>
      </c>
      <c r="D362" s="44" t="str">
        <f t="shared" si="57"/>
        <v>ABRIL 2015 / 8</v>
      </c>
    </row>
    <row r="363" spans="1:54" x14ac:dyDescent="0.25">
      <c r="A363" s="44">
        <f t="shared" si="55"/>
        <v>2015</v>
      </c>
      <c r="B363" s="44" t="str">
        <f t="shared" si="56"/>
        <v>ABRIL</v>
      </c>
      <c r="C363" s="44">
        <v>10</v>
      </c>
      <c r="D363" s="44" t="str">
        <f t="shared" si="57"/>
        <v>ABRIL 2015 / 9</v>
      </c>
    </row>
    <row r="364" spans="1:54" x14ac:dyDescent="0.25">
      <c r="A364" s="44">
        <f t="shared" si="55"/>
        <v>2015</v>
      </c>
      <c r="B364" s="44" t="str">
        <f t="shared" si="56"/>
        <v>ABRIL</v>
      </c>
      <c r="C364" s="44">
        <v>11</v>
      </c>
      <c r="D364" s="44" t="str">
        <f t="shared" si="57"/>
        <v>ABRIL 2015 / 10</v>
      </c>
    </row>
    <row r="365" spans="1:54" x14ac:dyDescent="0.25">
      <c r="A365" s="44">
        <f t="shared" si="55"/>
        <v>2015</v>
      </c>
      <c r="B365" s="44" t="str">
        <f t="shared" si="56"/>
        <v>ABRIL</v>
      </c>
      <c r="C365" s="44">
        <v>12</v>
      </c>
      <c r="D365" s="44" t="str">
        <f t="shared" si="57"/>
        <v>ABRIL 2015 / 11</v>
      </c>
    </row>
    <row r="366" spans="1:54" x14ac:dyDescent="0.25">
      <c r="A366" s="44">
        <f t="shared" si="55"/>
        <v>2015</v>
      </c>
      <c r="B366" s="44" t="str">
        <f t="shared" si="56"/>
        <v>ABRIL</v>
      </c>
      <c r="C366" s="44">
        <v>13</v>
      </c>
      <c r="D366" s="44" t="str">
        <f t="shared" si="57"/>
        <v>ABRIL 2015 / 12</v>
      </c>
    </row>
    <row r="367" spans="1:54" x14ac:dyDescent="0.25">
      <c r="A367" s="44">
        <f t="shared" si="55"/>
        <v>2015</v>
      </c>
      <c r="B367" s="44" t="str">
        <f t="shared" si="56"/>
        <v>ABRIL</v>
      </c>
      <c r="C367" s="44">
        <v>14</v>
      </c>
      <c r="D367" s="44" t="str">
        <f t="shared" si="57"/>
        <v>ABRIL 2015 / 13</v>
      </c>
    </row>
    <row r="368" spans="1:54" x14ac:dyDescent="0.25">
      <c r="A368" s="44">
        <f t="shared" si="55"/>
        <v>2015</v>
      </c>
      <c r="B368" s="44" t="str">
        <f t="shared" si="56"/>
        <v>ABRIL</v>
      </c>
      <c r="C368" s="44">
        <v>15</v>
      </c>
      <c r="D368" s="44" t="str">
        <f t="shared" si="57"/>
        <v>ABRIL 2015 / 14</v>
      </c>
    </row>
    <row r="369" spans="1:4" x14ac:dyDescent="0.25">
      <c r="A369" s="44">
        <f t="shared" si="55"/>
        <v>2015</v>
      </c>
      <c r="B369" s="44" t="str">
        <f t="shared" si="56"/>
        <v>ABRIL</v>
      </c>
      <c r="C369" s="44">
        <v>16</v>
      </c>
      <c r="D369" s="44" t="str">
        <f t="shared" si="57"/>
        <v>ABRIL 2015 / 15</v>
      </c>
    </row>
    <row r="370" spans="1:4" x14ac:dyDescent="0.25">
      <c r="A370" s="44">
        <f t="shared" si="55"/>
        <v>2015</v>
      </c>
      <c r="B370" s="44" t="str">
        <f t="shared" si="56"/>
        <v>ABRIL</v>
      </c>
      <c r="C370" s="44">
        <v>17</v>
      </c>
      <c r="D370" s="44" t="str">
        <f t="shared" si="57"/>
        <v>ABRIL 2015 / 16</v>
      </c>
    </row>
    <row r="371" spans="1:4" x14ac:dyDescent="0.25">
      <c r="A371" s="44">
        <f t="shared" si="55"/>
        <v>2015</v>
      </c>
      <c r="B371" s="44" t="str">
        <f t="shared" si="56"/>
        <v>ABRIL</v>
      </c>
      <c r="C371" s="44">
        <v>18</v>
      </c>
      <c r="D371" s="44" t="str">
        <f t="shared" si="57"/>
        <v>ABRIL 2015 / 17</v>
      </c>
    </row>
    <row r="372" spans="1:4" x14ac:dyDescent="0.25">
      <c r="A372" s="44">
        <f t="shared" si="55"/>
        <v>2015</v>
      </c>
      <c r="B372" s="44" t="str">
        <f t="shared" si="56"/>
        <v>ABRIL</v>
      </c>
      <c r="C372" s="44">
        <v>19</v>
      </c>
      <c r="D372" s="44" t="str">
        <f t="shared" si="57"/>
        <v>ABRIL 2015 / 18</v>
      </c>
    </row>
    <row r="373" spans="1:4" x14ac:dyDescent="0.25">
      <c r="A373" s="44">
        <f t="shared" si="55"/>
        <v>2015</v>
      </c>
      <c r="B373" s="44" t="str">
        <f t="shared" si="56"/>
        <v>ABRIL</v>
      </c>
      <c r="C373" s="44">
        <v>20</v>
      </c>
      <c r="D373" s="44" t="str">
        <f t="shared" si="57"/>
        <v>ABRIL 2015 / 19</v>
      </c>
    </row>
    <row r="374" spans="1:4" x14ac:dyDescent="0.25">
      <c r="A374" s="44">
        <f t="shared" si="55"/>
        <v>2015</v>
      </c>
      <c r="B374" s="44" t="str">
        <f t="shared" si="56"/>
        <v>ABRIL</v>
      </c>
      <c r="C374" s="44">
        <v>21</v>
      </c>
      <c r="D374" s="44" t="str">
        <f t="shared" si="57"/>
        <v>ABRIL 2015 / 20</v>
      </c>
    </row>
    <row r="375" spans="1:4" x14ac:dyDescent="0.25">
      <c r="A375" s="44">
        <f t="shared" si="55"/>
        <v>2015</v>
      </c>
      <c r="B375" s="44" t="str">
        <f t="shared" si="56"/>
        <v>ABRIL</v>
      </c>
      <c r="C375" s="44">
        <v>22</v>
      </c>
      <c r="D375" s="44" t="str">
        <f t="shared" si="57"/>
        <v>ABRIL 2015 / 21</v>
      </c>
    </row>
    <row r="376" spans="1:4" x14ac:dyDescent="0.25">
      <c r="A376" s="44">
        <f t="shared" si="55"/>
        <v>2015</v>
      </c>
      <c r="B376" s="44" t="str">
        <f t="shared" si="56"/>
        <v>ABRIL</v>
      </c>
      <c r="C376" s="44">
        <v>23</v>
      </c>
      <c r="D376" s="44" t="str">
        <f t="shared" si="57"/>
        <v>ABRIL 2015 / 22</v>
      </c>
    </row>
    <row r="377" spans="1:4" x14ac:dyDescent="0.25">
      <c r="A377" s="44">
        <f t="shared" si="55"/>
        <v>2015</v>
      </c>
      <c r="B377" s="44" t="str">
        <f t="shared" si="56"/>
        <v>ABRIL</v>
      </c>
      <c r="C377" s="44">
        <v>24</v>
      </c>
      <c r="D377" s="44" t="str">
        <f t="shared" si="57"/>
        <v>ABRIL 2015 / 23</v>
      </c>
    </row>
    <row r="378" spans="1:4" x14ac:dyDescent="0.25">
      <c r="A378" s="44">
        <f t="shared" si="55"/>
        <v>2015</v>
      </c>
      <c r="B378" s="44" t="str">
        <f t="shared" si="56"/>
        <v>ABRIL</v>
      </c>
      <c r="C378" s="44">
        <v>25</v>
      </c>
      <c r="D378" s="44" t="str">
        <f t="shared" si="57"/>
        <v>ABRIL 2015 / 24</v>
      </c>
    </row>
    <row r="379" spans="1:4" x14ac:dyDescent="0.25">
      <c r="A379" s="44">
        <f t="shared" si="55"/>
        <v>2015</v>
      </c>
      <c r="B379" s="44" t="str">
        <f t="shared" si="56"/>
        <v>ABRIL</v>
      </c>
      <c r="C379" s="44">
        <v>26</v>
      </c>
      <c r="D379" s="44" t="str">
        <f t="shared" si="57"/>
        <v>ABRIL 2015 / 25</v>
      </c>
    </row>
    <row r="380" spans="1:4" x14ac:dyDescent="0.25">
      <c r="A380" s="44">
        <f t="shared" si="55"/>
        <v>2015</v>
      </c>
      <c r="B380" s="44" t="str">
        <f t="shared" si="56"/>
        <v>ABRIL</v>
      </c>
      <c r="C380" s="44">
        <v>27</v>
      </c>
      <c r="D380" s="44" t="str">
        <f t="shared" si="57"/>
        <v>ABRIL 2015 / 26</v>
      </c>
    </row>
    <row r="381" spans="1:4" x14ac:dyDescent="0.25">
      <c r="A381" s="44">
        <f t="shared" si="55"/>
        <v>2015</v>
      </c>
      <c r="B381" s="44" t="str">
        <f t="shared" si="56"/>
        <v>ABRIL</v>
      </c>
      <c r="C381" s="44">
        <v>28</v>
      </c>
      <c r="D381" s="44" t="str">
        <f t="shared" si="57"/>
        <v>ABRIL 2015 / 27</v>
      </c>
    </row>
    <row r="382" spans="1:4" x14ac:dyDescent="0.25">
      <c r="A382" s="44">
        <f t="shared" si="55"/>
        <v>2015</v>
      </c>
      <c r="B382" s="44" t="str">
        <f t="shared" si="56"/>
        <v>ABRIL</v>
      </c>
      <c r="C382" s="44">
        <v>29</v>
      </c>
      <c r="D382" s="44" t="str">
        <f t="shared" si="57"/>
        <v>ABRIL 2015 / 28</v>
      </c>
    </row>
    <row r="383" spans="1:4" x14ac:dyDescent="0.25">
      <c r="A383" s="44">
        <f t="shared" si="55"/>
        <v>2015</v>
      </c>
      <c r="B383" s="44" t="str">
        <f t="shared" si="56"/>
        <v>ABRIL</v>
      </c>
      <c r="C383" s="44">
        <v>30</v>
      </c>
      <c r="D383" s="44" t="str">
        <f t="shared" si="57"/>
        <v>ABRIL 2015 / 29</v>
      </c>
    </row>
    <row r="384" spans="1:4" x14ac:dyDescent="0.25">
      <c r="A384" s="44">
        <f t="shared" si="55"/>
        <v>2015</v>
      </c>
      <c r="B384" s="44" t="str">
        <f t="shared" si="56"/>
        <v>ABRIL</v>
      </c>
      <c r="C384" s="44">
        <v>31</v>
      </c>
      <c r="D384" s="44" t="str">
        <f t="shared" si="57"/>
        <v>ABRIL 2015 / 30</v>
      </c>
    </row>
    <row r="385" spans="1:54" s="206" customFormat="1" ht="15.75" x14ac:dyDescent="0.25">
      <c r="D385" s="44" t="str">
        <f t="shared" si="57"/>
        <v>ABRIL 2015 / 31</v>
      </c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55"/>
      <c r="AB385" s="44"/>
      <c r="AC385" s="207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44"/>
      <c r="AU385" s="44"/>
      <c r="AV385" s="44"/>
      <c r="AW385" s="44"/>
      <c r="AX385" s="55"/>
      <c r="AY385" s="44"/>
      <c r="AZ385" s="44"/>
      <c r="BA385" s="44"/>
      <c r="BB385" s="209" t="str">
        <f>IFERROR(AVERAGE(BB354:BB384),"")</f>
        <v/>
      </c>
    </row>
    <row r="386" spans="1:54" ht="15.75" x14ac:dyDescent="0.25">
      <c r="A386" s="44">
        <v>2015</v>
      </c>
      <c r="B386" s="44" t="s">
        <v>226</v>
      </c>
      <c r="C386" s="44">
        <v>1</v>
      </c>
      <c r="D386" s="208" t="s">
        <v>228</v>
      </c>
      <c r="E386" s="209">
        <f t="shared" ref="E386:AJ386" si="58">IFERROR(AVERAGE(E355:E385),"")</f>
        <v>2.5</v>
      </c>
      <c r="F386" s="209">
        <f t="shared" si="58"/>
        <v>42114.25</v>
      </c>
      <c r="G386" s="209">
        <f t="shared" si="58"/>
        <v>52454.25</v>
      </c>
      <c r="H386" s="209" t="str">
        <f t="shared" si="58"/>
        <v/>
      </c>
      <c r="I386" s="209">
        <f t="shared" si="58"/>
        <v>0.77900000000000003</v>
      </c>
      <c r="J386" s="209" t="str">
        <f t="shared" si="58"/>
        <v/>
      </c>
      <c r="K386" s="209">
        <f t="shared" si="58"/>
        <v>0</v>
      </c>
      <c r="L386" s="209">
        <f t="shared" si="58"/>
        <v>30</v>
      </c>
      <c r="M386" s="209" t="str">
        <f t="shared" si="58"/>
        <v/>
      </c>
      <c r="N386" s="209">
        <f t="shared" si="58"/>
        <v>104.25</v>
      </c>
      <c r="O386" s="209">
        <f t="shared" si="58"/>
        <v>0</v>
      </c>
      <c r="P386" s="209">
        <f t="shared" si="58"/>
        <v>1.0350000000000001</v>
      </c>
      <c r="Q386" s="209">
        <f t="shared" si="58"/>
        <v>330.75</v>
      </c>
      <c r="R386" s="209">
        <f t="shared" si="58"/>
        <v>490.75</v>
      </c>
      <c r="S386" s="209">
        <f t="shared" si="58"/>
        <v>98.625</v>
      </c>
      <c r="T386" s="209" t="str">
        <f t="shared" si="58"/>
        <v/>
      </c>
      <c r="U386" s="209">
        <f t="shared" si="58"/>
        <v>16</v>
      </c>
      <c r="V386" s="209">
        <f t="shared" si="58"/>
        <v>100</v>
      </c>
      <c r="W386" s="209">
        <f t="shared" si="58"/>
        <v>1</v>
      </c>
      <c r="X386" s="209">
        <f t="shared" si="58"/>
        <v>1.9</v>
      </c>
      <c r="Y386" s="209">
        <f t="shared" si="58"/>
        <v>401</v>
      </c>
      <c r="Z386" s="209">
        <f t="shared" si="58"/>
        <v>572</v>
      </c>
      <c r="AA386" s="209">
        <f t="shared" si="58"/>
        <v>0.3</v>
      </c>
      <c r="AB386" s="209">
        <f t="shared" si="58"/>
        <v>0.05</v>
      </c>
      <c r="AC386" s="209" t="str">
        <f t="shared" si="58"/>
        <v/>
      </c>
      <c r="AD386" s="209">
        <f t="shared" si="58"/>
        <v>3.5</v>
      </c>
      <c r="AE386" s="209">
        <f t="shared" si="58"/>
        <v>42107.833333333336</v>
      </c>
      <c r="AF386" s="209">
        <f t="shared" si="58"/>
        <v>52275.833333333336</v>
      </c>
      <c r="AG386" s="209" t="str">
        <f t="shared" si="58"/>
        <v/>
      </c>
      <c r="AH386" s="209">
        <f t="shared" si="58"/>
        <v>0.79246666666666676</v>
      </c>
      <c r="AI386" s="209" t="str">
        <f t="shared" si="58"/>
        <v/>
      </c>
      <c r="AJ386" s="209">
        <f t="shared" si="58"/>
        <v>0</v>
      </c>
      <c r="AK386" s="209">
        <f t="shared" ref="AK386:BA386" si="59">IFERROR(AVERAGE(AK355:AK385),"")</f>
        <v>28.833333333333332</v>
      </c>
      <c r="AL386" s="209" t="str">
        <f t="shared" si="59"/>
        <v/>
      </c>
      <c r="AM386" s="209">
        <f t="shared" si="59"/>
        <v>129.5</v>
      </c>
      <c r="AN386" s="209">
        <f t="shared" si="59"/>
        <v>0</v>
      </c>
      <c r="AO386" s="209">
        <f t="shared" si="59"/>
        <v>1.45</v>
      </c>
      <c r="AP386" s="209">
        <f t="shared" si="59"/>
        <v>360.16666666666669</v>
      </c>
      <c r="AQ386" s="209">
        <f t="shared" si="59"/>
        <v>502.83333333333331</v>
      </c>
      <c r="AR386" s="209">
        <f t="shared" si="59"/>
        <v>99</v>
      </c>
      <c r="AS386" s="209" t="str">
        <f t="shared" si="59"/>
        <v/>
      </c>
      <c r="AT386" s="209">
        <f t="shared" si="59"/>
        <v>16</v>
      </c>
      <c r="AU386" s="209">
        <f t="shared" si="59"/>
        <v>100</v>
      </c>
      <c r="AV386" s="209">
        <f t="shared" si="59"/>
        <v>1</v>
      </c>
      <c r="AW386" s="209">
        <f t="shared" si="59"/>
        <v>1.9000000000000001</v>
      </c>
      <c r="AX386" s="210">
        <f t="shared" si="59"/>
        <v>401</v>
      </c>
      <c r="AY386" s="209">
        <f t="shared" si="59"/>
        <v>572</v>
      </c>
      <c r="AZ386" s="209" t="str">
        <f t="shared" si="59"/>
        <v/>
      </c>
      <c r="BA386" s="209" t="str">
        <f t="shared" si="59"/>
        <v/>
      </c>
    </row>
    <row r="387" spans="1:54" x14ac:dyDescent="0.25">
      <c r="A387" s="44">
        <f t="shared" ref="A387:A416" si="60">A386</f>
        <v>2015</v>
      </c>
      <c r="B387" s="44" t="str">
        <f t="shared" ref="B387:B416" si="61">B386</f>
        <v>MAYO</v>
      </c>
      <c r="C387" s="44">
        <v>2</v>
      </c>
      <c r="D387" s="44" t="str">
        <f t="shared" ref="D387:D417" si="62">B386&amp;" "&amp;A386&amp;" / "&amp;C386</f>
        <v>MAYO 2015 / 1</v>
      </c>
      <c r="E387" s="169">
        <v>1</v>
      </c>
      <c r="F387" s="154">
        <v>42140</v>
      </c>
      <c r="G387" s="179">
        <v>53223</v>
      </c>
      <c r="H387" s="33" t="s">
        <v>131</v>
      </c>
      <c r="I387" s="152">
        <v>0.7792</v>
      </c>
      <c r="J387" s="152" t="s">
        <v>20</v>
      </c>
      <c r="K387" s="198">
        <v>0</v>
      </c>
      <c r="L387" s="152">
        <v>30</v>
      </c>
      <c r="M387" s="152" t="s">
        <v>103</v>
      </c>
      <c r="N387" s="152">
        <v>104</v>
      </c>
      <c r="O387" s="198">
        <v>0</v>
      </c>
      <c r="P387" s="152">
        <v>1.05</v>
      </c>
      <c r="Q387" s="152">
        <v>331</v>
      </c>
      <c r="R387" s="152">
        <v>504</v>
      </c>
      <c r="S387" s="152">
        <v>98.5</v>
      </c>
      <c r="T387" s="151"/>
      <c r="U387" s="151">
        <v>16</v>
      </c>
      <c r="V387" s="151">
        <v>100</v>
      </c>
      <c r="W387" s="151">
        <v>1</v>
      </c>
      <c r="X387" s="151">
        <v>1.9</v>
      </c>
      <c r="Y387" s="151">
        <v>401</v>
      </c>
      <c r="Z387" s="151">
        <v>572</v>
      </c>
      <c r="AA387" s="151">
        <v>0.3</v>
      </c>
      <c r="AB387" s="151">
        <v>0.05</v>
      </c>
      <c r="AC387" s="235"/>
      <c r="AD387" s="178">
        <v>1</v>
      </c>
      <c r="AE387" s="185">
        <v>42127</v>
      </c>
      <c r="AF387" s="179">
        <v>52873</v>
      </c>
      <c r="AG387" s="33" t="s">
        <v>104</v>
      </c>
      <c r="AH387" s="152">
        <v>0.79320000000000002</v>
      </c>
      <c r="AI387" s="152" t="s">
        <v>20</v>
      </c>
      <c r="AJ387" s="198">
        <v>0</v>
      </c>
      <c r="AK387" s="152">
        <v>30</v>
      </c>
      <c r="AL387" s="152" t="s">
        <v>103</v>
      </c>
      <c r="AM387" s="152">
        <v>129</v>
      </c>
      <c r="AN387" s="198">
        <v>0</v>
      </c>
      <c r="AO387" s="152">
        <v>1.4</v>
      </c>
      <c r="AP387" s="152">
        <v>358</v>
      </c>
      <c r="AQ387" s="152">
        <v>504</v>
      </c>
      <c r="AR387" s="152">
        <v>99</v>
      </c>
      <c r="AS387" s="151"/>
      <c r="AT387" s="151">
        <v>16</v>
      </c>
      <c r="AU387" s="151">
        <v>100</v>
      </c>
      <c r="AV387" s="151">
        <v>1</v>
      </c>
      <c r="AW387" s="151">
        <v>1.9</v>
      </c>
      <c r="AX387" s="151">
        <v>401</v>
      </c>
      <c r="AY387" s="151">
        <v>572</v>
      </c>
      <c r="AZ387" s="151">
        <v>0.3</v>
      </c>
      <c r="BA387" s="151">
        <v>0.05</v>
      </c>
    </row>
    <row r="388" spans="1:54" x14ac:dyDescent="0.25">
      <c r="A388" s="44">
        <f t="shared" si="60"/>
        <v>2015</v>
      </c>
      <c r="B388" s="44" t="str">
        <f t="shared" si="61"/>
        <v>MAYO</v>
      </c>
      <c r="C388" s="44">
        <v>3</v>
      </c>
      <c r="D388" s="44" t="str">
        <f t="shared" si="62"/>
        <v>MAYO 2015 / 2</v>
      </c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  <c r="O388" s="152"/>
      <c r="P388" s="152"/>
      <c r="Q388" s="152"/>
      <c r="R388" s="152"/>
      <c r="S388" s="152"/>
      <c r="T388" s="152"/>
      <c r="U388" s="152"/>
      <c r="V388" s="152"/>
      <c r="W388" s="152"/>
      <c r="X388" s="152"/>
      <c r="Y388" s="152"/>
      <c r="Z388" s="152"/>
      <c r="AA388" s="152"/>
      <c r="AB388" s="152"/>
      <c r="AC388" s="235"/>
      <c r="AD388" s="178">
        <v>2</v>
      </c>
      <c r="AE388" s="185">
        <v>42135</v>
      </c>
      <c r="AF388" s="179">
        <v>53020</v>
      </c>
      <c r="AG388" s="34" t="s">
        <v>104</v>
      </c>
      <c r="AH388" s="152">
        <v>0.79579999999999995</v>
      </c>
      <c r="AI388" s="152" t="s">
        <v>20</v>
      </c>
      <c r="AJ388" s="198">
        <v>0</v>
      </c>
      <c r="AK388" s="152">
        <v>30</v>
      </c>
      <c r="AL388" s="152" t="s">
        <v>103</v>
      </c>
      <c r="AM388" s="152">
        <v>135</v>
      </c>
      <c r="AN388" s="198">
        <v>0</v>
      </c>
      <c r="AO388" s="152">
        <v>1.5</v>
      </c>
      <c r="AP388" s="152">
        <v>370</v>
      </c>
      <c r="AQ388" s="152">
        <v>507</v>
      </c>
      <c r="AR388" s="152">
        <v>99</v>
      </c>
      <c r="AS388" s="151"/>
      <c r="AT388" s="151">
        <v>16</v>
      </c>
      <c r="AU388" s="151">
        <v>100</v>
      </c>
      <c r="AV388" s="151">
        <v>1</v>
      </c>
      <c r="AW388" s="151">
        <v>1.9</v>
      </c>
      <c r="AX388" s="151">
        <v>401</v>
      </c>
      <c r="AY388" s="151">
        <v>572</v>
      </c>
      <c r="AZ388" s="151">
        <v>0.3</v>
      </c>
      <c r="BA388" s="151">
        <v>0.05</v>
      </c>
    </row>
    <row r="389" spans="1:54" x14ac:dyDescent="0.25">
      <c r="A389" s="44">
        <f t="shared" si="60"/>
        <v>2015</v>
      </c>
      <c r="B389" s="44" t="str">
        <f t="shared" si="61"/>
        <v>MAYO</v>
      </c>
      <c r="C389" s="44">
        <v>4</v>
      </c>
      <c r="D389" s="44" t="str">
        <f t="shared" si="62"/>
        <v>MAYO 2015 / 3</v>
      </c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  <c r="O389" s="152"/>
      <c r="P389" s="152"/>
      <c r="Q389" s="152"/>
      <c r="R389" s="152"/>
      <c r="S389" s="152"/>
      <c r="T389" s="152"/>
      <c r="U389" s="152"/>
      <c r="V389" s="152"/>
      <c r="W389" s="152"/>
      <c r="X389" s="152"/>
      <c r="Y389" s="152"/>
      <c r="Z389" s="152"/>
      <c r="AA389" s="152"/>
      <c r="AB389" s="152"/>
      <c r="AC389" s="235"/>
      <c r="AD389" s="178">
        <v>3</v>
      </c>
      <c r="AE389" s="185">
        <v>42139</v>
      </c>
      <c r="AF389" s="179">
        <v>53217</v>
      </c>
      <c r="AG389" s="34" t="s">
        <v>104</v>
      </c>
      <c r="AH389" s="152">
        <v>0.78869999999999996</v>
      </c>
      <c r="AI389" s="152" t="s">
        <v>20</v>
      </c>
      <c r="AJ389" s="198">
        <v>0</v>
      </c>
      <c r="AK389" s="152">
        <v>30</v>
      </c>
      <c r="AL389" s="152" t="s">
        <v>103</v>
      </c>
      <c r="AM389" s="152">
        <v>122</v>
      </c>
      <c r="AN389" s="198">
        <v>0</v>
      </c>
      <c r="AO389" s="152">
        <v>1.4</v>
      </c>
      <c r="AP389" s="152">
        <v>351</v>
      </c>
      <c r="AQ389" s="152">
        <v>502</v>
      </c>
      <c r="AR389" s="152">
        <v>99</v>
      </c>
      <c r="AS389" s="151"/>
      <c r="AT389" s="151">
        <v>16</v>
      </c>
      <c r="AU389" s="151">
        <v>100</v>
      </c>
      <c r="AV389" s="151">
        <v>1</v>
      </c>
      <c r="AW389" s="151">
        <v>1.9</v>
      </c>
      <c r="AX389" s="151">
        <v>401</v>
      </c>
      <c r="AY389" s="151">
        <v>572</v>
      </c>
      <c r="AZ389" s="151">
        <v>0.3</v>
      </c>
      <c r="BA389" s="151">
        <v>0.05</v>
      </c>
    </row>
    <row r="390" spans="1:54" x14ac:dyDescent="0.25">
      <c r="A390" s="44">
        <f t="shared" si="60"/>
        <v>2015</v>
      </c>
      <c r="B390" s="44" t="str">
        <f t="shared" si="61"/>
        <v>MAYO</v>
      </c>
      <c r="C390" s="44">
        <v>5</v>
      </c>
      <c r="D390" s="44" t="str">
        <f t="shared" si="62"/>
        <v>MAYO 2015 / 4</v>
      </c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  <c r="O390" s="152"/>
      <c r="P390" s="152"/>
      <c r="Q390" s="152"/>
      <c r="R390" s="152"/>
      <c r="S390" s="152"/>
      <c r="T390" s="152"/>
      <c r="U390" s="152"/>
      <c r="V390" s="152"/>
      <c r="W390" s="152"/>
      <c r="X390" s="152"/>
      <c r="Y390" s="152"/>
      <c r="Z390" s="152"/>
      <c r="AA390" s="152"/>
      <c r="AB390" s="152"/>
      <c r="AC390" s="235"/>
      <c r="AD390" s="178">
        <v>4</v>
      </c>
      <c r="AE390" s="185">
        <v>42148</v>
      </c>
      <c r="AF390" s="179">
        <v>53395</v>
      </c>
      <c r="AG390" s="34" t="s">
        <v>104</v>
      </c>
      <c r="AH390" s="152">
        <v>0.79269999999999996</v>
      </c>
      <c r="AI390" s="152" t="s">
        <v>20</v>
      </c>
      <c r="AJ390" s="198">
        <v>0</v>
      </c>
      <c r="AK390" s="152">
        <v>30</v>
      </c>
      <c r="AL390" s="152" t="s">
        <v>103</v>
      </c>
      <c r="AM390" s="152">
        <v>126</v>
      </c>
      <c r="AN390" s="198">
        <v>0</v>
      </c>
      <c r="AO390" s="152">
        <v>1.4</v>
      </c>
      <c r="AP390" s="152">
        <v>369</v>
      </c>
      <c r="AQ390" s="152">
        <v>514</v>
      </c>
      <c r="AR390" s="152">
        <v>99</v>
      </c>
      <c r="AS390" s="151"/>
      <c r="AT390" s="151">
        <v>16</v>
      </c>
      <c r="AU390" s="151">
        <v>100</v>
      </c>
      <c r="AV390" s="151">
        <v>1</v>
      </c>
      <c r="AW390" s="151">
        <v>1.9</v>
      </c>
      <c r="AX390" s="151">
        <v>401</v>
      </c>
      <c r="AY390" s="151">
        <v>572</v>
      </c>
      <c r="AZ390" s="151">
        <v>0.3</v>
      </c>
      <c r="BA390" s="151">
        <v>0.05</v>
      </c>
    </row>
    <row r="391" spans="1:54" x14ac:dyDescent="0.25">
      <c r="A391" s="44">
        <f t="shared" si="60"/>
        <v>2015</v>
      </c>
      <c r="B391" s="44" t="str">
        <f t="shared" si="61"/>
        <v>MAYO</v>
      </c>
      <c r="C391" s="44">
        <v>6</v>
      </c>
      <c r="D391" s="44" t="str">
        <f t="shared" si="62"/>
        <v>MAYO 2015 / 5</v>
      </c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  <c r="O391" s="152"/>
      <c r="P391" s="152"/>
      <c r="Q391" s="152"/>
      <c r="R391" s="152"/>
      <c r="S391" s="152"/>
      <c r="T391" s="152"/>
      <c r="U391" s="152"/>
      <c r="V391" s="152"/>
      <c r="W391" s="152"/>
      <c r="X391" s="152"/>
      <c r="Y391" s="152"/>
      <c r="Z391" s="152"/>
      <c r="AA391" s="152"/>
      <c r="AB391" s="152"/>
      <c r="AC391" s="235"/>
      <c r="AD391" s="178">
        <v>5</v>
      </c>
      <c r="AE391" s="185">
        <v>42153</v>
      </c>
      <c r="AF391" s="179">
        <v>53508</v>
      </c>
      <c r="AG391" s="34" t="s">
        <v>104</v>
      </c>
      <c r="AH391" s="152">
        <v>0.79279999999999995</v>
      </c>
      <c r="AI391" s="152" t="s">
        <v>20</v>
      </c>
      <c r="AJ391" s="198">
        <v>0</v>
      </c>
      <c r="AK391" s="152">
        <v>28</v>
      </c>
      <c r="AL391" s="152" t="s">
        <v>103</v>
      </c>
      <c r="AM391" s="152">
        <v>127</v>
      </c>
      <c r="AN391" s="198">
        <v>0</v>
      </c>
      <c r="AO391" s="152">
        <v>1.4</v>
      </c>
      <c r="AP391" s="152">
        <v>356</v>
      </c>
      <c r="AQ391" s="152">
        <v>502</v>
      </c>
      <c r="AR391" s="152">
        <v>99</v>
      </c>
      <c r="AS391" s="151"/>
      <c r="AT391" s="151">
        <v>16</v>
      </c>
      <c r="AU391" s="151">
        <v>100</v>
      </c>
      <c r="AV391" s="151">
        <v>1</v>
      </c>
      <c r="AW391" s="151">
        <v>1.9</v>
      </c>
      <c r="AX391" s="151">
        <v>401</v>
      </c>
      <c r="AY391" s="151">
        <v>572</v>
      </c>
      <c r="AZ391" s="151">
        <v>0.3</v>
      </c>
      <c r="BA391" s="151">
        <v>0.05</v>
      </c>
    </row>
    <row r="392" spans="1:54" x14ac:dyDescent="0.25">
      <c r="A392" s="44">
        <f t="shared" si="60"/>
        <v>2015</v>
      </c>
      <c r="B392" s="44" t="str">
        <f t="shared" si="61"/>
        <v>MAYO</v>
      </c>
      <c r="C392" s="44">
        <v>7</v>
      </c>
      <c r="D392" s="44" t="str">
        <f t="shared" si="62"/>
        <v>MAYO 2015 / 6</v>
      </c>
    </row>
    <row r="393" spans="1:54" x14ac:dyDescent="0.25">
      <c r="A393" s="44">
        <f t="shared" si="60"/>
        <v>2015</v>
      </c>
      <c r="B393" s="44" t="str">
        <f t="shared" si="61"/>
        <v>MAYO</v>
      </c>
      <c r="C393" s="44">
        <v>8</v>
      </c>
      <c r="D393" s="44" t="str">
        <f t="shared" si="62"/>
        <v>MAYO 2015 / 7</v>
      </c>
    </row>
    <row r="394" spans="1:54" x14ac:dyDescent="0.25">
      <c r="A394" s="44">
        <f t="shared" si="60"/>
        <v>2015</v>
      </c>
      <c r="B394" s="44" t="str">
        <f t="shared" si="61"/>
        <v>MAYO</v>
      </c>
      <c r="C394" s="44">
        <v>9</v>
      </c>
      <c r="D394" s="44" t="str">
        <f t="shared" si="62"/>
        <v>MAYO 2015 / 8</v>
      </c>
    </row>
    <row r="395" spans="1:54" x14ac:dyDescent="0.25">
      <c r="A395" s="44">
        <f t="shared" si="60"/>
        <v>2015</v>
      </c>
      <c r="B395" s="44" t="str">
        <f t="shared" si="61"/>
        <v>MAYO</v>
      </c>
      <c r="C395" s="44">
        <v>10</v>
      </c>
      <c r="D395" s="44" t="str">
        <f t="shared" si="62"/>
        <v>MAYO 2015 / 9</v>
      </c>
    </row>
    <row r="396" spans="1:54" x14ac:dyDescent="0.25">
      <c r="A396" s="44">
        <f t="shared" si="60"/>
        <v>2015</v>
      </c>
      <c r="B396" s="44" t="str">
        <f t="shared" si="61"/>
        <v>MAYO</v>
      </c>
      <c r="C396" s="44">
        <v>11</v>
      </c>
      <c r="D396" s="44" t="str">
        <f t="shared" si="62"/>
        <v>MAYO 2015 / 10</v>
      </c>
    </row>
    <row r="397" spans="1:54" x14ac:dyDescent="0.25">
      <c r="A397" s="44">
        <f t="shared" si="60"/>
        <v>2015</v>
      </c>
      <c r="B397" s="44" t="str">
        <f t="shared" si="61"/>
        <v>MAYO</v>
      </c>
      <c r="C397" s="44">
        <v>12</v>
      </c>
      <c r="D397" s="44" t="str">
        <f t="shared" si="62"/>
        <v>MAYO 2015 / 11</v>
      </c>
    </row>
    <row r="398" spans="1:54" x14ac:dyDescent="0.25">
      <c r="A398" s="44">
        <f t="shared" si="60"/>
        <v>2015</v>
      </c>
      <c r="B398" s="44" t="str">
        <f t="shared" si="61"/>
        <v>MAYO</v>
      </c>
      <c r="C398" s="44">
        <v>13</v>
      </c>
      <c r="D398" s="44" t="str">
        <f t="shared" si="62"/>
        <v>MAYO 2015 / 12</v>
      </c>
    </row>
    <row r="399" spans="1:54" x14ac:dyDescent="0.25">
      <c r="A399" s="44">
        <f t="shared" si="60"/>
        <v>2015</v>
      </c>
      <c r="B399" s="44" t="str">
        <f t="shared" si="61"/>
        <v>MAYO</v>
      </c>
      <c r="C399" s="44">
        <v>14</v>
      </c>
      <c r="D399" s="44" t="str">
        <f t="shared" si="62"/>
        <v>MAYO 2015 / 13</v>
      </c>
    </row>
    <row r="400" spans="1:54" x14ac:dyDescent="0.25">
      <c r="A400" s="44">
        <f t="shared" si="60"/>
        <v>2015</v>
      </c>
      <c r="B400" s="44" t="str">
        <f t="shared" si="61"/>
        <v>MAYO</v>
      </c>
      <c r="C400" s="44">
        <v>15</v>
      </c>
      <c r="D400" s="44" t="str">
        <f t="shared" si="62"/>
        <v>MAYO 2015 / 14</v>
      </c>
    </row>
    <row r="401" spans="1:4" x14ac:dyDescent="0.25">
      <c r="A401" s="44">
        <f t="shared" si="60"/>
        <v>2015</v>
      </c>
      <c r="B401" s="44" t="str">
        <f t="shared" si="61"/>
        <v>MAYO</v>
      </c>
      <c r="C401" s="44">
        <v>16</v>
      </c>
      <c r="D401" s="44" t="str">
        <f t="shared" si="62"/>
        <v>MAYO 2015 / 15</v>
      </c>
    </row>
    <row r="402" spans="1:4" x14ac:dyDescent="0.25">
      <c r="A402" s="44">
        <f t="shared" si="60"/>
        <v>2015</v>
      </c>
      <c r="B402" s="44" t="str">
        <f t="shared" si="61"/>
        <v>MAYO</v>
      </c>
      <c r="C402" s="44">
        <v>17</v>
      </c>
      <c r="D402" s="44" t="str">
        <f t="shared" si="62"/>
        <v>MAYO 2015 / 16</v>
      </c>
    </row>
    <row r="403" spans="1:4" x14ac:dyDescent="0.25">
      <c r="A403" s="44">
        <f t="shared" si="60"/>
        <v>2015</v>
      </c>
      <c r="B403" s="44" t="str">
        <f t="shared" si="61"/>
        <v>MAYO</v>
      </c>
      <c r="C403" s="44">
        <v>18</v>
      </c>
      <c r="D403" s="44" t="str">
        <f t="shared" si="62"/>
        <v>MAYO 2015 / 17</v>
      </c>
    </row>
    <row r="404" spans="1:4" x14ac:dyDescent="0.25">
      <c r="A404" s="44">
        <f t="shared" si="60"/>
        <v>2015</v>
      </c>
      <c r="B404" s="44" t="str">
        <f t="shared" si="61"/>
        <v>MAYO</v>
      </c>
      <c r="C404" s="44">
        <v>19</v>
      </c>
      <c r="D404" s="44" t="str">
        <f t="shared" si="62"/>
        <v>MAYO 2015 / 18</v>
      </c>
    </row>
    <row r="405" spans="1:4" x14ac:dyDescent="0.25">
      <c r="A405" s="44">
        <f t="shared" si="60"/>
        <v>2015</v>
      </c>
      <c r="B405" s="44" t="str">
        <f t="shared" si="61"/>
        <v>MAYO</v>
      </c>
      <c r="C405" s="44">
        <v>20</v>
      </c>
      <c r="D405" s="44" t="str">
        <f t="shared" si="62"/>
        <v>MAYO 2015 / 19</v>
      </c>
    </row>
    <row r="406" spans="1:4" x14ac:dyDescent="0.25">
      <c r="A406" s="44">
        <f t="shared" si="60"/>
        <v>2015</v>
      </c>
      <c r="B406" s="44" t="str">
        <f t="shared" si="61"/>
        <v>MAYO</v>
      </c>
      <c r="C406" s="44">
        <v>21</v>
      </c>
      <c r="D406" s="44" t="str">
        <f t="shared" si="62"/>
        <v>MAYO 2015 / 20</v>
      </c>
    </row>
    <row r="407" spans="1:4" x14ac:dyDescent="0.25">
      <c r="A407" s="44">
        <f t="shared" si="60"/>
        <v>2015</v>
      </c>
      <c r="B407" s="44" t="str">
        <f t="shared" si="61"/>
        <v>MAYO</v>
      </c>
      <c r="C407" s="44">
        <v>22</v>
      </c>
      <c r="D407" s="44" t="str">
        <f t="shared" si="62"/>
        <v>MAYO 2015 / 21</v>
      </c>
    </row>
    <row r="408" spans="1:4" x14ac:dyDescent="0.25">
      <c r="A408" s="44">
        <f t="shared" si="60"/>
        <v>2015</v>
      </c>
      <c r="B408" s="44" t="str">
        <f t="shared" si="61"/>
        <v>MAYO</v>
      </c>
      <c r="C408" s="44">
        <v>23</v>
      </c>
      <c r="D408" s="44" t="str">
        <f t="shared" si="62"/>
        <v>MAYO 2015 / 22</v>
      </c>
    </row>
    <row r="409" spans="1:4" x14ac:dyDescent="0.25">
      <c r="A409" s="44">
        <f t="shared" si="60"/>
        <v>2015</v>
      </c>
      <c r="B409" s="44" t="str">
        <f t="shared" si="61"/>
        <v>MAYO</v>
      </c>
      <c r="C409" s="44">
        <v>24</v>
      </c>
      <c r="D409" s="44" t="str">
        <f t="shared" si="62"/>
        <v>MAYO 2015 / 23</v>
      </c>
    </row>
    <row r="410" spans="1:4" x14ac:dyDescent="0.25">
      <c r="A410" s="44">
        <f t="shared" si="60"/>
        <v>2015</v>
      </c>
      <c r="B410" s="44" t="str">
        <f t="shared" si="61"/>
        <v>MAYO</v>
      </c>
      <c r="C410" s="44">
        <v>25</v>
      </c>
      <c r="D410" s="44" t="str">
        <f t="shared" si="62"/>
        <v>MAYO 2015 / 24</v>
      </c>
    </row>
    <row r="411" spans="1:4" x14ac:dyDescent="0.25">
      <c r="A411" s="44">
        <f t="shared" si="60"/>
        <v>2015</v>
      </c>
      <c r="B411" s="44" t="str">
        <f t="shared" si="61"/>
        <v>MAYO</v>
      </c>
      <c r="C411" s="44">
        <v>26</v>
      </c>
      <c r="D411" s="44" t="str">
        <f t="shared" si="62"/>
        <v>MAYO 2015 / 25</v>
      </c>
    </row>
    <row r="412" spans="1:4" x14ac:dyDescent="0.25">
      <c r="A412" s="44">
        <f t="shared" si="60"/>
        <v>2015</v>
      </c>
      <c r="B412" s="44" t="str">
        <f t="shared" si="61"/>
        <v>MAYO</v>
      </c>
      <c r="C412" s="44">
        <v>27</v>
      </c>
      <c r="D412" s="44" t="str">
        <f t="shared" si="62"/>
        <v>MAYO 2015 / 26</v>
      </c>
    </row>
    <row r="413" spans="1:4" x14ac:dyDescent="0.25">
      <c r="A413" s="44">
        <f t="shared" si="60"/>
        <v>2015</v>
      </c>
      <c r="B413" s="44" t="str">
        <f t="shared" si="61"/>
        <v>MAYO</v>
      </c>
      <c r="C413" s="44">
        <v>28</v>
      </c>
      <c r="D413" s="44" t="str">
        <f t="shared" si="62"/>
        <v>MAYO 2015 / 27</v>
      </c>
    </row>
    <row r="414" spans="1:4" x14ac:dyDescent="0.25">
      <c r="A414" s="44">
        <f t="shared" si="60"/>
        <v>2015</v>
      </c>
      <c r="B414" s="44" t="str">
        <f t="shared" si="61"/>
        <v>MAYO</v>
      </c>
      <c r="C414" s="44">
        <v>29</v>
      </c>
      <c r="D414" s="44" t="str">
        <f t="shared" si="62"/>
        <v>MAYO 2015 / 28</v>
      </c>
    </row>
    <row r="415" spans="1:4" x14ac:dyDescent="0.25">
      <c r="A415" s="44">
        <f t="shared" si="60"/>
        <v>2015</v>
      </c>
      <c r="B415" s="44" t="str">
        <f t="shared" si="61"/>
        <v>MAYO</v>
      </c>
      <c r="C415" s="44">
        <v>30</v>
      </c>
      <c r="D415" s="44" t="str">
        <f t="shared" si="62"/>
        <v>MAYO 2015 / 29</v>
      </c>
    </row>
    <row r="416" spans="1:4" x14ac:dyDescent="0.25">
      <c r="A416" s="44">
        <f t="shared" si="60"/>
        <v>2015</v>
      </c>
      <c r="B416" s="44" t="str">
        <f t="shared" si="61"/>
        <v>MAYO</v>
      </c>
      <c r="C416" s="44">
        <v>31</v>
      </c>
      <c r="D416" s="44" t="str">
        <f t="shared" si="62"/>
        <v>MAYO 2015 / 30</v>
      </c>
    </row>
    <row r="417" spans="1:54" s="206" customFormat="1" ht="15.75" x14ac:dyDescent="0.25">
      <c r="D417" s="44" t="str">
        <f t="shared" si="62"/>
        <v>MAYO 2015 / 31</v>
      </c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55"/>
      <c r="AB417" s="44"/>
      <c r="AC417" s="207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44"/>
      <c r="AU417" s="44"/>
      <c r="AV417" s="44"/>
      <c r="AW417" s="44"/>
      <c r="AX417" s="55"/>
      <c r="AY417" s="44"/>
      <c r="AZ417" s="44"/>
      <c r="BA417" s="44"/>
      <c r="BB417" s="209" t="str">
        <f>IFERROR(AVERAGE(BB386:BB416),"")</f>
        <v/>
      </c>
    </row>
    <row r="418" spans="1:54" ht="15.75" x14ac:dyDescent="0.25">
      <c r="A418" s="44">
        <v>2015</v>
      </c>
      <c r="B418" s="44" t="s">
        <v>233</v>
      </c>
      <c r="C418" s="44">
        <v>1</v>
      </c>
      <c r="D418" s="208" t="s">
        <v>228</v>
      </c>
      <c r="E418" s="209">
        <f t="shared" ref="E418:AJ418" si="63">IFERROR(AVERAGE(E387:E417),"")</f>
        <v>1</v>
      </c>
      <c r="F418" s="209">
        <f t="shared" si="63"/>
        <v>42140</v>
      </c>
      <c r="G418" s="209">
        <f t="shared" si="63"/>
        <v>53223</v>
      </c>
      <c r="H418" s="209" t="str">
        <f t="shared" si="63"/>
        <v/>
      </c>
      <c r="I418" s="209">
        <f t="shared" si="63"/>
        <v>0.7792</v>
      </c>
      <c r="J418" s="209" t="str">
        <f t="shared" si="63"/>
        <v/>
      </c>
      <c r="K418" s="209">
        <f t="shared" si="63"/>
        <v>0</v>
      </c>
      <c r="L418" s="209">
        <f t="shared" si="63"/>
        <v>30</v>
      </c>
      <c r="M418" s="209" t="str">
        <f t="shared" si="63"/>
        <v/>
      </c>
      <c r="N418" s="209">
        <f t="shared" si="63"/>
        <v>104</v>
      </c>
      <c r="O418" s="209">
        <f t="shared" si="63"/>
        <v>0</v>
      </c>
      <c r="P418" s="209">
        <f t="shared" si="63"/>
        <v>1.05</v>
      </c>
      <c r="Q418" s="209">
        <f t="shared" si="63"/>
        <v>331</v>
      </c>
      <c r="R418" s="209">
        <f t="shared" si="63"/>
        <v>504</v>
      </c>
      <c r="S418" s="209">
        <f t="shared" si="63"/>
        <v>98.5</v>
      </c>
      <c r="T418" s="209" t="str">
        <f t="shared" si="63"/>
        <v/>
      </c>
      <c r="U418" s="209">
        <f t="shared" si="63"/>
        <v>16</v>
      </c>
      <c r="V418" s="209">
        <f t="shared" si="63"/>
        <v>100</v>
      </c>
      <c r="W418" s="209">
        <f t="shared" si="63"/>
        <v>1</v>
      </c>
      <c r="X418" s="209">
        <f t="shared" si="63"/>
        <v>1.9</v>
      </c>
      <c r="Y418" s="209">
        <f t="shared" si="63"/>
        <v>401</v>
      </c>
      <c r="Z418" s="209">
        <f t="shared" si="63"/>
        <v>572</v>
      </c>
      <c r="AA418" s="209">
        <f t="shared" si="63"/>
        <v>0.3</v>
      </c>
      <c r="AB418" s="209">
        <f t="shared" si="63"/>
        <v>0.05</v>
      </c>
      <c r="AC418" s="209" t="str">
        <f t="shared" si="63"/>
        <v/>
      </c>
      <c r="AD418" s="209">
        <f t="shared" si="63"/>
        <v>3</v>
      </c>
      <c r="AE418" s="209">
        <f t="shared" si="63"/>
        <v>42140.4</v>
      </c>
      <c r="AF418" s="209">
        <f t="shared" si="63"/>
        <v>53202.6</v>
      </c>
      <c r="AG418" s="209" t="str">
        <f t="shared" si="63"/>
        <v/>
      </c>
      <c r="AH418" s="209">
        <f t="shared" si="63"/>
        <v>0.7926399999999999</v>
      </c>
      <c r="AI418" s="209" t="str">
        <f t="shared" si="63"/>
        <v/>
      </c>
      <c r="AJ418" s="209">
        <f t="shared" si="63"/>
        <v>0</v>
      </c>
      <c r="AK418" s="209">
        <f t="shared" ref="AK418:BA418" si="64">IFERROR(AVERAGE(AK387:AK417),"")</f>
        <v>29.6</v>
      </c>
      <c r="AL418" s="209" t="str">
        <f t="shared" si="64"/>
        <v/>
      </c>
      <c r="AM418" s="209">
        <f t="shared" si="64"/>
        <v>127.8</v>
      </c>
      <c r="AN418" s="209">
        <f t="shared" si="64"/>
        <v>0</v>
      </c>
      <c r="AO418" s="209">
        <f t="shared" si="64"/>
        <v>1.42</v>
      </c>
      <c r="AP418" s="209">
        <f t="shared" si="64"/>
        <v>360.8</v>
      </c>
      <c r="AQ418" s="209">
        <f t="shared" si="64"/>
        <v>505.8</v>
      </c>
      <c r="AR418" s="209">
        <f t="shared" si="64"/>
        <v>99</v>
      </c>
      <c r="AS418" s="209" t="str">
        <f t="shared" si="64"/>
        <v/>
      </c>
      <c r="AT418" s="209">
        <f t="shared" si="64"/>
        <v>16</v>
      </c>
      <c r="AU418" s="209">
        <f t="shared" si="64"/>
        <v>100</v>
      </c>
      <c r="AV418" s="209">
        <f t="shared" si="64"/>
        <v>1</v>
      </c>
      <c r="AW418" s="209">
        <f t="shared" si="64"/>
        <v>1.9</v>
      </c>
      <c r="AX418" s="210">
        <f t="shared" si="64"/>
        <v>401</v>
      </c>
      <c r="AY418" s="209">
        <f t="shared" si="64"/>
        <v>572</v>
      </c>
      <c r="AZ418" s="209">
        <f t="shared" si="64"/>
        <v>0.3</v>
      </c>
      <c r="BA418" s="209">
        <f t="shared" si="64"/>
        <v>0.05</v>
      </c>
    </row>
    <row r="419" spans="1:54" x14ac:dyDescent="0.25">
      <c r="A419" s="44">
        <f t="shared" ref="A419:A448" si="65">A418</f>
        <v>2015</v>
      </c>
      <c r="B419" s="44" t="str">
        <f t="shared" ref="B419:B448" si="66">B418</f>
        <v>JUNIO</v>
      </c>
      <c r="C419" s="44">
        <v>2</v>
      </c>
      <c r="D419" s="44" t="str">
        <f t="shared" ref="D419:D449" si="67">B418&amp;" "&amp;A418&amp;" / "&amp;C418</f>
        <v>JUNIO 2015 / 1</v>
      </c>
      <c r="E419" s="169">
        <v>1</v>
      </c>
      <c r="F419" s="154">
        <v>42174</v>
      </c>
      <c r="G419" s="179">
        <v>54315</v>
      </c>
      <c r="H419" s="33" t="s">
        <v>131</v>
      </c>
      <c r="I419" s="152">
        <v>0.7792</v>
      </c>
      <c r="J419" s="152" t="s">
        <v>20</v>
      </c>
      <c r="K419" s="198">
        <v>0</v>
      </c>
      <c r="L419" s="152">
        <v>30</v>
      </c>
      <c r="M419" s="152" t="s">
        <v>103</v>
      </c>
      <c r="N419" s="152">
        <v>104</v>
      </c>
      <c r="O419" s="198">
        <v>0</v>
      </c>
      <c r="P419" s="152">
        <v>1.05</v>
      </c>
      <c r="Q419" s="152">
        <v>329</v>
      </c>
      <c r="R419" s="152">
        <v>487</v>
      </c>
      <c r="S419" s="152">
        <v>99</v>
      </c>
      <c r="T419" s="151"/>
      <c r="U419" s="151">
        <v>16</v>
      </c>
      <c r="V419" s="151">
        <v>100</v>
      </c>
      <c r="W419" s="151">
        <v>1</v>
      </c>
      <c r="X419" s="151">
        <v>1.9</v>
      </c>
      <c r="Y419" s="151">
        <v>401</v>
      </c>
      <c r="Z419" s="151">
        <v>572</v>
      </c>
      <c r="AA419" s="151">
        <v>0.3</v>
      </c>
      <c r="AB419" s="151">
        <v>0.05</v>
      </c>
      <c r="AC419" s="235"/>
      <c r="AD419" s="178">
        <v>1</v>
      </c>
      <c r="AE419" s="185">
        <v>42157</v>
      </c>
      <c r="AF419" s="179">
        <v>53744</v>
      </c>
      <c r="AG419" s="33" t="s">
        <v>104</v>
      </c>
      <c r="AH419" s="152">
        <v>0.79449999999999998</v>
      </c>
      <c r="AI419" s="152" t="s">
        <v>20</v>
      </c>
      <c r="AJ419" s="198">
        <v>0</v>
      </c>
      <c r="AK419" s="152">
        <v>30</v>
      </c>
      <c r="AL419" s="152" t="s">
        <v>103</v>
      </c>
      <c r="AM419" s="152">
        <v>129</v>
      </c>
      <c r="AN419" s="198">
        <v>0</v>
      </c>
      <c r="AO419" s="152">
        <v>1.4</v>
      </c>
      <c r="AP419" s="152">
        <v>361</v>
      </c>
      <c r="AQ419" s="152">
        <v>516</v>
      </c>
      <c r="AR419" s="152">
        <v>99</v>
      </c>
      <c r="AS419" s="151"/>
      <c r="AT419" s="151">
        <v>16</v>
      </c>
      <c r="AU419" s="151">
        <v>100</v>
      </c>
      <c r="AV419" s="151">
        <v>1</v>
      </c>
      <c r="AW419" s="151">
        <v>1.9</v>
      </c>
      <c r="AX419" s="151">
        <v>401</v>
      </c>
      <c r="AY419" s="151">
        <v>572</v>
      </c>
      <c r="AZ419" s="151">
        <v>0.3</v>
      </c>
      <c r="BA419" s="151">
        <v>0.05</v>
      </c>
    </row>
    <row r="420" spans="1:54" x14ac:dyDescent="0.25">
      <c r="A420" s="44">
        <f t="shared" si="65"/>
        <v>2015</v>
      </c>
      <c r="B420" s="44" t="str">
        <f t="shared" si="66"/>
        <v>JUNIO</v>
      </c>
      <c r="C420" s="44">
        <v>3</v>
      </c>
      <c r="D420" s="44" t="str">
        <f t="shared" si="67"/>
        <v>JUNIO 2015 / 2</v>
      </c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  <c r="O420" s="152"/>
      <c r="P420" s="152"/>
      <c r="Q420" s="152"/>
      <c r="R420" s="152"/>
      <c r="S420" s="152"/>
      <c r="T420" s="152"/>
      <c r="U420" s="152"/>
      <c r="V420" s="152"/>
      <c r="W420" s="152"/>
      <c r="X420" s="152"/>
      <c r="Y420" s="152"/>
      <c r="Z420" s="152"/>
      <c r="AA420" s="152"/>
      <c r="AB420" s="152"/>
      <c r="AC420" s="235"/>
      <c r="AD420" s="178">
        <v>2</v>
      </c>
      <c r="AE420" s="185">
        <v>42164</v>
      </c>
      <c r="AF420" s="179">
        <v>53934</v>
      </c>
      <c r="AG420" s="34" t="s">
        <v>104</v>
      </c>
      <c r="AH420" s="152">
        <v>0.7954</v>
      </c>
      <c r="AI420" s="152" t="s">
        <v>20</v>
      </c>
      <c r="AJ420" s="198">
        <v>0</v>
      </c>
      <c r="AK420" s="152">
        <v>30</v>
      </c>
      <c r="AL420" s="152" t="s">
        <v>103</v>
      </c>
      <c r="AM420" s="152">
        <v>134</v>
      </c>
      <c r="AN420" s="198">
        <v>0</v>
      </c>
      <c r="AO420" s="152">
        <v>1.5</v>
      </c>
      <c r="AP420" s="152">
        <v>372</v>
      </c>
      <c r="AQ420" s="152">
        <v>507</v>
      </c>
      <c r="AR420" s="152">
        <v>99</v>
      </c>
      <c r="AS420" s="151"/>
      <c r="AT420" s="151">
        <v>16</v>
      </c>
      <c r="AU420" s="151">
        <v>100</v>
      </c>
      <c r="AV420" s="151">
        <v>1</v>
      </c>
      <c r="AW420" s="151">
        <v>1.9</v>
      </c>
      <c r="AX420" s="151">
        <v>401</v>
      </c>
      <c r="AY420" s="151">
        <v>572</v>
      </c>
      <c r="AZ420" s="151">
        <v>0.3</v>
      </c>
      <c r="BA420" s="151">
        <v>0.05</v>
      </c>
    </row>
    <row r="421" spans="1:54" x14ac:dyDescent="0.25">
      <c r="A421" s="44">
        <f t="shared" si="65"/>
        <v>2015</v>
      </c>
      <c r="B421" s="44" t="str">
        <f t="shared" si="66"/>
        <v>JUNIO</v>
      </c>
      <c r="C421" s="44">
        <v>4</v>
      </c>
      <c r="D421" s="44" t="str">
        <f t="shared" si="67"/>
        <v>JUNIO 2015 / 3</v>
      </c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  <c r="O421" s="152"/>
      <c r="P421" s="152"/>
      <c r="Q421" s="152"/>
      <c r="R421" s="152"/>
      <c r="S421" s="152"/>
      <c r="T421" s="152"/>
      <c r="U421" s="152"/>
      <c r="V421" s="152"/>
      <c r="W421" s="152"/>
      <c r="X421" s="152"/>
      <c r="Y421" s="152"/>
      <c r="Z421" s="152"/>
      <c r="AA421" s="152"/>
      <c r="AB421" s="152"/>
      <c r="AC421" s="235"/>
      <c r="AD421" s="178">
        <v>3</v>
      </c>
      <c r="AE421" s="185">
        <v>42171</v>
      </c>
      <c r="AF421" s="179">
        <v>54187</v>
      </c>
      <c r="AG421" s="34" t="s">
        <v>104</v>
      </c>
      <c r="AH421" s="152">
        <v>0.78869999999999996</v>
      </c>
      <c r="AI421" s="152" t="s">
        <v>20</v>
      </c>
      <c r="AJ421" s="198">
        <v>0</v>
      </c>
      <c r="AK421" s="152">
        <v>30</v>
      </c>
      <c r="AL421" s="152" t="s">
        <v>103</v>
      </c>
      <c r="AM421" s="152">
        <v>120</v>
      </c>
      <c r="AN421" s="198">
        <v>0</v>
      </c>
      <c r="AO421" s="152">
        <v>1.4</v>
      </c>
      <c r="AP421" s="152">
        <v>352</v>
      </c>
      <c r="AQ421" s="152">
        <v>496</v>
      </c>
      <c r="AR421" s="152">
        <v>99</v>
      </c>
      <c r="AS421" s="151"/>
      <c r="AT421" s="151">
        <v>16</v>
      </c>
      <c r="AU421" s="151">
        <v>100</v>
      </c>
      <c r="AV421" s="151">
        <v>1</v>
      </c>
      <c r="AW421" s="151">
        <v>1.9</v>
      </c>
      <c r="AX421" s="151">
        <v>401</v>
      </c>
      <c r="AY421" s="151">
        <v>572</v>
      </c>
      <c r="AZ421" s="151">
        <v>0.3</v>
      </c>
      <c r="BA421" s="151">
        <v>0.05</v>
      </c>
    </row>
    <row r="422" spans="1:54" x14ac:dyDescent="0.25">
      <c r="A422" s="44">
        <f t="shared" si="65"/>
        <v>2015</v>
      </c>
      <c r="B422" s="44" t="str">
        <f t="shared" si="66"/>
        <v>JUNIO</v>
      </c>
      <c r="C422" s="44">
        <v>5</v>
      </c>
      <c r="D422" s="44" t="str">
        <f t="shared" si="67"/>
        <v>JUNIO 2015 / 4</v>
      </c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  <c r="O422" s="152"/>
      <c r="P422" s="152"/>
      <c r="Q422" s="152"/>
      <c r="R422" s="152"/>
      <c r="S422" s="152"/>
      <c r="T422" s="152"/>
      <c r="U422" s="152"/>
      <c r="V422" s="152"/>
      <c r="W422" s="152"/>
      <c r="X422" s="152"/>
      <c r="Y422" s="152"/>
      <c r="Z422" s="152"/>
      <c r="AA422" s="152"/>
      <c r="AB422" s="152"/>
      <c r="AC422" s="235"/>
      <c r="AD422" s="178">
        <v>4</v>
      </c>
      <c r="AE422" s="185">
        <v>42176</v>
      </c>
      <c r="AF422" s="179">
        <v>54366</v>
      </c>
      <c r="AG422" s="34" t="s">
        <v>104</v>
      </c>
      <c r="AH422" s="152">
        <v>0.79179999999999995</v>
      </c>
      <c r="AI422" s="152" t="s">
        <v>20</v>
      </c>
      <c r="AJ422" s="198">
        <v>0</v>
      </c>
      <c r="AK422" s="152">
        <v>30</v>
      </c>
      <c r="AL422" s="152" t="s">
        <v>103</v>
      </c>
      <c r="AM422" s="152">
        <v>129</v>
      </c>
      <c r="AN422" s="198">
        <v>0</v>
      </c>
      <c r="AO422" s="152">
        <v>1.4</v>
      </c>
      <c r="AP422" s="152">
        <v>370</v>
      </c>
      <c r="AQ422" s="152">
        <v>513</v>
      </c>
      <c r="AR422" s="152">
        <v>99</v>
      </c>
      <c r="AS422" s="151"/>
      <c r="AT422" s="151">
        <v>16</v>
      </c>
      <c r="AU422" s="151">
        <v>100</v>
      </c>
      <c r="AV422" s="151">
        <v>1</v>
      </c>
      <c r="AW422" s="151">
        <v>1.9</v>
      </c>
      <c r="AX422" s="151">
        <v>401</v>
      </c>
      <c r="AY422" s="151">
        <v>572</v>
      </c>
      <c r="AZ422" s="151">
        <v>0.3</v>
      </c>
      <c r="BA422" s="151">
        <v>0.05</v>
      </c>
    </row>
    <row r="423" spans="1:54" x14ac:dyDescent="0.25">
      <c r="A423" s="44">
        <f t="shared" si="65"/>
        <v>2015</v>
      </c>
      <c r="B423" s="44" t="str">
        <f t="shared" si="66"/>
        <v>JUNIO</v>
      </c>
      <c r="C423" s="44">
        <v>6</v>
      </c>
      <c r="D423" s="44" t="str">
        <f t="shared" si="67"/>
        <v>JUNIO 2015 / 5</v>
      </c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  <c r="O423" s="152"/>
      <c r="P423" s="152"/>
      <c r="Q423" s="152"/>
      <c r="R423" s="152"/>
      <c r="S423" s="152"/>
      <c r="T423" s="152"/>
      <c r="U423" s="152"/>
      <c r="V423" s="152"/>
      <c r="W423" s="152"/>
      <c r="X423" s="152"/>
      <c r="Y423" s="152"/>
      <c r="Z423" s="152"/>
      <c r="AA423" s="152"/>
      <c r="AB423" s="152"/>
      <c r="AC423" s="235"/>
      <c r="AD423" s="178">
        <v>5</v>
      </c>
      <c r="AE423" s="185">
        <v>42183</v>
      </c>
      <c r="AF423" s="179">
        <v>54515</v>
      </c>
      <c r="AG423" s="34" t="s">
        <v>104</v>
      </c>
      <c r="AH423" s="152">
        <v>0.7923</v>
      </c>
      <c r="AI423" s="152" t="s">
        <v>20</v>
      </c>
      <c r="AJ423" s="198">
        <v>0</v>
      </c>
      <c r="AK423" s="152">
        <v>30</v>
      </c>
      <c r="AL423" s="152" t="s">
        <v>103</v>
      </c>
      <c r="AM423" s="152">
        <v>129</v>
      </c>
      <c r="AN423" s="198">
        <v>0</v>
      </c>
      <c r="AO423" s="152">
        <v>1.4</v>
      </c>
      <c r="AP423" s="152">
        <v>370</v>
      </c>
      <c r="AQ423" s="152">
        <v>511</v>
      </c>
      <c r="AR423" s="152">
        <v>99</v>
      </c>
      <c r="AS423" s="151"/>
      <c r="AT423" s="151">
        <v>16</v>
      </c>
      <c r="AU423" s="151">
        <v>100</v>
      </c>
      <c r="AV423" s="151">
        <v>1</v>
      </c>
      <c r="AW423" s="151">
        <v>1.9</v>
      </c>
      <c r="AX423" s="151">
        <v>401</v>
      </c>
      <c r="AY423" s="151">
        <v>572</v>
      </c>
      <c r="AZ423" s="151">
        <v>0.3</v>
      </c>
      <c r="BA423" s="151">
        <v>0.05</v>
      </c>
    </row>
    <row r="424" spans="1:54" x14ac:dyDescent="0.25">
      <c r="A424" s="44">
        <f t="shared" si="65"/>
        <v>2015</v>
      </c>
      <c r="B424" s="44" t="str">
        <f t="shared" si="66"/>
        <v>JUNIO</v>
      </c>
      <c r="C424" s="44">
        <v>7</v>
      </c>
      <c r="D424" s="44" t="str">
        <f t="shared" si="67"/>
        <v>JUNIO 2015 / 6</v>
      </c>
    </row>
    <row r="425" spans="1:54" x14ac:dyDescent="0.25">
      <c r="A425" s="44">
        <f t="shared" si="65"/>
        <v>2015</v>
      </c>
      <c r="B425" s="44" t="str">
        <f t="shared" si="66"/>
        <v>JUNIO</v>
      </c>
      <c r="C425" s="44">
        <v>8</v>
      </c>
      <c r="D425" s="44" t="str">
        <f t="shared" si="67"/>
        <v>JUNIO 2015 / 7</v>
      </c>
    </row>
    <row r="426" spans="1:54" x14ac:dyDescent="0.25">
      <c r="A426" s="44">
        <f t="shared" si="65"/>
        <v>2015</v>
      </c>
      <c r="B426" s="44" t="str">
        <f t="shared" si="66"/>
        <v>JUNIO</v>
      </c>
      <c r="C426" s="44">
        <v>9</v>
      </c>
      <c r="D426" s="44" t="str">
        <f t="shared" si="67"/>
        <v>JUNIO 2015 / 8</v>
      </c>
    </row>
    <row r="427" spans="1:54" x14ac:dyDescent="0.25">
      <c r="A427" s="44">
        <f t="shared" si="65"/>
        <v>2015</v>
      </c>
      <c r="B427" s="44" t="str">
        <f t="shared" si="66"/>
        <v>JUNIO</v>
      </c>
      <c r="C427" s="44">
        <v>10</v>
      </c>
      <c r="D427" s="44" t="str">
        <f t="shared" si="67"/>
        <v>JUNIO 2015 / 9</v>
      </c>
    </row>
    <row r="428" spans="1:54" x14ac:dyDescent="0.25">
      <c r="A428" s="44">
        <f t="shared" si="65"/>
        <v>2015</v>
      </c>
      <c r="B428" s="44" t="str">
        <f t="shared" si="66"/>
        <v>JUNIO</v>
      </c>
      <c r="C428" s="44">
        <v>11</v>
      </c>
      <c r="D428" s="44" t="str">
        <f t="shared" si="67"/>
        <v>JUNIO 2015 / 10</v>
      </c>
    </row>
    <row r="429" spans="1:54" x14ac:dyDescent="0.25">
      <c r="A429" s="44">
        <f t="shared" si="65"/>
        <v>2015</v>
      </c>
      <c r="B429" s="44" t="str">
        <f t="shared" si="66"/>
        <v>JUNIO</v>
      </c>
      <c r="C429" s="44">
        <v>12</v>
      </c>
      <c r="D429" s="44" t="str">
        <f t="shared" si="67"/>
        <v>JUNIO 2015 / 11</v>
      </c>
    </row>
    <row r="430" spans="1:54" x14ac:dyDescent="0.25">
      <c r="A430" s="44">
        <f t="shared" si="65"/>
        <v>2015</v>
      </c>
      <c r="B430" s="44" t="str">
        <f t="shared" si="66"/>
        <v>JUNIO</v>
      </c>
      <c r="C430" s="44">
        <v>13</v>
      </c>
      <c r="D430" s="44" t="str">
        <f t="shared" si="67"/>
        <v>JUNIO 2015 / 12</v>
      </c>
    </row>
    <row r="431" spans="1:54" x14ac:dyDescent="0.25">
      <c r="A431" s="44">
        <f t="shared" si="65"/>
        <v>2015</v>
      </c>
      <c r="B431" s="44" t="str">
        <f t="shared" si="66"/>
        <v>JUNIO</v>
      </c>
      <c r="C431" s="44">
        <v>14</v>
      </c>
      <c r="D431" s="44" t="str">
        <f t="shared" si="67"/>
        <v>JUNIO 2015 / 13</v>
      </c>
    </row>
    <row r="432" spans="1:54" x14ac:dyDescent="0.25">
      <c r="A432" s="44">
        <f t="shared" si="65"/>
        <v>2015</v>
      </c>
      <c r="B432" s="44" t="str">
        <f t="shared" si="66"/>
        <v>JUNIO</v>
      </c>
      <c r="C432" s="44">
        <v>15</v>
      </c>
      <c r="D432" s="44" t="str">
        <f t="shared" si="67"/>
        <v>JUNIO 2015 / 14</v>
      </c>
    </row>
    <row r="433" spans="1:4" x14ac:dyDescent="0.25">
      <c r="A433" s="44">
        <f t="shared" si="65"/>
        <v>2015</v>
      </c>
      <c r="B433" s="44" t="str">
        <f t="shared" si="66"/>
        <v>JUNIO</v>
      </c>
      <c r="C433" s="44">
        <v>16</v>
      </c>
      <c r="D433" s="44" t="str">
        <f t="shared" si="67"/>
        <v>JUNIO 2015 / 15</v>
      </c>
    </row>
    <row r="434" spans="1:4" x14ac:dyDescent="0.25">
      <c r="A434" s="44">
        <f t="shared" si="65"/>
        <v>2015</v>
      </c>
      <c r="B434" s="44" t="str">
        <f t="shared" si="66"/>
        <v>JUNIO</v>
      </c>
      <c r="C434" s="44">
        <v>17</v>
      </c>
      <c r="D434" s="44" t="str">
        <f t="shared" si="67"/>
        <v>JUNIO 2015 / 16</v>
      </c>
    </row>
    <row r="435" spans="1:4" x14ac:dyDescent="0.25">
      <c r="A435" s="44">
        <f t="shared" si="65"/>
        <v>2015</v>
      </c>
      <c r="B435" s="44" t="str">
        <f t="shared" si="66"/>
        <v>JUNIO</v>
      </c>
      <c r="C435" s="44">
        <v>18</v>
      </c>
      <c r="D435" s="44" t="str">
        <f t="shared" si="67"/>
        <v>JUNIO 2015 / 17</v>
      </c>
    </row>
    <row r="436" spans="1:4" x14ac:dyDescent="0.25">
      <c r="A436" s="44">
        <f t="shared" si="65"/>
        <v>2015</v>
      </c>
      <c r="B436" s="44" t="str">
        <f t="shared" si="66"/>
        <v>JUNIO</v>
      </c>
      <c r="C436" s="44">
        <v>19</v>
      </c>
      <c r="D436" s="44" t="str">
        <f t="shared" si="67"/>
        <v>JUNIO 2015 / 18</v>
      </c>
    </row>
    <row r="437" spans="1:4" x14ac:dyDescent="0.25">
      <c r="A437" s="44">
        <f t="shared" si="65"/>
        <v>2015</v>
      </c>
      <c r="B437" s="44" t="str">
        <f t="shared" si="66"/>
        <v>JUNIO</v>
      </c>
      <c r="C437" s="44">
        <v>20</v>
      </c>
      <c r="D437" s="44" t="str">
        <f t="shared" si="67"/>
        <v>JUNIO 2015 / 19</v>
      </c>
    </row>
    <row r="438" spans="1:4" x14ac:dyDescent="0.25">
      <c r="A438" s="44">
        <f t="shared" si="65"/>
        <v>2015</v>
      </c>
      <c r="B438" s="44" t="str">
        <f t="shared" si="66"/>
        <v>JUNIO</v>
      </c>
      <c r="C438" s="44">
        <v>21</v>
      </c>
      <c r="D438" s="44" t="str">
        <f t="shared" si="67"/>
        <v>JUNIO 2015 / 20</v>
      </c>
    </row>
    <row r="439" spans="1:4" x14ac:dyDescent="0.25">
      <c r="A439" s="44">
        <f t="shared" si="65"/>
        <v>2015</v>
      </c>
      <c r="B439" s="44" t="str">
        <f t="shared" si="66"/>
        <v>JUNIO</v>
      </c>
      <c r="C439" s="44">
        <v>22</v>
      </c>
      <c r="D439" s="44" t="str">
        <f t="shared" si="67"/>
        <v>JUNIO 2015 / 21</v>
      </c>
    </row>
    <row r="440" spans="1:4" x14ac:dyDescent="0.25">
      <c r="A440" s="44">
        <f t="shared" si="65"/>
        <v>2015</v>
      </c>
      <c r="B440" s="44" t="str">
        <f t="shared" si="66"/>
        <v>JUNIO</v>
      </c>
      <c r="C440" s="44">
        <v>23</v>
      </c>
      <c r="D440" s="44" t="str">
        <f t="shared" si="67"/>
        <v>JUNIO 2015 / 22</v>
      </c>
    </row>
    <row r="441" spans="1:4" x14ac:dyDescent="0.25">
      <c r="A441" s="44">
        <f t="shared" si="65"/>
        <v>2015</v>
      </c>
      <c r="B441" s="44" t="str">
        <f t="shared" si="66"/>
        <v>JUNIO</v>
      </c>
      <c r="C441" s="44">
        <v>24</v>
      </c>
      <c r="D441" s="44" t="str">
        <f t="shared" si="67"/>
        <v>JUNIO 2015 / 23</v>
      </c>
    </row>
    <row r="442" spans="1:4" x14ac:dyDescent="0.25">
      <c r="A442" s="44">
        <f t="shared" si="65"/>
        <v>2015</v>
      </c>
      <c r="B442" s="44" t="str">
        <f t="shared" si="66"/>
        <v>JUNIO</v>
      </c>
      <c r="C442" s="44">
        <v>25</v>
      </c>
      <c r="D442" s="44" t="str">
        <f t="shared" si="67"/>
        <v>JUNIO 2015 / 24</v>
      </c>
    </row>
    <row r="443" spans="1:4" x14ac:dyDescent="0.25">
      <c r="A443" s="44">
        <f t="shared" si="65"/>
        <v>2015</v>
      </c>
      <c r="B443" s="44" t="str">
        <f t="shared" si="66"/>
        <v>JUNIO</v>
      </c>
      <c r="C443" s="44">
        <v>26</v>
      </c>
      <c r="D443" s="44" t="str">
        <f t="shared" si="67"/>
        <v>JUNIO 2015 / 25</v>
      </c>
    </row>
    <row r="444" spans="1:4" x14ac:dyDescent="0.25">
      <c r="A444" s="44">
        <f t="shared" si="65"/>
        <v>2015</v>
      </c>
      <c r="B444" s="44" t="str">
        <f t="shared" si="66"/>
        <v>JUNIO</v>
      </c>
      <c r="C444" s="44">
        <v>27</v>
      </c>
      <c r="D444" s="44" t="str">
        <f t="shared" si="67"/>
        <v>JUNIO 2015 / 26</v>
      </c>
    </row>
    <row r="445" spans="1:4" x14ac:dyDescent="0.25">
      <c r="A445" s="44">
        <f t="shared" si="65"/>
        <v>2015</v>
      </c>
      <c r="B445" s="44" t="str">
        <f t="shared" si="66"/>
        <v>JUNIO</v>
      </c>
      <c r="C445" s="44">
        <v>28</v>
      </c>
      <c r="D445" s="44" t="str">
        <f t="shared" si="67"/>
        <v>JUNIO 2015 / 27</v>
      </c>
    </row>
    <row r="446" spans="1:4" x14ac:dyDescent="0.25">
      <c r="A446" s="44">
        <f t="shared" si="65"/>
        <v>2015</v>
      </c>
      <c r="B446" s="44" t="str">
        <f t="shared" si="66"/>
        <v>JUNIO</v>
      </c>
      <c r="C446" s="44">
        <v>29</v>
      </c>
      <c r="D446" s="44" t="str">
        <f t="shared" si="67"/>
        <v>JUNIO 2015 / 28</v>
      </c>
    </row>
    <row r="447" spans="1:4" x14ac:dyDescent="0.25">
      <c r="A447" s="44">
        <f t="shared" si="65"/>
        <v>2015</v>
      </c>
      <c r="B447" s="44" t="str">
        <f t="shared" si="66"/>
        <v>JUNIO</v>
      </c>
      <c r="C447" s="44">
        <v>30</v>
      </c>
      <c r="D447" s="44" t="str">
        <f t="shared" si="67"/>
        <v>JUNIO 2015 / 29</v>
      </c>
    </row>
    <row r="448" spans="1:4" x14ac:dyDescent="0.25">
      <c r="A448" s="44">
        <f t="shared" si="65"/>
        <v>2015</v>
      </c>
      <c r="B448" s="44" t="str">
        <f t="shared" si="66"/>
        <v>JUNIO</v>
      </c>
      <c r="C448" s="44">
        <v>31</v>
      </c>
      <c r="D448" s="44" t="str">
        <f t="shared" si="67"/>
        <v>JUNIO 2015 / 30</v>
      </c>
    </row>
    <row r="449" spans="1:54" s="206" customFormat="1" ht="15.75" x14ac:dyDescent="0.25">
      <c r="D449" s="44" t="str">
        <f t="shared" si="67"/>
        <v>JUNIO 2015 / 31</v>
      </c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55"/>
      <c r="AB449" s="44"/>
      <c r="AC449" s="207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44"/>
      <c r="AU449" s="44"/>
      <c r="AV449" s="44"/>
      <c r="AW449" s="44"/>
      <c r="AX449" s="55"/>
      <c r="AY449" s="44"/>
      <c r="AZ449" s="44"/>
      <c r="BA449" s="44"/>
      <c r="BB449" s="209" t="str">
        <f>IFERROR(AVERAGE(BB418:BB448),"")</f>
        <v/>
      </c>
    </row>
    <row r="450" spans="1:54" ht="15.75" x14ac:dyDescent="0.25">
      <c r="A450" s="44">
        <v>2015</v>
      </c>
      <c r="B450" s="44" t="s">
        <v>227</v>
      </c>
      <c r="C450" s="44">
        <v>1</v>
      </c>
      <c r="D450" s="208" t="s">
        <v>228</v>
      </c>
      <c r="E450" s="209">
        <f t="shared" ref="E450:AJ450" si="68">IFERROR(AVERAGE(E419:E449),"")</f>
        <v>1</v>
      </c>
      <c r="F450" s="209">
        <f t="shared" si="68"/>
        <v>42174</v>
      </c>
      <c r="G450" s="209">
        <f t="shared" si="68"/>
        <v>54315</v>
      </c>
      <c r="H450" s="209" t="str">
        <f t="shared" si="68"/>
        <v/>
      </c>
      <c r="I450" s="209">
        <f t="shared" si="68"/>
        <v>0.7792</v>
      </c>
      <c r="J450" s="209" t="str">
        <f t="shared" si="68"/>
        <v/>
      </c>
      <c r="K450" s="209">
        <f t="shared" si="68"/>
        <v>0</v>
      </c>
      <c r="L450" s="209">
        <f t="shared" si="68"/>
        <v>30</v>
      </c>
      <c r="M450" s="209" t="str">
        <f t="shared" si="68"/>
        <v/>
      </c>
      <c r="N450" s="209">
        <f t="shared" si="68"/>
        <v>104</v>
      </c>
      <c r="O450" s="209">
        <f t="shared" si="68"/>
        <v>0</v>
      </c>
      <c r="P450" s="209">
        <f t="shared" si="68"/>
        <v>1.05</v>
      </c>
      <c r="Q450" s="209">
        <f t="shared" si="68"/>
        <v>329</v>
      </c>
      <c r="R450" s="209">
        <f t="shared" si="68"/>
        <v>487</v>
      </c>
      <c r="S450" s="209">
        <f t="shared" si="68"/>
        <v>99</v>
      </c>
      <c r="T450" s="209" t="str">
        <f t="shared" si="68"/>
        <v/>
      </c>
      <c r="U450" s="209">
        <f t="shared" si="68"/>
        <v>16</v>
      </c>
      <c r="V450" s="209">
        <f t="shared" si="68"/>
        <v>100</v>
      </c>
      <c r="W450" s="209">
        <f t="shared" si="68"/>
        <v>1</v>
      </c>
      <c r="X450" s="209">
        <f t="shared" si="68"/>
        <v>1.9</v>
      </c>
      <c r="Y450" s="209">
        <f t="shared" si="68"/>
        <v>401</v>
      </c>
      <c r="Z450" s="209">
        <f t="shared" si="68"/>
        <v>572</v>
      </c>
      <c r="AA450" s="209">
        <f t="shared" si="68"/>
        <v>0.3</v>
      </c>
      <c r="AB450" s="209">
        <f t="shared" si="68"/>
        <v>0.05</v>
      </c>
      <c r="AC450" s="209" t="str">
        <f t="shared" si="68"/>
        <v/>
      </c>
      <c r="AD450" s="209">
        <f t="shared" si="68"/>
        <v>3</v>
      </c>
      <c r="AE450" s="209">
        <f t="shared" si="68"/>
        <v>42170.2</v>
      </c>
      <c r="AF450" s="209">
        <f t="shared" si="68"/>
        <v>54149.2</v>
      </c>
      <c r="AG450" s="209" t="str">
        <f t="shared" si="68"/>
        <v/>
      </c>
      <c r="AH450" s="209">
        <f t="shared" si="68"/>
        <v>0.79254000000000002</v>
      </c>
      <c r="AI450" s="209" t="str">
        <f t="shared" si="68"/>
        <v/>
      </c>
      <c r="AJ450" s="209">
        <f t="shared" si="68"/>
        <v>0</v>
      </c>
      <c r="AK450" s="209">
        <f t="shared" ref="AK450:BA450" si="69">IFERROR(AVERAGE(AK419:AK449),"")</f>
        <v>30</v>
      </c>
      <c r="AL450" s="209" t="str">
        <f t="shared" si="69"/>
        <v/>
      </c>
      <c r="AM450" s="209">
        <f t="shared" si="69"/>
        <v>128.19999999999999</v>
      </c>
      <c r="AN450" s="209">
        <f t="shared" si="69"/>
        <v>0</v>
      </c>
      <c r="AO450" s="209">
        <f t="shared" si="69"/>
        <v>1.42</v>
      </c>
      <c r="AP450" s="209">
        <f t="shared" si="69"/>
        <v>365</v>
      </c>
      <c r="AQ450" s="209">
        <f t="shared" si="69"/>
        <v>508.6</v>
      </c>
      <c r="AR450" s="209">
        <f t="shared" si="69"/>
        <v>99</v>
      </c>
      <c r="AS450" s="209" t="str">
        <f t="shared" si="69"/>
        <v/>
      </c>
      <c r="AT450" s="209">
        <f t="shared" si="69"/>
        <v>16</v>
      </c>
      <c r="AU450" s="209">
        <f t="shared" si="69"/>
        <v>100</v>
      </c>
      <c r="AV450" s="209">
        <f t="shared" si="69"/>
        <v>1</v>
      </c>
      <c r="AW450" s="209">
        <f t="shared" si="69"/>
        <v>1.9</v>
      </c>
      <c r="AX450" s="210">
        <f t="shared" si="69"/>
        <v>401</v>
      </c>
      <c r="AY450" s="209">
        <f t="shared" si="69"/>
        <v>572</v>
      </c>
      <c r="AZ450" s="209">
        <f t="shared" si="69"/>
        <v>0.3</v>
      </c>
      <c r="BA450" s="209">
        <f t="shared" si="69"/>
        <v>0.05</v>
      </c>
    </row>
    <row r="451" spans="1:54" x14ac:dyDescent="0.25">
      <c r="A451" s="44">
        <f t="shared" ref="A451:A480" si="70">A450</f>
        <v>2015</v>
      </c>
      <c r="B451" s="44" t="str">
        <f t="shared" ref="B451:B480" si="71">B450</f>
        <v>JULIO</v>
      </c>
      <c r="C451" s="44">
        <v>2</v>
      </c>
      <c r="D451" s="44" t="str">
        <f t="shared" ref="D451:D481" si="72">B450&amp;" "&amp;A450&amp;" / "&amp;C450</f>
        <v>JULIO 2015 / 1</v>
      </c>
      <c r="E451" s="169">
        <v>1</v>
      </c>
      <c r="F451" s="154">
        <v>42201</v>
      </c>
      <c r="G451" s="179">
        <v>55079</v>
      </c>
      <c r="H451" s="33" t="s">
        <v>131</v>
      </c>
      <c r="I451" s="152">
        <v>0.77959999999999996</v>
      </c>
      <c r="J451" s="152" t="s">
        <v>20</v>
      </c>
      <c r="K451" s="198">
        <v>0</v>
      </c>
      <c r="L451" s="152">
        <v>30</v>
      </c>
      <c r="M451" s="152" t="s">
        <v>103</v>
      </c>
      <c r="N451" s="152">
        <v>103</v>
      </c>
      <c r="O451" s="198">
        <v>0</v>
      </c>
      <c r="P451" s="152">
        <v>1.07</v>
      </c>
      <c r="Q451" s="152">
        <v>331</v>
      </c>
      <c r="R451" s="152">
        <v>483</v>
      </c>
      <c r="S451" s="152">
        <v>98.5</v>
      </c>
      <c r="T451" s="151"/>
      <c r="U451" s="151">
        <v>16</v>
      </c>
      <c r="V451" s="151">
        <v>100</v>
      </c>
      <c r="W451" s="151">
        <v>1</v>
      </c>
      <c r="X451" s="151">
        <v>1.9</v>
      </c>
      <c r="Y451" s="151">
        <v>401</v>
      </c>
      <c r="Z451" s="151">
        <v>572</v>
      </c>
      <c r="AA451" s="151">
        <v>0.3</v>
      </c>
      <c r="AB451" s="151">
        <v>0.05</v>
      </c>
      <c r="AC451" s="235"/>
      <c r="AD451" s="178">
        <v>1</v>
      </c>
      <c r="AE451" s="185">
        <v>42186</v>
      </c>
      <c r="AF451" s="179">
        <v>54736</v>
      </c>
      <c r="AG451" s="33" t="s">
        <v>104</v>
      </c>
      <c r="AH451" s="152">
        <v>0.78939999999999999</v>
      </c>
      <c r="AI451" s="152" t="s">
        <v>20</v>
      </c>
      <c r="AJ451" s="198">
        <v>0</v>
      </c>
      <c r="AK451" s="152">
        <v>28</v>
      </c>
      <c r="AL451" s="152" t="s">
        <v>103</v>
      </c>
      <c r="AM451" s="152">
        <v>120</v>
      </c>
      <c r="AN451" s="198">
        <v>0</v>
      </c>
      <c r="AO451" s="152">
        <v>1.4</v>
      </c>
      <c r="AP451" s="152">
        <v>352</v>
      </c>
      <c r="AQ451" s="152">
        <v>495</v>
      </c>
      <c r="AR451" s="152">
        <v>99</v>
      </c>
      <c r="AS451" s="151"/>
      <c r="AT451" s="151">
        <v>16</v>
      </c>
      <c r="AU451" s="151">
        <v>100</v>
      </c>
      <c r="AV451" s="151">
        <v>1</v>
      </c>
      <c r="AW451" s="151">
        <v>1.9</v>
      </c>
      <c r="AX451" s="151">
        <v>401</v>
      </c>
      <c r="AY451" s="151">
        <v>572</v>
      </c>
      <c r="AZ451" s="151">
        <v>0.3</v>
      </c>
      <c r="BA451" s="151">
        <v>0.05</v>
      </c>
    </row>
    <row r="452" spans="1:54" x14ac:dyDescent="0.25">
      <c r="A452" s="44">
        <f t="shared" si="70"/>
        <v>2015</v>
      </c>
      <c r="B452" s="44" t="str">
        <f t="shared" si="71"/>
        <v>JULIO</v>
      </c>
      <c r="C452" s="44">
        <v>3</v>
      </c>
      <c r="D452" s="44" t="str">
        <f t="shared" si="72"/>
        <v>JULIO 2015 / 2</v>
      </c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  <c r="O452" s="152"/>
      <c r="P452" s="152"/>
      <c r="Q452" s="152"/>
      <c r="R452" s="152"/>
      <c r="S452" s="152"/>
      <c r="T452" s="152"/>
      <c r="U452" s="152"/>
      <c r="V452" s="152"/>
      <c r="W452" s="152"/>
      <c r="X452" s="152"/>
      <c r="Y452" s="152"/>
      <c r="Z452" s="152"/>
      <c r="AA452" s="152"/>
      <c r="AB452" s="152"/>
      <c r="AC452" s="235"/>
      <c r="AD452" s="178">
        <v>2</v>
      </c>
      <c r="AE452" s="185">
        <v>42195</v>
      </c>
      <c r="AF452" s="179">
        <v>54916</v>
      </c>
      <c r="AG452" s="34" t="s">
        <v>104</v>
      </c>
      <c r="AH452" s="152">
        <v>0.7954</v>
      </c>
      <c r="AI452" s="152" t="s">
        <v>20</v>
      </c>
      <c r="AJ452" s="198">
        <v>0</v>
      </c>
      <c r="AK452" s="152">
        <v>30</v>
      </c>
      <c r="AL452" s="152" t="s">
        <v>103</v>
      </c>
      <c r="AM452" s="152">
        <v>138</v>
      </c>
      <c r="AN452" s="198">
        <v>0</v>
      </c>
      <c r="AO452" s="152">
        <v>1.5</v>
      </c>
      <c r="AP452" s="152">
        <v>376</v>
      </c>
      <c r="AQ452" s="152">
        <v>505</v>
      </c>
      <c r="AR452" s="152">
        <v>99</v>
      </c>
      <c r="AS452" s="151"/>
      <c r="AT452" s="151">
        <v>16</v>
      </c>
      <c r="AU452" s="151">
        <v>100</v>
      </c>
      <c r="AV452" s="151">
        <v>1</v>
      </c>
      <c r="AW452" s="151">
        <v>1.9</v>
      </c>
      <c r="AX452" s="151">
        <v>401</v>
      </c>
      <c r="AY452" s="151">
        <v>572</v>
      </c>
      <c r="AZ452" s="151">
        <v>0.3</v>
      </c>
      <c r="BA452" s="151">
        <v>0.05</v>
      </c>
    </row>
    <row r="453" spans="1:54" x14ac:dyDescent="0.25">
      <c r="A453" s="44">
        <f t="shared" si="70"/>
        <v>2015</v>
      </c>
      <c r="B453" s="44" t="str">
        <f t="shared" si="71"/>
        <v>JULIO</v>
      </c>
      <c r="C453" s="44">
        <v>4</v>
      </c>
      <c r="D453" s="44" t="str">
        <f t="shared" si="72"/>
        <v>JULIO 2015 / 3</v>
      </c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  <c r="O453" s="152"/>
      <c r="P453" s="152"/>
      <c r="Q453" s="152"/>
      <c r="R453" s="152"/>
      <c r="S453" s="152"/>
      <c r="T453" s="152"/>
      <c r="U453" s="152"/>
      <c r="V453" s="152"/>
      <c r="W453" s="152"/>
      <c r="X453" s="152"/>
      <c r="Y453" s="152"/>
      <c r="Z453" s="152"/>
      <c r="AA453" s="152"/>
      <c r="AB453" s="152"/>
      <c r="AC453" s="235"/>
      <c r="AD453" s="178">
        <v>3</v>
      </c>
      <c r="AE453" s="185">
        <v>42199</v>
      </c>
      <c r="AF453" s="179">
        <v>54990</v>
      </c>
      <c r="AG453" s="34" t="s">
        <v>104</v>
      </c>
      <c r="AH453" s="152">
        <v>0.78890000000000005</v>
      </c>
      <c r="AI453" s="152" t="s">
        <v>20</v>
      </c>
      <c r="AJ453" s="198">
        <v>0</v>
      </c>
      <c r="AK453" s="152">
        <v>30</v>
      </c>
      <c r="AL453" s="152" t="s">
        <v>103</v>
      </c>
      <c r="AM453" s="152">
        <v>120</v>
      </c>
      <c r="AN453" s="198">
        <v>0</v>
      </c>
      <c r="AO453" s="152">
        <v>1.3</v>
      </c>
      <c r="AP453" s="152">
        <v>351</v>
      </c>
      <c r="AQ453" s="152">
        <v>498</v>
      </c>
      <c r="AR453" s="152">
        <v>99</v>
      </c>
      <c r="AS453" s="151"/>
      <c r="AT453" s="151">
        <v>16</v>
      </c>
      <c r="AU453" s="151">
        <v>100</v>
      </c>
      <c r="AV453" s="151">
        <v>1</v>
      </c>
      <c r="AW453" s="151">
        <v>1.9</v>
      </c>
      <c r="AX453" s="151">
        <v>401</v>
      </c>
      <c r="AY453" s="151">
        <v>572</v>
      </c>
      <c r="AZ453" s="151">
        <v>0.3</v>
      </c>
      <c r="BA453" s="151">
        <v>0.05</v>
      </c>
    </row>
    <row r="454" spans="1:54" x14ac:dyDescent="0.25">
      <c r="A454" s="44">
        <f t="shared" si="70"/>
        <v>2015</v>
      </c>
      <c r="B454" s="44" t="str">
        <f t="shared" si="71"/>
        <v>JULIO</v>
      </c>
      <c r="C454" s="44">
        <v>5</v>
      </c>
      <c r="D454" s="44" t="str">
        <f t="shared" si="72"/>
        <v>JULIO 2015 / 4</v>
      </c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  <c r="O454" s="152"/>
      <c r="P454" s="152"/>
      <c r="Q454" s="152"/>
      <c r="R454" s="152"/>
      <c r="S454" s="152"/>
      <c r="T454" s="152"/>
      <c r="U454" s="152"/>
      <c r="V454" s="152"/>
      <c r="W454" s="152"/>
      <c r="X454" s="152"/>
      <c r="Y454" s="152"/>
      <c r="Z454" s="152"/>
      <c r="AA454" s="152"/>
      <c r="AB454" s="152"/>
      <c r="AC454" s="235"/>
      <c r="AD454" s="178">
        <v>4</v>
      </c>
      <c r="AE454" s="185">
        <v>42207</v>
      </c>
      <c r="AF454" s="179">
        <v>55139</v>
      </c>
      <c r="AG454" s="34" t="s">
        <v>104</v>
      </c>
      <c r="AH454" s="152">
        <v>0.78569999999999995</v>
      </c>
      <c r="AI454" s="152" t="s">
        <v>20</v>
      </c>
      <c r="AJ454" s="198">
        <v>0</v>
      </c>
      <c r="AK454" s="152">
        <v>28</v>
      </c>
      <c r="AL454" s="152" t="s">
        <v>103</v>
      </c>
      <c r="AM454" s="152">
        <v>116</v>
      </c>
      <c r="AN454" s="198">
        <v>0</v>
      </c>
      <c r="AO454" s="152">
        <v>1.3</v>
      </c>
      <c r="AP454" s="152">
        <v>345</v>
      </c>
      <c r="AQ454" s="152">
        <v>486</v>
      </c>
      <c r="AR454" s="152">
        <v>98.5</v>
      </c>
      <c r="AS454" s="151"/>
      <c r="AT454" s="151">
        <v>16</v>
      </c>
      <c r="AU454" s="151">
        <v>100</v>
      </c>
      <c r="AV454" s="151">
        <v>1</v>
      </c>
      <c r="AW454" s="151">
        <v>1.9</v>
      </c>
      <c r="AX454" s="151">
        <v>401</v>
      </c>
      <c r="AY454" s="151">
        <v>572</v>
      </c>
      <c r="AZ454" s="151">
        <v>0.3</v>
      </c>
      <c r="BA454" s="151">
        <v>0.05</v>
      </c>
    </row>
    <row r="455" spans="1:54" x14ac:dyDescent="0.25">
      <c r="A455" s="44">
        <f t="shared" si="70"/>
        <v>2015</v>
      </c>
      <c r="B455" s="44" t="str">
        <f t="shared" si="71"/>
        <v>JULIO</v>
      </c>
      <c r="C455" s="44">
        <v>6</v>
      </c>
      <c r="D455" s="44" t="str">
        <f t="shared" si="72"/>
        <v>JULIO 2015 / 5</v>
      </c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  <c r="O455" s="152"/>
      <c r="P455" s="152"/>
      <c r="Q455" s="152"/>
      <c r="R455" s="152"/>
      <c r="S455" s="152"/>
      <c r="T455" s="152"/>
      <c r="U455" s="152"/>
      <c r="V455" s="152"/>
      <c r="W455" s="152"/>
      <c r="X455" s="152"/>
      <c r="Y455" s="152"/>
      <c r="Z455" s="152"/>
      <c r="AA455" s="152"/>
      <c r="AB455" s="152"/>
      <c r="AC455" s="235"/>
      <c r="AD455" s="178">
        <v>5</v>
      </c>
      <c r="AE455" s="185">
        <v>42211</v>
      </c>
      <c r="AF455" s="179">
        <v>55223</v>
      </c>
      <c r="AG455" s="34" t="s">
        <v>104</v>
      </c>
      <c r="AH455" s="152">
        <v>0.78649999999999998</v>
      </c>
      <c r="AI455" s="152" t="s">
        <v>20</v>
      </c>
      <c r="AJ455" s="198">
        <v>0</v>
      </c>
      <c r="AK455" s="152">
        <v>30</v>
      </c>
      <c r="AL455" s="152" t="s">
        <v>103</v>
      </c>
      <c r="AM455" s="152">
        <v>117</v>
      </c>
      <c r="AN455" s="198">
        <v>0</v>
      </c>
      <c r="AO455" s="152">
        <v>1.3</v>
      </c>
      <c r="AP455" s="152">
        <v>347</v>
      </c>
      <c r="AQ455" s="152">
        <v>486</v>
      </c>
      <c r="AR455" s="152">
        <v>99</v>
      </c>
      <c r="AS455" s="151"/>
      <c r="AT455" s="151">
        <v>16</v>
      </c>
      <c r="AU455" s="151">
        <v>100</v>
      </c>
      <c r="AV455" s="151">
        <v>1</v>
      </c>
      <c r="AW455" s="151">
        <v>1.9</v>
      </c>
      <c r="AX455" s="151">
        <v>401</v>
      </c>
      <c r="AY455" s="151">
        <v>572</v>
      </c>
      <c r="AZ455" s="151">
        <v>0.3</v>
      </c>
      <c r="BA455" s="151">
        <v>0.05</v>
      </c>
    </row>
    <row r="456" spans="1:54" x14ac:dyDescent="0.25">
      <c r="A456" s="44">
        <f t="shared" si="70"/>
        <v>2015</v>
      </c>
      <c r="B456" s="44" t="str">
        <f t="shared" si="71"/>
        <v>JULIO</v>
      </c>
      <c r="C456" s="44">
        <v>7</v>
      </c>
      <c r="D456" s="44" t="str">
        <f t="shared" si="72"/>
        <v>JULIO 2015 / 6</v>
      </c>
    </row>
    <row r="457" spans="1:54" x14ac:dyDescent="0.25">
      <c r="A457" s="44">
        <f t="shared" si="70"/>
        <v>2015</v>
      </c>
      <c r="B457" s="44" t="str">
        <f t="shared" si="71"/>
        <v>JULIO</v>
      </c>
      <c r="C457" s="44">
        <v>8</v>
      </c>
      <c r="D457" s="44" t="str">
        <f t="shared" si="72"/>
        <v>JULIO 2015 / 7</v>
      </c>
    </row>
    <row r="458" spans="1:54" x14ac:dyDescent="0.25">
      <c r="A458" s="44">
        <f t="shared" si="70"/>
        <v>2015</v>
      </c>
      <c r="B458" s="44" t="str">
        <f t="shared" si="71"/>
        <v>JULIO</v>
      </c>
      <c r="C458" s="44">
        <v>9</v>
      </c>
      <c r="D458" s="44" t="str">
        <f t="shared" si="72"/>
        <v>JULIO 2015 / 8</v>
      </c>
    </row>
    <row r="459" spans="1:54" x14ac:dyDescent="0.25">
      <c r="A459" s="44">
        <f t="shared" si="70"/>
        <v>2015</v>
      </c>
      <c r="B459" s="44" t="str">
        <f t="shared" si="71"/>
        <v>JULIO</v>
      </c>
      <c r="C459" s="44">
        <v>10</v>
      </c>
      <c r="D459" s="44" t="str">
        <f t="shared" si="72"/>
        <v>JULIO 2015 / 9</v>
      </c>
    </row>
    <row r="460" spans="1:54" x14ac:dyDescent="0.25">
      <c r="A460" s="44">
        <f t="shared" si="70"/>
        <v>2015</v>
      </c>
      <c r="B460" s="44" t="str">
        <f t="shared" si="71"/>
        <v>JULIO</v>
      </c>
      <c r="C460" s="44">
        <v>11</v>
      </c>
      <c r="D460" s="44" t="str">
        <f t="shared" si="72"/>
        <v>JULIO 2015 / 10</v>
      </c>
    </row>
    <row r="461" spans="1:54" x14ac:dyDescent="0.25">
      <c r="A461" s="44">
        <f t="shared" si="70"/>
        <v>2015</v>
      </c>
      <c r="B461" s="44" t="str">
        <f t="shared" si="71"/>
        <v>JULIO</v>
      </c>
      <c r="C461" s="44">
        <v>12</v>
      </c>
      <c r="D461" s="44" t="str">
        <f t="shared" si="72"/>
        <v>JULIO 2015 / 11</v>
      </c>
    </row>
    <row r="462" spans="1:54" x14ac:dyDescent="0.25">
      <c r="A462" s="44">
        <f t="shared" si="70"/>
        <v>2015</v>
      </c>
      <c r="B462" s="44" t="str">
        <f t="shared" si="71"/>
        <v>JULIO</v>
      </c>
      <c r="C462" s="44">
        <v>13</v>
      </c>
      <c r="D462" s="44" t="str">
        <f t="shared" si="72"/>
        <v>JULIO 2015 / 12</v>
      </c>
    </row>
    <row r="463" spans="1:54" x14ac:dyDescent="0.25">
      <c r="A463" s="44">
        <f t="shared" si="70"/>
        <v>2015</v>
      </c>
      <c r="B463" s="44" t="str">
        <f t="shared" si="71"/>
        <v>JULIO</v>
      </c>
      <c r="C463" s="44">
        <v>14</v>
      </c>
      <c r="D463" s="44" t="str">
        <f t="shared" si="72"/>
        <v>JULIO 2015 / 13</v>
      </c>
    </row>
    <row r="464" spans="1:54" x14ac:dyDescent="0.25">
      <c r="A464" s="44">
        <f t="shared" si="70"/>
        <v>2015</v>
      </c>
      <c r="B464" s="44" t="str">
        <f t="shared" si="71"/>
        <v>JULIO</v>
      </c>
      <c r="C464" s="44">
        <v>15</v>
      </c>
      <c r="D464" s="44" t="str">
        <f t="shared" si="72"/>
        <v>JULIO 2015 / 14</v>
      </c>
    </row>
    <row r="465" spans="1:4" x14ac:dyDescent="0.25">
      <c r="A465" s="44">
        <f t="shared" si="70"/>
        <v>2015</v>
      </c>
      <c r="B465" s="44" t="str">
        <f t="shared" si="71"/>
        <v>JULIO</v>
      </c>
      <c r="C465" s="44">
        <v>16</v>
      </c>
      <c r="D465" s="44" t="str">
        <f t="shared" si="72"/>
        <v>JULIO 2015 / 15</v>
      </c>
    </row>
    <row r="466" spans="1:4" x14ac:dyDescent="0.25">
      <c r="A466" s="44">
        <f t="shared" si="70"/>
        <v>2015</v>
      </c>
      <c r="B466" s="44" t="str">
        <f t="shared" si="71"/>
        <v>JULIO</v>
      </c>
      <c r="C466" s="44">
        <v>17</v>
      </c>
      <c r="D466" s="44" t="str">
        <f t="shared" si="72"/>
        <v>JULIO 2015 / 16</v>
      </c>
    </row>
    <row r="467" spans="1:4" x14ac:dyDescent="0.25">
      <c r="A467" s="44">
        <f t="shared" si="70"/>
        <v>2015</v>
      </c>
      <c r="B467" s="44" t="str">
        <f t="shared" si="71"/>
        <v>JULIO</v>
      </c>
      <c r="C467" s="44">
        <v>18</v>
      </c>
      <c r="D467" s="44" t="str">
        <f t="shared" si="72"/>
        <v>JULIO 2015 / 17</v>
      </c>
    </row>
    <row r="468" spans="1:4" x14ac:dyDescent="0.25">
      <c r="A468" s="44">
        <f t="shared" si="70"/>
        <v>2015</v>
      </c>
      <c r="B468" s="44" t="str">
        <f t="shared" si="71"/>
        <v>JULIO</v>
      </c>
      <c r="C468" s="44">
        <v>19</v>
      </c>
      <c r="D468" s="44" t="str">
        <f t="shared" si="72"/>
        <v>JULIO 2015 / 18</v>
      </c>
    </row>
    <row r="469" spans="1:4" x14ac:dyDescent="0.25">
      <c r="A469" s="44">
        <f t="shared" si="70"/>
        <v>2015</v>
      </c>
      <c r="B469" s="44" t="str">
        <f t="shared" si="71"/>
        <v>JULIO</v>
      </c>
      <c r="C469" s="44">
        <v>20</v>
      </c>
      <c r="D469" s="44" t="str">
        <f t="shared" si="72"/>
        <v>JULIO 2015 / 19</v>
      </c>
    </row>
    <row r="470" spans="1:4" x14ac:dyDescent="0.25">
      <c r="A470" s="44">
        <f t="shared" si="70"/>
        <v>2015</v>
      </c>
      <c r="B470" s="44" t="str">
        <f t="shared" si="71"/>
        <v>JULIO</v>
      </c>
      <c r="C470" s="44">
        <v>21</v>
      </c>
      <c r="D470" s="44" t="str">
        <f t="shared" si="72"/>
        <v>JULIO 2015 / 20</v>
      </c>
    </row>
    <row r="471" spans="1:4" x14ac:dyDescent="0.25">
      <c r="A471" s="44">
        <f t="shared" si="70"/>
        <v>2015</v>
      </c>
      <c r="B471" s="44" t="str">
        <f t="shared" si="71"/>
        <v>JULIO</v>
      </c>
      <c r="C471" s="44">
        <v>22</v>
      </c>
      <c r="D471" s="44" t="str">
        <f t="shared" si="72"/>
        <v>JULIO 2015 / 21</v>
      </c>
    </row>
    <row r="472" spans="1:4" x14ac:dyDescent="0.25">
      <c r="A472" s="44">
        <f t="shared" si="70"/>
        <v>2015</v>
      </c>
      <c r="B472" s="44" t="str">
        <f t="shared" si="71"/>
        <v>JULIO</v>
      </c>
      <c r="C472" s="44">
        <v>23</v>
      </c>
      <c r="D472" s="44" t="str">
        <f t="shared" si="72"/>
        <v>JULIO 2015 / 22</v>
      </c>
    </row>
    <row r="473" spans="1:4" x14ac:dyDescent="0.25">
      <c r="A473" s="44">
        <f t="shared" si="70"/>
        <v>2015</v>
      </c>
      <c r="B473" s="44" t="str">
        <f t="shared" si="71"/>
        <v>JULIO</v>
      </c>
      <c r="C473" s="44">
        <v>24</v>
      </c>
      <c r="D473" s="44" t="str">
        <f t="shared" si="72"/>
        <v>JULIO 2015 / 23</v>
      </c>
    </row>
    <row r="474" spans="1:4" x14ac:dyDescent="0.25">
      <c r="A474" s="44">
        <f t="shared" si="70"/>
        <v>2015</v>
      </c>
      <c r="B474" s="44" t="str">
        <f t="shared" si="71"/>
        <v>JULIO</v>
      </c>
      <c r="C474" s="44">
        <v>25</v>
      </c>
      <c r="D474" s="44" t="str">
        <f t="shared" si="72"/>
        <v>JULIO 2015 / 24</v>
      </c>
    </row>
    <row r="475" spans="1:4" x14ac:dyDescent="0.25">
      <c r="A475" s="44">
        <f t="shared" si="70"/>
        <v>2015</v>
      </c>
      <c r="B475" s="44" t="str">
        <f t="shared" si="71"/>
        <v>JULIO</v>
      </c>
      <c r="C475" s="44">
        <v>26</v>
      </c>
      <c r="D475" s="44" t="str">
        <f t="shared" si="72"/>
        <v>JULIO 2015 / 25</v>
      </c>
    </row>
    <row r="476" spans="1:4" x14ac:dyDescent="0.25">
      <c r="A476" s="44">
        <f t="shared" si="70"/>
        <v>2015</v>
      </c>
      <c r="B476" s="44" t="str">
        <f t="shared" si="71"/>
        <v>JULIO</v>
      </c>
      <c r="C476" s="44">
        <v>27</v>
      </c>
      <c r="D476" s="44" t="str">
        <f t="shared" si="72"/>
        <v>JULIO 2015 / 26</v>
      </c>
    </row>
    <row r="477" spans="1:4" x14ac:dyDescent="0.25">
      <c r="A477" s="44">
        <f t="shared" si="70"/>
        <v>2015</v>
      </c>
      <c r="B477" s="44" t="str">
        <f t="shared" si="71"/>
        <v>JULIO</v>
      </c>
      <c r="C477" s="44">
        <v>28</v>
      </c>
      <c r="D477" s="44" t="str">
        <f t="shared" si="72"/>
        <v>JULIO 2015 / 27</v>
      </c>
    </row>
    <row r="478" spans="1:4" x14ac:dyDescent="0.25">
      <c r="A478" s="44">
        <f t="shared" si="70"/>
        <v>2015</v>
      </c>
      <c r="B478" s="44" t="str">
        <f t="shared" si="71"/>
        <v>JULIO</v>
      </c>
      <c r="C478" s="44">
        <v>29</v>
      </c>
      <c r="D478" s="44" t="str">
        <f t="shared" si="72"/>
        <v>JULIO 2015 / 28</v>
      </c>
    </row>
    <row r="479" spans="1:4" x14ac:dyDescent="0.25">
      <c r="A479" s="44">
        <f t="shared" si="70"/>
        <v>2015</v>
      </c>
      <c r="B479" s="44" t="str">
        <f t="shared" si="71"/>
        <v>JULIO</v>
      </c>
      <c r="C479" s="44">
        <v>30</v>
      </c>
      <c r="D479" s="44" t="str">
        <f t="shared" si="72"/>
        <v>JULIO 2015 / 29</v>
      </c>
    </row>
    <row r="480" spans="1:4" x14ac:dyDescent="0.25">
      <c r="A480" s="44">
        <f t="shared" si="70"/>
        <v>2015</v>
      </c>
      <c r="B480" s="44" t="str">
        <f t="shared" si="71"/>
        <v>JULIO</v>
      </c>
      <c r="C480" s="44">
        <v>31</v>
      </c>
      <c r="D480" s="44" t="str">
        <f t="shared" si="72"/>
        <v>JULIO 2015 / 30</v>
      </c>
    </row>
    <row r="481" spans="1:54" s="206" customFormat="1" ht="15.75" x14ac:dyDescent="0.25">
      <c r="D481" s="44" t="str">
        <f t="shared" si="72"/>
        <v>JULIO 2015 / 31</v>
      </c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55"/>
      <c r="AB481" s="44"/>
      <c r="AC481" s="207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44"/>
      <c r="AU481" s="44"/>
      <c r="AV481" s="44"/>
      <c r="AW481" s="44"/>
      <c r="AX481" s="55"/>
      <c r="AY481" s="44"/>
      <c r="AZ481" s="44"/>
      <c r="BA481" s="44"/>
      <c r="BB481" s="209" t="str">
        <f>IFERROR(AVERAGE(BB450:BB480),"")</f>
        <v/>
      </c>
    </row>
    <row r="482" spans="1:54" ht="15.75" x14ac:dyDescent="0.25">
      <c r="A482" s="44">
        <v>2015</v>
      </c>
      <c r="B482" s="44" t="s">
        <v>234</v>
      </c>
      <c r="C482" s="44">
        <v>1</v>
      </c>
      <c r="D482" s="208" t="s">
        <v>228</v>
      </c>
      <c r="E482" s="209">
        <f t="shared" ref="E482:AJ482" si="73">IFERROR(AVERAGE(E451:E481),"")</f>
        <v>1</v>
      </c>
      <c r="F482" s="209">
        <f t="shared" si="73"/>
        <v>42201</v>
      </c>
      <c r="G482" s="209">
        <f t="shared" si="73"/>
        <v>55079</v>
      </c>
      <c r="H482" s="209" t="str">
        <f t="shared" si="73"/>
        <v/>
      </c>
      <c r="I482" s="209">
        <f t="shared" si="73"/>
        <v>0.77959999999999996</v>
      </c>
      <c r="J482" s="209" t="str">
        <f t="shared" si="73"/>
        <v/>
      </c>
      <c r="K482" s="209">
        <f t="shared" si="73"/>
        <v>0</v>
      </c>
      <c r="L482" s="209">
        <f t="shared" si="73"/>
        <v>30</v>
      </c>
      <c r="M482" s="209" t="str">
        <f t="shared" si="73"/>
        <v/>
      </c>
      <c r="N482" s="209">
        <f t="shared" si="73"/>
        <v>103</v>
      </c>
      <c r="O482" s="209">
        <f t="shared" si="73"/>
        <v>0</v>
      </c>
      <c r="P482" s="209">
        <f t="shared" si="73"/>
        <v>1.07</v>
      </c>
      <c r="Q482" s="209">
        <f t="shared" si="73"/>
        <v>331</v>
      </c>
      <c r="R482" s="209">
        <f t="shared" si="73"/>
        <v>483</v>
      </c>
      <c r="S482" s="209">
        <f t="shared" si="73"/>
        <v>98.5</v>
      </c>
      <c r="T482" s="209" t="str">
        <f t="shared" si="73"/>
        <v/>
      </c>
      <c r="U482" s="209">
        <f t="shared" si="73"/>
        <v>16</v>
      </c>
      <c r="V482" s="209">
        <f t="shared" si="73"/>
        <v>100</v>
      </c>
      <c r="W482" s="209">
        <f t="shared" si="73"/>
        <v>1</v>
      </c>
      <c r="X482" s="209">
        <f t="shared" si="73"/>
        <v>1.9</v>
      </c>
      <c r="Y482" s="209">
        <f t="shared" si="73"/>
        <v>401</v>
      </c>
      <c r="Z482" s="209">
        <f t="shared" si="73"/>
        <v>572</v>
      </c>
      <c r="AA482" s="209">
        <f t="shared" si="73"/>
        <v>0.3</v>
      </c>
      <c r="AB482" s="209">
        <f t="shared" si="73"/>
        <v>0.05</v>
      </c>
      <c r="AC482" s="209" t="str">
        <f t="shared" si="73"/>
        <v/>
      </c>
      <c r="AD482" s="209">
        <f t="shared" si="73"/>
        <v>3</v>
      </c>
      <c r="AE482" s="209">
        <f t="shared" si="73"/>
        <v>42199.6</v>
      </c>
      <c r="AF482" s="209">
        <f t="shared" si="73"/>
        <v>55000.800000000003</v>
      </c>
      <c r="AG482" s="209" t="str">
        <f t="shared" si="73"/>
        <v/>
      </c>
      <c r="AH482" s="209">
        <f t="shared" si="73"/>
        <v>0.78917999999999999</v>
      </c>
      <c r="AI482" s="209" t="str">
        <f t="shared" si="73"/>
        <v/>
      </c>
      <c r="AJ482" s="209">
        <f t="shared" si="73"/>
        <v>0</v>
      </c>
      <c r="AK482" s="209">
        <f t="shared" ref="AK482:BA482" si="74">IFERROR(AVERAGE(AK451:AK481),"")</f>
        <v>29.2</v>
      </c>
      <c r="AL482" s="209" t="str">
        <f t="shared" si="74"/>
        <v/>
      </c>
      <c r="AM482" s="209">
        <f t="shared" si="74"/>
        <v>122.2</v>
      </c>
      <c r="AN482" s="209">
        <f t="shared" si="74"/>
        <v>0</v>
      </c>
      <c r="AO482" s="209">
        <f t="shared" si="74"/>
        <v>1.3599999999999999</v>
      </c>
      <c r="AP482" s="209">
        <f t="shared" si="74"/>
        <v>354.2</v>
      </c>
      <c r="AQ482" s="209">
        <f t="shared" si="74"/>
        <v>494</v>
      </c>
      <c r="AR482" s="209">
        <f t="shared" si="74"/>
        <v>98.9</v>
      </c>
      <c r="AS482" s="209" t="str">
        <f t="shared" si="74"/>
        <v/>
      </c>
      <c r="AT482" s="209">
        <f t="shared" si="74"/>
        <v>16</v>
      </c>
      <c r="AU482" s="209">
        <f t="shared" si="74"/>
        <v>100</v>
      </c>
      <c r="AV482" s="209">
        <f t="shared" si="74"/>
        <v>1</v>
      </c>
      <c r="AW482" s="209">
        <f t="shared" si="74"/>
        <v>1.9</v>
      </c>
      <c r="AX482" s="210">
        <f t="shared" si="74"/>
        <v>401</v>
      </c>
      <c r="AY482" s="209">
        <f t="shared" si="74"/>
        <v>572</v>
      </c>
      <c r="AZ482" s="209">
        <f t="shared" si="74"/>
        <v>0.3</v>
      </c>
      <c r="BA482" s="209">
        <f t="shared" si="74"/>
        <v>0.05</v>
      </c>
    </row>
    <row r="483" spans="1:54" x14ac:dyDescent="0.25">
      <c r="A483" s="44">
        <f t="shared" ref="A483:A512" si="75">A482</f>
        <v>2015</v>
      </c>
      <c r="B483" s="44" t="str">
        <f t="shared" ref="B483:B512" si="76">B482</f>
        <v>AGOSTO</v>
      </c>
      <c r="C483" s="44">
        <v>2</v>
      </c>
      <c r="D483" s="44" t="str">
        <f t="shared" ref="D483:D513" si="77">B482&amp;" "&amp;A482&amp;" / "&amp;C482</f>
        <v>AGOSTO 2015 / 1</v>
      </c>
      <c r="E483" s="169">
        <v>1</v>
      </c>
      <c r="F483" s="154">
        <v>42218</v>
      </c>
      <c r="G483" s="179">
        <v>55612</v>
      </c>
      <c r="H483" s="33" t="s">
        <v>131</v>
      </c>
      <c r="I483" s="152">
        <v>0.7792</v>
      </c>
      <c r="J483" s="152" t="s">
        <v>20</v>
      </c>
      <c r="K483" s="198">
        <v>0</v>
      </c>
      <c r="L483" s="152">
        <v>30</v>
      </c>
      <c r="M483" s="152" t="s">
        <v>103</v>
      </c>
      <c r="N483" s="152">
        <v>104</v>
      </c>
      <c r="O483" s="198">
        <v>0</v>
      </c>
      <c r="P483" s="152">
        <v>1.04</v>
      </c>
      <c r="Q483" s="152">
        <v>330</v>
      </c>
      <c r="R483" s="152">
        <v>482</v>
      </c>
      <c r="S483" s="152">
        <v>98.5</v>
      </c>
      <c r="T483" s="151"/>
      <c r="U483" s="151">
        <v>16</v>
      </c>
      <c r="V483" s="151">
        <v>100</v>
      </c>
      <c r="W483" s="151">
        <v>1</v>
      </c>
      <c r="X483" s="151">
        <v>1.9</v>
      </c>
      <c r="Y483" s="151">
        <v>401</v>
      </c>
      <c r="Z483" s="151">
        <v>572</v>
      </c>
      <c r="AA483" s="151">
        <v>0.3</v>
      </c>
      <c r="AB483" s="151">
        <v>0.05</v>
      </c>
      <c r="AC483" s="235"/>
      <c r="AD483" s="178">
        <v>1</v>
      </c>
      <c r="AE483" s="185">
        <v>42218</v>
      </c>
      <c r="AF483" s="179">
        <v>55607</v>
      </c>
      <c r="AG483" s="33" t="s">
        <v>104</v>
      </c>
      <c r="AH483" s="152">
        <v>0.78569999999999995</v>
      </c>
      <c r="AI483" s="152" t="s">
        <v>20</v>
      </c>
      <c r="AJ483" s="198">
        <v>0</v>
      </c>
      <c r="AK483" s="152">
        <v>30</v>
      </c>
      <c r="AL483" s="152" t="s">
        <v>103</v>
      </c>
      <c r="AM483" s="152">
        <v>118</v>
      </c>
      <c r="AN483" s="198">
        <v>0</v>
      </c>
      <c r="AO483" s="152">
        <v>1.3</v>
      </c>
      <c r="AP483" s="152">
        <v>356</v>
      </c>
      <c r="AQ483" s="152">
        <v>507</v>
      </c>
      <c r="AR483" s="152">
        <v>99</v>
      </c>
      <c r="AS483" s="151"/>
      <c r="AT483" s="151">
        <v>16</v>
      </c>
      <c r="AU483" s="151">
        <v>100</v>
      </c>
      <c r="AV483" s="151">
        <v>1</v>
      </c>
      <c r="AW483" s="151">
        <v>1.9</v>
      </c>
      <c r="AX483" s="151">
        <v>401</v>
      </c>
      <c r="AY483" s="151">
        <v>572</v>
      </c>
      <c r="AZ483" s="151">
        <v>0.3</v>
      </c>
      <c r="BA483" s="151">
        <v>0.05</v>
      </c>
    </row>
    <row r="484" spans="1:54" x14ac:dyDescent="0.25">
      <c r="A484" s="44">
        <f t="shared" si="75"/>
        <v>2015</v>
      </c>
      <c r="B484" s="44" t="str">
        <f t="shared" si="76"/>
        <v>AGOSTO</v>
      </c>
      <c r="C484" s="44">
        <v>3</v>
      </c>
      <c r="D484" s="44" t="str">
        <f t="shared" si="77"/>
        <v>AGOSTO 2015 / 2</v>
      </c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  <c r="O484" s="152"/>
      <c r="P484" s="152"/>
      <c r="Q484" s="152"/>
      <c r="R484" s="152"/>
      <c r="S484" s="152"/>
      <c r="T484" s="152"/>
      <c r="U484" s="152"/>
      <c r="V484" s="152"/>
      <c r="W484" s="152"/>
      <c r="X484" s="152"/>
      <c r="Y484" s="152"/>
      <c r="Z484" s="152"/>
      <c r="AA484" s="152"/>
      <c r="AB484" s="152"/>
      <c r="AC484" s="235"/>
      <c r="AD484" s="178">
        <v>2</v>
      </c>
      <c r="AE484" s="185">
        <v>42225</v>
      </c>
      <c r="AF484" s="179">
        <v>55737</v>
      </c>
      <c r="AG484" s="34" t="s">
        <v>104</v>
      </c>
      <c r="AH484" s="152">
        <v>0.78739999999999999</v>
      </c>
      <c r="AI484" s="152" t="s">
        <v>20</v>
      </c>
      <c r="AJ484" s="198">
        <v>0</v>
      </c>
      <c r="AK484" s="152">
        <v>30</v>
      </c>
      <c r="AL484" s="152" t="s">
        <v>103</v>
      </c>
      <c r="AM484" s="152">
        <v>120</v>
      </c>
      <c r="AN484" s="198">
        <v>0</v>
      </c>
      <c r="AO484" s="152">
        <v>1.3</v>
      </c>
      <c r="AP484" s="152">
        <v>347</v>
      </c>
      <c r="AQ484" s="152">
        <v>495</v>
      </c>
      <c r="AR484" s="152">
        <v>99</v>
      </c>
      <c r="AS484" s="151"/>
      <c r="AT484" s="151">
        <v>16</v>
      </c>
      <c r="AU484" s="151">
        <v>100</v>
      </c>
      <c r="AV484" s="151">
        <v>1</v>
      </c>
      <c r="AW484" s="151">
        <v>1.9</v>
      </c>
      <c r="AX484" s="151">
        <v>401</v>
      </c>
      <c r="AY484" s="151">
        <v>572</v>
      </c>
      <c r="AZ484" s="151">
        <v>0.3</v>
      </c>
      <c r="BA484" s="151">
        <v>0.05</v>
      </c>
    </row>
    <row r="485" spans="1:54" x14ac:dyDescent="0.25">
      <c r="A485" s="44">
        <f t="shared" si="75"/>
        <v>2015</v>
      </c>
      <c r="B485" s="44" t="str">
        <f t="shared" si="76"/>
        <v>AGOSTO</v>
      </c>
      <c r="C485" s="44">
        <v>4</v>
      </c>
      <c r="D485" s="44" t="str">
        <f t="shared" si="77"/>
        <v>AGOSTO 2015 / 3</v>
      </c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  <c r="O485" s="152"/>
      <c r="P485" s="152"/>
      <c r="Q485" s="152"/>
      <c r="R485" s="152"/>
      <c r="S485" s="152"/>
      <c r="T485" s="152"/>
      <c r="U485" s="152"/>
      <c r="V485" s="152"/>
      <c r="W485" s="152"/>
      <c r="X485" s="152"/>
      <c r="Y485" s="152"/>
      <c r="Z485" s="152"/>
      <c r="AA485" s="152"/>
      <c r="AB485" s="152"/>
      <c r="AC485" s="235"/>
      <c r="AD485" s="178">
        <v>3</v>
      </c>
      <c r="AE485" s="185">
        <v>42230</v>
      </c>
      <c r="AF485" s="179">
        <v>55823</v>
      </c>
      <c r="AG485" s="34" t="s">
        <v>104</v>
      </c>
      <c r="AH485" s="152">
        <v>0.78</v>
      </c>
      <c r="AI485" s="152" t="s">
        <v>20</v>
      </c>
      <c r="AJ485" s="198">
        <v>0</v>
      </c>
      <c r="AK485" s="152">
        <v>30</v>
      </c>
      <c r="AL485" s="152" t="s">
        <v>103</v>
      </c>
      <c r="AM485" s="152">
        <v>115</v>
      </c>
      <c r="AN485" s="198">
        <v>0</v>
      </c>
      <c r="AO485" s="152">
        <v>1.2</v>
      </c>
      <c r="AP485" s="152">
        <v>336</v>
      </c>
      <c r="AQ485" s="152">
        <v>475</v>
      </c>
      <c r="AR485" s="152">
        <v>99</v>
      </c>
      <c r="AS485" s="151"/>
      <c r="AT485" s="151">
        <v>16</v>
      </c>
      <c r="AU485" s="151">
        <v>100</v>
      </c>
      <c r="AV485" s="151">
        <v>1</v>
      </c>
      <c r="AW485" s="151">
        <v>1.9</v>
      </c>
      <c r="AX485" s="151">
        <v>401</v>
      </c>
      <c r="AY485" s="151">
        <v>572</v>
      </c>
      <c r="AZ485" s="151">
        <v>0.3</v>
      </c>
      <c r="BA485" s="151">
        <v>0.05</v>
      </c>
    </row>
    <row r="486" spans="1:54" x14ac:dyDescent="0.25">
      <c r="A486" s="44">
        <f t="shared" si="75"/>
        <v>2015</v>
      </c>
      <c r="B486" s="44" t="str">
        <f t="shared" si="76"/>
        <v>AGOSTO</v>
      </c>
      <c r="C486" s="44">
        <v>5</v>
      </c>
      <c r="D486" s="44" t="str">
        <f t="shared" si="77"/>
        <v>AGOSTO 2015 / 4</v>
      </c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  <c r="O486" s="152"/>
      <c r="P486" s="152"/>
      <c r="Q486" s="152"/>
      <c r="R486" s="152"/>
      <c r="S486" s="152"/>
      <c r="T486" s="152"/>
      <c r="U486" s="152"/>
      <c r="V486" s="152"/>
      <c r="W486" s="152"/>
      <c r="X486" s="152"/>
      <c r="Y486" s="152"/>
      <c r="Z486" s="152"/>
      <c r="AA486" s="152"/>
      <c r="AB486" s="152"/>
      <c r="AC486" s="235"/>
      <c r="AD486" s="178">
        <v>4</v>
      </c>
      <c r="AE486" s="185">
        <v>42235</v>
      </c>
      <c r="AF486" s="179">
        <v>55946</v>
      </c>
      <c r="AG486" s="34" t="s">
        <v>104</v>
      </c>
      <c r="AH486" s="152">
        <v>0.78049999999999997</v>
      </c>
      <c r="AI486" s="152" t="s">
        <v>20</v>
      </c>
      <c r="AJ486" s="198">
        <v>0</v>
      </c>
      <c r="AK486" s="152">
        <v>30</v>
      </c>
      <c r="AL486" s="152" t="s">
        <v>103</v>
      </c>
      <c r="AM486" s="152">
        <v>113</v>
      </c>
      <c r="AN486" s="198">
        <v>0</v>
      </c>
      <c r="AO486" s="152">
        <v>1.2</v>
      </c>
      <c r="AP486" s="152">
        <v>342</v>
      </c>
      <c r="AQ486" s="152">
        <v>480</v>
      </c>
      <c r="AR486" s="152">
        <v>99</v>
      </c>
      <c r="AS486" s="151"/>
      <c r="AT486" s="151">
        <v>16</v>
      </c>
      <c r="AU486" s="151">
        <v>100</v>
      </c>
      <c r="AV486" s="151">
        <v>1</v>
      </c>
      <c r="AW486" s="151">
        <v>1.9</v>
      </c>
      <c r="AX486" s="151">
        <v>401</v>
      </c>
      <c r="AY486" s="151">
        <v>572</v>
      </c>
      <c r="AZ486" s="151">
        <v>0.3</v>
      </c>
      <c r="BA486" s="151">
        <v>0.05</v>
      </c>
    </row>
    <row r="487" spans="1:54" x14ac:dyDescent="0.25">
      <c r="A487" s="44">
        <f t="shared" si="75"/>
        <v>2015</v>
      </c>
      <c r="B487" s="44" t="str">
        <f t="shared" si="76"/>
        <v>AGOSTO</v>
      </c>
      <c r="C487" s="44">
        <v>6</v>
      </c>
      <c r="D487" s="44" t="str">
        <f t="shared" si="77"/>
        <v>AGOSTO 2015 / 5</v>
      </c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  <c r="O487" s="152"/>
      <c r="P487" s="152"/>
      <c r="Q487" s="152"/>
      <c r="R487" s="152"/>
      <c r="S487" s="152"/>
      <c r="T487" s="152"/>
      <c r="U487" s="152"/>
      <c r="V487" s="152"/>
      <c r="W487" s="152"/>
      <c r="X487" s="152"/>
      <c r="Y487" s="152"/>
      <c r="Z487" s="152"/>
      <c r="AA487" s="152"/>
      <c r="AB487" s="152"/>
      <c r="AC487" s="235"/>
      <c r="AD487" s="178">
        <v>5</v>
      </c>
      <c r="AE487" s="185">
        <v>42240</v>
      </c>
      <c r="AF487" s="179">
        <v>56097</v>
      </c>
      <c r="AG487" s="34" t="s">
        <v>104</v>
      </c>
      <c r="AH487" s="152">
        <v>0.78259999999999996</v>
      </c>
      <c r="AI487" s="152" t="s">
        <v>20</v>
      </c>
      <c r="AJ487" s="198">
        <v>0</v>
      </c>
      <c r="AK487" s="152">
        <v>30</v>
      </c>
      <c r="AL487" s="152" t="s">
        <v>103</v>
      </c>
      <c r="AM487" s="152">
        <v>120</v>
      </c>
      <c r="AN487" s="198">
        <v>0</v>
      </c>
      <c r="AO487" s="152">
        <v>1.3</v>
      </c>
      <c r="AP487" s="152">
        <v>342</v>
      </c>
      <c r="AQ487" s="152">
        <v>495</v>
      </c>
      <c r="AR487" s="152">
        <v>99</v>
      </c>
      <c r="AS487" s="151"/>
      <c r="AT487" s="151">
        <v>16</v>
      </c>
      <c r="AU487" s="151">
        <v>100</v>
      </c>
      <c r="AV487" s="151">
        <v>1</v>
      </c>
      <c r="AW487" s="151">
        <v>1.9</v>
      </c>
      <c r="AX487" s="151">
        <v>401</v>
      </c>
      <c r="AY487" s="151">
        <v>572</v>
      </c>
      <c r="AZ487" s="151">
        <v>0.3</v>
      </c>
      <c r="BA487" s="151">
        <v>0.05</v>
      </c>
    </row>
    <row r="488" spans="1:54" x14ac:dyDescent="0.25">
      <c r="A488" s="44">
        <f t="shared" si="75"/>
        <v>2015</v>
      </c>
      <c r="B488" s="44" t="str">
        <f t="shared" si="76"/>
        <v>AGOSTO</v>
      </c>
      <c r="C488" s="44">
        <v>7</v>
      </c>
      <c r="D488" s="44" t="str">
        <f t="shared" si="77"/>
        <v>AGOSTO 2015 / 6</v>
      </c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2"/>
      <c r="AA488" s="152"/>
      <c r="AB488" s="152"/>
      <c r="AC488" s="235"/>
      <c r="AD488" s="178">
        <v>6</v>
      </c>
      <c r="AE488" s="185">
        <v>42246</v>
      </c>
      <c r="AF488" s="179">
        <v>56253</v>
      </c>
      <c r="AG488" s="34" t="s">
        <v>104</v>
      </c>
      <c r="AH488" s="152">
        <v>0.78480000000000005</v>
      </c>
      <c r="AI488" s="152" t="s">
        <v>20</v>
      </c>
      <c r="AJ488" s="198">
        <v>0</v>
      </c>
      <c r="AK488" s="152">
        <v>30</v>
      </c>
      <c r="AL488" s="152" t="s">
        <v>103</v>
      </c>
      <c r="AM488" s="152">
        <v>115</v>
      </c>
      <c r="AN488" s="198">
        <v>0</v>
      </c>
      <c r="AO488" s="152">
        <v>1.3</v>
      </c>
      <c r="AP488" s="152">
        <v>343</v>
      </c>
      <c r="AQ488" s="152">
        <v>498</v>
      </c>
      <c r="AR488" s="152">
        <v>99</v>
      </c>
      <c r="AS488" s="151"/>
      <c r="AT488" s="151">
        <v>16</v>
      </c>
      <c r="AU488" s="151">
        <v>100</v>
      </c>
      <c r="AV488" s="151">
        <v>1</v>
      </c>
      <c r="AW488" s="151">
        <v>1.9</v>
      </c>
      <c r="AX488" s="151">
        <v>401</v>
      </c>
      <c r="AY488" s="151">
        <v>572</v>
      </c>
      <c r="AZ488" s="151">
        <v>0.3</v>
      </c>
      <c r="BA488" s="151">
        <v>0.05</v>
      </c>
    </row>
    <row r="489" spans="1:54" x14ac:dyDescent="0.25">
      <c r="A489" s="44">
        <f t="shared" si="75"/>
        <v>2015</v>
      </c>
      <c r="B489" s="44" t="str">
        <f t="shared" si="76"/>
        <v>AGOSTO</v>
      </c>
      <c r="C489" s="44">
        <v>8</v>
      </c>
      <c r="D489" s="44" t="str">
        <f t="shared" si="77"/>
        <v>AGOSTO 2015 / 7</v>
      </c>
    </row>
    <row r="490" spans="1:54" x14ac:dyDescent="0.25">
      <c r="A490" s="44">
        <f t="shared" si="75"/>
        <v>2015</v>
      </c>
      <c r="B490" s="44" t="str">
        <f t="shared" si="76"/>
        <v>AGOSTO</v>
      </c>
      <c r="C490" s="44">
        <v>9</v>
      </c>
      <c r="D490" s="44" t="str">
        <f t="shared" si="77"/>
        <v>AGOSTO 2015 / 8</v>
      </c>
    </row>
    <row r="491" spans="1:54" x14ac:dyDescent="0.25">
      <c r="A491" s="44">
        <f t="shared" si="75"/>
        <v>2015</v>
      </c>
      <c r="B491" s="44" t="str">
        <f t="shared" si="76"/>
        <v>AGOSTO</v>
      </c>
      <c r="C491" s="44">
        <v>10</v>
      </c>
      <c r="D491" s="44" t="str">
        <f t="shared" si="77"/>
        <v>AGOSTO 2015 / 9</v>
      </c>
    </row>
    <row r="492" spans="1:54" x14ac:dyDescent="0.25">
      <c r="A492" s="44">
        <f t="shared" si="75"/>
        <v>2015</v>
      </c>
      <c r="B492" s="44" t="str">
        <f t="shared" si="76"/>
        <v>AGOSTO</v>
      </c>
      <c r="C492" s="44">
        <v>11</v>
      </c>
      <c r="D492" s="44" t="str">
        <f t="shared" si="77"/>
        <v>AGOSTO 2015 / 10</v>
      </c>
    </row>
    <row r="493" spans="1:54" x14ac:dyDescent="0.25">
      <c r="A493" s="44">
        <f t="shared" si="75"/>
        <v>2015</v>
      </c>
      <c r="B493" s="44" t="str">
        <f t="shared" si="76"/>
        <v>AGOSTO</v>
      </c>
      <c r="C493" s="44">
        <v>12</v>
      </c>
      <c r="D493" s="44" t="str">
        <f t="shared" si="77"/>
        <v>AGOSTO 2015 / 11</v>
      </c>
    </row>
    <row r="494" spans="1:54" x14ac:dyDescent="0.25">
      <c r="A494" s="44">
        <f t="shared" si="75"/>
        <v>2015</v>
      </c>
      <c r="B494" s="44" t="str">
        <f t="shared" si="76"/>
        <v>AGOSTO</v>
      </c>
      <c r="C494" s="44">
        <v>13</v>
      </c>
      <c r="D494" s="44" t="str">
        <f t="shared" si="77"/>
        <v>AGOSTO 2015 / 12</v>
      </c>
    </row>
    <row r="495" spans="1:54" x14ac:dyDescent="0.25">
      <c r="A495" s="44">
        <f t="shared" si="75"/>
        <v>2015</v>
      </c>
      <c r="B495" s="44" t="str">
        <f t="shared" si="76"/>
        <v>AGOSTO</v>
      </c>
      <c r="C495" s="44">
        <v>14</v>
      </c>
      <c r="D495" s="44" t="str">
        <f t="shared" si="77"/>
        <v>AGOSTO 2015 / 13</v>
      </c>
    </row>
    <row r="496" spans="1:54" x14ac:dyDescent="0.25">
      <c r="A496" s="44">
        <f t="shared" si="75"/>
        <v>2015</v>
      </c>
      <c r="B496" s="44" t="str">
        <f t="shared" si="76"/>
        <v>AGOSTO</v>
      </c>
      <c r="C496" s="44">
        <v>15</v>
      </c>
      <c r="D496" s="44" t="str">
        <f t="shared" si="77"/>
        <v>AGOSTO 2015 / 14</v>
      </c>
    </row>
    <row r="497" spans="1:4" x14ac:dyDescent="0.25">
      <c r="A497" s="44">
        <f t="shared" si="75"/>
        <v>2015</v>
      </c>
      <c r="B497" s="44" t="str">
        <f t="shared" si="76"/>
        <v>AGOSTO</v>
      </c>
      <c r="C497" s="44">
        <v>16</v>
      </c>
      <c r="D497" s="44" t="str">
        <f t="shared" si="77"/>
        <v>AGOSTO 2015 / 15</v>
      </c>
    </row>
    <row r="498" spans="1:4" x14ac:dyDescent="0.25">
      <c r="A498" s="44">
        <f t="shared" si="75"/>
        <v>2015</v>
      </c>
      <c r="B498" s="44" t="str">
        <f t="shared" si="76"/>
        <v>AGOSTO</v>
      </c>
      <c r="C498" s="44">
        <v>17</v>
      </c>
      <c r="D498" s="44" t="str">
        <f t="shared" si="77"/>
        <v>AGOSTO 2015 / 16</v>
      </c>
    </row>
    <row r="499" spans="1:4" x14ac:dyDescent="0.25">
      <c r="A499" s="44">
        <f t="shared" si="75"/>
        <v>2015</v>
      </c>
      <c r="B499" s="44" t="str">
        <f t="shared" si="76"/>
        <v>AGOSTO</v>
      </c>
      <c r="C499" s="44">
        <v>18</v>
      </c>
      <c r="D499" s="44" t="str">
        <f t="shared" si="77"/>
        <v>AGOSTO 2015 / 17</v>
      </c>
    </row>
    <row r="500" spans="1:4" x14ac:dyDescent="0.25">
      <c r="A500" s="44">
        <f t="shared" si="75"/>
        <v>2015</v>
      </c>
      <c r="B500" s="44" t="str">
        <f t="shared" si="76"/>
        <v>AGOSTO</v>
      </c>
      <c r="C500" s="44">
        <v>19</v>
      </c>
      <c r="D500" s="44" t="str">
        <f t="shared" si="77"/>
        <v>AGOSTO 2015 / 18</v>
      </c>
    </row>
    <row r="501" spans="1:4" x14ac:dyDescent="0.25">
      <c r="A501" s="44">
        <f t="shared" si="75"/>
        <v>2015</v>
      </c>
      <c r="B501" s="44" t="str">
        <f t="shared" si="76"/>
        <v>AGOSTO</v>
      </c>
      <c r="C501" s="44">
        <v>20</v>
      </c>
      <c r="D501" s="44" t="str">
        <f t="shared" si="77"/>
        <v>AGOSTO 2015 / 19</v>
      </c>
    </row>
    <row r="502" spans="1:4" x14ac:dyDescent="0.25">
      <c r="A502" s="44">
        <f t="shared" si="75"/>
        <v>2015</v>
      </c>
      <c r="B502" s="44" t="str">
        <f t="shared" si="76"/>
        <v>AGOSTO</v>
      </c>
      <c r="C502" s="44">
        <v>21</v>
      </c>
      <c r="D502" s="44" t="str">
        <f t="shared" si="77"/>
        <v>AGOSTO 2015 / 20</v>
      </c>
    </row>
    <row r="503" spans="1:4" x14ac:dyDescent="0.25">
      <c r="A503" s="44">
        <f t="shared" si="75"/>
        <v>2015</v>
      </c>
      <c r="B503" s="44" t="str">
        <f t="shared" si="76"/>
        <v>AGOSTO</v>
      </c>
      <c r="C503" s="44">
        <v>22</v>
      </c>
      <c r="D503" s="44" t="str">
        <f t="shared" si="77"/>
        <v>AGOSTO 2015 / 21</v>
      </c>
    </row>
    <row r="504" spans="1:4" x14ac:dyDescent="0.25">
      <c r="A504" s="44">
        <f t="shared" si="75"/>
        <v>2015</v>
      </c>
      <c r="B504" s="44" t="str">
        <f t="shared" si="76"/>
        <v>AGOSTO</v>
      </c>
      <c r="C504" s="44">
        <v>23</v>
      </c>
      <c r="D504" s="44" t="str">
        <f t="shared" si="77"/>
        <v>AGOSTO 2015 / 22</v>
      </c>
    </row>
    <row r="505" spans="1:4" x14ac:dyDescent="0.25">
      <c r="A505" s="44">
        <f t="shared" si="75"/>
        <v>2015</v>
      </c>
      <c r="B505" s="44" t="str">
        <f t="shared" si="76"/>
        <v>AGOSTO</v>
      </c>
      <c r="C505" s="44">
        <v>24</v>
      </c>
      <c r="D505" s="44" t="str">
        <f t="shared" si="77"/>
        <v>AGOSTO 2015 / 23</v>
      </c>
    </row>
    <row r="506" spans="1:4" x14ac:dyDescent="0.25">
      <c r="A506" s="44">
        <f t="shared" si="75"/>
        <v>2015</v>
      </c>
      <c r="B506" s="44" t="str">
        <f t="shared" si="76"/>
        <v>AGOSTO</v>
      </c>
      <c r="C506" s="44">
        <v>25</v>
      </c>
      <c r="D506" s="44" t="str">
        <f t="shared" si="77"/>
        <v>AGOSTO 2015 / 24</v>
      </c>
    </row>
    <row r="507" spans="1:4" x14ac:dyDescent="0.25">
      <c r="A507" s="44">
        <f t="shared" si="75"/>
        <v>2015</v>
      </c>
      <c r="B507" s="44" t="str">
        <f t="shared" si="76"/>
        <v>AGOSTO</v>
      </c>
      <c r="C507" s="44">
        <v>26</v>
      </c>
      <c r="D507" s="44" t="str">
        <f t="shared" si="77"/>
        <v>AGOSTO 2015 / 25</v>
      </c>
    </row>
    <row r="508" spans="1:4" x14ac:dyDescent="0.25">
      <c r="A508" s="44">
        <f t="shared" si="75"/>
        <v>2015</v>
      </c>
      <c r="B508" s="44" t="str">
        <f t="shared" si="76"/>
        <v>AGOSTO</v>
      </c>
      <c r="C508" s="44">
        <v>27</v>
      </c>
      <c r="D508" s="44" t="str">
        <f t="shared" si="77"/>
        <v>AGOSTO 2015 / 26</v>
      </c>
    </row>
    <row r="509" spans="1:4" x14ac:dyDescent="0.25">
      <c r="A509" s="44">
        <f t="shared" si="75"/>
        <v>2015</v>
      </c>
      <c r="B509" s="44" t="str">
        <f t="shared" si="76"/>
        <v>AGOSTO</v>
      </c>
      <c r="C509" s="44">
        <v>28</v>
      </c>
      <c r="D509" s="44" t="str">
        <f t="shared" si="77"/>
        <v>AGOSTO 2015 / 27</v>
      </c>
    </row>
    <row r="510" spans="1:4" x14ac:dyDescent="0.25">
      <c r="A510" s="44">
        <f t="shared" si="75"/>
        <v>2015</v>
      </c>
      <c r="B510" s="44" t="str">
        <f t="shared" si="76"/>
        <v>AGOSTO</v>
      </c>
      <c r="C510" s="44">
        <v>29</v>
      </c>
      <c r="D510" s="44" t="str">
        <f t="shared" si="77"/>
        <v>AGOSTO 2015 / 28</v>
      </c>
    </row>
    <row r="511" spans="1:4" x14ac:dyDescent="0.25">
      <c r="A511" s="44">
        <f t="shared" si="75"/>
        <v>2015</v>
      </c>
      <c r="B511" s="44" t="str">
        <f t="shared" si="76"/>
        <v>AGOSTO</v>
      </c>
      <c r="C511" s="44">
        <v>30</v>
      </c>
      <c r="D511" s="44" t="str">
        <f t="shared" si="77"/>
        <v>AGOSTO 2015 / 29</v>
      </c>
    </row>
    <row r="512" spans="1:4" x14ac:dyDescent="0.25">
      <c r="A512" s="44">
        <f t="shared" si="75"/>
        <v>2015</v>
      </c>
      <c r="B512" s="44" t="str">
        <f t="shared" si="76"/>
        <v>AGOSTO</v>
      </c>
      <c r="C512" s="44">
        <v>31</v>
      </c>
      <c r="D512" s="44" t="str">
        <f t="shared" si="77"/>
        <v>AGOSTO 2015 / 30</v>
      </c>
    </row>
    <row r="513" spans="1:54" s="206" customFormat="1" ht="15.75" x14ac:dyDescent="0.25">
      <c r="D513" s="44" t="str">
        <f t="shared" si="77"/>
        <v>AGOSTO 2015 / 31</v>
      </c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55"/>
      <c r="AB513" s="44"/>
      <c r="AC513" s="207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44"/>
      <c r="AU513" s="44"/>
      <c r="AV513" s="44"/>
      <c r="AW513" s="44"/>
      <c r="AX513" s="55"/>
      <c r="AY513" s="44"/>
      <c r="AZ513" s="44"/>
      <c r="BA513" s="44"/>
      <c r="BB513" s="209" t="str">
        <f>IFERROR(AVERAGE(BB482:BB512),"")</f>
        <v/>
      </c>
    </row>
    <row r="514" spans="1:54" ht="15.75" x14ac:dyDescent="0.25">
      <c r="A514" s="44">
        <v>2015</v>
      </c>
      <c r="B514" s="44" t="s">
        <v>235</v>
      </c>
      <c r="C514" s="44">
        <v>1</v>
      </c>
      <c r="D514" s="208" t="s">
        <v>228</v>
      </c>
      <c r="E514" s="209">
        <f t="shared" ref="E514:AJ514" si="78">IFERROR(AVERAGE(E483:E513),"")</f>
        <v>1</v>
      </c>
      <c r="F514" s="209">
        <f t="shared" si="78"/>
        <v>42218</v>
      </c>
      <c r="G514" s="209">
        <f t="shared" si="78"/>
        <v>55612</v>
      </c>
      <c r="H514" s="209" t="str">
        <f t="shared" si="78"/>
        <v/>
      </c>
      <c r="I514" s="209">
        <f t="shared" si="78"/>
        <v>0.7792</v>
      </c>
      <c r="J514" s="209" t="str">
        <f t="shared" si="78"/>
        <v/>
      </c>
      <c r="K514" s="209">
        <f t="shared" si="78"/>
        <v>0</v>
      </c>
      <c r="L514" s="209">
        <f t="shared" si="78"/>
        <v>30</v>
      </c>
      <c r="M514" s="209" t="str">
        <f t="shared" si="78"/>
        <v/>
      </c>
      <c r="N514" s="209">
        <f t="shared" si="78"/>
        <v>104</v>
      </c>
      <c r="O514" s="209">
        <f t="shared" si="78"/>
        <v>0</v>
      </c>
      <c r="P514" s="209">
        <f t="shared" si="78"/>
        <v>1.04</v>
      </c>
      <c r="Q514" s="209">
        <f t="shared" si="78"/>
        <v>330</v>
      </c>
      <c r="R514" s="209">
        <f t="shared" si="78"/>
        <v>482</v>
      </c>
      <c r="S514" s="209">
        <f t="shared" si="78"/>
        <v>98.5</v>
      </c>
      <c r="T514" s="209" t="str">
        <f t="shared" si="78"/>
        <v/>
      </c>
      <c r="U514" s="209">
        <f t="shared" si="78"/>
        <v>16</v>
      </c>
      <c r="V514" s="209">
        <f t="shared" si="78"/>
        <v>100</v>
      </c>
      <c r="W514" s="209">
        <f t="shared" si="78"/>
        <v>1</v>
      </c>
      <c r="X514" s="209">
        <f t="shared" si="78"/>
        <v>1.9</v>
      </c>
      <c r="Y514" s="209">
        <f t="shared" si="78"/>
        <v>401</v>
      </c>
      <c r="Z514" s="209">
        <f t="shared" si="78"/>
        <v>572</v>
      </c>
      <c r="AA514" s="209">
        <f t="shared" si="78"/>
        <v>0.3</v>
      </c>
      <c r="AB514" s="209">
        <f t="shared" si="78"/>
        <v>0.05</v>
      </c>
      <c r="AC514" s="209" t="str">
        <f t="shared" si="78"/>
        <v/>
      </c>
      <c r="AD514" s="209">
        <f t="shared" si="78"/>
        <v>3.5</v>
      </c>
      <c r="AE514" s="209">
        <f t="shared" si="78"/>
        <v>42232.333333333336</v>
      </c>
      <c r="AF514" s="209">
        <f t="shared" si="78"/>
        <v>55910.5</v>
      </c>
      <c r="AG514" s="209" t="str">
        <f t="shared" si="78"/>
        <v/>
      </c>
      <c r="AH514" s="209">
        <f t="shared" si="78"/>
        <v>0.78349999999999997</v>
      </c>
      <c r="AI514" s="209" t="str">
        <f t="shared" si="78"/>
        <v/>
      </c>
      <c r="AJ514" s="209">
        <f t="shared" si="78"/>
        <v>0</v>
      </c>
      <c r="AK514" s="209">
        <f t="shared" ref="AK514:BA514" si="79">IFERROR(AVERAGE(AK483:AK513),"")</f>
        <v>30</v>
      </c>
      <c r="AL514" s="209" t="str">
        <f t="shared" si="79"/>
        <v/>
      </c>
      <c r="AM514" s="209">
        <f t="shared" si="79"/>
        <v>116.83333333333333</v>
      </c>
      <c r="AN514" s="209">
        <f t="shared" si="79"/>
        <v>0</v>
      </c>
      <c r="AO514" s="209">
        <f t="shared" si="79"/>
        <v>1.2666666666666666</v>
      </c>
      <c r="AP514" s="209">
        <f t="shared" si="79"/>
        <v>344.33333333333331</v>
      </c>
      <c r="AQ514" s="209">
        <f t="shared" si="79"/>
        <v>491.66666666666669</v>
      </c>
      <c r="AR514" s="209">
        <f t="shared" si="79"/>
        <v>99</v>
      </c>
      <c r="AS514" s="209" t="str">
        <f t="shared" si="79"/>
        <v/>
      </c>
      <c r="AT514" s="209">
        <f t="shared" si="79"/>
        <v>16</v>
      </c>
      <c r="AU514" s="209">
        <f t="shared" si="79"/>
        <v>100</v>
      </c>
      <c r="AV514" s="209">
        <f t="shared" si="79"/>
        <v>1</v>
      </c>
      <c r="AW514" s="209">
        <f t="shared" si="79"/>
        <v>1.9000000000000001</v>
      </c>
      <c r="AX514" s="210">
        <f t="shared" si="79"/>
        <v>401</v>
      </c>
      <c r="AY514" s="209">
        <f t="shared" si="79"/>
        <v>572</v>
      </c>
      <c r="AZ514" s="209">
        <f t="shared" si="79"/>
        <v>0.3</v>
      </c>
      <c r="BA514" s="209">
        <f t="shared" si="79"/>
        <v>4.9999999999999996E-2</v>
      </c>
    </row>
    <row r="515" spans="1:54" x14ac:dyDescent="0.25">
      <c r="A515" s="44">
        <f t="shared" ref="A515:A544" si="80">A514</f>
        <v>2015</v>
      </c>
      <c r="B515" s="44" t="str">
        <f t="shared" ref="B515:B544" si="81">B514</f>
        <v>SEPTIEMBRE</v>
      </c>
      <c r="C515" s="44">
        <v>2</v>
      </c>
      <c r="D515" s="44" t="str">
        <f t="shared" ref="D515:D545" si="82">B514&amp;" "&amp;A514&amp;" / "&amp;C514</f>
        <v>SEPTIEMBRE 2015 / 1</v>
      </c>
      <c r="E515" s="169">
        <v>1</v>
      </c>
      <c r="F515" s="154">
        <v>42261</v>
      </c>
      <c r="G515" s="179">
        <v>56762</v>
      </c>
      <c r="H515" s="33" t="s">
        <v>132</v>
      </c>
      <c r="I515" s="152">
        <v>0.77959999999999996</v>
      </c>
      <c r="J515" s="152" t="s">
        <v>20</v>
      </c>
      <c r="K515" s="198">
        <v>0</v>
      </c>
      <c r="L515" s="152">
        <v>30</v>
      </c>
      <c r="M515" s="152" t="s">
        <v>103</v>
      </c>
      <c r="N515" s="152">
        <v>104</v>
      </c>
      <c r="O515" s="198">
        <v>0</v>
      </c>
      <c r="P515" s="152">
        <v>1.02</v>
      </c>
      <c r="Q515" s="152">
        <v>331</v>
      </c>
      <c r="R515" s="152">
        <v>489</v>
      </c>
      <c r="S515" s="152">
        <v>99</v>
      </c>
      <c r="T515" s="151"/>
      <c r="U515" s="151">
        <v>16</v>
      </c>
      <c r="V515" s="151">
        <v>100</v>
      </c>
      <c r="W515" s="151">
        <v>1</v>
      </c>
      <c r="X515" s="151">
        <v>1.9</v>
      </c>
      <c r="Y515" s="151">
        <v>401</v>
      </c>
      <c r="Z515" s="151">
        <v>572</v>
      </c>
      <c r="AA515" s="151">
        <v>0.3</v>
      </c>
      <c r="AB515" s="151">
        <v>0.05</v>
      </c>
      <c r="AC515" s="235"/>
      <c r="AD515" s="178">
        <v>1</v>
      </c>
      <c r="AE515" s="185">
        <v>42255</v>
      </c>
      <c r="AF515" s="179">
        <v>56598</v>
      </c>
      <c r="AG515" s="33" t="s">
        <v>104</v>
      </c>
      <c r="AH515" s="152">
        <v>0.78129999999999999</v>
      </c>
      <c r="AI515" s="152" t="s">
        <v>20</v>
      </c>
      <c r="AJ515" s="198">
        <v>0</v>
      </c>
      <c r="AK515" s="152">
        <v>30</v>
      </c>
      <c r="AL515" s="152" t="s">
        <v>103</v>
      </c>
      <c r="AM515" s="152">
        <v>115</v>
      </c>
      <c r="AN515" s="198">
        <v>0</v>
      </c>
      <c r="AO515" s="152">
        <v>1.2</v>
      </c>
      <c r="AP515" s="152">
        <v>338</v>
      </c>
      <c r="AQ515" s="152">
        <v>433</v>
      </c>
      <c r="AR515" s="152">
        <v>99</v>
      </c>
      <c r="AS515" s="151"/>
      <c r="AT515" s="151">
        <v>16</v>
      </c>
      <c r="AU515" s="151">
        <v>100</v>
      </c>
      <c r="AV515" s="151">
        <v>1</v>
      </c>
      <c r="AW515" s="151">
        <v>1.9</v>
      </c>
      <c r="AX515" s="151">
        <v>401</v>
      </c>
      <c r="AY515" s="151">
        <v>572</v>
      </c>
      <c r="AZ515" s="151">
        <v>0.3</v>
      </c>
      <c r="BA515" s="151">
        <v>0.05</v>
      </c>
    </row>
    <row r="516" spans="1:54" x14ac:dyDescent="0.25">
      <c r="A516" s="44">
        <f t="shared" si="80"/>
        <v>2015</v>
      </c>
      <c r="B516" s="44" t="str">
        <f t="shared" si="81"/>
        <v>SEPTIEMBRE</v>
      </c>
      <c r="C516" s="44">
        <v>3</v>
      </c>
      <c r="D516" s="44" t="str">
        <f t="shared" si="82"/>
        <v>SEPTIEMBRE 2015 / 2</v>
      </c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235"/>
      <c r="AD516" s="178">
        <v>2</v>
      </c>
      <c r="AE516" s="185">
        <v>42262</v>
      </c>
      <c r="AF516" s="179">
        <v>56761</v>
      </c>
      <c r="AG516" s="34" t="s">
        <v>104</v>
      </c>
      <c r="AH516" s="152">
        <v>0.78129999999999999</v>
      </c>
      <c r="AI516" s="152" t="s">
        <v>20</v>
      </c>
      <c r="AJ516" s="198">
        <v>0</v>
      </c>
      <c r="AK516" s="152">
        <v>30</v>
      </c>
      <c r="AL516" s="152" t="s">
        <v>103</v>
      </c>
      <c r="AM516" s="152">
        <v>111</v>
      </c>
      <c r="AN516" s="198">
        <v>0</v>
      </c>
      <c r="AO516" s="152">
        <v>1.2</v>
      </c>
      <c r="AP516" s="152">
        <v>334</v>
      </c>
      <c r="AQ516" s="152">
        <v>482</v>
      </c>
      <c r="AR516" s="152">
        <v>99</v>
      </c>
      <c r="AS516" s="151"/>
      <c r="AT516" s="151">
        <v>16</v>
      </c>
      <c r="AU516" s="151">
        <v>100</v>
      </c>
      <c r="AV516" s="151">
        <v>1</v>
      </c>
      <c r="AW516" s="151">
        <v>1.9</v>
      </c>
      <c r="AX516" s="151">
        <v>401</v>
      </c>
      <c r="AY516" s="151">
        <v>572</v>
      </c>
      <c r="AZ516" s="151">
        <v>0.3</v>
      </c>
      <c r="BA516" s="151">
        <v>0.05</v>
      </c>
    </row>
    <row r="517" spans="1:54" x14ac:dyDescent="0.25">
      <c r="A517" s="44">
        <f t="shared" si="80"/>
        <v>2015</v>
      </c>
      <c r="B517" s="44" t="str">
        <f t="shared" si="81"/>
        <v>SEPTIEMBRE</v>
      </c>
      <c r="C517" s="44">
        <v>4</v>
      </c>
      <c r="D517" s="44" t="str">
        <f t="shared" si="82"/>
        <v>SEPTIEMBRE 2015 / 3</v>
      </c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  <c r="O517" s="152"/>
      <c r="P517" s="152"/>
      <c r="Q517" s="152"/>
      <c r="R517" s="152"/>
      <c r="S517" s="152"/>
      <c r="T517" s="152"/>
      <c r="U517" s="152"/>
      <c r="V517" s="152"/>
      <c r="W517" s="152"/>
      <c r="X517" s="152"/>
      <c r="Y517" s="152"/>
      <c r="Z517" s="152"/>
      <c r="AA517" s="152"/>
      <c r="AB517" s="152"/>
      <c r="AC517" s="235"/>
      <c r="AD517" s="178">
        <v>3</v>
      </c>
      <c r="AE517" s="185">
        <v>42266</v>
      </c>
      <c r="AF517" s="179">
        <v>56854</v>
      </c>
      <c r="AG517" s="34" t="s">
        <v>104</v>
      </c>
      <c r="AH517" s="152">
        <v>0.78259999999999996</v>
      </c>
      <c r="AI517" s="152" t="s">
        <v>20</v>
      </c>
      <c r="AJ517" s="198">
        <v>0</v>
      </c>
      <c r="AK517" s="152">
        <v>30</v>
      </c>
      <c r="AL517" s="152" t="s">
        <v>103</v>
      </c>
      <c r="AM517" s="152">
        <v>115</v>
      </c>
      <c r="AN517" s="198">
        <v>0</v>
      </c>
      <c r="AO517" s="152">
        <v>1.2</v>
      </c>
      <c r="AP517" s="152">
        <v>338</v>
      </c>
      <c r="AQ517" s="152">
        <v>493</v>
      </c>
      <c r="AR517" s="152">
        <v>99</v>
      </c>
      <c r="AS517" s="151"/>
      <c r="AT517" s="151">
        <v>16</v>
      </c>
      <c r="AU517" s="151">
        <v>100</v>
      </c>
      <c r="AV517" s="151">
        <v>1</v>
      </c>
      <c r="AW517" s="151">
        <v>1.9</v>
      </c>
      <c r="AX517" s="151">
        <v>401</v>
      </c>
      <c r="AY517" s="151">
        <v>572</v>
      </c>
      <c r="AZ517" s="151">
        <v>0.3</v>
      </c>
      <c r="BA517" s="151">
        <v>0.05</v>
      </c>
    </row>
    <row r="518" spans="1:54" x14ac:dyDescent="0.25">
      <c r="A518" s="44">
        <f t="shared" si="80"/>
        <v>2015</v>
      </c>
      <c r="B518" s="44" t="str">
        <f t="shared" si="81"/>
        <v>SEPTIEMBRE</v>
      </c>
      <c r="C518" s="44">
        <v>5</v>
      </c>
      <c r="D518" s="44" t="str">
        <f t="shared" si="82"/>
        <v>SEPTIEMBRE 2015 / 4</v>
      </c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  <c r="O518" s="152"/>
      <c r="P518" s="152"/>
      <c r="Q518" s="152"/>
      <c r="R518" s="152"/>
      <c r="S518" s="152"/>
      <c r="T518" s="152"/>
      <c r="U518" s="152"/>
      <c r="V518" s="152"/>
      <c r="W518" s="152"/>
      <c r="X518" s="152"/>
      <c r="Y518" s="152"/>
      <c r="Z518" s="152"/>
      <c r="AA518" s="152"/>
      <c r="AB518" s="152"/>
      <c r="AC518" s="235"/>
      <c r="AD518" s="178">
        <v>4</v>
      </c>
      <c r="AE518" s="185">
        <v>42273</v>
      </c>
      <c r="AF518" s="179">
        <v>57035</v>
      </c>
      <c r="AG518" s="34" t="s">
        <v>104</v>
      </c>
      <c r="AH518" s="152">
        <v>0.78569999999999995</v>
      </c>
      <c r="AI518" s="152" t="s">
        <v>20</v>
      </c>
      <c r="AJ518" s="198">
        <v>0</v>
      </c>
      <c r="AK518" s="152">
        <v>30</v>
      </c>
      <c r="AL518" s="152" t="s">
        <v>103</v>
      </c>
      <c r="AM518" s="152">
        <v>116</v>
      </c>
      <c r="AN518" s="198">
        <v>0</v>
      </c>
      <c r="AO518" s="152">
        <v>1.2</v>
      </c>
      <c r="AP518" s="152">
        <v>342</v>
      </c>
      <c r="AQ518" s="152">
        <v>498</v>
      </c>
      <c r="AR518" s="152">
        <v>99</v>
      </c>
      <c r="AS518" s="151"/>
      <c r="AT518" s="151">
        <v>16</v>
      </c>
      <c r="AU518" s="151">
        <v>100</v>
      </c>
      <c r="AV518" s="151">
        <v>1</v>
      </c>
      <c r="AW518" s="151">
        <v>1.9</v>
      </c>
      <c r="AX518" s="151">
        <v>401</v>
      </c>
      <c r="AY518" s="151">
        <v>572</v>
      </c>
      <c r="AZ518" s="151">
        <v>0.3</v>
      </c>
      <c r="BA518" s="151">
        <v>0.05</v>
      </c>
    </row>
    <row r="519" spans="1:54" x14ac:dyDescent="0.25">
      <c r="A519" s="44">
        <f t="shared" si="80"/>
        <v>2015</v>
      </c>
      <c r="B519" s="44" t="str">
        <f t="shared" si="81"/>
        <v>SEPTIEMBRE</v>
      </c>
      <c r="C519" s="44">
        <v>6</v>
      </c>
      <c r="D519" s="44" t="str">
        <f t="shared" si="82"/>
        <v>SEPTIEMBRE 2015 / 5</v>
      </c>
    </row>
    <row r="520" spans="1:54" x14ac:dyDescent="0.25">
      <c r="A520" s="44">
        <f t="shared" si="80"/>
        <v>2015</v>
      </c>
      <c r="B520" s="44" t="str">
        <f t="shared" si="81"/>
        <v>SEPTIEMBRE</v>
      </c>
      <c r="C520" s="44">
        <v>7</v>
      </c>
      <c r="D520" s="44" t="str">
        <f t="shared" si="82"/>
        <v>SEPTIEMBRE 2015 / 6</v>
      </c>
    </row>
    <row r="521" spans="1:54" x14ac:dyDescent="0.25">
      <c r="A521" s="44">
        <f t="shared" si="80"/>
        <v>2015</v>
      </c>
      <c r="B521" s="44" t="str">
        <f t="shared" si="81"/>
        <v>SEPTIEMBRE</v>
      </c>
      <c r="C521" s="44">
        <v>8</v>
      </c>
      <c r="D521" s="44" t="str">
        <f t="shared" si="82"/>
        <v>SEPTIEMBRE 2015 / 7</v>
      </c>
    </row>
    <row r="522" spans="1:54" x14ac:dyDescent="0.25">
      <c r="A522" s="44">
        <f t="shared" si="80"/>
        <v>2015</v>
      </c>
      <c r="B522" s="44" t="str">
        <f t="shared" si="81"/>
        <v>SEPTIEMBRE</v>
      </c>
      <c r="C522" s="44">
        <v>9</v>
      </c>
      <c r="D522" s="44" t="str">
        <f t="shared" si="82"/>
        <v>SEPTIEMBRE 2015 / 8</v>
      </c>
    </row>
    <row r="523" spans="1:54" x14ac:dyDescent="0.25">
      <c r="A523" s="44">
        <f t="shared" si="80"/>
        <v>2015</v>
      </c>
      <c r="B523" s="44" t="str">
        <f t="shared" si="81"/>
        <v>SEPTIEMBRE</v>
      </c>
      <c r="C523" s="44">
        <v>10</v>
      </c>
      <c r="D523" s="44" t="str">
        <f t="shared" si="82"/>
        <v>SEPTIEMBRE 2015 / 9</v>
      </c>
    </row>
    <row r="524" spans="1:54" x14ac:dyDescent="0.25">
      <c r="A524" s="44">
        <f t="shared" si="80"/>
        <v>2015</v>
      </c>
      <c r="B524" s="44" t="str">
        <f t="shared" si="81"/>
        <v>SEPTIEMBRE</v>
      </c>
      <c r="C524" s="44">
        <v>11</v>
      </c>
      <c r="D524" s="44" t="str">
        <f t="shared" si="82"/>
        <v>SEPTIEMBRE 2015 / 10</v>
      </c>
    </row>
    <row r="525" spans="1:54" x14ac:dyDescent="0.25">
      <c r="A525" s="44">
        <f t="shared" si="80"/>
        <v>2015</v>
      </c>
      <c r="B525" s="44" t="str">
        <f t="shared" si="81"/>
        <v>SEPTIEMBRE</v>
      </c>
      <c r="C525" s="44">
        <v>12</v>
      </c>
      <c r="D525" s="44" t="str">
        <f t="shared" si="82"/>
        <v>SEPTIEMBRE 2015 / 11</v>
      </c>
    </row>
    <row r="526" spans="1:54" x14ac:dyDescent="0.25">
      <c r="A526" s="44">
        <f t="shared" si="80"/>
        <v>2015</v>
      </c>
      <c r="B526" s="44" t="str">
        <f t="shared" si="81"/>
        <v>SEPTIEMBRE</v>
      </c>
      <c r="C526" s="44">
        <v>13</v>
      </c>
      <c r="D526" s="44" t="str">
        <f t="shared" si="82"/>
        <v>SEPTIEMBRE 2015 / 12</v>
      </c>
    </row>
    <row r="527" spans="1:54" x14ac:dyDescent="0.25">
      <c r="A527" s="44">
        <f t="shared" si="80"/>
        <v>2015</v>
      </c>
      <c r="B527" s="44" t="str">
        <f t="shared" si="81"/>
        <v>SEPTIEMBRE</v>
      </c>
      <c r="C527" s="44">
        <v>14</v>
      </c>
      <c r="D527" s="44" t="str">
        <f t="shared" si="82"/>
        <v>SEPTIEMBRE 2015 / 13</v>
      </c>
    </row>
    <row r="528" spans="1:54" x14ac:dyDescent="0.25">
      <c r="A528" s="44">
        <f t="shared" si="80"/>
        <v>2015</v>
      </c>
      <c r="B528" s="44" t="str">
        <f t="shared" si="81"/>
        <v>SEPTIEMBRE</v>
      </c>
      <c r="C528" s="44">
        <v>15</v>
      </c>
      <c r="D528" s="44" t="str">
        <f t="shared" si="82"/>
        <v>SEPTIEMBRE 2015 / 14</v>
      </c>
    </row>
    <row r="529" spans="1:4" x14ac:dyDescent="0.25">
      <c r="A529" s="44">
        <f t="shared" si="80"/>
        <v>2015</v>
      </c>
      <c r="B529" s="44" t="str">
        <f t="shared" si="81"/>
        <v>SEPTIEMBRE</v>
      </c>
      <c r="C529" s="44">
        <v>16</v>
      </c>
      <c r="D529" s="44" t="str">
        <f t="shared" si="82"/>
        <v>SEPTIEMBRE 2015 / 15</v>
      </c>
    </row>
    <row r="530" spans="1:4" x14ac:dyDescent="0.25">
      <c r="A530" s="44">
        <f t="shared" si="80"/>
        <v>2015</v>
      </c>
      <c r="B530" s="44" t="str">
        <f t="shared" si="81"/>
        <v>SEPTIEMBRE</v>
      </c>
      <c r="C530" s="44">
        <v>17</v>
      </c>
      <c r="D530" s="44" t="str">
        <f t="shared" si="82"/>
        <v>SEPTIEMBRE 2015 / 16</v>
      </c>
    </row>
    <row r="531" spans="1:4" x14ac:dyDescent="0.25">
      <c r="A531" s="44">
        <f t="shared" si="80"/>
        <v>2015</v>
      </c>
      <c r="B531" s="44" t="str">
        <f t="shared" si="81"/>
        <v>SEPTIEMBRE</v>
      </c>
      <c r="C531" s="44">
        <v>18</v>
      </c>
      <c r="D531" s="44" t="str">
        <f t="shared" si="82"/>
        <v>SEPTIEMBRE 2015 / 17</v>
      </c>
    </row>
    <row r="532" spans="1:4" x14ac:dyDescent="0.25">
      <c r="A532" s="44">
        <f t="shared" si="80"/>
        <v>2015</v>
      </c>
      <c r="B532" s="44" t="str">
        <f t="shared" si="81"/>
        <v>SEPTIEMBRE</v>
      </c>
      <c r="C532" s="44">
        <v>19</v>
      </c>
      <c r="D532" s="44" t="str">
        <f t="shared" si="82"/>
        <v>SEPTIEMBRE 2015 / 18</v>
      </c>
    </row>
    <row r="533" spans="1:4" x14ac:dyDescent="0.25">
      <c r="A533" s="44">
        <f t="shared" si="80"/>
        <v>2015</v>
      </c>
      <c r="B533" s="44" t="str">
        <f t="shared" si="81"/>
        <v>SEPTIEMBRE</v>
      </c>
      <c r="C533" s="44">
        <v>20</v>
      </c>
      <c r="D533" s="44" t="str">
        <f t="shared" si="82"/>
        <v>SEPTIEMBRE 2015 / 19</v>
      </c>
    </row>
    <row r="534" spans="1:4" x14ac:dyDescent="0.25">
      <c r="A534" s="44">
        <f t="shared" si="80"/>
        <v>2015</v>
      </c>
      <c r="B534" s="44" t="str">
        <f t="shared" si="81"/>
        <v>SEPTIEMBRE</v>
      </c>
      <c r="C534" s="44">
        <v>21</v>
      </c>
      <c r="D534" s="44" t="str">
        <f t="shared" si="82"/>
        <v>SEPTIEMBRE 2015 / 20</v>
      </c>
    </row>
    <row r="535" spans="1:4" x14ac:dyDescent="0.25">
      <c r="A535" s="44">
        <f t="shared" si="80"/>
        <v>2015</v>
      </c>
      <c r="B535" s="44" t="str">
        <f t="shared" si="81"/>
        <v>SEPTIEMBRE</v>
      </c>
      <c r="C535" s="44">
        <v>22</v>
      </c>
      <c r="D535" s="44" t="str">
        <f t="shared" si="82"/>
        <v>SEPTIEMBRE 2015 / 21</v>
      </c>
    </row>
    <row r="536" spans="1:4" x14ac:dyDescent="0.25">
      <c r="A536" s="44">
        <f t="shared" si="80"/>
        <v>2015</v>
      </c>
      <c r="B536" s="44" t="str">
        <f t="shared" si="81"/>
        <v>SEPTIEMBRE</v>
      </c>
      <c r="C536" s="44">
        <v>23</v>
      </c>
      <c r="D536" s="44" t="str">
        <f t="shared" si="82"/>
        <v>SEPTIEMBRE 2015 / 22</v>
      </c>
    </row>
    <row r="537" spans="1:4" x14ac:dyDescent="0.25">
      <c r="A537" s="44">
        <f t="shared" si="80"/>
        <v>2015</v>
      </c>
      <c r="B537" s="44" t="str">
        <f t="shared" si="81"/>
        <v>SEPTIEMBRE</v>
      </c>
      <c r="C537" s="44">
        <v>24</v>
      </c>
      <c r="D537" s="44" t="str">
        <f t="shared" si="82"/>
        <v>SEPTIEMBRE 2015 / 23</v>
      </c>
    </row>
    <row r="538" spans="1:4" x14ac:dyDescent="0.25">
      <c r="A538" s="44">
        <f t="shared" si="80"/>
        <v>2015</v>
      </c>
      <c r="B538" s="44" t="str">
        <f t="shared" si="81"/>
        <v>SEPTIEMBRE</v>
      </c>
      <c r="C538" s="44">
        <v>25</v>
      </c>
      <c r="D538" s="44" t="str">
        <f t="shared" si="82"/>
        <v>SEPTIEMBRE 2015 / 24</v>
      </c>
    </row>
    <row r="539" spans="1:4" x14ac:dyDescent="0.25">
      <c r="A539" s="44">
        <f t="shared" si="80"/>
        <v>2015</v>
      </c>
      <c r="B539" s="44" t="str">
        <f t="shared" si="81"/>
        <v>SEPTIEMBRE</v>
      </c>
      <c r="C539" s="44">
        <v>26</v>
      </c>
      <c r="D539" s="44" t="str">
        <f t="shared" si="82"/>
        <v>SEPTIEMBRE 2015 / 25</v>
      </c>
    </row>
    <row r="540" spans="1:4" x14ac:dyDescent="0.25">
      <c r="A540" s="44">
        <f t="shared" si="80"/>
        <v>2015</v>
      </c>
      <c r="B540" s="44" t="str">
        <f t="shared" si="81"/>
        <v>SEPTIEMBRE</v>
      </c>
      <c r="C540" s="44">
        <v>27</v>
      </c>
      <c r="D540" s="44" t="str">
        <f t="shared" si="82"/>
        <v>SEPTIEMBRE 2015 / 26</v>
      </c>
    </row>
    <row r="541" spans="1:4" x14ac:dyDescent="0.25">
      <c r="A541" s="44">
        <f t="shared" si="80"/>
        <v>2015</v>
      </c>
      <c r="B541" s="44" t="str">
        <f t="shared" si="81"/>
        <v>SEPTIEMBRE</v>
      </c>
      <c r="C541" s="44">
        <v>28</v>
      </c>
      <c r="D541" s="44" t="str">
        <f t="shared" si="82"/>
        <v>SEPTIEMBRE 2015 / 27</v>
      </c>
    </row>
    <row r="542" spans="1:4" x14ac:dyDescent="0.25">
      <c r="A542" s="44">
        <f t="shared" si="80"/>
        <v>2015</v>
      </c>
      <c r="B542" s="44" t="str">
        <f t="shared" si="81"/>
        <v>SEPTIEMBRE</v>
      </c>
      <c r="C542" s="44">
        <v>29</v>
      </c>
      <c r="D542" s="44" t="str">
        <f t="shared" si="82"/>
        <v>SEPTIEMBRE 2015 / 28</v>
      </c>
    </row>
    <row r="543" spans="1:4" x14ac:dyDescent="0.25">
      <c r="A543" s="44">
        <f t="shared" si="80"/>
        <v>2015</v>
      </c>
      <c r="B543" s="44" t="str">
        <f t="shared" si="81"/>
        <v>SEPTIEMBRE</v>
      </c>
      <c r="C543" s="44">
        <v>30</v>
      </c>
      <c r="D543" s="44" t="str">
        <f t="shared" si="82"/>
        <v>SEPTIEMBRE 2015 / 29</v>
      </c>
    </row>
    <row r="544" spans="1:4" x14ac:dyDescent="0.25">
      <c r="A544" s="44">
        <f t="shared" si="80"/>
        <v>2015</v>
      </c>
      <c r="B544" s="44" t="str">
        <f t="shared" si="81"/>
        <v>SEPTIEMBRE</v>
      </c>
      <c r="C544" s="44">
        <v>31</v>
      </c>
      <c r="D544" s="44" t="str">
        <f t="shared" si="82"/>
        <v>SEPTIEMBRE 2015 / 30</v>
      </c>
    </row>
    <row r="545" spans="1:54" s="206" customFormat="1" ht="15.75" x14ac:dyDescent="0.25">
      <c r="D545" s="44" t="str">
        <f t="shared" si="82"/>
        <v>SEPTIEMBRE 2015 / 31</v>
      </c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55"/>
      <c r="AB545" s="44"/>
      <c r="AC545" s="207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44"/>
      <c r="AU545" s="44"/>
      <c r="AV545" s="44"/>
      <c r="AW545" s="44"/>
      <c r="AX545" s="55"/>
      <c r="AY545" s="44"/>
      <c r="AZ545" s="44"/>
      <c r="BA545" s="44"/>
      <c r="BB545" s="209" t="str">
        <f>IFERROR(AVERAGE(BB514:BB544),"")</f>
        <v/>
      </c>
    </row>
    <row r="546" spans="1:54" ht="15.75" x14ac:dyDescent="0.25">
      <c r="A546" s="44">
        <v>2015</v>
      </c>
      <c r="B546" s="44" t="s">
        <v>236</v>
      </c>
      <c r="C546" s="44">
        <v>1</v>
      </c>
      <c r="D546" s="208" t="s">
        <v>228</v>
      </c>
      <c r="E546" s="209">
        <f t="shared" ref="E546:AJ546" si="83">IFERROR(AVERAGE(E515:E545),"")</f>
        <v>1</v>
      </c>
      <c r="F546" s="209">
        <f t="shared" si="83"/>
        <v>42261</v>
      </c>
      <c r="G546" s="209">
        <f t="shared" si="83"/>
        <v>56762</v>
      </c>
      <c r="H546" s="209" t="str">
        <f t="shared" si="83"/>
        <v/>
      </c>
      <c r="I546" s="209">
        <f t="shared" si="83"/>
        <v>0.77959999999999996</v>
      </c>
      <c r="J546" s="209" t="str">
        <f t="shared" si="83"/>
        <v/>
      </c>
      <c r="K546" s="209">
        <f t="shared" si="83"/>
        <v>0</v>
      </c>
      <c r="L546" s="209">
        <f t="shared" si="83"/>
        <v>30</v>
      </c>
      <c r="M546" s="209" t="str">
        <f t="shared" si="83"/>
        <v/>
      </c>
      <c r="N546" s="209">
        <f t="shared" si="83"/>
        <v>104</v>
      </c>
      <c r="O546" s="209">
        <f t="shared" si="83"/>
        <v>0</v>
      </c>
      <c r="P546" s="209">
        <f t="shared" si="83"/>
        <v>1.02</v>
      </c>
      <c r="Q546" s="209">
        <f t="shared" si="83"/>
        <v>331</v>
      </c>
      <c r="R546" s="209">
        <f t="shared" si="83"/>
        <v>489</v>
      </c>
      <c r="S546" s="209">
        <f t="shared" si="83"/>
        <v>99</v>
      </c>
      <c r="T546" s="209" t="str">
        <f t="shared" si="83"/>
        <v/>
      </c>
      <c r="U546" s="209">
        <f t="shared" si="83"/>
        <v>16</v>
      </c>
      <c r="V546" s="209">
        <f t="shared" si="83"/>
        <v>100</v>
      </c>
      <c r="W546" s="209">
        <f t="shared" si="83"/>
        <v>1</v>
      </c>
      <c r="X546" s="209">
        <f t="shared" si="83"/>
        <v>1.9</v>
      </c>
      <c r="Y546" s="209">
        <f t="shared" si="83"/>
        <v>401</v>
      </c>
      <c r="Z546" s="209">
        <f t="shared" si="83"/>
        <v>572</v>
      </c>
      <c r="AA546" s="209">
        <f t="shared" si="83"/>
        <v>0.3</v>
      </c>
      <c r="AB546" s="209">
        <f t="shared" si="83"/>
        <v>0.05</v>
      </c>
      <c r="AC546" s="209" t="str">
        <f t="shared" si="83"/>
        <v/>
      </c>
      <c r="AD546" s="209">
        <f t="shared" si="83"/>
        <v>2.5</v>
      </c>
      <c r="AE546" s="209">
        <f t="shared" si="83"/>
        <v>42264</v>
      </c>
      <c r="AF546" s="209">
        <f t="shared" si="83"/>
        <v>56812</v>
      </c>
      <c r="AG546" s="209" t="str">
        <f t="shared" si="83"/>
        <v/>
      </c>
      <c r="AH546" s="209">
        <f t="shared" si="83"/>
        <v>0.782725</v>
      </c>
      <c r="AI546" s="209" t="str">
        <f t="shared" si="83"/>
        <v/>
      </c>
      <c r="AJ546" s="209">
        <f t="shared" si="83"/>
        <v>0</v>
      </c>
      <c r="AK546" s="209">
        <f t="shared" ref="AK546:BA546" si="84">IFERROR(AVERAGE(AK515:AK545),"")</f>
        <v>30</v>
      </c>
      <c r="AL546" s="209" t="str">
        <f t="shared" si="84"/>
        <v/>
      </c>
      <c r="AM546" s="209">
        <f t="shared" si="84"/>
        <v>114.25</v>
      </c>
      <c r="AN546" s="209">
        <f t="shared" si="84"/>
        <v>0</v>
      </c>
      <c r="AO546" s="209">
        <f t="shared" si="84"/>
        <v>1.2</v>
      </c>
      <c r="AP546" s="209">
        <f t="shared" si="84"/>
        <v>338</v>
      </c>
      <c r="AQ546" s="209">
        <f t="shared" si="84"/>
        <v>476.5</v>
      </c>
      <c r="AR546" s="209">
        <f t="shared" si="84"/>
        <v>99</v>
      </c>
      <c r="AS546" s="209" t="str">
        <f t="shared" si="84"/>
        <v/>
      </c>
      <c r="AT546" s="209">
        <f t="shared" si="84"/>
        <v>16</v>
      </c>
      <c r="AU546" s="209">
        <f t="shared" si="84"/>
        <v>100</v>
      </c>
      <c r="AV546" s="209">
        <f t="shared" si="84"/>
        <v>1</v>
      </c>
      <c r="AW546" s="209">
        <f t="shared" si="84"/>
        <v>1.9</v>
      </c>
      <c r="AX546" s="210">
        <f t="shared" si="84"/>
        <v>401</v>
      </c>
      <c r="AY546" s="209">
        <f t="shared" si="84"/>
        <v>572</v>
      </c>
      <c r="AZ546" s="209">
        <f t="shared" si="84"/>
        <v>0.3</v>
      </c>
      <c r="BA546" s="209">
        <f t="shared" si="84"/>
        <v>0.05</v>
      </c>
    </row>
    <row r="547" spans="1:54" x14ac:dyDescent="0.25">
      <c r="A547" s="44">
        <f t="shared" ref="A547:A576" si="85">A546</f>
        <v>2015</v>
      </c>
      <c r="B547" s="44" t="str">
        <f t="shared" ref="B547:B576" si="86">B546</f>
        <v>OCTUBRE</v>
      </c>
      <c r="C547" s="44">
        <v>2</v>
      </c>
      <c r="D547" s="44" t="str">
        <f t="shared" ref="D547:D577" si="87">B546&amp;" "&amp;A546&amp;" / "&amp;C546</f>
        <v>OCTUBRE 2015 / 1</v>
      </c>
      <c r="E547" s="169">
        <v>1</v>
      </c>
      <c r="F547" s="154">
        <v>42279</v>
      </c>
      <c r="G547" s="179">
        <v>57342</v>
      </c>
      <c r="H547" s="33" t="s">
        <v>132</v>
      </c>
      <c r="I547" s="152">
        <v>0.77880000000000005</v>
      </c>
      <c r="J547" s="152" t="s">
        <v>20</v>
      </c>
      <c r="K547" s="198">
        <v>0</v>
      </c>
      <c r="L547" s="152">
        <v>30</v>
      </c>
      <c r="M547" s="152" t="s">
        <v>103</v>
      </c>
      <c r="N547" s="152">
        <v>104</v>
      </c>
      <c r="O547" s="198">
        <v>0</v>
      </c>
      <c r="P547" s="152">
        <v>1.03</v>
      </c>
      <c r="Q547" s="152">
        <v>330</v>
      </c>
      <c r="R547" s="152">
        <v>481</v>
      </c>
      <c r="S547" s="152">
        <v>98.5</v>
      </c>
      <c r="T547" s="151"/>
      <c r="U547" s="151">
        <v>16</v>
      </c>
      <c r="V547" s="151">
        <v>100</v>
      </c>
      <c r="W547" s="151">
        <v>1</v>
      </c>
      <c r="X547" s="151">
        <v>1.9</v>
      </c>
      <c r="Y547" s="151">
        <v>401</v>
      </c>
      <c r="Z547" s="151">
        <v>572</v>
      </c>
      <c r="AA547" s="151">
        <v>0.3</v>
      </c>
      <c r="AB547" s="151">
        <v>0.05</v>
      </c>
      <c r="AC547" s="235"/>
      <c r="AD547" s="178">
        <v>1</v>
      </c>
      <c r="AE547" s="185">
        <v>42279</v>
      </c>
      <c r="AF547" s="179">
        <v>57333</v>
      </c>
      <c r="AG547" s="33" t="s">
        <v>104</v>
      </c>
      <c r="AH547" s="152">
        <v>0.78310000000000002</v>
      </c>
      <c r="AI547" s="152" t="s">
        <v>20</v>
      </c>
      <c r="AJ547" s="198">
        <v>0</v>
      </c>
      <c r="AK547" s="152">
        <v>27</v>
      </c>
      <c r="AL547" s="152" t="s">
        <v>103</v>
      </c>
      <c r="AM547" s="152">
        <v>113</v>
      </c>
      <c r="AN547" s="198">
        <v>0</v>
      </c>
      <c r="AO547" s="152">
        <v>1.3</v>
      </c>
      <c r="AP547" s="152">
        <v>338</v>
      </c>
      <c r="AQ547" s="152">
        <v>498</v>
      </c>
      <c r="AR547" s="152">
        <v>99</v>
      </c>
      <c r="AS547" s="151"/>
      <c r="AT547" s="151">
        <v>16</v>
      </c>
      <c r="AU547" s="151">
        <v>100</v>
      </c>
      <c r="AV547" s="151">
        <v>1</v>
      </c>
      <c r="AW547" s="151">
        <v>1.9</v>
      </c>
      <c r="AX547" s="151">
        <v>401</v>
      </c>
      <c r="AY547" s="151">
        <v>572</v>
      </c>
      <c r="AZ547" s="151">
        <v>0.3</v>
      </c>
      <c r="BA547" s="151">
        <v>0.05</v>
      </c>
    </row>
    <row r="548" spans="1:54" x14ac:dyDescent="0.25">
      <c r="A548" s="44">
        <f t="shared" si="85"/>
        <v>2015</v>
      </c>
      <c r="B548" s="44" t="str">
        <f t="shared" si="86"/>
        <v>OCTUBRE</v>
      </c>
      <c r="C548" s="44">
        <v>3</v>
      </c>
      <c r="D548" s="44" t="str">
        <f t="shared" si="87"/>
        <v>OCTUBRE 2015 / 2</v>
      </c>
      <c r="E548" s="169">
        <v>2</v>
      </c>
      <c r="F548" s="154">
        <v>42292</v>
      </c>
      <c r="G548" s="179">
        <v>57664</v>
      </c>
      <c r="H548" s="33" t="s">
        <v>132</v>
      </c>
      <c r="I548" s="152">
        <v>0.7792</v>
      </c>
      <c r="J548" s="152" t="s">
        <v>20</v>
      </c>
      <c r="K548" s="198">
        <v>0</v>
      </c>
      <c r="L548" s="152">
        <v>30</v>
      </c>
      <c r="M548" s="152" t="s">
        <v>103</v>
      </c>
      <c r="N548" s="152">
        <v>105</v>
      </c>
      <c r="O548" s="198">
        <v>0</v>
      </c>
      <c r="P548" s="152">
        <v>1.04</v>
      </c>
      <c r="Q548" s="152">
        <v>333</v>
      </c>
      <c r="R548" s="152">
        <v>488</v>
      </c>
      <c r="S548" s="152">
        <v>99</v>
      </c>
      <c r="T548" s="151"/>
      <c r="U548" s="151">
        <v>16</v>
      </c>
      <c r="V548" s="151">
        <v>100</v>
      </c>
      <c r="W548" s="151">
        <v>1</v>
      </c>
      <c r="X548" s="151">
        <v>1.9</v>
      </c>
      <c r="Y548" s="151">
        <v>401</v>
      </c>
      <c r="Z548" s="151">
        <v>572</v>
      </c>
      <c r="AA548" s="151">
        <v>0.3</v>
      </c>
      <c r="AB548" s="151">
        <v>0.05</v>
      </c>
      <c r="AC548" s="235"/>
      <c r="AD548" s="178">
        <v>2</v>
      </c>
      <c r="AE548" s="185">
        <v>42290</v>
      </c>
      <c r="AF548" s="179">
        <v>57588</v>
      </c>
      <c r="AG548" s="34" t="s">
        <v>104</v>
      </c>
      <c r="AH548" s="152">
        <v>0.78439999999999999</v>
      </c>
      <c r="AI548" s="152" t="s">
        <v>20</v>
      </c>
      <c r="AJ548" s="198">
        <v>0</v>
      </c>
      <c r="AK548" s="152">
        <v>30</v>
      </c>
      <c r="AL548" s="152" t="s">
        <v>103</v>
      </c>
      <c r="AM548" s="152">
        <v>113</v>
      </c>
      <c r="AN548" s="198">
        <v>0</v>
      </c>
      <c r="AO548" s="152">
        <v>1.2</v>
      </c>
      <c r="AP548" s="152">
        <v>343</v>
      </c>
      <c r="AQ548" s="152">
        <v>489</v>
      </c>
      <c r="AR548" s="152">
        <v>99</v>
      </c>
      <c r="AS548" s="151"/>
      <c r="AT548" s="151">
        <v>16</v>
      </c>
      <c r="AU548" s="151">
        <v>100</v>
      </c>
      <c r="AV548" s="151">
        <v>1</v>
      </c>
      <c r="AW548" s="151">
        <v>1.9</v>
      </c>
      <c r="AX548" s="151">
        <v>401</v>
      </c>
      <c r="AY548" s="151">
        <v>572</v>
      </c>
      <c r="AZ548" s="151">
        <v>0.3</v>
      </c>
      <c r="BA548" s="151">
        <v>0.05</v>
      </c>
    </row>
    <row r="549" spans="1:54" x14ac:dyDescent="0.25">
      <c r="A549" s="44">
        <f t="shared" si="85"/>
        <v>2015</v>
      </c>
      <c r="B549" s="44" t="str">
        <f t="shared" si="86"/>
        <v>OCTUBRE</v>
      </c>
      <c r="C549" s="44">
        <v>4</v>
      </c>
      <c r="D549" s="44" t="str">
        <f t="shared" si="87"/>
        <v>OCTUBRE 2015 / 3</v>
      </c>
      <c r="E549" s="169">
        <v>3</v>
      </c>
      <c r="F549" s="154">
        <v>42300</v>
      </c>
      <c r="G549" s="152">
        <v>57817</v>
      </c>
      <c r="H549" s="152" t="s">
        <v>132</v>
      </c>
      <c r="I549" s="152">
        <v>0.77959999999999996</v>
      </c>
      <c r="J549" s="152" t="s">
        <v>20</v>
      </c>
      <c r="K549" s="198">
        <v>0</v>
      </c>
      <c r="L549" s="152">
        <v>30</v>
      </c>
      <c r="M549" s="152" t="s">
        <v>103</v>
      </c>
      <c r="N549" s="152">
        <v>105</v>
      </c>
      <c r="O549" s="198">
        <v>0</v>
      </c>
      <c r="P549" s="152">
        <v>1.02</v>
      </c>
      <c r="Q549" s="152">
        <v>334</v>
      </c>
      <c r="R549" s="152">
        <v>490</v>
      </c>
      <c r="S549" s="152">
        <v>99</v>
      </c>
      <c r="T549" s="151"/>
      <c r="U549" s="151">
        <v>16</v>
      </c>
      <c r="V549" s="151">
        <v>100</v>
      </c>
      <c r="W549" s="151">
        <v>1</v>
      </c>
      <c r="X549" s="151">
        <v>1.9</v>
      </c>
      <c r="Y549" s="151">
        <v>401</v>
      </c>
      <c r="Z549" s="151">
        <v>572</v>
      </c>
      <c r="AA549" s="151">
        <v>0.3</v>
      </c>
      <c r="AB549" s="151">
        <v>0.05</v>
      </c>
      <c r="AC549" s="235"/>
      <c r="AD549" s="178">
        <v>3</v>
      </c>
      <c r="AE549" s="185">
        <v>42297</v>
      </c>
      <c r="AF549" s="179">
        <v>57745</v>
      </c>
      <c r="AG549" s="34" t="s">
        <v>104</v>
      </c>
      <c r="AH549" s="152">
        <v>0.78649999999999998</v>
      </c>
      <c r="AI549" s="152" t="s">
        <v>20</v>
      </c>
      <c r="AJ549" s="198">
        <v>0</v>
      </c>
      <c r="AK549" s="152">
        <v>30</v>
      </c>
      <c r="AL549" s="152" t="s">
        <v>103</v>
      </c>
      <c r="AM549" s="152">
        <v>117</v>
      </c>
      <c r="AN549" s="198">
        <v>0</v>
      </c>
      <c r="AO549" s="152">
        <v>1.3</v>
      </c>
      <c r="AP549" s="152">
        <v>338</v>
      </c>
      <c r="AQ549" s="152">
        <v>500</v>
      </c>
      <c r="AR549" s="152">
        <v>99</v>
      </c>
      <c r="AS549" s="151"/>
      <c r="AT549" s="151">
        <v>16</v>
      </c>
      <c r="AU549" s="151">
        <v>100</v>
      </c>
      <c r="AV549" s="151">
        <v>1</v>
      </c>
      <c r="AW549" s="151">
        <v>1.9</v>
      </c>
      <c r="AX549" s="151">
        <v>401</v>
      </c>
      <c r="AY549" s="151">
        <v>572</v>
      </c>
      <c r="AZ549" s="151">
        <v>0.3</v>
      </c>
      <c r="BA549" s="151">
        <v>0.05</v>
      </c>
    </row>
    <row r="550" spans="1:54" x14ac:dyDescent="0.25">
      <c r="A550" s="44">
        <f t="shared" si="85"/>
        <v>2015</v>
      </c>
      <c r="B550" s="44" t="str">
        <f t="shared" si="86"/>
        <v>OCTUBRE</v>
      </c>
      <c r="C550" s="44">
        <v>5</v>
      </c>
      <c r="D550" s="44" t="str">
        <f t="shared" si="87"/>
        <v>OCTUBRE 2015 / 4</v>
      </c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  <c r="O550" s="152"/>
      <c r="P550" s="152"/>
      <c r="Q550" s="152"/>
      <c r="R550" s="152"/>
      <c r="S550" s="152"/>
      <c r="T550" s="152"/>
      <c r="U550" s="152"/>
      <c r="V550" s="152"/>
      <c r="W550" s="152"/>
      <c r="X550" s="152"/>
      <c r="Y550" s="152"/>
      <c r="Z550" s="152"/>
      <c r="AA550" s="152"/>
      <c r="AB550" s="152"/>
      <c r="AC550" s="235"/>
      <c r="AD550" s="178">
        <v>4</v>
      </c>
      <c r="AE550" s="185">
        <v>42304</v>
      </c>
      <c r="AF550" s="179">
        <v>57886</v>
      </c>
      <c r="AG550" s="34" t="s">
        <v>104</v>
      </c>
      <c r="AH550" s="152">
        <v>0.78349999999999997</v>
      </c>
      <c r="AI550" s="152" t="s">
        <v>20</v>
      </c>
      <c r="AJ550" s="198">
        <v>0</v>
      </c>
      <c r="AK550" s="152">
        <v>30</v>
      </c>
      <c r="AL550" s="152" t="s">
        <v>103</v>
      </c>
      <c r="AM550" s="152">
        <v>113</v>
      </c>
      <c r="AN550" s="198">
        <v>0</v>
      </c>
      <c r="AO550" s="152">
        <v>1.2</v>
      </c>
      <c r="AP550" s="152">
        <v>338</v>
      </c>
      <c r="AQ550" s="152">
        <v>491</v>
      </c>
      <c r="AR550" s="152">
        <v>99</v>
      </c>
      <c r="AS550" s="151"/>
      <c r="AT550" s="151">
        <v>16</v>
      </c>
      <c r="AU550" s="151">
        <v>100</v>
      </c>
      <c r="AV550" s="151">
        <v>1</v>
      </c>
      <c r="AW550" s="151">
        <v>1.9</v>
      </c>
      <c r="AX550" s="151">
        <v>401</v>
      </c>
      <c r="AY550" s="151">
        <v>572</v>
      </c>
      <c r="AZ550" s="151">
        <v>0.3</v>
      </c>
      <c r="BA550" s="151">
        <v>0.05</v>
      </c>
    </row>
    <row r="551" spans="1:54" x14ac:dyDescent="0.25">
      <c r="A551" s="44">
        <f t="shared" si="85"/>
        <v>2015</v>
      </c>
      <c r="B551" s="44" t="str">
        <f t="shared" si="86"/>
        <v>OCTUBRE</v>
      </c>
      <c r="C551" s="44">
        <v>6</v>
      </c>
      <c r="D551" s="44" t="str">
        <f t="shared" si="87"/>
        <v>OCTUBRE 2015 / 5</v>
      </c>
    </row>
    <row r="552" spans="1:54" x14ac:dyDescent="0.25">
      <c r="A552" s="44">
        <f t="shared" si="85"/>
        <v>2015</v>
      </c>
      <c r="B552" s="44" t="str">
        <f t="shared" si="86"/>
        <v>OCTUBRE</v>
      </c>
      <c r="C552" s="44">
        <v>7</v>
      </c>
      <c r="D552" s="44" t="str">
        <f t="shared" si="87"/>
        <v>OCTUBRE 2015 / 6</v>
      </c>
    </row>
    <row r="553" spans="1:54" x14ac:dyDescent="0.25">
      <c r="A553" s="44">
        <f t="shared" si="85"/>
        <v>2015</v>
      </c>
      <c r="B553" s="44" t="str">
        <f t="shared" si="86"/>
        <v>OCTUBRE</v>
      </c>
      <c r="C553" s="44">
        <v>8</v>
      </c>
      <c r="D553" s="44" t="str">
        <f t="shared" si="87"/>
        <v>OCTUBRE 2015 / 7</v>
      </c>
    </row>
    <row r="554" spans="1:54" x14ac:dyDescent="0.25">
      <c r="A554" s="44">
        <f t="shared" si="85"/>
        <v>2015</v>
      </c>
      <c r="B554" s="44" t="str">
        <f t="shared" si="86"/>
        <v>OCTUBRE</v>
      </c>
      <c r="C554" s="44">
        <v>9</v>
      </c>
      <c r="D554" s="44" t="str">
        <f t="shared" si="87"/>
        <v>OCTUBRE 2015 / 8</v>
      </c>
    </row>
    <row r="555" spans="1:54" x14ac:dyDescent="0.25">
      <c r="A555" s="44">
        <f t="shared" si="85"/>
        <v>2015</v>
      </c>
      <c r="B555" s="44" t="str">
        <f t="shared" si="86"/>
        <v>OCTUBRE</v>
      </c>
      <c r="C555" s="44">
        <v>10</v>
      </c>
      <c r="D555" s="44" t="str">
        <f t="shared" si="87"/>
        <v>OCTUBRE 2015 / 9</v>
      </c>
    </row>
    <row r="556" spans="1:54" x14ac:dyDescent="0.25">
      <c r="A556" s="44">
        <f t="shared" si="85"/>
        <v>2015</v>
      </c>
      <c r="B556" s="44" t="str">
        <f t="shared" si="86"/>
        <v>OCTUBRE</v>
      </c>
      <c r="C556" s="44">
        <v>11</v>
      </c>
      <c r="D556" s="44" t="str">
        <f t="shared" si="87"/>
        <v>OCTUBRE 2015 / 10</v>
      </c>
    </row>
    <row r="557" spans="1:54" x14ac:dyDescent="0.25">
      <c r="A557" s="44">
        <f t="shared" si="85"/>
        <v>2015</v>
      </c>
      <c r="B557" s="44" t="str">
        <f t="shared" si="86"/>
        <v>OCTUBRE</v>
      </c>
      <c r="C557" s="44">
        <v>12</v>
      </c>
      <c r="D557" s="44" t="str">
        <f t="shared" si="87"/>
        <v>OCTUBRE 2015 / 11</v>
      </c>
    </row>
    <row r="558" spans="1:54" x14ac:dyDescent="0.25">
      <c r="A558" s="44">
        <f t="shared" si="85"/>
        <v>2015</v>
      </c>
      <c r="B558" s="44" t="str">
        <f t="shared" si="86"/>
        <v>OCTUBRE</v>
      </c>
      <c r="C558" s="44">
        <v>13</v>
      </c>
      <c r="D558" s="44" t="str">
        <f t="shared" si="87"/>
        <v>OCTUBRE 2015 / 12</v>
      </c>
    </row>
    <row r="559" spans="1:54" x14ac:dyDescent="0.25">
      <c r="A559" s="44">
        <f t="shared" si="85"/>
        <v>2015</v>
      </c>
      <c r="B559" s="44" t="str">
        <f t="shared" si="86"/>
        <v>OCTUBRE</v>
      </c>
      <c r="C559" s="44">
        <v>14</v>
      </c>
      <c r="D559" s="44" t="str">
        <f t="shared" si="87"/>
        <v>OCTUBRE 2015 / 13</v>
      </c>
    </row>
    <row r="560" spans="1:54" x14ac:dyDescent="0.25">
      <c r="A560" s="44">
        <f t="shared" si="85"/>
        <v>2015</v>
      </c>
      <c r="B560" s="44" t="str">
        <f t="shared" si="86"/>
        <v>OCTUBRE</v>
      </c>
      <c r="C560" s="44">
        <v>15</v>
      </c>
      <c r="D560" s="44" t="str">
        <f t="shared" si="87"/>
        <v>OCTUBRE 2015 / 14</v>
      </c>
    </row>
    <row r="561" spans="1:4" x14ac:dyDescent="0.25">
      <c r="A561" s="44">
        <f t="shared" si="85"/>
        <v>2015</v>
      </c>
      <c r="B561" s="44" t="str">
        <f t="shared" si="86"/>
        <v>OCTUBRE</v>
      </c>
      <c r="C561" s="44">
        <v>16</v>
      </c>
      <c r="D561" s="44" t="str">
        <f t="shared" si="87"/>
        <v>OCTUBRE 2015 / 15</v>
      </c>
    </row>
    <row r="562" spans="1:4" x14ac:dyDescent="0.25">
      <c r="A562" s="44">
        <f t="shared" si="85"/>
        <v>2015</v>
      </c>
      <c r="B562" s="44" t="str">
        <f t="shared" si="86"/>
        <v>OCTUBRE</v>
      </c>
      <c r="C562" s="44">
        <v>17</v>
      </c>
      <c r="D562" s="44" t="str">
        <f t="shared" si="87"/>
        <v>OCTUBRE 2015 / 16</v>
      </c>
    </row>
    <row r="563" spans="1:4" x14ac:dyDescent="0.25">
      <c r="A563" s="44">
        <f t="shared" si="85"/>
        <v>2015</v>
      </c>
      <c r="B563" s="44" t="str">
        <f t="shared" si="86"/>
        <v>OCTUBRE</v>
      </c>
      <c r="C563" s="44">
        <v>18</v>
      </c>
      <c r="D563" s="44" t="str">
        <f t="shared" si="87"/>
        <v>OCTUBRE 2015 / 17</v>
      </c>
    </row>
    <row r="564" spans="1:4" x14ac:dyDescent="0.25">
      <c r="A564" s="44">
        <f t="shared" si="85"/>
        <v>2015</v>
      </c>
      <c r="B564" s="44" t="str">
        <f t="shared" si="86"/>
        <v>OCTUBRE</v>
      </c>
      <c r="C564" s="44">
        <v>19</v>
      </c>
      <c r="D564" s="44" t="str">
        <f t="shared" si="87"/>
        <v>OCTUBRE 2015 / 18</v>
      </c>
    </row>
    <row r="565" spans="1:4" x14ac:dyDescent="0.25">
      <c r="A565" s="44">
        <f t="shared" si="85"/>
        <v>2015</v>
      </c>
      <c r="B565" s="44" t="str">
        <f t="shared" si="86"/>
        <v>OCTUBRE</v>
      </c>
      <c r="C565" s="44">
        <v>20</v>
      </c>
      <c r="D565" s="44" t="str">
        <f t="shared" si="87"/>
        <v>OCTUBRE 2015 / 19</v>
      </c>
    </row>
    <row r="566" spans="1:4" x14ac:dyDescent="0.25">
      <c r="A566" s="44">
        <f t="shared" si="85"/>
        <v>2015</v>
      </c>
      <c r="B566" s="44" t="str">
        <f t="shared" si="86"/>
        <v>OCTUBRE</v>
      </c>
      <c r="C566" s="44">
        <v>21</v>
      </c>
      <c r="D566" s="44" t="str">
        <f t="shared" si="87"/>
        <v>OCTUBRE 2015 / 20</v>
      </c>
    </row>
    <row r="567" spans="1:4" x14ac:dyDescent="0.25">
      <c r="A567" s="44">
        <f t="shared" si="85"/>
        <v>2015</v>
      </c>
      <c r="B567" s="44" t="str">
        <f t="shared" si="86"/>
        <v>OCTUBRE</v>
      </c>
      <c r="C567" s="44">
        <v>22</v>
      </c>
      <c r="D567" s="44" t="str">
        <f t="shared" si="87"/>
        <v>OCTUBRE 2015 / 21</v>
      </c>
    </row>
    <row r="568" spans="1:4" x14ac:dyDescent="0.25">
      <c r="A568" s="44">
        <f t="shared" si="85"/>
        <v>2015</v>
      </c>
      <c r="B568" s="44" t="str">
        <f t="shared" si="86"/>
        <v>OCTUBRE</v>
      </c>
      <c r="C568" s="44">
        <v>23</v>
      </c>
      <c r="D568" s="44" t="str">
        <f t="shared" si="87"/>
        <v>OCTUBRE 2015 / 22</v>
      </c>
    </row>
    <row r="569" spans="1:4" x14ac:dyDescent="0.25">
      <c r="A569" s="44">
        <f t="shared" si="85"/>
        <v>2015</v>
      </c>
      <c r="B569" s="44" t="str">
        <f t="shared" si="86"/>
        <v>OCTUBRE</v>
      </c>
      <c r="C569" s="44">
        <v>24</v>
      </c>
      <c r="D569" s="44" t="str">
        <f t="shared" si="87"/>
        <v>OCTUBRE 2015 / 23</v>
      </c>
    </row>
    <row r="570" spans="1:4" x14ac:dyDescent="0.25">
      <c r="A570" s="44">
        <f t="shared" si="85"/>
        <v>2015</v>
      </c>
      <c r="B570" s="44" t="str">
        <f t="shared" si="86"/>
        <v>OCTUBRE</v>
      </c>
      <c r="C570" s="44">
        <v>25</v>
      </c>
      <c r="D570" s="44" t="str">
        <f t="shared" si="87"/>
        <v>OCTUBRE 2015 / 24</v>
      </c>
    </row>
    <row r="571" spans="1:4" x14ac:dyDescent="0.25">
      <c r="A571" s="44">
        <f t="shared" si="85"/>
        <v>2015</v>
      </c>
      <c r="B571" s="44" t="str">
        <f t="shared" si="86"/>
        <v>OCTUBRE</v>
      </c>
      <c r="C571" s="44">
        <v>26</v>
      </c>
      <c r="D571" s="44" t="str">
        <f t="shared" si="87"/>
        <v>OCTUBRE 2015 / 25</v>
      </c>
    </row>
    <row r="572" spans="1:4" x14ac:dyDescent="0.25">
      <c r="A572" s="44">
        <f t="shared" si="85"/>
        <v>2015</v>
      </c>
      <c r="B572" s="44" t="str">
        <f t="shared" si="86"/>
        <v>OCTUBRE</v>
      </c>
      <c r="C572" s="44">
        <v>27</v>
      </c>
      <c r="D572" s="44" t="str">
        <f t="shared" si="87"/>
        <v>OCTUBRE 2015 / 26</v>
      </c>
    </row>
    <row r="573" spans="1:4" x14ac:dyDescent="0.25">
      <c r="A573" s="44">
        <f t="shared" si="85"/>
        <v>2015</v>
      </c>
      <c r="B573" s="44" t="str">
        <f t="shared" si="86"/>
        <v>OCTUBRE</v>
      </c>
      <c r="C573" s="44">
        <v>28</v>
      </c>
      <c r="D573" s="44" t="str">
        <f t="shared" si="87"/>
        <v>OCTUBRE 2015 / 27</v>
      </c>
    </row>
    <row r="574" spans="1:4" x14ac:dyDescent="0.25">
      <c r="A574" s="44">
        <f t="shared" si="85"/>
        <v>2015</v>
      </c>
      <c r="B574" s="44" t="str">
        <f t="shared" si="86"/>
        <v>OCTUBRE</v>
      </c>
      <c r="C574" s="44">
        <v>29</v>
      </c>
      <c r="D574" s="44" t="str">
        <f t="shared" si="87"/>
        <v>OCTUBRE 2015 / 28</v>
      </c>
    </row>
    <row r="575" spans="1:4" x14ac:dyDescent="0.25">
      <c r="A575" s="44">
        <f t="shared" si="85"/>
        <v>2015</v>
      </c>
      <c r="B575" s="44" t="str">
        <f t="shared" si="86"/>
        <v>OCTUBRE</v>
      </c>
      <c r="C575" s="44">
        <v>30</v>
      </c>
      <c r="D575" s="44" t="str">
        <f t="shared" si="87"/>
        <v>OCTUBRE 2015 / 29</v>
      </c>
    </row>
    <row r="576" spans="1:4" x14ac:dyDescent="0.25">
      <c r="A576" s="44">
        <f t="shared" si="85"/>
        <v>2015</v>
      </c>
      <c r="B576" s="44" t="str">
        <f t="shared" si="86"/>
        <v>OCTUBRE</v>
      </c>
      <c r="C576" s="44">
        <v>31</v>
      </c>
      <c r="D576" s="44" t="str">
        <f t="shared" si="87"/>
        <v>OCTUBRE 2015 / 30</v>
      </c>
    </row>
    <row r="577" spans="1:54" s="206" customFormat="1" ht="15.75" x14ac:dyDescent="0.25">
      <c r="D577" s="44" t="str">
        <f t="shared" si="87"/>
        <v>OCTUBRE 2015 / 31</v>
      </c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55"/>
      <c r="AB577" s="44"/>
      <c r="AC577" s="207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44"/>
      <c r="AU577" s="44"/>
      <c r="AV577" s="44"/>
      <c r="AW577" s="44"/>
      <c r="AX577" s="55"/>
      <c r="AY577" s="44"/>
      <c r="AZ577" s="44"/>
      <c r="BA577" s="44"/>
      <c r="BB577" s="209" t="str">
        <f>IFERROR(AVERAGE(BB546:BB576),"")</f>
        <v/>
      </c>
    </row>
    <row r="578" spans="1:54" ht="15.75" x14ac:dyDescent="0.25">
      <c r="A578" s="44">
        <v>2015</v>
      </c>
      <c r="B578" s="44" t="s">
        <v>237</v>
      </c>
      <c r="C578" s="44">
        <v>1</v>
      </c>
      <c r="D578" s="208" t="s">
        <v>228</v>
      </c>
      <c r="E578" s="209">
        <f t="shared" ref="E578:AJ578" si="88">IFERROR(AVERAGE(E547:E577),"")</f>
        <v>2</v>
      </c>
      <c r="F578" s="209">
        <f t="shared" si="88"/>
        <v>42290.333333333336</v>
      </c>
      <c r="G578" s="209">
        <f t="shared" si="88"/>
        <v>57607.666666666664</v>
      </c>
      <c r="H578" s="209" t="str">
        <f t="shared" si="88"/>
        <v/>
      </c>
      <c r="I578" s="209">
        <f t="shared" si="88"/>
        <v>0.7792</v>
      </c>
      <c r="J578" s="209" t="str">
        <f t="shared" si="88"/>
        <v/>
      </c>
      <c r="K578" s="209">
        <f t="shared" si="88"/>
        <v>0</v>
      </c>
      <c r="L578" s="209">
        <f t="shared" si="88"/>
        <v>30</v>
      </c>
      <c r="M578" s="209" t="str">
        <f t="shared" si="88"/>
        <v/>
      </c>
      <c r="N578" s="209">
        <f t="shared" si="88"/>
        <v>104.66666666666667</v>
      </c>
      <c r="O578" s="209">
        <f t="shared" si="88"/>
        <v>0</v>
      </c>
      <c r="P578" s="209">
        <f t="shared" si="88"/>
        <v>1.03</v>
      </c>
      <c r="Q578" s="209">
        <f t="shared" si="88"/>
        <v>332.33333333333331</v>
      </c>
      <c r="R578" s="209">
        <f t="shared" si="88"/>
        <v>486.33333333333331</v>
      </c>
      <c r="S578" s="209">
        <f t="shared" si="88"/>
        <v>98.833333333333329</v>
      </c>
      <c r="T578" s="209" t="str">
        <f t="shared" si="88"/>
        <v/>
      </c>
      <c r="U578" s="209">
        <f t="shared" si="88"/>
        <v>16</v>
      </c>
      <c r="V578" s="209">
        <f t="shared" si="88"/>
        <v>100</v>
      </c>
      <c r="W578" s="209">
        <f t="shared" si="88"/>
        <v>1</v>
      </c>
      <c r="X578" s="209">
        <f t="shared" si="88"/>
        <v>1.8999999999999997</v>
      </c>
      <c r="Y578" s="209">
        <f t="shared" si="88"/>
        <v>401</v>
      </c>
      <c r="Z578" s="209">
        <f t="shared" si="88"/>
        <v>572</v>
      </c>
      <c r="AA578" s="209">
        <f t="shared" si="88"/>
        <v>0.3</v>
      </c>
      <c r="AB578" s="209">
        <f t="shared" si="88"/>
        <v>5.000000000000001E-2</v>
      </c>
      <c r="AC578" s="209" t="str">
        <f t="shared" si="88"/>
        <v/>
      </c>
      <c r="AD578" s="209">
        <f t="shared" si="88"/>
        <v>2.5</v>
      </c>
      <c r="AE578" s="209">
        <f t="shared" si="88"/>
        <v>42292.5</v>
      </c>
      <c r="AF578" s="209">
        <f t="shared" si="88"/>
        <v>57638</v>
      </c>
      <c r="AG578" s="209" t="str">
        <f t="shared" si="88"/>
        <v/>
      </c>
      <c r="AH578" s="209">
        <f t="shared" si="88"/>
        <v>0.78437500000000004</v>
      </c>
      <c r="AI578" s="209" t="str">
        <f t="shared" si="88"/>
        <v/>
      </c>
      <c r="AJ578" s="209">
        <f t="shared" si="88"/>
        <v>0</v>
      </c>
      <c r="AK578" s="209">
        <f t="shared" ref="AK578:BA578" si="89">IFERROR(AVERAGE(AK547:AK577),"")</f>
        <v>29.25</v>
      </c>
      <c r="AL578" s="209" t="str">
        <f t="shared" si="89"/>
        <v/>
      </c>
      <c r="AM578" s="209">
        <f t="shared" si="89"/>
        <v>114</v>
      </c>
      <c r="AN578" s="209">
        <f t="shared" si="89"/>
        <v>0</v>
      </c>
      <c r="AO578" s="209">
        <f t="shared" si="89"/>
        <v>1.25</v>
      </c>
      <c r="AP578" s="209">
        <f t="shared" si="89"/>
        <v>339.25</v>
      </c>
      <c r="AQ578" s="209">
        <f t="shared" si="89"/>
        <v>494.5</v>
      </c>
      <c r="AR578" s="209">
        <f t="shared" si="89"/>
        <v>99</v>
      </c>
      <c r="AS578" s="209" t="str">
        <f t="shared" si="89"/>
        <v/>
      </c>
      <c r="AT578" s="209">
        <f t="shared" si="89"/>
        <v>16</v>
      </c>
      <c r="AU578" s="209">
        <f t="shared" si="89"/>
        <v>100</v>
      </c>
      <c r="AV578" s="209">
        <f t="shared" si="89"/>
        <v>1</v>
      </c>
      <c r="AW578" s="209">
        <f t="shared" si="89"/>
        <v>1.9</v>
      </c>
      <c r="AX578" s="210">
        <f t="shared" si="89"/>
        <v>401</v>
      </c>
      <c r="AY578" s="209">
        <f t="shared" si="89"/>
        <v>572</v>
      </c>
      <c r="AZ578" s="209">
        <f t="shared" si="89"/>
        <v>0.3</v>
      </c>
      <c r="BA578" s="209">
        <f t="shared" si="89"/>
        <v>0.05</v>
      </c>
    </row>
    <row r="579" spans="1:54" x14ac:dyDescent="0.25">
      <c r="A579" s="44">
        <f t="shared" ref="A579:A608" si="90">A578</f>
        <v>2015</v>
      </c>
      <c r="B579" s="44" t="str">
        <f t="shared" ref="B579:B608" si="91">B578</f>
        <v>NOVIEMBRE</v>
      </c>
      <c r="C579" s="44">
        <v>2</v>
      </c>
      <c r="D579" s="44" t="str">
        <f t="shared" ref="D579:D609" si="92">B578&amp;" "&amp;A578&amp;" / "&amp;C578</f>
        <v>NOVIEMBRE 2015 / 1</v>
      </c>
      <c r="E579" s="169">
        <v>1</v>
      </c>
      <c r="F579" s="154">
        <v>42322</v>
      </c>
      <c r="G579" s="179">
        <v>58452</v>
      </c>
      <c r="H579" s="33" t="s">
        <v>131</v>
      </c>
      <c r="I579" s="152">
        <v>0.78090000000000004</v>
      </c>
      <c r="J579" s="152" t="s">
        <v>20</v>
      </c>
      <c r="K579" s="198">
        <v>0</v>
      </c>
      <c r="L579" s="152">
        <v>30</v>
      </c>
      <c r="M579" s="152" t="s">
        <v>103</v>
      </c>
      <c r="N579" s="152">
        <v>105</v>
      </c>
      <c r="O579" s="198">
        <v>0</v>
      </c>
      <c r="P579" s="152">
        <v>1.04</v>
      </c>
      <c r="Q579" s="152">
        <v>336</v>
      </c>
      <c r="R579" s="152">
        <v>493</v>
      </c>
      <c r="S579" s="152">
        <v>98.5</v>
      </c>
      <c r="T579" s="151"/>
      <c r="U579" s="151">
        <v>16</v>
      </c>
      <c r="V579" s="151">
        <v>100</v>
      </c>
      <c r="W579" s="151">
        <v>1</v>
      </c>
      <c r="X579" s="151">
        <v>1.9</v>
      </c>
      <c r="Y579" s="151">
        <v>401</v>
      </c>
      <c r="Z579" s="151">
        <v>572</v>
      </c>
      <c r="AA579" s="151">
        <v>0.3</v>
      </c>
      <c r="AB579" s="151">
        <v>0.05</v>
      </c>
      <c r="AC579" s="235"/>
      <c r="AD579" s="178">
        <v>1</v>
      </c>
      <c r="AE579" s="185">
        <v>42310</v>
      </c>
      <c r="AF579" s="179">
        <v>58165</v>
      </c>
      <c r="AG579" s="33" t="s">
        <v>104</v>
      </c>
      <c r="AH579" s="152">
        <v>0.78390000000000004</v>
      </c>
      <c r="AI579" s="152" t="s">
        <v>20</v>
      </c>
      <c r="AJ579" s="198">
        <v>0</v>
      </c>
      <c r="AK579" s="152">
        <v>30</v>
      </c>
      <c r="AL579" s="152" t="s">
        <v>103</v>
      </c>
      <c r="AM579" s="152">
        <v>113</v>
      </c>
      <c r="AN579" s="198">
        <v>0</v>
      </c>
      <c r="AO579" s="152">
        <v>1.2</v>
      </c>
      <c r="AP579" s="152">
        <v>343</v>
      </c>
      <c r="AQ579" s="152">
        <v>495</v>
      </c>
      <c r="AR579" s="152">
        <v>99</v>
      </c>
      <c r="AS579" s="151"/>
      <c r="AT579" s="151">
        <v>16</v>
      </c>
      <c r="AU579" s="151">
        <v>100</v>
      </c>
      <c r="AV579" s="151">
        <v>1</v>
      </c>
      <c r="AW579" s="151">
        <v>1.9</v>
      </c>
      <c r="AX579" s="151">
        <v>401</v>
      </c>
      <c r="AY579" s="151">
        <v>572</v>
      </c>
      <c r="AZ579" s="151">
        <v>0.3</v>
      </c>
      <c r="BA579" s="151">
        <v>0.05</v>
      </c>
    </row>
    <row r="580" spans="1:54" x14ac:dyDescent="0.25">
      <c r="A580" s="44">
        <f t="shared" si="90"/>
        <v>2015</v>
      </c>
      <c r="B580" s="44" t="str">
        <f t="shared" si="91"/>
        <v>NOVIEMBRE</v>
      </c>
      <c r="C580" s="44">
        <v>3</v>
      </c>
      <c r="D580" s="44" t="str">
        <f t="shared" si="92"/>
        <v>NOVIEMBRE 2015 / 2</v>
      </c>
      <c r="E580" s="169">
        <v>2</v>
      </c>
      <c r="F580" s="154">
        <v>42336</v>
      </c>
      <c r="G580" s="179">
        <v>58794</v>
      </c>
      <c r="H580" s="33" t="s">
        <v>132</v>
      </c>
      <c r="I580" s="152">
        <v>0.77959999999999996</v>
      </c>
      <c r="J580" s="152" t="s">
        <v>20</v>
      </c>
      <c r="K580" s="198">
        <v>0</v>
      </c>
      <c r="L580" s="152">
        <v>30</v>
      </c>
      <c r="M580" s="152" t="s">
        <v>103</v>
      </c>
      <c r="N580" s="152">
        <v>104</v>
      </c>
      <c r="O580" s="198">
        <v>0</v>
      </c>
      <c r="P580" s="152">
        <v>1.04</v>
      </c>
      <c r="Q580" s="152">
        <v>332</v>
      </c>
      <c r="R580" s="152">
        <v>486</v>
      </c>
      <c r="S580" s="152">
        <v>98.5</v>
      </c>
      <c r="T580" s="151"/>
      <c r="U580" s="151">
        <v>16</v>
      </c>
      <c r="V580" s="151">
        <v>100</v>
      </c>
      <c r="W580" s="151">
        <v>1</v>
      </c>
      <c r="X580" s="151">
        <v>1.9</v>
      </c>
      <c r="Y580" s="151">
        <v>401</v>
      </c>
      <c r="Z580" s="151">
        <v>572</v>
      </c>
      <c r="AA580" s="151">
        <v>0.3</v>
      </c>
      <c r="AB580" s="151">
        <v>0.05</v>
      </c>
      <c r="AC580" s="235"/>
      <c r="AD580" s="178">
        <v>2</v>
      </c>
      <c r="AE580" s="185">
        <v>42312</v>
      </c>
      <c r="AF580" s="179">
        <v>58197</v>
      </c>
      <c r="AG580" s="34" t="s">
        <v>104</v>
      </c>
      <c r="AH580" s="152">
        <v>0.78129999999999999</v>
      </c>
      <c r="AI580" s="152" t="s">
        <v>20</v>
      </c>
      <c r="AJ580" s="198">
        <v>0</v>
      </c>
      <c r="AK580" s="152">
        <v>30</v>
      </c>
      <c r="AL580" s="152" t="s">
        <v>103</v>
      </c>
      <c r="AM580" s="152">
        <v>113</v>
      </c>
      <c r="AN580" s="198">
        <v>0</v>
      </c>
      <c r="AO580" s="152">
        <v>1.2</v>
      </c>
      <c r="AP580" s="152">
        <v>351</v>
      </c>
      <c r="AQ580" s="152">
        <v>495</v>
      </c>
      <c r="AR580" s="152">
        <v>99</v>
      </c>
      <c r="AS580" s="151"/>
      <c r="AT580" s="151">
        <v>16</v>
      </c>
      <c r="AU580" s="151">
        <v>100</v>
      </c>
      <c r="AV580" s="151">
        <v>1</v>
      </c>
      <c r="AW580" s="151">
        <v>1.9</v>
      </c>
      <c r="AX580" s="151">
        <v>401</v>
      </c>
      <c r="AY580" s="151">
        <v>572</v>
      </c>
      <c r="AZ580" s="151">
        <v>0.3</v>
      </c>
      <c r="BA580" s="151">
        <v>0.05</v>
      </c>
    </row>
    <row r="581" spans="1:54" x14ac:dyDescent="0.25">
      <c r="A581" s="44">
        <f t="shared" si="90"/>
        <v>2015</v>
      </c>
      <c r="B581" s="44" t="str">
        <f t="shared" si="91"/>
        <v>NOVIEMBRE</v>
      </c>
      <c r="C581" s="44">
        <v>4</v>
      </c>
      <c r="D581" s="44" t="str">
        <f t="shared" si="92"/>
        <v>NOVIEMBRE 2015 / 3</v>
      </c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2"/>
      <c r="AA581" s="152"/>
      <c r="AB581" s="152"/>
      <c r="AC581" s="235"/>
      <c r="AD581" s="178">
        <v>3</v>
      </c>
      <c r="AE581" s="185">
        <v>42314</v>
      </c>
      <c r="AF581" s="179">
        <v>58247</v>
      </c>
      <c r="AG581" s="34" t="s">
        <v>104</v>
      </c>
      <c r="AH581" s="152">
        <v>0.78220000000000001</v>
      </c>
      <c r="AI581" s="152" t="s">
        <v>20</v>
      </c>
      <c r="AJ581" s="198">
        <v>0</v>
      </c>
      <c r="AK581" s="152">
        <v>30</v>
      </c>
      <c r="AL581" s="152" t="s">
        <v>103</v>
      </c>
      <c r="AM581" s="152">
        <v>115</v>
      </c>
      <c r="AN581" s="198">
        <v>0</v>
      </c>
      <c r="AO581" s="152">
        <v>1.2</v>
      </c>
      <c r="AP581" s="152">
        <v>340</v>
      </c>
      <c r="AQ581" s="152">
        <v>482</v>
      </c>
      <c r="AR581" s="152">
        <v>99</v>
      </c>
      <c r="AS581" s="151"/>
      <c r="AT581" s="151">
        <v>16</v>
      </c>
      <c r="AU581" s="151">
        <v>100</v>
      </c>
      <c r="AV581" s="151">
        <v>1</v>
      </c>
      <c r="AW581" s="151">
        <v>1.9</v>
      </c>
      <c r="AX581" s="151">
        <v>401</v>
      </c>
      <c r="AY581" s="151">
        <v>572</v>
      </c>
      <c r="AZ581" s="151">
        <v>0.3</v>
      </c>
      <c r="BA581" s="151">
        <v>0.05</v>
      </c>
    </row>
    <row r="582" spans="1:54" x14ac:dyDescent="0.25">
      <c r="A582" s="44">
        <f t="shared" si="90"/>
        <v>2015</v>
      </c>
      <c r="B582" s="44" t="str">
        <f t="shared" si="91"/>
        <v>NOVIEMBRE</v>
      </c>
      <c r="C582" s="44">
        <v>5</v>
      </c>
      <c r="D582" s="44" t="str">
        <f t="shared" si="92"/>
        <v>NOVIEMBRE 2015 / 4</v>
      </c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  <c r="O582" s="152"/>
      <c r="P582" s="152"/>
      <c r="Q582" s="152"/>
      <c r="R582" s="152"/>
      <c r="S582" s="152"/>
      <c r="T582" s="152"/>
      <c r="U582" s="152"/>
      <c r="V582" s="152"/>
      <c r="W582" s="152"/>
      <c r="X582" s="152"/>
      <c r="Y582" s="152"/>
      <c r="Z582" s="152"/>
      <c r="AA582" s="152"/>
      <c r="AB582" s="152"/>
      <c r="AC582" s="235"/>
      <c r="AD582" s="178">
        <v>4</v>
      </c>
      <c r="AE582" s="185">
        <v>42325</v>
      </c>
      <c r="AF582" s="179">
        <v>58492</v>
      </c>
      <c r="AG582" s="34" t="s">
        <v>104</v>
      </c>
      <c r="AH582" s="152">
        <v>0.78700000000000003</v>
      </c>
      <c r="AI582" s="152" t="s">
        <v>20</v>
      </c>
      <c r="AJ582" s="198">
        <v>0</v>
      </c>
      <c r="AK582" s="152">
        <v>30</v>
      </c>
      <c r="AL582" s="152" t="s">
        <v>103</v>
      </c>
      <c r="AM582" s="152">
        <v>113</v>
      </c>
      <c r="AN582" s="198">
        <v>0</v>
      </c>
      <c r="AO582" s="152">
        <v>1.3</v>
      </c>
      <c r="AP582" s="152">
        <v>349</v>
      </c>
      <c r="AQ582" s="152">
        <v>506</v>
      </c>
      <c r="AR582" s="152">
        <v>99</v>
      </c>
      <c r="AS582" s="151"/>
      <c r="AT582" s="151">
        <v>16</v>
      </c>
      <c r="AU582" s="151">
        <v>100</v>
      </c>
      <c r="AV582" s="151">
        <v>1</v>
      </c>
      <c r="AW582" s="151">
        <v>1.9</v>
      </c>
      <c r="AX582" s="151">
        <v>401</v>
      </c>
      <c r="AY582" s="151">
        <v>572</v>
      </c>
      <c r="AZ582" s="151">
        <v>0.3</v>
      </c>
      <c r="BA582" s="151">
        <v>0.05</v>
      </c>
    </row>
    <row r="583" spans="1:54" x14ac:dyDescent="0.25">
      <c r="A583" s="44">
        <f t="shared" si="90"/>
        <v>2015</v>
      </c>
      <c r="B583" s="44" t="str">
        <f t="shared" si="91"/>
        <v>NOVIEMBRE</v>
      </c>
      <c r="C583" s="44">
        <v>6</v>
      </c>
      <c r="D583" s="44" t="str">
        <f t="shared" si="92"/>
        <v>NOVIEMBRE 2015 / 5</v>
      </c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  <c r="O583" s="152"/>
      <c r="P583" s="152"/>
      <c r="Q583" s="152"/>
      <c r="R583" s="152"/>
      <c r="S583" s="152"/>
      <c r="T583" s="152"/>
      <c r="U583" s="152"/>
      <c r="V583" s="152"/>
      <c r="W583" s="152"/>
      <c r="X583" s="152"/>
      <c r="Y583" s="152"/>
      <c r="Z583" s="152"/>
      <c r="AA583" s="152"/>
      <c r="AB583" s="152"/>
      <c r="AC583" s="235"/>
      <c r="AD583" s="178">
        <v>5</v>
      </c>
      <c r="AE583" s="185">
        <v>42332</v>
      </c>
      <c r="AF583" s="179">
        <v>58666</v>
      </c>
      <c r="AG583" s="34" t="s">
        <v>104</v>
      </c>
      <c r="AH583" s="152">
        <v>0.79049999999999998</v>
      </c>
      <c r="AI583" s="152" t="s">
        <v>20</v>
      </c>
      <c r="AJ583" s="198">
        <v>0</v>
      </c>
      <c r="AK583" s="152">
        <v>30</v>
      </c>
      <c r="AL583" s="152" t="s">
        <v>103</v>
      </c>
      <c r="AM583" s="152">
        <v>118</v>
      </c>
      <c r="AN583" s="198">
        <v>0</v>
      </c>
      <c r="AO583" s="152">
        <v>1.4</v>
      </c>
      <c r="AP583" s="152">
        <v>345</v>
      </c>
      <c r="AQ583" s="152">
        <v>523</v>
      </c>
      <c r="AR583" s="152">
        <v>99</v>
      </c>
      <c r="AS583" s="151"/>
      <c r="AT583" s="151">
        <v>16</v>
      </c>
      <c r="AU583" s="151">
        <v>100</v>
      </c>
      <c r="AV583" s="151">
        <v>1</v>
      </c>
      <c r="AW583" s="151">
        <v>1.9</v>
      </c>
      <c r="AX583" s="151">
        <v>401</v>
      </c>
      <c r="AY583" s="151">
        <v>572</v>
      </c>
      <c r="AZ583" s="151">
        <v>0.3</v>
      </c>
      <c r="BA583" s="151">
        <v>0.05</v>
      </c>
    </row>
    <row r="584" spans="1:54" x14ac:dyDescent="0.25">
      <c r="A584" s="44">
        <f t="shared" si="90"/>
        <v>2015</v>
      </c>
      <c r="B584" s="44" t="str">
        <f t="shared" si="91"/>
        <v>NOVIEMBRE</v>
      </c>
      <c r="C584" s="44">
        <v>7</v>
      </c>
      <c r="D584" s="44" t="str">
        <f t="shared" si="92"/>
        <v>NOVIEMBRE 2015 / 6</v>
      </c>
    </row>
    <row r="585" spans="1:54" x14ac:dyDescent="0.25">
      <c r="A585" s="44">
        <f t="shared" si="90"/>
        <v>2015</v>
      </c>
      <c r="B585" s="44" t="str">
        <f t="shared" si="91"/>
        <v>NOVIEMBRE</v>
      </c>
      <c r="C585" s="44">
        <v>8</v>
      </c>
      <c r="D585" s="44" t="str">
        <f t="shared" si="92"/>
        <v>NOVIEMBRE 2015 / 7</v>
      </c>
    </row>
    <row r="586" spans="1:54" x14ac:dyDescent="0.25">
      <c r="A586" s="44">
        <f t="shared" si="90"/>
        <v>2015</v>
      </c>
      <c r="B586" s="44" t="str">
        <f t="shared" si="91"/>
        <v>NOVIEMBRE</v>
      </c>
      <c r="C586" s="44">
        <v>9</v>
      </c>
      <c r="D586" s="44" t="str">
        <f t="shared" si="92"/>
        <v>NOVIEMBRE 2015 / 8</v>
      </c>
    </row>
    <row r="587" spans="1:54" x14ac:dyDescent="0.25">
      <c r="A587" s="44">
        <f t="shared" si="90"/>
        <v>2015</v>
      </c>
      <c r="B587" s="44" t="str">
        <f t="shared" si="91"/>
        <v>NOVIEMBRE</v>
      </c>
      <c r="C587" s="44">
        <v>10</v>
      </c>
      <c r="D587" s="44" t="str">
        <f t="shared" si="92"/>
        <v>NOVIEMBRE 2015 / 9</v>
      </c>
    </row>
    <row r="588" spans="1:54" x14ac:dyDescent="0.25">
      <c r="A588" s="44">
        <f t="shared" si="90"/>
        <v>2015</v>
      </c>
      <c r="B588" s="44" t="str">
        <f t="shared" si="91"/>
        <v>NOVIEMBRE</v>
      </c>
      <c r="C588" s="44">
        <v>11</v>
      </c>
      <c r="D588" s="44" t="str">
        <f t="shared" si="92"/>
        <v>NOVIEMBRE 2015 / 10</v>
      </c>
    </row>
    <row r="589" spans="1:54" x14ac:dyDescent="0.25">
      <c r="A589" s="44">
        <f t="shared" si="90"/>
        <v>2015</v>
      </c>
      <c r="B589" s="44" t="str">
        <f t="shared" si="91"/>
        <v>NOVIEMBRE</v>
      </c>
      <c r="C589" s="44">
        <v>12</v>
      </c>
      <c r="D589" s="44" t="str">
        <f t="shared" si="92"/>
        <v>NOVIEMBRE 2015 / 11</v>
      </c>
    </row>
    <row r="590" spans="1:54" x14ac:dyDescent="0.25">
      <c r="A590" s="44">
        <f t="shared" si="90"/>
        <v>2015</v>
      </c>
      <c r="B590" s="44" t="str">
        <f t="shared" si="91"/>
        <v>NOVIEMBRE</v>
      </c>
      <c r="C590" s="44">
        <v>13</v>
      </c>
      <c r="D590" s="44" t="str">
        <f t="shared" si="92"/>
        <v>NOVIEMBRE 2015 / 12</v>
      </c>
    </row>
    <row r="591" spans="1:54" x14ac:dyDescent="0.25">
      <c r="A591" s="44">
        <f t="shared" si="90"/>
        <v>2015</v>
      </c>
      <c r="B591" s="44" t="str">
        <f t="shared" si="91"/>
        <v>NOVIEMBRE</v>
      </c>
      <c r="C591" s="44">
        <v>14</v>
      </c>
      <c r="D591" s="44" t="str">
        <f t="shared" si="92"/>
        <v>NOVIEMBRE 2015 / 13</v>
      </c>
    </row>
    <row r="592" spans="1:54" x14ac:dyDescent="0.25">
      <c r="A592" s="44">
        <f t="shared" si="90"/>
        <v>2015</v>
      </c>
      <c r="B592" s="44" t="str">
        <f t="shared" si="91"/>
        <v>NOVIEMBRE</v>
      </c>
      <c r="C592" s="44">
        <v>15</v>
      </c>
      <c r="D592" s="44" t="str">
        <f t="shared" si="92"/>
        <v>NOVIEMBRE 2015 / 14</v>
      </c>
    </row>
    <row r="593" spans="1:4" x14ac:dyDescent="0.25">
      <c r="A593" s="44">
        <f t="shared" si="90"/>
        <v>2015</v>
      </c>
      <c r="B593" s="44" t="str">
        <f t="shared" si="91"/>
        <v>NOVIEMBRE</v>
      </c>
      <c r="C593" s="44">
        <v>16</v>
      </c>
      <c r="D593" s="44" t="str">
        <f t="shared" si="92"/>
        <v>NOVIEMBRE 2015 / 15</v>
      </c>
    </row>
    <row r="594" spans="1:4" x14ac:dyDescent="0.25">
      <c r="A594" s="44">
        <f t="shared" si="90"/>
        <v>2015</v>
      </c>
      <c r="B594" s="44" t="str">
        <f t="shared" si="91"/>
        <v>NOVIEMBRE</v>
      </c>
      <c r="C594" s="44">
        <v>17</v>
      </c>
      <c r="D594" s="44" t="str">
        <f t="shared" si="92"/>
        <v>NOVIEMBRE 2015 / 16</v>
      </c>
    </row>
    <row r="595" spans="1:4" x14ac:dyDescent="0.25">
      <c r="A595" s="44">
        <f t="shared" si="90"/>
        <v>2015</v>
      </c>
      <c r="B595" s="44" t="str">
        <f t="shared" si="91"/>
        <v>NOVIEMBRE</v>
      </c>
      <c r="C595" s="44">
        <v>18</v>
      </c>
      <c r="D595" s="44" t="str">
        <f t="shared" si="92"/>
        <v>NOVIEMBRE 2015 / 17</v>
      </c>
    </row>
    <row r="596" spans="1:4" x14ac:dyDescent="0.25">
      <c r="A596" s="44">
        <f t="shared" si="90"/>
        <v>2015</v>
      </c>
      <c r="B596" s="44" t="str">
        <f t="shared" si="91"/>
        <v>NOVIEMBRE</v>
      </c>
      <c r="C596" s="44">
        <v>19</v>
      </c>
      <c r="D596" s="44" t="str">
        <f t="shared" si="92"/>
        <v>NOVIEMBRE 2015 / 18</v>
      </c>
    </row>
    <row r="597" spans="1:4" x14ac:dyDescent="0.25">
      <c r="A597" s="44">
        <f t="shared" si="90"/>
        <v>2015</v>
      </c>
      <c r="B597" s="44" t="str">
        <f t="shared" si="91"/>
        <v>NOVIEMBRE</v>
      </c>
      <c r="C597" s="44">
        <v>20</v>
      </c>
      <c r="D597" s="44" t="str">
        <f t="shared" si="92"/>
        <v>NOVIEMBRE 2015 / 19</v>
      </c>
    </row>
    <row r="598" spans="1:4" x14ac:dyDescent="0.25">
      <c r="A598" s="44">
        <f t="shared" si="90"/>
        <v>2015</v>
      </c>
      <c r="B598" s="44" t="str">
        <f t="shared" si="91"/>
        <v>NOVIEMBRE</v>
      </c>
      <c r="C598" s="44">
        <v>21</v>
      </c>
      <c r="D598" s="44" t="str">
        <f t="shared" si="92"/>
        <v>NOVIEMBRE 2015 / 20</v>
      </c>
    </row>
    <row r="599" spans="1:4" x14ac:dyDescent="0.25">
      <c r="A599" s="44">
        <f t="shared" si="90"/>
        <v>2015</v>
      </c>
      <c r="B599" s="44" t="str">
        <f t="shared" si="91"/>
        <v>NOVIEMBRE</v>
      </c>
      <c r="C599" s="44">
        <v>22</v>
      </c>
      <c r="D599" s="44" t="str">
        <f t="shared" si="92"/>
        <v>NOVIEMBRE 2015 / 21</v>
      </c>
    </row>
    <row r="600" spans="1:4" x14ac:dyDescent="0.25">
      <c r="A600" s="44">
        <f t="shared" si="90"/>
        <v>2015</v>
      </c>
      <c r="B600" s="44" t="str">
        <f t="shared" si="91"/>
        <v>NOVIEMBRE</v>
      </c>
      <c r="C600" s="44">
        <v>23</v>
      </c>
      <c r="D600" s="44" t="str">
        <f t="shared" si="92"/>
        <v>NOVIEMBRE 2015 / 22</v>
      </c>
    </row>
    <row r="601" spans="1:4" x14ac:dyDescent="0.25">
      <c r="A601" s="44">
        <f t="shared" si="90"/>
        <v>2015</v>
      </c>
      <c r="B601" s="44" t="str">
        <f t="shared" si="91"/>
        <v>NOVIEMBRE</v>
      </c>
      <c r="C601" s="44">
        <v>24</v>
      </c>
      <c r="D601" s="44" t="str">
        <f t="shared" si="92"/>
        <v>NOVIEMBRE 2015 / 23</v>
      </c>
    </row>
    <row r="602" spans="1:4" x14ac:dyDescent="0.25">
      <c r="A602" s="44">
        <f t="shared" si="90"/>
        <v>2015</v>
      </c>
      <c r="B602" s="44" t="str">
        <f t="shared" si="91"/>
        <v>NOVIEMBRE</v>
      </c>
      <c r="C602" s="44">
        <v>25</v>
      </c>
      <c r="D602" s="44" t="str">
        <f t="shared" si="92"/>
        <v>NOVIEMBRE 2015 / 24</v>
      </c>
    </row>
    <row r="603" spans="1:4" x14ac:dyDescent="0.25">
      <c r="A603" s="44">
        <f t="shared" si="90"/>
        <v>2015</v>
      </c>
      <c r="B603" s="44" t="str">
        <f t="shared" si="91"/>
        <v>NOVIEMBRE</v>
      </c>
      <c r="C603" s="44">
        <v>26</v>
      </c>
      <c r="D603" s="44" t="str">
        <f t="shared" si="92"/>
        <v>NOVIEMBRE 2015 / 25</v>
      </c>
    </row>
    <row r="604" spans="1:4" x14ac:dyDescent="0.25">
      <c r="A604" s="44">
        <f t="shared" si="90"/>
        <v>2015</v>
      </c>
      <c r="B604" s="44" t="str">
        <f t="shared" si="91"/>
        <v>NOVIEMBRE</v>
      </c>
      <c r="C604" s="44">
        <v>27</v>
      </c>
      <c r="D604" s="44" t="str">
        <f t="shared" si="92"/>
        <v>NOVIEMBRE 2015 / 26</v>
      </c>
    </row>
    <row r="605" spans="1:4" x14ac:dyDescent="0.25">
      <c r="A605" s="44">
        <f t="shared" si="90"/>
        <v>2015</v>
      </c>
      <c r="B605" s="44" t="str">
        <f t="shared" si="91"/>
        <v>NOVIEMBRE</v>
      </c>
      <c r="C605" s="44">
        <v>28</v>
      </c>
      <c r="D605" s="44" t="str">
        <f t="shared" si="92"/>
        <v>NOVIEMBRE 2015 / 27</v>
      </c>
    </row>
    <row r="606" spans="1:4" x14ac:dyDescent="0.25">
      <c r="A606" s="44">
        <f t="shared" si="90"/>
        <v>2015</v>
      </c>
      <c r="B606" s="44" t="str">
        <f t="shared" si="91"/>
        <v>NOVIEMBRE</v>
      </c>
      <c r="C606" s="44">
        <v>29</v>
      </c>
      <c r="D606" s="44" t="str">
        <f t="shared" si="92"/>
        <v>NOVIEMBRE 2015 / 28</v>
      </c>
    </row>
    <row r="607" spans="1:4" x14ac:dyDescent="0.25">
      <c r="A607" s="44">
        <f t="shared" si="90"/>
        <v>2015</v>
      </c>
      <c r="B607" s="44" t="str">
        <f t="shared" si="91"/>
        <v>NOVIEMBRE</v>
      </c>
      <c r="C607" s="44">
        <v>30</v>
      </c>
      <c r="D607" s="44" t="str">
        <f t="shared" si="92"/>
        <v>NOVIEMBRE 2015 / 29</v>
      </c>
    </row>
    <row r="608" spans="1:4" x14ac:dyDescent="0.25">
      <c r="A608" s="44">
        <f t="shared" si="90"/>
        <v>2015</v>
      </c>
      <c r="B608" s="44" t="str">
        <f t="shared" si="91"/>
        <v>NOVIEMBRE</v>
      </c>
      <c r="C608" s="44">
        <v>31</v>
      </c>
      <c r="D608" s="44" t="str">
        <f t="shared" si="92"/>
        <v>NOVIEMBRE 2015 / 30</v>
      </c>
    </row>
    <row r="609" spans="1:54" s="206" customFormat="1" ht="15.75" x14ac:dyDescent="0.25">
      <c r="D609" s="44" t="str">
        <f t="shared" si="92"/>
        <v>NOVIEMBRE 2015 / 31</v>
      </c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55"/>
      <c r="AB609" s="44"/>
      <c r="AC609" s="207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44"/>
      <c r="AU609" s="44"/>
      <c r="AV609" s="44"/>
      <c r="AW609" s="44"/>
      <c r="AX609" s="55"/>
      <c r="AY609" s="44"/>
      <c r="AZ609" s="44"/>
      <c r="BA609" s="44"/>
      <c r="BB609" s="209" t="str">
        <f>IFERROR(AVERAGE(BB578:BB608),"")</f>
        <v/>
      </c>
    </row>
    <row r="610" spans="1:54" ht="15.75" x14ac:dyDescent="0.25">
      <c r="A610" s="44">
        <v>2015</v>
      </c>
      <c r="B610" s="44" t="s">
        <v>238</v>
      </c>
      <c r="C610" s="44">
        <v>1</v>
      </c>
      <c r="D610" s="208" t="s">
        <v>228</v>
      </c>
      <c r="E610" s="209">
        <f t="shared" ref="E610:AJ610" si="93">IFERROR(AVERAGE(E579:E609),"")</f>
        <v>1.5</v>
      </c>
      <c r="F610" s="209">
        <f t="shared" si="93"/>
        <v>42329</v>
      </c>
      <c r="G610" s="209">
        <f t="shared" si="93"/>
        <v>58623</v>
      </c>
      <c r="H610" s="209" t="str">
        <f t="shared" si="93"/>
        <v/>
      </c>
      <c r="I610" s="209">
        <f t="shared" si="93"/>
        <v>0.78025</v>
      </c>
      <c r="J610" s="209" t="str">
        <f t="shared" si="93"/>
        <v/>
      </c>
      <c r="K610" s="209">
        <f t="shared" si="93"/>
        <v>0</v>
      </c>
      <c r="L610" s="209">
        <f t="shared" si="93"/>
        <v>30</v>
      </c>
      <c r="M610" s="209" t="str">
        <f t="shared" si="93"/>
        <v/>
      </c>
      <c r="N610" s="209">
        <f t="shared" si="93"/>
        <v>104.5</v>
      </c>
      <c r="O610" s="209">
        <f t="shared" si="93"/>
        <v>0</v>
      </c>
      <c r="P610" s="209">
        <f t="shared" si="93"/>
        <v>1.04</v>
      </c>
      <c r="Q610" s="209">
        <f t="shared" si="93"/>
        <v>334</v>
      </c>
      <c r="R610" s="209">
        <f t="shared" si="93"/>
        <v>489.5</v>
      </c>
      <c r="S610" s="209">
        <f t="shared" si="93"/>
        <v>98.5</v>
      </c>
      <c r="T610" s="209" t="str">
        <f t="shared" si="93"/>
        <v/>
      </c>
      <c r="U610" s="209">
        <f t="shared" si="93"/>
        <v>16</v>
      </c>
      <c r="V610" s="209">
        <f t="shared" si="93"/>
        <v>100</v>
      </c>
      <c r="W610" s="209">
        <f t="shared" si="93"/>
        <v>1</v>
      </c>
      <c r="X610" s="209">
        <f t="shared" si="93"/>
        <v>1.9</v>
      </c>
      <c r="Y610" s="209">
        <f t="shared" si="93"/>
        <v>401</v>
      </c>
      <c r="Z610" s="209">
        <f t="shared" si="93"/>
        <v>572</v>
      </c>
      <c r="AA610" s="209">
        <f t="shared" si="93"/>
        <v>0.3</v>
      </c>
      <c r="AB610" s="209">
        <f t="shared" si="93"/>
        <v>0.05</v>
      </c>
      <c r="AC610" s="209" t="str">
        <f t="shared" si="93"/>
        <v/>
      </c>
      <c r="AD610" s="209">
        <f t="shared" si="93"/>
        <v>3</v>
      </c>
      <c r="AE610" s="209">
        <f t="shared" si="93"/>
        <v>42318.6</v>
      </c>
      <c r="AF610" s="209">
        <f t="shared" si="93"/>
        <v>58353.4</v>
      </c>
      <c r="AG610" s="209" t="str">
        <f t="shared" si="93"/>
        <v/>
      </c>
      <c r="AH610" s="209">
        <f t="shared" si="93"/>
        <v>0.78498000000000001</v>
      </c>
      <c r="AI610" s="209" t="str">
        <f t="shared" si="93"/>
        <v/>
      </c>
      <c r="AJ610" s="209">
        <f t="shared" si="93"/>
        <v>0</v>
      </c>
      <c r="AK610" s="209">
        <f t="shared" ref="AK610:BA610" si="94">IFERROR(AVERAGE(AK579:AK609),"")</f>
        <v>30</v>
      </c>
      <c r="AL610" s="209" t="str">
        <f t="shared" si="94"/>
        <v/>
      </c>
      <c r="AM610" s="209">
        <f t="shared" si="94"/>
        <v>114.4</v>
      </c>
      <c r="AN610" s="209">
        <f t="shared" si="94"/>
        <v>0</v>
      </c>
      <c r="AO610" s="209">
        <f t="shared" si="94"/>
        <v>1.2599999999999998</v>
      </c>
      <c r="AP610" s="209">
        <f t="shared" si="94"/>
        <v>345.6</v>
      </c>
      <c r="AQ610" s="209">
        <f t="shared" si="94"/>
        <v>500.2</v>
      </c>
      <c r="AR610" s="209">
        <f t="shared" si="94"/>
        <v>99</v>
      </c>
      <c r="AS610" s="209" t="str">
        <f t="shared" si="94"/>
        <v/>
      </c>
      <c r="AT610" s="209">
        <f t="shared" si="94"/>
        <v>16</v>
      </c>
      <c r="AU610" s="209">
        <f t="shared" si="94"/>
        <v>100</v>
      </c>
      <c r="AV610" s="209">
        <f t="shared" si="94"/>
        <v>1</v>
      </c>
      <c r="AW610" s="209">
        <f t="shared" si="94"/>
        <v>1.9</v>
      </c>
      <c r="AX610" s="210">
        <f t="shared" si="94"/>
        <v>401</v>
      </c>
      <c r="AY610" s="209">
        <f t="shared" si="94"/>
        <v>572</v>
      </c>
      <c r="AZ610" s="209">
        <f t="shared" si="94"/>
        <v>0.3</v>
      </c>
      <c r="BA610" s="209">
        <f t="shared" si="94"/>
        <v>0.05</v>
      </c>
    </row>
    <row r="611" spans="1:54" x14ac:dyDescent="0.25">
      <c r="A611" s="44">
        <f t="shared" ref="A611:A640" si="95">A610</f>
        <v>2015</v>
      </c>
      <c r="B611" s="44" t="str">
        <f t="shared" ref="B611:B640" si="96">B610</f>
        <v>DICIEMBRE</v>
      </c>
      <c r="C611" s="44">
        <v>2</v>
      </c>
      <c r="D611" s="44" t="str">
        <f t="shared" ref="D611:D641" si="97">B610&amp;" "&amp;A610&amp;" / "&amp;C610</f>
        <v>DICIEMBRE 2015 / 1</v>
      </c>
      <c r="E611" s="169">
        <v>1</v>
      </c>
      <c r="F611" s="154">
        <v>42352</v>
      </c>
      <c r="G611" s="179">
        <v>59329</v>
      </c>
      <c r="H611" s="33" t="s">
        <v>131</v>
      </c>
      <c r="I611" s="152">
        <v>0.78</v>
      </c>
      <c r="J611" s="152" t="s">
        <v>20</v>
      </c>
      <c r="K611" s="198">
        <v>0</v>
      </c>
      <c r="L611" s="152">
        <v>30</v>
      </c>
      <c r="M611" s="152" t="s">
        <v>103</v>
      </c>
      <c r="N611" s="152">
        <v>105</v>
      </c>
      <c r="O611" s="198">
        <v>0</v>
      </c>
      <c r="P611" s="152">
        <v>1.03</v>
      </c>
      <c r="Q611" s="152">
        <v>332</v>
      </c>
      <c r="R611" s="152">
        <v>486</v>
      </c>
      <c r="S611" s="152">
        <v>99</v>
      </c>
      <c r="T611" s="151"/>
      <c r="U611" s="151">
        <v>16</v>
      </c>
      <c r="V611" s="151">
        <v>100</v>
      </c>
      <c r="W611" s="151">
        <v>1</v>
      </c>
      <c r="X611" s="151">
        <v>1.9</v>
      </c>
      <c r="Y611" s="151">
        <v>401</v>
      </c>
      <c r="Z611" s="151">
        <v>572</v>
      </c>
      <c r="AA611" s="151">
        <v>0.3</v>
      </c>
      <c r="AB611" s="151">
        <v>0.05</v>
      </c>
      <c r="AC611" s="235"/>
      <c r="AD611" s="178">
        <v>1</v>
      </c>
      <c r="AE611" s="185">
        <v>42340</v>
      </c>
      <c r="AF611" s="179">
        <v>59053</v>
      </c>
      <c r="AG611" s="33" t="s">
        <v>104</v>
      </c>
      <c r="AH611" s="152">
        <v>0.78790000000000004</v>
      </c>
      <c r="AI611" s="152" t="s">
        <v>20</v>
      </c>
      <c r="AJ611" s="198">
        <v>0.01</v>
      </c>
      <c r="AK611" s="152">
        <v>30</v>
      </c>
      <c r="AL611" s="152" t="s">
        <v>103</v>
      </c>
      <c r="AM611" s="152">
        <v>117</v>
      </c>
      <c r="AN611" s="198">
        <v>0</v>
      </c>
      <c r="AO611" s="152">
        <v>1.3</v>
      </c>
      <c r="AP611" s="152">
        <v>343</v>
      </c>
      <c r="AQ611" s="152">
        <v>504</v>
      </c>
      <c r="AR611" s="152">
        <v>99</v>
      </c>
      <c r="AS611" s="151"/>
      <c r="AT611" s="151">
        <v>16</v>
      </c>
      <c r="AU611" s="151">
        <v>100</v>
      </c>
      <c r="AV611" s="151">
        <v>1</v>
      </c>
      <c r="AW611" s="151">
        <v>1.9</v>
      </c>
      <c r="AX611" s="151">
        <v>401</v>
      </c>
      <c r="AY611" s="151">
        <v>572</v>
      </c>
      <c r="AZ611" s="151">
        <v>0.3</v>
      </c>
      <c r="BA611" s="151">
        <v>0.05</v>
      </c>
    </row>
    <row r="612" spans="1:54" x14ac:dyDescent="0.25">
      <c r="A612" s="44">
        <f t="shared" si="95"/>
        <v>2015</v>
      </c>
      <c r="B612" s="44" t="str">
        <f t="shared" si="96"/>
        <v>DICIEMBRE</v>
      </c>
      <c r="C612" s="44">
        <v>3</v>
      </c>
      <c r="D612" s="44" t="str">
        <f t="shared" si="97"/>
        <v>DICIEMBRE 2015 / 2</v>
      </c>
      <c r="E612" s="169">
        <v>2</v>
      </c>
      <c r="F612" s="154">
        <v>42365</v>
      </c>
      <c r="G612" s="179">
        <v>59592</v>
      </c>
      <c r="H612" s="33" t="s">
        <v>132</v>
      </c>
      <c r="I612" s="152">
        <v>0.77829999999999999</v>
      </c>
      <c r="J612" s="152" t="s">
        <v>20</v>
      </c>
      <c r="K612" s="198">
        <v>0</v>
      </c>
      <c r="L612" s="152">
        <v>30</v>
      </c>
      <c r="M612" s="152" t="s">
        <v>103</v>
      </c>
      <c r="N612" s="152">
        <v>104</v>
      </c>
      <c r="O612" s="198">
        <v>0</v>
      </c>
      <c r="P612" s="152">
        <v>1.02</v>
      </c>
      <c r="Q612" s="152">
        <v>332</v>
      </c>
      <c r="R612" s="152">
        <v>482</v>
      </c>
      <c r="S612" s="152">
        <v>98.5</v>
      </c>
      <c r="T612" s="151"/>
      <c r="U612" s="151">
        <v>16</v>
      </c>
      <c r="V612" s="151">
        <v>100</v>
      </c>
      <c r="W612" s="151">
        <v>1</v>
      </c>
      <c r="X612" s="151">
        <v>1.9</v>
      </c>
      <c r="Y612" s="151">
        <v>401</v>
      </c>
      <c r="Z612" s="151">
        <v>572</v>
      </c>
      <c r="AA612" s="151">
        <v>0.3</v>
      </c>
      <c r="AB612" s="151">
        <v>0.05</v>
      </c>
      <c r="AC612" s="235"/>
      <c r="AD612" s="178">
        <v>2</v>
      </c>
      <c r="AE612" s="185">
        <v>42349</v>
      </c>
      <c r="AF612" s="179">
        <v>59236</v>
      </c>
      <c r="AG612" s="34" t="s">
        <v>104</v>
      </c>
      <c r="AH612" s="152">
        <v>0.78700000000000003</v>
      </c>
      <c r="AI612" s="152" t="s">
        <v>20</v>
      </c>
      <c r="AJ612" s="198">
        <v>0.01</v>
      </c>
      <c r="AK612" s="152">
        <v>30</v>
      </c>
      <c r="AL612" s="152" t="s">
        <v>103</v>
      </c>
      <c r="AM612" s="152">
        <v>113</v>
      </c>
      <c r="AN612" s="198">
        <v>0</v>
      </c>
      <c r="AO612" s="152">
        <v>1.3</v>
      </c>
      <c r="AP612" s="152">
        <v>342</v>
      </c>
      <c r="AQ612" s="152">
        <v>496</v>
      </c>
      <c r="AR612" s="152">
        <v>99</v>
      </c>
      <c r="AS612" s="151"/>
      <c r="AT612" s="151">
        <v>16</v>
      </c>
      <c r="AU612" s="151">
        <v>100</v>
      </c>
      <c r="AV612" s="151">
        <v>1</v>
      </c>
      <c r="AW612" s="151">
        <v>1.9</v>
      </c>
      <c r="AX612" s="151">
        <v>401</v>
      </c>
      <c r="AY612" s="151">
        <v>572</v>
      </c>
      <c r="AZ612" s="151">
        <v>0.3</v>
      </c>
      <c r="BA612" s="151">
        <v>0.05</v>
      </c>
    </row>
    <row r="613" spans="1:54" x14ac:dyDescent="0.25">
      <c r="A613" s="44">
        <f t="shared" si="95"/>
        <v>2015</v>
      </c>
      <c r="B613" s="44" t="str">
        <f t="shared" si="96"/>
        <v>DICIEMBRE</v>
      </c>
      <c r="C613" s="44">
        <v>4</v>
      </c>
      <c r="D613" s="44" t="str">
        <f t="shared" si="97"/>
        <v>DICIEMBRE 2015 / 3</v>
      </c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  <c r="O613" s="152"/>
      <c r="P613" s="152"/>
      <c r="Q613" s="152"/>
      <c r="R613" s="152"/>
      <c r="S613" s="152"/>
      <c r="T613" s="152"/>
      <c r="U613" s="152"/>
      <c r="V613" s="152"/>
      <c r="W613" s="152"/>
      <c r="X613" s="152"/>
      <c r="Y613" s="152"/>
      <c r="Z613" s="152"/>
      <c r="AA613" s="152"/>
      <c r="AB613" s="152"/>
      <c r="AC613" s="235"/>
      <c r="AD613" s="178">
        <v>3</v>
      </c>
      <c r="AE613" s="185">
        <v>42355</v>
      </c>
      <c r="AF613" s="179">
        <v>59368</v>
      </c>
      <c r="AG613" s="34" t="s">
        <v>104</v>
      </c>
      <c r="AH613" s="152">
        <v>0.78520000000000001</v>
      </c>
      <c r="AI613" s="152" t="s">
        <v>20</v>
      </c>
      <c r="AJ613" s="198">
        <v>0.01</v>
      </c>
      <c r="AK613" s="152">
        <v>30</v>
      </c>
      <c r="AL613" s="152" t="s">
        <v>103</v>
      </c>
      <c r="AM613" s="152">
        <v>120</v>
      </c>
      <c r="AN613" s="198">
        <v>0</v>
      </c>
      <c r="AO613" s="152">
        <v>1.3</v>
      </c>
      <c r="AP613" s="152">
        <v>346</v>
      </c>
      <c r="AQ613" s="152">
        <v>496</v>
      </c>
      <c r="AR613" s="152">
        <v>98</v>
      </c>
      <c r="AS613" s="151"/>
      <c r="AT613" s="151">
        <v>16</v>
      </c>
      <c r="AU613" s="151">
        <v>100</v>
      </c>
      <c r="AV613" s="151">
        <v>1</v>
      </c>
      <c r="AW613" s="151">
        <v>1.9</v>
      </c>
      <c r="AX613" s="151">
        <v>401</v>
      </c>
      <c r="AY613" s="151">
        <v>572</v>
      </c>
      <c r="AZ613" s="151">
        <v>0.3</v>
      </c>
      <c r="BA613" s="151">
        <v>0.05</v>
      </c>
    </row>
    <row r="614" spans="1:54" x14ac:dyDescent="0.25">
      <c r="A614" s="44">
        <f t="shared" si="95"/>
        <v>2015</v>
      </c>
      <c r="B614" s="44" t="str">
        <f t="shared" si="96"/>
        <v>DICIEMBRE</v>
      </c>
      <c r="C614" s="44">
        <v>5</v>
      </c>
      <c r="D614" s="44" t="str">
        <f t="shared" si="97"/>
        <v>DICIEMBRE 2015 / 4</v>
      </c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  <c r="O614" s="152"/>
      <c r="P614" s="152"/>
      <c r="Q614" s="152"/>
      <c r="R614" s="152"/>
      <c r="S614" s="152"/>
      <c r="T614" s="152"/>
      <c r="U614" s="152"/>
      <c r="V614" s="152"/>
      <c r="W614" s="152"/>
      <c r="X614" s="152"/>
      <c r="Y614" s="152"/>
      <c r="Z614" s="152"/>
      <c r="AA614" s="152"/>
      <c r="AB614" s="152"/>
      <c r="AC614" s="235"/>
      <c r="AD614" s="178">
        <v>4</v>
      </c>
      <c r="AE614" s="185">
        <v>42365</v>
      </c>
      <c r="AF614" s="179">
        <v>59598</v>
      </c>
      <c r="AG614" s="34" t="s">
        <v>104</v>
      </c>
      <c r="AH614" s="152">
        <v>0.78310000000000002</v>
      </c>
      <c r="AI614" s="152" t="s">
        <v>20</v>
      </c>
      <c r="AJ614" s="198">
        <v>0.01</v>
      </c>
      <c r="AK614" s="152">
        <v>30</v>
      </c>
      <c r="AL614" s="152" t="s">
        <v>103</v>
      </c>
      <c r="AM614" s="152">
        <v>115</v>
      </c>
      <c r="AN614" s="198">
        <v>0</v>
      </c>
      <c r="AO614" s="152">
        <v>1.2</v>
      </c>
      <c r="AP614" s="152">
        <v>340</v>
      </c>
      <c r="AQ614" s="152">
        <v>484</v>
      </c>
      <c r="AR614" s="152">
        <v>99</v>
      </c>
      <c r="AS614" s="151"/>
      <c r="AT614" s="151">
        <v>16</v>
      </c>
      <c r="AU614" s="151">
        <v>100</v>
      </c>
      <c r="AV614" s="151">
        <v>1</v>
      </c>
      <c r="AW614" s="151">
        <v>1.9</v>
      </c>
      <c r="AX614" s="151">
        <v>401</v>
      </c>
      <c r="AY614" s="151">
        <v>572</v>
      </c>
      <c r="AZ614" s="151">
        <v>0.3</v>
      </c>
      <c r="BA614" s="151">
        <v>0.05</v>
      </c>
    </row>
    <row r="615" spans="1:54" x14ac:dyDescent="0.25">
      <c r="A615" s="44">
        <f t="shared" si="95"/>
        <v>2015</v>
      </c>
      <c r="B615" s="44" t="str">
        <f t="shared" si="96"/>
        <v>DICIEMBRE</v>
      </c>
      <c r="C615" s="44">
        <v>6</v>
      </c>
      <c r="D615" s="44" t="str">
        <f t="shared" si="97"/>
        <v>DICIEMBRE 2015 / 5</v>
      </c>
    </row>
    <row r="616" spans="1:54" x14ac:dyDescent="0.25">
      <c r="A616" s="44">
        <f t="shared" si="95"/>
        <v>2015</v>
      </c>
      <c r="B616" s="44" t="str">
        <f t="shared" si="96"/>
        <v>DICIEMBRE</v>
      </c>
      <c r="C616" s="44">
        <v>7</v>
      </c>
      <c r="D616" s="44" t="str">
        <f t="shared" si="97"/>
        <v>DICIEMBRE 2015 / 6</v>
      </c>
    </row>
    <row r="617" spans="1:54" x14ac:dyDescent="0.25">
      <c r="A617" s="44">
        <f t="shared" si="95"/>
        <v>2015</v>
      </c>
      <c r="B617" s="44" t="str">
        <f t="shared" si="96"/>
        <v>DICIEMBRE</v>
      </c>
      <c r="C617" s="44">
        <v>8</v>
      </c>
      <c r="D617" s="44" t="str">
        <f t="shared" si="97"/>
        <v>DICIEMBRE 2015 / 7</v>
      </c>
    </row>
    <row r="618" spans="1:54" x14ac:dyDescent="0.25">
      <c r="A618" s="44">
        <f t="shared" si="95"/>
        <v>2015</v>
      </c>
      <c r="B618" s="44" t="str">
        <f t="shared" si="96"/>
        <v>DICIEMBRE</v>
      </c>
      <c r="C618" s="44">
        <v>9</v>
      </c>
      <c r="D618" s="44" t="str">
        <f t="shared" si="97"/>
        <v>DICIEMBRE 2015 / 8</v>
      </c>
    </row>
    <row r="619" spans="1:54" x14ac:dyDescent="0.25">
      <c r="A619" s="44">
        <f t="shared" si="95"/>
        <v>2015</v>
      </c>
      <c r="B619" s="44" t="str">
        <f t="shared" si="96"/>
        <v>DICIEMBRE</v>
      </c>
      <c r="C619" s="44">
        <v>10</v>
      </c>
      <c r="D619" s="44" t="str">
        <f t="shared" si="97"/>
        <v>DICIEMBRE 2015 / 9</v>
      </c>
    </row>
    <row r="620" spans="1:54" x14ac:dyDescent="0.25">
      <c r="A620" s="44">
        <f t="shared" si="95"/>
        <v>2015</v>
      </c>
      <c r="B620" s="44" t="str">
        <f t="shared" si="96"/>
        <v>DICIEMBRE</v>
      </c>
      <c r="C620" s="44">
        <v>11</v>
      </c>
      <c r="D620" s="44" t="str">
        <f t="shared" si="97"/>
        <v>DICIEMBRE 2015 / 10</v>
      </c>
    </row>
    <row r="621" spans="1:54" x14ac:dyDescent="0.25">
      <c r="A621" s="44">
        <f t="shared" si="95"/>
        <v>2015</v>
      </c>
      <c r="B621" s="44" t="str">
        <f t="shared" si="96"/>
        <v>DICIEMBRE</v>
      </c>
      <c r="C621" s="44">
        <v>12</v>
      </c>
      <c r="D621" s="44" t="str">
        <f t="shared" si="97"/>
        <v>DICIEMBRE 2015 / 11</v>
      </c>
    </row>
    <row r="622" spans="1:54" x14ac:dyDescent="0.25">
      <c r="A622" s="44">
        <f t="shared" si="95"/>
        <v>2015</v>
      </c>
      <c r="B622" s="44" t="str">
        <f t="shared" si="96"/>
        <v>DICIEMBRE</v>
      </c>
      <c r="C622" s="44">
        <v>13</v>
      </c>
      <c r="D622" s="44" t="str">
        <f t="shared" si="97"/>
        <v>DICIEMBRE 2015 / 12</v>
      </c>
    </row>
    <row r="623" spans="1:54" x14ac:dyDescent="0.25">
      <c r="A623" s="44">
        <f t="shared" si="95"/>
        <v>2015</v>
      </c>
      <c r="B623" s="44" t="str">
        <f t="shared" si="96"/>
        <v>DICIEMBRE</v>
      </c>
      <c r="C623" s="44">
        <v>14</v>
      </c>
      <c r="D623" s="44" t="str">
        <f t="shared" si="97"/>
        <v>DICIEMBRE 2015 / 13</v>
      </c>
    </row>
    <row r="624" spans="1:54" x14ac:dyDescent="0.25">
      <c r="A624" s="44">
        <f t="shared" si="95"/>
        <v>2015</v>
      </c>
      <c r="B624" s="44" t="str">
        <f t="shared" si="96"/>
        <v>DICIEMBRE</v>
      </c>
      <c r="C624" s="44">
        <v>15</v>
      </c>
      <c r="D624" s="44" t="str">
        <f t="shared" si="97"/>
        <v>DICIEMBRE 2015 / 14</v>
      </c>
    </row>
    <row r="625" spans="1:4" x14ac:dyDescent="0.25">
      <c r="A625" s="44">
        <f t="shared" si="95"/>
        <v>2015</v>
      </c>
      <c r="B625" s="44" t="str">
        <f t="shared" si="96"/>
        <v>DICIEMBRE</v>
      </c>
      <c r="C625" s="44">
        <v>16</v>
      </c>
      <c r="D625" s="44" t="str">
        <f t="shared" si="97"/>
        <v>DICIEMBRE 2015 / 15</v>
      </c>
    </row>
    <row r="626" spans="1:4" x14ac:dyDescent="0.25">
      <c r="A626" s="44">
        <f t="shared" si="95"/>
        <v>2015</v>
      </c>
      <c r="B626" s="44" t="str">
        <f t="shared" si="96"/>
        <v>DICIEMBRE</v>
      </c>
      <c r="C626" s="44">
        <v>17</v>
      </c>
      <c r="D626" s="44" t="str">
        <f t="shared" si="97"/>
        <v>DICIEMBRE 2015 / 16</v>
      </c>
    </row>
    <row r="627" spans="1:4" x14ac:dyDescent="0.25">
      <c r="A627" s="44">
        <f t="shared" si="95"/>
        <v>2015</v>
      </c>
      <c r="B627" s="44" t="str">
        <f t="shared" si="96"/>
        <v>DICIEMBRE</v>
      </c>
      <c r="C627" s="44">
        <v>18</v>
      </c>
      <c r="D627" s="44" t="str">
        <f t="shared" si="97"/>
        <v>DICIEMBRE 2015 / 17</v>
      </c>
    </row>
    <row r="628" spans="1:4" x14ac:dyDescent="0.25">
      <c r="A628" s="44">
        <f t="shared" si="95"/>
        <v>2015</v>
      </c>
      <c r="B628" s="44" t="str">
        <f t="shared" si="96"/>
        <v>DICIEMBRE</v>
      </c>
      <c r="C628" s="44">
        <v>19</v>
      </c>
      <c r="D628" s="44" t="str">
        <f t="shared" si="97"/>
        <v>DICIEMBRE 2015 / 18</v>
      </c>
    </row>
    <row r="629" spans="1:4" x14ac:dyDescent="0.25">
      <c r="A629" s="44">
        <f t="shared" si="95"/>
        <v>2015</v>
      </c>
      <c r="B629" s="44" t="str">
        <f t="shared" si="96"/>
        <v>DICIEMBRE</v>
      </c>
      <c r="C629" s="44">
        <v>20</v>
      </c>
      <c r="D629" s="44" t="str">
        <f t="shared" si="97"/>
        <v>DICIEMBRE 2015 / 19</v>
      </c>
    </row>
    <row r="630" spans="1:4" x14ac:dyDescent="0.25">
      <c r="A630" s="44">
        <f t="shared" si="95"/>
        <v>2015</v>
      </c>
      <c r="B630" s="44" t="str">
        <f t="shared" si="96"/>
        <v>DICIEMBRE</v>
      </c>
      <c r="C630" s="44">
        <v>21</v>
      </c>
      <c r="D630" s="44" t="str">
        <f t="shared" si="97"/>
        <v>DICIEMBRE 2015 / 20</v>
      </c>
    </row>
    <row r="631" spans="1:4" x14ac:dyDescent="0.25">
      <c r="A631" s="44">
        <f t="shared" si="95"/>
        <v>2015</v>
      </c>
      <c r="B631" s="44" t="str">
        <f t="shared" si="96"/>
        <v>DICIEMBRE</v>
      </c>
      <c r="C631" s="44">
        <v>22</v>
      </c>
      <c r="D631" s="44" t="str">
        <f t="shared" si="97"/>
        <v>DICIEMBRE 2015 / 21</v>
      </c>
    </row>
    <row r="632" spans="1:4" x14ac:dyDescent="0.25">
      <c r="A632" s="44">
        <f t="shared" si="95"/>
        <v>2015</v>
      </c>
      <c r="B632" s="44" t="str">
        <f t="shared" si="96"/>
        <v>DICIEMBRE</v>
      </c>
      <c r="C632" s="44">
        <v>23</v>
      </c>
      <c r="D632" s="44" t="str">
        <f t="shared" si="97"/>
        <v>DICIEMBRE 2015 / 22</v>
      </c>
    </row>
    <row r="633" spans="1:4" x14ac:dyDescent="0.25">
      <c r="A633" s="44">
        <f t="shared" si="95"/>
        <v>2015</v>
      </c>
      <c r="B633" s="44" t="str">
        <f t="shared" si="96"/>
        <v>DICIEMBRE</v>
      </c>
      <c r="C633" s="44">
        <v>24</v>
      </c>
      <c r="D633" s="44" t="str">
        <f t="shared" si="97"/>
        <v>DICIEMBRE 2015 / 23</v>
      </c>
    </row>
    <row r="634" spans="1:4" x14ac:dyDescent="0.25">
      <c r="A634" s="44">
        <f t="shared" si="95"/>
        <v>2015</v>
      </c>
      <c r="B634" s="44" t="str">
        <f t="shared" si="96"/>
        <v>DICIEMBRE</v>
      </c>
      <c r="C634" s="44">
        <v>25</v>
      </c>
      <c r="D634" s="44" t="str">
        <f t="shared" si="97"/>
        <v>DICIEMBRE 2015 / 24</v>
      </c>
    </row>
    <row r="635" spans="1:4" x14ac:dyDescent="0.25">
      <c r="A635" s="44">
        <f t="shared" si="95"/>
        <v>2015</v>
      </c>
      <c r="B635" s="44" t="str">
        <f t="shared" si="96"/>
        <v>DICIEMBRE</v>
      </c>
      <c r="C635" s="44">
        <v>26</v>
      </c>
      <c r="D635" s="44" t="str">
        <f t="shared" si="97"/>
        <v>DICIEMBRE 2015 / 25</v>
      </c>
    </row>
    <row r="636" spans="1:4" x14ac:dyDescent="0.25">
      <c r="A636" s="44">
        <f t="shared" si="95"/>
        <v>2015</v>
      </c>
      <c r="B636" s="44" t="str">
        <f t="shared" si="96"/>
        <v>DICIEMBRE</v>
      </c>
      <c r="C636" s="44">
        <v>27</v>
      </c>
      <c r="D636" s="44" t="str">
        <f t="shared" si="97"/>
        <v>DICIEMBRE 2015 / 26</v>
      </c>
    </row>
    <row r="637" spans="1:4" x14ac:dyDescent="0.25">
      <c r="A637" s="44">
        <f t="shared" si="95"/>
        <v>2015</v>
      </c>
      <c r="B637" s="44" t="str">
        <f t="shared" si="96"/>
        <v>DICIEMBRE</v>
      </c>
      <c r="C637" s="44">
        <v>28</v>
      </c>
      <c r="D637" s="44" t="str">
        <f t="shared" si="97"/>
        <v>DICIEMBRE 2015 / 27</v>
      </c>
    </row>
    <row r="638" spans="1:4" x14ac:dyDescent="0.25">
      <c r="A638" s="44">
        <f t="shared" si="95"/>
        <v>2015</v>
      </c>
      <c r="B638" s="44" t="str">
        <f t="shared" si="96"/>
        <v>DICIEMBRE</v>
      </c>
      <c r="C638" s="44">
        <v>29</v>
      </c>
      <c r="D638" s="44" t="str">
        <f t="shared" si="97"/>
        <v>DICIEMBRE 2015 / 28</v>
      </c>
    </row>
    <row r="639" spans="1:4" x14ac:dyDescent="0.25">
      <c r="A639" s="44">
        <f t="shared" si="95"/>
        <v>2015</v>
      </c>
      <c r="B639" s="44" t="str">
        <f t="shared" si="96"/>
        <v>DICIEMBRE</v>
      </c>
      <c r="C639" s="44">
        <v>30</v>
      </c>
      <c r="D639" s="44" t="str">
        <f t="shared" si="97"/>
        <v>DICIEMBRE 2015 / 29</v>
      </c>
    </row>
    <row r="640" spans="1:4" x14ac:dyDescent="0.25">
      <c r="A640" s="44">
        <f t="shared" si="95"/>
        <v>2015</v>
      </c>
      <c r="B640" s="44" t="str">
        <f t="shared" si="96"/>
        <v>DICIEMBRE</v>
      </c>
      <c r="C640" s="44">
        <v>31</v>
      </c>
      <c r="D640" s="44" t="str">
        <f t="shared" si="97"/>
        <v>DICIEMBRE 2015 / 30</v>
      </c>
    </row>
    <row r="641" spans="1:54" s="206" customFormat="1" ht="15.75" x14ac:dyDescent="0.25">
      <c r="D641" s="44" t="str">
        <f t="shared" si="97"/>
        <v>DICIEMBRE 2015 / 31</v>
      </c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55"/>
      <c r="AB641" s="44"/>
      <c r="AC641" s="207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44"/>
      <c r="AU641" s="44"/>
      <c r="AV641" s="44"/>
      <c r="AW641" s="44"/>
      <c r="AX641" s="55"/>
      <c r="AY641" s="44"/>
      <c r="AZ641" s="44"/>
      <c r="BA641" s="44"/>
      <c r="BB641" s="209" t="str">
        <f>IFERROR(AVERAGE(BB610:BB640),"")</f>
        <v/>
      </c>
    </row>
    <row r="642" spans="1:54" ht="15.75" x14ac:dyDescent="0.25">
      <c r="A642" s="44">
        <v>2016</v>
      </c>
      <c r="B642" s="44" t="s">
        <v>239</v>
      </c>
      <c r="C642" s="44">
        <v>1</v>
      </c>
      <c r="D642" s="208" t="s">
        <v>228</v>
      </c>
      <c r="E642" s="209">
        <f t="shared" ref="E642:AJ642" si="98">IFERROR(AVERAGE(E611:E641),"")</f>
        <v>1.5</v>
      </c>
      <c r="F642" s="209">
        <f t="shared" si="98"/>
        <v>42358.5</v>
      </c>
      <c r="G642" s="209">
        <f t="shared" si="98"/>
        <v>59460.5</v>
      </c>
      <c r="H642" s="209" t="str">
        <f t="shared" si="98"/>
        <v/>
      </c>
      <c r="I642" s="209">
        <f t="shared" si="98"/>
        <v>0.77915000000000001</v>
      </c>
      <c r="J642" s="209" t="str">
        <f t="shared" si="98"/>
        <v/>
      </c>
      <c r="K642" s="209">
        <f t="shared" si="98"/>
        <v>0</v>
      </c>
      <c r="L642" s="209">
        <f t="shared" si="98"/>
        <v>30</v>
      </c>
      <c r="M642" s="209" t="str">
        <f t="shared" si="98"/>
        <v/>
      </c>
      <c r="N642" s="209">
        <f t="shared" si="98"/>
        <v>104.5</v>
      </c>
      <c r="O642" s="209">
        <f t="shared" si="98"/>
        <v>0</v>
      </c>
      <c r="P642" s="209">
        <f t="shared" si="98"/>
        <v>1.0249999999999999</v>
      </c>
      <c r="Q642" s="209">
        <f t="shared" si="98"/>
        <v>332</v>
      </c>
      <c r="R642" s="209">
        <f t="shared" si="98"/>
        <v>484</v>
      </c>
      <c r="S642" s="209">
        <f t="shared" si="98"/>
        <v>98.75</v>
      </c>
      <c r="T642" s="209" t="str">
        <f t="shared" si="98"/>
        <v/>
      </c>
      <c r="U642" s="209">
        <f t="shared" si="98"/>
        <v>16</v>
      </c>
      <c r="V642" s="209">
        <f t="shared" si="98"/>
        <v>100</v>
      </c>
      <c r="W642" s="209">
        <f t="shared" si="98"/>
        <v>1</v>
      </c>
      <c r="X642" s="209">
        <f t="shared" si="98"/>
        <v>1.9</v>
      </c>
      <c r="Y642" s="209">
        <f t="shared" si="98"/>
        <v>401</v>
      </c>
      <c r="Z642" s="209">
        <f t="shared" si="98"/>
        <v>572</v>
      </c>
      <c r="AA642" s="209">
        <f t="shared" si="98"/>
        <v>0.3</v>
      </c>
      <c r="AB642" s="209">
        <f t="shared" si="98"/>
        <v>0.05</v>
      </c>
      <c r="AC642" s="209" t="str">
        <f t="shared" si="98"/>
        <v/>
      </c>
      <c r="AD642" s="209">
        <f t="shared" si="98"/>
        <v>2.5</v>
      </c>
      <c r="AE642" s="209">
        <f t="shared" si="98"/>
        <v>42352.25</v>
      </c>
      <c r="AF642" s="209">
        <f t="shared" si="98"/>
        <v>59313.75</v>
      </c>
      <c r="AG642" s="209" t="str">
        <f t="shared" si="98"/>
        <v/>
      </c>
      <c r="AH642" s="209">
        <f t="shared" si="98"/>
        <v>0.78580000000000005</v>
      </c>
      <c r="AI642" s="209" t="str">
        <f t="shared" si="98"/>
        <v/>
      </c>
      <c r="AJ642" s="209">
        <f t="shared" si="98"/>
        <v>0.01</v>
      </c>
      <c r="AK642" s="209">
        <f t="shared" ref="AK642:BA642" si="99">IFERROR(AVERAGE(AK611:AK641),"")</f>
        <v>30</v>
      </c>
      <c r="AL642" s="209" t="str">
        <f t="shared" si="99"/>
        <v/>
      </c>
      <c r="AM642" s="209">
        <f t="shared" si="99"/>
        <v>116.25</v>
      </c>
      <c r="AN642" s="209">
        <f t="shared" si="99"/>
        <v>0</v>
      </c>
      <c r="AO642" s="209">
        <f t="shared" si="99"/>
        <v>1.2750000000000001</v>
      </c>
      <c r="AP642" s="209">
        <f t="shared" si="99"/>
        <v>342.75</v>
      </c>
      <c r="AQ642" s="209">
        <f t="shared" si="99"/>
        <v>495</v>
      </c>
      <c r="AR642" s="209">
        <f t="shared" si="99"/>
        <v>98.75</v>
      </c>
      <c r="AS642" s="209" t="str">
        <f t="shared" si="99"/>
        <v/>
      </c>
      <c r="AT642" s="209">
        <f t="shared" si="99"/>
        <v>16</v>
      </c>
      <c r="AU642" s="209">
        <f t="shared" si="99"/>
        <v>100</v>
      </c>
      <c r="AV642" s="209">
        <f t="shared" si="99"/>
        <v>1</v>
      </c>
      <c r="AW642" s="209">
        <f t="shared" si="99"/>
        <v>1.9</v>
      </c>
      <c r="AX642" s="210">
        <f t="shared" si="99"/>
        <v>401</v>
      </c>
      <c r="AY642" s="209">
        <f t="shared" si="99"/>
        <v>572</v>
      </c>
      <c r="AZ642" s="209">
        <f t="shared" si="99"/>
        <v>0.3</v>
      </c>
      <c r="BA642" s="209">
        <f t="shared" si="99"/>
        <v>0.05</v>
      </c>
    </row>
    <row r="643" spans="1:54" x14ac:dyDescent="0.25">
      <c r="A643" s="44">
        <f t="shared" ref="A643:A672" si="100">A642</f>
        <v>2016</v>
      </c>
      <c r="B643" s="44" t="str">
        <f t="shared" ref="B643:B672" si="101">B642</f>
        <v>ENERO</v>
      </c>
      <c r="C643" s="44">
        <v>2</v>
      </c>
      <c r="D643" s="44" t="str">
        <f t="shared" ref="D643:D673" si="102">B642&amp;" "&amp;A642&amp;" / "&amp;C642</f>
        <v>ENERO 2016 / 1</v>
      </c>
      <c r="E643" s="169">
        <v>1</v>
      </c>
      <c r="F643" s="154">
        <v>42383</v>
      </c>
      <c r="G643" s="179">
        <v>60188</v>
      </c>
      <c r="H643" s="33" t="s">
        <v>132</v>
      </c>
      <c r="I643" s="152">
        <v>0.78</v>
      </c>
      <c r="J643" s="152" t="s">
        <v>20</v>
      </c>
      <c r="K643" s="198">
        <v>0</v>
      </c>
      <c r="L643" s="152">
        <v>30</v>
      </c>
      <c r="M643" s="152" t="s">
        <v>103</v>
      </c>
      <c r="N643" s="152">
        <v>106</v>
      </c>
      <c r="O643" s="198">
        <v>0</v>
      </c>
      <c r="P643" s="152">
        <v>1.08</v>
      </c>
      <c r="Q643" s="152">
        <v>335</v>
      </c>
      <c r="R643" s="152">
        <v>486</v>
      </c>
      <c r="S643" s="152">
        <v>98.5</v>
      </c>
      <c r="T643" s="151"/>
      <c r="U643" s="151">
        <v>16</v>
      </c>
      <c r="V643" s="151">
        <v>100</v>
      </c>
      <c r="W643" s="151">
        <v>1</v>
      </c>
      <c r="X643" s="151">
        <v>1.9</v>
      </c>
      <c r="Y643" s="151">
        <v>401</v>
      </c>
      <c r="Z643" s="151">
        <v>572</v>
      </c>
      <c r="AA643" s="151">
        <v>0.3</v>
      </c>
      <c r="AB643" s="151">
        <v>0.05</v>
      </c>
      <c r="AC643" s="235"/>
      <c r="AD643" s="178">
        <v>1</v>
      </c>
      <c r="AE643" s="185">
        <v>42373</v>
      </c>
      <c r="AF643" s="179">
        <v>59943</v>
      </c>
      <c r="AG643" s="33" t="s">
        <v>104</v>
      </c>
      <c r="AH643" s="152">
        <v>0.78649999999999998</v>
      </c>
      <c r="AI643" s="152" t="s">
        <v>20</v>
      </c>
      <c r="AJ643" s="198">
        <v>0.01</v>
      </c>
      <c r="AK643" s="152">
        <v>30</v>
      </c>
      <c r="AL643" s="152" t="s">
        <v>103</v>
      </c>
      <c r="AM643" s="152">
        <v>118</v>
      </c>
      <c r="AN643" s="198">
        <v>0</v>
      </c>
      <c r="AO643" s="152">
        <v>1.3</v>
      </c>
      <c r="AP643" s="152">
        <v>338</v>
      </c>
      <c r="AQ643" s="152">
        <v>500</v>
      </c>
      <c r="AR643" s="152">
        <v>99</v>
      </c>
      <c r="AS643" s="151"/>
      <c r="AT643" s="151">
        <v>16</v>
      </c>
      <c r="AU643" s="151">
        <v>100</v>
      </c>
      <c r="AV643" s="151">
        <v>1</v>
      </c>
      <c r="AW643" s="151">
        <v>1.9</v>
      </c>
      <c r="AX643" s="151">
        <v>401</v>
      </c>
      <c r="AY643" s="151">
        <v>572</v>
      </c>
      <c r="AZ643" s="151">
        <v>0.3</v>
      </c>
      <c r="BA643" s="151">
        <v>0.05</v>
      </c>
    </row>
    <row r="644" spans="1:54" x14ac:dyDescent="0.25">
      <c r="A644" s="44">
        <f t="shared" si="100"/>
        <v>2016</v>
      </c>
      <c r="B644" s="44" t="str">
        <f t="shared" si="101"/>
        <v>ENERO</v>
      </c>
      <c r="C644" s="44">
        <v>3</v>
      </c>
      <c r="D644" s="44" t="str">
        <f t="shared" si="102"/>
        <v>ENERO 2016 / 2</v>
      </c>
      <c r="E644" s="169">
        <v>2</v>
      </c>
      <c r="F644" s="154">
        <v>42392</v>
      </c>
      <c r="G644" s="179">
        <v>60387</v>
      </c>
      <c r="H644" s="33" t="s">
        <v>132</v>
      </c>
      <c r="I644" s="152">
        <v>0.78129999999999999</v>
      </c>
      <c r="J644" s="152" t="s">
        <v>20</v>
      </c>
      <c r="K644" s="198">
        <v>0</v>
      </c>
      <c r="L644" s="152">
        <v>30</v>
      </c>
      <c r="M644" s="152" t="s">
        <v>103</v>
      </c>
      <c r="N644" s="152">
        <v>105</v>
      </c>
      <c r="O644" s="198">
        <v>0</v>
      </c>
      <c r="P644" s="152">
        <v>1.0900000000000001</v>
      </c>
      <c r="Q644" s="152">
        <v>336</v>
      </c>
      <c r="R644" s="152">
        <v>488</v>
      </c>
      <c r="S644" s="152">
        <v>98.5</v>
      </c>
      <c r="T644" s="151"/>
      <c r="U644" s="151">
        <v>16</v>
      </c>
      <c r="V644" s="151">
        <v>100</v>
      </c>
      <c r="W644" s="151">
        <v>1</v>
      </c>
      <c r="X644" s="151">
        <v>1.9</v>
      </c>
      <c r="Y644" s="151">
        <v>401</v>
      </c>
      <c r="Z644" s="151">
        <v>572</v>
      </c>
      <c r="AA644" s="151">
        <v>0.3</v>
      </c>
      <c r="AB644" s="151">
        <v>0.05</v>
      </c>
      <c r="AC644" s="235"/>
      <c r="AD644" s="178">
        <v>2</v>
      </c>
      <c r="AE644" s="185">
        <v>42378</v>
      </c>
      <c r="AF644" s="179">
        <v>60075</v>
      </c>
      <c r="AG644" s="34" t="s">
        <v>104</v>
      </c>
      <c r="AH644" s="152">
        <v>0.78790000000000004</v>
      </c>
      <c r="AI644" s="152" t="s">
        <v>20</v>
      </c>
      <c r="AJ644" s="198">
        <v>0.01</v>
      </c>
      <c r="AK644" s="152">
        <v>30</v>
      </c>
      <c r="AL644" s="152" t="s">
        <v>103</v>
      </c>
      <c r="AM644" s="152">
        <v>117</v>
      </c>
      <c r="AN644" s="198">
        <v>0</v>
      </c>
      <c r="AO644" s="152">
        <v>1.3</v>
      </c>
      <c r="AP644" s="152">
        <v>352</v>
      </c>
      <c r="AQ644" s="152">
        <v>513</v>
      </c>
      <c r="AR644" s="152">
        <v>99</v>
      </c>
      <c r="AS644" s="151"/>
      <c r="AT644" s="151">
        <v>16</v>
      </c>
      <c r="AU644" s="151">
        <v>100</v>
      </c>
      <c r="AV644" s="151">
        <v>1</v>
      </c>
      <c r="AW644" s="151">
        <v>1.9</v>
      </c>
      <c r="AX644" s="151">
        <v>401</v>
      </c>
      <c r="AY644" s="151">
        <v>572</v>
      </c>
      <c r="AZ644" s="151">
        <v>0.3</v>
      </c>
      <c r="BA644" s="151">
        <v>0.05</v>
      </c>
    </row>
    <row r="645" spans="1:54" x14ac:dyDescent="0.25">
      <c r="A645" s="44">
        <f t="shared" si="100"/>
        <v>2016</v>
      </c>
      <c r="B645" s="44" t="str">
        <f t="shared" si="101"/>
        <v>ENERO</v>
      </c>
      <c r="C645" s="44">
        <v>4</v>
      </c>
      <c r="D645" s="44" t="str">
        <f t="shared" si="102"/>
        <v>ENERO 2016 / 3</v>
      </c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  <c r="O645" s="152"/>
      <c r="P645" s="152"/>
      <c r="Q645" s="152"/>
      <c r="R645" s="152"/>
      <c r="S645" s="152"/>
      <c r="T645" s="152"/>
      <c r="U645" s="152"/>
      <c r="V645" s="152"/>
      <c r="W645" s="152"/>
      <c r="X645" s="152"/>
      <c r="Y645" s="152"/>
      <c r="Z645" s="152"/>
      <c r="AA645" s="152"/>
      <c r="AB645" s="152"/>
      <c r="AC645" s="235"/>
      <c r="AD645" s="178">
        <v>3</v>
      </c>
      <c r="AE645" s="185">
        <v>42382</v>
      </c>
      <c r="AF645" s="179">
        <v>60133</v>
      </c>
      <c r="AG645" s="34" t="s">
        <v>104</v>
      </c>
      <c r="AH645" s="152">
        <v>0.7883</v>
      </c>
      <c r="AI645" s="152" t="s">
        <v>20</v>
      </c>
      <c r="AJ645" s="198">
        <v>0.01</v>
      </c>
      <c r="AK645" s="152">
        <v>30</v>
      </c>
      <c r="AL645" s="152" t="s">
        <v>103</v>
      </c>
      <c r="AM645" s="152">
        <v>117</v>
      </c>
      <c r="AN645" s="198">
        <v>0</v>
      </c>
      <c r="AO645" s="152">
        <v>1.4</v>
      </c>
      <c r="AP645" s="152">
        <v>347</v>
      </c>
      <c r="AQ645" s="152">
        <v>525</v>
      </c>
      <c r="AR645" s="152">
        <v>99</v>
      </c>
      <c r="AS645" s="151"/>
      <c r="AT645" s="151">
        <v>16</v>
      </c>
      <c r="AU645" s="151">
        <v>100</v>
      </c>
      <c r="AV645" s="151">
        <v>1</v>
      </c>
      <c r="AW645" s="151">
        <v>1.9</v>
      </c>
      <c r="AX645" s="151">
        <v>401</v>
      </c>
      <c r="AY645" s="151">
        <v>572</v>
      </c>
      <c r="AZ645" s="151">
        <v>0.3</v>
      </c>
      <c r="BA645" s="151">
        <v>0.05</v>
      </c>
    </row>
    <row r="646" spans="1:54" x14ac:dyDescent="0.25">
      <c r="A646" s="44">
        <f t="shared" si="100"/>
        <v>2016</v>
      </c>
      <c r="B646" s="44" t="str">
        <f t="shared" si="101"/>
        <v>ENERO</v>
      </c>
      <c r="C646" s="44">
        <v>5</v>
      </c>
      <c r="D646" s="44" t="str">
        <f t="shared" si="102"/>
        <v>ENERO 2016 / 4</v>
      </c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  <c r="O646" s="152"/>
      <c r="P646" s="152"/>
      <c r="Q646" s="152"/>
      <c r="R646" s="152"/>
      <c r="S646" s="152"/>
      <c r="T646" s="152"/>
      <c r="U646" s="152"/>
      <c r="V646" s="152"/>
      <c r="W646" s="152"/>
      <c r="X646" s="152"/>
      <c r="Y646" s="152"/>
      <c r="Z646" s="152"/>
      <c r="AA646" s="152"/>
      <c r="AB646" s="152"/>
      <c r="AC646" s="235"/>
      <c r="AD646" s="178">
        <v>4</v>
      </c>
      <c r="AE646" s="185">
        <v>42385</v>
      </c>
      <c r="AF646" s="179">
        <v>60234</v>
      </c>
      <c r="AG646" s="34" t="s">
        <v>104</v>
      </c>
      <c r="AH646" s="152">
        <v>0.78739999999999999</v>
      </c>
      <c r="AI646" s="152" t="s">
        <v>20</v>
      </c>
      <c r="AJ646" s="198">
        <v>0.01</v>
      </c>
      <c r="AK646" s="152">
        <v>30</v>
      </c>
      <c r="AL646" s="152" t="s">
        <v>103</v>
      </c>
      <c r="AM646" s="152">
        <v>115</v>
      </c>
      <c r="AN646" s="198">
        <v>0</v>
      </c>
      <c r="AO646" s="152">
        <v>1.3</v>
      </c>
      <c r="AP646" s="152">
        <v>345</v>
      </c>
      <c r="AQ646" s="152">
        <v>516</v>
      </c>
      <c r="AR646" s="152">
        <v>99</v>
      </c>
      <c r="AS646" s="151"/>
      <c r="AT646" s="151">
        <v>16</v>
      </c>
      <c r="AU646" s="151">
        <v>100</v>
      </c>
      <c r="AV646" s="151">
        <v>1</v>
      </c>
      <c r="AW646" s="151">
        <v>1.9</v>
      </c>
      <c r="AX646" s="151">
        <v>401</v>
      </c>
      <c r="AY646" s="151">
        <v>572</v>
      </c>
      <c r="AZ646" s="151">
        <v>0.3</v>
      </c>
      <c r="BA646" s="151">
        <v>0.05</v>
      </c>
    </row>
    <row r="647" spans="1:54" x14ac:dyDescent="0.25">
      <c r="A647" s="44">
        <f t="shared" si="100"/>
        <v>2016</v>
      </c>
      <c r="B647" s="44" t="str">
        <f t="shared" si="101"/>
        <v>ENERO</v>
      </c>
      <c r="C647" s="44">
        <v>6</v>
      </c>
      <c r="D647" s="44" t="str">
        <f t="shared" si="102"/>
        <v>ENERO 2016 / 5</v>
      </c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  <c r="O647" s="152"/>
      <c r="P647" s="152"/>
      <c r="Q647" s="152"/>
      <c r="R647" s="152"/>
      <c r="S647" s="152"/>
      <c r="T647" s="152"/>
      <c r="U647" s="152"/>
      <c r="V647" s="152"/>
      <c r="W647" s="152"/>
      <c r="X647" s="152"/>
      <c r="Y647" s="152"/>
      <c r="Z647" s="152"/>
      <c r="AA647" s="152"/>
      <c r="AB647" s="152"/>
      <c r="AC647" s="235"/>
      <c r="AD647" s="178">
        <v>5</v>
      </c>
      <c r="AE647" s="185">
        <v>42387</v>
      </c>
      <c r="AF647" s="179">
        <v>60255</v>
      </c>
      <c r="AG647" s="33" t="s">
        <v>104</v>
      </c>
      <c r="AH647" s="152">
        <v>0.78720000000000001</v>
      </c>
      <c r="AI647" s="152" t="s">
        <v>20</v>
      </c>
      <c r="AJ647" s="198">
        <v>0.01</v>
      </c>
      <c r="AK647" s="152">
        <v>30</v>
      </c>
      <c r="AL647" s="152" t="s">
        <v>103</v>
      </c>
      <c r="AM647" s="152">
        <v>114</v>
      </c>
      <c r="AN647" s="198">
        <v>0</v>
      </c>
      <c r="AO647" s="152">
        <v>1.3</v>
      </c>
      <c r="AP647" s="152">
        <v>345</v>
      </c>
      <c r="AQ647" s="152">
        <v>507</v>
      </c>
      <c r="AR647" s="152">
        <v>99</v>
      </c>
      <c r="AS647" s="151"/>
      <c r="AT647" s="151">
        <v>16</v>
      </c>
      <c r="AU647" s="151">
        <v>100</v>
      </c>
      <c r="AV647" s="151">
        <v>1</v>
      </c>
      <c r="AW647" s="151">
        <v>1.9</v>
      </c>
      <c r="AX647" s="151">
        <v>401</v>
      </c>
      <c r="AY647" s="151">
        <v>572</v>
      </c>
      <c r="AZ647" s="151">
        <v>0.3</v>
      </c>
      <c r="BA647" s="151">
        <v>0.05</v>
      </c>
    </row>
    <row r="648" spans="1:54" x14ac:dyDescent="0.25">
      <c r="A648" s="44">
        <f t="shared" si="100"/>
        <v>2016</v>
      </c>
      <c r="B648" s="44" t="str">
        <f t="shared" si="101"/>
        <v>ENERO</v>
      </c>
      <c r="C648" s="44">
        <v>7</v>
      </c>
      <c r="D648" s="44" t="str">
        <f t="shared" si="102"/>
        <v>ENERO 2016 / 6</v>
      </c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  <c r="O648" s="152"/>
      <c r="P648" s="152"/>
      <c r="Q648" s="152"/>
      <c r="R648" s="152"/>
      <c r="S648" s="152"/>
      <c r="T648" s="152"/>
      <c r="U648" s="152"/>
      <c r="V648" s="152"/>
      <c r="W648" s="152"/>
      <c r="X648" s="152"/>
      <c r="Y648" s="152"/>
      <c r="Z648" s="152"/>
      <c r="AA648" s="152"/>
      <c r="AB648" s="152"/>
      <c r="AC648" s="235"/>
      <c r="AD648" s="178">
        <v>6</v>
      </c>
      <c r="AE648" s="185">
        <v>42393</v>
      </c>
      <c r="AF648" s="179">
        <v>60383</v>
      </c>
      <c r="AG648" s="34" t="s">
        <v>104</v>
      </c>
      <c r="AH648" s="152">
        <v>0.78869999999999996</v>
      </c>
      <c r="AI648" s="152" t="s">
        <v>20</v>
      </c>
      <c r="AJ648" s="198">
        <v>0.01</v>
      </c>
      <c r="AK648" s="152">
        <v>30</v>
      </c>
      <c r="AL648" s="152" t="s">
        <v>103</v>
      </c>
      <c r="AM648" s="152">
        <v>115</v>
      </c>
      <c r="AN648" s="198">
        <v>0</v>
      </c>
      <c r="AO648" s="152">
        <v>1.3</v>
      </c>
      <c r="AP648" s="152">
        <v>343</v>
      </c>
      <c r="AQ648" s="152">
        <v>507</v>
      </c>
      <c r="AR648" s="152">
        <v>99</v>
      </c>
      <c r="AS648" s="151"/>
      <c r="AT648" s="151">
        <v>16</v>
      </c>
      <c r="AU648" s="151">
        <v>100</v>
      </c>
      <c r="AV648" s="151">
        <v>1</v>
      </c>
      <c r="AW648" s="151">
        <v>1.9</v>
      </c>
      <c r="AX648" s="151">
        <v>401</v>
      </c>
      <c r="AY648" s="151">
        <v>572</v>
      </c>
      <c r="AZ648" s="151">
        <v>0.3</v>
      </c>
      <c r="BA648" s="151">
        <v>0.05</v>
      </c>
    </row>
    <row r="649" spans="1:54" x14ac:dyDescent="0.25">
      <c r="A649" s="44">
        <f t="shared" si="100"/>
        <v>2016</v>
      </c>
      <c r="B649" s="44" t="str">
        <f t="shared" si="101"/>
        <v>ENERO</v>
      </c>
      <c r="C649" s="44">
        <v>8</v>
      </c>
      <c r="D649" s="44" t="str">
        <f t="shared" si="102"/>
        <v>ENERO 2016 / 7</v>
      </c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  <c r="O649" s="152"/>
      <c r="P649" s="152"/>
      <c r="Q649" s="152"/>
      <c r="R649" s="152"/>
      <c r="S649" s="152"/>
      <c r="T649" s="152"/>
      <c r="U649" s="152"/>
      <c r="V649" s="152"/>
      <c r="W649" s="152"/>
      <c r="X649" s="152"/>
      <c r="Y649" s="152"/>
      <c r="Z649" s="152"/>
      <c r="AA649" s="152"/>
      <c r="AB649" s="152"/>
      <c r="AC649" s="235"/>
      <c r="AD649" s="178">
        <v>7</v>
      </c>
      <c r="AE649" s="185">
        <v>42397</v>
      </c>
      <c r="AF649" s="179">
        <v>60474</v>
      </c>
      <c r="AG649" s="34" t="s">
        <v>104</v>
      </c>
      <c r="AH649" s="152">
        <v>0.78920000000000001</v>
      </c>
      <c r="AI649" s="152" t="s">
        <v>20</v>
      </c>
      <c r="AJ649" s="198">
        <v>0.01</v>
      </c>
      <c r="AK649" s="152">
        <v>25</v>
      </c>
      <c r="AL649" s="152" t="s">
        <v>103</v>
      </c>
      <c r="AM649" s="152">
        <v>117</v>
      </c>
      <c r="AN649" s="198">
        <v>0</v>
      </c>
      <c r="AO649" s="152">
        <v>1.3</v>
      </c>
      <c r="AP649" s="152">
        <v>343</v>
      </c>
      <c r="AQ649" s="152">
        <v>509</v>
      </c>
      <c r="AR649" s="152">
        <v>99</v>
      </c>
      <c r="AS649" s="151"/>
      <c r="AT649" s="151">
        <v>16</v>
      </c>
      <c r="AU649" s="151">
        <v>100</v>
      </c>
      <c r="AV649" s="151">
        <v>1</v>
      </c>
      <c r="AW649" s="151">
        <v>1.9</v>
      </c>
      <c r="AX649" s="151">
        <v>401</v>
      </c>
      <c r="AY649" s="151">
        <v>572</v>
      </c>
      <c r="AZ649" s="151">
        <v>0.3</v>
      </c>
      <c r="BA649" s="151">
        <v>0.05</v>
      </c>
    </row>
    <row r="650" spans="1:54" x14ac:dyDescent="0.25">
      <c r="A650" s="44">
        <f t="shared" si="100"/>
        <v>2016</v>
      </c>
      <c r="B650" s="44" t="str">
        <f t="shared" si="101"/>
        <v>ENERO</v>
      </c>
      <c r="C650" s="44">
        <v>9</v>
      </c>
      <c r="D650" s="44" t="str">
        <f t="shared" si="102"/>
        <v>ENERO 2016 / 8</v>
      </c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  <c r="O650" s="152"/>
      <c r="P650" s="152"/>
      <c r="Q650" s="152"/>
      <c r="R650" s="152"/>
      <c r="S650" s="152"/>
      <c r="T650" s="152"/>
      <c r="U650" s="152"/>
      <c r="V650" s="152"/>
      <c r="W650" s="152"/>
      <c r="X650" s="152"/>
      <c r="Y650" s="152"/>
      <c r="Z650" s="152"/>
      <c r="AA650" s="152"/>
      <c r="AB650" s="152"/>
      <c r="AC650" s="235"/>
      <c r="AD650" s="178">
        <v>8</v>
      </c>
      <c r="AE650" s="185">
        <v>42400</v>
      </c>
      <c r="AF650" s="179">
        <v>60685</v>
      </c>
      <c r="AG650" s="34" t="s">
        <v>104</v>
      </c>
      <c r="AH650" s="152">
        <v>0.78869999999999996</v>
      </c>
      <c r="AI650" s="152" t="s">
        <v>20</v>
      </c>
      <c r="AJ650" s="198">
        <v>0.01</v>
      </c>
      <c r="AK650" s="152">
        <v>30</v>
      </c>
      <c r="AL650" s="152" t="s">
        <v>103</v>
      </c>
      <c r="AM650" s="152">
        <v>116</v>
      </c>
      <c r="AN650" s="198">
        <v>0</v>
      </c>
      <c r="AO650" s="152">
        <v>1.4</v>
      </c>
      <c r="AP650" s="152">
        <v>343</v>
      </c>
      <c r="AQ650" s="152">
        <v>500</v>
      </c>
      <c r="AR650" s="152">
        <v>99</v>
      </c>
      <c r="AS650" s="151"/>
      <c r="AT650" s="151">
        <v>16</v>
      </c>
      <c r="AU650" s="151">
        <v>100</v>
      </c>
      <c r="AV650" s="151">
        <v>1</v>
      </c>
      <c r="AW650" s="151">
        <v>1.9</v>
      </c>
      <c r="AX650" s="151">
        <v>401</v>
      </c>
      <c r="AY650" s="151">
        <v>572</v>
      </c>
      <c r="AZ650" s="151">
        <v>0.3</v>
      </c>
      <c r="BA650" s="151">
        <v>0.05</v>
      </c>
    </row>
    <row r="651" spans="1:54" x14ac:dyDescent="0.25">
      <c r="A651" s="44">
        <f t="shared" si="100"/>
        <v>2016</v>
      </c>
      <c r="B651" s="44" t="str">
        <f t="shared" si="101"/>
        <v>ENERO</v>
      </c>
      <c r="C651" s="44">
        <v>10</v>
      </c>
      <c r="D651" s="44" t="str">
        <f t="shared" si="102"/>
        <v>ENERO 2016 / 9</v>
      </c>
    </row>
    <row r="652" spans="1:54" x14ac:dyDescent="0.25">
      <c r="A652" s="44">
        <f t="shared" si="100"/>
        <v>2016</v>
      </c>
      <c r="B652" s="44" t="str">
        <f t="shared" si="101"/>
        <v>ENERO</v>
      </c>
      <c r="C652" s="44">
        <v>11</v>
      </c>
      <c r="D652" s="44" t="str">
        <f t="shared" si="102"/>
        <v>ENERO 2016 / 10</v>
      </c>
    </row>
    <row r="653" spans="1:54" x14ac:dyDescent="0.25">
      <c r="A653" s="44">
        <f t="shared" si="100"/>
        <v>2016</v>
      </c>
      <c r="B653" s="44" t="str">
        <f t="shared" si="101"/>
        <v>ENERO</v>
      </c>
      <c r="C653" s="44">
        <v>12</v>
      </c>
      <c r="D653" s="44" t="str">
        <f t="shared" si="102"/>
        <v>ENERO 2016 / 11</v>
      </c>
    </row>
    <row r="654" spans="1:54" x14ac:dyDescent="0.25">
      <c r="A654" s="44">
        <f t="shared" si="100"/>
        <v>2016</v>
      </c>
      <c r="B654" s="44" t="str">
        <f t="shared" si="101"/>
        <v>ENERO</v>
      </c>
      <c r="C654" s="44">
        <v>13</v>
      </c>
      <c r="D654" s="44" t="str">
        <f t="shared" si="102"/>
        <v>ENERO 2016 / 12</v>
      </c>
    </row>
    <row r="655" spans="1:54" x14ac:dyDescent="0.25">
      <c r="A655" s="44">
        <f t="shared" si="100"/>
        <v>2016</v>
      </c>
      <c r="B655" s="44" t="str">
        <f t="shared" si="101"/>
        <v>ENERO</v>
      </c>
      <c r="C655" s="44">
        <v>14</v>
      </c>
      <c r="D655" s="44" t="str">
        <f t="shared" si="102"/>
        <v>ENERO 2016 / 13</v>
      </c>
    </row>
    <row r="656" spans="1:54" x14ac:dyDescent="0.25">
      <c r="A656" s="44">
        <f t="shared" si="100"/>
        <v>2016</v>
      </c>
      <c r="B656" s="44" t="str">
        <f t="shared" si="101"/>
        <v>ENERO</v>
      </c>
      <c r="C656" s="44">
        <v>15</v>
      </c>
      <c r="D656" s="44" t="str">
        <f t="shared" si="102"/>
        <v>ENERO 2016 / 14</v>
      </c>
    </row>
    <row r="657" spans="1:4" x14ac:dyDescent="0.25">
      <c r="A657" s="44">
        <f t="shared" si="100"/>
        <v>2016</v>
      </c>
      <c r="B657" s="44" t="str">
        <f t="shared" si="101"/>
        <v>ENERO</v>
      </c>
      <c r="C657" s="44">
        <v>16</v>
      </c>
      <c r="D657" s="44" t="str">
        <f t="shared" si="102"/>
        <v>ENERO 2016 / 15</v>
      </c>
    </row>
    <row r="658" spans="1:4" x14ac:dyDescent="0.25">
      <c r="A658" s="44">
        <f t="shared" si="100"/>
        <v>2016</v>
      </c>
      <c r="B658" s="44" t="str">
        <f t="shared" si="101"/>
        <v>ENERO</v>
      </c>
      <c r="C658" s="44">
        <v>17</v>
      </c>
      <c r="D658" s="44" t="str">
        <f t="shared" si="102"/>
        <v>ENERO 2016 / 16</v>
      </c>
    </row>
    <row r="659" spans="1:4" x14ac:dyDescent="0.25">
      <c r="A659" s="44">
        <f t="shared" si="100"/>
        <v>2016</v>
      </c>
      <c r="B659" s="44" t="str">
        <f t="shared" si="101"/>
        <v>ENERO</v>
      </c>
      <c r="C659" s="44">
        <v>18</v>
      </c>
      <c r="D659" s="44" t="str">
        <f t="shared" si="102"/>
        <v>ENERO 2016 / 17</v>
      </c>
    </row>
    <row r="660" spans="1:4" x14ac:dyDescent="0.25">
      <c r="A660" s="44">
        <f t="shared" si="100"/>
        <v>2016</v>
      </c>
      <c r="B660" s="44" t="str">
        <f t="shared" si="101"/>
        <v>ENERO</v>
      </c>
      <c r="C660" s="44">
        <v>19</v>
      </c>
      <c r="D660" s="44" t="str">
        <f t="shared" si="102"/>
        <v>ENERO 2016 / 18</v>
      </c>
    </row>
    <row r="661" spans="1:4" x14ac:dyDescent="0.25">
      <c r="A661" s="44">
        <f t="shared" si="100"/>
        <v>2016</v>
      </c>
      <c r="B661" s="44" t="str">
        <f t="shared" si="101"/>
        <v>ENERO</v>
      </c>
      <c r="C661" s="44">
        <v>20</v>
      </c>
      <c r="D661" s="44" t="str">
        <f t="shared" si="102"/>
        <v>ENERO 2016 / 19</v>
      </c>
    </row>
    <row r="662" spans="1:4" x14ac:dyDescent="0.25">
      <c r="A662" s="44">
        <f t="shared" si="100"/>
        <v>2016</v>
      </c>
      <c r="B662" s="44" t="str">
        <f t="shared" si="101"/>
        <v>ENERO</v>
      </c>
      <c r="C662" s="44">
        <v>21</v>
      </c>
      <c r="D662" s="44" t="str">
        <f t="shared" si="102"/>
        <v>ENERO 2016 / 20</v>
      </c>
    </row>
    <row r="663" spans="1:4" x14ac:dyDescent="0.25">
      <c r="A663" s="44">
        <f t="shared" si="100"/>
        <v>2016</v>
      </c>
      <c r="B663" s="44" t="str">
        <f t="shared" si="101"/>
        <v>ENERO</v>
      </c>
      <c r="C663" s="44">
        <v>22</v>
      </c>
      <c r="D663" s="44" t="str">
        <f t="shared" si="102"/>
        <v>ENERO 2016 / 21</v>
      </c>
    </row>
    <row r="664" spans="1:4" x14ac:dyDescent="0.25">
      <c r="A664" s="44">
        <f t="shared" si="100"/>
        <v>2016</v>
      </c>
      <c r="B664" s="44" t="str">
        <f t="shared" si="101"/>
        <v>ENERO</v>
      </c>
      <c r="C664" s="44">
        <v>23</v>
      </c>
      <c r="D664" s="44" t="str">
        <f t="shared" si="102"/>
        <v>ENERO 2016 / 22</v>
      </c>
    </row>
    <row r="665" spans="1:4" x14ac:dyDescent="0.25">
      <c r="A665" s="44">
        <f t="shared" si="100"/>
        <v>2016</v>
      </c>
      <c r="B665" s="44" t="str">
        <f t="shared" si="101"/>
        <v>ENERO</v>
      </c>
      <c r="C665" s="44">
        <v>24</v>
      </c>
      <c r="D665" s="44" t="str">
        <f t="shared" si="102"/>
        <v>ENERO 2016 / 23</v>
      </c>
    </row>
    <row r="666" spans="1:4" x14ac:dyDescent="0.25">
      <c r="A666" s="44">
        <f t="shared" si="100"/>
        <v>2016</v>
      </c>
      <c r="B666" s="44" t="str">
        <f t="shared" si="101"/>
        <v>ENERO</v>
      </c>
      <c r="C666" s="44">
        <v>25</v>
      </c>
      <c r="D666" s="44" t="str">
        <f t="shared" si="102"/>
        <v>ENERO 2016 / 24</v>
      </c>
    </row>
    <row r="667" spans="1:4" x14ac:dyDescent="0.25">
      <c r="A667" s="44">
        <f t="shared" si="100"/>
        <v>2016</v>
      </c>
      <c r="B667" s="44" t="str">
        <f t="shared" si="101"/>
        <v>ENERO</v>
      </c>
      <c r="C667" s="44">
        <v>26</v>
      </c>
      <c r="D667" s="44" t="str">
        <f t="shared" si="102"/>
        <v>ENERO 2016 / 25</v>
      </c>
    </row>
    <row r="668" spans="1:4" x14ac:dyDescent="0.25">
      <c r="A668" s="44">
        <f t="shared" si="100"/>
        <v>2016</v>
      </c>
      <c r="B668" s="44" t="str">
        <f t="shared" si="101"/>
        <v>ENERO</v>
      </c>
      <c r="C668" s="44">
        <v>27</v>
      </c>
      <c r="D668" s="44" t="str">
        <f t="shared" si="102"/>
        <v>ENERO 2016 / 26</v>
      </c>
    </row>
    <row r="669" spans="1:4" x14ac:dyDescent="0.25">
      <c r="A669" s="44">
        <f t="shared" si="100"/>
        <v>2016</v>
      </c>
      <c r="B669" s="44" t="str">
        <f t="shared" si="101"/>
        <v>ENERO</v>
      </c>
      <c r="C669" s="44">
        <v>28</v>
      </c>
      <c r="D669" s="44" t="str">
        <f t="shared" si="102"/>
        <v>ENERO 2016 / 27</v>
      </c>
    </row>
    <row r="670" spans="1:4" x14ac:dyDescent="0.25">
      <c r="A670" s="44">
        <f t="shared" si="100"/>
        <v>2016</v>
      </c>
      <c r="B670" s="44" t="str">
        <f t="shared" si="101"/>
        <v>ENERO</v>
      </c>
      <c r="C670" s="44">
        <v>29</v>
      </c>
      <c r="D670" s="44" t="str">
        <f t="shared" si="102"/>
        <v>ENERO 2016 / 28</v>
      </c>
    </row>
    <row r="671" spans="1:4" x14ac:dyDescent="0.25">
      <c r="A671" s="44">
        <f t="shared" si="100"/>
        <v>2016</v>
      </c>
      <c r="B671" s="44" t="str">
        <f t="shared" si="101"/>
        <v>ENERO</v>
      </c>
      <c r="C671" s="44">
        <v>30</v>
      </c>
      <c r="D671" s="44" t="str">
        <f t="shared" si="102"/>
        <v>ENERO 2016 / 29</v>
      </c>
    </row>
    <row r="672" spans="1:4" x14ac:dyDescent="0.25">
      <c r="A672" s="44">
        <f t="shared" si="100"/>
        <v>2016</v>
      </c>
      <c r="B672" s="44" t="str">
        <f t="shared" si="101"/>
        <v>ENERO</v>
      </c>
      <c r="C672" s="44">
        <v>31</v>
      </c>
      <c r="D672" s="44" t="str">
        <f t="shared" si="102"/>
        <v>ENERO 2016 / 30</v>
      </c>
    </row>
    <row r="673" spans="1:54" s="206" customFormat="1" ht="15.75" x14ac:dyDescent="0.25">
      <c r="D673" s="44" t="str">
        <f t="shared" si="102"/>
        <v>ENERO 2016 / 31</v>
      </c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55"/>
      <c r="AB673" s="44"/>
      <c r="AC673" s="207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44"/>
      <c r="AU673" s="44"/>
      <c r="AV673" s="44"/>
      <c r="AW673" s="44"/>
      <c r="AX673" s="55"/>
      <c r="AY673" s="44"/>
      <c r="AZ673" s="44"/>
      <c r="BA673" s="44"/>
      <c r="BB673" s="209" t="str">
        <f>IFERROR(AVERAGE(BB642:BB672),"")</f>
        <v/>
      </c>
    </row>
    <row r="674" spans="1:54" ht="15.75" x14ac:dyDescent="0.25">
      <c r="A674" s="44">
        <v>2016</v>
      </c>
      <c r="B674" s="44" t="s">
        <v>240</v>
      </c>
      <c r="C674" s="44">
        <v>1</v>
      </c>
      <c r="D674" s="208" t="s">
        <v>228</v>
      </c>
      <c r="E674" s="209">
        <f t="shared" ref="E674:AJ674" si="103">IFERROR(AVERAGE(E643:E673),"")</f>
        <v>1.5</v>
      </c>
      <c r="F674" s="209">
        <f t="shared" si="103"/>
        <v>42387.5</v>
      </c>
      <c r="G674" s="209">
        <f t="shared" si="103"/>
        <v>60287.5</v>
      </c>
      <c r="H674" s="209" t="str">
        <f t="shared" si="103"/>
        <v/>
      </c>
      <c r="I674" s="209">
        <f t="shared" si="103"/>
        <v>0.78065000000000007</v>
      </c>
      <c r="J674" s="209" t="str">
        <f t="shared" si="103"/>
        <v/>
      </c>
      <c r="K674" s="209">
        <f t="shared" si="103"/>
        <v>0</v>
      </c>
      <c r="L674" s="209">
        <f t="shared" si="103"/>
        <v>30</v>
      </c>
      <c r="M674" s="209" t="str">
        <f t="shared" si="103"/>
        <v/>
      </c>
      <c r="N674" s="209">
        <f t="shared" si="103"/>
        <v>105.5</v>
      </c>
      <c r="O674" s="209">
        <f t="shared" si="103"/>
        <v>0</v>
      </c>
      <c r="P674" s="209">
        <f t="shared" si="103"/>
        <v>1.085</v>
      </c>
      <c r="Q674" s="209">
        <f t="shared" si="103"/>
        <v>335.5</v>
      </c>
      <c r="R674" s="209">
        <f t="shared" si="103"/>
        <v>487</v>
      </c>
      <c r="S674" s="209">
        <f t="shared" si="103"/>
        <v>98.5</v>
      </c>
      <c r="T674" s="209" t="str">
        <f t="shared" si="103"/>
        <v/>
      </c>
      <c r="U674" s="209">
        <f t="shared" si="103"/>
        <v>16</v>
      </c>
      <c r="V674" s="209">
        <f t="shared" si="103"/>
        <v>100</v>
      </c>
      <c r="W674" s="209">
        <f t="shared" si="103"/>
        <v>1</v>
      </c>
      <c r="X674" s="209">
        <f t="shared" si="103"/>
        <v>1.9</v>
      </c>
      <c r="Y674" s="209">
        <f t="shared" si="103"/>
        <v>401</v>
      </c>
      <c r="Z674" s="209">
        <f t="shared" si="103"/>
        <v>572</v>
      </c>
      <c r="AA674" s="209">
        <f t="shared" si="103"/>
        <v>0.3</v>
      </c>
      <c r="AB674" s="209">
        <f t="shared" si="103"/>
        <v>0.05</v>
      </c>
      <c r="AC674" s="209" t="str">
        <f t="shared" si="103"/>
        <v/>
      </c>
      <c r="AD674" s="209">
        <f t="shared" si="103"/>
        <v>4.5</v>
      </c>
      <c r="AE674" s="209">
        <f t="shared" si="103"/>
        <v>42386.875</v>
      </c>
      <c r="AF674" s="209">
        <f t="shared" si="103"/>
        <v>60272.75</v>
      </c>
      <c r="AG674" s="209" t="str">
        <f t="shared" si="103"/>
        <v/>
      </c>
      <c r="AH674" s="209">
        <f t="shared" si="103"/>
        <v>0.78798750000000006</v>
      </c>
      <c r="AI674" s="209" t="str">
        <f t="shared" si="103"/>
        <v/>
      </c>
      <c r="AJ674" s="209">
        <f t="shared" si="103"/>
        <v>0.01</v>
      </c>
      <c r="AK674" s="209">
        <f t="shared" ref="AK674:BA674" si="104">IFERROR(AVERAGE(AK643:AK673),"")</f>
        <v>29.375</v>
      </c>
      <c r="AL674" s="209" t="str">
        <f t="shared" si="104"/>
        <v/>
      </c>
      <c r="AM674" s="209">
        <f t="shared" si="104"/>
        <v>116.125</v>
      </c>
      <c r="AN674" s="209">
        <f t="shared" si="104"/>
        <v>0</v>
      </c>
      <c r="AO674" s="209">
        <f t="shared" si="104"/>
        <v>1.325</v>
      </c>
      <c r="AP674" s="209">
        <f t="shared" si="104"/>
        <v>344.5</v>
      </c>
      <c r="AQ674" s="209">
        <f t="shared" si="104"/>
        <v>509.625</v>
      </c>
      <c r="AR674" s="209">
        <f t="shared" si="104"/>
        <v>99</v>
      </c>
      <c r="AS674" s="209" t="str">
        <f t="shared" si="104"/>
        <v/>
      </c>
      <c r="AT674" s="209">
        <f t="shared" si="104"/>
        <v>16</v>
      </c>
      <c r="AU674" s="209">
        <f t="shared" si="104"/>
        <v>100</v>
      </c>
      <c r="AV674" s="209">
        <f t="shared" si="104"/>
        <v>1</v>
      </c>
      <c r="AW674" s="209">
        <f t="shared" si="104"/>
        <v>1.9000000000000001</v>
      </c>
      <c r="AX674" s="210">
        <f t="shared" si="104"/>
        <v>401</v>
      </c>
      <c r="AY674" s="209">
        <f t="shared" si="104"/>
        <v>572</v>
      </c>
      <c r="AZ674" s="209">
        <f t="shared" si="104"/>
        <v>0.3</v>
      </c>
      <c r="BA674" s="209">
        <f t="shared" si="104"/>
        <v>4.9999999999999996E-2</v>
      </c>
    </row>
    <row r="675" spans="1:54" x14ac:dyDescent="0.25">
      <c r="A675" s="44">
        <f t="shared" ref="A675:A704" si="105">A674</f>
        <v>2016</v>
      </c>
      <c r="B675" s="44" t="str">
        <f t="shared" ref="B675:B704" si="106">B674</f>
        <v>FEBRERO</v>
      </c>
      <c r="C675" s="44">
        <v>2</v>
      </c>
      <c r="D675" s="44" t="str">
        <f t="shared" ref="D675:D705" si="107">B674&amp;" "&amp;A674&amp;" / "&amp;C674</f>
        <v>FEBRERO 2016 / 1</v>
      </c>
      <c r="E675" s="169">
        <v>1</v>
      </c>
      <c r="F675" s="154">
        <v>42402</v>
      </c>
      <c r="G675" s="179">
        <v>60729</v>
      </c>
      <c r="H675" s="33" t="s">
        <v>131</v>
      </c>
      <c r="I675" s="152">
        <v>0.78180000000000005</v>
      </c>
      <c r="J675" s="152" t="s">
        <v>20</v>
      </c>
      <c r="K675" s="198">
        <v>0</v>
      </c>
      <c r="L675" s="152">
        <v>30</v>
      </c>
      <c r="M675" s="152" t="s">
        <v>103</v>
      </c>
      <c r="N675" s="152">
        <v>106</v>
      </c>
      <c r="O675" s="198">
        <v>0</v>
      </c>
      <c r="P675" s="152">
        <v>1.1100000000000001</v>
      </c>
      <c r="Q675" s="152">
        <v>337</v>
      </c>
      <c r="R675" s="152">
        <v>491</v>
      </c>
      <c r="S675" s="152">
        <v>98.5</v>
      </c>
      <c r="T675" s="151"/>
      <c r="U675" s="151">
        <v>16</v>
      </c>
      <c r="V675" s="151">
        <v>100</v>
      </c>
      <c r="W675" s="151">
        <v>1</v>
      </c>
      <c r="X675" s="151">
        <v>1.9</v>
      </c>
      <c r="Y675" s="151">
        <v>401</v>
      </c>
      <c r="Z675" s="151">
        <v>572</v>
      </c>
      <c r="AA675" s="151">
        <v>0.3</v>
      </c>
      <c r="AB675" s="151">
        <v>0.05</v>
      </c>
      <c r="AC675" s="235"/>
      <c r="AD675" s="178">
        <v>1</v>
      </c>
      <c r="AE675" s="185">
        <v>42407</v>
      </c>
      <c r="AF675" s="179">
        <v>60837</v>
      </c>
      <c r="AG675" s="33" t="s">
        <v>104</v>
      </c>
      <c r="AH675" s="152">
        <v>0.78390000000000004</v>
      </c>
      <c r="AI675" s="152" t="s">
        <v>20</v>
      </c>
      <c r="AJ675" s="198">
        <v>0.01</v>
      </c>
      <c r="AK675" s="152">
        <v>25</v>
      </c>
      <c r="AL675" s="152" t="s">
        <v>103</v>
      </c>
      <c r="AM675" s="152">
        <v>116</v>
      </c>
      <c r="AN675" s="198">
        <v>0</v>
      </c>
      <c r="AO675" s="152">
        <v>1.2</v>
      </c>
      <c r="AP675" s="152">
        <v>343</v>
      </c>
      <c r="AQ675" s="152">
        <v>482</v>
      </c>
      <c r="AR675" s="152">
        <v>99</v>
      </c>
      <c r="AS675" s="151"/>
      <c r="AT675" s="151">
        <v>16</v>
      </c>
      <c r="AU675" s="151">
        <v>100</v>
      </c>
      <c r="AV675" s="151">
        <v>1</v>
      </c>
      <c r="AW675" s="151">
        <v>1.9</v>
      </c>
      <c r="AX675" s="151">
        <v>401</v>
      </c>
      <c r="AY675" s="151">
        <v>572</v>
      </c>
      <c r="AZ675" s="151">
        <v>0.3</v>
      </c>
      <c r="BA675" s="151">
        <v>0.05</v>
      </c>
    </row>
    <row r="676" spans="1:54" x14ac:dyDescent="0.25">
      <c r="A676" s="44">
        <f t="shared" si="105"/>
        <v>2016</v>
      </c>
      <c r="B676" s="44" t="str">
        <f t="shared" si="106"/>
        <v>FEBRERO</v>
      </c>
      <c r="C676" s="44">
        <v>3</v>
      </c>
      <c r="D676" s="44" t="str">
        <f t="shared" si="107"/>
        <v>FEBRERO 2016 / 2</v>
      </c>
      <c r="E676" s="169">
        <v>2</v>
      </c>
      <c r="F676" s="154">
        <v>42412</v>
      </c>
      <c r="G676" s="179">
        <v>60950</v>
      </c>
      <c r="H676" s="33" t="s">
        <v>132</v>
      </c>
      <c r="I676" s="152">
        <v>0.78090000000000004</v>
      </c>
      <c r="J676" s="152" t="s">
        <v>20</v>
      </c>
      <c r="K676" s="198">
        <v>0</v>
      </c>
      <c r="L676" s="152">
        <v>30</v>
      </c>
      <c r="M676" s="152" t="s">
        <v>103</v>
      </c>
      <c r="N676" s="152">
        <v>108</v>
      </c>
      <c r="O676" s="198">
        <v>0</v>
      </c>
      <c r="P676" s="152">
        <v>1.38</v>
      </c>
      <c r="Q676" s="152">
        <v>335</v>
      </c>
      <c r="R676" s="152">
        <v>491</v>
      </c>
      <c r="S676" s="152">
        <v>98.5</v>
      </c>
      <c r="T676" s="151"/>
      <c r="U676" s="151">
        <v>16</v>
      </c>
      <c r="V676" s="151">
        <v>100</v>
      </c>
      <c r="W676" s="151">
        <v>1</v>
      </c>
      <c r="X676" s="151">
        <v>1.9</v>
      </c>
      <c r="Y676" s="151">
        <v>401</v>
      </c>
      <c r="Z676" s="151">
        <v>572</v>
      </c>
      <c r="AA676" s="151">
        <v>0.3</v>
      </c>
      <c r="AB676" s="151">
        <v>0.05</v>
      </c>
      <c r="AC676" s="235"/>
      <c r="AD676" s="178">
        <v>2</v>
      </c>
      <c r="AE676" s="185">
        <v>42410</v>
      </c>
      <c r="AF676" s="179">
        <v>60874</v>
      </c>
      <c r="AG676" s="34" t="s">
        <v>104</v>
      </c>
      <c r="AH676" s="152">
        <v>0.78790000000000004</v>
      </c>
      <c r="AI676" s="152" t="s">
        <v>20</v>
      </c>
      <c r="AJ676" s="198">
        <v>0.01</v>
      </c>
      <c r="AK676" s="152">
        <v>30</v>
      </c>
      <c r="AL676" s="152" t="s">
        <v>103</v>
      </c>
      <c r="AM676" s="152">
        <v>115</v>
      </c>
      <c r="AN676" s="198">
        <v>0</v>
      </c>
      <c r="AO676" s="152">
        <v>1.3</v>
      </c>
      <c r="AP676" s="152">
        <v>345</v>
      </c>
      <c r="AQ676" s="152">
        <v>486</v>
      </c>
      <c r="AR676" s="152">
        <v>99</v>
      </c>
      <c r="AS676" s="151"/>
      <c r="AT676" s="151">
        <v>16</v>
      </c>
      <c r="AU676" s="151">
        <v>100</v>
      </c>
      <c r="AV676" s="151">
        <v>1</v>
      </c>
      <c r="AW676" s="151">
        <v>1.9</v>
      </c>
      <c r="AX676" s="151">
        <v>401</v>
      </c>
      <c r="AY676" s="151">
        <v>572</v>
      </c>
      <c r="AZ676" s="151">
        <v>0.3</v>
      </c>
      <c r="BA676" s="151">
        <v>0.05</v>
      </c>
    </row>
    <row r="677" spans="1:54" x14ac:dyDescent="0.25">
      <c r="A677" s="44">
        <f t="shared" si="105"/>
        <v>2016</v>
      </c>
      <c r="B677" s="44" t="str">
        <f t="shared" si="106"/>
        <v>FEBRERO</v>
      </c>
      <c r="C677" s="44">
        <v>4</v>
      </c>
      <c r="D677" s="44" t="str">
        <f t="shared" si="107"/>
        <v>FEBRERO 2016 / 3</v>
      </c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  <c r="O677" s="152"/>
      <c r="P677" s="152"/>
      <c r="Q677" s="152"/>
      <c r="R677" s="152"/>
      <c r="S677" s="152"/>
      <c r="T677" s="152"/>
      <c r="U677" s="152"/>
      <c r="V677" s="152"/>
      <c r="W677" s="152"/>
      <c r="X677" s="152"/>
      <c r="Y677" s="152"/>
      <c r="Z677" s="152"/>
      <c r="AA677" s="152"/>
      <c r="AB677" s="152"/>
      <c r="AC677" s="235"/>
      <c r="AD677" s="178">
        <v>3</v>
      </c>
      <c r="AE677" s="185">
        <v>42414</v>
      </c>
      <c r="AF677" s="179">
        <v>60959</v>
      </c>
      <c r="AG677" s="34" t="s">
        <v>104</v>
      </c>
      <c r="AH677" s="152">
        <v>0.78439999999999999</v>
      </c>
      <c r="AI677" s="152" t="s">
        <v>20</v>
      </c>
      <c r="AJ677" s="198">
        <v>0.01</v>
      </c>
      <c r="AK677" s="152">
        <v>30</v>
      </c>
      <c r="AL677" s="152" t="s">
        <v>103</v>
      </c>
      <c r="AM677" s="152">
        <v>115</v>
      </c>
      <c r="AN677" s="198">
        <v>0</v>
      </c>
      <c r="AO677" s="152">
        <v>1.3</v>
      </c>
      <c r="AP677" s="152">
        <v>340</v>
      </c>
      <c r="AQ677" s="152">
        <v>485</v>
      </c>
      <c r="AR677" s="152">
        <v>99</v>
      </c>
      <c r="AS677" s="151"/>
      <c r="AT677" s="151">
        <v>16</v>
      </c>
      <c r="AU677" s="151">
        <v>100</v>
      </c>
      <c r="AV677" s="151">
        <v>1</v>
      </c>
      <c r="AW677" s="151">
        <v>1.9</v>
      </c>
      <c r="AX677" s="151">
        <v>401</v>
      </c>
      <c r="AY677" s="151">
        <v>572</v>
      </c>
      <c r="AZ677" s="151">
        <v>0.3</v>
      </c>
      <c r="BA677" s="151">
        <v>0.05</v>
      </c>
    </row>
    <row r="678" spans="1:54" x14ac:dyDescent="0.25">
      <c r="A678" s="44">
        <f t="shared" si="105"/>
        <v>2016</v>
      </c>
      <c r="B678" s="44" t="str">
        <f t="shared" si="106"/>
        <v>FEBRERO</v>
      </c>
      <c r="C678" s="44">
        <v>5</v>
      </c>
      <c r="D678" s="44" t="str">
        <f t="shared" si="107"/>
        <v>FEBRERO 2016 / 4</v>
      </c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  <c r="O678" s="152"/>
      <c r="P678" s="152"/>
      <c r="Q678" s="152"/>
      <c r="R678" s="152"/>
      <c r="S678" s="152"/>
      <c r="T678" s="152"/>
      <c r="U678" s="152"/>
      <c r="V678" s="152"/>
      <c r="W678" s="152"/>
      <c r="X678" s="152"/>
      <c r="Y678" s="152"/>
      <c r="Z678" s="152"/>
      <c r="AA678" s="152"/>
      <c r="AB678" s="152"/>
      <c r="AC678" s="235"/>
      <c r="AD678" s="178">
        <v>4</v>
      </c>
      <c r="AE678" s="185">
        <v>42417</v>
      </c>
      <c r="AF678" s="179">
        <v>61023</v>
      </c>
      <c r="AG678" s="34" t="s">
        <v>104</v>
      </c>
      <c r="AH678" s="152">
        <v>0.73850000000000005</v>
      </c>
      <c r="AI678" s="152" t="s">
        <v>20</v>
      </c>
      <c r="AJ678" s="198">
        <v>0.01</v>
      </c>
      <c r="AK678" s="152">
        <v>30</v>
      </c>
      <c r="AL678" s="152" t="s">
        <v>103</v>
      </c>
      <c r="AM678" s="152">
        <v>113</v>
      </c>
      <c r="AN678" s="198">
        <v>0</v>
      </c>
      <c r="AO678" s="152">
        <v>1.2</v>
      </c>
      <c r="AP678" s="152">
        <v>340</v>
      </c>
      <c r="AQ678" s="152">
        <v>477</v>
      </c>
      <c r="AR678" s="152">
        <v>99</v>
      </c>
      <c r="AS678" s="151"/>
      <c r="AT678" s="151">
        <v>16</v>
      </c>
      <c r="AU678" s="151">
        <v>100</v>
      </c>
      <c r="AV678" s="151">
        <v>1</v>
      </c>
      <c r="AW678" s="151">
        <v>1.9</v>
      </c>
      <c r="AX678" s="151">
        <v>401</v>
      </c>
      <c r="AY678" s="151">
        <v>572</v>
      </c>
      <c r="AZ678" s="151">
        <v>0.3</v>
      </c>
      <c r="BA678" s="151">
        <v>0.05</v>
      </c>
    </row>
    <row r="679" spans="1:54" x14ac:dyDescent="0.25">
      <c r="A679" s="44">
        <f t="shared" si="105"/>
        <v>2016</v>
      </c>
      <c r="B679" s="44" t="str">
        <f t="shared" si="106"/>
        <v>FEBRERO</v>
      </c>
      <c r="C679" s="44">
        <v>6</v>
      </c>
      <c r="D679" s="44" t="str">
        <f t="shared" si="107"/>
        <v>FEBRERO 2016 / 5</v>
      </c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  <c r="O679" s="152"/>
      <c r="P679" s="152"/>
      <c r="Q679" s="152"/>
      <c r="R679" s="152"/>
      <c r="S679" s="152"/>
      <c r="T679" s="152"/>
      <c r="U679" s="152"/>
      <c r="V679" s="152"/>
      <c r="W679" s="152"/>
      <c r="X679" s="152"/>
      <c r="Y679" s="152"/>
      <c r="Z679" s="152"/>
      <c r="AA679" s="152"/>
      <c r="AB679" s="152"/>
      <c r="AC679" s="235"/>
      <c r="AD679" s="178">
        <v>5</v>
      </c>
      <c r="AE679" s="185">
        <v>42421</v>
      </c>
      <c r="AF679" s="179">
        <v>61129</v>
      </c>
      <c r="AG679" s="33" t="s">
        <v>104</v>
      </c>
      <c r="AH679" s="152">
        <v>0.78480000000000005</v>
      </c>
      <c r="AI679" s="152" t="s">
        <v>20</v>
      </c>
      <c r="AJ679" s="198">
        <v>0.01</v>
      </c>
      <c r="AK679" s="152">
        <v>30</v>
      </c>
      <c r="AL679" s="152" t="s">
        <v>103</v>
      </c>
      <c r="AM679" s="152">
        <v>115</v>
      </c>
      <c r="AN679" s="198">
        <v>0</v>
      </c>
      <c r="AO679" s="152">
        <v>1.2</v>
      </c>
      <c r="AP679" s="152">
        <v>340</v>
      </c>
      <c r="AQ679" s="152">
        <v>482</v>
      </c>
      <c r="AR679" s="152">
        <v>99</v>
      </c>
      <c r="AS679" s="151"/>
      <c r="AT679" s="151">
        <v>16</v>
      </c>
      <c r="AU679" s="151">
        <v>100</v>
      </c>
      <c r="AV679" s="151">
        <v>1</v>
      </c>
      <c r="AW679" s="151">
        <v>1.9</v>
      </c>
      <c r="AX679" s="151">
        <v>401</v>
      </c>
      <c r="AY679" s="151">
        <v>572</v>
      </c>
      <c r="AZ679" s="151">
        <v>0.3</v>
      </c>
      <c r="BA679" s="151">
        <v>0.05</v>
      </c>
    </row>
    <row r="680" spans="1:54" x14ac:dyDescent="0.25">
      <c r="A680" s="44">
        <f t="shared" si="105"/>
        <v>2016</v>
      </c>
      <c r="B680" s="44" t="str">
        <f t="shared" si="106"/>
        <v>FEBRERO</v>
      </c>
      <c r="C680" s="44">
        <v>7</v>
      </c>
      <c r="D680" s="44" t="str">
        <f t="shared" si="107"/>
        <v>FEBRERO 2016 / 6</v>
      </c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  <c r="O680" s="152"/>
      <c r="P680" s="152"/>
      <c r="Q680" s="152"/>
      <c r="R680" s="152"/>
      <c r="S680" s="152"/>
      <c r="T680" s="152"/>
      <c r="U680" s="152"/>
      <c r="V680" s="152"/>
      <c r="W680" s="152"/>
      <c r="X680" s="152"/>
      <c r="Y680" s="152"/>
      <c r="Z680" s="152"/>
      <c r="AA680" s="152"/>
      <c r="AB680" s="152"/>
      <c r="AC680" s="235"/>
      <c r="AD680" s="178">
        <v>6</v>
      </c>
      <c r="AE680" s="185">
        <v>42425</v>
      </c>
      <c r="AF680" s="179">
        <v>61214</v>
      </c>
      <c r="AG680" s="34" t="s">
        <v>104</v>
      </c>
      <c r="AH680" s="152">
        <v>0.78480000000000005</v>
      </c>
      <c r="AI680" s="152" t="s">
        <v>20</v>
      </c>
      <c r="AJ680" s="198">
        <v>0.01</v>
      </c>
      <c r="AK680" s="152">
        <v>30</v>
      </c>
      <c r="AL680" s="152" t="s">
        <v>103</v>
      </c>
      <c r="AM680" s="152">
        <v>113</v>
      </c>
      <c r="AN680" s="198">
        <v>0</v>
      </c>
      <c r="AO680" s="152">
        <v>1.2</v>
      </c>
      <c r="AP680" s="152">
        <v>338</v>
      </c>
      <c r="AQ680" s="152">
        <v>482</v>
      </c>
      <c r="AR680" s="152">
        <v>99</v>
      </c>
      <c r="AS680" s="151"/>
      <c r="AT680" s="151">
        <v>16</v>
      </c>
      <c r="AU680" s="151">
        <v>100</v>
      </c>
      <c r="AV680" s="151">
        <v>1</v>
      </c>
      <c r="AW680" s="151">
        <v>1.9</v>
      </c>
      <c r="AX680" s="151">
        <v>401</v>
      </c>
      <c r="AY680" s="151">
        <v>572</v>
      </c>
      <c r="AZ680" s="151">
        <v>0.3</v>
      </c>
      <c r="BA680" s="151">
        <v>0.05</v>
      </c>
    </row>
    <row r="681" spans="1:54" x14ac:dyDescent="0.25">
      <c r="A681" s="44">
        <f t="shared" si="105"/>
        <v>2016</v>
      </c>
      <c r="B681" s="44" t="str">
        <f t="shared" si="106"/>
        <v>FEBRERO</v>
      </c>
      <c r="C681" s="44">
        <v>8</v>
      </c>
      <c r="D681" s="44" t="str">
        <f t="shared" si="107"/>
        <v>FEBRERO 2016 / 7</v>
      </c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  <c r="O681" s="152"/>
      <c r="P681" s="152"/>
      <c r="Q681" s="152"/>
      <c r="R681" s="152"/>
      <c r="S681" s="152"/>
      <c r="T681" s="152"/>
      <c r="U681" s="152"/>
      <c r="V681" s="152"/>
      <c r="W681" s="152"/>
      <c r="X681" s="152"/>
      <c r="Y681" s="152"/>
      <c r="Z681" s="152"/>
      <c r="AA681" s="152"/>
      <c r="AB681" s="152"/>
      <c r="AC681" s="235"/>
      <c r="AD681" s="178">
        <v>7</v>
      </c>
      <c r="AE681" s="185">
        <v>42428</v>
      </c>
      <c r="AF681" s="179">
        <v>61295</v>
      </c>
      <c r="AG681" s="34" t="s">
        <v>104</v>
      </c>
      <c r="AH681" s="152">
        <v>0.78520000000000001</v>
      </c>
      <c r="AI681" s="152" t="s">
        <v>20</v>
      </c>
      <c r="AJ681" s="198">
        <v>0.01</v>
      </c>
      <c r="AK681" s="152">
        <v>30</v>
      </c>
      <c r="AL681" s="152" t="s">
        <v>103</v>
      </c>
      <c r="AM681" s="152">
        <v>113</v>
      </c>
      <c r="AN681" s="198">
        <v>0</v>
      </c>
      <c r="AO681" s="152">
        <v>1.3</v>
      </c>
      <c r="AP681" s="152">
        <v>343</v>
      </c>
      <c r="AQ681" s="152">
        <v>487</v>
      </c>
      <c r="AR681" s="152">
        <v>99</v>
      </c>
      <c r="AS681" s="151"/>
      <c r="AT681" s="151">
        <v>16</v>
      </c>
      <c r="AU681" s="151">
        <v>100</v>
      </c>
      <c r="AV681" s="151">
        <v>1</v>
      </c>
      <c r="AW681" s="151">
        <v>1.9</v>
      </c>
      <c r="AX681" s="151">
        <v>401</v>
      </c>
      <c r="AY681" s="151">
        <v>572</v>
      </c>
      <c r="AZ681" s="151">
        <v>0.3</v>
      </c>
      <c r="BA681" s="151">
        <v>0.05</v>
      </c>
    </row>
    <row r="682" spans="1:54" x14ac:dyDescent="0.25">
      <c r="A682" s="44">
        <f t="shared" si="105"/>
        <v>2016</v>
      </c>
      <c r="B682" s="44" t="str">
        <f t="shared" si="106"/>
        <v>FEBRERO</v>
      </c>
      <c r="C682" s="44">
        <v>9</v>
      </c>
      <c r="D682" s="44" t="str">
        <f t="shared" si="107"/>
        <v>FEBRERO 2016 / 8</v>
      </c>
    </row>
    <row r="683" spans="1:54" x14ac:dyDescent="0.25">
      <c r="A683" s="44">
        <f t="shared" si="105"/>
        <v>2016</v>
      </c>
      <c r="B683" s="44" t="str">
        <f t="shared" si="106"/>
        <v>FEBRERO</v>
      </c>
      <c r="C683" s="44">
        <v>10</v>
      </c>
      <c r="D683" s="44" t="str">
        <f t="shared" si="107"/>
        <v>FEBRERO 2016 / 9</v>
      </c>
    </row>
    <row r="684" spans="1:54" x14ac:dyDescent="0.25">
      <c r="A684" s="44">
        <f t="shared" si="105"/>
        <v>2016</v>
      </c>
      <c r="B684" s="44" t="str">
        <f t="shared" si="106"/>
        <v>FEBRERO</v>
      </c>
      <c r="C684" s="44">
        <v>11</v>
      </c>
      <c r="D684" s="44" t="str">
        <f t="shared" si="107"/>
        <v>FEBRERO 2016 / 10</v>
      </c>
    </row>
    <row r="685" spans="1:54" x14ac:dyDescent="0.25">
      <c r="A685" s="44">
        <f t="shared" si="105"/>
        <v>2016</v>
      </c>
      <c r="B685" s="44" t="str">
        <f t="shared" si="106"/>
        <v>FEBRERO</v>
      </c>
      <c r="C685" s="44">
        <v>12</v>
      </c>
      <c r="D685" s="44" t="str">
        <f t="shared" si="107"/>
        <v>FEBRERO 2016 / 11</v>
      </c>
    </row>
    <row r="686" spans="1:54" x14ac:dyDescent="0.25">
      <c r="A686" s="44">
        <f t="shared" si="105"/>
        <v>2016</v>
      </c>
      <c r="B686" s="44" t="str">
        <f t="shared" si="106"/>
        <v>FEBRERO</v>
      </c>
      <c r="C686" s="44">
        <v>13</v>
      </c>
      <c r="D686" s="44" t="str">
        <f t="shared" si="107"/>
        <v>FEBRERO 2016 / 12</v>
      </c>
    </row>
    <row r="687" spans="1:54" x14ac:dyDescent="0.25">
      <c r="A687" s="44">
        <f t="shared" si="105"/>
        <v>2016</v>
      </c>
      <c r="B687" s="44" t="str">
        <f t="shared" si="106"/>
        <v>FEBRERO</v>
      </c>
      <c r="C687" s="44">
        <v>14</v>
      </c>
      <c r="D687" s="44" t="str">
        <f t="shared" si="107"/>
        <v>FEBRERO 2016 / 13</v>
      </c>
    </row>
    <row r="688" spans="1:54" x14ac:dyDescent="0.25">
      <c r="A688" s="44">
        <f t="shared" si="105"/>
        <v>2016</v>
      </c>
      <c r="B688" s="44" t="str">
        <f t="shared" si="106"/>
        <v>FEBRERO</v>
      </c>
      <c r="C688" s="44">
        <v>15</v>
      </c>
      <c r="D688" s="44" t="str">
        <f t="shared" si="107"/>
        <v>FEBRERO 2016 / 14</v>
      </c>
    </row>
    <row r="689" spans="1:4" x14ac:dyDescent="0.25">
      <c r="A689" s="44">
        <f t="shared" si="105"/>
        <v>2016</v>
      </c>
      <c r="B689" s="44" t="str">
        <f t="shared" si="106"/>
        <v>FEBRERO</v>
      </c>
      <c r="C689" s="44">
        <v>16</v>
      </c>
      <c r="D689" s="44" t="str">
        <f t="shared" si="107"/>
        <v>FEBRERO 2016 / 15</v>
      </c>
    </row>
    <row r="690" spans="1:4" x14ac:dyDescent="0.25">
      <c r="A690" s="44">
        <f t="shared" si="105"/>
        <v>2016</v>
      </c>
      <c r="B690" s="44" t="str">
        <f t="shared" si="106"/>
        <v>FEBRERO</v>
      </c>
      <c r="C690" s="44">
        <v>17</v>
      </c>
      <c r="D690" s="44" t="str">
        <f t="shared" si="107"/>
        <v>FEBRERO 2016 / 16</v>
      </c>
    </row>
    <row r="691" spans="1:4" x14ac:dyDescent="0.25">
      <c r="A691" s="44">
        <f t="shared" si="105"/>
        <v>2016</v>
      </c>
      <c r="B691" s="44" t="str">
        <f t="shared" si="106"/>
        <v>FEBRERO</v>
      </c>
      <c r="C691" s="44">
        <v>18</v>
      </c>
      <c r="D691" s="44" t="str">
        <f t="shared" si="107"/>
        <v>FEBRERO 2016 / 17</v>
      </c>
    </row>
    <row r="692" spans="1:4" x14ac:dyDescent="0.25">
      <c r="A692" s="44">
        <f t="shared" si="105"/>
        <v>2016</v>
      </c>
      <c r="B692" s="44" t="str">
        <f t="shared" si="106"/>
        <v>FEBRERO</v>
      </c>
      <c r="C692" s="44">
        <v>19</v>
      </c>
      <c r="D692" s="44" t="str">
        <f t="shared" si="107"/>
        <v>FEBRERO 2016 / 18</v>
      </c>
    </row>
    <row r="693" spans="1:4" x14ac:dyDescent="0.25">
      <c r="A693" s="44">
        <f t="shared" si="105"/>
        <v>2016</v>
      </c>
      <c r="B693" s="44" t="str">
        <f t="shared" si="106"/>
        <v>FEBRERO</v>
      </c>
      <c r="C693" s="44">
        <v>20</v>
      </c>
      <c r="D693" s="44" t="str">
        <f t="shared" si="107"/>
        <v>FEBRERO 2016 / 19</v>
      </c>
    </row>
    <row r="694" spans="1:4" x14ac:dyDescent="0.25">
      <c r="A694" s="44">
        <f t="shared" si="105"/>
        <v>2016</v>
      </c>
      <c r="B694" s="44" t="str">
        <f t="shared" si="106"/>
        <v>FEBRERO</v>
      </c>
      <c r="C694" s="44">
        <v>21</v>
      </c>
      <c r="D694" s="44" t="str">
        <f t="shared" si="107"/>
        <v>FEBRERO 2016 / 20</v>
      </c>
    </row>
    <row r="695" spans="1:4" x14ac:dyDescent="0.25">
      <c r="A695" s="44">
        <f t="shared" si="105"/>
        <v>2016</v>
      </c>
      <c r="B695" s="44" t="str">
        <f t="shared" si="106"/>
        <v>FEBRERO</v>
      </c>
      <c r="C695" s="44">
        <v>22</v>
      </c>
      <c r="D695" s="44" t="str">
        <f t="shared" si="107"/>
        <v>FEBRERO 2016 / 21</v>
      </c>
    </row>
    <row r="696" spans="1:4" x14ac:dyDescent="0.25">
      <c r="A696" s="44">
        <f t="shared" si="105"/>
        <v>2016</v>
      </c>
      <c r="B696" s="44" t="str">
        <f t="shared" si="106"/>
        <v>FEBRERO</v>
      </c>
      <c r="C696" s="44">
        <v>23</v>
      </c>
      <c r="D696" s="44" t="str">
        <f t="shared" si="107"/>
        <v>FEBRERO 2016 / 22</v>
      </c>
    </row>
    <row r="697" spans="1:4" x14ac:dyDescent="0.25">
      <c r="A697" s="44">
        <f t="shared" si="105"/>
        <v>2016</v>
      </c>
      <c r="B697" s="44" t="str">
        <f t="shared" si="106"/>
        <v>FEBRERO</v>
      </c>
      <c r="C697" s="44">
        <v>24</v>
      </c>
      <c r="D697" s="44" t="str">
        <f t="shared" si="107"/>
        <v>FEBRERO 2016 / 23</v>
      </c>
    </row>
    <row r="698" spans="1:4" x14ac:dyDescent="0.25">
      <c r="A698" s="44">
        <f t="shared" si="105"/>
        <v>2016</v>
      </c>
      <c r="B698" s="44" t="str">
        <f t="shared" si="106"/>
        <v>FEBRERO</v>
      </c>
      <c r="C698" s="44">
        <v>25</v>
      </c>
      <c r="D698" s="44" t="str">
        <f t="shared" si="107"/>
        <v>FEBRERO 2016 / 24</v>
      </c>
    </row>
    <row r="699" spans="1:4" x14ac:dyDescent="0.25">
      <c r="A699" s="44">
        <f t="shared" si="105"/>
        <v>2016</v>
      </c>
      <c r="B699" s="44" t="str">
        <f t="shared" si="106"/>
        <v>FEBRERO</v>
      </c>
      <c r="C699" s="44">
        <v>26</v>
      </c>
      <c r="D699" s="44" t="str">
        <f t="shared" si="107"/>
        <v>FEBRERO 2016 / 25</v>
      </c>
    </row>
    <row r="700" spans="1:4" x14ac:dyDescent="0.25">
      <c r="A700" s="44">
        <f t="shared" si="105"/>
        <v>2016</v>
      </c>
      <c r="B700" s="44" t="str">
        <f t="shared" si="106"/>
        <v>FEBRERO</v>
      </c>
      <c r="C700" s="44">
        <v>27</v>
      </c>
      <c r="D700" s="44" t="str">
        <f t="shared" si="107"/>
        <v>FEBRERO 2016 / 26</v>
      </c>
    </row>
    <row r="701" spans="1:4" x14ac:dyDescent="0.25">
      <c r="A701" s="44">
        <f t="shared" si="105"/>
        <v>2016</v>
      </c>
      <c r="B701" s="44" t="str">
        <f t="shared" si="106"/>
        <v>FEBRERO</v>
      </c>
      <c r="C701" s="44">
        <v>28</v>
      </c>
      <c r="D701" s="44" t="str">
        <f t="shared" si="107"/>
        <v>FEBRERO 2016 / 27</v>
      </c>
    </row>
    <row r="702" spans="1:4" x14ac:dyDescent="0.25">
      <c r="A702" s="44">
        <f t="shared" si="105"/>
        <v>2016</v>
      </c>
      <c r="B702" s="44" t="str">
        <f t="shared" si="106"/>
        <v>FEBRERO</v>
      </c>
      <c r="C702" s="44">
        <v>29</v>
      </c>
      <c r="D702" s="44" t="str">
        <f t="shared" si="107"/>
        <v>FEBRERO 2016 / 28</v>
      </c>
    </row>
    <row r="703" spans="1:4" x14ac:dyDescent="0.25">
      <c r="A703" s="44">
        <f t="shared" si="105"/>
        <v>2016</v>
      </c>
      <c r="B703" s="44" t="str">
        <f t="shared" si="106"/>
        <v>FEBRERO</v>
      </c>
      <c r="C703" s="44">
        <v>30</v>
      </c>
      <c r="D703" s="44" t="str">
        <f t="shared" si="107"/>
        <v>FEBRERO 2016 / 29</v>
      </c>
    </row>
    <row r="704" spans="1:4" x14ac:dyDescent="0.25">
      <c r="A704" s="44">
        <f t="shared" si="105"/>
        <v>2016</v>
      </c>
      <c r="B704" s="44" t="str">
        <f t="shared" si="106"/>
        <v>FEBRERO</v>
      </c>
      <c r="C704" s="44">
        <v>31</v>
      </c>
      <c r="D704" s="44" t="str">
        <f t="shared" si="107"/>
        <v>FEBRERO 2016 / 30</v>
      </c>
    </row>
    <row r="705" spans="1:54" s="206" customFormat="1" ht="15.75" x14ac:dyDescent="0.25">
      <c r="D705" s="44" t="str">
        <f t="shared" si="107"/>
        <v>FEBRERO 2016 / 31</v>
      </c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55"/>
      <c r="AB705" s="44"/>
      <c r="AC705" s="207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44"/>
      <c r="AU705" s="44"/>
      <c r="AV705" s="44"/>
      <c r="AW705" s="44"/>
      <c r="AX705" s="55"/>
      <c r="AY705" s="44"/>
      <c r="AZ705" s="44"/>
      <c r="BA705" s="44"/>
      <c r="BB705" s="209" t="str">
        <f>IFERROR(AVERAGE(BB674:BB704),"")</f>
        <v/>
      </c>
    </row>
    <row r="706" spans="1:54" ht="15.75" x14ac:dyDescent="0.25">
      <c r="A706" s="44">
        <v>2016</v>
      </c>
      <c r="B706" s="44" t="s">
        <v>241</v>
      </c>
      <c r="C706" s="44">
        <v>1</v>
      </c>
      <c r="D706" s="208" t="s">
        <v>228</v>
      </c>
      <c r="E706" s="209">
        <f t="shared" ref="E706:AJ706" si="108">IFERROR(AVERAGE(E675:E705),"")</f>
        <v>1.5</v>
      </c>
      <c r="F706" s="209">
        <f t="shared" si="108"/>
        <v>42407</v>
      </c>
      <c r="G706" s="209">
        <f t="shared" si="108"/>
        <v>60839.5</v>
      </c>
      <c r="H706" s="209" t="str">
        <f t="shared" si="108"/>
        <v/>
      </c>
      <c r="I706" s="209">
        <f t="shared" si="108"/>
        <v>0.78134999999999999</v>
      </c>
      <c r="J706" s="209" t="str">
        <f t="shared" si="108"/>
        <v/>
      </c>
      <c r="K706" s="209">
        <f t="shared" si="108"/>
        <v>0</v>
      </c>
      <c r="L706" s="209">
        <f t="shared" si="108"/>
        <v>30</v>
      </c>
      <c r="M706" s="209" t="str">
        <f t="shared" si="108"/>
        <v/>
      </c>
      <c r="N706" s="209">
        <f t="shared" si="108"/>
        <v>107</v>
      </c>
      <c r="O706" s="209">
        <f t="shared" si="108"/>
        <v>0</v>
      </c>
      <c r="P706" s="209">
        <f t="shared" si="108"/>
        <v>1.2450000000000001</v>
      </c>
      <c r="Q706" s="209">
        <f t="shared" si="108"/>
        <v>336</v>
      </c>
      <c r="R706" s="209">
        <f t="shared" si="108"/>
        <v>491</v>
      </c>
      <c r="S706" s="209">
        <f t="shared" si="108"/>
        <v>98.5</v>
      </c>
      <c r="T706" s="209" t="str">
        <f t="shared" si="108"/>
        <v/>
      </c>
      <c r="U706" s="209">
        <f t="shared" si="108"/>
        <v>16</v>
      </c>
      <c r="V706" s="209">
        <f t="shared" si="108"/>
        <v>100</v>
      </c>
      <c r="W706" s="209">
        <f t="shared" si="108"/>
        <v>1</v>
      </c>
      <c r="X706" s="209">
        <f t="shared" si="108"/>
        <v>1.9</v>
      </c>
      <c r="Y706" s="209">
        <f t="shared" si="108"/>
        <v>401</v>
      </c>
      <c r="Z706" s="209">
        <f t="shared" si="108"/>
        <v>572</v>
      </c>
      <c r="AA706" s="209">
        <f t="shared" si="108"/>
        <v>0.3</v>
      </c>
      <c r="AB706" s="209">
        <f t="shared" si="108"/>
        <v>0.05</v>
      </c>
      <c r="AC706" s="209" t="str">
        <f t="shared" si="108"/>
        <v/>
      </c>
      <c r="AD706" s="209">
        <f t="shared" si="108"/>
        <v>4</v>
      </c>
      <c r="AE706" s="209">
        <f t="shared" si="108"/>
        <v>42417.428571428572</v>
      </c>
      <c r="AF706" s="209">
        <f t="shared" si="108"/>
        <v>61047.285714285717</v>
      </c>
      <c r="AG706" s="209" t="str">
        <f t="shared" si="108"/>
        <v/>
      </c>
      <c r="AH706" s="209">
        <f t="shared" si="108"/>
        <v>0.77850000000000008</v>
      </c>
      <c r="AI706" s="209" t="str">
        <f t="shared" si="108"/>
        <v/>
      </c>
      <c r="AJ706" s="209">
        <f t="shared" si="108"/>
        <v>0.01</v>
      </c>
      <c r="AK706" s="209">
        <f t="shared" ref="AK706:BA706" si="109">IFERROR(AVERAGE(AK675:AK705),"")</f>
        <v>29.285714285714285</v>
      </c>
      <c r="AL706" s="209" t="str">
        <f t="shared" si="109"/>
        <v/>
      </c>
      <c r="AM706" s="209">
        <f t="shared" si="109"/>
        <v>114.28571428571429</v>
      </c>
      <c r="AN706" s="209">
        <f t="shared" si="109"/>
        <v>0</v>
      </c>
      <c r="AO706" s="209">
        <f t="shared" si="109"/>
        <v>1.2428571428571431</v>
      </c>
      <c r="AP706" s="209">
        <f t="shared" si="109"/>
        <v>341.28571428571428</v>
      </c>
      <c r="AQ706" s="209">
        <f t="shared" si="109"/>
        <v>483</v>
      </c>
      <c r="AR706" s="209">
        <f t="shared" si="109"/>
        <v>99</v>
      </c>
      <c r="AS706" s="209" t="str">
        <f t="shared" si="109"/>
        <v/>
      </c>
      <c r="AT706" s="209">
        <f t="shared" si="109"/>
        <v>16</v>
      </c>
      <c r="AU706" s="209">
        <f t="shared" si="109"/>
        <v>100</v>
      </c>
      <c r="AV706" s="209">
        <f t="shared" si="109"/>
        <v>1</v>
      </c>
      <c r="AW706" s="209">
        <f t="shared" si="109"/>
        <v>1.9000000000000001</v>
      </c>
      <c r="AX706" s="210">
        <f t="shared" si="109"/>
        <v>401</v>
      </c>
      <c r="AY706" s="209">
        <f t="shared" si="109"/>
        <v>572</v>
      </c>
      <c r="AZ706" s="209">
        <f t="shared" si="109"/>
        <v>0.3</v>
      </c>
      <c r="BA706" s="209">
        <f t="shared" si="109"/>
        <v>4.9999999999999996E-2</v>
      </c>
    </row>
    <row r="707" spans="1:54" x14ac:dyDescent="0.25">
      <c r="A707" s="44">
        <f t="shared" ref="A707:A736" si="110">A706</f>
        <v>2016</v>
      </c>
      <c r="B707" s="44" t="str">
        <f t="shared" ref="B707:B736" si="111">B706</f>
        <v>MARZO</v>
      </c>
      <c r="C707" s="44">
        <v>2</v>
      </c>
      <c r="D707" s="44" t="str">
        <f t="shared" ref="D707:D737" si="112">B706&amp;" "&amp;A706&amp;" / "&amp;C706</f>
        <v>MARZO 2016 / 1</v>
      </c>
      <c r="E707" s="199">
        <v>1</v>
      </c>
      <c r="F707" s="159">
        <v>42402</v>
      </c>
      <c r="G707" s="183">
        <v>60729</v>
      </c>
      <c r="H707" s="184" t="s">
        <v>131</v>
      </c>
      <c r="I707" s="161">
        <v>0.78180000000000005</v>
      </c>
      <c r="J707" s="161" t="s">
        <v>20</v>
      </c>
      <c r="K707" s="200">
        <v>0</v>
      </c>
      <c r="L707" s="161">
        <v>30</v>
      </c>
      <c r="M707" s="161" t="s">
        <v>103</v>
      </c>
      <c r="N707" s="161">
        <v>106</v>
      </c>
      <c r="O707" s="200">
        <v>0</v>
      </c>
      <c r="P707" s="161">
        <v>1.1100000000000001</v>
      </c>
      <c r="Q707" s="161">
        <v>337</v>
      </c>
      <c r="R707" s="161">
        <v>491</v>
      </c>
      <c r="S707" s="161">
        <v>98.5</v>
      </c>
      <c r="T707" s="158"/>
      <c r="U707" s="158">
        <v>16</v>
      </c>
      <c r="V707" s="158">
        <v>100</v>
      </c>
      <c r="W707" s="158">
        <v>1</v>
      </c>
      <c r="X707" s="158">
        <v>1.9</v>
      </c>
      <c r="Y707" s="158">
        <v>401</v>
      </c>
      <c r="Z707" s="158">
        <v>572</v>
      </c>
      <c r="AA707" s="158">
        <v>0.3</v>
      </c>
      <c r="AB707" s="158">
        <v>0.05</v>
      </c>
      <c r="AC707" s="235"/>
      <c r="AD707" s="178">
        <v>1</v>
      </c>
      <c r="AE707" s="185">
        <v>42435</v>
      </c>
      <c r="AF707" s="179">
        <v>61620</v>
      </c>
      <c r="AG707" s="33" t="s">
        <v>104</v>
      </c>
      <c r="AH707" s="152">
        <v>0.78480000000000005</v>
      </c>
      <c r="AI707" s="152" t="s">
        <v>20</v>
      </c>
      <c r="AJ707" s="198">
        <v>0.01</v>
      </c>
      <c r="AK707" s="152">
        <v>30</v>
      </c>
      <c r="AL707" s="152" t="s">
        <v>103</v>
      </c>
      <c r="AM707" s="152">
        <v>111</v>
      </c>
      <c r="AN707" s="198">
        <v>0</v>
      </c>
      <c r="AO707" s="152">
        <v>1.2</v>
      </c>
      <c r="AP707" s="152">
        <v>338</v>
      </c>
      <c r="AQ707" s="152">
        <v>484</v>
      </c>
      <c r="AR707" s="152">
        <v>99</v>
      </c>
      <c r="AS707" s="151"/>
      <c r="AT707" s="151">
        <v>16</v>
      </c>
      <c r="AU707" s="151">
        <v>100</v>
      </c>
      <c r="AV707" s="151">
        <v>1</v>
      </c>
      <c r="AW707" s="151">
        <v>1.9</v>
      </c>
      <c r="AX707" s="151">
        <v>401</v>
      </c>
      <c r="AY707" s="151">
        <v>572</v>
      </c>
      <c r="AZ707" s="151">
        <v>0.3</v>
      </c>
      <c r="BA707" s="151">
        <v>0.05</v>
      </c>
    </row>
    <row r="708" spans="1:54" x14ac:dyDescent="0.25">
      <c r="A708" s="44">
        <f t="shared" si="110"/>
        <v>2016</v>
      </c>
      <c r="B708" s="44" t="str">
        <f t="shared" si="111"/>
        <v>MARZO</v>
      </c>
      <c r="C708" s="44">
        <v>3</v>
      </c>
      <c r="D708" s="44" t="str">
        <f t="shared" si="112"/>
        <v>MARZO 2016 / 2</v>
      </c>
      <c r="E708" s="199">
        <v>2</v>
      </c>
      <c r="F708" s="159">
        <v>42412</v>
      </c>
      <c r="G708" s="183">
        <v>60950</v>
      </c>
      <c r="H708" s="184" t="s">
        <v>132</v>
      </c>
      <c r="I708" s="161">
        <v>0.78090000000000004</v>
      </c>
      <c r="J708" s="161" t="s">
        <v>20</v>
      </c>
      <c r="K708" s="200">
        <v>0</v>
      </c>
      <c r="L708" s="161">
        <v>30</v>
      </c>
      <c r="M708" s="161" t="s">
        <v>103</v>
      </c>
      <c r="N708" s="161">
        <v>108</v>
      </c>
      <c r="O708" s="200">
        <v>0</v>
      </c>
      <c r="P708" s="161">
        <v>1.38</v>
      </c>
      <c r="Q708" s="161">
        <v>335</v>
      </c>
      <c r="R708" s="161">
        <v>491</v>
      </c>
      <c r="S708" s="161">
        <v>98.5</v>
      </c>
      <c r="T708" s="158"/>
      <c r="U708" s="158">
        <v>16</v>
      </c>
      <c r="V708" s="158">
        <v>100</v>
      </c>
      <c r="W708" s="158">
        <v>1</v>
      </c>
      <c r="X708" s="158">
        <v>1.9</v>
      </c>
      <c r="Y708" s="158">
        <v>401</v>
      </c>
      <c r="Z708" s="158">
        <v>572</v>
      </c>
      <c r="AA708" s="158">
        <v>0.3</v>
      </c>
      <c r="AB708" s="158">
        <v>0.05</v>
      </c>
      <c r="AC708" s="235"/>
      <c r="AD708" s="178">
        <v>2</v>
      </c>
      <c r="AE708" s="185">
        <v>42442</v>
      </c>
      <c r="AF708" s="179">
        <v>61756</v>
      </c>
      <c r="AG708" s="34" t="s">
        <v>104</v>
      </c>
      <c r="AH708" s="152">
        <v>0.78480000000000005</v>
      </c>
      <c r="AI708" s="152" t="s">
        <v>20</v>
      </c>
      <c r="AJ708" s="198">
        <v>0.01</v>
      </c>
      <c r="AK708" s="152">
        <v>30</v>
      </c>
      <c r="AL708" s="152" t="s">
        <v>103</v>
      </c>
      <c r="AM708" s="152">
        <v>112</v>
      </c>
      <c r="AN708" s="198">
        <v>0</v>
      </c>
      <c r="AO708" s="152">
        <v>1.3</v>
      </c>
      <c r="AP708" s="152">
        <v>343</v>
      </c>
      <c r="AQ708" s="152">
        <v>487</v>
      </c>
      <c r="AR708" s="152">
        <v>99</v>
      </c>
      <c r="AS708" s="151"/>
      <c r="AT708" s="151">
        <v>16</v>
      </c>
      <c r="AU708" s="151">
        <v>100</v>
      </c>
      <c r="AV708" s="151">
        <v>1</v>
      </c>
      <c r="AW708" s="151">
        <v>1.9</v>
      </c>
      <c r="AX708" s="151">
        <v>401</v>
      </c>
      <c r="AY708" s="151">
        <v>572</v>
      </c>
      <c r="AZ708" s="151">
        <v>0.3</v>
      </c>
      <c r="BA708" s="151">
        <v>0.05</v>
      </c>
    </row>
    <row r="709" spans="1:54" x14ac:dyDescent="0.25">
      <c r="A709" s="44">
        <f t="shared" si="110"/>
        <v>2016</v>
      </c>
      <c r="B709" s="44" t="str">
        <f t="shared" si="111"/>
        <v>MARZO</v>
      </c>
      <c r="C709" s="44">
        <v>4</v>
      </c>
      <c r="D709" s="44" t="str">
        <f t="shared" si="112"/>
        <v>MARZO 2016 / 3</v>
      </c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  <c r="O709" s="152"/>
      <c r="P709" s="152"/>
      <c r="Q709" s="152"/>
      <c r="R709" s="152"/>
      <c r="S709" s="152"/>
      <c r="T709" s="152"/>
      <c r="U709" s="152"/>
      <c r="V709" s="152"/>
      <c r="W709" s="152"/>
      <c r="X709" s="152"/>
      <c r="Y709" s="152"/>
      <c r="Z709" s="152"/>
      <c r="AA709" s="152"/>
      <c r="AB709" s="152"/>
      <c r="AC709" s="235"/>
      <c r="AD709" s="178">
        <v>3</v>
      </c>
      <c r="AE709" s="185">
        <v>42446</v>
      </c>
      <c r="AF709" s="179">
        <v>61824</v>
      </c>
      <c r="AG709" s="34" t="s">
        <v>104</v>
      </c>
      <c r="AH709" s="152">
        <v>0.78239999999999998</v>
      </c>
      <c r="AI709" s="152" t="s">
        <v>20</v>
      </c>
      <c r="AJ709" s="198">
        <v>0.01</v>
      </c>
      <c r="AK709" s="152">
        <v>30</v>
      </c>
      <c r="AL709" s="152" t="s">
        <v>103</v>
      </c>
      <c r="AM709" s="152">
        <v>108</v>
      </c>
      <c r="AN709" s="198">
        <v>0</v>
      </c>
      <c r="AO709" s="152">
        <v>1.3</v>
      </c>
      <c r="AP709" s="152">
        <v>342</v>
      </c>
      <c r="AQ709" s="152">
        <v>484</v>
      </c>
      <c r="AR709" s="152">
        <v>99</v>
      </c>
      <c r="AS709" s="151"/>
      <c r="AT709" s="151">
        <v>16</v>
      </c>
      <c r="AU709" s="151">
        <v>100</v>
      </c>
      <c r="AV709" s="151">
        <v>1</v>
      </c>
      <c r="AW709" s="151">
        <v>1.9</v>
      </c>
      <c r="AX709" s="151">
        <v>401</v>
      </c>
      <c r="AY709" s="151">
        <v>572</v>
      </c>
      <c r="AZ709" s="151">
        <v>0.3</v>
      </c>
      <c r="BA709" s="151">
        <v>0.05</v>
      </c>
    </row>
    <row r="710" spans="1:54" x14ac:dyDescent="0.25">
      <c r="A710" s="44">
        <f t="shared" si="110"/>
        <v>2016</v>
      </c>
      <c r="B710" s="44" t="str">
        <f t="shared" si="111"/>
        <v>MARZO</v>
      </c>
      <c r="C710" s="44">
        <v>5</v>
      </c>
      <c r="D710" s="44" t="str">
        <f t="shared" si="112"/>
        <v>MARZO 2016 / 4</v>
      </c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  <c r="O710" s="152"/>
      <c r="P710" s="152"/>
      <c r="Q710" s="152"/>
      <c r="R710" s="152"/>
      <c r="S710" s="152"/>
      <c r="T710" s="152"/>
      <c r="U710" s="152"/>
      <c r="V710" s="152"/>
      <c r="W710" s="152"/>
      <c r="X710" s="152"/>
      <c r="Y710" s="152"/>
      <c r="Z710" s="152"/>
      <c r="AA710" s="152"/>
      <c r="AB710" s="152"/>
      <c r="AC710" s="235"/>
      <c r="AD710" s="178">
        <v>4</v>
      </c>
      <c r="AE710" s="185">
        <v>42451</v>
      </c>
      <c r="AF710" s="179">
        <v>61961</v>
      </c>
      <c r="AG710" s="34" t="s">
        <v>104</v>
      </c>
      <c r="AH710" s="152">
        <v>0.78480000000000005</v>
      </c>
      <c r="AI710" s="152" t="s">
        <v>20</v>
      </c>
      <c r="AJ710" s="198">
        <v>0.01</v>
      </c>
      <c r="AK710" s="152">
        <v>21</v>
      </c>
      <c r="AL710" s="152" t="s">
        <v>103</v>
      </c>
      <c r="AM710" s="152">
        <v>115</v>
      </c>
      <c r="AN710" s="198">
        <v>0</v>
      </c>
      <c r="AO710" s="152">
        <v>1.3</v>
      </c>
      <c r="AP710" s="152">
        <v>352</v>
      </c>
      <c r="AQ710" s="152">
        <v>493</v>
      </c>
      <c r="AR710" s="152">
        <v>99</v>
      </c>
      <c r="AS710" s="151"/>
      <c r="AT710" s="151">
        <v>16</v>
      </c>
      <c r="AU710" s="151">
        <v>100</v>
      </c>
      <c r="AV710" s="151">
        <v>1</v>
      </c>
      <c r="AW710" s="151">
        <v>1.9</v>
      </c>
      <c r="AX710" s="151">
        <v>401</v>
      </c>
      <c r="AY710" s="151">
        <v>572</v>
      </c>
      <c r="AZ710" s="151">
        <v>0.3</v>
      </c>
      <c r="BA710" s="151">
        <v>0.05</v>
      </c>
    </row>
    <row r="711" spans="1:54" x14ac:dyDescent="0.25">
      <c r="A711" s="44">
        <f t="shared" si="110"/>
        <v>2016</v>
      </c>
      <c r="B711" s="44" t="str">
        <f t="shared" si="111"/>
        <v>MARZO</v>
      </c>
      <c r="C711" s="44">
        <v>6</v>
      </c>
      <c r="D711" s="44" t="str">
        <f t="shared" si="112"/>
        <v>MARZO 2016 / 5</v>
      </c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  <c r="O711" s="152"/>
      <c r="P711" s="152"/>
      <c r="Q711" s="152"/>
      <c r="R711" s="152"/>
      <c r="S711" s="152"/>
      <c r="T711" s="152"/>
      <c r="U711" s="152"/>
      <c r="V711" s="152"/>
      <c r="W711" s="152"/>
      <c r="X711" s="152"/>
      <c r="Y711" s="152"/>
      <c r="Z711" s="152"/>
      <c r="AA711" s="152"/>
      <c r="AB711" s="152"/>
      <c r="AC711" s="235"/>
      <c r="AD711" s="178">
        <v>5</v>
      </c>
      <c r="AE711" s="185">
        <v>42459</v>
      </c>
      <c r="AF711" s="179">
        <v>62251</v>
      </c>
      <c r="AG711" s="33" t="s">
        <v>104</v>
      </c>
      <c r="AH711" s="152">
        <v>0.78439999999999999</v>
      </c>
      <c r="AI711" s="152" t="s">
        <v>20</v>
      </c>
      <c r="AJ711" s="198">
        <v>0.01</v>
      </c>
      <c r="AK711" s="152">
        <v>29</v>
      </c>
      <c r="AL711" s="152" t="s">
        <v>103</v>
      </c>
      <c r="AM711" s="152">
        <v>117</v>
      </c>
      <c r="AN711" s="198">
        <v>0</v>
      </c>
      <c r="AO711" s="152">
        <v>1.2</v>
      </c>
      <c r="AP711" s="152">
        <v>345</v>
      </c>
      <c r="AQ711" s="152">
        <v>478</v>
      </c>
      <c r="AR711" s="152">
        <v>99</v>
      </c>
      <c r="AS711" s="151"/>
      <c r="AT711" s="151">
        <v>16</v>
      </c>
      <c r="AU711" s="151">
        <v>100</v>
      </c>
      <c r="AV711" s="151">
        <v>1</v>
      </c>
      <c r="AW711" s="151">
        <v>1.9</v>
      </c>
      <c r="AX711" s="151">
        <v>401</v>
      </c>
      <c r="AY711" s="151">
        <v>572</v>
      </c>
      <c r="AZ711" s="151">
        <v>0.3</v>
      </c>
      <c r="BA711" s="151">
        <v>0.05</v>
      </c>
    </row>
    <row r="712" spans="1:54" x14ac:dyDescent="0.25">
      <c r="A712" s="44">
        <f t="shared" si="110"/>
        <v>2016</v>
      </c>
      <c r="B712" s="44" t="str">
        <f t="shared" si="111"/>
        <v>MARZO</v>
      </c>
      <c r="C712" s="44">
        <v>7</v>
      </c>
      <c r="D712" s="44" t="str">
        <f t="shared" si="112"/>
        <v>MARZO 2016 / 6</v>
      </c>
    </row>
    <row r="713" spans="1:54" x14ac:dyDescent="0.25">
      <c r="A713" s="44">
        <f t="shared" si="110"/>
        <v>2016</v>
      </c>
      <c r="B713" s="44" t="str">
        <f t="shared" si="111"/>
        <v>MARZO</v>
      </c>
      <c r="C713" s="44">
        <v>8</v>
      </c>
      <c r="D713" s="44" t="str">
        <f t="shared" si="112"/>
        <v>MARZO 2016 / 7</v>
      </c>
    </row>
    <row r="714" spans="1:54" x14ac:dyDescent="0.25">
      <c r="A714" s="44">
        <f t="shared" si="110"/>
        <v>2016</v>
      </c>
      <c r="B714" s="44" t="str">
        <f t="shared" si="111"/>
        <v>MARZO</v>
      </c>
      <c r="C714" s="44">
        <v>9</v>
      </c>
      <c r="D714" s="44" t="str">
        <f t="shared" si="112"/>
        <v>MARZO 2016 / 8</v>
      </c>
    </row>
    <row r="715" spans="1:54" x14ac:dyDescent="0.25">
      <c r="A715" s="44">
        <f t="shared" si="110"/>
        <v>2016</v>
      </c>
      <c r="B715" s="44" t="str">
        <f t="shared" si="111"/>
        <v>MARZO</v>
      </c>
      <c r="C715" s="44">
        <v>10</v>
      </c>
      <c r="D715" s="44" t="str">
        <f t="shared" si="112"/>
        <v>MARZO 2016 / 9</v>
      </c>
    </row>
    <row r="716" spans="1:54" x14ac:dyDescent="0.25">
      <c r="A716" s="44">
        <f t="shared" si="110"/>
        <v>2016</v>
      </c>
      <c r="B716" s="44" t="str">
        <f t="shared" si="111"/>
        <v>MARZO</v>
      </c>
      <c r="C716" s="44">
        <v>11</v>
      </c>
      <c r="D716" s="44" t="str">
        <f t="shared" si="112"/>
        <v>MARZO 2016 / 10</v>
      </c>
    </row>
    <row r="717" spans="1:54" x14ac:dyDescent="0.25">
      <c r="A717" s="44">
        <f t="shared" si="110"/>
        <v>2016</v>
      </c>
      <c r="B717" s="44" t="str">
        <f t="shared" si="111"/>
        <v>MARZO</v>
      </c>
      <c r="C717" s="44">
        <v>12</v>
      </c>
      <c r="D717" s="44" t="str">
        <f t="shared" si="112"/>
        <v>MARZO 2016 / 11</v>
      </c>
    </row>
    <row r="718" spans="1:54" x14ac:dyDescent="0.25">
      <c r="A718" s="44">
        <f t="shared" si="110"/>
        <v>2016</v>
      </c>
      <c r="B718" s="44" t="str">
        <f t="shared" si="111"/>
        <v>MARZO</v>
      </c>
      <c r="C718" s="44">
        <v>13</v>
      </c>
      <c r="D718" s="44" t="str">
        <f t="shared" si="112"/>
        <v>MARZO 2016 / 12</v>
      </c>
    </row>
    <row r="719" spans="1:54" x14ac:dyDescent="0.25">
      <c r="A719" s="44">
        <f t="shared" si="110"/>
        <v>2016</v>
      </c>
      <c r="B719" s="44" t="str">
        <f t="shared" si="111"/>
        <v>MARZO</v>
      </c>
      <c r="C719" s="44">
        <v>14</v>
      </c>
      <c r="D719" s="44" t="str">
        <f t="shared" si="112"/>
        <v>MARZO 2016 / 13</v>
      </c>
    </row>
    <row r="720" spans="1:54" x14ac:dyDescent="0.25">
      <c r="A720" s="44">
        <f t="shared" si="110"/>
        <v>2016</v>
      </c>
      <c r="B720" s="44" t="str">
        <f t="shared" si="111"/>
        <v>MARZO</v>
      </c>
      <c r="C720" s="44">
        <v>15</v>
      </c>
      <c r="D720" s="44" t="str">
        <f t="shared" si="112"/>
        <v>MARZO 2016 / 14</v>
      </c>
    </row>
    <row r="721" spans="1:4" x14ac:dyDescent="0.25">
      <c r="A721" s="44">
        <f t="shared" si="110"/>
        <v>2016</v>
      </c>
      <c r="B721" s="44" t="str">
        <f t="shared" si="111"/>
        <v>MARZO</v>
      </c>
      <c r="C721" s="44">
        <v>16</v>
      </c>
      <c r="D721" s="44" t="str">
        <f t="shared" si="112"/>
        <v>MARZO 2016 / 15</v>
      </c>
    </row>
    <row r="722" spans="1:4" x14ac:dyDescent="0.25">
      <c r="A722" s="44">
        <f t="shared" si="110"/>
        <v>2016</v>
      </c>
      <c r="B722" s="44" t="str">
        <f t="shared" si="111"/>
        <v>MARZO</v>
      </c>
      <c r="C722" s="44">
        <v>17</v>
      </c>
      <c r="D722" s="44" t="str">
        <f t="shared" si="112"/>
        <v>MARZO 2016 / 16</v>
      </c>
    </row>
    <row r="723" spans="1:4" x14ac:dyDescent="0.25">
      <c r="A723" s="44">
        <f t="shared" si="110"/>
        <v>2016</v>
      </c>
      <c r="B723" s="44" t="str">
        <f t="shared" si="111"/>
        <v>MARZO</v>
      </c>
      <c r="C723" s="44">
        <v>18</v>
      </c>
      <c r="D723" s="44" t="str">
        <f t="shared" si="112"/>
        <v>MARZO 2016 / 17</v>
      </c>
    </row>
    <row r="724" spans="1:4" x14ac:dyDescent="0.25">
      <c r="A724" s="44">
        <f t="shared" si="110"/>
        <v>2016</v>
      </c>
      <c r="B724" s="44" t="str">
        <f t="shared" si="111"/>
        <v>MARZO</v>
      </c>
      <c r="C724" s="44">
        <v>19</v>
      </c>
      <c r="D724" s="44" t="str">
        <f t="shared" si="112"/>
        <v>MARZO 2016 / 18</v>
      </c>
    </row>
    <row r="725" spans="1:4" x14ac:dyDescent="0.25">
      <c r="A725" s="44">
        <f t="shared" si="110"/>
        <v>2016</v>
      </c>
      <c r="B725" s="44" t="str">
        <f t="shared" si="111"/>
        <v>MARZO</v>
      </c>
      <c r="C725" s="44">
        <v>20</v>
      </c>
      <c r="D725" s="44" t="str">
        <f t="shared" si="112"/>
        <v>MARZO 2016 / 19</v>
      </c>
    </row>
    <row r="726" spans="1:4" x14ac:dyDescent="0.25">
      <c r="A726" s="44">
        <f t="shared" si="110"/>
        <v>2016</v>
      </c>
      <c r="B726" s="44" t="str">
        <f t="shared" si="111"/>
        <v>MARZO</v>
      </c>
      <c r="C726" s="44">
        <v>21</v>
      </c>
      <c r="D726" s="44" t="str">
        <f t="shared" si="112"/>
        <v>MARZO 2016 / 20</v>
      </c>
    </row>
    <row r="727" spans="1:4" x14ac:dyDescent="0.25">
      <c r="A727" s="44">
        <f t="shared" si="110"/>
        <v>2016</v>
      </c>
      <c r="B727" s="44" t="str">
        <f t="shared" si="111"/>
        <v>MARZO</v>
      </c>
      <c r="C727" s="44">
        <v>22</v>
      </c>
      <c r="D727" s="44" t="str">
        <f t="shared" si="112"/>
        <v>MARZO 2016 / 21</v>
      </c>
    </row>
    <row r="728" spans="1:4" x14ac:dyDescent="0.25">
      <c r="A728" s="44">
        <f t="shared" si="110"/>
        <v>2016</v>
      </c>
      <c r="B728" s="44" t="str">
        <f t="shared" si="111"/>
        <v>MARZO</v>
      </c>
      <c r="C728" s="44">
        <v>23</v>
      </c>
      <c r="D728" s="44" t="str">
        <f t="shared" si="112"/>
        <v>MARZO 2016 / 22</v>
      </c>
    </row>
    <row r="729" spans="1:4" x14ac:dyDescent="0.25">
      <c r="A729" s="44">
        <f t="shared" si="110"/>
        <v>2016</v>
      </c>
      <c r="B729" s="44" t="str">
        <f t="shared" si="111"/>
        <v>MARZO</v>
      </c>
      <c r="C729" s="44">
        <v>24</v>
      </c>
      <c r="D729" s="44" t="str">
        <f t="shared" si="112"/>
        <v>MARZO 2016 / 23</v>
      </c>
    </row>
    <row r="730" spans="1:4" x14ac:dyDescent="0.25">
      <c r="A730" s="44">
        <f t="shared" si="110"/>
        <v>2016</v>
      </c>
      <c r="B730" s="44" t="str">
        <f t="shared" si="111"/>
        <v>MARZO</v>
      </c>
      <c r="C730" s="44">
        <v>25</v>
      </c>
      <c r="D730" s="44" t="str">
        <f t="shared" si="112"/>
        <v>MARZO 2016 / 24</v>
      </c>
    </row>
    <row r="731" spans="1:4" x14ac:dyDescent="0.25">
      <c r="A731" s="44">
        <f t="shared" si="110"/>
        <v>2016</v>
      </c>
      <c r="B731" s="44" t="str">
        <f t="shared" si="111"/>
        <v>MARZO</v>
      </c>
      <c r="C731" s="44">
        <v>26</v>
      </c>
      <c r="D731" s="44" t="str">
        <f t="shared" si="112"/>
        <v>MARZO 2016 / 25</v>
      </c>
    </row>
    <row r="732" spans="1:4" x14ac:dyDescent="0.25">
      <c r="A732" s="44">
        <f t="shared" si="110"/>
        <v>2016</v>
      </c>
      <c r="B732" s="44" t="str">
        <f t="shared" si="111"/>
        <v>MARZO</v>
      </c>
      <c r="C732" s="44">
        <v>27</v>
      </c>
      <c r="D732" s="44" t="str">
        <f t="shared" si="112"/>
        <v>MARZO 2016 / 26</v>
      </c>
    </row>
    <row r="733" spans="1:4" x14ac:dyDescent="0.25">
      <c r="A733" s="44">
        <f t="shared" si="110"/>
        <v>2016</v>
      </c>
      <c r="B733" s="44" t="str">
        <f t="shared" si="111"/>
        <v>MARZO</v>
      </c>
      <c r="C733" s="44">
        <v>28</v>
      </c>
      <c r="D733" s="44" t="str">
        <f t="shared" si="112"/>
        <v>MARZO 2016 / 27</v>
      </c>
    </row>
    <row r="734" spans="1:4" x14ac:dyDescent="0.25">
      <c r="A734" s="44">
        <f t="shared" si="110"/>
        <v>2016</v>
      </c>
      <c r="B734" s="44" t="str">
        <f t="shared" si="111"/>
        <v>MARZO</v>
      </c>
      <c r="C734" s="44">
        <v>29</v>
      </c>
      <c r="D734" s="44" t="str">
        <f t="shared" si="112"/>
        <v>MARZO 2016 / 28</v>
      </c>
    </row>
    <row r="735" spans="1:4" x14ac:dyDescent="0.25">
      <c r="A735" s="44">
        <f t="shared" si="110"/>
        <v>2016</v>
      </c>
      <c r="B735" s="44" t="str">
        <f t="shared" si="111"/>
        <v>MARZO</v>
      </c>
      <c r="C735" s="44">
        <v>30</v>
      </c>
      <c r="D735" s="44" t="str">
        <f t="shared" si="112"/>
        <v>MARZO 2016 / 29</v>
      </c>
    </row>
    <row r="736" spans="1:4" x14ac:dyDescent="0.25">
      <c r="A736" s="44">
        <f t="shared" si="110"/>
        <v>2016</v>
      </c>
      <c r="B736" s="44" t="str">
        <f t="shared" si="111"/>
        <v>MARZO</v>
      </c>
      <c r="C736" s="44">
        <v>31</v>
      </c>
      <c r="D736" s="44" t="str">
        <f t="shared" si="112"/>
        <v>MARZO 2016 / 30</v>
      </c>
    </row>
    <row r="737" spans="1:54" s="206" customFormat="1" ht="15.75" x14ac:dyDescent="0.25">
      <c r="D737" s="44" t="str">
        <f t="shared" si="112"/>
        <v>MARZO 2016 / 31</v>
      </c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55"/>
      <c r="AB737" s="44"/>
      <c r="AC737" s="207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44"/>
      <c r="AU737" s="44"/>
      <c r="AV737" s="44"/>
      <c r="AW737" s="44"/>
      <c r="AX737" s="55"/>
      <c r="AY737" s="44"/>
      <c r="AZ737" s="44"/>
      <c r="BA737" s="44"/>
      <c r="BB737" s="209" t="str">
        <f>IFERROR(AVERAGE(BB706:BB736),"")</f>
        <v/>
      </c>
    </row>
    <row r="738" spans="1:54" ht="15.75" x14ac:dyDescent="0.25">
      <c r="A738" s="44">
        <v>2016</v>
      </c>
      <c r="B738" s="44" t="s">
        <v>242</v>
      </c>
      <c r="C738" s="44">
        <v>1</v>
      </c>
      <c r="D738" s="208" t="s">
        <v>228</v>
      </c>
      <c r="E738" s="209">
        <f t="shared" ref="E738:AJ738" si="113">IFERROR(AVERAGE(E707:E737),"")</f>
        <v>1.5</v>
      </c>
      <c r="F738" s="209">
        <f t="shared" si="113"/>
        <v>42407</v>
      </c>
      <c r="G738" s="209">
        <f t="shared" si="113"/>
        <v>60839.5</v>
      </c>
      <c r="H738" s="209" t="str">
        <f t="shared" si="113"/>
        <v/>
      </c>
      <c r="I738" s="209">
        <f t="shared" si="113"/>
        <v>0.78134999999999999</v>
      </c>
      <c r="J738" s="209" t="str">
        <f t="shared" si="113"/>
        <v/>
      </c>
      <c r="K738" s="209">
        <f t="shared" si="113"/>
        <v>0</v>
      </c>
      <c r="L738" s="209">
        <f t="shared" si="113"/>
        <v>30</v>
      </c>
      <c r="M738" s="209" t="str">
        <f t="shared" si="113"/>
        <v/>
      </c>
      <c r="N738" s="209">
        <f t="shared" si="113"/>
        <v>107</v>
      </c>
      <c r="O738" s="209">
        <f t="shared" si="113"/>
        <v>0</v>
      </c>
      <c r="P738" s="209">
        <f t="shared" si="113"/>
        <v>1.2450000000000001</v>
      </c>
      <c r="Q738" s="209">
        <f t="shared" si="113"/>
        <v>336</v>
      </c>
      <c r="R738" s="209">
        <f t="shared" si="113"/>
        <v>491</v>
      </c>
      <c r="S738" s="209">
        <f t="shared" si="113"/>
        <v>98.5</v>
      </c>
      <c r="T738" s="209" t="str">
        <f t="shared" si="113"/>
        <v/>
      </c>
      <c r="U738" s="209">
        <f t="shared" si="113"/>
        <v>16</v>
      </c>
      <c r="V738" s="209">
        <f t="shared" si="113"/>
        <v>100</v>
      </c>
      <c r="W738" s="209">
        <f t="shared" si="113"/>
        <v>1</v>
      </c>
      <c r="X738" s="209">
        <f t="shared" si="113"/>
        <v>1.9</v>
      </c>
      <c r="Y738" s="209">
        <f t="shared" si="113"/>
        <v>401</v>
      </c>
      <c r="Z738" s="209">
        <f t="shared" si="113"/>
        <v>572</v>
      </c>
      <c r="AA738" s="209">
        <f t="shared" si="113"/>
        <v>0.3</v>
      </c>
      <c r="AB738" s="209">
        <f t="shared" si="113"/>
        <v>0.05</v>
      </c>
      <c r="AC738" s="209" t="str">
        <f t="shared" si="113"/>
        <v/>
      </c>
      <c r="AD738" s="209">
        <f t="shared" si="113"/>
        <v>3</v>
      </c>
      <c r="AE738" s="209">
        <f t="shared" si="113"/>
        <v>42446.6</v>
      </c>
      <c r="AF738" s="209">
        <f t="shared" si="113"/>
        <v>61882.400000000001</v>
      </c>
      <c r="AG738" s="209" t="str">
        <f t="shared" si="113"/>
        <v/>
      </c>
      <c r="AH738" s="209">
        <f t="shared" si="113"/>
        <v>0.78424000000000016</v>
      </c>
      <c r="AI738" s="209" t="str">
        <f t="shared" si="113"/>
        <v/>
      </c>
      <c r="AJ738" s="209">
        <f t="shared" si="113"/>
        <v>0.01</v>
      </c>
      <c r="AK738" s="209">
        <f t="shared" ref="AK738:BA738" si="114">IFERROR(AVERAGE(AK707:AK737),"")</f>
        <v>28</v>
      </c>
      <c r="AL738" s="209" t="str">
        <f t="shared" si="114"/>
        <v/>
      </c>
      <c r="AM738" s="209">
        <f t="shared" si="114"/>
        <v>112.6</v>
      </c>
      <c r="AN738" s="209">
        <f t="shared" si="114"/>
        <v>0</v>
      </c>
      <c r="AO738" s="209">
        <f t="shared" si="114"/>
        <v>1.26</v>
      </c>
      <c r="AP738" s="209">
        <f t="shared" si="114"/>
        <v>344</v>
      </c>
      <c r="AQ738" s="209">
        <f t="shared" si="114"/>
        <v>485.2</v>
      </c>
      <c r="AR738" s="209">
        <f t="shared" si="114"/>
        <v>99</v>
      </c>
      <c r="AS738" s="209" t="str">
        <f t="shared" si="114"/>
        <v/>
      </c>
      <c r="AT738" s="209">
        <f t="shared" si="114"/>
        <v>16</v>
      </c>
      <c r="AU738" s="209">
        <f t="shared" si="114"/>
        <v>100</v>
      </c>
      <c r="AV738" s="209">
        <f t="shared" si="114"/>
        <v>1</v>
      </c>
      <c r="AW738" s="209">
        <f t="shared" si="114"/>
        <v>1.9</v>
      </c>
      <c r="AX738" s="210">
        <f t="shared" si="114"/>
        <v>401</v>
      </c>
      <c r="AY738" s="209">
        <f t="shared" si="114"/>
        <v>572</v>
      </c>
      <c r="AZ738" s="209">
        <f t="shared" si="114"/>
        <v>0.3</v>
      </c>
      <c r="BA738" s="209">
        <f t="shared" si="114"/>
        <v>0.05</v>
      </c>
    </row>
    <row r="739" spans="1:54" x14ac:dyDescent="0.25">
      <c r="A739" s="44">
        <f t="shared" ref="A739:A768" si="115">A738</f>
        <v>2016</v>
      </c>
      <c r="B739" s="44" t="str">
        <f t="shared" ref="B739:B768" si="116">B738</f>
        <v>ABRIL</v>
      </c>
      <c r="C739" s="44">
        <v>2</v>
      </c>
      <c r="D739" s="44" t="str">
        <f t="shared" ref="D739:D769" si="117">B738&amp;" "&amp;A738&amp;" / "&amp;C738</f>
        <v>ABRIL 2016 / 1</v>
      </c>
      <c r="E739" s="199">
        <v>1</v>
      </c>
      <c r="F739" s="159">
        <v>42402</v>
      </c>
      <c r="G739" s="183">
        <v>60729</v>
      </c>
      <c r="H739" s="184" t="s">
        <v>131</v>
      </c>
      <c r="I739" s="161">
        <v>0.78180000000000005</v>
      </c>
      <c r="J739" s="161" t="s">
        <v>20</v>
      </c>
      <c r="K739" s="200">
        <v>0</v>
      </c>
      <c r="L739" s="161">
        <v>30</v>
      </c>
      <c r="M739" s="161" t="s">
        <v>103</v>
      </c>
      <c r="N739" s="161">
        <v>106</v>
      </c>
      <c r="O739" s="200">
        <v>0</v>
      </c>
      <c r="P739" s="161">
        <v>1.1100000000000001</v>
      </c>
      <c r="Q739" s="161">
        <v>337</v>
      </c>
      <c r="R739" s="161">
        <v>491</v>
      </c>
      <c r="S739" s="161">
        <v>98.5</v>
      </c>
      <c r="T739" s="158"/>
      <c r="U739" s="158">
        <v>16</v>
      </c>
      <c r="V739" s="158">
        <v>100</v>
      </c>
      <c r="W739" s="158">
        <v>1</v>
      </c>
      <c r="X739" s="158">
        <v>1.9</v>
      </c>
      <c r="Y739" s="158">
        <v>401</v>
      </c>
      <c r="Z739" s="158">
        <v>572</v>
      </c>
      <c r="AA739" s="158">
        <v>0.3</v>
      </c>
      <c r="AB739" s="158">
        <v>0.05</v>
      </c>
      <c r="AC739" s="235"/>
      <c r="AD739" s="178">
        <v>1</v>
      </c>
      <c r="AE739" s="185">
        <v>42465</v>
      </c>
      <c r="AF739" s="179">
        <v>62350</v>
      </c>
      <c r="AG739" s="33" t="s">
        <v>104</v>
      </c>
      <c r="AH739" s="152">
        <v>0.78569999999999995</v>
      </c>
      <c r="AI739" s="152" t="s">
        <v>20</v>
      </c>
      <c r="AJ739" s="198">
        <v>0.01</v>
      </c>
      <c r="AK739" s="152">
        <v>30</v>
      </c>
      <c r="AL739" s="152" t="s">
        <v>103</v>
      </c>
      <c r="AM739" s="152">
        <v>117</v>
      </c>
      <c r="AN739" s="198">
        <v>0</v>
      </c>
      <c r="AO739" s="152">
        <v>1.3</v>
      </c>
      <c r="AP739" s="152">
        <v>349</v>
      </c>
      <c r="AQ739" s="152">
        <v>483</v>
      </c>
      <c r="AR739" s="152">
        <v>98</v>
      </c>
      <c r="AS739" s="151"/>
      <c r="AT739" s="151">
        <v>16</v>
      </c>
      <c r="AU739" s="151">
        <v>100</v>
      </c>
      <c r="AV739" s="151">
        <v>1</v>
      </c>
      <c r="AW739" s="151">
        <v>1.9</v>
      </c>
      <c r="AX739" s="151">
        <v>437</v>
      </c>
      <c r="AY739" s="151">
        <v>608</v>
      </c>
      <c r="AZ739" s="151">
        <v>0.3</v>
      </c>
      <c r="BA739" s="151">
        <v>0.05</v>
      </c>
    </row>
    <row r="740" spans="1:54" x14ac:dyDescent="0.25">
      <c r="A740" s="44">
        <f t="shared" si="115"/>
        <v>2016</v>
      </c>
      <c r="B740" s="44" t="str">
        <f t="shared" si="116"/>
        <v>ABRIL</v>
      </c>
      <c r="C740" s="44">
        <v>3</v>
      </c>
      <c r="D740" s="44" t="str">
        <f t="shared" si="117"/>
        <v>ABRIL 2016 / 2</v>
      </c>
      <c r="E740" s="199">
        <v>2</v>
      </c>
      <c r="F740" s="159">
        <v>42412</v>
      </c>
      <c r="G740" s="183">
        <v>60950</v>
      </c>
      <c r="H740" s="184" t="s">
        <v>132</v>
      </c>
      <c r="I740" s="161">
        <v>0.78090000000000004</v>
      </c>
      <c r="J740" s="161" t="s">
        <v>20</v>
      </c>
      <c r="K740" s="200">
        <v>0</v>
      </c>
      <c r="L740" s="161">
        <v>30</v>
      </c>
      <c r="M740" s="161" t="s">
        <v>103</v>
      </c>
      <c r="N740" s="161">
        <v>108</v>
      </c>
      <c r="O740" s="200">
        <v>0</v>
      </c>
      <c r="P740" s="161">
        <v>1.38</v>
      </c>
      <c r="Q740" s="161">
        <v>335</v>
      </c>
      <c r="R740" s="161">
        <v>491</v>
      </c>
      <c r="S740" s="161">
        <v>98.5</v>
      </c>
      <c r="T740" s="158"/>
      <c r="U740" s="158">
        <v>16</v>
      </c>
      <c r="V740" s="158">
        <v>100</v>
      </c>
      <c r="W740" s="158">
        <v>1</v>
      </c>
      <c r="X740" s="158">
        <v>1.9</v>
      </c>
      <c r="Y740" s="158">
        <v>401</v>
      </c>
      <c r="Z740" s="158">
        <v>572</v>
      </c>
      <c r="AA740" s="158">
        <v>0.3</v>
      </c>
      <c r="AB740" s="158">
        <v>0.05</v>
      </c>
      <c r="AC740" s="235"/>
      <c r="AD740" s="178">
        <v>2</v>
      </c>
      <c r="AE740" s="185">
        <v>42469</v>
      </c>
      <c r="AF740" s="179">
        <v>62451</v>
      </c>
      <c r="AG740" s="34" t="s">
        <v>104</v>
      </c>
      <c r="AH740" s="152">
        <v>0.78439999999999999</v>
      </c>
      <c r="AI740" s="152" t="s">
        <v>20</v>
      </c>
      <c r="AJ740" s="198">
        <v>0.01</v>
      </c>
      <c r="AK740" s="152">
        <v>30</v>
      </c>
      <c r="AL740" s="152" t="s">
        <v>103</v>
      </c>
      <c r="AM740" s="152">
        <v>114</v>
      </c>
      <c r="AN740" s="198">
        <v>0</v>
      </c>
      <c r="AO740" s="152">
        <v>1.2</v>
      </c>
      <c r="AP740" s="152">
        <v>342</v>
      </c>
      <c r="AQ740" s="152">
        <v>471</v>
      </c>
      <c r="AR740" s="152">
        <v>99</v>
      </c>
      <c r="AS740" s="151"/>
      <c r="AT740" s="151">
        <v>16</v>
      </c>
      <c r="AU740" s="151">
        <v>100</v>
      </c>
      <c r="AV740" s="151">
        <v>1</v>
      </c>
      <c r="AW740" s="151">
        <v>1.9</v>
      </c>
      <c r="AX740" s="151">
        <v>437</v>
      </c>
      <c r="AY740" s="151">
        <v>608</v>
      </c>
      <c r="AZ740" s="151">
        <v>0.3</v>
      </c>
      <c r="BA740" s="151">
        <v>0.05</v>
      </c>
    </row>
    <row r="741" spans="1:54" x14ac:dyDescent="0.25">
      <c r="A741" s="44">
        <f t="shared" si="115"/>
        <v>2016</v>
      </c>
      <c r="B741" s="44" t="str">
        <f t="shared" si="116"/>
        <v>ABRIL</v>
      </c>
      <c r="C741" s="44">
        <v>4</v>
      </c>
      <c r="D741" s="44" t="str">
        <f t="shared" si="117"/>
        <v>ABRIL 2016 / 3</v>
      </c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  <c r="O741" s="152"/>
      <c r="P741" s="152"/>
      <c r="Q741" s="152"/>
      <c r="R741" s="152"/>
      <c r="S741" s="152"/>
      <c r="T741" s="152"/>
      <c r="U741" s="152"/>
      <c r="V741" s="152"/>
      <c r="W741" s="152"/>
      <c r="X741" s="152"/>
      <c r="Y741" s="152"/>
      <c r="Z741" s="152"/>
      <c r="AA741" s="152"/>
      <c r="AB741" s="152"/>
      <c r="AC741" s="235"/>
      <c r="AD741" s="178">
        <v>3</v>
      </c>
      <c r="AE741" s="185">
        <v>42476</v>
      </c>
      <c r="AF741" s="179">
        <v>62577</v>
      </c>
      <c r="AG741" s="34" t="s">
        <v>104</v>
      </c>
      <c r="AH741" s="152">
        <v>0.78569999999999995</v>
      </c>
      <c r="AI741" s="152" t="s">
        <v>20</v>
      </c>
      <c r="AJ741" s="198">
        <v>0.01</v>
      </c>
      <c r="AK741" s="152">
        <v>30</v>
      </c>
      <c r="AL741" s="152" t="s">
        <v>103</v>
      </c>
      <c r="AM741" s="152">
        <v>117</v>
      </c>
      <c r="AN741" s="198">
        <v>0</v>
      </c>
      <c r="AO741" s="152">
        <v>1.2</v>
      </c>
      <c r="AP741" s="152">
        <v>343</v>
      </c>
      <c r="AQ741" s="152">
        <v>482</v>
      </c>
      <c r="AR741" s="152">
        <v>99</v>
      </c>
      <c r="AS741" s="151"/>
      <c r="AT741" s="151">
        <v>16</v>
      </c>
      <c r="AU741" s="151">
        <v>100</v>
      </c>
      <c r="AV741" s="151">
        <v>1</v>
      </c>
      <c r="AW741" s="151">
        <v>1.9</v>
      </c>
      <c r="AX741" s="151">
        <v>437</v>
      </c>
      <c r="AY741" s="151">
        <v>608</v>
      </c>
      <c r="AZ741" s="151">
        <v>0.3</v>
      </c>
      <c r="BA741" s="151">
        <v>0.05</v>
      </c>
    </row>
    <row r="742" spans="1:54" x14ac:dyDescent="0.25">
      <c r="A742" s="44">
        <f t="shared" si="115"/>
        <v>2016</v>
      </c>
      <c r="B742" s="44" t="str">
        <f t="shared" si="116"/>
        <v>ABRIL</v>
      </c>
      <c r="C742" s="44">
        <v>5</v>
      </c>
      <c r="D742" s="44" t="str">
        <f t="shared" si="117"/>
        <v>ABRIL 2016 / 4</v>
      </c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  <c r="O742" s="152"/>
      <c r="P742" s="152"/>
      <c r="Q742" s="152"/>
      <c r="R742" s="152"/>
      <c r="S742" s="152"/>
      <c r="T742" s="152"/>
      <c r="U742" s="152"/>
      <c r="V742" s="152"/>
      <c r="W742" s="152"/>
      <c r="X742" s="152"/>
      <c r="Y742" s="152"/>
      <c r="Z742" s="152"/>
      <c r="AA742" s="152"/>
      <c r="AB742" s="152"/>
      <c r="AC742" s="235"/>
      <c r="AD742" s="178">
        <v>4</v>
      </c>
      <c r="AE742" s="185">
        <v>42484</v>
      </c>
      <c r="AF742" s="179">
        <v>62743</v>
      </c>
      <c r="AG742" s="34" t="s">
        <v>104</v>
      </c>
      <c r="AH742" s="152">
        <v>0.78220000000000001</v>
      </c>
      <c r="AI742" s="152" t="s">
        <v>20</v>
      </c>
      <c r="AJ742" s="198">
        <v>0.01</v>
      </c>
      <c r="AK742" s="152">
        <v>30</v>
      </c>
      <c r="AL742" s="152" t="s">
        <v>103</v>
      </c>
      <c r="AM742" s="152">
        <v>106</v>
      </c>
      <c r="AN742" s="198">
        <v>0</v>
      </c>
      <c r="AO742" s="152">
        <v>1.2</v>
      </c>
      <c r="AP742" s="152">
        <v>338</v>
      </c>
      <c r="AQ742" s="152">
        <v>478</v>
      </c>
      <c r="AR742" s="152">
        <v>99</v>
      </c>
      <c r="AS742" s="151"/>
      <c r="AT742" s="151">
        <v>16</v>
      </c>
      <c r="AU742" s="151">
        <v>100</v>
      </c>
      <c r="AV742" s="151">
        <v>1</v>
      </c>
      <c r="AW742" s="151">
        <v>1.9</v>
      </c>
      <c r="AX742" s="151">
        <v>437</v>
      </c>
      <c r="AY742" s="151">
        <v>608</v>
      </c>
      <c r="AZ742" s="151">
        <v>0.3</v>
      </c>
      <c r="BA742" s="151">
        <v>0.05</v>
      </c>
    </row>
    <row r="743" spans="1:54" x14ac:dyDescent="0.25">
      <c r="A743" s="44">
        <f t="shared" si="115"/>
        <v>2016</v>
      </c>
      <c r="B743" s="44" t="str">
        <f t="shared" si="116"/>
        <v>ABRIL</v>
      </c>
      <c r="C743" s="44">
        <v>6</v>
      </c>
      <c r="D743" s="44" t="str">
        <f t="shared" si="117"/>
        <v>ABRIL 2016 / 5</v>
      </c>
    </row>
    <row r="744" spans="1:54" x14ac:dyDescent="0.25">
      <c r="A744" s="44">
        <f t="shared" si="115"/>
        <v>2016</v>
      </c>
      <c r="B744" s="44" t="str">
        <f t="shared" si="116"/>
        <v>ABRIL</v>
      </c>
      <c r="C744" s="44">
        <v>7</v>
      </c>
      <c r="D744" s="44" t="str">
        <f t="shared" si="117"/>
        <v>ABRIL 2016 / 6</v>
      </c>
    </row>
    <row r="745" spans="1:54" x14ac:dyDescent="0.25">
      <c r="A745" s="44">
        <f t="shared" si="115"/>
        <v>2016</v>
      </c>
      <c r="B745" s="44" t="str">
        <f t="shared" si="116"/>
        <v>ABRIL</v>
      </c>
      <c r="C745" s="44">
        <v>8</v>
      </c>
      <c r="D745" s="44" t="str">
        <f t="shared" si="117"/>
        <v>ABRIL 2016 / 7</v>
      </c>
    </row>
    <row r="746" spans="1:54" x14ac:dyDescent="0.25">
      <c r="A746" s="44">
        <f t="shared" si="115"/>
        <v>2016</v>
      </c>
      <c r="B746" s="44" t="str">
        <f t="shared" si="116"/>
        <v>ABRIL</v>
      </c>
      <c r="C746" s="44">
        <v>9</v>
      </c>
      <c r="D746" s="44" t="str">
        <f t="shared" si="117"/>
        <v>ABRIL 2016 / 8</v>
      </c>
    </row>
    <row r="747" spans="1:54" x14ac:dyDescent="0.25">
      <c r="A747" s="44">
        <f t="shared" si="115"/>
        <v>2016</v>
      </c>
      <c r="B747" s="44" t="str">
        <f t="shared" si="116"/>
        <v>ABRIL</v>
      </c>
      <c r="C747" s="44">
        <v>10</v>
      </c>
      <c r="D747" s="44" t="str">
        <f t="shared" si="117"/>
        <v>ABRIL 2016 / 9</v>
      </c>
    </row>
    <row r="748" spans="1:54" x14ac:dyDescent="0.25">
      <c r="A748" s="44">
        <f t="shared" si="115"/>
        <v>2016</v>
      </c>
      <c r="B748" s="44" t="str">
        <f t="shared" si="116"/>
        <v>ABRIL</v>
      </c>
      <c r="C748" s="44">
        <v>11</v>
      </c>
      <c r="D748" s="44" t="str">
        <f t="shared" si="117"/>
        <v>ABRIL 2016 / 10</v>
      </c>
    </row>
    <row r="749" spans="1:54" x14ac:dyDescent="0.25">
      <c r="A749" s="44">
        <f t="shared" si="115"/>
        <v>2016</v>
      </c>
      <c r="B749" s="44" t="str">
        <f t="shared" si="116"/>
        <v>ABRIL</v>
      </c>
      <c r="C749" s="44">
        <v>12</v>
      </c>
      <c r="D749" s="44" t="str">
        <f t="shared" si="117"/>
        <v>ABRIL 2016 / 11</v>
      </c>
    </row>
    <row r="750" spans="1:54" x14ac:dyDescent="0.25">
      <c r="A750" s="44">
        <f t="shared" si="115"/>
        <v>2016</v>
      </c>
      <c r="B750" s="44" t="str">
        <f t="shared" si="116"/>
        <v>ABRIL</v>
      </c>
      <c r="C750" s="44">
        <v>13</v>
      </c>
      <c r="D750" s="44" t="str">
        <f t="shared" si="117"/>
        <v>ABRIL 2016 / 12</v>
      </c>
    </row>
    <row r="751" spans="1:54" x14ac:dyDescent="0.25">
      <c r="A751" s="44">
        <f t="shared" si="115"/>
        <v>2016</v>
      </c>
      <c r="B751" s="44" t="str">
        <f t="shared" si="116"/>
        <v>ABRIL</v>
      </c>
      <c r="C751" s="44">
        <v>14</v>
      </c>
      <c r="D751" s="44" t="str">
        <f t="shared" si="117"/>
        <v>ABRIL 2016 / 13</v>
      </c>
    </row>
    <row r="752" spans="1:54" x14ac:dyDescent="0.25">
      <c r="A752" s="44">
        <f t="shared" si="115"/>
        <v>2016</v>
      </c>
      <c r="B752" s="44" t="str">
        <f t="shared" si="116"/>
        <v>ABRIL</v>
      </c>
      <c r="C752" s="44">
        <v>15</v>
      </c>
      <c r="D752" s="44" t="str">
        <f t="shared" si="117"/>
        <v>ABRIL 2016 / 14</v>
      </c>
    </row>
    <row r="753" spans="1:4" x14ac:dyDescent="0.25">
      <c r="A753" s="44">
        <f t="shared" si="115"/>
        <v>2016</v>
      </c>
      <c r="B753" s="44" t="str">
        <f t="shared" si="116"/>
        <v>ABRIL</v>
      </c>
      <c r="C753" s="44">
        <v>16</v>
      </c>
      <c r="D753" s="44" t="str">
        <f t="shared" si="117"/>
        <v>ABRIL 2016 / 15</v>
      </c>
    </row>
    <row r="754" spans="1:4" x14ac:dyDescent="0.25">
      <c r="A754" s="44">
        <f t="shared" si="115"/>
        <v>2016</v>
      </c>
      <c r="B754" s="44" t="str">
        <f t="shared" si="116"/>
        <v>ABRIL</v>
      </c>
      <c r="C754" s="44">
        <v>17</v>
      </c>
      <c r="D754" s="44" t="str">
        <f t="shared" si="117"/>
        <v>ABRIL 2016 / 16</v>
      </c>
    </row>
    <row r="755" spans="1:4" x14ac:dyDescent="0.25">
      <c r="A755" s="44">
        <f t="shared" si="115"/>
        <v>2016</v>
      </c>
      <c r="B755" s="44" t="str">
        <f t="shared" si="116"/>
        <v>ABRIL</v>
      </c>
      <c r="C755" s="44">
        <v>18</v>
      </c>
      <c r="D755" s="44" t="str">
        <f t="shared" si="117"/>
        <v>ABRIL 2016 / 17</v>
      </c>
    </row>
    <row r="756" spans="1:4" x14ac:dyDescent="0.25">
      <c r="A756" s="44">
        <f t="shared" si="115"/>
        <v>2016</v>
      </c>
      <c r="B756" s="44" t="str">
        <f t="shared" si="116"/>
        <v>ABRIL</v>
      </c>
      <c r="C756" s="44">
        <v>19</v>
      </c>
      <c r="D756" s="44" t="str">
        <f t="shared" si="117"/>
        <v>ABRIL 2016 / 18</v>
      </c>
    </row>
    <row r="757" spans="1:4" x14ac:dyDescent="0.25">
      <c r="A757" s="44">
        <f t="shared" si="115"/>
        <v>2016</v>
      </c>
      <c r="B757" s="44" t="str">
        <f t="shared" si="116"/>
        <v>ABRIL</v>
      </c>
      <c r="C757" s="44">
        <v>20</v>
      </c>
      <c r="D757" s="44" t="str">
        <f t="shared" si="117"/>
        <v>ABRIL 2016 / 19</v>
      </c>
    </row>
    <row r="758" spans="1:4" x14ac:dyDescent="0.25">
      <c r="A758" s="44">
        <f t="shared" si="115"/>
        <v>2016</v>
      </c>
      <c r="B758" s="44" t="str">
        <f t="shared" si="116"/>
        <v>ABRIL</v>
      </c>
      <c r="C758" s="44">
        <v>21</v>
      </c>
      <c r="D758" s="44" t="str">
        <f t="shared" si="117"/>
        <v>ABRIL 2016 / 20</v>
      </c>
    </row>
    <row r="759" spans="1:4" x14ac:dyDescent="0.25">
      <c r="A759" s="44">
        <f t="shared" si="115"/>
        <v>2016</v>
      </c>
      <c r="B759" s="44" t="str">
        <f t="shared" si="116"/>
        <v>ABRIL</v>
      </c>
      <c r="C759" s="44">
        <v>22</v>
      </c>
      <c r="D759" s="44" t="str">
        <f t="shared" si="117"/>
        <v>ABRIL 2016 / 21</v>
      </c>
    </row>
    <row r="760" spans="1:4" x14ac:dyDescent="0.25">
      <c r="A760" s="44">
        <f t="shared" si="115"/>
        <v>2016</v>
      </c>
      <c r="B760" s="44" t="str">
        <f t="shared" si="116"/>
        <v>ABRIL</v>
      </c>
      <c r="C760" s="44">
        <v>23</v>
      </c>
      <c r="D760" s="44" t="str">
        <f t="shared" si="117"/>
        <v>ABRIL 2016 / 22</v>
      </c>
    </row>
    <row r="761" spans="1:4" x14ac:dyDescent="0.25">
      <c r="A761" s="44">
        <f t="shared" si="115"/>
        <v>2016</v>
      </c>
      <c r="B761" s="44" t="str">
        <f t="shared" si="116"/>
        <v>ABRIL</v>
      </c>
      <c r="C761" s="44">
        <v>24</v>
      </c>
      <c r="D761" s="44" t="str">
        <f t="shared" si="117"/>
        <v>ABRIL 2016 / 23</v>
      </c>
    </row>
    <row r="762" spans="1:4" x14ac:dyDescent="0.25">
      <c r="A762" s="44">
        <f t="shared" si="115"/>
        <v>2016</v>
      </c>
      <c r="B762" s="44" t="str">
        <f t="shared" si="116"/>
        <v>ABRIL</v>
      </c>
      <c r="C762" s="44">
        <v>25</v>
      </c>
      <c r="D762" s="44" t="str">
        <f t="shared" si="117"/>
        <v>ABRIL 2016 / 24</v>
      </c>
    </row>
    <row r="763" spans="1:4" x14ac:dyDescent="0.25">
      <c r="A763" s="44">
        <f t="shared" si="115"/>
        <v>2016</v>
      </c>
      <c r="B763" s="44" t="str">
        <f t="shared" si="116"/>
        <v>ABRIL</v>
      </c>
      <c r="C763" s="44">
        <v>26</v>
      </c>
      <c r="D763" s="44" t="str">
        <f t="shared" si="117"/>
        <v>ABRIL 2016 / 25</v>
      </c>
    </row>
    <row r="764" spans="1:4" x14ac:dyDescent="0.25">
      <c r="A764" s="44">
        <f t="shared" si="115"/>
        <v>2016</v>
      </c>
      <c r="B764" s="44" t="str">
        <f t="shared" si="116"/>
        <v>ABRIL</v>
      </c>
      <c r="C764" s="44">
        <v>27</v>
      </c>
      <c r="D764" s="44" t="str">
        <f t="shared" si="117"/>
        <v>ABRIL 2016 / 26</v>
      </c>
    </row>
    <row r="765" spans="1:4" x14ac:dyDescent="0.25">
      <c r="A765" s="44">
        <f t="shared" si="115"/>
        <v>2016</v>
      </c>
      <c r="B765" s="44" t="str">
        <f t="shared" si="116"/>
        <v>ABRIL</v>
      </c>
      <c r="C765" s="44">
        <v>28</v>
      </c>
      <c r="D765" s="44" t="str">
        <f t="shared" si="117"/>
        <v>ABRIL 2016 / 27</v>
      </c>
    </row>
    <row r="766" spans="1:4" x14ac:dyDescent="0.25">
      <c r="A766" s="44">
        <f t="shared" si="115"/>
        <v>2016</v>
      </c>
      <c r="B766" s="44" t="str">
        <f t="shared" si="116"/>
        <v>ABRIL</v>
      </c>
      <c r="C766" s="44">
        <v>29</v>
      </c>
      <c r="D766" s="44" t="str">
        <f t="shared" si="117"/>
        <v>ABRIL 2016 / 28</v>
      </c>
    </row>
    <row r="767" spans="1:4" x14ac:dyDescent="0.25">
      <c r="A767" s="44">
        <f t="shared" si="115"/>
        <v>2016</v>
      </c>
      <c r="B767" s="44" t="str">
        <f t="shared" si="116"/>
        <v>ABRIL</v>
      </c>
      <c r="C767" s="44">
        <v>30</v>
      </c>
      <c r="D767" s="44" t="str">
        <f t="shared" si="117"/>
        <v>ABRIL 2016 / 29</v>
      </c>
    </row>
    <row r="768" spans="1:4" x14ac:dyDescent="0.25">
      <c r="A768" s="44">
        <f t="shared" si="115"/>
        <v>2016</v>
      </c>
      <c r="B768" s="44" t="str">
        <f t="shared" si="116"/>
        <v>ABRIL</v>
      </c>
      <c r="C768" s="44">
        <v>31</v>
      </c>
      <c r="D768" s="44" t="str">
        <f t="shared" si="117"/>
        <v>ABRIL 2016 / 30</v>
      </c>
    </row>
    <row r="769" spans="1:54" s="206" customFormat="1" ht="15.75" x14ac:dyDescent="0.25">
      <c r="D769" s="44" t="str">
        <f t="shared" si="117"/>
        <v>ABRIL 2016 / 31</v>
      </c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55"/>
      <c r="AB769" s="44"/>
      <c r="AC769" s="207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44"/>
      <c r="AU769" s="44"/>
      <c r="AV769" s="44"/>
      <c r="AW769" s="44"/>
      <c r="AX769" s="55"/>
      <c r="AY769" s="44"/>
      <c r="AZ769" s="44"/>
      <c r="BA769" s="44"/>
      <c r="BB769" s="209" t="str">
        <f>IFERROR(AVERAGE(BB738:BB768),"")</f>
        <v/>
      </c>
    </row>
    <row r="770" spans="1:54" ht="15.75" x14ac:dyDescent="0.25">
      <c r="A770" s="44">
        <v>2016</v>
      </c>
      <c r="B770" s="44" t="s">
        <v>226</v>
      </c>
      <c r="C770" s="44">
        <v>1</v>
      </c>
      <c r="D770" s="208" t="s">
        <v>228</v>
      </c>
      <c r="E770" s="209">
        <f t="shared" ref="E770:AJ770" si="118">IFERROR(AVERAGE(E739:E769),"")</f>
        <v>1.5</v>
      </c>
      <c r="F770" s="209">
        <f t="shared" si="118"/>
        <v>42407</v>
      </c>
      <c r="G770" s="209">
        <f t="shared" si="118"/>
        <v>60839.5</v>
      </c>
      <c r="H770" s="209" t="str">
        <f t="shared" si="118"/>
        <v/>
      </c>
      <c r="I770" s="209">
        <f t="shared" si="118"/>
        <v>0.78134999999999999</v>
      </c>
      <c r="J770" s="209" t="str">
        <f t="shared" si="118"/>
        <v/>
      </c>
      <c r="K770" s="209">
        <f t="shared" si="118"/>
        <v>0</v>
      </c>
      <c r="L770" s="209">
        <f t="shared" si="118"/>
        <v>30</v>
      </c>
      <c r="M770" s="209" t="str">
        <f t="shared" si="118"/>
        <v/>
      </c>
      <c r="N770" s="209">
        <f t="shared" si="118"/>
        <v>107</v>
      </c>
      <c r="O770" s="209">
        <f t="shared" si="118"/>
        <v>0</v>
      </c>
      <c r="P770" s="209">
        <f t="shared" si="118"/>
        <v>1.2450000000000001</v>
      </c>
      <c r="Q770" s="209">
        <f t="shared" si="118"/>
        <v>336</v>
      </c>
      <c r="R770" s="209">
        <f t="shared" si="118"/>
        <v>491</v>
      </c>
      <c r="S770" s="209">
        <f t="shared" si="118"/>
        <v>98.5</v>
      </c>
      <c r="T770" s="209" t="str">
        <f t="shared" si="118"/>
        <v/>
      </c>
      <c r="U770" s="209">
        <f t="shared" si="118"/>
        <v>16</v>
      </c>
      <c r="V770" s="209">
        <f t="shared" si="118"/>
        <v>100</v>
      </c>
      <c r="W770" s="209">
        <f t="shared" si="118"/>
        <v>1</v>
      </c>
      <c r="X770" s="209">
        <f t="shared" si="118"/>
        <v>1.9</v>
      </c>
      <c r="Y770" s="209">
        <f t="shared" si="118"/>
        <v>401</v>
      </c>
      <c r="Z770" s="209">
        <f t="shared" si="118"/>
        <v>572</v>
      </c>
      <c r="AA770" s="209">
        <f t="shared" si="118"/>
        <v>0.3</v>
      </c>
      <c r="AB770" s="209">
        <f t="shared" si="118"/>
        <v>0.05</v>
      </c>
      <c r="AC770" s="209" t="str">
        <f t="shared" si="118"/>
        <v/>
      </c>
      <c r="AD770" s="209">
        <f t="shared" si="118"/>
        <v>2.5</v>
      </c>
      <c r="AE770" s="209">
        <f t="shared" si="118"/>
        <v>42473.5</v>
      </c>
      <c r="AF770" s="209">
        <f t="shared" si="118"/>
        <v>62530.25</v>
      </c>
      <c r="AG770" s="209" t="str">
        <f t="shared" si="118"/>
        <v/>
      </c>
      <c r="AH770" s="209">
        <f t="shared" si="118"/>
        <v>0.78449999999999998</v>
      </c>
      <c r="AI770" s="209" t="str">
        <f t="shared" si="118"/>
        <v/>
      </c>
      <c r="AJ770" s="209">
        <f t="shared" si="118"/>
        <v>0.01</v>
      </c>
      <c r="AK770" s="209">
        <f t="shared" ref="AK770:BA770" si="119">IFERROR(AVERAGE(AK739:AK769),"")</f>
        <v>30</v>
      </c>
      <c r="AL770" s="209" t="str">
        <f t="shared" si="119"/>
        <v/>
      </c>
      <c r="AM770" s="209">
        <f t="shared" si="119"/>
        <v>113.5</v>
      </c>
      <c r="AN770" s="209">
        <f t="shared" si="119"/>
        <v>0</v>
      </c>
      <c r="AO770" s="209">
        <f t="shared" si="119"/>
        <v>1.2250000000000001</v>
      </c>
      <c r="AP770" s="209">
        <f t="shared" si="119"/>
        <v>343</v>
      </c>
      <c r="AQ770" s="209">
        <f t="shared" si="119"/>
        <v>478.5</v>
      </c>
      <c r="AR770" s="209">
        <f t="shared" si="119"/>
        <v>98.75</v>
      </c>
      <c r="AS770" s="209" t="str">
        <f t="shared" si="119"/>
        <v/>
      </c>
      <c r="AT770" s="209">
        <f t="shared" si="119"/>
        <v>16</v>
      </c>
      <c r="AU770" s="209">
        <f t="shared" si="119"/>
        <v>100</v>
      </c>
      <c r="AV770" s="209">
        <f t="shared" si="119"/>
        <v>1</v>
      </c>
      <c r="AW770" s="209">
        <f t="shared" si="119"/>
        <v>1.9</v>
      </c>
      <c r="AX770" s="210">
        <f t="shared" si="119"/>
        <v>437</v>
      </c>
      <c r="AY770" s="209">
        <f t="shared" si="119"/>
        <v>608</v>
      </c>
      <c r="AZ770" s="209">
        <f t="shared" si="119"/>
        <v>0.3</v>
      </c>
      <c r="BA770" s="209">
        <f t="shared" si="119"/>
        <v>0.05</v>
      </c>
    </row>
    <row r="771" spans="1:54" x14ac:dyDescent="0.25">
      <c r="A771" s="44">
        <f t="shared" ref="A771:A800" si="120">A770</f>
        <v>2016</v>
      </c>
      <c r="B771" s="44" t="str">
        <f t="shared" ref="B771:B800" si="121">B770</f>
        <v>MAYO</v>
      </c>
      <c r="C771" s="44">
        <v>2</v>
      </c>
      <c r="D771" s="44" t="str">
        <f t="shared" ref="D771:D801" si="122">B770&amp;" "&amp;A770&amp;" / "&amp;C770</f>
        <v>MAYO 2016 / 1</v>
      </c>
      <c r="E771" s="199">
        <v>1</v>
      </c>
      <c r="F771" s="159">
        <v>42402</v>
      </c>
      <c r="G771" s="183">
        <v>60729</v>
      </c>
      <c r="H771" s="184" t="s">
        <v>131</v>
      </c>
      <c r="I771" s="161">
        <v>0.78180000000000005</v>
      </c>
      <c r="J771" s="161" t="s">
        <v>20</v>
      </c>
      <c r="K771" s="200">
        <v>0</v>
      </c>
      <c r="L771" s="161">
        <v>30</v>
      </c>
      <c r="M771" s="161" t="s">
        <v>103</v>
      </c>
      <c r="N771" s="161">
        <v>106</v>
      </c>
      <c r="O771" s="200">
        <v>0</v>
      </c>
      <c r="P771" s="161">
        <v>1.1100000000000001</v>
      </c>
      <c r="Q771" s="161">
        <v>337</v>
      </c>
      <c r="R771" s="161">
        <v>491</v>
      </c>
      <c r="S771" s="161">
        <v>98.5</v>
      </c>
      <c r="T771" s="158"/>
      <c r="U771" s="158">
        <v>16</v>
      </c>
      <c r="V771" s="158">
        <v>100</v>
      </c>
      <c r="W771" s="158">
        <v>1</v>
      </c>
      <c r="X771" s="158">
        <v>1.9</v>
      </c>
      <c r="Y771" s="158">
        <v>401</v>
      </c>
      <c r="Z771" s="158">
        <v>572</v>
      </c>
      <c r="AA771" s="158">
        <v>0.3</v>
      </c>
      <c r="AB771" s="158">
        <v>0.05</v>
      </c>
      <c r="AC771" s="235"/>
      <c r="AD771" s="178">
        <v>1</v>
      </c>
      <c r="AE771" s="185">
        <v>42492</v>
      </c>
      <c r="AF771" s="179">
        <v>63070</v>
      </c>
      <c r="AG771" s="33" t="s">
        <v>104</v>
      </c>
      <c r="AH771" s="152">
        <v>0.78739999999999999</v>
      </c>
      <c r="AI771" s="152" t="s">
        <v>20</v>
      </c>
      <c r="AJ771" s="198">
        <v>0.01</v>
      </c>
      <c r="AK771" s="152">
        <v>30</v>
      </c>
      <c r="AL771" s="152" t="s">
        <v>103</v>
      </c>
      <c r="AM771" s="152">
        <v>111</v>
      </c>
      <c r="AN771" s="198">
        <v>0</v>
      </c>
      <c r="AO771" s="152">
        <v>1.3</v>
      </c>
      <c r="AP771" s="152">
        <v>345</v>
      </c>
      <c r="AQ771" s="152">
        <v>486</v>
      </c>
      <c r="AR771" s="152">
        <v>99</v>
      </c>
      <c r="AS771" s="151"/>
      <c r="AT771" s="151">
        <v>16</v>
      </c>
      <c r="AU771" s="151">
        <v>100</v>
      </c>
      <c r="AV771" s="151">
        <v>1</v>
      </c>
      <c r="AW771" s="151">
        <v>1.9</v>
      </c>
      <c r="AX771" s="151">
        <v>437</v>
      </c>
      <c r="AY771" s="151">
        <v>608</v>
      </c>
      <c r="AZ771" s="151">
        <v>0.3</v>
      </c>
      <c r="BA771" s="151">
        <v>0.05</v>
      </c>
    </row>
    <row r="772" spans="1:54" x14ac:dyDescent="0.25">
      <c r="A772" s="44">
        <f t="shared" si="120"/>
        <v>2016</v>
      </c>
      <c r="B772" s="44" t="str">
        <f t="shared" si="121"/>
        <v>MAYO</v>
      </c>
      <c r="C772" s="44">
        <v>3</v>
      </c>
      <c r="D772" s="44" t="str">
        <f t="shared" si="122"/>
        <v>MAYO 2016 / 2</v>
      </c>
      <c r="E772" s="199">
        <v>2</v>
      </c>
      <c r="F772" s="159">
        <v>42412</v>
      </c>
      <c r="G772" s="183">
        <v>60950</v>
      </c>
      <c r="H772" s="184" t="s">
        <v>132</v>
      </c>
      <c r="I772" s="161">
        <v>0.78090000000000004</v>
      </c>
      <c r="J772" s="161" t="s">
        <v>20</v>
      </c>
      <c r="K772" s="200">
        <v>0</v>
      </c>
      <c r="L772" s="161">
        <v>30</v>
      </c>
      <c r="M772" s="161" t="s">
        <v>103</v>
      </c>
      <c r="N772" s="161">
        <v>108</v>
      </c>
      <c r="O772" s="200">
        <v>0</v>
      </c>
      <c r="P772" s="161">
        <v>1.38</v>
      </c>
      <c r="Q772" s="161">
        <v>335</v>
      </c>
      <c r="R772" s="161">
        <v>491</v>
      </c>
      <c r="S772" s="161">
        <v>98.5</v>
      </c>
      <c r="T772" s="158"/>
      <c r="U772" s="158">
        <v>16</v>
      </c>
      <c r="V772" s="158">
        <v>100</v>
      </c>
      <c r="W772" s="158">
        <v>1</v>
      </c>
      <c r="X772" s="158">
        <v>1.9</v>
      </c>
      <c r="Y772" s="158">
        <v>401</v>
      </c>
      <c r="Z772" s="158">
        <v>572</v>
      </c>
      <c r="AA772" s="158">
        <v>0.3</v>
      </c>
      <c r="AB772" s="158">
        <v>0.05</v>
      </c>
      <c r="AC772" s="235"/>
      <c r="AD772" s="178">
        <v>2</v>
      </c>
      <c r="AE772" s="185">
        <v>42505</v>
      </c>
      <c r="AF772" s="179">
        <v>63356</v>
      </c>
      <c r="AG772" s="34" t="s">
        <v>104</v>
      </c>
      <c r="AH772" s="152">
        <v>0.78269999999999995</v>
      </c>
      <c r="AI772" s="152" t="s">
        <v>20</v>
      </c>
      <c r="AJ772" s="198">
        <v>0.01</v>
      </c>
      <c r="AK772" s="152">
        <v>30</v>
      </c>
      <c r="AL772" s="152" t="s">
        <v>103</v>
      </c>
      <c r="AM772" s="152">
        <v>107</v>
      </c>
      <c r="AN772" s="198">
        <v>0</v>
      </c>
      <c r="AO772" s="152">
        <v>1.2</v>
      </c>
      <c r="AP772" s="152">
        <v>342</v>
      </c>
      <c r="AQ772" s="152">
        <v>478</v>
      </c>
      <c r="AR772" s="152">
        <v>98</v>
      </c>
      <c r="AS772" s="151"/>
      <c r="AT772" s="151">
        <v>16</v>
      </c>
      <c r="AU772" s="151">
        <v>100</v>
      </c>
      <c r="AV772" s="151">
        <v>1</v>
      </c>
      <c r="AW772" s="151">
        <v>1.9</v>
      </c>
      <c r="AX772" s="151">
        <v>437</v>
      </c>
      <c r="AY772" s="151">
        <v>608</v>
      </c>
      <c r="AZ772" s="151">
        <v>0.3</v>
      </c>
      <c r="BA772" s="151">
        <v>0.05</v>
      </c>
    </row>
    <row r="773" spans="1:54" x14ac:dyDescent="0.25">
      <c r="A773" s="44">
        <f t="shared" si="120"/>
        <v>2016</v>
      </c>
      <c r="B773" s="44" t="str">
        <f t="shared" si="121"/>
        <v>MAYO</v>
      </c>
      <c r="C773" s="44">
        <v>4</v>
      </c>
      <c r="D773" s="44" t="str">
        <f t="shared" si="122"/>
        <v>MAYO 2016 / 3</v>
      </c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  <c r="O773" s="152"/>
      <c r="P773" s="152"/>
      <c r="Q773" s="152"/>
      <c r="R773" s="152"/>
      <c r="S773" s="152"/>
      <c r="T773" s="152"/>
      <c r="U773" s="152"/>
      <c r="V773" s="152"/>
      <c r="W773" s="152"/>
      <c r="X773" s="152"/>
      <c r="Y773" s="152"/>
      <c r="Z773" s="152"/>
      <c r="AA773" s="152"/>
      <c r="AB773" s="152"/>
      <c r="AC773" s="235"/>
      <c r="AD773" s="178">
        <v>3</v>
      </c>
      <c r="AE773" s="185">
        <v>42512</v>
      </c>
      <c r="AF773" s="179">
        <v>63489</v>
      </c>
      <c r="AG773" s="34" t="s">
        <v>104</v>
      </c>
      <c r="AH773" s="152">
        <v>0.78249999999999997</v>
      </c>
      <c r="AI773" s="152" t="s">
        <v>20</v>
      </c>
      <c r="AJ773" s="198">
        <v>0.01</v>
      </c>
      <c r="AK773" s="152">
        <v>30</v>
      </c>
      <c r="AL773" s="152" t="s">
        <v>103</v>
      </c>
      <c r="AM773" s="152">
        <v>107</v>
      </c>
      <c r="AN773" s="198">
        <v>0</v>
      </c>
      <c r="AO773" s="152">
        <v>1.2</v>
      </c>
      <c r="AP773" s="152">
        <v>339</v>
      </c>
      <c r="AQ773" s="152">
        <v>482</v>
      </c>
      <c r="AR773" s="152">
        <v>98</v>
      </c>
      <c r="AS773" s="151"/>
      <c r="AT773" s="151">
        <v>16</v>
      </c>
      <c r="AU773" s="151">
        <v>100</v>
      </c>
      <c r="AV773" s="151">
        <v>1</v>
      </c>
      <c r="AW773" s="151">
        <v>1.9</v>
      </c>
      <c r="AX773" s="151">
        <v>437</v>
      </c>
      <c r="AY773" s="151">
        <v>608</v>
      </c>
      <c r="AZ773" s="151">
        <v>0.3</v>
      </c>
      <c r="BA773" s="151">
        <v>0.05</v>
      </c>
    </row>
    <row r="774" spans="1:54" x14ac:dyDescent="0.25">
      <c r="A774" s="44">
        <f t="shared" si="120"/>
        <v>2016</v>
      </c>
      <c r="B774" s="44" t="str">
        <f t="shared" si="121"/>
        <v>MAYO</v>
      </c>
      <c r="C774" s="44">
        <v>5</v>
      </c>
      <c r="D774" s="44" t="str">
        <f t="shared" si="122"/>
        <v>MAYO 2016 / 4</v>
      </c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  <c r="O774" s="152"/>
      <c r="P774" s="152"/>
      <c r="Q774" s="152"/>
      <c r="R774" s="152"/>
      <c r="S774" s="152"/>
      <c r="T774" s="152"/>
      <c r="U774" s="152"/>
      <c r="V774" s="152"/>
      <c r="W774" s="152"/>
      <c r="X774" s="152"/>
      <c r="Y774" s="152"/>
      <c r="Z774" s="152"/>
      <c r="AA774" s="152"/>
      <c r="AB774" s="152"/>
      <c r="AC774" s="235"/>
      <c r="AD774" s="178">
        <v>4</v>
      </c>
      <c r="AE774" s="185">
        <v>42519</v>
      </c>
      <c r="AF774" s="179">
        <v>63626</v>
      </c>
      <c r="AG774" s="34" t="s">
        <v>104</v>
      </c>
      <c r="AH774" s="152">
        <v>0.78129999999999999</v>
      </c>
      <c r="AI774" s="152" t="s">
        <v>20</v>
      </c>
      <c r="AJ774" s="198">
        <v>0.01</v>
      </c>
      <c r="AK774" s="152">
        <v>30</v>
      </c>
      <c r="AL774" s="152" t="s">
        <v>103</v>
      </c>
      <c r="AM774" s="152">
        <v>120</v>
      </c>
      <c r="AN774" s="198">
        <v>0</v>
      </c>
      <c r="AO774" s="152">
        <v>1.2</v>
      </c>
      <c r="AP774" s="152">
        <v>342</v>
      </c>
      <c r="AQ774" s="152">
        <v>482</v>
      </c>
      <c r="AR774" s="152">
        <v>98</v>
      </c>
      <c r="AS774" s="151"/>
      <c r="AT774" s="151">
        <v>16</v>
      </c>
      <c r="AU774" s="151">
        <v>100</v>
      </c>
      <c r="AV774" s="151">
        <v>1</v>
      </c>
      <c r="AW774" s="151">
        <v>1.9</v>
      </c>
      <c r="AX774" s="151">
        <v>437</v>
      </c>
      <c r="AY774" s="151">
        <v>608</v>
      </c>
      <c r="AZ774" s="151">
        <v>0.3</v>
      </c>
      <c r="BA774" s="151">
        <v>0.05</v>
      </c>
    </row>
    <row r="775" spans="1:54" x14ac:dyDescent="0.25">
      <c r="A775" s="44">
        <f t="shared" si="120"/>
        <v>2016</v>
      </c>
      <c r="B775" s="44" t="str">
        <f t="shared" si="121"/>
        <v>MAYO</v>
      </c>
      <c r="C775" s="44">
        <v>6</v>
      </c>
      <c r="D775" s="44" t="str">
        <f t="shared" si="122"/>
        <v>MAYO 2016 / 5</v>
      </c>
    </row>
    <row r="776" spans="1:54" x14ac:dyDescent="0.25">
      <c r="A776" s="44">
        <f t="shared" si="120"/>
        <v>2016</v>
      </c>
      <c r="B776" s="44" t="str">
        <f t="shared" si="121"/>
        <v>MAYO</v>
      </c>
      <c r="C776" s="44">
        <v>7</v>
      </c>
      <c r="D776" s="44" t="str">
        <f t="shared" si="122"/>
        <v>MAYO 2016 / 6</v>
      </c>
    </row>
    <row r="777" spans="1:54" x14ac:dyDescent="0.25">
      <c r="A777" s="44">
        <f t="shared" si="120"/>
        <v>2016</v>
      </c>
      <c r="B777" s="44" t="str">
        <f t="shared" si="121"/>
        <v>MAYO</v>
      </c>
      <c r="C777" s="44">
        <v>8</v>
      </c>
      <c r="D777" s="44" t="str">
        <f t="shared" si="122"/>
        <v>MAYO 2016 / 7</v>
      </c>
    </row>
    <row r="778" spans="1:54" x14ac:dyDescent="0.25">
      <c r="A778" s="44">
        <f t="shared" si="120"/>
        <v>2016</v>
      </c>
      <c r="B778" s="44" t="str">
        <f t="shared" si="121"/>
        <v>MAYO</v>
      </c>
      <c r="C778" s="44">
        <v>9</v>
      </c>
      <c r="D778" s="44" t="str">
        <f t="shared" si="122"/>
        <v>MAYO 2016 / 8</v>
      </c>
    </row>
    <row r="779" spans="1:54" x14ac:dyDescent="0.25">
      <c r="A779" s="44">
        <f t="shared" si="120"/>
        <v>2016</v>
      </c>
      <c r="B779" s="44" t="str">
        <f t="shared" si="121"/>
        <v>MAYO</v>
      </c>
      <c r="C779" s="44">
        <v>10</v>
      </c>
      <c r="D779" s="44" t="str">
        <f t="shared" si="122"/>
        <v>MAYO 2016 / 9</v>
      </c>
    </row>
    <row r="780" spans="1:54" x14ac:dyDescent="0.25">
      <c r="A780" s="44">
        <f t="shared" si="120"/>
        <v>2016</v>
      </c>
      <c r="B780" s="44" t="str">
        <f t="shared" si="121"/>
        <v>MAYO</v>
      </c>
      <c r="C780" s="44">
        <v>11</v>
      </c>
      <c r="D780" s="44" t="str">
        <f t="shared" si="122"/>
        <v>MAYO 2016 / 10</v>
      </c>
    </row>
    <row r="781" spans="1:54" x14ac:dyDescent="0.25">
      <c r="A781" s="44">
        <f t="shared" si="120"/>
        <v>2016</v>
      </c>
      <c r="B781" s="44" t="str">
        <f t="shared" si="121"/>
        <v>MAYO</v>
      </c>
      <c r="C781" s="44">
        <v>12</v>
      </c>
      <c r="D781" s="44" t="str">
        <f t="shared" si="122"/>
        <v>MAYO 2016 / 11</v>
      </c>
    </row>
    <row r="782" spans="1:54" x14ac:dyDescent="0.25">
      <c r="A782" s="44">
        <f t="shared" si="120"/>
        <v>2016</v>
      </c>
      <c r="B782" s="44" t="str">
        <f t="shared" si="121"/>
        <v>MAYO</v>
      </c>
      <c r="C782" s="44">
        <v>13</v>
      </c>
      <c r="D782" s="44" t="str">
        <f t="shared" si="122"/>
        <v>MAYO 2016 / 12</v>
      </c>
    </row>
    <row r="783" spans="1:54" x14ac:dyDescent="0.25">
      <c r="A783" s="44">
        <f t="shared" si="120"/>
        <v>2016</v>
      </c>
      <c r="B783" s="44" t="str">
        <f t="shared" si="121"/>
        <v>MAYO</v>
      </c>
      <c r="C783" s="44">
        <v>14</v>
      </c>
      <c r="D783" s="44" t="str">
        <f t="shared" si="122"/>
        <v>MAYO 2016 / 13</v>
      </c>
    </row>
    <row r="784" spans="1:54" x14ac:dyDescent="0.25">
      <c r="A784" s="44">
        <f t="shared" si="120"/>
        <v>2016</v>
      </c>
      <c r="B784" s="44" t="str">
        <f t="shared" si="121"/>
        <v>MAYO</v>
      </c>
      <c r="C784" s="44">
        <v>15</v>
      </c>
      <c r="D784" s="44" t="str">
        <f t="shared" si="122"/>
        <v>MAYO 2016 / 14</v>
      </c>
    </row>
    <row r="785" spans="1:4" x14ac:dyDescent="0.25">
      <c r="A785" s="44">
        <f t="shared" si="120"/>
        <v>2016</v>
      </c>
      <c r="B785" s="44" t="str">
        <f t="shared" si="121"/>
        <v>MAYO</v>
      </c>
      <c r="C785" s="44">
        <v>16</v>
      </c>
      <c r="D785" s="44" t="str">
        <f t="shared" si="122"/>
        <v>MAYO 2016 / 15</v>
      </c>
    </row>
    <row r="786" spans="1:4" x14ac:dyDescent="0.25">
      <c r="A786" s="44">
        <f t="shared" si="120"/>
        <v>2016</v>
      </c>
      <c r="B786" s="44" t="str">
        <f t="shared" si="121"/>
        <v>MAYO</v>
      </c>
      <c r="C786" s="44">
        <v>17</v>
      </c>
      <c r="D786" s="44" t="str">
        <f t="shared" si="122"/>
        <v>MAYO 2016 / 16</v>
      </c>
    </row>
    <row r="787" spans="1:4" x14ac:dyDescent="0.25">
      <c r="A787" s="44">
        <f t="shared" si="120"/>
        <v>2016</v>
      </c>
      <c r="B787" s="44" t="str">
        <f t="shared" si="121"/>
        <v>MAYO</v>
      </c>
      <c r="C787" s="44">
        <v>18</v>
      </c>
      <c r="D787" s="44" t="str">
        <f t="shared" si="122"/>
        <v>MAYO 2016 / 17</v>
      </c>
    </row>
    <row r="788" spans="1:4" x14ac:dyDescent="0.25">
      <c r="A788" s="44">
        <f t="shared" si="120"/>
        <v>2016</v>
      </c>
      <c r="B788" s="44" t="str">
        <f t="shared" si="121"/>
        <v>MAYO</v>
      </c>
      <c r="C788" s="44">
        <v>19</v>
      </c>
      <c r="D788" s="44" t="str">
        <f t="shared" si="122"/>
        <v>MAYO 2016 / 18</v>
      </c>
    </row>
    <row r="789" spans="1:4" x14ac:dyDescent="0.25">
      <c r="A789" s="44">
        <f t="shared" si="120"/>
        <v>2016</v>
      </c>
      <c r="B789" s="44" t="str">
        <f t="shared" si="121"/>
        <v>MAYO</v>
      </c>
      <c r="C789" s="44">
        <v>20</v>
      </c>
      <c r="D789" s="44" t="str">
        <f t="shared" si="122"/>
        <v>MAYO 2016 / 19</v>
      </c>
    </row>
    <row r="790" spans="1:4" x14ac:dyDescent="0.25">
      <c r="A790" s="44">
        <f t="shared" si="120"/>
        <v>2016</v>
      </c>
      <c r="B790" s="44" t="str">
        <f t="shared" si="121"/>
        <v>MAYO</v>
      </c>
      <c r="C790" s="44">
        <v>21</v>
      </c>
      <c r="D790" s="44" t="str">
        <f t="shared" si="122"/>
        <v>MAYO 2016 / 20</v>
      </c>
    </row>
    <row r="791" spans="1:4" x14ac:dyDescent="0.25">
      <c r="A791" s="44">
        <f t="shared" si="120"/>
        <v>2016</v>
      </c>
      <c r="B791" s="44" t="str">
        <f t="shared" si="121"/>
        <v>MAYO</v>
      </c>
      <c r="C791" s="44">
        <v>22</v>
      </c>
      <c r="D791" s="44" t="str">
        <f t="shared" si="122"/>
        <v>MAYO 2016 / 21</v>
      </c>
    </row>
    <row r="792" spans="1:4" x14ac:dyDescent="0.25">
      <c r="A792" s="44">
        <f t="shared" si="120"/>
        <v>2016</v>
      </c>
      <c r="B792" s="44" t="str">
        <f t="shared" si="121"/>
        <v>MAYO</v>
      </c>
      <c r="C792" s="44">
        <v>23</v>
      </c>
      <c r="D792" s="44" t="str">
        <f t="shared" si="122"/>
        <v>MAYO 2016 / 22</v>
      </c>
    </row>
    <row r="793" spans="1:4" x14ac:dyDescent="0.25">
      <c r="A793" s="44">
        <f t="shared" si="120"/>
        <v>2016</v>
      </c>
      <c r="B793" s="44" t="str">
        <f t="shared" si="121"/>
        <v>MAYO</v>
      </c>
      <c r="C793" s="44">
        <v>24</v>
      </c>
      <c r="D793" s="44" t="str">
        <f t="shared" si="122"/>
        <v>MAYO 2016 / 23</v>
      </c>
    </row>
    <row r="794" spans="1:4" x14ac:dyDescent="0.25">
      <c r="A794" s="44">
        <f t="shared" si="120"/>
        <v>2016</v>
      </c>
      <c r="B794" s="44" t="str">
        <f t="shared" si="121"/>
        <v>MAYO</v>
      </c>
      <c r="C794" s="44">
        <v>25</v>
      </c>
      <c r="D794" s="44" t="str">
        <f t="shared" si="122"/>
        <v>MAYO 2016 / 24</v>
      </c>
    </row>
    <row r="795" spans="1:4" x14ac:dyDescent="0.25">
      <c r="A795" s="44">
        <f t="shared" si="120"/>
        <v>2016</v>
      </c>
      <c r="B795" s="44" t="str">
        <f t="shared" si="121"/>
        <v>MAYO</v>
      </c>
      <c r="C795" s="44">
        <v>26</v>
      </c>
      <c r="D795" s="44" t="str">
        <f t="shared" si="122"/>
        <v>MAYO 2016 / 25</v>
      </c>
    </row>
    <row r="796" spans="1:4" x14ac:dyDescent="0.25">
      <c r="A796" s="44">
        <f t="shared" si="120"/>
        <v>2016</v>
      </c>
      <c r="B796" s="44" t="str">
        <f t="shared" si="121"/>
        <v>MAYO</v>
      </c>
      <c r="C796" s="44">
        <v>27</v>
      </c>
      <c r="D796" s="44" t="str">
        <f t="shared" si="122"/>
        <v>MAYO 2016 / 26</v>
      </c>
    </row>
    <row r="797" spans="1:4" x14ac:dyDescent="0.25">
      <c r="A797" s="44">
        <f t="shared" si="120"/>
        <v>2016</v>
      </c>
      <c r="B797" s="44" t="str">
        <f t="shared" si="121"/>
        <v>MAYO</v>
      </c>
      <c r="C797" s="44">
        <v>28</v>
      </c>
      <c r="D797" s="44" t="str">
        <f t="shared" si="122"/>
        <v>MAYO 2016 / 27</v>
      </c>
    </row>
    <row r="798" spans="1:4" x14ac:dyDescent="0.25">
      <c r="A798" s="44">
        <f t="shared" si="120"/>
        <v>2016</v>
      </c>
      <c r="B798" s="44" t="str">
        <f t="shared" si="121"/>
        <v>MAYO</v>
      </c>
      <c r="C798" s="44">
        <v>29</v>
      </c>
      <c r="D798" s="44" t="str">
        <f t="shared" si="122"/>
        <v>MAYO 2016 / 28</v>
      </c>
    </row>
    <row r="799" spans="1:4" x14ac:dyDescent="0.25">
      <c r="A799" s="44">
        <f t="shared" si="120"/>
        <v>2016</v>
      </c>
      <c r="B799" s="44" t="str">
        <f t="shared" si="121"/>
        <v>MAYO</v>
      </c>
      <c r="C799" s="44">
        <v>30</v>
      </c>
      <c r="D799" s="44" t="str">
        <f t="shared" si="122"/>
        <v>MAYO 2016 / 29</v>
      </c>
    </row>
    <row r="800" spans="1:4" x14ac:dyDescent="0.25">
      <c r="A800" s="44">
        <f t="shared" si="120"/>
        <v>2016</v>
      </c>
      <c r="B800" s="44" t="str">
        <f t="shared" si="121"/>
        <v>MAYO</v>
      </c>
      <c r="C800" s="44">
        <v>31</v>
      </c>
      <c r="D800" s="44" t="str">
        <f t="shared" si="122"/>
        <v>MAYO 2016 / 30</v>
      </c>
    </row>
    <row r="801" spans="1:54" s="206" customFormat="1" ht="15.75" x14ac:dyDescent="0.25">
      <c r="D801" s="44" t="str">
        <f t="shared" si="122"/>
        <v>MAYO 2016 / 31</v>
      </c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55"/>
      <c r="AB801" s="44"/>
      <c r="AC801" s="207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44"/>
      <c r="AU801" s="44"/>
      <c r="AV801" s="44"/>
      <c r="AW801" s="44"/>
      <c r="AX801" s="55"/>
      <c r="AY801" s="44"/>
      <c r="AZ801" s="44"/>
      <c r="BA801" s="44"/>
      <c r="BB801" s="209" t="str">
        <f>IFERROR(AVERAGE(BB770:BB800),"")</f>
        <v/>
      </c>
    </row>
    <row r="802" spans="1:54" ht="15.75" x14ac:dyDescent="0.25">
      <c r="A802" s="44">
        <v>2016</v>
      </c>
      <c r="B802" s="44" t="s">
        <v>233</v>
      </c>
      <c r="C802" s="44">
        <v>1</v>
      </c>
      <c r="D802" s="208" t="s">
        <v>228</v>
      </c>
      <c r="E802" s="209">
        <f t="shared" ref="E802:AJ802" si="123">IFERROR(AVERAGE(E771:E801),"")</f>
        <v>1.5</v>
      </c>
      <c r="F802" s="209">
        <f t="shared" si="123"/>
        <v>42407</v>
      </c>
      <c r="G802" s="209">
        <f t="shared" si="123"/>
        <v>60839.5</v>
      </c>
      <c r="H802" s="209" t="str">
        <f t="shared" si="123"/>
        <v/>
      </c>
      <c r="I802" s="209">
        <f t="shared" si="123"/>
        <v>0.78134999999999999</v>
      </c>
      <c r="J802" s="209" t="str">
        <f t="shared" si="123"/>
        <v/>
      </c>
      <c r="K802" s="209">
        <f t="shared" si="123"/>
        <v>0</v>
      </c>
      <c r="L802" s="209">
        <f t="shared" si="123"/>
        <v>30</v>
      </c>
      <c r="M802" s="209" t="str">
        <f t="shared" si="123"/>
        <v/>
      </c>
      <c r="N802" s="209">
        <f t="shared" si="123"/>
        <v>107</v>
      </c>
      <c r="O802" s="209">
        <f t="shared" si="123"/>
        <v>0</v>
      </c>
      <c r="P802" s="209">
        <f t="shared" si="123"/>
        <v>1.2450000000000001</v>
      </c>
      <c r="Q802" s="209">
        <f t="shared" si="123"/>
        <v>336</v>
      </c>
      <c r="R802" s="209">
        <f t="shared" si="123"/>
        <v>491</v>
      </c>
      <c r="S802" s="209">
        <f t="shared" si="123"/>
        <v>98.5</v>
      </c>
      <c r="T802" s="209" t="str">
        <f t="shared" si="123"/>
        <v/>
      </c>
      <c r="U802" s="209">
        <f t="shared" si="123"/>
        <v>16</v>
      </c>
      <c r="V802" s="209">
        <f t="shared" si="123"/>
        <v>100</v>
      </c>
      <c r="W802" s="209">
        <f t="shared" si="123"/>
        <v>1</v>
      </c>
      <c r="X802" s="209">
        <f t="shared" si="123"/>
        <v>1.9</v>
      </c>
      <c r="Y802" s="209">
        <f t="shared" si="123"/>
        <v>401</v>
      </c>
      <c r="Z802" s="209">
        <f t="shared" si="123"/>
        <v>572</v>
      </c>
      <c r="AA802" s="209">
        <f t="shared" si="123"/>
        <v>0.3</v>
      </c>
      <c r="AB802" s="209">
        <f t="shared" si="123"/>
        <v>0.05</v>
      </c>
      <c r="AC802" s="209" t="str">
        <f t="shared" si="123"/>
        <v/>
      </c>
      <c r="AD802" s="209">
        <f t="shared" si="123"/>
        <v>2.5</v>
      </c>
      <c r="AE802" s="209">
        <f t="shared" si="123"/>
        <v>42507</v>
      </c>
      <c r="AF802" s="209">
        <f t="shared" si="123"/>
        <v>63385.25</v>
      </c>
      <c r="AG802" s="209" t="str">
        <f t="shared" si="123"/>
        <v/>
      </c>
      <c r="AH802" s="209">
        <f t="shared" si="123"/>
        <v>0.78347499999999992</v>
      </c>
      <c r="AI802" s="209" t="str">
        <f t="shared" si="123"/>
        <v/>
      </c>
      <c r="AJ802" s="209">
        <f t="shared" si="123"/>
        <v>0.01</v>
      </c>
      <c r="AK802" s="209">
        <f t="shared" ref="AK802:BA802" si="124">IFERROR(AVERAGE(AK771:AK801),"")</f>
        <v>30</v>
      </c>
      <c r="AL802" s="209" t="str">
        <f t="shared" si="124"/>
        <v/>
      </c>
      <c r="AM802" s="209">
        <f t="shared" si="124"/>
        <v>111.25</v>
      </c>
      <c r="AN802" s="209">
        <f t="shared" si="124"/>
        <v>0</v>
      </c>
      <c r="AO802" s="209">
        <f t="shared" si="124"/>
        <v>1.2250000000000001</v>
      </c>
      <c r="AP802" s="209">
        <f t="shared" si="124"/>
        <v>342</v>
      </c>
      <c r="AQ802" s="209">
        <f t="shared" si="124"/>
        <v>482</v>
      </c>
      <c r="AR802" s="209">
        <f t="shared" si="124"/>
        <v>98.25</v>
      </c>
      <c r="AS802" s="209" t="str">
        <f t="shared" si="124"/>
        <v/>
      </c>
      <c r="AT802" s="209">
        <f t="shared" si="124"/>
        <v>16</v>
      </c>
      <c r="AU802" s="209">
        <f t="shared" si="124"/>
        <v>100</v>
      </c>
      <c r="AV802" s="209">
        <f t="shared" si="124"/>
        <v>1</v>
      </c>
      <c r="AW802" s="209">
        <f t="shared" si="124"/>
        <v>1.9</v>
      </c>
      <c r="AX802" s="210">
        <f t="shared" si="124"/>
        <v>437</v>
      </c>
      <c r="AY802" s="209">
        <f t="shared" si="124"/>
        <v>608</v>
      </c>
      <c r="AZ802" s="209">
        <f t="shared" si="124"/>
        <v>0.3</v>
      </c>
      <c r="BA802" s="209">
        <f t="shared" si="124"/>
        <v>0.05</v>
      </c>
    </row>
    <row r="803" spans="1:54" x14ac:dyDescent="0.25">
      <c r="A803" s="44">
        <f t="shared" ref="A803:A832" si="125">A802</f>
        <v>2016</v>
      </c>
      <c r="B803" s="44" t="str">
        <f t="shared" ref="B803:B832" si="126">B802</f>
        <v>JUNIO</v>
      </c>
      <c r="C803" s="44">
        <v>2</v>
      </c>
      <c r="D803" s="44" t="str">
        <f t="shared" ref="D803:D833" si="127">B802&amp;" "&amp;A802&amp;" / "&amp;C802</f>
        <v>JUNIO 2016 / 1</v>
      </c>
      <c r="E803" s="169">
        <v>1</v>
      </c>
      <c r="F803" s="154">
        <v>42533</v>
      </c>
      <c r="G803" s="179">
        <v>64101</v>
      </c>
      <c r="H803" s="33" t="s">
        <v>132</v>
      </c>
      <c r="I803" s="152">
        <v>0.78049999999999997</v>
      </c>
      <c r="J803" s="152" t="s">
        <v>20</v>
      </c>
      <c r="K803" s="198">
        <v>0</v>
      </c>
      <c r="L803" s="152">
        <v>30</v>
      </c>
      <c r="M803" s="152" t="s">
        <v>103</v>
      </c>
      <c r="N803" s="152">
        <v>105</v>
      </c>
      <c r="O803" s="198">
        <v>0</v>
      </c>
      <c r="P803" s="152">
        <v>1.0900000000000001</v>
      </c>
      <c r="Q803" s="152">
        <v>335</v>
      </c>
      <c r="R803" s="152">
        <v>480</v>
      </c>
      <c r="S803" s="152">
        <v>99</v>
      </c>
      <c r="T803" s="151"/>
      <c r="U803" s="151">
        <v>16</v>
      </c>
      <c r="V803" s="151">
        <v>100</v>
      </c>
      <c r="W803" s="151">
        <v>1</v>
      </c>
      <c r="X803" s="151">
        <v>1.9</v>
      </c>
      <c r="Y803" s="151">
        <v>401</v>
      </c>
      <c r="Z803" s="151">
        <v>572</v>
      </c>
      <c r="AA803" s="151">
        <v>0.3</v>
      </c>
      <c r="AB803" s="151">
        <v>0.05</v>
      </c>
      <c r="AC803" s="235"/>
      <c r="AD803" s="178">
        <v>1</v>
      </c>
      <c r="AE803" s="185">
        <v>42525</v>
      </c>
      <c r="AF803" s="179">
        <v>63925</v>
      </c>
      <c r="AG803" s="33" t="s">
        <v>104</v>
      </c>
      <c r="AH803" s="152">
        <v>0.77880000000000005</v>
      </c>
      <c r="AI803" s="152" t="s">
        <v>20</v>
      </c>
      <c r="AJ803" s="198">
        <v>0.01</v>
      </c>
      <c r="AK803" s="152">
        <v>30</v>
      </c>
      <c r="AL803" s="152" t="s">
        <v>103</v>
      </c>
      <c r="AM803" s="152">
        <v>113</v>
      </c>
      <c r="AN803" s="198">
        <v>0</v>
      </c>
      <c r="AO803" s="152">
        <v>1.2</v>
      </c>
      <c r="AP803" s="152">
        <v>340</v>
      </c>
      <c r="AQ803" s="152">
        <v>459</v>
      </c>
      <c r="AR803" s="152">
        <v>99</v>
      </c>
      <c r="AS803" s="151"/>
      <c r="AT803" s="151">
        <v>16</v>
      </c>
      <c r="AU803" s="151">
        <v>100</v>
      </c>
      <c r="AV803" s="151">
        <v>1</v>
      </c>
      <c r="AW803" s="151">
        <v>1.9</v>
      </c>
      <c r="AX803" s="151">
        <v>437</v>
      </c>
      <c r="AY803" s="151">
        <v>608</v>
      </c>
      <c r="AZ803" s="151">
        <v>0.3</v>
      </c>
      <c r="BA803" s="151">
        <v>0.05</v>
      </c>
    </row>
    <row r="804" spans="1:54" x14ac:dyDescent="0.25">
      <c r="A804" s="44">
        <f t="shared" si="125"/>
        <v>2016</v>
      </c>
      <c r="B804" s="44" t="str">
        <f t="shared" si="126"/>
        <v>JUNIO</v>
      </c>
      <c r="C804" s="44">
        <v>3</v>
      </c>
      <c r="D804" s="44" t="str">
        <f t="shared" si="127"/>
        <v>JUNIO 2016 / 2</v>
      </c>
      <c r="E804" s="169">
        <v>2</v>
      </c>
      <c r="F804" s="154">
        <v>41816</v>
      </c>
      <c r="G804" s="179">
        <v>64404</v>
      </c>
      <c r="H804" s="33" t="s">
        <v>131</v>
      </c>
      <c r="I804" s="152">
        <v>0.78090000000000004</v>
      </c>
      <c r="J804" s="152" t="s">
        <v>20</v>
      </c>
      <c r="K804" s="198">
        <v>0</v>
      </c>
      <c r="L804" s="152">
        <v>30</v>
      </c>
      <c r="M804" s="152" t="s">
        <v>103</v>
      </c>
      <c r="N804" s="152">
        <v>104</v>
      </c>
      <c r="O804" s="198">
        <v>0</v>
      </c>
      <c r="P804" s="152">
        <v>1.0900000000000001</v>
      </c>
      <c r="Q804" s="152">
        <v>335</v>
      </c>
      <c r="R804" s="152">
        <v>472</v>
      </c>
      <c r="S804" s="152">
        <v>99</v>
      </c>
      <c r="T804" s="151"/>
      <c r="U804" s="151">
        <v>16</v>
      </c>
      <c r="V804" s="151">
        <v>100</v>
      </c>
      <c r="W804" s="151">
        <v>1</v>
      </c>
      <c r="X804" s="151">
        <v>1.9</v>
      </c>
      <c r="Y804" s="151">
        <v>401</v>
      </c>
      <c r="Z804" s="151">
        <v>572</v>
      </c>
      <c r="AA804" s="151">
        <v>0.3</v>
      </c>
      <c r="AB804" s="151">
        <v>0.05</v>
      </c>
      <c r="AC804" s="235"/>
      <c r="AD804" s="178">
        <v>2</v>
      </c>
      <c r="AE804" s="185">
        <v>42533</v>
      </c>
      <c r="AF804" s="179">
        <v>64097</v>
      </c>
      <c r="AG804" s="33" t="s">
        <v>104</v>
      </c>
      <c r="AH804" s="152">
        <v>0.77829999999999999</v>
      </c>
      <c r="AI804" s="152" t="s">
        <v>20</v>
      </c>
      <c r="AJ804" s="198">
        <v>0.01</v>
      </c>
      <c r="AK804" s="152">
        <v>30</v>
      </c>
      <c r="AL804" s="152" t="s">
        <v>103</v>
      </c>
      <c r="AM804" s="152">
        <v>109</v>
      </c>
      <c r="AN804" s="198">
        <v>0</v>
      </c>
      <c r="AO804" s="152">
        <v>1.1000000000000001</v>
      </c>
      <c r="AP804" s="152">
        <v>331</v>
      </c>
      <c r="AQ804" s="152">
        <v>464</v>
      </c>
      <c r="AR804" s="152">
        <v>99</v>
      </c>
      <c r="AS804" s="151"/>
      <c r="AT804" s="151">
        <v>16</v>
      </c>
      <c r="AU804" s="151">
        <v>100</v>
      </c>
      <c r="AV804" s="151">
        <v>1</v>
      </c>
      <c r="AW804" s="151">
        <v>1.9</v>
      </c>
      <c r="AX804" s="151">
        <v>437</v>
      </c>
      <c r="AY804" s="151">
        <v>608</v>
      </c>
      <c r="AZ804" s="151">
        <v>0.3</v>
      </c>
      <c r="BA804" s="151">
        <v>0.05</v>
      </c>
    </row>
    <row r="805" spans="1:54" x14ac:dyDescent="0.25">
      <c r="A805" s="44">
        <f t="shared" si="125"/>
        <v>2016</v>
      </c>
      <c r="B805" s="44" t="str">
        <f t="shared" si="126"/>
        <v>JUNIO</v>
      </c>
      <c r="C805" s="44">
        <v>4</v>
      </c>
      <c r="D805" s="44" t="str">
        <f t="shared" si="127"/>
        <v>JUNIO 2016 / 3</v>
      </c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  <c r="O805" s="152"/>
      <c r="P805" s="152"/>
      <c r="Q805" s="152"/>
      <c r="R805" s="152"/>
      <c r="S805" s="152"/>
      <c r="T805" s="152"/>
      <c r="U805" s="152"/>
      <c r="V805" s="152"/>
      <c r="W805" s="152"/>
      <c r="X805" s="152"/>
      <c r="Y805" s="152"/>
      <c r="Z805" s="152"/>
      <c r="AA805" s="152"/>
      <c r="AB805" s="152"/>
      <c r="AC805" s="235"/>
      <c r="AD805" s="178">
        <v>3</v>
      </c>
      <c r="AE805" s="185">
        <v>42537</v>
      </c>
      <c r="AF805" s="179">
        <v>64170</v>
      </c>
      <c r="AG805" s="33" t="s">
        <v>104</v>
      </c>
      <c r="AH805" s="152">
        <v>0.78</v>
      </c>
      <c r="AI805" s="152" t="s">
        <v>20</v>
      </c>
      <c r="AJ805" s="198">
        <v>0.01</v>
      </c>
      <c r="AK805" s="152">
        <v>30</v>
      </c>
      <c r="AL805" s="152" t="s">
        <v>103</v>
      </c>
      <c r="AM805" s="152">
        <v>113</v>
      </c>
      <c r="AN805" s="198">
        <v>0</v>
      </c>
      <c r="AO805" s="152">
        <v>1.2</v>
      </c>
      <c r="AP805" s="152">
        <v>342</v>
      </c>
      <c r="AQ805" s="152">
        <v>468</v>
      </c>
      <c r="AR805" s="152">
        <v>99</v>
      </c>
      <c r="AS805" s="151"/>
      <c r="AT805" s="151">
        <v>16</v>
      </c>
      <c r="AU805" s="151">
        <v>100</v>
      </c>
      <c r="AV805" s="151">
        <v>1</v>
      </c>
      <c r="AW805" s="151">
        <v>1.9</v>
      </c>
      <c r="AX805" s="151">
        <v>437</v>
      </c>
      <c r="AY805" s="151">
        <v>608</v>
      </c>
      <c r="AZ805" s="151">
        <v>0.3</v>
      </c>
      <c r="BA805" s="151">
        <v>0.05</v>
      </c>
    </row>
    <row r="806" spans="1:54" x14ac:dyDescent="0.25">
      <c r="A806" s="44">
        <f t="shared" si="125"/>
        <v>2016</v>
      </c>
      <c r="B806" s="44" t="str">
        <f t="shared" si="126"/>
        <v>JUNIO</v>
      </c>
      <c r="C806" s="44">
        <v>5</v>
      </c>
      <c r="D806" s="44" t="str">
        <f t="shared" si="127"/>
        <v>JUNIO 2016 / 4</v>
      </c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  <c r="O806" s="152"/>
      <c r="P806" s="152"/>
      <c r="Q806" s="152"/>
      <c r="R806" s="152"/>
      <c r="S806" s="152"/>
      <c r="T806" s="152"/>
      <c r="U806" s="152"/>
      <c r="V806" s="152"/>
      <c r="W806" s="152"/>
      <c r="X806" s="152"/>
      <c r="Y806" s="152"/>
      <c r="Z806" s="152"/>
      <c r="AA806" s="152"/>
      <c r="AB806" s="152"/>
      <c r="AC806" s="235"/>
      <c r="AD806" s="178">
        <v>4</v>
      </c>
      <c r="AE806" s="185">
        <v>42542</v>
      </c>
      <c r="AF806" s="179">
        <v>64286</v>
      </c>
      <c r="AG806" s="33" t="s">
        <v>104</v>
      </c>
      <c r="AH806" s="152">
        <v>0.78</v>
      </c>
      <c r="AI806" s="152" t="s">
        <v>20</v>
      </c>
      <c r="AJ806" s="198">
        <v>0.01</v>
      </c>
      <c r="AK806" s="152">
        <v>30</v>
      </c>
      <c r="AL806" s="152" t="s">
        <v>103</v>
      </c>
      <c r="AM806" s="152">
        <v>113</v>
      </c>
      <c r="AN806" s="198">
        <v>0</v>
      </c>
      <c r="AO806" s="152">
        <v>1.2</v>
      </c>
      <c r="AP806" s="152">
        <v>338</v>
      </c>
      <c r="AQ806" s="152">
        <v>464</v>
      </c>
      <c r="AR806" s="152">
        <v>99</v>
      </c>
      <c r="AS806" s="151"/>
      <c r="AT806" s="151">
        <v>16</v>
      </c>
      <c r="AU806" s="151">
        <v>100</v>
      </c>
      <c r="AV806" s="151">
        <v>1</v>
      </c>
      <c r="AW806" s="151">
        <v>1.9</v>
      </c>
      <c r="AX806" s="151">
        <v>437</v>
      </c>
      <c r="AY806" s="151">
        <v>608</v>
      </c>
      <c r="AZ806" s="151">
        <v>0.3</v>
      </c>
      <c r="BA806" s="151">
        <v>0.05</v>
      </c>
    </row>
    <row r="807" spans="1:54" x14ac:dyDescent="0.25">
      <c r="A807" s="44">
        <f t="shared" si="125"/>
        <v>2016</v>
      </c>
      <c r="B807" s="44" t="str">
        <f t="shared" si="126"/>
        <v>JUNIO</v>
      </c>
      <c r="C807" s="44">
        <v>6</v>
      </c>
      <c r="D807" s="44" t="str">
        <f t="shared" si="127"/>
        <v>JUNIO 2016 / 5</v>
      </c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  <c r="O807" s="152"/>
      <c r="P807" s="152"/>
      <c r="Q807" s="152"/>
      <c r="R807" s="152"/>
      <c r="S807" s="152"/>
      <c r="T807" s="152"/>
      <c r="U807" s="152"/>
      <c r="V807" s="152"/>
      <c r="W807" s="152"/>
      <c r="X807" s="152"/>
      <c r="Y807" s="152"/>
      <c r="Z807" s="152"/>
      <c r="AA807" s="152"/>
      <c r="AB807" s="152"/>
      <c r="AC807" s="235"/>
      <c r="AD807" s="178">
        <v>5</v>
      </c>
      <c r="AE807" s="185">
        <v>42544</v>
      </c>
      <c r="AF807" s="179">
        <v>64346</v>
      </c>
      <c r="AG807" s="33" t="s">
        <v>104</v>
      </c>
      <c r="AH807" s="152">
        <v>0.78269999999999995</v>
      </c>
      <c r="AI807" s="152" t="s">
        <v>20</v>
      </c>
      <c r="AJ807" s="198">
        <v>0.01</v>
      </c>
      <c r="AK807" s="152">
        <v>30</v>
      </c>
      <c r="AL807" s="152" t="s">
        <v>103</v>
      </c>
      <c r="AM807" s="152">
        <v>110</v>
      </c>
      <c r="AN807" s="198">
        <v>0</v>
      </c>
      <c r="AO807" s="152">
        <v>1.2</v>
      </c>
      <c r="AP807" s="152">
        <v>347</v>
      </c>
      <c r="AQ807" s="152">
        <v>468</v>
      </c>
      <c r="AR807" s="152">
        <v>99</v>
      </c>
      <c r="AS807" s="151"/>
      <c r="AT807" s="151">
        <v>16</v>
      </c>
      <c r="AU807" s="151">
        <v>100</v>
      </c>
      <c r="AV807" s="151">
        <v>1</v>
      </c>
      <c r="AW807" s="151">
        <v>1.9</v>
      </c>
      <c r="AX807" s="151">
        <v>437</v>
      </c>
      <c r="AY807" s="151">
        <v>608</v>
      </c>
      <c r="AZ807" s="151">
        <v>0.3</v>
      </c>
      <c r="BA807" s="151">
        <v>0.05</v>
      </c>
    </row>
    <row r="808" spans="1:54" x14ac:dyDescent="0.25">
      <c r="A808" s="44">
        <f t="shared" si="125"/>
        <v>2016</v>
      </c>
      <c r="B808" s="44" t="str">
        <f t="shared" si="126"/>
        <v>JUNIO</v>
      </c>
      <c r="C808" s="44">
        <v>7</v>
      </c>
      <c r="D808" s="44" t="str">
        <f t="shared" si="127"/>
        <v>JUNIO 2016 / 6</v>
      </c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  <c r="O808" s="152"/>
      <c r="P808" s="152"/>
      <c r="Q808" s="152"/>
      <c r="R808" s="152"/>
      <c r="S808" s="152"/>
      <c r="T808" s="152"/>
      <c r="U808" s="152"/>
      <c r="V808" s="152"/>
      <c r="W808" s="152"/>
      <c r="X808" s="152"/>
      <c r="Y808" s="152"/>
      <c r="Z808" s="152"/>
      <c r="AA808" s="152"/>
      <c r="AB808" s="152"/>
      <c r="AC808" s="235"/>
      <c r="AD808" s="178">
        <v>6</v>
      </c>
      <c r="AE808" s="185">
        <v>42549</v>
      </c>
      <c r="AF808" s="179">
        <v>64434</v>
      </c>
      <c r="AG808" s="33" t="s">
        <v>104</v>
      </c>
      <c r="AH808" s="152">
        <v>0.78259999999999996</v>
      </c>
      <c r="AI808" s="152" t="s">
        <v>20</v>
      </c>
      <c r="AJ808" s="198">
        <v>0.01</v>
      </c>
      <c r="AK808" s="152">
        <v>30</v>
      </c>
      <c r="AL808" s="152" t="s">
        <v>103</v>
      </c>
      <c r="AM808" s="152">
        <v>111</v>
      </c>
      <c r="AN808" s="198">
        <v>0</v>
      </c>
      <c r="AO808" s="152">
        <v>1.2</v>
      </c>
      <c r="AP808" s="152">
        <v>340</v>
      </c>
      <c r="AQ808" s="152">
        <v>469</v>
      </c>
      <c r="AR808" s="152">
        <v>99</v>
      </c>
      <c r="AS808" s="151"/>
      <c r="AT808" s="151">
        <v>16</v>
      </c>
      <c r="AU808" s="151">
        <v>100</v>
      </c>
      <c r="AV808" s="151">
        <v>1</v>
      </c>
      <c r="AW808" s="151">
        <v>1.9</v>
      </c>
      <c r="AX808" s="151">
        <v>437</v>
      </c>
      <c r="AY808" s="151">
        <v>608</v>
      </c>
      <c r="AZ808" s="151">
        <v>0.3</v>
      </c>
      <c r="BA808" s="151">
        <v>0.05</v>
      </c>
    </row>
    <row r="809" spans="1:54" x14ac:dyDescent="0.25">
      <c r="A809" s="44">
        <f t="shared" si="125"/>
        <v>2016</v>
      </c>
      <c r="B809" s="44" t="str">
        <f t="shared" si="126"/>
        <v>JUNIO</v>
      </c>
      <c r="C809" s="44">
        <v>8</v>
      </c>
      <c r="D809" s="44" t="str">
        <f t="shared" si="127"/>
        <v>JUNIO 2016 / 7</v>
      </c>
    </row>
    <row r="810" spans="1:54" x14ac:dyDescent="0.25">
      <c r="A810" s="44">
        <f t="shared" si="125"/>
        <v>2016</v>
      </c>
      <c r="B810" s="44" t="str">
        <f t="shared" si="126"/>
        <v>JUNIO</v>
      </c>
      <c r="C810" s="44">
        <v>9</v>
      </c>
      <c r="D810" s="44" t="str">
        <f t="shared" si="127"/>
        <v>JUNIO 2016 / 8</v>
      </c>
    </row>
    <row r="811" spans="1:54" x14ac:dyDescent="0.25">
      <c r="A811" s="44">
        <f t="shared" si="125"/>
        <v>2016</v>
      </c>
      <c r="B811" s="44" t="str">
        <f t="shared" si="126"/>
        <v>JUNIO</v>
      </c>
      <c r="C811" s="44">
        <v>10</v>
      </c>
      <c r="D811" s="44" t="str">
        <f t="shared" si="127"/>
        <v>JUNIO 2016 / 9</v>
      </c>
    </row>
    <row r="812" spans="1:54" x14ac:dyDescent="0.25">
      <c r="A812" s="44">
        <f t="shared" si="125"/>
        <v>2016</v>
      </c>
      <c r="B812" s="44" t="str">
        <f t="shared" si="126"/>
        <v>JUNIO</v>
      </c>
      <c r="C812" s="44">
        <v>11</v>
      </c>
      <c r="D812" s="44" t="str">
        <f t="shared" si="127"/>
        <v>JUNIO 2016 / 10</v>
      </c>
    </row>
    <row r="813" spans="1:54" x14ac:dyDescent="0.25">
      <c r="A813" s="44">
        <f t="shared" si="125"/>
        <v>2016</v>
      </c>
      <c r="B813" s="44" t="str">
        <f t="shared" si="126"/>
        <v>JUNIO</v>
      </c>
      <c r="C813" s="44">
        <v>12</v>
      </c>
      <c r="D813" s="44" t="str">
        <f t="shared" si="127"/>
        <v>JUNIO 2016 / 11</v>
      </c>
    </row>
    <row r="814" spans="1:54" x14ac:dyDescent="0.25">
      <c r="A814" s="44">
        <f t="shared" si="125"/>
        <v>2016</v>
      </c>
      <c r="B814" s="44" t="str">
        <f t="shared" si="126"/>
        <v>JUNIO</v>
      </c>
      <c r="C814" s="44">
        <v>13</v>
      </c>
      <c r="D814" s="44" t="str">
        <f t="shared" si="127"/>
        <v>JUNIO 2016 / 12</v>
      </c>
    </row>
    <row r="815" spans="1:54" x14ac:dyDescent="0.25">
      <c r="A815" s="44">
        <f t="shared" si="125"/>
        <v>2016</v>
      </c>
      <c r="B815" s="44" t="str">
        <f t="shared" si="126"/>
        <v>JUNIO</v>
      </c>
      <c r="C815" s="44">
        <v>14</v>
      </c>
      <c r="D815" s="44" t="str">
        <f t="shared" si="127"/>
        <v>JUNIO 2016 / 13</v>
      </c>
    </row>
    <row r="816" spans="1:54" x14ac:dyDescent="0.25">
      <c r="A816" s="44">
        <f t="shared" si="125"/>
        <v>2016</v>
      </c>
      <c r="B816" s="44" t="str">
        <f t="shared" si="126"/>
        <v>JUNIO</v>
      </c>
      <c r="C816" s="44">
        <v>15</v>
      </c>
      <c r="D816" s="44" t="str">
        <f t="shared" si="127"/>
        <v>JUNIO 2016 / 14</v>
      </c>
    </row>
    <row r="817" spans="1:4" x14ac:dyDescent="0.25">
      <c r="A817" s="44">
        <f t="shared" si="125"/>
        <v>2016</v>
      </c>
      <c r="B817" s="44" t="str">
        <f t="shared" si="126"/>
        <v>JUNIO</v>
      </c>
      <c r="C817" s="44">
        <v>16</v>
      </c>
      <c r="D817" s="44" t="str">
        <f t="shared" si="127"/>
        <v>JUNIO 2016 / 15</v>
      </c>
    </row>
    <row r="818" spans="1:4" x14ac:dyDescent="0.25">
      <c r="A818" s="44">
        <f t="shared" si="125"/>
        <v>2016</v>
      </c>
      <c r="B818" s="44" t="str">
        <f t="shared" si="126"/>
        <v>JUNIO</v>
      </c>
      <c r="C818" s="44">
        <v>17</v>
      </c>
      <c r="D818" s="44" t="str">
        <f t="shared" si="127"/>
        <v>JUNIO 2016 / 16</v>
      </c>
    </row>
    <row r="819" spans="1:4" x14ac:dyDescent="0.25">
      <c r="A819" s="44">
        <f t="shared" si="125"/>
        <v>2016</v>
      </c>
      <c r="B819" s="44" t="str">
        <f t="shared" si="126"/>
        <v>JUNIO</v>
      </c>
      <c r="C819" s="44">
        <v>18</v>
      </c>
      <c r="D819" s="44" t="str">
        <f t="shared" si="127"/>
        <v>JUNIO 2016 / 17</v>
      </c>
    </row>
    <row r="820" spans="1:4" x14ac:dyDescent="0.25">
      <c r="A820" s="44">
        <f t="shared" si="125"/>
        <v>2016</v>
      </c>
      <c r="B820" s="44" t="str">
        <f t="shared" si="126"/>
        <v>JUNIO</v>
      </c>
      <c r="C820" s="44">
        <v>19</v>
      </c>
      <c r="D820" s="44" t="str">
        <f t="shared" si="127"/>
        <v>JUNIO 2016 / 18</v>
      </c>
    </row>
    <row r="821" spans="1:4" x14ac:dyDescent="0.25">
      <c r="A821" s="44">
        <f t="shared" si="125"/>
        <v>2016</v>
      </c>
      <c r="B821" s="44" t="str">
        <f t="shared" si="126"/>
        <v>JUNIO</v>
      </c>
      <c r="C821" s="44">
        <v>20</v>
      </c>
      <c r="D821" s="44" t="str">
        <f t="shared" si="127"/>
        <v>JUNIO 2016 / 19</v>
      </c>
    </row>
    <row r="822" spans="1:4" x14ac:dyDescent="0.25">
      <c r="A822" s="44">
        <f t="shared" si="125"/>
        <v>2016</v>
      </c>
      <c r="B822" s="44" t="str">
        <f t="shared" si="126"/>
        <v>JUNIO</v>
      </c>
      <c r="C822" s="44">
        <v>21</v>
      </c>
      <c r="D822" s="44" t="str">
        <f t="shared" si="127"/>
        <v>JUNIO 2016 / 20</v>
      </c>
    </row>
    <row r="823" spans="1:4" x14ac:dyDescent="0.25">
      <c r="A823" s="44">
        <f t="shared" si="125"/>
        <v>2016</v>
      </c>
      <c r="B823" s="44" t="str">
        <f t="shared" si="126"/>
        <v>JUNIO</v>
      </c>
      <c r="C823" s="44">
        <v>22</v>
      </c>
      <c r="D823" s="44" t="str">
        <f t="shared" si="127"/>
        <v>JUNIO 2016 / 21</v>
      </c>
    </row>
    <row r="824" spans="1:4" x14ac:dyDescent="0.25">
      <c r="A824" s="44">
        <f t="shared" si="125"/>
        <v>2016</v>
      </c>
      <c r="B824" s="44" t="str">
        <f t="shared" si="126"/>
        <v>JUNIO</v>
      </c>
      <c r="C824" s="44">
        <v>23</v>
      </c>
      <c r="D824" s="44" t="str">
        <f t="shared" si="127"/>
        <v>JUNIO 2016 / 22</v>
      </c>
    </row>
    <row r="825" spans="1:4" x14ac:dyDescent="0.25">
      <c r="A825" s="44">
        <f t="shared" si="125"/>
        <v>2016</v>
      </c>
      <c r="B825" s="44" t="str">
        <f t="shared" si="126"/>
        <v>JUNIO</v>
      </c>
      <c r="C825" s="44">
        <v>24</v>
      </c>
      <c r="D825" s="44" t="str">
        <f t="shared" si="127"/>
        <v>JUNIO 2016 / 23</v>
      </c>
    </row>
    <row r="826" spans="1:4" x14ac:dyDescent="0.25">
      <c r="A826" s="44">
        <f t="shared" si="125"/>
        <v>2016</v>
      </c>
      <c r="B826" s="44" t="str">
        <f t="shared" si="126"/>
        <v>JUNIO</v>
      </c>
      <c r="C826" s="44">
        <v>25</v>
      </c>
      <c r="D826" s="44" t="str">
        <f t="shared" si="127"/>
        <v>JUNIO 2016 / 24</v>
      </c>
    </row>
    <row r="827" spans="1:4" x14ac:dyDescent="0.25">
      <c r="A827" s="44">
        <f t="shared" si="125"/>
        <v>2016</v>
      </c>
      <c r="B827" s="44" t="str">
        <f t="shared" si="126"/>
        <v>JUNIO</v>
      </c>
      <c r="C827" s="44">
        <v>26</v>
      </c>
      <c r="D827" s="44" t="str">
        <f t="shared" si="127"/>
        <v>JUNIO 2016 / 25</v>
      </c>
    </row>
    <row r="828" spans="1:4" x14ac:dyDescent="0.25">
      <c r="A828" s="44">
        <f t="shared" si="125"/>
        <v>2016</v>
      </c>
      <c r="B828" s="44" t="str">
        <f t="shared" si="126"/>
        <v>JUNIO</v>
      </c>
      <c r="C828" s="44">
        <v>27</v>
      </c>
      <c r="D828" s="44" t="str">
        <f t="shared" si="127"/>
        <v>JUNIO 2016 / 26</v>
      </c>
    </row>
    <row r="829" spans="1:4" x14ac:dyDescent="0.25">
      <c r="A829" s="44">
        <f t="shared" si="125"/>
        <v>2016</v>
      </c>
      <c r="B829" s="44" t="str">
        <f t="shared" si="126"/>
        <v>JUNIO</v>
      </c>
      <c r="C829" s="44">
        <v>28</v>
      </c>
      <c r="D829" s="44" t="str">
        <f t="shared" si="127"/>
        <v>JUNIO 2016 / 27</v>
      </c>
    </row>
    <row r="830" spans="1:4" x14ac:dyDescent="0.25">
      <c r="A830" s="44">
        <f t="shared" si="125"/>
        <v>2016</v>
      </c>
      <c r="B830" s="44" t="str">
        <f t="shared" si="126"/>
        <v>JUNIO</v>
      </c>
      <c r="C830" s="44">
        <v>29</v>
      </c>
      <c r="D830" s="44" t="str">
        <f t="shared" si="127"/>
        <v>JUNIO 2016 / 28</v>
      </c>
    </row>
    <row r="831" spans="1:4" x14ac:dyDescent="0.25">
      <c r="A831" s="44">
        <f t="shared" si="125"/>
        <v>2016</v>
      </c>
      <c r="B831" s="44" t="str">
        <f t="shared" si="126"/>
        <v>JUNIO</v>
      </c>
      <c r="C831" s="44">
        <v>30</v>
      </c>
      <c r="D831" s="44" t="str">
        <f t="shared" si="127"/>
        <v>JUNIO 2016 / 29</v>
      </c>
    </row>
    <row r="832" spans="1:4" x14ac:dyDescent="0.25">
      <c r="A832" s="44">
        <f t="shared" si="125"/>
        <v>2016</v>
      </c>
      <c r="B832" s="44" t="str">
        <f t="shared" si="126"/>
        <v>JUNIO</v>
      </c>
      <c r="C832" s="44">
        <v>31</v>
      </c>
      <c r="D832" s="44" t="str">
        <f t="shared" si="127"/>
        <v>JUNIO 2016 / 30</v>
      </c>
    </row>
    <row r="833" spans="1:54" s="206" customFormat="1" ht="15.75" x14ac:dyDescent="0.25">
      <c r="D833" s="44" t="str">
        <f t="shared" si="127"/>
        <v>JUNIO 2016 / 31</v>
      </c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55"/>
      <c r="AB833" s="44"/>
      <c r="AC833" s="207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44"/>
      <c r="AU833" s="44"/>
      <c r="AV833" s="44"/>
      <c r="AW833" s="44"/>
      <c r="AX833" s="55"/>
      <c r="AY833" s="44"/>
      <c r="AZ833" s="44"/>
      <c r="BA833" s="44"/>
      <c r="BB833" s="209" t="str">
        <f>IFERROR(AVERAGE(BB802:BB832),"")</f>
        <v/>
      </c>
    </row>
    <row r="834" spans="1:54" ht="15.75" x14ac:dyDescent="0.25">
      <c r="A834" s="44">
        <v>2016</v>
      </c>
      <c r="B834" s="44" t="s">
        <v>227</v>
      </c>
      <c r="C834" s="44">
        <v>1</v>
      </c>
      <c r="D834" s="208" t="s">
        <v>228</v>
      </c>
      <c r="E834" s="209">
        <f t="shared" ref="E834:AJ834" si="128">IFERROR(AVERAGE(E803:E833),"")</f>
        <v>1.5</v>
      </c>
      <c r="F834" s="209">
        <f t="shared" si="128"/>
        <v>42174.5</v>
      </c>
      <c r="G834" s="209">
        <f t="shared" si="128"/>
        <v>64252.5</v>
      </c>
      <c r="H834" s="209" t="str">
        <f t="shared" si="128"/>
        <v/>
      </c>
      <c r="I834" s="209">
        <f t="shared" si="128"/>
        <v>0.78069999999999995</v>
      </c>
      <c r="J834" s="209" t="str">
        <f t="shared" si="128"/>
        <v/>
      </c>
      <c r="K834" s="209">
        <f t="shared" si="128"/>
        <v>0</v>
      </c>
      <c r="L834" s="209">
        <f t="shared" si="128"/>
        <v>30</v>
      </c>
      <c r="M834" s="209" t="str">
        <f t="shared" si="128"/>
        <v/>
      </c>
      <c r="N834" s="209">
        <f t="shared" si="128"/>
        <v>104.5</v>
      </c>
      <c r="O834" s="209">
        <f t="shared" si="128"/>
        <v>0</v>
      </c>
      <c r="P834" s="209">
        <f t="shared" si="128"/>
        <v>1.0900000000000001</v>
      </c>
      <c r="Q834" s="209">
        <f t="shared" si="128"/>
        <v>335</v>
      </c>
      <c r="R834" s="209">
        <f t="shared" si="128"/>
        <v>476</v>
      </c>
      <c r="S834" s="209">
        <f t="shared" si="128"/>
        <v>99</v>
      </c>
      <c r="T834" s="209" t="str">
        <f t="shared" si="128"/>
        <v/>
      </c>
      <c r="U834" s="209">
        <f t="shared" si="128"/>
        <v>16</v>
      </c>
      <c r="V834" s="209">
        <f t="shared" si="128"/>
        <v>100</v>
      </c>
      <c r="W834" s="209">
        <f t="shared" si="128"/>
        <v>1</v>
      </c>
      <c r="X834" s="209">
        <f t="shared" si="128"/>
        <v>1.9</v>
      </c>
      <c r="Y834" s="209">
        <f t="shared" si="128"/>
        <v>401</v>
      </c>
      <c r="Z834" s="209">
        <f t="shared" si="128"/>
        <v>572</v>
      </c>
      <c r="AA834" s="209">
        <f t="shared" si="128"/>
        <v>0.3</v>
      </c>
      <c r="AB834" s="209">
        <f t="shared" si="128"/>
        <v>0.05</v>
      </c>
      <c r="AC834" s="209" t="str">
        <f t="shared" si="128"/>
        <v/>
      </c>
      <c r="AD834" s="209">
        <f t="shared" si="128"/>
        <v>3.5</v>
      </c>
      <c r="AE834" s="209">
        <f t="shared" si="128"/>
        <v>42538.333333333336</v>
      </c>
      <c r="AF834" s="209">
        <f t="shared" si="128"/>
        <v>64209.666666666664</v>
      </c>
      <c r="AG834" s="209" t="str">
        <f t="shared" si="128"/>
        <v/>
      </c>
      <c r="AH834" s="209">
        <f t="shared" si="128"/>
        <v>0.7804000000000002</v>
      </c>
      <c r="AI834" s="209" t="str">
        <f t="shared" si="128"/>
        <v/>
      </c>
      <c r="AJ834" s="209">
        <f t="shared" si="128"/>
        <v>0.01</v>
      </c>
      <c r="AK834" s="209">
        <f t="shared" ref="AK834:BA834" si="129">IFERROR(AVERAGE(AK803:AK833),"")</f>
        <v>30</v>
      </c>
      <c r="AL834" s="209" t="str">
        <f t="shared" si="129"/>
        <v/>
      </c>
      <c r="AM834" s="209">
        <f t="shared" si="129"/>
        <v>111.5</v>
      </c>
      <c r="AN834" s="209">
        <f t="shared" si="129"/>
        <v>0</v>
      </c>
      <c r="AO834" s="209">
        <f t="shared" si="129"/>
        <v>1.1833333333333333</v>
      </c>
      <c r="AP834" s="209">
        <f t="shared" si="129"/>
        <v>339.66666666666669</v>
      </c>
      <c r="AQ834" s="209">
        <f t="shared" si="129"/>
        <v>465.33333333333331</v>
      </c>
      <c r="AR834" s="209">
        <f t="shared" si="129"/>
        <v>99</v>
      </c>
      <c r="AS834" s="209" t="str">
        <f t="shared" si="129"/>
        <v/>
      </c>
      <c r="AT834" s="209">
        <f t="shared" si="129"/>
        <v>16</v>
      </c>
      <c r="AU834" s="209">
        <f t="shared" si="129"/>
        <v>100</v>
      </c>
      <c r="AV834" s="209">
        <f t="shared" si="129"/>
        <v>1</v>
      </c>
      <c r="AW834" s="209">
        <f t="shared" si="129"/>
        <v>1.9000000000000001</v>
      </c>
      <c r="AX834" s="210">
        <f t="shared" si="129"/>
        <v>437</v>
      </c>
      <c r="AY834" s="209">
        <f t="shared" si="129"/>
        <v>608</v>
      </c>
      <c r="AZ834" s="209">
        <f t="shared" si="129"/>
        <v>0.3</v>
      </c>
      <c r="BA834" s="209">
        <f t="shared" si="129"/>
        <v>4.9999999999999996E-2</v>
      </c>
    </row>
    <row r="835" spans="1:54" x14ac:dyDescent="0.25">
      <c r="A835" s="44">
        <f t="shared" ref="A835:A864" si="130">A834</f>
        <v>2016</v>
      </c>
      <c r="B835" s="44" t="str">
        <f t="shared" ref="B835:B864" si="131">B834</f>
        <v>JULIO</v>
      </c>
      <c r="C835" s="44">
        <v>2</v>
      </c>
      <c r="D835" s="44" t="str">
        <f t="shared" ref="D835:D865" si="132">B834&amp;" "&amp;A834&amp;" / "&amp;C834</f>
        <v>JULIO 2016 / 1</v>
      </c>
      <c r="E835" s="169">
        <v>1</v>
      </c>
      <c r="F835" s="154">
        <v>42566</v>
      </c>
      <c r="G835" s="179">
        <v>64998</v>
      </c>
      <c r="H835" s="33" t="s">
        <v>131</v>
      </c>
      <c r="I835" s="201">
        <v>0.78049999999999997</v>
      </c>
      <c r="J835" s="201" t="s">
        <v>20</v>
      </c>
      <c r="K835" s="202">
        <v>0</v>
      </c>
      <c r="L835" s="201">
        <v>30</v>
      </c>
      <c r="M835" s="201" t="s">
        <v>103</v>
      </c>
      <c r="N835" s="201">
        <v>103</v>
      </c>
      <c r="O835" s="202">
        <v>0</v>
      </c>
      <c r="P835" s="201">
        <v>1.06</v>
      </c>
      <c r="Q835" s="201">
        <v>332</v>
      </c>
      <c r="R835" s="201">
        <v>476</v>
      </c>
      <c r="S835" s="201">
        <v>99</v>
      </c>
      <c r="T835" s="162"/>
      <c r="U835" s="162">
        <v>16</v>
      </c>
      <c r="V835" s="162">
        <v>100</v>
      </c>
      <c r="W835" s="162">
        <v>1</v>
      </c>
      <c r="X835" s="162">
        <v>1.9</v>
      </c>
      <c r="Y835" s="162">
        <v>401</v>
      </c>
      <c r="Z835" s="162">
        <v>572</v>
      </c>
      <c r="AA835" s="162">
        <v>0.3</v>
      </c>
      <c r="AB835" s="162">
        <v>0.05</v>
      </c>
      <c r="AC835" s="235"/>
      <c r="AD835" s="178">
        <v>1</v>
      </c>
      <c r="AE835" s="185">
        <v>42553</v>
      </c>
      <c r="AF835" s="179">
        <v>64677</v>
      </c>
      <c r="AG835" s="33" t="s">
        <v>104</v>
      </c>
      <c r="AH835" s="152">
        <v>0.78349999999999997</v>
      </c>
      <c r="AI835" s="152" t="s">
        <v>20</v>
      </c>
      <c r="AJ835" s="198">
        <v>0.01</v>
      </c>
      <c r="AK835" s="152">
        <v>30</v>
      </c>
      <c r="AL835" s="152" t="s">
        <v>103</v>
      </c>
      <c r="AM835" s="152">
        <v>115</v>
      </c>
      <c r="AN835" s="198">
        <v>0</v>
      </c>
      <c r="AO835" s="152">
        <v>1.2</v>
      </c>
      <c r="AP835" s="152">
        <v>340</v>
      </c>
      <c r="AQ835" s="152">
        <v>477</v>
      </c>
      <c r="AR835" s="152">
        <v>99</v>
      </c>
      <c r="AS835" s="151"/>
      <c r="AT835" s="151">
        <v>16</v>
      </c>
      <c r="AU835" s="151">
        <v>100</v>
      </c>
      <c r="AV835" s="151">
        <v>1</v>
      </c>
      <c r="AW835" s="151">
        <v>1.9</v>
      </c>
      <c r="AX835" s="151">
        <v>437</v>
      </c>
      <c r="AY835" s="151">
        <v>608</v>
      </c>
      <c r="AZ835" s="151">
        <v>0.3</v>
      </c>
      <c r="BA835" s="151">
        <v>0.05</v>
      </c>
    </row>
    <row r="836" spans="1:54" x14ac:dyDescent="0.25">
      <c r="A836" s="44">
        <f t="shared" si="130"/>
        <v>2016</v>
      </c>
      <c r="B836" s="44" t="str">
        <f t="shared" si="131"/>
        <v>JULIO</v>
      </c>
      <c r="C836" s="44">
        <v>3</v>
      </c>
      <c r="D836" s="44" t="str">
        <f t="shared" si="132"/>
        <v>JULIO 2016 / 2</v>
      </c>
      <c r="E836" s="169">
        <v>2</v>
      </c>
      <c r="F836" s="154">
        <v>42579</v>
      </c>
      <c r="G836" s="179">
        <v>68276</v>
      </c>
      <c r="H836" s="33" t="s">
        <v>132</v>
      </c>
      <c r="I836" s="201">
        <v>0.78090000000000004</v>
      </c>
      <c r="J836" s="201" t="s">
        <v>20</v>
      </c>
      <c r="K836" s="202">
        <v>0</v>
      </c>
      <c r="L836" s="201">
        <v>30</v>
      </c>
      <c r="M836" s="201" t="s">
        <v>103</v>
      </c>
      <c r="N836" s="201">
        <v>104</v>
      </c>
      <c r="O836" s="202">
        <v>0</v>
      </c>
      <c r="P836" s="201">
        <v>1.0900000000000001</v>
      </c>
      <c r="Q836" s="201">
        <v>337</v>
      </c>
      <c r="R836" s="201">
        <v>483</v>
      </c>
      <c r="S836" s="201">
        <v>99</v>
      </c>
      <c r="T836" s="162"/>
      <c r="U836" s="162">
        <v>16</v>
      </c>
      <c r="V836" s="162">
        <v>100</v>
      </c>
      <c r="W836" s="162">
        <v>1</v>
      </c>
      <c r="X836" s="162">
        <v>1.9</v>
      </c>
      <c r="Y836" s="162">
        <v>401</v>
      </c>
      <c r="Z836" s="162">
        <v>572</v>
      </c>
      <c r="AA836" s="162">
        <v>0.3</v>
      </c>
      <c r="AB836" s="162">
        <v>0.05</v>
      </c>
      <c r="AC836" s="235"/>
      <c r="AD836" s="178">
        <v>2</v>
      </c>
      <c r="AE836" s="185">
        <v>42556</v>
      </c>
      <c r="AF836" s="179">
        <v>64729</v>
      </c>
      <c r="AG836" s="33" t="s">
        <v>104</v>
      </c>
      <c r="AH836" s="152">
        <v>0.78259999999999996</v>
      </c>
      <c r="AI836" s="152" t="s">
        <v>20</v>
      </c>
      <c r="AJ836" s="198">
        <v>0.01</v>
      </c>
      <c r="AK836" s="152">
        <v>30</v>
      </c>
      <c r="AL836" s="152" t="s">
        <v>103</v>
      </c>
      <c r="AM836" s="152">
        <v>113</v>
      </c>
      <c r="AN836" s="198">
        <v>0</v>
      </c>
      <c r="AO836" s="152">
        <v>1.2</v>
      </c>
      <c r="AP836" s="152">
        <v>343</v>
      </c>
      <c r="AQ836" s="152">
        <v>477</v>
      </c>
      <c r="AR836" s="152">
        <v>99</v>
      </c>
      <c r="AS836" s="151"/>
      <c r="AT836" s="151">
        <v>16</v>
      </c>
      <c r="AU836" s="151">
        <v>100</v>
      </c>
      <c r="AV836" s="151">
        <v>1</v>
      </c>
      <c r="AW836" s="151">
        <v>1.9</v>
      </c>
      <c r="AX836" s="151">
        <v>437</v>
      </c>
      <c r="AY836" s="151">
        <v>608</v>
      </c>
      <c r="AZ836" s="151">
        <v>0.3</v>
      </c>
      <c r="BA836" s="151">
        <v>0.05</v>
      </c>
    </row>
    <row r="837" spans="1:54" x14ac:dyDescent="0.25">
      <c r="A837" s="44">
        <f t="shared" si="130"/>
        <v>2016</v>
      </c>
      <c r="B837" s="44" t="str">
        <f t="shared" si="131"/>
        <v>JULIO</v>
      </c>
      <c r="C837" s="44">
        <v>4</v>
      </c>
      <c r="D837" s="44" t="str">
        <f t="shared" si="132"/>
        <v>JULIO 2016 / 3</v>
      </c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2"/>
      <c r="AA837" s="152"/>
      <c r="AB837" s="152"/>
      <c r="AC837" s="235"/>
      <c r="AD837" s="178">
        <v>3</v>
      </c>
      <c r="AE837" s="185">
        <v>42559</v>
      </c>
      <c r="AF837" s="179">
        <v>64778</v>
      </c>
      <c r="AG837" s="33" t="s">
        <v>104</v>
      </c>
      <c r="AH837" s="152">
        <v>0.78180000000000005</v>
      </c>
      <c r="AI837" s="152" t="s">
        <v>20</v>
      </c>
      <c r="AJ837" s="198">
        <v>0.01</v>
      </c>
      <c r="AK837" s="152">
        <v>30</v>
      </c>
      <c r="AL837" s="152" t="s">
        <v>103</v>
      </c>
      <c r="AM837" s="152">
        <v>111</v>
      </c>
      <c r="AN837" s="198">
        <v>0</v>
      </c>
      <c r="AO837" s="152">
        <v>1.2</v>
      </c>
      <c r="AP837" s="152">
        <v>340</v>
      </c>
      <c r="AQ837" s="152">
        <v>475</v>
      </c>
      <c r="AR837" s="152">
        <v>99</v>
      </c>
      <c r="AS837" s="151"/>
      <c r="AT837" s="151">
        <v>16</v>
      </c>
      <c r="AU837" s="151">
        <v>100</v>
      </c>
      <c r="AV837" s="151">
        <v>1</v>
      </c>
      <c r="AW837" s="151">
        <v>1.9</v>
      </c>
      <c r="AX837" s="151">
        <v>437</v>
      </c>
      <c r="AY837" s="151">
        <v>608</v>
      </c>
      <c r="AZ837" s="151">
        <v>0.3</v>
      </c>
      <c r="BA837" s="151">
        <v>0.05</v>
      </c>
    </row>
    <row r="838" spans="1:54" x14ac:dyDescent="0.25">
      <c r="A838" s="44">
        <f t="shared" si="130"/>
        <v>2016</v>
      </c>
      <c r="B838" s="44" t="str">
        <f t="shared" si="131"/>
        <v>JULIO</v>
      </c>
      <c r="C838" s="44">
        <v>5</v>
      </c>
      <c r="D838" s="44" t="str">
        <f t="shared" si="132"/>
        <v>JULIO 2016 / 4</v>
      </c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  <c r="O838" s="152"/>
      <c r="P838" s="152"/>
      <c r="Q838" s="152"/>
      <c r="R838" s="152"/>
      <c r="S838" s="152"/>
      <c r="T838" s="152"/>
      <c r="U838" s="152"/>
      <c r="V838" s="152"/>
      <c r="W838" s="152"/>
      <c r="X838" s="152"/>
      <c r="Y838" s="152"/>
      <c r="Z838" s="152"/>
      <c r="AA838" s="152"/>
      <c r="AB838" s="152"/>
      <c r="AC838" s="235"/>
      <c r="AD838" s="178">
        <v>4</v>
      </c>
      <c r="AE838" s="185">
        <v>42566</v>
      </c>
      <c r="AF838" s="179">
        <v>64967</v>
      </c>
      <c r="AG838" s="33" t="s">
        <v>104</v>
      </c>
      <c r="AH838" s="152">
        <v>0.78480000000000005</v>
      </c>
      <c r="AI838" s="152" t="s">
        <v>20</v>
      </c>
      <c r="AJ838" s="198">
        <v>0.01</v>
      </c>
      <c r="AK838" s="152">
        <v>30</v>
      </c>
      <c r="AL838" s="152" t="s">
        <v>103</v>
      </c>
      <c r="AM838" s="152">
        <v>115</v>
      </c>
      <c r="AN838" s="198">
        <v>0</v>
      </c>
      <c r="AO838" s="152">
        <v>1.2</v>
      </c>
      <c r="AP838" s="152">
        <v>345</v>
      </c>
      <c r="AQ838" s="152">
        <v>484</v>
      </c>
      <c r="AR838" s="152">
        <v>99</v>
      </c>
      <c r="AS838" s="151"/>
      <c r="AT838" s="151">
        <v>16</v>
      </c>
      <c r="AU838" s="151">
        <v>100</v>
      </c>
      <c r="AV838" s="151">
        <v>1</v>
      </c>
      <c r="AW838" s="151">
        <v>1.9</v>
      </c>
      <c r="AX838" s="151">
        <v>437</v>
      </c>
      <c r="AY838" s="151">
        <v>608</v>
      </c>
      <c r="AZ838" s="151">
        <v>0.3</v>
      </c>
      <c r="BA838" s="151">
        <v>0.05</v>
      </c>
    </row>
    <row r="839" spans="1:54" x14ac:dyDescent="0.25">
      <c r="A839" s="44">
        <f t="shared" si="130"/>
        <v>2016</v>
      </c>
      <c r="B839" s="44" t="str">
        <f t="shared" si="131"/>
        <v>JULIO</v>
      </c>
      <c r="C839" s="44">
        <v>6</v>
      </c>
      <c r="D839" s="44" t="str">
        <f t="shared" si="132"/>
        <v>JULIO 2016 / 5</v>
      </c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  <c r="O839" s="152"/>
      <c r="P839" s="152"/>
      <c r="Q839" s="152"/>
      <c r="R839" s="152"/>
      <c r="S839" s="152"/>
      <c r="T839" s="152"/>
      <c r="U839" s="152"/>
      <c r="V839" s="152"/>
      <c r="W839" s="152"/>
      <c r="X839" s="152"/>
      <c r="Y839" s="152"/>
      <c r="Z839" s="152"/>
      <c r="AA839" s="152"/>
      <c r="AB839" s="152"/>
      <c r="AC839" s="235"/>
      <c r="AD839" s="178">
        <v>5</v>
      </c>
      <c r="AE839" s="185">
        <v>42571</v>
      </c>
      <c r="AF839" s="179">
        <v>65090</v>
      </c>
      <c r="AG839" s="33" t="s">
        <v>104</v>
      </c>
      <c r="AH839" s="152">
        <v>0.78380000000000005</v>
      </c>
      <c r="AI839" s="152" t="s">
        <v>20</v>
      </c>
      <c r="AJ839" s="198">
        <v>0.01</v>
      </c>
      <c r="AK839" s="152">
        <v>30</v>
      </c>
      <c r="AL839" s="152" t="s">
        <v>103</v>
      </c>
      <c r="AM839" s="152">
        <v>112</v>
      </c>
      <c r="AN839" s="198">
        <v>0</v>
      </c>
      <c r="AO839" s="152">
        <v>1.2</v>
      </c>
      <c r="AP839" s="152">
        <v>348</v>
      </c>
      <c r="AQ839" s="152">
        <v>482</v>
      </c>
      <c r="AR839" s="152">
        <v>99</v>
      </c>
      <c r="AS839" s="151"/>
      <c r="AT839" s="151">
        <v>16</v>
      </c>
      <c r="AU839" s="151">
        <v>100</v>
      </c>
      <c r="AV839" s="151">
        <v>1</v>
      </c>
      <c r="AW839" s="151">
        <v>1.9</v>
      </c>
      <c r="AX839" s="151">
        <v>437</v>
      </c>
      <c r="AY839" s="151">
        <v>608</v>
      </c>
      <c r="AZ839" s="151">
        <v>0.3</v>
      </c>
      <c r="BA839" s="151">
        <v>0.05</v>
      </c>
    </row>
    <row r="840" spans="1:54" x14ac:dyDescent="0.25">
      <c r="A840" s="44">
        <f t="shared" si="130"/>
        <v>2016</v>
      </c>
      <c r="B840" s="44" t="str">
        <f t="shared" si="131"/>
        <v>JULIO</v>
      </c>
      <c r="C840" s="44">
        <v>7</v>
      </c>
      <c r="D840" s="44" t="str">
        <f t="shared" si="132"/>
        <v>JULIO 2016 / 6</v>
      </c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  <c r="O840" s="152"/>
      <c r="P840" s="152"/>
      <c r="Q840" s="152"/>
      <c r="R840" s="152"/>
      <c r="S840" s="152"/>
      <c r="T840" s="152"/>
      <c r="U840" s="152"/>
      <c r="V840" s="152"/>
      <c r="W840" s="152"/>
      <c r="X840" s="152"/>
      <c r="Y840" s="152"/>
      <c r="Z840" s="152"/>
      <c r="AA840" s="152"/>
      <c r="AB840" s="152"/>
      <c r="AC840" s="235"/>
      <c r="AD840" s="178">
        <v>6</v>
      </c>
      <c r="AE840" s="185">
        <v>42575</v>
      </c>
      <c r="AF840" s="179">
        <v>65180</v>
      </c>
      <c r="AG840" s="33" t="s">
        <v>104</v>
      </c>
      <c r="AH840" s="152">
        <v>0.78520000000000001</v>
      </c>
      <c r="AI840" s="152" t="s">
        <v>20</v>
      </c>
      <c r="AJ840" s="198">
        <v>0.01</v>
      </c>
      <c r="AK840" s="152">
        <v>30</v>
      </c>
      <c r="AL840" s="152" t="s">
        <v>103</v>
      </c>
      <c r="AM840" s="152">
        <v>118</v>
      </c>
      <c r="AN840" s="198">
        <v>0</v>
      </c>
      <c r="AO840" s="152">
        <v>1.3</v>
      </c>
      <c r="AP840" s="152">
        <v>349</v>
      </c>
      <c r="AQ840" s="152">
        <v>484</v>
      </c>
      <c r="AR840" s="152">
        <v>99</v>
      </c>
      <c r="AS840" s="151"/>
      <c r="AT840" s="151">
        <v>16</v>
      </c>
      <c r="AU840" s="151">
        <v>100</v>
      </c>
      <c r="AV840" s="151">
        <v>1</v>
      </c>
      <c r="AW840" s="151">
        <v>1.9</v>
      </c>
      <c r="AX840" s="151">
        <v>437</v>
      </c>
      <c r="AY840" s="151">
        <v>608</v>
      </c>
      <c r="AZ840" s="151">
        <v>0.3</v>
      </c>
      <c r="BA840" s="151">
        <v>0.05</v>
      </c>
    </row>
    <row r="841" spans="1:54" x14ac:dyDescent="0.25">
      <c r="A841" s="44">
        <f t="shared" si="130"/>
        <v>2016</v>
      </c>
      <c r="B841" s="44" t="str">
        <f t="shared" si="131"/>
        <v>JULIO</v>
      </c>
      <c r="C841" s="44">
        <v>8</v>
      </c>
      <c r="D841" s="44" t="str">
        <f t="shared" si="132"/>
        <v>JULIO 2016 / 7</v>
      </c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  <c r="O841" s="152"/>
      <c r="P841" s="152"/>
      <c r="Q841" s="152"/>
      <c r="R841" s="152"/>
      <c r="S841" s="152"/>
      <c r="T841" s="152"/>
      <c r="U841" s="152"/>
      <c r="V841" s="152"/>
      <c r="W841" s="152"/>
      <c r="X841" s="152"/>
      <c r="Y841" s="152"/>
      <c r="Z841" s="152"/>
      <c r="AA841" s="152"/>
      <c r="AB841" s="152"/>
      <c r="AC841" s="235"/>
      <c r="AD841" s="178">
        <v>7</v>
      </c>
      <c r="AE841" s="185">
        <v>42580</v>
      </c>
      <c r="AF841" s="179">
        <v>65291</v>
      </c>
      <c r="AG841" s="33" t="s">
        <v>104</v>
      </c>
      <c r="AH841" s="152">
        <v>0.78520000000000001</v>
      </c>
      <c r="AI841" s="152" t="s">
        <v>20</v>
      </c>
      <c r="AJ841" s="198">
        <v>0.01</v>
      </c>
      <c r="AK841" s="152">
        <v>30</v>
      </c>
      <c r="AL841" s="152" t="s">
        <v>103</v>
      </c>
      <c r="AM841" s="152">
        <v>115</v>
      </c>
      <c r="AN841" s="198">
        <v>0</v>
      </c>
      <c r="AO841" s="152">
        <v>1.3</v>
      </c>
      <c r="AP841" s="152">
        <v>347</v>
      </c>
      <c r="AQ841" s="152">
        <v>486</v>
      </c>
      <c r="AR841" s="152">
        <v>99</v>
      </c>
      <c r="AS841" s="151"/>
      <c r="AT841" s="151">
        <v>16</v>
      </c>
      <c r="AU841" s="151">
        <v>100</v>
      </c>
      <c r="AV841" s="151">
        <v>1</v>
      </c>
      <c r="AW841" s="151">
        <v>1.9</v>
      </c>
      <c r="AX841" s="151">
        <v>437</v>
      </c>
      <c r="AY841" s="151">
        <v>608</v>
      </c>
      <c r="AZ841" s="151">
        <v>0.3</v>
      </c>
      <c r="BA841" s="151">
        <v>0.05</v>
      </c>
    </row>
    <row r="842" spans="1:54" x14ac:dyDescent="0.25">
      <c r="A842" s="44">
        <f t="shared" si="130"/>
        <v>2016</v>
      </c>
      <c r="B842" s="44" t="str">
        <f t="shared" si="131"/>
        <v>JULIO</v>
      </c>
      <c r="C842" s="44">
        <v>9</v>
      </c>
      <c r="D842" s="44" t="str">
        <f t="shared" si="132"/>
        <v>JULIO 2016 / 8</v>
      </c>
    </row>
    <row r="843" spans="1:54" x14ac:dyDescent="0.25">
      <c r="A843" s="44">
        <f t="shared" si="130"/>
        <v>2016</v>
      </c>
      <c r="B843" s="44" t="str">
        <f t="shared" si="131"/>
        <v>JULIO</v>
      </c>
      <c r="C843" s="44">
        <v>10</v>
      </c>
      <c r="D843" s="44" t="str">
        <f t="shared" si="132"/>
        <v>JULIO 2016 / 9</v>
      </c>
    </row>
    <row r="844" spans="1:54" x14ac:dyDescent="0.25">
      <c r="A844" s="44">
        <f t="shared" si="130"/>
        <v>2016</v>
      </c>
      <c r="B844" s="44" t="str">
        <f t="shared" si="131"/>
        <v>JULIO</v>
      </c>
      <c r="C844" s="44">
        <v>11</v>
      </c>
      <c r="D844" s="44" t="str">
        <f t="shared" si="132"/>
        <v>JULIO 2016 / 10</v>
      </c>
    </row>
    <row r="845" spans="1:54" x14ac:dyDescent="0.25">
      <c r="A845" s="44">
        <f t="shared" si="130"/>
        <v>2016</v>
      </c>
      <c r="B845" s="44" t="str">
        <f t="shared" si="131"/>
        <v>JULIO</v>
      </c>
      <c r="C845" s="44">
        <v>12</v>
      </c>
      <c r="D845" s="44" t="str">
        <f t="shared" si="132"/>
        <v>JULIO 2016 / 11</v>
      </c>
    </row>
    <row r="846" spans="1:54" x14ac:dyDescent="0.25">
      <c r="A846" s="44">
        <f t="shared" si="130"/>
        <v>2016</v>
      </c>
      <c r="B846" s="44" t="str">
        <f t="shared" si="131"/>
        <v>JULIO</v>
      </c>
      <c r="C846" s="44">
        <v>13</v>
      </c>
      <c r="D846" s="44" t="str">
        <f t="shared" si="132"/>
        <v>JULIO 2016 / 12</v>
      </c>
    </row>
    <row r="847" spans="1:54" x14ac:dyDescent="0.25">
      <c r="A847" s="44">
        <f t="shared" si="130"/>
        <v>2016</v>
      </c>
      <c r="B847" s="44" t="str">
        <f t="shared" si="131"/>
        <v>JULIO</v>
      </c>
      <c r="C847" s="44">
        <v>14</v>
      </c>
      <c r="D847" s="44" t="str">
        <f t="shared" si="132"/>
        <v>JULIO 2016 / 13</v>
      </c>
    </row>
    <row r="848" spans="1:54" x14ac:dyDescent="0.25">
      <c r="A848" s="44">
        <f t="shared" si="130"/>
        <v>2016</v>
      </c>
      <c r="B848" s="44" t="str">
        <f t="shared" si="131"/>
        <v>JULIO</v>
      </c>
      <c r="C848" s="44">
        <v>15</v>
      </c>
      <c r="D848" s="44" t="str">
        <f t="shared" si="132"/>
        <v>JULIO 2016 / 14</v>
      </c>
    </row>
    <row r="849" spans="1:4" x14ac:dyDescent="0.25">
      <c r="A849" s="44">
        <f t="shared" si="130"/>
        <v>2016</v>
      </c>
      <c r="B849" s="44" t="str">
        <f t="shared" si="131"/>
        <v>JULIO</v>
      </c>
      <c r="C849" s="44">
        <v>16</v>
      </c>
      <c r="D849" s="44" t="str">
        <f t="shared" si="132"/>
        <v>JULIO 2016 / 15</v>
      </c>
    </row>
    <row r="850" spans="1:4" x14ac:dyDescent="0.25">
      <c r="A850" s="44">
        <f t="shared" si="130"/>
        <v>2016</v>
      </c>
      <c r="B850" s="44" t="str">
        <f t="shared" si="131"/>
        <v>JULIO</v>
      </c>
      <c r="C850" s="44">
        <v>17</v>
      </c>
      <c r="D850" s="44" t="str">
        <f t="shared" si="132"/>
        <v>JULIO 2016 / 16</v>
      </c>
    </row>
    <row r="851" spans="1:4" x14ac:dyDescent="0.25">
      <c r="A851" s="44">
        <f t="shared" si="130"/>
        <v>2016</v>
      </c>
      <c r="B851" s="44" t="str">
        <f t="shared" si="131"/>
        <v>JULIO</v>
      </c>
      <c r="C851" s="44">
        <v>18</v>
      </c>
      <c r="D851" s="44" t="str">
        <f t="shared" si="132"/>
        <v>JULIO 2016 / 17</v>
      </c>
    </row>
    <row r="852" spans="1:4" x14ac:dyDescent="0.25">
      <c r="A852" s="44">
        <f t="shared" si="130"/>
        <v>2016</v>
      </c>
      <c r="B852" s="44" t="str">
        <f t="shared" si="131"/>
        <v>JULIO</v>
      </c>
      <c r="C852" s="44">
        <v>19</v>
      </c>
      <c r="D852" s="44" t="str">
        <f t="shared" si="132"/>
        <v>JULIO 2016 / 18</v>
      </c>
    </row>
    <row r="853" spans="1:4" x14ac:dyDescent="0.25">
      <c r="A853" s="44">
        <f t="shared" si="130"/>
        <v>2016</v>
      </c>
      <c r="B853" s="44" t="str">
        <f t="shared" si="131"/>
        <v>JULIO</v>
      </c>
      <c r="C853" s="44">
        <v>20</v>
      </c>
      <c r="D853" s="44" t="str">
        <f t="shared" si="132"/>
        <v>JULIO 2016 / 19</v>
      </c>
    </row>
    <row r="854" spans="1:4" x14ac:dyDescent="0.25">
      <c r="A854" s="44">
        <f t="shared" si="130"/>
        <v>2016</v>
      </c>
      <c r="B854" s="44" t="str">
        <f t="shared" si="131"/>
        <v>JULIO</v>
      </c>
      <c r="C854" s="44">
        <v>21</v>
      </c>
      <c r="D854" s="44" t="str">
        <f t="shared" si="132"/>
        <v>JULIO 2016 / 20</v>
      </c>
    </row>
    <row r="855" spans="1:4" x14ac:dyDescent="0.25">
      <c r="A855" s="44">
        <f t="shared" si="130"/>
        <v>2016</v>
      </c>
      <c r="B855" s="44" t="str">
        <f t="shared" si="131"/>
        <v>JULIO</v>
      </c>
      <c r="C855" s="44">
        <v>22</v>
      </c>
      <c r="D855" s="44" t="str">
        <f t="shared" si="132"/>
        <v>JULIO 2016 / 21</v>
      </c>
    </row>
    <row r="856" spans="1:4" x14ac:dyDescent="0.25">
      <c r="A856" s="44">
        <f t="shared" si="130"/>
        <v>2016</v>
      </c>
      <c r="B856" s="44" t="str">
        <f t="shared" si="131"/>
        <v>JULIO</v>
      </c>
      <c r="C856" s="44">
        <v>23</v>
      </c>
      <c r="D856" s="44" t="str">
        <f t="shared" si="132"/>
        <v>JULIO 2016 / 22</v>
      </c>
    </row>
    <row r="857" spans="1:4" x14ac:dyDescent="0.25">
      <c r="A857" s="44">
        <f t="shared" si="130"/>
        <v>2016</v>
      </c>
      <c r="B857" s="44" t="str">
        <f t="shared" si="131"/>
        <v>JULIO</v>
      </c>
      <c r="C857" s="44">
        <v>24</v>
      </c>
      <c r="D857" s="44" t="str">
        <f t="shared" si="132"/>
        <v>JULIO 2016 / 23</v>
      </c>
    </row>
    <row r="858" spans="1:4" x14ac:dyDescent="0.25">
      <c r="A858" s="44">
        <f t="shared" si="130"/>
        <v>2016</v>
      </c>
      <c r="B858" s="44" t="str">
        <f t="shared" si="131"/>
        <v>JULIO</v>
      </c>
      <c r="C858" s="44">
        <v>25</v>
      </c>
      <c r="D858" s="44" t="str">
        <f t="shared" si="132"/>
        <v>JULIO 2016 / 24</v>
      </c>
    </row>
    <row r="859" spans="1:4" x14ac:dyDescent="0.25">
      <c r="A859" s="44">
        <f t="shared" si="130"/>
        <v>2016</v>
      </c>
      <c r="B859" s="44" t="str">
        <f t="shared" si="131"/>
        <v>JULIO</v>
      </c>
      <c r="C859" s="44">
        <v>26</v>
      </c>
      <c r="D859" s="44" t="str">
        <f t="shared" si="132"/>
        <v>JULIO 2016 / 25</v>
      </c>
    </row>
    <row r="860" spans="1:4" x14ac:dyDescent="0.25">
      <c r="A860" s="44">
        <f t="shared" si="130"/>
        <v>2016</v>
      </c>
      <c r="B860" s="44" t="str">
        <f t="shared" si="131"/>
        <v>JULIO</v>
      </c>
      <c r="C860" s="44">
        <v>27</v>
      </c>
      <c r="D860" s="44" t="str">
        <f t="shared" si="132"/>
        <v>JULIO 2016 / 26</v>
      </c>
    </row>
    <row r="861" spans="1:4" x14ac:dyDescent="0.25">
      <c r="A861" s="44">
        <f t="shared" si="130"/>
        <v>2016</v>
      </c>
      <c r="B861" s="44" t="str">
        <f t="shared" si="131"/>
        <v>JULIO</v>
      </c>
      <c r="C861" s="44">
        <v>28</v>
      </c>
      <c r="D861" s="44" t="str">
        <f t="shared" si="132"/>
        <v>JULIO 2016 / 27</v>
      </c>
    </row>
    <row r="862" spans="1:4" x14ac:dyDescent="0.25">
      <c r="A862" s="44">
        <f t="shared" si="130"/>
        <v>2016</v>
      </c>
      <c r="B862" s="44" t="str">
        <f t="shared" si="131"/>
        <v>JULIO</v>
      </c>
      <c r="C862" s="44">
        <v>29</v>
      </c>
      <c r="D862" s="44" t="str">
        <f t="shared" si="132"/>
        <v>JULIO 2016 / 28</v>
      </c>
    </row>
    <row r="863" spans="1:4" x14ac:dyDescent="0.25">
      <c r="A863" s="44">
        <f t="shared" si="130"/>
        <v>2016</v>
      </c>
      <c r="B863" s="44" t="str">
        <f t="shared" si="131"/>
        <v>JULIO</v>
      </c>
      <c r="C863" s="44">
        <v>30</v>
      </c>
      <c r="D863" s="44" t="str">
        <f t="shared" si="132"/>
        <v>JULIO 2016 / 29</v>
      </c>
    </row>
    <row r="864" spans="1:4" x14ac:dyDescent="0.25">
      <c r="A864" s="44">
        <f t="shared" si="130"/>
        <v>2016</v>
      </c>
      <c r="B864" s="44" t="str">
        <f t="shared" si="131"/>
        <v>JULIO</v>
      </c>
      <c r="C864" s="44">
        <v>31</v>
      </c>
      <c r="D864" s="44" t="str">
        <f t="shared" si="132"/>
        <v>JULIO 2016 / 30</v>
      </c>
    </row>
    <row r="865" spans="1:54" s="206" customFormat="1" ht="15.75" x14ac:dyDescent="0.25">
      <c r="D865" s="44" t="str">
        <f t="shared" si="132"/>
        <v>JULIO 2016 / 31</v>
      </c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55"/>
      <c r="AB865" s="44"/>
      <c r="AC865" s="207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44"/>
      <c r="AU865" s="44"/>
      <c r="AV865" s="44"/>
      <c r="AW865" s="44"/>
      <c r="AX865" s="55"/>
      <c r="AY865" s="44"/>
      <c r="AZ865" s="44"/>
      <c r="BA865" s="44"/>
      <c r="BB865" s="209" t="str">
        <f>IFERROR(AVERAGE(BB834:BB864),"")</f>
        <v/>
      </c>
    </row>
    <row r="866" spans="1:54" ht="15.75" x14ac:dyDescent="0.25">
      <c r="A866" s="44">
        <v>2016</v>
      </c>
      <c r="B866" s="44" t="s">
        <v>234</v>
      </c>
      <c r="C866" s="44">
        <v>1</v>
      </c>
      <c r="D866" s="208" t="s">
        <v>228</v>
      </c>
      <c r="E866" s="209">
        <f t="shared" ref="E866:AJ866" si="133">IFERROR(AVERAGE(E835:E865),"")</f>
        <v>1.5</v>
      </c>
      <c r="F866" s="209">
        <f t="shared" si="133"/>
        <v>42572.5</v>
      </c>
      <c r="G866" s="209">
        <f t="shared" si="133"/>
        <v>66637</v>
      </c>
      <c r="H866" s="209" t="str">
        <f t="shared" si="133"/>
        <v/>
      </c>
      <c r="I866" s="209">
        <f t="shared" si="133"/>
        <v>0.78069999999999995</v>
      </c>
      <c r="J866" s="209" t="str">
        <f t="shared" si="133"/>
        <v/>
      </c>
      <c r="K866" s="209">
        <f t="shared" si="133"/>
        <v>0</v>
      </c>
      <c r="L866" s="209">
        <f t="shared" si="133"/>
        <v>30</v>
      </c>
      <c r="M866" s="209" t="str">
        <f t="shared" si="133"/>
        <v/>
      </c>
      <c r="N866" s="209">
        <f t="shared" si="133"/>
        <v>103.5</v>
      </c>
      <c r="O866" s="209">
        <f t="shared" si="133"/>
        <v>0</v>
      </c>
      <c r="P866" s="209">
        <f t="shared" si="133"/>
        <v>1.0750000000000002</v>
      </c>
      <c r="Q866" s="209">
        <f t="shared" si="133"/>
        <v>334.5</v>
      </c>
      <c r="R866" s="209">
        <f t="shared" si="133"/>
        <v>479.5</v>
      </c>
      <c r="S866" s="209">
        <f t="shared" si="133"/>
        <v>99</v>
      </c>
      <c r="T866" s="209" t="str">
        <f t="shared" si="133"/>
        <v/>
      </c>
      <c r="U866" s="209">
        <f t="shared" si="133"/>
        <v>16</v>
      </c>
      <c r="V866" s="209">
        <f t="shared" si="133"/>
        <v>100</v>
      </c>
      <c r="W866" s="209">
        <f t="shared" si="133"/>
        <v>1</v>
      </c>
      <c r="X866" s="209">
        <f t="shared" si="133"/>
        <v>1.9</v>
      </c>
      <c r="Y866" s="209">
        <f t="shared" si="133"/>
        <v>401</v>
      </c>
      <c r="Z866" s="209">
        <f t="shared" si="133"/>
        <v>572</v>
      </c>
      <c r="AA866" s="209">
        <f t="shared" si="133"/>
        <v>0.3</v>
      </c>
      <c r="AB866" s="209">
        <f t="shared" si="133"/>
        <v>0.05</v>
      </c>
      <c r="AC866" s="209" t="str">
        <f t="shared" si="133"/>
        <v/>
      </c>
      <c r="AD866" s="209">
        <f t="shared" si="133"/>
        <v>4</v>
      </c>
      <c r="AE866" s="209">
        <f t="shared" si="133"/>
        <v>42565.714285714283</v>
      </c>
      <c r="AF866" s="209">
        <f t="shared" si="133"/>
        <v>64958.857142857145</v>
      </c>
      <c r="AG866" s="209" t="str">
        <f t="shared" si="133"/>
        <v/>
      </c>
      <c r="AH866" s="209">
        <f t="shared" si="133"/>
        <v>0.78384285714285706</v>
      </c>
      <c r="AI866" s="209" t="str">
        <f t="shared" si="133"/>
        <v/>
      </c>
      <c r="AJ866" s="209">
        <f t="shared" si="133"/>
        <v>0.01</v>
      </c>
      <c r="AK866" s="209">
        <f t="shared" ref="AK866:BA866" si="134">IFERROR(AVERAGE(AK835:AK865),"")</f>
        <v>30</v>
      </c>
      <c r="AL866" s="209" t="str">
        <f t="shared" si="134"/>
        <v/>
      </c>
      <c r="AM866" s="209">
        <f t="shared" si="134"/>
        <v>114.14285714285714</v>
      </c>
      <c r="AN866" s="209">
        <f t="shared" si="134"/>
        <v>0</v>
      </c>
      <c r="AO866" s="209">
        <f t="shared" si="134"/>
        <v>1.2285714285714284</v>
      </c>
      <c r="AP866" s="209">
        <f t="shared" si="134"/>
        <v>344.57142857142856</v>
      </c>
      <c r="AQ866" s="209">
        <f t="shared" si="134"/>
        <v>480.71428571428572</v>
      </c>
      <c r="AR866" s="209">
        <f t="shared" si="134"/>
        <v>99</v>
      </c>
      <c r="AS866" s="209" t="str">
        <f t="shared" si="134"/>
        <v/>
      </c>
      <c r="AT866" s="209">
        <f t="shared" si="134"/>
        <v>16</v>
      </c>
      <c r="AU866" s="209">
        <f t="shared" si="134"/>
        <v>100</v>
      </c>
      <c r="AV866" s="209">
        <f t="shared" si="134"/>
        <v>1</v>
      </c>
      <c r="AW866" s="209">
        <f t="shared" si="134"/>
        <v>1.9000000000000001</v>
      </c>
      <c r="AX866" s="210">
        <f t="shared" si="134"/>
        <v>437</v>
      </c>
      <c r="AY866" s="209">
        <f t="shared" si="134"/>
        <v>608</v>
      </c>
      <c r="AZ866" s="209">
        <f t="shared" si="134"/>
        <v>0.3</v>
      </c>
      <c r="BA866" s="209">
        <f t="shared" si="134"/>
        <v>4.9999999999999996E-2</v>
      </c>
    </row>
    <row r="867" spans="1:54" x14ac:dyDescent="0.25">
      <c r="A867" s="44">
        <f t="shared" ref="A867:A896" si="135">A866</f>
        <v>2016</v>
      </c>
      <c r="B867" s="44" t="str">
        <f t="shared" ref="B867:B896" si="136">B866</f>
        <v>AGOSTO</v>
      </c>
      <c r="C867" s="44">
        <v>2</v>
      </c>
      <c r="D867" s="44" t="str">
        <f t="shared" ref="D867:D897" si="137">B866&amp;" "&amp;A866&amp;" / "&amp;C866</f>
        <v>AGOSTO 2016 / 1</v>
      </c>
      <c r="E867" s="261">
        <v>1</v>
      </c>
      <c r="F867" s="399">
        <v>42589</v>
      </c>
      <c r="G867" s="267">
        <v>890000065669</v>
      </c>
      <c r="H867" s="268" t="s">
        <v>132</v>
      </c>
      <c r="I867" s="55">
        <v>0.77880000000000005</v>
      </c>
      <c r="J867" s="55" t="s">
        <v>20</v>
      </c>
      <c r="K867" s="408">
        <v>0</v>
      </c>
      <c r="L867" s="55">
        <v>30</v>
      </c>
      <c r="M867" s="55" t="s">
        <v>103</v>
      </c>
      <c r="N867" s="55">
        <v>104</v>
      </c>
      <c r="O867" s="408">
        <v>0</v>
      </c>
      <c r="P867" s="55">
        <v>1.08</v>
      </c>
      <c r="Q867" s="55">
        <v>329</v>
      </c>
      <c r="R867" s="55">
        <v>472</v>
      </c>
      <c r="S867" s="55">
        <v>98.5</v>
      </c>
      <c r="T867" s="53"/>
      <c r="U867" s="53">
        <v>16</v>
      </c>
      <c r="V867" s="53">
        <v>100</v>
      </c>
      <c r="W867" s="53">
        <v>1</v>
      </c>
      <c r="X867" s="53">
        <v>1.9</v>
      </c>
      <c r="Y867" s="53">
        <v>401</v>
      </c>
      <c r="Z867" s="53">
        <v>572</v>
      </c>
      <c r="AA867" s="53">
        <v>0.3</v>
      </c>
      <c r="AB867" s="53">
        <v>0.05</v>
      </c>
      <c r="AD867" s="265">
        <v>1</v>
      </c>
      <c r="AE867" s="399">
        <v>42584</v>
      </c>
      <c r="AF867" s="267">
        <v>890000065514</v>
      </c>
      <c r="AG867" s="268" t="s">
        <v>104</v>
      </c>
      <c r="AH867" s="44">
        <v>0.78480000000000005</v>
      </c>
      <c r="AI867" s="44" t="s">
        <v>20</v>
      </c>
      <c r="AJ867" s="269">
        <v>0.01</v>
      </c>
      <c r="AK867" s="44">
        <v>30</v>
      </c>
      <c r="AL867" s="44" t="s">
        <v>103</v>
      </c>
      <c r="AM867" s="44">
        <v>113</v>
      </c>
      <c r="AN867" s="269">
        <v>0</v>
      </c>
      <c r="AO867" s="44">
        <v>1.2</v>
      </c>
      <c r="AP867" s="44">
        <v>347</v>
      </c>
      <c r="AQ867" s="44">
        <v>480</v>
      </c>
      <c r="AR867" s="44">
        <v>99</v>
      </c>
      <c r="AS867" s="45"/>
      <c r="AT867" s="45">
        <v>16</v>
      </c>
      <c r="AU867" s="45">
        <v>100</v>
      </c>
      <c r="AV867" s="45">
        <v>1</v>
      </c>
      <c r="AW867" s="45">
        <v>1.9</v>
      </c>
      <c r="AX867" s="45">
        <v>437</v>
      </c>
      <c r="AY867" s="45">
        <v>608</v>
      </c>
      <c r="AZ867" s="45">
        <v>0.3</v>
      </c>
      <c r="BA867" s="45">
        <v>0.05</v>
      </c>
    </row>
    <row r="868" spans="1:54" x14ac:dyDescent="0.25">
      <c r="A868" s="44">
        <f t="shared" si="135"/>
        <v>2016</v>
      </c>
      <c r="B868" s="44" t="str">
        <f t="shared" si="136"/>
        <v>AGOSTO</v>
      </c>
      <c r="C868" s="44">
        <v>3</v>
      </c>
      <c r="D868" s="44" t="str">
        <f t="shared" si="137"/>
        <v>AGOSTO 2016 / 2</v>
      </c>
      <c r="E868" s="261">
        <v>2</v>
      </c>
      <c r="F868" s="399">
        <v>42600</v>
      </c>
      <c r="G868" s="267">
        <v>65928</v>
      </c>
      <c r="H868" s="268" t="s">
        <v>132</v>
      </c>
      <c r="I868" s="55">
        <v>0.7792</v>
      </c>
      <c r="J868" s="55" t="s">
        <v>20</v>
      </c>
      <c r="K868" s="408">
        <v>0</v>
      </c>
      <c r="L868" s="55">
        <v>30</v>
      </c>
      <c r="M868" s="55" t="s">
        <v>103</v>
      </c>
      <c r="N868" s="55">
        <v>103</v>
      </c>
      <c r="O868" s="408">
        <v>0</v>
      </c>
      <c r="P868" s="55">
        <v>1.06</v>
      </c>
      <c r="Q868" s="55">
        <v>333</v>
      </c>
      <c r="R868" s="55">
        <v>486</v>
      </c>
      <c r="S868" s="55">
        <v>98.5</v>
      </c>
      <c r="T868" s="53"/>
      <c r="U868" s="53">
        <v>16</v>
      </c>
      <c r="V868" s="53">
        <v>100</v>
      </c>
      <c r="W868" s="53">
        <v>1</v>
      </c>
      <c r="X868" s="53">
        <v>1.9</v>
      </c>
      <c r="Y868" s="53">
        <v>401</v>
      </c>
      <c r="Z868" s="53">
        <v>572</v>
      </c>
      <c r="AA868" s="53">
        <v>0.3</v>
      </c>
      <c r="AB868" s="53">
        <v>0.05</v>
      </c>
      <c r="AD868" s="265">
        <v>2</v>
      </c>
      <c r="AE868" s="399">
        <v>42590</v>
      </c>
      <c r="AF868" s="267">
        <v>65683</v>
      </c>
      <c r="AG868" s="268" t="s">
        <v>104</v>
      </c>
      <c r="AH868" s="44">
        <v>0.78280000000000005</v>
      </c>
      <c r="AI868" s="44" t="s">
        <v>20</v>
      </c>
      <c r="AJ868" s="269">
        <v>0.01</v>
      </c>
      <c r="AK868" s="44">
        <v>30</v>
      </c>
      <c r="AL868" s="44" t="s">
        <v>103</v>
      </c>
      <c r="AM868" s="44">
        <v>110</v>
      </c>
      <c r="AN868" s="269">
        <v>0</v>
      </c>
      <c r="AO868" s="44">
        <v>1.2</v>
      </c>
      <c r="AP868" s="44">
        <v>352</v>
      </c>
      <c r="AQ868" s="44">
        <v>496</v>
      </c>
      <c r="AR868" s="44">
        <v>99</v>
      </c>
      <c r="AS868" s="45"/>
      <c r="AT868" s="45">
        <v>16</v>
      </c>
      <c r="AU868" s="45">
        <v>100</v>
      </c>
      <c r="AV868" s="45">
        <v>1</v>
      </c>
      <c r="AW868" s="45">
        <v>1.9</v>
      </c>
      <c r="AX868" s="45">
        <v>437</v>
      </c>
      <c r="AY868" s="45">
        <v>608</v>
      </c>
      <c r="AZ868" s="45">
        <v>0.3</v>
      </c>
      <c r="BA868" s="45">
        <v>0.05</v>
      </c>
    </row>
    <row r="869" spans="1:54" x14ac:dyDescent="0.25">
      <c r="A869" s="44">
        <f t="shared" si="135"/>
        <v>2016</v>
      </c>
      <c r="B869" s="44" t="str">
        <f t="shared" si="136"/>
        <v>AGOSTO</v>
      </c>
      <c r="C869" s="44">
        <v>4</v>
      </c>
      <c r="D869" s="44" t="str">
        <f t="shared" si="137"/>
        <v>AGOSTO 2016 / 3</v>
      </c>
      <c r="E869" s="261">
        <v>3</v>
      </c>
      <c r="F869" s="399">
        <v>42612</v>
      </c>
      <c r="G869" s="267">
        <v>66307</v>
      </c>
      <c r="H869" s="268" t="s">
        <v>131</v>
      </c>
      <c r="I869" s="55">
        <v>0.78</v>
      </c>
      <c r="J869" s="55" t="s">
        <v>20</v>
      </c>
      <c r="K869" s="408">
        <v>0</v>
      </c>
      <c r="L869" s="55">
        <v>30</v>
      </c>
      <c r="M869" s="55" t="s">
        <v>103</v>
      </c>
      <c r="N869" s="55">
        <v>103</v>
      </c>
      <c r="O869" s="408">
        <v>0</v>
      </c>
      <c r="P869" s="55">
        <v>1.0900000000000001</v>
      </c>
      <c r="Q869" s="55">
        <v>335</v>
      </c>
      <c r="R869" s="55">
        <v>477</v>
      </c>
      <c r="S869" s="55">
        <v>99</v>
      </c>
      <c r="T869" s="53"/>
      <c r="U869" s="53">
        <v>16</v>
      </c>
      <c r="V869" s="53">
        <v>100</v>
      </c>
      <c r="W869" s="53">
        <v>1</v>
      </c>
      <c r="X869" s="53">
        <v>1.9</v>
      </c>
      <c r="Y869" s="53">
        <v>401</v>
      </c>
      <c r="Z869" s="53">
        <v>572</v>
      </c>
      <c r="AA869" s="53">
        <v>0.3</v>
      </c>
      <c r="AB869" s="53">
        <v>0.05</v>
      </c>
      <c r="AD869" s="265">
        <v>3</v>
      </c>
      <c r="AE869" s="399">
        <v>42596</v>
      </c>
      <c r="AF869" s="267">
        <v>65828</v>
      </c>
      <c r="AG869" s="268" t="s">
        <v>104</v>
      </c>
      <c r="AH869" s="44">
        <v>0.78180000000000005</v>
      </c>
      <c r="AI869" s="44" t="s">
        <v>20</v>
      </c>
      <c r="AJ869" s="269">
        <v>0.01</v>
      </c>
      <c r="AK869" s="44">
        <v>30</v>
      </c>
      <c r="AL869" s="44" t="s">
        <v>103</v>
      </c>
      <c r="AM869" s="44">
        <v>113</v>
      </c>
      <c r="AN869" s="269">
        <v>0</v>
      </c>
      <c r="AO869" s="44">
        <v>1.2</v>
      </c>
      <c r="AP869" s="44">
        <v>350</v>
      </c>
      <c r="AQ869" s="44">
        <v>475</v>
      </c>
      <c r="AR869" s="44">
        <v>99</v>
      </c>
      <c r="AS869" s="45"/>
      <c r="AT869" s="45">
        <v>16</v>
      </c>
      <c r="AU869" s="45">
        <v>100</v>
      </c>
      <c r="AV869" s="45">
        <v>1</v>
      </c>
      <c r="AW869" s="45">
        <v>1.9</v>
      </c>
      <c r="AX869" s="45">
        <v>437</v>
      </c>
      <c r="AY869" s="45">
        <v>608</v>
      </c>
      <c r="AZ869" s="45">
        <v>0.3</v>
      </c>
      <c r="BA869" s="45">
        <v>0.05</v>
      </c>
    </row>
    <row r="870" spans="1:54" x14ac:dyDescent="0.25">
      <c r="A870" s="44">
        <f t="shared" si="135"/>
        <v>2016</v>
      </c>
      <c r="B870" s="44" t="str">
        <f t="shared" si="136"/>
        <v>AGOSTO</v>
      </c>
      <c r="C870" s="44">
        <v>5</v>
      </c>
      <c r="D870" s="44" t="str">
        <f t="shared" si="137"/>
        <v>AGOSTO 2016 / 4</v>
      </c>
      <c r="AD870" s="265">
        <v>4</v>
      </c>
      <c r="AE870" s="399">
        <v>42598</v>
      </c>
      <c r="AF870" s="267">
        <v>65876</v>
      </c>
      <c r="AG870" s="268" t="s">
        <v>104</v>
      </c>
      <c r="AH870" s="44">
        <v>0.78049999999999997</v>
      </c>
      <c r="AI870" s="44" t="s">
        <v>20</v>
      </c>
      <c r="AJ870" s="269">
        <v>0.01</v>
      </c>
      <c r="AK870" s="44">
        <v>30</v>
      </c>
      <c r="AL870" s="44" t="s">
        <v>103</v>
      </c>
      <c r="AM870" s="44">
        <v>111</v>
      </c>
      <c r="AN870" s="269">
        <v>0</v>
      </c>
      <c r="AO870" s="44">
        <v>1.2</v>
      </c>
      <c r="AP870" s="44">
        <v>352</v>
      </c>
      <c r="AQ870" s="44">
        <v>469</v>
      </c>
      <c r="AR870" s="44">
        <v>99</v>
      </c>
      <c r="AS870" s="45"/>
      <c r="AT870" s="45">
        <v>16</v>
      </c>
      <c r="AU870" s="45">
        <v>100</v>
      </c>
      <c r="AV870" s="45">
        <v>1</v>
      </c>
      <c r="AW870" s="45">
        <v>1.9</v>
      </c>
      <c r="AX870" s="45">
        <v>437</v>
      </c>
      <c r="AY870" s="45">
        <v>608</v>
      </c>
      <c r="AZ870" s="45">
        <v>0.3</v>
      </c>
      <c r="BA870" s="45">
        <v>0.05</v>
      </c>
    </row>
    <row r="871" spans="1:54" x14ac:dyDescent="0.25">
      <c r="A871" s="44">
        <f t="shared" si="135"/>
        <v>2016</v>
      </c>
      <c r="B871" s="44" t="str">
        <f t="shared" si="136"/>
        <v>AGOSTO</v>
      </c>
      <c r="C871" s="44">
        <v>6</v>
      </c>
      <c r="D871" s="44" t="str">
        <f t="shared" si="137"/>
        <v>AGOSTO 2016 / 5</v>
      </c>
      <c r="AD871" s="265">
        <v>5</v>
      </c>
      <c r="AE871" s="399">
        <v>42603</v>
      </c>
      <c r="AF871" s="267">
        <v>65981</v>
      </c>
      <c r="AG871" s="268" t="s">
        <v>104</v>
      </c>
      <c r="AH871" s="44">
        <v>0.78110000000000002</v>
      </c>
      <c r="AI871" s="44" t="s">
        <v>20</v>
      </c>
      <c r="AJ871" s="269">
        <v>0.01</v>
      </c>
      <c r="AK871" s="44">
        <v>30</v>
      </c>
      <c r="AL871" s="44" t="s">
        <v>103</v>
      </c>
      <c r="AM871" s="44">
        <v>111</v>
      </c>
      <c r="AN871" s="269">
        <v>0</v>
      </c>
      <c r="AO871" s="44">
        <v>1.2</v>
      </c>
      <c r="AP871" s="44">
        <v>352</v>
      </c>
      <c r="AQ871" s="44">
        <v>473</v>
      </c>
      <c r="AR871" s="44">
        <v>99</v>
      </c>
      <c r="AS871" s="45"/>
      <c r="AT871" s="45">
        <v>16</v>
      </c>
      <c r="AU871" s="45">
        <v>100</v>
      </c>
      <c r="AV871" s="45">
        <v>1</v>
      </c>
      <c r="AW871" s="45">
        <v>1.9</v>
      </c>
      <c r="AX871" s="45">
        <v>437</v>
      </c>
      <c r="AY871" s="45">
        <v>608</v>
      </c>
      <c r="AZ871" s="45">
        <v>0.3</v>
      </c>
      <c r="BA871" s="45">
        <v>0.05</v>
      </c>
    </row>
    <row r="872" spans="1:54" x14ac:dyDescent="0.25">
      <c r="A872" s="44">
        <f t="shared" si="135"/>
        <v>2016</v>
      </c>
      <c r="B872" s="44" t="str">
        <f t="shared" si="136"/>
        <v>AGOSTO</v>
      </c>
      <c r="C872" s="44">
        <v>7</v>
      </c>
      <c r="D872" s="44" t="str">
        <f t="shared" si="137"/>
        <v>AGOSTO 2016 / 6</v>
      </c>
      <c r="AD872" s="265">
        <v>6</v>
      </c>
      <c r="AE872" s="399">
        <v>42607</v>
      </c>
      <c r="AF872" s="267">
        <v>66069</v>
      </c>
      <c r="AG872" s="268" t="s">
        <v>104</v>
      </c>
      <c r="AH872" s="44">
        <v>0.78090000000000004</v>
      </c>
      <c r="AI872" s="44" t="s">
        <v>20</v>
      </c>
      <c r="AJ872" s="269">
        <v>0.01</v>
      </c>
      <c r="AK872" s="44">
        <v>30</v>
      </c>
      <c r="AL872" s="44" t="s">
        <v>103</v>
      </c>
      <c r="AM872" s="44">
        <v>109</v>
      </c>
      <c r="AN872" s="269">
        <v>0</v>
      </c>
      <c r="AO872" s="44">
        <v>1.2</v>
      </c>
      <c r="AP872" s="44">
        <v>340</v>
      </c>
      <c r="AQ872" s="44">
        <v>469</v>
      </c>
      <c r="AR872" s="44">
        <v>99</v>
      </c>
      <c r="AS872" s="45"/>
      <c r="AT872" s="45">
        <v>16</v>
      </c>
      <c r="AU872" s="45">
        <v>100</v>
      </c>
      <c r="AV872" s="45">
        <v>1</v>
      </c>
      <c r="AW872" s="45">
        <v>1.9</v>
      </c>
      <c r="AX872" s="45">
        <v>437</v>
      </c>
      <c r="AY872" s="45">
        <v>608</v>
      </c>
      <c r="AZ872" s="45">
        <v>0.3</v>
      </c>
      <c r="BA872" s="45">
        <v>0.05</v>
      </c>
    </row>
    <row r="873" spans="1:54" x14ac:dyDescent="0.25">
      <c r="A873" s="44">
        <f t="shared" si="135"/>
        <v>2016</v>
      </c>
      <c r="B873" s="44" t="str">
        <f t="shared" si="136"/>
        <v>AGOSTO</v>
      </c>
      <c r="C873" s="44">
        <v>8</v>
      </c>
      <c r="D873" s="44" t="str">
        <f t="shared" si="137"/>
        <v>AGOSTO 2016 / 7</v>
      </c>
    </row>
    <row r="874" spans="1:54" x14ac:dyDescent="0.25">
      <c r="A874" s="44">
        <f t="shared" si="135"/>
        <v>2016</v>
      </c>
      <c r="B874" s="44" t="str">
        <f t="shared" si="136"/>
        <v>AGOSTO</v>
      </c>
      <c r="C874" s="44">
        <v>9</v>
      </c>
      <c r="D874" s="44" t="str">
        <f t="shared" si="137"/>
        <v>AGOSTO 2016 / 8</v>
      </c>
    </row>
    <row r="875" spans="1:54" x14ac:dyDescent="0.25">
      <c r="A875" s="44">
        <f t="shared" si="135"/>
        <v>2016</v>
      </c>
      <c r="B875" s="44" t="str">
        <f t="shared" si="136"/>
        <v>AGOSTO</v>
      </c>
      <c r="C875" s="44">
        <v>10</v>
      </c>
      <c r="D875" s="44" t="str">
        <f t="shared" si="137"/>
        <v>AGOSTO 2016 / 9</v>
      </c>
    </row>
    <row r="876" spans="1:54" x14ac:dyDescent="0.25">
      <c r="A876" s="44">
        <f t="shared" si="135"/>
        <v>2016</v>
      </c>
      <c r="B876" s="44" t="str">
        <f t="shared" si="136"/>
        <v>AGOSTO</v>
      </c>
      <c r="C876" s="44">
        <v>11</v>
      </c>
      <c r="D876" s="44" t="str">
        <f t="shared" si="137"/>
        <v>AGOSTO 2016 / 10</v>
      </c>
    </row>
    <row r="877" spans="1:54" x14ac:dyDescent="0.25">
      <c r="A877" s="44">
        <f t="shared" si="135"/>
        <v>2016</v>
      </c>
      <c r="B877" s="44" t="str">
        <f t="shared" si="136"/>
        <v>AGOSTO</v>
      </c>
      <c r="C877" s="44">
        <v>12</v>
      </c>
      <c r="D877" s="44" t="str">
        <f t="shared" si="137"/>
        <v>AGOSTO 2016 / 11</v>
      </c>
    </row>
    <row r="878" spans="1:54" x14ac:dyDescent="0.25">
      <c r="A878" s="44">
        <f t="shared" si="135"/>
        <v>2016</v>
      </c>
      <c r="B878" s="44" t="str">
        <f t="shared" si="136"/>
        <v>AGOSTO</v>
      </c>
      <c r="C878" s="44">
        <v>13</v>
      </c>
      <c r="D878" s="44" t="str">
        <f t="shared" si="137"/>
        <v>AGOSTO 2016 / 12</v>
      </c>
    </row>
    <row r="879" spans="1:54" x14ac:dyDescent="0.25">
      <c r="A879" s="44">
        <f t="shared" si="135"/>
        <v>2016</v>
      </c>
      <c r="B879" s="44" t="str">
        <f t="shared" si="136"/>
        <v>AGOSTO</v>
      </c>
      <c r="C879" s="44">
        <v>14</v>
      </c>
      <c r="D879" s="44" t="str">
        <f t="shared" si="137"/>
        <v>AGOSTO 2016 / 13</v>
      </c>
    </row>
    <row r="880" spans="1:54" x14ac:dyDescent="0.25">
      <c r="A880" s="44">
        <f t="shared" si="135"/>
        <v>2016</v>
      </c>
      <c r="B880" s="44" t="str">
        <f t="shared" si="136"/>
        <v>AGOSTO</v>
      </c>
      <c r="C880" s="44">
        <v>15</v>
      </c>
      <c r="D880" s="44" t="str">
        <f t="shared" si="137"/>
        <v>AGOSTO 2016 / 14</v>
      </c>
    </row>
    <row r="881" spans="1:4" x14ac:dyDescent="0.25">
      <c r="A881" s="44">
        <f t="shared" si="135"/>
        <v>2016</v>
      </c>
      <c r="B881" s="44" t="str">
        <f t="shared" si="136"/>
        <v>AGOSTO</v>
      </c>
      <c r="C881" s="44">
        <v>16</v>
      </c>
      <c r="D881" s="44" t="str">
        <f t="shared" si="137"/>
        <v>AGOSTO 2016 / 15</v>
      </c>
    </row>
    <row r="882" spans="1:4" x14ac:dyDescent="0.25">
      <c r="A882" s="44">
        <f t="shared" si="135"/>
        <v>2016</v>
      </c>
      <c r="B882" s="44" t="str">
        <f t="shared" si="136"/>
        <v>AGOSTO</v>
      </c>
      <c r="C882" s="44">
        <v>17</v>
      </c>
      <c r="D882" s="44" t="str">
        <f t="shared" si="137"/>
        <v>AGOSTO 2016 / 16</v>
      </c>
    </row>
    <row r="883" spans="1:4" x14ac:dyDescent="0.25">
      <c r="A883" s="44">
        <f t="shared" si="135"/>
        <v>2016</v>
      </c>
      <c r="B883" s="44" t="str">
        <f t="shared" si="136"/>
        <v>AGOSTO</v>
      </c>
      <c r="C883" s="44">
        <v>18</v>
      </c>
      <c r="D883" s="44" t="str">
        <f t="shared" si="137"/>
        <v>AGOSTO 2016 / 17</v>
      </c>
    </row>
    <row r="884" spans="1:4" x14ac:dyDescent="0.25">
      <c r="A884" s="44">
        <f t="shared" si="135"/>
        <v>2016</v>
      </c>
      <c r="B884" s="44" t="str">
        <f t="shared" si="136"/>
        <v>AGOSTO</v>
      </c>
      <c r="C884" s="44">
        <v>19</v>
      </c>
      <c r="D884" s="44" t="str">
        <f t="shared" si="137"/>
        <v>AGOSTO 2016 / 18</v>
      </c>
    </row>
    <row r="885" spans="1:4" x14ac:dyDescent="0.25">
      <c r="A885" s="44">
        <f t="shared" si="135"/>
        <v>2016</v>
      </c>
      <c r="B885" s="44" t="str">
        <f t="shared" si="136"/>
        <v>AGOSTO</v>
      </c>
      <c r="C885" s="44">
        <v>20</v>
      </c>
      <c r="D885" s="44" t="str">
        <f t="shared" si="137"/>
        <v>AGOSTO 2016 / 19</v>
      </c>
    </row>
    <row r="886" spans="1:4" x14ac:dyDescent="0.25">
      <c r="A886" s="44">
        <f t="shared" si="135"/>
        <v>2016</v>
      </c>
      <c r="B886" s="44" t="str">
        <f t="shared" si="136"/>
        <v>AGOSTO</v>
      </c>
      <c r="C886" s="44">
        <v>21</v>
      </c>
      <c r="D886" s="44" t="str">
        <f t="shared" si="137"/>
        <v>AGOSTO 2016 / 20</v>
      </c>
    </row>
    <row r="887" spans="1:4" x14ac:dyDescent="0.25">
      <c r="A887" s="44">
        <f t="shared" si="135"/>
        <v>2016</v>
      </c>
      <c r="B887" s="44" t="str">
        <f t="shared" si="136"/>
        <v>AGOSTO</v>
      </c>
      <c r="C887" s="44">
        <v>22</v>
      </c>
      <c r="D887" s="44" t="str">
        <f t="shared" si="137"/>
        <v>AGOSTO 2016 / 21</v>
      </c>
    </row>
    <row r="888" spans="1:4" x14ac:dyDescent="0.25">
      <c r="A888" s="44">
        <f t="shared" si="135"/>
        <v>2016</v>
      </c>
      <c r="B888" s="44" t="str">
        <f t="shared" si="136"/>
        <v>AGOSTO</v>
      </c>
      <c r="C888" s="44">
        <v>23</v>
      </c>
      <c r="D888" s="44" t="str">
        <f t="shared" si="137"/>
        <v>AGOSTO 2016 / 22</v>
      </c>
    </row>
    <row r="889" spans="1:4" x14ac:dyDescent="0.25">
      <c r="A889" s="44">
        <f t="shared" si="135"/>
        <v>2016</v>
      </c>
      <c r="B889" s="44" t="str">
        <f t="shared" si="136"/>
        <v>AGOSTO</v>
      </c>
      <c r="C889" s="44">
        <v>24</v>
      </c>
      <c r="D889" s="44" t="str">
        <f t="shared" si="137"/>
        <v>AGOSTO 2016 / 23</v>
      </c>
    </row>
    <row r="890" spans="1:4" x14ac:dyDescent="0.25">
      <c r="A890" s="44">
        <f t="shared" si="135"/>
        <v>2016</v>
      </c>
      <c r="B890" s="44" t="str">
        <f t="shared" si="136"/>
        <v>AGOSTO</v>
      </c>
      <c r="C890" s="44">
        <v>25</v>
      </c>
      <c r="D890" s="44" t="str">
        <f t="shared" si="137"/>
        <v>AGOSTO 2016 / 24</v>
      </c>
    </row>
    <row r="891" spans="1:4" x14ac:dyDescent="0.25">
      <c r="A891" s="44">
        <f t="shared" si="135"/>
        <v>2016</v>
      </c>
      <c r="B891" s="44" t="str">
        <f t="shared" si="136"/>
        <v>AGOSTO</v>
      </c>
      <c r="C891" s="44">
        <v>26</v>
      </c>
      <c r="D891" s="44" t="str">
        <f t="shared" si="137"/>
        <v>AGOSTO 2016 / 25</v>
      </c>
    </row>
    <row r="892" spans="1:4" x14ac:dyDescent="0.25">
      <c r="A892" s="44">
        <f t="shared" si="135"/>
        <v>2016</v>
      </c>
      <c r="B892" s="44" t="str">
        <f t="shared" si="136"/>
        <v>AGOSTO</v>
      </c>
      <c r="C892" s="44">
        <v>27</v>
      </c>
      <c r="D892" s="44" t="str">
        <f t="shared" si="137"/>
        <v>AGOSTO 2016 / 26</v>
      </c>
    </row>
    <row r="893" spans="1:4" x14ac:dyDescent="0.25">
      <c r="A893" s="44">
        <f t="shared" si="135"/>
        <v>2016</v>
      </c>
      <c r="B893" s="44" t="str">
        <f t="shared" si="136"/>
        <v>AGOSTO</v>
      </c>
      <c r="C893" s="44">
        <v>28</v>
      </c>
      <c r="D893" s="44" t="str">
        <f t="shared" si="137"/>
        <v>AGOSTO 2016 / 27</v>
      </c>
    </row>
    <row r="894" spans="1:4" x14ac:dyDescent="0.25">
      <c r="A894" s="44">
        <f t="shared" si="135"/>
        <v>2016</v>
      </c>
      <c r="B894" s="44" t="str">
        <f t="shared" si="136"/>
        <v>AGOSTO</v>
      </c>
      <c r="C894" s="44">
        <v>29</v>
      </c>
      <c r="D894" s="44" t="str">
        <f t="shared" si="137"/>
        <v>AGOSTO 2016 / 28</v>
      </c>
    </row>
    <row r="895" spans="1:4" x14ac:dyDescent="0.25">
      <c r="A895" s="44">
        <f t="shared" si="135"/>
        <v>2016</v>
      </c>
      <c r="B895" s="44" t="str">
        <f t="shared" si="136"/>
        <v>AGOSTO</v>
      </c>
      <c r="C895" s="44">
        <v>30</v>
      </c>
      <c r="D895" s="44" t="str">
        <f t="shared" si="137"/>
        <v>AGOSTO 2016 / 29</v>
      </c>
    </row>
    <row r="896" spans="1:4" x14ac:dyDescent="0.25">
      <c r="A896" s="44">
        <f t="shared" si="135"/>
        <v>2016</v>
      </c>
      <c r="B896" s="44" t="str">
        <f t="shared" si="136"/>
        <v>AGOSTO</v>
      </c>
      <c r="C896" s="44">
        <v>31</v>
      </c>
      <c r="D896" s="44" t="str">
        <f t="shared" si="137"/>
        <v>AGOSTO 2016 / 30</v>
      </c>
    </row>
    <row r="897" spans="1:54" s="206" customFormat="1" ht="15.75" x14ac:dyDescent="0.25">
      <c r="D897" s="44" t="str">
        <f t="shared" si="137"/>
        <v>AGOSTO 2016 / 31</v>
      </c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55"/>
      <c r="AB897" s="44"/>
      <c r="AC897" s="207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44"/>
      <c r="AU897" s="44"/>
      <c r="AV897" s="44"/>
      <c r="AW897" s="44"/>
      <c r="AX897" s="55"/>
      <c r="AY897" s="44"/>
      <c r="AZ897" s="44"/>
      <c r="BA897" s="44"/>
      <c r="BB897" s="209" t="str">
        <f>IFERROR(AVERAGE(BB866:BB896),"")</f>
        <v/>
      </c>
    </row>
    <row r="898" spans="1:54" ht="15.75" x14ac:dyDescent="0.25">
      <c r="A898" s="44">
        <v>2016</v>
      </c>
      <c r="B898" s="44" t="s">
        <v>235</v>
      </c>
      <c r="C898" s="44">
        <v>1</v>
      </c>
      <c r="D898" s="208" t="s">
        <v>228</v>
      </c>
      <c r="E898" s="209">
        <f t="shared" ref="E898:AJ898" si="138">IFERROR(AVERAGE(E867:E897),"")</f>
        <v>2</v>
      </c>
      <c r="F898" s="209">
        <f t="shared" si="138"/>
        <v>42600.333333333336</v>
      </c>
      <c r="G898" s="209">
        <f t="shared" si="138"/>
        <v>296666732634.66669</v>
      </c>
      <c r="H898" s="209" t="str">
        <f t="shared" si="138"/>
        <v/>
      </c>
      <c r="I898" s="209">
        <f t="shared" si="138"/>
        <v>0.77933333333333332</v>
      </c>
      <c r="J898" s="209" t="str">
        <f t="shared" si="138"/>
        <v/>
      </c>
      <c r="K898" s="209">
        <f t="shared" si="138"/>
        <v>0</v>
      </c>
      <c r="L898" s="209">
        <f t="shared" si="138"/>
        <v>30</v>
      </c>
      <c r="M898" s="209" t="str">
        <f t="shared" si="138"/>
        <v/>
      </c>
      <c r="N898" s="209">
        <f t="shared" si="138"/>
        <v>103.33333333333333</v>
      </c>
      <c r="O898" s="209">
        <f t="shared" si="138"/>
        <v>0</v>
      </c>
      <c r="P898" s="209">
        <f t="shared" si="138"/>
        <v>1.0766666666666669</v>
      </c>
      <c r="Q898" s="209">
        <f t="shared" si="138"/>
        <v>332.33333333333331</v>
      </c>
      <c r="R898" s="209">
        <f t="shared" si="138"/>
        <v>478.33333333333331</v>
      </c>
      <c r="S898" s="209">
        <f t="shared" si="138"/>
        <v>98.666666666666671</v>
      </c>
      <c r="T898" s="209" t="str">
        <f t="shared" si="138"/>
        <v/>
      </c>
      <c r="U898" s="209">
        <f t="shared" si="138"/>
        <v>16</v>
      </c>
      <c r="V898" s="209">
        <f t="shared" si="138"/>
        <v>100</v>
      </c>
      <c r="W898" s="209">
        <f t="shared" si="138"/>
        <v>1</v>
      </c>
      <c r="X898" s="209">
        <f t="shared" si="138"/>
        <v>1.8999999999999997</v>
      </c>
      <c r="Y898" s="209">
        <f t="shared" si="138"/>
        <v>401</v>
      </c>
      <c r="Z898" s="209">
        <f t="shared" si="138"/>
        <v>572</v>
      </c>
      <c r="AA898" s="209">
        <f t="shared" si="138"/>
        <v>0.3</v>
      </c>
      <c r="AB898" s="209">
        <f t="shared" si="138"/>
        <v>5.000000000000001E-2</v>
      </c>
      <c r="AC898" s="209" t="str">
        <f t="shared" si="138"/>
        <v/>
      </c>
      <c r="AD898" s="209">
        <f t="shared" si="138"/>
        <v>3.5</v>
      </c>
      <c r="AE898" s="209">
        <f t="shared" si="138"/>
        <v>42596.333333333336</v>
      </c>
      <c r="AF898" s="209">
        <f t="shared" si="138"/>
        <v>148333399158.5</v>
      </c>
      <c r="AG898" s="209" t="str">
        <f t="shared" si="138"/>
        <v/>
      </c>
      <c r="AH898" s="209">
        <f t="shared" si="138"/>
        <v>0.78198333333333336</v>
      </c>
      <c r="AI898" s="209" t="str">
        <f t="shared" si="138"/>
        <v/>
      </c>
      <c r="AJ898" s="209">
        <f t="shared" si="138"/>
        <v>0.01</v>
      </c>
      <c r="AK898" s="209">
        <f t="shared" ref="AK898:BA898" si="139">IFERROR(AVERAGE(AK867:AK897),"")</f>
        <v>30</v>
      </c>
      <c r="AL898" s="209" t="str">
        <f t="shared" si="139"/>
        <v/>
      </c>
      <c r="AM898" s="209">
        <f t="shared" si="139"/>
        <v>111.16666666666667</v>
      </c>
      <c r="AN898" s="209">
        <f t="shared" si="139"/>
        <v>0</v>
      </c>
      <c r="AO898" s="209">
        <f t="shared" si="139"/>
        <v>1.2</v>
      </c>
      <c r="AP898" s="209">
        <f t="shared" si="139"/>
        <v>348.83333333333331</v>
      </c>
      <c r="AQ898" s="209">
        <f t="shared" si="139"/>
        <v>477</v>
      </c>
      <c r="AR898" s="209">
        <f t="shared" si="139"/>
        <v>99</v>
      </c>
      <c r="AS898" s="209" t="str">
        <f t="shared" si="139"/>
        <v/>
      </c>
      <c r="AT898" s="209">
        <f t="shared" si="139"/>
        <v>16</v>
      </c>
      <c r="AU898" s="209">
        <f t="shared" si="139"/>
        <v>100</v>
      </c>
      <c r="AV898" s="209">
        <f t="shared" si="139"/>
        <v>1</v>
      </c>
      <c r="AW898" s="209">
        <f t="shared" si="139"/>
        <v>1.9000000000000001</v>
      </c>
      <c r="AX898" s="210">
        <f t="shared" si="139"/>
        <v>437</v>
      </c>
      <c r="AY898" s="209">
        <f t="shared" si="139"/>
        <v>608</v>
      </c>
      <c r="AZ898" s="209">
        <f t="shared" si="139"/>
        <v>0.3</v>
      </c>
      <c r="BA898" s="209">
        <f t="shared" si="139"/>
        <v>4.9999999999999996E-2</v>
      </c>
    </row>
    <row r="899" spans="1:54" x14ac:dyDescent="0.25">
      <c r="A899" s="44">
        <f t="shared" ref="A899:A928" si="140">A898</f>
        <v>2016</v>
      </c>
      <c r="B899" s="44" t="str">
        <f t="shared" ref="B899:B928" si="141">B898</f>
        <v>SEPTIEMBRE</v>
      </c>
      <c r="C899" s="44">
        <v>2</v>
      </c>
      <c r="D899" s="44" t="str">
        <f t="shared" ref="D899:D929" si="142">B898&amp;" "&amp;A898&amp;" / "&amp;C898</f>
        <v>SEPTIEMBRE 2016 / 1</v>
      </c>
      <c r="E899" s="580">
        <v>1</v>
      </c>
      <c r="F899" s="581">
        <v>42619</v>
      </c>
      <c r="G899" s="582">
        <v>66476</v>
      </c>
      <c r="H899" s="583" t="s">
        <v>131</v>
      </c>
      <c r="I899" s="579">
        <v>0.78</v>
      </c>
      <c r="J899" s="579" t="s">
        <v>20</v>
      </c>
      <c r="K899" s="584">
        <v>0</v>
      </c>
      <c r="L899" s="579">
        <v>30</v>
      </c>
      <c r="M899" s="579" t="s">
        <v>103</v>
      </c>
      <c r="N899" s="579">
        <v>104</v>
      </c>
      <c r="O899" s="584">
        <v>0</v>
      </c>
      <c r="P899" s="579">
        <v>1.06</v>
      </c>
      <c r="Q899" s="579">
        <v>331</v>
      </c>
      <c r="R899" s="579">
        <v>482</v>
      </c>
      <c r="S899" s="579">
        <v>98.5</v>
      </c>
      <c r="U899" s="585">
        <v>16</v>
      </c>
      <c r="V899" s="585">
        <v>100</v>
      </c>
      <c r="W899" s="585">
        <v>1</v>
      </c>
      <c r="X899" s="585">
        <v>1.9</v>
      </c>
      <c r="Y899" s="585">
        <v>437</v>
      </c>
      <c r="Z899" s="585">
        <v>608</v>
      </c>
      <c r="AA899" s="585">
        <v>0.3</v>
      </c>
      <c r="AB899" s="585">
        <v>0.05</v>
      </c>
      <c r="AD899" s="589">
        <v>1</v>
      </c>
      <c r="AE899" s="588">
        <v>42615</v>
      </c>
      <c r="AF899" s="590">
        <v>890000066384</v>
      </c>
      <c r="AG899" s="591" t="s">
        <v>104</v>
      </c>
      <c r="AH899" s="586">
        <v>0.78220000000000001</v>
      </c>
      <c r="AI899" s="586" t="s">
        <v>20</v>
      </c>
      <c r="AJ899" s="592">
        <v>0.01</v>
      </c>
      <c r="AK899" s="586">
        <v>30</v>
      </c>
      <c r="AL899" s="586" t="s">
        <v>103</v>
      </c>
      <c r="AM899" s="586">
        <v>109</v>
      </c>
      <c r="AN899" s="592">
        <v>0</v>
      </c>
      <c r="AO899" s="586">
        <v>1.2</v>
      </c>
      <c r="AP899" s="586">
        <v>338</v>
      </c>
      <c r="AQ899" s="586">
        <v>473</v>
      </c>
      <c r="AR899" s="586">
        <v>99</v>
      </c>
      <c r="AS899" s="586"/>
      <c r="AT899" s="587">
        <v>16</v>
      </c>
      <c r="AU899" s="587">
        <v>100</v>
      </c>
      <c r="AV899" s="587">
        <v>1</v>
      </c>
      <c r="AW899" s="587">
        <v>1.9</v>
      </c>
      <c r="AX899" s="587">
        <v>437</v>
      </c>
      <c r="AY899" s="587">
        <v>608</v>
      </c>
      <c r="AZ899" s="587">
        <v>0.3</v>
      </c>
      <c r="BA899" s="587">
        <v>0.05</v>
      </c>
    </row>
    <row r="900" spans="1:54" x14ac:dyDescent="0.25">
      <c r="A900" s="44">
        <f t="shared" si="140"/>
        <v>2016</v>
      </c>
      <c r="B900" s="44" t="str">
        <f t="shared" si="141"/>
        <v>SEPTIEMBRE</v>
      </c>
      <c r="C900" s="44">
        <v>3</v>
      </c>
      <c r="D900" s="44" t="str">
        <f t="shared" si="142"/>
        <v>SEPTIEMBRE 2016 / 2</v>
      </c>
      <c r="E900" s="580">
        <v>2</v>
      </c>
      <c r="F900" s="581">
        <v>42623</v>
      </c>
      <c r="G900" s="582">
        <v>66579</v>
      </c>
      <c r="H900" s="583" t="s">
        <v>129</v>
      </c>
      <c r="I900" s="579">
        <v>0.7792</v>
      </c>
      <c r="J900" s="579" t="s">
        <v>20</v>
      </c>
      <c r="K900" s="584">
        <v>0</v>
      </c>
      <c r="L900" s="579">
        <v>30</v>
      </c>
      <c r="M900" s="579" t="s">
        <v>103</v>
      </c>
      <c r="N900" s="579">
        <v>103</v>
      </c>
      <c r="O900" s="584">
        <v>0</v>
      </c>
      <c r="P900" s="579">
        <v>1.07</v>
      </c>
      <c r="Q900" s="579">
        <v>332</v>
      </c>
      <c r="R900" s="579">
        <v>475</v>
      </c>
      <c r="S900" s="579">
        <v>98.5</v>
      </c>
      <c r="U900" s="585">
        <v>16</v>
      </c>
      <c r="V900" s="585">
        <v>100</v>
      </c>
      <c r="W900" s="585">
        <v>1</v>
      </c>
      <c r="X900" s="585">
        <v>1.9</v>
      </c>
      <c r="Y900" s="585">
        <v>437</v>
      </c>
      <c r="Z900" s="585">
        <v>608</v>
      </c>
      <c r="AA900" s="585">
        <v>0.3</v>
      </c>
      <c r="AB900" s="585">
        <v>0.05</v>
      </c>
      <c r="AD900" s="589">
        <v>2</v>
      </c>
      <c r="AE900" s="588">
        <v>42619</v>
      </c>
      <c r="AF900" s="590">
        <v>66466</v>
      </c>
      <c r="AG900" s="591" t="s">
        <v>104</v>
      </c>
      <c r="AH900" s="586">
        <v>0.78259999999999996</v>
      </c>
      <c r="AI900" s="586" t="s">
        <v>20</v>
      </c>
      <c r="AJ900" s="592">
        <v>0.01</v>
      </c>
      <c r="AK900" s="586">
        <v>30</v>
      </c>
      <c r="AL900" s="586" t="s">
        <v>103</v>
      </c>
      <c r="AM900" s="586">
        <v>112</v>
      </c>
      <c r="AN900" s="592">
        <v>0</v>
      </c>
      <c r="AO900" s="586">
        <v>1.2</v>
      </c>
      <c r="AP900" s="586">
        <v>340</v>
      </c>
      <c r="AQ900" s="586">
        <v>475</v>
      </c>
      <c r="AR900" s="586">
        <v>99</v>
      </c>
      <c r="AS900" s="586"/>
      <c r="AT900" s="587">
        <v>16</v>
      </c>
      <c r="AU900" s="587">
        <v>100</v>
      </c>
      <c r="AV900" s="587">
        <v>1</v>
      </c>
      <c r="AW900" s="587">
        <v>1.9</v>
      </c>
      <c r="AX900" s="587">
        <v>437</v>
      </c>
      <c r="AY900" s="587">
        <v>608</v>
      </c>
      <c r="AZ900" s="587">
        <v>0.3</v>
      </c>
      <c r="BA900" s="587">
        <v>0.05</v>
      </c>
    </row>
    <row r="901" spans="1:54" x14ac:dyDescent="0.25">
      <c r="A901" s="44">
        <f t="shared" si="140"/>
        <v>2016</v>
      </c>
      <c r="B901" s="44" t="str">
        <f t="shared" si="141"/>
        <v>SEPTIEMBRE</v>
      </c>
      <c r="C901" s="44">
        <v>4</v>
      </c>
      <c r="D901" s="44" t="str">
        <f t="shared" si="142"/>
        <v>SEPTIEMBRE 2016 / 3</v>
      </c>
      <c r="E901" s="580">
        <v>3</v>
      </c>
      <c r="F901" s="581">
        <v>42629</v>
      </c>
      <c r="G901" s="582">
        <v>66701</v>
      </c>
      <c r="H901" s="583" t="s">
        <v>133</v>
      </c>
      <c r="I901" s="579">
        <v>0.77959999999999996</v>
      </c>
      <c r="J901" s="579" t="s">
        <v>20</v>
      </c>
      <c r="K901" s="584">
        <v>0</v>
      </c>
      <c r="L901" s="579">
        <v>30</v>
      </c>
      <c r="M901" s="579" t="s">
        <v>103</v>
      </c>
      <c r="N901" s="579">
        <v>105</v>
      </c>
      <c r="O901" s="584">
        <v>0</v>
      </c>
      <c r="P901" s="579">
        <v>1.06</v>
      </c>
      <c r="Q901" s="579">
        <v>335</v>
      </c>
      <c r="R901" s="579">
        <v>487</v>
      </c>
      <c r="S901" s="579">
        <v>99</v>
      </c>
      <c r="U901" s="585">
        <v>16</v>
      </c>
      <c r="V901" s="585">
        <v>100</v>
      </c>
      <c r="W901" s="585">
        <v>1</v>
      </c>
      <c r="X901" s="585">
        <v>1.9</v>
      </c>
      <c r="Y901" s="585">
        <v>437</v>
      </c>
      <c r="Z901" s="585">
        <v>608</v>
      </c>
      <c r="AA901" s="585">
        <v>0.3</v>
      </c>
      <c r="AB901" s="585">
        <v>0.05</v>
      </c>
      <c r="AD901" s="589">
        <v>3</v>
      </c>
      <c r="AE901" s="588">
        <v>42627</v>
      </c>
      <c r="AF901" s="590">
        <v>66638</v>
      </c>
      <c r="AG901" s="591" t="s">
        <v>104</v>
      </c>
      <c r="AH901" s="586">
        <v>0.78480000000000005</v>
      </c>
      <c r="AI901" s="586" t="s">
        <v>20</v>
      </c>
      <c r="AJ901" s="592">
        <v>0.01</v>
      </c>
      <c r="AK901" s="586">
        <v>24</v>
      </c>
      <c r="AL901" s="586" t="s">
        <v>103</v>
      </c>
      <c r="AM901" s="586">
        <v>112</v>
      </c>
      <c r="AN901" s="592">
        <v>0</v>
      </c>
      <c r="AO901" s="586">
        <v>1.3</v>
      </c>
      <c r="AP901" s="586">
        <v>345</v>
      </c>
      <c r="AQ901" s="586">
        <v>491</v>
      </c>
      <c r="AR901" s="586">
        <v>99</v>
      </c>
      <c r="AS901" s="586"/>
      <c r="AT901" s="587">
        <v>16</v>
      </c>
      <c r="AU901" s="587">
        <v>100</v>
      </c>
      <c r="AV901" s="587">
        <v>1</v>
      </c>
      <c r="AW901" s="587">
        <v>1.9</v>
      </c>
      <c r="AX901" s="587">
        <v>437</v>
      </c>
      <c r="AY901" s="587">
        <v>608</v>
      </c>
      <c r="AZ901" s="587">
        <v>0.3</v>
      </c>
      <c r="BA901" s="587">
        <v>0.05</v>
      </c>
    </row>
    <row r="902" spans="1:54" x14ac:dyDescent="0.25">
      <c r="A902" s="44">
        <f t="shared" si="140"/>
        <v>2016</v>
      </c>
      <c r="B902" s="44" t="str">
        <f t="shared" si="141"/>
        <v>SEPTIEMBRE</v>
      </c>
      <c r="C902" s="44">
        <v>5</v>
      </c>
      <c r="D902" s="44" t="str">
        <f t="shared" si="142"/>
        <v>SEPTIEMBRE 2016 / 4</v>
      </c>
      <c r="E902" s="580">
        <v>4</v>
      </c>
      <c r="F902" s="581">
        <v>42638</v>
      </c>
      <c r="G902" s="582">
        <v>66926</v>
      </c>
      <c r="H902" s="583" t="s">
        <v>131</v>
      </c>
      <c r="I902" s="579">
        <v>0.78</v>
      </c>
      <c r="J902" s="579" t="s">
        <v>20</v>
      </c>
      <c r="K902" s="584">
        <v>0</v>
      </c>
      <c r="L902" s="579">
        <v>30</v>
      </c>
      <c r="M902" s="579" t="s">
        <v>103</v>
      </c>
      <c r="N902" s="579">
        <v>104</v>
      </c>
      <c r="O902" s="584">
        <v>0</v>
      </c>
      <c r="P902" s="579">
        <v>1.06</v>
      </c>
      <c r="Q902" s="579">
        <v>335</v>
      </c>
      <c r="R902" s="579">
        <v>478</v>
      </c>
      <c r="S902" s="579">
        <v>98.5</v>
      </c>
      <c r="U902" s="585">
        <v>16</v>
      </c>
      <c r="V902" s="585">
        <v>100</v>
      </c>
      <c r="W902" s="585">
        <v>1</v>
      </c>
      <c r="X902" s="585">
        <v>1.9</v>
      </c>
      <c r="Y902" s="585">
        <v>437</v>
      </c>
      <c r="Z902" s="585">
        <v>608</v>
      </c>
      <c r="AA902" s="585">
        <v>0.3</v>
      </c>
      <c r="AB902" s="585">
        <v>0.05</v>
      </c>
      <c r="AD902" s="589">
        <v>4</v>
      </c>
      <c r="AE902" s="588">
        <v>42631</v>
      </c>
      <c r="AF902" s="590">
        <v>66727</v>
      </c>
      <c r="AG902" s="591" t="s">
        <v>104</v>
      </c>
      <c r="AH902" s="586">
        <v>0.78310000000000002</v>
      </c>
      <c r="AI902" s="586" t="s">
        <v>20</v>
      </c>
      <c r="AJ902" s="592">
        <v>0.01</v>
      </c>
      <c r="AK902" s="586">
        <v>30</v>
      </c>
      <c r="AL902" s="586" t="s">
        <v>103</v>
      </c>
      <c r="AM902" s="586">
        <v>112</v>
      </c>
      <c r="AN902" s="592">
        <v>0</v>
      </c>
      <c r="AO902" s="586">
        <v>1.3</v>
      </c>
      <c r="AP902" s="586">
        <v>345</v>
      </c>
      <c r="AQ902" s="586">
        <v>484</v>
      </c>
      <c r="AR902" s="586">
        <v>99</v>
      </c>
      <c r="AS902" s="586"/>
      <c r="AT902" s="587">
        <v>16</v>
      </c>
      <c r="AU902" s="587">
        <v>100</v>
      </c>
      <c r="AV902" s="587">
        <v>1</v>
      </c>
      <c r="AW902" s="587">
        <v>1.9</v>
      </c>
      <c r="AX902" s="587">
        <v>437</v>
      </c>
      <c r="AY902" s="587">
        <v>608</v>
      </c>
      <c r="AZ902" s="587">
        <v>0.3</v>
      </c>
      <c r="BA902" s="587">
        <v>0.05</v>
      </c>
    </row>
    <row r="903" spans="1:54" x14ac:dyDescent="0.25">
      <c r="A903" s="44">
        <f t="shared" si="140"/>
        <v>2016</v>
      </c>
      <c r="B903" s="44" t="str">
        <f t="shared" si="141"/>
        <v>SEPTIEMBRE</v>
      </c>
      <c r="C903" s="44">
        <v>6</v>
      </c>
      <c r="D903" s="44" t="str">
        <f t="shared" si="142"/>
        <v>SEPTIEMBRE 2016 / 5</v>
      </c>
      <c r="AD903" s="589">
        <v>5</v>
      </c>
      <c r="AE903" s="588">
        <v>42636</v>
      </c>
      <c r="AF903" s="590">
        <v>66831</v>
      </c>
      <c r="AG903" s="591" t="s">
        <v>104</v>
      </c>
      <c r="AH903" s="586">
        <v>0.78339999999999999</v>
      </c>
      <c r="AI903" s="586" t="s">
        <v>20</v>
      </c>
      <c r="AJ903" s="592">
        <v>0.01</v>
      </c>
      <c r="AK903" s="586">
        <v>30</v>
      </c>
      <c r="AL903" s="586" t="s">
        <v>103</v>
      </c>
      <c r="AM903" s="586">
        <v>110</v>
      </c>
      <c r="AN903" s="592">
        <v>0</v>
      </c>
      <c r="AO903" s="586">
        <v>1.2</v>
      </c>
      <c r="AP903" s="586">
        <v>350</v>
      </c>
      <c r="AQ903" s="586">
        <v>493</v>
      </c>
      <c r="AR903" s="586">
        <v>99</v>
      </c>
      <c r="AS903" s="586"/>
      <c r="AT903" s="587">
        <v>16</v>
      </c>
      <c r="AU903" s="587">
        <v>100</v>
      </c>
      <c r="AV903" s="587">
        <v>1</v>
      </c>
      <c r="AW903" s="587">
        <v>1.9</v>
      </c>
      <c r="AX903" s="587">
        <v>437</v>
      </c>
      <c r="AY903" s="587">
        <v>608</v>
      </c>
      <c r="AZ903" s="587">
        <v>0.3</v>
      </c>
      <c r="BA903" s="587">
        <v>0.05</v>
      </c>
    </row>
    <row r="904" spans="1:54" x14ac:dyDescent="0.25">
      <c r="A904" s="44">
        <f t="shared" si="140"/>
        <v>2016</v>
      </c>
      <c r="B904" s="44" t="str">
        <f t="shared" si="141"/>
        <v>SEPTIEMBRE</v>
      </c>
      <c r="C904" s="44">
        <v>7</v>
      </c>
      <c r="D904" s="44" t="str">
        <f t="shared" si="142"/>
        <v>SEPTIEMBRE 2016 / 6</v>
      </c>
    </row>
    <row r="905" spans="1:54" x14ac:dyDescent="0.25">
      <c r="A905" s="44">
        <f t="shared" si="140"/>
        <v>2016</v>
      </c>
      <c r="B905" s="44" t="str">
        <f t="shared" si="141"/>
        <v>SEPTIEMBRE</v>
      </c>
      <c r="C905" s="44">
        <v>8</v>
      </c>
      <c r="D905" s="44" t="str">
        <f t="shared" si="142"/>
        <v>SEPTIEMBRE 2016 / 7</v>
      </c>
    </row>
    <row r="906" spans="1:54" x14ac:dyDescent="0.25">
      <c r="A906" s="44">
        <f t="shared" si="140"/>
        <v>2016</v>
      </c>
      <c r="B906" s="44" t="str">
        <f t="shared" si="141"/>
        <v>SEPTIEMBRE</v>
      </c>
      <c r="C906" s="44">
        <v>9</v>
      </c>
      <c r="D906" s="44" t="str">
        <f t="shared" si="142"/>
        <v>SEPTIEMBRE 2016 / 8</v>
      </c>
    </row>
    <row r="907" spans="1:54" x14ac:dyDescent="0.25">
      <c r="A907" s="44">
        <f t="shared" si="140"/>
        <v>2016</v>
      </c>
      <c r="B907" s="44" t="str">
        <f t="shared" si="141"/>
        <v>SEPTIEMBRE</v>
      </c>
      <c r="C907" s="44">
        <v>10</v>
      </c>
      <c r="D907" s="44" t="str">
        <f t="shared" si="142"/>
        <v>SEPTIEMBRE 2016 / 9</v>
      </c>
    </row>
    <row r="908" spans="1:54" x14ac:dyDescent="0.25">
      <c r="A908" s="44">
        <f t="shared" si="140"/>
        <v>2016</v>
      </c>
      <c r="B908" s="44" t="str">
        <f t="shared" si="141"/>
        <v>SEPTIEMBRE</v>
      </c>
      <c r="C908" s="44">
        <v>11</v>
      </c>
      <c r="D908" s="44" t="str">
        <f t="shared" si="142"/>
        <v>SEPTIEMBRE 2016 / 10</v>
      </c>
    </row>
    <row r="909" spans="1:54" x14ac:dyDescent="0.25">
      <c r="A909" s="44">
        <f t="shared" si="140"/>
        <v>2016</v>
      </c>
      <c r="B909" s="44" t="str">
        <f t="shared" si="141"/>
        <v>SEPTIEMBRE</v>
      </c>
      <c r="C909" s="44">
        <v>12</v>
      </c>
      <c r="D909" s="44" t="str">
        <f t="shared" si="142"/>
        <v>SEPTIEMBRE 2016 / 11</v>
      </c>
    </row>
    <row r="910" spans="1:54" x14ac:dyDescent="0.25">
      <c r="A910" s="44">
        <f t="shared" si="140"/>
        <v>2016</v>
      </c>
      <c r="B910" s="44" t="str">
        <f t="shared" si="141"/>
        <v>SEPTIEMBRE</v>
      </c>
      <c r="C910" s="44">
        <v>13</v>
      </c>
      <c r="D910" s="44" t="str">
        <f t="shared" si="142"/>
        <v>SEPTIEMBRE 2016 / 12</v>
      </c>
    </row>
    <row r="911" spans="1:54" x14ac:dyDescent="0.25">
      <c r="A911" s="44">
        <f t="shared" si="140"/>
        <v>2016</v>
      </c>
      <c r="B911" s="44" t="str">
        <f t="shared" si="141"/>
        <v>SEPTIEMBRE</v>
      </c>
      <c r="C911" s="44">
        <v>14</v>
      </c>
      <c r="D911" s="44" t="str">
        <f t="shared" si="142"/>
        <v>SEPTIEMBRE 2016 / 13</v>
      </c>
    </row>
    <row r="912" spans="1:54" x14ac:dyDescent="0.25">
      <c r="A912" s="44">
        <f t="shared" si="140"/>
        <v>2016</v>
      </c>
      <c r="B912" s="44" t="str">
        <f t="shared" si="141"/>
        <v>SEPTIEMBRE</v>
      </c>
      <c r="C912" s="44">
        <v>15</v>
      </c>
      <c r="D912" s="44" t="str">
        <f t="shared" si="142"/>
        <v>SEPTIEMBRE 2016 / 14</v>
      </c>
    </row>
    <row r="913" spans="1:4" x14ac:dyDescent="0.25">
      <c r="A913" s="44">
        <f t="shared" si="140"/>
        <v>2016</v>
      </c>
      <c r="B913" s="44" t="str">
        <f t="shared" si="141"/>
        <v>SEPTIEMBRE</v>
      </c>
      <c r="C913" s="44">
        <v>16</v>
      </c>
      <c r="D913" s="44" t="str">
        <f t="shared" si="142"/>
        <v>SEPTIEMBRE 2016 / 15</v>
      </c>
    </row>
    <row r="914" spans="1:4" x14ac:dyDescent="0.25">
      <c r="A914" s="44">
        <f t="shared" si="140"/>
        <v>2016</v>
      </c>
      <c r="B914" s="44" t="str">
        <f t="shared" si="141"/>
        <v>SEPTIEMBRE</v>
      </c>
      <c r="C914" s="44">
        <v>17</v>
      </c>
      <c r="D914" s="44" t="str">
        <f t="shared" si="142"/>
        <v>SEPTIEMBRE 2016 / 16</v>
      </c>
    </row>
    <row r="915" spans="1:4" x14ac:dyDescent="0.25">
      <c r="A915" s="44">
        <f t="shared" si="140"/>
        <v>2016</v>
      </c>
      <c r="B915" s="44" t="str">
        <f t="shared" si="141"/>
        <v>SEPTIEMBRE</v>
      </c>
      <c r="C915" s="44">
        <v>18</v>
      </c>
      <c r="D915" s="44" t="str">
        <f t="shared" si="142"/>
        <v>SEPTIEMBRE 2016 / 17</v>
      </c>
    </row>
    <row r="916" spans="1:4" x14ac:dyDescent="0.25">
      <c r="A916" s="44">
        <f t="shared" si="140"/>
        <v>2016</v>
      </c>
      <c r="B916" s="44" t="str">
        <f t="shared" si="141"/>
        <v>SEPTIEMBRE</v>
      </c>
      <c r="C916" s="44">
        <v>19</v>
      </c>
      <c r="D916" s="44" t="str">
        <f t="shared" si="142"/>
        <v>SEPTIEMBRE 2016 / 18</v>
      </c>
    </row>
    <row r="917" spans="1:4" x14ac:dyDescent="0.25">
      <c r="A917" s="44">
        <f t="shared" si="140"/>
        <v>2016</v>
      </c>
      <c r="B917" s="44" t="str">
        <f t="shared" si="141"/>
        <v>SEPTIEMBRE</v>
      </c>
      <c r="C917" s="44">
        <v>20</v>
      </c>
      <c r="D917" s="44" t="str">
        <f t="shared" si="142"/>
        <v>SEPTIEMBRE 2016 / 19</v>
      </c>
    </row>
    <row r="918" spans="1:4" x14ac:dyDescent="0.25">
      <c r="A918" s="44">
        <f t="shared" si="140"/>
        <v>2016</v>
      </c>
      <c r="B918" s="44" t="str">
        <f t="shared" si="141"/>
        <v>SEPTIEMBRE</v>
      </c>
      <c r="C918" s="44">
        <v>21</v>
      </c>
      <c r="D918" s="44" t="str">
        <f t="shared" si="142"/>
        <v>SEPTIEMBRE 2016 / 20</v>
      </c>
    </row>
    <row r="919" spans="1:4" x14ac:dyDescent="0.25">
      <c r="A919" s="44">
        <f t="shared" si="140"/>
        <v>2016</v>
      </c>
      <c r="B919" s="44" t="str">
        <f t="shared" si="141"/>
        <v>SEPTIEMBRE</v>
      </c>
      <c r="C919" s="44">
        <v>22</v>
      </c>
      <c r="D919" s="44" t="str">
        <f t="shared" si="142"/>
        <v>SEPTIEMBRE 2016 / 21</v>
      </c>
    </row>
    <row r="920" spans="1:4" x14ac:dyDescent="0.25">
      <c r="A920" s="44">
        <f t="shared" si="140"/>
        <v>2016</v>
      </c>
      <c r="B920" s="44" t="str">
        <f t="shared" si="141"/>
        <v>SEPTIEMBRE</v>
      </c>
      <c r="C920" s="44">
        <v>23</v>
      </c>
      <c r="D920" s="44" t="str">
        <f t="shared" si="142"/>
        <v>SEPTIEMBRE 2016 / 22</v>
      </c>
    </row>
    <row r="921" spans="1:4" x14ac:dyDescent="0.25">
      <c r="A921" s="44">
        <f t="shared" si="140"/>
        <v>2016</v>
      </c>
      <c r="B921" s="44" t="str">
        <f t="shared" si="141"/>
        <v>SEPTIEMBRE</v>
      </c>
      <c r="C921" s="44">
        <v>24</v>
      </c>
      <c r="D921" s="44" t="str">
        <f t="shared" si="142"/>
        <v>SEPTIEMBRE 2016 / 23</v>
      </c>
    </row>
    <row r="922" spans="1:4" x14ac:dyDescent="0.25">
      <c r="A922" s="44">
        <f t="shared" si="140"/>
        <v>2016</v>
      </c>
      <c r="B922" s="44" t="str">
        <f t="shared" si="141"/>
        <v>SEPTIEMBRE</v>
      </c>
      <c r="C922" s="44">
        <v>25</v>
      </c>
      <c r="D922" s="44" t="str">
        <f t="shared" si="142"/>
        <v>SEPTIEMBRE 2016 / 24</v>
      </c>
    </row>
    <row r="923" spans="1:4" x14ac:dyDescent="0.25">
      <c r="A923" s="44">
        <f t="shared" si="140"/>
        <v>2016</v>
      </c>
      <c r="B923" s="44" t="str">
        <f t="shared" si="141"/>
        <v>SEPTIEMBRE</v>
      </c>
      <c r="C923" s="44">
        <v>26</v>
      </c>
      <c r="D923" s="44" t="str">
        <f t="shared" si="142"/>
        <v>SEPTIEMBRE 2016 / 25</v>
      </c>
    </row>
    <row r="924" spans="1:4" x14ac:dyDescent="0.25">
      <c r="A924" s="44">
        <f t="shared" si="140"/>
        <v>2016</v>
      </c>
      <c r="B924" s="44" t="str">
        <f t="shared" si="141"/>
        <v>SEPTIEMBRE</v>
      </c>
      <c r="C924" s="44">
        <v>27</v>
      </c>
      <c r="D924" s="44" t="str">
        <f t="shared" si="142"/>
        <v>SEPTIEMBRE 2016 / 26</v>
      </c>
    </row>
    <row r="925" spans="1:4" x14ac:dyDescent="0.25">
      <c r="A925" s="44">
        <f t="shared" si="140"/>
        <v>2016</v>
      </c>
      <c r="B925" s="44" t="str">
        <f t="shared" si="141"/>
        <v>SEPTIEMBRE</v>
      </c>
      <c r="C925" s="44">
        <v>28</v>
      </c>
      <c r="D925" s="44" t="str">
        <f t="shared" si="142"/>
        <v>SEPTIEMBRE 2016 / 27</v>
      </c>
    </row>
    <row r="926" spans="1:4" x14ac:dyDescent="0.25">
      <c r="A926" s="44">
        <f t="shared" si="140"/>
        <v>2016</v>
      </c>
      <c r="B926" s="44" t="str">
        <f t="shared" si="141"/>
        <v>SEPTIEMBRE</v>
      </c>
      <c r="C926" s="44">
        <v>29</v>
      </c>
      <c r="D926" s="44" t="str">
        <f t="shared" si="142"/>
        <v>SEPTIEMBRE 2016 / 28</v>
      </c>
    </row>
    <row r="927" spans="1:4" x14ac:dyDescent="0.25">
      <c r="A927" s="44">
        <f t="shared" si="140"/>
        <v>2016</v>
      </c>
      <c r="B927" s="44" t="str">
        <f t="shared" si="141"/>
        <v>SEPTIEMBRE</v>
      </c>
      <c r="C927" s="44">
        <v>30</v>
      </c>
      <c r="D927" s="44" t="str">
        <f t="shared" si="142"/>
        <v>SEPTIEMBRE 2016 / 29</v>
      </c>
    </row>
    <row r="928" spans="1:4" x14ac:dyDescent="0.25">
      <c r="A928" s="44">
        <f t="shared" si="140"/>
        <v>2016</v>
      </c>
      <c r="B928" s="44" t="str">
        <f t="shared" si="141"/>
        <v>SEPTIEMBRE</v>
      </c>
      <c r="C928" s="44">
        <v>31</v>
      </c>
      <c r="D928" s="44" t="str">
        <f t="shared" si="142"/>
        <v>SEPTIEMBRE 2016 / 30</v>
      </c>
    </row>
    <row r="929" spans="1:54" s="206" customFormat="1" ht="15.75" x14ac:dyDescent="0.25">
      <c r="D929" s="44" t="str">
        <f t="shared" si="142"/>
        <v>SEPTIEMBRE 2016 / 31</v>
      </c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55"/>
      <c r="AB929" s="44"/>
      <c r="AC929" s="207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44"/>
      <c r="AU929" s="44"/>
      <c r="AV929" s="44"/>
      <c r="AW929" s="44"/>
      <c r="AX929" s="55"/>
      <c r="AY929" s="44"/>
      <c r="AZ929" s="44"/>
      <c r="BA929" s="44"/>
      <c r="BB929" s="209" t="str">
        <f>IFERROR(AVERAGE(BB898:BB928),"")</f>
        <v/>
      </c>
    </row>
    <row r="930" spans="1:54" ht="15.75" x14ac:dyDescent="0.25">
      <c r="A930" s="44">
        <v>2016</v>
      </c>
      <c r="B930" s="44" t="s">
        <v>236</v>
      </c>
      <c r="C930" s="44">
        <v>1</v>
      </c>
      <c r="D930" s="208" t="s">
        <v>228</v>
      </c>
      <c r="E930" s="209">
        <f t="shared" ref="E930:AJ930" si="143">IFERROR(AVERAGE(E899:E929),"")</f>
        <v>2.5</v>
      </c>
      <c r="F930" s="209">
        <f t="shared" si="143"/>
        <v>42627.25</v>
      </c>
      <c r="G930" s="209">
        <f t="shared" si="143"/>
        <v>66670.5</v>
      </c>
      <c r="H930" s="209" t="str">
        <f t="shared" si="143"/>
        <v/>
      </c>
      <c r="I930" s="209">
        <f t="shared" si="143"/>
        <v>0.77970000000000006</v>
      </c>
      <c r="J930" s="209" t="str">
        <f t="shared" si="143"/>
        <v/>
      </c>
      <c r="K930" s="209">
        <f t="shared" si="143"/>
        <v>0</v>
      </c>
      <c r="L930" s="209">
        <f t="shared" si="143"/>
        <v>30</v>
      </c>
      <c r="M930" s="209" t="str">
        <f t="shared" si="143"/>
        <v/>
      </c>
      <c r="N930" s="209">
        <f t="shared" si="143"/>
        <v>104</v>
      </c>
      <c r="O930" s="209">
        <f t="shared" si="143"/>
        <v>0</v>
      </c>
      <c r="P930" s="209">
        <f t="shared" si="143"/>
        <v>1.0625</v>
      </c>
      <c r="Q930" s="209">
        <f t="shared" si="143"/>
        <v>333.25</v>
      </c>
      <c r="R930" s="209">
        <f t="shared" si="143"/>
        <v>480.5</v>
      </c>
      <c r="S930" s="209">
        <f t="shared" si="143"/>
        <v>98.625</v>
      </c>
      <c r="T930" s="209" t="str">
        <f t="shared" si="143"/>
        <v/>
      </c>
      <c r="U930" s="209">
        <f t="shared" si="143"/>
        <v>16</v>
      </c>
      <c r="V930" s="209">
        <f t="shared" si="143"/>
        <v>100</v>
      </c>
      <c r="W930" s="209">
        <f t="shared" si="143"/>
        <v>1</v>
      </c>
      <c r="X930" s="209">
        <f t="shared" si="143"/>
        <v>1.9</v>
      </c>
      <c r="Y930" s="209">
        <f t="shared" si="143"/>
        <v>437</v>
      </c>
      <c r="Z930" s="209">
        <f t="shared" si="143"/>
        <v>608</v>
      </c>
      <c r="AA930" s="209">
        <f t="shared" si="143"/>
        <v>0.3</v>
      </c>
      <c r="AB930" s="209">
        <f t="shared" si="143"/>
        <v>0.05</v>
      </c>
      <c r="AC930" s="209" t="str">
        <f t="shared" si="143"/>
        <v/>
      </c>
      <c r="AD930" s="209">
        <f t="shared" si="143"/>
        <v>3</v>
      </c>
      <c r="AE930" s="209">
        <f t="shared" si="143"/>
        <v>42625.599999999999</v>
      </c>
      <c r="AF930" s="209">
        <f t="shared" si="143"/>
        <v>178000066609.20001</v>
      </c>
      <c r="AG930" s="209" t="str">
        <f t="shared" si="143"/>
        <v/>
      </c>
      <c r="AH930" s="209">
        <f t="shared" si="143"/>
        <v>0.78322000000000003</v>
      </c>
      <c r="AI930" s="209" t="str">
        <f t="shared" si="143"/>
        <v/>
      </c>
      <c r="AJ930" s="209">
        <f t="shared" si="143"/>
        <v>0.01</v>
      </c>
      <c r="AK930" s="209">
        <f t="shared" ref="AK930:BA930" si="144">IFERROR(AVERAGE(AK899:AK929),"")</f>
        <v>28.8</v>
      </c>
      <c r="AL930" s="209" t="str">
        <f t="shared" si="144"/>
        <v/>
      </c>
      <c r="AM930" s="209">
        <f t="shared" si="144"/>
        <v>111</v>
      </c>
      <c r="AN930" s="209">
        <f t="shared" si="144"/>
        <v>0</v>
      </c>
      <c r="AO930" s="209">
        <f t="shared" si="144"/>
        <v>1.24</v>
      </c>
      <c r="AP930" s="209">
        <f t="shared" si="144"/>
        <v>343.6</v>
      </c>
      <c r="AQ930" s="209">
        <f t="shared" si="144"/>
        <v>483.2</v>
      </c>
      <c r="AR930" s="209">
        <f t="shared" si="144"/>
        <v>99</v>
      </c>
      <c r="AS930" s="209" t="str">
        <f t="shared" si="144"/>
        <v/>
      </c>
      <c r="AT930" s="209">
        <f t="shared" si="144"/>
        <v>16</v>
      </c>
      <c r="AU930" s="209">
        <f t="shared" si="144"/>
        <v>100</v>
      </c>
      <c r="AV930" s="209">
        <f t="shared" si="144"/>
        <v>1</v>
      </c>
      <c r="AW930" s="209">
        <f t="shared" si="144"/>
        <v>1.9</v>
      </c>
      <c r="AX930" s="210">
        <f t="shared" si="144"/>
        <v>437</v>
      </c>
      <c r="AY930" s="209">
        <f t="shared" si="144"/>
        <v>608</v>
      </c>
      <c r="AZ930" s="209">
        <f t="shared" si="144"/>
        <v>0.3</v>
      </c>
      <c r="BA930" s="209">
        <f t="shared" si="144"/>
        <v>0.05</v>
      </c>
    </row>
    <row r="931" spans="1:54" x14ac:dyDescent="0.25">
      <c r="A931" s="44">
        <f t="shared" ref="A931:A960" si="145">A930</f>
        <v>2016</v>
      </c>
      <c r="B931" s="44" t="str">
        <f t="shared" ref="B931:B960" si="146">B930</f>
        <v>OCTUBRE</v>
      </c>
      <c r="C931" s="44">
        <v>2</v>
      </c>
      <c r="D931" s="44" t="str">
        <f t="shared" ref="D931:D961" si="147">B930&amp;" "&amp;A930&amp;" / "&amp;C930</f>
        <v>OCTUBRE 2016 / 1</v>
      </c>
      <c r="E931" s="580">
        <v>1</v>
      </c>
      <c r="F931" s="588">
        <v>42619</v>
      </c>
      <c r="G931" s="590">
        <v>66476</v>
      </c>
      <c r="H931" s="591" t="s">
        <v>131</v>
      </c>
      <c r="I931" s="586">
        <v>0.78</v>
      </c>
      <c r="J931" s="586" t="s">
        <v>20</v>
      </c>
      <c r="K931" s="592">
        <v>0</v>
      </c>
      <c r="L931" s="586">
        <v>30</v>
      </c>
      <c r="M931" s="586" t="s">
        <v>103</v>
      </c>
      <c r="N931" s="586">
        <v>104</v>
      </c>
      <c r="O931" s="592">
        <v>0</v>
      </c>
      <c r="P931" s="586">
        <v>1.06</v>
      </c>
      <c r="Q931" s="586">
        <v>331</v>
      </c>
      <c r="R931" s="586">
        <v>482</v>
      </c>
      <c r="S931" s="586">
        <v>99</v>
      </c>
      <c r="T931" s="586"/>
      <c r="U931" s="587">
        <v>16</v>
      </c>
      <c r="V931" s="587">
        <v>100</v>
      </c>
      <c r="W931" s="587">
        <v>1</v>
      </c>
      <c r="X931" s="587">
        <v>1.9</v>
      </c>
      <c r="Y931" s="587">
        <v>437</v>
      </c>
      <c r="Z931" s="587">
        <v>608</v>
      </c>
      <c r="AA931" s="587">
        <v>0.3</v>
      </c>
      <c r="AB931" s="587">
        <v>0.05</v>
      </c>
      <c r="AD931" s="589">
        <v>1</v>
      </c>
      <c r="AE931" s="588">
        <v>42646</v>
      </c>
      <c r="AF931" s="590">
        <v>67100</v>
      </c>
      <c r="AG931" s="591" t="s">
        <v>104</v>
      </c>
      <c r="AH931" s="586">
        <v>0.78310000000000002</v>
      </c>
      <c r="AI931" s="586" t="s">
        <v>20</v>
      </c>
      <c r="AJ931" s="592">
        <v>0.01</v>
      </c>
      <c r="AK931" s="586">
        <v>30</v>
      </c>
      <c r="AL931" s="586" t="s">
        <v>103</v>
      </c>
      <c r="AM931" s="586">
        <v>111</v>
      </c>
      <c r="AN931" s="592">
        <v>0</v>
      </c>
      <c r="AO931" s="586">
        <v>1.3</v>
      </c>
      <c r="AP931" s="586">
        <v>345</v>
      </c>
      <c r="AQ931" s="586">
        <v>484</v>
      </c>
      <c r="AR931" s="586">
        <v>99</v>
      </c>
      <c r="AS931" s="587"/>
      <c r="AT931" s="587">
        <v>16</v>
      </c>
      <c r="AU931" s="587">
        <v>100</v>
      </c>
      <c r="AV931" s="587">
        <v>1</v>
      </c>
      <c r="AW931" s="587">
        <v>1.9</v>
      </c>
      <c r="AX931" s="587">
        <v>437</v>
      </c>
      <c r="AY931" s="587">
        <v>608</v>
      </c>
      <c r="AZ931" s="587">
        <v>0.3</v>
      </c>
      <c r="BA931" s="587">
        <v>0.05</v>
      </c>
    </row>
    <row r="932" spans="1:54" x14ac:dyDescent="0.25">
      <c r="A932" s="44">
        <f t="shared" si="145"/>
        <v>2016</v>
      </c>
      <c r="B932" s="44" t="str">
        <f t="shared" si="146"/>
        <v>OCTUBRE</v>
      </c>
      <c r="C932" s="44">
        <v>3</v>
      </c>
      <c r="D932" s="44" t="str">
        <f t="shared" si="147"/>
        <v>OCTUBRE 2016 / 2</v>
      </c>
      <c r="E932" s="580">
        <v>2</v>
      </c>
      <c r="F932" s="588">
        <v>42623</v>
      </c>
      <c r="G932" s="590">
        <v>66579</v>
      </c>
      <c r="H932" s="591" t="s">
        <v>132</v>
      </c>
      <c r="I932" s="586">
        <v>0.7792</v>
      </c>
      <c r="J932" s="586" t="s">
        <v>20</v>
      </c>
      <c r="K932" s="592">
        <v>0</v>
      </c>
      <c r="L932" s="586">
        <v>30</v>
      </c>
      <c r="M932" s="586" t="s">
        <v>103</v>
      </c>
      <c r="N932" s="586">
        <v>103</v>
      </c>
      <c r="O932" s="592">
        <v>0</v>
      </c>
      <c r="P932" s="586">
        <v>1.07</v>
      </c>
      <c r="Q932" s="586">
        <v>332</v>
      </c>
      <c r="R932" s="586">
        <v>475</v>
      </c>
      <c r="S932" s="586">
        <v>99</v>
      </c>
      <c r="T932" s="586"/>
      <c r="U932" s="587">
        <v>16</v>
      </c>
      <c r="V932" s="587">
        <v>100</v>
      </c>
      <c r="W932" s="587">
        <v>1</v>
      </c>
      <c r="X932" s="587">
        <v>1.9</v>
      </c>
      <c r="Y932" s="587">
        <v>437</v>
      </c>
      <c r="Z932" s="587">
        <v>608</v>
      </c>
      <c r="AA932" s="587">
        <v>0.3</v>
      </c>
      <c r="AB932" s="587">
        <v>0.05</v>
      </c>
      <c r="AD932" s="589">
        <v>2</v>
      </c>
      <c r="AE932" s="588">
        <v>42650</v>
      </c>
      <c r="AF932" s="590">
        <v>67376</v>
      </c>
      <c r="AG932" s="591" t="s">
        <v>104</v>
      </c>
      <c r="AH932" s="586">
        <v>0.78200000000000003</v>
      </c>
      <c r="AI932" s="586" t="s">
        <v>20</v>
      </c>
      <c r="AJ932" s="592">
        <v>0.01</v>
      </c>
      <c r="AK932" s="586">
        <v>30</v>
      </c>
      <c r="AL932" s="586" t="s">
        <v>103</v>
      </c>
      <c r="AM932" s="586">
        <v>111</v>
      </c>
      <c r="AN932" s="592">
        <v>0</v>
      </c>
      <c r="AO932" s="586">
        <v>1.2</v>
      </c>
      <c r="AP932" s="586">
        <v>340</v>
      </c>
      <c r="AQ932" s="586">
        <v>480</v>
      </c>
      <c r="AR932" s="586">
        <v>99</v>
      </c>
      <c r="AS932" s="587"/>
      <c r="AT932" s="587">
        <v>16</v>
      </c>
      <c r="AU932" s="587">
        <v>100</v>
      </c>
      <c r="AV932" s="587">
        <v>1</v>
      </c>
      <c r="AW932" s="587">
        <v>1.9</v>
      </c>
      <c r="AX932" s="587">
        <v>437</v>
      </c>
      <c r="AY932" s="587">
        <v>608</v>
      </c>
      <c r="AZ932" s="587">
        <v>0.3</v>
      </c>
      <c r="BA932" s="587">
        <v>0.05</v>
      </c>
    </row>
    <row r="933" spans="1:54" x14ac:dyDescent="0.25">
      <c r="A933" s="44">
        <f t="shared" si="145"/>
        <v>2016</v>
      </c>
      <c r="B933" s="44" t="str">
        <f t="shared" si="146"/>
        <v>OCTUBRE</v>
      </c>
      <c r="C933" s="44">
        <v>4</v>
      </c>
      <c r="D933" s="44" t="str">
        <f t="shared" si="147"/>
        <v>OCTUBRE 2016 / 3</v>
      </c>
      <c r="E933" s="580">
        <v>3</v>
      </c>
      <c r="F933" s="588">
        <v>42629</v>
      </c>
      <c r="G933" s="590">
        <v>66701</v>
      </c>
      <c r="H933" s="591" t="s">
        <v>131</v>
      </c>
      <c r="I933" s="586">
        <v>0.77959999999999996</v>
      </c>
      <c r="J933" s="586" t="s">
        <v>20</v>
      </c>
      <c r="K933" s="592">
        <v>0</v>
      </c>
      <c r="L933" s="586">
        <v>30</v>
      </c>
      <c r="M933" s="586" t="s">
        <v>103</v>
      </c>
      <c r="N933" s="586">
        <v>105</v>
      </c>
      <c r="O933" s="592">
        <v>0</v>
      </c>
      <c r="P933" s="586">
        <v>1.06</v>
      </c>
      <c r="Q933" s="586">
        <v>335</v>
      </c>
      <c r="R933" s="586">
        <v>487</v>
      </c>
      <c r="S933" s="586">
        <v>99</v>
      </c>
      <c r="T933" s="586"/>
      <c r="U933" s="587">
        <v>16</v>
      </c>
      <c r="V933" s="587">
        <v>100</v>
      </c>
      <c r="W933" s="587">
        <v>1</v>
      </c>
      <c r="X933" s="587">
        <v>1.9</v>
      </c>
      <c r="Y933" s="587">
        <v>437</v>
      </c>
      <c r="Z933" s="587">
        <v>608</v>
      </c>
      <c r="AA933" s="587">
        <v>0.3</v>
      </c>
      <c r="AB933" s="587">
        <v>0.05</v>
      </c>
      <c r="AD933" s="589">
        <v>3</v>
      </c>
      <c r="AE933" s="588">
        <v>42658</v>
      </c>
      <c r="AF933" s="590">
        <v>67539</v>
      </c>
      <c r="AG933" s="591" t="s">
        <v>104</v>
      </c>
      <c r="AH933" s="586">
        <v>0.78200000000000003</v>
      </c>
      <c r="AI933" s="586" t="s">
        <v>20</v>
      </c>
      <c r="AJ933" s="592">
        <v>0.01</v>
      </c>
      <c r="AK933" s="586">
        <v>30</v>
      </c>
      <c r="AL933" s="586" t="s">
        <v>103</v>
      </c>
      <c r="AM933" s="586">
        <v>111</v>
      </c>
      <c r="AN933" s="592">
        <v>0</v>
      </c>
      <c r="AO933" s="586">
        <v>1.2</v>
      </c>
      <c r="AP933" s="586">
        <v>340</v>
      </c>
      <c r="AQ933" s="586">
        <v>480</v>
      </c>
      <c r="AR933" s="586">
        <v>99</v>
      </c>
      <c r="AS933" s="587"/>
      <c r="AT933" s="587">
        <v>16</v>
      </c>
      <c r="AU933" s="587">
        <v>100</v>
      </c>
      <c r="AV933" s="587">
        <v>1</v>
      </c>
      <c r="AW933" s="587">
        <v>1.9</v>
      </c>
      <c r="AX933" s="587">
        <v>437</v>
      </c>
      <c r="AY933" s="587">
        <v>608</v>
      </c>
      <c r="AZ933" s="587">
        <v>0.3</v>
      </c>
      <c r="BA933" s="587">
        <v>0.05</v>
      </c>
    </row>
    <row r="934" spans="1:54" x14ac:dyDescent="0.25">
      <c r="A934" s="44">
        <f t="shared" si="145"/>
        <v>2016</v>
      </c>
      <c r="B934" s="44" t="str">
        <f t="shared" si="146"/>
        <v>OCTUBRE</v>
      </c>
      <c r="C934" s="44">
        <v>5</v>
      </c>
      <c r="D934" s="44" t="str">
        <f t="shared" si="147"/>
        <v>OCTUBRE 2016 / 4</v>
      </c>
      <c r="E934" s="580">
        <v>4</v>
      </c>
      <c r="F934" s="588">
        <v>42638</v>
      </c>
      <c r="G934" s="590">
        <v>66926</v>
      </c>
      <c r="H934" s="591" t="s">
        <v>131</v>
      </c>
      <c r="I934" s="586">
        <v>0.78</v>
      </c>
      <c r="J934" s="586" t="s">
        <v>20</v>
      </c>
      <c r="K934" s="592">
        <v>0</v>
      </c>
      <c r="L934" s="586">
        <v>30</v>
      </c>
      <c r="M934" s="586" t="s">
        <v>103</v>
      </c>
      <c r="N934" s="586">
        <v>104</v>
      </c>
      <c r="O934" s="592">
        <v>0</v>
      </c>
      <c r="P934" s="586">
        <v>1.06</v>
      </c>
      <c r="Q934" s="586">
        <v>335</v>
      </c>
      <c r="R934" s="586">
        <v>478</v>
      </c>
      <c r="S934" s="586">
        <v>99</v>
      </c>
      <c r="T934" s="586"/>
      <c r="U934" s="587">
        <v>16</v>
      </c>
      <c r="V934" s="587">
        <v>100</v>
      </c>
      <c r="W934" s="587">
        <v>1</v>
      </c>
      <c r="X934" s="587">
        <v>1.9</v>
      </c>
      <c r="Y934" s="587">
        <v>437</v>
      </c>
      <c r="Z934" s="587">
        <v>608</v>
      </c>
      <c r="AA934" s="587">
        <v>0.3</v>
      </c>
      <c r="AB934" s="587">
        <v>0.05</v>
      </c>
      <c r="AD934" s="589">
        <v>4</v>
      </c>
      <c r="AE934" s="588">
        <v>42665</v>
      </c>
      <c r="AF934" s="590">
        <v>67853</v>
      </c>
      <c r="AG934" s="591" t="s">
        <v>167</v>
      </c>
      <c r="AH934" s="586">
        <v>0.78490000000000004</v>
      </c>
      <c r="AI934" s="586" t="s">
        <v>20</v>
      </c>
      <c r="AJ934" s="592">
        <v>0.01</v>
      </c>
      <c r="AK934" s="586">
        <v>30</v>
      </c>
      <c r="AL934" s="586" t="s">
        <v>103</v>
      </c>
      <c r="AM934" s="586">
        <v>118</v>
      </c>
      <c r="AN934" s="592">
        <v>0</v>
      </c>
      <c r="AO934" s="586">
        <v>1.3</v>
      </c>
      <c r="AP934" s="586">
        <v>354</v>
      </c>
      <c r="AQ934" s="586">
        <v>494</v>
      </c>
      <c r="AR934" s="586">
        <v>99</v>
      </c>
      <c r="AS934" s="587"/>
      <c r="AT934" s="587">
        <v>16</v>
      </c>
      <c r="AU934" s="587">
        <v>100</v>
      </c>
      <c r="AV934" s="587">
        <v>1</v>
      </c>
      <c r="AW934" s="587">
        <v>1.9</v>
      </c>
      <c r="AX934" s="587">
        <v>437</v>
      </c>
      <c r="AY934" s="587">
        <v>608</v>
      </c>
      <c r="AZ934" s="587">
        <v>0.3</v>
      </c>
      <c r="BA934" s="587">
        <v>0.05</v>
      </c>
    </row>
    <row r="935" spans="1:54" x14ac:dyDescent="0.25">
      <c r="A935" s="44">
        <f t="shared" si="145"/>
        <v>2016</v>
      </c>
      <c r="B935" s="44" t="str">
        <f t="shared" si="146"/>
        <v>OCTUBRE</v>
      </c>
      <c r="C935" s="44">
        <v>6</v>
      </c>
      <c r="D935" s="44" t="str">
        <f t="shared" si="147"/>
        <v>OCTUBRE 2016 / 5</v>
      </c>
      <c r="AD935" s="589">
        <v>5</v>
      </c>
      <c r="AE935" s="588">
        <v>42669</v>
      </c>
      <c r="AF935" s="590">
        <v>67901</v>
      </c>
      <c r="AG935" s="591" t="s">
        <v>104</v>
      </c>
      <c r="AH935" s="586">
        <v>0.78349999999999997</v>
      </c>
      <c r="AI935" s="586" t="s">
        <v>20</v>
      </c>
      <c r="AJ935" s="592">
        <v>0.01</v>
      </c>
      <c r="AK935" s="586">
        <v>30</v>
      </c>
      <c r="AL935" s="586" t="s">
        <v>103</v>
      </c>
      <c r="AM935" s="586">
        <v>111</v>
      </c>
      <c r="AN935" s="592">
        <v>0</v>
      </c>
      <c r="AO935" s="586">
        <v>1.2</v>
      </c>
      <c r="AP935" s="586">
        <v>345</v>
      </c>
      <c r="AQ935" s="586">
        <v>482</v>
      </c>
      <c r="AR935" s="586">
        <v>99</v>
      </c>
      <c r="AS935" s="587"/>
      <c r="AT935" s="587">
        <v>16</v>
      </c>
      <c r="AU935" s="587">
        <v>100</v>
      </c>
      <c r="AV935" s="587">
        <v>1</v>
      </c>
      <c r="AW935" s="587">
        <v>1.9</v>
      </c>
      <c r="AX935" s="587">
        <v>437</v>
      </c>
      <c r="AY935" s="587">
        <v>608</v>
      </c>
      <c r="AZ935" s="587">
        <v>0.3</v>
      </c>
      <c r="BA935" s="587">
        <v>0.05</v>
      </c>
    </row>
    <row r="936" spans="1:54" x14ac:dyDescent="0.25">
      <c r="A936" s="44">
        <f t="shared" si="145"/>
        <v>2016</v>
      </c>
      <c r="B936" s="44" t="str">
        <f t="shared" si="146"/>
        <v>OCTUBRE</v>
      </c>
      <c r="C936" s="44">
        <v>7</v>
      </c>
      <c r="D936" s="44" t="str">
        <f t="shared" si="147"/>
        <v>OCTUBRE 2016 / 6</v>
      </c>
      <c r="AD936" s="589">
        <v>6</v>
      </c>
      <c r="AE936" s="588">
        <v>42671</v>
      </c>
      <c r="AF936" s="590">
        <v>67961</v>
      </c>
      <c r="AG936" s="591" t="s">
        <v>167</v>
      </c>
      <c r="AH936" s="586">
        <v>0.78349999999999997</v>
      </c>
      <c r="AI936" s="586" t="s">
        <v>20</v>
      </c>
      <c r="AJ936" s="592">
        <v>0.01</v>
      </c>
      <c r="AK936" s="586">
        <v>30</v>
      </c>
      <c r="AL936" s="586" t="s">
        <v>103</v>
      </c>
      <c r="AM936" s="586">
        <v>115</v>
      </c>
      <c r="AN936" s="592">
        <v>0</v>
      </c>
      <c r="AO936" s="586">
        <v>1.2</v>
      </c>
      <c r="AP936" s="586">
        <v>351</v>
      </c>
      <c r="AQ936" s="586">
        <v>477</v>
      </c>
      <c r="AR936" s="586">
        <v>99</v>
      </c>
      <c r="AS936" s="587"/>
      <c r="AT936" s="587">
        <v>16</v>
      </c>
      <c r="AU936" s="587">
        <v>100</v>
      </c>
      <c r="AV936" s="587">
        <v>1</v>
      </c>
      <c r="AW936" s="587">
        <v>1.9</v>
      </c>
      <c r="AX936" s="587">
        <v>437</v>
      </c>
      <c r="AY936" s="587">
        <v>608</v>
      </c>
      <c r="AZ936" s="587">
        <v>0.3</v>
      </c>
      <c r="BA936" s="587">
        <v>0.05</v>
      </c>
    </row>
    <row r="937" spans="1:54" x14ac:dyDescent="0.25">
      <c r="A937" s="44">
        <f t="shared" si="145"/>
        <v>2016</v>
      </c>
      <c r="B937" s="44" t="str">
        <f t="shared" si="146"/>
        <v>OCTUBRE</v>
      </c>
      <c r="C937" s="44">
        <v>8</v>
      </c>
      <c r="D937" s="44" t="str">
        <f t="shared" si="147"/>
        <v>OCTUBRE 2016 / 7</v>
      </c>
    </row>
    <row r="938" spans="1:54" x14ac:dyDescent="0.25">
      <c r="A938" s="44">
        <f t="shared" si="145"/>
        <v>2016</v>
      </c>
      <c r="B938" s="44" t="str">
        <f t="shared" si="146"/>
        <v>OCTUBRE</v>
      </c>
      <c r="C938" s="44">
        <v>9</v>
      </c>
      <c r="D938" s="44" t="str">
        <f t="shared" si="147"/>
        <v>OCTUBRE 2016 / 8</v>
      </c>
    </row>
    <row r="939" spans="1:54" x14ac:dyDescent="0.25">
      <c r="A939" s="44">
        <f t="shared" si="145"/>
        <v>2016</v>
      </c>
      <c r="B939" s="44" t="str">
        <f t="shared" si="146"/>
        <v>OCTUBRE</v>
      </c>
      <c r="C939" s="44">
        <v>10</v>
      </c>
      <c r="D939" s="44" t="str">
        <f t="shared" si="147"/>
        <v>OCTUBRE 2016 / 9</v>
      </c>
    </row>
    <row r="940" spans="1:54" x14ac:dyDescent="0.25">
      <c r="A940" s="44">
        <f t="shared" si="145"/>
        <v>2016</v>
      </c>
      <c r="B940" s="44" t="str">
        <f t="shared" si="146"/>
        <v>OCTUBRE</v>
      </c>
      <c r="C940" s="44">
        <v>11</v>
      </c>
      <c r="D940" s="44" t="str">
        <f t="shared" si="147"/>
        <v>OCTUBRE 2016 / 10</v>
      </c>
    </row>
    <row r="941" spans="1:54" x14ac:dyDescent="0.25">
      <c r="A941" s="44">
        <f t="shared" si="145"/>
        <v>2016</v>
      </c>
      <c r="B941" s="44" t="str">
        <f t="shared" si="146"/>
        <v>OCTUBRE</v>
      </c>
      <c r="C941" s="44">
        <v>12</v>
      </c>
      <c r="D941" s="44" t="str">
        <f t="shared" si="147"/>
        <v>OCTUBRE 2016 / 11</v>
      </c>
    </row>
    <row r="942" spans="1:54" x14ac:dyDescent="0.25">
      <c r="A942" s="44">
        <f t="shared" si="145"/>
        <v>2016</v>
      </c>
      <c r="B942" s="44" t="str">
        <f t="shared" si="146"/>
        <v>OCTUBRE</v>
      </c>
      <c r="C942" s="44">
        <v>13</v>
      </c>
      <c r="D942" s="44" t="str">
        <f t="shared" si="147"/>
        <v>OCTUBRE 2016 / 12</v>
      </c>
    </row>
    <row r="943" spans="1:54" x14ac:dyDescent="0.25">
      <c r="A943" s="44">
        <f t="shared" si="145"/>
        <v>2016</v>
      </c>
      <c r="B943" s="44" t="str">
        <f t="shared" si="146"/>
        <v>OCTUBRE</v>
      </c>
      <c r="C943" s="44">
        <v>14</v>
      </c>
      <c r="D943" s="44" t="str">
        <f t="shared" si="147"/>
        <v>OCTUBRE 2016 / 13</v>
      </c>
    </row>
    <row r="944" spans="1:54" x14ac:dyDescent="0.25">
      <c r="A944" s="44">
        <f t="shared" si="145"/>
        <v>2016</v>
      </c>
      <c r="B944" s="44" t="str">
        <f t="shared" si="146"/>
        <v>OCTUBRE</v>
      </c>
      <c r="C944" s="44">
        <v>15</v>
      </c>
      <c r="D944" s="44" t="str">
        <f t="shared" si="147"/>
        <v>OCTUBRE 2016 / 14</v>
      </c>
    </row>
    <row r="945" spans="1:4" x14ac:dyDescent="0.25">
      <c r="A945" s="44">
        <f t="shared" si="145"/>
        <v>2016</v>
      </c>
      <c r="B945" s="44" t="str">
        <f t="shared" si="146"/>
        <v>OCTUBRE</v>
      </c>
      <c r="C945" s="44">
        <v>16</v>
      </c>
      <c r="D945" s="44" t="str">
        <f t="shared" si="147"/>
        <v>OCTUBRE 2016 / 15</v>
      </c>
    </row>
    <row r="946" spans="1:4" x14ac:dyDescent="0.25">
      <c r="A946" s="44">
        <f t="shared" si="145"/>
        <v>2016</v>
      </c>
      <c r="B946" s="44" t="str">
        <f t="shared" si="146"/>
        <v>OCTUBRE</v>
      </c>
      <c r="C946" s="44">
        <v>17</v>
      </c>
      <c r="D946" s="44" t="str">
        <f t="shared" si="147"/>
        <v>OCTUBRE 2016 / 16</v>
      </c>
    </row>
    <row r="947" spans="1:4" x14ac:dyDescent="0.25">
      <c r="A947" s="44">
        <f t="shared" si="145"/>
        <v>2016</v>
      </c>
      <c r="B947" s="44" t="str">
        <f t="shared" si="146"/>
        <v>OCTUBRE</v>
      </c>
      <c r="C947" s="44">
        <v>18</v>
      </c>
      <c r="D947" s="44" t="str">
        <f t="shared" si="147"/>
        <v>OCTUBRE 2016 / 17</v>
      </c>
    </row>
    <row r="948" spans="1:4" x14ac:dyDescent="0.25">
      <c r="A948" s="44">
        <f t="shared" si="145"/>
        <v>2016</v>
      </c>
      <c r="B948" s="44" t="str">
        <f t="shared" si="146"/>
        <v>OCTUBRE</v>
      </c>
      <c r="C948" s="44">
        <v>19</v>
      </c>
      <c r="D948" s="44" t="str">
        <f t="shared" si="147"/>
        <v>OCTUBRE 2016 / 18</v>
      </c>
    </row>
    <row r="949" spans="1:4" x14ac:dyDescent="0.25">
      <c r="A949" s="44">
        <f t="shared" si="145"/>
        <v>2016</v>
      </c>
      <c r="B949" s="44" t="str">
        <f t="shared" si="146"/>
        <v>OCTUBRE</v>
      </c>
      <c r="C949" s="44">
        <v>20</v>
      </c>
      <c r="D949" s="44" t="str">
        <f t="shared" si="147"/>
        <v>OCTUBRE 2016 / 19</v>
      </c>
    </row>
    <row r="950" spans="1:4" x14ac:dyDescent="0.25">
      <c r="A950" s="44">
        <f t="shared" si="145"/>
        <v>2016</v>
      </c>
      <c r="B950" s="44" t="str">
        <f t="shared" si="146"/>
        <v>OCTUBRE</v>
      </c>
      <c r="C950" s="44">
        <v>21</v>
      </c>
      <c r="D950" s="44" t="str">
        <f t="shared" si="147"/>
        <v>OCTUBRE 2016 / 20</v>
      </c>
    </row>
    <row r="951" spans="1:4" x14ac:dyDescent="0.25">
      <c r="A951" s="44">
        <f t="shared" si="145"/>
        <v>2016</v>
      </c>
      <c r="B951" s="44" t="str">
        <f t="shared" si="146"/>
        <v>OCTUBRE</v>
      </c>
      <c r="C951" s="44">
        <v>22</v>
      </c>
      <c r="D951" s="44" t="str">
        <f t="shared" si="147"/>
        <v>OCTUBRE 2016 / 21</v>
      </c>
    </row>
    <row r="952" spans="1:4" x14ac:dyDescent="0.25">
      <c r="A952" s="44">
        <f t="shared" si="145"/>
        <v>2016</v>
      </c>
      <c r="B952" s="44" t="str">
        <f t="shared" si="146"/>
        <v>OCTUBRE</v>
      </c>
      <c r="C952" s="44">
        <v>23</v>
      </c>
      <c r="D952" s="44" t="str">
        <f t="shared" si="147"/>
        <v>OCTUBRE 2016 / 22</v>
      </c>
    </row>
    <row r="953" spans="1:4" x14ac:dyDescent="0.25">
      <c r="A953" s="44">
        <f t="shared" si="145"/>
        <v>2016</v>
      </c>
      <c r="B953" s="44" t="str">
        <f t="shared" si="146"/>
        <v>OCTUBRE</v>
      </c>
      <c r="C953" s="44">
        <v>24</v>
      </c>
      <c r="D953" s="44" t="str">
        <f t="shared" si="147"/>
        <v>OCTUBRE 2016 / 23</v>
      </c>
    </row>
    <row r="954" spans="1:4" x14ac:dyDescent="0.25">
      <c r="A954" s="44">
        <f t="shared" si="145"/>
        <v>2016</v>
      </c>
      <c r="B954" s="44" t="str">
        <f t="shared" si="146"/>
        <v>OCTUBRE</v>
      </c>
      <c r="C954" s="44">
        <v>25</v>
      </c>
      <c r="D954" s="44" t="str">
        <f t="shared" si="147"/>
        <v>OCTUBRE 2016 / 24</v>
      </c>
    </row>
    <row r="955" spans="1:4" x14ac:dyDescent="0.25">
      <c r="A955" s="44">
        <f t="shared" si="145"/>
        <v>2016</v>
      </c>
      <c r="B955" s="44" t="str">
        <f t="shared" si="146"/>
        <v>OCTUBRE</v>
      </c>
      <c r="C955" s="44">
        <v>26</v>
      </c>
      <c r="D955" s="44" t="str">
        <f t="shared" si="147"/>
        <v>OCTUBRE 2016 / 25</v>
      </c>
    </row>
    <row r="956" spans="1:4" x14ac:dyDescent="0.25">
      <c r="A956" s="44">
        <f t="shared" si="145"/>
        <v>2016</v>
      </c>
      <c r="B956" s="44" t="str">
        <f t="shared" si="146"/>
        <v>OCTUBRE</v>
      </c>
      <c r="C956" s="44">
        <v>27</v>
      </c>
      <c r="D956" s="44" t="str">
        <f t="shared" si="147"/>
        <v>OCTUBRE 2016 / 26</v>
      </c>
    </row>
    <row r="957" spans="1:4" x14ac:dyDescent="0.25">
      <c r="A957" s="44">
        <f t="shared" si="145"/>
        <v>2016</v>
      </c>
      <c r="B957" s="44" t="str">
        <f t="shared" si="146"/>
        <v>OCTUBRE</v>
      </c>
      <c r="C957" s="44">
        <v>28</v>
      </c>
      <c r="D957" s="44" t="str">
        <f t="shared" si="147"/>
        <v>OCTUBRE 2016 / 27</v>
      </c>
    </row>
    <row r="958" spans="1:4" x14ac:dyDescent="0.25">
      <c r="A958" s="44">
        <f t="shared" si="145"/>
        <v>2016</v>
      </c>
      <c r="B958" s="44" t="str">
        <f t="shared" si="146"/>
        <v>OCTUBRE</v>
      </c>
      <c r="C958" s="44">
        <v>29</v>
      </c>
      <c r="D958" s="44" t="str">
        <f t="shared" si="147"/>
        <v>OCTUBRE 2016 / 28</v>
      </c>
    </row>
    <row r="959" spans="1:4" x14ac:dyDescent="0.25">
      <c r="A959" s="44">
        <f t="shared" si="145"/>
        <v>2016</v>
      </c>
      <c r="B959" s="44" t="str">
        <f t="shared" si="146"/>
        <v>OCTUBRE</v>
      </c>
      <c r="C959" s="44">
        <v>30</v>
      </c>
      <c r="D959" s="44" t="str">
        <f t="shared" si="147"/>
        <v>OCTUBRE 2016 / 29</v>
      </c>
    </row>
    <row r="960" spans="1:4" x14ac:dyDescent="0.25">
      <c r="A960" s="44">
        <f t="shared" si="145"/>
        <v>2016</v>
      </c>
      <c r="B960" s="44" t="str">
        <f t="shared" si="146"/>
        <v>OCTUBRE</v>
      </c>
      <c r="C960" s="44">
        <v>31</v>
      </c>
      <c r="D960" s="44" t="str">
        <f t="shared" si="147"/>
        <v>OCTUBRE 2016 / 30</v>
      </c>
    </row>
    <row r="961" spans="1:54" s="206" customFormat="1" ht="15.75" x14ac:dyDescent="0.25">
      <c r="D961" s="44" t="str">
        <f t="shared" si="147"/>
        <v>OCTUBRE 2016 / 31</v>
      </c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55"/>
      <c r="AB961" s="44"/>
      <c r="AC961" s="207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44"/>
      <c r="AU961" s="44"/>
      <c r="AV961" s="44"/>
      <c r="AW961" s="44"/>
      <c r="AX961" s="55"/>
      <c r="AY961" s="44"/>
      <c r="AZ961" s="44"/>
      <c r="BA961" s="44"/>
      <c r="BB961" s="209" t="str">
        <f>IFERROR(AVERAGE(BB930:BB960),"")</f>
        <v/>
      </c>
    </row>
    <row r="962" spans="1:54" ht="15.75" x14ac:dyDescent="0.25">
      <c r="A962" s="44">
        <v>2016</v>
      </c>
      <c r="B962" s="44" t="s">
        <v>237</v>
      </c>
      <c r="C962" s="44">
        <v>1</v>
      </c>
      <c r="D962" s="208" t="s">
        <v>228</v>
      </c>
      <c r="E962" s="209">
        <f t="shared" ref="E962:AJ962" si="148">IFERROR(AVERAGE(E931:E961),"")</f>
        <v>2.5</v>
      </c>
      <c r="F962" s="209">
        <f t="shared" si="148"/>
        <v>42627.25</v>
      </c>
      <c r="G962" s="209">
        <f t="shared" si="148"/>
        <v>66670.5</v>
      </c>
      <c r="H962" s="209" t="str">
        <f t="shared" si="148"/>
        <v/>
      </c>
      <c r="I962" s="209">
        <f t="shared" si="148"/>
        <v>0.77970000000000006</v>
      </c>
      <c r="J962" s="209" t="str">
        <f t="shared" si="148"/>
        <v/>
      </c>
      <c r="K962" s="209">
        <f t="shared" si="148"/>
        <v>0</v>
      </c>
      <c r="L962" s="209">
        <f t="shared" si="148"/>
        <v>30</v>
      </c>
      <c r="M962" s="209" t="str">
        <f t="shared" si="148"/>
        <v/>
      </c>
      <c r="N962" s="209">
        <f t="shared" si="148"/>
        <v>104</v>
      </c>
      <c r="O962" s="209">
        <f t="shared" si="148"/>
        <v>0</v>
      </c>
      <c r="P962" s="209">
        <f t="shared" si="148"/>
        <v>1.0625</v>
      </c>
      <c r="Q962" s="209">
        <f t="shared" si="148"/>
        <v>333.25</v>
      </c>
      <c r="R962" s="209">
        <f t="shared" si="148"/>
        <v>480.5</v>
      </c>
      <c r="S962" s="209">
        <f t="shared" si="148"/>
        <v>99</v>
      </c>
      <c r="T962" s="209" t="str">
        <f t="shared" si="148"/>
        <v/>
      </c>
      <c r="U962" s="209">
        <f t="shared" si="148"/>
        <v>16</v>
      </c>
      <c r="V962" s="209">
        <f t="shared" si="148"/>
        <v>100</v>
      </c>
      <c r="W962" s="209">
        <f t="shared" si="148"/>
        <v>1</v>
      </c>
      <c r="X962" s="209">
        <f t="shared" si="148"/>
        <v>1.9</v>
      </c>
      <c r="Y962" s="209">
        <f t="shared" si="148"/>
        <v>437</v>
      </c>
      <c r="Z962" s="209">
        <f t="shared" si="148"/>
        <v>608</v>
      </c>
      <c r="AA962" s="209">
        <f t="shared" si="148"/>
        <v>0.3</v>
      </c>
      <c r="AB962" s="209">
        <f t="shared" si="148"/>
        <v>0.05</v>
      </c>
      <c r="AC962" s="209" t="str">
        <f t="shared" si="148"/>
        <v/>
      </c>
      <c r="AD962" s="209">
        <f t="shared" si="148"/>
        <v>3.5</v>
      </c>
      <c r="AE962" s="209">
        <f t="shared" si="148"/>
        <v>42659.833333333336</v>
      </c>
      <c r="AF962" s="209">
        <f t="shared" si="148"/>
        <v>67621.666666666672</v>
      </c>
      <c r="AG962" s="209" t="str">
        <f t="shared" si="148"/>
        <v/>
      </c>
      <c r="AH962" s="209">
        <f t="shared" si="148"/>
        <v>0.78316666666666668</v>
      </c>
      <c r="AI962" s="209" t="str">
        <f t="shared" si="148"/>
        <v/>
      </c>
      <c r="AJ962" s="209">
        <f t="shared" si="148"/>
        <v>0.01</v>
      </c>
      <c r="AK962" s="209">
        <f t="shared" ref="AK962:BA962" si="149">IFERROR(AVERAGE(AK931:AK961),"")</f>
        <v>30</v>
      </c>
      <c r="AL962" s="209" t="str">
        <f t="shared" si="149"/>
        <v/>
      </c>
      <c r="AM962" s="209">
        <f t="shared" si="149"/>
        <v>112.83333333333333</v>
      </c>
      <c r="AN962" s="209">
        <f t="shared" si="149"/>
        <v>0</v>
      </c>
      <c r="AO962" s="209">
        <f t="shared" si="149"/>
        <v>1.2333333333333334</v>
      </c>
      <c r="AP962" s="209">
        <f t="shared" si="149"/>
        <v>345.83333333333331</v>
      </c>
      <c r="AQ962" s="209">
        <f t="shared" si="149"/>
        <v>482.83333333333331</v>
      </c>
      <c r="AR962" s="209">
        <f t="shared" si="149"/>
        <v>99</v>
      </c>
      <c r="AS962" s="209" t="str">
        <f t="shared" si="149"/>
        <v/>
      </c>
      <c r="AT962" s="209">
        <f t="shared" si="149"/>
        <v>16</v>
      </c>
      <c r="AU962" s="209">
        <f t="shared" si="149"/>
        <v>100</v>
      </c>
      <c r="AV962" s="209">
        <f t="shared" si="149"/>
        <v>1</v>
      </c>
      <c r="AW962" s="209">
        <f t="shared" si="149"/>
        <v>1.9000000000000001</v>
      </c>
      <c r="AX962" s="210">
        <f t="shared" si="149"/>
        <v>437</v>
      </c>
      <c r="AY962" s="209">
        <f t="shared" si="149"/>
        <v>608</v>
      </c>
      <c r="AZ962" s="209">
        <f t="shared" si="149"/>
        <v>0.3</v>
      </c>
      <c r="BA962" s="209">
        <f t="shared" si="149"/>
        <v>4.9999999999999996E-2</v>
      </c>
    </row>
    <row r="963" spans="1:54" x14ac:dyDescent="0.25">
      <c r="A963" s="44">
        <f t="shared" ref="A963:A992" si="150">A962</f>
        <v>2016</v>
      </c>
      <c r="B963" s="44" t="str">
        <f t="shared" ref="B963:B992" si="151">B962</f>
        <v>NOVIEMBRE</v>
      </c>
      <c r="C963" s="44">
        <v>2</v>
      </c>
      <c r="D963" s="44" t="str">
        <f t="shared" ref="D963:D993" si="152">B962&amp;" "&amp;A962&amp;" / "&amp;C962</f>
        <v>NOVIEMBRE 2016 / 1</v>
      </c>
      <c r="E963" s="580">
        <v>1</v>
      </c>
      <c r="F963" s="588">
        <v>42680</v>
      </c>
      <c r="G963" s="590">
        <v>68150</v>
      </c>
      <c r="H963" s="591" t="s">
        <v>131</v>
      </c>
      <c r="I963" s="586">
        <v>0.77959999999999996</v>
      </c>
      <c r="J963" s="586" t="s">
        <v>20</v>
      </c>
      <c r="K963" s="592">
        <v>0</v>
      </c>
      <c r="L963" s="586">
        <v>30</v>
      </c>
      <c r="M963" s="586" t="s">
        <v>103</v>
      </c>
      <c r="N963" s="586">
        <v>104</v>
      </c>
      <c r="O963" s="592">
        <v>0</v>
      </c>
      <c r="P963" s="586">
        <v>1.06</v>
      </c>
      <c r="Q963" s="586">
        <v>335</v>
      </c>
      <c r="R963" s="586">
        <v>476</v>
      </c>
      <c r="S963" s="586">
        <v>99</v>
      </c>
      <c r="T963" s="260"/>
      <c r="U963" s="587">
        <v>16</v>
      </c>
      <c r="V963" s="587">
        <v>100</v>
      </c>
      <c r="W963" s="587">
        <v>1</v>
      </c>
      <c r="X963" s="587">
        <v>1.9</v>
      </c>
      <c r="Y963" s="587">
        <v>401</v>
      </c>
      <c r="Z963" s="587">
        <v>572</v>
      </c>
      <c r="AA963" s="587">
        <v>0.3</v>
      </c>
      <c r="AB963" s="587">
        <v>0.05</v>
      </c>
      <c r="AD963" s="589">
        <v>1</v>
      </c>
      <c r="AE963" s="588">
        <v>42677</v>
      </c>
      <c r="AF963" s="590">
        <v>68079</v>
      </c>
      <c r="AG963" s="591" t="s">
        <v>167</v>
      </c>
      <c r="AH963" s="586">
        <v>0.78439999999999999</v>
      </c>
      <c r="AI963" s="586" t="s">
        <v>20</v>
      </c>
      <c r="AJ963" s="592">
        <v>0</v>
      </c>
      <c r="AK963" s="586">
        <v>30</v>
      </c>
      <c r="AL963" s="586" t="s">
        <v>103</v>
      </c>
      <c r="AM963" s="586">
        <v>114</v>
      </c>
      <c r="AN963" s="592">
        <v>0</v>
      </c>
      <c r="AO963" s="586">
        <v>1.2</v>
      </c>
      <c r="AP963" s="586">
        <v>343</v>
      </c>
      <c r="AQ963" s="586">
        <v>478</v>
      </c>
      <c r="AR963" s="586">
        <v>99</v>
      </c>
      <c r="AS963" s="587"/>
      <c r="AT963" s="587">
        <v>16</v>
      </c>
      <c r="AU963" s="587">
        <v>100</v>
      </c>
      <c r="AV963" s="587">
        <v>1</v>
      </c>
      <c r="AW963" s="587">
        <v>1.9</v>
      </c>
      <c r="AX963" s="587">
        <v>437</v>
      </c>
      <c r="AY963" s="587">
        <v>608</v>
      </c>
      <c r="AZ963" s="587">
        <v>0.3</v>
      </c>
      <c r="BA963" s="587">
        <v>0.05</v>
      </c>
    </row>
    <row r="964" spans="1:54" x14ac:dyDescent="0.25">
      <c r="A964" s="44">
        <f t="shared" si="150"/>
        <v>2016</v>
      </c>
      <c r="B964" s="44" t="str">
        <f t="shared" si="151"/>
        <v>NOVIEMBRE</v>
      </c>
      <c r="C964" s="44">
        <v>3</v>
      </c>
      <c r="D964" s="44" t="str">
        <f t="shared" si="152"/>
        <v>NOVIEMBRE 2016 / 2</v>
      </c>
      <c r="E964" s="580">
        <v>2</v>
      </c>
      <c r="F964" s="588">
        <v>42689</v>
      </c>
      <c r="G964" s="590">
        <v>68348</v>
      </c>
      <c r="H964" s="591" t="s">
        <v>131</v>
      </c>
      <c r="I964" s="586">
        <v>0.77959999999999996</v>
      </c>
      <c r="J964" s="586" t="s">
        <v>20</v>
      </c>
      <c r="K964" s="592">
        <v>0</v>
      </c>
      <c r="L964" s="586">
        <v>30</v>
      </c>
      <c r="M964" s="586" t="s">
        <v>103</v>
      </c>
      <c r="N964" s="586">
        <v>105</v>
      </c>
      <c r="O964" s="592">
        <v>0</v>
      </c>
      <c r="P964" s="586">
        <v>1.06</v>
      </c>
      <c r="Q964" s="586">
        <v>334</v>
      </c>
      <c r="R964" s="586">
        <v>473</v>
      </c>
      <c r="S964" s="586">
        <v>98.5</v>
      </c>
      <c r="T964" s="260"/>
      <c r="U964" s="587">
        <v>16</v>
      </c>
      <c r="V964" s="587">
        <v>100</v>
      </c>
      <c r="W964" s="587">
        <v>1</v>
      </c>
      <c r="X964" s="587">
        <v>1.9</v>
      </c>
      <c r="Y964" s="587">
        <v>401</v>
      </c>
      <c r="Z964" s="587">
        <v>572</v>
      </c>
      <c r="AA964" s="587">
        <v>0.3</v>
      </c>
      <c r="AB964" s="587">
        <v>0.05</v>
      </c>
      <c r="AD964" s="589">
        <v>2</v>
      </c>
      <c r="AE964" s="588">
        <v>42695</v>
      </c>
      <c r="AF964" s="590">
        <v>68463</v>
      </c>
      <c r="AG964" s="591" t="s">
        <v>167</v>
      </c>
      <c r="AH964" s="586">
        <v>0.78500000000000003</v>
      </c>
      <c r="AI964" s="586" t="s">
        <v>20</v>
      </c>
      <c r="AJ964" s="592">
        <v>0.01</v>
      </c>
      <c r="AK964" s="586">
        <v>30</v>
      </c>
      <c r="AL964" s="586" t="s">
        <v>103</v>
      </c>
      <c r="AM964" s="586">
        <v>113</v>
      </c>
      <c r="AN964" s="592">
        <v>0</v>
      </c>
      <c r="AO964" s="586">
        <v>1.2</v>
      </c>
      <c r="AP964" s="586">
        <v>359</v>
      </c>
      <c r="AQ964" s="586">
        <v>499</v>
      </c>
      <c r="AR964" s="586">
        <v>99</v>
      </c>
      <c r="AS964" s="587"/>
      <c r="AT964" s="587">
        <v>16</v>
      </c>
      <c r="AU964" s="587">
        <v>100</v>
      </c>
      <c r="AV964" s="587">
        <v>1</v>
      </c>
      <c r="AW964" s="587">
        <v>1.9</v>
      </c>
      <c r="AX964" s="587">
        <v>437</v>
      </c>
      <c r="AY964" s="587">
        <v>608</v>
      </c>
      <c r="AZ964" s="587">
        <v>0.3</v>
      </c>
      <c r="BA964" s="587">
        <v>0.05</v>
      </c>
    </row>
    <row r="965" spans="1:54" x14ac:dyDescent="0.25">
      <c r="A965" s="44">
        <f t="shared" si="150"/>
        <v>2016</v>
      </c>
      <c r="B965" s="44" t="str">
        <f t="shared" si="151"/>
        <v>NOVIEMBRE</v>
      </c>
      <c r="C965" s="44">
        <v>4</v>
      </c>
      <c r="D965" s="44" t="str">
        <f t="shared" si="152"/>
        <v>NOVIEMBRE 2016 / 3</v>
      </c>
      <c r="E965" s="580">
        <v>2</v>
      </c>
      <c r="F965" s="588">
        <v>42702</v>
      </c>
      <c r="G965" s="590">
        <v>68781</v>
      </c>
      <c r="H965" s="591" t="s">
        <v>132</v>
      </c>
      <c r="I965" s="586">
        <v>0.78049999999999997</v>
      </c>
      <c r="J965" s="586" t="s">
        <v>20</v>
      </c>
      <c r="K965" s="592">
        <v>0</v>
      </c>
      <c r="L965" s="586">
        <v>30</v>
      </c>
      <c r="M965" s="586" t="s">
        <v>103</v>
      </c>
      <c r="N965" s="586">
        <v>105</v>
      </c>
      <c r="O965" s="592">
        <v>0</v>
      </c>
      <c r="P965" s="586">
        <v>1.1000000000000001</v>
      </c>
      <c r="Q965" s="586">
        <v>334</v>
      </c>
      <c r="R965" s="586">
        <v>473</v>
      </c>
      <c r="S965" s="586">
        <v>98.5</v>
      </c>
      <c r="T965" s="260"/>
      <c r="U965" s="587">
        <v>16</v>
      </c>
      <c r="V965" s="587">
        <v>100</v>
      </c>
      <c r="W965" s="587">
        <v>1</v>
      </c>
      <c r="X965" s="587">
        <v>1.9</v>
      </c>
      <c r="Y965" s="587">
        <v>401</v>
      </c>
      <c r="Z965" s="587">
        <v>572</v>
      </c>
      <c r="AA965" s="587">
        <v>0.3</v>
      </c>
      <c r="AB965" s="587">
        <v>0.05</v>
      </c>
    </row>
    <row r="966" spans="1:54" x14ac:dyDescent="0.25">
      <c r="A966" s="44">
        <f t="shared" si="150"/>
        <v>2016</v>
      </c>
      <c r="B966" s="44" t="str">
        <f t="shared" si="151"/>
        <v>NOVIEMBRE</v>
      </c>
      <c r="C966" s="44">
        <v>5</v>
      </c>
      <c r="D966" s="44" t="str">
        <f t="shared" si="152"/>
        <v>NOVIEMBRE 2016 / 4</v>
      </c>
    </row>
    <row r="967" spans="1:54" x14ac:dyDescent="0.25">
      <c r="A967" s="44">
        <f t="shared" si="150"/>
        <v>2016</v>
      </c>
      <c r="B967" s="44" t="str">
        <f t="shared" si="151"/>
        <v>NOVIEMBRE</v>
      </c>
      <c r="C967" s="44">
        <v>6</v>
      </c>
      <c r="D967" s="44" t="str">
        <f t="shared" si="152"/>
        <v>NOVIEMBRE 2016 / 5</v>
      </c>
    </row>
    <row r="968" spans="1:54" x14ac:dyDescent="0.25">
      <c r="A968" s="44">
        <f t="shared" si="150"/>
        <v>2016</v>
      </c>
      <c r="B968" s="44" t="str">
        <f t="shared" si="151"/>
        <v>NOVIEMBRE</v>
      </c>
      <c r="C968" s="44">
        <v>7</v>
      </c>
      <c r="D968" s="44" t="str">
        <f t="shared" si="152"/>
        <v>NOVIEMBRE 2016 / 6</v>
      </c>
    </row>
    <row r="969" spans="1:54" x14ac:dyDescent="0.25">
      <c r="A969" s="44">
        <f t="shared" si="150"/>
        <v>2016</v>
      </c>
      <c r="B969" s="44" t="str">
        <f t="shared" si="151"/>
        <v>NOVIEMBRE</v>
      </c>
      <c r="C969" s="44">
        <v>8</v>
      </c>
      <c r="D969" s="44" t="str">
        <f t="shared" si="152"/>
        <v>NOVIEMBRE 2016 / 7</v>
      </c>
    </row>
    <row r="970" spans="1:54" x14ac:dyDescent="0.25">
      <c r="A970" s="44">
        <f t="shared" si="150"/>
        <v>2016</v>
      </c>
      <c r="B970" s="44" t="str">
        <f t="shared" si="151"/>
        <v>NOVIEMBRE</v>
      </c>
      <c r="C970" s="44">
        <v>9</v>
      </c>
      <c r="D970" s="44" t="str">
        <f t="shared" si="152"/>
        <v>NOVIEMBRE 2016 / 8</v>
      </c>
    </row>
    <row r="971" spans="1:54" x14ac:dyDescent="0.25">
      <c r="A971" s="44">
        <f t="shared" si="150"/>
        <v>2016</v>
      </c>
      <c r="B971" s="44" t="str">
        <f t="shared" si="151"/>
        <v>NOVIEMBRE</v>
      </c>
      <c r="C971" s="44">
        <v>10</v>
      </c>
      <c r="D971" s="44" t="str">
        <f t="shared" si="152"/>
        <v>NOVIEMBRE 2016 / 9</v>
      </c>
    </row>
    <row r="972" spans="1:54" x14ac:dyDescent="0.25">
      <c r="A972" s="44">
        <f t="shared" si="150"/>
        <v>2016</v>
      </c>
      <c r="B972" s="44" t="str">
        <f t="shared" si="151"/>
        <v>NOVIEMBRE</v>
      </c>
      <c r="C972" s="44">
        <v>11</v>
      </c>
      <c r="D972" s="44" t="str">
        <f t="shared" si="152"/>
        <v>NOVIEMBRE 2016 / 10</v>
      </c>
    </row>
    <row r="973" spans="1:54" x14ac:dyDescent="0.25">
      <c r="A973" s="44">
        <f t="shared" si="150"/>
        <v>2016</v>
      </c>
      <c r="B973" s="44" t="str">
        <f t="shared" si="151"/>
        <v>NOVIEMBRE</v>
      </c>
      <c r="C973" s="44">
        <v>12</v>
      </c>
      <c r="D973" s="44" t="str">
        <f t="shared" si="152"/>
        <v>NOVIEMBRE 2016 / 11</v>
      </c>
    </row>
    <row r="974" spans="1:54" x14ac:dyDescent="0.25">
      <c r="A974" s="44">
        <f t="shared" si="150"/>
        <v>2016</v>
      </c>
      <c r="B974" s="44" t="str">
        <f t="shared" si="151"/>
        <v>NOVIEMBRE</v>
      </c>
      <c r="C974" s="44">
        <v>13</v>
      </c>
      <c r="D974" s="44" t="str">
        <f t="shared" si="152"/>
        <v>NOVIEMBRE 2016 / 12</v>
      </c>
    </row>
    <row r="975" spans="1:54" x14ac:dyDescent="0.25">
      <c r="A975" s="44">
        <f t="shared" si="150"/>
        <v>2016</v>
      </c>
      <c r="B975" s="44" t="str">
        <f t="shared" si="151"/>
        <v>NOVIEMBRE</v>
      </c>
      <c r="C975" s="44">
        <v>14</v>
      </c>
      <c r="D975" s="44" t="str">
        <f t="shared" si="152"/>
        <v>NOVIEMBRE 2016 / 13</v>
      </c>
    </row>
    <row r="976" spans="1:54" x14ac:dyDescent="0.25">
      <c r="A976" s="44">
        <f t="shared" si="150"/>
        <v>2016</v>
      </c>
      <c r="B976" s="44" t="str">
        <f t="shared" si="151"/>
        <v>NOVIEMBRE</v>
      </c>
      <c r="C976" s="44">
        <v>15</v>
      </c>
      <c r="D976" s="44" t="str">
        <f t="shared" si="152"/>
        <v>NOVIEMBRE 2016 / 14</v>
      </c>
    </row>
    <row r="977" spans="1:4" x14ac:dyDescent="0.25">
      <c r="A977" s="44">
        <f t="shared" si="150"/>
        <v>2016</v>
      </c>
      <c r="B977" s="44" t="str">
        <f t="shared" si="151"/>
        <v>NOVIEMBRE</v>
      </c>
      <c r="C977" s="44">
        <v>16</v>
      </c>
      <c r="D977" s="44" t="str">
        <f t="shared" si="152"/>
        <v>NOVIEMBRE 2016 / 15</v>
      </c>
    </row>
    <row r="978" spans="1:4" x14ac:dyDescent="0.25">
      <c r="A978" s="44">
        <f t="shared" si="150"/>
        <v>2016</v>
      </c>
      <c r="B978" s="44" t="str">
        <f t="shared" si="151"/>
        <v>NOVIEMBRE</v>
      </c>
      <c r="C978" s="44">
        <v>17</v>
      </c>
      <c r="D978" s="44" t="str">
        <f t="shared" si="152"/>
        <v>NOVIEMBRE 2016 / 16</v>
      </c>
    </row>
    <row r="979" spans="1:4" x14ac:dyDescent="0.25">
      <c r="A979" s="44">
        <f t="shared" si="150"/>
        <v>2016</v>
      </c>
      <c r="B979" s="44" t="str">
        <f t="shared" si="151"/>
        <v>NOVIEMBRE</v>
      </c>
      <c r="C979" s="44">
        <v>18</v>
      </c>
      <c r="D979" s="44" t="str">
        <f t="shared" si="152"/>
        <v>NOVIEMBRE 2016 / 17</v>
      </c>
    </row>
    <row r="980" spans="1:4" x14ac:dyDescent="0.25">
      <c r="A980" s="44">
        <f t="shared" si="150"/>
        <v>2016</v>
      </c>
      <c r="B980" s="44" t="str">
        <f t="shared" si="151"/>
        <v>NOVIEMBRE</v>
      </c>
      <c r="C980" s="44">
        <v>19</v>
      </c>
      <c r="D980" s="44" t="str">
        <f t="shared" si="152"/>
        <v>NOVIEMBRE 2016 / 18</v>
      </c>
    </row>
    <row r="981" spans="1:4" x14ac:dyDescent="0.25">
      <c r="A981" s="44">
        <f t="shared" si="150"/>
        <v>2016</v>
      </c>
      <c r="B981" s="44" t="str">
        <f t="shared" si="151"/>
        <v>NOVIEMBRE</v>
      </c>
      <c r="C981" s="44">
        <v>20</v>
      </c>
      <c r="D981" s="44" t="str">
        <f t="shared" si="152"/>
        <v>NOVIEMBRE 2016 / 19</v>
      </c>
    </row>
    <row r="982" spans="1:4" x14ac:dyDescent="0.25">
      <c r="A982" s="44">
        <f t="shared" si="150"/>
        <v>2016</v>
      </c>
      <c r="B982" s="44" t="str">
        <f t="shared" si="151"/>
        <v>NOVIEMBRE</v>
      </c>
      <c r="C982" s="44">
        <v>21</v>
      </c>
      <c r="D982" s="44" t="str">
        <f t="shared" si="152"/>
        <v>NOVIEMBRE 2016 / 20</v>
      </c>
    </row>
    <row r="983" spans="1:4" x14ac:dyDescent="0.25">
      <c r="A983" s="44">
        <f t="shared" si="150"/>
        <v>2016</v>
      </c>
      <c r="B983" s="44" t="str">
        <f t="shared" si="151"/>
        <v>NOVIEMBRE</v>
      </c>
      <c r="C983" s="44">
        <v>22</v>
      </c>
      <c r="D983" s="44" t="str">
        <f t="shared" si="152"/>
        <v>NOVIEMBRE 2016 / 21</v>
      </c>
    </row>
    <row r="984" spans="1:4" x14ac:dyDescent="0.25">
      <c r="A984" s="44">
        <f t="shared" si="150"/>
        <v>2016</v>
      </c>
      <c r="B984" s="44" t="str">
        <f t="shared" si="151"/>
        <v>NOVIEMBRE</v>
      </c>
      <c r="C984" s="44">
        <v>23</v>
      </c>
      <c r="D984" s="44" t="str">
        <f t="shared" si="152"/>
        <v>NOVIEMBRE 2016 / 22</v>
      </c>
    </row>
    <row r="985" spans="1:4" x14ac:dyDescent="0.25">
      <c r="A985" s="44">
        <f t="shared" si="150"/>
        <v>2016</v>
      </c>
      <c r="B985" s="44" t="str">
        <f t="shared" si="151"/>
        <v>NOVIEMBRE</v>
      </c>
      <c r="C985" s="44">
        <v>24</v>
      </c>
      <c r="D985" s="44" t="str">
        <f t="shared" si="152"/>
        <v>NOVIEMBRE 2016 / 23</v>
      </c>
    </row>
    <row r="986" spans="1:4" x14ac:dyDescent="0.25">
      <c r="A986" s="44">
        <f t="shared" si="150"/>
        <v>2016</v>
      </c>
      <c r="B986" s="44" t="str">
        <f t="shared" si="151"/>
        <v>NOVIEMBRE</v>
      </c>
      <c r="C986" s="44">
        <v>25</v>
      </c>
      <c r="D986" s="44" t="str">
        <f t="shared" si="152"/>
        <v>NOVIEMBRE 2016 / 24</v>
      </c>
    </row>
    <row r="987" spans="1:4" x14ac:dyDescent="0.25">
      <c r="A987" s="44">
        <f t="shared" si="150"/>
        <v>2016</v>
      </c>
      <c r="B987" s="44" t="str">
        <f t="shared" si="151"/>
        <v>NOVIEMBRE</v>
      </c>
      <c r="C987" s="44">
        <v>26</v>
      </c>
      <c r="D987" s="44" t="str">
        <f t="shared" si="152"/>
        <v>NOVIEMBRE 2016 / 25</v>
      </c>
    </row>
    <row r="988" spans="1:4" x14ac:dyDescent="0.25">
      <c r="A988" s="44">
        <f t="shared" si="150"/>
        <v>2016</v>
      </c>
      <c r="B988" s="44" t="str">
        <f t="shared" si="151"/>
        <v>NOVIEMBRE</v>
      </c>
      <c r="C988" s="44">
        <v>27</v>
      </c>
      <c r="D988" s="44" t="str">
        <f t="shared" si="152"/>
        <v>NOVIEMBRE 2016 / 26</v>
      </c>
    </row>
    <row r="989" spans="1:4" x14ac:dyDescent="0.25">
      <c r="A989" s="44">
        <f t="shared" si="150"/>
        <v>2016</v>
      </c>
      <c r="B989" s="44" t="str">
        <f t="shared" si="151"/>
        <v>NOVIEMBRE</v>
      </c>
      <c r="C989" s="44">
        <v>28</v>
      </c>
      <c r="D989" s="44" t="str">
        <f t="shared" si="152"/>
        <v>NOVIEMBRE 2016 / 27</v>
      </c>
    </row>
    <row r="990" spans="1:4" x14ac:dyDescent="0.25">
      <c r="A990" s="44">
        <f t="shared" si="150"/>
        <v>2016</v>
      </c>
      <c r="B990" s="44" t="str">
        <f t="shared" si="151"/>
        <v>NOVIEMBRE</v>
      </c>
      <c r="C990" s="44">
        <v>29</v>
      </c>
      <c r="D990" s="44" t="str">
        <f t="shared" si="152"/>
        <v>NOVIEMBRE 2016 / 28</v>
      </c>
    </row>
    <row r="991" spans="1:4" x14ac:dyDescent="0.25">
      <c r="A991" s="44">
        <f t="shared" si="150"/>
        <v>2016</v>
      </c>
      <c r="B991" s="44" t="str">
        <f t="shared" si="151"/>
        <v>NOVIEMBRE</v>
      </c>
      <c r="C991" s="44">
        <v>30</v>
      </c>
      <c r="D991" s="44" t="str">
        <f t="shared" si="152"/>
        <v>NOVIEMBRE 2016 / 29</v>
      </c>
    </row>
    <row r="992" spans="1:4" x14ac:dyDescent="0.25">
      <c r="A992" s="44">
        <f t="shared" si="150"/>
        <v>2016</v>
      </c>
      <c r="B992" s="44" t="str">
        <f t="shared" si="151"/>
        <v>NOVIEMBRE</v>
      </c>
      <c r="C992" s="44">
        <v>31</v>
      </c>
      <c r="D992" s="44" t="str">
        <f t="shared" si="152"/>
        <v>NOVIEMBRE 2016 / 30</v>
      </c>
    </row>
    <row r="993" spans="1:54" s="206" customFormat="1" ht="15.75" x14ac:dyDescent="0.25">
      <c r="D993" s="44" t="str">
        <f t="shared" si="152"/>
        <v>NOVIEMBRE 2016 / 31</v>
      </c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55"/>
      <c r="AB993" s="44"/>
      <c r="AC993" s="207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44"/>
      <c r="AU993" s="44"/>
      <c r="AV993" s="44"/>
      <c r="AW993" s="44"/>
      <c r="AX993" s="55"/>
      <c r="AY993" s="44"/>
      <c r="AZ993" s="44"/>
      <c r="BA993" s="44"/>
      <c r="BB993" s="209" t="str">
        <f>IFERROR(AVERAGE(BB962:BB992),"")</f>
        <v/>
      </c>
    </row>
    <row r="994" spans="1:54" ht="15.75" x14ac:dyDescent="0.25">
      <c r="A994" s="44">
        <v>2016</v>
      </c>
      <c r="B994" s="44" t="s">
        <v>238</v>
      </c>
      <c r="C994" s="44">
        <v>1</v>
      </c>
      <c r="D994" s="208" t="s">
        <v>228</v>
      </c>
      <c r="E994" s="209">
        <f t="shared" ref="E994:AJ994" si="153">IFERROR(AVERAGE(E963:E993),"")</f>
        <v>1.6666666666666667</v>
      </c>
      <c r="F994" s="209">
        <f t="shared" si="153"/>
        <v>42690.333333333336</v>
      </c>
      <c r="G994" s="209">
        <f t="shared" si="153"/>
        <v>68426.333333333328</v>
      </c>
      <c r="H994" s="209" t="str">
        <f t="shared" si="153"/>
        <v/>
      </c>
      <c r="I994" s="209">
        <f t="shared" si="153"/>
        <v>0.77989999999999993</v>
      </c>
      <c r="J994" s="209" t="str">
        <f t="shared" si="153"/>
        <v/>
      </c>
      <c r="K994" s="209">
        <f t="shared" si="153"/>
        <v>0</v>
      </c>
      <c r="L994" s="209">
        <f t="shared" si="153"/>
        <v>30</v>
      </c>
      <c r="M994" s="209" t="str">
        <f t="shared" si="153"/>
        <v/>
      </c>
      <c r="N994" s="209">
        <f t="shared" si="153"/>
        <v>104.66666666666667</v>
      </c>
      <c r="O994" s="209">
        <f t="shared" si="153"/>
        <v>0</v>
      </c>
      <c r="P994" s="209">
        <f t="shared" si="153"/>
        <v>1.0733333333333335</v>
      </c>
      <c r="Q994" s="209">
        <f t="shared" si="153"/>
        <v>334.33333333333331</v>
      </c>
      <c r="R994" s="209">
        <f t="shared" si="153"/>
        <v>474</v>
      </c>
      <c r="S994" s="209">
        <f t="shared" si="153"/>
        <v>98.666666666666671</v>
      </c>
      <c r="T994" s="209" t="str">
        <f t="shared" si="153"/>
        <v/>
      </c>
      <c r="U994" s="209">
        <f t="shared" si="153"/>
        <v>16</v>
      </c>
      <c r="V994" s="209">
        <f t="shared" si="153"/>
        <v>100</v>
      </c>
      <c r="W994" s="209">
        <f t="shared" si="153"/>
        <v>1</v>
      </c>
      <c r="X994" s="209">
        <f t="shared" si="153"/>
        <v>1.8999999999999997</v>
      </c>
      <c r="Y994" s="209">
        <f t="shared" si="153"/>
        <v>401</v>
      </c>
      <c r="Z994" s="209">
        <f t="shared" si="153"/>
        <v>572</v>
      </c>
      <c r="AA994" s="209">
        <f t="shared" si="153"/>
        <v>0.3</v>
      </c>
      <c r="AB994" s="209">
        <f t="shared" si="153"/>
        <v>5.000000000000001E-2</v>
      </c>
      <c r="AC994" s="209" t="str">
        <f t="shared" si="153"/>
        <v/>
      </c>
      <c r="AD994" s="209">
        <f t="shared" si="153"/>
        <v>1.5</v>
      </c>
      <c r="AE994" s="209">
        <f t="shared" si="153"/>
        <v>42686</v>
      </c>
      <c r="AF994" s="209">
        <f t="shared" si="153"/>
        <v>68271</v>
      </c>
      <c r="AG994" s="209" t="str">
        <f t="shared" si="153"/>
        <v/>
      </c>
      <c r="AH994" s="209">
        <f t="shared" si="153"/>
        <v>0.78469999999999995</v>
      </c>
      <c r="AI994" s="209" t="str">
        <f t="shared" si="153"/>
        <v/>
      </c>
      <c r="AJ994" s="209">
        <f t="shared" si="153"/>
        <v>5.0000000000000001E-3</v>
      </c>
      <c r="AK994" s="209">
        <f t="shared" ref="AK994:BA994" si="154">IFERROR(AVERAGE(AK963:AK993),"")</f>
        <v>30</v>
      </c>
      <c r="AL994" s="209" t="str">
        <f t="shared" si="154"/>
        <v/>
      </c>
      <c r="AM994" s="209">
        <f t="shared" si="154"/>
        <v>113.5</v>
      </c>
      <c r="AN994" s="209">
        <f t="shared" si="154"/>
        <v>0</v>
      </c>
      <c r="AO994" s="209">
        <f t="shared" si="154"/>
        <v>1.2</v>
      </c>
      <c r="AP994" s="209">
        <f t="shared" si="154"/>
        <v>351</v>
      </c>
      <c r="AQ994" s="209">
        <f t="shared" si="154"/>
        <v>488.5</v>
      </c>
      <c r="AR994" s="209">
        <f t="shared" si="154"/>
        <v>99</v>
      </c>
      <c r="AS994" s="209" t="str">
        <f t="shared" si="154"/>
        <v/>
      </c>
      <c r="AT994" s="209">
        <f t="shared" si="154"/>
        <v>16</v>
      </c>
      <c r="AU994" s="209">
        <f t="shared" si="154"/>
        <v>100</v>
      </c>
      <c r="AV994" s="209">
        <f t="shared" si="154"/>
        <v>1</v>
      </c>
      <c r="AW994" s="209">
        <f t="shared" si="154"/>
        <v>1.9</v>
      </c>
      <c r="AX994" s="210">
        <f t="shared" si="154"/>
        <v>437</v>
      </c>
      <c r="AY994" s="209">
        <f t="shared" si="154"/>
        <v>608</v>
      </c>
      <c r="AZ994" s="209">
        <f t="shared" si="154"/>
        <v>0.3</v>
      </c>
      <c r="BA994" s="209">
        <f t="shared" si="154"/>
        <v>0.05</v>
      </c>
    </row>
    <row r="995" spans="1:54" x14ac:dyDescent="0.25">
      <c r="A995" s="44">
        <f t="shared" ref="A995:A1024" si="155">A994</f>
        <v>2016</v>
      </c>
      <c r="B995" s="44" t="str">
        <f t="shared" ref="B995:B1024" si="156">B994</f>
        <v>DICIEMBRE</v>
      </c>
      <c r="C995" s="44">
        <v>2</v>
      </c>
      <c r="D995" s="44" t="str">
        <f t="shared" ref="D995:D1057" si="157">B994&amp;" "&amp;A994&amp;" / "&amp;C994</f>
        <v>DICIEMBRE 2016 / 1</v>
      </c>
      <c r="E995" s="580">
        <v>1</v>
      </c>
      <c r="F995" s="588">
        <v>42712</v>
      </c>
      <c r="G995" s="590">
        <v>69037</v>
      </c>
      <c r="H995" s="591" t="s">
        <v>131</v>
      </c>
      <c r="I995" s="586">
        <v>0.77959999999999996</v>
      </c>
      <c r="J995" s="586" t="s">
        <v>20</v>
      </c>
      <c r="K995" s="592">
        <v>0</v>
      </c>
      <c r="L995" s="586">
        <v>30</v>
      </c>
      <c r="M995" s="586" t="s">
        <v>103</v>
      </c>
      <c r="N995" s="586">
        <v>105</v>
      </c>
      <c r="O995" s="592">
        <v>0</v>
      </c>
      <c r="P995" s="586">
        <v>1.07</v>
      </c>
      <c r="Q995" s="586">
        <v>334</v>
      </c>
      <c r="R995" s="586">
        <v>479</v>
      </c>
      <c r="S995" s="586">
        <v>98.5</v>
      </c>
      <c r="T995" s="260"/>
      <c r="U995" s="587">
        <v>16</v>
      </c>
      <c r="V995" s="587">
        <v>100</v>
      </c>
      <c r="W995" s="587">
        <v>1</v>
      </c>
      <c r="X995" s="587">
        <v>1.9</v>
      </c>
      <c r="Y995" s="587">
        <v>401</v>
      </c>
      <c r="Z995" s="587">
        <v>572</v>
      </c>
      <c r="AA995" s="587">
        <v>0.3</v>
      </c>
      <c r="AB995" s="587">
        <v>0.05</v>
      </c>
      <c r="AD995" s="44">
        <v>1</v>
      </c>
      <c r="AE995" s="44">
        <v>42707</v>
      </c>
      <c r="AF995" s="44">
        <v>68903</v>
      </c>
      <c r="AG995" s="44" t="s">
        <v>167</v>
      </c>
      <c r="AH995" s="44">
        <v>0.78349999999999997</v>
      </c>
      <c r="AI995" s="44" t="s">
        <v>20</v>
      </c>
      <c r="AJ995" s="44">
        <v>0.01</v>
      </c>
      <c r="AK995" s="44">
        <v>30</v>
      </c>
      <c r="AL995" s="44" t="s">
        <v>103</v>
      </c>
      <c r="AM995" s="44">
        <v>117</v>
      </c>
      <c r="AN995" s="44">
        <v>0</v>
      </c>
      <c r="AO995" s="44">
        <v>1.2</v>
      </c>
      <c r="AP995" s="44">
        <v>347</v>
      </c>
      <c r="AQ995" s="44">
        <v>466</v>
      </c>
      <c r="AR995" s="44">
        <v>99</v>
      </c>
      <c r="AT995" s="44">
        <v>16</v>
      </c>
      <c r="AU995" s="44">
        <v>100</v>
      </c>
      <c r="AV995" s="44">
        <v>1</v>
      </c>
      <c r="AW995" s="44">
        <v>1.9</v>
      </c>
      <c r="AX995" s="55">
        <v>437</v>
      </c>
      <c r="AY995" s="44">
        <v>608</v>
      </c>
      <c r="AZ995" s="44">
        <v>0.3</v>
      </c>
      <c r="BA995" s="44">
        <v>0.05</v>
      </c>
    </row>
    <row r="996" spans="1:54" x14ac:dyDescent="0.25">
      <c r="A996" s="44">
        <f t="shared" si="155"/>
        <v>2016</v>
      </c>
      <c r="B996" s="44" t="str">
        <f t="shared" si="156"/>
        <v>DICIEMBRE</v>
      </c>
      <c r="C996" s="44">
        <v>3</v>
      </c>
      <c r="D996" s="44" t="str">
        <f t="shared" si="157"/>
        <v>DICIEMBRE 2016 / 2</v>
      </c>
      <c r="E996" s="580">
        <v>2</v>
      </c>
      <c r="F996" s="588">
        <v>42721</v>
      </c>
      <c r="G996" s="590">
        <v>69262</v>
      </c>
      <c r="H996" s="591" t="s">
        <v>131</v>
      </c>
      <c r="I996" s="586">
        <v>0.7792</v>
      </c>
      <c r="J996" s="586" t="s">
        <v>20</v>
      </c>
      <c r="K996" s="592">
        <v>0</v>
      </c>
      <c r="L996" s="586">
        <v>30</v>
      </c>
      <c r="M996" s="586" t="s">
        <v>103</v>
      </c>
      <c r="N996" s="586">
        <v>105</v>
      </c>
      <c r="O996" s="592">
        <v>0</v>
      </c>
      <c r="P996" s="586">
        <v>1.06</v>
      </c>
      <c r="Q996" s="586">
        <v>336</v>
      </c>
      <c r="R996" s="586">
        <v>475</v>
      </c>
      <c r="S996" s="586">
        <v>98.5</v>
      </c>
      <c r="T996" s="260"/>
      <c r="U996" s="587">
        <v>16</v>
      </c>
      <c r="V996" s="587">
        <v>100</v>
      </c>
      <c r="W996" s="587">
        <v>1</v>
      </c>
      <c r="X996" s="587">
        <v>1.9</v>
      </c>
      <c r="Y996" s="587">
        <v>401</v>
      </c>
      <c r="Z996" s="587">
        <v>572</v>
      </c>
      <c r="AA996" s="587">
        <v>0.3</v>
      </c>
      <c r="AB996" s="587">
        <v>0.05</v>
      </c>
      <c r="AD996" s="44">
        <v>2</v>
      </c>
      <c r="AE996" s="44">
        <v>42712</v>
      </c>
      <c r="AF996" s="44">
        <v>69010</v>
      </c>
      <c r="AG996" s="44" t="s">
        <v>104</v>
      </c>
      <c r="AH996" s="44">
        <v>0.78480000000000005</v>
      </c>
      <c r="AI996" s="44" t="s">
        <v>20</v>
      </c>
      <c r="AJ996" s="44">
        <v>0.01</v>
      </c>
      <c r="AK996" s="44">
        <v>30</v>
      </c>
      <c r="AL996" s="44" t="s">
        <v>103</v>
      </c>
      <c r="AM996" s="44">
        <v>113</v>
      </c>
      <c r="AN996" s="44">
        <v>0</v>
      </c>
      <c r="AO996" s="44">
        <v>1.2</v>
      </c>
      <c r="AP996" s="44">
        <v>345</v>
      </c>
      <c r="AQ996" s="44">
        <v>471</v>
      </c>
      <c r="AR996" s="44">
        <v>99</v>
      </c>
      <c r="AT996" s="44">
        <v>16</v>
      </c>
      <c r="AU996" s="44">
        <v>100</v>
      </c>
      <c r="AV996" s="44">
        <v>1</v>
      </c>
      <c r="AW996" s="44">
        <v>1.9</v>
      </c>
      <c r="AX996" s="55">
        <v>437</v>
      </c>
      <c r="AY996" s="44">
        <v>608</v>
      </c>
      <c r="AZ996" s="44">
        <v>0.3</v>
      </c>
      <c r="BA996" s="44">
        <v>0.05</v>
      </c>
    </row>
    <row r="997" spans="1:54" x14ac:dyDescent="0.25">
      <c r="A997" s="44">
        <f t="shared" si="155"/>
        <v>2016</v>
      </c>
      <c r="B997" s="44" t="str">
        <f t="shared" si="156"/>
        <v>DICIEMBRE</v>
      </c>
      <c r="C997" s="44">
        <v>4</v>
      </c>
      <c r="D997" s="44" t="str">
        <f t="shared" si="157"/>
        <v>DICIEMBRE 2016 / 3</v>
      </c>
      <c r="AD997" s="44">
        <v>3</v>
      </c>
      <c r="AE997" s="44">
        <v>42717</v>
      </c>
      <c r="AF997" s="44">
        <v>69142</v>
      </c>
      <c r="AG997" s="44" t="s">
        <v>556</v>
      </c>
      <c r="AH997" s="44">
        <v>0.78569999999999995</v>
      </c>
      <c r="AI997" s="44" t="s">
        <v>20</v>
      </c>
      <c r="AJ997" s="44">
        <v>0.01</v>
      </c>
      <c r="AK997" s="44">
        <v>30</v>
      </c>
      <c r="AL997" s="44" t="s">
        <v>103</v>
      </c>
      <c r="AM997" s="44">
        <v>111</v>
      </c>
      <c r="AN997" s="44">
        <v>0</v>
      </c>
      <c r="AO997" s="44">
        <v>1.2</v>
      </c>
      <c r="AP997" s="44">
        <v>349</v>
      </c>
      <c r="AQ997" s="44">
        <v>475</v>
      </c>
      <c r="AR997" s="44">
        <v>99</v>
      </c>
      <c r="AT997" s="44">
        <v>16</v>
      </c>
      <c r="AU997" s="44">
        <v>100</v>
      </c>
      <c r="AV997" s="44">
        <v>1</v>
      </c>
      <c r="AW997" s="44">
        <v>1.9</v>
      </c>
      <c r="AX997" s="55">
        <v>437</v>
      </c>
      <c r="AY997" s="44">
        <v>608</v>
      </c>
      <c r="AZ997" s="44">
        <v>0.3</v>
      </c>
      <c r="BA997" s="44">
        <v>0.05</v>
      </c>
    </row>
    <row r="998" spans="1:54" x14ac:dyDescent="0.25">
      <c r="A998" s="44">
        <f t="shared" si="155"/>
        <v>2016</v>
      </c>
      <c r="B998" s="44" t="str">
        <f t="shared" si="156"/>
        <v>DICIEMBRE</v>
      </c>
      <c r="C998" s="44">
        <v>5</v>
      </c>
      <c r="D998" s="44" t="str">
        <f t="shared" si="157"/>
        <v>DICIEMBRE 2016 / 4</v>
      </c>
      <c r="AD998" s="44">
        <v>4</v>
      </c>
      <c r="AE998" s="44">
        <v>42718</v>
      </c>
      <c r="AF998" s="44">
        <v>69164</v>
      </c>
      <c r="AG998" s="44" t="s">
        <v>104</v>
      </c>
      <c r="AH998" s="44">
        <v>0.78390000000000004</v>
      </c>
      <c r="AI998" s="44" t="s">
        <v>20</v>
      </c>
      <c r="AJ998" s="44">
        <v>0.01</v>
      </c>
      <c r="AK998" s="44">
        <v>30</v>
      </c>
      <c r="AL998" s="44" t="s">
        <v>103</v>
      </c>
      <c r="AM998" s="44">
        <v>109</v>
      </c>
      <c r="AN998" s="44">
        <v>0</v>
      </c>
      <c r="AO998" s="44">
        <v>1.2</v>
      </c>
      <c r="AP998" s="44">
        <v>345</v>
      </c>
      <c r="AQ998" s="44">
        <v>464</v>
      </c>
      <c r="AR998" s="44">
        <v>99</v>
      </c>
      <c r="AT998" s="44">
        <v>16</v>
      </c>
      <c r="AU998" s="44">
        <v>100</v>
      </c>
      <c r="AV998" s="44">
        <v>1</v>
      </c>
      <c r="AW998" s="44">
        <v>1.9</v>
      </c>
      <c r="AX998" s="55">
        <v>437</v>
      </c>
      <c r="AY998" s="44">
        <v>608</v>
      </c>
      <c r="AZ998" s="44">
        <v>0.3</v>
      </c>
      <c r="BA998" s="44">
        <v>0.05</v>
      </c>
    </row>
    <row r="999" spans="1:54" x14ac:dyDescent="0.25">
      <c r="A999" s="44">
        <f t="shared" si="155"/>
        <v>2016</v>
      </c>
      <c r="B999" s="44" t="str">
        <f t="shared" si="156"/>
        <v>DICIEMBRE</v>
      </c>
      <c r="C999" s="44">
        <v>6</v>
      </c>
      <c r="D999" s="44" t="str">
        <f t="shared" si="157"/>
        <v>DICIEMBRE 2016 / 5</v>
      </c>
      <c r="AD999" s="44">
        <v>5</v>
      </c>
      <c r="AE999" s="44">
        <v>42722</v>
      </c>
      <c r="AF999" s="44">
        <v>69270</v>
      </c>
      <c r="AG999" s="44" t="s">
        <v>104</v>
      </c>
      <c r="AH999" s="44">
        <v>0.78569999999999995</v>
      </c>
      <c r="AI999" s="44" t="s">
        <v>20</v>
      </c>
      <c r="AJ999" s="44">
        <v>0.01</v>
      </c>
      <c r="AK999" s="44">
        <v>30</v>
      </c>
      <c r="AL999" s="44" t="s">
        <v>103</v>
      </c>
      <c r="AM999" s="44">
        <v>113</v>
      </c>
      <c r="AN999" s="44">
        <v>0</v>
      </c>
      <c r="AO999" s="44">
        <v>1.2</v>
      </c>
      <c r="AP999" s="44">
        <v>349</v>
      </c>
      <c r="AQ999" s="44">
        <v>478</v>
      </c>
      <c r="AR999" s="44">
        <v>99</v>
      </c>
      <c r="AT999" s="44">
        <v>16</v>
      </c>
      <c r="AU999" s="44">
        <v>100</v>
      </c>
      <c r="AV999" s="44">
        <v>1</v>
      </c>
      <c r="AW999" s="44">
        <v>1.9</v>
      </c>
      <c r="AX999" s="55">
        <v>437</v>
      </c>
      <c r="AY999" s="44">
        <v>608</v>
      </c>
      <c r="AZ999" s="44">
        <v>0.3</v>
      </c>
      <c r="BA999" s="44">
        <v>0.05</v>
      </c>
    </row>
    <row r="1000" spans="1:54" x14ac:dyDescent="0.25">
      <c r="A1000" s="44">
        <f t="shared" si="155"/>
        <v>2016</v>
      </c>
      <c r="B1000" s="44" t="str">
        <f t="shared" si="156"/>
        <v>DICIEMBRE</v>
      </c>
      <c r="C1000" s="44">
        <v>7</v>
      </c>
      <c r="D1000" s="44" t="str">
        <f t="shared" si="157"/>
        <v>DICIEMBRE 2016 / 6</v>
      </c>
      <c r="AD1000" s="44">
        <v>6</v>
      </c>
      <c r="AE1000" s="44">
        <v>42728</v>
      </c>
      <c r="AF1000" s="44">
        <v>69432</v>
      </c>
      <c r="AG1000" s="44" t="s">
        <v>167</v>
      </c>
      <c r="AH1000" s="44">
        <v>0.78500000000000003</v>
      </c>
      <c r="AI1000" s="44" t="s">
        <v>20</v>
      </c>
      <c r="AJ1000" s="44">
        <v>0.01</v>
      </c>
      <c r="AK1000" s="44">
        <v>30</v>
      </c>
      <c r="AL1000" s="44" t="s">
        <v>103</v>
      </c>
      <c r="AM1000" s="44">
        <v>117</v>
      </c>
      <c r="AN1000" s="44">
        <v>0</v>
      </c>
      <c r="AO1000" s="44">
        <v>1.2</v>
      </c>
      <c r="AP1000" s="44">
        <v>340</v>
      </c>
      <c r="AQ1000" s="44">
        <v>464</v>
      </c>
      <c r="AR1000" s="44">
        <v>99</v>
      </c>
      <c r="AT1000" s="44">
        <v>16</v>
      </c>
      <c r="AU1000" s="44">
        <v>100</v>
      </c>
      <c r="AV1000" s="44">
        <v>1</v>
      </c>
      <c r="AW1000" s="44">
        <v>1.9</v>
      </c>
      <c r="AX1000" s="55">
        <v>437</v>
      </c>
      <c r="AY1000" s="44">
        <v>608</v>
      </c>
      <c r="AZ1000" s="44">
        <v>0.3</v>
      </c>
      <c r="BA1000" s="44">
        <v>0.05</v>
      </c>
    </row>
    <row r="1001" spans="1:54" x14ac:dyDescent="0.25">
      <c r="A1001" s="44">
        <f t="shared" si="155"/>
        <v>2016</v>
      </c>
      <c r="B1001" s="44" t="str">
        <f t="shared" si="156"/>
        <v>DICIEMBRE</v>
      </c>
      <c r="C1001" s="44">
        <v>8</v>
      </c>
      <c r="D1001" s="44" t="str">
        <f t="shared" si="157"/>
        <v>DICIEMBRE 2016 / 7</v>
      </c>
    </row>
    <row r="1002" spans="1:54" x14ac:dyDescent="0.25">
      <c r="A1002" s="44">
        <f t="shared" si="155"/>
        <v>2016</v>
      </c>
      <c r="B1002" s="44" t="str">
        <f t="shared" si="156"/>
        <v>DICIEMBRE</v>
      </c>
      <c r="C1002" s="44">
        <v>9</v>
      </c>
      <c r="D1002" s="44" t="str">
        <f t="shared" si="157"/>
        <v>DICIEMBRE 2016 / 8</v>
      </c>
    </row>
    <row r="1003" spans="1:54" x14ac:dyDescent="0.25">
      <c r="A1003" s="44">
        <f t="shared" si="155"/>
        <v>2016</v>
      </c>
      <c r="B1003" s="44" t="str">
        <f t="shared" si="156"/>
        <v>DICIEMBRE</v>
      </c>
      <c r="C1003" s="44">
        <v>10</v>
      </c>
      <c r="D1003" s="44" t="str">
        <f t="shared" si="157"/>
        <v>DICIEMBRE 2016 / 9</v>
      </c>
    </row>
    <row r="1004" spans="1:54" x14ac:dyDescent="0.25">
      <c r="A1004" s="44">
        <f t="shared" si="155"/>
        <v>2016</v>
      </c>
      <c r="B1004" s="44" t="str">
        <f t="shared" si="156"/>
        <v>DICIEMBRE</v>
      </c>
      <c r="C1004" s="44">
        <v>11</v>
      </c>
      <c r="D1004" s="44" t="str">
        <f t="shared" si="157"/>
        <v>DICIEMBRE 2016 / 10</v>
      </c>
    </row>
    <row r="1005" spans="1:54" x14ac:dyDescent="0.25">
      <c r="A1005" s="44">
        <f t="shared" si="155"/>
        <v>2016</v>
      </c>
      <c r="B1005" s="44" t="str">
        <f t="shared" si="156"/>
        <v>DICIEMBRE</v>
      </c>
      <c r="C1005" s="44">
        <v>12</v>
      </c>
      <c r="D1005" s="44" t="str">
        <f t="shared" si="157"/>
        <v>DICIEMBRE 2016 / 11</v>
      </c>
    </row>
    <row r="1006" spans="1:54" x14ac:dyDescent="0.25">
      <c r="A1006" s="44">
        <f t="shared" si="155"/>
        <v>2016</v>
      </c>
      <c r="B1006" s="44" t="str">
        <f t="shared" si="156"/>
        <v>DICIEMBRE</v>
      </c>
      <c r="C1006" s="44">
        <v>13</v>
      </c>
      <c r="D1006" s="44" t="str">
        <f t="shared" si="157"/>
        <v>DICIEMBRE 2016 / 12</v>
      </c>
    </row>
    <row r="1007" spans="1:54" x14ac:dyDescent="0.25">
      <c r="A1007" s="44">
        <f t="shared" si="155"/>
        <v>2016</v>
      </c>
      <c r="B1007" s="44" t="str">
        <f t="shared" si="156"/>
        <v>DICIEMBRE</v>
      </c>
      <c r="C1007" s="44">
        <v>14</v>
      </c>
      <c r="D1007" s="44" t="str">
        <f t="shared" si="157"/>
        <v>DICIEMBRE 2016 / 13</v>
      </c>
    </row>
    <row r="1008" spans="1:54" x14ac:dyDescent="0.25">
      <c r="A1008" s="44">
        <f t="shared" si="155"/>
        <v>2016</v>
      </c>
      <c r="B1008" s="44" t="str">
        <f t="shared" si="156"/>
        <v>DICIEMBRE</v>
      </c>
      <c r="C1008" s="44">
        <v>15</v>
      </c>
      <c r="D1008" s="44" t="str">
        <f t="shared" si="157"/>
        <v>DICIEMBRE 2016 / 14</v>
      </c>
    </row>
    <row r="1009" spans="1:4" x14ac:dyDescent="0.25">
      <c r="A1009" s="44">
        <f t="shared" si="155"/>
        <v>2016</v>
      </c>
      <c r="B1009" s="44" t="str">
        <f t="shared" si="156"/>
        <v>DICIEMBRE</v>
      </c>
      <c r="C1009" s="44">
        <v>16</v>
      </c>
      <c r="D1009" s="44" t="str">
        <f t="shared" si="157"/>
        <v>DICIEMBRE 2016 / 15</v>
      </c>
    </row>
    <row r="1010" spans="1:4" x14ac:dyDescent="0.25">
      <c r="A1010" s="44">
        <f t="shared" si="155"/>
        <v>2016</v>
      </c>
      <c r="B1010" s="44" t="str">
        <f t="shared" si="156"/>
        <v>DICIEMBRE</v>
      </c>
      <c r="C1010" s="44">
        <v>17</v>
      </c>
      <c r="D1010" s="44" t="str">
        <f t="shared" si="157"/>
        <v>DICIEMBRE 2016 / 16</v>
      </c>
    </row>
    <row r="1011" spans="1:4" x14ac:dyDescent="0.25">
      <c r="A1011" s="44">
        <f t="shared" si="155"/>
        <v>2016</v>
      </c>
      <c r="B1011" s="44" t="str">
        <f t="shared" si="156"/>
        <v>DICIEMBRE</v>
      </c>
      <c r="C1011" s="44">
        <v>18</v>
      </c>
      <c r="D1011" s="44" t="str">
        <f t="shared" si="157"/>
        <v>DICIEMBRE 2016 / 17</v>
      </c>
    </row>
    <row r="1012" spans="1:4" x14ac:dyDescent="0.25">
      <c r="A1012" s="44">
        <f t="shared" si="155"/>
        <v>2016</v>
      </c>
      <c r="B1012" s="44" t="str">
        <f t="shared" si="156"/>
        <v>DICIEMBRE</v>
      </c>
      <c r="C1012" s="44">
        <v>19</v>
      </c>
      <c r="D1012" s="44" t="str">
        <f t="shared" si="157"/>
        <v>DICIEMBRE 2016 / 18</v>
      </c>
    </row>
    <row r="1013" spans="1:4" x14ac:dyDescent="0.25">
      <c r="A1013" s="44">
        <f t="shared" si="155"/>
        <v>2016</v>
      </c>
      <c r="B1013" s="44" t="str">
        <f t="shared" si="156"/>
        <v>DICIEMBRE</v>
      </c>
      <c r="C1013" s="44">
        <v>20</v>
      </c>
      <c r="D1013" s="44" t="str">
        <f t="shared" si="157"/>
        <v>DICIEMBRE 2016 / 19</v>
      </c>
    </row>
    <row r="1014" spans="1:4" x14ac:dyDescent="0.25">
      <c r="A1014" s="44">
        <f t="shared" si="155"/>
        <v>2016</v>
      </c>
      <c r="B1014" s="44" t="str">
        <f t="shared" si="156"/>
        <v>DICIEMBRE</v>
      </c>
      <c r="C1014" s="44">
        <v>21</v>
      </c>
      <c r="D1014" s="44" t="str">
        <f t="shared" si="157"/>
        <v>DICIEMBRE 2016 / 20</v>
      </c>
    </row>
    <row r="1015" spans="1:4" x14ac:dyDescent="0.25">
      <c r="A1015" s="44">
        <f t="shared" si="155"/>
        <v>2016</v>
      </c>
      <c r="B1015" s="44" t="str">
        <f t="shared" si="156"/>
        <v>DICIEMBRE</v>
      </c>
      <c r="C1015" s="44">
        <v>22</v>
      </c>
      <c r="D1015" s="44" t="str">
        <f t="shared" si="157"/>
        <v>DICIEMBRE 2016 / 21</v>
      </c>
    </row>
    <row r="1016" spans="1:4" x14ac:dyDescent="0.25">
      <c r="A1016" s="44">
        <f t="shared" si="155"/>
        <v>2016</v>
      </c>
      <c r="B1016" s="44" t="str">
        <f t="shared" si="156"/>
        <v>DICIEMBRE</v>
      </c>
      <c r="C1016" s="44">
        <v>23</v>
      </c>
      <c r="D1016" s="44" t="str">
        <f t="shared" si="157"/>
        <v>DICIEMBRE 2016 / 22</v>
      </c>
    </row>
    <row r="1017" spans="1:4" x14ac:dyDescent="0.25">
      <c r="A1017" s="44">
        <f t="shared" si="155"/>
        <v>2016</v>
      </c>
      <c r="B1017" s="44" t="str">
        <f t="shared" si="156"/>
        <v>DICIEMBRE</v>
      </c>
      <c r="C1017" s="44">
        <v>24</v>
      </c>
      <c r="D1017" s="44" t="str">
        <f t="shared" si="157"/>
        <v>DICIEMBRE 2016 / 23</v>
      </c>
    </row>
    <row r="1018" spans="1:4" x14ac:dyDescent="0.25">
      <c r="A1018" s="44">
        <f t="shared" si="155"/>
        <v>2016</v>
      </c>
      <c r="B1018" s="44" t="str">
        <f t="shared" si="156"/>
        <v>DICIEMBRE</v>
      </c>
      <c r="C1018" s="44">
        <v>25</v>
      </c>
      <c r="D1018" s="44" t="str">
        <f t="shared" si="157"/>
        <v>DICIEMBRE 2016 / 24</v>
      </c>
    </row>
    <row r="1019" spans="1:4" x14ac:dyDescent="0.25">
      <c r="A1019" s="44">
        <f t="shared" si="155"/>
        <v>2016</v>
      </c>
      <c r="B1019" s="44" t="str">
        <f t="shared" si="156"/>
        <v>DICIEMBRE</v>
      </c>
      <c r="C1019" s="44">
        <v>26</v>
      </c>
      <c r="D1019" s="44" t="str">
        <f t="shared" si="157"/>
        <v>DICIEMBRE 2016 / 25</v>
      </c>
    </row>
    <row r="1020" spans="1:4" x14ac:dyDescent="0.25">
      <c r="A1020" s="44">
        <f t="shared" si="155"/>
        <v>2016</v>
      </c>
      <c r="B1020" s="44" t="str">
        <f t="shared" si="156"/>
        <v>DICIEMBRE</v>
      </c>
      <c r="C1020" s="44">
        <v>27</v>
      </c>
      <c r="D1020" s="44" t="str">
        <f t="shared" si="157"/>
        <v>DICIEMBRE 2016 / 26</v>
      </c>
    </row>
    <row r="1021" spans="1:4" x14ac:dyDescent="0.25">
      <c r="A1021" s="44">
        <f t="shared" si="155"/>
        <v>2016</v>
      </c>
      <c r="B1021" s="44" t="str">
        <f t="shared" si="156"/>
        <v>DICIEMBRE</v>
      </c>
      <c r="C1021" s="44">
        <v>28</v>
      </c>
      <c r="D1021" s="44" t="str">
        <f t="shared" si="157"/>
        <v>DICIEMBRE 2016 / 27</v>
      </c>
    </row>
    <row r="1022" spans="1:4" x14ac:dyDescent="0.25">
      <c r="A1022" s="44">
        <f t="shared" si="155"/>
        <v>2016</v>
      </c>
      <c r="B1022" s="44" t="str">
        <f t="shared" si="156"/>
        <v>DICIEMBRE</v>
      </c>
      <c r="C1022" s="44">
        <v>29</v>
      </c>
      <c r="D1022" s="44" t="str">
        <f t="shared" si="157"/>
        <v>DICIEMBRE 2016 / 28</v>
      </c>
    </row>
    <row r="1023" spans="1:4" x14ac:dyDescent="0.25">
      <c r="A1023" s="44">
        <f t="shared" si="155"/>
        <v>2016</v>
      </c>
      <c r="B1023" s="44" t="str">
        <f t="shared" si="156"/>
        <v>DICIEMBRE</v>
      </c>
      <c r="C1023" s="44">
        <v>30</v>
      </c>
      <c r="D1023" s="44" t="str">
        <f t="shared" si="157"/>
        <v>DICIEMBRE 2016 / 29</v>
      </c>
    </row>
    <row r="1024" spans="1:4" x14ac:dyDescent="0.25">
      <c r="A1024" s="44">
        <f t="shared" si="155"/>
        <v>2016</v>
      </c>
      <c r="B1024" s="44" t="str">
        <f t="shared" si="156"/>
        <v>DICIEMBRE</v>
      </c>
      <c r="C1024" s="44">
        <v>31</v>
      </c>
      <c r="D1024" s="44" t="str">
        <f t="shared" si="157"/>
        <v>DICIEMBRE 2016 / 30</v>
      </c>
    </row>
    <row r="1025" spans="1:54" s="206" customFormat="1" ht="15.75" x14ac:dyDescent="0.25">
      <c r="D1025" s="44" t="str">
        <f t="shared" si="157"/>
        <v>DICIEMBRE 2016 / 31</v>
      </c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55"/>
      <c r="AB1025" s="44"/>
      <c r="AC1025" s="207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55"/>
      <c r="AY1025" s="44"/>
      <c r="AZ1025" s="44"/>
      <c r="BA1025" s="44"/>
      <c r="BB1025" s="209" t="str">
        <f>IFERROR(AVERAGE(BB994:BB1024),"")</f>
        <v/>
      </c>
    </row>
    <row r="1026" spans="1:54" ht="15.75" x14ac:dyDescent="0.25">
      <c r="A1026" s="586">
        <v>2017</v>
      </c>
      <c r="B1026" s="586" t="s">
        <v>239</v>
      </c>
      <c r="C1026" s="586">
        <v>1</v>
      </c>
      <c r="D1026" s="208" t="s">
        <v>228</v>
      </c>
      <c r="E1026" s="209">
        <f t="shared" ref="E1026:BA1026" si="158">IFERROR(AVERAGE(E995:E1025),"")</f>
        <v>1.5</v>
      </c>
      <c r="F1026" s="209">
        <f t="shared" si="158"/>
        <v>42716.5</v>
      </c>
      <c r="G1026" s="209">
        <f t="shared" si="158"/>
        <v>69149.5</v>
      </c>
      <c r="H1026" s="209" t="str">
        <f t="shared" si="158"/>
        <v/>
      </c>
      <c r="I1026" s="209">
        <f t="shared" si="158"/>
        <v>0.77939999999999998</v>
      </c>
      <c r="J1026" s="209" t="str">
        <f t="shared" si="158"/>
        <v/>
      </c>
      <c r="K1026" s="209">
        <f t="shared" si="158"/>
        <v>0</v>
      </c>
      <c r="L1026" s="209">
        <f t="shared" si="158"/>
        <v>30</v>
      </c>
      <c r="M1026" s="209" t="str">
        <f t="shared" si="158"/>
        <v/>
      </c>
      <c r="N1026" s="209">
        <f t="shared" si="158"/>
        <v>105</v>
      </c>
      <c r="O1026" s="209">
        <f t="shared" si="158"/>
        <v>0</v>
      </c>
      <c r="P1026" s="209">
        <f t="shared" si="158"/>
        <v>1.0649999999999999</v>
      </c>
      <c r="Q1026" s="209">
        <f t="shared" si="158"/>
        <v>335</v>
      </c>
      <c r="R1026" s="209">
        <f t="shared" si="158"/>
        <v>477</v>
      </c>
      <c r="S1026" s="209">
        <f t="shared" si="158"/>
        <v>98.5</v>
      </c>
      <c r="T1026" s="209" t="str">
        <f t="shared" si="158"/>
        <v/>
      </c>
      <c r="U1026" s="209">
        <f t="shared" si="158"/>
        <v>16</v>
      </c>
      <c r="V1026" s="209">
        <f t="shared" si="158"/>
        <v>100</v>
      </c>
      <c r="W1026" s="209">
        <f t="shared" si="158"/>
        <v>1</v>
      </c>
      <c r="X1026" s="209">
        <f t="shared" si="158"/>
        <v>1.9</v>
      </c>
      <c r="Y1026" s="209">
        <f t="shared" si="158"/>
        <v>401</v>
      </c>
      <c r="Z1026" s="209">
        <f t="shared" si="158"/>
        <v>572</v>
      </c>
      <c r="AA1026" s="209">
        <f t="shared" si="158"/>
        <v>0.3</v>
      </c>
      <c r="AB1026" s="209">
        <f t="shared" si="158"/>
        <v>0.05</v>
      </c>
      <c r="AC1026" s="209" t="str">
        <f t="shared" si="158"/>
        <v/>
      </c>
      <c r="AD1026" s="209">
        <f t="shared" si="158"/>
        <v>3.5</v>
      </c>
      <c r="AE1026" s="209">
        <f t="shared" si="158"/>
        <v>42717.333333333336</v>
      </c>
      <c r="AF1026" s="209">
        <f t="shared" si="158"/>
        <v>69153.5</v>
      </c>
      <c r="AG1026" s="209" t="str">
        <f t="shared" si="158"/>
        <v/>
      </c>
      <c r="AH1026" s="209">
        <f t="shared" si="158"/>
        <v>0.78476666666666661</v>
      </c>
      <c r="AI1026" s="209" t="str">
        <f t="shared" si="158"/>
        <v/>
      </c>
      <c r="AJ1026" s="209">
        <f t="shared" si="158"/>
        <v>0.01</v>
      </c>
      <c r="AK1026" s="209">
        <f t="shared" si="158"/>
        <v>30</v>
      </c>
      <c r="AL1026" s="209" t="str">
        <f t="shared" si="158"/>
        <v/>
      </c>
      <c r="AM1026" s="209">
        <f t="shared" si="158"/>
        <v>113.33333333333333</v>
      </c>
      <c r="AN1026" s="209">
        <f t="shared" si="158"/>
        <v>0</v>
      </c>
      <c r="AO1026" s="209">
        <f t="shared" si="158"/>
        <v>1.2</v>
      </c>
      <c r="AP1026" s="209">
        <f t="shared" si="158"/>
        <v>345.83333333333331</v>
      </c>
      <c r="AQ1026" s="209">
        <f t="shared" si="158"/>
        <v>469.66666666666669</v>
      </c>
      <c r="AR1026" s="209">
        <f t="shared" si="158"/>
        <v>99</v>
      </c>
      <c r="AS1026" s="209" t="str">
        <f t="shared" si="158"/>
        <v/>
      </c>
      <c r="AT1026" s="209">
        <f t="shared" si="158"/>
        <v>16</v>
      </c>
      <c r="AU1026" s="209">
        <f t="shared" si="158"/>
        <v>100</v>
      </c>
      <c r="AV1026" s="209">
        <f t="shared" si="158"/>
        <v>1</v>
      </c>
      <c r="AW1026" s="209">
        <f t="shared" si="158"/>
        <v>1.9000000000000001</v>
      </c>
      <c r="AX1026" s="210">
        <f t="shared" si="158"/>
        <v>437</v>
      </c>
      <c r="AY1026" s="209">
        <f t="shared" si="158"/>
        <v>608</v>
      </c>
      <c r="AZ1026" s="209">
        <f t="shared" si="158"/>
        <v>0.3</v>
      </c>
      <c r="BA1026" s="209">
        <f t="shared" si="158"/>
        <v>4.9999999999999996E-2</v>
      </c>
    </row>
    <row r="1027" spans="1:54" x14ac:dyDescent="0.25">
      <c r="A1027" s="586">
        <f>A1026</f>
        <v>2017</v>
      </c>
      <c r="B1027" s="586" t="str">
        <f>B1026</f>
        <v>ENERO</v>
      </c>
      <c r="C1027" s="586">
        <v>2</v>
      </c>
      <c r="D1027" s="586" t="str">
        <f t="shared" si="157"/>
        <v>ENERO 2017 / 1</v>
      </c>
      <c r="E1027" s="580">
        <v>1</v>
      </c>
      <c r="F1027" s="588">
        <v>42740</v>
      </c>
      <c r="G1027" s="590">
        <v>69800</v>
      </c>
      <c r="H1027" s="591" t="s">
        <v>129</v>
      </c>
      <c r="I1027" s="586">
        <v>0.7792</v>
      </c>
      <c r="J1027" s="586" t="s">
        <v>20</v>
      </c>
      <c r="K1027" s="592">
        <v>0</v>
      </c>
      <c r="L1027" s="586">
        <v>30</v>
      </c>
      <c r="M1027" s="586" t="s">
        <v>103</v>
      </c>
      <c r="N1027" s="586">
        <v>104</v>
      </c>
      <c r="O1027" s="592">
        <v>0.03</v>
      </c>
      <c r="P1027" s="586">
        <v>1.07</v>
      </c>
      <c r="Q1027" s="586">
        <v>336</v>
      </c>
      <c r="R1027" s="586">
        <v>470</v>
      </c>
      <c r="S1027" s="586">
        <v>99</v>
      </c>
      <c r="T1027" s="260"/>
      <c r="U1027" s="587">
        <v>16</v>
      </c>
      <c r="V1027" s="587">
        <v>100</v>
      </c>
      <c r="W1027" s="587">
        <v>1</v>
      </c>
      <c r="X1027" s="587">
        <v>1.9</v>
      </c>
      <c r="Y1027" s="587">
        <v>401</v>
      </c>
      <c r="Z1027" s="587">
        <v>572</v>
      </c>
      <c r="AA1027" s="587">
        <v>0.3</v>
      </c>
      <c r="AB1027" s="587">
        <v>0.05</v>
      </c>
      <c r="AD1027" s="589">
        <v>1</v>
      </c>
      <c r="AE1027" s="588">
        <v>42738</v>
      </c>
      <c r="AF1027" s="590">
        <v>69746</v>
      </c>
      <c r="AG1027" s="591" t="s">
        <v>167</v>
      </c>
      <c r="AH1027" s="586">
        <v>0.78349999999999997</v>
      </c>
      <c r="AI1027" s="586" t="s">
        <v>20</v>
      </c>
      <c r="AJ1027" s="592">
        <v>0.01</v>
      </c>
      <c r="AK1027" s="586">
        <v>28</v>
      </c>
      <c r="AL1027" s="586" t="s">
        <v>103</v>
      </c>
      <c r="AM1027" s="586">
        <v>108</v>
      </c>
      <c r="AN1027" s="592">
        <v>0</v>
      </c>
      <c r="AO1027" s="586">
        <v>1.2</v>
      </c>
      <c r="AP1027" s="586">
        <v>336</v>
      </c>
      <c r="AQ1027" s="586">
        <v>468</v>
      </c>
      <c r="AR1027" s="586">
        <v>99</v>
      </c>
      <c r="AS1027" s="587"/>
      <c r="AT1027" s="587">
        <v>16</v>
      </c>
      <c r="AU1027" s="587">
        <v>100</v>
      </c>
      <c r="AV1027" s="587">
        <v>1</v>
      </c>
      <c r="AW1027" s="587">
        <v>1.9</v>
      </c>
      <c r="AX1027" s="587">
        <v>437</v>
      </c>
      <c r="AY1027" s="587">
        <v>608</v>
      </c>
      <c r="AZ1027" s="587">
        <v>0.3</v>
      </c>
      <c r="BA1027" s="587">
        <v>0.05</v>
      </c>
    </row>
    <row r="1028" spans="1:54" x14ac:dyDescent="0.25">
      <c r="A1028" s="586">
        <f t="shared" ref="A1028:B1043" si="159">A1027</f>
        <v>2017</v>
      </c>
      <c r="B1028" s="586" t="str">
        <f t="shared" si="159"/>
        <v>ENERO</v>
      </c>
      <c r="C1028" s="586">
        <v>3</v>
      </c>
      <c r="D1028" s="586" t="str">
        <f t="shared" si="157"/>
        <v>ENERO 2017 / 2</v>
      </c>
      <c r="E1028" s="580">
        <v>2</v>
      </c>
      <c r="F1028" s="588">
        <v>42747</v>
      </c>
      <c r="G1028" s="590">
        <v>69951</v>
      </c>
      <c r="H1028" s="591" t="s">
        <v>129</v>
      </c>
      <c r="I1028" s="586">
        <v>0.7792</v>
      </c>
      <c r="J1028" s="586" t="s">
        <v>20</v>
      </c>
      <c r="K1028" s="592">
        <v>0</v>
      </c>
      <c r="L1028" s="586">
        <v>30</v>
      </c>
      <c r="M1028" s="586" t="s">
        <v>103</v>
      </c>
      <c r="N1028" s="586">
        <v>104</v>
      </c>
      <c r="O1028" s="592">
        <v>0</v>
      </c>
      <c r="P1028" s="586">
        <v>1.06</v>
      </c>
      <c r="Q1028" s="586">
        <v>334</v>
      </c>
      <c r="R1028" s="586">
        <v>471</v>
      </c>
      <c r="S1028" s="586">
        <v>99</v>
      </c>
      <c r="T1028" s="260"/>
      <c r="U1028" s="587">
        <v>16</v>
      </c>
      <c r="V1028" s="587">
        <v>100</v>
      </c>
      <c r="W1028" s="587">
        <v>1</v>
      </c>
      <c r="X1028" s="587">
        <v>1.9</v>
      </c>
      <c r="Y1028" s="587">
        <v>401</v>
      </c>
      <c r="Z1028" s="587">
        <v>572</v>
      </c>
      <c r="AA1028" s="587">
        <v>0.3</v>
      </c>
      <c r="AB1028" s="587">
        <v>0.05</v>
      </c>
      <c r="AD1028" s="589">
        <v>2</v>
      </c>
      <c r="AE1028" s="588">
        <v>42744</v>
      </c>
      <c r="AF1028" s="590">
        <v>69861</v>
      </c>
      <c r="AG1028" s="591" t="s">
        <v>167</v>
      </c>
      <c r="AH1028" s="586">
        <v>0.78349999999999997</v>
      </c>
      <c r="AI1028" s="586" t="s">
        <v>20</v>
      </c>
      <c r="AJ1028" s="592">
        <v>0.01</v>
      </c>
      <c r="AK1028" s="586">
        <v>30</v>
      </c>
      <c r="AL1028" s="586" t="s">
        <v>103</v>
      </c>
      <c r="AM1028" s="586">
        <v>108</v>
      </c>
      <c r="AN1028" s="592">
        <v>0</v>
      </c>
      <c r="AO1028" s="586">
        <v>1.2</v>
      </c>
      <c r="AP1028" s="586">
        <v>338</v>
      </c>
      <c r="AQ1028" s="586">
        <v>466</v>
      </c>
      <c r="AR1028" s="586">
        <v>99</v>
      </c>
      <c r="AS1028" s="587"/>
      <c r="AT1028" s="587">
        <v>16</v>
      </c>
      <c r="AU1028" s="587">
        <v>100</v>
      </c>
      <c r="AV1028" s="587">
        <v>1</v>
      </c>
      <c r="AW1028" s="587">
        <v>1.9</v>
      </c>
      <c r="AX1028" s="587">
        <v>437</v>
      </c>
      <c r="AY1028" s="587">
        <v>608</v>
      </c>
      <c r="AZ1028" s="587">
        <v>0.3</v>
      </c>
      <c r="BA1028" s="587">
        <v>0.05</v>
      </c>
    </row>
    <row r="1029" spans="1:54" x14ac:dyDescent="0.25">
      <c r="A1029" s="586">
        <f t="shared" si="159"/>
        <v>2017</v>
      </c>
      <c r="B1029" s="586" t="str">
        <f t="shared" si="159"/>
        <v>ENERO</v>
      </c>
      <c r="C1029" s="586">
        <v>4</v>
      </c>
      <c r="D1029" s="586" t="str">
        <f t="shared" si="157"/>
        <v>ENERO 2017 / 3</v>
      </c>
      <c r="E1029" s="580">
        <v>2</v>
      </c>
      <c r="F1029" s="588">
        <v>42749</v>
      </c>
      <c r="G1029" s="590">
        <v>70017</v>
      </c>
      <c r="H1029" s="591" t="s">
        <v>133</v>
      </c>
      <c r="I1029" s="586">
        <v>0.7792</v>
      </c>
      <c r="J1029" s="586" t="s">
        <v>20</v>
      </c>
      <c r="K1029" s="592">
        <v>0</v>
      </c>
      <c r="L1029" s="586">
        <v>30</v>
      </c>
      <c r="M1029" s="586" t="s">
        <v>103</v>
      </c>
      <c r="N1029" s="586">
        <v>104</v>
      </c>
      <c r="O1029" s="592">
        <v>0</v>
      </c>
      <c r="P1029" s="586">
        <v>1.07</v>
      </c>
      <c r="Q1029" s="586">
        <v>334</v>
      </c>
      <c r="R1029" s="586">
        <v>475</v>
      </c>
      <c r="S1029" s="586">
        <v>99</v>
      </c>
      <c r="T1029" s="260"/>
      <c r="U1029" s="587">
        <v>16</v>
      </c>
      <c r="V1029" s="587">
        <v>100</v>
      </c>
      <c r="W1029" s="587">
        <v>1</v>
      </c>
      <c r="X1029" s="587">
        <v>1.9</v>
      </c>
      <c r="Y1029" s="587">
        <v>401</v>
      </c>
      <c r="Z1029" s="587">
        <v>572</v>
      </c>
      <c r="AA1029" s="587">
        <v>0.3</v>
      </c>
      <c r="AB1029" s="587">
        <v>0.05</v>
      </c>
      <c r="AD1029" s="589">
        <v>3</v>
      </c>
      <c r="AE1029" s="588">
        <v>42745</v>
      </c>
      <c r="AF1029" s="590">
        <v>69892</v>
      </c>
      <c r="AG1029" s="591" t="s">
        <v>104</v>
      </c>
      <c r="AH1029" s="586">
        <v>0.78480000000000005</v>
      </c>
      <c r="AI1029" s="586" t="s">
        <v>20</v>
      </c>
      <c r="AJ1029" s="592">
        <v>0.01</v>
      </c>
      <c r="AK1029" s="586">
        <v>30</v>
      </c>
      <c r="AL1029" s="586" t="s">
        <v>103</v>
      </c>
      <c r="AM1029" s="586">
        <v>109</v>
      </c>
      <c r="AN1029" s="592">
        <v>0</v>
      </c>
      <c r="AO1029" s="586">
        <v>1.2</v>
      </c>
      <c r="AP1029" s="586">
        <v>340</v>
      </c>
      <c r="AQ1029" s="586">
        <v>477</v>
      </c>
      <c r="AR1029" s="586">
        <v>99</v>
      </c>
      <c r="AS1029" s="587"/>
      <c r="AT1029" s="587">
        <v>16</v>
      </c>
      <c r="AU1029" s="587">
        <v>100</v>
      </c>
      <c r="AV1029" s="587">
        <v>1</v>
      </c>
      <c r="AW1029" s="587">
        <v>1.9</v>
      </c>
      <c r="AX1029" s="587">
        <v>437</v>
      </c>
      <c r="AY1029" s="587">
        <v>608</v>
      </c>
      <c r="AZ1029" s="587">
        <v>0.3</v>
      </c>
      <c r="BA1029" s="587">
        <v>0.05</v>
      </c>
    </row>
    <row r="1030" spans="1:54" x14ac:dyDescent="0.25">
      <c r="A1030" s="586">
        <f t="shared" si="159"/>
        <v>2017</v>
      </c>
      <c r="B1030" s="586" t="str">
        <f t="shared" si="159"/>
        <v>ENERO</v>
      </c>
      <c r="C1030" s="586">
        <v>5</v>
      </c>
      <c r="D1030" s="586" t="str">
        <f t="shared" si="157"/>
        <v>ENERO 2017 / 4</v>
      </c>
      <c r="E1030" s="580">
        <v>2</v>
      </c>
      <c r="F1030" s="588">
        <v>42753</v>
      </c>
      <c r="G1030" s="590">
        <v>70108</v>
      </c>
      <c r="H1030" s="591" t="s">
        <v>132</v>
      </c>
      <c r="I1030" s="586">
        <v>0.77880000000000005</v>
      </c>
      <c r="J1030" s="586" t="s">
        <v>20</v>
      </c>
      <c r="K1030" s="592">
        <v>0</v>
      </c>
      <c r="L1030" s="586">
        <v>30</v>
      </c>
      <c r="M1030" s="586" t="s">
        <v>103</v>
      </c>
      <c r="N1030" s="586">
        <v>104</v>
      </c>
      <c r="O1030" s="592">
        <v>0</v>
      </c>
      <c r="P1030" s="586">
        <v>1.05</v>
      </c>
      <c r="Q1030" s="586">
        <v>334</v>
      </c>
      <c r="R1030" s="586">
        <v>471</v>
      </c>
      <c r="S1030" s="586">
        <v>99</v>
      </c>
      <c r="T1030" s="260"/>
      <c r="U1030" s="587">
        <v>16</v>
      </c>
      <c r="V1030" s="587">
        <v>100</v>
      </c>
      <c r="W1030" s="587">
        <v>1</v>
      </c>
      <c r="X1030" s="587">
        <v>1.9</v>
      </c>
      <c r="Y1030" s="587">
        <v>401</v>
      </c>
      <c r="Z1030" s="587">
        <v>572</v>
      </c>
      <c r="AA1030" s="587">
        <v>0.3</v>
      </c>
      <c r="AB1030" s="587">
        <v>0.05</v>
      </c>
      <c r="AD1030" s="589">
        <v>4</v>
      </c>
      <c r="AE1030" s="588">
        <v>42754</v>
      </c>
      <c r="AF1030" s="590">
        <v>70116</v>
      </c>
      <c r="AG1030" s="591" t="s">
        <v>167</v>
      </c>
      <c r="AH1030" s="586">
        <v>0.78390000000000004</v>
      </c>
      <c r="AI1030" s="586" t="s">
        <v>20</v>
      </c>
      <c r="AJ1030" s="592">
        <v>0.01</v>
      </c>
      <c r="AK1030" s="586">
        <v>30</v>
      </c>
      <c r="AL1030" s="586" t="s">
        <v>103</v>
      </c>
      <c r="AM1030" s="586">
        <v>118</v>
      </c>
      <c r="AN1030" s="592">
        <v>0</v>
      </c>
      <c r="AO1030" s="586">
        <v>1.2</v>
      </c>
      <c r="AP1030" s="586">
        <v>338</v>
      </c>
      <c r="AQ1030" s="586">
        <v>475</v>
      </c>
      <c r="AR1030" s="586">
        <v>99</v>
      </c>
      <c r="AS1030" s="587"/>
      <c r="AT1030" s="587">
        <v>16</v>
      </c>
      <c r="AU1030" s="587">
        <v>100</v>
      </c>
      <c r="AV1030" s="587">
        <v>1</v>
      </c>
      <c r="AW1030" s="587">
        <v>1.9</v>
      </c>
      <c r="AX1030" s="587">
        <v>437</v>
      </c>
      <c r="AY1030" s="587">
        <v>608</v>
      </c>
      <c r="AZ1030" s="587">
        <v>0.3</v>
      </c>
      <c r="BA1030" s="587">
        <v>0.05</v>
      </c>
    </row>
    <row r="1031" spans="1:54" x14ac:dyDescent="0.25">
      <c r="A1031" s="586">
        <f t="shared" si="159"/>
        <v>2017</v>
      </c>
      <c r="B1031" s="586" t="str">
        <f t="shared" si="159"/>
        <v>ENERO</v>
      </c>
      <c r="C1031" s="586">
        <v>6</v>
      </c>
      <c r="D1031" s="586" t="str">
        <f t="shared" si="157"/>
        <v>ENERO 2017 / 5</v>
      </c>
    </row>
    <row r="1032" spans="1:54" x14ac:dyDescent="0.25">
      <c r="A1032" s="586">
        <f t="shared" si="159"/>
        <v>2017</v>
      </c>
      <c r="B1032" s="586" t="str">
        <f t="shared" si="159"/>
        <v>ENERO</v>
      </c>
      <c r="C1032" s="586">
        <v>7</v>
      </c>
      <c r="D1032" s="586" t="str">
        <f t="shared" si="157"/>
        <v>ENERO 2017 / 6</v>
      </c>
    </row>
    <row r="1033" spans="1:54" x14ac:dyDescent="0.25">
      <c r="A1033" s="586">
        <f t="shared" si="159"/>
        <v>2017</v>
      </c>
      <c r="B1033" s="586" t="str">
        <f t="shared" si="159"/>
        <v>ENERO</v>
      </c>
      <c r="C1033" s="586">
        <v>8</v>
      </c>
      <c r="D1033" s="586" t="str">
        <f t="shared" si="157"/>
        <v>ENERO 2017 / 7</v>
      </c>
    </row>
    <row r="1034" spans="1:54" x14ac:dyDescent="0.25">
      <c r="A1034" s="586">
        <f t="shared" si="159"/>
        <v>2017</v>
      </c>
      <c r="B1034" s="586" t="str">
        <f t="shared" si="159"/>
        <v>ENERO</v>
      </c>
      <c r="C1034" s="586">
        <v>9</v>
      </c>
      <c r="D1034" s="586" t="str">
        <f t="shared" si="157"/>
        <v>ENERO 2017 / 8</v>
      </c>
    </row>
    <row r="1035" spans="1:54" x14ac:dyDescent="0.25">
      <c r="A1035" s="586">
        <f t="shared" si="159"/>
        <v>2017</v>
      </c>
      <c r="B1035" s="586" t="str">
        <f t="shared" si="159"/>
        <v>ENERO</v>
      </c>
      <c r="C1035" s="586">
        <v>10</v>
      </c>
      <c r="D1035" s="586" t="str">
        <f t="shared" si="157"/>
        <v>ENERO 2017 / 9</v>
      </c>
    </row>
    <row r="1036" spans="1:54" x14ac:dyDescent="0.25">
      <c r="A1036" s="586">
        <f t="shared" si="159"/>
        <v>2017</v>
      </c>
      <c r="B1036" s="586" t="str">
        <f t="shared" si="159"/>
        <v>ENERO</v>
      </c>
      <c r="C1036" s="586">
        <v>11</v>
      </c>
      <c r="D1036" s="586" t="str">
        <f t="shared" si="157"/>
        <v>ENERO 2017 / 10</v>
      </c>
    </row>
    <row r="1037" spans="1:54" x14ac:dyDescent="0.25">
      <c r="A1037" s="586">
        <f t="shared" si="159"/>
        <v>2017</v>
      </c>
      <c r="B1037" s="586" t="str">
        <f t="shared" si="159"/>
        <v>ENERO</v>
      </c>
      <c r="C1037" s="586">
        <v>12</v>
      </c>
      <c r="D1037" s="586" t="str">
        <f t="shared" si="157"/>
        <v>ENERO 2017 / 11</v>
      </c>
    </row>
    <row r="1038" spans="1:54" x14ac:dyDescent="0.25">
      <c r="A1038" s="586">
        <f t="shared" si="159"/>
        <v>2017</v>
      </c>
      <c r="B1038" s="586" t="str">
        <f t="shared" si="159"/>
        <v>ENERO</v>
      </c>
      <c r="C1038" s="586">
        <v>13</v>
      </c>
      <c r="D1038" s="586" t="str">
        <f t="shared" si="157"/>
        <v>ENERO 2017 / 12</v>
      </c>
    </row>
    <row r="1039" spans="1:54" x14ac:dyDescent="0.25">
      <c r="A1039" s="586">
        <f t="shared" si="159"/>
        <v>2017</v>
      </c>
      <c r="B1039" s="586" t="str">
        <f t="shared" si="159"/>
        <v>ENERO</v>
      </c>
      <c r="C1039" s="586">
        <v>14</v>
      </c>
      <c r="D1039" s="586" t="str">
        <f t="shared" si="157"/>
        <v>ENERO 2017 / 13</v>
      </c>
    </row>
    <row r="1040" spans="1:54" x14ac:dyDescent="0.25">
      <c r="A1040" s="586">
        <f t="shared" si="159"/>
        <v>2017</v>
      </c>
      <c r="B1040" s="586" t="str">
        <f t="shared" si="159"/>
        <v>ENERO</v>
      </c>
      <c r="C1040" s="586">
        <v>15</v>
      </c>
      <c r="D1040" s="586" t="str">
        <f t="shared" si="157"/>
        <v>ENERO 2017 / 14</v>
      </c>
    </row>
    <row r="1041" spans="1:4" x14ac:dyDescent="0.25">
      <c r="A1041" s="586">
        <f t="shared" si="159"/>
        <v>2017</v>
      </c>
      <c r="B1041" s="586" t="str">
        <f t="shared" si="159"/>
        <v>ENERO</v>
      </c>
      <c r="C1041" s="586">
        <v>16</v>
      </c>
      <c r="D1041" s="586" t="str">
        <f t="shared" si="157"/>
        <v>ENERO 2017 / 15</v>
      </c>
    </row>
    <row r="1042" spans="1:4" x14ac:dyDescent="0.25">
      <c r="A1042" s="586">
        <f t="shared" si="159"/>
        <v>2017</v>
      </c>
      <c r="B1042" s="586" t="str">
        <f t="shared" si="159"/>
        <v>ENERO</v>
      </c>
      <c r="C1042" s="586">
        <v>17</v>
      </c>
      <c r="D1042" s="586" t="str">
        <f t="shared" si="157"/>
        <v>ENERO 2017 / 16</v>
      </c>
    </row>
    <row r="1043" spans="1:4" x14ac:dyDescent="0.25">
      <c r="A1043" s="586">
        <f t="shared" si="159"/>
        <v>2017</v>
      </c>
      <c r="B1043" s="586" t="str">
        <f t="shared" si="159"/>
        <v>ENERO</v>
      </c>
      <c r="C1043" s="586">
        <v>18</v>
      </c>
      <c r="D1043" s="586" t="str">
        <f t="shared" si="157"/>
        <v>ENERO 2017 / 17</v>
      </c>
    </row>
    <row r="1044" spans="1:4" x14ac:dyDescent="0.25">
      <c r="A1044" s="586">
        <f t="shared" ref="A1044:B1056" si="160">A1043</f>
        <v>2017</v>
      </c>
      <c r="B1044" s="586" t="str">
        <f t="shared" si="160"/>
        <v>ENERO</v>
      </c>
      <c r="C1044" s="586">
        <v>19</v>
      </c>
      <c r="D1044" s="586" t="str">
        <f t="shared" si="157"/>
        <v>ENERO 2017 / 18</v>
      </c>
    </row>
    <row r="1045" spans="1:4" x14ac:dyDescent="0.25">
      <c r="A1045" s="586">
        <f t="shared" si="160"/>
        <v>2017</v>
      </c>
      <c r="B1045" s="586" t="str">
        <f t="shared" si="160"/>
        <v>ENERO</v>
      </c>
      <c r="C1045" s="586">
        <v>20</v>
      </c>
      <c r="D1045" s="586" t="str">
        <f t="shared" si="157"/>
        <v>ENERO 2017 / 19</v>
      </c>
    </row>
    <row r="1046" spans="1:4" x14ac:dyDescent="0.25">
      <c r="A1046" s="586">
        <f t="shared" si="160"/>
        <v>2017</v>
      </c>
      <c r="B1046" s="586" t="str">
        <f t="shared" si="160"/>
        <v>ENERO</v>
      </c>
      <c r="C1046" s="586">
        <v>21</v>
      </c>
      <c r="D1046" s="586" t="str">
        <f t="shared" si="157"/>
        <v>ENERO 2017 / 20</v>
      </c>
    </row>
    <row r="1047" spans="1:4" x14ac:dyDescent="0.25">
      <c r="A1047" s="586">
        <f t="shared" si="160"/>
        <v>2017</v>
      </c>
      <c r="B1047" s="586" t="str">
        <f t="shared" si="160"/>
        <v>ENERO</v>
      </c>
      <c r="C1047" s="586">
        <v>22</v>
      </c>
      <c r="D1047" s="586" t="str">
        <f t="shared" si="157"/>
        <v>ENERO 2017 / 21</v>
      </c>
    </row>
    <row r="1048" spans="1:4" x14ac:dyDescent="0.25">
      <c r="A1048" s="586">
        <f t="shared" si="160"/>
        <v>2017</v>
      </c>
      <c r="B1048" s="586" t="str">
        <f t="shared" si="160"/>
        <v>ENERO</v>
      </c>
      <c r="C1048" s="586">
        <v>23</v>
      </c>
      <c r="D1048" s="586" t="str">
        <f t="shared" si="157"/>
        <v>ENERO 2017 / 22</v>
      </c>
    </row>
    <row r="1049" spans="1:4" x14ac:dyDescent="0.25">
      <c r="A1049" s="586">
        <f t="shared" si="160"/>
        <v>2017</v>
      </c>
      <c r="B1049" s="586" t="str">
        <f t="shared" si="160"/>
        <v>ENERO</v>
      </c>
      <c r="C1049" s="586">
        <v>24</v>
      </c>
      <c r="D1049" s="586" t="str">
        <f t="shared" si="157"/>
        <v>ENERO 2017 / 23</v>
      </c>
    </row>
    <row r="1050" spans="1:4" x14ac:dyDescent="0.25">
      <c r="A1050" s="586">
        <f t="shared" si="160"/>
        <v>2017</v>
      </c>
      <c r="B1050" s="586" t="str">
        <f t="shared" si="160"/>
        <v>ENERO</v>
      </c>
      <c r="C1050" s="586">
        <v>25</v>
      </c>
      <c r="D1050" s="586" t="str">
        <f t="shared" si="157"/>
        <v>ENERO 2017 / 24</v>
      </c>
    </row>
    <row r="1051" spans="1:4" x14ac:dyDescent="0.25">
      <c r="A1051" s="586">
        <f t="shared" si="160"/>
        <v>2017</v>
      </c>
      <c r="B1051" s="586" t="str">
        <f t="shared" si="160"/>
        <v>ENERO</v>
      </c>
      <c r="C1051" s="586">
        <v>26</v>
      </c>
      <c r="D1051" s="586" t="str">
        <f t="shared" si="157"/>
        <v>ENERO 2017 / 25</v>
      </c>
    </row>
    <row r="1052" spans="1:4" x14ac:dyDescent="0.25">
      <c r="A1052" s="586">
        <f t="shared" si="160"/>
        <v>2017</v>
      </c>
      <c r="B1052" s="586" t="str">
        <f t="shared" si="160"/>
        <v>ENERO</v>
      </c>
      <c r="C1052" s="586">
        <v>27</v>
      </c>
      <c r="D1052" s="586" t="str">
        <f t="shared" si="157"/>
        <v>ENERO 2017 / 26</v>
      </c>
    </row>
    <row r="1053" spans="1:4" x14ac:dyDescent="0.25">
      <c r="A1053" s="586">
        <f t="shared" si="160"/>
        <v>2017</v>
      </c>
      <c r="B1053" s="586" t="str">
        <f t="shared" si="160"/>
        <v>ENERO</v>
      </c>
      <c r="C1053" s="586">
        <v>28</v>
      </c>
      <c r="D1053" s="586" t="str">
        <f t="shared" si="157"/>
        <v>ENERO 2017 / 27</v>
      </c>
    </row>
    <row r="1054" spans="1:4" x14ac:dyDescent="0.25">
      <c r="A1054" s="586">
        <f t="shared" si="160"/>
        <v>2017</v>
      </c>
      <c r="B1054" s="586" t="str">
        <f t="shared" si="160"/>
        <v>ENERO</v>
      </c>
      <c r="C1054" s="586">
        <v>29</v>
      </c>
      <c r="D1054" s="586" t="str">
        <f t="shared" si="157"/>
        <v>ENERO 2017 / 28</v>
      </c>
    </row>
    <row r="1055" spans="1:4" x14ac:dyDescent="0.25">
      <c r="A1055" s="586">
        <f t="shared" si="160"/>
        <v>2017</v>
      </c>
      <c r="B1055" s="586" t="str">
        <f t="shared" si="160"/>
        <v>ENERO</v>
      </c>
      <c r="C1055" s="586">
        <v>30</v>
      </c>
      <c r="D1055" s="586" t="str">
        <f t="shared" si="157"/>
        <v>ENERO 2017 / 29</v>
      </c>
    </row>
    <row r="1056" spans="1:4" x14ac:dyDescent="0.25">
      <c r="A1056" s="586">
        <f t="shared" si="160"/>
        <v>2017</v>
      </c>
      <c r="B1056" s="586" t="str">
        <f t="shared" si="160"/>
        <v>ENERO</v>
      </c>
      <c r="C1056" s="586">
        <v>31</v>
      </c>
      <c r="D1056" s="586" t="str">
        <f t="shared" si="157"/>
        <v>ENERO 2017 / 30</v>
      </c>
    </row>
    <row r="1057" spans="1:53" x14ac:dyDescent="0.25">
      <c r="A1057" s="206"/>
      <c r="B1057" s="206"/>
      <c r="C1057" s="206"/>
      <c r="D1057" s="586" t="str">
        <f t="shared" si="157"/>
        <v>ENERO 2017 / 31</v>
      </c>
    </row>
    <row r="1058" spans="1:53" ht="15.75" x14ac:dyDescent="0.25">
      <c r="A1058" s="586">
        <v>2017</v>
      </c>
      <c r="B1058" s="586" t="s">
        <v>240</v>
      </c>
      <c r="C1058" s="586">
        <v>1</v>
      </c>
      <c r="D1058" s="208" t="s">
        <v>228</v>
      </c>
      <c r="E1058" s="209">
        <f t="shared" ref="E1058:BA1058" si="161">IFERROR(AVERAGE(E1027:E1057),"")</f>
        <v>1.75</v>
      </c>
      <c r="F1058" s="209">
        <f t="shared" si="161"/>
        <v>42747.25</v>
      </c>
      <c r="G1058" s="209">
        <f t="shared" si="161"/>
        <v>69969</v>
      </c>
      <c r="H1058" s="209" t="str">
        <f t="shared" si="161"/>
        <v/>
      </c>
      <c r="I1058" s="209">
        <f t="shared" si="161"/>
        <v>0.77910000000000001</v>
      </c>
      <c r="J1058" s="209" t="str">
        <f t="shared" si="161"/>
        <v/>
      </c>
      <c r="K1058" s="209">
        <f t="shared" si="161"/>
        <v>0</v>
      </c>
      <c r="L1058" s="209">
        <f t="shared" si="161"/>
        <v>30</v>
      </c>
      <c r="M1058" s="209" t="str">
        <f t="shared" si="161"/>
        <v/>
      </c>
      <c r="N1058" s="209">
        <f t="shared" si="161"/>
        <v>104</v>
      </c>
      <c r="O1058" s="209">
        <f t="shared" si="161"/>
        <v>7.4999999999999997E-3</v>
      </c>
      <c r="P1058" s="209">
        <f t="shared" si="161"/>
        <v>1.0625</v>
      </c>
      <c r="Q1058" s="209">
        <f t="shared" si="161"/>
        <v>334.5</v>
      </c>
      <c r="R1058" s="209">
        <f t="shared" si="161"/>
        <v>471.75</v>
      </c>
      <c r="S1058" s="209">
        <f t="shared" si="161"/>
        <v>99</v>
      </c>
      <c r="T1058" s="209" t="str">
        <f t="shared" si="161"/>
        <v/>
      </c>
      <c r="U1058" s="209">
        <f t="shared" si="161"/>
        <v>16</v>
      </c>
      <c r="V1058" s="209">
        <f t="shared" si="161"/>
        <v>100</v>
      </c>
      <c r="W1058" s="209">
        <f t="shared" si="161"/>
        <v>1</v>
      </c>
      <c r="X1058" s="209">
        <f t="shared" si="161"/>
        <v>1.9</v>
      </c>
      <c r="Y1058" s="209">
        <f t="shared" si="161"/>
        <v>401</v>
      </c>
      <c r="Z1058" s="209">
        <f t="shared" si="161"/>
        <v>572</v>
      </c>
      <c r="AA1058" s="209">
        <f t="shared" si="161"/>
        <v>0.3</v>
      </c>
      <c r="AB1058" s="209">
        <f t="shared" si="161"/>
        <v>0.05</v>
      </c>
      <c r="AC1058" s="209" t="str">
        <f t="shared" si="161"/>
        <v/>
      </c>
      <c r="AD1058" s="209">
        <f t="shared" si="161"/>
        <v>2.5</v>
      </c>
      <c r="AE1058" s="209">
        <f t="shared" si="161"/>
        <v>42745.25</v>
      </c>
      <c r="AF1058" s="209">
        <f t="shared" si="161"/>
        <v>69903.75</v>
      </c>
      <c r="AG1058" s="209" t="str">
        <f t="shared" si="161"/>
        <v/>
      </c>
      <c r="AH1058" s="209">
        <f t="shared" si="161"/>
        <v>0.78392499999999998</v>
      </c>
      <c r="AI1058" s="209" t="str">
        <f t="shared" si="161"/>
        <v/>
      </c>
      <c r="AJ1058" s="209">
        <f t="shared" si="161"/>
        <v>0.01</v>
      </c>
      <c r="AK1058" s="209">
        <f t="shared" si="161"/>
        <v>29.5</v>
      </c>
      <c r="AL1058" s="209" t="str">
        <f t="shared" si="161"/>
        <v/>
      </c>
      <c r="AM1058" s="209">
        <f t="shared" si="161"/>
        <v>110.75</v>
      </c>
      <c r="AN1058" s="209">
        <f t="shared" si="161"/>
        <v>0</v>
      </c>
      <c r="AO1058" s="209">
        <f t="shared" si="161"/>
        <v>1.2</v>
      </c>
      <c r="AP1058" s="209">
        <f t="shared" si="161"/>
        <v>338</v>
      </c>
      <c r="AQ1058" s="209">
        <f t="shared" si="161"/>
        <v>471.5</v>
      </c>
      <c r="AR1058" s="209">
        <f t="shared" si="161"/>
        <v>99</v>
      </c>
      <c r="AS1058" s="209" t="str">
        <f t="shared" si="161"/>
        <v/>
      </c>
      <c r="AT1058" s="209">
        <f t="shared" si="161"/>
        <v>16</v>
      </c>
      <c r="AU1058" s="209">
        <f t="shared" si="161"/>
        <v>100</v>
      </c>
      <c r="AV1058" s="209">
        <f t="shared" si="161"/>
        <v>1</v>
      </c>
      <c r="AW1058" s="209">
        <f t="shared" si="161"/>
        <v>1.9</v>
      </c>
      <c r="AX1058" s="210">
        <f t="shared" si="161"/>
        <v>437</v>
      </c>
      <c r="AY1058" s="209">
        <f t="shared" si="161"/>
        <v>608</v>
      </c>
      <c r="AZ1058" s="209">
        <f t="shared" si="161"/>
        <v>0.3</v>
      </c>
      <c r="BA1058" s="209">
        <f t="shared" si="161"/>
        <v>0.05</v>
      </c>
    </row>
    <row r="1059" spans="1:53" x14ac:dyDescent="0.25">
      <c r="A1059" s="586">
        <f>A1058</f>
        <v>2017</v>
      </c>
      <c r="B1059" s="586" t="str">
        <f>B1058</f>
        <v>FEBRERO</v>
      </c>
      <c r="C1059" s="586">
        <v>2</v>
      </c>
      <c r="D1059" s="586" t="str">
        <f t="shared" ref="D1059:D1121" si="162">B1058&amp;" "&amp;A1058&amp;" / "&amp;C1058</f>
        <v>FEBRERO 2017 / 1</v>
      </c>
      <c r="E1059" s="44">
        <v>1</v>
      </c>
      <c r="F1059" s="44">
        <v>42770</v>
      </c>
      <c r="G1059" s="44">
        <v>70627</v>
      </c>
      <c r="H1059" s="44" t="s">
        <v>129</v>
      </c>
      <c r="I1059" s="44">
        <v>0.77959999999999996</v>
      </c>
      <c r="J1059" s="44" t="s">
        <v>20</v>
      </c>
      <c r="K1059" s="44">
        <v>0</v>
      </c>
      <c r="L1059" s="44">
        <v>30</v>
      </c>
      <c r="M1059" s="44" t="s">
        <v>103</v>
      </c>
      <c r="N1059" s="44">
        <v>104</v>
      </c>
      <c r="O1059" s="44">
        <v>0</v>
      </c>
      <c r="P1059" s="44">
        <v>1.05</v>
      </c>
      <c r="Q1059" s="44">
        <v>335</v>
      </c>
      <c r="R1059" s="44">
        <v>484</v>
      </c>
      <c r="S1059" s="44">
        <v>98.5</v>
      </c>
      <c r="U1059" s="44">
        <v>16</v>
      </c>
      <c r="V1059" s="44">
        <v>100</v>
      </c>
      <c r="W1059" s="44">
        <v>1</v>
      </c>
      <c r="X1059" s="44">
        <v>1.9</v>
      </c>
      <c r="Y1059" s="44">
        <v>401</v>
      </c>
      <c r="Z1059" s="44">
        <v>572</v>
      </c>
      <c r="AA1059" s="55">
        <v>0.3</v>
      </c>
      <c r="AB1059" s="44">
        <v>0.05</v>
      </c>
      <c r="AD1059" s="44">
        <v>1</v>
      </c>
      <c r="AE1059" s="44">
        <v>42768</v>
      </c>
      <c r="AF1059" s="44">
        <v>70573</v>
      </c>
      <c r="AG1059" s="44" t="s">
        <v>167</v>
      </c>
      <c r="AH1059" s="44">
        <v>0.78310000000000002</v>
      </c>
      <c r="AI1059" s="44" t="s">
        <v>20</v>
      </c>
      <c r="AJ1059" s="44">
        <v>0</v>
      </c>
      <c r="AK1059" s="44">
        <v>30</v>
      </c>
      <c r="AL1059" s="44" t="s">
        <v>103</v>
      </c>
      <c r="AM1059" s="44">
        <v>111</v>
      </c>
      <c r="AN1059" s="44">
        <v>0</v>
      </c>
      <c r="AO1059" s="44">
        <v>1.2</v>
      </c>
      <c r="AP1059" s="44">
        <v>342</v>
      </c>
      <c r="AQ1059" s="44">
        <v>462</v>
      </c>
      <c r="AR1059" s="44">
        <v>99</v>
      </c>
      <c r="AT1059" s="44">
        <v>16</v>
      </c>
      <c r="AU1059" s="44">
        <v>100</v>
      </c>
      <c r="AV1059" s="44">
        <v>1</v>
      </c>
      <c r="AW1059" s="44">
        <v>1.9</v>
      </c>
      <c r="AX1059" s="55">
        <v>437</v>
      </c>
      <c r="AY1059" s="44">
        <v>608</v>
      </c>
      <c r="AZ1059" s="44">
        <v>0.3</v>
      </c>
      <c r="BA1059" s="44">
        <v>0.05</v>
      </c>
    </row>
    <row r="1060" spans="1:53" x14ac:dyDescent="0.25">
      <c r="A1060" s="586">
        <f t="shared" ref="A1060:B1075" si="163">A1059</f>
        <v>2017</v>
      </c>
      <c r="B1060" s="586" t="str">
        <f t="shared" si="163"/>
        <v>FEBRERO</v>
      </c>
      <c r="C1060" s="586">
        <v>3</v>
      </c>
      <c r="D1060" s="586" t="str">
        <f t="shared" si="162"/>
        <v>FEBRERO 2017 / 2</v>
      </c>
      <c r="E1060" s="44">
        <v>2</v>
      </c>
      <c r="F1060" s="44">
        <v>42780</v>
      </c>
      <c r="G1060" s="44">
        <v>70833</v>
      </c>
      <c r="H1060" s="44" t="s">
        <v>131</v>
      </c>
      <c r="I1060" s="44">
        <v>0.7792</v>
      </c>
      <c r="J1060" s="44" t="s">
        <v>20</v>
      </c>
      <c r="K1060" s="44">
        <v>0</v>
      </c>
      <c r="L1060" s="44">
        <v>30</v>
      </c>
      <c r="M1060" s="44" t="s">
        <v>103</v>
      </c>
      <c r="N1060" s="44">
        <v>104</v>
      </c>
      <c r="O1060" s="44">
        <v>0</v>
      </c>
      <c r="P1060" s="44">
        <v>1.05</v>
      </c>
      <c r="Q1060" s="44">
        <v>332</v>
      </c>
      <c r="R1060" s="44">
        <v>465</v>
      </c>
      <c r="S1060" s="44">
        <v>99</v>
      </c>
      <c r="U1060" s="44">
        <v>16</v>
      </c>
      <c r="V1060" s="44">
        <v>100</v>
      </c>
      <c r="W1060" s="44">
        <v>1</v>
      </c>
      <c r="X1060" s="44">
        <v>1.9</v>
      </c>
      <c r="Y1060" s="44">
        <v>401</v>
      </c>
      <c r="Z1060" s="44">
        <v>572</v>
      </c>
      <c r="AA1060" s="55">
        <v>0.3</v>
      </c>
      <c r="AB1060" s="44">
        <v>0.05</v>
      </c>
      <c r="AD1060" s="44">
        <v>2</v>
      </c>
      <c r="AE1060" s="44">
        <v>42776</v>
      </c>
      <c r="AF1060" s="44">
        <v>70746</v>
      </c>
      <c r="AG1060" s="44" t="s">
        <v>167</v>
      </c>
      <c r="AH1060" s="44">
        <v>0.78220000000000001</v>
      </c>
      <c r="AI1060" s="44" t="s">
        <v>20</v>
      </c>
      <c r="AJ1060" s="44">
        <v>0</v>
      </c>
      <c r="AK1060" s="44">
        <v>30</v>
      </c>
      <c r="AL1060" s="44" t="s">
        <v>103</v>
      </c>
      <c r="AM1060" s="44">
        <v>108</v>
      </c>
      <c r="AN1060" s="44">
        <v>0</v>
      </c>
      <c r="AO1060" s="44">
        <v>1.2</v>
      </c>
      <c r="AP1060" s="44">
        <v>338</v>
      </c>
      <c r="AQ1060" s="44">
        <v>459</v>
      </c>
      <c r="AR1060" s="44">
        <v>99</v>
      </c>
      <c r="AT1060" s="44">
        <v>16</v>
      </c>
      <c r="AU1060" s="44">
        <v>100</v>
      </c>
      <c r="AV1060" s="44">
        <v>1</v>
      </c>
      <c r="AW1060" s="44">
        <v>1.9</v>
      </c>
      <c r="AX1060" s="55">
        <v>437</v>
      </c>
      <c r="AY1060" s="44">
        <v>608</v>
      </c>
      <c r="AZ1060" s="44">
        <v>0.3</v>
      </c>
      <c r="BA1060" s="44">
        <v>0.05</v>
      </c>
    </row>
    <row r="1061" spans="1:53" x14ac:dyDescent="0.25">
      <c r="A1061" s="586">
        <f t="shared" si="163"/>
        <v>2017</v>
      </c>
      <c r="B1061" s="586" t="str">
        <f t="shared" si="163"/>
        <v>FEBRERO</v>
      </c>
      <c r="C1061" s="586">
        <v>4</v>
      </c>
      <c r="D1061" s="586" t="str">
        <f t="shared" si="162"/>
        <v>FEBRERO 2017 / 3</v>
      </c>
      <c r="E1061" s="44">
        <v>3</v>
      </c>
      <c r="F1061" s="44">
        <v>42790</v>
      </c>
      <c r="G1061" s="44">
        <v>71240</v>
      </c>
      <c r="H1061" s="44" t="s">
        <v>133</v>
      </c>
      <c r="I1061" s="44">
        <v>0.77880000000000005</v>
      </c>
      <c r="J1061" s="44" t="s">
        <v>20</v>
      </c>
      <c r="K1061" s="44">
        <v>0</v>
      </c>
      <c r="L1061" s="44">
        <v>30</v>
      </c>
      <c r="M1061" s="44" t="s">
        <v>103</v>
      </c>
      <c r="N1061" s="44">
        <v>104</v>
      </c>
      <c r="O1061" s="44">
        <v>0</v>
      </c>
      <c r="P1061" s="44">
        <v>1.03</v>
      </c>
      <c r="Q1061" s="44">
        <v>332</v>
      </c>
      <c r="R1061" s="44">
        <v>476</v>
      </c>
      <c r="S1061" s="44">
        <v>98.5</v>
      </c>
      <c r="U1061" s="44">
        <v>16</v>
      </c>
      <c r="V1061" s="44">
        <v>100</v>
      </c>
      <c r="W1061" s="44">
        <v>1</v>
      </c>
      <c r="X1061" s="44">
        <v>1.9</v>
      </c>
      <c r="Y1061" s="44">
        <v>401</v>
      </c>
      <c r="Z1061" s="44">
        <v>572</v>
      </c>
      <c r="AA1061" s="55">
        <v>0.3</v>
      </c>
      <c r="AB1061" s="44">
        <v>0.05</v>
      </c>
      <c r="AD1061" s="44">
        <v>3</v>
      </c>
      <c r="AE1061" s="44">
        <v>42789</v>
      </c>
      <c r="AF1061" s="44">
        <v>71189</v>
      </c>
      <c r="AG1061" s="44" t="s">
        <v>104</v>
      </c>
      <c r="AH1061" s="44">
        <v>0.78390000000000004</v>
      </c>
      <c r="AI1061" s="44" t="s">
        <v>20</v>
      </c>
      <c r="AJ1061" s="44">
        <v>0.01</v>
      </c>
      <c r="AK1061" s="44">
        <v>30</v>
      </c>
      <c r="AL1061" s="44" t="s">
        <v>103</v>
      </c>
      <c r="AM1061" s="44">
        <v>111</v>
      </c>
      <c r="AN1061" s="44">
        <v>0</v>
      </c>
      <c r="AO1061" s="44">
        <v>1.2</v>
      </c>
      <c r="AP1061" s="44">
        <v>343</v>
      </c>
      <c r="AQ1061" s="44">
        <v>473</v>
      </c>
      <c r="AR1061" s="44">
        <v>99</v>
      </c>
      <c r="AT1061" s="44">
        <v>16</v>
      </c>
      <c r="AU1061" s="44">
        <v>100</v>
      </c>
      <c r="AV1061" s="44">
        <v>1</v>
      </c>
      <c r="AW1061" s="44">
        <v>1.9</v>
      </c>
      <c r="AX1061" s="55">
        <v>437</v>
      </c>
      <c r="AY1061" s="44">
        <v>608</v>
      </c>
      <c r="AZ1061" s="44">
        <v>0.3</v>
      </c>
      <c r="BA1061" s="44">
        <v>0.05</v>
      </c>
    </row>
    <row r="1062" spans="1:53" x14ac:dyDescent="0.25">
      <c r="A1062" s="586">
        <f t="shared" si="163"/>
        <v>2017</v>
      </c>
      <c r="B1062" s="586" t="str">
        <f t="shared" si="163"/>
        <v>FEBRERO</v>
      </c>
      <c r="C1062" s="586">
        <v>5</v>
      </c>
      <c r="D1062" s="586" t="str">
        <f t="shared" si="162"/>
        <v>FEBRERO 2017 / 4</v>
      </c>
    </row>
    <row r="1063" spans="1:53" x14ac:dyDescent="0.25">
      <c r="A1063" s="586">
        <f t="shared" si="163"/>
        <v>2017</v>
      </c>
      <c r="B1063" s="586" t="str">
        <f t="shared" si="163"/>
        <v>FEBRERO</v>
      </c>
      <c r="C1063" s="586">
        <v>6</v>
      </c>
      <c r="D1063" s="586" t="str">
        <f t="shared" si="162"/>
        <v>FEBRERO 2017 / 5</v>
      </c>
    </row>
    <row r="1064" spans="1:53" x14ac:dyDescent="0.25">
      <c r="A1064" s="586">
        <f t="shared" si="163"/>
        <v>2017</v>
      </c>
      <c r="B1064" s="586" t="str">
        <f t="shared" si="163"/>
        <v>FEBRERO</v>
      </c>
      <c r="C1064" s="586">
        <v>7</v>
      </c>
      <c r="D1064" s="586" t="str">
        <f t="shared" si="162"/>
        <v>FEBRERO 2017 / 6</v>
      </c>
    </row>
    <row r="1065" spans="1:53" x14ac:dyDescent="0.25">
      <c r="A1065" s="586">
        <f t="shared" si="163"/>
        <v>2017</v>
      </c>
      <c r="B1065" s="586" t="str">
        <f t="shared" si="163"/>
        <v>FEBRERO</v>
      </c>
      <c r="C1065" s="586">
        <v>8</v>
      </c>
      <c r="D1065" s="586" t="str">
        <f t="shared" si="162"/>
        <v>FEBRERO 2017 / 7</v>
      </c>
    </row>
    <row r="1066" spans="1:53" x14ac:dyDescent="0.25">
      <c r="A1066" s="586">
        <f t="shared" si="163"/>
        <v>2017</v>
      </c>
      <c r="B1066" s="586" t="str">
        <f t="shared" si="163"/>
        <v>FEBRERO</v>
      </c>
      <c r="C1066" s="586">
        <v>9</v>
      </c>
      <c r="D1066" s="586" t="str">
        <f t="shared" si="162"/>
        <v>FEBRERO 2017 / 8</v>
      </c>
    </row>
    <row r="1067" spans="1:53" x14ac:dyDescent="0.25">
      <c r="A1067" s="586">
        <f t="shared" si="163"/>
        <v>2017</v>
      </c>
      <c r="B1067" s="586" t="str">
        <f t="shared" si="163"/>
        <v>FEBRERO</v>
      </c>
      <c r="C1067" s="586">
        <v>10</v>
      </c>
      <c r="D1067" s="586" t="str">
        <f t="shared" si="162"/>
        <v>FEBRERO 2017 / 9</v>
      </c>
    </row>
    <row r="1068" spans="1:53" x14ac:dyDescent="0.25">
      <c r="A1068" s="586">
        <f t="shared" si="163"/>
        <v>2017</v>
      </c>
      <c r="B1068" s="586" t="str">
        <f t="shared" si="163"/>
        <v>FEBRERO</v>
      </c>
      <c r="C1068" s="586">
        <v>11</v>
      </c>
      <c r="D1068" s="586" t="str">
        <f t="shared" si="162"/>
        <v>FEBRERO 2017 / 10</v>
      </c>
    </row>
    <row r="1069" spans="1:53" x14ac:dyDescent="0.25">
      <c r="A1069" s="586">
        <f t="shared" si="163"/>
        <v>2017</v>
      </c>
      <c r="B1069" s="586" t="str">
        <f t="shared" si="163"/>
        <v>FEBRERO</v>
      </c>
      <c r="C1069" s="586">
        <v>12</v>
      </c>
      <c r="D1069" s="586" t="str">
        <f t="shared" si="162"/>
        <v>FEBRERO 2017 / 11</v>
      </c>
    </row>
    <row r="1070" spans="1:53" x14ac:dyDescent="0.25">
      <c r="A1070" s="586">
        <f t="shared" si="163"/>
        <v>2017</v>
      </c>
      <c r="B1070" s="586" t="str">
        <f t="shared" si="163"/>
        <v>FEBRERO</v>
      </c>
      <c r="C1070" s="586">
        <v>13</v>
      </c>
      <c r="D1070" s="586" t="str">
        <f t="shared" si="162"/>
        <v>FEBRERO 2017 / 12</v>
      </c>
    </row>
    <row r="1071" spans="1:53" x14ac:dyDescent="0.25">
      <c r="A1071" s="586">
        <f t="shared" si="163"/>
        <v>2017</v>
      </c>
      <c r="B1071" s="586" t="str">
        <f t="shared" si="163"/>
        <v>FEBRERO</v>
      </c>
      <c r="C1071" s="586">
        <v>14</v>
      </c>
      <c r="D1071" s="586" t="str">
        <f t="shared" si="162"/>
        <v>FEBRERO 2017 / 13</v>
      </c>
    </row>
    <row r="1072" spans="1:53" x14ac:dyDescent="0.25">
      <c r="A1072" s="586">
        <f t="shared" si="163"/>
        <v>2017</v>
      </c>
      <c r="B1072" s="586" t="str">
        <f t="shared" si="163"/>
        <v>FEBRERO</v>
      </c>
      <c r="C1072" s="586">
        <v>15</v>
      </c>
      <c r="D1072" s="586" t="str">
        <f t="shared" si="162"/>
        <v>FEBRERO 2017 / 14</v>
      </c>
    </row>
    <row r="1073" spans="1:4" x14ac:dyDescent="0.25">
      <c r="A1073" s="586">
        <f t="shared" si="163"/>
        <v>2017</v>
      </c>
      <c r="B1073" s="586" t="str">
        <f t="shared" si="163"/>
        <v>FEBRERO</v>
      </c>
      <c r="C1073" s="586">
        <v>16</v>
      </c>
      <c r="D1073" s="586" t="str">
        <f t="shared" si="162"/>
        <v>FEBRERO 2017 / 15</v>
      </c>
    </row>
    <row r="1074" spans="1:4" x14ac:dyDescent="0.25">
      <c r="A1074" s="586">
        <f t="shared" si="163"/>
        <v>2017</v>
      </c>
      <c r="B1074" s="586" t="str">
        <f t="shared" si="163"/>
        <v>FEBRERO</v>
      </c>
      <c r="C1074" s="586">
        <v>17</v>
      </c>
      <c r="D1074" s="586" t="str">
        <f t="shared" si="162"/>
        <v>FEBRERO 2017 / 16</v>
      </c>
    </row>
    <row r="1075" spans="1:4" x14ac:dyDescent="0.25">
      <c r="A1075" s="586">
        <f t="shared" si="163"/>
        <v>2017</v>
      </c>
      <c r="B1075" s="586" t="str">
        <f t="shared" si="163"/>
        <v>FEBRERO</v>
      </c>
      <c r="C1075" s="586">
        <v>18</v>
      </c>
      <c r="D1075" s="586" t="str">
        <f t="shared" si="162"/>
        <v>FEBRERO 2017 / 17</v>
      </c>
    </row>
    <row r="1076" spans="1:4" x14ac:dyDescent="0.25">
      <c r="A1076" s="586">
        <f t="shared" ref="A1076:B1088" si="164">A1075</f>
        <v>2017</v>
      </c>
      <c r="B1076" s="586" t="str">
        <f t="shared" si="164"/>
        <v>FEBRERO</v>
      </c>
      <c r="C1076" s="586">
        <v>19</v>
      </c>
      <c r="D1076" s="586" t="str">
        <f t="shared" si="162"/>
        <v>FEBRERO 2017 / 18</v>
      </c>
    </row>
    <row r="1077" spans="1:4" x14ac:dyDescent="0.25">
      <c r="A1077" s="586">
        <f t="shared" si="164"/>
        <v>2017</v>
      </c>
      <c r="B1077" s="586" t="str">
        <f t="shared" si="164"/>
        <v>FEBRERO</v>
      </c>
      <c r="C1077" s="586">
        <v>20</v>
      </c>
      <c r="D1077" s="586" t="str">
        <f t="shared" si="162"/>
        <v>FEBRERO 2017 / 19</v>
      </c>
    </row>
    <row r="1078" spans="1:4" x14ac:dyDescent="0.25">
      <c r="A1078" s="586">
        <f t="shared" si="164"/>
        <v>2017</v>
      </c>
      <c r="B1078" s="586" t="str">
        <f t="shared" si="164"/>
        <v>FEBRERO</v>
      </c>
      <c r="C1078" s="586">
        <v>21</v>
      </c>
      <c r="D1078" s="586" t="str">
        <f t="shared" si="162"/>
        <v>FEBRERO 2017 / 20</v>
      </c>
    </row>
    <row r="1079" spans="1:4" x14ac:dyDescent="0.25">
      <c r="A1079" s="586">
        <f t="shared" si="164"/>
        <v>2017</v>
      </c>
      <c r="B1079" s="586" t="str">
        <f t="shared" si="164"/>
        <v>FEBRERO</v>
      </c>
      <c r="C1079" s="586">
        <v>22</v>
      </c>
      <c r="D1079" s="586" t="str">
        <f t="shared" si="162"/>
        <v>FEBRERO 2017 / 21</v>
      </c>
    </row>
    <row r="1080" spans="1:4" x14ac:dyDescent="0.25">
      <c r="A1080" s="586">
        <f t="shared" si="164"/>
        <v>2017</v>
      </c>
      <c r="B1080" s="586" t="str">
        <f t="shared" si="164"/>
        <v>FEBRERO</v>
      </c>
      <c r="C1080" s="586">
        <v>23</v>
      </c>
      <c r="D1080" s="586" t="str">
        <f t="shared" si="162"/>
        <v>FEBRERO 2017 / 22</v>
      </c>
    </row>
    <row r="1081" spans="1:4" x14ac:dyDescent="0.25">
      <c r="A1081" s="586">
        <f t="shared" si="164"/>
        <v>2017</v>
      </c>
      <c r="B1081" s="586" t="str">
        <f t="shared" si="164"/>
        <v>FEBRERO</v>
      </c>
      <c r="C1081" s="586">
        <v>24</v>
      </c>
      <c r="D1081" s="586" t="str">
        <f t="shared" si="162"/>
        <v>FEBRERO 2017 / 23</v>
      </c>
    </row>
    <row r="1082" spans="1:4" x14ac:dyDescent="0.25">
      <c r="A1082" s="586">
        <f t="shared" si="164"/>
        <v>2017</v>
      </c>
      <c r="B1082" s="586" t="str">
        <f t="shared" si="164"/>
        <v>FEBRERO</v>
      </c>
      <c r="C1082" s="586">
        <v>25</v>
      </c>
      <c r="D1082" s="586" t="str">
        <f t="shared" si="162"/>
        <v>FEBRERO 2017 / 24</v>
      </c>
    </row>
    <row r="1083" spans="1:4" x14ac:dyDescent="0.25">
      <c r="A1083" s="586">
        <f t="shared" si="164"/>
        <v>2017</v>
      </c>
      <c r="B1083" s="586" t="str">
        <f t="shared" si="164"/>
        <v>FEBRERO</v>
      </c>
      <c r="C1083" s="586">
        <v>26</v>
      </c>
      <c r="D1083" s="586" t="str">
        <f t="shared" si="162"/>
        <v>FEBRERO 2017 / 25</v>
      </c>
    </row>
    <row r="1084" spans="1:4" x14ac:dyDescent="0.25">
      <c r="A1084" s="586">
        <f t="shared" si="164"/>
        <v>2017</v>
      </c>
      <c r="B1084" s="586" t="str">
        <f t="shared" si="164"/>
        <v>FEBRERO</v>
      </c>
      <c r="C1084" s="586">
        <v>27</v>
      </c>
      <c r="D1084" s="586" t="str">
        <f t="shared" si="162"/>
        <v>FEBRERO 2017 / 26</v>
      </c>
    </row>
    <row r="1085" spans="1:4" x14ac:dyDescent="0.25">
      <c r="A1085" s="586">
        <f t="shared" si="164"/>
        <v>2017</v>
      </c>
      <c r="B1085" s="586" t="str">
        <f t="shared" si="164"/>
        <v>FEBRERO</v>
      </c>
      <c r="C1085" s="586">
        <v>28</v>
      </c>
      <c r="D1085" s="586" t="str">
        <f t="shared" si="162"/>
        <v>FEBRERO 2017 / 27</v>
      </c>
    </row>
    <row r="1086" spans="1:4" x14ac:dyDescent="0.25">
      <c r="A1086" s="586">
        <f t="shared" si="164"/>
        <v>2017</v>
      </c>
      <c r="B1086" s="586" t="str">
        <f t="shared" si="164"/>
        <v>FEBRERO</v>
      </c>
      <c r="C1086" s="586">
        <v>29</v>
      </c>
      <c r="D1086" s="586" t="str">
        <f t="shared" si="162"/>
        <v>FEBRERO 2017 / 28</v>
      </c>
    </row>
    <row r="1087" spans="1:4" x14ac:dyDescent="0.25">
      <c r="A1087" s="586">
        <f t="shared" si="164"/>
        <v>2017</v>
      </c>
      <c r="B1087" s="586" t="str">
        <f t="shared" si="164"/>
        <v>FEBRERO</v>
      </c>
      <c r="C1087" s="586">
        <v>30</v>
      </c>
      <c r="D1087" s="586" t="str">
        <f t="shared" si="162"/>
        <v>FEBRERO 2017 / 29</v>
      </c>
    </row>
    <row r="1088" spans="1:4" x14ac:dyDescent="0.25">
      <c r="A1088" s="586">
        <f t="shared" si="164"/>
        <v>2017</v>
      </c>
      <c r="B1088" s="586" t="str">
        <f t="shared" si="164"/>
        <v>FEBRERO</v>
      </c>
      <c r="C1088" s="586">
        <v>31</v>
      </c>
      <c r="D1088" s="586" t="str">
        <f t="shared" si="162"/>
        <v>FEBRERO 2017 / 30</v>
      </c>
    </row>
    <row r="1089" spans="1:53" x14ac:dyDescent="0.25">
      <c r="A1089" s="206"/>
      <c r="B1089" s="206"/>
      <c r="C1089" s="206"/>
      <c r="D1089" s="586" t="str">
        <f t="shared" si="162"/>
        <v>FEBRERO 2017 / 31</v>
      </c>
    </row>
    <row r="1090" spans="1:53" ht="15.75" x14ac:dyDescent="0.25">
      <c r="A1090" s="586">
        <v>2017</v>
      </c>
      <c r="B1090" s="586" t="s">
        <v>241</v>
      </c>
      <c r="C1090" s="586">
        <v>1</v>
      </c>
      <c r="D1090" s="208" t="s">
        <v>228</v>
      </c>
      <c r="E1090" s="209">
        <f t="shared" ref="E1090:BA1090" si="165">IFERROR(AVERAGE(E1059:E1089),"")</f>
        <v>2</v>
      </c>
      <c r="F1090" s="209">
        <f t="shared" si="165"/>
        <v>42780</v>
      </c>
      <c r="G1090" s="209">
        <f t="shared" si="165"/>
        <v>70900</v>
      </c>
      <c r="H1090" s="209" t="str">
        <f t="shared" si="165"/>
        <v/>
      </c>
      <c r="I1090" s="209">
        <f t="shared" si="165"/>
        <v>0.7792</v>
      </c>
      <c r="J1090" s="209" t="str">
        <f t="shared" si="165"/>
        <v/>
      </c>
      <c r="K1090" s="209">
        <f t="shared" si="165"/>
        <v>0</v>
      </c>
      <c r="L1090" s="209">
        <f t="shared" si="165"/>
        <v>30</v>
      </c>
      <c r="M1090" s="209" t="str">
        <f t="shared" si="165"/>
        <v/>
      </c>
      <c r="N1090" s="209">
        <f t="shared" si="165"/>
        <v>104</v>
      </c>
      <c r="O1090" s="209">
        <f t="shared" si="165"/>
        <v>0</v>
      </c>
      <c r="P1090" s="209">
        <f t="shared" si="165"/>
        <v>1.0433333333333332</v>
      </c>
      <c r="Q1090" s="209">
        <f t="shared" si="165"/>
        <v>333</v>
      </c>
      <c r="R1090" s="209">
        <f t="shared" si="165"/>
        <v>475</v>
      </c>
      <c r="S1090" s="209">
        <f t="shared" si="165"/>
        <v>98.666666666666671</v>
      </c>
      <c r="T1090" s="209" t="str">
        <f t="shared" si="165"/>
        <v/>
      </c>
      <c r="U1090" s="209">
        <f t="shared" si="165"/>
        <v>16</v>
      </c>
      <c r="V1090" s="209">
        <f t="shared" si="165"/>
        <v>100</v>
      </c>
      <c r="W1090" s="209">
        <f t="shared" si="165"/>
        <v>1</v>
      </c>
      <c r="X1090" s="209">
        <f t="shared" si="165"/>
        <v>1.8999999999999997</v>
      </c>
      <c r="Y1090" s="209">
        <f t="shared" si="165"/>
        <v>401</v>
      </c>
      <c r="Z1090" s="209">
        <f t="shared" si="165"/>
        <v>572</v>
      </c>
      <c r="AA1090" s="209">
        <f t="shared" si="165"/>
        <v>0.3</v>
      </c>
      <c r="AB1090" s="209">
        <f t="shared" si="165"/>
        <v>5.000000000000001E-2</v>
      </c>
      <c r="AC1090" s="209" t="str">
        <f t="shared" si="165"/>
        <v/>
      </c>
      <c r="AD1090" s="209">
        <f t="shared" si="165"/>
        <v>2</v>
      </c>
      <c r="AE1090" s="209">
        <f t="shared" si="165"/>
        <v>42777.666666666664</v>
      </c>
      <c r="AF1090" s="209">
        <f t="shared" si="165"/>
        <v>70836</v>
      </c>
      <c r="AG1090" s="209" t="str">
        <f t="shared" si="165"/>
        <v/>
      </c>
      <c r="AH1090" s="209">
        <f t="shared" si="165"/>
        <v>0.78306666666666669</v>
      </c>
      <c r="AI1090" s="209" t="str">
        <f t="shared" si="165"/>
        <v/>
      </c>
      <c r="AJ1090" s="209">
        <f t="shared" si="165"/>
        <v>3.3333333333333335E-3</v>
      </c>
      <c r="AK1090" s="209">
        <f t="shared" si="165"/>
        <v>30</v>
      </c>
      <c r="AL1090" s="209" t="str">
        <f t="shared" si="165"/>
        <v/>
      </c>
      <c r="AM1090" s="209">
        <f t="shared" si="165"/>
        <v>110</v>
      </c>
      <c r="AN1090" s="209">
        <f t="shared" si="165"/>
        <v>0</v>
      </c>
      <c r="AO1090" s="209">
        <f t="shared" si="165"/>
        <v>1.2</v>
      </c>
      <c r="AP1090" s="209">
        <f t="shared" si="165"/>
        <v>341</v>
      </c>
      <c r="AQ1090" s="209">
        <f t="shared" si="165"/>
        <v>464.66666666666669</v>
      </c>
      <c r="AR1090" s="209">
        <f t="shared" si="165"/>
        <v>99</v>
      </c>
      <c r="AS1090" s="209" t="str">
        <f t="shared" si="165"/>
        <v/>
      </c>
      <c r="AT1090" s="209">
        <f t="shared" si="165"/>
        <v>16</v>
      </c>
      <c r="AU1090" s="209">
        <f t="shared" si="165"/>
        <v>100</v>
      </c>
      <c r="AV1090" s="209">
        <f t="shared" si="165"/>
        <v>1</v>
      </c>
      <c r="AW1090" s="209">
        <f t="shared" si="165"/>
        <v>1.8999999999999997</v>
      </c>
      <c r="AX1090" s="210">
        <f t="shared" si="165"/>
        <v>437</v>
      </c>
      <c r="AY1090" s="209">
        <f t="shared" si="165"/>
        <v>608</v>
      </c>
      <c r="AZ1090" s="209">
        <f t="shared" si="165"/>
        <v>0.3</v>
      </c>
      <c r="BA1090" s="209">
        <f t="shared" si="165"/>
        <v>5.000000000000001E-2</v>
      </c>
    </row>
    <row r="1091" spans="1:53" x14ac:dyDescent="0.25">
      <c r="A1091" s="586">
        <f>A1090</f>
        <v>2017</v>
      </c>
      <c r="B1091" s="586" t="str">
        <f>B1090</f>
        <v>MARZO</v>
      </c>
      <c r="C1091" s="586">
        <v>2</v>
      </c>
      <c r="D1091" s="586" t="str">
        <f t="shared" si="162"/>
        <v>MARZO 2017 / 1</v>
      </c>
      <c r="E1091" s="44">
        <v>1</v>
      </c>
      <c r="F1091" s="44">
        <v>42802</v>
      </c>
      <c r="G1091" s="44">
        <v>890000071454</v>
      </c>
      <c r="H1091" s="44" t="s">
        <v>132</v>
      </c>
      <c r="I1091" s="44">
        <v>0.77880000000000005</v>
      </c>
      <c r="J1091" s="44" t="s">
        <v>20</v>
      </c>
      <c r="K1091" s="44">
        <v>0</v>
      </c>
      <c r="L1091" s="44">
        <v>30</v>
      </c>
      <c r="M1091" s="44" t="s">
        <v>103</v>
      </c>
      <c r="N1091" s="44">
        <v>104</v>
      </c>
      <c r="O1091" s="44">
        <v>0</v>
      </c>
      <c r="P1091" s="44">
        <v>1.04</v>
      </c>
      <c r="Q1091" s="44">
        <v>333</v>
      </c>
      <c r="R1091" s="44">
        <v>473</v>
      </c>
      <c r="S1091" s="44">
        <v>98.5</v>
      </c>
      <c r="U1091" s="44">
        <v>16</v>
      </c>
      <c r="V1091" s="44">
        <v>100</v>
      </c>
      <c r="W1091" s="44">
        <v>1</v>
      </c>
      <c r="X1091" s="44">
        <v>1.9</v>
      </c>
      <c r="Y1091" s="44">
        <v>437</v>
      </c>
      <c r="Z1091" s="44">
        <v>608</v>
      </c>
      <c r="AA1091" s="55">
        <v>0.3</v>
      </c>
      <c r="AB1091" s="44">
        <v>0.05</v>
      </c>
      <c r="AD1091" s="44">
        <v>1</v>
      </c>
      <c r="AE1091" s="44">
        <v>42795</v>
      </c>
      <c r="AF1091" s="44">
        <v>890000071290</v>
      </c>
      <c r="AG1091" s="44" t="s">
        <v>601</v>
      </c>
      <c r="AH1091" s="44">
        <v>0.78310000000000002</v>
      </c>
      <c r="AI1091" s="44" t="s">
        <v>20</v>
      </c>
      <c r="AJ1091" s="44">
        <v>0</v>
      </c>
      <c r="AK1091" s="44">
        <v>30</v>
      </c>
      <c r="AL1091" s="44" t="s">
        <v>103</v>
      </c>
      <c r="AM1091" s="44">
        <v>108</v>
      </c>
      <c r="AN1091" s="44">
        <v>0</v>
      </c>
      <c r="AO1091" s="44">
        <v>1.3</v>
      </c>
      <c r="AP1091" s="44">
        <v>338</v>
      </c>
      <c r="AQ1091" s="44">
        <v>478</v>
      </c>
      <c r="AR1091" s="44">
        <v>99</v>
      </c>
      <c r="AT1091" s="44">
        <v>16</v>
      </c>
      <c r="AU1091" s="44">
        <v>100</v>
      </c>
      <c r="AV1091" s="44">
        <v>1</v>
      </c>
      <c r="AW1091" s="44">
        <v>1.9</v>
      </c>
      <c r="AX1091" s="55">
        <v>437</v>
      </c>
      <c r="AY1091" s="44">
        <v>608</v>
      </c>
      <c r="AZ1091" s="44">
        <v>0.3</v>
      </c>
      <c r="BA1091" s="44">
        <v>0.05</v>
      </c>
    </row>
    <row r="1092" spans="1:53" x14ac:dyDescent="0.25">
      <c r="A1092" s="586">
        <f t="shared" ref="A1092:B1107" si="166">A1091</f>
        <v>2017</v>
      </c>
      <c r="B1092" s="586" t="str">
        <f t="shared" si="166"/>
        <v>MARZO</v>
      </c>
      <c r="C1092" s="586">
        <v>3</v>
      </c>
      <c r="D1092" s="586" t="str">
        <f t="shared" si="162"/>
        <v>MARZO 2017 / 2</v>
      </c>
      <c r="E1092" s="44">
        <v>2</v>
      </c>
      <c r="F1092" s="44">
        <v>42819</v>
      </c>
      <c r="G1092" s="44">
        <v>890000071857</v>
      </c>
      <c r="H1092" s="44" t="s">
        <v>132</v>
      </c>
      <c r="I1092" s="44">
        <v>0.77829999999999999</v>
      </c>
      <c r="J1092" s="44" t="s">
        <v>20</v>
      </c>
      <c r="K1092" s="44">
        <v>0</v>
      </c>
      <c r="L1092" s="44">
        <v>30</v>
      </c>
      <c r="M1092" s="44" t="s">
        <v>103</v>
      </c>
      <c r="N1092" s="44">
        <v>103</v>
      </c>
      <c r="O1092" s="44">
        <v>0</v>
      </c>
      <c r="P1092" s="44">
        <v>1.03</v>
      </c>
      <c r="Q1092" s="44">
        <v>333</v>
      </c>
      <c r="R1092" s="44">
        <v>470</v>
      </c>
      <c r="S1092" s="44">
        <v>98.5</v>
      </c>
      <c r="U1092" s="44">
        <v>16</v>
      </c>
      <c r="V1092" s="44">
        <v>100</v>
      </c>
      <c r="W1092" s="44">
        <v>1</v>
      </c>
      <c r="X1092" s="44">
        <v>1.9</v>
      </c>
      <c r="Y1092" s="44">
        <v>437</v>
      </c>
      <c r="Z1092" s="44">
        <v>608</v>
      </c>
      <c r="AA1092" s="55">
        <v>0.3</v>
      </c>
      <c r="AB1092" s="44">
        <v>0.05</v>
      </c>
      <c r="AD1092" s="44">
        <v>2</v>
      </c>
      <c r="AE1092" s="44">
        <v>42797</v>
      </c>
      <c r="AF1092" s="44">
        <v>890000071323</v>
      </c>
      <c r="AG1092" s="44" t="s">
        <v>602</v>
      </c>
      <c r="AH1092" s="44">
        <v>0.78520000000000001</v>
      </c>
      <c r="AI1092" s="44" t="s">
        <v>20</v>
      </c>
      <c r="AJ1092" s="44">
        <v>0</v>
      </c>
      <c r="AK1092" s="44">
        <v>30</v>
      </c>
      <c r="AL1092" s="44" t="s">
        <v>103</v>
      </c>
      <c r="AM1092" s="44">
        <v>111</v>
      </c>
      <c r="AN1092" s="44">
        <v>0</v>
      </c>
      <c r="AO1092" s="44">
        <v>1.2</v>
      </c>
      <c r="AP1092" s="44">
        <v>342</v>
      </c>
      <c r="AQ1092" s="44">
        <v>477</v>
      </c>
      <c r="AR1092" s="44">
        <v>99</v>
      </c>
      <c r="AT1092" s="44">
        <v>16</v>
      </c>
      <c r="AU1092" s="44">
        <v>100</v>
      </c>
      <c r="AV1092" s="44">
        <v>1</v>
      </c>
      <c r="AW1092" s="44">
        <v>1.9</v>
      </c>
      <c r="AX1092" s="55">
        <v>437</v>
      </c>
      <c r="AY1092" s="44">
        <v>608</v>
      </c>
      <c r="AZ1092" s="44">
        <v>0.3</v>
      </c>
      <c r="BA1092" s="44">
        <v>0.05</v>
      </c>
    </row>
    <row r="1093" spans="1:53" x14ac:dyDescent="0.25">
      <c r="A1093" s="586">
        <f t="shared" si="166"/>
        <v>2017</v>
      </c>
      <c r="B1093" s="586" t="str">
        <f t="shared" si="166"/>
        <v>MARZO</v>
      </c>
      <c r="C1093" s="586">
        <v>4</v>
      </c>
      <c r="D1093" s="586" t="str">
        <f t="shared" si="162"/>
        <v>MARZO 2017 / 3</v>
      </c>
      <c r="AD1093" s="44">
        <v>3</v>
      </c>
      <c r="AE1093" s="44">
        <v>42810</v>
      </c>
      <c r="AF1093" s="44">
        <v>890000071619</v>
      </c>
      <c r="AG1093" s="44" t="s">
        <v>601</v>
      </c>
      <c r="AH1093" s="44">
        <v>0.78220000000000001</v>
      </c>
      <c r="AI1093" s="44" t="s">
        <v>20</v>
      </c>
      <c r="AJ1093" s="44">
        <v>0.01</v>
      </c>
      <c r="AK1093" s="44">
        <v>30</v>
      </c>
      <c r="AL1093" s="44" t="s">
        <v>103</v>
      </c>
      <c r="AM1093" s="44">
        <v>109</v>
      </c>
      <c r="AN1093" s="44">
        <v>0</v>
      </c>
      <c r="AO1093" s="44">
        <v>1.3</v>
      </c>
      <c r="AP1093" s="44">
        <v>338</v>
      </c>
      <c r="AQ1093" s="44">
        <v>468</v>
      </c>
      <c r="AR1093" s="44">
        <v>99</v>
      </c>
      <c r="AT1093" s="44">
        <v>16</v>
      </c>
      <c r="AU1093" s="44">
        <v>100</v>
      </c>
      <c r="AV1093" s="44">
        <v>1</v>
      </c>
      <c r="AW1093" s="44">
        <v>1.9</v>
      </c>
      <c r="AX1093" s="55">
        <v>437</v>
      </c>
      <c r="AY1093" s="44">
        <v>608</v>
      </c>
      <c r="AZ1093" s="44">
        <v>0.3</v>
      </c>
      <c r="BA1093" s="44">
        <v>0.05</v>
      </c>
    </row>
    <row r="1094" spans="1:53" x14ac:dyDescent="0.25">
      <c r="A1094" s="586">
        <f t="shared" si="166"/>
        <v>2017</v>
      </c>
      <c r="B1094" s="586" t="str">
        <f t="shared" si="166"/>
        <v>MARZO</v>
      </c>
      <c r="C1094" s="586">
        <v>5</v>
      </c>
      <c r="D1094" s="586" t="str">
        <f t="shared" si="162"/>
        <v>MARZO 2017 / 4</v>
      </c>
    </row>
    <row r="1095" spans="1:53" x14ac:dyDescent="0.25">
      <c r="A1095" s="586">
        <f t="shared" si="166"/>
        <v>2017</v>
      </c>
      <c r="B1095" s="586" t="str">
        <f t="shared" si="166"/>
        <v>MARZO</v>
      </c>
      <c r="C1095" s="586">
        <v>6</v>
      </c>
      <c r="D1095" s="586" t="str">
        <f t="shared" si="162"/>
        <v>MARZO 2017 / 5</v>
      </c>
    </row>
    <row r="1096" spans="1:53" x14ac:dyDescent="0.25">
      <c r="A1096" s="586">
        <f t="shared" si="166"/>
        <v>2017</v>
      </c>
      <c r="B1096" s="586" t="str">
        <f t="shared" si="166"/>
        <v>MARZO</v>
      </c>
      <c r="C1096" s="586">
        <v>7</v>
      </c>
      <c r="D1096" s="586" t="str">
        <f t="shared" si="162"/>
        <v>MARZO 2017 / 6</v>
      </c>
    </row>
    <row r="1097" spans="1:53" x14ac:dyDescent="0.25">
      <c r="A1097" s="586">
        <f t="shared" si="166"/>
        <v>2017</v>
      </c>
      <c r="B1097" s="586" t="str">
        <f t="shared" si="166"/>
        <v>MARZO</v>
      </c>
      <c r="C1097" s="586">
        <v>8</v>
      </c>
      <c r="D1097" s="586" t="str">
        <f t="shared" si="162"/>
        <v>MARZO 2017 / 7</v>
      </c>
    </row>
    <row r="1098" spans="1:53" x14ac:dyDescent="0.25">
      <c r="A1098" s="586">
        <f t="shared" si="166"/>
        <v>2017</v>
      </c>
      <c r="B1098" s="586" t="str">
        <f t="shared" si="166"/>
        <v>MARZO</v>
      </c>
      <c r="C1098" s="586">
        <v>9</v>
      </c>
      <c r="D1098" s="586" t="str">
        <f t="shared" si="162"/>
        <v>MARZO 2017 / 8</v>
      </c>
    </row>
    <row r="1099" spans="1:53" x14ac:dyDescent="0.25">
      <c r="A1099" s="586">
        <f t="shared" si="166"/>
        <v>2017</v>
      </c>
      <c r="B1099" s="586" t="str">
        <f t="shared" si="166"/>
        <v>MARZO</v>
      </c>
      <c r="C1099" s="586">
        <v>10</v>
      </c>
      <c r="D1099" s="586" t="str">
        <f t="shared" si="162"/>
        <v>MARZO 2017 / 9</v>
      </c>
    </row>
    <row r="1100" spans="1:53" x14ac:dyDescent="0.25">
      <c r="A1100" s="586">
        <f t="shared" si="166"/>
        <v>2017</v>
      </c>
      <c r="B1100" s="586" t="str">
        <f t="shared" si="166"/>
        <v>MARZO</v>
      </c>
      <c r="C1100" s="586">
        <v>11</v>
      </c>
      <c r="D1100" s="586" t="str">
        <f t="shared" si="162"/>
        <v>MARZO 2017 / 10</v>
      </c>
    </row>
    <row r="1101" spans="1:53" x14ac:dyDescent="0.25">
      <c r="A1101" s="586">
        <f t="shared" si="166"/>
        <v>2017</v>
      </c>
      <c r="B1101" s="586" t="str">
        <f t="shared" si="166"/>
        <v>MARZO</v>
      </c>
      <c r="C1101" s="586">
        <v>12</v>
      </c>
      <c r="D1101" s="586" t="str">
        <f t="shared" si="162"/>
        <v>MARZO 2017 / 11</v>
      </c>
    </row>
    <row r="1102" spans="1:53" x14ac:dyDescent="0.25">
      <c r="A1102" s="586">
        <f t="shared" si="166"/>
        <v>2017</v>
      </c>
      <c r="B1102" s="586" t="str">
        <f t="shared" si="166"/>
        <v>MARZO</v>
      </c>
      <c r="C1102" s="586">
        <v>13</v>
      </c>
      <c r="D1102" s="586" t="str">
        <f t="shared" si="162"/>
        <v>MARZO 2017 / 12</v>
      </c>
    </row>
    <row r="1103" spans="1:53" x14ac:dyDescent="0.25">
      <c r="A1103" s="586">
        <f t="shared" si="166"/>
        <v>2017</v>
      </c>
      <c r="B1103" s="586" t="str">
        <f t="shared" si="166"/>
        <v>MARZO</v>
      </c>
      <c r="C1103" s="586">
        <v>14</v>
      </c>
      <c r="D1103" s="586" t="str">
        <f t="shared" si="162"/>
        <v>MARZO 2017 / 13</v>
      </c>
    </row>
    <row r="1104" spans="1:53" x14ac:dyDescent="0.25">
      <c r="A1104" s="586">
        <f t="shared" si="166"/>
        <v>2017</v>
      </c>
      <c r="B1104" s="586" t="str">
        <f t="shared" si="166"/>
        <v>MARZO</v>
      </c>
      <c r="C1104" s="586">
        <v>15</v>
      </c>
      <c r="D1104" s="586" t="str">
        <f t="shared" si="162"/>
        <v>MARZO 2017 / 14</v>
      </c>
    </row>
    <row r="1105" spans="1:4" x14ac:dyDescent="0.25">
      <c r="A1105" s="586">
        <f t="shared" si="166"/>
        <v>2017</v>
      </c>
      <c r="B1105" s="586" t="str">
        <f t="shared" si="166"/>
        <v>MARZO</v>
      </c>
      <c r="C1105" s="586">
        <v>16</v>
      </c>
      <c r="D1105" s="586" t="str">
        <f t="shared" si="162"/>
        <v>MARZO 2017 / 15</v>
      </c>
    </row>
    <row r="1106" spans="1:4" x14ac:dyDescent="0.25">
      <c r="A1106" s="586">
        <f t="shared" si="166"/>
        <v>2017</v>
      </c>
      <c r="B1106" s="586" t="str">
        <f t="shared" si="166"/>
        <v>MARZO</v>
      </c>
      <c r="C1106" s="586">
        <v>17</v>
      </c>
      <c r="D1106" s="586" t="str">
        <f t="shared" si="162"/>
        <v>MARZO 2017 / 16</v>
      </c>
    </row>
    <row r="1107" spans="1:4" x14ac:dyDescent="0.25">
      <c r="A1107" s="586">
        <f t="shared" si="166"/>
        <v>2017</v>
      </c>
      <c r="B1107" s="586" t="str">
        <f t="shared" si="166"/>
        <v>MARZO</v>
      </c>
      <c r="C1107" s="586">
        <v>18</v>
      </c>
      <c r="D1107" s="586" t="str">
        <f t="shared" si="162"/>
        <v>MARZO 2017 / 17</v>
      </c>
    </row>
    <row r="1108" spans="1:4" x14ac:dyDescent="0.25">
      <c r="A1108" s="586">
        <f t="shared" ref="A1108:B1120" si="167">A1107</f>
        <v>2017</v>
      </c>
      <c r="B1108" s="586" t="str">
        <f t="shared" si="167"/>
        <v>MARZO</v>
      </c>
      <c r="C1108" s="586">
        <v>19</v>
      </c>
      <c r="D1108" s="586" t="str">
        <f t="shared" si="162"/>
        <v>MARZO 2017 / 18</v>
      </c>
    </row>
    <row r="1109" spans="1:4" x14ac:dyDescent="0.25">
      <c r="A1109" s="586">
        <f t="shared" si="167"/>
        <v>2017</v>
      </c>
      <c r="B1109" s="586" t="str">
        <f t="shared" si="167"/>
        <v>MARZO</v>
      </c>
      <c r="C1109" s="586">
        <v>20</v>
      </c>
      <c r="D1109" s="586" t="str">
        <f t="shared" si="162"/>
        <v>MARZO 2017 / 19</v>
      </c>
    </row>
    <row r="1110" spans="1:4" x14ac:dyDescent="0.25">
      <c r="A1110" s="586">
        <f t="shared" si="167"/>
        <v>2017</v>
      </c>
      <c r="B1110" s="586" t="str">
        <f t="shared" si="167"/>
        <v>MARZO</v>
      </c>
      <c r="C1110" s="586">
        <v>21</v>
      </c>
      <c r="D1110" s="586" t="str">
        <f t="shared" si="162"/>
        <v>MARZO 2017 / 20</v>
      </c>
    </row>
    <row r="1111" spans="1:4" x14ac:dyDescent="0.25">
      <c r="A1111" s="586">
        <f t="shared" si="167"/>
        <v>2017</v>
      </c>
      <c r="B1111" s="586" t="str">
        <f t="shared" si="167"/>
        <v>MARZO</v>
      </c>
      <c r="C1111" s="586">
        <v>22</v>
      </c>
      <c r="D1111" s="586" t="str">
        <f t="shared" si="162"/>
        <v>MARZO 2017 / 21</v>
      </c>
    </row>
    <row r="1112" spans="1:4" x14ac:dyDescent="0.25">
      <c r="A1112" s="586">
        <f t="shared" si="167"/>
        <v>2017</v>
      </c>
      <c r="B1112" s="586" t="str">
        <f t="shared" si="167"/>
        <v>MARZO</v>
      </c>
      <c r="C1112" s="586">
        <v>23</v>
      </c>
      <c r="D1112" s="586" t="str">
        <f t="shared" si="162"/>
        <v>MARZO 2017 / 22</v>
      </c>
    </row>
    <row r="1113" spans="1:4" x14ac:dyDescent="0.25">
      <c r="A1113" s="586">
        <f t="shared" si="167"/>
        <v>2017</v>
      </c>
      <c r="B1113" s="586" t="str">
        <f t="shared" si="167"/>
        <v>MARZO</v>
      </c>
      <c r="C1113" s="586">
        <v>24</v>
      </c>
      <c r="D1113" s="586" t="str">
        <f t="shared" si="162"/>
        <v>MARZO 2017 / 23</v>
      </c>
    </row>
    <row r="1114" spans="1:4" x14ac:dyDescent="0.25">
      <c r="A1114" s="586">
        <f t="shared" si="167"/>
        <v>2017</v>
      </c>
      <c r="B1114" s="586" t="str">
        <f t="shared" si="167"/>
        <v>MARZO</v>
      </c>
      <c r="C1114" s="586">
        <v>25</v>
      </c>
      <c r="D1114" s="586" t="str">
        <f t="shared" si="162"/>
        <v>MARZO 2017 / 24</v>
      </c>
    </row>
    <row r="1115" spans="1:4" x14ac:dyDescent="0.25">
      <c r="A1115" s="586">
        <f t="shared" si="167"/>
        <v>2017</v>
      </c>
      <c r="B1115" s="586" t="str">
        <f t="shared" si="167"/>
        <v>MARZO</v>
      </c>
      <c r="C1115" s="586">
        <v>26</v>
      </c>
      <c r="D1115" s="586" t="str">
        <f t="shared" si="162"/>
        <v>MARZO 2017 / 25</v>
      </c>
    </row>
    <row r="1116" spans="1:4" x14ac:dyDescent="0.25">
      <c r="A1116" s="586">
        <f t="shared" si="167"/>
        <v>2017</v>
      </c>
      <c r="B1116" s="586" t="str">
        <f t="shared" si="167"/>
        <v>MARZO</v>
      </c>
      <c r="C1116" s="586">
        <v>27</v>
      </c>
      <c r="D1116" s="586" t="str">
        <f t="shared" si="162"/>
        <v>MARZO 2017 / 26</v>
      </c>
    </row>
    <row r="1117" spans="1:4" x14ac:dyDescent="0.25">
      <c r="A1117" s="586">
        <f t="shared" si="167"/>
        <v>2017</v>
      </c>
      <c r="B1117" s="586" t="str">
        <f t="shared" si="167"/>
        <v>MARZO</v>
      </c>
      <c r="C1117" s="586">
        <v>28</v>
      </c>
      <c r="D1117" s="586" t="str">
        <f t="shared" si="162"/>
        <v>MARZO 2017 / 27</v>
      </c>
    </row>
    <row r="1118" spans="1:4" x14ac:dyDescent="0.25">
      <c r="A1118" s="586">
        <f t="shared" si="167"/>
        <v>2017</v>
      </c>
      <c r="B1118" s="586" t="str">
        <f t="shared" si="167"/>
        <v>MARZO</v>
      </c>
      <c r="C1118" s="586">
        <v>29</v>
      </c>
      <c r="D1118" s="586" t="str">
        <f t="shared" si="162"/>
        <v>MARZO 2017 / 28</v>
      </c>
    </row>
    <row r="1119" spans="1:4" x14ac:dyDescent="0.25">
      <c r="A1119" s="586">
        <f t="shared" si="167"/>
        <v>2017</v>
      </c>
      <c r="B1119" s="586" t="str">
        <f t="shared" si="167"/>
        <v>MARZO</v>
      </c>
      <c r="C1119" s="586">
        <v>30</v>
      </c>
      <c r="D1119" s="586" t="str">
        <f t="shared" si="162"/>
        <v>MARZO 2017 / 29</v>
      </c>
    </row>
    <row r="1120" spans="1:4" x14ac:dyDescent="0.25">
      <c r="A1120" s="586">
        <f t="shared" si="167"/>
        <v>2017</v>
      </c>
      <c r="B1120" s="586" t="str">
        <f t="shared" si="167"/>
        <v>MARZO</v>
      </c>
      <c r="C1120" s="586">
        <v>31</v>
      </c>
      <c r="D1120" s="586" t="str">
        <f t="shared" si="162"/>
        <v>MARZO 2017 / 30</v>
      </c>
    </row>
    <row r="1121" spans="1:53" x14ac:dyDescent="0.25">
      <c r="A1121" s="206"/>
      <c r="B1121" s="206"/>
      <c r="C1121" s="206"/>
      <c r="D1121" s="586" t="str">
        <f t="shared" si="162"/>
        <v>MARZO 2017 / 31</v>
      </c>
    </row>
    <row r="1122" spans="1:53" ht="16.5" thickBot="1" x14ac:dyDescent="0.3">
      <c r="A1122" s="586">
        <v>2017</v>
      </c>
      <c r="B1122" s="586" t="s">
        <v>242</v>
      </c>
      <c r="C1122" s="586">
        <v>1</v>
      </c>
      <c r="D1122" s="208" t="s">
        <v>228</v>
      </c>
      <c r="E1122" s="209">
        <f t="shared" ref="E1122:BA1122" si="168">IFERROR(AVERAGE(E1091:E1121),"")</f>
        <v>1.5</v>
      </c>
      <c r="F1122" s="209">
        <f t="shared" si="168"/>
        <v>42810.5</v>
      </c>
      <c r="G1122" s="209">
        <f t="shared" si="168"/>
        <v>890000071655.5</v>
      </c>
      <c r="H1122" s="209" t="str">
        <f t="shared" si="168"/>
        <v/>
      </c>
      <c r="I1122" s="209">
        <f t="shared" si="168"/>
        <v>0.77855000000000008</v>
      </c>
      <c r="J1122" s="209" t="str">
        <f t="shared" si="168"/>
        <v/>
      </c>
      <c r="K1122" s="209">
        <f t="shared" si="168"/>
        <v>0</v>
      </c>
      <c r="L1122" s="209">
        <f t="shared" si="168"/>
        <v>30</v>
      </c>
      <c r="M1122" s="209" t="str">
        <f t="shared" si="168"/>
        <v/>
      </c>
      <c r="N1122" s="209">
        <f t="shared" si="168"/>
        <v>103.5</v>
      </c>
      <c r="O1122" s="209">
        <f t="shared" si="168"/>
        <v>0</v>
      </c>
      <c r="P1122" s="209">
        <f t="shared" si="168"/>
        <v>1.0350000000000001</v>
      </c>
      <c r="Q1122" s="209">
        <f t="shared" si="168"/>
        <v>333</v>
      </c>
      <c r="R1122" s="209">
        <f t="shared" si="168"/>
        <v>471.5</v>
      </c>
      <c r="S1122" s="209">
        <f t="shared" si="168"/>
        <v>98.5</v>
      </c>
      <c r="T1122" s="209" t="str">
        <f t="shared" si="168"/>
        <v/>
      </c>
      <c r="U1122" s="209">
        <f t="shared" si="168"/>
        <v>16</v>
      </c>
      <c r="V1122" s="209">
        <f t="shared" si="168"/>
        <v>100</v>
      </c>
      <c r="W1122" s="209">
        <f t="shared" si="168"/>
        <v>1</v>
      </c>
      <c r="X1122" s="209">
        <f t="shared" si="168"/>
        <v>1.9</v>
      </c>
      <c r="Y1122" s="209">
        <f t="shared" si="168"/>
        <v>437</v>
      </c>
      <c r="Z1122" s="209">
        <f t="shared" si="168"/>
        <v>608</v>
      </c>
      <c r="AA1122" s="209">
        <f t="shared" si="168"/>
        <v>0.3</v>
      </c>
      <c r="AB1122" s="209">
        <f t="shared" si="168"/>
        <v>0.05</v>
      </c>
      <c r="AC1122" s="209" t="str">
        <f t="shared" si="168"/>
        <v/>
      </c>
      <c r="AD1122" s="209">
        <f t="shared" si="168"/>
        <v>2</v>
      </c>
      <c r="AE1122" s="209">
        <f t="shared" si="168"/>
        <v>42800.666666666664</v>
      </c>
      <c r="AF1122" s="209">
        <f t="shared" si="168"/>
        <v>890000071410.66663</v>
      </c>
      <c r="AG1122" s="209" t="str">
        <f t="shared" si="168"/>
        <v/>
      </c>
      <c r="AH1122" s="209">
        <f t="shared" si="168"/>
        <v>0.78350000000000009</v>
      </c>
      <c r="AI1122" s="209" t="str">
        <f t="shared" si="168"/>
        <v/>
      </c>
      <c r="AJ1122" s="209">
        <f t="shared" si="168"/>
        <v>3.3333333333333335E-3</v>
      </c>
      <c r="AK1122" s="209">
        <f t="shared" si="168"/>
        <v>30</v>
      </c>
      <c r="AL1122" s="209" t="str">
        <f t="shared" si="168"/>
        <v/>
      </c>
      <c r="AM1122" s="209">
        <f t="shared" si="168"/>
        <v>109.33333333333333</v>
      </c>
      <c r="AN1122" s="209">
        <f t="shared" si="168"/>
        <v>0</v>
      </c>
      <c r="AO1122" s="209">
        <f t="shared" si="168"/>
        <v>1.2666666666666666</v>
      </c>
      <c r="AP1122" s="209">
        <f t="shared" si="168"/>
        <v>339.33333333333331</v>
      </c>
      <c r="AQ1122" s="209">
        <f t="shared" si="168"/>
        <v>474.33333333333331</v>
      </c>
      <c r="AR1122" s="209">
        <f t="shared" si="168"/>
        <v>99</v>
      </c>
      <c r="AS1122" s="209" t="str">
        <f t="shared" si="168"/>
        <v/>
      </c>
      <c r="AT1122" s="209">
        <f t="shared" si="168"/>
        <v>16</v>
      </c>
      <c r="AU1122" s="209">
        <f t="shared" si="168"/>
        <v>100</v>
      </c>
      <c r="AV1122" s="209">
        <f t="shared" si="168"/>
        <v>1</v>
      </c>
      <c r="AW1122" s="209">
        <f t="shared" si="168"/>
        <v>1.8999999999999997</v>
      </c>
      <c r="AX1122" s="210">
        <f t="shared" si="168"/>
        <v>437</v>
      </c>
      <c r="AY1122" s="209">
        <f t="shared" si="168"/>
        <v>608</v>
      </c>
      <c r="AZ1122" s="209">
        <f t="shared" si="168"/>
        <v>0.3</v>
      </c>
      <c r="BA1122" s="209">
        <f t="shared" si="168"/>
        <v>5.000000000000001E-2</v>
      </c>
    </row>
    <row r="1123" spans="1:53" ht="15.75" thickBot="1" x14ac:dyDescent="0.3">
      <c r="A1123" s="586">
        <f>A1122</f>
        <v>2017</v>
      </c>
      <c r="B1123" s="586" t="str">
        <f>B1122</f>
        <v>ABRIL</v>
      </c>
      <c r="C1123" s="586">
        <v>2</v>
      </c>
      <c r="D1123" s="586" t="str">
        <f t="shared" ref="D1123:D1185" si="169">B1122&amp;" "&amp;A1122&amp;" / "&amp;C1122</f>
        <v>ABRIL 2017 / 1</v>
      </c>
      <c r="E1123" s="580">
        <v>1</v>
      </c>
      <c r="F1123" s="771">
        <v>42831</v>
      </c>
      <c r="G1123" s="772">
        <v>890000072310</v>
      </c>
      <c r="H1123" s="773" t="s">
        <v>131</v>
      </c>
      <c r="I1123" s="774">
        <v>0.77880000000000005</v>
      </c>
      <c r="J1123" s="775" t="s">
        <v>20</v>
      </c>
      <c r="K1123" s="774">
        <v>0</v>
      </c>
      <c r="L1123" s="776">
        <v>30</v>
      </c>
      <c r="M1123" s="775" t="s">
        <v>103</v>
      </c>
      <c r="N1123" s="774">
        <v>104</v>
      </c>
      <c r="O1123" s="774">
        <v>0</v>
      </c>
      <c r="P1123" s="774">
        <v>1.04</v>
      </c>
      <c r="Q1123" s="774">
        <v>333</v>
      </c>
      <c r="R1123" s="774">
        <v>464</v>
      </c>
      <c r="S1123" s="777">
        <v>98.5</v>
      </c>
      <c r="T1123" s="260"/>
      <c r="U1123" s="587">
        <v>16</v>
      </c>
      <c r="V1123" s="587">
        <v>100</v>
      </c>
      <c r="W1123" s="587">
        <v>1</v>
      </c>
      <c r="X1123" s="587">
        <v>1.9</v>
      </c>
      <c r="Y1123" s="587">
        <v>437</v>
      </c>
      <c r="Z1123" s="587">
        <v>608</v>
      </c>
      <c r="AA1123" s="587">
        <v>0.3</v>
      </c>
      <c r="AB1123" s="587">
        <v>0.05</v>
      </c>
      <c r="AD1123" s="589">
        <v>1</v>
      </c>
      <c r="AE1123" s="778">
        <v>42828</v>
      </c>
      <c r="AF1123" s="779">
        <v>890000072221</v>
      </c>
      <c r="AG1123" s="780" t="s">
        <v>620</v>
      </c>
      <c r="AH1123" s="781">
        <v>0.78310000000000002</v>
      </c>
      <c r="AI1123" s="782" t="s">
        <v>20</v>
      </c>
      <c r="AJ1123" s="781">
        <v>0</v>
      </c>
      <c r="AK1123" s="781">
        <v>30</v>
      </c>
      <c r="AL1123" s="782" t="s">
        <v>103</v>
      </c>
      <c r="AM1123" s="781">
        <v>113</v>
      </c>
      <c r="AN1123" s="781">
        <v>0</v>
      </c>
      <c r="AO1123" s="781">
        <v>1.2</v>
      </c>
      <c r="AP1123" s="781">
        <v>349</v>
      </c>
      <c r="AQ1123" s="781">
        <v>464</v>
      </c>
      <c r="AR1123" s="783">
        <v>99</v>
      </c>
      <c r="AS1123" s="587"/>
      <c r="AT1123" s="587">
        <v>16</v>
      </c>
      <c r="AU1123" s="587">
        <v>100</v>
      </c>
      <c r="AV1123" s="587">
        <v>1</v>
      </c>
      <c r="AW1123" s="587">
        <v>1.9</v>
      </c>
      <c r="AX1123" s="587">
        <v>437</v>
      </c>
      <c r="AY1123" s="587">
        <v>608</v>
      </c>
      <c r="AZ1123" s="587">
        <v>0.3</v>
      </c>
      <c r="BA1123" s="587">
        <v>0.05</v>
      </c>
    </row>
    <row r="1124" spans="1:53" ht="15.75" thickBot="1" x14ac:dyDescent="0.3">
      <c r="A1124" s="586">
        <f t="shared" ref="A1124:B1139" si="170">A1123</f>
        <v>2017</v>
      </c>
      <c r="B1124" s="586" t="str">
        <f t="shared" si="170"/>
        <v>ABRIL</v>
      </c>
      <c r="C1124" s="586">
        <v>3</v>
      </c>
      <c r="D1124" s="586" t="str">
        <f t="shared" si="169"/>
        <v>ABRIL 2017 / 2</v>
      </c>
      <c r="AD1124" s="589">
        <v>2</v>
      </c>
      <c r="AE1124" s="784">
        <v>42837</v>
      </c>
      <c r="AF1124" s="785">
        <v>890000072416</v>
      </c>
      <c r="AG1124" s="786" t="s">
        <v>602</v>
      </c>
      <c r="AH1124" s="757">
        <v>0.78569999999999995</v>
      </c>
      <c r="AI1124" s="758" t="s">
        <v>20</v>
      </c>
      <c r="AJ1124" s="757">
        <v>0</v>
      </c>
      <c r="AK1124" s="757">
        <v>30</v>
      </c>
      <c r="AL1124" s="758" t="s">
        <v>103</v>
      </c>
      <c r="AM1124" s="757">
        <v>117</v>
      </c>
      <c r="AN1124" s="757">
        <v>0</v>
      </c>
      <c r="AO1124" s="757">
        <v>1.3</v>
      </c>
      <c r="AP1124" s="757">
        <v>352</v>
      </c>
      <c r="AQ1124" s="757">
        <v>486</v>
      </c>
      <c r="AR1124" s="759">
        <v>99</v>
      </c>
      <c r="AS1124" s="587"/>
      <c r="AT1124" s="587">
        <v>16</v>
      </c>
      <c r="AU1124" s="587">
        <v>100</v>
      </c>
      <c r="AV1124" s="587">
        <v>1</v>
      </c>
      <c r="AW1124" s="587">
        <v>1.9</v>
      </c>
      <c r="AX1124" s="587">
        <v>437</v>
      </c>
      <c r="AY1124" s="587">
        <v>608</v>
      </c>
      <c r="AZ1124" s="587">
        <v>0.3</v>
      </c>
      <c r="BA1124" s="587">
        <v>0.05</v>
      </c>
    </row>
    <row r="1125" spans="1:53" ht="15.75" thickBot="1" x14ac:dyDescent="0.3">
      <c r="A1125" s="586">
        <f t="shared" si="170"/>
        <v>2017</v>
      </c>
      <c r="B1125" s="586" t="str">
        <f t="shared" si="170"/>
        <v>ABRIL</v>
      </c>
      <c r="C1125" s="586">
        <v>4</v>
      </c>
      <c r="D1125" s="586" t="str">
        <f t="shared" si="169"/>
        <v>ABRIL 2017 / 3</v>
      </c>
      <c r="AD1125" s="589">
        <v>3</v>
      </c>
      <c r="AE1125" s="784">
        <v>42843</v>
      </c>
      <c r="AF1125" s="785">
        <v>890000072687</v>
      </c>
      <c r="AG1125" s="786" t="s">
        <v>601</v>
      </c>
      <c r="AH1125" s="757">
        <v>0.78480000000000005</v>
      </c>
      <c r="AI1125" s="758" t="s">
        <v>20</v>
      </c>
      <c r="AJ1125" s="757">
        <v>0</v>
      </c>
      <c r="AK1125" s="757">
        <v>30</v>
      </c>
      <c r="AL1125" s="758" t="s">
        <v>103</v>
      </c>
      <c r="AM1125" s="757">
        <v>117</v>
      </c>
      <c r="AN1125" s="757">
        <v>0</v>
      </c>
      <c r="AO1125" s="757">
        <v>1.3</v>
      </c>
      <c r="AP1125" s="757">
        <v>345</v>
      </c>
      <c r="AQ1125" s="757">
        <v>473</v>
      </c>
      <c r="AR1125" s="759">
        <v>99</v>
      </c>
      <c r="AS1125" s="587"/>
      <c r="AT1125" s="587">
        <v>16</v>
      </c>
      <c r="AU1125" s="587">
        <v>100</v>
      </c>
      <c r="AV1125" s="587">
        <v>1</v>
      </c>
      <c r="AW1125" s="587">
        <v>1.9</v>
      </c>
      <c r="AX1125" s="587">
        <v>437</v>
      </c>
      <c r="AY1125" s="587">
        <v>608</v>
      </c>
      <c r="AZ1125" s="587">
        <v>0.3</v>
      </c>
      <c r="BA1125" s="587">
        <v>0.05</v>
      </c>
    </row>
    <row r="1126" spans="1:53" ht="15.75" thickBot="1" x14ac:dyDescent="0.3">
      <c r="A1126" s="586">
        <f t="shared" si="170"/>
        <v>2017</v>
      </c>
      <c r="B1126" s="586" t="str">
        <f t="shared" si="170"/>
        <v>ABRIL</v>
      </c>
      <c r="C1126" s="586">
        <v>5</v>
      </c>
      <c r="D1126" s="586" t="str">
        <f t="shared" si="169"/>
        <v>ABRIL 2017 / 4</v>
      </c>
      <c r="AD1126" s="589">
        <v>4</v>
      </c>
      <c r="AE1126" s="787">
        <v>42852</v>
      </c>
      <c r="AF1126" s="788">
        <v>890000072983</v>
      </c>
      <c r="AG1126" s="789" t="s">
        <v>620</v>
      </c>
      <c r="AH1126" s="790">
        <v>0.78259999999999996</v>
      </c>
      <c r="AI1126" s="791" t="s">
        <v>20</v>
      </c>
      <c r="AJ1126" s="790">
        <v>0.01</v>
      </c>
      <c r="AK1126" s="790">
        <v>30</v>
      </c>
      <c r="AL1126" s="791" t="s">
        <v>103</v>
      </c>
      <c r="AM1126" s="790">
        <v>115</v>
      </c>
      <c r="AN1126" s="790">
        <v>0</v>
      </c>
      <c r="AO1126" s="790">
        <v>1.2</v>
      </c>
      <c r="AP1126" s="790">
        <v>345</v>
      </c>
      <c r="AQ1126" s="790">
        <v>468</v>
      </c>
      <c r="AR1126" s="792">
        <v>99</v>
      </c>
      <c r="AS1126" s="587"/>
      <c r="AT1126" s="587">
        <v>16</v>
      </c>
      <c r="AU1126" s="587">
        <v>100</v>
      </c>
      <c r="AV1126" s="587">
        <v>1</v>
      </c>
      <c r="AW1126" s="587">
        <v>1.9</v>
      </c>
      <c r="AX1126" s="587">
        <v>437</v>
      </c>
      <c r="AY1126" s="587">
        <v>608</v>
      </c>
      <c r="AZ1126" s="587">
        <v>0.3</v>
      </c>
      <c r="BA1126" s="587">
        <v>0.05</v>
      </c>
    </row>
    <row r="1127" spans="1:53" x14ac:dyDescent="0.25">
      <c r="A1127" s="586">
        <f t="shared" si="170"/>
        <v>2017</v>
      </c>
      <c r="B1127" s="586" t="str">
        <f t="shared" si="170"/>
        <v>ABRIL</v>
      </c>
      <c r="C1127" s="586">
        <v>6</v>
      </c>
      <c r="D1127" s="586" t="str">
        <f t="shared" si="169"/>
        <v>ABRIL 2017 / 5</v>
      </c>
    </row>
    <row r="1128" spans="1:53" x14ac:dyDescent="0.25">
      <c r="A1128" s="586">
        <f t="shared" si="170"/>
        <v>2017</v>
      </c>
      <c r="B1128" s="586" t="str">
        <f t="shared" si="170"/>
        <v>ABRIL</v>
      </c>
      <c r="C1128" s="586">
        <v>7</v>
      </c>
      <c r="D1128" s="586" t="str">
        <f t="shared" si="169"/>
        <v>ABRIL 2017 / 6</v>
      </c>
    </row>
    <row r="1129" spans="1:53" x14ac:dyDescent="0.25">
      <c r="A1129" s="586">
        <f t="shared" si="170"/>
        <v>2017</v>
      </c>
      <c r="B1129" s="586" t="str">
        <f t="shared" si="170"/>
        <v>ABRIL</v>
      </c>
      <c r="C1129" s="586">
        <v>8</v>
      </c>
      <c r="D1129" s="586" t="str">
        <f t="shared" si="169"/>
        <v>ABRIL 2017 / 7</v>
      </c>
    </row>
    <row r="1130" spans="1:53" x14ac:dyDescent="0.25">
      <c r="A1130" s="586">
        <f t="shared" si="170"/>
        <v>2017</v>
      </c>
      <c r="B1130" s="586" t="str">
        <f t="shared" si="170"/>
        <v>ABRIL</v>
      </c>
      <c r="C1130" s="586">
        <v>9</v>
      </c>
      <c r="D1130" s="586" t="str">
        <f t="shared" si="169"/>
        <v>ABRIL 2017 / 8</v>
      </c>
    </row>
    <row r="1131" spans="1:53" x14ac:dyDescent="0.25">
      <c r="A1131" s="586">
        <f t="shared" si="170"/>
        <v>2017</v>
      </c>
      <c r="B1131" s="586" t="str">
        <f t="shared" si="170"/>
        <v>ABRIL</v>
      </c>
      <c r="C1131" s="586">
        <v>10</v>
      </c>
      <c r="D1131" s="586" t="str">
        <f t="shared" si="169"/>
        <v>ABRIL 2017 / 9</v>
      </c>
    </row>
    <row r="1132" spans="1:53" x14ac:dyDescent="0.25">
      <c r="A1132" s="586">
        <f t="shared" si="170"/>
        <v>2017</v>
      </c>
      <c r="B1132" s="586" t="str">
        <f t="shared" si="170"/>
        <v>ABRIL</v>
      </c>
      <c r="C1132" s="586">
        <v>11</v>
      </c>
      <c r="D1132" s="586" t="str">
        <f t="shared" si="169"/>
        <v>ABRIL 2017 / 10</v>
      </c>
    </row>
    <row r="1133" spans="1:53" x14ac:dyDescent="0.25">
      <c r="A1133" s="586">
        <f t="shared" si="170"/>
        <v>2017</v>
      </c>
      <c r="B1133" s="586" t="str">
        <f t="shared" si="170"/>
        <v>ABRIL</v>
      </c>
      <c r="C1133" s="586">
        <v>12</v>
      </c>
      <c r="D1133" s="586" t="str">
        <f t="shared" si="169"/>
        <v>ABRIL 2017 / 11</v>
      </c>
    </row>
    <row r="1134" spans="1:53" x14ac:dyDescent="0.25">
      <c r="A1134" s="586">
        <f t="shared" si="170"/>
        <v>2017</v>
      </c>
      <c r="B1134" s="586" t="str">
        <f t="shared" si="170"/>
        <v>ABRIL</v>
      </c>
      <c r="C1134" s="586">
        <v>13</v>
      </c>
      <c r="D1134" s="586" t="str">
        <f t="shared" si="169"/>
        <v>ABRIL 2017 / 12</v>
      </c>
    </row>
    <row r="1135" spans="1:53" x14ac:dyDescent="0.25">
      <c r="A1135" s="586">
        <f t="shared" si="170"/>
        <v>2017</v>
      </c>
      <c r="B1135" s="586" t="str">
        <f t="shared" si="170"/>
        <v>ABRIL</v>
      </c>
      <c r="C1135" s="586">
        <v>14</v>
      </c>
      <c r="D1135" s="586" t="str">
        <f t="shared" si="169"/>
        <v>ABRIL 2017 / 13</v>
      </c>
    </row>
    <row r="1136" spans="1:53" x14ac:dyDescent="0.25">
      <c r="A1136" s="586">
        <f t="shared" si="170"/>
        <v>2017</v>
      </c>
      <c r="B1136" s="586" t="str">
        <f t="shared" si="170"/>
        <v>ABRIL</v>
      </c>
      <c r="C1136" s="586">
        <v>15</v>
      </c>
      <c r="D1136" s="586" t="str">
        <f t="shared" si="169"/>
        <v>ABRIL 2017 / 14</v>
      </c>
    </row>
    <row r="1137" spans="1:4" x14ac:dyDescent="0.25">
      <c r="A1137" s="586">
        <f t="shared" si="170"/>
        <v>2017</v>
      </c>
      <c r="B1137" s="586" t="str">
        <f t="shared" si="170"/>
        <v>ABRIL</v>
      </c>
      <c r="C1137" s="586">
        <v>16</v>
      </c>
      <c r="D1137" s="586" t="str">
        <f t="shared" si="169"/>
        <v>ABRIL 2017 / 15</v>
      </c>
    </row>
    <row r="1138" spans="1:4" x14ac:dyDescent="0.25">
      <c r="A1138" s="586">
        <f t="shared" si="170"/>
        <v>2017</v>
      </c>
      <c r="B1138" s="586" t="str">
        <f t="shared" si="170"/>
        <v>ABRIL</v>
      </c>
      <c r="C1138" s="586">
        <v>17</v>
      </c>
      <c r="D1138" s="586" t="str">
        <f t="shared" si="169"/>
        <v>ABRIL 2017 / 16</v>
      </c>
    </row>
    <row r="1139" spans="1:4" x14ac:dyDescent="0.25">
      <c r="A1139" s="586">
        <f t="shared" si="170"/>
        <v>2017</v>
      </c>
      <c r="B1139" s="586" t="str">
        <f t="shared" si="170"/>
        <v>ABRIL</v>
      </c>
      <c r="C1139" s="586">
        <v>18</v>
      </c>
      <c r="D1139" s="586" t="str">
        <f t="shared" si="169"/>
        <v>ABRIL 2017 / 17</v>
      </c>
    </row>
    <row r="1140" spans="1:4" x14ac:dyDescent="0.25">
      <c r="A1140" s="586">
        <f t="shared" ref="A1140:B1152" si="171">A1139</f>
        <v>2017</v>
      </c>
      <c r="B1140" s="586" t="str">
        <f t="shared" si="171"/>
        <v>ABRIL</v>
      </c>
      <c r="C1140" s="586">
        <v>19</v>
      </c>
      <c r="D1140" s="586" t="str">
        <f t="shared" si="169"/>
        <v>ABRIL 2017 / 18</v>
      </c>
    </row>
    <row r="1141" spans="1:4" x14ac:dyDescent="0.25">
      <c r="A1141" s="586">
        <f t="shared" si="171"/>
        <v>2017</v>
      </c>
      <c r="B1141" s="586" t="str">
        <f t="shared" si="171"/>
        <v>ABRIL</v>
      </c>
      <c r="C1141" s="586">
        <v>20</v>
      </c>
      <c r="D1141" s="586" t="str">
        <f t="shared" si="169"/>
        <v>ABRIL 2017 / 19</v>
      </c>
    </row>
    <row r="1142" spans="1:4" x14ac:dyDescent="0.25">
      <c r="A1142" s="586">
        <f t="shared" si="171"/>
        <v>2017</v>
      </c>
      <c r="B1142" s="586" t="str">
        <f t="shared" si="171"/>
        <v>ABRIL</v>
      </c>
      <c r="C1142" s="586">
        <v>21</v>
      </c>
      <c r="D1142" s="586" t="str">
        <f t="shared" si="169"/>
        <v>ABRIL 2017 / 20</v>
      </c>
    </row>
    <row r="1143" spans="1:4" x14ac:dyDescent="0.25">
      <c r="A1143" s="586">
        <f t="shared" si="171"/>
        <v>2017</v>
      </c>
      <c r="B1143" s="586" t="str">
        <f t="shared" si="171"/>
        <v>ABRIL</v>
      </c>
      <c r="C1143" s="586">
        <v>22</v>
      </c>
      <c r="D1143" s="586" t="str">
        <f t="shared" si="169"/>
        <v>ABRIL 2017 / 21</v>
      </c>
    </row>
    <row r="1144" spans="1:4" x14ac:dyDescent="0.25">
      <c r="A1144" s="586">
        <f t="shared" si="171"/>
        <v>2017</v>
      </c>
      <c r="B1144" s="586" t="str">
        <f t="shared" si="171"/>
        <v>ABRIL</v>
      </c>
      <c r="C1144" s="586">
        <v>23</v>
      </c>
      <c r="D1144" s="586" t="str">
        <f t="shared" si="169"/>
        <v>ABRIL 2017 / 22</v>
      </c>
    </row>
    <row r="1145" spans="1:4" x14ac:dyDescent="0.25">
      <c r="A1145" s="586">
        <f t="shared" si="171"/>
        <v>2017</v>
      </c>
      <c r="B1145" s="586" t="str">
        <f t="shared" si="171"/>
        <v>ABRIL</v>
      </c>
      <c r="C1145" s="586">
        <v>24</v>
      </c>
      <c r="D1145" s="586" t="str">
        <f t="shared" si="169"/>
        <v>ABRIL 2017 / 23</v>
      </c>
    </row>
    <row r="1146" spans="1:4" x14ac:dyDescent="0.25">
      <c r="A1146" s="586">
        <f t="shared" si="171"/>
        <v>2017</v>
      </c>
      <c r="B1146" s="586" t="str">
        <f t="shared" si="171"/>
        <v>ABRIL</v>
      </c>
      <c r="C1146" s="586">
        <v>25</v>
      </c>
      <c r="D1146" s="586" t="str">
        <f t="shared" si="169"/>
        <v>ABRIL 2017 / 24</v>
      </c>
    </row>
    <row r="1147" spans="1:4" x14ac:dyDescent="0.25">
      <c r="A1147" s="586">
        <f t="shared" si="171"/>
        <v>2017</v>
      </c>
      <c r="B1147" s="586" t="str">
        <f t="shared" si="171"/>
        <v>ABRIL</v>
      </c>
      <c r="C1147" s="586">
        <v>26</v>
      </c>
      <c r="D1147" s="586" t="str">
        <f t="shared" si="169"/>
        <v>ABRIL 2017 / 25</v>
      </c>
    </row>
    <row r="1148" spans="1:4" x14ac:dyDescent="0.25">
      <c r="A1148" s="586">
        <f t="shared" si="171"/>
        <v>2017</v>
      </c>
      <c r="B1148" s="586" t="str">
        <f t="shared" si="171"/>
        <v>ABRIL</v>
      </c>
      <c r="C1148" s="586">
        <v>27</v>
      </c>
      <c r="D1148" s="586" t="str">
        <f t="shared" si="169"/>
        <v>ABRIL 2017 / 26</v>
      </c>
    </row>
    <row r="1149" spans="1:4" x14ac:dyDescent="0.25">
      <c r="A1149" s="586">
        <f t="shared" si="171"/>
        <v>2017</v>
      </c>
      <c r="B1149" s="586" t="str">
        <f t="shared" si="171"/>
        <v>ABRIL</v>
      </c>
      <c r="C1149" s="586">
        <v>28</v>
      </c>
      <c r="D1149" s="586" t="str">
        <f t="shared" si="169"/>
        <v>ABRIL 2017 / 27</v>
      </c>
    </row>
    <row r="1150" spans="1:4" x14ac:dyDescent="0.25">
      <c r="A1150" s="586">
        <f t="shared" si="171"/>
        <v>2017</v>
      </c>
      <c r="B1150" s="586" t="str">
        <f t="shared" si="171"/>
        <v>ABRIL</v>
      </c>
      <c r="C1150" s="586">
        <v>29</v>
      </c>
      <c r="D1150" s="586" t="str">
        <f t="shared" si="169"/>
        <v>ABRIL 2017 / 28</v>
      </c>
    </row>
    <row r="1151" spans="1:4" x14ac:dyDescent="0.25">
      <c r="A1151" s="586">
        <f t="shared" si="171"/>
        <v>2017</v>
      </c>
      <c r="B1151" s="586" t="str">
        <f t="shared" si="171"/>
        <v>ABRIL</v>
      </c>
      <c r="C1151" s="586">
        <v>30</v>
      </c>
      <c r="D1151" s="586" t="str">
        <f t="shared" si="169"/>
        <v>ABRIL 2017 / 29</v>
      </c>
    </row>
    <row r="1152" spans="1:4" x14ac:dyDescent="0.25">
      <c r="A1152" s="586">
        <f t="shared" si="171"/>
        <v>2017</v>
      </c>
      <c r="B1152" s="586" t="str">
        <f t="shared" si="171"/>
        <v>ABRIL</v>
      </c>
      <c r="C1152" s="586">
        <v>31</v>
      </c>
      <c r="D1152" s="586" t="str">
        <f t="shared" si="169"/>
        <v>ABRIL 2017 / 30</v>
      </c>
    </row>
    <row r="1153" spans="1:53" x14ac:dyDescent="0.25">
      <c r="A1153" s="206"/>
      <c r="B1153" s="206"/>
      <c r="C1153" s="206"/>
      <c r="D1153" s="586" t="str">
        <f t="shared" si="169"/>
        <v>ABRIL 2017 / 31</v>
      </c>
    </row>
    <row r="1154" spans="1:53" ht="15.75" x14ac:dyDescent="0.25">
      <c r="A1154" s="586">
        <v>2017</v>
      </c>
      <c r="B1154" s="586" t="s">
        <v>226</v>
      </c>
      <c r="C1154" s="586">
        <v>1</v>
      </c>
      <c r="D1154" s="208" t="s">
        <v>228</v>
      </c>
      <c r="E1154" s="209">
        <f t="shared" ref="E1154:BA1154" si="172">IFERROR(AVERAGE(E1123:E1153),"")</f>
        <v>1</v>
      </c>
      <c r="F1154" s="209">
        <f t="shared" si="172"/>
        <v>42831</v>
      </c>
      <c r="G1154" s="209">
        <f t="shared" si="172"/>
        <v>890000072310</v>
      </c>
      <c r="H1154" s="209" t="str">
        <f t="shared" si="172"/>
        <v/>
      </c>
      <c r="I1154" s="209">
        <f t="shared" si="172"/>
        <v>0.77880000000000005</v>
      </c>
      <c r="J1154" s="209" t="str">
        <f t="shared" si="172"/>
        <v/>
      </c>
      <c r="K1154" s="209">
        <f t="shared" si="172"/>
        <v>0</v>
      </c>
      <c r="L1154" s="209">
        <f t="shared" si="172"/>
        <v>30</v>
      </c>
      <c r="M1154" s="209" t="str">
        <f t="shared" si="172"/>
        <v/>
      </c>
      <c r="N1154" s="209">
        <f t="shared" si="172"/>
        <v>104</v>
      </c>
      <c r="O1154" s="209">
        <f t="shared" si="172"/>
        <v>0</v>
      </c>
      <c r="P1154" s="209">
        <f t="shared" si="172"/>
        <v>1.04</v>
      </c>
      <c r="Q1154" s="209">
        <f t="shared" si="172"/>
        <v>333</v>
      </c>
      <c r="R1154" s="209">
        <f t="shared" si="172"/>
        <v>464</v>
      </c>
      <c r="S1154" s="209">
        <f t="shared" si="172"/>
        <v>98.5</v>
      </c>
      <c r="T1154" s="209" t="str">
        <f t="shared" si="172"/>
        <v/>
      </c>
      <c r="U1154" s="209">
        <f t="shared" si="172"/>
        <v>16</v>
      </c>
      <c r="V1154" s="209">
        <f t="shared" si="172"/>
        <v>100</v>
      </c>
      <c r="W1154" s="209">
        <f t="shared" si="172"/>
        <v>1</v>
      </c>
      <c r="X1154" s="209">
        <f t="shared" si="172"/>
        <v>1.9</v>
      </c>
      <c r="Y1154" s="209">
        <f t="shared" si="172"/>
        <v>437</v>
      </c>
      <c r="Z1154" s="209">
        <f t="shared" si="172"/>
        <v>608</v>
      </c>
      <c r="AA1154" s="209">
        <f t="shared" si="172"/>
        <v>0.3</v>
      </c>
      <c r="AB1154" s="209">
        <f t="shared" si="172"/>
        <v>0.05</v>
      </c>
      <c r="AC1154" s="209" t="str">
        <f t="shared" si="172"/>
        <v/>
      </c>
      <c r="AD1154" s="209">
        <f t="shared" si="172"/>
        <v>2.5</v>
      </c>
      <c r="AE1154" s="209">
        <f t="shared" si="172"/>
        <v>42840</v>
      </c>
      <c r="AF1154" s="209">
        <f t="shared" si="172"/>
        <v>890000072576.75</v>
      </c>
      <c r="AG1154" s="209" t="str">
        <f t="shared" si="172"/>
        <v/>
      </c>
      <c r="AH1154" s="209">
        <f t="shared" si="172"/>
        <v>0.78405000000000002</v>
      </c>
      <c r="AI1154" s="209" t="str">
        <f t="shared" si="172"/>
        <v/>
      </c>
      <c r="AJ1154" s="209">
        <f t="shared" si="172"/>
        <v>2.5000000000000001E-3</v>
      </c>
      <c r="AK1154" s="209">
        <f t="shared" si="172"/>
        <v>30</v>
      </c>
      <c r="AL1154" s="209" t="str">
        <f t="shared" si="172"/>
        <v/>
      </c>
      <c r="AM1154" s="209">
        <f t="shared" si="172"/>
        <v>115.5</v>
      </c>
      <c r="AN1154" s="209">
        <f t="shared" si="172"/>
        <v>0</v>
      </c>
      <c r="AO1154" s="209">
        <f t="shared" si="172"/>
        <v>1.25</v>
      </c>
      <c r="AP1154" s="209">
        <f t="shared" si="172"/>
        <v>347.75</v>
      </c>
      <c r="AQ1154" s="209">
        <f t="shared" si="172"/>
        <v>472.75</v>
      </c>
      <c r="AR1154" s="209">
        <f t="shared" si="172"/>
        <v>99</v>
      </c>
      <c r="AS1154" s="209" t="str">
        <f t="shared" si="172"/>
        <v/>
      </c>
      <c r="AT1154" s="209">
        <f t="shared" si="172"/>
        <v>16</v>
      </c>
      <c r="AU1154" s="209">
        <f t="shared" si="172"/>
        <v>100</v>
      </c>
      <c r="AV1154" s="209">
        <f t="shared" si="172"/>
        <v>1</v>
      </c>
      <c r="AW1154" s="209">
        <f t="shared" si="172"/>
        <v>1.9</v>
      </c>
      <c r="AX1154" s="210">
        <f t="shared" si="172"/>
        <v>437</v>
      </c>
      <c r="AY1154" s="209">
        <f t="shared" si="172"/>
        <v>608</v>
      </c>
      <c r="AZ1154" s="209">
        <f t="shared" si="172"/>
        <v>0.3</v>
      </c>
      <c r="BA1154" s="209">
        <f t="shared" si="172"/>
        <v>0.05</v>
      </c>
    </row>
    <row r="1155" spans="1:53" x14ac:dyDescent="0.25">
      <c r="A1155" s="586">
        <f>A1154</f>
        <v>2017</v>
      </c>
      <c r="B1155" s="586" t="str">
        <f>B1154</f>
        <v>MAYO</v>
      </c>
      <c r="C1155" s="586">
        <v>2</v>
      </c>
      <c r="D1155" s="586" t="str">
        <f t="shared" si="169"/>
        <v>MAYO 2017 / 1</v>
      </c>
    </row>
    <row r="1156" spans="1:53" x14ac:dyDescent="0.25">
      <c r="A1156" s="586">
        <f t="shared" ref="A1156:B1171" si="173">A1155</f>
        <v>2017</v>
      </c>
      <c r="B1156" s="586" t="str">
        <f t="shared" si="173"/>
        <v>MAYO</v>
      </c>
      <c r="C1156" s="586">
        <v>3</v>
      </c>
      <c r="D1156" s="586" t="str">
        <f t="shared" si="169"/>
        <v>MAYO 2017 / 2</v>
      </c>
    </row>
    <row r="1157" spans="1:53" x14ac:dyDescent="0.25">
      <c r="A1157" s="586">
        <f t="shared" si="173"/>
        <v>2017</v>
      </c>
      <c r="B1157" s="586" t="str">
        <f t="shared" si="173"/>
        <v>MAYO</v>
      </c>
      <c r="C1157" s="586">
        <v>4</v>
      </c>
      <c r="D1157" s="586" t="str">
        <f t="shared" si="169"/>
        <v>MAYO 2017 / 3</v>
      </c>
    </row>
    <row r="1158" spans="1:53" x14ac:dyDescent="0.25">
      <c r="A1158" s="586">
        <f t="shared" si="173"/>
        <v>2017</v>
      </c>
      <c r="B1158" s="586" t="str">
        <f t="shared" si="173"/>
        <v>MAYO</v>
      </c>
      <c r="C1158" s="586">
        <v>5</v>
      </c>
      <c r="D1158" s="586" t="str">
        <f t="shared" si="169"/>
        <v>MAYO 2017 / 4</v>
      </c>
    </row>
    <row r="1159" spans="1:53" x14ac:dyDescent="0.25">
      <c r="A1159" s="586">
        <f t="shared" si="173"/>
        <v>2017</v>
      </c>
      <c r="B1159" s="586" t="str">
        <f t="shared" si="173"/>
        <v>MAYO</v>
      </c>
      <c r="C1159" s="586">
        <v>6</v>
      </c>
      <c r="D1159" s="586" t="str">
        <f t="shared" si="169"/>
        <v>MAYO 2017 / 5</v>
      </c>
    </row>
    <row r="1160" spans="1:53" x14ac:dyDescent="0.25">
      <c r="A1160" s="586">
        <f t="shared" si="173"/>
        <v>2017</v>
      </c>
      <c r="B1160" s="586" t="str">
        <f t="shared" si="173"/>
        <v>MAYO</v>
      </c>
      <c r="C1160" s="586">
        <v>7</v>
      </c>
      <c r="D1160" s="586" t="str">
        <f t="shared" si="169"/>
        <v>MAYO 2017 / 6</v>
      </c>
    </row>
    <row r="1161" spans="1:53" x14ac:dyDescent="0.25">
      <c r="A1161" s="586">
        <f t="shared" si="173"/>
        <v>2017</v>
      </c>
      <c r="B1161" s="586" t="str">
        <f t="shared" si="173"/>
        <v>MAYO</v>
      </c>
      <c r="C1161" s="586">
        <v>8</v>
      </c>
      <c r="D1161" s="586" t="str">
        <f t="shared" si="169"/>
        <v>MAYO 2017 / 7</v>
      </c>
    </row>
    <row r="1162" spans="1:53" x14ac:dyDescent="0.25">
      <c r="A1162" s="586">
        <f t="shared" si="173"/>
        <v>2017</v>
      </c>
      <c r="B1162" s="586" t="str">
        <f t="shared" si="173"/>
        <v>MAYO</v>
      </c>
      <c r="C1162" s="586">
        <v>9</v>
      </c>
      <c r="D1162" s="586" t="str">
        <f t="shared" si="169"/>
        <v>MAYO 2017 / 8</v>
      </c>
    </row>
    <row r="1163" spans="1:53" x14ac:dyDescent="0.25">
      <c r="A1163" s="586">
        <f t="shared" si="173"/>
        <v>2017</v>
      </c>
      <c r="B1163" s="586" t="str">
        <f t="shared" si="173"/>
        <v>MAYO</v>
      </c>
      <c r="C1163" s="586">
        <v>10</v>
      </c>
      <c r="D1163" s="586" t="str">
        <f t="shared" si="169"/>
        <v>MAYO 2017 / 9</v>
      </c>
    </row>
    <row r="1164" spans="1:53" x14ac:dyDescent="0.25">
      <c r="A1164" s="586">
        <f t="shared" si="173"/>
        <v>2017</v>
      </c>
      <c r="B1164" s="586" t="str">
        <f t="shared" si="173"/>
        <v>MAYO</v>
      </c>
      <c r="C1164" s="586">
        <v>11</v>
      </c>
      <c r="D1164" s="586" t="str">
        <f t="shared" si="169"/>
        <v>MAYO 2017 / 10</v>
      </c>
    </row>
    <row r="1165" spans="1:53" x14ac:dyDescent="0.25">
      <c r="A1165" s="586">
        <f t="shared" si="173"/>
        <v>2017</v>
      </c>
      <c r="B1165" s="586" t="str">
        <f t="shared" si="173"/>
        <v>MAYO</v>
      </c>
      <c r="C1165" s="586">
        <v>12</v>
      </c>
      <c r="D1165" s="586" t="str">
        <f t="shared" si="169"/>
        <v>MAYO 2017 / 11</v>
      </c>
    </row>
    <row r="1166" spans="1:53" x14ac:dyDescent="0.25">
      <c r="A1166" s="586">
        <f t="shared" si="173"/>
        <v>2017</v>
      </c>
      <c r="B1166" s="586" t="str">
        <f t="shared" si="173"/>
        <v>MAYO</v>
      </c>
      <c r="C1166" s="586">
        <v>13</v>
      </c>
      <c r="D1166" s="586" t="str">
        <f t="shared" si="169"/>
        <v>MAYO 2017 / 12</v>
      </c>
    </row>
    <row r="1167" spans="1:53" x14ac:dyDescent="0.25">
      <c r="A1167" s="586">
        <f t="shared" si="173"/>
        <v>2017</v>
      </c>
      <c r="B1167" s="586" t="str">
        <f t="shared" si="173"/>
        <v>MAYO</v>
      </c>
      <c r="C1167" s="586">
        <v>14</v>
      </c>
      <c r="D1167" s="586" t="str">
        <f t="shared" si="169"/>
        <v>MAYO 2017 / 13</v>
      </c>
    </row>
    <row r="1168" spans="1:53" x14ac:dyDescent="0.25">
      <c r="A1168" s="586">
        <f t="shared" si="173"/>
        <v>2017</v>
      </c>
      <c r="B1168" s="586" t="str">
        <f t="shared" si="173"/>
        <v>MAYO</v>
      </c>
      <c r="C1168" s="586">
        <v>15</v>
      </c>
      <c r="D1168" s="586" t="str">
        <f t="shared" si="169"/>
        <v>MAYO 2017 / 14</v>
      </c>
    </row>
    <row r="1169" spans="1:4" x14ac:dyDescent="0.25">
      <c r="A1169" s="586">
        <f t="shared" si="173"/>
        <v>2017</v>
      </c>
      <c r="B1169" s="586" t="str">
        <f t="shared" si="173"/>
        <v>MAYO</v>
      </c>
      <c r="C1169" s="586">
        <v>16</v>
      </c>
      <c r="D1169" s="586" t="str">
        <f t="shared" si="169"/>
        <v>MAYO 2017 / 15</v>
      </c>
    </row>
    <row r="1170" spans="1:4" x14ac:dyDescent="0.25">
      <c r="A1170" s="586">
        <f t="shared" si="173"/>
        <v>2017</v>
      </c>
      <c r="B1170" s="586" t="str">
        <f t="shared" si="173"/>
        <v>MAYO</v>
      </c>
      <c r="C1170" s="586">
        <v>17</v>
      </c>
      <c r="D1170" s="586" t="str">
        <f t="shared" si="169"/>
        <v>MAYO 2017 / 16</v>
      </c>
    </row>
    <row r="1171" spans="1:4" x14ac:dyDescent="0.25">
      <c r="A1171" s="586">
        <f t="shared" si="173"/>
        <v>2017</v>
      </c>
      <c r="B1171" s="586" t="str">
        <f t="shared" si="173"/>
        <v>MAYO</v>
      </c>
      <c r="C1171" s="586">
        <v>18</v>
      </c>
      <c r="D1171" s="586" t="str">
        <f t="shared" si="169"/>
        <v>MAYO 2017 / 17</v>
      </c>
    </row>
    <row r="1172" spans="1:4" x14ac:dyDescent="0.25">
      <c r="A1172" s="586">
        <f t="shared" ref="A1172:B1184" si="174">A1171</f>
        <v>2017</v>
      </c>
      <c r="B1172" s="586" t="str">
        <f t="shared" si="174"/>
        <v>MAYO</v>
      </c>
      <c r="C1172" s="586">
        <v>19</v>
      </c>
      <c r="D1172" s="586" t="str">
        <f t="shared" si="169"/>
        <v>MAYO 2017 / 18</v>
      </c>
    </row>
    <row r="1173" spans="1:4" x14ac:dyDescent="0.25">
      <c r="A1173" s="586">
        <f t="shared" si="174"/>
        <v>2017</v>
      </c>
      <c r="B1173" s="586" t="str">
        <f t="shared" si="174"/>
        <v>MAYO</v>
      </c>
      <c r="C1173" s="586">
        <v>20</v>
      </c>
      <c r="D1173" s="586" t="str">
        <f t="shared" si="169"/>
        <v>MAYO 2017 / 19</v>
      </c>
    </row>
    <row r="1174" spans="1:4" x14ac:dyDescent="0.25">
      <c r="A1174" s="586">
        <f t="shared" si="174"/>
        <v>2017</v>
      </c>
      <c r="B1174" s="586" t="str">
        <f t="shared" si="174"/>
        <v>MAYO</v>
      </c>
      <c r="C1174" s="586">
        <v>21</v>
      </c>
      <c r="D1174" s="586" t="str">
        <f t="shared" si="169"/>
        <v>MAYO 2017 / 20</v>
      </c>
    </row>
    <row r="1175" spans="1:4" x14ac:dyDescent="0.25">
      <c r="A1175" s="586">
        <f t="shared" si="174"/>
        <v>2017</v>
      </c>
      <c r="B1175" s="586" t="str">
        <f t="shared" si="174"/>
        <v>MAYO</v>
      </c>
      <c r="C1175" s="586">
        <v>22</v>
      </c>
      <c r="D1175" s="586" t="str">
        <f t="shared" si="169"/>
        <v>MAYO 2017 / 21</v>
      </c>
    </row>
    <row r="1176" spans="1:4" x14ac:dyDescent="0.25">
      <c r="A1176" s="586">
        <f t="shared" si="174"/>
        <v>2017</v>
      </c>
      <c r="B1176" s="586" t="str">
        <f t="shared" si="174"/>
        <v>MAYO</v>
      </c>
      <c r="C1176" s="586">
        <v>23</v>
      </c>
      <c r="D1176" s="586" t="str">
        <f t="shared" si="169"/>
        <v>MAYO 2017 / 22</v>
      </c>
    </row>
    <row r="1177" spans="1:4" x14ac:dyDescent="0.25">
      <c r="A1177" s="586">
        <f t="shared" si="174"/>
        <v>2017</v>
      </c>
      <c r="B1177" s="586" t="str">
        <f t="shared" si="174"/>
        <v>MAYO</v>
      </c>
      <c r="C1177" s="586">
        <v>24</v>
      </c>
      <c r="D1177" s="586" t="str">
        <f t="shared" si="169"/>
        <v>MAYO 2017 / 23</v>
      </c>
    </row>
    <row r="1178" spans="1:4" x14ac:dyDescent="0.25">
      <c r="A1178" s="586">
        <f t="shared" si="174"/>
        <v>2017</v>
      </c>
      <c r="B1178" s="586" t="str">
        <f t="shared" si="174"/>
        <v>MAYO</v>
      </c>
      <c r="C1178" s="586">
        <v>25</v>
      </c>
      <c r="D1178" s="586" t="str">
        <f t="shared" si="169"/>
        <v>MAYO 2017 / 24</v>
      </c>
    </row>
    <row r="1179" spans="1:4" x14ac:dyDescent="0.25">
      <c r="A1179" s="586">
        <f t="shared" si="174"/>
        <v>2017</v>
      </c>
      <c r="B1179" s="586" t="str">
        <f t="shared" si="174"/>
        <v>MAYO</v>
      </c>
      <c r="C1179" s="586">
        <v>26</v>
      </c>
      <c r="D1179" s="586" t="str">
        <f t="shared" si="169"/>
        <v>MAYO 2017 / 25</v>
      </c>
    </row>
    <row r="1180" spans="1:4" x14ac:dyDescent="0.25">
      <c r="A1180" s="586">
        <f t="shared" si="174"/>
        <v>2017</v>
      </c>
      <c r="B1180" s="586" t="str">
        <f t="shared" si="174"/>
        <v>MAYO</v>
      </c>
      <c r="C1180" s="586">
        <v>27</v>
      </c>
      <c r="D1180" s="586" t="str">
        <f t="shared" si="169"/>
        <v>MAYO 2017 / 26</v>
      </c>
    </row>
    <row r="1181" spans="1:4" x14ac:dyDescent="0.25">
      <c r="A1181" s="586">
        <f t="shared" si="174"/>
        <v>2017</v>
      </c>
      <c r="B1181" s="586" t="str">
        <f t="shared" si="174"/>
        <v>MAYO</v>
      </c>
      <c r="C1181" s="586">
        <v>28</v>
      </c>
      <c r="D1181" s="586" t="str">
        <f t="shared" si="169"/>
        <v>MAYO 2017 / 27</v>
      </c>
    </row>
    <row r="1182" spans="1:4" x14ac:dyDescent="0.25">
      <c r="A1182" s="586">
        <f t="shared" si="174"/>
        <v>2017</v>
      </c>
      <c r="B1182" s="586" t="str">
        <f t="shared" si="174"/>
        <v>MAYO</v>
      </c>
      <c r="C1182" s="586">
        <v>29</v>
      </c>
      <c r="D1182" s="586" t="str">
        <f t="shared" si="169"/>
        <v>MAYO 2017 / 28</v>
      </c>
    </row>
    <row r="1183" spans="1:4" x14ac:dyDescent="0.25">
      <c r="A1183" s="586">
        <f t="shared" si="174"/>
        <v>2017</v>
      </c>
      <c r="B1183" s="586" t="str">
        <f t="shared" si="174"/>
        <v>MAYO</v>
      </c>
      <c r="C1183" s="586">
        <v>30</v>
      </c>
      <c r="D1183" s="586" t="str">
        <f t="shared" si="169"/>
        <v>MAYO 2017 / 29</v>
      </c>
    </row>
    <row r="1184" spans="1:4" x14ac:dyDescent="0.25">
      <c r="A1184" s="586">
        <f t="shared" si="174"/>
        <v>2017</v>
      </c>
      <c r="B1184" s="586" t="str">
        <f t="shared" si="174"/>
        <v>MAYO</v>
      </c>
      <c r="C1184" s="586">
        <v>31</v>
      </c>
      <c r="D1184" s="586" t="str">
        <f t="shared" si="169"/>
        <v>MAYO 2017 / 30</v>
      </c>
    </row>
    <row r="1185" spans="1:53" x14ac:dyDescent="0.25">
      <c r="A1185" s="206"/>
      <c r="B1185" s="206"/>
      <c r="C1185" s="206"/>
      <c r="D1185" s="586" t="str">
        <f t="shared" si="169"/>
        <v>MAYO 2017 / 31</v>
      </c>
    </row>
    <row r="1186" spans="1:53" ht="15.75" x14ac:dyDescent="0.25">
      <c r="A1186" s="586">
        <v>2017</v>
      </c>
      <c r="B1186" s="586" t="s">
        <v>233</v>
      </c>
      <c r="C1186" s="586">
        <v>1</v>
      </c>
      <c r="D1186" s="208" t="s">
        <v>228</v>
      </c>
      <c r="E1186" s="209" t="str">
        <f t="shared" ref="E1186:BA1186" si="175">IFERROR(AVERAGE(E1155:E1185),"")</f>
        <v/>
      </c>
      <c r="F1186" s="209" t="str">
        <f t="shared" si="175"/>
        <v/>
      </c>
      <c r="G1186" s="209" t="str">
        <f t="shared" si="175"/>
        <v/>
      </c>
      <c r="H1186" s="209" t="str">
        <f t="shared" si="175"/>
        <v/>
      </c>
      <c r="I1186" s="209" t="str">
        <f t="shared" si="175"/>
        <v/>
      </c>
      <c r="J1186" s="209" t="str">
        <f t="shared" si="175"/>
        <v/>
      </c>
      <c r="K1186" s="209" t="str">
        <f t="shared" si="175"/>
        <v/>
      </c>
      <c r="L1186" s="209" t="str">
        <f t="shared" si="175"/>
        <v/>
      </c>
      <c r="M1186" s="209" t="str">
        <f t="shared" si="175"/>
        <v/>
      </c>
      <c r="N1186" s="209" t="str">
        <f t="shared" si="175"/>
        <v/>
      </c>
      <c r="O1186" s="209" t="str">
        <f t="shared" si="175"/>
        <v/>
      </c>
      <c r="P1186" s="209" t="str">
        <f t="shared" si="175"/>
        <v/>
      </c>
      <c r="Q1186" s="209" t="str">
        <f t="shared" si="175"/>
        <v/>
      </c>
      <c r="R1186" s="209" t="str">
        <f t="shared" si="175"/>
        <v/>
      </c>
      <c r="S1186" s="209" t="str">
        <f t="shared" si="175"/>
        <v/>
      </c>
      <c r="T1186" s="209" t="str">
        <f t="shared" si="175"/>
        <v/>
      </c>
      <c r="U1186" s="209" t="str">
        <f t="shared" si="175"/>
        <v/>
      </c>
      <c r="V1186" s="209" t="str">
        <f t="shared" si="175"/>
        <v/>
      </c>
      <c r="W1186" s="209" t="str">
        <f t="shared" si="175"/>
        <v/>
      </c>
      <c r="X1186" s="209" t="str">
        <f t="shared" si="175"/>
        <v/>
      </c>
      <c r="Y1186" s="209" t="str">
        <f t="shared" si="175"/>
        <v/>
      </c>
      <c r="Z1186" s="209" t="str">
        <f t="shared" si="175"/>
        <v/>
      </c>
      <c r="AA1186" s="209" t="str">
        <f t="shared" si="175"/>
        <v/>
      </c>
      <c r="AB1186" s="209" t="str">
        <f t="shared" si="175"/>
        <v/>
      </c>
      <c r="AC1186" s="209" t="str">
        <f t="shared" si="175"/>
        <v/>
      </c>
      <c r="AD1186" s="209" t="str">
        <f t="shared" si="175"/>
        <v/>
      </c>
      <c r="AE1186" s="209" t="str">
        <f t="shared" si="175"/>
        <v/>
      </c>
      <c r="AF1186" s="209" t="str">
        <f t="shared" si="175"/>
        <v/>
      </c>
      <c r="AG1186" s="209" t="str">
        <f t="shared" si="175"/>
        <v/>
      </c>
      <c r="AH1186" s="209" t="str">
        <f t="shared" si="175"/>
        <v/>
      </c>
      <c r="AI1186" s="209" t="str">
        <f t="shared" si="175"/>
        <v/>
      </c>
      <c r="AJ1186" s="209" t="str">
        <f t="shared" si="175"/>
        <v/>
      </c>
      <c r="AK1186" s="209" t="str">
        <f t="shared" si="175"/>
        <v/>
      </c>
      <c r="AL1186" s="209" t="str">
        <f t="shared" si="175"/>
        <v/>
      </c>
      <c r="AM1186" s="209" t="str">
        <f t="shared" si="175"/>
        <v/>
      </c>
      <c r="AN1186" s="209" t="str">
        <f t="shared" si="175"/>
        <v/>
      </c>
      <c r="AO1186" s="209" t="str">
        <f t="shared" si="175"/>
        <v/>
      </c>
      <c r="AP1186" s="209" t="str">
        <f t="shared" si="175"/>
        <v/>
      </c>
      <c r="AQ1186" s="209" t="str">
        <f t="shared" si="175"/>
        <v/>
      </c>
      <c r="AR1186" s="209" t="str">
        <f t="shared" si="175"/>
        <v/>
      </c>
      <c r="AS1186" s="209" t="str">
        <f t="shared" si="175"/>
        <v/>
      </c>
      <c r="AT1186" s="209" t="str">
        <f t="shared" si="175"/>
        <v/>
      </c>
      <c r="AU1186" s="209" t="str">
        <f t="shared" si="175"/>
        <v/>
      </c>
      <c r="AV1186" s="209" t="str">
        <f t="shared" si="175"/>
        <v/>
      </c>
      <c r="AW1186" s="209" t="str">
        <f t="shared" si="175"/>
        <v/>
      </c>
      <c r="AX1186" s="210" t="str">
        <f t="shared" si="175"/>
        <v/>
      </c>
      <c r="AY1186" s="209" t="str">
        <f t="shared" si="175"/>
        <v/>
      </c>
      <c r="AZ1186" s="209" t="str">
        <f t="shared" si="175"/>
        <v/>
      </c>
      <c r="BA1186" s="209" t="str">
        <f t="shared" si="175"/>
        <v/>
      </c>
    </row>
    <row r="1187" spans="1:53" x14ac:dyDescent="0.25">
      <c r="A1187" s="586">
        <f>A1186</f>
        <v>2017</v>
      </c>
      <c r="B1187" s="586" t="str">
        <f>B1186</f>
        <v>JUNIO</v>
      </c>
      <c r="C1187" s="586">
        <v>2</v>
      </c>
      <c r="D1187" s="586" t="str">
        <f t="shared" ref="D1187:D1249" si="176">B1186&amp;" "&amp;A1186&amp;" / "&amp;C1186</f>
        <v>JUNIO 2017 / 1</v>
      </c>
    </row>
    <row r="1188" spans="1:53" x14ac:dyDescent="0.25">
      <c r="A1188" s="586">
        <f t="shared" ref="A1188:B1203" si="177">A1187</f>
        <v>2017</v>
      </c>
      <c r="B1188" s="586" t="str">
        <f t="shared" si="177"/>
        <v>JUNIO</v>
      </c>
      <c r="C1188" s="586">
        <v>3</v>
      </c>
      <c r="D1188" s="586" t="str">
        <f t="shared" si="176"/>
        <v>JUNIO 2017 / 2</v>
      </c>
    </row>
    <row r="1189" spans="1:53" x14ac:dyDescent="0.25">
      <c r="A1189" s="586">
        <f t="shared" si="177"/>
        <v>2017</v>
      </c>
      <c r="B1189" s="586" t="str">
        <f t="shared" si="177"/>
        <v>JUNIO</v>
      </c>
      <c r="C1189" s="586">
        <v>4</v>
      </c>
      <c r="D1189" s="586" t="str">
        <f t="shared" si="176"/>
        <v>JUNIO 2017 / 3</v>
      </c>
    </row>
    <row r="1190" spans="1:53" x14ac:dyDescent="0.25">
      <c r="A1190" s="586">
        <f t="shared" si="177"/>
        <v>2017</v>
      </c>
      <c r="B1190" s="586" t="str">
        <f t="shared" si="177"/>
        <v>JUNIO</v>
      </c>
      <c r="C1190" s="586">
        <v>5</v>
      </c>
      <c r="D1190" s="586" t="str">
        <f t="shared" si="176"/>
        <v>JUNIO 2017 / 4</v>
      </c>
    </row>
    <row r="1191" spans="1:53" x14ac:dyDescent="0.25">
      <c r="A1191" s="586">
        <f t="shared" si="177"/>
        <v>2017</v>
      </c>
      <c r="B1191" s="586" t="str">
        <f t="shared" si="177"/>
        <v>JUNIO</v>
      </c>
      <c r="C1191" s="586">
        <v>6</v>
      </c>
      <c r="D1191" s="586" t="str">
        <f t="shared" si="176"/>
        <v>JUNIO 2017 / 5</v>
      </c>
    </row>
    <row r="1192" spans="1:53" x14ac:dyDescent="0.25">
      <c r="A1192" s="586">
        <f t="shared" si="177"/>
        <v>2017</v>
      </c>
      <c r="B1192" s="586" t="str">
        <f t="shared" si="177"/>
        <v>JUNIO</v>
      </c>
      <c r="C1192" s="586">
        <v>7</v>
      </c>
      <c r="D1192" s="586" t="str">
        <f t="shared" si="176"/>
        <v>JUNIO 2017 / 6</v>
      </c>
    </row>
    <row r="1193" spans="1:53" x14ac:dyDescent="0.25">
      <c r="A1193" s="586">
        <f t="shared" si="177"/>
        <v>2017</v>
      </c>
      <c r="B1193" s="586" t="str">
        <f t="shared" si="177"/>
        <v>JUNIO</v>
      </c>
      <c r="C1193" s="586">
        <v>8</v>
      </c>
      <c r="D1193" s="586" t="str">
        <f t="shared" si="176"/>
        <v>JUNIO 2017 / 7</v>
      </c>
    </row>
    <row r="1194" spans="1:53" x14ac:dyDescent="0.25">
      <c r="A1194" s="586">
        <f t="shared" si="177"/>
        <v>2017</v>
      </c>
      <c r="B1194" s="586" t="str">
        <f t="shared" si="177"/>
        <v>JUNIO</v>
      </c>
      <c r="C1194" s="586">
        <v>9</v>
      </c>
      <c r="D1194" s="586" t="str">
        <f t="shared" si="176"/>
        <v>JUNIO 2017 / 8</v>
      </c>
    </row>
    <row r="1195" spans="1:53" x14ac:dyDescent="0.25">
      <c r="A1195" s="586">
        <f t="shared" si="177"/>
        <v>2017</v>
      </c>
      <c r="B1195" s="586" t="str">
        <f t="shared" si="177"/>
        <v>JUNIO</v>
      </c>
      <c r="C1195" s="586">
        <v>10</v>
      </c>
      <c r="D1195" s="586" t="str">
        <f t="shared" si="176"/>
        <v>JUNIO 2017 / 9</v>
      </c>
    </row>
    <row r="1196" spans="1:53" x14ac:dyDescent="0.25">
      <c r="A1196" s="586">
        <f t="shared" si="177"/>
        <v>2017</v>
      </c>
      <c r="B1196" s="586" t="str">
        <f t="shared" si="177"/>
        <v>JUNIO</v>
      </c>
      <c r="C1196" s="586">
        <v>11</v>
      </c>
      <c r="D1196" s="586" t="str">
        <f t="shared" si="176"/>
        <v>JUNIO 2017 / 10</v>
      </c>
    </row>
    <row r="1197" spans="1:53" x14ac:dyDescent="0.25">
      <c r="A1197" s="586">
        <f t="shared" si="177"/>
        <v>2017</v>
      </c>
      <c r="B1197" s="586" t="str">
        <f t="shared" si="177"/>
        <v>JUNIO</v>
      </c>
      <c r="C1197" s="586">
        <v>12</v>
      </c>
      <c r="D1197" s="586" t="str">
        <f t="shared" si="176"/>
        <v>JUNIO 2017 / 11</v>
      </c>
    </row>
    <row r="1198" spans="1:53" x14ac:dyDescent="0.25">
      <c r="A1198" s="586">
        <f t="shared" si="177"/>
        <v>2017</v>
      </c>
      <c r="B1198" s="586" t="str">
        <f t="shared" si="177"/>
        <v>JUNIO</v>
      </c>
      <c r="C1198" s="586">
        <v>13</v>
      </c>
      <c r="D1198" s="586" t="str">
        <f t="shared" si="176"/>
        <v>JUNIO 2017 / 12</v>
      </c>
    </row>
    <row r="1199" spans="1:53" x14ac:dyDescent="0.25">
      <c r="A1199" s="586">
        <f t="shared" si="177"/>
        <v>2017</v>
      </c>
      <c r="B1199" s="586" t="str">
        <f t="shared" si="177"/>
        <v>JUNIO</v>
      </c>
      <c r="C1199" s="586">
        <v>14</v>
      </c>
      <c r="D1199" s="586" t="str">
        <f t="shared" si="176"/>
        <v>JUNIO 2017 / 13</v>
      </c>
    </row>
    <row r="1200" spans="1:53" x14ac:dyDescent="0.25">
      <c r="A1200" s="586">
        <f t="shared" si="177"/>
        <v>2017</v>
      </c>
      <c r="B1200" s="586" t="str">
        <f t="shared" si="177"/>
        <v>JUNIO</v>
      </c>
      <c r="C1200" s="586">
        <v>15</v>
      </c>
      <c r="D1200" s="586" t="str">
        <f t="shared" si="176"/>
        <v>JUNIO 2017 / 14</v>
      </c>
    </row>
    <row r="1201" spans="1:4" x14ac:dyDescent="0.25">
      <c r="A1201" s="586">
        <f t="shared" si="177"/>
        <v>2017</v>
      </c>
      <c r="B1201" s="586" t="str">
        <f t="shared" si="177"/>
        <v>JUNIO</v>
      </c>
      <c r="C1201" s="586">
        <v>16</v>
      </c>
      <c r="D1201" s="586" t="str">
        <f t="shared" si="176"/>
        <v>JUNIO 2017 / 15</v>
      </c>
    </row>
    <row r="1202" spans="1:4" x14ac:dyDescent="0.25">
      <c r="A1202" s="586">
        <f t="shared" si="177"/>
        <v>2017</v>
      </c>
      <c r="B1202" s="586" t="str">
        <f t="shared" si="177"/>
        <v>JUNIO</v>
      </c>
      <c r="C1202" s="586">
        <v>17</v>
      </c>
      <c r="D1202" s="586" t="str">
        <f t="shared" si="176"/>
        <v>JUNIO 2017 / 16</v>
      </c>
    </row>
    <row r="1203" spans="1:4" x14ac:dyDescent="0.25">
      <c r="A1203" s="586">
        <f t="shared" si="177"/>
        <v>2017</v>
      </c>
      <c r="B1203" s="586" t="str">
        <f t="shared" si="177"/>
        <v>JUNIO</v>
      </c>
      <c r="C1203" s="586">
        <v>18</v>
      </c>
      <c r="D1203" s="586" t="str">
        <f t="shared" si="176"/>
        <v>JUNIO 2017 / 17</v>
      </c>
    </row>
    <row r="1204" spans="1:4" x14ac:dyDescent="0.25">
      <c r="A1204" s="586">
        <f t="shared" ref="A1204:B1216" si="178">A1203</f>
        <v>2017</v>
      </c>
      <c r="B1204" s="586" t="str">
        <f t="shared" si="178"/>
        <v>JUNIO</v>
      </c>
      <c r="C1204" s="586">
        <v>19</v>
      </c>
      <c r="D1204" s="586" t="str">
        <f t="shared" si="176"/>
        <v>JUNIO 2017 / 18</v>
      </c>
    </row>
    <row r="1205" spans="1:4" x14ac:dyDescent="0.25">
      <c r="A1205" s="586">
        <f t="shared" si="178"/>
        <v>2017</v>
      </c>
      <c r="B1205" s="586" t="str">
        <f t="shared" si="178"/>
        <v>JUNIO</v>
      </c>
      <c r="C1205" s="586">
        <v>20</v>
      </c>
      <c r="D1205" s="586" t="str">
        <f t="shared" si="176"/>
        <v>JUNIO 2017 / 19</v>
      </c>
    </row>
    <row r="1206" spans="1:4" x14ac:dyDescent="0.25">
      <c r="A1206" s="586">
        <f t="shared" si="178"/>
        <v>2017</v>
      </c>
      <c r="B1206" s="586" t="str">
        <f t="shared" si="178"/>
        <v>JUNIO</v>
      </c>
      <c r="C1206" s="586">
        <v>21</v>
      </c>
      <c r="D1206" s="586" t="str">
        <f t="shared" si="176"/>
        <v>JUNIO 2017 / 20</v>
      </c>
    </row>
    <row r="1207" spans="1:4" x14ac:dyDescent="0.25">
      <c r="A1207" s="586">
        <f t="shared" si="178"/>
        <v>2017</v>
      </c>
      <c r="B1207" s="586" t="str">
        <f t="shared" si="178"/>
        <v>JUNIO</v>
      </c>
      <c r="C1207" s="586">
        <v>22</v>
      </c>
      <c r="D1207" s="586" t="str">
        <f t="shared" si="176"/>
        <v>JUNIO 2017 / 21</v>
      </c>
    </row>
    <row r="1208" spans="1:4" x14ac:dyDescent="0.25">
      <c r="A1208" s="586">
        <f t="shared" si="178"/>
        <v>2017</v>
      </c>
      <c r="B1208" s="586" t="str">
        <f t="shared" si="178"/>
        <v>JUNIO</v>
      </c>
      <c r="C1208" s="586">
        <v>23</v>
      </c>
      <c r="D1208" s="586" t="str">
        <f t="shared" si="176"/>
        <v>JUNIO 2017 / 22</v>
      </c>
    </row>
    <row r="1209" spans="1:4" x14ac:dyDescent="0.25">
      <c r="A1209" s="586">
        <f t="shared" si="178"/>
        <v>2017</v>
      </c>
      <c r="B1209" s="586" t="str">
        <f t="shared" si="178"/>
        <v>JUNIO</v>
      </c>
      <c r="C1209" s="586">
        <v>24</v>
      </c>
      <c r="D1209" s="586" t="str">
        <f t="shared" si="176"/>
        <v>JUNIO 2017 / 23</v>
      </c>
    </row>
    <row r="1210" spans="1:4" x14ac:dyDescent="0.25">
      <c r="A1210" s="586">
        <f t="shared" si="178"/>
        <v>2017</v>
      </c>
      <c r="B1210" s="586" t="str">
        <f t="shared" si="178"/>
        <v>JUNIO</v>
      </c>
      <c r="C1210" s="586">
        <v>25</v>
      </c>
      <c r="D1210" s="586" t="str">
        <f t="shared" si="176"/>
        <v>JUNIO 2017 / 24</v>
      </c>
    </row>
    <row r="1211" spans="1:4" x14ac:dyDescent="0.25">
      <c r="A1211" s="586">
        <f t="shared" si="178"/>
        <v>2017</v>
      </c>
      <c r="B1211" s="586" t="str">
        <f t="shared" si="178"/>
        <v>JUNIO</v>
      </c>
      <c r="C1211" s="586">
        <v>26</v>
      </c>
      <c r="D1211" s="586" t="str">
        <f t="shared" si="176"/>
        <v>JUNIO 2017 / 25</v>
      </c>
    </row>
    <row r="1212" spans="1:4" x14ac:dyDescent="0.25">
      <c r="A1212" s="586">
        <f t="shared" si="178"/>
        <v>2017</v>
      </c>
      <c r="B1212" s="586" t="str">
        <f t="shared" si="178"/>
        <v>JUNIO</v>
      </c>
      <c r="C1212" s="586">
        <v>27</v>
      </c>
      <c r="D1212" s="586" t="str">
        <f t="shared" si="176"/>
        <v>JUNIO 2017 / 26</v>
      </c>
    </row>
    <row r="1213" spans="1:4" x14ac:dyDescent="0.25">
      <c r="A1213" s="586">
        <f t="shared" si="178"/>
        <v>2017</v>
      </c>
      <c r="B1213" s="586" t="str">
        <f t="shared" si="178"/>
        <v>JUNIO</v>
      </c>
      <c r="C1213" s="586">
        <v>28</v>
      </c>
      <c r="D1213" s="586" t="str">
        <f t="shared" si="176"/>
        <v>JUNIO 2017 / 27</v>
      </c>
    </row>
    <row r="1214" spans="1:4" x14ac:dyDescent="0.25">
      <c r="A1214" s="586">
        <f t="shared" si="178"/>
        <v>2017</v>
      </c>
      <c r="B1214" s="586" t="str">
        <f t="shared" si="178"/>
        <v>JUNIO</v>
      </c>
      <c r="C1214" s="586">
        <v>29</v>
      </c>
      <c r="D1214" s="586" t="str">
        <f t="shared" si="176"/>
        <v>JUNIO 2017 / 28</v>
      </c>
    </row>
    <row r="1215" spans="1:4" x14ac:dyDescent="0.25">
      <c r="A1215" s="586">
        <f t="shared" si="178"/>
        <v>2017</v>
      </c>
      <c r="B1215" s="586" t="str">
        <f t="shared" si="178"/>
        <v>JUNIO</v>
      </c>
      <c r="C1215" s="586">
        <v>30</v>
      </c>
      <c r="D1215" s="586" t="str">
        <f t="shared" si="176"/>
        <v>JUNIO 2017 / 29</v>
      </c>
    </row>
    <row r="1216" spans="1:4" x14ac:dyDescent="0.25">
      <c r="A1216" s="586">
        <f t="shared" si="178"/>
        <v>2017</v>
      </c>
      <c r="B1216" s="586" t="str">
        <f t="shared" si="178"/>
        <v>JUNIO</v>
      </c>
      <c r="C1216" s="586">
        <v>31</v>
      </c>
      <c r="D1216" s="586" t="str">
        <f t="shared" si="176"/>
        <v>JUNIO 2017 / 30</v>
      </c>
    </row>
    <row r="1217" spans="1:53" x14ac:dyDescent="0.25">
      <c r="A1217" s="206"/>
      <c r="B1217" s="206"/>
      <c r="C1217" s="206"/>
      <c r="D1217" s="586" t="str">
        <f t="shared" si="176"/>
        <v>JUNIO 2017 / 31</v>
      </c>
    </row>
    <row r="1218" spans="1:53" ht="15.75" x14ac:dyDescent="0.25">
      <c r="A1218" s="586">
        <v>2017</v>
      </c>
      <c r="B1218" s="586" t="s">
        <v>227</v>
      </c>
      <c r="C1218" s="586">
        <v>1</v>
      </c>
      <c r="D1218" s="208" t="s">
        <v>228</v>
      </c>
      <c r="E1218" s="209" t="str">
        <f t="shared" ref="E1218:BA1218" si="179">IFERROR(AVERAGE(E1187:E1217),"")</f>
        <v/>
      </c>
      <c r="F1218" s="209" t="str">
        <f t="shared" si="179"/>
        <v/>
      </c>
      <c r="G1218" s="209" t="str">
        <f t="shared" si="179"/>
        <v/>
      </c>
      <c r="H1218" s="209" t="str">
        <f t="shared" si="179"/>
        <v/>
      </c>
      <c r="I1218" s="209" t="str">
        <f t="shared" si="179"/>
        <v/>
      </c>
      <c r="J1218" s="209" t="str">
        <f t="shared" si="179"/>
        <v/>
      </c>
      <c r="K1218" s="209" t="str">
        <f t="shared" si="179"/>
        <v/>
      </c>
      <c r="L1218" s="209" t="str">
        <f t="shared" si="179"/>
        <v/>
      </c>
      <c r="M1218" s="209" t="str">
        <f t="shared" si="179"/>
        <v/>
      </c>
      <c r="N1218" s="209" t="str">
        <f t="shared" si="179"/>
        <v/>
      </c>
      <c r="O1218" s="209" t="str">
        <f t="shared" si="179"/>
        <v/>
      </c>
      <c r="P1218" s="209" t="str">
        <f t="shared" si="179"/>
        <v/>
      </c>
      <c r="Q1218" s="209" t="str">
        <f t="shared" si="179"/>
        <v/>
      </c>
      <c r="R1218" s="209" t="str">
        <f t="shared" si="179"/>
        <v/>
      </c>
      <c r="S1218" s="209" t="str">
        <f t="shared" si="179"/>
        <v/>
      </c>
      <c r="T1218" s="209" t="str">
        <f t="shared" si="179"/>
        <v/>
      </c>
      <c r="U1218" s="209" t="str">
        <f t="shared" si="179"/>
        <v/>
      </c>
      <c r="V1218" s="209" t="str">
        <f t="shared" si="179"/>
        <v/>
      </c>
      <c r="W1218" s="209" t="str">
        <f t="shared" si="179"/>
        <v/>
      </c>
      <c r="X1218" s="209" t="str">
        <f t="shared" si="179"/>
        <v/>
      </c>
      <c r="Y1218" s="209" t="str">
        <f t="shared" si="179"/>
        <v/>
      </c>
      <c r="Z1218" s="209" t="str">
        <f t="shared" si="179"/>
        <v/>
      </c>
      <c r="AA1218" s="209" t="str">
        <f t="shared" si="179"/>
        <v/>
      </c>
      <c r="AB1218" s="209" t="str">
        <f t="shared" si="179"/>
        <v/>
      </c>
      <c r="AC1218" s="209" t="str">
        <f t="shared" si="179"/>
        <v/>
      </c>
      <c r="AD1218" s="209" t="str">
        <f t="shared" si="179"/>
        <v/>
      </c>
      <c r="AE1218" s="209" t="str">
        <f t="shared" si="179"/>
        <v/>
      </c>
      <c r="AF1218" s="209" t="str">
        <f t="shared" si="179"/>
        <v/>
      </c>
      <c r="AG1218" s="209" t="str">
        <f t="shared" si="179"/>
        <v/>
      </c>
      <c r="AH1218" s="209" t="str">
        <f t="shared" si="179"/>
        <v/>
      </c>
      <c r="AI1218" s="209" t="str">
        <f t="shared" si="179"/>
        <v/>
      </c>
      <c r="AJ1218" s="209" t="str">
        <f t="shared" si="179"/>
        <v/>
      </c>
      <c r="AK1218" s="209" t="str">
        <f t="shared" si="179"/>
        <v/>
      </c>
      <c r="AL1218" s="209" t="str">
        <f t="shared" si="179"/>
        <v/>
      </c>
      <c r="AM1218" s="209" t="str">
        <f t="shared" si="179"/>
        <v/>
      </c>
      <c r="AN1218" s="209" t="str">
        <f t="shared" si="179"/>
        <v/>
      </c>
      <c r="AO1218" s="209" t="str">
        <f t="shared" si="179"/>
        <v/>
      </c>
      <c r="AP1218" s="209" t="str">
        <f t="shared" si="179"/>
        <v/>
      </c>
      <c r="AQ1218" s="209" t="str">
        <f t="shared" si="179"/>
        <v/>
      </c>
      <c r="AR1218" s="209" t="str">
        <f t="shared" si="179"/>
        <v/>
      </c>
      <c r="AS1218" s="209" t="str">
        <f t="shared" si="179"/>
        <v/>
      </c>
      <c r="AT1218" s="209" t="str">
        <f t="shared" si="179"/>
        <v/>
      </c>
      <c r="AU1218" s="209" t="str">
        <f t="shared" si="179"/>
        <v/>
      </c>
      <c r="AV1218" s="209" t="str">
        <f t="shared" si="179"/>
        <v/>
      </c>
      <c r="AW1218" s="209" t="str">
        <f t="shared" si="179"/>
        <v/>
      </c>
      <c r="AX1218" s="210" t="str">
        <f t="shared" si="179"/>
        <v/>
      </c>
      <c r="AY1218" s="209" t="str">
        <f t="shared" si="179"/>
        <v/>
      </c>
      <c r="AZ1218" s="209" t="str">
        <f t="shared" si="179"/>
        <v/>
      </c>
      <c r="BA1218" s="209" t="str">
        <f t="shared" si="179"/>
        <v/>
      </c>
    </row>
    <row r="1219" spans="1:53" x14ac:dyDescent="0.25">
      <c r="A1219" s="586">
        <f>A1218</f>
        <v>2017</v>
      </c>
      <c r="B1219" s="586" t="str">
        <f>B1218</f>
        <v>JULIO</v>
      </c>
      <c r="C1219" s="586">
        <v>2</v>
      </c>
      <c r="D1219" s="586" t="str">
        <f t="shared" si="176"/>
        <v>JULIO 2017 / 1</v>
      </c>
    </row>
    <row r="1220" spans="1:53" x14ac:dyDescent="0.25">
      <c r="A1220" s="586">
        <f t="shared" ref="A1220:B1235" si="180">A1219</f>
        <v>2017</v>
      </c>
      <c r="B1220" s="586" t="str">
        <f t="shared" si="180"/>
        <v>JULIO</v>
      </c>
      <c r="C1220" s="586">
        <v>3</v>
      </c>
      <c r="D1220" s="586" t="str">
        <f t="shared" si="176"/>
        <v>JULIO 2017 / 2</v>
      </c>
    </row>
    <row r="1221" spans="1:53" x14ac:dyDescent="0.25">
      <c r="A1221" s="586">
        <f t="shared" si="180"/>
        <v>2017</v>
      </c>
      <c r="B1221" s="586" t="str">
        <f t="shared" si="180"/>
        <v>JULIO</v>
      </c>
      <c r="C1221" s="586">
        <v>4</v>
      </c>
      <c r="D1221" s="586" t="str">
        <f t="shared" si="176"/>
        <v>JULIO 2017 / 3</v>
      </c>
    </row>
    <row r="1222" spans="1:53" x14ac:dyDescent="0.25">
      <c r="A1222" s="586">
        <f t="shared" si="180"/>
        <v>2017</v>
      </c>
      <c r="B1222" s="586" t="str">
        <f t="shared" si="180"/>
        <v>JULIO</v>
      </c>
      <c r="C1222" s="586">
        <v>5</v>
      </c>
      <c r="D1222" s="586" t="str">
        <f t="shared" si="176"/>
        <v>JULIO 2017 / 4</v>
      </c>
    </row>
    <row r="1223" spans="1:53" x14ac:dyDescent="0.25">
      <c r="A1223" s="586">
        <f t="shared" si="180"/>
        <v>2017</v>
      </c>
      <c r="B1223" s="586" t="str">
        <f t="shared" si="180"/>
        <v>JULIO</v>
      </c>
      <c r="C1223" s="586">
        <v>6</v>
      </c>
      <c r="D1223" s="586" t="str">
        <f t="shared" si="176"/>
        <v>JULIO 2017 / 5</v>
      </c>
    </row>
    <row r="1224" spans="1:53" x14ac:dyDescent="0.25">
      <c r="A1224" s="586">
        <f t="shared" si="180"/>
        <v>2017</v>
      </c>
      <c r="B1224" s="586" t="str">
        <f t="shared" si="180"/>
        <v>JULIO</v>
      </c>
      <c r="C1224" s="586">
        <v>7</v>
      </c>
      <c r="D1224" s="586" t="str">
        <f t="shared" si="176"/>
        <v>JULIO 2017 / 6</v>
      </c>
    </row>
    <row r="1225" spans="1:53" x14ac:dyDescent="0.25">
      <c r="A1225" s="586">
        <f t="shared" si="180"/>
        <v>2017</v>
      </c>
      <c r="B1225" s="586" t="str">
        <f t="shared" si="180"/>
        <v>JULIO</v>
      </c>
      <c r="C1225" s="586">
        <v>8</v>
      </c>
      <c r="D1225" s="586" t="str">
        <f t="shared" si="176"/>
        <v>JULIO 2017 / 7</v>
      </c>
    </row>
    <row r="1226" spans="1:53" x14ac:dyDescent="0.25">
      <c r="A1226" s="586">
        <f t="shared" si="180"/>
        <v>2017</v>
      </c>
      <c r="B1226" s="586" t="str">
        <f t="shared" si="180"/>
        <v>JULIO</v>
      </c>
      <c r="C1226" s="586">
        <v>9</v>
      </c>
      <c r="D1226" s="586" t="str">
        <f t="shared" si="176"/>
        <v>JULIO 2017 / 8</v>
      </c>
    </row>
    <row r="1227" spans="1:53" x14ac:dyDescent="0.25">
      <c r="A1227" s="586">
        <f t="shared" si="180"/>
        <v>2017</v>
      </c>
      <c r="B1227" s="586" t="str">
        <f t="shared" si="180"/>
        <v>JULIO</v>
      </c>
      <c r="C1227" s="586">
        <v>10</v>
      </c>
      <c r="D1227" s="586" t="str">
        <f t="shared" si="176"/>
        <v>JULIO 2017 / 9</v>
      </c>
    </row>
    <row r="1228" spans="1:53" x14ac:dyDescent="0.25">
      <c r="A1228" s="586">
        <f t="shared" si="180"/>
        <v>2017</v>
      </c>
      <c r="B1228" s="586" t="str">
        <f t="shared" si="180"/>
        <v>JULIO</v>
      </c>
      <c r="C1228" s="586">
        <v>11</v>
      </c>
      <c r="D1228" s="586" t="str">
        <f t="shared" si="176"/>
        <v>JULIO 2017 / 10</v>
      </c>
    </row>
    <row r="1229" spans="1:53" x14ac:dyDescent="0.25">
      <c r="A1229" s="586">
        <f t="shared" si="180"/>
        <v>2017</v>
      </c>
      <c r="B1229" s="586" t="str">
        <f t="shared" si="180"/>
        <v>JULIO</v>
      </c>
      <c r="C1229" s="586">
        <v>12</v>
      </c>
      <c r="D1229" s="586" t="str">
        <f t="shared" si="176"/>
        <v>JULIO 2017 / 11</v>
      </c>
    </row>
    <row r="1230" spans="1:53" x14ac:dyDescent="0.25">
      <c r="A1230" s="586">
        <f t="shared" si="180"/>
        <v>2017</v>
      </c>
      <c r="B1230" s="586" t="str">
        <f t="shared" si="180"/>
        <v>JULIO</v>
      </c>
      <c r="C1230" s="586">
        <v>13</v>
      </c>
      <c r="D1230" s="586" t="str">
        <f t="shared" si="176"/>
        <v>JULIO 2017 / 12</v>
      </c>
    </row>
    <row r="1231" spans="1:53" x14ac:dyDescent="0.25">
      <c r="A1231" s="586">
        <f t="shared" si="180"/>
        <v>2017</v>
      </c>
      <c r="B1231" s="586" t="str">
        <f t="shared" si="180"/>
        <v>JULIO</v>
      </c>
      <c r="C1231" s="586">
        <v>14</v>
      </c>
      <c r="D1231" s="586" t="str">
        <f t="shared" si="176"/>
        <v>JULIO 2017 / 13</v>
      </c>
    </row>
    <row r="1232" spans="1:53" x14ac:dyDescent="0.25">
      <c r="A1232" s="586">
        <f t="shared" si="180"/>
        <v>2017</v>
      </c>
      <c r="B1232" s="586" t="str">
        <f t="shared" si="180"/>
        <v>JULIO</v>
      </c>
      <c r="C1232" s="586">
        <v>15</v>
      </c>
      <c r="D1232" s="586" t="str">
        <f t="shared" si="176"/>
        <v>JULIO 2017 / 14</v>
      </c>
    </row>
    <row r="1233" spans="1:4" x14ac:dyDescent="0.25">
      <c r="A1233" s="586">
        <f t="shared" si="180"/>
        <v>2017</v>
      </c>
      <c r="B1233" s="586" t="str">
        <f t="shared" si="180"/>
        <v>JULIO</v>
      </c>
      <c r="C1233" s="586">
        <v>16</v>
      </c>
      <c r="D1233" s="586" t="str">
        <f t="shared" si="176"/>
        <v>JULIO 2017 / 15</v>
      </c>
    </row>
    <row r="1234" spans="1:4" x14ac:dyDescent="0.25">
      <c r="A1234" s="586">
        <f t="shared" si="180"/>
        <v>2017</v>
      </c>
      <c r="B1234" s="586" t="str">
        <f t="shared" si="180"/>
        <v>JULIO</v>
      </c>
      <c r="C1234" s="586">
        <v>17</v>
      </c>
      <c r="D1234" s="586" t="str">
        <f t="shared" si="176"/>
        <v>JULIO 2017 / 16</v>
      </c>
    </row>
    <row r="1235" spans="1:4" x14ac:dyDescent="0.25">
      <c r="A1235" s="586">
        <f t="shared" si="180"/>
        <v>2017</v>
      </c>
      <c r="B1235" s="586" t="str">
        <f t="shared" si="180"/>
        <v>JULIO</v>
      </c>
      <c r="C1235" s="586">
        <v>18</v>
      </c>
      <c r="D1235" s="586" t="str">
        <f t="shared" si="176"/>
        <v>JULIO 2017 / 17</v>
      </c>
    </row>
    <row r="1236" spans="1:4" x14ac:dyDescent="0.25">
      <c r="A1236" s="586">
        <f t="shared" ref="A1236:B1248" si="181">A1235</f>
        <v>2017</v>
      </c>
      <c r="B1236" s="586" t="str">
        <f t="shared" si="181"/>
        <v>JULIO</v>
      </c>
      <c r="C1236" s="586">
        <v>19</v>
      </c>
      <c r="D1236" s="586" t="str">
        <f t="shared" si="176"/>
        <v>JULIO 2017 / 18</v>
      </c>
    </row>
    <row r="1237" spans="1:4" x14ac:dyDescent="0.25">
      <c r="A1237" s="586">
        <f t="shared" si="181"/>
        <v>2017</v>
      </c>
      <c r="B1237" s="586" t="str">
        <f t="shared" si="181"/>
        <v>JULIO</v>
      </c>
      <c r="C1237" s="586">
        <v>20</v>
      </c>
      <c r="D1237" s="586" t="str">
        <f t="shared" si="176"/>
        <v>JULIO 2017 / 19</v>
      </c>
    </row>
    <row r="1238" spans="1:4" x14ac:dyDescent="0.25">
      <c r="A1238" s="586">
        <f t="shared" si="181"/>
        <v>2017</v>
      </c>
      <c r="B1238" s="586" t="str">
        <f t="shared" si="181"/>
        <v>JULIO</v>
      </c>
      <c r="C1238" s="586">
        <v>21</v>
      </c>
      <c r="D1238" s="586" t="str">
        <f t="shared" si="176"/>
        <v>JULIO 2017 / 20</v>
      </c>
    </row>
    <row r="1239" spans="1:4" x14ac:dyDescent="0.25">
      <c r="A1239" s="586">
        <f t="shared" si="181"/>
        <v>2017</v>
      </c>
      <c r="B1239" s="586" t="str">
        <f t="shared" si="181"/>
        <v>JULIO</v>
      </c>
      <c r="C1239" s="586">
        <v>22</v>
      </c>
      <c r="D1239" s="586" t="str">
        <f t="shared" si="176"/>
        <v>JULIO 2017 / 21</v>
      </c>
    </row>
    <row r="1240" spans="1:4" x14ac:dyDescent="0.25">
      <c r="A1240" s="586">
        <f t="shared" si="181"/>
        <v>2017</v>
      </c>
      <c r="B1240" s="586" t="str">
        <f t="shared" si="181"/>
        <v>JULIO</v>
      </c>
      <c r="C1240" s="586">
        <v>23</v>
      </c>
      <c r="D1240" s="586" t="str">
        <f t="shared" si="176"/>
        <v>JULIO 2017 / 22</v>
      </c>
    </row>
    <row r="1241" spans="1:4" x14ac:dyDescent="0.25">
      <c r="A1241" s="586">
        <f t="shared" si="181"/>
        <v>2017</v>
      </c>
      <c r="B1241" s="586" t="str">
        <f t="shared" si="181"/>
        <v>JULIO</v>
      </c>
      <c r="C1241" s="586">
        <v>24</v>
      </c>
      <c r="D1241" s="586" t="str">
        <f t="shared" si="176"/>
        <v>JULIO 2017 / 23</v>
      </c>
    </row>
    <row r="1242" spans="1:4" x14ac:dyDescent="0.25">
      <c r="A1242" s="586">
        <f t="shared" si="181"/>
        <v>2017</v>
      </c>
      <c r="B1242" s="586" t="str">
        <f t="shared" si="181"/>
        <v>JULIO</v>
      </c>
      <c r="C1242" s="586">
        <v>25</v>
      </c>
      <c r="D1242" s="586" t="str">
        <f t="shared" si="176"/>
        <v>JULIO 2017 / 24</v>
      </c>
    </row>
    <row r="1243" spans="1:4" x14ac:dyDescent="0.25">
      <c r="A1243" s="586">
        <f t="shared" si="181"/>
        <v>2017</v>
      </c>
      <c r="B1243" s="586" t="str">
        <f t="shared" si="181"/>
        <v>JULIO</v>
      </c>
      <c r="C1243" s="586">
        <v>26</v>
      </c>
      <c r="D1243" s="586" t="str">
        <f t="shared" si="176"/>
        <v>JULIO 2017 / 25</v>
      </c>
    </row>
    <row r="1244" spans="1:4" x14ac:dyDescent="0.25">
      <c r="A1244" s="586">
        <f t="shared" si="181"/>
        <v>2017</v>
      </c>
      <c r="B1244" s="586" t="str">
        <f t="shared" si="181"/>
        <v>JULIO</v>
      </c>
      <c r="C1244" s="586">
        <v>27</v>
      </c>
      <c r="D1244" s="586" t="str">
        <f t="shared" si="176"/>
        <v>JULIO 2017 / 26</v>
      </c>
    </row>
    <row r="1245" spans="1:4" x14ac:dyDescent="0.25">
      <c r="A1245" s="586">
        <f t="shared" si="181"/>
        <v>2017</v>
      </c>
      <c r="B1245" s="586" t="str">
        <f t="shared" si="181"/>
        <v>JULIO</v>
      </c>
      <c r="C1245" s="586">
        <v>28</v>
      </c>
      <c r="D1245" s="586" t="str">
        <f t="shared" si="176"/>
        <v>JULIO 2017 / 27</v>
      </c>
    </row>
    <row r="1246" spans="1:4" x14ac:dyDescent="0.25">
      <c r="A1246" s="586">
        <f t="shared" si="181"/>
        <v>2017</v>
      </c>
      <c r="B1246" s="586" t="str">
        <f t="shared" si="181"/>
        <v>JULIO</v>
      </c>
      <c r="C1246" s="586">
        <v>29</v>
      </c>
      <c r="D1246" s="586" t="str">
        <f t="shared" si="176"/>
        <v>JULIO 2017 / 28</v>
      </c>
    </row>
    <row r="1247" spans="1:4" x14ac:dyDescent="0.25">
      <c r="A1247" s="586">
        <f t="shared" si="181"/>
        <v>2017</v>
      </c>
      <c r="B1247" s="586" t="str">
        <f t="shared" si="181"/>
        <v>JULIO</v>
      </c>
      <c r="C1247" s="586">
        <v>30</v>
      </c>
      <c r="D1247" s="586" t="str">
        <f t="shared" si="176"/>
        <v>JULIO 2017 / 29</v>
      </c>
    </row>
    <row r="1248" spans="1:4" x14ac:dyDescent="0.25">
      <c r="A1248" s="586">
        <f t="shared" si="181"/>
        <v>2017</v>
      </c>
      <c r="B1248" s="586" t="str">
        <f t="shared" si="181"/>
        <v>JULIO</v>
      </c>
      <c r="C1248" s="586">
        <v>31</v>
      </c>
      <c r="D1248" s="586" t="str">
        <f t="shared" si="176"/>
        <v>JULIO 2017 / 30</v>
      </c>
    </row>
    <row r="1249" spans="1:53" x14ac:dyDescent="0.25">
      <c r="A1249" s="206"/>
      <c r="B1249" s="206"/>
      <c r="C1249" s="206"/>
      <c r="D1249" s="586" t="str">
        <f t="shared" si="176"/>
        <v>JULIO 2017 / 31</v>
      </c>
    </row>
    <row r="1250" spans="1:53" ht="15.75" x14ac:dyDescent="0.25">
      <c r="A1250" s="586">
        <v>2017</v>
      </c>
      <c r="B1250" s="586" t="s">
        <v>234</v>
      </c>
      <c r="C1250" s="586">
        <v>1</v>
      </c>
      <c r="D1250" s="208" t="s">
        <v>228</v>
      </c>
      <c r="E1250" s="209" t="str">
        <f t="shared" ref="E1250:BA1250" si="182">IFERROR(AVERAGE(E1219:E1249),"")</f>
        <v/>
      </c>
      <c r="F1250" s="209" t="str">
        <f t="shared" si="182"/>
        <v/>
      </c>
      <c r="G1250" s="209" t="str">
        <f t="shared" si="182"/>
        <v/>
      </c>
      <c r="H1250" s="209" t="str">
        <f t="shared" si="182"/>
        <v/>
      </c>
      <c r="I1250" s="209" t="str">
        <f t="shared" si="182"/>
        <v/>
      </c>
      <c r="J1250" s="209" t="str">
        <f t="shared" si="182"/>
        <v/>
      </c>
      <c r="K1250" s="209" t="str">
        <f t="shared" si="182"/>
        <v/>
      </c>
      <c r="L1250" s="209" t="str">
        <f t="shared" si="182"/>
        <v/>
      </c>
      <c r="M1250" s="209" t="str">
        <f t="shared" si="182"/>
        <v/>
      </c>
      <c r="N1250" s="209" t="str">
        <f t="shared" si="182"/>
        <v/>
      </c>
      <c r="O1250" s="209" t="str">
        <f t="shared" si="182"/>
        <v/>
      </c>
      <c r="P1250" s="209" t="str">
        <f t="shared" si="182"/>
        <v/>
      </c>
      <c r="Q1250" s="209" t="str">
        <f t="shared" si="182"/>
        <v/>
      </c>
      <c r="R1250" s="209" t="str">
        <f t="shared" si="182"/>
        <v/>
      </c>
      <c r="S1250" s="209" t="str">
        <f t="shared" si="182"/>
        <v/>
      </c>
      <c r="T1250" s="209" t="str">
        <f t="shared" si="182"/>
        <v/>
      </c>
      <c r="U1250" s="209" t="str">
        <f t="shared" si="182"/>
        <v/>
      </c>
      <c r="V1250" s="209" t="str">
        <f t="shared" si="182"/>
        <v/>
      </c>
      <c r="W1250" s="209" t="str">
        <f t="shared" si="182"/>
        <v/>
      </c>
      <c r="X1250" s="209" t="str">
        <f t="shared" si="182"/>
        <v/>
      </c>
      <c r="Y1250" s="209" t="str">
        <f t="shared" si="182"/>
        <v/>
      </c>
      <c r="Z1250" s="209" t="str">
        <f t="shared" si="182"/>
        <v/>
      </c>
      <c r="AA1250" s="209" t="str">
        <f t="shared" si="182"/>
        <v/>
      </c>
      <c r="AB1250" s="209" t="str">
        <f t="shared" si="182"/>
        <v/>
      </c>
      <c r="AC1250" s="209" t="str">
        <f t="shared" si="182"/>
        <v/>
      </c>
      <c r="AD1250" s="209" t="str">
        <f t="shared" si="182"/>
        <v/>
      </c>
      <c r="AE1250" s="209" t="str">
        <f t="shared" si="182"/>
        <v/>
      </c>
      <c r="AF1250" s="209" t="str">
        <f t="shared" si="182"/>
        <v/>
      </c>
      <c r="AG1250" s="209" t="str">
        <f t="shared" si="182"/>
        <v/>
      </c>
      <c r="AH1250" s="209" t="str">
        <f t="shared" si="182"/>
        <v/>
      </c>
      <c r="AI1250" s="209" t="str">
        <f t="shared" si="182"/>
        <v/>
      </c>
      <c r="AJ1250" s="209" t="str">
        <f t="shared" si="182"/>
        <v/>
      </c>
      <c r="AK1250" s="209" t="str">
        <f t="shared" si="182"/>
        <v/>
      </c>
      <c r="AL1250" s="209" t="str">
        <f t="shared" si="182"/>
        <v/>
      </c>
      <c r="AM1250" s="209" t="str">
        <f t="shared" si="182"/>
        <v/>
      </c>
      <c r="AN1250" s="209" t="str">
        <f t="shared" si="182"/>
        <v/>
      </c>
      <c r="AO1250" s="209" t="str">
        <f t="shared" si="182"/>
        <v/>
      </c>
      <c r="AP1250" s="209" t="str">
        <f t="shared" si="182"/>
        <v/>
      </c>
      <c r="AQ1250" s="209" t="str">
        <f t="shared" si="182"/>
        <v/>
      </c>
      <c r="AR1250" s="209" t="str">
        <f t="shared" si="182"/>
        <v/>
      </c>
      <c r="AS1250" s="209" t="str">
        <f t="shared" si="182"/>
        <v/>
      </c>
      <c r="AT1250" s="209" t="str">
        <f t="shared" si="182"/>
        <v/>
      </c>
      <c r="AU1250" s="209" t="str">
        <f t="shared" si="182"/>
        <v/>
      </c>
      <c r="AV1250" s="209" t="str">
        <f t="shared" si="182"/>
        <v/>
      </c>
      <c r="AW1250" s="209" t="str">
        <f t="shared" si="182"/>
        <v/>
      </c>
      <c r="AX1250" s="210" t="str">
        <f t="shared" si="182"/>
        <v/>
      </c>
      <c r="AY1250" s="209" t="str">
        <f t="shared" si="182"/>
        <v/>
      </c>
      <c r="AZ1250" s="209" t="str">
        <f t="shared" si="182"/>
        <v/>
      </c>
      <c r="BA1250" s="209" t="str">
        <f t="shared" si="182"/>
        <v/>
      </c>
    </row>
    <row r="1251" spans="1:53" x14ac:dyDescent="0.25">
      <c r="A1251" s="586">
        <f>A1250</f>
        <v>2017</v>
      </c>
      <c r="B1251" s="586" t="str">
        <f>B1250</f>
        <v>AGOSTO</v>
      </c>
      <c r="C1251" s="586">
        <v>2</v>
      </c>
      <c r="D1251" s="586" t="str">
        <f t="shared" ref="D1251:D1313" si="183">B1250&amp;" "&amp;A1250&amp;" / "&amp;C1250</f>
        <v>AGOSTO 2017 / 1</v>
      </c>
    </row>
    <row r="1252" spans="1:53" x14ac:dyDescent="0.25">
      <c r="A1252" s="586">
        <f t="shared" ref="A1252:B1267" si="184">A1251</f>
        <v>2017</v>
      </c>
      <c r="B1252" s="586" t="str">
        <f t="shared" si="184"/>
        <v>AGOSTO</v>
      </c>
      <c r="C1252" s="586">
        <v>3</v>
      </c>
      <c r="D1252" s="586" t="str">
        <f t="shared" si="183"/>
        <v>AGOSTO 2017 / 2</v>
      </c>
    </row>
    <row r="1253" spans="1:53" x14ac:dyDescent="0.25">
      <c r="A1253" s="586">
        <f t="shared" si="184"/>
        <v>2017</v>
      </c>
      <c r="B1253" s="586" t="str">
        <f t="shared" si="184"/>
        <v>AGOSTO</v>
      </c>
      <c r="C1253" s="586">
        <v>4</v>
      </c>
      <c r="D1253" s="586" t="str">
        <f t="shared" si="183"/>
        <v>AGOSTO 2017 / 3</v>
      </c>
    </row>
    <row r="1254" spans="1:53" x14ac:dyDescent="0.25">
      <c r="A1254" s="586">
        <f t="shared" si="184"/>
        <v>2017</v>
      </c>
      <c r="B1254" s="586" t="str">
        <f t="shared" si="184"/>
        <v>AGOSTO</v>
      </c>
      <c r="C1254" s="586">
        <v>5</v>
      </c>
      <c r="D1254" s="586" t="str">
        <f t="shared" si="183"/>
        <v>AGOSTO 2017 / 4</v>
      </c>
    </row>
    <row r="1255" spans="1:53" x14ac:dyDescent="0.25">
      <c r="A1255" s="586">
        <f t="shared" si="184"/>
        <v>2017</v>
      </c>
      <c r="B1255" s="586" t="str">
        <f t="shared" si="184"/>
        <v>AGOSTO</v>
      </c>
      <c r="C1255" s="586">
        <v>6</v>
      </c>
      <c r="D1255" s="586" t="str">
        <f t="shared" si="183"/>
        <v>AGOSTO 2017 / 5</v>
      </c>
    </row>
    <row r="1256" spans="1:53" x14ac:dyDescent="0.25">
      <c r="A1256" s="586">
        <f t="shared" si="184"/>
        <v>2017</v>
      </c>
      <c r="B1256" s="586" t="str">
        <f t="shared" si="184"/>
        <v>AGOSTO</v>
      </c>
      <c r="C1256" s="586">
        <v>7</v>
      </c>
      <c r="D1256" s="586" t="str">
        <f t="shared" si="183"/>
        <v>AGOSTO 2017 / 6</v>
      </c>
    </row>
    <row r="1257" spans="1:53" x14ac:dyDescent="0.25">
      <c r="A1257" s="586">
        <f t="shared" si="184"/>
        <v>2017</v>
      </c>
      <c r="B1257" s="586" t="str">
        <f t="shared" si="184"/>
        <v>AGOSTO</v>
      </c>
      <c r="C1257" s="586">
        <v>8</v>
      </c>
      <c r="D1257" s="586" t="str">
        <f t="shared" si="183"/>
        <v>AGOSTO 2017 / 7</v>
      </c>
    </row>
    <row r="1258" spans="1:53" x14ac:dyDescent="0.25">
      <c r="A1258" s="586">
        <f t="shared" si="184"/>
        <v>2017</v>
      </c>
      <c r="B1258" s="586" t="str">
        <f t="shared" si="184"/>
        <v>AGOSTO</v>
      </c>
      <c r="C1258" s="586">
        <v>9</v>
      </c>
      <c r="D1258" s="586" t="str">
        <f t="shared" si="183"/>
        <v>AGOSTO 2017 / 8</v>
      </c>
    </row>
    <row r="1259" spans="1:53" x14ac:dyDescent="0.25">
      <c r="A1259" s="586">
        <f t="shared" si="184"/>
        <v>2017</v>
      </c>
      <c r="B1259" s="586" t="str">
        <f t="shared" si="184"/>
        <v>AGOSTO</v>
      </c>
      <c r="C1259" s="586">
        <v>10</v>
      </c>
      <c r="D1259" s="586" t="str">
        <f t="shared" si="183"/>
        <v>AGOSTO 2017 / 9</v>
      </c>
    </row>
    <row r="1260" spans="1:53" x14ac:dyDescent="0.25">
      <c r="A1260" s="586">
        <f t="shared" si="184"/>
        <v>2017</v>
      </c>
      <c r="B1260" s="586" t="str">
        <f t="shared" si="184"/>
        <v>AGOSTO</v>
      </c>
      <c r="C1260" s="586">
        <v>11</v>
      </c>
      <c r="D1260" s="586" t="str">
        <f t="shared" si="183"/>
        <v>AGOSTO 2017 / 10</v>
      </c>
    </row>
    <row r="1261" spans="1:53" x14ac:dyDescent="0.25">
      <c r="A1261" s="586">
        <f t="shared" si="184"/>
        <v>2017</v>
      </c>
      <c r="B1261" s="586" t="str">
        <f t="shared" si="184"/>
        <v>AGOSTO</v>
      </c>
      <c r="C1261" s="586">
        <v>12</v>
      </c>
      <c r="D1261" s="586" t="str">
        <f t="shared" si="183"/>
        <v>AGOSTO 2017 / 11</v>
      </c>
    </row>
    <row r="1262" spans="1:53" x14ac:dyDescent="0.25">
      <c r="A1262" s="586">
        <f t="shared" si="184"/>
        <v>2017</v>
      </c>
      <c r="B1262" s="586" t="str">
        <f t="shared" si="184"/>
        <v>AGOSTO</v>
      </c>
      <c r="C1262" s="586">
        <v>13</v>
      </c>
      <c r="D1262" s="586" t="str">
        <f t="shared" si="183"/>
        <v>AGOSTO 2017 / 12</v>
      </c>
    </row>
    <row r="1263" spans="1:53" x14ac:dyDescent="0.25">
      <c r="A1263" s="586">
        <f t="shared" si="184"/>
        <v>2017</v>
      </c>
      <c r="B1263" s="586" t="str">
        <f t="shared" si="184"/>
        <v>AGOSTO</v>
      </c>
      <c r="C1263" s="586">
        <v>14</v>
      </c>
      <c r="D1263" s="586" t="str">
        <f t="shared" si="183"/>
        <v>AGOSTO 2017 / 13</v>
      </c>
    </row>
    <row r="1264" spans="1:53" x14ac:dyDescent="0.25">
      <c r="A1264" s="586">
        <f t="shared" si="184"/>
        <v>2017</v>
      </c>
      <c r="B1264" s="586" t="str">
        <f t="shared" si="184"/>
        <v>AGOSTO</v>
      </c>
      <c r="C1264" s="586">
        <v>15</v>
      </c>
      <c r="D1264" s="586" t="str">
        <f t="shared" si="183"/>
        <v>AGOSTO 2017 / 14</v>
      </c>
    </row>
    <row r="1265" spans="1:4" x14ac:dyDescent="0.25">
      <c r="A1265" s="586">
        <f t="shared" si="184"/>
        <v>2017</v>
      </c>
      <c r="B1265" s="586" t="str">
        <f t="shared" si="184"/>
        <v>AGOSTO</v>
      </c>
      <c r="C1265" s="586">
        <v>16</v>
      </c>
      <c r="D1265" s="586" t="str">
        <f t="shared" si="183"/>
        <v>AGOSTO 2017 / 15</v>
      </c>
    </row>
    <row r="1266" spans="1:4" x14ac:dyDescent="0.25">
      <c r="A1266" s="586">
        <f t="shared" si="184"/>
        <v>2017</v>
      </c>
      <c r="B1266" s="586" t="str">
        <f t="shared" si="184"/>
        <v>AGOSTO</v>
      </c>
      <c r="C1266" s="586">
        <v>17</v>
      </c>
      <c r="D1266" s="586" t="str">
        <f t="shared" si="183"/>
        <v>AGOSTO 2017 / 16</v>
      </c>
    </row>
    <row r="1267" spans="1:4" x14ac:dyDescent="0.25">
      <c r="A1267" s="586">
        <f t="shared" si="184"/>
        <v>2017</v>
      </c>
      <c r="B1267" s="586" t="str">
        <f t="shared" si="184"/>
        <v>AGOSTO</v>
      </c>
      <c r="C1267" s="586">
        <v>18</v>
      </c>
      <c r="D1267" s="586" t="str">
        <f t="shared" si="183"/>
        <v>AGOSTO 2017 / 17</v>
      </c>
    </row>
    <row r="1268" spans="1:4" x14ac:dyDescent="0.25">
      <c r="A1268" s="586">
        <f t="shared" ref="A1268:B1280" si="185">A1267</f>
        <v>2017</v>
      </c>
      <c r="B1268" s="586" t="str">
        <f t="shared" si="185"/>
        <v>AGOSTO</v>
      </c>
      <c r="C1268" s="586">
        <v>19</v>
      </c>
      <c r="D1268" s="586" t="str">
        <f t="shared" si="183"/>
        <v>AGOSTO 2017 / 18</v>
      </c>
    </row>
    <row r="1269" spans="1:4" x14ac:dyDescent="0.25">
      <c r="A1269" s="586">
        <f t="shared" si="185"/>
        <v>2017</v>
      </c>
      <c r="B1269" s="586" t="str">
        <f t="shared" si="185"/>
        <v>AGOSTO</v>
      </c>
      <c r="C1269" s="586">
        <v>20</v>
      </c>
      <c r="D1269" s="586" t="str">
        <f t="shared" si="183"/>
        <v>AGOSTO 2017 / 19</v>
      </c>
    </row>
    <row r="1270" spans="1:4" x14ac:dyDescent="0.25">
      <c r="A1270" s="586">
        <f t="shared" si="185"/>
        <v>2017</v>
      </c>
      <c r="B1270" s="586" t="str">
        <f t="shared" si="185"/>
        <v>AGOSTO</v>
      </c>
      <c r="C1270" s="586">
        <v>21</v>
      </c>
      <c r="D1270" s="586" t="str">
        <f t="shared" si="183"/>
        <v>AGOSTO 2017 / 20</v>
      </c>
    </row>
    <row r="1271" spans="1:4" x14ac:dyDescent="0.25">
      <c r="A1271" s="586">
        <f t="shared" si="185"/>
        <v>2017</v>
      </c>
      <c r="B1271" s="586" t="str">
        <f t="shared" si="185"/>
        <v>AGOSTO</v>
      </c>
      <c r="C1271" s="586">
        <v>22</v>
      </c>
      <c r="D1271" s="586" t="str">
        <f t="shared" si="183"/>
        <v>AGOSTO 2017 / 21</v>
      </c>
    </row>
    <row r="1272" spans="1:4" x14ac:dyDescent="0.25">
      <c r="A1272" s="586">
        <f t="shared" si="185"/>
        <v>2017</v>
      </c>
      <c r="B1272" s="586" t="str">
        <f t="shared" si="185"/>
        <v>AGOSTO</v>
      </c>
      <c r="C1272" s="586">
        <v>23</v>
      </c>
      <c r="D1272" s="586" t="str">
        <f t="shared" si="183"/>
        <v>AGOSTO 2017 / 22</v>
      </c>
    </row>
    <row r="1273" spans="1:4" x14ac:dyDescent="0.25">
      <c r="A1273" s="586">
        <f t="shared" si="185"/>
        <v>2017</v>
      </c>
      <c r="B1273" s="586" t="str">
        <f t="shared" si="185"/>
        <v>AGOSTO</v>
      </c>
      <c r="C1273" s="586">
        <v>24</v>
      </c>
      <c r="D1273" s="586" t="str">
        <f t="shared" si="183"/>
        <v>AGOSTO 2017 / 23</v>
      </c>
    </row>
    <row r="1274" spans="1:4" x14ac:dyDescent="0.25">
      <c r="A1274" s="586">
        <f t="shared" si="185"/>
        <v>2017</v>
      </c>
      <c r="B1274" s="586" t="str">
        <f t="shared" si="185"/>
        <v>AGOSTO</v>
      </c>
      <c r="C1274" s="586">
        <v>25</v>
      </c>
      <c r="D1274" s="586" t="str">
        <f t="shared" si="183"/>
        <v>AGOSTO 2017 / 24</v>
      </c>
    </row>
    <row r="1275" spans="1:4" x14ac:dyDescent="0.25">
      <c r="A1275" s="586">
        <f t="shared" si="185"/>
        <v>2017</v>
      </c>
      <c r="B1275" s="586" t="str">
        <f t="shared" si="185"/>
        <v>AGOSTO</v>
      </c>
      <c r="C1275" s="586">
        <v>26</v>
      </c>
      <c r="D1275" s="586" t="str">
        <f t="shared" si="183"/>
        <v>AGOSTO 2017 / 25</v>
      </c>
    </row>
    <row r="1276" spans="1:4" x14ac:dyDescent="0.25">
      <c r="A1276" s="586">
        <f t="shared" si="185"/>
        <v>2017</v>
      </c>
      <c r="B1276" s="586" t="str">
        <f t="shared" si="185"/>
        <v>AGOSTO</v>
      </c>
      <c r="C1276" s="586">
        <v>27</v>
      </c>
      <c r="D1276" s="586" t="str">
        <f t="shared" si="183"/>
        <v>AGOSTO 2017 / 26</v>
      </c>
    </row>
    <row r="1277" spans="1:4" x14ac:dyDescent="0.25">
      <c r="A1277" s="586">
        <f t="shared" si="185"/>
        <v>2017</v>
      </c>
      <c r="B1277" s="586" t="str">
        <f t="shared" si="185"/>
        <v>AGOSTO</v>
      </c>
      <c r="C1277" s="586">
        <v>28</v>
      </c>
      <c r="D1277" s="586" t="str">
        <f t="shared" si="183"/>
        <v>AGOSTO 2017 / 27</v>
      </c>
    </row>
    <row r="1278" spans="1:4" x14ac:dyDescent="0.25">
      <c r="A1278" s="586">
        <f t="shared" si="185"/>
        <v>2017</v>
      </c>
      <c r="B1278" s="586" t="str">
        <f t="shared" si="185"/>
        <v>AGOSTO</v>
      </c>
      <c r="C1278" s="586">
        <v>29</v>
      </c>
      <c r="D1278" s="586" t="str">
        <f t="shared" si="183"/>
        <v>AGOSTO 2017 / 28</v>
      </c>
    </row>
    <row r="1279" spans="1:4" x14ac:dyDescent="0.25">
      <c r="A1279" s="586">
        <f t="shared" si="185"/>
        <v>2017</v>
      </c>
      <c r="B1279" s="586" t="str">
        <f t="shared" si="185"/>
        <v>AGOSTO</v>
      </c>
      <c r="C1279" s="586">
        <v>30</v>
      </c>
      <c r="D1279" s="586" t="str">
        <f t="shared" si="183"/>
        <v>AGOSTO 2017 / 29</v>
      </c>
    </row>
    <row r="1280" spans="1:4" x14ac:dyDescent="0.25">
      <c r="A1280" s="586">
        <f t="shared" si="185"/>
        <v>2017</v>
      </c>
      <c r="B1280" s="586" t="str">
        <f t="shared" si="185"/>
        <v>AGOSTO</v>
      </c>
      <c r="C1280" s="586">
        <v>31</v>
      </c>
      <c r="D1280" s="586" t="str">
        <f t="shared" si="183"/>
        <v>AGOSTO 2017 / 30</v>
      </c>
    </row>
    <row r="1281" spans="1:53" x14ac:dyDescent="0.25">
      <c r="A1281" s="206"/>
      <c r="B1281" s="206"/>
      <c r="C1281" s="206"/>
      <c r="D1281" s="586" t="str">
        <f t="shared" si="183"/>
        <v>AGOSTO 2017 / 31</v>
      </c>
    </row>
    <row r="1282" spans="1:53" ht="15.75" x14ac:dyDescent="0.25">
      <c r="A1282" s="586">
        <v>2017</v>
      </c>
      <c r="B1282" s="586" t="s">
        <v>235</v>
      </c>
      <c r="C1282" s="586">
        <v>1</v>
      </c>
      <c r="D1282" s="208" t="s">
        <v>228</v>
      </c>
      <c r="E1282" s="209" t="str">
        <f t="shared" ref="E1282:BA1282" si="186">IFERROR(AVERAGE(E1251:E1281),"")</f>
        <v/>
      </c>
      <c r="F1282" s="209" t="str">
        <f t="shared" si="186"/>
        <v/>
      </c>
      <c r="G1282" s="209" t="str">
        <f t="shared" si="186"/>
        <v/>
      </c>
      <c r="H1282" s="209" t="str">
        <f t="shared" si="186"/>
        <v/>
      </c>
      <c r="I1282" s="209" t="str">
        <f t="shared" si="186"/>
        <v/>
      </c>
      <c r="J1282" s="209" t="str">
        <f t="shared" si="186"/>
        <v/>
      </c>
      <c r="K1282" s="209" t="str">
        <f t="shared" si="186"/>
        <v/>
      </c>
      <c r="L1282" s="209" t="str">
        <f t="shared" si="186"/>
        <v/>
      </c>
      <c r="M1282" s="209" t="str">
        <f t="shared" si="186"/>
        <v/>
      </c>
      <c r="N1282" s="209" t="str">
        <f t="shared" si="186"/>
        <v/>
      </c>
      <c r="O1282" s="209" t="str">
        <f t="shared" si="186"/>
        <v/>
      </c>
      <c r="P1282" s="209" t="str">
        <f t="shared" si="186"/>
        <v/>
      </c>
      <c r="Q1282" s="209" t="str">
        <f t="shared" si="186"/>
        <v/>
      </c>
      <c r="R1282" s="209" t="str">
        <f t="shared" si="186"/>
        <v/>
      </c>
      <c r="S1282" s="209" t="str">
        <f t="shared" si="186"/>
        <v/>
      </c>
      <c r="T1282" s="209" t="str">
        <f t="shared" si="186"/>
        <v/>
      </c>
      <c r="U1282" s="209" t="str">
        <f t="shared" si="186"/>
        <v/>
      </c>
      <c r="V1282" s="209" t="str">
        <f t="shared" si="186"/>
        <v/>
      </c>
      <c r="W1282" s="209" t="str">
        <f t="shared" si="186"/>
        <v/>
      </c>
      <c r="X1282" s="209" t="str">
        <f t="shared" si="186"/>
        <v/>
      </c>
      <c r="Y1282" s="209" t="str">
        <f t="shared" si="186"/>
        <v/>
      </c>
      <c r="Z1282" s="209" t="str">
        <f t="shared" si="186"/>
        <v/>
      </c>
      <c r="AA1282" s="209" t="str">
        <f t="shared" si="186"/>
        <v/>
      </c>
      <c r="AB1282" s="209" t="str">
        <f t="shared" si="186"/>
        <v/>
      </c>
      <c r="AC1282" s="209" t="str">
        <f t="shared" si="186"/>
        <v/>
      </c>
      <c r="AD1282" s="209" t="str">
        <f t="shared" si="186"/>
        <v/>
      </c>
      <c r="AE1282" s="209" t="str">
        <f t="shared" si="186"/>
        <v/>
      </c>
      <c r="AF1282" s="209" t="str">
        <f t="shared" si="186"/>
        <v/>
      </c>
      <c r="AG1282" s="209" t="str">
        <f t="shared" si="186"/>
        <v/>
      </c>
      <c r="AH1282" s="209" t="str">
        <f t="shared" si="186"/>
        <v/>
      </c>
      <c r="AI1282" s="209" t="str">
        <f t="shared" si="186"/>
        <v/>
      </c>
      <c r="AJ1282" s="209" t="str">
        <f t="shared" si="186"/>
        <v/>
      </c>
      <c r="AK1282" s="209" t="str">
        <f t="shared" si="186"/>
        <v/>
      </c>
      <c r="AL1282" s="209" t="str">
        <f t="shared" si="186"/>
        <v/>
      </c>
      <c r="AM1282" s="209" t="str">
        <f t="shared" si="186"/>
        <v/>
      </c>
      <c r="AN1282" s="209" t="str">
        <f t="shared" si="186"/>
        <v/>
      </c>
      <c r="AO1282" s="209" t="str">
        <f t="shared" si="186"/>
        <v/>
      </c>
      <c r="AP1282" s="209" t="str">
        <f t="shared" si="186"/>
        <v/>
      </c>
      <c r="AQ1282" s="209" t="str">
        <f t="shared" si="186"/>
        <v/>
      </c>
      <c r="AR1282" s="209" t="str">
        <f t="shared" si="186"/>
        <v/>
      </c>
      <c r="AS1282" s="209" t="str">
        <f t="shared" si="186"/>
        <v/>
      </c>
      <c r="AT1282" s="209" t="str">
        <f t="shared" si="186"/>
        <v/>
      </c>
      <c r="AU1282" s="209" t="str">
        <f t="shared" si="186"/>
        <v/>
      </c>
      <c r="AV1282" s="209" t="str">
        <f t="shared" si="186"/>
        <v/>
      </c>
      <c r="AW1282" s="209" t="str">
        <f t="shared" si="186"/>
        <v/>
      </c>
      <c r="AX1282" s="210" t="str">
        <f t="shared" si="186"/>
        <v/>
      </c>
      <c r="AY1282" s="209" t="str">
        <f t="shared" si="186"/>
        <v/>
      </c>
      <c r="AZ1282" s="209" t="str">
        <f t="shared" si="186"/>
        <v/>
      </c>
      <c r="BA1282" s="209" t="str">
        <f t="shared" si="186"/>
        <v/>
      </c>
    </row>
    <row r="1283" spans="1:53" x14ac:dyDescent="0.25">
      <c r="A1283" s="586">
        <f>A1282</f>
        <v>2017</v>
      </c>
      <c r="B1283" s="586" t="str">
        <f>B1282</f>
        <v>SEPTIEMBRE</v>
      </c>
      <c r="C1283" s="586">
        <v>2</v>
      </c>
      <c r="D1283" s="586" t="str">
        <f t="shared" si="183"/>
        <v>SEPTIEMBRE 2017 / 1</v>
      </c>
    </row>
    <row r="1284" spans="1:53" x14ac:dyDescent="0.25">
      <c r="A1284" s="586">
        <f t="shared" ref="A1284:B1299" si="187">A1283</f>
        <v>2017</v>
      </c>
      <c r="B1284" s="586" t="str">
        <f t="shared" si="187"/>
        <v>SEPTIEMBRE</v>
      </c>
      <c r="C1284" s="586">
        <v>3</v>
      </c>
      <c r="D1284" s="586" t="str">
        <f t="shared" si="183"/>
        <v>SEPTIEMBRE 2017 / 2</v>
      </c>
    </row>
    <row r="1285" spans="1:53" x14ac:dyDescent="0.25">
      <c r="A1285" s="586">
        <f t="shared" si="187"/>
        <v>2017</v>
      </c>
      <c r="B1285" s="586" t="str">
        <f t="shared" si="187"/>
        <v>SEPTIEMBRE</v>
      </c>
      <c r="C1285" s="586">
        <v>4</v>
      </c>
      <c r="D1285" s="586" t="str">
        <f t="shared" si="183"/>
        <v>SEPTIEMBRE 2017 / 3</v>
      </c>
    </row>
    <row r="1286" spans="1:53" x14ac:dyDescent="0.25">
      <c r="A1286" s="586">
        <f t="shared" si="187"/>
        <v>2017</v>
      </c>
      <c r="B1286" s="586" t="str">
        <f t="shared" si="187"/>
        <v>SEPTIEMBRE</v>
      </c>
      <c r="C1286" s="586">
        <v>5</v>
      </c>
      <c r="D1286" s="586" t="str">
        <f t="shared" si="183"/>
        <v>SEPTIEMBRE 2017 / 4</v>
      </c>
    </row>
    <row r="1287" spans="1:53" x14ac:dyDescent="0.25">
      <c r="A1287" s="586">
        <f t="shared" si="187"/>
        <v>2017</v>
      </c>
      <c r="B1287" s="586" t="str">
        <f t="shared" si="187"/>
        <v>SEPTIEMBRE</v>
      </c>
      <c r="C1287" s="586">
        <v>6</v>
      </c>
      <c r="D1287" s="586" t="str">
        <f t="shared" si="183"/>
        <v>SEPTIEMBRE 2017 / 5</v>
      </c>
    </row>
    <row r="1288" spans="1:53" x14ac:dyDescent="0.25">
      <c r="A1288" s="586">
        <f t="shared" si="187"/>
        <v>2017</v>
      </c>
      <c r="B1288" s="586" t="str">
        <f t="shared" si="187"/>
        <v>SEPTIEMBRE</v>
      </c>
      <c r="C1288" s="586">
        <v>7</v>
      </c>
      <c r="D1288" s="586" t="str">
        <f t="shared" si="183"/>
        <v>SEPTIEMBRE 2017 / 6</v>
      </c>
    </row>
    <row r="1289" spans="1:53" x14ac:dyDescent="0.25">
      <c r="A1289" s="586">
        <f t="shared" si="187"/>
        <v>2017</v>
      </c>
      <c r="B1289" s="586" t="str">
        <f t="shared" si="187"/>
        <v>SEPTIEMBRE</v>
      </c>
      <c r="C1289" s="586">
        <v>8</v>
      </c>
      <c r="D1289" s="586" t="str">
        <f t="shared" si="183"/>
        <v>SEPTIEMBRE 2017 / 7</v>
      </c>
    </row>
    <row r="1290" spans="1:53" x14ac:dyDescent="0.25">
      <c r="A1290" s="586">
        <f t="shared" si="187"/>
        <v>2017</v>
      </c>
      <c r="B1290" s="586" t="str">
        <f t="shared" si="187"/>
        <v>SEPTIEMBRE</v>
      </c>
      <c r="C1290" s="586">
        <v>9</v>
      </c>
      <c r="D1290" s="586" t="str">
        <f t="shared" si="183"/>
        <v>SEPTIEMBRE 2017 / 8</v>
      </c>
    </row>
    <row r="1291" spans="1:53" x14ac:dyDescent="0.25">
      <c r="A1291" s="586">
        <f t="shared" si="187"/>
        <v>2017</v>
      </c>
      <c r="B1291" s="586" t="str">
        <f t="shared" si="187"/>
        <v>SEPTIEMBRE</v>
      </c>
      <c r="C1291" s="586">
        <v>10</v>
      </c>
      <c r="D1291" s="586" t="str">
        <f t="shared" si="183"/>
        <v>SEPTIEMBRE 2017 / 9</v>
      </c>
    </row>
    <row r="1292" spans="1:53" x14ac:dyDescent="0.25">
      <c r="A1292" s="586">
        <f t="shared" si="187"/>
        <v>2017</v>
      </c>
      <c r="B1292" s="586" t="str">
        <f t="shared" si="187"/>
        <v>SEPTIEMBRE</v>
      </c>
      <c r="C1292" s="586">
        <v>11</v>
      </c>
      <c r="D1292" s="586" t="str">
        <f t="shared" si="183"/>
        <v>SEPTIEMBRE 2017 / 10</v>
      </c>
    </row>
    <row r="1293" spans="1:53" x14ac:dyDescent="0.25">
      <c r="A1293" s="586">
        <f t="shared" si="187"/>
        <v>2017</v>
      </c>
      <c r="B1293" s="586" t="str">
        <f t="shared" si="187"/>
        <v>SEPTIEMBRE</v>
      </c>
      <c r="C1293" s="586">
        <v>12</v>
      </c>
      <c r="D1293" s="586" t="str">
        <f t="shared" si="183"/>
        <v>SEPTIEMBRE 2017 / 11</v>
      </c>
    </row>
    <row r="1294" spans="1:53" x14ac:dyDescent="0.25">
      <c r="A1294" s="586">
        <f t="shared" si="187"/>
        <v>2017</v>
      </c>
      <c r="B1294" s="586" t="str">
        <f t="shared" si="187"/>
        <v>SEPTIEMBRE</v>
      </c>
      <c r="C1294" s="586">
        <v>13</v>
      </c>
      <c r="D1294" s="586" t="str">
        <f t="shared" si="183"/>
        <v>SEPTIEMBRE 2017 / 12</v>
      </c>
    </row>
    <row r="1295" spans="1:53" x14ac:dyDescent="0.25">
      <c r="A1295" s="586">
        <f t="shared" si="187"/>
        <v>2017</v>
      </c>
      <c r="B1295" s="586" t="str">
        <f t="shared" si="187"/>
        <v>SEPTIEMBRE</v>
      </c>
      <c r="C1295" s="586">
        <v>14</v>
      </c>
      <c r="D1295" s="586" t="str">
        <f t="shared" si="183"/>
        <v>SEPTIEMBRE 2017 / 13</v>
      </c>
    </row>
    <row r="1296" spans="1:53" x14ac:dyDescent="0.25">
      <c r="A1296" s="586">
        <f t="shared" si="187"/>
        <v>2017</v>
      </c>
      <c r="B1296" s="586" t="str">
        <f t="shared" si="187"/>
        <v>SEPTIEMBRE</v>
      </c>
      <c r="C1296" s="586">
        <v>15</v>
      </c>
      <c r="D1296" s="586" t="str">
        <f t="shared" si="183"/>
        <v>SEPTIEMBRE 2017 / 14</v>
      </c>
    </row>
    <row r="1297" spans="1:4" x14ac:dyDescent="0.25">
      <c r="A1297" s="586">
        <f t="shared" si="187"/>
        <v>2017</v>
      </c>
      <c r="B1297" s="586" t="str">
        <f t="shared" si="187"/>
        <v>SEPTIEMBRE</v>
      </c>
      <c r="C1297" s="586">
        <v>16</v>
      </c>
      <c r="D1297" s="586" t="str">
        <f t="shared" si="183"/>
        <v>SEPTIEMBRE 2017 / 15</v>
      </c>
    </row>
    <row r="1298" spans="1:4" x14ac:dyDescent="0.25">
      <c r="A1298" s="586">
        <f t="shared" si="187"/>
        <v>2017</v>
      </c>
      <c r="B1298" s="586" t="str">
        <f t="shared" si="187"/>
        <v>SEPTIEMBRE</v>
      </c>
      <c r="C1298" s="586">
        <v>17</v>
      </c>
      <c r="D1298" s="586" t="str">
        <f t="shared" si="183"/>
        <v>SEPTIEMBRE 2017 / 16</v>
      </c>
    </row>
    <row r="1299" spans="1:4" x14ac:dyDescent="0.25">
      <c r="A1299" s="586">
        <f t="shared" si="187"/>
        <v>2017</v>
      </c>
      <c r="B1299" s="586" t="str">
        <f t="shared" si="187"/>
        <v>SEPTIEMBRE</v>
      </c>
      <c r="C1299" s="586">
        <v>18</v>
      </c>
      <c r="D1299" s="586" t="str">
        <f t="shared" si="183"/>
        <v>SEPTIEMBRE 2017 / 17</v>
      </c>
    </row>
    <row r="1300" spans="1:4" x14ac:dyDescent="0.25">
      <c r="A1300" s="586">
        <f t="shared" ref="A1300:B1312" si="188">A1299</f>
        <v>2017</v>
      </c>
      <c r="B1300" s="586" t="str">
        <f t="shared" si="188"/>
        <v>SEPTIEMBRE</v>
      </c>
      <c r="C1300" s="586">
        <v>19</v>
      </c>
      <c r="D1300" s="586" t="str">
        <f t="shared" si="183"/>
        <v>SEPTIEMBRE 2017 / 18</v>
      </c>
    </row>
    <row r="1301" spans="1:4" x14ac:dyDescent="0.25">
      <c r="A1301" s="586">
        <f t="shared" si="188"/>
        <v>2017</v>
      </c>
      <c r="B1301" s="586" t="str">
        <f t="shared" si="188"/>
        <v>SEPTIEMBRE</v>
      </c>
      <c r="C1301" s="586">
        <v>20</v>
      </c>
      <c r="D1301" s="586" t="str">
        <f t="shared" si="183"/>
        <v>SEPTIEMBRE 2017 / 19</v>
      </c>
    </row>
    <row r="1302" spans="1:4" x14ac:dyDescent="0.25">
      <c r="A1302" s="586">
        <f t="shared" si="188"/>
        <v>2017</v>
      </c>
      <c r="B1302" s="586" t="str">
        <f t="shared" si="188"/>
        <v>SEPTIEMBRE</v>
      </c>
      <c r="C1302" s="586">
        <v>21</v>
      </c>
      <c r="D1302" s="586" t="str">
        <f t="shared" si="183"/>
        <v>SEPTIEMBRE 2017 / 20</v>
      </c>
    </row>
    <row r="1303" spans="1:4" x14ac:dyDescent="0.25">
      <c r="A1303" s="586">
        <f t="shared" si="188"/>
        <v>2017</v>
      </c>
      <c r="B1303" s="586" t="str">
        <f t="shared" si="188"/>
        <v>SEPTIEMBRE</v>
      </c>
      <c r="C1303" s="586">
        <v>22</v>
      </c>
      <c r="D1303" s="586" t="str">
        <f t="shared" si="183"/>
        <v>SEPTIEMBRE 2017 / 21</v>
      </c>
    </row>
    <row r="1304" spans="1:4" x14ac:dyDescent="0.25">
      <c r="A1304" s="586">
        <f t="shared" si="188"/>
        <v>2017</v>
      </c>
      <c r="B1304" s="586" t="str">
        <f t="shared" si="188"/>
        <v>SEPTIEMBRE</v>
      </c>
      <c r="C1304" s="586">
        <v>23</v>
      </c>
      <c r="D1304" s="586" t="str">
        <f t="shared" si="183"/>
        <v>SEPTIEMBRE 2017 / 22</v>
      </c>
    </row>
    <row r="1305" spans="1:4" x14ac:dyDescent="0.25">
      <c r="A1305" s="586">
        <f t="shared" si="188"/>
        <v>2017</v>
      </c>
      <c r="B1305" s="586" t="str">
        <f t="shared" si="188"/>
        <v>SEPTIEMBRE</v>
      </c>
      <c r="C1305" s="586">
        <v>24</v>
      </c>
      <c r="D1305" s="586" t="str">
        <f t="shared" si="183"/>
        <v>SEPTIEMBRE 2017 / 23</v>
      </c>
    </row>
    <row r="1306" spans="1:4" x14ac:dyDescent="0.25">
      <c r="A1306" s="586">
        <f t="shared" si="188"/>
        <v>2017</v>
      </c>
      <c r="B1306" s="586" t="str">
        <f t="shared" si="188"/>
        <v>SEPTIEMBRE</v>
      </c>
      <c r="C1306" s="586">
        <v>25</v>
      </c>
      <c r="D1306" s="586" t="str">
        <f t="shared" si="183"/>
        <v>SEPTIEMBRE 2017 / 24</v>
      </c>
    </row>
    <row r="1307" spans="1:4" x14ac:dyDescent="0.25">
      <c r="A1307" s="586">
        <f t="shared" si="188"/>
        <v>2017</v>
      </c>
      <c r="B1307" s="586" t="str">
        <f t="shared" si="188"/>
        <v>SEPTIEMBRE</v>
      </c>
      <c r="C1307" s="586">
        <v>26</v>
      </c>
      <c r="D1307" s="586" t="str">
        <f t="shared" si="183"/>
        <v>SEPTIEMBRE 2017 / 25</v>
      </c>
    </row>
    <row r="1308" spans="1:4" x14ac:dyDescent="0.25">
      <c r="A1308" s="586">
        <f t="shared" si="188"/>
        <v>2017</v>
      </c>
      <c r="B1308" s="586" t="str">
        <f t="shared" si="188"/>
        <v>SEPTIEMBRE</v>
      </c>
      <c r="C1308" s="586">
        <v>27</v>
      </c>
      <c r="D1308" s="586" t="str">
        <f t="shared" si="183"/>
        <v>SEPTIEMBRE 2017 / 26</v>
      </c>
    </row>
    <row r="1309" spans="1:4" x14ac:dyDescent="0.25">
      <c r="A1309" s="586">
        <f t="shared" si="188"/>
        <v>2017</v>
      </c>
      <c r="B1309" s="586" t="str">
        <f t="shared" si="188"/>
        <v>SEPTIEMBRE</v>
      </c>
      <c r="C1309" s="586">
        <v>28</v>
      </c>
      <c r="D1309" s="586" t="str">
        <f t="shared" si="183"/>
        <v>SEPTIEMBRE 2017 / 27</v>
      </c>
    </row>
    <row r="1310" spans="1:4" x14ac:dyDescent="0.25">
      <c r="A1310" s="586">
        <f t="shared" si="188"/>
        <v>2017</v>
      </c>
      <c r="B1310" s="586" t="str">
        <f t="shared" si="188"/>
        <v>SEPTIEMBRE</v>
      </c>
      <c r="C1310" s="586">
        <v>29</v>
      </c>
      <c r="D1310" s="586" t="str">
        <f t="shared" si="183"/>
        <v>SEPTIEMBRE 2017 / 28</v>
      </c>
    </row>
    <row r="1311" spans="1:4" x14ac:dyDescent="0.25">
      <c r="A1311" s="586">
        <f t="shared" si="188"/>
        <v>2017</v>
      </c>
      <c r="B1311" s="586" t="str">
        <f t="shared" si="188"/>
        <v>SEPTIEMBRE</v>
      </c>
      <c r="C1311" s="586">
        <v>30</v>
      </c>
      <c r="D1311" s="586" t="str">
        <f t="shared" si="183"/>
        <v>SEPTIEMBRE 2017 / 29</v>
      </c>
    </row>
    <row r="1312" spans="1:4" x14ac:dyDescent="0.25">
      <c r="A1312" s="586">
        <f t="shared" si="188"/>
        <v>2017</v>
      </c>
      <c r="B1312" s="586" t="str">
        <f t="shared" si="188"/>
        <v>SEPTIEMBRE</v>
      </c>
      <c r="C1312" s="586">
        <v>31</v>
      </c>
      <c r="D1312" s="586" t="str">
        <f t="shared" si="183"/>
        <v>SEPTIEMBRE 2017 / 30</v>
      </c>
    </row>
    <row r="1313" spans="1:53" x14ac:dyDescent="0.25">
      <c r="A1313" s="206"/>
      <c r="B1313" s="206"/>
      <c r="C1313" s="206"/>
      <c r="D1313" s="586" t="str">
        <f t="shared" si="183"/>
        <v>SEPTIEMBRE 2017 / 31</v>
      </c>
    </row>
    <row r="1314" spans="1:53" ht="15.75" x14ac:dyDescent="0.25">
      <c r="A1314" s="586">
        <v>2017</v>
      </c>
      <c r="B1314" s="586" t="s">
        <v>236</v>
      </c>
      <c r="C1314" s="586">
        <v>1</v>
      </c>
      <c r="D1314" s="208" t="s">
        <v>228</v>
      </c>
      <c r="E1314" s="209" t="str">
        <f t="shared" ref="E1314:BA1314" si="189">IFERROR(AVERAGE(E1283:E1313),"")</f>
        <v/>
      </c>
      <c r="F1314" s="209" t="str">
        <f t="shared" si="189"/>
        <v/>
      </c>
      <c r="G1314" s="209" t="str">
        <f t="shared" si="189"/>
        <v/>
      </c>
      <c r="H1314" s="209" t="str">
        <f t="shared" si="189"/>
        <v/>
      </c>
      <c r="I1314" s="209" t="str">
        <f t="shared" si="189"/>
        <v/>
      </c>
      <c r="J1314" s="209" t="str">
        <f t="shared" si="189"/>
        <v/>
      </c>
      <c r="K1314" s="209" t="str">
        <f t="shared" si="189"/>
        <v/>
      </c>
      <c r="L1314" s="209" t="str">
        <f t="shared" si="189"/>
        <v/>
      </c>
      <c r="M1314" s="209" t="str">
        <f t="shared" si="189"/>
        <v/>
      </c>
      <c r="N1314" s="209" t="str">
        <f t="shared" si="189"/>
        <v/>
      </c>
      <c r="O1314" s="209" t="str">
        <f t="shared" si="189"/>
        <v/>
      </c>
      <c r="P1314" s="209" t="str">
        <f t="shared" si="189"/>
        <v/>
      </c>
      <c r="Q1314" s="209" t="str">
        <f t="shared" si="189"/>
        <v/>
      </c>
      <c r="R1314" s="209" t="str">
        <f t="shared" si="189"/>
        <v/>
      </c>
      <c r="S1314" s="209" t="str">
        <f t="shared" si="189"/>
        <v/>
      </c>
      <c r="T1314" s="209" t="str">
        <f t="shared" si="189"/>
        <v/>
      </c>
      <c r="U1314" s="209" t="str">
        <f t="shared" si="189"/>
        <v/>
      </c>
      <c r="V1314" s="209" t="str">
        <f t="shared" si="189"/>
        <v/>
      </c>
      <c r="W1314" s="209" t="str">
        <f t="shared" si="189"/>
        <v/>
      </c>
      <c r="X1314" s="209" t="str">
        <f t="shared" si="189"/>
        <v/>
      </c>
      <c r="Y1314" s="209" t="str">
        <f t="shared" si="189"/>
        <v/>
      </c>
      <c r="Z1314" s="209" t="str">
        <f t="shared" si="189"/>
        <v/>
      </c>
      <c r="AA1314" s="209" t="str">
        <f t="shared" si="189"/>
        <v/>
      </c>
      <c r="AB1314" s="209" t="str">
        <f t="shared" si="189"/>
        <v/>
      </c>
      <c r="AC1314" s="209" t="str">
        <f t="shared" si="189"/>
        <v/>
      </c>
      <c r="AD1314" s="209" t="str">
        <f t="shared" si="189"/>
        <v/>
      </c>
      <c r="AE1314" s="209" t="str">
        <f t="shared" si="189"/>
        <v/>
      </c>
      <c r="AF1314" s="209" t="str">
        <f t="shared" si="189"/>
        <v/>
      </c>
      <c r="AG1314" s="209" t="str">
        <f t="shared" si="189"/>
        <v/>
      </c>
      <c r="AH1314" s="209" t="str">
        <f t="shared" si="189"/>
        <v/>
      </c>
      <c r="AI1314" s="209" t="str">
        <f t="shared" si="189"/>
        <v/>
      </c>
      <c r="AJ1314" s="209" t="str">
        <f t="shared" si="189"/>
        <v/>
      </c>
      <c r="AK1314" s="209" t="str">
        <f t="shared" si="189"/>
        <v/>
      </c>
      <c r="AL1314" s="209" t="str">
        <f t="shared" si="189"/>
        <v/>
      </c>
      <c r="AM1314" s="209" t="str">
        <f t="shared" si="189"/>
        <v/>
      </c>
      <c r="AN1314" s="209" t="str">
        <f t="shared" si="189"/>
        <v/>
      </c>
      <c r="AO1314" s="209" t="str">
        <f t="shared" si="189"/>
        <v/>
      </c>
      <c r="AP1314" s="209" t="str">
        <f t="shared" si="189"/>
        <v/>
      </c>
      <c r="AQ1314" s="209" t="str">
        <f t="shared" si="189"/>
        <v/>
      </c>
      <c r="AR1314" s="209" t="str">
        <f t="shared" si="189"/>
        <v/>
      </c>
      <c r="AS1314" s="209" t="str">
        <f t="shared" si="189"/>
        <v/>
      </c>
      <c r="AT1314" s="209" t="str">
        <f t="shared" si="189"/>
        <v/>
      </c>
      <c r="AU1314" s="209" t="str">
        <f t="shared" si="189"/>
        <v/>
      </c>
      <c r="AV1314" s="209" t="str">
        <f t="shared" si="189"/>
        <v/>
      </c>
      <c r="AW1314" s="209" t="str">
        <f t="shared" si="189"/>
        <v/>
      </c>
      <c r="AX1314" s="210" t="str">
        <f t="shared" si="189"/>
        <v/>
      </c>
      <c r="AY1314" s="209" t="str">
        <f t="shared" si="189"/>
        <v/>
      </c>
      <c r="AZ1314" s="209" t="str">
        <f t="shared" si="189"/>
        <v/>
      </c>
      <c r="BA1314" s="209" t="str">
        <f t="shared" si="189"/>
        <v/>
      </c>
    </row>
    <row r="1315" spans="1:53" x14ac:dyDescent="0.25">
      <c r="A1315" s="586">
        <f>A1314</f>
        <v>2017</v>
      </c>
      <c r="B1315" s="586" t="str">
        <f>B1314</f>
        <v>OCTUBRE</v>
      </c>
      <c r="C1315" s="586">
        <v>2</v>
      </c>
      <c r="D1315" s="586" t="str">
        <f t="shared" ref="D1315:D1377" si="190">B1314&amp;" "&amp;A1314&amp;" / "&amp;C1314</f>
        <v>OCTUBRE 2017 / 1</v>
      </c>
    </row>
    <row r="1316" spans="1:53" x14ac:dyDescent="0.25">
      <c r="A1316" s="586">
        <f t="shared" ref="A1316:B1331" si="191">A1315</f>
        <v>2017</v>
      </c>
      <c r="B1316" s="586" t="str">
        <f t="shared" si="191"/>
        <v>OCTUBRE</v>
      </c>
      <c r="C1316" s="586">
        <v>3</v>
      </c>
      <c r="D1316" s="586" t="str">
        <f t="shared" si="190"/>
        <v>OCTUBRE 2017 / 2</v>
      </c>
    </row>
    <row r="1317" spans="1:53" x14ac:dyDescent="0.25">
      <c r="A1317" s="586">
        <f t="shared" si="191"/>
        <v>2017</v>
      </c>
      <c r="B1317" s="586" t="str">
        <f t="shared" si="191"/>
        <v>OCTUBRE</v>
      </c>
      <c r="C1317" s="586">
        <v>4</v>
      </c>
      <c r="D1317" s="586" t="str">
        <f t="shared" si="190"/>
        <v>OCTUBRE 2017 / 3</v>
      </c>
    </row>
    <row r="1318" spans="1:53" x14ac:dyDescent="0.25">
      <c r="A1318" s="586">
        <f t="shared" si="191"/>
        <v>2017</v>
      </c>
      <c r="B1318" s="586" t="str">
        <f t="shared" si="191"/>
        <v>OCTUBRE</v>
      </c>
      <c r="C1318" s="586">
        <v>5</v>
      </c>
      <c r="D1318" s="586" t="str">
        <f t="shared" si="190"/>
        <v>OCTUBRE 2017 / 4</v>
      </c>
    </row>
    <row r="1319" spans="1:53" x14ac:dyDescent="0.25">
      <c r="A1319" s="586">
        <f t="shared" si="191"/>
        <v>2017</v>
      </c>
      <c r="B1319" s="586" t="str">
        <f t="shared" si="191"/>
        <v>OCTUBRE</v>
      </c>
      <c r="C1319" s="586">
        <v>6</v>
      </c>
      <c r="D1319" s="586" t="str">
        <f t="shared" si="190"/>
        <v>OCTUBRE 2017 / 5</v>
      </c>
    </row>
    <row r="1320" spans="1:53" x14ac:dyDescent="0.25">
      <c r="A1320" s="586">
        <f t="shared" si="191"/>
        <v>2017</v>
      </c>
      <c r="B1320" s="586" t="str">
        <f t="shared" si="191"/>
        <v>OCTUBRE</v>
      </c>
      <c r="C1320" s="586">
        <v>7</v>
      </c>
      <c r="D1320" s="586" t="str">
        <f t="shared" si="190"/>
        <v>OCTUBRE 2017 / 6</v>
      </c>
    </row>
    <row r="1321" spans="1:53" x14ac:dyDescent="0.25">
      <c r="A1321" s="586">
        <f t="shared" si="191"/>
        <v>2017</v>
      </c>
      <c r="B1321" s="586" t="str">
        <f t="shared" si="191"/>
        <v>OCTUBRE</v>
      </c>
      <c r="C1321" s="586">
        <v>8</v>
      </c>
      <c r="D1321" s="586" t="str">
        <f t="shared" si="190"/>
        <v>OCTUBRE 2017 / 7</v>
      </c>
    </row>
    <row r="1322" spans="1:53" x14ac:dyDescent="0.25">
      <c r="A1322" s="586">
        <f t="shared" si="191"/>
        <v>2017</v>
      </c>
      <c r="B1322" s="586" t="str">
        <f t="shared" si="191"/>
        <v>OCTUBRE</v>
      </c>
      <c r="C1322" s="586">
        <v>9</v>
      </c>
      <c r="D1322" s="586" t="str">
        <f t="shared" si="190"/>
        <v>OCTUBRE 2017 / 8</v>
      </c>
    </row>
    <row r="1323" spans="1:53" x14ac:dyDescent="0.25">
      <c r="A1323" s="586">
        <f t="shared" si="191"/>
        <v>2017</v>
      </c>
      <c r="B1323" s="586" t="str">
        <f t="shared" si="191"/>
        <v>OCTUBRE</v>
      </c>
      <c r="C1323" s="586">
        <v>10</v>
      </c>
      <c r="D1323" s="586" t="str">
        <f t="shared" si="190"/>
        <v>OCTUBRE 2017 / 9</v>
      </c>
    </row>
    <row r="1324" spans="1:53" x14ac:dyDescent="0.25">
      <c r="A1324" s="586">
        <f t="shared" si="191"/>
        <v>2017</v>
      </c>
      <c r="B1324" s="586" t="str">
        <f t="shared" si="191"/>
        <v>OCTUBRE</v>
      </c>
      <c r="C1324" s="586">
        <v>11</v>
      </c>
      <c r="D1324" s="586" t="str">
        <f t="shared" si="190"/>
        <v>OCTUBRE 2017 / 10</v>
      </c>
    </row>
    <row r="1325" spans="1:53" x14ac:dyDescent="0.25">
      <c r="A1325" s="586">
        <f t="shared" si="191"/>
        <v>2017</v>
      </c>
      <c r="B1325" s="586" t="str">
        <f t="shared" si="191"/>
        <v>OCTUBRE</v>
      </c>
      <c r="C1325" s="586">
        <v>12</v>
      </c>
      <c r="D1325" s="586" t="str">
        <f t="shared" si="190"/>
        <v>OCTUBRE 2017 / 11</v>
      </c>
    </row>
    <row r="1326" spans="1:53" x14ac:dyDescent="0.25">
      <c r="A1326" s="586">
        <f t="shared" si="191"/>
        <v>2017</v>
      </c>
      <c r="B1326" s="586" t="str">
        <f t="shared" si="191"/>
        <v>OCTUBRE</v>
      </c>
      <c r="C1326" s="586">
        <v>13</v>
      </c>
      <c r="D1326" s="586" t="str">
        <f t="shared" si="190"/>
        <v>OCTUBRE 2017 / 12</v>
      </c>
    </row>
    <row r="1327" spans="1:53" x14ac:dyDescent="0.25">
      <c r="A1327" s="586">
        <f t="shared" si="191"/>
        <v>2017</v>
      </c>
      <c r="B1327" s="586" t="str">
        <f t="shared" si="191"/>
        <v>OCTUBRE</v>
      </c>
      <c r="C1327" s="586">
        <v>14</v>
      </c>
      <c r="D1327" s="586" t="str">
        <f t="shared" si="190"/>
        <v>OCTUBRE 2017 / 13</v>
      </c>
    </row>
    <row r="1328" spans="1:53" x14ac:dyDescent="0.25">
      <c r="A1328" s="586">
        <f t="shared" si="191"/>
        <v>2017</v>
      </c>
      <c r="B1328" s="586" t="str">
        <f t="shared" si="191"/>
        <v>OCTUBRE</v>
      </c>
      <c r="C1328" s="586">
        <v>15</v>
      </c>
      <c r="D1328" s="586" t="str">
        <f t="shared" si="190"/>
        <v>OCTUBRE 2017 / 14</v>
      </c>
    </row>
    <row r="1329" spans="1:4" x14ac:dyDescent="0.25">
      <c r="A1329" s="586">
        <f t="shared" si="191"/>
        <v>2017</v>
      </c>
      <c r="B1329" s="586" t="str">
        <f t="shared" si="191"/>
        <v>OCTUBRE</v>
      </c>
      <c r="C1329" s="586">
        <v>16</v>
      </c>
      <c r="D1329" s="586" t="str">
        <f t="shared" si="190"/>
        <v>OCTUBRE 2017 / 15</v>
      </c>
    </row>
    <row r="1330" spans="1:4" x14ac:dyDescent="0.25">
      <c r="A1330" s="586">
        <f t="shared" si="191"/>
        <v>2017</v>
      </c>
      <c r="B1330" s="586" t="str">
        <f t="shared" si="191"/>
        <v>OCTUBRE</v>
      </c>
      <c r="C1330" s="586">
        <v>17</v>
      </c>
      <c r="D1330" s="586" t="str">
        <f t="shared" si="190"/>
        <v>OCTUBRE 2017 / 16</v>
      </c>
    </row>
    <row r="1331" spans="1:4" x14ac:dyDescent="0.25">
      <c r="A1331" s="586">
        <f t="shared" si="191"/>
        <v>2017</v>
      </c>
      <c r="B1331" s="586" t="str">
        <f t="shared" si="191"/>
        <v>OCTUBRE</v>
      </c>
      <c r="C1331" s="586">
        <v>18</v>
      </c>
      <c r="D1331" s="586" t="str">
        <f t="shared" si="190"/>
        <v>OCTUBRE 2017 / 17</v>
      </c>
    </row>
    <row r="1332" spans="1:4" x14ac:dyDescent="0.25">
      <c r="A1332" s="586">
        <f t="shared" ref="A1332:B1344" si="192">A1331</f>
        <v>2017</v>
      </c>
      <c r="B1332" s="586" t="str">
        <f t="shared" si="192"/>
        <v>OCTUBRE</v>
      </c>
      <c r="C1332" s="586">
        <v>19</v>
      </c>
      <c r="D1332" s="586" t="str">
        <f t="shared" si="190"/>
        <v>OCTUBRE 2017 / 18</v>
      </c>
    </row>
    <row r="1333" spans="1:4" x14ac:dyDescent="0.25">
      <c r="A1333" s="586">
        <f t="shared" si="192"/>
        <v>2017</v>
      </c>
      <c r="B1333" s="586" t="str">
        <f t="shared" si="192"/>
        <v>OCTUBRE</v>
      </c>
      <c r="C1333" s="586">
        <v>20</v>
      </c>
      <c r="D1333" s="586" t="str">
        <f t="shared" si="190"/>
        <v>OCTUBRE 2017 / 19</v>
      </c>
    </row>
    <row r="1334" spans="1:4" x14ac:dyDescent="0.25">
      <c r="A1334" s="586">
        <f t="shared" si="192"/>
        <v>2017</v>
      </c>
      <c r="B1334" s="586" t="str">
        <f t="shared" si="192"/>
        <v>OCTUBRE</v>
      </c>
      <c r="C1334" s="586">
        <v>21</v>
      </c>
      <c r="D1334" s="586" t="str">
        <f t="shared" si="190"/>
        <v>OCTUBRE 2017 / 20</v>
      </c>
    </row>
    <row r="1335" spans="1:4" x14ac:dyDescent="0.25">
      <c r="A1335" s="586">
        <f t="shared" si="192"/>
        <v>2017</v>
      </c>
      <c r="B1335" s="586" t="str">
        <f t="shared" si="192"/>
        <v>OCTUBRE</v>
      </c>
      <c r="C1335" s="586">
        <v>22</v>
      </c>
      <c r="D1335" s="586" t="str">
        <f t="shared" si="190"/>
        <v>OCTUBRE 2017 / 21</v>
      </c>
    </row>
    <row r="1336" spans="1:4" x14ac:dyDescent="0.25">
      <c r="A1336" s="586">
        <f t="shared" si="192"/>
        <v>2017</v>
      </c>
      <c r="B1336" s="586" t="str">
        <f t="shared" si="192"/>
        <v>OCTUBRE</v>
      </c>
      <c r="C1336" s="586">
        <v>23</v>
      </c>
      <c r="D1336" s="586" t="str">
        <f t="shared" si="190"/>
        <v>OCTUBRE 2017 / 22</v>
      </c>
    </row>
    <row r="1337" spans="1:4" x14ac:dyDescent="0.25">
      <c r="A1337" s="586">
        <f t="shared" si="192"/>
        <v>2017</v>
      </c>
      <c r="B1337" s="586" t="str">
        <f t="shared" si="192"/>
        <v>OCTUBRE</v>
      </c>
      <c r="C1337" s="586">
        <v>24</v>
      </c>
      <c r="D1337" s="586" t="str">
        <f t="shared" si="190"/>
        <v>OCTUBRE 2017 / 23</v>
      </c>
    </row>
    <row r="1338" spans="1:4" x14ac:dyDescent="0.25">
      <c r="A1338" s="586">
        <f t="shared" si="192"/>
        <v>2017</v>
      </c>
      <c r="B1338" s="586" t="str">
        <f t="shared" si="192"/>
        <v>OCTUBRE</v>
      </c>
      <c r="C1338" s="586">
        <v>25</v>
      </c>
      <c r="D1338" s="586" t="str">
        <f t="shared" si="190"/>
        <v>OCTUBRE 2017 / 24</v>
      </c>
    </row>
    <row r="1339" spans="1:4" x14ac:dyDescent="0.25">
      <c r="A1339" s="586">
        <f t="shared" si="192"/>
        <v>2017</v>
      </c>
      <c r="B1339" s="586" t="str">
        <f t="shared" si="192"/>
        <v>OCTUBRE</v>
      </c>
      <c r="C1339" s="586">
        <v>26</v>
      </c>
      <c r="D1339" s="586" t="str">
        <f t="shared" si="190"/>
        <v>OCTUBRE 2017 / 25</v>
      </c>
    </row>
    <row r="1340" spans="1:4" x14ac:dyDescent="0.25">
      <c r="A1340" s="586">
        <f t="shared" si="192"/>
        <v>2017</v>
      </c>
      <c r="B1340" s="586" t="str">
        <f t="shared" si="192"/>
        <v>OCTUBRE</v>
      </c>
      <c r="C1340" s="586">
        <v>27</v>
      </c>
      <c r="D1340" s="586" t="str">
        <f t="shared" si="190"/>
        <v>OCTUBRE 2017 / 26</v>
      </c>
    </row>
    <row r="1341" spans="1:4" x14ac:dyDescent="0.25">
      <c r="A1341" s="586">
        <f t="shared" si="192"/>
        <v>2017</v>
      </c>
      <c r="B1341" s="586" t="str">
        <f t="shared" si="192"/>
        <v>OCTUBRE</v>
      </c>
      <c r="C1341" s="586">
        <v>28</v>
      </c>
      <c r="D1341" s="586" t="str">
        <f t="shared" si="190"/>
        <v>OCTUBRE 2017 / 27</v>
      </c>
    </row>
    <row r="1342" spans="1:4" x14ac:dyDescent="0.25">
      <c r="A1342" s="586">
        <f t="shared" si="192"/>
        <v>2017</v>
      </c>
      <c r="B1342" s="586" t="str">
        <f t="shared" si="192"/>
        <v>OCTUBRE</v>
      </c>
      <c r="C1342" s="586">
        <v>29</v>
      </c>
      <c r="D1342" s="586" t="str">
        <f t="shared" si="190"/>
        <v>OCTUBRE 2017 / 28</v>
      </c>
    </row>
    <row r="1343" spans="1:4" x14ac:dyDescent="0.25">
      <c r="A1343" s="586">
        <f t="shared" si="192"/>
        <v>2017</v>
      </c>
      <c r="B1343" s="586" t="str">
        <f t="shared" si="192"/>
        <v>OCTUBRE</v>
      </c>
      <c r="C1343" s="586">
        <v>30</v>
      </c>
      <c r="D1343" s="586" t="str">
        <f t="shared" si="190"/>
        <v>OCTUBRE 2017 / 29</v>
      </c>
    </row>
    <row r="1344" spans="1:4" x14ac:dyDescent="0.25">
      <c r="A1344" s="586">
        <f t="shared" si="192"/>
        <v>2017</v>
      </c>
      <c r="B1344" s="586" t="str">
        <f t="shared" si="192"/>
        <v>OCTUBRE</v>
      </c>
      <c r="C1344" s="586">
        <v>31</v>
      </c>
      <c r="D1344" s="586" t="str">
        <f t="shared" si="190"/>
        <v>OCTUBRE 2017 / 30</v>
      </c>
    </row>
    <row r="1345" spans="1:53" x14ac:dyDescent="0.25">
      <c r="A1345" s="206"/>
      <c r="B1345" s="206"/>
      <c r="C1345" s="206"/>
      <c r="D1345" s="586" t="str">
        <f t="shared" si="190"/>
        <v>OCTUBRE 2017 / 31</v>
      </c>
    </row>
    <row r="1346" spans="1:53" ht="15.75" x14ac:dyDescent="0.25">
      <c r="A1346" s="586">
        <v>2017</v>
      </c>
      <c r="B1346" s="586" t="s">
        <v>237</v>
      </c>
      <c r="C1346" s="586">
        <v>1</v>
      </c>
      <c r="D1346" s="208" t="s">
        <v>228</v>
      </c>
      <c r="E1346" s="209" t="str">
        <f t="shared" ref="E1346:BA1346" si="193">IFERROR(AVERAGE(E1315:E1345),"")</f>
        <v/>
      </c>
      <c r="F1346" s="209" t="str">
        <f t="shared" si="193"/>
        <v/>
      </c>
      <c r="G1346" s="209" t="str">
        <f t="shared" si="193"/>
        <v/>
      </c>
      <c r="H1346" s="209" t="str">
        <f t="shared" si="193"/>
        <v/>
      </c>
      <c r="I1346" s="209" t="str">
        <f t="shared" si="193"/>
        <v/>
      </c>
      <c r="J1346" s="209" t="str">
        <f t="shared" si="193"/>
        <v/>
      </c>
      <c r="K1346" s="209" t="str">
        <f t="shared" si="193"/>
        <v/>
      </c>
      <c r="L1346" s="209" t="str">
        <f t="shared" si="193"/>
        <v/>
      </c>
      <c r="M1346" s="209" t="str">
        <f t="shared" si="193"/>
        <v/>
      </c>
      <c r="N1346" s="209" t="str">
        <f t="shared" si="193"/>
        <v/>
      </c>
      <c r="O1346" s="209" t="str">
        <f t="shared" si="193"/>
        <v/>
      </c>
      <c r="P1346" s="209" t="str">
        <f t="shared" si="193"/>
        <v/>
      </c>
      <c r="Q1346" s="209" t="str">
        <f t="shared" si="193"/>
        <v/>
      </c>
      <c r="R1346" s="209" t="str">
        <f t="shared" si="193"/>
        <v/>
      </c>
      <c r="S1346" s="209" t="str">
        <f t="shared" si="193"/>
        <v/>
      </c>
      <c r="T1346" s="209" t="str">
        <f t="shared" si="193"/>
        <v/>
      </c>
      <c r="U1346" s="209" t="str">
        <f t="shared" si="193"/>
        <v/>
      </c>
      <c r="V1346" s="209" t="str">
        <f t="shared" si="193"/>
        <v/>
      </c>
      <c r="W1346" s="209" t="str">
        <f t="shared" si="193"/>
        <v/>
      </c>
      <c r="X1346" s="209" t="str">
        <f t="shared" si="193"/>
        <v/>
      </c>
      <c r="Y1346" s="209" t="str">
        <f t="shared" si="193"/>
        <v/>
      </c>
      <c r="Z1346" s="209" t="str">
        <f t="shared" si="193"/>
        <v/>
      </c>
      <c r="AA1346" s="209" t="str">
        <f t="shared" si="193"/>
        <v/>
      </c>
      <c r="AB1346" s="209" t="str">
        <f t="shared" si="193"/>
        <v/>
      </c>
      <c r="AC1346" s="209" t="str">
        <f t="shared" si="193"/>
        <v/>
      </c>
      <c r="AD1346" s="209" t="str">
        <f t="shared" si="193"/>
        <v/>
      </c>
      <c r="AE1346" s="209" t="str">
        <f t="shared" si="193"/>
        <v/>
      </c>
      <c r="AF1346" s="209" t="str">
        <f t="shared" si="193"/>
        <v/>
      </c>
      <c r="AG1346" s="209" t="str">
        <f t="shared" si="193"/>
        <v/>
      </c>
      <c r="AH1346" s="209" t="str">
        <f t="shared" si="193"/>
        <v/>
      </c>
      <c r="AI1346" s="209" t="str">
        <f t="shared" si="193"/>
        <v/>
      </c>
      <c r="AJ1346" s="209" t="str">
        <f t="shared" si="193"/>
        <v/>
      </c>
      <c r="AK1346" s="209" t="str">
        <f t="shared" si="193"/>
        <v/>
      </c>
      <c r="AL1346" s="209" t="str">
        <f t="shared" si="193"/>
        <v/>
      </c>
      <c r="AM1346" s="209" t="str">
        <f t="shared" si="193"/>
        <v/>
      </c>
      <c r="AN1346" s="209" t="str">
        <f t="shared" si="193"/>
        <v/>
      </c>
      <c r="AO1346" s="209" t="str">
        <f t="shared" si="193"/>
        <v/>
      </c>
      <c r="AP1346" s="209" t="str">
        <f t="shared" si="193"/>
        <v/>
      </c>
      <c r="AQ1346" s="209" t="str">
        <f t="shared" si="193"/>
        <v/>
      </c>
      <c r="AR1346" s="209" t="str">
        <f t="shared" si="193"/>
        <v/>
      </c>
      <c r="AS1346" s="209" t="str">
        <f t="shared" si="193"/>
        <v/>
      </c>
      <c r="AT1346" s="209" t="str">
        <f t="shared" si="193"/>
        <v/>
      </c>
      <c r="AU1346" s="209" t="str">
        <f t="shared" si="193"/>
        <v/>
      </c>
      <c r="AV1346" s="209" t="str">
        <f t="shared" si="193"/>
        <v/>
      </c>
      <c r="AW1346" s="209" t="str">
        <f t="shared" si="193"/>
        <v/>
      </c>
      <c r="AX1346" s="210" t="str">
        <f t="shared" si="193"/>
        <v/>
      </c>
      <c r="AY1346" s="209" t="str">
        <f t="shared" si="193"/>
        <v/>
      </c>
      <c r="AZ1346" s="209" t="str">
        <f t="shared" si="193"/>
        <v/>
      </c>
      <c r="BA1346" s="209" t="str">
        <f t="shared" si="193"/>
        <v/>
      </c>
    </row>
    <row r="1347" spans="1:53" x14ac:dyDescent="0.25">
      <c r="A1347" s="586">
        <f>A1346</f>
        <v>2017</v>
      </c>
      <c r="B1347" s="586" t="str">
        <f>B1346</f>
        <v>NOVIEMBRE</v>
      </c>
      <c r="C1347" s="586">
        <v>2</v>
      </c>
      <c r="D1347" s="586" t="str">
        <f t="shared" si="190"/>
        <v>NOVIEMBRE 2017 / 1</v>
      </c>
    </row>
    <row r="1348" spans="1:53" x14ac:dyDescent="0.25">
      <c r="A1348" s="586">
        <f t="shared" ref="A1348:B1363" si="194">A1347</f>
        <v>2017</v>
      </c>
      <c r="B1348" s="586" t="str">
        <f t="shared" si="194"/>
        <v>NOVIEMBRE</v>
      </c>
      <c r="C1348" s="586">
        <v>3</v>
      </c>
      <c r="D1348" s="586" t="str">
        <f t="shared" si="190"/>
        <v>NOVIEMBRE 2017 / 2</v>
      </c>
    </row>
    <row r="1349" spans="1:53" x14ac:dyDescent="0.25">
      <c r="A1349" s="586">
        <f t="shared" si="194"/>
        <v>2017</v>
      </c>
      <c r="B1349" s="586" t="str">
        <f t="shared" si="194"/>
        <v>NOVIEMBRE</v>
      </c>
      <c r="C1349" s="586">
        <v>4</v>
      </c>
      <c r="D1349" s="586" t="str">
        <f t="shared" si="190"/>
        <v>NOVIEMBRE 2017 / 3</v>
      </c>
    </row>
    <row r="1350" spans="1:53" x14ac:dyDescent="0.25">
      <c r="A1350" s="586">
        <f t="shared" si="194"/>
        <v>2017</v>
      </c>
      <c r="B1350" s="586" t="str">
        <f t="shared" si="194"/>
        <v>NOVIEMBRE</v>
      </c>
      <c r="C1350" s="586">
        <v>5</v>
      </c>
      <c r="D1350" s="586" t="str">
        <f t="shared" si="190"/>
        <v>NOVIEMBRE 2017 / 4</v>
      </c>
    </row>
    <row r="1351" spans="1:53" x14ac:dyDescent="0.25">
      <c r="A1351" s="586">
        <f t="shared" si="194"/>
        <v>2017</v>
      </c>
      <c r="B1351" s="586" t="str">
        <f t="shared" si="194"/>
        <v>NOVIEMBRE</v>
      </c>
      <c r="C1351" s="586">
        <v>6</v>
      </c>
      <c r="D1351" s="586" t="str">
        <f t="shared" si="190"/>
        <v>NOVIEMBRE 2017 / 5</v>
      </c>
    </row>
    <row r="1352" spans="1:53" x14ac:dyDescent="0.25">
      <c r="A1352" s="586">
        <f t="shared" si="194"/>
        <v>2017</v>
      </c>
      <c r="B1352" s="586" t="str">
        <f t="shared" si="194"/>
        <v>NOVIEMBRE</v>
      </c>
      <c r="C1352" s="586">
        <v>7</v>
      </c>
      <c r="D1352" s="586" t="str">
        <f t="shared" si="190"/>
        <v>NOVIEMBRE 2017 / 6</v>
      </c>
    </row>
    <row r="1353" spans="1:53" x14ac:dyDescent="0.25">
      <c r="A1353" s="586">
        <f t="shared" si="194"/>
        <v>2017</v>
      </c>
      <c r="B1353" s="586" t="str">
        <f t="shared" si="194"/>
        <v>NOVIEMBRE</v>
      </c>
      <c r="C1353" s="586">
        <v>8</v>
      </c>
      <c r="D1353" s="586" t="str">
        <f t="shared" si="190"/>
        <v>NOVIEMBRE 2017 / 7</v>
      </c>
    </row>
    <row r="1354" spans="1:53" x14ac:dyDescent="0.25">
      <c r="A1354" s="586">
        <f t="shared" si="194"/>
        <v>2017</v>
      </c>
      <c r="B1354" s="586" t="str">
        <f t="shared" si="194"/>
        <v>NOVIEMBRE</v>
      </c>
      <c r="C1354" s="586">
        <v>9</v>
      </c>
      <c r="D1354" s="586" t="str">
        <f t="shared" si="190"/>
        <v>NOVIEMBRE 2017 / 8</v>
      </c>
    </row>
    <row r="1355" spans="1:53" x14ac:dyDescent="0.25">
      <c r="A1355" s="586">
        <f t="shared" si="194"/>
        <v>2017</v>
      </c>
      <c r="B1355" s="586" t="str">
        <f t="shared" si="194"/>
        <v>NOVIEMBRE</v>
      </c>
      <c r="C1355" s="586">
        <v>10</v>
      </c>
      <c r="D1355" s="586" t="str">
        <f t="shared" si="190"/>
        <v>NOVIEMBRE 2017 / 9</v>
      </c>
    </row>
    <row r="1356" spans="1:53" x14ac:dyDescent="0.25">
      <c r="A1356" s="586">
        <f t="shared" si="194"/>
        <v>2017</v>
      </c>
      <c r="B1356" s="586" t="str">
        <f t="shared" si="194"/>
        <v>NOVIEMBRE</v>
      </c>
      <c r="C1356" s="586">
        <v>11</v>
      </c>
      <c r="D1356" s="586" t="str">
        <f t="shared" si="190"/>
        <v>NOVIEMBRE 2017 / 10</v>
      </c>
    </row>
    <row r="1357" spans="1:53" x14ac:dyDescent="0.25">
      <c r="A1357" s="586">
        <f t="shared" si="194"/>
        <v>2017</v>
      </c>
      <c r="B1357" s="586" t="str">
        <f t="shared" si="194"/>
        <v>NOVIEMBRE</v>
      </c>
      <c r="C1357" s="586">
        <v>12</v>
      </c>
      <c r="D1357" s="586" t="str">
        <f t="shared" si="190"/>
        <v>NOVIEMBRE 2017 / 11</v>
      </c>
    </row>
    <row r="1358" spans="1:53" x14ac:dyDescent="0.25">
      <c r="A1358" s="586">
        <f t="shared" si="194"/>
        <v>2017</v>
      </c>
      <c r="B1358" s="586" t="str">
        <f t="shared" si="194"/>
        <v>NOVIEMBRE</v>
      </c>
      <c r="C1358" s="586">
        <v>13</v>
      </c>
      <c r="D1358" s="586" t="str">
        <f t="shared" si="190"/>
        <v>NOVIEMBRE 2017 / 12</v>
      </c>
    </row>
    <row r="1359" spans="1:53" x14ac:dyDescent="0.25">
      <c r="A1359" s="586">
        <f t="shared" si="194"/>
        <v>2017</v>
      </c>
      <c r="B1359" s="586" t="str">
        <f t="shared" si="194"/>
        <v>NOVIEMBRE</v>
      </c>
      <c r="C1359" s="586">
        <v>14</v>
      </c>
      <c r="D1359" s="586" t="str">
        <f t="shared" si="190"/>
        <v>NOVIEMBRE 2017 / 13</v>
      </c>
    </row>
    <row r="1360" spans="1:53" x14ac:dyDescent="0.25">
      <c r="A1360" s="586">
        <f t="shared" si="194"/>
        <v>2017</v>
      </c>
      <c r="B1360" s="586" t="str">
        <f t="shared" si="194"/>
        <v>NOVIEMBRE</v>
      </c>
      <c r="C1360" s="586">
        <v>15</v>
      </c>
      <c r="D1360" s="586" t="str">
        <f t="shared" si="190"/>
        <v>NOVIEMBRE 2017 / 14</v>
      </c>
    </row>
    <row r="1361" spans="1:4" x14ac:dyDescent="0.25">
      <c r="A1361" s="586">
        <f t="shared" si="194"/>
        <v>2017</v>
      </c>
      <c r="B1361" s="586" t="str">
        <f t="shared" si="194"/>
        <v>NOVIEMBRE</v>
      </c>
      <c r="C1361" s="586">
        <v>16</v>
      </c>
      <c r="D1361" s="586" t="str">
        <f t="shared" si="190"/>
        <v>NOVIEMBRE 2017 / 15</v>
      </c>
    </row>
    <row r="1362" spans="1:4" x14ac:dyDescent="0.25">
      <c r="A1362" s="586">
        <f t="shared" si="194"/>
        <v>2017</v>
      </c>
      <c r="B1362" s="586" t="str">
        <f t="shared" si="194"/>
        <v>NOVIEMBRE</v>
      </c>
      <c r="C1362" s="586">
        <v>17</v>
      </c>
      <c r="D1362" s="586" t="str">
        <f t="shared" si="190"/>
        <v>NOVIEMBRE 2017 / 16</v>
      </c>
    </row>
    <row r="1363" spans="1:4" x14ac:dyDescent="0.25">
      <c r="A1363" s="586">
        <f t="shared" si="194"/>
        <v>2017</v>
      </c>
      <c r="B1363" s="586" t="str">
        <f t="shared" si="194"/>
        <v>NOVIEMBRE</v>
      </c>
      <c r="C1363" s="586">
        <v>18</v>
      </c>
      <c r="D1363" s="586" t="str">
        <f t="shared" si="190"/>
        <v>NOVIEMBRE 2017 / 17</v>
      </c>
    </row>
    <row r="1364" spans="1:4" x14ac:dyDescent="0.25">
      <c r="A1364" s="586">
        <f t="shared" ref="A1364:B1376" si="195">A1363</f>
        <v>2017</v>
      </c>
      <c r="B1364" s="586" t="str">
        <f t="shared" si="195"/>
        <v>NOVIEMBRE</v>
      </c>
      <c r="C1364" s="586">
        <v>19</v>
      </c>
      <c r="D1364" s="586" t="str">
        <f t="shared" si="190"/>
        <v>NOVIEMBRE 2017 / 18</v>
      </c>
    </row>
    <row r="1365" spans="1:4" x14ac:dyDescent="0.25">
      <c r="A1365" s="586">
        <f t="shared" si="195"/>
        <v>2017</v>
      </c>
      <c r="B1365" s="586" t="str">
        <f t="shared" si="195"/>
        <v>NOVIEMBRE</v>
      </c>
      <c r="C1365" s="586">
        <v>20</v>
      </c>
      <c r="D1365" s="586" t="str">
        <f t="shared" si="190"/>
        <v>NOVIEMBRE 2017 / 19</v>
      </c>
    </row>
    <row r="1366" spans="1:4" x14ac:dyDescent="0.25">
      <c r="A1366" s="586">
        <f t="shared" si="195"/>
        <v>2017</v>
      </c>
      <c r="B1366" s="586" t="str">
        <f t="shared" si="195"/>
        <v>NOVIEMBRE</v>
      </c>
      <c r="C1366" s="586">
        <v>21</v>
      </c>
      <c r="D1366" s="586" t="str">
        <f t="shared" si="190"/>
        <v>NOVIEMBRE 2017 / 20</v>
      </c>
    </row>
    <row r="1367" spans="1:4" x14ac:dyDescent="0.25">
      <c r="A1367" s="586">
        <f t="shared" si="195"/>
        <v>2017</v>
      </c>
      <c r="B1367" s="586" t="str">
        <f t="shared" si="195"/>
        <v>NOVIEMBRE</v>
      </c>
      <c r="C1367" s="586">
        <v>22</v>
      </c>
      <c r="D1367" s="586" t="str">
        <f t="shared" si="190"/>
        <v>NOVIEMBRE 2017 / 21</v>
      </c>
    </row>
    <row r="1368" spans="1:4" x14ac:dyDescent="0.25">
      <c r="A1368" s="586">
        <f t="shared" si="195"/>
        <v>2017</v>
      </c>
      <c r="B1368" s="586" t="str">
        <f t="shared" si="195"/>
        <v>NOVIEMBRE</v>
      </c>
      <c r="C1368" s="586">
        <v>23</v>
      </c>
      <c r="D1368" s="586" t="str">
        <f t="shared" si="190"/>
        <v>NOVIEMBRE 2017 / 22</v>
      </c>
    </row>
    <row r="1369" spans="1:4" x14ac:dyDescent="0.25">
      <c r="A1369" s="586">
        <f t="shared" si="195"/>
        <v>2017</v>
      </c>
      <c r="B1369" s="586" t="str">
        <f t="shared" si="195"/>
        <v>NOVIEMBRE</v>
      </c>
      <c r="C1369" s="586">
        <v>24</v>
      </c>
      <c r="D1369" s="586" t="str">
        <f t="shared" si="190"/>
        <v>NOVIEMBRE 2017 / 23</v>
      </c>
    </row>
    <row r="1370" spans="1:4" x14ac:dyDescent="0.25">
      <c r="A1370" s="586">
        <f t="shared" si="195"/>
        <v>2017</v>
      </c>
      <c r="B1370" s="586" t="str">
        <f t="shared" si="195"/>
        <v>NOVIEMBRE</v>
      </c>
      <c r="C1370" s="586">
        <v>25</v>
      </c>
      <c r="D1370" s="586" t="str">
        <f t="shared" si="190"/>
        <v>NOVIEMBRE 2017 / 24</v>
      </c>
    </row>
    <row r="1371" spans="1:4" x14ac:dyDescent="0.25">
      <c r="A1371" s="586">
        <f t="shared" si="195"/>
        <v>2017</v>
      </c>
      <c r="B1371" s="586" t="str">
        <f t="shared" si="195"/>
        <v>NOVIEMBRE</v>
      </c>
      <c r="C1371" s="586">
        <v>26</v>
      </c>
      <c r="D1371" s="586" t="str">
        <f t="shared" si="190"/>
        <v>NOVIEMBRE 2017 / 25</v>
      </c>
    </row>
    <row r="1372" spans="1:4" x14ac:dyDescent="0.25">
      <c r="A1372" s="586">
        <f t="shared" si="195"/>
        <v>2017</v>
      </c>
      <c r="B1372" s="586" t="str">
        <f t="shared" si="195"/>
        <v>NOVIEMBRE</v>
      </c>
      <c r="C1372" s="586">
        <v>27</v>
      </c>
      <c r="D1372" s="586" t="str">
        <f t="shared" si="190"/>
        <v>NOVIEMBRE 2017 / 26</v>
      </c>
    </row>
    <row r="1373" spans="1:4" x14ac:dyDescent="0.25">
      <c r="A1373" s="586">
        <f t="shared" si="195"/>
        <v>2017</v>
      </c>
      <c r="B1373" s="586" t="str">
        <f t="shared" si="195"/>
        <v>NOVIEMBRE</v>
      </c>
      <c r="C1373" s="586">
        <v>28</v>
      </c>
      <c r="D1373" s="586" t="str">
        <f t="shared" si="190"/>
        <v>NOVIEMBRE 2017 / 27</v>
      </c>
    </row>
    <row r="1374" spans="1:4" x14ac:dyDescent="0.25">
      <c r="A1374" s="586">
        <f t="shared" si="195"/>
        <v>2017</v>
      </c>
      <c r="B1374" s="586" t="str">
        <f t="shared" si="195"/>
        <v>NOVIEMBRE</v>
      </c>
      <c r="C1374" s="586">
        <v>29</v>
      </c>
      <c r="D1374" s="586" t="str">
        <f t="shared" si="190"/>
        <v>NOVIEMBRE 2017 / 28</v>
      </c>
    </row>
    <row r="1375" spans="1:4" x14ac:dyDescent="0.25">
      <c r="A1375" s="586">
        <f t="shared" si="195"/>
        <v>2017</v>
      </c>
      <c r="B1375" s="586" t="str">
        <f t="shared" si="195"/>
        <v>NOVIEMBRE</v>
      </c>
      <c r="C1375" s="586">
        <v>30</v>
      </c>
      <c r="D1375" s="586" t="str">
        <f t="shared" si="190"/>
        <v>NOVIEMBRE 2017 / 29</v>
      </c>
    </row>
    <row r="1376" spans="1:4" x14ac:dyDescent="0.25">
      <c r="A1376" s="586">
        <f t="shared" si="195"/>
        <v>2017</v>
      </c>
      <c r="B1376" s="586" t="str">
        <f t="shared" si="195"/>
        <v>NOVIEMBRE</v>
      </c>
      <c r="C1376" s="586">
        <v>31</v>
      </c>
      <c r="D1376" s="586" t="str">
        <f t="shared" si="190"/>
        <v>NOVIEMBRE 2017 / 30</v>
      </c>
    </row>
    <row r="1377" spans="1:53" x14ac:dyDescent="0.25">
      <c r="A1377" s="206"/>
      <c r="B1377" s="206"/>
      <c r="C1377" s="206"/>
      <c r="D1377" s="586" t="str">
        <f t="shared" si="190"/>
        <v>NOVIEMBRE 2017 / 31</v>
      </c>
    </row>
    <row r="1378" spans="1:53" ht="15.75" x14ac:dyDescent="0.25">
      <c r="A1378" s="586">
        <v>2017</v>
      </c>
      <c r="B1378" s="586" t="s">
        <v>238</v>
      </c>
      <c r="C1378" s="586">
        <v>1</v>
      </c>
      <c r="D1378" s="208" t="s">
        <v>228</v>
      </c>
      <c r="E1378" s="209" t="str">
        <f t="shared" ref="E1378:BA1378" si="196">IFERROR(AVERAGE(E1347:E1377),"")</f>
        <v/>
      </c>
      <c r="F1378" s="209" t="str">
        <f t="shared" si="196"/>
        <v/>
      </c>
      <c r="G1378" s="209" t="str">
        <f t="shared" si="196"/>
        <v/>
      </c>
      <c r="H1378" s="209" t="str">
        <f t="shared" si="196"/>
        <v/>
      </c>
      <c r="I1378" s="209" t="str">
        <f t="shared" si="196"/>
        <v/>
      </c>
      <c r="J1378" s="209" t="str">
        <f t="shared" si="196"/>
        <v/>
      </c>
      <c r="K1378" s="209" t="str">
        <f t="shared" si="196"/>
        <v/>
      </c>
      <c r="L1378" s="209" t="str">
        <f t="shared" si="196"/>
        <v/>
      </c>
      <c r="M1378" s="209" t="str">
        <f t="shared" si="196"/>
        <v/>
      </c>
      <c r="N1378" s="209" t="str">
        <f t="shared" si="196"/>
        <v/>
      </c>
      <c r="O1378" s="209" t="str">
        <f t="shared" si="196"/>
        <v/>
      </c>
      <c r="P1378" s="209" t="str">
        <f t="shared" si="196"/>
        <v/>
      </c>
      <c r="Q1378" s="209" t="str">
        <f t="shared" si="196"/>
        <v/>
      </c>
      <c r="R1378" s="209" t="str">
        <f t="shared" si="196"/>
        <v/>
      </c>
      <c r="S1378" s="209" t="str">
        <f t="shared" si="196"/>
        <v/>
      </c>
      <c r="T1378" s="209" t="str">
        <f t="shared" si="196"/>
        <v/>
      </c>
      <c r="U1378" s="209" t="str">
        <f t="shared" si="196"/>
        <v/>
      </c>
      <c r="V1378" s="209" t="str">
        <f t="shared" si="196"/>
        <v/>
      </c>
      <c r="W1378" s="209" t="str">
        <f t="shared" si="196"/>
        <v/>
      </c>
      <c r="X1378" s="209" t="str">
        <f t="shared" si="196"/>
        <v/>
      </c>
      <c r="Y1378" s="209" t="str">
        <f t="shared" si="196"/>
        <v/>
      </c>
      <c r="Z1378" s="209" t="str">
        <f t="shared" si="196"/>
        <v/>
      </c>
      <c r="AA1378" s="209" t="str">
        <f t="shared" si="196"/>
        <v/>
      </c>
      <c r="AB1378" s="209" t="str">
        <f t="shared" si="196"/>
        <v/>
      </c>
      <c r="AC1378" s="209" t="str">
        <f t="shared" si="196"/>
        <v/>
      </c>
      <c r="AD1378" s="209" t="str">
        <f t="shared" si="196"/>
        <v/>
      </c>
      <c r="AE1378" s="209" t="str">
        <f t="shared" si="196"/>
        <v/>
      </c>
      <c r="AF1378" s="209" t="str">
        <f t="shared" si="196"/>
        <v/>
      </c>
      <c r="AG1378" s="209" t="str">
        <f t="shared" si="196"/>
        <v/>
      </c>
      <c r="AH1378" s="209" t="str">
        <f t="shared" si="196"/>
        <v/>
      </c>
      <c r="AI1378" s="209" t="str">
        <f t="shared" si="196"/>
        <v/>
      </c>
      <c r="AJ1378" s="209" t="str">
        <f t="shared" si="196"/>
        <v/>
      </c>
      <c r="AK1378" s="209" t="str">
        <f t="shared" si="196"/>
        <v/>
      </c>
      <c r="AL1378" s="209" t="str">
        <f t="shared" si="196"/>
        <v/>
      </c>
      <c r="AM1378" s="209" t="str">
        <f t="shared" si="196"/>
        <v/>
      </c>
      <c r="AN1378" s="209" t="str">
        <f t="shared" si="196"/>
        <v/>
      </c>
      <c r="AO1378" s="209" t="str">
        <f t="shared" si="196"/>
        <v/>
      </c>
      <c r="AP1378" s="209" t="str">
        <f t="shared" si="196"/>
        <v/>
      </c>
      <c r="AQ1378" s="209" t="str">
        <f t="shared" si="196"/>
        <v/>
      </c>
      <c r="AR1378" s="209" t="str">
        <f t="shared" si="196"/>
        <v/>
      </c>
      <c r="AS1378" s="209" t="str">
        <f t="shared" si="196"/>
        <v/>
      </c>
      <c r="AT1378" s="209" t="str">
        <f t="shared" si="196"/>
        <v/>
      </c>
      <c r="AU1378" s="209" t="str">
        <f t="shared" si="196"/>
        <v/>
      </c>
      <c r="AV1378" s="209" t="str">
        <f t="shared" si="196"/>
        <v/>
      </c>
      <c r="AW1378" s="209" t="str">
        <f t="shared" si="196"/>
        <v/>
      </c>
      <c r="AX1378" s="210" t="str">
        <f t="shared" si="196"/>
        <v/>
      </c>
      <c r="AY1378" s="209" t="str">
        <f t="shared" si="196"/>
        <v/>
      </c>
      <c r="AZ1378" s="209" t="str">
        <f t="shared" si="196"/>
        <v/>
      </c>
      <c r="BA1378" s="209" t="str">
        <f t="shared" si="196"/>
        <v/>
      </c>
    </row>
    <row r="1379" spans="1:53" x14ac:dyDescent="0.25">
      <c r="A1379" s="586">
        <f>A1378</f>
        <v>2017</v>
      </c>
      <c r="B1379" s="586" t="str">
        <f>B1378</f>
        <v>DICIEMBRE</v>
      </c>
      <c r="C1379" s="586">
        <v>2</v>
      </c>
      <c r="D1379" s="586" t="str">
        <f t="shared" ref="D1379:D1409" si="197">B1378&amp;" "&amp;A1378&amp;" / "&amp;C1378</f>
        <v>DICIEMBRE 2017 / 1</v>
      </c>
    </row>
    <row r="1380" spans="1:53" x14ac:dyDescent="0.25">
      <c r="A1380" s="586">
        <f t="shared" ref="A1380:B1395" si="198">A1379</f>
        <v>2017</v>
      </c>
      <c r="B1380" s="586" t="str">
        <f t="shared" si="198"/>
        <v>DICIEMBRE</v>
      </c>
      <c r="C1380" s="586">
        <v>3</v>
      </c>
      <c r="D1380" s="586" t="str">
        <f t="shared" si="197"/>
        <v>DICIEMBRE 2017 / 2</v>
      </c>
    </row>
    <row r="1381" spans="1:53" x14ac:dyDescent="0.25">
      <c r="A1381" s="586">
        <f t="shared" si="198"/>
        <v>2017</v>
      </c>
      <c r="B1381" s="586" t="str">
        <f t="shared" si="198"/>
        <v>DICIEMBRE</v>
      </c>
      <c r="C1381" s="586">
        <v>4</v>
      </c>
      <c r="D1381" s="586" t="str">
        <f t="shared" si="197"/>
        <v>DICIEMBRE 2017 / 3</v>
      </c>
    </row>
    <row r="1382" spans="1:53" x14ac:dyDescent="0.25">
      <c r="A1382" s="586">
        <f t="shared" si="198"/>
        <v>2017</v>
      </c>
      <c r="B1382" s="586" t="str">
        <f t="shared" si="198"/>
        <v>DICIEMBRE</v>
      </c>
      <c r="C1382" s="586">
        <v>5</v>
      </c>
      <c r="D1382" s="586" t="str">
        <f t="shared" si="197"/>
        <v>DICIEMBRE 2017 / 4</v>
      </c>
    </row>
    <row r="1383" spans="1:53" x14ac:dyDescent="0.25">
      <c r="A1383" s="586">
        <f t="shared" si="198"/>
        <v>2017</v>
      </c>
      <c r="B1383" s="586" t="str">
        <f t="shared" si="198"/>
        <v>DICIEMBRE</v>
      </c>
      <c r="C1383" s="586">
        <v>6</v>
      </c>
      <c r="D1383" s="586" t="str">
        <f t="shared" si="197"/>
        <v>DICIEMBRE 2017 / 5</v>
      </c>
    </row>
    <row r="1384" spans="1:53" x14ac:dyDescent="0.25">
      <c r="A1384" s="586">
        <f t="shared" si="198"/>
        <v>2017</v>
      </c>
      <c r="B1384" s="586" t="str">
        <f t="shared" si="198"/>
        <v>DICIEMBRE</v>
      </c>
      <c r="C1384" s="586">
        <v>7</v>
      </c>
      <c r="D1384" s="586" t="str">
        <f t="shared" si="197"/>
        <v>DICIEMBRE 2017 / 6</v>
      </c>
    </row>
    <row r="1385" spans="1:53" x14ac:dyDescent="0.25">
      <c r="A1385" s="586">
        <f t="shared" si="198"/>
        <v>2017</v>
      </c>
      <c r="B1385" s="586" t="str">
        <f t="shared" si="198"/>
        <v>DICIEMBRE</v>
      </c>
      <c r="C1385" s="586">
        <v>8</v>
      </c>
      <c r="D1385" s="586" t="str">
        <f t="shared" si="197"/>
        <v>DICIEMBRE 2017 / 7</v>
      </c>
    </row>
    <row r="1386" spans="1:53" x14ac:dyDescent="0.25">
      <c r="A1386" s="586">
        <f t="shared" si="198"/>
        <v>2017</v>
      </c>
      <c r="B1386" s="586" t="str">
        <f t="shared" si="198"/>
        <v>DICIEMBRE</v>
      </c>
      <c r="C1386" s="586">
        <v>9</v>
      </c>
      <c r="D1386" s="586" t="str">
        <f t="shared" si="197"/>
        <v>DICIEMBRE 2017 / 8</v>
      </c>
    </row>
    <row r="1387" spans="1:53" x14ac:dyDescent="0.25">
      <c r="A1387" s="586">
        <f t="shared" si="198"/>
        <v>2017</v>
      </c>
      <c r="B1387" s="586" t="str">
        <f t="shared" si="198"/>
        <v>DICIEMBRE</v>
      </c>
      <c r="C1387" s="586">
        <v>10</v>
      </c>
      <c r="D1387" s="586" t="str">
        <f t="shared" si="197"/>
        <v>DICIEMBRE 2017 / 9</v>
      </c>
    </row>
    <row r="1388" spans="1:53" x14ac:dyDescent="0.25">
      <c r="A1388" s="586">
        <f t="shared" si="198"/>
        <v>2017</v>
      </c>
      <c r="B1388" s="586" t="str">
        <f t="shared" si="198"/>
        <v>DICIEMBRE</v>
      </c>
      <c r="C1388" s="586">
        <v>11</v>
      </c>
      <c r="D1388" s="586" t="str">
        <f t="shared" si="197"/>
        <v>DICIEMBRE 2017 / 10</v>
      </c>
    </row>
    <row r="1389" spans="1:53" x14ac:dyDescent="0.25">
      <c r="A1389" s="586">
        <f t="shared" si="198"/>
        <v>2017</v>
      </c>
      <c r="B1389" s="586" t="str">
        <f t="shared" si="198"/>
        <v>DICIEMBRE</v>
      </c>
      <c r="C1389" s="586">
        <v>12</v>
      </c>
      <c r="D1389" s="586" t="str">
        <f t="shared" si="197"/>
        <v>DICIEMBRE 2017 / 11</v>
      </c>
    </row>
    <row r="1390" spans="1:53" x14ac:dyDescent="0.25">
      <c r="A1390" s="586">
        <f t="shared" si="198"/>
        <v>2017</v>
      </c>
      <c r="B1390" s="586" t="str">
        <f t="shared" si="198"/>
        <v>DICIEMBRE</v>
      </c>
      <c r="C1390" s="586">
        <v>13</v>
      </c>
      <c r="D1390" s="586" t="str">
        <f t="shared" si="197"/>
        <v>DICIEMBRE 2017 / 12</v>
      </c>
    </row>
    <row r="1391" spans="1:53" x14ac:dyDescent="0.25">
      <c r="A1391" s="586">
        <f t="shared" si="198"/>
        <v>2017</v>
      </c>
      <c r="B1391" s="586" t="str">
        <f t="shared" si="198"/>
        <v>DICIEMBRE</v>
      </c>
      <c r="C1391" s="586">
        <v>14</v>
      </c>
      <c r="D1391" s="586" t="str">
        <f t="shared" si="197"/>
        <v>DICIEMBRE 2017 / 13</v>
      </c>
    </row>
    <row r="1392" spans="1:53" x14ac:dyDescent="0.25">
      <c r="A1392" s="586">
        <f t="shared" si="198"/>
        <v>2017</v>
      </c>
      <c r="B1392" s="586" t="str">
        <f t="shared" si="198"/>
        <v>DICIEMBRE</v>
      </c>
      <c r="C1392" s="586">
        <v>15</v>
      </c>
      <c r="D1392" s="586" t="str">
        <f t="shared" si="197"/>
        <v>DICIEMBRE 2017 / 14</v>
      </c>
    </row>
    <row r="1393" spans="1:4" x14ac:dyDescent="0.25">
      <c r="A1393" s="586">
        <f t="shared" si="198"/>
        <v>2017</v>
      </c>
      <c r="B1393" s="586" t="str">
        <f t="shared" si="198"/>
        <v>DICIEMBRE</v>
      </c>
      <c r="C1393" s="586">
        <v>16</v>
      </c>
      <c r="D1393" s="586" t="str">
        <f t="shared" si="197"/>
        <v>DICIEMBRE 2017 / 15</v>
      </c>
    </row>
    <row r="1394" spans="1:4" x14ac:dyDescent="0.25">
      <c r="A1394" s="586">
        <f t="shared" si="198"/>
        <v>2017</v>
      </c>
      <c r="B1394" s="586" t="str">
        <f t="shared" si="198"/>
        <v>DICIEMBRE</v>
      </c>
      <c r="C1394" s="586">
        <v>17</v>
      </c>
      <c r="D1394" s="586" t="str">
        <f t="shared" si="197"/>
        <v>DICIEMBRE 2017 / 16</v>
      </c>
    </row>
    <row r="1395" spans="1:4" x14ac:dyDescent="0.25">
      <c r="A1395" s="586">
        <f t="shared" si="198"/>
        <v>2017</v>
      </c>
      <c r="B1395" s="586" t="str">
        <f t="shared" si="198"/>
        <v>DICIEMBRE</v>
      </c>
      <c r="C1395" s="586">
        <v>18</v>
      </c>
      <c r="D1395" s="586" t="str">
        <f t="shared" si="197"/>
        <v>DICIEMBRE 2017 / 17</v>
      </c>
    </row>
    <row r="1396" spans="1:4" x14ac:dyDescent="0.25">
      <c r="A1396" s="586">
        <f t="shared" ref="A1396:B1408" si="199">A1395</f>
        <v>2017</v>
      </c>
      <c r="B1396" s="586" t="str">
        <f t="shared" si="199"/>
        <v>DICIEMBRE</v>
      </c>
      <c r="C1396" s="586">
        <v>19</v>
      </c>
      <c r="D1396" s="586" t="str">
        <f t="shared" si="197"/>
        <v>DICIEMBRE 2017 / 18</v>
      </c>
    </row>
    <row r="1397" spans="1:4" x14ac:dyDescent="0.25">
      <c r="A1397" s="586">
        <f t="shared" si="199"/>
        <v>2017</v>
      </c>
      <c r="B1397" s="586" t="str">
        <f t="shared" si="199"/>
        <v>DICIEMBRE</v>
      </c>
      <c r="C1397" s="586">
        <v>20</v>
      </c>
      <c r="D1397" s="586" t="str">
        <f t="shared" si="197"/>
        <v>DICIEMBRE 2017 / 19</v>
      </c>
    </row>
    <row r="1398" spans="1:4" x14ac:dyDescent="0.25">
      <c r="A1398" s="586">
        <f t="shared" si="199"/>
        <v>2017</v>
      </c>
      <c r="B1398" s="586" t="str">
        <f t="shared" si="199"/>
        <v>DICIEMBRE</v>
      </c>
      <c r="C1398" s="586">
        <v>21</v>
      </c>
      <c r="D1398" s="586" t="str">
        <f t="shared" si="197"/>
        <v>DICIEMBRE 2017 / 20</v>
      </c>
    </row>
    <row r="1399" spans="1:4" x14ac:dyDescent="0.25">
      <c r="A1399" s="586">
        <f t="shared" si="199"/>
        <v>2017</v>
      </c>
      <c r="B1399" s="586" t="str">
        <f t="shared" si="199"/>
        <v>DICIEMBRE</v>
      </c>
      <c r="C1399" s="586">
        <v>22</v>
      </c>
      <c r="D1399" s="586" t="str">
        <f t="shared" si="197"/>
        <v>DICIEMBRE 2017 / 21</v>
      </c>
    </row>
    <row r="1400" spans="1:4" x14ac:dyDescent="0.25">
      <c r="A1400" s="586">
        <f t="shared" si="199"/>
        <v>2017</v>
      </c>
      <c r="B1400" s="586" t="str">
        <f t="shared" si="199"/>
        <v>DICIEMBRE</v>
      </c>
      <c r="C1400" s="586">
        <v>23</v>
      </c>
      <c r="D1400" s="586" t="str">
        <f t="shared" si="197"/>
        <v>DICIEMBRE 2017 / 22</v>
      </c>
    </row>
    <row r="1401" spans="1:4" x14ac:dyDescent="0.25">
      <c r="A1401" s="586">
        <f t="shared" si="199"/>
        <v>2017</v>
      </c>
      <c r="B1401" s="586" t="str">
        <f t="shared" si="199"/>
        <v>DICIEMBRE</v>
      </c>
      <c r="C1401" s="586">
        <v>24</v>
      </c>
      <c r="D1401" s="586" t="str">
        <f t="shared" si="197"/>
        <v>DICIEMBRE 2017 / 23</v>
      </c>
    </row>
    <row r="1402" spans="1:4" x14ac:dyDescent="0.25">
      <c r="A1402" s="586">
        <f t="shared" si="199"/>
        <v>2017</v>
      </c>
      <c r="B1402" s="586" t="str">
        <f t="shared" si="199"/>
        <v>DICIEMBRE</v>
      </c>
      <c r="C1402" s="586">
        <v>25</v>
      </c>
      <c r="D1402" s="586" t="str">
        <f t="shared" si="197"/>
        <v>DICIEMBRE 2017 / 24</v>
      </c>
    </row>
    <row r="1403" spans="1:4" x14ac:dyDescent="0.25">
      <c r="A1403" s="586">
        <f t="shared" si="199"/>
        <v>2017</v>
      </c>
      <c r="B1403" s="586" t="str">
        <f t="shared" si="199"/>
        <v>DICIEMBRE</v>
      </c>
      <c r="C1403" s="586">
        <v>26</v>
      </c>
      <c r="D1403" s="586" t="str">
        <f t="shared" si="197"/>
        <v>DICIEMBRE 2017 / 25</v>
      </c>
    </row>
    <row r="1404" spans="1:4" x14ac:dyDescent="0.25">
      <c r="A1404" s="586">
        <f t="shared" si="199"/>
        <v>2017</v>
      </c>
      <c r="B1404" s="586" t="str">
        <f t="shared" si="199"/>
        <v>DICIEMBRE</v>
      </c>
      <c r="C1404" s="586">
        <v>27</v>
      </c>
      <c r="D1404" s="586" t="str">
        <f t="shared" si="197"/>
        <v>DICIEMBRE 2017 / 26</v>
      </c>
    </row>
    <row r="1405" spans="1:4" x14ac:dyDescent="0.25">
      <c r="A1405" s="586">
        <f t="shared" si="199"/>
        <v>2017</v>
      </c>
      <c r="B1405" s="586" t="str">
        <f t="shared" si="199"/>
        <v>DICIEMBRE</v>
      </c>
      <c r="C1405" s="586">
        <v>28</v>
      </c>
      <c r="D1405" s="586" t="str">
        <f t="shared" si="197"/>
        <v>DICIEMBRE 2017 / 27</v>
      </c>
    </row>
    <row r="1406" spans="1:4" x14ac:dyDescent="0.25">
      <c r="A1406" s="586">
        <f t="shared" si="199"/>
        <v>2017</v>
      </c>
      <c r="B1406" s="586" t="str">
        <f t="shared" si="199"/>
        <v>DICIEMBRE</v>
      </c>
      <c r="C1406" s="586">
        <v>29</v>
      </c>
      <c r="D1406" s="586" t="str">
        <f t="shared" si="197"/>
        <v>DICIEMBRE 2017 / 28</v>
      </c>
    </row>
    <row r="1407" spans="1:4" x14ac:dyDescent="0.25">
      <c r="A1407" s="586">
        <f t="shared" si="199"/>
        <v>2017</v>
      </c>
      <c r="B1407" s="586" t="str">
        <f t="shared" si="199"/>
        <v>DICIEMBRE</v>
      </c>
      <c r="C1407" s="586">
        <v>30</v>
      </c>
      <c r="D1407" s="586" t="str">
        <f t="shared" si="197"/>
        <v>DICIEMBRE 2017 / 29</v>
      </c>
    </row>
    <row r="1408" spans="1:4" x14ac:dyDescent="0.25">
      <c r="A1408" s="586">
        <f t="shared" si="199"/>
        <v>2017</v>
      </c>
      <c r="B1408" s="586" t="str">
        <f t="shared" si="199"/>
        <v>DICIEMBRE</v>
      </c>
      <c r="C1408" s="586">
        <v>31</v>
      </c>
      <c r="D1408" s="586" t="str">
        <f t="shared" si="197"/>
        <v>DICIEMBRE 2017 / 30</v>
      </c>
    </row>
    <row r="1409" spans="4:53" x14ac:dyDescent="0.25">
      <c r="D1409" s="586" t="str">
        <f t="shared" si="197"/>
        <v>DICIEMBRE 2017 / 31</v>
      </c>
    </row>
    <row r="1410" spans="4:53" ht="15.75" x14ac:dyDescent="0.25">
      <c r="D1410" s="208" t="s">
        <v>228</v>
      </c>
      <c r="E1410" s="209" t="str">
        <f t="shared" ref="E1410:BA1410" si="200">IFERROR(AVERAGE(E1379:E1409),"")</f>
        <v/>
      </c>
      <c r="F1410" s="209" t="str">
        <f t="shared" si="200"/>
        <v/>
      </c>
      <c r="G1410" s="209" t="str">
        <f t="shared" si="200"/>
        <v/>
      </c>
      <c r="H1410" s="209" t="str">
        <f t="shared" si="200"/>
        <v/>
      </c>
      <c r="I1410" s="209" t="str">
        <f t="shared" si="200"/>
        <v/>
      </c>
      <c r="J1410" s="209" t="str">
        <f t="shared" si="200"/>
        <v/>
      </c>
      <c r="K1410" s="209" t="str">
        <f t="shared" si="200"/>
        <v/>
      </c>
      <c r="L1410" s="209" t="str">
        <f t="shared" si="200"/>
        <v/>
      </c>
      <c r="M1410" s="209" t="str">
        <f t="shared" si="200"/>
        <v/>
      </c>
      <c r="N1410" s="209" t="str">
        <f t="shared" si="200"/>
        <v/>
      </c>
      <c r="O1410" s="209" t="str">
        <f t="shared" si="200"/>
        <v/>
      </c>
      <c r="P1410" s="209" t="str">
        <f t="shared" si="200"/>
        <v/>
      </c>
      <c r="Q1410" s="209" t="str">
        <f t="shared" si="200"/>
        <v/>
      </c>
      <c r="R1410" s="209" t="str">
        <f t="shared" si="200"/>
        <v/>
      </c>
      <c r="S1410" s="209" t="str">
        <f t="shared" si="200"/>
        <v/>
      </c>
      <c r="T1410" s="209" t="str">
        <f t="shared" si="200"/>
        <v/>
      </c>
      <c r="U1410" s="209" t="str">
        <f t="shared" si="200"/>
        <v/>
      </c>
      <c r="V1410" s="209" t="str">
        <f t="shared" si="200"/>
        <v/>
      </c>
      <c r="W1410" s="209" t="str">
        <f t="shared" si="200"/>
        <v/>
      </c>
      <c r="X1410" s="209" t="str">
        <f t="shared" si="200"/>
        <v/>
      </c>
      <c r="Y1410" s="209" t="str">
        <f t="shared" si="200"/>
        <v/>
      </c>
      <c r="Z1410" s="209" t="str">
        <f t="shared" si="200"/>
        <v/>
      </c>
      <c r="AA1410" s="209" t="str">
        <f t="shared" si="200"/>
        <v/>
      </c>
      <c r="AB1410" s="209" t="str">
        <f t="shared" si="200"/>
        <v/>
      </c>
      <c r="AC1410" s="209" t="str">
        <f t="shared" si="200"/>
        <v/>
      </c>
      <c r="AD1410" s="209" t="str">
        <f t="shared" si="200"/>
        <v/>
      </c>
      <c r="AE1410" s="209" t="str">
        <f t="shared" si="200"/>
        <v/>
      </c>
      <c r="AF1410" s="209" t="str">
        <f t="shared" si="200"/>
        <v/>
      </c>
      <c r="AG1410" s="209" t="str">
        <f t="shared" si="200"/>
        <v/>
      </c>
      <c r="AH1410" s="209" t="str">
        <f t="shared" si="200"/>
        <v/>
      </c>
      <c r="AI1410" s="209" t="str">
        <f t="shared" si="200"/>
        <v/>
      </c>
      <c r="AJ1410" s="209" t="str">
        <f t="shared" si="200"/>
        <v/>
      </c>
      <c r="AK1410" s="209" t="str">
        <f t="shared" si="200"/>
        <v/>
      </c>
      <c r="AL1410" s="209" t="str">
        <f t="shared" si="200"/>
        <v/>
      </c>
      <c r="AM1410" s="209" t="str">
        <f t="shared" si="200"/>
        <v/>
      </c>
      <c r="AN1410" s="209" t="str">
        <f t="shared" si="200"/>
        <v/>
      </c>
      <c r="AO1410" s="209" t="str">
        <f t="shared" si="200"/>
        <v/>
      </c>
      <c r="AP1410" s="209" t="str">
        <f t="shared" si="200"/>
        <v/>
      </c>
      <c r="AQ1410" s="209" t="str">
        <f t="shared" si="200"/>
        <v/>
      </c>
      <c r="AR1410" s="209" t="str">
        <f t="shared" si="200"/>
        <v/>
      </c>
      <c r="AS1410" s="209" t="str">
        <f t="shared" si="200"/>
        <v/>
      </c>
      <c r="AT1410" s="209" t="str">
        <f t="shared" si="200"/>
        <v/>
      </c>
      <c r="AU1410" s="209" t="str">
        <f t="shared" si="200"/>
        <v/>
      </c>
      <c r="AV1410" s="209" t="str">
        <f t="shared" si="200"/>
        <v/>
      </c>
      <c r="AW1410" s="209" t="str">
        <f t="shared" si="200"/>
        <v/>
      </c>
      <c r="AX1410" s="210" t="str">
        <f t="shared" si="200"/>
        <v/>
      </c>
      <c r="AY1410" s="209" t="str">
        <f t="shared" si="200"/>
        <v/>
      </c>
      <c r="AZ1410" s="209" t="str">
        <f t="shared" si="200"/>
        <v/>
      </c>
      <c r="BA1410" s="209" t="str">
        <f t="shared" si="200"/>
        <v/>
      </c>
    </row>
  </sheetData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span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'KE (GEB-GV)'!K3:K3</xm:f>
              <xm:sqref>L3</xm:sqref>
            </x14:sparkline>
            <x14:sparkline>
              <xm:f>'KE (GEB-GV)'!K4:K4</xm:f>
              <xm:sqref>L4</xm:sqref>
            </x14:sparkline>
            <x14:sparkline>
              <xm:f>'KE (GEB-GV)'!K5:K5</xm:f>
              <xm:sqref>L5</xm:sqref>
            </x14:sparkline>
            <x14:sparkline>
              <xm:f>'KE (GEB-GV)'!K6:K6</xm:f>
              <xm:sqref>L6</xm:sqref>
            </x14:sparkline>
            <x14:sparkline>
              <xm:f>'KE (GEB-GV)'!K7:K7</xm:f>
              <xm:sqref>L7</xm:sqref>
            </x14:sparkline>
            <x14:sparkline>
              <xm:f>'KE (GEB-GV)'!K8:K8</xm:f>
              <xm:sqref>L8</xm:sqref>
            </x14:sparkline>
            <x14:sparkline>
              <xm:f>'KE (GEB-GV)'!K9:K9</xm:f>
              <xm:sqref>L9</xm:sqref>
            </x14:sparkline>
            <x14:sparkline>
              <xm:f>'KE (GEB-GV)'!K10:K10</xm:f>
              <xm:sqref>L10</xm:sqref>
            </x14:sparkline>
            <x14:sparkline>
              <xm:f>'KE (GEB-GV)'!K11:K11</xm:f>
              <xm:sqref>L11</xm:sqref>
            </x14:sparkline>
            <x14:sparkline>
              <xm:f>'KE (GEB-GV)'!K12:K12</xm:f>
              <xm:sqref>L12</xm:sqref>
            </x14:sparkline>
            <x14:sparkline>
              <xm:f>'KE (GEB-GV)'!K13:K13</xm:f>
              <xm:sqref>L13</xm:sqref>
            </x14:sparkline>
            <x14:sparkline>
              <xm:f>'KE (GEB-GV)'!K14:K14</xm:f>
              <xm:sqref>L14</xm:sqref>
            </x14:sparkline>
            <x14:sparkline>
              <xm:f>'KE (GEB-GV)'!K15:K15</xm:f>
              <xm:sqref>L15</xm:sqref>
            </x14:sparkline>
            <x14:sparkline>
              <xm:f>'KE (GEB-GV)'!K16:K16</xm:f>
              <xm:sqref>L16</xm:sqref>
            </x14:sparkline>
            <x14:sparkline>
              <xm:f>'KE (GEB-GV)'!K17:K17</xm:f>
              <xm:sqref>L17</xm:sqref>
            </x14:sparkline>
            <x14:sparkline>
              <xm:f>'KE (GEB-GV)'!K18:K18</xm:f>
              <xm:sqref>L18</xm:sqref>
            </x14:sparkline>
            <x14:sparkline>
              <xm:f>'KE (GEB-GV)'!K19:K19</xm:f>
              <xm:sqref>L19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23</vt:i4>
      </vt:variant>
    </vt:vector>
  </HeadingPairs>
  <TitlesOfParts>
    <vt:vector size="33" baseType="lpstr">
      <vt:lpstr>REPORTE</vt:lpstr>
      <vt:lpstr>CALIDAD</vt:lpstr>
      <vt:lpstr>GLP</vt:lpstr>
      <vt:lpstr>GE</vt:lpstr>
      <vt:lpstr>DO</vt:lpstr>
      <vt:lpstr>JF (GEB-GV)</vt:lpstr>
      <vt:lpstr>GP (GEB)</vt:lpstr>
      <vt:lpstr>GAV (GV)</vt:lpstr>
      <vt:lpstr>KE (GEB-GV)</vt:lpstr>
      <vt:lpstr>BACKUP</vt:lpstr>
      <vt:lpstr>REPORTE!Área_de_impresión</vt:lpstr>
      <vt:lpstr>dode</vt:lpstr>
      <vt:lpstr>doge</vt:lpstr>
      <vt:lpstr>doh2o</vt:lpstr>
      <vt:lpstr>doic</vt:lpstr>
      <vt:lpstr>dope</vt:lpstr>
      <vt:lpstr>dopi</vt:lpstr>
      <vt:lpstr>dos</vt:lpstr>
      <vt:lpstr>dotodos</vt:lpstr>
      <vt:lpstr>dovc</vt:lpstr>
      <vt:lpstr>ERROR</vt:lpstr>
      <vt:lpstr>geamb</vt:lpstr>
      <vt:lpstr>gede</vt:lpstr>
      <vt:lpstr>geoc</vt:lpstr>
      <vt:lpstr>ges</vt:lpstr>
      <vt:lpstr>getodos</vt:lpstr>
      <vt:lpstr>getv</vt:lpstr>
      <vt:lpstr>gevl</vt:lpstr>
      <vt:lpstr>glpc2</vt:lpstr>
      <vt:lpstr>glpge</vt:lpstr>
      <vt:lpstr>glprv</vt:lpstr>
      <vt:lpstr>glptodos</vt:lpstr>
      <vt:lpstr>glptv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2017-05-24T14:13:38Z</dcterms:modified>
</cp:coreProperties>
</file>